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C:\Users\rbach\Desktop\"/>
    </mc:Choice>
  </mc:AlternateContent>
  <xr:revisionPtr revIDLastSave="0" documentId="8_{7F8A3C4C-EA0F-43C0-9C39-9E51EDB1A412}" xr6:coauthVersionLast="47" xr6:coauthVersionMax="47" xr10:uidLastSave="{00000000-0000-0000-0000-000000000000}"/>
  <bookViews>
    <workbookView xWindow="-120" yWindow="-120" windowWidth="29040" windowHeight="15840" tabRatio="607" xr2:uid="{00000000-000D-0000-FFFF-FFFF00000000}"/>
  </bookViews>
  <sheets>
    <sheet name="Survey" sheetId="1" r:id="rId1"/>
    <sheet name="Validation" sheetId="2" r:id="rId2"/>
    <sheet name="Changes" sheetId="23" r:id="rId3"/>
    <sheet name="Closed, merged or sold funds" sheetId="24" r:id="rId4"/>
    <sheet name="Fund Holdings" sheetId="22" r:id="rId5"/>
    <sheet name="Definitions" sheetId="20" r:id="rId6"/>
    <sheet name="Guidance" sheetId="21" r:id="rId7"/>
    <sheet name="Drop-Down" sheetId="15" r:id="rId8"/>
  </sheets>
  <externalReferences>
    <externalReference r:id="rId9"/>
    <externalReference r:id="rId10"/>
  </externalReferences>
  <definedNames>
    <definedName name="_xlnm._FilterDatabase" localSheetId="5" hidden="1">Definitions!$A$1:$J$167</definedName>
    <definedName name="_xlnm._FilterDatabase" localSheetId="0" hidden="1">Survey!$A$2:$FM$451</definedName>
    <definedName name="_xlnm._FilterDatabase" localSheetId="1" hidden="1">Validation!$A$3:$EZ$3</definedName>
    <definedName name="_xlcn.WorksheetConnection_T9A2C161" hidden="1">#REF!</definedName>
    <definedName name="CIQWBGuid" hidden="1">"f3f4ea19-8f8a-40da-a530-4c5fbc13bd69"</definedName>
    <definedName name="Closed_end">#REF!</definedName>
    <definedName name="Exempt_fund">#REF!</definedName>
    <definedName name="Flag">INDIRECT([1]Report!$C$2)</definedName>
    <definedName name="Hedge__alternative">#REF!</definedName>
    <definedName name="Hedge__or_alternative">#REF!</definedName>
    <definedName name="Hedge_alternative">#REF!</definedName>
    <definedName name="investor.liquidity">Survey!$FF$4:$FL$101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"10/27/2022 18:49:19"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utual">#REF!</definedName>
    <definedName name="mylist">INDEX(([2]!TableProd[Productivity],[2]!TableGame[Games],[2]!TableUtility[Utility]),,,MATCH([2]Table!$F$4,[2]Table!$A$4:$C$4,0))</definedName>
    <definedName name="Other">#REF!</definedName>
    <definedName name="Pooled">#REF!</definedName>
    <definedName name="Prospectus_fu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 i="2" l="1" a="1"/>
  <c r="K5" i="2" s="1"/>
  <c r="K6" i="2" a="1"/>
  <c r="K6" i="2" s="1"/>
  <c r="K7" i="2" a="1"/>
  <c r="K7" i="2" s="1"/>
  <c r="K8" i="2" a="1"/>
  <c r="K8" i="2" s="1"/>
  <c r="K9" i="2" a="1"/>
  <c r="K9" i="2" s="1"/>
  <c r="K10" i="2" a="1"/>
  <c r="K10" i="2" s="1"/>
  <c r="K11" i="2" a="1"/>
  <c r="K11" i="2" s="1"/>
  <c r="I11" i="2" s="1"/>
  <c r="K12" i="2" a="1"/>
  <c r="K12" i="2" s="1"/>
  <c r="K13" i="2" a="1"/>
  <c r="K13" i="2" s="1"/>
  <c r="K14" i="2" a="1"/>
  <c r="K14" i="2" s="1"/>
  <c r="K15" i="2" a="1"/>
  <c r="K15" i="2" s="1"/>
  <c r="K16" i="2" a="1"/>
  <c r="K16" i="2" s="1"/>
  <c r="K17" i="2" a="1"/>
  <c r="K17" i="2" s="1"/>
  <c r="K18" i="2" a="1"/>
  <c r="K18" i="2" s="1"/>
  <c r="K19" i="2" a="1"/>
  <c r="K19" i="2" s="1"/>
  <c r="I19" i="2" s="1"/>
  <c r="K20" i="2" a="1"/>
  <c r="K20" i="2" s="1"/>
  <c r="K21" i="2" a="1"/>
  <c r="K21" i="2" s="1"/>
  <c r="K22" i="2" a="1"/>
  <c r="K22" i="2" s="1"/>
  <c r="K23" i="2" a="1"/>
  <c r="K23" i="2" s="1"/>
  <c r="K24" i="2" a="1"/>
  <c r="K24" i="2" s="1"/>
  <c r="K25" i="2" a="1"/>
  <c r="K25" i="2" s="1"/>
  <c r="K26" i="2" a="1"/>
  <c r="K26" i="2" s="1"/>
  <c r="K27" i="2" a="1"/>
  <c r="K27" i="2" s="1"/>
  <c r="K28" i="2" a="1"/>
  <c r="K28" i="2" s="1"/>
  <c r="K29" i="2" a="1"/>
  <c r="K29" i="2" s="1"/>
  <c r="K30" i="2" a="1"/>
  <c r="K30" i="2" s="1"/>
  <c r="K31" i="2" a="1"/>
  <c r="K31" i="2" s="1"/>
  <c r="K32" i="2" a="1"/>
  <c r="K32" i="2" s="1"/>
  <c r="K33" i="2" a="1"/>
  <c r="K33" i="2" s="1"/>
  <c r="K34" i="2" a="1"/>
  <c r="K34" i="2" s="1"/>
  <c r="K35" i="2" a="1"/>
  <c r="K35" i="2" s="1"/>
  <c r="K36" i="2" a="1"/>
  <c r="K36" i="2" s="1"/>
  <c r="K37" i="2" a="1"/>
  <c r="K37" i="2" s="1"/>
  <c r="K38" i="2" a="1"/>
  <c r="K38" i="2" s="1"/>
  <c r="K39" i="2" a="1"/>
  <c r="K39" i="2" s="1"/>
  <c r="K40" i="2" a="1"/>
  <c r="K40" i="2" s="1"/>
  <c r="K41" i="2" a="1"/>
  <c r="K41" i="2" s="1"/>
  <c r="K42" i="2" a="1"/>
  <c r="K42" i="2" s="1"/>
  <c r="K43" i="2" a="1"/>
  <c r="K43" i="2" s="1"/>
  <c r="K44" i="2" a="1"/>
  <c r="K44" i="2" s="1"/>
  <c r="K45" i="2" a="1"/>
  <c r="K45" i="2" s="1"/>
  <c r="K46" i="2" a="1"/>
  <c r="K46" i="2" s="1"/>
  <c r="K47" i="2" a="1"/>
  <c r="K47" i="2" s="1"/>
  <c r="K48" i="2" a="1"/>
  <c r="K48" i="2" s="1"/>
  <c r="K49" i="2" a="1"/>
  <c r="K49" i="2" s="1"/>
  <c r="K50" i="2" a="1"/>
  <c r="K50" i="2" s="1"/>
  <c r="I50" i="2" s="1"/>
  <c r="K51" i="2" a="1"/>
  <c r="K51" i="2" s="1"/>
  <c r="K52" i="2" a="1"/>
  <c r="K52" i="2" s="1"/>
  <c r="K53" i="2" a="1"/>
  <c r="K53" i="2" s="1"/>
  <c r="K54" i="2" a="1"/>
  <c r="K54" i="2" s="1"/>
  <c r="K55" i="2" a="1"/>
  <c r="K55" i="2" s="1"/>
  <c r="K56" i="2" a="1"/>
  <c r="K56" i="2" s="1"/>
  <c r="K57" i="2" a="1"/>
  <c r="K57" i="2" s="1"/>
  <c r="K58" i="2" a="1"/>
  <c r="K58" i="2" s="1"/>
  <c r="K59" i="2" a="1"/>
  <c r="K59" i="2" s="1"/>
  <c r="K60" i="2" a="1"/>
  <c r="K60" i="2" s="1"/>
  <c r="K61" i="2" a="1"/>
  <c r="K61" i="2" s="1"/>
  <c r="K62" i="2" a="1"/>
  <c r="K62" i="2" s="1"/>
  <c r="K63" i="2" a="1"/>
  <c r="K63" i="2" s="1"/>
  <c r="K64" i="2" a="1"/>
  <c r="K64" i="2" s="1"/>
  <c r="K65" i="2" a="1"/>
  <c r="K65" i="2" s="1"/>
  <c r="K66" i="2" a="1"/>
  <c r="K66" i="2" s="1"/>
  <c r="K67" i="2" a="1"/>
  <c r="K67" i="2" s="1"/>
  <c r="K68" i="2" a="1"/>
  <c r="K68" i="2" s="1"/>
  <c r="K69" i="2" a="1"/>
  <c r="K69" i="2" s="1"/>
  <c r="K70" i="2" a="1"/>
  <c r="K70" i="2" s="1"/>
  <c r="K71" i="2" a="1"/>
  <c r="K71" i="2" s="1"/>
  <c r="K72" i="2" a="1"/>
  <c r="K72" i="2" s="1"/>
  <c r="K73" i="2" a="1"/>
  <c r="K73" i="2" s="1"/>
  <c r="K74" i="2" a="1"/>
  <c r="K74" i="2" s="1"/>
  <c r="K75" i="2" a="1"/>
  <c r="K75" i="2" s="1"/>
  <c r="K76" i="2" a="1"/>
  <c r="K76" i="2" s="1"/>
  <c r="K77" i="2" a="1"/>
  <c r="K77" i="2" s="1"/>
  <c r="K78" i="2" a="1"/>
  <c r="K78" i="2" s="1"/>
  <c r="K79" i="2" a="1"/>
  <c r="K79" i="2" s="1"/>
  <c r="K80" i="2" a="1"/>
  <c r="K80" i="2" s="1"/>
  <c r="K81" i="2" a="1"/>
  <c r="K81" i="2" s="1"/>
  <c r="K82" i="2" a="1"/>
  <c r="K82" i="2" s="1"/>
  <c r="K83" i="2" a="1"/>
  <c r="K83" i="2" s="1"/>
  <c r="K84" i="2" a="1"/>
  <c r="K84" i="2" s="1"/>
  <c r="K85" i="2" a="1"/>
  <c r="K85" i="2" s="1"/>
  <c r="K86" i="2" a="1"/>
  <c r="K86" i="2" s="1"/>
  <c r="K87" i="2" a="1"/>
  <c r="K87" i="2" s="1"/>
  <c r="K88" i="2" a="1"/>
  <c r="K88" i="2" s="1"/>
  <c r="K89" i="2" a="1"/>
  <c r="K89" i="2" s="1"/>
  <c r="K90" i="2" a="1"/>
  <c r="K90" i="2" s="1"/>
  <c r="K91" i="2" a="1"/>
  <c r="K91" i="2" s="1"/>
  <c r="K92" i="2" a="1"/>
  <c r="K92" i="2" s="1"/>
  <c r="K93" i="2" a="1"/>
  <c r="K93" i="2" s="1"/>
  <c r="K94" i="2" a="1"/>
  <c r="K94" i="2" s="1"/>
  <c r="K95" i="2" a="1"/>
  <c r="K95" i="2" s="1"/>
  <c r="K96" i="2" a="1"/>
  <c r="K96" i="2" s="1"/>
  <c r="K97" i="2" a="1"/>
  <c r="K97" i="2" s="1"/>
  <c r="K98" i="2" a="1"/>
  <c r="K98" i="2" s="1"/>
  <c r="K99" i="2" a="1"/>
  <c r="K99" i="2" s="1"/>
  <c r="K100" i="2" a="1"/>
  <c r="K100" i="2" s="1"/>
  <c r="K101" i="2" a="1"/>
  <c r="K101" i="2" s="1"/>
  <c r="K102" i="2" a="1"/>
  <c r="K102" i="2" s="1"/>
  <c r="I102" i="2" s="1"/>
  <c r="K103" i="2" a="1"/>
  <c r="K103" i="2" s="1"/>
  <c r="K104" i="2" a="1"/>
  <c r="K104" i="2" s="1"/>
  <c r="K105" i="2" a="1"/>
  <c r="K105" i="2" s="1"/>
  <c r="K106" i="2" a="1"/>
  <c r="K106" i="2" s="1"/>
  <c r="K107" i="2" a="1"/>
  <c r="K107" i="2" s="1"/>
  <c r="K108" i="2" a="1"/>
  <c r="K108" i="2" s="1"/>
  <c r="K109" i="2" a="1"/>
  <c r="K109" i="2" s="1"/>
  <c r="K110" i="2" a="1"/>
  <c r="K110" i="2" s="1"/>
  <c r="K111" i="2" a="1"/>
  <c r="K111" i="2" s="1"/>
  <c r="K112" i="2" a="1"/>
  <c r="K112" i="2" s="1"/>
  <c r="K113" i="2" a="1"/>
  <c r="K113" i="2" s="1"/>
  <c r="K114" i="2" a="1"/>
  <c r="K114" i="2" s="1"/>
  <c r="K115" i="2" a="1"/>
  <c r="K115" i="2" s="1"/>
  <c r="K116" i="2" a="1"/>
  <c r="K116" i="2" s="1"/>
  <c r="K117" i="2" a="1"/>
  <c r="K117" i="2" s="1"/>
  <c r="K118" i="2" a="1"/>
  <c r="K118" i="2" s="1"/>
  <c r="I118" i="2" s="1"/>
  <c r="K119" i="2" a="1"/>
  <c r="K119" i="2" s="1"/>
  <c r="K120" i="2" a="1"/>
  <c r="K120" i="2" s="1"/>
  <c r="K121" i="2" a="1"/>
  <c r="K121" i="2" s="1"/>
  <c r="K122" i="2" a="1"/>
  <c r="K122" i="2" s="1"/>
  <c r="K123" i="2" a="1"/>
  <c r="K123" i="2" s="1"/>
  <c r="K124" i="2" a="1"/>
  <c r="K124" i="2" s="1"/>
  <c r="K125" i="2" a="1"/>
  <c r="K125" i="2" s="1"/>
  <c r="K126" i="2" a="1"/>
  <c r="K126" i="2" s="1"/>
  <c r="K127" i="2" a="1"/>
  <c r="K127" i="2" s="1"/>
  <c r="K128" i="2" a="1"/>
  <c r="K128" i="2" s="1"/>
  <c r="K129" i="2" a="1"/>
  <c r="K129" i="2" s="1"/>
  <c r="K130" i="2" a="1"/>
  <c r="K130" i="2" s="1"/>
  <c r="K131" i="2" a="1"/>
  <c r="K131" i="2" s="1"/>
  <c r="K132" i="2" a="1"/>
  <c r="K132" i="2" s="1"/>
  <c r="K133" i="2" a="1"/>
  <c r="K133" i="2" s="1"/>
  <c r="K134" i="2" a="1"/>
  <c r="K134" i="2" s="1"/>
  <c r="K135" i="2" a="1"/>
  <c r="K135" i="2" s="1"/>
  <c r="K136" i="2" a="1"/>
  <c r="K136" i="2" s="1"/>
  <c r="K137" i="2" a="1"/>
  <c r="K137" i="2" s="1"/>
  <c r="K138" i="2" a="1"/>
  <c r="K138" i="2" s="1"/>
  <c r="K139" i="2" a="1"/>
  <c r="K139" i="2" s="1"/>
  <c r="K140" i="2" a="1"/>
  <c r="K140" i="2" s="1"/>
  <c r="K141" i="2" a="1"/>
  <c r="K141" i="2" s="1"/>
  <c r="K142" i="2" a="1"/>
  <c r="K142" i="2" s="1"/>
  <c r="K143" i="2" a="1"/>
  <c r="K143" i="2" s="1"/>
  <c r="K144" i="2" a="1"/>
  <c r="K144" i="2" s="1"/>
  <c r="K145" i="2" a="1"/>
  <c r="K145" i="2" s="1"/>
  <c r="K146" i="2" a="1"/>
  <c r="K146" i="2" s="1"/>
  <c r="K147" i="2" a="1"/>
  <c r="K147" i="2" s="1"/>
  <c r="K148" i="2" a="1"/>
  <c r="K148" i="2" s="1"/>
  <c r="I148" i="2" s="1"/>
  <c r="K149" i="2" a="1"/>
  <c r="K149" i="2" s="1"/>
  <c r="K150" i="2" a="1"/>
  <c r="K150" i="2" s="1"/>
  <c r="K151" i="2" a="1"/>
  <c r="K151" i="2" s="1"/>
  <c r="K152" i="2" a="1"/>
  <c r="K152" i="2" s="1"/>
  <c r="K153" i="2" a="1"/>
  <c r="K153" i="2" s="1"/>
  <c r="K154" i="2" a="1"/>
  <c r="K154" i="2" s="1"/>
  <c r="K155" i="2" a="1"/>
  <c r="K155" i="2" s="1"/>
  <c r="K156" i="2" a="1"/>
  <c r="K156" i="2" s="1"/>
  <c r="K157" i="2" a="1"/>
  <c r="K157" i="2" s="1"/>
  <c r="K158" i="2" a="1"/>
  <c r="K158" i="2" s="1"/>
  <c r="K159" i="2" a="1"/>
  <c r="K159" i="2" s="1"/>
  <c r="K160" i="2" a="1"/>
  <c r="K160" i="2"/>
  <c r="K161" i="2" a="1"/>
  <c r="K161" i="2" s="1"/>
  <c r="K162" i="2" a="1"/>
  <c r="K162" i="2" s="1"/>
  <c r="K163" i="2" a="1"/>
  <c r="K163" i="2" s="1"/>
  <c r="K164" i="2" a="1"/>
  <c r="K164" i="2" s="1"/>
  <c r="K165" i="2" a="1"/>
  <c r="K165" i="2" s="1"/>
  <c r="K166" i="2" a="1"/>
  <c r="K166" i="2" s="1"/>
  <c r="K167" i="2" a="1"/>
  <c r="K167" i="2" s="1"/>
  <c r="K168" i="2" a="1"/>
  <c r="K168" i="2" s="1"/>
  <c r="K169" i="2" a="1"/>
  <c r="K169" i="2" s="1"/>
  <c r="K170" i="2" a="1"/>
  <c r="K170" i="2" s="1"/>
  <c r="I170" i="2" s="1"/>
  <c r="K171" i="2" a="1"/>
  <c r="K171" i="2" s="1"/>
  <c r="K172" i="2" a="1"/>
  <c r="K172" i="2" s="1"/>
  <c r="K173" i="2" a="1"/>
  <c r="K173" i="2" s="1"/>
  <c r="K174" i="2" a="1"/>
  <c r="K174" i="2" s="1"/>
  <c r="K175" i="2" a="1"/>
  <c r="K175" i="2" s="1"/>
  <c r="K176" i="2" a="1"/>
  <c r="K176" i="2" s="1"/>
  <c r="K177" i="2" a="1"/>
  <c r="K177" i="2" s="1"/>
  <c r="I177" i="2" s="1"/>
  <c r="K178" i="2" a="1"/>
  <c r="K178" i="2" s="1"/>
  <c r="K179" i="2" a="1"/>
  <c r="K179" i="2" s="1"/>
  <c r="K180" i="2" a="1"/>
  <c r="K180" i="2" s="1"/>
  <c r="K181" i="2" a="1"/>
  <c r="K181" i="2" s="1"/>
  <c r="K182" i="2" a="1"/>
  <c r="K182" i="2" s="1"/>
  <c r="K183" i="2" a="1"/>
  <c r="K183" i="2" s="1"/>
  <c r="K184" i="2" a="1"/>
  <c r="K184" i="2"/>
  <c r="K185" i="2" a="1"/>
  <c r="K185" i="2" s="1"/>
  <c r="K186" i="2" a="1"/>
  <c r="K186" i="2" s="1"/>
  <c r="K187" i="2" a="1"/>
  <c r="K187" i="2" s="1"/>
  <c r="K188" i="2" a="1"/>
  <c r="K188" i="2" s="1"/>
  <c r="K189" i="2" a="1"/>
  <c r="K189" i="2" s="1"/>
  <c r="K190" i="2" a="1"/>
  <c r="K190" i="2" s="1"/>
  <c r="K191" i="2" a="1"/>
  <c r="K191" i="2" s="1"/>
  <c r="K192" i="2" a="1"/>
  <c r="K192" i="2" s="1"/>
  <c r="K193" i="2" a="1"/>
  <c r="K193" i="2" s="1"/>
  <c r="K194" i="2" a="1"/>
  <c r="K194" i="2" s="1"/>
  <c r="K195" i="2" a="1"/>
  <c r="K195" i="2" s="1"/>
  <c r="K196" i="2" a="1"/>
  <c r="K196" i="2" s="1"/>
  <c r="K197" i="2" a="1"/>
  <c r="K197" i="2" s="1"/>
  <c r="K198" i="2" a="1"/>
  <c r="K198" i="2" s="1"/>
  <c r="K199" i="2" a="1"/>
  <c r="K199" i="2" s="1"/>
  <c r="K200" i="2" a="1"/>
  <c r="K200" i="2" s="1"/>
  <c r="K201" i="2" a="1"/>
  <c r="K201" i="2" s="1"/>
  <c r="K202" i="2" a="1"/>
  <c r="K202" i="2" s="1"/>
  <c r="K203" i="2" a="1"/>
  <c r="K203" i="2" s="1"/>
  <c r="K204" i="2" a="1"/>
  <c r="K204" i="2" s="1"/>
  <c r="K205" i="2" a="1"/>
  <c r="K205" i="2" s="1"/>
  <c r="K206" i="2" a="1"/>
  <c r="K206" i="2" s="1"/>
  <c r="K207" i="2" a="1"/>
  <c r="K207" i="2" s="1"/>
  <c r="K208" i="2" a="1"/>
  <c r="K208" i="2" s="1"/>
  <c r="I208" i="2" s="1"/>
  <c r="K209" i="2" a="1"/>
  <c r="K209" i="2" s="1"/>
  <c r="K210" i="2" a="1"/>
  <c r="K210" i="2" s="1"/>
  <c r="K211" i="2" a="1"/>
  <c r="K211" i="2" s="1"/>
  <c r="K212" i="2" a="1"/>
  <c r="K212" i="2" s="1"/>
  <c r="K213" i="2" a="1"/>
  <c r="K213" i="2" s="1"/>
  <c r="I213" i="2" s="1"/>
  <c r="K214" i="2" a="1"/>
  <c r="K214" i="2" s="1"/>
  <c r="K215" i="2" a="1"/>
  <c r="K215" i="2" s="1"/>
  <c r="K216" i="2" a="1"/>
  <c r="K216" i="2" s="1"/>
  <c r="K217" i="2" a="1"/>
  <c r="K217" i="2" s="1"/>
  <c r="K218" i="2" a="1"/>
  <c r="K218" i="2" s="1"/>
  <c r="K219" i="2" a="1"/>
  <c r="K219" i="2" s="1"/>
  <c r="K220" i="2" a="1"/>
  <c r="K220" i="2" s="1"/>
  <c r="I220" i="2" s="1"/>
  <c r="K221" i="2" a="1"/>
  <c r="K221" i="2" s="1"/>
  <c r="K222" i="2" a="1"/>
  <c r="K222" i="2" s="1"/>
  <c r="K223" i="2" a="1"/>
  <c r="K223" i="2" s="1"/>
  <c r="K224" i="2" a="1"/>
  <c r="K224" i="2"/>
  <c r="K225" i="2" a="1"/>
  <c r="K225" i="2" s="1"/>
  <c r="K226" i="2" a="1"/>
  <c r="K226" i="2" s="1"/>
  <c r="K227" i="2" a="1"/>
  <c r="K227" i="2" s="1"/>
  <c r="K228" i="2" a="1"/>
  <c r="K228" i="2" s="1"/>
  <c r="K229" i="2" a="1"/>
  <c r="K229" i="2" s="1"/>
  <c r="K230" i="2" a="1"/>
  <c r="K230" i="2" s="1"/>
  <c r="K231" i="2" a="1"/>
  <c r="K231" i="2" s="1"/>
  <c r="K232" i="2" a="1"/>
  <c r="K232" i="2" s="1"/>
  <c r="K233" i="2" a="1"/>
  <c r="K233" i="2" s="1"/>
  <c r="K234" i="2" a="1"/>
  <c r="K234" i="2" s="1"/>
  <c r="K235" i="2" a="1"/>
  <c r="K235" i="2" s="1"/>
  <c r="K236" i="2" a="1"/>
  <c r="K236" i="2" s="1"/>
  <c r="K237" i="2" a="1"/>
  <c r="K237" i="2" s="1"/>
  <c r="K238" i="2" a="1"/>
  <c r="K238" i="2" s="1"/>
  <c r="K239" i="2" a="1"/>
  <c r="K239" i="2" s="1"/>
  <c r="K240" i="2" a="1"/>
  <c r="K240" i="2" s="1"/>
  <c r="K241" i="2" a="1"/>
  <c r="K241" i="2" s="1"/>
  <c r="K242" i="2" a="1"/>
  <c r="K242" i="2" s="1"/>
  <c r="K243" i="2" a="1"/>
  <c r="K243" i="2" s="1"/>
  <c r="K244" i="2" a="1"/>
  <c r="K244" i="2" s="1"/>
  <c r="K245" i="2" a="1"/>
  <c r="K245" i="2" s="1"/>
  <c r="K246" i="2" a="1"/>
  <c r="K246" i="2" s="1"/>
  <c r="K247" i="2" a="1"/>
  <c r="K247" i="2" s="1"/>
  <c r="K248" i="2" a="1"/>
  <c r="K248" i="2" s="1"/>
  <c r="K249" i="2" a="1"/>
  <c r="K249" i="2" s="1"/>
  <c r="K250" i="2" a="1"/>
  <c r="K250" i="2" s="1"/>
  <c r="K251" i="2" a="1"/>
  <c r="K251" i="2" s="1"/>
  <c r="K252" i="2" a="1"/>
  <c r="K252" i="2" s="1"/>
  <c r="K253" i="2" a="1"/>
  <c r="K253" i="2" s="1"/>
  <c r="K254" i="2" a="1"/>
  <c r="K254" i="2" s="1"/>
  <c r="K255" i="2" a="1"/>
  <c r="K255" i="2" s="1"/>
  <c r="K256" i="2" a="1"/>
  <c r="K256" i="2" s="1"/>
  <c r="K257" i="2" a="1"/>
  <c r="K257" i="2" s="1"/>
  <c r="K258" i="2" a="1"/>
  <c r="K258" i="2" s="1"/>
  <c r="K259" i="2" a="1"/>
  <c r="K259" i="2" s="1"/>
  <c r="K260" i="2" a="1"/>
  <c r="K260" i="2" s="1"/>
  <c r="K261" i="2" a="1"/>
  <c r="K261" i="2" s="1"/>
  <c r="K262" i="2" a="1"/>
  <c r="K262" i="2" s="1"/>
  <c r="K263" i="2" a="1"/>
  <c r="K263" i="2" s="1"/>
  <c r="K264" i="2" a="1"/>
  <c r="K264" i="2" s="1"/>
  <c r="K265" i="2" a="1"/>
  <c r="K265" i="2" s="1"/>
  <c r="K266" i="2" a="1"/>
  <c r="K266" i="2" s="1"/>
  <c r="I266" i="2" s="1"/>
  <c r="K267" i="2" a="1"/>
  <c r="K267" i="2" s="1"/>
  <c r="K268" i="2" a="1"/>
  <c r="K268" i="2" s="1"/>
  <c r="K269" i="2" a="1"/>
  <c r="K269" i="2" s="1"/>
  <c r="K270" i="2" a="1"/>
  <c r="K270" i="2" s="1"/>
  <c r="K271" i="2" a="1"/>
  <c r="K271" i="2" s="1"/>
  <c r="K272" i="2" a="1"/>
  <c r="K272" i="2" s="1"/>
  <c r="K273" i="2" a="1"/>
  <c r="K273" i="2" s="1"/>
  <c r="K274" i="2" a="1"/>
  <c r="K274" i="2" s="1"/>
  <c r="K275" i="2" a="1"/>
  <c r="K275" i="2" s="1"/>
  <c r="K276" i="2" a="1"/>
  <c r="K276" i="2" s="1"/>
  <c r="K277" i="2" a="1"/>
  <c r="K277" i="2" s="1"/>
  <c r="K278" i="2" a="1"/>
  <c r="K278" i="2" s="1"/>
  <c r="K279" i="2" a="1"/>
  <c r="K279" i="2" s="1"/>
  <c r="K280" i="2" a="1"/>
  <c r="K280" i="2" s="1"/>
  <c r="K281" i="2" a="1"/>
  <c r="K281" i="2" s="1"/>
  <c r="K282" i="2" a="1"/>
  <c r="K282" i="2" s="1"/>
  <c r="K283" i="2" a="1"/>
  <c r="K283" i="2" s="1"/>
  <c r="K284" i="2" a="1"/>
  <c r="K284" i="2" s="1"/>
  <c r="K285" i="2" a="1"/>
  <c r="K285" i="2" s="1"/>
  <c r="K286" i="2" a="1"/>
  <c r="K286" i="2" s="1"/>
  <c r="K287" i="2" a="1"/>
  <c r="K287" i="2" s="1"/>
  <c r="K288" i="2" a="1"/>
  <c r="K288" i="2"/>
  <c r="K289" i="2" a="1"/>
  <c r="K289" i="2" s="1"/>
  <c r="K290" i="2" a="1"/>
  <c r="K290" i="2" s="1"/>
  <c r="K291" i="2" a="1"/>
  <c r="K291" i="2" s="1"/>
  <c r="K292" i="2" a="1"/>
  <c r="K292" i="2" s="1"/>
  <c r="K293" i="2" a="1"/>
  <c r="K293" i="2" s="1"/>
  <c r="K294" i="2" a="1"/>
  <c r="K294" i="2" s="1"/>
  <c r="K295" i="2" a="1"/>
  <c r="K295" i="2" s="1"/>
  <c r="K296" i="2" a="1"/>
  <c r="K296" i="2" s="1"/>
  <c r="K297" i="2" a="1"/>
  <c r="K297" i="2" s="1"/>
  <c r="K298" i="2" a="1"/>
  <c r="K298" i="2" s="1"/>
  <c r="K299" i="2" a="1"/>
  <c r="K299" i="2" s="1"/>
  <c r="K300" i="2" a="1"/>
  <c r="K300" i="2" s="1"/>
  <c r="K301" i="2" a="1"/>
  <c r="K301" i="2" s="1"/>
  <c r="K302" i="2" a="1"/>
  <c r="K302" i="2" s="1"/>
  <c r="K303" i="2" a="1"/>
  <c r="K303" i="2" s="1"/>
  <c r="K304" i="2" a="1"/>
  <c r="K304" i="2" s="1"/>
  <c r="K305" i="2" a="1"/>
  <c r="K305" i="2" s="1"/>
  <c r="K306" i="2" a="1"/>
  <c r="K306" i="2" s="1"/>
  <c r="K307" i="2" a="1"/>
  <c r="K307" i="2" s="1"/>
  <c r="K308" i="2" a="1"/>
  <c r="K308" i="2" s="1"/>
  <c r="K309" i="2" a="1"/>
  <c r="K309" i="2" s="1"/>
  <c r="K310" i="2" a="1"/>
  <c r="K310" i="2" s="1"/>
  <c r="K311" i="2" a="1"/>
  <c r="K311" i="2" s="1"/>
  <c r="K312" i="2" a="1"/>
  <c r="K312" i="2"/>
  <c r="K313" i="2" a="1"/>
  <c r="K313" i="2" s="1"/>
  <c r="K314" i="2" a="1"/>
  <c r="K314" i="2" s="1"/>
  <c r="K315" i="2" a="1"/>
  <c r="K315" i="2" s="1"/>
  <c r="K316" i="2" a="1"/>
  <c r="K316" i="2" s="1"/>
  <c r="K317" i="2" a="1"/>
  <c r="K317" i="2" s="1"/>
  <c r="K318" i="2" a="1"/>
  <c r="K318" i="2" s="1"/>
  <c r="K319" i="2" a="1"/>
  <c r="K319" i="2" s="1"/>
  <c r="K320" i="2" a="1"/>
  <c r="K320" i="2" s="1"/>
  <c r="K321" i="2" a="1"/>
  <c r="K321" i="2" s="1"/>
  <c r="K322" i="2" a="1"/>
  <c r="K322" i="2" s="1"/>
  <c r="K323" i="2" a="1"/>
  <c r="K323" i="2" s="1"/>
  <c r="K324" i="2" a="1"/>
  <c r="K324" i="2" s="1"/>
  <c r="K325" i="2" a="1"/>
  <c r="K325" i="2" s="1"/>
  <c r="K326" i="2" a="1"/>
  <c r="K326" i="2" s="1"/>
  <c r="K327" i="2" a="1"/>
  <c r="K327" i="2" s="1"/>
  <c r="K328" i="2" a="1"/>
  <c r="K328" i="2" s="1"/>
  <c r="K329" i="2" a="1"/>
  <c r="K329" i="2" s="1"/>
  <c r="K330" i="2" a="1"/>
  <c r="K330" i="2" s="1"/>
  <c r="K331" i="2" a="1"/>
  <c r="K331" i="2" s="1"/>
  <c r="K332" i="2" a="1"/>
  <c r="K332" i="2" s="1"/>
  <c r="K333" i="2" a="1"/>
  <c r="K333" i="2" s="1"/>
  <c r="K334" i="2" a="1"/>
  <c r="K334" i="2" s="1"/>
  <c r="K335" i="2" a="1"/>
  <c r="K335" i="2" s="1"/>
  <c r="K336" i="2" a="1"/>
  <c r="K336" i="2" s="1"/>
  <c r="K337" i="2" a="1"/>
  <c r="K337" i="2" s="1"/>
  <c r="K338" i="2" a="1"/>
  <c r="K338" i="2" s="1"/>
  <c r="K339" i="2" a="1"/>
  <c r="K339" i="2" s="1"/>
  <c r="K340" i="2" a="1"/>
  <c r="K340" i="2" s="1"/>
  <c r="K341" i="2" a="1"/>
  <c r="K341" i="2" s="1"/>
  <c r="K342" i="2" a="1"/>
  <c r="K342" i="2" s="1"/>
  <c r="K343" i="2" a="1"/>
  <c r="K343" i="2" s="1"/>
  <c r="K344" i="2" a="1"/>
  <c r="K344" i="2" s="1"/>
  <c r="K345" i="2" a="1"/>
  <c r="K345" i="2" s="1"/>
  <c r="K346" i="2" a="1"/>
  <c r="K346" i="2"/>
  <c r="I346" i="2" s="1"/>
  <c r="K347" i="2" a="1"/>
  <c r="K347" i="2" s="1"/>
  <c r="K348" i="2" a="1"/>
  <c r="K348" i="2" s="1"/>
  <c r="K349" i="2" a="1"/>
  <c r="K349" i="2" s="1"/>
  <c r="K350" i="2" a="1"/>
  <c r="K350" i="2"/>
  <c r="I350" i="2" s="1"/>
  <c r="K351" i="2" a="1"/>
  <c r="K351" i="2" s="1"/>
  <c r="K352" i="2" a="1"/>
  <c r="K352" i="2" s="1"/>
  <c r="K353" i="2" a="1"/>
  <c r="K353" i="2"/>
  <c r="K354" i="2" a="1"/>
  <c r="K354" i="2" s="1"/>
  <c r="K355" i="2" a="1"/>
  <c r="K355" i="2" s="1"/>
  <c r="K356" i="2" a="1"/>
  <c r="K356" i="2" s="1"/>
  <c r="K357" i="2" a="1"/>
  <c r="K357" i="2" s="1"/>
  <c r="K358" i="2" a="1"/>
  <c r="K358" i="2" s="1"/>
  <c r="K359" i="2" a="1"/>
  <c r="K359" i="2" s="1"/>
  <c r="K360" i="2" a="1"/>
  <c r="K360" i="2" s="1"/>
  <c r="K361" i="2" a="1"/>
  <c r="K361" i="2" s="1"/>
  <c r="K362" i="2" a="1"/>
  <c r="K362" i="2" s="1"/>
  <c r="K363" i="2" a="1"/>
  <c r="K363" i="2" s="1"/>
  <c r="K364" i="2" a="1"/>
  <c r="K364" i="2" s="1"/>
  <c r="K365" i="2" a="1"/>
  <c r="K365" i="2" s="1"/>
  <c r="K366" i="2" a="1"/>
  <c r="K366" i="2" s="1"/>
  <c r="I366" i="2" s="1"/>
  <c r="K367" i="2" a="1"/>
  <c r="K367" i="2" s="1"/>
  <c r="K368" i="2" a="1"/>
  <c r="K368" i="2" s="1"/>
  <c r="K369" i="2" a="1"/>
  <c r="K369" i="2" s="1"/>
  <c r="K370" i="2" a="1"/>
  <c r="K370" i="2"/>
  <c r="K371" i="2" a="1"/>
  <c r="K371" i="2" s="1"/>
  <c r="K372" i="2" a="1"/>
  <c r="K372" i="2"/>
  <c r="I372" i="2" s="1"/>
  <c r="K373" i="2" a="1"/>
  <c r="K373" i="2" s="1"/>
  <c r="I373" i="2" s="1"/>
  <c r="K374" i="2" a="1"/>
  <c r="K374" i="2" s="1"/>
  <c r="K375" i="2" a="1"/>
  <c r="K375" i="2" s="1"/>
  <c r="K376" i="2" a="1"/>
  <c r="K376" i="2" s="1"/>
  <c r="K377" i="2" a="1"/>
  <c r="K377" i="2" s="1"/>
  <c r="I377" i="2" s="1"/>
  <c r="K378" i="2" a="1"/>
  <c r="K378" i="2" s="1"/>
  <c r="K379" i="2" a="1"/>
  <c r="K379" i="2" s="1"/>
  <c r="K380" i="2" a="1"/>
  <c r="K380" i="2" s="1"/>
  <c r="K381" i="2" a="1"/>
  <c r="K381" i="2" s="1"/>
  <c r="K382" i="2" a="1"/>
  <c r="K382" i="2" s="1"/>
  <c r="K383" i="2" a="1"/>
  <c r="K383" i="2" s="1"/>
  <c r="K384" i="2" a="1"/>
  <c r="K384" i="2" s="1"/>
  <c r="K385" i="2" a="1"/>
  <c r="K385" i="2" s="1"/>
  <c r="I385" i="2" s="1"/>
  <c r="K386" i="2" a="1"/>
  <c r="K386" i="2" s="1"/>
  <c r="I386" i="2" s="1"/>
  <c r="K387" i="2" a="1"/>
  <c r="K387" i="2" s="1"/>
  <c r="K388" i="2" a="1"/>
  <c r="K388" i="2" s="1"/>
  <c r="K389" i="2" a="1"/>
  <c r="K389" i="2" s="1"/>
  <c r="K390" i="2" a="1"/>
  <c r="K390" i="2" s="1"/>
  <c r="K391" i="2" a="1"/>
  <c r="K391" i="2" s="1"/>
  <c r="K392" i="2" a="1"/>
  <c r="K392" i="2" s="1"/>
  <c r="K393" i="2" a="1"/>
  <c r="K393" i="2" s="1"/>
  <c r="K394" i="2" a="1"/>
  <c r="K394" i="2" s="1"/>
  <c r="K395" i="2" a="1"/>
  <c r="K395" i="2" s="1"/>
  <c r="K396" i="2" a="1"/>
  <c r="K396" i="2" s="1"/>
  <c r="I396" i="2" s="1"/>
  <c r="K397" i="2" a="1"/>
  <c r="K397" i="2" s="1"/>
  <c r="I397" i="2" s="1"/>
  <c r="K398" i="2" a="1"/>
  <c r="K398" i="2" s="1"/>
  <c r="K399" i="2" a="1"/>
  <c r="K399" i="2" s="1"/>
  <c r="K400" i="2" a="1"/>
  <c r="K400" i="2" s="1"/>
  <c r="I400" i="2" s="1"/>
  <c r="K401" i="2" a="1"/>
  <c r="K401" i="2" s="1"/>
  <c r="K402" i="2" a="1"/>
  <c r="K402" i="2" s="1"/>
  <c r="K403" i="2" a="1"/>
  <c r="K403" i="2" s="1"/>
  <c r="K404" i="2" a="1"/>
  <c r="K404" i="2" s="1"/>
  <c r="I404" i="2" s="1"/>
  <c r="K405" i="2" a="1"/>
  <c r="K405" i="2" s="1"/>
  <c r="K406" i="2" a="1"/>
  <c r="K406" i="2" s="1"/>
  <c r="K407" i="2" a="1"/>
  <c r="K407" i="2" s="1"/>
  <c r="K408" i="2" a="1"/>
  <c r="K408" i="2" s="1"/>
  <c r="K409" i="2" a="1"/>
  <c r="K409" i="2" s="1"/>
  <c r="I409" i="2" s="1"/>
  <c r="K410" i="2" a="1"/>
  <c r="K410" i="2" s="1"/>
  <c r="K411" i="2" a="1"/>
  <c r="K411" i="2" s="1"/>
  <c r="K412" i="2" a="1"/>
  <c r="K412" i="2" s="1"/>
  <c r="I412" i="2" s="1"/>
  <c r="K413" i="2" a="1"/>
  <c r="K413" i="2" s="1"/>
  <c r="K414" i="2" a="1"/>
  <c r="K414" i="2" s="1"/>
  <c r="I414" i="2" s="1"/>
  <c r="K415" i="2" a="1"/>
  <c r="K415" i="2" s="1"/>
  <c r="K416" i="2" a="1"/>
  <c r="K416" i="2" s="1"/>
  <c r="K417" i="2" a="1"/>
  <c r="K417" i="2" s="1"/>
  <c r="I417" i="2" s="1"/>
  <c r="K418" i="2" a="1"/>
  <c r="K418" i="2" s="1"/>
  <c r="K419" i="2" a="1"/>
  <c r="K419" i="2" s="1"/>
  <c r="K420" i="2" a="1"/>
  <c r="K420" i="2" s="1"/>
  <c r="I420" i="2" s="1"/>
  <c r="K421" i="2" a="1"/>
  <c r="K421" i="2" s="1"/>
  <c r="K422" i="2" a="1"/>
  <c r="K422" i="2" s="1"/>
  <c r="K423" i="2" a="1"/>
  <c r="K423" i="2" s="1"/>
  <c r="K424" i="2" a="1"/>
  <c r="K424" i="2" s="1"/>
  <c r="K425" i="2" a="1"/>
  <c r="K425" i="2" s="1"/>
  <c r="I425" i="2" s="1"/>
  <c r="K426" i="2" a="1"/>
  <c r="K426" i="2" s="1"/>
  <c r="K427" i="2" a="1"/>
  <c r="K427" i="2" s="1"/>
  <c r="K428" i="2" a="1"/>
  <c r="K428" i="2" s="1"/>
  <c r="I428" i="2" s="1"/>
  <c r="K429" i="2" a="1"/>
  <c r="K429" i="2" s="1"/>
  <c r="K430" i="2" a="1"/>
  <c r="K430" i="2" s="1"/>
  <c r="I430" i="2" s="1"/>
  <c r="K431" i="2" a="1"/>
  <c r="K431" i="2" s="1"/>
  <c r="K432" i="2" a="1"/>
  <c r="K432" i="2" s="1"/>
  <c r="K433" i="2" a="1"/>
  <c r="K433" i="2" s="1"/>
  <c r="K434" i="2" a="1"/>
  <c r="K434" i="2" s="1"/>
  <c r="K435" i="2" a="1"/>
  <c r="K435" i="2" s="1"/>
  <c r="K436" i="2" a="1"/>
  <c r="K436" i="2"/>
  <c r="K437" i="2" a="1"/>
  <c r="K437" i="2" s="1"/>
  <c r="K438" i="2" a="1"/>
  <c r="K438" i="2" s="1"/>
  <c r="I438" i="2" s="1"/>
  <c r="K439" i="2" a="1"/>
  <c r="K439" i="2" s="1"/>
  <c r="K440" i="2" a="1"/>
  <c r="K440" i="2" s="1"/>
  <c r="K441" i="2" a="1"/>
  <c r="K441" i="2" s="1"/>
  <c r="I441" i="2" s="1"/>
  <c r="K442" i="2" a="1"/>
  <c r="K442" i="2" s="1"/>
  <c r="K443" i="2" a="1"/>
  <c r="K443" i="2" s="1"/>
  <c r="K444" i="2" a="1"/>
  <c r="K444" i="2" s="1"/>
  <c r="I444" i="2" s="1"/>
  <c r="K445" i="2" a="1"/>
  <c r="K445" i="2" s="1"/>
  <c r="K446" i="2" a="1"/>
  <c r="K446" i="2" s="1"/>
  <c r="I446" i="2" s="1"/>
  <c r="K447" i="2" a="1"/>
  <c r="K447" i="2" s="1"/>
  <c r="K448" i="2" a="1"/>
  <c r="K448" i="2" s="1"/>
  <c r="K449" i="2" a="1"/>
  <c r="K449" i="2" s="1"/>
  <c r="I449" i="2" s="1"/>
  <c r="K450" i="2" a="1"/>
  <c r="K450" i="2" s="1"/>
  <c r="K451" i="2" a="1"/>
  <c r="K451" i="2" s="1"/>
  <c r="K452" i="2" a="1"/>
  <c r="K452" i="2" s="1"/>
  <c r="K453" i="2" a="1"/>
  <c r="K453" i="2" s="1"/>
  <c r="K454" i="2" a="1"/>
  <c r="K454" i="2" s="1"/>
  <c r="K455" i="2" a="1"/>
  <c r="K455" i="2" s="1"/>
  <c r="K456" i="2" a="1"/>
  <c r="K456" i="2" s="1"/>
  <c r="K457" i="2" a="1"/>
  <c r="K457" i="2" s="1"/>
  <c r="I457" i="2" s="1"/>
  <c r="K458" i="2" a="1"/>
  <c r="K458" i="2" s="1"/>
  <c r="K459" i="2" a="1"/>
  <c r="K459" i="2" s="1"/>
  <c r="K460" i="2" a="1"/>
  <c r="K460" i="2" s="1"/>
  <c r="K461" i="2" a="1"/>
  <c r="K461" i="2" s="1"/>
  <c r="K462" i="2" a="1"/>
  <c r="K462" i="2" s="1"/>
  <c r="I462" i="2" s="1"/>
  <c r="K463" i="2" a="1"/>
  <c r="K463" i="2" s="1"/>
  <c r="K464" i="2" a="1"/>
  <c r="K464" i="2" s="1"/>
  <c r="K465" i="2" a="1"/>
  <c r="K465" i="2" s="1"/>
  <c r="K466" i="2" a="1"/>
  <c r="K466" i="2" s="1"/>
  <c r="K467" i="2" a="1"/>
  <c r="K467" i="2" s="1"/>
  <c r="K468" i="2" a="1"/>
  <c r="K468" i="2" s="1"/>
  <c r="K469" i="2" a="1"/>
  <c r="K469" i="2" s="1"/>
  <c r="K470" i="2" a="1"/>
  <c r="K470" i="2" s="1"/>
  <c r="K471" i="2" a="1"/>
  <c r="K471" i="2" s="1"/>
  <c r="K472" i="2" a="1"/>
  <c r="K472" i="2" s="1"/>
  <c r="I472" i="2" s="1"/>
  <c r="K473" i="2" a="1"/>
  <c r="K473" i="2" s="1"/>
  <c r="K474" i="2" a="1"/>
  <c r="K474" i="2" s="1"/>
  <c r="I474" i="2" s="1"/>
  <c r="K475" i="2" a="1"/>
  <c r="K475" i="2" s="1"/>
  <c r="K476" i="2" a="1"/>
  <c r="K476" i="2" s="1"/>
  <c r="K477" i="2" a="1"/>
  <c r="K477" i="2"/>
  <c r="K478" i="2" a="1"/>
  <c r="K478" i="2" s="1"/>
  <c r="K479" i="2" a="1"/>
  <c r="K479" i="2" s="1"/>
  <c r="K480" i="2" a="1"/>
  <c r="K480" i="2" s="1"/>
  <c r="K481" i="2" a="1"/>
  <c r="K481" i="2" s="1"/>
  <c r="K482" i="2" a="1"/>
  <c r="K482" i="2" s="1"/>
  <c r="K483" i="2" a="1"/>
  <c r="K483" i="2" s="1"/>
  <c r="K484" i="2" a="1"/>
  <c r="K484" i="2" s="1"/>
  <c r="I484" i="2" s="1"/>
  <c r="K485" i="2" a="1"/>
  <c r="K485" i="2" s="1"/>
  <c r="I485" i="2" s="1"/>
  <c r="K486" i="2" a="1"/>
  <c r="K486" i="2" s="1"/>
  <c r="I486" i="2" s="1"/>
  <c r="K487" i="2" a="1"/>
  <c r="K487" i="2" s="1"/>
  <c r="K488" i="2" a="1"/>
  <c r="K488" i="2" s="1"/>
  <c r="I488" i="2" s="1"/>
  <c r="K489" i="2" a="1"/>
  <c r="K489" i="2" s="1"/>
  <c r="K490" i="2" a="1"/>
  <c r="K490" i="2" s="1"/>
  <c r="I490" i="2" s="1"/>
  <c r="K491" i="2" a="1"/>
  <c r="K491" i="2" s="1"/>
  <c r="K492" i="2" a="1"/>
  <c r="K492" i="2" s="1"/>
  <c r="K493" i="2" a="1"/>
  <c r="K493" i="2" s="1"/>
  <c r="K494" i="2" a="1"/>
  <c r="K494" i="2" s="1"/>
  <c r="K495" i="2" a="1"/>
  <c r="K495" i="2" s="1"/>
  <c r="K496" i="2" a="1"/>
  <c r="K496" i="2" s="1"/>
  <c r="K497" i="2" a="1"/>
  <c r="K497" i="2" s="1"/>
  <c r="K498" i="2" a="1"/>
  <c r="K498" i="2" s="1"/>
  <c r="K499" i="2" a="1"/>
  <c r="K499" i="2" s="1"/>
  <c r="K500" i="2" a="1"/>
  <c r="K500" i="2" s="1"/>
  <c r="K501" i="2" a="1"/>
  <c r="K501" i="2" s="1"/>
  <c r="K502" i="2" a="1"/>
  <c r="K502" i="2" s="1"/>
  <c r="I502" i="2" s="1"/>
  <c r="K503" i="2" a="1"/>
  <c r="K503" i="2" s="1"/>
  <c r="K504" i="2" a="1"/>
  <c r="K504" i="2" s="1"/>
  <c r="K505" i="2" a="1"/>
  <c r="K505" i="2" s="1"/>
  <c r="K506" i="2" a="1"/>
  <c r="K506" i="2"/>
  <c r="K507" i="2" a="1"/>
  <c r="K507" i="2" s="1"/>
  <c r="K508" i="2" a="1"/>
  <c r="K508" i="2" s="1"/>
  <c r="I508" i="2" s="1"/>
  <c r="K509" i="2" a="1"/>
  <c r="K509" i="2" s="1"/>
  <c r="K510" i="2" a="1"/>
  <c r="K510" i="2" s="1"/>
  <c r="K511" i="2" a="1"/>
  <c r="K511" i="2" s="1"/>
  <c r="K512" i="2" a="1"/>
  <c r="K512" i="2" s="1"/>
  <c r="I512" i="2" s="1"/>
  <c r="K513" i="2" a="1"/>
  <c r="K513" i="2" s="1"/>
  <c r="K514" i="2" a="1"/>
  <c r="K514" i="2" s="1"/>
  <c r="K515" i="2" a="1"/>
  <c r="K515" i="2" s="1"/>
  <c r="K516" i="2" a="1"/>
  <c r="K516" i="2" s="1"/>
  <c r="K517" i="2" a="1"/>
  <c r="K517" i="2" s="1"/>
  <c r="K518" i="2" a="1"/>
  <c r="K518" i="2"/>
  <c r="K519" i="2" a="1"/>
  <c r="K519" i="2" s="1"/>
  <c r="K520" i="2" a="1"/>
  <c r="K520" i="2" s="1"/>
  <c r="K521" i="2" a="1"/>
  <c r="K521" i="2" s="1"/>
  <c r="I521" i="2" s="1"/>
  <c r="K522" i="2" a="1"/>
  <c r="K522" i="2" s="1"/>
  <c r="K523" i="2" a="1"/>
  <c r="K523" i="2" s="1"/>
  <c r="K524" i="2" a="1"/>
  <c r="K524" i="2" s="1"/>
  <c r="K525" i="2" a="1"/>
  <c r="K525" i="2" s="1"/>
  <c r="K526" i="2" a="1"/>
  <c r="K526" i="2" s="1"/>
  <c r="K527" i="2" a="1"/>
  <c r="K527" i="2" s="1"/>
  <c r="K528" i="2" a="1"/>
  <c r="K528" i="2" s="1"/>
  <c r="K529" i="2" a="1"/>
  <c r="K529" i="2" s="1"/>
  <c r="K530" i="2" a="1"/>
  <c r="K530" i="2" s="1"/>
  <c r="I530" i="2" s="1"/>
  <c r="K531" i="2" a="1"/>
  <c r="K531" i="2" s="1"/>
  <c r="K532" i="2" a="1"/>
  <c r="K532" i="2" s="1"/>
  <c r="I532" i="2" s="1"/>
  <c r="K533" i="2" a="1"/>
  <c r="K533" i="2" s="1"/>
  <c r="K534" i="2" a="1"/>
  <c r="K534" i="2" s="1"/>
  <c r="K535" i="2" a="1"/>
  <c r="K535" i="2" s="1"/>
  <c r="K536" i="2" a="1"/>
  <c r="K536" i="2" s="1"/>
  <c r="K537" i="2" a="1"/>
  <c r="K537" i="2" s="1"/>
  <c r="K538" i="2" a="1"/>
  <c r="K538" i="2" s="1"/>
  <c r="K539" i="2" a="1"/>
  <c r="K539" i="2" s="1"/>
  <c r="K540" i="2" a="1"/>
  <c r="K540" i="2" s="1"/>
  <c r="I540" i="2" s="1"/>
  <c r="K541" i="2" a="1"/>
  <c r="K541" i="2" s="1"/>
  <c r="K542" i="2" a="1"/>
  <c r="K542" i="2" s="1"/>
  <c r="K543" i="2" a="1"/>
  <c r="K543" i="2" s="1"/>
  <c r="K544" i="2" a="1"/>
  <c r="K544" i="2" s="1"/>
  <c r="I544" i="2" s="1"/>
  <c r="K545" i="2" a="1"/>
  <c r="K545" i="2" s="1"/>
  <c r="K546" i="2" a="1"/>
  <c r="K546" i="2" s="1"/>
  <c r="K547" i="2" a="1"/>
  <c r="K547" i="2" s="1"/>
  <c r="K548" i="2" a="1"/>
  <c r="K548" i="2" s="1"/>
  <c r="K549" i="2" a="1"/>
  <c r="K549" i="2" s="1"/>
  <c r="I549" i="2" s="1"/>
  <c r="K550" i="2" a="1"/>
  <c r="K550" i="2" s="1"/>
  <c r="I550" i="2" s="1"/>
  <c r="K551" i="2" a="1"/>
  <c r="K551" i="2" s="1"/>
  <c r="K552" i="2" a="1"/>
  <c r="K552" i="2" s="1"/>
  <c r="K553" i="2" a="1"/>
  <c r="K553" i="2" s="1"/>
  <c r="K554" i="2" a="1"/>
  <c r="K554" i="2" s="1"/>
  <c r="I554" i="2" s="1"/>
  <c r="K555" i="2" a="1"/>
  <c r="K555" i="2" s="1"/>
  <c r="K556" i="2" a="1"/>
  <c r="K556" i="2" s="1"/>
  <c r="I556" i="2" s="1"/>
  <c r="K557" i="2" a="1"/>
  <c r="K557" i="2"/>
  <c r="K558" i="2" a="1"/>
  <c r="K558" i="2" s="1"/>
  <c r="K559" i="2" a="1"/>
  <c r="K559" i="2" s="1"/>
  <c r="K560" i="2" a="1"/>
  <c r="K560" i="2" s="1"/>
  <c r="I560" i="2" s="1"/>
  <c r="K561" i="2" a="1"/>
  <c r="K561" i="2" s="1"/>
  <c r="K562" i="2" a="1"/>
  <c r="K562" i="2" s="1"/>
  <c r="I562" i="2" s="1"/>
  <c r="K563" i="2" a="1"/>
  <c r="K563" i="2" s="1"/>
  <c r="K564" i="2" a="1"/>
  <c r="K564" i="2" s="1"/>
  <c r="K565" i="2" a="1"/>
  <c r="K565" i="2" s="1"/>
  <c r="K566" i="2" a="1"/>
  <c r="K566" i="2" s="1"/>
  <c r="K567" i="2" a="1"/>
  <c r="K567" i="2" s="1"/>
  <c r="K568" i="2" a="1"/>
  <c r="K568" i="2" s="1"/>
  <c r="I568" i="2" s="1"/>
  <c r="K569" i="2" a="1"/>
  <c r="K569" i="2" s="1"/>
  <c r="I569" i="2" s="1"/>
  <c r="K570" i="2" a="1"/>
  <c r="K570" i="2" s="1"/>
  <c r="K571" i="2" a="1"/>
  <c r="K571" i="2" s="1"/>
  <c r="K572" i="2" a="1"/>
  <c r="K572" i="2" s="1"/>
  <c r="K573" i="2" a="1"/>
  <c r="K573" i="2"/>
  <c r="K574" i="2" a="1"/>
  <c r="K574" i="2" s="1"/>
  <c r="K575" i="2" a="1"/>
  <c r="K575" i="2" s="1"/>
  <c r="K576" i="2" a="1"/>
  <c r="K576" i="2" s="1"/>
  <c r="I576" i="2" s="1"/>
  <c r="K577" i="2" a="1"/>
  <c r="K577" i="2" s="1"/>
  <c r="I577" i="2" s="1"/>
  <c r="K578" i="2" a="1"/>
  <c r="K578" i="2" s="1"/>
  <c r="I578" i="2" s="1"/>
  <c r="K579" i="2" a="1"/>
  <c r="K579" i="2" s="1"/>
  <c r="K580" i="2" a="1"/>
  <c r="K580" i="2"/>
  <c r="K581" i="2" a="1"/>
  <c r="K581" i="2" s="1"/>
  <c r="I581" i="2" s="1"/>
  <c r="K582" i="2" a="1"/>
  <c r="K582" i="2" s="1"/>
  <c r="I582" i="2" s="1"/>
  <c r="K583" i="2" a="1"/>
  <c r="K583" i="2" s="1"/>
  <c r="K584" i="2" a="1"/>
  <c r="K584" i="2" s="1"/>
  <c r="K585" i="2" a="1"/>
  <c r="K585" i="2" s="1"/>
  <c r="K586" i="2" a="1"/>
  <c r="K586" i="2" s="1"/>
  <c r="K587" i="2" a="1"/>
  <c r="K587" i="2" s="1"/>
  <c r="K588" i="2" a="1"/>
  <c r="K588" i="2" s="1"/>
  <c r="I588" i="2" s="1"/>
  <c r="K589" i="2" a="1"/>
  <c r="K589" i="2" s="1"/>
  <c r="K590" i="2" a="1"/>
  <c r="K590" i="2" s="1"/>
  <c r="K591" i="2" a="1"/>
  <c r="K591" i="2" s="1"/>
  <c r="K592" i="2" a="1"/>
  <c r="K592" i="2" s="1"/>
  <c r="K593" i="2" a="1"/>
  <c r="K593" i="2" s="1"/>
  <c r="K594" i="2" a="1"/>
  <c r="K594" i="2" s="1"/>
  <c r="K595" i="2" a="1"/>
  <c r="K595" i="2" s="1"/>
  <c r="K596" i="2" a="1"/>
  <c r="K596" i="2" s="1"/>
  <c r="K597" i="2" a="1"/>
  <c r="K597" i="2" s="1"/>
  <c r="K598" i="2" a="1"/>
  <c r="K598" i="2"/>
  <c r="K599" i="2" a="1"/>
  <c r="K599" i="2" s="1"/>
  <c r="K600" i="2" a="1"/>
  <c r="K600" i="2" s="1"/>
  <c r="K601" i="2" a="1"/>
  <c r="K601" i="2" s="1"/>
  <c r="K602" i="2" a="1"/>
  <c r="K602" i="2" s="1"/>
  <c r="K603" i="2" a="1"/>
  <c r="K603" i="2" s="1"/>
  <c r="I603" i="2" s="1"/>
  <c r="K604" i="2" a="1"/>
  <c r="K604" i="2" s="1"/>
  <c r="K605" i="2" a="1"/>
  <c r="K605" i="2" s="1"/>
  <c r="I605" i="2" s="1"/>
  <c r="K606" i="2" a="1"/>
  <c r="K606" i="2" s="1"/>
  <c r="I606" i="2" s="1"/>
  <c r="K607" i="2" a="1"/>
  <c r="K607" i="2" s="1"/>
  <c r="K608" i="2" a="1"/>
  <c r="K608" i="2" s="1"/>
  <c r="K609" i="2" a="1"/>
  <c r="K609" i="2" s="1"/>
  <c r="K610" i="2" a="1"/>
  <c r="K610" i="2" s="1"/>
  <c r="K611" i="2" a="1"/>
  <c r="K611" i="2" s="1"/>
  <c r="K612" i="2" a="1"/>
  <c r="K612" i="2" s="1"/>
  <c r="K613" i="2" a="1"/>
  <c r="K613" i="2" s="1"/>
  <c r="K614" i="2" a="1"/>
  <c r="K614" i="2" s="1"/>
  <c r="K615" i="2" a="1"/>
  <c r="K615" i="2" s="1"/>
  <c r="K616" i="2" a="1"/>
  <c r="K616" i="2" s="1"/>
  <c r="K617" i="2" a="1"/>
  <c r="K617" i="2" s="1"/>
  <c r="I617" i="2" s="1"/>
  <c r="K618" i="2" a="1"/>
  <c r="K618" i="2" s="1"/>
  <c r="K619" i="2" a="1"/>
  <c r="K619" i="2" s="1"/>
  <c r="K620" i="2" a="1"/>
  <c r="K620" i="2" s="1"/>
  <c r="I620" i="2" s="1"/>
  <c r="K621" i="2" a="1"/>
  <c r="K621" i="2" s="1"/>
  <c r="I621" i="2" s="1"/>
  <c r="K622" i="2" a="1"/>
  <c r="K622" i="2" s="1"/>
  <c r="K623" i="2" a="1"/>
  <c r="K623" i="2" s="1"/>
  <c r="K624" i="2" a="1"/>
  <c r="K624" i="2" s="1"/>
  <c r="I624" i="2" s="1"/>
  <c r="K625" i="2" a="1"/>
  <c r="K625" i="2" s="1"/>
  <c r="K626" i="2" a="1"/>
  <c r="K626" i="2" s="1"/>
  <c r="K627" i="2" a="1"/>
  <c r="K627" i="2" s="1"/>
  <c r="K628" i="2" a="1"/>
  <c r="K628" i="2"/>
  <c r="I628" i="2" s="1"/>
  <c r="K629" i="2" a="1"/>
  <c r="K629" i="2" s="1"/>
  <c r="K630" i="2" a="1"/>
  <c r="K630" i="2" s="1"/>
  <c r="K631" i="2" a="1"/>
  <c r="K631" i="2" s="1"/>
  <c r="K632" i="2" a="1"/>
  <c r="K632" i="2" s="1"/>
  <c r="I632" i="2" s="1"/>
  <c r="K633" i="2" a="1"/>
  <c r="K633" i="2" s="1"/>
  <c r="K634" i="2" a="1"/>
  <c r="K634" i="2" s="1"/>
  <c r="K635" i="2" a="1"/>
  <c r="K635" i="2" s="1"/>
  <c r="K636" i="2" a="1"/>
  <c r="K636" i="2" s="1"/>
  <c r="I636" i="2" s="1"/>
  <c r="K637" i="2" a="1"/>
  <c r="K637" i="2" s="1"/>
  <c r="K638" i="2" a="1"/>
  <c r="K638" i="2" s="1"/>
  <c r="K639" i="2" a="1"/>
  <c r="K639" i="2" s="1"/>
  <c r="K640" i="2" a="1"/>
  <c r="K640" i="2" s="1"/>
  <c r="I640" i="2" s="1"/>
  <c r="K641" i="2" a="1"/>
  <c r="K641" i="2" s="1"/>
  <c r="K642" i="2" a="1"/>
  <c r="K642" i="2" s="1"/>
  <c r="K643" i="2" a="1"/>
  <c r="K643" i="2" s="1"/>
  <c r="K644" i="2" a="1"/>
  <c r="K644" i="2" s="1"/>
  <c r="I644" i="2" s="1"/>
  <c r="K645" i="2" a="1"/>
  <c r="K645" i="2" s="1"/>
  <c r="K646" i="2" a="1"/>
  <c r="K646" i="2" s="1"/>
  <c r="K647" i="2" a="1"/>
  <c r="K647" i="2" s="1"/>
  <c r="K648" i="2" a="1"/>
  <c r="K648" i="2"/>
  <c r="K649" i="2" a="1"/>
  <c r="K649" i="2" s="1"/>
  <c r="K650" i="2" a="1"/>
  <c r="K650" i="2" s="1"/>
  <c r="K651" i="2" a="1"/>
  <c r="K651" i="2" s="1"/>
  <c r="K652" i="2" a="1"/>
  <c r="K652" i="2" s="1"/>
  <c r="I652" i="2" s="1"/>
  <c r="K653" i="2" a="1"/>
  <c r="K653" i="2"/>
  <c r="K654" i="2" a="1"/>
  <c r="K654" i="2" s="1"/>
  <c r="K655" i="2" a="1"/>
  <c r="K655" i="2" s="1"/>
  <c r="K656" i="2" a="1"/>
  <c r="K656" i="2" s="1"/>
  <c r="I656" i="2" s="1"/>
  <c r="K657" i="2" a="1"/>
  <c r="K657" i="2" s="1"/>
  <c r="K658" i="2" a="1"/>
  <c r="K658" i="2" s="1"/>
  <c r="K659" i="2" a="1"/>
  <c r="K659" i="2" s="1"/>
  <c r="K660" i="2" a="1"/>
  <c r="K660" i="2" s="1"/>
  <c r="I660" i="2" s="1"/>
  <c r="K661" i="2" a="1"/>
  <c r="K661" i="2" s="1"/>
  <c r="K662" i="2" a="1"/>
  <c r="K662" i="2" s="1"/>
  <c r="K663" i="2" a="1"/>
  <c r="K663" i="2" s="1"/>
  <c r="K664" i="2" a="1"/>
  <c r="K664" i="2" s="1"/>
  <c r="I664" i="2" s="1"/>
  <c r="K665" i="2" a="1"/>
  <c r="K665" i="2" s="1"/>
  <c r="K666" i="2" a="1"/>
  <c r="K666" i="2" s="1"/>
  <c r="K667" i="2" a="1"/>
  <c r="K667" i="2" s="1"/>
  <c r="K668" i="2" a="1"/>
  <c r="K668" i="2" s="1"/>
  <c r="I668" i="2" s="1"/>
  <c r="K669" i="2" a="1"/>
  <c r="K669" i="2" s="1"/>
  <c r="K670" i="2" a="1"/>
  <c r="K670" i="2" s="1"/>
  <c r="K671" i="2" a="1"/>
  <c r="K671" i="2" s="1"/>
  <c r="K672" i="2" a="1"/>
  <c r="K672" i="2" s="1"/>
  <c r="I672" i="2" s="1"/>
  <c r="K673" i="2" a="1"/>
  <c r="K673" i="2" s="1"/>
  <c r="K674" i="2" a="1"/>
  <c r="K674" i="2" s="1"/>
  <c r="K675" i="2" a="1"/>
  <c r="K675" i="2" s="1"/>
  <c r="K676" i="2" a="1"/>
  <c r="K676" i="2" s="1"/>
  <c r="I676" i="2" s="1"/>
  <c r="K677" i="2" a="1"/>
  <c r="K677" i="2" s="1"/>
  <c r="K678" i="2" a="1"/>
  <c r="K678" i="2" s="1"/>
  <c r="K679" i="2" a="1"/>
  <c r="K679" i="2" s="1"/>
  <c r="K680" i="2" a="1"/>
  <c r="K680" i="2" s="1"/>
  <c r="I680" i="2" s="1"/>
  <c r="K681" i="2" a="1"/>
  <c r="K681" i="2" s="1"/>
  <c r="K682" i="2" a="1"/>
  <c r="K682" i="2" s="1"/>
  <c r="K683" i="2" a="1"/>
  <c r="K683" i="2"/>
  <c r="K684" i="2" a="1"/>
  <c r="K684" i="2" s="1"/>
  <c r="I684" i="2" s="1"/>
  <c r="K685" i="2" a="1"/>
  <c r="K685" i="2" s="1"/>
  <c r="K686" i="2" a="1"/>
  <c r="K686" i="2" s="1"/>
  <c r="K687" i="2" a="1"/>
  <c r="K687" i="2" s="1"/>
  <c r="K688" i="2" a="1"/>
  <c r="K688" i="2" s="1"/>
  <c r="I688" i="2" s="1"/>
  <c r="K689" i="2" a="1"/>
  <c r="K689" i="2"/>
  <c r="K690" i="2" a="1"/>
  <c r="K690" i="2" s="1"/>
  <c r="K691" i="2" a="1"/>
  <c r="K691" i="2" s="1"/>
  <c r="K692" i="2" a="1"/>
  <c r="K692" i="2" s="1"/>
  <c r="I692" i="2" s="1"/>
  <c r="K693" i="2" a="1"/>
  <c r="K693" i="2" s="1"/>
  <c r="K694" i="2" a="1"/>
  <c r="K694" i="2" s="1"/>
  <c r="K695" i="2" a="1"/>
  <c r="K695" i="2" s="1"/>
  <c r="K4" i="2" a="1"/>
  <c r="K4" i="2" s="1"/>
  <c r="C5" i="2"/>
  <c r="G5" i="2"/>
  <c r="H5" i="2"/>
  <c r="J5" i="2"/>
  <c r="I5" i="2" s="1"/>
  <c r="L5" i="2"/>
  <c r="N5" i="2"/>
  <c r="O5" i="2"/>
  <c r="P5" i="2"/>
  <c r="Q5" i="2"/>
  <c r="S5" i="2"/>
  <c r="T5" i="2"/>
  <c r="R5" i="2" s="1"/>
  <c r="U5" i="2"/>
  <c r="W5" i="2"/>
  <c r="X5" i="2"/>
  <c r="Y5" i="2"/>
  <c r="V5" i="2" s="1"/>
  <c r="Z5" i="2"/>
  <c r="AA5" i="2" a="1"/>
  <c r="AA5" i="2"/>
  <c r="AB5" i="2" a="1"/>
  <c r="AB5" i="2"/>
  <c r="AC5" i="2"/>
  <c r="AD5" i="2"/>
  <c r="AE5" i="2"/>
  <c r="AF5" i="2" a="1"/>
  <c r="AF5" i="2" s="1"/>
  <c r="AG5" i="2" s="1"/>
  <c r="AH5" i="2"/>
  <c r="AI5" i="2"/>
  <c r="AJ5" i="2"/>
  <c r="AK5" i="2"/>
  <c r="AL5" i="2"/>
  <c r="AM5" i="2"/>
  <c r="AN5" i="2"/>
  <c r="AO5" i="2"/>
  <c r="AP5" i="2"/>
  <c r="AQ5" i="2"/>
  <c r="AR5" i="2"/>
  <c r="AT5" i="2"/>
  <c r="AS5" i="2" s="1"/>
  <c r="AU5" i="2"/>
  <c r="AV5" i="2"/>
  <c r="AW5" i="2"/>
  <c r="AX5" i="2"/>
  <c r="AY5" i="2"/>
  <c r="AZ5" i="2"/>
  <c r="BA5" i="2"/>
  <c r="BB5" i="2"/>
  <c r="BC5" i="2"/>
  <c r="BD5" i="2"/>
  <c r="BE5" i="2"/>
  <c r="BF5" i="2"/>
  <c r="BG5" i="2"/>
  <c r="BI5" i="2"/>
  <c r="BJ5" i="2"/>
  <c r="BH5" i="2" s="1"/>
  <c r="BK5" i="2"/>
  <c r="BL5" i="2" a="1"/>
  <c r="BL5" i="2"/>
  <c r="BM5" i="2"/>
  <c r="BN5" i="2"/>
  <c r="BP5" i="2"/>
  <c r="BQ5" i="2"/>
  <c r="BO5" i="2" s="1"/>
  <c r="BR5" i="2"/>
  <c r="BS5" i="2"/>
  <c r="BT5" i="2"/>
  <c r="BU5" i="2"/>
  <c r="BV5" i="2"/>
  <c r="BW5" i="2"/>
  <c r="BY5" i="2"/>
  <c r="BX5" i="2" s="1"/>
  <c r="BZ5" i="2"/>
  <c r="CB5" i="2"/>
  <c r="CC5" i="2"/>
  <c r="CD5" i="2"/>
  <c r="CE5" i="2"/>
  <c r="CF5" i="2"/>
  <c r="CG5" i="2"/>
  <c r="CA5" i="2" s="1"/>
  <c r="CH5" i="2"/>
  <c r="CI5" i="2"/>
  <c r="CJ5" i="2"/>
  <c r="CK5" i="2"/>
  <c r="CL5" i="2"/>
  <c r="CM5" i="2"/>
  <c r="CN5" i="2"/>
  <c r="CP5" i="2"/>
  <c r="CR5" i="2" s="1"/>
  <c r="CQ5" i="2"/>
  <c r="CT5" i="2"/>
  <c r="CU5" i="2"/>
  <c r="CV5" i="2"/>
  <c r="CW5" i="2"/>
  <c r="CX5" i="2"/>
  <c r="DA5" i="2" s="1"/>
  <c r="CY5" i="2" a="1"/>
  <c r="CY5" i="2"/>
  <c r="CZ5" i="2"/>
  <c r="DC5" i="2"/>
  <c r="DD5" i="2" a="1"/>
  <c r="DD5" i="2" s="1"/>
  <c r="DG5" i="2"/>
  <c r="DH5" i="2"/>
  <c r="DI5" i="2"/>
  <c r="DK5" i="2"/>
  <c r="DJ5" i="2" s="1"/>
  <c r="DL5" i="2"/>
  <c r="DN5" i="2" a="1"/>
  <c r="DN5" i="2"/>
  <c r="DO5" i="2"/>
  <c r="DP5" i="2"/>
  <c r="DM5" i="2" s="1"/>
  <c r="DQ5" i="2"/>
  <c r="DR5" i="2"/>
  <c r="DS5" i="2"/>
  <c r="DT5" i="2"/>
  <c r="DU5" i="2"/>
  <c r="DV5" i="2"/>
  <c r="DW5" i="2"/>
  <c r="DX5" i="2"/>
  <c r="DY5" i="2"/>
  <c r="DZ5" i="2"/>
  <c r="EA5" i="2"/>
  <c r="EB5" i="2"/>
  <c r="EC5" i="2"/>
  <c r="ED5" i="2"/>
  <c r="EE5" i="2"/>
  <c r="EF5" i="2"/>
  <c r="EH5" i="2"/>
  <c r="C6" i="2"/>
  <c r="H6" i="2"/>
  <c r="G6" i="2" s="1"/>
  <c r="I6" i="2"/>
  <c r="J6" i="2"/>
  <c r="L6" i="2"/>
  <c r="N6" i="2"/>
  <c r="O6" i="2"/>
  <c r="P6" i="2"/>
  <c r="Q6" i="2"/>
  <c r="S6" i="2"/>
  <c r="T6" i="2"/>
  <c r="R6" i="2" s="1"/>
  <c r="U6" i="2"/>
  <c r="W6" i="2"/>
  <c r="V6" i="2" s="1"/>
  <c r="X6" i="2"/>
  <c r="Y6" i="2"/>
  <c r="AA6" i="2" a="1"/>
  <c r="AA6" i="2"/>
  <c r="AB6" i="2" a="1"/>
  <c r="AB6" i="2"/>
  <c r="AC6" i="2"/>
  <c r="AD6" i="2"/>
  <c r="AF6" i="2" a="1"/>
  <c r="AF6" i="2" s="1"/>
  <c r="AG6" i="2" s="1"/>
  <c r="AE6" i="2" s="1"/>
  <c r="AH6" i="2"/>
  <c r="AI6" i="2"/>
  <c r="AJ6" i="2"/>
  <c r="AK6" i="2"/>
  <c r="AL6" i="2"/>
  <c r="AM6" i="2"/>
  <c r="AN6" i="2"/>
  <c r="AO6" i="2"/>
  <c r="AP6" i="2"/>
  <c r="AQ6" i="2"/>
  <c r="AR6" i="2"/>
  <c r="AS6" i="2"/>
  <c r="AT6" i="2"/>
  <c r="AU6" i="2"/>
  <c r="AV6" i="2"/>
  <c r="AW6" i="2"/>
  <c r="AX6" i="2"/>
  <c r="AZ6" i="2"/>
  <c r="BA6" i="2"/>
  <c r="BC6" i="2"/>
  <c r="BB6" i="2" s="1"/>
  <c r="BD6" i="2"/>
  <c r="BE6" i="2"/>
  <c r="BF6" i="2"/>
  <c r="BG6" i="2"/>
  <c r="BH6" i="2"/>
  <c r="BI6" i="2"/>
  <c r="BJ6" i="2"/>
  <c r="BL6" i="2" a="1"/>
  <c r="BL6" i="2"/>
  <c r="BM6" i="2"/>
  <c r="BN6" i="2"/>
  <c r="BP6" i="2"/>
  <c r="BQ6" i="2"/>
  <c r="BR6" i="2"/>
  <c r="BS6" i="2"/>
  <c r="BT6" i="2"/>
  <c r="BU6" i="2"/>
  <c r="BV6" i="2"/>
  <c r="BW6" i="2"/>
  <c r="BK6" i="2" s="1"/>
  <c r="BX6" i="2"/>
  <c r="BY6" i="2"/>
  <c r="BZ6" i="2"/>
  <c r="CB6" i="2"/>
  <c r="CC6" i="2"/>
  <c r="CD6" i="2"/>
  <c r="CE6" i="2"/>
  <c r="CF6" i="2" s="1"/>
  <c r="CG6" i="2" s="1"/>
  <c r="CA6" i="2" s="1"/>
  <c r="CH6" i="2"/>
  <c r="CI6" i="2"/>
  <c r="CJ6" i="2"/>
  <c r="CK6" i="2"/>
  <c r="CL6" i="2"/>
  <c r="CN6" i="2"/>
  <c r="CM6" i="2" s="1"/>
  <c r="CP6" i="2"/>
  <c r="CR6" i="2" s="1"/>
  <c r="CQ6" i="2"/>
  <c r="CS6" i="2"/>
  <c r="CU6" i="2"/>
  <c r="CT6" i="2" s="1"/>
  <c r="CV6" i="2"/>
  <c r="CX6" i="2"/>
  <c r="DA6" i="2" s="1"/>
  <c r="CY6" i="2" a="1"/>
  <c r="CY6" i="2"/>
  <c r="CZ6" i="2"/>
  <c r="CW6" i="2" s="1"/>
  <c r="DB6" i="2"/>
  <c r="DC6" i="2"/>
  <c r="DF6" i="2" s="1"/>
  <c r="DD6" i="2" a="1"/>
  <c r="DD6" i="2"/>
  <c r="DE6" i="2"/>
  <c r="DH6" i="2"/>
  <c r="DI6" i="2"/>
  <c r="DG6" i="2" s="1"/>
  <c r="DJ6" i="2"/>
  <c r="DK6" i="2"/>
  <c r="DL6" i="2"/>
  <c r="DN6" i="2" a="1"/>
  <c r="DN6" i="2"/>
  <c r="DO6" i="2"/>
  <c r="DP6" i="2"/>
  <c r="DM6" i="2" s="1"/>
  <c r="DQ6" i="2"/>
  <c r="DS6" i="2"/>
  <c r="DR6" i="2" s="1"/>
  <c r="DT6" i="2"/>
  <c r="DU6" i="2"/>
  <c r="DV6" i="2"/>
  <c r="DW6" i="2"/>
  <c r="DY6" i="2"/>
  <c r="EB6" i="2"/>
  <c r="EC6" i="2"/>
  <c r="ED6" i="2"/>
  <c r="EE6" i="2"/>
  <c r="EF6" i="2"/>
  <c r="EG6" i="2"/>
  <c r="EH6" i="2"/>
  <c r="EI6" i="2"/>
  <c r="EJ6" i="2"/>
  <c r="C7" i="2"/>
  <c r="G7" i="2"/>
  <c r="H7" i="2"/>
  <c r="I7" i="2"/>
  <c r="J7" i="2"/>
  <c r="L7" i="2"/>
  <c r="N7" i="2"/>
  <c r="O7" i="2"/>
  <c r="P7" i="2"/>
  <c r="Q7" i="2"/>
  <c r="S7" i="2"/>
  <c r="T7" i="2"/>
  <c r="U7" i="2"/>
  <c r="W7" i="2"/>
  <c r="X7" i="2"/>
  <c r="V7" i="2" s="1"/>
  <c r="Y7" i="2"/>
  <c r="AA7" i="2" a="1"/>
  <c r="AA7" i="2"/>
  <c r="AB7" i="2" a="1"/>
  <c r="AB7" i="2"/>
  <c r="AD7" i="2" s="1"/>
  <c r="Z7" i="2" s="1"/>
  <c r="AC7" i="2"/>
  <c r="AF7" i="2" a="1"/>
  <c r="AF7" i="2"/>
  <c r="AG7" i="2" s="1"/>
  <c r="AH7" i="2"/>
  <c r="AI7" i="2"/>
  <c r="AE7" i="2" s="1"/>
  <c r="AK7" i="2"/>
  <c r="AJ7" i="2" s="1"/>
  <c r="AL7" i="2"/>
  <c r="AM7" i="2"/>
  <c r="AN7" i="2"/>
  <c r="AO7" i="2"/>
  <c r="AP7" i="2"/>
  <c r="AQ7" i="2"/>
  <c r="AR7" i="2"/>
  <c r="AS7" i="2"/>
  <c r="AT7" i="2"/>
  <c r="AU7" i="2"/>
  <c r="AV7" i="2"/>
  <c r="AW7" i="2"/>
  <c r="AX7" i="2"/>
  <c r="AZ7" i="2"/>
  <c r="BA7" i="2"/>
  <c r="AY7" i="2" s="1"/>
  <c r="BC7" i="2"/>
  <c r="BB7" i="2" s="1"/>
  <c r="BD7" i="2"/>
  <c r="BF7" i="2"/>
  <c r="BG7" i="2"/>
  <c r="BI7" i="2"/>
  <c r="BH7" i="2" s="1"/>
  <c r="BJ7" i="2"/>
  <c r="BL7" i="2" a="1"/>
  <c r="BL7" i="2"/>
  <c r="BM7" i="2"/>
  <c r="BN7" i="2"/>
  <c r="BP7" i="2"/>
  <c r="BQ7" i="2"/>
  <c r="BR7" i="2"/>
  <c r="BS7" i="2"/>
  <c r="BT7" i="2"/>
  <c r="BU7" i="2"/>
  <c r="BV7" i="2"/>
  <c r="BW7" i="2"/>
  <c r="BX7" i="2"/>
  <c r="BY7" i="2"/>
  <c r="BZ7" i="2"/>
  <c r="CB7" i="2"/>
  <c r="CC7" i="2"/>
  <c r="CD7" i="2"/>
  <c r="CF7" i="2" s="1"/>
  <c r="CE7" i="2"/>
  <c r="CH7" i="2"/>
  <c r="CJ7" i="2"/>
  <c r="CK7" i="2"/>
  <c r="CI7" i="2" s="1"/>
  <c r="CL7" i="2"/>
  <c r="CN7" i="2"/>
  <c r="CM7" i="2" s="1"/>
  <c r="CP7" i="2"/>
  <c r="CR7" i="2" s="1"/>
  <c r="CQ7" i="2"/>
  <c r="CS7" i="2"/>
  <c r="CO7" i="2" s="1"/>
  <c r="CU7" i="2"/>
  <c r="CV7" i="2"/>
  <c r="CT7" i="2" s="1"/>
  <c r="CX7" i="2"/>
  <c r="CY7" i="2" a="1"/>
  <c r="CY7" i="2"/>
  <c r="CZ7" i="2"/>
  <c r="CW7" i="2" s="1"/>
  <c r="DA7" i="2"/>
  <c r="DC7" i="2"/>
  <c r="DF7" i="2" s="1"/>
  <c r="DD7" i="2" a="1"/>
  <c r="DD7" i="2"/>
  <c r="DE7" i="2"/>
  <c r="DB7" i="2" s="1"/>
  <c r="DG7" i="2"/>
  <c r="DH7" i="2"/>
  <c r="DI7" i="2"/>
  <c r="DJ7" i="2"/>
  <c r="DK7" i="2"/>
  <c r="DL7" i="2"/>
  <c r="DM7" i="2"/>
  <c r="DN7" i="2" a="1"/>
  <c r="DN7" i="2"/>
  <c r="DO7" i="2"/>
  <c r="DP7" i="2" s="1"/>
  <c r="DQ7" i="2"/>
  <c r="DS7" i="2"/>
  <c r="DR7" i="2" s="1"/>
  <c r="DT7" i="2"/>
  <c r="DV7" i="2"/>
  <c r="DW7" i="2"/>
  <c r="DY7" i="2"/>
  <c r="EB7" i="2"/>
  <c r="ED7" i="2"/>
  <c r="EE7" i="2"/>
  <c r="EG7" i="2"/>
  <c r="EH7" i="2"/>
  <c r="EI7" i="2"/>
  <c r="EJ7" i="2"/>
  <c r="C8" i="2"/>
  <c r="G8" i="2"/>
  <c r="H8" i="2"/>
  <c r="J8" i="2"/>
  <c r="L8" i="2"/>
  <c r="I8" i="2" s="1"/>
  <c r="N8" i="2"/>
  <c r="O8" i="2"/>
  <c r="P8" i="2"/>
  <c r="Q8" i="2"/>
  <c r="S8" i="2"/>
  <c r="T8" i="2"/>
  <c r="U8" i="2"/>
  <c r="W8" i="2"/>
  <c r="X8" i="2"/>
  <c r="V8" i="2" s="1"/>
  <c r="Y8" i="2"/>
  <c r="AA8" i="2" a="1"/>
  <c r="AA8" i="2"/>
  <c r="AB8" i="2" a="1"/>
  <c r="AB8" i="2"/>
  <c r="AC8" i="2"/>
  <c r="AD8" i="2"/>
  <c r="Z8" i="2" s="1"/>
  <c r="AE8" i="2"/>
  <c r="AF8" i="2" a="1"/>
  <c r="AF8" i="2"/>
  <c r="AG8" i="2"/>
  <c r="AH8" i="2"/>
  <c r="AI8" i="2"/>
  <c r="AK8" i="2"/>
  <c r="AJ8" i="2" s="1"/>
  <c r="AL8" i="2"/>
  <c r="AN8" i="2"/>
  <c r="AM8" i="2" s="1"/>
  <c r="AO8" i="2"/>
  <c r="AQ8" i="2"/>
  <c r="AP8" i="2" s="1"/>
  <c r="AR8" i="2"/>
  <c r="AS8" i="2"/>
  <c r="AT8" i="2"/>
  <c r="AU8" i="2"/>
  <c r="AW8" i="2"/>
  <c r="AV8" i="2" s="1"/>
  <c r="AX8" i="2"/>
  <c r="AY8" i="2"/>
  <c r="AZ8" i="2"/>
  <c r="BA8" i="2"/>
  <c r="BC8" i="2"/>
  <c r="BD8" i="2"/>
  <c r="BB8" i="2" s="1"/>
  <c r="BE8" i="2"/>
  <c r="BF8" i="2"/>
  <c r="BG8" i="2"/>
  <c r="BI8" i="2"/>
  <c r="BH8" i="2" s="1"/>
  <c r="BJ8" i="2"/>
  <c r="BL8" i="2" a="1"/>
  <c r="BL8" i="2"/>
  <c r="BP8" i="2"/>
  <c r="BQ8" i="2"/>
  <c r="BR8" i="2"/>
  <c r="BS8" i="2"/>
  <c r="BT8" i="2"/>
  <c r="BU8" i="2"/>
  <c r="BV8" i="2"/>
  <c r="BW8" i="2"/>
  <c r="BX8" i="2"/>
  <c r="BY8" i="2"/>
  <c r="BZ8" i="2"/>
  <c r="CB8" i="2"/>
  <c r="CC8" i="2"/>
  <c r="CD8" i="2"/>
  <c r="CF8" i="2" s="1"/>
  <c r="CG8" i="2" s="1"/>
  <c r="CA8" i="2" s="1"/>
  <c r="CE8" i="2"/>
  <c r="CH8" i="2"/>
  <c r="CJ8" i="2"/>
  <c r="CK8" i="2"/>
  <c r="CL8" i="2"/>
  <c r="CI8" i="2" s="1"/>
  <c r="CN8" i="2"/>
  <c r="CM8" i="2" s="1"/>
  <c r="CP8" i="2"/>
  <c r="CQ8" i="2"/>
  <c r="CR8" i="2"/>
  <c r="CU8" i="2"/>
  <c r="CV8" i="2"/>
  <c r="CT8" i="2" s="1"/>
  <c r="CW8" i="2"/>
  <c r="CX8" i="2"/>
  <c r="CY8" i="2" a="1"/>
  <c r="CY8" i="2"/>
  <c r="CZ8" i="2" s="1"/>
  <c r="DA8" i="2"/>
  <c r="DC8" i="2"/>
  <c r="DD8" i="2" a="1"/>
  <c r="DD8" i="2"/>
  <c r="DE8" i="2"/>
  <c r="DB8" i="2" s="1"/>
  <c r="DF8" i="2"/>
  <c r="DH8" i="2"/>
  <c r="DG8" i="2" s="1"/>
  <c r="DI8" i="2"/>
  <c r="DJ8" i="2"/>
  <c r="DK8" i="2"/>
  <c r="DL8" i="2"/>
  <c r="DM8" i="2"/>
  <c r="DN8" i="2" a="1"/>
  <c r="DN8" i="2" s="1"/>
  <c r="DQ8" i="2" s="1"/>
  <c r="DO8" i="2"/>
  <c r="DP8" i="2" s="1"/>
  <c r="DR8" i="2"/>
  <c r="DS8" i="2"/>
  <c r="DT8" i="2"/>
  <c r="DV8" i="2"/>
  <c r="DW8" i="2"/>
  <c r="DU8" i="2" s="1"/>
  <c r="DY8" i="2"/>
  <c r="EB8" i="2"/>
  <c r="EC8" i="2"/>
  <c r="ED8" i="2"/>
  <c r="EE8" i="2"/>
  <c r="EF8" i="2"/>
  <c r="EG8" i="2"/>
  <c r="EH8" i="2"/>
  <c r="EI8" i="2"/>
  <c r="EJ8" i="2"/>
  <c r="C9" i="2"/>
  <c r="G9" i="2"/>
  <c r="H9" i="2"/>
  <c r="J9" i="2"/>
  <c r="L9" i="2"/>
  <c r="N9" i="2"/>
  <c r="O9" i="2"/>
  <c r="P9" i="2"/>
  <c r="Q9" i="2"/>
  <c r="S9" i="2"/>
  <c r="T9" i="2"/>
  <c r="R9" i="2" s="1"/>
  <c r="U9" i="2"/>
  <c r="W9" i="2"/>
  <c r="X9" i="2"/>
  <c r="Y9" i="2"/>
  <c r="Z9" i="2"/>
  <c r="AA9" i="2" a="1"/>
  <c r="AA9" i="2"/>
  <c r="AB9" i="2" a="1"/>
  <c r="AB9" i="2"/>
  <c r="AC9" i="2"/>
  <c r="AD9" i="2"/>
  <c r="AE9" i="2"/>
  <c r="AF9" i="2" a="1"/>
  <c r="AF9" i="2" s="1"/>
  <c r="AG9" i="2"/>
  <c r="AH9" i="2"/>
  <c r="AI9" i="2"/>
  <c r="AJ9" i="2"/>
  <c r="AK9" i="2"/>
  <c r="AL9" i="2"/>
  <c r="AM9" i="2"/>
  <c r="AN9" i="2"/>
  <c r="AO9" i="2"/>
  <c r="AQ9" i="2"/>
  <c r="AP9" i="2" s="1"/>
  <c r="AR9" i="2"/>
  <c r="AS9" i="2"/>
  <c r="AT9" i="2"/>
  <c r="AU9" i="2"/>
  <c r="AW9" i="2"/>
  <c r="AV9" i="2" s="1"/>
  <c r="AX9" i="2"/>
  <c r="AY9" i="2"/>
  <c r="AZ9" i="2"/>
  <c r="BA9" i="2"/>
  <c r="BB9" i="2"/>
  <c r="BC9" i="2"/>
  <c r="BD9" i="2"/>
  <c r="BE9" i="2"/>
  <c r="BF9" i="2"/>
  <c r="BG9" i="2"/>
  <c r="BH9" i="2"/>
  <c r="BI9" i="2"/>
  <c r="BJ9" i="2"/>
  <c r="BL9" i="2" a="1"/>
  <c r="BL9" i="2"/>
  <c r="BM9" i="2"/>
  <c r="BN9" i="2"/>
  <c r="BO9" i="2"/>
  <c r="BP9" i="2"/>
  <c r="BQ9" i="2"/>
  <c r="BR9" i="2"/>
  <c r="BS9" i="2"/>
  <c r="BT9" i="2"/>
  <c r="BU9" i="2"/>
  <c r="BV9" i="2"/>
  <c r="BK9" i="2" s="1"/>
  <c r="BW9" i="2"/>
  <c r="BY9" i="2"/>
  <c r="BX9" i="2" s="1"/>
  <c r="BZ9" i="2"/>
  <c r="CB9" i="2"/>
  <c r="CC9" i="2"/>
  <c r="CD9" i="2"/>
  <c r="CE9" i="2"/>
  <c r="CF9" i="2"/>
  <c r="CG9" i="2" s="1"/>
  <c r="CH9" i="2"/>
  <c r="CJ9" i="2"/>
  <c r="CK9" i="2"/>
  <c r="CL9" i="2"/>
  <c r="CN9" i="2"/>
  <c r="CM9" i="2" s="1"/>
  <c r="CP9" i="2"/>
  <c r="CS9" i="2" s="1"/>
  <c r="CQ9" i="2"/>
  <c r="CU9" i="2"/>
  <c r="CV9" i="2"/>
  <c r="CT9" i="2" s="1"/>
  <c r="CW9" i="2"/>
  <c r="CX9" i="2"/>
  <c r="DA9" i="2" s="1"/>
  <c r="CY9" i="2" a="1"/>
  <c r="CY9" i="2"/>
  <c r="CZ9" i="2"/>
  <c r="DC9" i="2"/>
  <c r="DF9" i="2" s="1"/>
  <c r="DD9" i="2" a="1"/>
  <c r="DD9" i="2"/>
  <c r="DE9" i="2" s="1"/>
  <c r="DB9" i="2" s="1"/>
  <c r="DH9" i="2"/>
  <c r="DG9" i="2" s="1"/>
  <c r="DI9" i="2"/>
  <c r="DK9" i="2"/>
  <c r="DJ9" i="2" s="1"/>
  <c r="DL9" i="2"/>
  <c r="DN9" i="2" a="1"/>
  <c r="DN9" i="2" s="1"/>
  <c r="DO9" i="2"/>
  <c r="DP9" i="2" s="1"/>
  <c r="DM9" i="2" s="1"/>
  <c r="DS9" i="2"/>
  <c r="DR9" i="2" s="1"/>
  <c r="DT9" i="2"/>
  <c r="DV9" i="2"/>
  <c r="DW9" i="2"/>
  <c r="DU9" i="2" s="1"/>
  <c r="DY9" i="2"/>
  <c r="DX9" i="2" s="1"/>
  <c r="EB9" i="2"/>
  <c r="EC9" i="2"/>
  <c r="ED9" i="2"/>
  <c r="EE9" i="2"/>
  <c r="EF9" i="2"/>
  <c r="EG9" i="2"/>
  <c r="EH9" i="2"/>
  <c r="EJ9" i="2" s="1"/>
  <c r="C10" i="2"/>
  <c r="H10" i="2"/>
  <c r="G10" i="2" s="1"/>
  <c r="J10" i="2"/>
  <c r="L10" i="2"/>
  <c r="N10" i="2"/>
  <c r="O10" i="2"/>
  <c r="P10" i="2"/>
  <c r="Q10" i="2"/>
  <c r="S10" i="2"/>
  <c r="T10" i="2"/>
  <c r="R10" i="2" s="1"/>
  <c r="U10" i="2"/>
  <c r="W10" i="2"/>
  <c r="X10" i="2"/>
  <c r="V10" i="2" s="1"/>
  <c r="Y10" i="2"/>
  <c r="AA10" i="2" a="1"/>
  <c r="AA10" i="2"/>
  <c r="AB10" i="2" a="1"/>
  <c r="AB10" i="2"/>
  <c r="AC10" i="2"/>
  <c r="Z10" i="2" s="1"/>
  <c r="AD10" i="2"/>
  <c r="AF10" i="2" a="1"/>
  <c r="AF10" i="2" s="1"/>
  <c r="AG10" i="2" s="1"/>
  <c r="AH10" i="2"/>
  <c r="AI10" i="2"/>
  <c r="AK10" i="2"/>
  <c r="AJ10" i="2" s="1"/>
  <c r="AL10" i="2"/>
  <c r="AM10" i="2"/>
  <c r="AN10" i="2"/>
  <c r="AO10" i="2"/>
  <c r="AP10" i="2"/>
  <c r="AQ10" i="2"/>
  <c r="AR10" i="2"/>
  <c r="AS10" i="2"/>
  <c r="AT10" i="2"/>
  <c r="AU10" i="2"/>
  <c r="AW10" i="2"/>
  <c r="AV10" i="2" s="1"/>
  <c r="AX10" i="2"/>
  <c r="AY10" i="2"/>
  <c r="AZ10" i="2"/>
  <c r="BA10" i="2"/>
  <c r="BC10" i="2"/>
  <c r="BB10" i="2" s="1"/>
  <c r="BD10" i="2"/>
  <c r="BE10" i="2"/>
  <c r="BF10" i="2"/>
  <c r="BG10" i="2"/>
  <c r="BH10" i="2"/>
  <c r="BI10" i="2"/>
  <c r="BJ10" i="2"/>
  <c r="BL10" i="2" a="1"/>
  <c r="BL10" i="2"/>
  <c r="BM10" i="2"/>
  <c r="BN10" i="2"/>
  <c r="BP10" i="2"/>
  <c r="BQ10" i="2"/>
  <c r="BR10" i="2"/>
  <c r="BS10" i="2"/>
  <c r="BT10" i="2"/>
  <c r="BU10" i="2"/>
  <c r="BV10" i="2"/>
  <c r="BW10" i="2"/>
  <c r="BK10" i="2" s="1"/>
  <c r="BY10" i="2"/>
  <c r="BZ10" i="2"/>
  <c r="BX10" i="2" s="1"/>
  <c r="CB10" i="2"/>
  <c r="CC10" i="2"/>
  <c r="CD10" i="2"/>
  <c r="CE10" i="2"/>
  <c r="CF10" i="2"/>
  <c r="CG10" i="2" s="1"/>
  <c r="CH10" i="2"/>
  <c r="CJ10" i="2"/>
  <c r="CI10" i="2" s="1"/>
  <c r="CK10" i="2"/>
  <c r="CL10" i="2"/>
  <c r="CM10" i="2"/>
  <c r="CN10" i="2"/>
  <c r="CP10" i="2"/>
  <c r="CQ10" i="2"/>
  <c r="CR10" i="2"/>
  <c r="CS10" i="2"/>
  <c r="CO10" i="2" s="1"/>
  <c r="CT10" i="2"/>
  <c r="CU10" i="2"/>
  <c r="CV10" i="2"/>
  <c r="CX10" i="2"/>
  <c r="CY10" i="2" a="1"/>
  <c r="CY10" i="2"/>
  <c r="CZ10" i="2"/>
  <c r="CW10" i="2" s="1"/>
  <c r="DA10" i="2"/>
  <c r="DB10" i="2"/>
  <c r="DC10" i="2"/>
  <c r="DD10" i="2" a="1"/>
  <c r="DD10" i="2"/>
  <c r="DE10" i="2"/>
  <c r="DF10" i="2"/>
  <c r="DH10" i="2"/>
  <c r="DG10" i="2" s="1"/>
  <c r="DI10" i="2"/>
  <c r="DK10" i="2"/>
  <c r="DL10" i="2"/>
  <c r="DJ10" i="2" s="1"/>
  <c r="DN10" i="2" a="1"/>
  <c r="DN10" i="2"/>
  <c r="DP10" i="2" s="1"/>
  <c r="DM10" i="2" s="1"/>
  <c r="DO10" i="2"/>
  <c r="DQ10" i="2"/>
  <c r="DS10" i="2"/>
  <c r="DR10" i="2" s="1"/>
  <c r="DT10" i="2"/>
  <c r="DV10" i="2"/>
  <c r="DW10" i="2"/>
  <c r="DU10" i="2" s="1"/>
  <c r="DY10" i="2"/>
  <c r="EA10" i="2"/>
  <c r="EB10" i="2"/>
  <c r="EC10" i="2"/>
  <c r="ED10" i="2"/>
  <c r="EE10" i="2"/>
  <c r="EF10" i="2"/>
  <c r="EG10" i="2"/>
  <c r="EH10" i="2"/>
  <c r="EI10" i="2"/>
  <c r="EJ10" i="2"/>
  <c r="C11" i="2"/>
  <c r="G11" i="2"/>
  <c r="H11" i="2"/>
  <c r="J11" i="2"/>
  <c r="L11" i="2"/>
  <c r="M11" i="2"/>
  <c r="N11" i="2"/>
  <c r="O11" i="2"/>
  <c r="P11" i="2"/>
  <c r="Q11" i="2"/>
  <c r="S11" i="2"/>
  <c r="T11" i="2"/>
  <c r="U11" i="2"/>
  <c r="R11" i="2" s="1"/>
  <c r="W11" i="2"/>
  <c r="X11" i="2"/>
  <c r="V11" i="2" s="1"/>
  <c r="Y11" i="2"/>
  <c r="AA11" i="2" a="1"/>
  <c r="AA11" i="2"/>
  <c r="AB11" i="2" a="1"/>
  <c r="AB11" i="2" s="1"/>
  <c r="AD11" i="2" s="1"/>
  <c r="Z11" i="2" s="1"/>
  <c r="AC11" i="2"/>
  <c r="AF11" i="2" a="1"/>
  <c r="AF11" i="2"/>
  <c r="AG11" i="2" s="1"/>
  <c r="AH11" i="2"/>
  <c r="AI11" i="2"/>
  <c r="AK11" i="2"/>
  <c r="AJ11" i="2" s="1"/>
  <c r="AL11" i="2"/>
  <c r="AM11" i="2"/>
  <c r="AN11" i="2"/>
  <c r="AO11" i="2"/>
  <c r="AQ11" i="2"/>
  <c r="AP11" i="2" s="1"/>
  <c r="AR11" i="2"/>
  <c r="AT11" i="2"/>
  <c r="AU11" i="2"/>
  <c r="AS11" i="2" s="1"/>
  <c r="AW11" i="2"/>
  <c r="AV11" i="2" s="1"/>
  <c r="AX11" i="2"/>
  <c r="AZ11" i="2"/>
  <c r="BA11" i="2"/>
  <c r="AY11" i="2" s="1"/>
  <c r="BC11" i="2"/>
  <c r="BB11" i="2" s="1"/>
  <c r="BD11" i="2"/>
  <c r="BF11" i="2"/>
  <c r="BE11" i="2" s="1"/>
  <c r="BG11" i="2"/>
  <c r="BI11" i="2"/>
  <c r="BH11" i="2" s="1"/>
  <c r="BJ11" i="2"/>
  <c r="BL11" i="2" a="1"/>
  <c r="BL11" i="2"/>
  <c r="BM11" i="2"/>
  <c r="BN11" i="2"/>
  <c r="BP11" i="2"/>
  <c r="BQ11" i="2"/>
  <c r="BR11" i="2"/>
  <c r="BS11" i="2"/>
  <c r="BT11" i="2"/>
  <c r="BU11" i="2"/>
  <c r="BV11" i="2"/>
  <c r="BW11" i="2"/>
  <c r="BY11" i="2"/>
  <c r="BZ11" i="2"/>
  <c r="BX11" i="2" s="1"/>
  <c r="CB11" i="2"/>
  <c r="CC11" i="2"/>
  <c r="CG11" i="2" s="1"/>
  <c r="CD11" i="2"/>
  <c r="CF11" i="2" s="1"/>
  <c r="CE11" i="2"/>
  <c r="CH11" i="2"/>
  <c r="CJ11" i="2"/>
  <c r="CK11" i="2"/>
  <c r="CI11" i="2" s="1"/>
  <c r="CL11" i="2"/>
  <c r="CN11" i="2"/>
  <c r="CM11" i="2" s="1"/>
  <c r="CP11" i="2"/>
  <c r="CR11" i="2" s="1"/>
  <c r="CQ11" i="2"/>
  <c r="CS11" i="2"/>
  <c r="CO11" i="2" s="1"/>
  <c r="CU11" i="2"/>
  <c r="CV11" i="2"/>
  <c r="CT11" i="2" s="1"/>
  <c r="CX11" i="2"/>
  <c r="CY11" i="2" a="1"/>
  <c r="CY11" i="2"/>
  <c r="CZ11" i="2"/>
  <c r="CW11" i="2" s="1"/>
  <c r="DA11" i="2"/>
  <c r="DC11" i="2"/>
  <c r="DD11" i="2" a="1"/>
  <c r="DD11" i="2"/>
  <c r="DE11" i="2"/>
  <c r="DB11" i="2" s="1"/>
  <c r="DF11" i="2"/>
  <c r="DH11" i="2"/>
  <c r="DG11" i="2" s="1"/>
  <c r="DI11" i="2"/>
  <c r="DK11" i="2"/>
  <c r="DL11" i="2"/>
  <c r="DJ11" i="2" s="1"/>
  <c r="DN11" i="2" a="1"/>
  <c r="DN11" i="2" s="1"/>
  <c r="DO11" i="2"/>
  <c r="DQ11" i="2"/>
  <c r="DS11" i="2"/>
  <c r="DR11" i="2" s="1"/>
  <c r="DT11" i="2"/>
  <c r="DV11" i="2"/>
  <c r="DW11" i="2"/>
  <c r="DU11" i="2" s="1"/>
  <c r="DY11" i="2"/>
  <c r="EA11" i="2"/>
  <c r="EB11" i="2"/>
  <c r="ED11" i="2"/>
  <c r="EE11" i="2"/>
  <c r="EG11" i="2"/>
  <c r="EH11" i="2"/>
  <c r="EI11" i="2"/>
  <c r="EJ11" i="2"/>
  <c r="C12" i="2"/>
  <c r="G12" i="2"/>
  <c r="H12" i="2"/>
  <c r="J12" i="2"/>
  <c r="I12" i="2"/>
  <c r="L12" i="2"/>
  <c r="N12" i="2"/>
  <c r="O12" i="2"/>
  <c r="P12" i="2"/>
  <c r="Q12" i="2"/>
  <c r="S12" i="2"/>
  <c r="R12" i="2" s="1"/>
  <c r="T12" i="2"/>
  <c r="U12" i="2"/>
  <c r="W12" i="2"/>
  <c r="X12" i="2"/>
  <c r="V12" i="2" s="1"/>
  <c r="Y12" i="2"/>
  <c r="AA12" i="2" a="1"/>
  <c r="AA12" i="2"/>
  <c r="AD12" i="2" s="1"/>
  <c r="Z12" i="2" s="1"/>
  <c r="AB12" i="2" a="1"/>
  <c r="AB12" i="2"/>
  <c r="AC12" i="2"/>
  <c r="AF12" i="2" a="1"/>
  <c r="AF12" i="2"/>
  <c r="AG12" i="2"/>
  <c r="AE12" i="2" s="1"/>
  <c r="AH12" i="2"/>
  <c r="AI12" i="2"/>
  <c r="AK12" i="2"/>
  <c r="AJ12" i="2" s="1"/>
  <c r="AL12" i="2"/>
  <c r="AM12" i="2"/>
  <c r="AN12" i="2"/>
  <c r="AO12" i="2"/>
  <c r="AQ12" i="2"/>
  <c r="AP12" i="2" s="1"/>
  <c r="AR12" i="2"/>
  <c r="AS12" i="2"/>
  <c r="AT12" i="2"/>
  <c r="AU12" i="2"/>
  <c r="AV12" i="2"/>
  <c r="AW12" i="2"/>
  <c r="AX12" i="2"/>
  <c r="AY12" i="2"/>
  <c r="AZ12" i="2"/>
  <c r="BA12" i="2"/>
  <c r="BB12" i="2"/>
  <c r="BC12" i="2"/>
  <c r="BD12" i="2"/>
  <c r="BF12" i="2"/>
  <c r="BG12" i="2"/>
  <c r="BE12" i="2" s="1"/>
  <c r="BI12" i="2"/>
  <c r="BH12" i="2" s="1"/>
  <c r="BJ12" i="2"/>
  <c r="BL12" i="2" a="1"/>
  <c r="BL12" i="2"/>
  <c r="BP12" i="2"/>
  <c r="BQ12" i="2"/>
  <c r="BR12" i="2"/>
  <c r="BS12" i="2"/>
  <c r="BT12" i="2"/>
  <c r="BU12" i="2"/>
  <c r="BV12" i="2"/>
  <c r="BW12" i="2"/>
  <c r="BX12" i="2"/>
  <c r="BY12" i="2"/>
  <c r="BZ12" i="2"/>
  <c r="CB12" i="2"/>
  <c r="CA12" i="2" s="1"/>
  <c r="CC12" i="2"/>
  <c r="CD12" i="2"/>
  <c r="CF12" i="2" s="1"/>
  <c r="CG12" i="2" s="1"/>
  <c r="CE12" i="2"/>
  <c r="CH12" i="2"/>
  <c r="CJ12" i="2"/>
  <c r="CI12" i="2" s="1"/>
  <c r="CK12" i="2"/>
  <c r="CL12" i="2"/>
  <c r="CN12" i="2"/>
  <c r="CM12" i="2" s="1"/>
  <c r="CP12" i="2"/>
  <c r="CS12" i="2" s="1"/>
  <c r="CQ12" i="2"/>
  <c r="CT12" i="2"/>
  <c r="CU12" i="2"/>
  <c r="CV12" i="2"/>
  <c r="CX12" i="2"/>
  <c r="DA12" i="2" s="1"/>
  <c r="CY12" i="2" a="1"/>
  <c r="CY12" i="2" s="1"/>
  <c r="CZ12" i="2" s="1"/>
  <c r="CW12" i="2" s="1"/>
  <c r="DC12" i="2"/>
  <c r="DD12" i="2" a="1"/>
  <c r="DD12" i="2"/>
  <c r="DE12" i="2"/>
  <c r="DB12" i="2" s="1"/>
  <c r="DF12" i="2"/>
  <c r="DH12" i="2"/>
  <c r="DG12" i="2" s="1"/>
  <c r="DI12" i="2"/>
  <c r="DJ12" i="2"/>
  <c r="DK12" i="2"/>
  <c r="DL12" i="2"/>
  <c r="DM12" i="2"/>
  <c r="DN12" i="2" a="1"/>
  <c r="DN12" i="2" s="1"/>
  <c r="DO12" i="2"/>
  <c r="DP12" i="2" s="1"/>
  <c r="DQ12" i="2"/>
  <c r="DS12" i="2"/>
  <c r="DT12" i="2"/>
  <c r="DV12" i="2"/>
  <c r="DW12" i="2"/>
  <c r="DU12" i="2" s="1"/>
  <c r="DY12" i="2"/>
  <c r="EA12" i="2" s="1"/>
  <c r="EB12" i="2"/>
  <c r="EC12" i="2"/>
  <c r="ED12" i="2"/>
  <c r="EE12" i="2"/>
  <c r="EF12" i="2"/>
  <c r="EG12" i="2"/>
  <c r="EH12" i="2"/>
  <c r="EI12" i="2"/>
  <c r="EJ12" i="2"/>
  <c r="C13" i="2"/>
  <c r="G13" i="2"/>
  <c r="H13" i="2"/>
  <c r="J13" i="2"/>
  <c r="L13" i="2"/>
  <c r="I13" i="2" s="1"/>
  <c r="N13" i="2"/>
  <c r="O13" i="2"/>
  <c r="P13" i="2"/>
  <c r="Q13" i="2"/>
  <c r="S13" i="2"/>
  <c r="T13" i="2"/>
  <c r="R13" i="2" s="1"/>
  <c r="U13" i="2"/>
  <c r="W13" i="2"/>
  <c r="X13" i="2"/>
  <c r="V13" i="2" s="1"/>
  <c r="Y13" i="2"/>
  <c r="Z13" i="2"/>
  <c r="AA13" i="2" a="1"/>
  <c r="AA13" i="2"/>
  <c r="AB13" i="2" a="1"/>
  <c r="AB13" i="2"/>
  <c r="AC13" i="2"/>
  <c r="AD13" i="2"/>
  <c r="AF13" i="2" a="1"/>
  <c r="AF13" i="2" s="1"/>
  <c r="AG13" i="2" s="1"/>
  <c r="AE13" i="2" s="1"/>
  <c r="AH13" i="2"/>
  <c r="AI13" i="2"/>
  <c r="AK13" i="2"/>
  <c r="AL13" i="2"/>
  <c r="AJ13" i="2" s="1"/>
  <c r="AM13" i="2"/>
  <c r="AN13" i="2"/>
  <c r="AO13" i="2"/>
  <c r="AQ13" i="2"/>
  <c r="AP13" i="2" s="1"/>
  <c r="AR13" i="2"/>
  <c r="AT13" i="2"/>
  <c r="AS13" i="2" s="1"/>
  <c r="AU13" i="2"/>
  <c r="AW13" i="2"/>
  <c r="AV13" i="2" s="1"/>
  <c r="AX13" i="2"/>
  <c r="AZ13" i="2"/>
  <c r="BA13" i="2"/>
  <c r="AY13" i="2" s="1"/>
  <c r="BC13" i="2"/>
  <c r="BB13" i="2" s="1"/>
  <c r="BD13" i="2"/>
  <c r="BE13" i="2"/>
  <c r="BF13" i="2"/>
  <c r="BG13" i="2"/>
  <c r="BI13" i="2"/>
  <c r="BH13" i="2" s="1"/>
  <c r="BJ13" i="2"/>
  <c r="BK13" i="2"/>
  <c r="BL13" i="2" a="1"/>
  <c r="BL13" i="2"/>
  <c r="BM13" i="2"/>
  <c r="BN13" i="2"/>
  <c r="BP13" i="2"/>
  <c r="BO13" i="2" s="1"/>
  <c r="BQ13" i="2"/>
  <c r="BR13" i="2"/>
  <c r="BS13" i="2"/>
  <c r="BT13" i="2"/>
  <c r="BU13" i="2"/>
  <c r="BV13" i="2"/>
  <c r="BW13" i="2"/>
  <c r="BX13" i="2"/>
  <c r="BY13" i="2"/>
  <c r="BZ13" i="2"/>
  <c r="CB13" i="2"/>
  <c r="CC13" i="2"/>
  <c r="CD13" i="2"/>
  <c r="CF13" i="2" s="1"/>
  <c r="CG13" i="2" s="1"/>
  <c r="CE13" i="2"/>
  <c r="CH13" i="2"/>
  <c r="CJ13" i="2"/>
  <c r="CI13" i="2" s="1"/>
  <c r="CK13" i="2"/>
  <c r="CL13" i="2"/>
  <c r="CM13" i="2"/>
  <c r="CN13" i="2"/>
  <c r="CP13" i="2"/>
  <c r="CS13" i="2" s="1"/>
  <c r="CQ13" i="2"/>
  <c r="CU13" i="2"/>
  <c r="CV13" i="2"/>
  <c r="CT13" i="2" s="1"/>
  <c r="CW13" i="2"/>
  <c r="CX13" i="2"/>
  <c r="DA13" i="2" s="1"/>
  <c r="CY13" i="2" a="1"/>
  <c r="CY13" i="2"/>
  <c r="CZ13" i="2"/>
  <c r="DC13" i="2"/>
  <c r="DD13" i="2" a="1"/>
  <c r="DD13" i="2"/>
  <c r="DE13" i="2" s="1"/>
  <c r="DB13" i="2" s="1"/>
  <c r="DF13" i="2"/>
  <c r="DH13" i="2"/>
  <c r="DG13" i="2" s="1"/>
  <c r="DI13" i="2"/>
  <c r="DK13" i="2"/>
  <c r="DL13" i="2"/>
  <c r="DN13" i="2" a="1"/>
  <c r="DN13" i="2" s="1"/>
  <c r="DQ13" i="2" s="1"/>
  <c r="DO13" i="2"/>
  <c r="DP13" i="2"/>
  <c r="DM13" i="2" s="1"/>
  <c r="DR13" i="2"/>
  <c r="DS13" i="2"/>
  <c r="DT13" i="2"/>
  <c r="DV13" i="2"/>
  <c r="DW13" i="2"/>
  <c r="DU13" i="2" s="1"/>
  <c r="DX13" i="2"/>
  <c r="DY13" i="2"/>
  <c r="DZ13" i="2"/>
  <c r="EA13" i="2"/>
  <c r="EB13" i="2"/>
  <c r="EC13" i="2"/>
  <c r="ED13" i="2"/>
  <c r="EE13" i="2"/>
  <c r="EF13" i="2"/>
  <c r="EH13" i="2"/>
  <c r="C14" i="2"/>
  <c r="G14" i="2"/>
  <c r="H14" i="2"/>
  <c r="J14" i="2"/>
  <c r="I14" i="2"/>
  <c r="L14" i="2"/>
  <c r="M14" i="2"/>
  <c r="N14" i="2"/>
  <c r="O14" i="2"/>
  <c r="P14" i="2"/>
  <c r="Q14" i="2"/>
  <c r="S14" i="2"/>
  <c r="T14" i="2"/>
  <c r="R14" i="2" s="1"/>
  <c r="U14" i="2"/>
  <c r="W14" i="2"/>
  <c r="X14" i="2"/>
  <c r="V14" i="2" s="1"/>
  <c r="Y14" i="2"/>
  <c r="AA14" i="2" a="1"/>
  <c r="AA14" i="2" s="1"/>
  <c r="AD14" i="2" s="1"/>
  <c r="Z14" i="2" s="1"/>
  <c r="AB14" i="2" a="1"/>
  <c r="AB14" i="2"/>
  <c r="AC14" i="2"/>
  <c r="AF14" i="2" a="1"/>
  <c r="AF14" i="2"/>
  <c r="AG14" i="2"/>
  <c r="AH14" i="2"/>
  <c r="AI14" i="2"/>
  <c r="AJ14" i="2"/>
  <c r="AK14" i="2"/>
  <c r="AL14" i="2"/>
  <c r="AN14" i="2"/>
  <c r="AM14" i="2" s="1"/>
  <c r="AO14" i="2"/>
  <c r="AQ14" i="2"/>
  <c r="AP14" i="2" s="1"/>
  <c r="AR14" i="2"/>
  <c r="AT14" i="2"/>
  <c r="AU14" i="2"/>
  <c r="AS14" i="2" s="1"/>
  <c r="AW14" i="2"/>
  <c r="AV14" i="2" s="1"/>
  <c r="AX14" i="2"/>
  <c r="AZ14" i="2"/>
  <c r="AY14" i="2" s="1"/>
  <c r="BA14" i="2"/>
  <c r="BC14" i="2"/>
  <c r="BB14" i="2" s="1"/>
  <c r="BD14" i="2"/>
  <c r="BE14" i="2"/>
  <c r="BF14" i="2"/>
  <c r="BG14" i="2"/>
  <c r="BI14" i="2"/>
  <c r="BH14" i="2" s="1"/>
  <c r="BJ14" i="2"/>
  <c r="BL14" i="2" a="1"/>
  <c r="BL14" i="2"/>
  <c r="BN14" i="2" s="1"/>
  <c r="BM14" i="2"/>
  <c r="BP14" i="2"/>
  <c r="BQ14" i="2"/>
  <c r="BR14" i="2"/>
  <c r="BS14" i="2"/>
  <c r="BT14" i="2"/>
  <c r="BU14" i="2"/>
  <c r="BV14" i="2"/>
  <c r="BW14" i="2"/>
  <c r="BO14" i="2" s="1"/>
  <c r="BY14" i="2"/>
  <c r="BZ14" i="2"/>
  <c r="BX14" i="2" s="1"/>
  <c r="CB14" i="2"/>
  <c r="CC14" i="2"/>
  <c r="CD14" i="2"/>
  <c r="CE14" i="2"/>
  <c r="CF14" i="2"/>
  <c r="CG14" i="2" s="1"/>
  <c r="CH14" i="2"/>
  <c r="CI14" i="2"/>
  <c r="CJ14" i="2"/>
  <c r="CK14" i="2"/>
  <c r="CL14" i="2"/>
  <c r="CN14" i="2"/>
  <c r="CM14" i="2" s="1"/>
  <c r="CP14" i="2"/>
  <c r="CS14" i="2" s="1"/>
  <c r="CQ14" i="2"/>
  <c r="CT14" i="2"/>
  <c r="CU14" i="2"/>
  <c r="CV14" i="2"/>
  <c r="CX14" i="2"/>
  <c r="DA14" i="2" s="1"/>
  <c r="CY14" i="2" a="1"/>
  <c r="CY14" i="2" s="1"/>
  <c r="CZ14" i="2"/>
  <c r="CW14" i="2" s="1"/>
  <c r="DB14" i="2"/>
  <c r="DC14" i="2"/>
  <c r="DF14" i="2" s="1"/>
  <c r="DD14" i="2" a="1"/>
  <c r="DD14" i="2"/>
  <c r="DE14" i="2"/>
  <c r="DG14" i="2"/>
  <c r="DH14" i="2"/>
  <c r="DI14" i="2"/>
  <c r="DK14" i="2"/>
  <c r="DL14" i="2"/>
  <c r="DJ14" i="2" s="1"/>
  <c r="DN14" i="2" a="1"/>
  <c r="DN14" i="2"/>
  <c r="DP14" i="2" s="1"/>
  <c r="DM14" i="2" s="1"/>
  <c r="DO14" i="2"/>
  <c r="DS14" i="2"/>
  <c r="DT14" i="2"/>
  <c r="DU14" i="2"/>
  <c r="DV14" i="2"/>
  <c r="DW14" i="2"/>
  <c r="DY14" i="2"/>
  <c r="DZ14" i="2" s="1"/>
  <c r="EA14" i="2"/>
  <c r="EB14" i="2"/>
  <c r="DX14" i="2" s="1"/>
  <c r="EC14" i="2"/>
  <c r="ED14" i="2"/>
  <c r="EE14" i="2"/>
  <c r="EF14" i="2"/>
  <c r="EG14" i="2"/>
  <c r="EH14" i="2"/>
  <c r="EI14" i="2"/>
  <c r="EJ14" i="2"/>
  <c r="C15" i="2"/>
  <c r="G15" i="2"/>
  <c r="H15" i="2"/>
  <c r="J15" i="2"/>
  <c r="I15" i="2"/>
  <c r="L15" i="2"/>
  <c r="N15" i="2"/>
  <c r="O15" i="2"/>
  <c r="P15" i="2"/>
  <c r="M15" i="2" s="1"/>
  <c r="Q15" i="2"/>
  <c r="S15" i="2"/>
  <c r="T15" i="2"/>
  <c r="R15" i="2" s="1"/>
  <c r="U15" i="2"/>
  <c r="W15" i="2"/>
  <c r="X15" i="2"/>
  <c r="V15" i="2" s="1"/>
  <c r="Y15" i="2"/>
  <c r="AA15" i="2" a="1"/>
  <c r="AA15" i="2"/>
  <c r="AB15" i="2" a="1"/>
  <c r="AB15" i="2" s="1"/>
  <c r="AD15" i="2" s="1"/>
  <c r="Z15" i="2" s="1"/>
  <c r="AC15" i="2"/>
  <c r="AF15" i="2" a="1"/>
  <c r="AF15" i="2" s="1"/>
  <c r="AG15" i="2" s="1"/>
  <c r="AE15" i="2" s="1"/>
  <c r="AH15" i="2"/>
  <c r="AI15" i="2"/>
  <c r="AK15" i="2"/>
  <c r="AL15" i="2"/>
  <c r="AJ15" i="2" s="1"/>
  <c r="AN15" i="2"/>
  <c r="AO15" i="2"/>
  <c r="AM15" i="2" s="1"/>
  <c r="AQ15" i="2"/>
  <c r="AP15" i="2" s="1"/>
  <c r="AR15" i="2"/>
  <c r="AT15" i="2"/>
  <c r="AS15" i="2" s="1"/>
  <c r="AU15" i="2"/>
  <c r="AV15" i="2"/>
  <c r="AW15" i="2"/>
  <c r="AX15" i="2"/>
  <c r="AY15" i="2"/>
  <c r="AZ15" i="2"/>
  <c r="BA15" i="2"/>
  <c r="BB15" i="2"/>
  <c r="BC15" i="2"/>
  <c r="BD15" i="2"/>
  <c r="BE15" i="2"/>
  <c r="BF15" i="2"/>
  <c r="BG15" i="2"/>
  <c r="BI15" i="2"/>
  <c r="BJ15" i="2"/>
  <c r="BL15" i="2" a="1"/>
  <c r="BL15" i="2"/>
  <c r="BM15" i="2"/>
  <c r="BN15" i="2"/>
  <c r="BP15" i="2"/>
  <c r="BQ15" i="2"/>
  <c r="BR15" i="2"/>
  <c r="BS15" i="2"/>
  <c r="BT15" i="2"/>
  <c r="BU15" i="2"/>
  <c r="BO15" i="2" s="1"/>
  <c r="BV15" i="2"/>
  <c r="BW15" i="2"/>
  <c r="BX15" i="2"/>
  <c r="BY15" i="2"/>
  <c r="BZ15" i="2"/>
  <c r="CB15" i="2"/>
  <c r="CC15" i="2"/>
  <c r="CD15" i="2"/>
  <c r="CF15" i="2" s="1"/>
  <c r="CE15" i="2"/>
  <c r="CH15" i="2"/>
  <c r="CJ15" i="2"/>
  <c r="CK15" i="2"/>
  <c r="CL15" i="2"/>
  <c r="CI15" i="2" s="1"/>
  <c r="CN15" i="2"/>
  <c r="CM15" i="2" s="1"/>
  <c r="CP15" i="2"/>
  <c r="CQ15" i="2"/>
  <c r="CR15" i="2"/>
  <c r="CO15" i="2" s="1"/>
  <c r="CS15" i="2"/>
  <c r="CT15" i="2"/>
  <c r="CU15" i="2"/>
  <c r="CV15" i="2"/>
  <c r="CW15" i="2"/>
  <c r="CX15" i="2"/>
  <c r="CY15" i="2" a="1"/>
  <c r="CY15" i="2"/>
  <c r="CZ15" i="2"/>
  <c r="DA15" i="2"/>
  <c r="DC15" i="2"/>
  <c r="DF15" i="2" s="1"/>
  <c r="DD15" i="2" a="1"/>
  <c r="DD15" i="2"/>
  <c r="DE15" i="2" s="1"/>
  <c r="DB15" i="2" s="1"/>
  <c r="DG15" i="2"/>
  <c r="DH15" i="2"/>
  <c r="DI15" i="2"/>
  <c r="DK15" i="2"/>
  <c r="DL15" i="2"/>
  <c r="DJ15" i="2" s="1"/>
  <c r="DN15" i="2" a="1"/>
  <c r="DN15" i="2"/>
  <c r="DQ15" i="2" s="1"/>
  <c r="DO15" i="2"/>
  <c r="DS15" i="2"/>
  <c r="DT15" i="2"/>
  <c r="DR15" i="2" s="1"/>
  <c r="DV15" i="2"/>
  <c r="DU15" i="2" s="1"/>
  <c r="DW15" i="2"/>
  <c r="DY15" i="2"/>
  <c r="DZ15" i="2"/>
  <c r="EA15" i="2"/>
  <c r="EB15" i="2"/>
  <c r="EC15" i="2"/>
  <c r="ED15" i="2"/>
  <c r="EF15" i="2" s="1"/>
  <c r="EE15" i="2"/>
  <c r="EG15" i="2"/>
  <c r="EH15" i="2"/>
  <c r="EI15" i="2"/>
  <c r="EJ15" i="2"/>
  <c r="C16" i="2"/>
  <c r="H16" i="2"/>
  <c r="G16" i="2" s="1"/>
  <c r="J16" i="2"/>
  <c r="L16" i="2"/>
  <c r="N16" i="2"/>
  <c r="O16" i="2"/>
  <c r="P16" i="2"/>
  <c r="Q16" i="2"/>
  <c r="S16" i="2"/>
  <c r="T16" i="2"/>
  <c r="R16" i="2" s="1"/>
  <c r="U16" i="2"/>
  <c r="W16" i="2"/>
  <c r="X16" i="2"/>
  <c r="Y16" i="2"/>
  <c r="AA16" i="2" a="1"/>
  <c r="AA16" i="2" s="1"/>
  <c r="AD16" i="2" s="1"/>
  <c r="AB16" i="2" a="1"/>
  <c r="AB16" i="2"/>
  <c r="AC16" i="2"/>
  <c r="Z16" i="2" s="1"/>
  <c r="AF16" i="2" a="1"/>
  <c r="AF16" i="2"/>
  <c r="AG16" i="2" s="1"/>
  <c r="AE16" i="2" s="1"/>
  <c r="AH16" i="2"/>
  <c r="AI16" i="2"/>
  <c r="AJ16" i="2"/>
  <c r="AK16" i="2"/>
  <c r="AL16" i="2"/>
  <c r="AN16" i="2"/>
  <c r="AM16" i="2" s="1"/>
  <c r="AO16" i="2"/>
  <c r="AQ16" i="2"/>
  <c r="AP16" i="2" s="1"/>
  <c r="AR16" i="2"/>
  <c r="AS16" i="2"/>
  <c r="AT16" i="2"/>
  <c r="AU16" i="2"/>
  <c r="AW16" i="2"/>
  <c r="AV16" i="2" s="1"/>
  <c r="AX16" i="2"/>
  <c r="AZ16" i="2"/>
  <c r="BA16" i="2"/>
  <c r="AY16" i="2" s="1"/>
  <c r="BB16" i="2"/>
  <c r="BC16" i="2"/>
  <c r="BD16" i="2"/>
  <c r="BE16" i="2"/>
  <c r="BF16" i="2"/>
  <c r="BG16" i="2"/>
  <c r="BI16" i="2"/>
  <c r="BH16" i="2" s="1"/>
  <c r="BJ16" i="2"/>
  <c r="BL16" i="2" a="1"/>
  <c r="BL16" i="2"/>
  <c r="BM16" i="2" s="1"/>
  <c r="BP16" i="2"/>
  <c r="BQ16" i="2"/>
  <c r="BR16" i="2"/>
  <c r="BS16" i="2"/>
  <c r="BT16" i="2"/>
  <c r="BU16" i="2"/>
  <c r="BV16" i="2"/>
  <c r="BW16" i="2"/>
  <c r="BY16" i="2"/>
  <c r="BX16" i="2" s="1"/>
  <c r="BZ16" i="2"/>
  <c r="CB16" i="2"/>
  <c r="CC16" i="2"/>
  <c r="CD16" i="2"/>
  <c r="CF16" i="2" s="1"/>
  <c r="CG16" i="2" s="1"/>
  <c r="CA16" i="2" s="1"/>
  <c r="CE16" i="2"/>
  <c r="CH16" i="2"/>
  <c r="CI16" i="2"/>
  <c r="CJ16" i="2"/>
  <c r="CK16" i="2"/>
  <c r="CL16" i="2"/>
  <c r="CN16" i="2"/>
  <c r="CM16" i="2" s="1"/>
  <c r="CP16" i="2"/>
  <c r="CS16" i="2" s="1"/>
  <c r="CO16" i="2" s="1"/>
  <c r="CQ16" i="2"/>
  <c r="CR16" i="2"/>
  <c r="CT16" i="2"/>
  <c r="CU16" i="2"/>
  <c r="CV16" i="2"/>
  <c r="CX16" i="2"/>
  <c r="CY16" i="2" a="1"/>
  <c r="CY16" i="2" s="1"/>
  <c r="DC16" i="2"/>
  <c r="DF16" i="2" s="1"/>
  <c r="DD16" i="2" a="1"/>
  <c r="DD16" i="2" s="1"/>
  <c r="DE16" i="2"/>
  <c r="DB16" i="2" s="1"/>
  <c r="DH16" i="2"/>
  <c r="DG16" i="2" s="1"/>
  <c r="DI16" i="2"/>
  <c r="DK16" i="2"/>
  <c r="DJ16" i="2" s="1"/>
  <c r="DL16" i="2"/>
  <c r="DN16" i="2" a="1"/>
  <c r="DN16" i="2" s="1"/>
  <c r="DQ16" i="2" s="1"/>
  <c r="DO16" i="2"/>
  <c r="DS16" i="2"/>
  <c r="DT16" i="2"/>
  <c r="DR16" i="2" s="1"/>
  <c r="DU16" i="2"/>
  <c r="DV16" i="2"/>
  <c r="DW16" i="2"/>
  <c r="DY16" i="2"/>
  <c r="EA16" i="2" s="1"/>
  <c r="DZ16" i="2"/>
  <c r="EB16" i="2"/>
  <c r="DX16" i="2" s="1"/>
  <c r="EC16" i="2"/>
  <c r="ED16" i="2"/>
  <c r="EE16" i="2"/>
  <c r="EF16" i="2"/>
  <c r="EG16" i="2"/>
  <c r="EH16" i="2"/>
  <c r="EI16" i="2" s="1"/>
  <c r="EJ16" i="2"/>
  <c r="C17" i="2"/>
  <c r="G17" i="2"/>
  <c r="H17" i="2"/>
  <c r="J17" i="2"/>
  <c r="L17" i="2"/>
  <c r="N17" i="2"/>
  <c r="O17" i="2"/>
  <c r="P17" i="2"/>
  <c r="Q17" i="2"/>
  <c r="S17" i="2"/>
  <c r="T17" i="2"/>
  <c r="R17" i="2" s="1"/>
  <c r="U17" i="2"/>
  <c r="W17" i="2"/>
  <c r="X17" i="2"/>
  <c r="V17" i="2" s="1"/>
  <c r="Y17" i="2"/>
  <c r="AA17" i="2" a="1"/>
  <c r="AA17" i="2"/>
  <c r="AB17" i="2" a="1"/>
  <c r="AB17" i="2"/>
  <c r="AD17" i="2" s="1"/>
  <c r="Z17" i="2" s="1"/>
  <c r="AC17" i="2"/>
  <c r="AF17" i="2" a="1"/>
  <c r="AF17" i="2" s="1"/>
  <c r="AG17" i="2" s="1"/>
  <c r="AE17" i="2" s="1"/>
  <c r="AH17" i="2"/>
  <c r="AI17" i="2"/>
  <c r="AJ17" i="2"/>
  <c r="AK17" i="2"/>
  <c r="AL17" i="2"/>
  <c r="AM17" i="2"/>
  <c r="AN17" i="2"/>
  <c r="AO17" i="2"/>
  <c r="AQ17" i="2"/>
  <c r="AP17" i="2" s="1"/>
  <c r="AR17" i="2"/>
  <c r="AT17" i="2"/>
  <c r="AU17" i="2"/>
  <c r="AW17" i="2"/>
  <c r="AV17" i="2" s="1"/>
  <c r="AX17" i="2"/>
  <c r="AY17" i="2"/>
  <c r="AZ17" i="2"/>
  <c r="BA17" i="2"/>
  <c r="BB17" i="2"/>
  <c r="BC17" i="2"/>
  <c r="BD17" i="2"/>
  <c r="BF17" i="2"/>
  <c r="BG17" i="2"/>
  <c r="BE17" i="2" s="1"/>
  <c r="BI17" i="2"/>
  <c r="BJ17" i="2"/>
  <c r="BH17" i="2" s="1"/>
  <c r="BL17" i="2" a="1"/>
  <c r="BL17" i="2"/>
  <c r="BM17" i="2" s="1"/>
  <c r="BN17" i="2"/>
  <c r="BP17" i="2"/>
  <c r="BQ17" i="2"/>
  <c r="BR17" i="2"/>
  <c r="BS17" i="2"/>
  <c r="BT17" i="2"/>
  <c r="BU17" i="2"/>
  <c r="BV17" i="2"/>
  <c r="BK17" i="2" s="1"/>
  <c r="BW17" i="2"/>
  <c r="BY17" i="2"/>
  <c r="BZ17" i="2"/>
  <c r="CB17" i="2"/>
  <c r="CC17" i="2"/>
  <c r="CD17" i="2"/>
  <c r="CF17" i="2" s="1"/>
  <c r="CE17" i="2"/>
  <c r="CG17" i="2"/>
  <c r="CH17" i="2"/>
  <c r="CJ17" i="2"/>
  <c r="CK17" i="2"/>
  <c r="CL17" i="2"/>
  <c r="CM17" i="2"/>
  <c r="CN17" i="2"/>
  <c r="CP17" i="2"/>
  <c r="CS17" i="2" s="1"/>
  <c r="CQ17" i="2"/>
  <c r="CT17" i="2"/>
  <c r="CU17" i="2"/>
  <c r="CV17" i="2"/>
  <c r="CW17" i="2"/>
  <c r="CX17" i="2"/>
  <c r="CY17" i="2" a="1"/>
  <c r="CY17" i="2"/>
  <c r="CZ17" i="2" s="1"/>
  <c r="DC17" i="2"/>
  <c r="DD17" i="2" a="1"/>
  <c r="DD17" i="2"/>
  <c r="DE17" i="2" s="1"/>
  <c r="DB17" i="2" s="1"/>
  <c r="DH17" i="2"/>
  <c r="DG17" i="2" s="1"/>
  <c r="DI17" i="2"/>
  <c r="DK17" i="2"/>
  <c r="DL17" i="2"/>
  <c r="DN17" i="2" a="1"/>
  <c r="DN17" i="2" s="1"/>
  <c r="DQ17" i="2" s="1"/>
  <c r="DO17" i="2"/>
  <c r="DP17" i="2"/>
  <c r="DM17" i="2" s="1"/>
  <c r="DS17" i="2"/>
  <c r="DR17" i="2" s="1"/>
  <c r="DT17" i="2"/>
  <c r="DV17" i="2"/>
  <c r="DW17" i="2"/>
  <c r="DU17" i="2" s="1"/>
  <c r="DX17" i="2"/>
  <c r="DY17" i="2"/>
  <c r="DZ17" i="2"/>
  <c r="EA17" i="2"/>
  <c r="EB17" i="2"/>
  <c r="EC17" i="2"/>
  <c r="ED17" i="2"/>
  <c r="EE17" i="2"/>
  <c r="EF17" i="2"/>
  <c r="EH17" i="2"/>
  <c r="EI17" i="2" s="1"/>
  <c r="C18" i="2"/>
  <c r="H18" i="2"/>
  <c r="G18" i="2" s="1"/>
  <c r="J18" i="2"/>
  <c r="L18" i="2"/>
  <c r="I18" i="2" s="1"/>
  <c r="N18" i="2"/>
  <c r="O18" i="2"/>
  <c r="P18" i="2"/>
  <c r="M18" i="2" s="1"/>
  <c r="Q18" i="2"/>
  <c r="S18" i="2"/>
  <c r="T18" i="2"/>
  <c r="R18" i="2" s="1"/>
  <c r="U18" i="2"/>
  <c r="W18" i="2"/>
  <c r="X18" i="2"/>
  <c r="Y18" i="2"/>
  <c r="AA18" i="2" a="1"/>
  <c r="AA18" i="2"/>
  <c r="AB18" i="2" a="1"/>
  <c r="AB18" i="2" s="1"/>
  <c r="AD18" i="2" s="1"/>
  <c r="AC18" i="2"/>
  <c r="Z18" i="2" s="1"/>
  <c r="AF18" i="2" a="1"/>
  <c r="AF18" i="2" s="1"/>
  <c r="AG18" i="2" s="1"/>
  <c r="AH18" i="2"/>
  <c r="AI18" i="2"/>
  <c r="AK18" i="2"/>
  <c r="AJ18" i="2" s="1"/>
  <c r="AL18" i="2"/>
  <c r="AN18" i="2"/>
  <c r="AO18" i="2"/>
  <c r="AM18" i="2" s="1"/>
  <c r="AQ18" i="2"/>
  <c r="AR18" i="2"/>
  <c r="AP18" i="2" s="1"/>
  <c r="AS18" i="2"/>
  <c r="AT18" i="2"/>
  <c r="AU18" i="2"/>
  <c r="AW18" i="2"/>
  <c r="AV18" i="2" s="1"/>
  <c r="AX18" i="2"/>
  <c r="AZ18" i="2"/>
  <c r="BA18" i="2"/>
  <c r="BC18" i="2"/>
  <c r="BB18" i="2" s="1"/>
  <c r="BD18" i="2"/>
  <c r="BE18" i="2"/>
  <c r="BF18" i="2"/>
  <c r="BG18" i="2"/>
  <c r="BH18" i="2"/>
  <c r="BI18" i="2"/>
  <c r="BJ18" i="2"/>
  <c r="BL18" i="2" a="1"/>
  <c r="BL18" i="2"/>
  <c r="BN18" i="2" s="1"/>
  <c r="BP18" i="2"/>
  <c r="BQ18" i="2"/>
  <c r="BR18" i="2"/>
  <c r="BS18" i="2"/>
  <c r="BT18" i="2"/>
  <c r="BU18" i="2"/>
  <c r="BK18" i="2" s="1"/>
  <c r="BV18" i="2"/>
  <c r="BW18" i="2"/>
  <c r="BY18" i="2"/>
  <c r="BZ18" i="2"/>
  <c r="BX18" i="2" s="1"/>
  <c r="CB18" i="2"/>
  <c r="CC18" i="2"/>
  <c r="CG18" i="2" s="1"/>
  <c r="CD18" i="2"/>
  <c r="CE18" i="2"/>
  <c r="CF18" i="2"/>
  <c r="CH18" i="2"/>
  <c r="CJ18" i="2"/>
  <c r="CK18" i="2"/>
  <c r="CL18" i="2"/>
  <c r="CM18" i="2"/>
  <c r="CN18" i="2"/>
  <c r="CP18" i="2"/>
  <c r="CS18" i="2" s="1"/>
  <c r="CO18" i="2" s="1"/>
  <c r="CQ18" i="2"/>
  <c r="CR18" i="2"/>
  <c r="CU18" i="2"/>
  <c r="CT18" i="2" s="1"/>
  <c r="CV18" i="2"/>
  <c r="CX18" i="2"/>
  <c r="DA18" i="2" s="1"/>
  <c r="CY18" i="2" a="1"/>
  <c r="CY18" i="2"/>
  <c r="CZ18" i="2"/>
  <c r="CW18" i="2" s="1"/>
  <c r="DC18" i="2"/>
  <c r="DD18" i="2" a="1"/>
  <c r="DD18" i="2"/>
  <c r="DE18" i="2" s="1"/>
  <c r="DB18" i="2" s="1"/>
  <c r="DF18" i="2"/>
  <c r="DH18" i="2"/>
  <c r="DI18" i="2"/>
  <c r="DG18" i="2" s="1"/>
  <c r="DK18" i="2"/>
  <c r="DL18" i="2"/>
  <c r="DJ18" i="2" s="1"/>
  <c r="DN18" i="2" a="1"/>
  <c r="DN18" i="2"/>
  <c r="DP18" i="2" s="1"/>
  <c r="DM18" i="2" s="1"/>
  <c r="DO18" i="2"/>
  <c r="DS18" i="2"/>
  <c r="DR18" i="2" s="1"/>
  <c r="DT18" i="2"/>
  <c r="DU18" i="2"/>
  <c r="DV18" i="2"/>
  <c r="DW18" i="2"/>
  <c r="DX18" i="2"/>
  <c r="DY18" i="2"/>
  <c r="DZ18" i="2" s="1"/>
  <c r="EA18" i="2"/>
  <c r="EB18" i="2"/>
  <c r="ED18" i="2"/>
  <c r="EE18" i="2" s="1"/>
  <c r="EG18" i="2"/>
  <c r="EH18" i="2"/>
  <c r="EJ18" i="2" s="1"/>
  <c r="EI18" i="2"/>
  <c r="C19" i="2"/>
  <c r="G19" i="2"/>
  <c r="H19" i="2"/>
  <c r="J19" i="2"/>
  <c r="L19" i="2"/>
  <c r="N19" i="2"/>
  <c r="O19" i="2"/>
  <c r="P19" i="2"/>
  <c r="M19" i="2" s="1"/>
  <c r="Q19" i="2"/>
  <c r="S19" i="2"/>
  <c r="T19" i="2"/>
  <c r="R19" i="2" s="1"/>
  <c r="U19" i="2"/>
  <c r="W19" i="2"/>
  <c r="X19" i="2"/>
  <c r="V19" i="2" s="1"/>
  <c r="Y19" i="2"/>
  <c r="AA19" i="2" a="1"/>
  <c r="AA19" i="2" s="1"/>
  <c r="AB19" i="2" a="1"/>
  <c r="AB19" i="2" s="1"/>
  <c r="AD19" i="2" s="1"/>
  <c r="Z19" i="2" s="1"/>
  <c r="AC19" i="2"/>
  <c r="AF19" i="2" a="1"/>
  <c r="AF19" i="2" s="1"/>
  <c r="AG19" i="2" s="1"/>
  <c r="AH19" i="2"/>
  <c r="AI19" i="2"/>
  <c r="AK19" i="2"/>
  <c r="AJ19" i="2" s="1"/>
  <c r="AL19" i="2"/>
  <c r="AM19" i="2"/>
  <c r="AN19" i="2"/>
  <c r="AO19" i="2"/>
  <c r="AQ19" i="2"/>
  <c r="AP19" i="2" s="1"/>
  <c r="AR19" i="2"/>
  <c r="AT19" i="2"/>
  <c r="AU19" i="2"/>
  <c r="AS19" i="2" s="1"/>
  <c r="AW19" i="2"/>
  <c r="AX19" i="2"/>
  <c r="AV19" i="2" s="1"/>
  <c r="AY19" i="2"/>
  <c r="AZ19" i="2"/>
  <c r="BA19" i="2"/>
  <c r="BC19" i="2"/>
  <c r="BD19" i="2"/>
  <c r="BF19" i="2"/>
  <c r="BG19" i="2"/>
  <c r="BI19" i="2"/>
  <c r="BH19" i="2" s="1"/>
  <c r="BJ19" i="2"/>
  <c r="BK19" i="2"/>
  <c r="BL19" i="2" a="1"/>
  <c r="BL19" i="2" s="1"/>
  <c r="BM19" i="2" s="1"/>
  <c r="BN19" i="2"/>
  <c r="BP19" i="2"/>
  <c r="BQ19" i="2"/>
  <c r="BR19" i="2"/>
  <c r="BS19" i="2"/>
  <c r="BT19" i="2"/>
  <c r="BU19" i="2"/>
  <c r="BV19" i="2"/>
  <c r="BW19" i="2"/>
  <c r="BY19" i="2"/>
  <c r="BZ19" i="2"/>
  <c r="BX19" i="2" s="1"/>
  <c r="CB19" i="2"/>
  <c r="CC19" i="2"/>
  <c r="CD19" i="2"/>
  <c r="CE19" i="2"/>
  <c r="CF19" i="2"/>
  <c r="CH19" i="2"/>
  <c r="CJ19" i="2"/>
  <c r="CK19" i="2"/>
  <c r="CI19" i="2" s="1"/>
  <c r="CL19" i="2"/>
  <c r="CN19" i="2"/>
  <c r="CM19" i="2" s="1"/>
  <c r="CP19" i="2"/>
  <c r="CR19" i="2" s="1"/>
  <c r="CQ19" i="2"/>
  <c r="CS19" i="2"/>
  <c r="CO19" i="2" s="1"/>
  <c r="CU19" i="2"/>
  <c r="CV19" i="2"/>
  <c r="CT19" i="2" s="1"/>
  <c r="CX19" i="2"/>
  <c r="CY19" i="2" a="1"/>
  <c r="CY19" i="2" s="1"/>
  <c r="CZ19" i="2"/>
  <c r="CW19" i="2" s="1"/>
  <c r="DA19" i="2"/>
  <c r="DC19" i="2"/>
  <c r="DF19" i="2" s="1"/>
  <c r="DD19" i="2" a="1"/>
  <c r="DD19" i="2"/>
  <c r="DE19" i="2" s="1"/>
  <c r="DB19" i="2" s="1"/>
  <c r="DG19" i="2"/>
  <c r="DH19" i="2"/>
  <c r="DI19" i="2"/>
  <c r="DK19" i="2"/>
  <c r="DL19" i="2"/>
  <c r="DJ19" i="2" s="1"/>
  <c r="DN19" i="2" a="1"/>
  <c r="DN19" i="2"/>
  <c r="DO19" i="2"/>
  <c r="DQ19" i="2"/>
  <c r="DS19" i="2"/>
  <c r="DT19" i="2"/>
  <c r="DV19" i="2"/>
  <c r="DU19" i="2" s="1"/>
  <c r="DW19" i="2"/>
  <c r="DY19" i="2"/>
  <c r="DZ19" i="2" s="1"/>
  <c r="EB19" i="2"/>
  <c r="DX19" i="2" s="1"/>
  <c r="ED19" i="2"/>
  <c r="EF19" i="2" s="1"/>
  <c r="EG19" i="2"/>
  <c r="EH19" i="2"/>
  <c r="EI19" i="2"/>
  <c r="EJ19" i="2"/>
  <c r="C20" i="2"/>
  <c r="G20" i="2"/>
  <c r="H20" i="2"/>
  <c r="J20" i="2"/>
  <c r="I20" i="2"/>
  <c r="L20" i="2"/>
  <c r="N20" i="2"/>
  <c r="O20" i="2"/>
  <c r="P20" i="2"/>
  <c r="M20" i="2" s="1"/>
  <c r="Q20" i="2"/>
  <c r="S20" i="2"/>
  <c r="T20" i="2"/>
  <c r="U20" i="2"/>
  <c r="W20" i="2"/>
  <c r="X20" i="2"/>
  <c r="V20" i="2" s="1"/>
  <c r="Y20" i="2"/>
  <c r="AA20" i="2" a="1"/>
  <c r="AA20" i="2" s="1"/>
  <c r="AB20" i="2" a="1"/>
  <c r="AB20" i="2" s="1"/>
  <c r="AD20" i="2" s="1"/>
  <c r="Z20" i="2" s="1"/>
  <c r="AC20" i="2"/>
  <c r="AF20" i="2" a="1"/>
  <c r="AF20" i="2"/>
  <c r="AG20" i="2" s="1"/>
  <c r="AH20" i="2"/>
  <c r="AI20" i="2"/>
  <c r="AE20" i="2" s="1"/>
  <c r="AK20" i="2"/>
  <c r="AL20" i="2"/>
  <c r="AN20" i="2"/>
  <c r="AO20" i="2"/>
  <c r="AM20" i="2" s="1"/>
  <c r="AQ20" i="2"/>
  <c r="AP20" i="2" s="1"/>
  <c r="AR20" i="2"/>
  <c r="AS20" i="2"/>
  <c r="AT20" i="2"/>
  <c r="AU20" i="2"/>
  <c r="AW20" i="2"/>
  <c r="AV20" i="2" s="1"/>
  <c r="AX20" i="2"/>
  <c r="AY20" i="2"/>
  <c r="AZ20" i="2"/>
  <c r="BA20" i="2"/>
  <c r="BB20" i="2"/>
  <c r="BC20" i="2"/>
  <c r="BD20" i="2"/>
  <c r="BF20" i="2"/>
  <c r="BG20" i="2"/>
  <c r="BE20" i="2" s="1"/>
  <c r="BI20" i="2"/>
  <c r="BJ20" i="2"/>
  <c r="BL20" i="2" a="1"/>
  <c r="BL20" i="2" s="1"/>
  <c r="BP20" i="2"/>
  <c r="BQ20" i="2"/>
  <c r="BR20" i="2"/>
  <c r="BS20" i="2"/>
  <c r="BT20" i="2"/>
  <c r="BU20" i="2"/>
  <c r="BV20" i="2"/>
  <c r="BK20" i="2" s="1"/>
  <c r="BW20" i="2"/>
  <c r="BX20" i="2"/>
  <c r="BY20" i="2"/>
  <c r="BZ20" i="2"/>
  <c r="CB20" i="2"/>
  <c r="CC20" i="2"/>
  <c r="CD20" i="2"/>
  <c r="CE20" i="2"/>
  <c r="CF20" i="2"/>
  <c r="CG20" i="2" s="1"/>
  <c r="CA20" i="2" s="1"/>
  <c r="CH20" i="2"/>
  <c r="CJ20" i="2"/>
  <c r="CK20" i="2"/>
  <c r="CL20" i="2"/>
  <c r="CI20" i="2" s="1"/>
  <c r="CN20" i="2"/>
  <c r="CM20" i="2" s="1"/>
  <c r="CP20" i="2"/>
  <c r="CS20" i="2" s="1"/>
  <c r="CQ20" i="2"/>
  <c r="CR20" i="2" s="1"/>
  <c r="CU20" i="2"/>
  <c r="CV20" i="2"/>
  <c r="CT20" i="2" s="1"/>
  <c r="CX20" i="2"/>
  <c r="DA20" i="2" s="1"/>
  <c r="CY20" i="2" a="1"/>
  <c r="CY20" i="2" s="1"/>
  <c r="CZ20" i="2" s="1"/>
  <c r="CW20" i="2" s="1"/>
  <c r="DC20" i="2"/>
  <c r="DF20" i="2" s="1"/>
  <c r="DD20" i="2" a="1"/>
  <c r="DD20" i="2"/>
  <c r="DE20" i="2" s="1"/>
  <c r="DB20" i="2" s="1"/>
  <c r="DG20" i="2"/>
  <c r="DH20" i="2"/>
  <c r="DI20" i="2"/>
  <c r="DK20" i="2"/>
  <c r="DL20" i="2"/>
  <c r="DJ20" i="2" s="1"/>
  <c r="DN20" i="2" a="1"/>
  <c r="DN20" i="2" s="1"/>
  <c r="DQ20" i="2" s="1"/>
  <c r="DO20" i="2"/>
  <c r="DS20" i="2"/>
  <c r="DT20" i="2"/>
  <c r="DR20" i="2" s="1"/>
  <c r="DV20" i="2"/>
  <c r="DU20" i="2" s="1"/>
  <c r="DW20" i="2"/>
  <c r="DY20" i="2"/>
  <c r="DZ20" i="2" s="1"/>
  <c r="EA20" i="2"/>
  <c r="EB20" i="2"/>
  <c r="DX20" i="2" s="1"/>
  <c r="EC20" i="2"/>
  <c r="ED20" i="2"/>
  <c r="EF20" i="2" s="1"/>
  <c r="EE20" i="2"/>
  <c r="EG20" i="2"/>
  <c r="EH20" i="2"/>
  <c r="EI20" i="2" s="1"/>
  <c r="EJ20" i="2"/>
  <c r="C21" i="2"/>
  <c r="G21" i="2"/>
  <c r="H21" i="2"/>
  <c r="J21" i="2"/>
  <c r="L21" i="2"/>
  <c r="N21" i="2"/>
  <c r="O21" i="2"/>
  <c r="P21" i="2"/>
  <c r="Q21" i="2"/>
  <c r="S21" i="2"/>
  <c r="T21" i="2"/>
  <c r="U21" i="2"/>
  <c r="W21" i="2"/>
  <c r="X21" i="2"/>
  <c r="Y21" i="2"/>
  <c r="AA21" i="2" a="1"/>
  <c r="AA21" i="2" s="1"/>
  <c r="AD21" i="2" s="1"/>
  <c r="AB21" i="2" a="1"/>
  <c r="AB21" i="2"/>
  <c r="AC21" i="2"/>
  <c r="Z21" i="2" s="1"/>
  <c r="AF21" i="2" a="1"/>
  <c r="AF21" i="2"/>
  <c r="AG21" i="2" s="1"/>
  <c r="AH21" i="2"/>
  <c r="AI21" i="2"/>
  <c r="AE21" i="2" s="1"/>
  <c r="AJ21" i="2"/>
  <c r="AK21" i="2"/>
  <c r="AL21" i="2"/>
  <c r="AN21" i="2"/>
  <c r="AM21" i="2" s="1"/>
  <c r="AO21" i="2"/>
  <c r="AQ21" i="2"/>
  <c r="AP21" i="2" s="1"/>
  <c r="AR21" i="2"/>
  <c r="AS21" i="2"/>
  <c r="AT21" i="2"/>
  <c r="AU21" i="2"/>
  <c r="AW21" i="2"/>
  <c r="AV21" i="2" s="1"/>
  <c r="AX21" i="2"/>
  <c r="AY21" i="2"/>
  <c r="AZ21" i="2"/>
  <c r="BA21" i="2"/>
  <c r="BB21" i="2"/>
  <c r="BC21" i="2"/>
  <c r="BD21" i="2"/>
  <c r="BE21" i="2"/>
  <c r="BF21" i="2"/>
  <c r="BG21" i="2"/>
  <c r="BI21" i="2"/>
  <c r="BH21" i="2" s="1"/>
  <c r="BJ21" i="2"/>
  <c r="BL21" i="2" a="1"/>
  <c r="BL21" i="2"/>
  <c r="BP21" i="2"/>
  <c r="BQ21" i="2"/>
  <c r="BR21" i="2"/>
  <c r="BS21" i="2"/>
  <c r="BT21" i="2"/>
  <c r="BU21" i="2"/>
  <c r="BV21" i="2"/>
  <c r="BW21" i="2"/>
  <c r="BO21" i="2" s="1"/>
  <c r="BY21" i="2"/>
  <c r="BX21" i="2" s="1"/>
  <c r="BZ21" i="2"/>
  <c r="CB21" i="2"/>
  <c r="CC21" i="2"/>
  <c r="CD21" i="2"/>
  <c r="CE21" i="2"/>
  <c r="CF21" i="2" s="1"/>
  <c r="CG21" i="2" s="1"/>
  <c r="CA21" i="2" s="1"/>
  <c r="CH21" i="2"/>
  <c r="CJ21" i="2"/>
  <c r="CK21" i="2"/>
  <c r="CL21" i="2"/>
  <c r="CI21" i="2" s="1"/>
  <c r="CM21" i="2"/>
  <c r="CN21" i="2"/>
  <c r="CP21" i="2"/>
  <c r="CS21" i="2" s="1"/>
  <c r="CQ21" i="2"/>
  <c r="CT21" i="2"/>
  <c r="CU21" i="2"/>
  <c r="CV21" i="2"/>
  <c r="CX21" i="2"/>
  <c r="CY21" i="2" a="1"/>
  <c r="CY21" i="2" s="1"/>
  <c r="CZ21" i="2" s="1"/>
  <c r="CW21" i="2" s="1"/>
  <c r="DA21" i="2"/>
  <c r="DC21" i="2"/>
  <c r="DF21" i="2" s="1"/>
  <c r="DD21" i="2" a="1"/>
  <c r="DD21" i="2"/>
  <c r="DE21" i="2" s="1"/>
  <c r="DB21" i="2" s="1"/>
  <c r="DH21" i="2"/>
  <c r="DG21" i="2" s="1"/>
  <c r="DI21" i="2"/>
  <c r="DJ21" i="2"/>
  <c r="DK21" i="2"/>
  <c r="DL21" i="2"/>
  <c r="DN21" i="2" a="1"/>
  <c r="DN21" i="2" s="1"/>
  <c r="DO21" i="2"/>
  <c r="DP21" i="2" s="1"/>
  <c r="DM21" i="2" s="1"/>
  <c r="DS21" i="2"/>
  <c r="DR21" i="2" s="1"/>
  <c r="DT21" i="2"/>
  <c r="DV21" i="2"/>
  <c r="DW21" i="2"/>
  <c r="DU21" i="2" s="1"/>
  <c r="DY21" i="2"/>
  <c r="DZ21" i="2" s="1"/>
  <c r="EB21" i="2"/>
  <c r="DX21" i="2" s="1"/>
  <c r="EC21" i="2"/>
  <c r="ED21" i="2"/>
  <c r="EE21" i="2"/>
  <c r="EF21" i="2"/>
  <c r="EG21" i="2"/>
  <c r="EH21" i="2"/>
  <c r="EI21" i="2"/>
  <c r="EJ21" i="2"/>
  <c r="C22" i="2"/>
  <c r="G22" i="2"/>
  <c r="H22" i="2"/>
  <c r="J22" i="2"/>
  <c r="L22" i="2"/>
  <c r="I22" i="2" s="1"/>
  <c r="N22" i="2"/>
  <c r="O22" i="2"/>
  <c r="P22" i="2"/>
  <c r="Q22" i="2"/>
  <c r="M22" i="2" s="1"/>
  <c r="S22" i="2"/>
  <c r="T22" i="2"/>
  <c r="R22" i="2" s="1"/>
  <c r="U22" i="2"/>
  <c r="W22" i="2"/>
  <c r="X22" i="2"/>
  <c r="V22" i="2" s="1"/>
  <c r="Y22" i="2"/>
  <c r="AA22" i="2" a="1"/>
  <c r="AA22" i="2"/>
  <c r="AB22" i="2" a="1"/>
  <c r="AB22" i="2"/>
  <c r="AC22" i="2"/>
  <c r="AF22" i="2" a="1"/>
  <c r="AF22" i="2" s="1"/>
  <c r="AG22" i="2" s="1"/>
  <c r="AH22" i="2"/>
  <c r="AI22" i="2"/>
  <c r="AK22" i="2"/>
  <c r="AL22" i="2"/>
  <c r="AJ22" i="2" s="1"/>
  <c r="AN22" i="2"/>
  <c r="AO22" i="2"/>
  <c r="AM22" i="2" s="1"/>
  <c r="AQ22" i="2"/>
  <c r="AP22" i="2" s="1"/>
  <c r="AR22" i="2"/>
  <c r="AT22" i="2"/>
  <c r="AU22" i="2"/>
  <c r="AS22" i="2" s="1"/>
  <c r="AW22" i="2"/>
  <c r="AV22" i="2" s="1"/>
  <c r="AX22" i="2"/>
  <c r="AY22" i="2"/>
  <c r="AZ22" i="2"/>
  <c r="BA22" i="2"/>
  <c r="BC22" i="2"/>
  <c r="BB22" i="2" s="1"/>
  <c r="BD22" i="2"/>
  <c r="BE22" i="2"/>
  <c r="BF22" i="2"/>
  <c r="BG22" i="2"/>
  <c r="BI22" i="2"/>
  <c r="BH22" i="2" s="1"/>
  <c r="BJ22" i="2"/>
  <c r="BL22" i="2" a="1"/>
  <c r="BL22" i="2"/>
  <c r="BM22" i="2" s="1"/>
  <c r="BN22" i="2"/>
  <c r="BP22" i="2"/>
  <c r="BQ22" i="2"/>
  <c r="BR22" i="2"/>
  <c r="BS22" i="2"/>
  <c r="BT22" i="2"/>
  <c r="BU22" i="2"/>
  <c r="BV22" i="2"/>
  <c r="BW22" i="2"/>
  <c r="BY22" i="2"/>
  <c r="BZ22" i="2"/>
  <c r="BX22" i="2" s="1"/>
  <c r="CB22" i="2"/>
  <c r="CC22" i="2"/>
  <c r="CD22" i="2"/>
  <c r="CF22" i="2" s="1"/>
  <c r="CG22" i="2" s="1"/>
  <c r="CE22" i="2"/>
  <c r="CH22" i="2"/>
  <c r="CJ22" i="2"/>
  <c r="CI22" i="2" s="1"/>
  <c r="CK22" i="2"/>
  <c r="CL22" i="2"/>
  <c r="CN22" i="2"/>
  <c r="CM22" i="2" s="1"/>
  <c r="CP22" i="2"/>
  <c r="CS22" i="2" s="1"/>
  <c r="CQ22" i="2"/>
  <c r="CR22" i="2"/>
  <c r="CT22" i="2"/>
  <c r="CU22" i="2"/>
  <c r="CV22" i="2"/>
  <c r="CX22" i="2"/>
  <c r="CY22" i="2" a="1"/>
  <c r="CY22" i="2"/>
  <c r="CZ22" i="2" s="1"/>
  <c r="CW22" i="2" s="1"/>
  <c r="DA22" i="2"/>
  <c r="DC22" i="2"/>
  <c r="DD22" i="2" a="1"/>
  <c r="DD22" i="2"/>
  <c r="DE22" i="2" s="1"/>
  <c r="DB22" i="2" s="1"/>
  <c r="DF22" i="2"/>
  <c r="DH22" i="2"/>
  <c r="DG22" i="2" s="1"/>
  <c r="DI22" i="2"/>
  <c r="DK22" i="2"/>
  <c r="DL22" i="2"/>
  <c r="DJ22" i="2" s="1"/>
  <c r="DN22" i="2" a="1"/>
  <c r="DN22" i="2" s="1"/>
  <c r="DQ22" i="2" s="1"/>
  <c r="DO22" i="2"/>
  <c r="DS22" i="2"/>
  <c r="DR22" i="2" s="1"/>
  <c r="DT22" i="2"/>
  <c r="DU22" i="2"/>
  <c r="DV22" i="2"/>
  <c r="DW22" i="2"/>
  <c r="DY22" i="2"/>
  <c r="DX22" i="2" s="1"/>
  <c r="EA22" i="2"/>
  <c r="EB22" i="2"/>
  <c r="EC22" i="2"/>
  <c r="ED22" i="2"/>
  <c r="EE22" i="2"/>
  <c r="EF22" i="2"/>
  <c r="EG22" i="2"/>
  <c r="EH22" i="2"/>
  <c r="EJ22" i="2" s="1"/>
  <c r="EI22" i="2"/>
  <c r="C23" i="2"/>
  <c r="G23" i="2"/>
  <c r="H23" i="2"/>
  <c r="J23" i="2"/>
  <c r="L23" i="2"/>
  <c r="N23" i="2"/>
  <c r="O23" i="2"/>
  <c r="P23" i="2"/>
  <c r="Q23" i="2"/>
  <c r="S23" i="2"/>
  <c r="T23" i="2"/>
  <c r="R23" i="2" s="1"/>
  <c r="U23" i="2"/>
  <c r="W23" i="2"/>
  <c r="X23" i="2"/>
  <c r="V23" i="2" s="1"/>
  <c r="Y23" i="2"/>
  <c r="Z23" i="2"/>
  <c r="AA23" i="2" a="1"/>
  <c r="AA23" i="2"/>
  <c r="AD23" i="2" s="1"/>
  <c r="AB23" i="2" a="1"/>
  <c r="AB23" i="2"/>
  <c r="AC23" i="2"/>
  <c r="AF23" i="2" a="1"/>
  <c r="AF23" i="2" s="1"/>
  <c r="AG23" i="2" s="1"/>
  <c r="AH23" i="2"/>
  <c r="AI23" i="2"/>
  <c r="AK23" i="2"/>
  <c r="AJ23" i="2" s="1"/>
  <c r="AL23" i="2"/>
  <c r="AM23" i="2"/>
  <c r="AN23" i="2"/>
  <c r="AO23" i="2"/>
  <c r="AQ23" i="2"/>
  <c r="AP23" i="2" s="1"/>
  <c r="AR23" i="2"/>
  <c r="AT23" i="2"/>
  <c r="AU23" i="2"/>
  <c r="AS23" i="2" s="1"/>
  <c r="AW23" i="2"/>
  <c r="AV23" i="2" s="1"/>
  <c r="AX23" i="2"/>
  <c r="AZ23" i="2"/>
  <c r="BA23" i="2"/>
  <c r="AY23" i="2" s="1"/>
  <c r="BC23" i="2"/>
  <c r="BB23" i="2" s="1"/>
  <c r="BD23" i="2"/>
  <c r="BE23" i="2"/>
  <c r="BF23" i="2"/>
  <c r="BG23" i="2"/>
  <c r="BI23" i="2"/>
  <c r="BH23" i="2" s="1"/>
  <c r="BJ23" i="2"/>
  <c r="BK23" i="2"/>
  <c r="BL23" i="2" a="1"/>
  <c r="BL23" i="2"/>
  <c r="BP23" i="2"/>
  <c r="BQ23" i="2"/>
  <c r="BR23" i="2"/>
  <c r="BS23" i="2"/>
  <c r="BT23" i="2"/>
  <c r="BU23" i="2"/>
  <c r="BV23" i="2"/>
  <c r="BW23" i="2"/>
  <c r="BY23" i="2"/>
  <c r="BZ23" i="2"/>
  <c r="BX23" i="2" s="1"/>
  <c r="CB23" i="2"/>
  <c r="CA23" i="2" s="1"/>
  <c r="CC23" i="2"/>
  <c r="CG23" i="2" s="1"/>
  <c r="CD23" i="2"/>
  <c r="CE23" i="2"/>
  <c r="CF23" i="2"/>
  <c r="CH23" i="2"/>
  <c r="CJ23" i="2"/>
  <c r="CI23" i="2" s="1"/>
  <c r="CK23" i="2"/>
  <c r="CL23" i="2"/>
  <c r="CN23" i="2"/>
  <c r="CM23" i="2" s="1"/>
  <c r="CP23" i="2"/>
  <c r="CS23" i="2" s="1"/>
  <c r="CQ23" i="2"/>
  <c r="CR23" i="2"/>
  <c r="CU23" i="2"/>
  <c r="CV23" i="2"/>
  <c r="CT23" i="2" s="1"/>
  <c r="CX23" i="2"/>
  <c r="CY23" i="2" a="1"/>
  <c r="CY23" i="2"/>
  <c r="CZ23" i="2" s="1"/>
  <c r="CW23" i="2" s="1"/>
  <c r="DC23" i="2"/>
  <c r="DD23" i="2" a="1"/>
  <c r="DD23" i="2"/>
  <c r="DE23" i="2" s="1"/>
  <c r="DB23" i="2" s="1"/>
  <c r="DF23" i="2"/>
  <c r="DH23" i="2"/>
  <c r="DG23" i="2" s="1"/>
  <c r="DI23" i="2"/>
  <c r="DK23" i="2"/>
  <c r="DL23" i="2"/>
  <c r="DJ23" i="2" s="1"/>
  <c r="DN23" i="2" a="1"/>
  <c r="DN23" i="2" s="1"/>
  <c r="DQ23" i="2" s="1"/>
  <c r="DO23" i="2"/>
  <c r="DP23" i="2" s="1"/>
  <c r="DM23" i="2" s="1"/>
  <c r="DS23" i="2"/>
  <c r="DR23" i="2" s="1"/>
  <c r="DT23" i="2"/>
  <c r="DU23" i="2"/>
  <c r="DV23" i="2"/>
  <c r="DW23" i="2"/>
  <c r="DY23" i="2"/>
  <c r="DZ23" i="2" s="1"/>
  <c r="EA23" i="2"/>
  <c r="EB23" i="2"/>
  <c r="EC23" i="2"/>
  <c r="ED23" i="2"/>
  <c r="EE23" i="2"/>
  <c r="EF23" i="2"/>
  <c r="EG23" i="2"/>
  <c r="EH23" i="2"/>
  <c r="EI23" i="2"/>
  <c r="EJ23" i="2"/>
  <c r="C24" i="2"/>
  <c r="G24" i="2"/>
  <c r="H24" i="2"/>
  <c r="J24" i="2"/>
  <c r="I24" i="2"/>
  <c r="L24" i="2"/>
  <c r="N24" i="2"/>
  <c r="O24" i="2"/>
  <c r="P24" i="2"/>
  <c r="M24" i="2" s="1"/>
  <c r="Q24" i="2"/>
  <c r="S24" i="2"/>
  <c r="T24" i="2"/>
  <c r="R24" i="2" s="1"/>
  <c r="U24" i="2"/>
  <c r="W24" i="2"/>
  <c r="X24" i="2"/>
  <c r="V24" i="2" s="1"/>
  <c r="Y24" i="2"/>
  <c r="AA24" i="2" a="1"/>
  <c r="AA24" i="2"/>
  <c r="AB24" i="2" a="1"/>
  <c r="AB24" i="2"/>
  <c r="AC24" i="2"/>
  <c r="AD24" i="2"/>
  <c r="Z24" i="2" s="1"/>
  <c r="AF24" i="2" a="1"/>
  <c r="AF24" i="2" s="1"/>
  <c r="AG24" i="2" s="1"/>
  <c r="AH24" i="2"/>
  <c r="AI24" i="2"/>
  <c r="AE24" i="2" s="1"/>
  <c r="AK24" i="2"/>
  <c r="AL24" i="2"/>
  <c r="AJ24" i="2" s="1"/>
  <c r="AM24" i="2"/>
  <c r="AN24" i="2"/>
  <c r="AO24" i="2"/>
  <c r="AQ24" i="2"/>
  <c r="AP24" i="2" s="1"/>
  <c r="AR24" i="2"/>
  <c r="AT24" i="2"/>
  <c r="AU24" i="2"/>
  <c r="AS24" i="2" s="1"/>
  <c r="AW24" i="2"/>
  <c r="AV24" i="2" s="1"/>
  <c r="AX24" i="2"/>
  <c r="AZ24" i="2"/>
  <c r="BA24" i="2"/>
  <c r="AY24" i="2" s="1"/>
  <c r="BC24" i="2"/>
  <c r="BB24" i="2" s="1"/>
  <c r="BD24" i="2"/>
  <c r="BF24" i="2"/>
  <c r="BG24" i="2"/>
  <c r="BE24" i="2" s="1"/>
  <c r="BI24" i="2"/>
  <c r="BH24" i="2" s="1"/>
  <c r="BJ24" i="2"/>
  <c r="BK24" i="2"/>
  <c r="BL24" i="2" a="1"/>
  <c r="BL24" i="2"/>
  <c r="BM24" i="2" s="1"/>
  <c r="BN24" i="2"/>
  <c r="BP24" i="2"/>
  <c r="BQ24" i="2"/>
  <c r="BR24" i="2"/>
  <c r="BS24" i="2"/>
  <c r="BT24" i="2"/>
  <c r="BU24" i="2"/>
  <c r="BV24" i="2"/>
  <c r="BW24" i="2"/>
  <c r="BY24" i="2"/>
  <c r="BZ24" i="2"/>
  <c r="BX24" i="2" s="1"/>
  <c r="CB24" i="2"/>
  <c r="CC24" i="2"/>
  <c r="CD24" i="2"/>
  <c r="CE24" i="2"/>
  <c r="CF24" i="2"/>
  <c r="CH24" i="2"/>
  <c r="CJ24" i="2"/>
  <c r="CI24" i="2" s="1"/>
  <c r="CK24" i="2"/>
  <c r="CL24" i="2"/>
  <c r="CN24" i="2"/>
  <c r="CM24" i="2" s="1"/>
  <c r="CP24" i="2"/>
  <c r="CQ24" i="2"/>
  <c r="CU24" i="2"/>
  <c r="CV24" i="2"/>
  <c r="CT24" i="2" s="1"/>
  <c r="CX24" i="2"/>
  <c r="DA24" i="2" s="1"/>
  <c r="CY24" i="2" a="1"/>
  <c r="CY24" i="2"/>
  <c r="CZ24" i="2" s="1"/>
  <c r="CW24" i="2" s="1"/>
  <c r="DC24" i="2"/>
  <c r="DF24" i="2" s="1"/>
  <c r="DD24" i="2" a="1"/>
  <c r="DD24" i="2"/>
  <c r="DE24" i="2" s="1"/>
  <c r="DB24" i="2" s="1"/>
  <c r="DH24" i="2"/>
  <c r="DG24" i="2" s="1"/>
  <c r="DI24" i="2"/>
  <c r="DJ24" i="2"/>
  <c r="DK24" i="2"/>
  <c r="DL24" i="2"/>
  <c r="DN24" i="2" a="1"/>
  <c r="DN24" i="2" s="1"/>
  <c r="DQ24" i="2" s="1"/>
  <c r="DO24" i="2"/>
  <c r="DS24" i="2"/>
  <c r="DR24" i="2" s="1"/>
  <c r="DT24" i="2"/>
  <c r="DV24" i="2"/>
  <c r="DW24" i="2"/>
  <c r="DU24" i="2" s="1"/>
  <c r="DY24" i="2"/>
  <c r="DZ24" i="2" s="1"/>
  <c r="EA24" i="2"/>
  <c r="EB24" i="2"/>
  <c r="DX24" i="2" s="1"/>
  <c r="EC24" i="2"/>
  <c r="ED24" i="2"/>
  <c r="EF24" i="2" s="1"/>
  <c r="EE24" i="2"/>
  <c r="EG24" i="2"/>
  <c r="EH24" i="2"/>
  <c r="EI24" i="2"/>
  <c r="EJ24" i="2"/>
  <c r="C25" i="2"/>
  <c r="G25" i="2"/>
  <c r="H25" i="2"/>
  <c r="J25" i="2"/>
  <c r="I25" i="2"/>
  <c r="L25" i="2"/>
  <c r="N25" i="2"/>
  <c r="O25" i="2"/>
  <c r="P25" i="2"/>
  <c r="Q25" i="2"/>
  <c r="S25" i="2"/>
  <c r="T25" i="2"/>
  <c r="R25" i="2" s="1"/>
  <c r="U25" i="2"/>
  <c r="W25" i="2"/>
  <c r="X25" i="2"/>
  <c r="V25" i="2" s="1"/>
  <c r="Y25" i="2"/>
  <c r="Z25" i="2"/>
  <c r="AA25" i="2" a="1"/>
  <c r="AA25" i="2"/>
  <c r="AB25" i="2" a="1"/>
  <c r="AB25" i="2"/>
  <c r="AD25" i="2" s="1"/>
  <c r="AC25" i="2"/>
  <c r="AF25" i="2" a="1"/>
  <c r="AF25" i="2" s="1"/>
  <c r="AG25" i="2" s="1"/>
  <c r="AH25" i="2"/>
  <c r="AI25" i="2"/>
  <c r="AE25" i="2" s="1"/>
  <c r="AK25" i="2"/>
  <c r="AL25" i="2"/>
  <c r="AM25" i="2"/>
  <c r="AN25" i="2"/>
  <c r="AO25" i="2"/>
  <c r="AQ25" i="2"/>
  <c r="AP25" i="2" s="1"/>
  <c r="AR25" i="2"/>
  <c r="AS25" i="2"/>
  <c r="AT25" i="2"/>
  <c r="AU25" i="2"/>
  <c r="AW25" i="2"/>
  <c r="AV25" i="2" s="1"/>
  <c r="AX25" i="2"/>
  <c r="AZ25" i="2"/>
  <c r="BA25" i="2"/>
  <c r="AY25" i="2" s="1"/>
  <c r="BC25" i="2"/>
  <c r="BB25" i="2" s="1"/>
  <c r="BD25" i="2"/>
  <c r="BF25" i="2"/>
  <c r="BG25" i="2"/>
  <c r="BE25" i="2" s="1"/>
  <c r="BI25" i="2"/>
  <c r="BH25" i="2" s="1"/>
  <c r="BJ25" i="2"/>
  <c r="BL25" i="2" a="1"/>
  <c r="BL25" i="2"/>
  <c r="BM25" i="2" s="1"/>
  <c r="BN25" i="2"/>
  <c r="BP25" i="2"/>
  <c r="BQ25" i="2"/>
  <c r="BR25" i="2"/>
  <c r="BS25" i="2"/>
  <c r="BT25" i="2"/>
  <c r="BU25" i="2"/>
  <c r="BV25" i="2"/>
  <c r="BO25" i="2" s="1"/>
  <c r="BW25" i="2"/>
  <c r="BY25" i="2"/>
  <c r="BZ25" i="2"/>
  <c r="BX25" i="2" s="1"/>
  <c r="CB25" i="2"/>
  <c r="CC25" i="2"/>
  <c r="CD25" i="2"/>
  <c r="CE25" i="2"/>
  <c r="CF25" i="2"/>
  <c r="CG25" i="2" s="1"/>
  <c r="CH25" i="2"/>
  <c r="CJ25" i="2"/>
  <c r="CI25" i="2" s="1"/>
  <c r="CK25" i="2"/>
  <c r="CL25" i="2"/>
  <c r="CN25" i="2"/>
  <c r="CM25" i="2" s="1"/>
  <c r="CP25" i="2"/>
  <c r="CQ25" i="2"/>
  <c r="CT25" i="2"/>
  <c r="CU25" i="2"/>
  <c r="CV25" i="2"/>
  <c r="CX25" i="2"/>
  <c r="CY25" i="2" a="1"/>
  <c r="CY25" i="2"/>
  <c r="CZ25" i="2" s="1"/>
  <c r="CW25" i="2" s="1"/>
  <c r="DA25" i="2"/>
  <c r="DC25" i="2"/>
  <c r="DF25" i="2" s="1"/>
  <c r="DD25" i="2" a="1"/>
  <c r="DD25" i="2"/>
  <c r="DE25" i="2" s="1"/>
  <c r="DB25" i="2" s="1"/>
  <c r="DH25" i="2"/>
  <c r="DG25" i="2" s="1"/>
  <c r="DI25" i="2"/>
  <c r="DK25" i="2"/>
  <c r="DL25" i="2"/>
  <c r="DJ25" i="2" s="1"/>
  <c r="DN25" i="2" a="1"/>
  <c r="DN25" i="2" s="1"/>
  <c r="DO25" i="2"/>
  <c r="DP25" i="2" s="1"/>
  <c r="DM25" i="2" s="1"/>
  <c r="DS25" i="2"/>
  <c r="DR25" i="2" s="1"/>
  <c r="DT25" i="2"/>
  <c r="DV25" i="2"/>
  <c r="DW25" i="2"/>
  <c r="DU25" i="2" s="1"/>
  <c r="DY25" i="2"/>
  <c r="DZ25" i="2" s="1"/>
  <c r="EA25" i="2"/>
  <c r="EB25" i="2"/>
  <c r="EC25" i="2"/>
  <c r="ED25" i="2"/>
  <c r="EE25" i="2"/>
  <c r="EF25" i="2"/>
  <c r="EG25" i="2"/>
  <c r="EH25" i="2"/>
  <c r="EI25" i="2"/>
  <c r="EJ25" i="2"/>
  <c r="C26" i="2"/>
  <c r="G26" i="2"/>
  <c r="H26" i="2"/>
  <c r="J26" i="2"/>
  <c r="L26" i="2"/>
  <c r="I26" i="2" s="1"/>
  <c r="N26" i="2"/>
  <c r="O26" i="2"/>
  <c r="P26" i="2"/>
  <c r="Q26" i="2"/>
  <c r="S26" i="2"/>
  <c r="T26" i="2"/>
  <c r="R26" i="2" s="1"/>
  <c r="U26" i="2"/>
  <c r="W26" i="2"/>
  <c r="X26" i="2"/>
  <c r="V26" i="2" s="1"/>
  <c r="Y26" i="2"/>
  <c r="Z26" i="2"/>
  <c r="AA26" i="2" a="1"/>
  <c r="AA26" i="2"/>
  <c r="AD26" i="2" s="1"/>
  <c r="AB26" i="2" a="1"/>
  <c r="AB26" i="2"/>
  <c r="AC26" i="2"/>
  <c r="AF26" i="2" a="1"/>
  <c r="AF26" i="2" s="1"/>
  <c r="AG26" i="2"/>
  <c r="AH26" i="2"/>
  <c r="AI26" i="2"/>
  <c r="AK26" i="2"/>
  <c r="AL26" i="2"/>
  <c r="AM26" i="2"/>
  <c r="AN26" i="2"/>
  <c r="AO26" i="2"/>
  <c r="AQ26" i="2"/>
  <c r="AP26" i="2" s="1"/>
  <c r="AR26" i="2"/>
  <c r="AS26" i="2"/>
  <c r="AT26" i="2"/>
  <c r="AU26" i="2"/>
  <c r="AW26" i="2"/>
  <c r="AV26" i="2" s="1"/>
  <c r="AX26" i="2"/>
  <c r="AZ26" i="2"/>
  <c r="BA26" i="2"/>
  <c r="AY26" i="2" s="1"/>
  <c r="BC26" i="2"/>
  <c r="BB26" i="2" s="1"/>
  <c r="BD26" i="2"/>
  <c r="BF26" i="2"/>
  <c r="BG26" i="2"/>
  <c r="BE26" i="2" s="1"/>
  <c r="BI26" i="2"/>
  <c r="BH26" i="2" s="1"/>
  <c r="BJ26" i="2"/>
  <c r="BL26" i="2" a="1"/>
  <c r="BL26" i="2"/>
  <c r="BP26" i="2"/>
  <c r="BQ26" i="2"/>
  <c r="BR26" i="2"/>
  <c r="BS26" i="2"/>
  <c r="BT26" i="2"/>
  <c r="BU26" i="2"/>
  <c r="BV26" i="2"/>
  <c r="BO26" i="2" s="1"/>
  <c r="BW26" i="2"/>
  <c r="BX26" i="2"/>
  <c r="BY26" i="2"/>
  <c r="BZ26" i="2"/>
  <c r="CB26" i="2"/>
  <c r="CA26" i="2" s="1"/>
  <c r="CC26" i="2"/>
  <c r="CD26" i="2"/>
  <c r="CF26" i="2" s="1"/>
  <c r="CG26" i="2" s="1"/>
  <c r="CE26" i="2"/>
  <c r="CH26" i="2"/>
  <c r="CJ26" i="2"/>
  <c r="CK26" i="2"/>
  <c r="CL26" i="2"/>
  <c r="CN26" i="2"/>
  <c r="CM26" i="2" s="1"/>
  <c r="CP26" i="2"/>
  <c r="CQ26" i="2"/>
  <c r="CT26" i="2"/>
  <c r="CU26" i="2"/>
  <c r="CV26" i="2"/>
  <c r="CX26" i="2"/>
  <c r="DA26" i="2" s="1"/>
  <c r="CY26" i="2" a="1"/>
  <c r="CY26" i="2"/>
  <c r="CZ26" i="2" s="1"/>
  <c r="CW26" i="2" s="1"/>
  <c r="DC26" i="2"/>
  <c r="DD26" i="2" a="1"/>
  <c r="DD26" i="2"/>
  <c r="DE26" i="2" s="1"/>
  <c r="DB26" i="2" s="1"/>
  <c r="DF26" i="2"/>
  <c r="DH26" i="2"/>
  <c r="DG26" i="2" s="1"/>
  <c r="DI26" i="2"/>
  <c r="DJ26" i="2"/>
  <c r="DK26" i="2"/>
  <c r="DL26" i="2"/>
  <c r="DN26" i="2" a="1"/>
  <c r="DN26" i="2" s="1"/>
  <c r="DQ26" i="2" s="1"/>
  <c r="DO26" i="2"/>
  <c r="DS26" i="2"/>
  <c r="DR26" i="2" s="1"/>
  <c r="DT26" i="2"/>
  <c r="DU26" i="2"/>
  <c r="DV26" i="2"/>
  <c r="DW26" i="2"/>
  <c r="DY26" i="2"/>
  <c r="EA26" i="2" s="1"/>
  <c r="EB26" i="2"/>
  <c r="EC26" i="2"/>
  <c r="ED26" i="2"/>
  <c r="EE26" i="2"/>
  <c r="EF26" i="2"/>
  <c r="EG26" i="2"/>
  <c r="EH26" i="2"/>
  <c r="EJ26" i="2" s="1"/>
  <c r="EI26" i="2"/>
  <c r="C27" i="2"/>
  <c r="G27" i="2"/>
  <c r="H27" i="2"/>
  <c r="J27" i="2"/>
  <c r="L27" i="2"/>
  <c r="N27" i="2"/>
  <c r="O27" i="2"/>
  <c r="P27" i="2"/>
  <c r="Q27" i="2"/>
  <c r="S27" i="2"/>
  <c r="T27" i="2"/>
  <c r="R27" i="2" s="1"/>
  <c r="U27" i="2"/>
  <c r="W27" i="2"/>
  <c r="X27" i="2"/>
  <c r="V27" i="2" s="1"/>
  <c r="Y27" i="2"/>
  <c r="AA27" i="2" a="1"/>
  <c r="AA27" i="2"/>
  <c r="AB27" i="2" a="1"/>
  <c r="AB27" i="2"/>
  <c r="AC27" i="2"/>
  <c r="AF27" i="2" a="1"/>
  <c r="AF27" i="2" s="1"/>
  <c r="AG27" i="2" s="1"/>
  <c r="AH27" i="2"/>
  <c r="AI27" i="2"/>
  <c r="AK27" i="2"/>
  <c r="AJ27" i="2" s="1"/>
  <c r="AL27" i="2"/>
  <c r="AM27" i="2"/>
  <c r="AN27" i="2"/>
  <c r="AO27" i="2"/>
  <c r="AQ27" i="2"/>
  <c r="AR27" i="2"/>
  <c r="AT27" i="2"/>
  <c r="AU27" i="2"/>
  <c r="AS27" i="2" s="1"/>
  <c r="AW27" i="2"/>
  <c r="AV27" i="2" s="1"/>
  <c r="AX27" i="2"/>
  <c r="AZ27" i="2"/>
  <c r="BA27" i="2"/>
  <c r="BC27" i="2"/>
  <c r="BB27" i="2" s="1"/>
  <c r="BD27" i="2"/>
  <c r="BF27" i="2"/>
  <c r="BG27" i="2"/>
  <c r="BE27" i="2" s="1"/>
  <c r="BI27" i="2"/>
  <c r="BH27" i="2" s="1"/>
  <c r="BJ27" i="2"/>
  <c r="BL27" i="2" a="1"/>
  <c r="BL27" i="2"/>
  <c r="BM27" i="2" s="1"/>
  <c r="BN27" i="2"/>
  <c r="BP27" i="2"/>
  <c r="BQ27" i="2"/>
  <c r="BR27" i="2"/>
  <c r="BS27" i="2"/>
  <c r="BT27" i="2"/>
  <c r="BU27" i="2"/>
  <c r="BV27" i="2"/>
  <c r="BW27" i="2"/>
  <c r="BY27" i="2"/>
  <c r="BZ27" i="2"/>
  <c r="BX27" i="2" s="1"/>
  <c r="CB27" i="2"/>
  <c r="CC27" i="2"/>
  <c r="CD27" i="2"/>
  <c r="CE27" i="2"/>
  <c r="CF27" i="2"/>
  <c r="CH27" i="2"/>
  <c r="CJ27" i="2"/>
  <c r="CI27" i="2" s="1"/>
  <c r="CK27" i="2"/>
  <c r="CL27" i="2"/>
  <c r="CN27" i="2"/>
  <c r="CM27" i="2" s="1"/>
  <c r="CP27" i="2"/>
  <c r="CQ27" i="2"/>
  <c r="CU27" i="2"/>
  <c r="CT27" i="2" s="1"/>
  <c r="CV27" i="2"/>
  <c r="CX27" i="2"/>
  <c r="CY27" i="2" a="1"/>
  <c r="CY27" i="2"/>
  <c r="CZ27" i="2" s="1"/>
  <c r="CW27" i="2" s="1"/>
  <c r="DA27" i="2"/>
  <c r="DC27" i="2"/>
  <c r="DD27" i="2" a="1"/>
  <c r="DD27" i="2"/>
  <c r="DE27" i="2" s="1"/>
  <c r="DB27" i="2" s="1"/>
  <c r="DF27" i="2"/>
  <c r="DH27" i="2"/>
  <c r="DI27" i="2"/>
  <c r="DJ27" i="2"/>
  <c r="DK27" i="2"/>
  <c r="DL27" i="2"/>
  <c r="DN27" i="2" a="1"/>
  <c r="DN27" i="2" s="1"/>
  <c r="DQ27" i="2" s="1"/>
  <c r="DO27" i="2"/>
  <c r="DS27" i="2"/>
  <c r="DR27" i="2" s="1"/>
  <c r="DT27" i="2"/>
  <c r="DV27" i="2"/>
  <c r="DW27" i="2"/>
  <c r="DU27" i="2" s="1"/>
  <c r="DY27" i="2"/>
  <c r="EB27" i="2"/>
  <c r="EC27" i="2"/>
  <c r="ED27" i="2"/>
  <c r="EE27" i="2"/>
  <c r="EF27" i="2"/>
  <c r="EG27" i="2"/>
  <c r="EH27" i="2"/>
  <c r="EI27" i="2"/>
  <c r="EJ27" i="2"/>
  <c r="C28" i="2"/>
  <c r="G28" i="2"/>
  <c r="H28" i="2"/>
  <c r="J28" i="2"/>
  <c r="I28" i="2"/>
  <c r="L28" i="2"/>
  <c r="N28" i="2"/>
  <c r="O28" i="2"/>
  <c r="P28" i="2"/>
  <c r="Q28" i="2"/>
  <c r="S28" i="2"/>
  <c r="T28" i="2"/>
  <c r="R28" i="2" s="1"/>
  <c r="U28" i="2"/>
  <c r="W28" i="2"/>
  <c r="X28" i="2"/>
  <c r="V28" i="2" s="1"/>
  <c r="Y28" i="2"/>
  <c r="Z28" i="2"/>
  <c r="AA28" i="2" a="1"/>
  <c r="AA28" i="2"/>
  <c r="AB28" i="2" a="1"/>
  <c r="AB28" i="2"/>
  <c r="AD28" i="2" s="1"/>
  <c r="AC28" i="2"/>
  <c r="AF28" i="2" a="1"/>
  <c r="AF28" i="2" s="1"/>
  <c r="AG28" i="2"/>
  <c r="AH28" i="2"/>
  <c r="AI28" i="2"/>
  <c r="AK28" i="2"/>
  <c r="AL28" i="2"/>
  <c r="AJ28" i="2" s="1"/>
  <c r="AN28" i="2"/>
  <c r="AO28" i="2"/>
  <c r="AM28" i="2" s="1"/>
  <c r="AQ28" i="2"/>
  <c r="AP28" i="2" s="1"/>
  <c r="AR28" i="2"/>
  <c r="AS28" i="2"/>
  <c r="AT28" i="2"/>
  <c r="AU28" i="2"/>
  <c r="AW28" i="2"/>
  <c r="AX28" i="2"/>
  <c r="AY28" i="2"/>
  <c r="AZ28" i="2"/>
  <c r="BA28" i="2"/>
  <c r="BC28" i="2"/>
  <c r="BB28" i="2" s="1"/>
  <c r="BD28" i="2"/>
  <c r="BF28" i="2"/>
  <c r="BE28" i="2" s="1"/>
  <c r="BG28" i="2"/>
  <c r="BI28" i="2"/>
  <c r="BH28" i="2" s="1"/>
  <c r="BJ28" i="2"/>
  <c r="BL28" i="2" a="1"/>
  <c r="BL28" i="2"/>
  <c r="BM28" i="2" s="1"/>
  <c r="BN28" i="2"/>
  <c r="BP28" i="2"/>
  <c r="BQ28" i="2"/>
  <c r="BR28" i="2"/>
  <c r="BS28" i="2"/>
  <c r="BT28" i="2"/>
  <c r="BU28" i="2"/>
  <c r="BV28" i="2"/>
  <c r="BW28" i="2"/>
  <c r="BX28" i="2"/>
  <c r="BY28" i="2"/>
  <c r="BZ28" i="2"/>
  <c r="CB28" i="2"/>
  <c r="CC28" i="2"/>
  <c r="CD28" i="2"/>
  <c r="CE28" i="2"/>
  <c r="CF28" i="2"/>
  <c r="CH28" i="2"/>
  <c r="CJ28" i="2"/>
  <c r="CI28" i="2" s="1"/>
  <c r="CK28" i="2"/>
  <c r="CL28" i="2"/>
  <c r="CN28" i="2"/>
  <c r="CM28" i="2" s="1"/>
  <c r="CP28" i="2"/>
  <c r="CS28" i="2" s="1"/>
  <c r="CQ28" i="2"/>
  <c r="CR28" i="2"/>
  <c r="CT28" i="2"/>
  <c r="CU28" i="2"/>
  <c r="CV28" i="2"/>
  <c r="CX28" i="2"/>
  <c r="CY28" i="2" a="1"/>
  <c r="CY28" i="2"/>
  <c r="CZ28" i="2"/>
  <c r="CW28" i="2" s="1"/>
  <c r="DA28" i="2"/>
  <c r="DC28" i="2"/>
  <c r="DF28" i="2" s="1"/>
  <c r="DD28" i="2" a="1"/>
  <c r="DD28" i="2"/>
  <c r="DE28" i="2" s="1"/>
  <c r="DB28" i="2" s="1"/>
  <c r="DG28" i="2"/>
  <c r="DH28" i="2"/>
  <c r="DI28" i="2"/>
  <c r="DJ28" i="2"/>
  <c r="DK28" i="2"/>
  <c r="DL28" i="2"/>
  <c r="DN28" i="2" a="1"/>
  <c r="DN28" i="2"/>
  <c r="DO28" i="2"/>
  <c r="DP28" i="2" s="1"/>
  <c r="DM28" i="2" s="1"/>
  <c r="DS28" i="2"/>
  <c r="DR28" i="2" s="1"/>
  <c r="DT28" i="2"/>
  <c r="DU28" i="2"/>
  <c r="DV28" i="2"/>
  <c r="DW28" i="2"/>
  <c r="DY28" i="2"/>
  <c r="DZ28" i="2" s="1"/>
  <c r="EA28" i="2"/>
  <c r="EB28" i="2"/>
  <c r="EC28" i="2"/>
  <c r="ED28" i="2"/>
  <c r="EF28" i="2" s="1"/>
  <c r="EE28" i="2"/>
  <c r="EG28" i="2"/>
  <c r="EH28" i="2"/>
  <c r="EI28" i="2"/>
  <c r="EJ28" i="2"/>
  <c r="C29" i="2"/>
  <c r="G29" i="2"/>
  <c r="H29" i="2"/>
  <c r="J29" i="2"/>
  <c r="L29" i="2"/>
  <c r="N29" i="2"/>
  <c r="O29" i="2"/>
  <c r="P29" i="2"/>
  <c r="Q29" i="2"/>
  <c r="S29" i="2"/>
  <c r="R29" i="2" s="1"/>
  <c r="T29" i="2"/>
  <c r="U29" i="2"/>
  <c r="W29" i="2"/>
  <c r="X29" i="2"/>
  <c r="V29" i="2" s="1"/>
  <c r="Y29" i="2"/>
  <c r="AA29" i="2" a="1"/>
  <c r="AA29" i="2" s="1"/>
  <c r="AB29" i="2" a="1"/>
  <c r="AB29" i="2"/>
  <c r="AD29" i="2" s="1"/>
  <c r="Z29" i="2" s="1"/>
  <c r="AC29" i="2"/>
  <c r="AF29" i="2" a="1"/>
  <c r="AF29" i="2"/>
  <c r="AG29" i="2"/>
  <c r="AH29" i="2"/>
  <c r="AI29" i="2"/>
  <c r="AK29" i="2"/>
  <c r="AL29" i="2"/>
  <c r="AJ29" i="2" s="1"/>
  <c r="AM29" i="2"/>
  <c r="AN29" i="2"/>
  <c r="AO29" i="2"/>
  <c r="AQ29" i="2"/>
  <c r="AP29" i="2" s="1"/>
  <c r="AR29" i="2"/>
  <c r="AS29" i="2"/>
  <c r="AT29" i="2"/>
  <c r="AU29" i="2"/>
  <c r="AV29" i="2"/>
  <c r="AW29" i="2"/>
  <c r="AX29" i="2"/>
  <c r="AY29" i="2"/>
  <c r="AZ29" i="2"/>
  <c r="BA29" i="2"/>
  <c r="BC29" i="2"/>
  <c r="BD29" i="2"/>
  <c r="BE29" i="2"/>
  <c r="BF29" i="2"/>
  <c r="BG29" i="2"/>
  <c r="BI29" i="2"/>
  <c r="BH29" i="2" s="1"/>
  <c r="BJ29" i="2"/>
  <c r="BK29" i="2"/>
  <c r="BL29" i="2" a="1"/>
  <c r="BL29" i="2"/>
  <c r="BP29" i="2"/>
  <c r="BQ29" i="2"/>
  <c r="BR29" i="2"/>
  <c r="BS29" i="2"/>
  <c r="BT29" i="2"/>
  <c r="BU29" i="2"/>
  <c r="BV29" i="2"/>
  <c r="BW29" i="2"/>
  <c r="BY29" i="2"/>
  <c r="BZ29" i="2"/>
  <c r="CB29" i="2"/>
  <c r="CA29" i="2" s="1"/>
  <c r="CC29" i="2"/>
  <c r="CD29" i="2"/>
  <c r="CF29" i="2" s="1"/>
  <c r="CG29" i="2" s="1"/>
  <c r="CE29" i="2"/>
  <c r="CH29" i="2"/>
  <c r="CJ29" i="2"/>
  <c r="CK29" i="2"/>
  <c r="CL29" i="2"/>
  <c r="CN29" i="2"/>
  <c r="CM29" i="2" s="1"/>
  <c r="CP29" i="2"/>
  <c r="CQ29" i="2"/>
  <c r="CT29" i="2"/>
  <c r="CU29" i="2"/>
  <c r="CV29" i="2"/>
  <c r="CX29" i="2"/>
  <c r="CY29" i="2" a="1"/>
  <c r="CY29" i="2"/>
  <c r="DC29" i="2"/>
  <c r="DF29" i="2" s="1"/>
  <c r="DD29" i="2" a="1"/>
  <c r="DD29" i="2"/>
  <c r="DE29" i="2" s="1"/>
  <c r="DB29" i="2" s="1"/>
  <c r="DH29" i="2"/>
  <c r="DG29" i="2" s="1"/>
  <c r="DI29" i="2"/>
  <c r="DK29" i="2"/>
  <c r="DJ29" i="2" s="1"/>
  <c r="DL29" i="2"/>
  <c r="DN29" i="2" a="1"/>
  <c r="DN29" i="2" s="1"/>
  <c r="DQ29" i="2" s="1"/>
  <c r="DO29" i="2"/>
  <c r="DS29" i="2"/>
  <c r="DT29" i="2"/>
  <c r="DR29" i="2" s="1"/>
  <c r="DV29" i="2"/>
  <c r="DW29" i="2"/>
  <c r="DU29" i="2" s="1"/>
  <c r="DY29" i="2"/>
  <c r="DZ29" i="2"/>
  <c r="EA29" i="2"/>
  <c r="EB29" i="2"/>
  <c r="DX29" i="2" s="1"/>
  <c r="EC29" i="2"/>
  <c r="ED29" i="2"/>
  <c r="EE29" i="2"/>
  <c r="EF29" i="2"/>
  <c r="EH29" i="2"/>
  <c r="EG29" i="2" s="1"/>
  <c r="EI29" i="2"/>
  <c r="C30" i="2"/>
  <c r="G30" i="2"/>
  <c r="H30" i="2"/>
  <c r="J30" i="2"/>
  <c r="L30" i="2"/>
  <c r="I30" i="2" s="1"/>
  <c r="N30" i="2"/>
  <c r="O30" i="2"/>
  <c r="P30" i="2"/>
  <c r="Q30" i="2"/>
  <c r="S30" i="2"/>
  <c r="T30" i="2"/>
  <c r="R30" i="2" s="1"/>
  <c r="U30" i="2"/>
  <c r="W30" i="2"/>
  <c r="X30" i="2"/>
  <c r="V30" i="2" s="1"/>
  <c r="Y30" i="2"/>
  <c r="AA30" i="2" a="1"/>
  <c r="AA30" i="2"/>
  <c r="AB30" i="2" a="1"/>
  <c r="AB30" i="2"/>
  <c r="AD30" i="2" s="1"/>
  <c r="AC30" i="2"/>
  <c r="AF30" i="2" a="1"/>
  <c r="AF30" i="2" s="1"/>
  <c r="AG30" i="2"/>
  <c r="AH30" i="2"/>
  <c r="AI30" i="2"/>
  <c r="AK30" i="2"/>
  <c r="AL30" i="2"/>
  <c r="AJ30" i="2" s="1"/>
  <c r="AN30" i="2"/>
  <c r="AO30" i="2"/>
  <c r="AM30" i="2" s="1"/>
  <c r="AQ30" i="2"/>
  <c r="AR30" i="2"/>
  <c r="AT30" i="2"/>
  <c r="AS30" i="2" s="1"/>
  <c r="AU30" i="2"/>
  <c r="AW30" i="2"/>
  <c r="AV30" i="2" s="1"/>
  <c r="AX30" i="2"/>
  <c r="AZ30" i="2"/>
  <c r="BA30" i="2"/>
  <c r="BC30" i="2"/>
  <c r="BB30" i="2" s="1"/>
  <c r="BD30" i="2"/>
  <c r="BF30" i="2"/>
  <c r="BG30" i="2"/>
  <c r="BE30" i="2" s="1"/>
  <c r="BI30" i="2"/>
  <c r="BJ30" i="2"/>
  <c r="BK30" i="2"/>
  <c r="BL30" i="2" a="1"/>
  <c r="BL30" i="2"/>
  <c r="BM30" i="2" s="1"/>
  <c r="BN30" i="2"/>
  <c r="BP30" i="2"/>
  <c r="BQ30" i="2"/>
  <c r="BR30" i="2"/>
  <c r="BS30" i="2"/>
  <c r="BT30" i="2"/>
  <c r="BU30" i="2"/>
  <c r="BV30" i="2"/>
  <c r="BW30" i="2"/>
  <c r="BY30" i="2"/>
  <c r="BX30" i="2" s="1"/>
  <c r="BZ30" i="2"/>
  <c r="CB30" i="2"/>
  <c r="CC30" i="2"/>
  <c r="CD30" i="2"/>
  <c r="CE30" i="2"/>
  <c r="CF30" i="2"/>
  <c r="CG30" i="2"/>
  <c r="CH30" i="2"/>
  <c r="CJ30" i="2"/>
  <c r="CK30" i="2"/>
  <c r="CL30" i="2"/>
  <c r="CN30" i="2"/>
  <c r="CM30" i="2" s="1"/>
  <c r="CO30" i="2"/>
  <c r="CP30" i="2"/>
  <c r="CS30" i="2" s="1"/>
  <c r="CQ30" i="2"/>
  <c r="CR30" i="2"/>
  <c r="CT30" i="2"/>
  <c r="CU30" i="2"/>
  <c r="CV30" i="2"/>
  <c r="CX30" i="2"/>
  <c r="CY30" i="2" a="1"/>
  <c r="CY30" i="2"/>
  <c r="CZ30" i="2" s="1"/>
  <c r="CW30" i="2" s="1"/>
  <c r="DA30" i="2"/>
  <c r="DB30" i="2"/>
  <c r="DC30" i="2"/>
  <c r="DF30" i="2" s="1"/>
  <c r="DD30" i="2" a="1"/>
  <c r="DD30" i="2"/>
  <c r="DE30" i="2" s="1"/>
  <c r="DH30" i="2"/>
  <c r="DG30" i="2" s="1"/>
  <c r="DI30" i="2"/>
  <c r="DK30" i="2"/>
  <c r="DJ30" i="2" s="1"/>
  <c r="DL30" i="2"/>
  <c r="DN30" i="2" a="1"/>
  <c r="DN30" i="2" s="1"/>
  <c r="DO30" i="2"/>
  <c r="DP30" i="2"/>
  <c r="DM30" i="2" s="1"/>
  <c r="DQ30" i="2"/>
  <c r="DS30" i="2"/>
  <c r="DR30" i="2" s="1"/>
  <c r="DT30" i="2"/>
  <c r="DU30" i="2"/>
  <c r="DV30" i="2"/>
  <c r="DW30" i="2"/>
  <c r="DY30" i="2"/>
  <c r="EB30" i="2"/>
  <c r="EC30" i="2"/>
  <c r="ED30" i="2"/>
  <c r="EE30" i="2"/>
  <c r="EF30" i="2"/>
  <c r="EG30" i="2"/>
  <c r="EH30" i="2"/>
  <c r="EJ30" i="2" s="1"/>
  <c r="EI30" i="2"/>
  <c r="C31" i="2"/>
  <c r="H31" i="2"/>
  <c r="G31" i="2" s="1"/>
  <c r="J31" i="2"/>
  <c r="L31" i="2"/>
  <c r="I31" i="2" s="1"/>
  <c r="N31" i="2"/>
  <c r="O31" i="2"/>
  <c r="M31" i="2" s="1"/>
  <c r="P31" i="2"/>
  <c r="Q31" i="2"/>
  <c r="S31" i="2"/>
  <c r="T31" i="2"/>
  <c r="R31" i="2" s="1"/>
  <c r="U31" i="2"/>
  <c r="W31" i="2"/>
  <c r="X31" i="2"/>
  <c r="Y31" i="2"/>
  <c r="AA31" i="2" a="1"/>
  <c r="AA31" i="2"/>
  <c r="AD31" i="2" s="1"/>
  <c r="Z31" i="2" s="1"/>
  <c r="AB31" i="2" a="1"/>
  <c r="AB31" i="2"/>
  <c r="AC31" i="2"/>
  <c r="AF31" i="2" a="1"/>
  <c r="AF31" i="2" s="1"/>
  <c r="AG31" i="2"/>
  <c r="AH31" i="2"/>
  <c r="AI31" i="2"/>
  <c r="AE31" i="2" s="1"/>
  <c r="AK31" i="2"/>
  <c r="AJ31" i="2" s="1"/>
  <c r="AL31" i="2"/>
  <c r="AM31" i="2"/>
  <c r="AN31" i="2"/>
  <c r="AO31" i="2"/>
  <c r="AP31" i="2"/>
  <c r="AQ31" i="2"/>
  <c r="AR31" i="2"/>
  <c r="AT31" i="2"/>
  <c r="AU31" i="2"/>
  <c r="AS31" i="2" s="1"/>
  <c r="AW31" i="2"/>
  <c r="AX31" i="2"/>
  <c r="AZ31" i="2"/>
  <c r="AY31" i="2" s="1"/>
  <c r="BA31" i="2"/>
  <c r="BC31" i="2"/>
  <c r="BB31" i="2" s="1"/>
  <c r="BD31" i="2"/>
  <c r="BF31" i="2"/>
  <c r="BG31" i="2"/>
  <c r="BI31" i="2"/>
  <c r="BH31" i="2" s="1"/>
  <c r="BJ31" i="2"/>
  <c r="BL31" i="2" a="1"/>
  <c r="BL31" i="2"/>
  <c r="BM31" i="2" s="1"/>
  <c r="BP31" i="2"/>
  <c r="BQ31" i="2"/>
  <c r="BR31" i="2"/>
  <c r="BS31" i="2"/>
  <c r="BT31" i="2"/>
  <c r="BU31" i="2"/>
  <c r="BV31" i="2"/>
  <c r="BW31" i="2"/>
  <c r="BO31" i="2" s="1"/>
  <c r="BX31" i="2"/>
  <c r="BY31" i="2"/>
  <c r="BZ31" i="2"/>
  <c r="CB31" i="2"/>
  <c r="CC31" i="2"/>
  <c r="CD31" i="2"/>
  <c r="CE31" i="2"/>
  <c r="CF31" i="2"/>
  <c r="CH31" i="2"/>
  <c r="CJ31" i="2"/>
  <c r="CK31" i="2"/>
  <c r="CL31" i="2"/>
  <c r="CM31" i="2"/>
  <c r="CN31" i="2"/>
  <c r="CP31" i="2"/>
  <c r="CS31" i="2" s="1"/>
  <c r="CQ31" i="2"/>
  <c r="CU31" i="2"/>
  <c r="CT31" i="2" s="1"/>
  <c r="CV31" i="2"/>
  <c r="CX31" i="2"/>
  <c r="DA31" i="2" s="1"/>
  <c r="CY31" i="2" a="1"/>
  <c r="CY31" i="2"/>
  <c r="CZ31" i="2"/>
  <c r="CW31" i="2" s="1"/>
  <c r="DC31" i="2"/>
  <c r="DD31" i="2" a="1"/>
  <c r="DD31" i="2"/>
  <c r="DE31" i="2" s="1"/>
  <c r="DB31" i="2" s="1"/>
  <c r="DG31" i="2"/>
  <c r="DH31" i="2"/>
  <c r="DI31" i="2"/>
  <c r="DK31" i="2"/>
  <c r="DL31" i="2"/>
  <c r="DJ31" i="2" s="1"/>
  <c r="DN31" i="2" a="1"/>
  <c r="DN31" i="2"/>
  <c r="DQ31" i="2" s="1"/>
  <c r="DO31" i="2"/>
  <c r="DP31" i="2"/>
  <c r="DM31" i="2" s="1"/>
  <c r="DS31" i="2"/>
  <c r="DR31" i="2" s="1"/>
  <c r="DT31" i="2"/>
  <c r="DV31" i="2"/>
  <c r="DU31" i="2" s="1"/>
  <c r="DW31" i="2"/>
  <c r="DX31" i="2"/>
  <c r="DY31" i="2"/>
  <c r="EB31" i="2"/>
  <c r="EC31" i="2"/>
  <c r="ED31" i="2"/>
  <c r="EE31" i="2"/>
  <c r="EF31" i="2"/>
  <c r="EG31" i="2"/>
  <c r="EH31" i="2"/>
  <c r="EI31" i="2"/>
  <c r="EJ31" i="2"/>
  <c r="C32" i="2"/>
  <c r="G32" i="2"/>
  <c r="H32" i="2"/>
  <c r="J32" i="2"/>
  <c r="L32" i="2"/>
  <c r="N32" i="2"/>
  <c r="O32" i="2"/>
  <c r="P32" i="2"/>
  <c r="Q32" i="2"/>
  <c r="R32" i="2"/>
  <c r="S32" i="2"/>
  <c r="T32" i="2"/>
  <c r="U32" i="2"/>
  <c r="W32" i="2"/>
  <c r="X32" i="2"/>
  <c r="V32" i="2" s="1"/>
  <c r="Y32" i="2"/>
  <c r="AA32" i="2" a="1"/>
  <c r="AA32" i="2" s="1"/>
  <c r="AB32" i="2" a="1"/>
  <c r="AB32" i="2"/>
  <c r="AC32" i="2"/>
  <c r="AF32" i="2" a="1"/>
  <c r="AF32" i="2"/>
  <c r="AG32" i="2"/>
  <c r="AH32" i="2"/>
  <c r="AI32" i="2"/>
  <c r="AK32" i="2"/>
  <c r="AL32" i="2"/>
  <c r="AJ32" i="2" s="1"/>
  <c r="AN32" i="2"/>
  <c r="AO32" i="2"/>
  <c r="AQ32" i="2"/>
  <c r="AP32" i="2" s="1"/>
  <c r="AR32" i="2"/>
  <c r="AS32" i="2"/>
  <c r="AT32" i="2"/>
  <c r="AU32" i="2"/>
  <c r="AW32" i="2"/>
  <c r="AX32" i="2"/>
  <c r="AZ32" i="2"/>
  <c r="BA32" i="2"/>
  <c r="AY32" i="2" s="1"/>
  <c r="BC32" i="2"/>
  <c r="BB32" i="2" s="1"/>
  <c r="BD32" i="2"/>
  <c r="BF32" i="2"/>
  <c r="BE32" i="2" s="1"/>
  <c r="BG32" i="2"/>
  <c r="BI32" i="2"/>
  <c r="BH32" i="2" s="1"/>
  <c r="BJ32" i="2"/>
  <c r="BK32" i="2"/>
  <c r="BL32" i="2" a="1"/>
  <c r="BL32" i="2" s="1"/>
  <c r="BM32" i="2" s="1"/>
  <c r="BP32" i="2"/>
  <c r="BQ32" i="2"/>
  <c r="BR32" i="2"/>
  <c r="BS32" i="2"/>
  <c r="BT32" i="2"/>
  <c r="BU32" i="2"/>
  <c r="BV32" i="2"/>
  <c r="BW32" i="2"/>
  <c r="BX32" i="2"/>
  <c r="BY32" i="2"/>
  <c r="BZ32" i="2"/>
  <c r="CB32" i="2"/>
  <c r="CC32" i="2"/>
  <c r="CD32" i="2"/>
  <c r="CE32" i="2"/>
  <c r="CF32" i="2"/>
  <c r="CH32" i="2"/>
  <c r="CJ32" i="2"/>
  <c r="CI32" i="2" s="1"/>
  <c r="CK32" i="2"/>
  <c r="CL32" i="2"/>
  <c r="CN32" i="2"/>
  <c r="CM32" i="2" s="1"/>
  <c r="CP32" i="2"/>
  <c r="CS32" i="2" s="1"/>
  <c r="CQ32" i="2"/>
  <c r="CR32" i="2"/>
  <c r="CT32" i="2"/>
  <c r="CU32" i="2"/>
  <c r="CV32" i="2"/>
  <c r="CX32" i="2"/>
  <c r="CY32" i="2" a="1"/>
  <c r="CY32" i="2"/>
  <c r="DA32" i="2" s="1"/>
  <c r="CZ32" i="2"/>
  <c r="CW32" i="2" s="1"/>
  <c r="DC32" i="2"/>
  <c r="DF32" i="2" s="1"/>
  <c r="DD32" i="2" a="1"/>
  <c r="DD32" i="2"/>
  <c r="DE32" i="2"/>
  <c r="DB32" i="2" s="1"/>
  <c r="DH32" i="2"/>
  <c r="DG32" i="2" s="1"/>
  <c r="DI32" i="2"/>
  <c r="DJ32" i="2"/>
  <c r="DK32" i="2"/>
  <c r="DL32" i="2"/>
  <c r="DN32" i="2" a="1"/>
  <c r="DN32" i="2"/>
  <c r="DO32" i="2"/>
  <c r="DP32" i="2" s="1"/>
  <c r="DM32" i="2" s="1"/>
  <c r="DR32" i="2"/>
  <c r="DS32" i="2"/>
  <c r="DT32" i="2"/>
  <c r="DU32" i="2"/>
  <c r="DV32" i="2"/>
  <c r="DW32" i="2"/>
  <c r="DY32" i="2"/>
  <c r="DZ32" i="2" s="1"/>
  <c r="EA32" i="2"/>
  <c r="EB32" i="2"/>
  <c r="ED32" i="2"/>
  <c r="EH32" i="2"/>
  <c r="EG32" i="2" s="1"/>
  <c r="EI32" i="2"/>
  <c r="C33" i="2"/>
  <c r="G33" i="2"/>
  <c r="H33" i="2"/>
  <c r="J33" i="2"/>
  <c r="I33" i="2" s="1"/>
  <c r="L33" i="2"/>
  <c r="N33" i="2"/>
  <c r="O33" i="2"/>
  <c r="P33" i="2"/>
  <c r="Q33" i="2"/>
  <c r="S33" i="2"/>
  <c r="T33" i="2"/>
  <c r="R33" i="2" s="1"/>
  <c r="U33" i="2"/>
  <c r="W33" i="2"/>
  <c r="X33" i="2"/>
  <c r="V33" i="2" s="1"/>
  <c r="Y33" i="2"/>
  <c r="AA33" i="2" a="1"/>
  <c r="AA33" i="2"/>
  <c r="AB33" i="2" a="1"/>
  <c r="AB33" i="2"/>
  <c r="AC33" i="2"/>
  <c r="AF33" i="2" a="1"/>
  <c r="AF33" i="2" s="1"/>
  <c r="AG33" i="2" s="1"/>
  <c r="AH33" i="2"/>
  <c r="AI33" i="2"/>
  <c r="AJ33" i="2"/>
  <c r="AK33" i="2"/>
  <c r="AL33" i="2"/>
  <c r="AM33" i="2"/>
  <c r="AN33" i="2"/>
  <c r="AO33" i="2"/>
  <c r="AQ33" i="2"/>
  <c r="AR33" i="2"/>
  <c r="AS33" i="2"/>
  <c r="AT33" i="2"/>
  <c r="AU33" i="2"/>
  <c r="AV33" i="2"/>
  <c r="AW33" i="2"/>
  <c r="AX33" i="2"/>
  <c r="AZ33" i="2"/>
  <c r="BA33" i="2"/>
  <c r="BB33" i="2"/>
  <c r="BC33" i="2"/>
  <c r="BD33" i="2"/>
  <c r="BE33" i="2"/>
  <c r="BF33" i="2"/>
  <c r="BG33" i="2"/>
  <c r="BI33" i="2"/>
  <c r="BH33" i="2" s="1"/>
  <c r="BJ33" i="2"/>
  <c r="BL33" i="2" a="1"/>
  <c r="BL33" i="2"/>
  <c r="BP33" i="2"/>
  <c r="BQ33" i="2"/>
  <c r="BR33" i="2"/>
  <c r="BS33" i="2"/>
  <c r="BT33" i="2"/>
  <c r="BU33" i="2"/>
  <c r="BV33" i="2"/>
  <c r="BW33" i="2"/>
  <c r="BY33" i="2"/>
  <c r="BZ33" i="2"/>
  <c r="BX33" i="2" s="1"/>
  <c r="CB33" i="2"/>
  <c r="CC33" i="2"/>
  <c r="CD33" i="2"/>
  <c r="CE33" i="2"/>
  <c r="CF33" i="2"/>
  <c r="CG33" i="2" s="1"/>
  <c r="CA33" i="2" s="1"/>
  <c r="CH33" i="2"/>
  <c r="CJ33" i="2"/>
  <c r="CK33" i="2"/>
  <c r="CL33" i="2"/>
  <c r="CI33" i="2" s="1"/>
  <c r="CN33" i="2"/>
  <c r="CM33" i="2" s="1"/>
  <c r="CP33" i="2"/>
  <c r="CQ33" i="2"/>
  <c r="CR33" i="2" s="1"/>
  <c r="CU33" i="2"/>
  <c r="CT33" i="2" s="1"/>
  <c r="CV33" i="2"/>
  <c r="CX33" i="2"/>
  <c r="CY33" i="2" a="1"/>
  <c r="CY33" i="2"/>
  <c r="CZ33" i="2" s="1"/>
  <c r="CW33" i="2" s="1"/>
  <c r="DC33" i="2"/>
  <c r="DF33" i="2" s="1"/>
  <c r="DD33" i="2" a="1"/>
  <c r="DD33" i="2"/>
  <c r="DE33" i="2"/>
  <c r="DB33" i="2" s="1"/>
  <c r="DH33" i="2"/>
  <c r="DG33" i="2" s="1"/>
  <c r="DI33" i="2"/>
  <c r="DK33" i="2"/>
  <c r="DJ33" i="2" s="1"/>
  <c r="DL33" i="2"/>
  <c r="DN33" i="2" a="1"/>
  <c r="DN33" i="2" s="1"/>
  <c r="DQ33" i="2" s="1"/>
  <c r="DO33" i="2"/>
  <c r="DP33" i="2"/>
  <c r="DM33" i="2" s="1"/>
  <c r="DS33" i="2"/>
  <c r="DR33" i="2" s="1"/>
  <c r="DT33" i="2"/>
  <c r="DU33" i="2"/>
  <c r="DV33" i="2"/>
  <c r="DW33" i="2"/>
  <c r="DX33" i="2"/>
  <c r="DY33" i="2"/>
  <c r="DZ33" i="2" s="1"/>
  <c r="EB33" i="2"/>
  <c r="EC33" i="2"/>
  <c r="ED33" i="2"/>
  <c r="EE33" i="2"/>
  <c r="EF33" i="2"/>
  <c r="EG33" i="2"/>
  <c r="EH33" i="2"/>
  <c r="EJ33" i="2" s="1"/>
  <c r="EI33" i="2"/>
  <c r="C34" i="2"/>
  <c r="G34" i="2"/>
  <c r="H34" i="2"/>
  <c r="J34" i="2"/>
  <c r="L34" i="2"/>
  <c r="N34" i="2"/>
  <c r="O34" i="2"/>
  <c r="P34" i="2"/>
  <c r="M34" i="2" s="1"/>
  <c r="Q34" i="2"/>
  <c r="S34" i="2"/>
  <c r="T34" i="2"/>
  <c r="R34" i="2" s="1"/>
  <c r="U34" i="2"/>
  <c r="W34" i="2"/>
  <c r="X34" i="2"/>
  <c r="V34" i="2" s="1"/>
  <c r="Y34" i="2"/>
  <c r="AA34" i="2" a="1"/>
  <c r="AA34" i="2"/>
  <c r="AB34" i="2" a="1"/>
  <c r="AB34" i="2" s="1"/>
  <c r="AD34" i="2" s="1"/>
  <c r="AC34" i="2"/>
  <c r="AE34" i="2"/>
  <c r="AF34" i="2" a="1"/>
  <c r="AF34" i="2" s="1"/>
  <c r="AG34" i="2"/>
  <c r="AH34" i="2"/>
  <c r="AI34" i="2"/>
  <c r="AK34" i="2"/>
  <c r="AJ34" i="2" s="1"/>
  <c r="AL34" i="2"/>
  <c r="AM34" i="2"/>
  <c r="AN34" i="2"/>
  <c r="AO34" i="2"/>
  <c r="AQ34" i="2"/>
  <c r="AP34" i="2" s="1"/>
  <c r="AR34" i="2"/>
  <c r="AT34" i="2"/>
  <c r="AU34" i="2"/>
  <c r="AS34" i="2" s="1"/>
  <c r="AW34" i="2"/>
  <c r="AX34" i="2"/>
  <c r="AZ34" i="2"/>
  <c r="AY34" i="2" s="1"/>
  <c r="BA34" i="2"/>
  <c r="BB34" i="2"/>
  <c r="BC34" i="2"/>
  <c r="BD34" i="2"/>
  <c r="BF34" i="2"/>
  <c r="BE34" i="2" s="1"/>
  <c r="BG34" i="2"/>
  <c r="BI34" i="2"/>
  <c r="BH34" i="2" s="1"/>
  <c r="BJ34" i="2"/>
  <c r="BK34" i="2"/>
  <c r="BL34" i="2" a="1"/>
  <c r="BL34" i="2"/>
  <c r="BM34" i="2"/>
  <c r="BN34" i="2"/>
  <c r="BP34" i="2"/>
  <c r="BQ34" i="2"/>
  <c r="BR34" i="2"/>
  <c r="BS34" i="2"/>
  <c r="BT34" i="2"/>
  <c r="BU34" i="2"/>
  <c r="BV34" i="2"/>
  <c r="BW34" i="2"/>
  <c r="BX34" i="2"/>
  <c r="BY34" i="2"/>
  <c r="BZ34" i="2"/>
  <c r="CB34" i="2"/>
  <c r="CC34" i="2"/>
  <c r="CD34" i="2"/>
  <c r="CF34" i="2" s="1"/>
  <c r="CE34" i="2"/>
  <c r="CG34" i="2"/>
  <c r="CH34" i="2"/>
  <c r="CJ34" i="2"/>
  <c r="CI34" i="2" s="1"/>
  <c r="CK34" i="2"/>
  <c r="CL34" i="2"/>
  <c r="CM34" i="2"/>
  <c r="CN34" i="2"/>
  <c r="CP34" i="2"/>
  <c r="CS34" i="2" s="1"/>
  <c r="CQ34" i="2"/>
  <c r="CR34" i="2"/>
  <c r="CU34" i="2"/>
  <c r="CT34" i="2" s="1"/>
  <c r="CV34" i="2"/>
  <c r="CX34" i="2"/>
  <c r="CY34" i="2" a="1"/>
  <c r="CY34" i="2"/>
  <c r="CZ34" i="2"/>
  <c r="CW34" i="2" s="1"/>
  <c r="DC34" i="2"/>
  <c r="DD34" i="2" a="1"/>
  <c r="DD34" i="2" s="1"/>
  <c r="DE34" i="2" s="1"/>
  <c r="DB34" i="2" s="1"/>
  <c r="DG34" i="2"/>
  <c r="DH34" i="2"/>
  <c r="DI34" i="2"/>
  <c r="DK34" i="2"/>
  <c r="DJ34" i="2" s="1"/>
  <c r="DL34" i="2"/>
  <c r="DN34" i="2" a="1"/>
  <c r="DN34" i="2"/>
  <c r="DO34" i="2"/>
  <c r="DP34" i="2" s="1"/>
  <c r="DM34" i="2" s="1"/>
  <c r="DR34" i="2"/>
  <c r="DS34" i="2"/>
  <c r="DT34" i="2"/>
  <c r="DU34" i="2"/>
  <c r="DV34" i="2"/>
  <c r="DW34" i="2"/>
  <c r="DX34" i="2"/>
  <c r="DY34" i="2"/>
  <c r="DZ34" i="2"/>
  <c r="EA34" i="2"/>
  <c r="EB34" i="2"/>
  <c r="EC34" i="2"/>
  <c r="ED34" i="2"/>
  <c r="EE34" i="2"/>
  <c r="EF34" i="2"/>
  <c r="EH34" i="2"/>
  <c r="EI34" i="2"/>
  <c r="C35" i="2"/>
  <c r="G35" i="2"/>
  <c r="H35" i="2"/>
  <c r="J35" i="2"/>
  <c r="L35" i="2"/>
  <c r="N35" i="2"/>
  <c r="O35" i="2"/>
  <c r="P35" i="2"/>
  <c r="M35" i="2" s="1"/>
  <c r="Q35" i="2"/>
  <c r="S35" i="2"/>
  <c r="R35" i="2" s="1"/>
  <c r="T35" i="2"/>
  <c r="U35" i="2"/>
  <c r="W35" i="2"/>
  <c r="X35" i="2"/>
  <c r="V35" i="2" s="1"/>
  <c r="Y35" i="2"/>
  <c r="AA35" i="2" a="1"/>
  <c r="AA35" i="2" s="1"/>
  <c r="AD35" i="2" s="1"/>
  <c r="Z35" i="2" s="1"/>
  <c r="AB35" i="2" a="1"/>
  <c r="AB35" i="2"/>
  <c r="AC35" i="2"/>
  <c r="AF35" i="2" a="1"/>
  <c r="AF35" i="2" s="1"/>
  <c r="AG35" i="2"/>
  <c r="AH35" i="2"/>
  <c r="AI35" i="2"/>
  <c r="AJ35" i="2"/>
  <c r="AK35" i="2"/>
  <c r="AL35" i="2"/>
  <c r="AN35" i="2"/>
  <c r="AO35" i="2"/>
  <c r="AM35" i="2" s="1"/>
  <c r="AP35" i="2"/>
  <c r="AQ35" i="2"/>
  <c r="AR35" i="2"/>
  <c r="AT35" i="2"/>
  <c r="AU35" i="2"/>
  <c r="AS35" i="2" s="1"/>
  <c r="AW35" i="2"/>
  <c r="AX35" i="2"/>
  <c r="AV35" i="2" s="1"/>
  <c r="AY35" i="2"/>
  <c r="AZ35" i="2"/>
  <c r="BA35" i="2"/>
  <c r="BC35" i="2"/>
  <c r="BB35" i="2" s="1"/>
  <c r="BD35" i="2"/>
  <c r="BF35" i="2"/>
  <c r="BG35" i="2"/>
  <c r="BE35" i="2" s="1"/>
  <c r="BH35" i="2"/>
  <c r="BI35" i="2"/>
  <c r="BJ35" i="2"/>
  <c r="BK35" i="2"/>
  <c r="BL35" i="2" a="1"/>
  <c r="BL35" i="2"/>
  <c r="BM35" i="2" s="1"/>
  <c r="BN35" i="2"/>
  <c r="BP35" i="2"/>
  <c r="BQ35" i="2"/>
  <c r="BR35" i="2"/>
  <c r="BS35" i="2"/>
  <c r="BT35" i="2"/>
  <c r="BU35" i="2"/>
  <c r="BV35" i="2"/>
  <c r="BW35" i="2"/>
  <c r="BY35" i="2"/>
  <c r="BZ35" i="2"/>
  <c r="BX35" i="2" s="1"/>
  <c r="CB35" i="2"/>
  <c r="CC35" i="2"/>
  <c r="CD35" i="2"/>
  <c r="CF35" i="2" s="1"/>
  <c r="CE35" i="2"/>
  <c r="CH35" i="2"/>
  <c r="CI35" i="2"/>
  <c r="CJ35" i="2"/>
  <c r="CK35" i="2"/>
  <c r="CL35" i="2"/>
  <c r="CM35" i="2"/>
  <c r="CN35" i="2"/>
  <c r="CP35" i="2"/>
  <c r="CQ35" i="2"/>
  <c r="CR35" i="2"/>
  <c r="CS35" i="2"/>
  <c r="CT35" i="2"/>
  <c r="CU35" i="2"/>
  <c r="CV35" i="2"/>
  <c r="CX35" i="2"/>
  <c r="CY35" i="2" a="1"/>
  <c r="CY35" i="2" s="1"/>
  <c r="CZ35" i="2"/>
  <c r="CW35" i="2" s="1"/>
  <c r="DA35" i="2"/>
  <c r="DC35" i="2"/>
  <c r="DF35" i="2" s="1"/>
  <c r="DD35" i="2" a="1"/>
  <c r="DD35" i="2"/>
  <c r="DE35" i="2" s="1"/>
  <c r="DB35" i="2" s="1"/>
  <c r="DH35" i="2"/>
  <c r="DI35" i="2"/>
  <c r="DK35" i="2"/>
  <c r="DL35" i="2"/>
  <c r="DJ35" i="2" s="1"/>
  <c r="DM35" i="2"/>
  <c r="DN35" i="2" a="1"/>
  <c r="DN35" i="2"/>
  <c r="DO35" i="2"/>
  <c r="DP35" i="2"/>
  <c r="DQ35" i="2"/>
  <c r="DS35" i="2"/>
  <c r="DR35" i="2" s="1"/>
  <c r="DT35" i="2"/>
  <c r="DU35" i="2"/>
  <c r="DV35" i="2"/>
  <c r="DW35" i="2"/>
  <c r="DY35" i="2"/>
  <c r="EB35" i="2"/>
  <c r="DX35" i="2" s="1"/>
  <c r="ED35" i="2"/>
  <c r="EG35" i="2"/>
  <c r="EH35" i="2"/>
  <c r="EI35" i="2"/>
  <c r="EJ35" i="2"/>
  <c r="C36" i="2"/>
  <c r="G36" i="2"/>
  <c r="H36" i="2"/>
  <c r="J36" i="2"/>
  <c r="I36" i="2" s="1"/>
  <c r="L36" i="2"/>
  <c r="N36" i="2"/>
  <c r="O36" i="2"/>
  <c r="P36" i="2"/>
  <c r="Q36" i="2"/>
  <c r="R36" i="2"/>
  <c r="S36" i="2"/>
  <c r="T36" i="2"/>
  <c r="U36" i="2"/>
  <c r="W36" i="2"/>
  <c r="X36" i="2"/>
  <c r="Y36" i="2"/>
  <c r="V36" i="2" s="1"/>
  <c r="AA36" i="2" a="1"/>
  <c r="AA36" i="2" s="1"/>
  <c r="AB36" i="2" a="1"/>
  <c r="AB36" i="2"/>
  <c r="AC36" i="2"/>
  <c r="AF36" i="2" a="1"/>
  <c r="AF36" i="2"/>
  <c r="AG36" i="2" s="1"/>
  <c r="AH36" i="2"/>
  <c r="AI36" i="2"/>
  <c r="AK36" i="2"/>
  <c r="AL36" i="2"/>
  <c r="AN36" i="2"/>
  <c r="AM36" i="2" s="1"/>
  <c r="AO36" i="2"/>
  <c r="AQ36" i="2"/>
  <c r="AP36" i="2" s="1"/>
  <c r="AR36" i="2"/>
  <c r="AT36" i="2"/>
  <c r="AS36" i="2" s="1"/>
  <c r="AU36" i="2"/>
  <c r="AW36" i="2"/>
  <c r="AV36" i="2" s="1"/>
  <c r="AX36" i="2"/>
  <c r="AY36" i="2"/>
  <c r="AZ36" i="2"/>
  <c r="BA36" i="2"/>
  <c r="BB36" i="2"/>
  <c r="BC36" i="2"/>
  <c r="BD36" i="2"/>
  <c r="BF36" i="2"/>
  <c r="BG36" i="2"/>
  <c r="BE36" i="2" s="1"/>
  <c r="BI36" i="2"/>
  <c r="BH36" i="2" s="1"/>
  <c r="BJ36" i="2"/>
  <c r="BL36" i="2" a="1"/>
  <c r="BL36" i="2" s="1"/>
  <c r="BP36" i="2"/>
  <c r="BQ36" i="2"/>
  <c r="BR36" i="2"/>
  <c r="BS36" i="2"/>
  <c r="BT36" i="2"/>
  <c r="BU36" i="2"/>
  <c r="BV36" i="2"/>
  <c r="BW36" i="2"/>
  <c r="BY36" i="2"/>
  <c r="BX36" i="2" s="1"/>
  <c r="BZ36" i="2"/>
  <c r="CB36" i="2"/>
  <c r="CC36" i="2"/>
  <c r="CD36" i="2"/>
  <c r="CE36" i="2"/>
  <c r="CF36" i="2"/>
  <c r="CG36" i="2" s="1"/>
  <c r="CH36" i="2"/>
  <c r="CJ36" i="2"/>
  <c r="CI36" i="2" s="1"/>
  <c r="CK36" i="2"/>
  <c r="CL36" i="2"/>
  <c r="CN36" i="2"/>
  <c r="CM36" i="2" s="1"/>
  <c r="CP36" i="2"/>
  <c r="CR36" i="2" s="1"/>
  <c r="CQ36" i="2"/>
  <c r="CS36" i="2"/>
  <c r="CO36" i="2" s="1"/>
  <c r="CT36" i="2"/>
  <c r="CU36" i="2"/>
  <c r="CV36" i="2"/>
  <c r="CX36" i="2"/>
  <c r="CY36" i="2" a="1"/>
  <c r="CY36" i="2" s="1"/>
  <c r="CZ36" i="2" s="1"/>
  <c r="CW36" i="2" s="1"/>
  <c r="DC36" i="2"/>
  <c r="DD36" i="2" a="1"/>
  <c r="DD36" i="2"/>
  <c r="DH36" i="2"/>
  <c r="DG36" i="2" s="1"/>
  <c r="DI36" i="2"/>
  <c r="DK36" i="2"/>
  <c r="DL36" i="2"/>
  <c r="DJ36" i="2" s="1"/>
  <c r="DN36" i="2" a="1"/>
  <c r="DN36" i="2" s="1"/>
  <c r="DQ36" i="2" s="1"/>
  <c r="DO36" i="2"/>
  <c r="DS36" i="2"/>
  <c r="DT36" i="2"/>
  <c r="DR36" i="2" s="1"/>
  <c r="DU36" i="2"/>
  <c r="DV36" i="2"/>
  <c r="DW36" i="2"/>
  <c r="DY36" i="2"/>
  <c r="EB36" i="2"/>
  <c r="EC36" i="2"/>
  <c r="ED36" i="2"/>
  <c r="EF36" i="2" s="1"/>
  <c r="EE36" i="2"/>
  <c r="EG36" i="2"/>
  <c r="EH36" i="2"/>
  <c r="EJ36" i="2" s="1"/>
  <c r="C37" i="2"/>
  <c r="H37" i="2"/>
  <c r="G37" i="2" s="1"/>
  <c r="J37" i="2"/>
  <c r="L37" i="2"/>
  <c r="N37" i="2"/>
  <c r="O37" i="2"/>
  <c r="P37" i="2"/>
  <c r="M37" i="2" s="1"/>
  <c r="Q37" i="2"/>
  <c r="S37" i="2"/>
  <c r="T37" i="2"/>
  <c r="U37" i="2"/>
  <c r="W37" i="2"/>
  <c r="X37" i="2"/>
  <c r="Y37" i="2"/>
  <c r="AA37" i="2" a="1"/>
  <c r="AA37" i="2" s="1"/>
  <c r="AB37" i="2" a="1"/>
  <c r="AB37" i="2" s="1"/>
  <c r="AC37" i="2"/>
  <c r="AF37" i="2" a="1"/>
  <c r="AF37" i="2"/>
  <c r="AG37" i="2"/>
  <c r="AH37" i="2"/>
  <c r="AI37" i="2"/>
  <c r="AK37" i="2"/>
  <c r="AJ37" i="2" s="1"/>
  <c r="AL37" i="2"/>
  <c r="AN37" i="2"/>
  <c r="AM37" i="2" s="1"/>
  <c r="AO37" i="2"/>
  <c r="AQ37" i="2"/>
  <c r="AP37" i="2" s="1"/>
  <c r="AR37" i="2"/>
  <c r="AS37" i="2"/>
  <c r="AT37" i="2"/>
  <c r="AU37" i="2"/>
  <c r="AW37" i="2"/>
  <c r="AV37" i="2" s="1"/>
  <c r="AX37" i="2"/>
  <c r="AZ37" i="2"/>
  <c r="BA37" i="2"/>
  <c r="AY37" i="2" s="1"/>
  <c r="BC37" i="2"/>
  <c r="BD37" i="2"/>
  <c r="BB37" i="2" s="1"/>
  <c r="BF37" i="2"/>
  <c r="BE37" i="2" s="1"/>
  <c r="BG37" i="2"/>
  <c r="BI37" i="2"/>
  <c r="BH37" i="2" s="1"/>
  <c r="BJ37" i="2"/>
  <c r="BL37" i="2" a="1"/>
  <c r="BL37" i="2"/>
  <c r="BM37" i="2" s="1"/>
  <c r="BN37" i="2"/>
  <c r="BP37" i="2"/>
  <c r="BQ37" i="2"/>
  <c r="BR37" i="2"/>
  <c r="BS37" i="2"/>
  <c r="BT37" i="2"/>
  <c r="BU37" i="2"/>
  <c r="BV37" i="2"/>
  <c r="BW37" i="2"/>
  <c r="BX37" i="2"/>
  <c r="BY37" i="2"/>
  <c r="BZ37" i="2"/>
  <c r="CB37" i="2"/>
  <c r="CA37" i="2" s="1"/>
  <c r="CC37" i="2"/>
  <c r="CG37" i="2" s="1"/>
  <c r="CD37" i="2"/>
  <c r="CE37" i="2"/>
  <c r="CF37" i="2"/>
  <c r="CH37" i="2"/>
  <c r="CJ37" i="2"/>
  <c r="CK37" i="2"/>
  <c r="CL37" i="2"/>
  <c r="CN37" i="2"/>
  <c r="CM37" i="2" s="1"/>
  <c r="CP37" i="2"/>
  <c r="CQ37" i="2"/>
  <c r="CR37" i="2"/>
  <c r="CS37" i="2"/>
  <c r="CO37" i="2" s="1"/>
  <c r="CU37" i="2"/>
  <c r="CV37" i="2"/>
  <c r="CT37" i="2" s="1"/>
  <c r="CX37" i="2"/>
  <c r="CY37" i="2" a="1"/>
  <c r="CY37" i="2"/>
  <c r="CZ37" i="2"/>
  <c r="CW37" i="2" s="1"/>
  <c r="DA37" i="2"/>
  <c r="DC37" i="2"/>
  <c r="DD37" i="2" a="1"/>
  <c r="DD37" i="2" s="1"/>
  <c r="DG37" i="2"/>
  <c r="DH37" i="2"/>
  <c r="DI37" i="2"/>
  <c r="DJ37" i="2"/>
  <c r="DK37" i="2"/>
  <c r="DL37" i="2"/>
  <c r="DN37" i="2" a="1"/>
  <c r="DN37" i="2" s="1"/>
  <c r="DO37" i="2"/>
  <c r="DP37" i="2" s="1"/>
  <c r="DM37" i="2" s="1"/>
  <c r="DS37" i="2"/>
  <c r="DT37" i="2"/>
  <c r="DR37" i="2" s="1"/>
  <c r="DU37" i="2"/>
  <c r="DV37" i="2"/>
  <c r="DW37" i="2"/>
  <c r="DY37" i="2"/>
  <c r="EB37" i="2"/>
  <c r="EC37" i="2"/>
  <c r="ED37" i="2"/>
  <c r="EF37" i="2" s="1"/>
  <c r="EE37" i="2"/>
  <c r="EG37" i="2"/>
  <c r="EH37" i="2"/>
  <c r="EI37" i="2" s="1"/>
  <c r="EJ37" i="2"/>
  <c r="C38" i="2"/>
  <c r="G38" i="2"/>
  <c r="H38" i="2"/>
  <c r="J38" i="2"/>
  <c r="L38" i="2"/>
  <c r="N38" i="2"/>
  <c r="M38" i="2" s="1"/>
  <c r="O38" i="2"/>
  <c r="P38" i="2"/>
  <c r="Q38" i="2"/>
  <c r="S38" i="2"/>
  <c r="T38" i="2"/>
  <c r="R38" i="2" s="1"/>
  <c r="U38" i="2"/>
  <c r="W38" i="2"/>
  <c r="X38" i="2"/>
  <c r="V38" i="2" s="1"/>
  <c r="Y38" i="2"/>
  <c r="AA38" i="2" a="1"/>
  <c r="AA38" i="2" s="1"/>
  <c r="AB38" i="2" a="1"/>
  <c r="AB38" i="2"/>
  <c r="AD38" i="2" s="1"/>
  <c r="Z38" i="2" s="1"/>
  <c r="AC38" i="2"/>
  <c r="AF38" i="2" a="1"/>
  <c r="AF38" i="2"/>
  <c r="AG38" i="2"/>
  <c r="AH38" i="2"/>
  <c r="AI38" i="2"/>
  <c r="AK38" i="2"/>
  <c r="AL38" i="2"/>
  <c r="AJ38" i="2" s="1"/>
  <c r="AM38" i="2"/>
  <c r="AN38" i="2"/>
  <c r="AO38" i="2"/>
  <c r="AQ38" i="2"/>
  <c r="AP38" i="2" s="1"/>
  <c r="AR38" i="2"/>
  <c r="AT38" i="2"/>
  <c r="AS38" i="2" s="1"/>
  <c r="AU38" i="2"/>
  <c r="AV38" i="2"/>
  <c r="AW38" i="2"/>
  <c r="AX38" i="2"/>
  <c r="AY38" i="2"/>
  <c r="AZ38" i="2"/>
  <c r="BA38" i="2"/>
  <c r="BC38" i="2"/>
  <c r="BB38" i="2" s="1"/>
  <c r="BD38" i="2"/>
  <c r="BE38" i="2"/>
  <c r="BF38" i="2"/>
  <c r="BG38" i="2"/>
  <c r="BI38" i="2"/>
  <c r="BJ38" i="2"/>
  <c r="BH38" i="2" s="1"/>
  <c r="BL38" i="2" a="1"/>
  <c r="BL38" i="2" s="1"/>
  <c r="BN38" i="2"/>
  <c r="BP38" i="2"/>
  <c r="BQ38" i="2"/>
  <c r="BR38" i="2"/>
  <c r="BS38" i="2"/>
  <c r="BT38" i="2"/>
  <c r="BU38" i="2"/>
  <c r="BV38" i="2"/>
  <c r="BW38" i="2"/>
  <c r="BY38" i="2"/>
  <c r="BX38" i="2" s="1"/>
  <c r="BZ38" i="2"/>
  <c r="CB38" i="2"/>
  <c r="CC38" i="2"/>
  <c r="CG38" i="2" s="1"/>
  <c r="CD38" i="2"/>
  <c r="CF38" i="2" s="1"/>
  <c r="CE38" i="2"/>
  <c r="CH38" i="2"/>
  <c r="CJ38" i="2"/>
  <c r="CK38" i="2"/>
  <c r="CL38" i="2"/>
  <c r="CI38" i="2" s="1"/>
  <c r="CM38" i="2"/>
  <c r="CN38" i="2"/>
  <c r="CP38" i="2"/>
  <c r="CQ38" i="2"/>
  <c r="CT38" i="2"/>
  <c r="CU38" i="2"/>
  <c r="CV38" i="2"/>
  <c r="CX38" i="2"/>
  <c r="DA38" i="2" s="1"/>
  <c r="CY38" i="2" a="1"/>
  <c r="CY38" i="2"/>
  <c r="CZ38" i="2" s="1"/>
  <c r="CW38" i="2" s="1"/>
  <c r="DC38" i="2"/>
  <c r="DD38" i="2" a="1"/>
  <c r="DD38" i="2"/>
  <c r="DE38" i="2"/>
  <c r="DB38" i="2" s="1"/>
  <c r="DF38" i="2"/>
  <c r="DH38" i="2"/>
  <c r="DG38" i="2" s="1"/>
  <c r="DI38" i="2"/>
  <c r="DK38" i="2"/>
  <c r="DJ38" i="2" s="1"/>
  <c r="DL38" i="2"/>
  <c r="DN38" i="2" a="1"/>
  <c r="DN38" i="2" s="1"/>
  <c r="DO38" i="2"/>
  <c r="DP38" i="2" s="1"/>
  <c r="DM38" i="2" s="1"/>
  <c r="DS38" i="2"/>
  <c r="DT38" i="2"/>
  <c r="DU38" i="2"/>
  <c r="DV38" i="2"/>
  <c r="DW38" i="2"/>
  <c r="DY38" i="2"/>
  <c r="DZ38" i="2"/>
  <c r="EA38" i="2"/>
  <c r="EB38" i="2"/>
  <c r="DX38" i="2" s="1"/>
  <c r="EC38" i="2"/>
  <c r="ED38" i="2"/>
  <c r="EF38" i="2" s="1"/>
  <c r="EE38" i="2"/>
  <c r="EH38" i="2"/>
  <c r="EG38" i="2" s="1"/>
  <c r="EI38" i="2"/>
  <c r="EJ38" i="2"/>
  <c r="C39" i="2"/>
  <c r="H39" i="2"/>
  <c r="G39" i="2" s="1"/>
  <c r="I39" i="2"/>
  <c r="J39" i="2"/>
  <c r="L39" i="2"/>
  <c r="N39" i="2"/>
  <c r="O39" i="2"/>
  <c r="P39" i="2"/>
  <c r="Q39" i="2"/>
  <c r="S39" i="2"/>
  <c r="T39" i="2"/>
  <c r="R39" i="2" s="1"/>
  <c r="U39" i="2"/>
  <c r="W39" i="2"/>
  <c r="X39" i="2"/>
  <c r="Y39" i="2"/>
  <c r="AA39" i="2" a="1"/>
  <c r="AA39" i="2" s="1"/>
  <c r="AB39" i="2" a="1"/>
  <c r="AB39" i="2" s="1"/>
  <c r="AD39" i="2" s="1"/>
  <c r="Z39" i="2" s="1"/>
  <c r="AC39" i="2"/>
  <c r="AF39" i="2" a="1"/>
  <c r="AF39" i="2" s="1"/>
  <c r="AG39" i="2" s="1"/>
  <c r="AE39" i="2" s="1"/>
  <c r="AH39" i="2"/>
  <c r="AI39" i="2"/>
  <c r="AK39" i="2"/>
  <c r="AL39" i="2"/>
  <c r="AJ39" i="2" s="1"/>
  <c r="AM39" i="2"/>
  <c r="AN39" i="2"/>
  <c r="AO39" i="2"/>
  <c r="AQ39" i="2"/>
  <c r="AR39" i="2"/>
  <c r="AP39" i="2" s="1"/>
  <c r="AS39" i="2"/>
  <c r="AT39" i="2"/>
  <c r="AU39" i="2"/>
  <c r="AV39" i="2"/>
  <c r="AW39" i="2"/>
  <c r="AX39" i="2"/>
  <c r="AZ39" i="2"/>
  <c r="AY39" i="2" s="1"/>
  <c r="BA39" i="2"/>
  <c r="BB39" i="2"/>
  <c r="BC39" i="2"/>
  <c r="BD39" i="2"/>
  <c r="BE39" i="2"/>
  <c r="BF39" i="2"/>
  <c r="BG39" i="2"/>
  <c r="BI39" i="2"/>
  <c r="BH39" i="2" s="1"/>
  <c r="BJ39" i="2"/>
  <c r="BK39" i="2"/>
  <c r="BL39" i="2" a="1"/>
  <c r="BL39" i="2"/>
  <c r="BP39" i="2"/>
  <c r="BQ39" i="2"/>
  <c r="BR39" i="2"/>
  <c r="BS39" i="2"/>
  <c r="BT39" i="2"/>
  <c r="BU39" i="2"/>
  <c r="BV39" i="2"/>
  <c r="BW39" i="2"/>
  <c r="BX39" i="2"/>
  <c r="BY39" i="2"/>
  <c r="BZ39" i="2"/>
  <c r="CB39" i="2"/>
  <c r="CC39" i="2"/>
  <c r="CD39" i="2"/>
  <c r="CE39" i="2"/>
  <c r="CF39" i="2"/>
  <c r="CG39" i="2"/>
  <c r="CA39" i="2" s="1"/>
  <c r="CH39" i="2"/>
  <c r="CI39" i="2"/>
  <c r="CJ39" i="2"/>
  <c r="CK39" i="2"/>
  <c r="CL39" i="2"/>
  <c r="CN39" i="2"/>
  <c r="CM39" i="2" s="1"/>
  <c r="CP39" i="2"/>
  <c r="CQ39" i="2"/>
  <c r="CU39" i="2"/>
  <c r="CV39" i="2"/>
  <c r="CX39" i="2"/>
  <c r="CY39" i="2" a="1"/>
  <c r="CY39" i="2"/>
  <c r="CZ39" i="2" s="1"/>
  <c r="CW39" i="2" s="1"/>
  <c r="DC39" i="2"/>
  <c r="DD39" i="2" a="1"/>
  <c r="DD39" i="2" s="1"/>
  <c r="DE39" i="2" s="1"/>
  <c r="DB39" i="2" s="1"/>
  <c r="DH39" i="2"/>
  <c r="DI39" i="2"/>
  <c r="DG39" i="2" s="1"/>
  <c r="DK39" i="2"/>
  <c r="DL39" i="2"/>
  <c r="DJ39" i="2" s="1"/>
  <c r="DN39" i="2" a="1"/>
  <c r="DN39" i="2" s="1"/>
  <c r="DO39" i="2"/>
  <c r="DR39" i="2"/>
  <c r="DS39" i="2"/>
  <c r="DT39" i="2"/>
  <c r="DU39" i="2"/>
  <c r="DV39" i="2"/>
  <c r="DW39" i="2"/>
  <c r="DY39" i="2"/>
  <c r="DZ39" i="2"/>
  <c r="EA39" i="2"/>
  <c r="EB39" i="2"/>
  <c r="DX39" i="2" s="1"/>
  <c r="EC39" i="2"/>
  <c r="ED39" i="2"/>
  <c r="EE39" i="2" s="1"/>
  <c r="EF39" i="2"/>
  <c r="EG39" i="2"/>
  <c r="EH39" i="2"/>
  <c r="EI39" i="2"/>
  <c r="EJ39" i="2"/>
  <c r="C40" i="2"/>
  <c r="H40" i="2"/>
  <c r="G40" i="2" s="1"/>
  <c r="J40" i="2"/>
  <c r="L40" i="2"/>
  <c r="M40" i="2"/>
  <c r="N40" i="2"/>
  <c r="O40" i="2"/>
  <c r="P40" i="2"/>
  <c r="Q40" i="2"/>
  <c r="S40" i="2"/>
  <c r="T40" i="2"/>
  <c r="R40" i="2" s="1"/>
  <c r="U40" i="2"/>
  <c r="W40" i="2"/>
  <c r="X40" i="2"/>
  <c r="V40" i="2" s="1"/>
  <c r="Y40" i="2"/>
  <c r="AA40" i="2" a="1"/>
  <c r="AA40" i="2" s="1"/>
  <c r="AB40" i="2" a="1"/>
  <c r="AB40" i="2"/>
  <c r="AC40" i="2"/>
  <c r="AF40" i="2" a="1"/>
  <c r="AF40" i="2" s="1"/>
  <c r="AG40" i="2" s="1"/>
  <c r="AH40" i="2"/>
  <c r="AI40" i="2"/>
  <c r="AJ40" i="2"/>
  <c r="AK40" i="2"/>
  <c r="AL40" i="2"/>
  <c r="AM40" i="2"/>
  <c r="AN40" i="2"/>
  <c r="AO40" i="2"/>
  <c r="AP40" i="2"/>
  <c r="AQ40" i="2"/>
  <c r="AR40" i="2"/>
  <c r="AT40" i="2"/>
  <c r="AS40" i="2" s="1"/>
  <c r="AU40" i="2"/>
  <c r="AW40" i="2"/>
  <c r="AX40" i="2"/>
  <c r="AV40" i="2" s="1"/>
  <c r="AZ40" i="2"/>
  <c r="AY40" i="2" s="1"/>
  <c r="BA40" i="2"/>
  <c r="BC40" i="2"/>
  <c r="BB40" i="2" s="1"/>
  <c r="BD40" i="2"/>
  <c r="BF40" i="2"/>
  <c r="BE40" i="2" s="1"/>
  <c r="BG40" i="2"/>
  <c r="BI40" i="2"/>
  <c r="BJ40" i="2"/>
  <c r="BL40" i="2" a="1"/>
  <c r="BL40" i="2" s="1"/>
  <c r="BM40" i="2" s="1"/>
  <c r="BP40" i="2"/>
  <c r="BQ40" i="2"/>
  <c r="BR40" i="2"/>
  <c r="BS40" i="2"/>
  <c r="BT40" i="2"/>
  <c r="BU40" i="2"/>
  <c r="BV40" i="2"/>
  <c r="BW40" i="2"/>
  <c r="BY40" i="2"/>
  <c r="BZ40" i="2"/>
  <c r="BX40" i="2" s="1"/>
  <c r="CB40" i="2"/>
  <c r="CC40" i="2"/>
  <c r="CG40" i="2" s="1"/>
  <c r="CA40" i="2" s="1"/>
  <c r="CD40" i="2"/>
  <c r="CE40" i="2"/>
  <c r="CF40" i="2" s="1"/>
  <c r="CH40" i="2"/>
  <c r="CJ40" i="2"/>
  <c r="CK40" i="2"/>
  <c r="CI40" i="2" s="1"/>
  <c r="CL40" i="2"/>
  <c r="CN40" i="2"/>
  <c r="CM40" i="2" s="1"/>
  <c r="CP40" i="2"/>
  <c r="CR40" i="2" s="1"/>
  <c r="CQ40" i="2"/>
  <c r="CS40" i="2"/>
  <c r="CO40" i="2" s="1"/>
  <c r="CT40" i="2"/>
  <c r="CU40" i="2"/>
  <c r="CV40" i="2"/>
  <c r="CW40" i="2"/>
  <c r="CX40" i="2"/>
  <c r="CY40" i="2" a="1"/>
  <c r="CY40" i="2" s="1"/>
  <c r="CZ40" i="2"/>
  <c r="DA40" i="2"/>
  <c r="DC40" i="2"/>
  <c r="DD40" i="2" a="1"/>
  <c r="DD40" i="2"/>
  <c r="DE40" i="2" s="1"/>
  <c r="DB40" i="2" s="1"/>
  <c r="DH40" i="2"/>
  <c r="DG40" i="2" s="1"/>
  <c r="DI40" i="2"/>
  <c r="DJ40" i="2"/>
  <c r="DK40" i="2"/>
  <c r="DL40" i="2"/>
  <c r="DN40" i="2" a="1"/>
  <c r="DN40" i="2"/>
  <c r="DQ40" i="2" s="1"/>
  <c r="DO40" i="2"/>
  <c r="DP40" i="2"/>
  <c r="DM40" i="2" s="1"/>
  <c r="DR40" i="2"/>
  <c r="DS40" i="2"/>
  <c r="DT40" i="2"/>
  <c r="DV40" i="2"/>
  <c r="DW40" i="2"/>
  <c r="DY40" i="2"/>
  <c r="DZ40" i="2"/>
  <c r="EB40" i="2"/>
  <c r="ED40" i="2"/>
  <c r="EF40" i="2" s="1"/>
  <c r="EH40" i="2"/>
  <c r="EI40" i="2"/>
  <c r="C41" i="2"/>
  <c r="H41" i="2"/>
  <c r="G41" i="2" s="1"/>
  <c r="J41" i="2"/>
  <c r="L41" i="2"/>
  <c r="I41" i="2" s="1"/>
  <c r="N41" i="2"/>
  <c r="O41" i="2"/>
  <c r="P41" i="2"/>
  <c r="M41" i="2" s="1"/>
  <c r="Q41" i="2"/>
  <c r="S41" i="2"/>
  <c r="T41" i="2"/>
  <c r="U41" i="2"/>
  <c r="W41" i="2"/>
  <c r="X41" i="2"/>
  <c r="V41" i="2" s="1"/>
  <c r="Y41" i="2"/>
  <c r="AA41" i="2" a="1"/>
  <c r="AA41" i="2" s="1"/>
  <c r="AB41" i="2" a="1"/>
  <c r="AB41" i="2"/>
  <c r="AC41" i="2"/>
  <c r="AF41" i="2" a="1"/>
  <c r="AF41" i="2"/>
  <c r="AG41" i="2"/>
  <c r="AH41" i="2"/>
  <c r="AI41" i="2"/>
  <c r="AK41" i="2"/>
  <c r="AJ41" i="2" s="1"/>
  <c r="AL41" i="2"/>
  <c r="AM41" i="2"/>
  <c r="AN41" i="2"/>
  <c r="AO41" i="2"/>
  <c r="AP41" i="2"/>
  <c r="AQ41" i="2"/>
  <c r="AR41" i="2"/>
  <c r="AS41" i="2"/>
  <c r="AT41" i="2"/>
  <c r="AU41" i="2"/>
  <c r="AW41" i="2"/>
  <c r="AX41" i="2"/>
  <c r="AY41" i="2"/>
  <c r="AZ41" i="2"/>
  <c r="BA41" i="2"/>
  <c r="BC41" i="2"/>
  <c r="BD41" i="2"/>
  <c r="BF41" i="2"/>
  <c r="BE41" i="2" s="1"/>
  <c r="BG41" i="2"/>
  <c r="BH41" i="2"/>
  <c r="BI41" i="2"/>
  <c r="BJ41" i="2"/>
  <c r="BL41" i="2" a="1"/>
  <c r="BL41" i="2" s="1"/>
  <c r="BM41" i="2"/>
  <c r="BN41" i="2"/>
  <c r="BP41" i="2"/>
  <c r="BQ41" i="2"/>
  <c r="BR41" i="2"/>
  <c r="BS41" i="2"/>
  <c r="BT41" i="2"/>
  <c r="BU41" i="2"/>
  <c r="BK41" i="2" s="1"/>
  <c r="BV41" i="2"/>
  <c r="BW41" i="2"/>
  <c r="BX41" i="2"/>
  <c r="BY41" i="2"/>
  <c r="BZ41" i="2"/>
  <c r="CB41" i="2"/>
  <c r="CC41" i="2"/>
  <c r="CG41" i="2" s="1"/>
  <c r="CA41" i="2" s="1"/>
  <c r="CD41" i="2"/>
  <c r="CF41" i="2" s="1"/>
  <c r="CE41" i="2"/>
  <c r="CH41" i="2"/>
  <c r="CJ41" i="2"/>
  <c r="CI41" i="2" s="1"/>
  <c r="CK41" i="2"/>
  <c r="CL41" i="2"/>
  <c r="CN41" i="2"/>
  <c r="CM41" i="2" s="1"/>
  <c r="CP41" i="2"/>
  <c r="CQ41" i="2"/>
  <c r="CU41" i="2"/>
  <c r="CT41" i="2" s="1"/>
  <c r="CV41" i="2"/>
  <c r="CX41" i="2"/>
  <c r="CY41" i="2" a="1"/>
  <c r="CY41" i="2" s="1"/>
  <c r="CZ41" i="2" s="1"/>
  <c r="CW41" i="2" s="1"/>
  <c r="DC41" i="2"/>
  <c r="DD41" i="2" a="1"/>
  <c r="DD41" i="2" s="1"/>
  <c r="DH41" i="2"/>
  <c r="DG41" i="2" s="1"/>
  <c r="DI41" i="2"/>
  <c r="DJ41" i="2"/>
  <c r="DK41" i="2"/>
  <c r="DL41" i="2"/>
  <c r="DM41" i="2"/>
  <c r="DN41" i="2" a="1"/>
  <c r="DN41" i="2" s="1"/>
  <c r="DO41" i="2"/>
  <c r="DP41" i="2" s="1"/>
  <c r="DQ41" i="2"/>
  <c r="DS41" i="2"/>
  <c r="DR41" i="2" s="1"/>
  <c r="DT41" i="2"/>
  <c r="DU41" i="2"/>
  <c r="DV41" i="2"/>
  <c r="DW41" i="2"/>
  <c r="DY41" i="2"/>
  <c r="DZ41" i="2"/>
  <c r="EA41" i="2"/>
  <c r="EB41" i="2"/>
  <c r="DX41" i="2" s="1"/>
  <c r="EC41" i="2"/>
  <c r="ED41" i="2"/>
  <c r="EE41" i="2"/>
  <c r="EF41" i="2"/>
  <c r="EH41" i="2"/>
  <c r="EG41" i="2" s="1"/>
  <c r="EI41" i="2"/>
  <c r="C42" i="2"/>
  <c r="H42" i="2"/>
  <c r="G42" i="2" s="1"/>
  <c r="J42" i="2"/>
  <c r="L42" i="2"/>
  <c r="N42" i="2"/>
  <c r="O42" i="2"/>
  <c r="P42" i="2"/>
  <c r="Q42" i="2"/>
  <c r="S42" i="2"/>
  <c r="T42" i="2"/>
  <c r="R42" i="2" s="1"/>
  <c r="U42" i="2"/>
  <c r="W42" i="2"/>
  <c r="X42" i="2"/>
  <c r="V42" i="2" s="1"/>
  <c r="Y42" i="2"/>
  <c r="AA42" i="2" a="1"/>
  <c r="AA42" i="2"/>
  <c r="AB42" i="2" a="1"/>
  <c r="AB42" i="2"/>
  <c r="AC42" i="2"/>
  <c r="AF42" i="2" a="1"/>
  <c r="AF42" i="2" s="1"/>
  <c r="AG42" i="2"/>
  <c r="AE42" i="2" s="1"/>
  <c r="AH42" i="2"/>
  <c r="AI42" i="2"/>
  <c r="AJ42" i="2"/>
  <c r="AK42" i="2"/>
  <c r="AL42" i="2"/>
  <c r="AN42" i="2"/>
  <c r="AO42" i="2"/>
  <c r="AM42" i="2" s="1"/>
  <c r="AQ42" i="2"/>
  <c r="AP42" i="2" s="1"/>
  <c r="AR42" i="2"/>
  <c r="AS42" i="2"/>
  <c r="AT42" i="2"/>
  <c r="AU42" i="2"/>
  <c r="AW42" i="2"/>
  <c r="AV42" i="2" s="1"/>
  <c r="AX42" i="2"/>
  <c r="AZ42" i="2"/>
  <c r="AY42" i="2" s="1"/>
  <c r="BA42" i="2"/>
  <c r="BB42" i="2"/>
  <c r="BC42" i="2"/>
  <c r="BD42" i="2"/>
  <c r="BF42" i="2"/>
  <c r="BG42" i="2"/>
  <c r="BE42" i="2" s="1"/>
  <c r="BH42" i="2"/>
  <c r="BI42" i="2"/>
  <c r="BJ42" i="2"/>
  <c r="BL42" i="2" a="1"/>
  <c r="BL42" i="2"/>
  <c r="BM42" i="2" s="1"/>
  <c r="BN42" i="2"/>
  <c r="BP42" i="2"/>
  <c r="BQ42" i="2"/>
  <c r="BR42" i="2"/>
  <c r="BS42" i="2"/>
  <c r="BT42" i="2"/>
  <c r="BU42" i="2"/>
  <c r="BV42" i="2"/>
  <c r="BW42" i="2"/>
  <c r="BO42" i="2" s="1"/>
  <c r="BX42" i="2"/>
  <c r="BY42" i="2"/>
  <c r="BZ42" i="2"/>
  <c r="CB42" i="2"/>
  <c r="CC42" i="2"/>
  <c r="CD42" i="2"/>
  <c r="CE42" i="2"/>
  <c r="CF42" i="2"/>
  <c r="CG42" i="2" s="1"/>
  <c r="CH42" i="2"/>
  <c r="CJ42" i="2"/>
  <c r="CI42" i="2" s="1"/>
  <c r="CK42" i="2"/>
  <c r="CL42" i="2"/>
  <c r="CN42" i="2"/>
  <c r="CM42" i="2" s="1"/>
  <c r="CP42" i="2"/>
  <c r="CQ42" i="2"/>
  <c r="CT42" i="2"/>
  <c r="CU42" i="2"/>
  <c r="CV42" i="2"/>
  <c r="CW42" i="2"/>
  <c r="CX42" i="2"/>
  <c r="DA42" i="2" s="1"/>
  <c r="CY42" i="2" a="1"/>
  <c r="CY42" i="2"/>
  <c r="CZ42" i="2" s="1"/>
  <c r="DC42" i="2"/>
  <c r="DD42" i="2" a="1"/>
  <c r="DD42" i="2"/>
  <c r="DH42" i="2"/>
  <c r="DG42" i="2" s="1"/>
  <c r="DI42" i="2"/>
  <c r="DJ42" i="2"/>
  <c r="DK42" i="2"/>
  <c r="DL42" i="2"/>
  <c r="DN42" i="2" a="1"/>
  <c r="DN42" i="2" s="1"/>
  <c r="DO42" i="2"/>
  <c r="DP42" i="2" s="1"/>
  <c r="DM42" i="2" s="1"/>
  <c r="DS42" i="2"/>
  <c r="DR42" i="2" s="1"/>
  <c r="DT42" i="2"/>
  <c r="DV42" i="2"/>
  <c r="DW42" i="2"/>
  <c r="DU42" i="2" s="1"/>
  <c r="DY42" i="2"/>
  <c r="EB42" i="2"/>
  <c r="EC42" i="2"/>
  <c r="ED42" i="2"/>
  <c r="EE42" i="2"/>
  <c r="EF42" i="2"/>
  <c r="EG42" i="2"/>
  <c r="EH42" i="2"/>
  <c r="EJ42" i="2" s="1"/>
  <c r="EI42" i="2"/>
  <c r="C43" i="2"/>
  <c r="G43" i="2"/>
  <c r="H43" i="2"/>
  <c r="J43" i="2"/>
  <c r="I43" i="2"/>
  <c r="L43" i="2"/>
  <c r="N43" i="2"/>
  <c r="O43" i="2"/>
  <c r="P43" i="2"/>
  <c r="Q43" i="2"/>
  <c r="S43" i="2"/>
  <c r="T43" i="2"/>
  <c r="R43" i="2" s="1"/>
  <c r="U43" i="2"/>
  <c r="W43" i="2"/>
  <c r="X43" i="2"/>
  <c r="V43" i="2" s="1"/>
  <c r="Y43" i="2"/>
  <c r="AA43" i="2" a="1"/>
  <c r="AA43" i="2"/>
  <c r="AB43" i="2" a="1"/>
  <c r="AB43" i="2"/>
  <c r="AC43" i="2"/>
  <c r="Z43" i="2" s="1"/>
  <c r="AD43" i="2"/>
  <c r="AF43" i="2" a="1"/>
  <c r="AF43" i="2" s="1"/>
  <c r="AG43" i="2"/>
  <c r="AH43" i="2"/>
  <c r="AI43" i="2"/>
  <c r="AK43" i="2"/>
  <c r="AJ43" i="2" s="1"/>
  <c r="AL43" i="2"/>
  <c r="AM43" i="2"/>
  <c r="AN43" i="2"/>
  <c r="AO43" i="2"/>
  <c r="AP43" i="2"/>
  <c r="AQ43" i="2"/>
  <c r="AR43" i="2"/>
  <c r="AT43" i="2"/>
  <c r="AU43" i="2"/>
  <c r="AS43" i="2" s="1"/>
  <c r="AW43" i="2"/>
  <c r="AX43" i="2"/>
  <c r="AY43" i="2"/>
  <c r="AZ43" i="2"/>
  <c r="BA43" i="2"/>
  <c r="BC43" i="2"/>
  <c r="BB43" i="2" s="1"/>
  <c r="BD43" i="2"/>
  <c r="BE43" i="2"/>
  <c r="BF43" i="2"/>
  <c r="BG43" i="2"/>
  <c r="BH43" i="2"/>
  <c r="BI43" i="2"/>
  <c r="BJ43" i="2"/>
  <c r="BL43" i="2" a="1"/>
  <c r="BL43" i="2"/>
  <c r="BP43" i="2"/>
  <c r="BQ43" i="2"/>
  <c r="BR43" i="2"/>
  <c r="BS43" i="2"/>
  <c r="BT43" i="2"/>
  <c r="BU43" i="2"/>
  <c r="BV43" i="2"/>
  <c r="BW43" i="2"/>
  <c r="BK43" i="2" s="1"/>
  <c r="BY43" i="2"/>
  <c r="BZ43" i="2"/>
  <c r="BX43" i="2" s="1"/>
  <c r="CB43" i="2"/>
  <c r="CC43" i="2"/>
  <c r="CD43" i="2"/>
  <c r="CE43" i="2"/>
  <c r="CF43" i="2"/>
  <c r="CH43" i="2"/>
  <c r="CJ43" i="2"/>
  <c r="CK43" i="2"/>
  <c r="CL43" i="2"/>
  <c r="CM43" i="2"/>
  <c r="CN43" i="2"/>
  <c r="CP43" i="2"/>
  <c r="CR43" i="2" s="1"/>
  <c r="CQ43" i="2"/>
  <c r="CU43" i="2"/>
  <c r="CV43" i="2"/>
  <c r="CX43" i="2"/>
  <c r="CY43" i="2" a="1"/>
  <c r="CY43" i="2"/>
  <c r="DB43" i="2"/>
  <c r="DC43" i="2"/>
  <c r="DF43" i="2" s="1"/>
  <c r="DD43" i="2" a="1"/>
  <c r="DD43" i="2"/>
  <c r="DE43" i="2" s="1"/>
  <c r="DG43" i="2"/>
  <c r="DH43" i="2"/>
  <c r="DI43" i="2"/>
  <c r="DK43" i="2"/>
  <c r="DL43" i="2"/>
  <c r="DJ43" i="2" s="1"/>
  <c r="DN43" i="2" a="1"/>
  <c r="DN43" i="2"/>
  <c r="DQ43" i="2" s="1"/>
  <c r="DO43" i="2"/>
  <c r="DP43" i="2" s="1"/>
  <c r="DM43" i="2" s="1"/>
  <c r="DS43" i="2"/>
  <c r="DR43" i="2" s="1"/>
  <c r="DT43" i="2"/>
  <c r="DU43" i="2"/>
  <c r="DV43" i="2"/>
  <c r="DW43" i="2"/>
  <c r="DX43" i="2"/>
  <c r="DY43" i="2"/>
  <c r="DZ43" i="2" s="1"/>
  <c r="EA43" i="2"/>
  <c r="EB43" i="2"/>
  <c r="EC43" i="2"/>
  <c r="ED43" i="2"/>
  <c r="EG43" i="2"/>
  <c r="EH43" i="2"/>
  <c r="EI43" i="2"/>
  <c r="EJ43" i="2"/>
  <c r="C44" i="2"/>
  <c r="G44" i="2"/>
  <c r="H44" i="2"/>
  <c r="J44" i="2"/>
  <c r="I44" i="2"/>
  <c r="L44" i="2"/>
  <c r="N44" i="2"/>
  <c r="O44" i="2"/>
  <c r="P44" i="2"/>
  <c r="Q44" i="2"/>
  <c r="S44" i="2"/>
  <c r="T44" i="2"/>
  <c r="U44" i="2"/>
  <c r="W44" i="2"/>
  <c r="X44" i="2"/>
  <c r="V44" i="2" s="1"/>
  <c r="Y44" i="2"/>
  <c r="AA44" i="2" a="1"/>
  <c r="AA44" i="2" s="1"/>
  <c r="AB44" i="2" a="1"/>
  <c r="AB44" i="2"/>
  <c r="AC44" i="2"/>
  <c r="AF44" i="2" a="1"/>
  <c r="AF44" i="2"/>
  <c r="AG44" i="2" s="1"/>
  <c r="AH44" i="2"/>
  <c r="AI44" i="2"/>
  <c r="AK44" i="2"/>
  <c r="AL44" i="2"/>
  <c r="AN44" i="2"/>
  <c r="AM44" i="2" s="1"/>
  <c r="AO44" i="2"/>
  <c r="AP44" i="2"/>
  <c r="AQ44" i="2"/>
  <c r="AR44" i="2"/>
  <c r="AS44" i="2"/>
  <c r="AT44" i="2"/>
  <c r="AU44" i="2"/>
  <c r="AV44" i="2"/>
  <c r="AW44" i="2"/>
  <c r="AX44" i="2"/>
  <c r="AZ44" i="2"/>
  <c r="BA44" i="2"/>
  <c r="AY44" i="2" s="1"/>
  <c r="BC44" i="2"/>
  <c r="BD44" i="2"/>
  <c r="BE44" i="2"/>
  <c r="BF44" i="2"/>
  <c r="BG44" i="2"/>
  <c r="BI44" i="2"/>
  <c r="BH44" i="2" s="1"/>
  <c r="BJ44" i="2"/>
  <c r="BL44" i="2" a="1"/>
  <c r="BL44" i="2"/>
  <c r="BM44" i="2"/>
  <c r="BN44" i="2"/>
  <c r="BP44" i="2"/>
  <c r="BQ44" i="2"/>
  <c r="BR44" i="2"/>
  <c r="BS44" i="2"/>
  <c r="BT44" i="2"/>
  <c r="BU44" i="2"/>
  <c r="BV44" i="2"/>
  <c r="BK44" i="2" s="1"/>
  <c r="BW44" i="2"/>
  <c r="BX44" i="2"/>
  <c r="BY44" i="2"/>
  <c r="BZ44" i="2"/>
  <c r="CB44" i="2"/>
  <c r="CC44" i="2"/>
  <c r="CD44" i="2"/>
  <c r="CF44" i="2" s="1"/>
  <c r="CE44" i="2"/>
  <c r="CH44" i="2"/>
  <c r="CJ44" i="2"/>
  <c r="CI44" i="2" s="1"/>
  <c r="CK44" i="2"/>
  <c r="CL44" i="2"/>
  <c r="CN44" i="2"/>
  <c r="CM44" i="2" s="1"/>
  <c r="CP44" i="2"/>
  <c r="CQ44" i="2"/>
  <c r="CT44" i="2"/>
  <c r="CU44" i="2"/>
  <c r="CV44" i="2"/>
  <c r="CX44" i="2"/>
  <c r="CY44" i="2" a="1"/>
  <c r="CY44" i="2" s="1"/>
  <c r="CZ44" i="2" s="1"/>
  <c r="CW44" i="2" s="1"/>
  <c r="DC44" i="2"/>
  <c r="DF44" i="2" s="1"/>
  <c r="DD44" i="2" a="1"/>
  <c r="DD44" i="2"/>
  <c r="DE44" i="2"/>
  <c r="DB44" i="2" s="1"/>
  <c r="DG44" i="2"/>
  <c r="DH44" i="2"/>
  <c r="DI44" i="2"/>
  <c r="DJ44" i="2"/>
  <c r="DK44" i="2"/>
  <c r="DL44" i="2"/>
  <c r="DN44" i="2" a="1"/>
  <c r="DN44" i="2" s="1"/>
  <c r="DQ44" i="2" s="1"/>
  <c r="DO44" i="2"/>
  <c r="DS44" i="2"/>
  <c r="DR44" i="2" s="1"/>
  <c r="DT44" i="2"/>
  <c r="DV44" i="2"/>
  <c r="DU44" i="2" s="1"/>
  <c r="DW44" i="2"/>
  <c r="DY44" i="2"/>
  <c r="EB44" i="2"/>
  <c r="EC44" i="2"/>
  <c r="ED44" i="2"/>
  <c r="EF44" i="2" s="1"/>
  <c r="EE44" i="2"/>
  <c r="EG44" i="2"/>
  <c r="EH44" i="2"/>
  <c r="EI44" i="2"/>
  <c r="EJ44" i="2"/>
  <c r="C45" i="2"/>
  <c r="G45" i="2"/>
  <c r="H45" i="2"/>
  <c r="J45" i="2"/>
  <c r="L45" i="2"/>
  <c r="N45" i="2"/>
  <c r="O45" i="2"/>
  <c r="P45" i="2"/>
  <c r="Q45" i="2"/>
  <c r="S45" i="2"/>
  <c r="T45" i="2"/>
  <c r="U45" i="2"/>
  <c r="W45" i="2"/>
  <c r="X45" i="2"/>
  <c r="V45" i="2" s="1"/>
  <c r="Y45" i="2"/>
  <c r="Z45" i="2"/>
  <c r="AA45" i="2" a="1"/>
  <c r="AA45" i="2" s="1"/>
  <c r="AB45" i="2" a="1"/>
  <c r="AB45" i="2"/>
  <c r="AC45" i="2"/>
  <c r="AD45" i="2"/>
  <c r="AF45" i="2" a="1"/>
  <c r="AF45" i="2"/>
  <c r="AG45" i="2" s="1"/>
  <c r="AE45" i="2" s="1"/>
  <c r="AH45" i="2"/>
  <c r="AI45" i="2"/>
  <c r="AK45" i="2"/>
  <c r="AL45" i="2"/>
  <c r="AJ45" i="2" s="1"/>
  <c r="AM45" i="2"/>
  <c r="AN45" i="2"/>
  <c r="AO45" i="2"/>
  <c r="AQ45" i="2"/>
  <c r="AP45" i="2" s="1"/>
  <c r="AR45" i="2"/>
  <c r="AT45" i="2"/>
  <c r="AU45" i="2"/>
  <c r="AW45" i="2"/>
  <c r="AV45" i="2" s="1"/>
  <c r="AX45" i="2"/>
  <c r="AY45" i="2"/>
  <c r="AZ45" i="2"/>
  <c r="BA45" i="2"/>
  <c r="BC45" i="2"/>
  <c r="BD45" i="2"/>
  <c r="BE45" i="2"/>
  <c r="BF45" i="2"/>
  <c r="BG45" i="2"/>
  <c r="BI45" i="2"/>
  <c r="BH45" i="2" s="1"/>
  <c r="BJ45" i="2"/>
  <c r="BL45" i="2" a="1"/>
  <c r="BL45" i="2"/>
  <c r="BM45" i="2" s="1"/>
  <c r="BN45" i="2"/>
  <c r="BP45" i="2"/>
  <c r="BQ45" i="2"/>
  <c r="BR45" i="2"/>
  <c r="BS45" i="2"/>
  <c r="BT45" i="2"/>
  <c r="BU45" i="2"/>
  <c r="BV45" i="2"/>
  <c r="BW45" i="2"/>
  <c r="BY45" i="2"/>
  <c r="BZ45" i="2"/>
  <c r="BX45" i="2" s="1"/>
  <c r="CB45" i="2"/>
  <c r="CC45" i="2"/>
  <c r="CD45" i="2"/>
  <c r="CE45" i="2"/>
  <c r="CF45" i="2"/>
  <c r="CG45" i="2" s="1"/>
  <c r="CH45" i="2"/>
  <c r="CJ45" i="2"/>
  <c r="CI45" i="2" s="1"/>
  <c r="CK45" i="2"/>
  <c r="CL45" i="2"/>
  <c r="CN45" i="2"/>
  <c r="CM45" i="2" s="1"/>
  <c r="CP45" i="2"/>
  <c r="CQ45" i="2"/>
  <c r="CU45" i="2"/>
  <c r="CV45" i="2"/>
  <c r="CT45" i="2" s="1"/>
  <c r="CX45" i="2"/>
  <c r="DA45" i="2" s="1"/>
  <c r="CY45" i="2" a="1"/>
  <c r="CY45" i="2"/>
  <c r="CZ45" i="2" s="1"/>
  <c r="CW45" i="2" s="1"/>
  <c r="DC45" i="2"/>
  <c r="DD45" i="2" a="1"/>
  <c r="DD45" i="2" s="1"/>
  <c r="DH45" i="2"/>
  <c r="DG45" i="2" s="1"/>
  <c r="DI45" i="2"/>
  <c r="DK45" i="2"/>
  <c r="DL45" i="2"/>
  <c r="DM45" i="2"/>
  <c r="DN45" i="2" a="1"/>
  <c r="DN45" i="2" s="1"/>
  <c r="DO45" i="2"/>
  <c r="DP45" i="2" s="1"/>
  <c r="DR45" i="2"/>
  <c r="DS45" i="2"/>
  <c r="DT45" i="2"/>
  <c r="DV45" i="2"/>
  <c r="DW45" i="2"/>
  <c r="DU45" i="2" s="1"/>
  <c r="DY45" i="2"/>
  <c r="DZ45" i="2" s="1"/>
  <c r="EA45" i="2"/>
  <c r="EB45" i="2"/>
  <c r="EC45" i="2"/>
  <c r="ED45" i="2"/>
  <c r="EE45" i="2"/>
  <c r="EF45" i="2"/>
  <c r="EG45" i="2"/>
  <c r="EH45" i="2"/>
  <c r="EJ45" i="2" s="1"/>
  <c r="EI45" i="2"/>
  <c r="C46" i="2"/>
  <c r="G46" i="2"/>
  <c r="H46" i="2"/>
  <c r="J46" i="2"/>
  <c r="L46" i="2"/>
  <c r="N46" i="2"/>
  <c r="O46" i="2"/>
  <c r="P46" i="2"/>
  <c r="Q46" i="2"/>
  <c r="S46" i="2"/>
  <c r="T46" i="2"/>
  <c r="R46" i="2" s="1"/>
  <c r="U46" i="2"/>
  <c r="W46" i="2"/>
  <c r="X46" i="2"/>
  <c r="Y46" i="2"/>
  <c r="AA46" i="2" a="1"/>
  <c r="AA46" i="2"/>
  <c r="AB46" i="2" a="1"/>
  <c r="AB46" i="2"/>
  <c r="AD46" i="2" s="1"/>
  <c r="AC46" i="2"/>
  <c r="AF46" i="2" a="1"/>
  <c r="AF46" i="2" s="1"/>
  <c r="AG46" i="2"/>
  <c r="AE46" i="2" s="1"/>
  <c r="AH46" i="2"/>
  <c r="AI46" i="2"/>
  <c r="AJ46" i="2"/>
  <c r="AK46" i="2"/>
  <c r="AL46" i="2"/>
  <c r="AN46" i="2"/>
  <c r="AO46" i="2"/>
  <c r="AM46" i="2" s="1"/>
  <c r="AQ46" i="2"/>
  <c r="AP46" i="2" s="1"/>
  <c r="AR46" i="2"/>
  <c r="AS46" i="2"/>
  <c r="AT46" i="2"/>
  <c r="AU46" i="2"/>
  <c r="AW46" i="2"/>
  <c r="AV46" i="2" s="1"/>
  <c r="AX46" i="2"/>
  <c r="AY46" i="2"/>
  <c r="AZ46" i="2"/>
  <c r="BA46" i="2"/>
  <c r="BB46" i="2"/>
  <c r="BC46" i="2"/>
  <c r="BD46" i="2"/>
  <c r="BF46" i="2"/>
  <c r="BG46" i="2"/>
  <c r="BE46" i="2" s="1"/>
  <c r="BI46" i="2"/>
  <c r="BJ46" i="2"/>
  <c r="BH46" i="2" s="1"/>
  <c r="BK46" i="2"/>
  <c r="BL46" i="2" a="1"/>
  <c r="BL46" i="2"/>
  <c r="BP46" i="2"/>
  <c r="BQ46" i="2"/>
  <c r="BR46" i="2"/>
  <c r="BS46" i="2"/>
  <c r="BT46" i="2"/>
  <c r="BU46" i="2"/>
  <c r="BV46" i="2"/>
  <c r="BW46" i="2"/>
  <c r="BX46" i="2"/>
  <c r="BY46" i="2"/>
  <c r="BZ46" i="2"/>
  <c r="CB46" i="2"/>
  <c r="CC46" i="2"/>
  <c r="CD46" i="2"/>
  <c r="CF46" i="2" s="1"/>
  <c r="CG46" i="2" s="1"/>
  <c r="CE46" i="2"/>
  <c r="CH46" i="2"/>
  <c r="CJ46" i="2"/>
  <c r="CI46" i="2" s="1"/>
  <c r="CK46" i="2"/>
  <c r="CL46" i="2"/>
  <c r="CM46" i="2"/>
  <c r="CN46" i="2"/>
  <c r="CP46" i="2"/>
  <c r="CS46" i="2" s="1"/>
  <c r="CQ46" i="2"/>
  <c r="CT46" i="2"/>
  <c r="CU46" i="2"/>
  <c r="CV46" i="2"/>
  <c r="CW46" i="2"/>
  <c r="CX46" i="2"/>
  <c r="CY46" i="2" a="1"/>
  <c r="CY46" i="2"/>
  <c r="CZ46" i="2" s="1"/>
  <c r="DA46" i="2"/>
  <c r="DB46" i="2"/>
  <c r="DC46" i="2"/>
  <c r="DF46" i="2" s="1"/>
  <c r="DD46" i="2" a="1"/>
  <c r="DD46" i="2" s="1"/>
  <c r="DE46" i="2" s="1"/>
  <c r="DH46" i="2"/>
  <c r="DG46" i="2" s="1"/>
  <c r="DI46" i="2"/>
  <c r="DK46" i="2"/>
  <c r="DJ46" i="2" s="1"/>
  <c r="DL46" i="2"/>
  <c r="DN46" i="2" a="1"/>
  <c r="DN46" i="2" s="1"/>
  <c r="DP46" i="2" s="1"/>
  <c r="DM46" i="2" s="1"/>
  <c r="DO46" i="2"/>
  <c r="DS46" i="2"/>
  <c r="DR46" i="2" s="1"/>
  <c r="DT46" i="2"/>
  <c r="DU46" i="2"/>
  <c r="DV46" i="2"/>
  <c r="DW46" i="2"/>
  <c r="DX46" i="2"/>
  <c r="DY46" i="2"/>
  <c r="DZ46" i="2" s="1"/>
  <c r="EA46" i="2"/>
  <c r="EB46" i="2"/>
  <c r="EC46" i="2"/>
  <c r="ED46" i="2"/>
  <c r="EE46" i="2"/>
  <c r="EF46" i="2"/>
  <c r="EG46" i="2"/>
  <c r="EH46" i="2"/>
  <c r="EJ46" i="2" s="1"/>
  <c r="EI46" i="2"/>
  <c r="C47" i="2"/>
  <c r="G47" i="2"/>
  <c r="H47" i="2"/>
  <c r="J47" i="2"/>
  <c r="L47" i="2"/>
  <c r="N47" i="2"/>
  <c r="O47" i="2"/>
  <c r="M47" i="2" s="1"/>
  <c r="P47" i="2"/>
  <c r="Q47" i="2"/>
  <c r="S47" i="2"/>
  <c r="T47" i="2"/>
  <c r="U47" i="2"/>
  <c r="W47" i="2"/>
  <c r="X47" i="2"/>
  <c r="Y47" i="2"/>
  <c r="AA47" i="2" a="1"/>
  <c r="AA47" i="2"/>
  <c r="AB47" i="2" a="1"/>
  <c r="AB47" i="2" s="1"/>
  <c r="AD47" i="2" s="1"/>
  <c r="AC47" i="2"/>
  <c r="Z47" i="2" s="1"/>
  <c r="AF47" i="2" a="1"/>
  <c r="AF47" i="2" s="1"/>
  <c r="AG47" i="2"/>
  <c r="AH47" i="2"/>
  <c r="AI47" i="2"/>
  <c r="AJ47" i="2"/>
  <c r="AK47" i="2"/>
  <c r="AL47" i="2"/>
  <c r="AN47" i="2"/>
  <c r="AO47" i="2"/>
  <c r="AM47" i="2" s="1"/>
  <c r="AQ47" i="2"/>
  <c r="AP47" i="2" s="1"/>
  <c r="AR47" i="2"/>
  <c r="AT47" i="2"/>
  <c r="AU47" i="2"/>
  <c r="AS47" i="2" s="1"/>
  <c r="AW47" i="2"/>
  <c r="AX47" i="2"/>
  <c r="AY47" i="2"/>
  <c r="AZ47" i="2"/>
  <c r="BA47" i="2"/>
  <c r="BC47" i="2"/>
  <c r="BB47" i="2" s="1"/>
  <c r="BD47" i="2"/>
  <c r="BE47" i="2"/>
  <c r="BF47" i="2"/>
  <c r="BG47" i="2"/>
  <c r="BH47" i="2"/>
  <c r="BI47" i="2"/>
  <c r="BJ47" i="2"/>
  <c r="BL47" i="2" a="1"/>
  <c r="BL47" i="2"/>
  <c r="BM47" i="2" s="1"/>
  <c r="BN47" i="2"/>
  <c r="BP47" i="2"/>
  <c r="BQ47" i="2"/>
  <c r="BR47" i="2"/>
  <c r="BS47" i="2"/>
  <c r="BT47" i="2"/>
  <c r="BU47" i="2"/>
  <c r="BV47" i="2"/>
  <c r="BW47" i="2"/>
  <c r="BX47" i="2"/>
  <c r="BY47" i="2"/>
  <c r="BZ47" i="2"/>
  <c r="CB47" i="2"/>
  <c r="CC47" i="2"/>
  <c r="CD47" i="2"/>
  <c r="CE47" i="2"/>
  <c r="CF47" i="2" s="1"/>
  <c r="CH47" i="2"/>
  <c r="CJ47" i="2"/>
  <c r="CI47" i="2" s="1"/>
  <c r="CK47" i="2"/>
  <c r="CL47" i="2"/>
  <c r="CM47" i="2"/>
  <c r="CN47" i="2"/>
  <c r="CP47" i="2"/>
  <c r="CQ47" i="2"/>
  <c r="CU47" i="2"/>
  <c r="CV47" i="2"/>
  <c r="CX47" i="2"/>
  <c r="CY47" i="2" a="1"/>
  <c r="CY47" i="2"/>
  <c r="DB47" i="2"/>
  <c r="DC47" i="2"/>
  <c r="DF47" i="2" s="1"/>
  <c r="DD47" i="2" a="1"/>
  <c r="DD47" i="2"/>
  <c r="DE47" i="2" s="1"/>
  <c r="DH47" i="2"/>
  <c r="DI47" i="2"/>
  <c r="DG47" i="2" s="1"/>
  <c r="DK47" i="2"/>
  <c r="DL47" i="2"/>
  <c r="DJ47" i="2" s="1"/>
  <c r="DN47" i="2" a="1"/>
  <c r="DN47" i="2"/>
  <c r="DQ47" i="2" s="1"/>
  <c r="DO47" i="2"/>
  <c r="DP47" i="2"/>
  <c r="DM47" i="2" s="1"/>
  <c r="DS47" i="2"/>
  <c r="DR47" i="2" s="1"/>
  <c r="DT47" i="2"/>
  <c r="DV47" i="2"/>
  <c r="DW47" i="2"/>
  <c r="DU47" i="2" s="1"/>
  <c r="DY47" i="2"/>
  <c r="EB47" i="2"/>
  <c r="EC47" i="2"/>
  <c r="ED47" i="2"/>
  <c r="EE47" i="2" s="1"/>
  <c r="EG47" i="2"/>
  <c r="EH47" i="2"/>
  <c r="EI47" i="2"/>
  <c r="EJ47" i="2"/>
  <c r="C48" i="2"/>
  <c r="G48" i="2"/>
  <c r="H48" i="2"/>
  <c r="J48" i="2"/>
  <c r="I48" i="2"/>
  <c r="L48" i="2"/>
  <c r="N48" i="2"/>
  <c r="O48" i="2"/>
  <c r="P48" i="2"/>
  <c r="M48" i="2" s="1"/>
  <c r="Q48" i="2"/>
  <c r="S48" i="2"/>
  <c r="T48" i="2"/>
  <c r="U48" i="2"/>
  <c r="W48" i="2"/>
  <c r="X48" i="2"/>
  <c r="V48" i="2" s="1"/>
  <c r="Y48" i="2"/>
  <c r="AA48" i="2" a="1"/>
  <c r="AA48" i="2" s="1"/>
  <c r="AB48" i="2" a="1"/>
  <c r="AB48" i="2" s="1"/>
  <c r="AD48" i="2" s="1"/>
  <c r="Z48" i="2" s="1"/>
  <c r="AC48" i="2"/>
  <c r="AF48" i="2" a="1"/>
  <c r="AF48" i="2"/>
  <c r="AG48" i="2" s="1"/>
  <c r="AH48" i="2"/>
  <c r="AI48" i="2"/>
  <c r="AK48" i="2"/>
  <c r="AL48" i="2"/>
  <c r="AN48" i="2"/>
  <c r="AO48" i="2"/>
  <c r="AM48" i="2" s="1"/>
  <c r="AP48" i="2"/>
  <c r="AQ48" i="2"/>
  <c r="AR48" i="2"/>
  <c r="AT48" i="2"/>
  <c r="AU48" i="2"/>
  <c r="AS48" i="2" s="1"/>
  <c r="AW48" i="2"/>
  <c r="AX48" i="2"/>
  <c r="AZ48" i="2"/>
  <c r="BA48" i="2"/>
  <c r="AY48" i="2" s="1"/>
  <c r="BC48" i="2"/>
  <c r="BB48" i="2" s="1"/>
  <c r="BD48" i="2"/>
  <c r="BF48" i="2"/>
  <c r="BG48" i="2"/>
  <c r="BI48" i="2"/>
  <c r="BH48" i="2" s="1"/>
  <c r="BJ48" i="2"/>
  <c r="BL48" i="2" a="1"/>
  <c r="BL48" i="2" s="1"/>
  <c r="BP48" i="2"/>
  <c r="BQ48" i="2"/>
  <c r="BR48" i="2"/>
  <c r="BS48" i="2"/>
  <c r="BT48" i="2"/>
  <c r="BU48" i="2"/>
  <c r="BV48" i="2"/>
  <c r="BW48" i="2"/>
  <c r="BX48" i="2"/>
  <c r="BY48" i="2"/>
  <c r="BZ48" i="2"/>
  <c r="CB48" i="2"/>
  <c r="CC48" i="2"/>
  <c r="CG48" i="2" s="1"/>
  <c r="CA48" i="2" s="1"/>
  <c r="CD48" i="2"/>
  <c r="CE48" i="2"/>
  <c r="CF48" i="2"/>
  <c r="CH48" i="2"/>
  <c r="CJ48" i="2"/>
  <c r="CI48" i="2" s="1"/>
  <c r="CK48" i="2"/>
  <c r="CL48" i="2"/>
  <c r="CN48" i="2"/>
  <c r="CM48" i="2" s="1"/>
  <c r="CP48" i="2"/>
  <c r="CQ48" i="2"/>
  <c r="CS48" i="2"/>
  <c r="CU48" i="2"/>
  <c r="CV48" i="2"/>
  <c r="CT48" i="2" s="1"/>
  <c r="CX48" i="2"/>
  <c r="CY48" i="2" a="1"/>
  <c r="CY48" i="2" s="1"/>
  <c r="DC48" i="2"/>
  <c r="DD48" i="2" a="1"/>
  <c r="DD48" i="2"/>
  <c r="DG48" i="2"/>
  <c r="DH48" i="2"/>
  <c r="DI48" i="2"/>
  <c r="DJ48" i="2"/>
  <c r="DK48" i="2"/>
  <c r="DL48" i="2"/>
  <c r="DN48" i="2" a="1"/>
  <c r="DN48" i="2" s="1"/>
  <c r="DQ48" i="2" s="1"/>
  <c r="DO48" i="2"/>
  <c r="DS48" i="2"/>
  <c r="DT48" i="2"/>
  <c r="DV48" i="2"/>
  <c r="DW48" i="2"/>
  <c r="DU48" i="2" s="1"/>
  <c r="DY48" i="2"/>
  <c r="EB48" i="2"/>
  <c r="DX48" i="2" s="1"/>
  <c r="EC48" i="2"/>
  <c r="ED48" i="2"/>
  <c r="EF48" i="2" s="1"/>
  <c r="EG48" i="2"/>
  <c r="EH48" i="2"/>
  <c r="EI48" i="2"/>
  <c r="EJ48" i="2"/>
  <c r="C49" i="2"/>
  <c r="G49" i="2"/>
  <c r="H49" i="2"/>
  <c r="J49" i="2"/>
  <c r="L49" i="2"/>
  <c r="I49" i="2" s="1"/>
  <c r="N49" i="2"/>
  <c r="O49" i="2"/>
  <c r="P49" i="2"/>
  <c r="Q49" i="2"/>
  <c r="S49" i="2"/>
  <c r="T49" i="2"/>
  <c r="R49" i="2" s="1"/>
  <c r="U49" i="2"/>
  <c r="V49" i="2"/>
  <c r="W49" i="2"/>
  <c r="X49" i="2"/>
  <c r="Y49" i="2"/>
  <c r="AA49" i="2" a="1"/>
  <c r="AA49" i="2"/>
  <c r="AB49" i="2" a="1"/>
  <c r="AB49" i="2"/>
  <c r="AC49" i="2"/>
  <c r="AF49" i="2" a="1"/>
  <c r="AF49" i="2"/>
  <c r="AG49" i="2" s="1"/>
  <c r="AH49" i="2"/>
  <c r="AI49" i="2"/>
  <c r="AK49" i="2"/>
  <c r="AL49" i="2"/>
  <c r="AN49" i="2"/>
  <c r="AO49" i="2"/>
  <c r="AM49" i="2" s="1"/>
  <c r="AQ49" i="2"/>
  <c r="AP49" i="2" s="1"/>
  <c r="AR49" i="2"/>
  <c r="AS49" i="2"/>
  <c r="AT49" i="2"/>
  <c r="AU49" i="2"/>
  <c r="AV49" i="2"/>
  <c r="AW49" i="2"/>
  <c r="AX49" i="2"/>
  <c r="AZ49" i="2"/>
  <c r="BA49" i="2"/>
  <c r="AY49" i="2" s="1"/>
  <c r="BC49" i="2"/>
  <c r="BD49" i="2"/>
  <c r="BB49" i="2" s="1"/>
  <c r="BF49" i="2"/>
  <c r="BG49" i="2"/>
  <c r="BE49" i="2" s="1"/>
  <c r="BI49" i="2"/>
  <c r="BJ49" i="2"/>
  <c r="BL49" i="2" a="1"/>
  <c r="BL49" i="2"/>
  <c r="BM49" i="2" s="1"/>
  <c r="BP49" i="2"/>
  <c r="BQ49" i="2"/>
  <c r="BR49" i="2"/>
  <c r="BS49" i="2"/>
  <c r="BT49" i="2"/>
  <c r="BU49" i="2"/>
  <c r="BV49" i="2"/>
  <c r="BW49" i="2"/>
  <c r="BY49" i="2"/>
  <c r="BZ49" i="2"/>
  <c r="BX49" i="2" s="1"/>
  <c r="CA49" i="2"/>
  <c r="CB49" i="2"/>
  <c r="CC49" i="2"/>
  <c r="CD49" i="2"/>
  <c r="CE49" i="2"/>
  <c r="CF49" i="2"/>
  <c r="CG49" i="2" s="1"/>
  <c r="CH49" i="2"/>
  <c r="CI49" i="2"/>
  <c r="CJ49" i="2"/>
  <c r="CK49" i="2"/>
  <c r="CL49" i="2"/>
  <c r="CN49" i="2"/>
  <c r="CM49" i="2" s="1"/>
  <c r="CP49" i="2"/>
  <c r="CQ49" i="2"/>
  <c r="CR49" i="2" s="1"/>
  <c r="CU49" i="2"/>
  <c r="CV49" i="2"/>
  <c r="CT49" i="2" s="1"/>
  <c r="CX49" i="2"/>
  <c r="DA49" i="2" s="1"/>
  <c r="CY49" i="2" a="1"/>
  <c r="CY49" i="2"/>
  <c r="CZ49" i="2" s="1"/>
  <c r="CW49" i="2" s="1"/>
  <c r="DC49" i="2"/>
  <c r="DD49" i="2" a="1"/>
  <c r="DD49" i="2"/>
  <c r="DE49" i="2" s="1"/>
  <c r="DB49" i="2" s="1"/>
  <c r="DF49" i="2"/>
  <c r="DH49" i="2"/>
  <c r="DG49" i="2" s="1"/>
  <c r="DI49" i="2"/>
  <c r="DJ49" i="2"/>
  <c r="DK49" i="2"/>
  <c r="DL49" i="2"/>
  <c r="DN49" i="2" a="1"/>
  <c r="DN49" i="2" s="1"/>
  <c r="DO49" i="2"/>
  <c r="DS49" i="2"/>
  <c r="DR49" i="2" s="1"/>
  <c r="DT49" i="2"/>
  <c r="DV49" i="2"/>
  <c r="DW49" i="2"/>
  <c r="DU49" i="2" s="1"/>
  <c r="DY49" i="2"/>
  <c r="DZ49" i="2"/>
  <c r="EA49" i="2"/>
  <c r="EB49" i="2"/>
  <c r="DX49" i="2" s="1"/>
  <c r="EC49" i="2"/>
  <c r="ED49" i="2"/>
  <c r="EE49" i="2"/>
  <c r="EF49" i="2"/>
  <c r="EH49" i="2"/>
  <c r="EJ49" i="2" s="1"/>
  <c r="C50" i="2"/>
  <c r="G50" i="2"/>
  <c r="H50" i="2"/>
  <c r="J50" i="2"/>
  <c r="L50" i="2"/>
  <c r="N50" i="2"/>
  <c r="O50" i="2"/>
  <c r="P50" i="2"/>
  <c r="Q50" i="2"/>
  <c r="S50" i="2"/>
  <c r="T50" i="2"/>
  <c r="R50" i="2" s="1"/>
  <c r="U50" i="2"/>
  <c r="W50" i="2"/>
  <c r="X50" i="2"/>
  <c r="Y50" i="2"/>
  <c r="AA50" i="2" a="1"/>
  <c r="AA50" i="2"/>
  <c r="AD50" i="2" s="1"/>
  <c r="AB50" i="2" a="1"/>
  <c r="AB50" i="2"/>
  <c r="AC50" i="2"/>
  <c r="AF50" i="2" a="1"/>
  <c r="AF50" i="2" s="1"/>
  <c r="AG50" i="2"/>
  <c r="AH50" i="2"/>
  <c r="AI50" i="2"/>
  <c r="AK50" i="2"/>
  <c r="AL50" i="2"/>
  <c r="AN50" i="2"/>
  <c r="AO50" i="2"/>
  <c r="AM50" i="2" s="1"/>
  <c r="AQ50" i="2"/>
  <c r="AP50" i="2" s="1"/>
  <c r="AR50" i="2"/>
  <c r="AT50" i="2"/>
  <c r="AS50" i="2" s="1"/>
  <c r="AU50" i="2"/>
  <c r="AW50" i="2"/>
  <c r="AV50" i="2" s="1"/>
  <c r="AX50" i="2"/>
  <c r="AZ50" i="2"/>
  <c r="BA50" i="2"/>
  <c r="AY50" i="2" s="1"/>
  <c r="BC50" i="2"/>
  <c r="BB50" i="2" s="1"/>
  <c r="BD50" i="2"/>
  <c r="BE50" i="2"/>
  <c r="BF50" i="2"/>
  <c r="BG50" i="2"/>
  <c r="BH50" i="2"/>
  <c r="BI50" i="2"/>
  <c r="BJ50" i="2"/>
  <c r="BL50" i="2" a="1"/>
  <c r="BL50" i="2"/>
  <c r="BP50" i="2"/>
  <c r="BQ50" i="2"/>
  <c r="BR50" i="2"/>
  <c r="BS50" i="2"/>
  <c r="BT50" i="2"/>
  <c r="BU50" i="2"/>
  <c r="BV50" i="2"/>
  <c r="BW50" i="2"/>
  <c r="BO50" i="2" s="1"/>
  <c r="BX50" i="2"/>
  <c r="BY50" i="2"/>
  <c r="BZ50" i="2"/>
  <c r="CB50" i="2"/>
  <c r="CC50" i="2"/>
  <c r="CD50" i="2"/>
  <c r="CF50" i="2" s="1"/>
  <c r="CG50" i="2" s="1"/>
  <c r="CE50" i="2"/>
  <c r="CH50" i="2"/>
  <c r="CJ50" i="2"/>
  <c r="CK50" i="2"/>
  <c r="CL50" i="2"/>
  <c r="CM50" i="2"/>
  <c r="CN50" i="2"/>
  <c r="CP50" i="2"/>
  <c r="CQ50" i="2"/>
  <c r="CT50" i="2"/>
  <c r="CU50" i="2"/>
  <c r="CV50" i="2"/>
  <c r="CW50" i="2"/>
  <c r="CX50" i="2"/>
  <c r="CY50" i="2" a="1"/>
  <c r="CY50" i="2"/>
  <c r="CZ50" i="2" s="1"/>
  <c r="DC50" i="2"/>
  <c r="DD50" i="2" a="1"/>
  <c r="DD50" i="2"/>
  <c r="DH50" i="2"/>
  <c r="DI50" i="2"/>
  <c r="DK50" i="2"/>
  <c r="DJ50" i="2" s="1"/>
  <c r="DL50" i="2"/>
  <c r="DN50" i="2" a="1"/>
  <c r="DN50" i="2" s="1"/>
  <c r="DO50" i="2"/>
  <c r="DP50" i="2"/>
  <c r="DM50" i="2" s="1"/>
  <c r="DQ50" i="2"/>
  <c r="DR50" i="2"/>
  <c r="DS50" i="2"/>
  <c r="DT50" i="2"/>
  <c r="DV50" i="2"/>
  <c r="DW50" i="2"/>
  <c r="DU50" i="2" s="1"/>
  <c r="DX50" i="2"/>
  <c r="DY50" i="2"/>
  <c r="EB50" i="2"/>
  <c r="EC50" i="2"/>
  <c r="ED50" i="2"/>
  <c r="EE50" i="2"/>
  <c r="EF50" i="2"/>
  <c r="EH50" i="2"/>
  <c r="C51" i="2"/>
  <c r="G51" i="2"/>
  <c r="H51" i="2"/>
  <c r="I51" i="2"/>
  <c r="J51" i="2"/>
  <c r="L51" i="2"/>
  <c r="N51" i="2"/>
  <c r="O51" i="2"/>
  <c r="P51" i="2"/>
  <c r="Q51" i="2"/>
  <c r="S51" i="2"/>
  <c r="T51" i="2"/>
  <c r="R51" i="2" s="1"/>
  <c r="U51" i="2"/>
  <c r="W51" i="2"/>
  <c r="X51" i="2"/>
  <c r="V51" i="2" s="1"/>
  <c r="Y51" i="2"/>
  <c r="AA51" i="2" a="1"/>
  <c r="AA51" i="2"/>
  <c r="AB51" i="2" a="1"/>
  <c r="AB51" i="2" s="1"/>
  <c r="AC51" i="2"/>
  <c r="AF51" i="2" a="1"/>
  <c r="AF51" i="2" s="1"/>
  <c r="AG51" i="2" s="1"/>
  <c r="AH51" i="2"/>
  <c r="AI51" i="2"/>
  <c r="AE51" i="2" s="1"/>
  <c r="AJ51" i="2"/>
  <c r="AK51" i="2"/>
  <c r="AL51" i="2"/>
  <c r="AM51" i="2"/>
  <c r="AN51" i="2"/>
  <c r="AO51" i="2"/>
  <c r="AQ51" i="2"/>
  <c r="AR51" i="2"/>
  <c r="AS51" i="2"/>
  <c r="AT51" i="2"/>
  <c r="AU51" i="2"/>
  <c r="AW51" i="2"/>
  <c r="AV51" i="2" s="1"/>
  <c r="AX51" i="2"/>
  <c r="AZ51" i="2"/>
  <c r="BA51" i="2"/>
  <c r="BC51" i="2"/>
  <c r="BB51" i="2" s="1"/>
  <c r="BD51" i="2"/>
  <c r="BE51" i="2"/>
  <c r="BF51" i="2"/>
  <c r="BG51" i="2"/>
  <c r="BI51" i="2"/>
  <c r="BH51" i="2" s="1"/>
  <c r="BJ51" i="2"/>
  <c r="BL51" i="2" a="1"/>
  <c r="BL51" i="2"/>
  <c r="BN51" i="2" s="1"/>
  <c r="BP51" i="2"/>
  <c r="BQ51" i="2"/>
  <c r="BR51" i="2"/>
  <c r="BS51" i="2"/>
  <c r="BT51" i="2"/>
  <c r="BU51" i="2"/>
  <c r="BV51" i="2"/>
  <c r="BW51" i="2"/>
  <c r="BK51" i="2" s="1"/>
  <c r="BY51" i="2"/>
  <c r="BZ51" i="2"/>
  <c r="BX51" i="2" s="1"/>
  <c r="CB51" i="2"/>
  <c r="CC51" i="2"/>
  <c r="CD51" i="2"/>
  <c r="CE51" i="2"/>
  <c r="CF51" i="2"/>
  <c r="CH51" i="2"/>
  <c r="CJ51" i="2"/>
  <c r="CK51" i="2"/>
  <c r="CL51" i="2"/>
  <c r="CN51" i="2"/>
  <c r="CM51" i="2" s="1"/>
  <c r="CP51" i="2"/>
  <c r="CQ51" i="2"/>
  <c r="CR51" i="2"/>
  <c r="CS51" i="2"/>
  <c r="CO51" i="2" s="1"/>
  <c r="CT51" i="2"/>
  <c r="CU51" i="2"/>
  <c r="CV51" i="2"/>
  <c r="CX51" i="2"/>
  <c r="CY51" i="2" a="1"/>
  <c r="CY51" i="2"/>
  <c r="CZ51" i="2" s="1"/>
  <c r="CW51" i="2" s="1"/>
  <c r="DA51" i="2"/>
  <c r="DB51" i="2"/>
  <c r="DC51" i="2"/>
  <c r="DF51" i="2" s="1"/>
  <c r="DD51" i="2" a="1"/>
  <c r="DD51" i="2"/>
  <c r="DE51" i="2" s="1"/>
  <c r="DH51" i="2"/>
  <c r="DG51" i="2" s="1"/>
  <c r="DI51" i="2"/>
  <c r="DJ51" i="2"/>
  <c r="DK51" i="2"/>
  <c r="DL51" i="2"/>
  <c r="DN51" i="2" a="1"/>
  <c r="DN51" i="2" s="1"/>
  <c r="DO51" i="2"/>
  <c r="DP51" i="2" s="1"/>
  <c r="DM51" i="2" s="1"/>
  <c r="DQ51" i="2"/>
  <c r="DS51" i="2"/>
  <c r="DR51" i="2" s="1"/>
  <c r="DT51" i="2"/>
  <c r="DU51" i="2"/>
  <c r="DV51" i="2"/>
  <c r="DW51" i="2"/>
  <c r="DX51" i="2"/>
  <c r="DY51" i="2"/>
  <c r="DZ51" i="2" s="1"/>
  <c r="EA51" i="2"/>
  <c r="EB51" i="2"/>
  <c r="ED51" i="2"/>
  <c r="EG51" i="2"/>
  <c r="EH51" i="2"/>
  <c r="EI51" i="2"/>
  <c r="EJ51" i="2"/>
  <c r="C52" i="2"/>
  <c r="G52" i="2"/>
  <c r="H52" i="2"/>
  <c r="J52" i="2"/>
  <c r="L52" i="2"/>
  <c r="N52" i="2"/>
  <c r="O52" i="2"/>
  <c r="P52" i="2"/>
  <c r="Q52" i="2"/>
  <c r="S52" i="2"/>
  <c r="T52" i="2"/>
  <c r="U52" i="2"/>
  <c r="W52" i="2"/>
  <c r="X52" i="2"/>
  <c r="V52" i="2" s="1"/>
  <c r="Y52" i="2"/>
  <c r="AA52" i="2" a="1"/>
  <c r="AA52" i="2" s="1"/>
  <c r="AB52" i="2" a="1"/>
  <c r="AB52" i="2"/>
  <c r="AD52" i="2" s="1"/>
  <c r="Z52" i="2" s="1"/>
  <c r="AC52" i="2"/>
  <c r="AF52" i="2" a="1"/>
  <c r="AF52" i="2" s="1"/>
  <c r="AG52" i="2"/>
  <c r="AH52" i="2"/>
  <c r="AI52" i="2"/>
  <c r="AK52" i="2"/>
  <c r="AL52" i="2"/>
  <c r="AN52" i="2"/>
  <c r="AM52" i="2" s="1"/>
  <c r="AO52" i="2"/>
  <c r="AP52" i="2"/>
  <c r="AQ52" i="2"/>
  <c r="AR52" i="2"/>
  <c r="AS52" i="2"/>
  <c r="AT52" i="2"/>
  <c r="AU52" i="2"/>
  <c r="AW52" i="2"/>
  <c r="AX52" i="2"/>
  <c r="AV52" i="2" s="1"/>
  <c r="AZ52" i="2"/>
  <c r="BA52" i="2"/>
  <c r="AY52" i="2" s="1"/>
  <c r="BC52" i="2"/>
  <c r="BB52" i="2" s="1"/>
  <c r="BD52" i="2"/>
  <c r="BF52" i="2"/>
  <c r="BG52" i="2"/>
  <c r="BE52" i="2" s="1"/>
  <c r="BI52" i="2"/>
  <c r="BH52" i="2" s="1"/>
  <c r="BJ52" i="2"/>
  <c r="BL52" i="2" a="1"/>
  <c r="BL52" i="2" s="1"/>
  <c r="BP52" i="2"/>
  <c r="BQ52" i="2"/>
  <c r="BR52" i="2"/>
  <c r="BS52" i="2"/>
  <c r="BT52" i="2"/>
  <c r="BU52" i="2"/>
  <c r="BV52" i="2"/>
  <c r="BW52" i="2"/>
  <c r="BX52" i="2"/>
  <c r="BY52" i="2"/>
  <c r="BZ52" i="2"/>
  <c r="CB52" i="2"/>
  <c r="CC52" i="2"/>
  <c r="CD52" i="2"/>
  <c r="CE52" i="2"/>
  <c r="CF52" i="2"/>
  <c r="CH52" i="2"/>
  <c r="CJ52" i="2"/>
  <c r="CK52" i="2"/>
  <c r="CL52" i="2"/>
  <c r="CN52" i="2"/>
  <c r="CM52" i="2" s="1"/>
  <c r="CP52" i="2"/>
  <c r="CS52" i="2" s="1"/>
  <c r="CQ52" i="2"/>
  <c r="CR52" i="2"/>
  <c r="CU52" i="2"/>
  <c r="CV52" i="2"/>
  <c r="CT52" i="2" s="1"/>
  <c r="CX52" i="2"/>
  <c r="DA52" i="2" s="1"/>
  <c r="CY52" i="2" a="1"/>
  <c r="CY52" i="2"/>
  <c r="CZ52" i="2" s="1"/>
  <c r="CW52" i="2" s="1"/>
  <c r="DC52" i="2"/>
  <c r="DF52" i="2" s="1"/>
  <c r="DD52" i="2" a="1"/>
  <c r="DD52" i="2"/>
  <c r="DE52" i="2"/>
  <c r="DB52" i="2" s="1"/>
  <c r="DH52" i="2"/>
  <c r="DG52" i="2" s="1"/>
  <c r="DI52" i="2"/>
  <c r="DJ52" i="2"/>
  <c r="DK52" i="2"/>
  <c r="DL52" i="2"/>
  <c r="DN52" i="2" a="1"/>
  <c r="DN52" i="2" s="1"/>
  <c r="DQ52" i="2" s="1"/>
  <c r="DO52" i="2"/>
  <c r="DS52" i="2"/>
  <c r="DT52" i="2"/>
  <c r="DV52" i="2"/>
  <c r="DU52" i="2" s="1"/>
  <c r="DW52" i="2"/>
  <c r="DY52" i="2"/>
  <c r="DZ52" i="2" s="1"/>
  <c r="EB52" i="2"/>
  <c r="ED52" i="2"/>
  <c r="EG52" i="2"/>
  <c r="EH52" i="2"/>
  <c r="EI52" i="2"/>
  <c r="EJ52" i="2"/>
  <c r="C53" i="2"/>
  <c r="G53" i="2"/>
  <c r="H53" i="2"/>
  <c r="J53" i="2"/>
  <c r="I53" i="2" s="1"/>
  <c r="L53" i="2"/>
  <c r="N53" i="2"/>
  <c r="O53" i="2"/>
  <c r="P53" i="2"/>
  <c r="Q53" i="2"/>
  <c r="S53" i="2"/>
  <c r="R53" i="2" s="1"/>
  <c r="T53" i="2"/>
  <c r="U53" i="2"/>
  <c r="W53" i="2"/>
  <c r="X53" i="2"/>
  <c r="V53" i="2" s="1"/>
  <c r="Y53" i="2"/>
  <c r="Z53" i="2"/>
  <c r="AA53" i="2" a="1"/>
  <c r="AA53" i="2" s="1"/>
  <c r="AB53" i="2" a="1"/>
  <c r="AB53" i="2"/>
  <c r="AD53" i="2" s="1"/>
  <c r="AC53" i="2"/>
  <c r="AE53" i="2"/>
  <c r="AF53" i="2" a="1"/>
  <c r="AF53" i="2"/>
  <c r="AG53" i="2" s="1"/>
  <c r="AH53" i="2"/>
  <c r="AI53" i="2"/>
  <c r="AK53" i="2"/>
  <c r="AL53" i="2"/>
  <c r="AJ53" i="2" s="1"/>
  <c r="AN53" i="2"/>
  <c r="AM53" i="2" s="1"/>
  <c r="AO53" i="2"/>
  <c r="AQ53" i="2"/>
  <c r="AP53" i="2" s="1"/>
  <c r="AR53" i="2"/>
  <c r="AS53" i="2"/>
  <c r="AT53" i="2"/>
  <c r="AU53" i="2"/>
  <c r="AW53" i="2"/>
  <c r="AV53" i="2" s="1"/>
  <c r="AX53" i="2"/>
  <c r="AZ53" i="2"/>
  <c r="BA53" i="2"/>
  <c r="AY53" i="2" s="1"/>
  <c r="BB53" i="2"/>
  <c r="BC53" i="2"/>
  <c r="BD53" i="2"/>
  <c r="BE53" i="2"/>
  <c r="BF53" i="2"/>
  <c r="BG53" i="2"/>
  <c r="BI53" i="2"/>
  <c r="BH53" i="2" s="1"/>
  <c r="BJ53" i="2"/>
  <c r="BK53" i="2"/>
  <c r="BL53" i="2" a="1"/>
  <c r="BL53" i="2"/>
  <c r="BM53" i="2" s="1"/>
  <c r="BP53" i="2"/>
  <c r="BQ53" i="2"/>
  <c r="BR53" i="2"/>
  <c r="BS53" i="2"/>
  <c r="BT53" i="2"/>
  <c r="BU53" i="2"/>
  <c r="BV53" i="2"/>
  <c r="BW53" i="2"/>
  <c r="BX53" i="2"/>
  <c r="BY53" i="2"/>
  <c r="BZ53" i="2"/>
  <c r="CA53" i="2"/>
  <c r="CB53" i="2"/>
  <c r="CC53" i="2"/>
  <c r="CD53" i="2"/>
  <c r="CE53" i="2"/>
  <c r="CF53" i="2"/>
  <c r="CG53" i="2" s="1"/>
  <c r="CH53" i="2"/>
  <c r="CJ53" i="2"/>
  <c r="CI53" i="2" s="1"/>
  <c r="CK53" i="2"/>
  <c r="CL53" i="2"/>
  <c r="CN53" i="2"/>
  <c r="CM53" i="2" s="1"/>
  <c r="CP53" i="2"/>
  <c r="CQ53" i="2"/>
  <c r="CR53" i="2"/>
  <c r="CT53" i="2"/>
  <c r="CU53" i="2"/>
  <c r="CV53" i="2"/>
  <c r="CX53" i="2"/>
  <c r="CY53" i="2" a="1"/>
  <c r="CY53" i="2"/>
  <c r="CZ53" i="2" s="1"/>
  <c r="CW53" i="2" s="1"/>
  <c r="DA53" i="2"/>
  <c r="DC53" i="2"/>
  <c r="DD53" i="2" a="1"/>
  <c r="DD53" i="2" s="1"/>
  <c r="DE53" i="2" s="1"/>
  <c r="DB53" i="2" s="1"/>
  <c r="DH53" i="2"/>
  <c r="DG53" i="2" s="1"/>
  <c r="DI53" i="2"/>
  <c r="DK53" i="2"/>
  <c r="DJ53" i="2" s="1"/>
  <c r="DL53" i="2"/>
  <c r="DN53" i="2" a="1"/>
  <c r="DN53" i="2" s="1"/>
  <c r="DO53" i="2"/>
  <c r="DP53" i="2" s="1"/>
  <c r="DM53" i="2" s="1"/>
  <c r="DS53" i="2"/>
  <c r="DT53" i="2"/>
  <c r="DR53" i="2" s="1"/>
  <c r="DU53" i="2"/>
  <c r="DV53" i="2"/>
  <c r="DW53" i="2"/>
  <c r="DY53" i="2"/>
  <c r="DZ53" i="2"/>
  <c r="EA53" i="2"/>
  <c r="EB53" i="2"/>
  <c r="DX53" i="2" s="1"/>
  <c r="EC53" i="2"/>
  <c r="ED53" i="2"/>
  <c r="EE53" i="2"/>
  <c r="EF53" i="2"/>
  <c r="EH53" i="2"/>
  <c r="EG53" i="2" s="1"/>
  <c r="EI53" i="2"/>
  <c r="C54" i="2"/>
  <c r="H54" i="2"/>
  <c r="G54" i="2" s="1"/>
  <c r="J54" i="2"/>
  <c r="L54" i="2"/>
  <c r="I54" i="2" s="1"/>
  <c r="N54" i="2"/>
  <c r="O54" i="2"/>
  <c r="P54" i="2"/>
  <c r="Q54" i="2"/>
  <c r="S54" i="2"/>
  <c r="T54" i="2"/>
  <c r="R54" i="2" s="1"/>
  <c r="U54" i="2"/>
  <c r="W54" i="2"/>
  <c r="X54" i="2"/>
  <c r="V54" i="2" s="1"/>
  <c r="Y54" i="2"/>
  <c r="AA54" i="2" a="1"/>
  <c r="AA54" i="2"/>
  <c r="AB54" i="2" a="1"/>
  <c r="AB54" i="2"/>
  <c r="AC54" i="2"/>
  <c r="AF54" i="2" a="1"/>
  <c r="AF54" i="2" s="1"/>
  <c r="AG54" i="2"/>
  <c r="AH54" i="2"/>
  <c r="AI54" i="2"/>
  <c r="AE54" i="2" s="1"/>
  <c r="AK54" i="2"/>
  <c r="AJ54" i="2" s="1"/>
  <c r="AL54" i="2"/>
  <c r="AN54" i="2"/>
  <c r="AO54" i="2"/>
  <c r="AM54" i="2" s="1"/>
  <c r="AQ54" i="2"/>
  <c r="AR54" i="2"/>
  <c r="AS54" i="2"/>
  <c r="AT54" i="2"/>
  <c r="AU54" i="2"/>
  <c r="AW54" i="2"/>
  <c r="AV54" i="2" s="1"/>
  <c r="AX54" i="2"/>
  <c r="AZ54" i="2"/>
  <c r="BA54" i="2"/>
  <c r="BB54" i="2"/>
  <c r="BC54" i="2"/>
  <c r="BD54" i="2"/>
  <c r="BF54" i="2"/>
  <c r="BG54" i="2"/>
  <c r="BE54" i="2" s="1"/>
  <c r="BI54" i="2"/>
  <c r="BH54" i="2" s="1"/>
  <c r="BJ54" i="2"/>
  <c r="BK54" i="2"/>
  <c r="BL54" i="2" a="1"/>
  <c r="BL54" i="2"/>
  <c r="BM54" i="2" s="1"/>
  <c r="BN54" i="2"/>
  <c r="BP54" i="2"/>
  <c r="BQ54" i="2"/>
  <c r="BR54" i="2"/>
  <c r="BS54" i="2"/>
  <c r="BT54" i="2"/>
  <c r="BU54" i="2"/>
  <c r="BV54" i="2"/>
  <c r="BW54" i="2"/>
  <c r="BY54" i="2"/>
  <c r="BX54" i="2" s="1"/>
  <c r="BZ54" i="2"/>
  <c r="CB54" i="2"/>
  <c r="CA54" i="2" s="1"/>
  <c r="CC54" i="2"/>
  <c r="CD54" i="2"/>
  <c r="CE54" i="2"/>
  <c r="CF54" i="2"/>
  <c r="CG54" i="2" s="1"/>
  <c r="CH54" i="2"/>
  <c r="CJ54" i="2"/>
  <c r="CI54" i="2" s="1"/>
  <c r="CK54" i="2"/>
  <c r="CL54" i="2"/>
  <c r="CN54" i="2"/>
  <c r="CM54" i="2" s="1"/>
  <c r="CP54" i="2"/>
  <c r="CS54" i="2" s="1"/>
  <c r="CQ54" i="2"/>
  <c r="CT54" i="2"/>
  <c r="CU54" i="2"/>
  <c r="CV54" i="2"/>
  <c r="CX54" i="2"/>
  <c r="DA54" i="2" s="1"/>
  <c r="CY54" i="2" a="1"/>
  <c r="CY54" i="2"/>
  <c r="CZ54" i="2" s="1"/>
  <c r="CW54" i="2" s="1"/>
  <c r="DB54" i="2"/>
  <c r="DC54" i="2"/>
  <c r="DD54" i="2" a="1"/>
  <c r="DD54" i="2"/>
  <c r="DE54" i="2" s="1"/>
  <c r="DF54" i="2"/>
  <c r="DH54" i="2"/>
  <c r="DI54" i="2"/>
  <c r="DK54" i="2"/>
  <c r="DJ54" i="2" s="1"/>
  <c r="DL54" i="2"/>
  <c r="DN54" i="2" a="1"/>
  <c r="DN54" i="2" s="1"/>
  <c r="DO54" i="2"/>
  <c r="DP54" i="2"/>
  <c r="DM54" i="2" s="1"/>
  <c r="DQ54" i="2"/>
  <c r="DR54" i="2"/>
  <c r="DS54" i="2"/>
  <c r="DT54" i="2"/>
  <c r="DV54" i="2"/>
  <c r="DW54" i="2"/>
  <c r="DU54" i="2" s="1"/>
  <c r="DY54" i="2"/>
  <c r="DZ54" i="2" s="1"/>
  <c r="EA54" i="2"/>
  <c r="EB54" i="2"/>
  <c r="EC54" i="2"/>
  <c r="ED54" i="2"/>
  <c r="EE54" i="2"/>
  <c r="EF54" i="2"/>
  <c r="EG54" i="2"/>
  <c r="EH54" i="2"/>
  <c r="EJ54" i="2" s="1"/>
  <c r="EI54" i="2"/>
  <c r="C55" i="2"/>
  <c r="H55" i="2"/>
  <c r="G55" i="2" s="1"/>
  <c r="J55" i="2"/>
  <c r="I55" i="2"/>
  <c r="L55" i="2"/>
  <c r="N55" i="2"/>
  <c r="O55" i="2"/>
  <c r="P55" i="2"/>
  <c r="Q55" i="2"/>
  <c r="R55" i="2"/>
  <c r="S55" i="2"/>
  <c r="T55" i="2"/>
  <c r="U55" i="2"/>
  <c r="W55" i="2"/>
  <c r="X55" i="2"/>
  <c r="Y55" i="2"/>
  <c r="Z55" i="2"/>
  <c r="AA55" i="2" a="1"/>
  <c r="AA55" i="2"/>
  <c r="AB55" i="2" a="1"/>
  <c r="AB55" i="2"/>
  <c r="AC55" i="2"/>
  <c r="AD55" i="2"/>
  <c r="AF55" i="2" a="1"/>
  <c r="AF55" i="2" s="1"/>
  <c r="AG55" i="2" s="1"/>
  <c r="AH55" i="2"/>
  <c r="AI55" i="2"/>
  <c r="AK55" i="2"/>
  <c r="AJ55" i="2" s="1"/>
  <c r="AL55" i="2"/>
  <c r="AN55" i="2"/>
  <c r="AO55" i="2"/>
  <c r="AM55" i="2" s="1"/>
  <c r="AP55" i="2"/>
  <c r="AQ55" i="2"/>
  <c r="AR55" i="2"/>
  <c r="AT55" i="2"/>
  <c r="AU55" i="2"/>
  <c r="AS55" i="2" s="1"/>
  <c r="AW55" i="2"/>
  <c r="AX55" i="2"/>
  <c r="AY55" i="2"/>
  <c r="AZ55" i="2"/>
  <c r="BA55" i="2"/>
  <c r="BC55" i="2"/>
  <c r="BB55" i="2" s="1"/>
  <c r="BD55" i="2"/>
  <c r="BE55" i="2"/>
  <c r="BF55" i="2"/>
  <c r="BG55" i="2"/>
  <c r="BH55" i="2"/>
  <c r="BI55" i="2"/>
  <c r="BJ55" i="2"/>
  <c r="BL55" i="2" a="1"/>
  <c r="BL55" i="2"/>
  <c r="BN55" i="2" s="1"/>
  <c r="BM55" i="2"/>
  <c r="BP55" i="2"/>
  <c r="BQ55" i="2"/>
  <c r="BR55" i="2"/>
  <c r="BS55" i="2"/>
  <c r="BT55" i="2"/>
  <c r="BU55" i="2"/>
  <c r="BK55" i="2" s="1"/>
  <c r="BV55" i="2"/>
  <c r="BW55" i="2"/>
  <c r="BY55" i="2"/>
  <c r="BZ55" i="2"/>
  <c r="BX55" i="2" s="1"/>
  <c r="CB55" i="2"/>
  <c r="CC55" i="2"/>
  <c r="CD55" i="2"/>
  <c r="CF55" i="2" s="1"/>
  <c r="CE55" i="2"/>
  <c r="CH55" i="2"/>
  <c r="CJ55" i="2"/>
  <c r="CK55" i="2"/>
  <c r="CL55" i="2"/>
  <c r="CM55" i="2"/>
  <c r="CN55" i="2"/>
  <c r="CP55" i="2"/>
  <c r="CQ55" i="2"/>
  <c r="CU55" i="2"/>
  <c r="CV55" i="2"/>
  <c r="CX55" i="2"/>
  <c r="DA55" i="2" s="1"/>
  <c r="CY55" i="2" a="1"/>
  <c r="CY55" i="2"/>
  <c r="CZ55" i="2" s="1"/>
  <c r="CW55" i="2" s="1"/>
  <c r="DC55" i="2"/>
  <c r="DF55" i="2" s="1"/>
  <c r="DD55" i="2" a="1"/>
  <c r="DD55" i="2"/>
  <c r="DE55" i="2" s="1"/>
  <c r="DB55" i="2" s="1"/>
  <c r="DG55" i="2"/>
  <c r="DH55" i="2"/>
  <c r="DI55" i="2"/>
  <c r="DK55" i="2"/>
  <c r="DL55" i="2"/>
  <c r="DJ55" i="2" s="1"/>
  <c r="DN55" i="2" a="1"/>
  <c r="DN55" i="2" s="1"/>
  <c r="DQ55" i="2" s="1"/>
  <c r="DO55" i="2"/>
  <c r="DS55" i="2"/>
  <c r="DR55" i="2" s="1"/>
  <c r="DT55" i="2"/>
  <c r="DV55" i="2"/>
  <c r="DU55" i="2" s="1"/>
  <c r="DW55" i="2"/>
  <c r="DX55" i="2"/>
  <c r="DY55" i="2"/>
  <c r="DZ55" i="2" s="1"/>
  <c r="EA55" i="2"/>
  <c r="EB55" i="2"/>
  <c r="EC55" i="2"/>
  <c r="ED55" i="2"/>
  <c r="EE55" i="2"/>
  <c r="EF55" i="2"/>
  <c r="EG55" i="2"/>
  <c r="EH55" i="2"/>
  <c r="EI55" i="2"/>
  <c r="EJ55" i="2"/>
  <c r="C56" i="2"/>
  <c r="G56" i="2"/>
  <c r="H56" i="2"/>
  <c r="J56" i="2"/>
  <c r="L56" i="2"/>
  <c r="N56" i="2"/>
  <c r="O56" i="2"/>
  <c r="P56" i="2"/>
  <c r="M56" i="2" s="1"/>
  <c r="Q56" i="2"/>
  <c r="S56" i="2"/>
  <c r="T56" i="2"/>
  <c r="U56" i="2"/>
  <c r="W56" i="2"/>
  <c r="X56" i="2"/>
  <c r="V56" i="2" s="1"/>
  <c r="Y56" i="2"/>
  <c r="AA56" i="2" a="1"/>
  <c r="AA56" i="2" s="1"/>
  <c r="AB56" i="2" a="1"/>
  <c r="AB56" i="2" s="1"/>
  <c r="AC56" i="2"/>
  <c r="AF56" i="2" a="1"/>
  <c r="AF56" i="2"/>
  <c r="AG56" i="2"/>
  <c r="AH56" i="2"/>
  <c r="AI56" i="2"/>
  <c r="AK56" i="2"/>
  <c r="AL56" i="2"/>
  <c r="AN56" i="2"/>
  <c r="AM56" i="2" s="1"/>
  <c r="AO56" i="2"/>
  <c r="AQ56" i="2"/>
  <c r="AP56" i="2" s="1"/>
  <c r="AR56" i="2"/>
  <c r="AS56" i="2"/>
  <c r="AT56" i="2"/>
  <c r="AU56" i="2"/>
  <c r="AW56" i="2"/>
  <c r="AV56" i="2" s="1"/>
  <c r="AX56" i="2"/>
  <c r="AZ56" i="2"/>
  <c r="BA56" i="2"/>
  <c r="AY56" i="2" s="1"/>
  <c r="BC56" i="2"/>
  <c r="BD56" i="2"/>
  <c r="BF56" i="2"/>
  <c r="BG56" i="2"/>
  <c r="BI56" i="2"/>
  <c r="BH56" i="2" s="1"/>
  <c r="BJ56" i="2"/>
  <c r="BK56" i="2"/>
  <c r="BL56" i="2" a="1"/>
  <c r="BL56" i="2"/>
  <c r="BM56" i="2"/>
  <c r="BN56" i="2"/>
  <c r="BP56" i="2"/>
  <c r="BQ56" i="2"/>
  <c r="BR56" i="2"/>
  <c r="BS56" i="2"/>
  <c r="BT56" i="2"/>
  <c r="BU56" i="2"/>
  <c r="BV56" i="2"/>
  <c r="BW56" i="2"/>
  <c r="BX56" i="2"/>
  <c r="BY56" i="2"/>
  <c r="BZ56" i="2"/>
  <c r="CB56" i="2"/>
  <c r="CC56" i="2"/>
  <c r="CD56" i="2"/>
  <c r="CE56" i="2"/>
  <c r="CF56" i="2"/>
  <c r="CH56" i="2"/>
  <c r="CJ56" i="2"/>
  <c r="CI56" i="2" s="1"/>
  <c r="CK56" i="2"/>
  <c r="CL56" i="2"/>
  <c r="CN56" i="2"/>
  <c r="CM56" i="2" s="1"/>
  <c r="CP56" i="2"/>
  <c r="CR56" i="2" s="1"/>
  <c r="CQ56" i="2"/>
  <c r="CT56" i="2"/>
  <c r="CU56" i="2"/>
  <c r="CV56" i="2"/>
  <c r="CX56" i="2"/>
  <c r="CY56" i="2" a="1"/>
  <c r="CY56" i="2"/>
  <c r="CZ56" i="2" s="1"/>
  <c r="CW56" i="2" s="1"/>
  <c r="DC56" i="2"/>
  <c r="DF56" i="2" s="1"/>
  <c r="DD56" i="2" a="1"/>
  <c r="DD56" i="2"/>
  <c r="DE56" i="2"/>
  <c r="DB56" i="2" s="1"/>
  <c r="DG56" i="2"/>
  <c r="DH56" i="2"/>
  <c r="DI56" i="2"/>
  <c r="DJ56" i="2"/>
  <c r="DK56" i="2"/>
  <c r="DL56" i="2"/>
  <c r="DN56" i="2" a="1"/>
  <c r="DN56" i="2" s="1"/>
  <c r="DQ56" i="2" s="1"/>
  <c r="DO56" i="2"/>
  <c r="DS56" i="2"/>
  <c r="DR56" i="2" s="1"/>
  <c r="DT56" i="2"/>
  <c r="DV56" i="2"/>
  <c r="DU56" i="2" s="1"/>
  <c r="DW56" i="2"/>
  <c r="DY56" i="2"/>
  <c r="DZ56" i="2" s="1"/>
  <c r="EB56" i="2"/>
  <c r="DX56" i="2" s="1"/>
  <c r="EC56" i="2"/>
  <c r="ED56" i="2"/>
  <c r="EF56" i="2" s="1"/>
  <c r="EE56" i="2"/>
  <c r="EG56" i="2"/>
  <c r="EH56" i="2"/>
  <c r="EI56" i="2"/>
  <c r="EJ56" i="2"/>
  <c r="C57" i="2"/>
  <c r="H57" i="2"/>
  <c r="G57" i="2" s="1"/>
  <c r="J57" i="2"/>
  <c r="I57" i="2" s="1"/>
  <c r="L57" i="2"/>
  <c r="N57" i="2"/>
  <c r="O57" i="2"/>
  <c r="P57" i="2"/>
  <c r="Q57" i="2"/>
  <c r="M57" i="2" s="1"/>
  <c r="S57" i="2"/>
  <c r="T57" i="2"/>
  <c r="R57" i="2" s="1"/>
  <c r="U57" i="2"/>
  <c r="W57" i="2"/>
  <c r="X57" i="2"/>
  <c r="Y57" i="2"/>
  <c r="Z57" i="2"/>
  <c r="AA57" i="2" a="1"/>
  <c r="AA57" i="2" s="1"/>
  <c r="AD57" i="2" s="1"/>
  <c r="AB57" i="2" a="1"/>
  <c r="AB57" i="2"/>
  <c r="AC57" i="2"/>
  <c r="AF57" i="2" a="1"/>
  <c r="AF57" i="2"/>
  <c r="AG57" i="2"/>
  <c r="AE57" i="2" s="1"/>
  <c r="AH57" i="2"/>
  <c r="AI57" i="2"/>
  <c r="AK57" i="2"/>
  <c r="AL57" i="2"/>
  <c r="AJ57" i="2" s="1"/>
  <c r="AN57" i="2"/>
  <c r="AM57" i="2" s="1"/>
  <c r="AO57" i="2"/>
  <c r="AQ57" i="2"/>
  <c r="AP57" i="2" s="1"/>
  <c r="AR57" i="2"/>
  <c r="AT57" i="2"/>
  <c r="AS57" i="2" s="1"/>
  <c r="AU57" i="2"/>
  <c r="AV57" i="2"/>
  <c r="AW57" i="2"/>
  <c r="AX57" i="2"/>
  <c r="AY57" i="2"/>
  <c r="AZ57" i="2"/>
  <c r="BA57" i="2"/>
  <c r="BC57" i="2"/>
  <c r="BD57" i="2"/>
  <c r="BB57" i="2" s="1"/>
  <c r="BF57" i="2"/>
  <c r="BG57" i="2"/>
  <c r="BE57" i="2" s="1"/>
  <c r="BI57" i="2"/>
  <c r="BH57" i="2" s="1"/>
  <c r="BJ57" i="2"/>
  <c r="BL57" i="2" a="1"/>
  <c r="BL57" i="2"/>
  <c r="BM57" i="2" s="1"/>
  <c r="BP57" i="2"/>
  <c r="BQ57" i="2"/>
  <c r="BR57" i="2"/>
  <c r="BS57" i="2"/>
  <c r="BT57" i="2"/>
  <c r="BU57" i="2"/>
  <c r="BV57" i="2"/>
  <c r="BW57" i="2"/>
  <c r="BO57" i="2" s="1"/>
  <c r="BY57" i="2"/>
  <c r="BX57" i="2" s="1"/>
  <c r="BZ57" i="2"/>
  <c r="CA57" i="2"/>
  <c r="CB57" i="2"/>
  <c r="CC57" i="2"/>
  <c r="CD57" i="2"/>
  <c r="CF57" i="2" s="1"/>
  <c r="CG57" i="2" s="1"/>
  <c r="CE57" i="2"/>
  <c r="CH57" i="2"/>
  <c r="CI57" i="2"/>
  <c r="CJ57" i="2"/>
  <c r="CK57" i="2"/>
  <c r="CL57" i="2"/>
  <c r="CM57" i="2"/>
  <c r="CN57" i="2"/>
  <c r="CP57" i="2"/>
  <c r="CQ57" i="2"/>
  <c r="CR57" i="2"/>
  <c r="CT57" i="2"/>
  <c r="CU57" i="2"/>
  <c r="CV57" i="2"/>
  <c r="CX57" i="2"/>
  <c r="CY57" i="2" a="1"/>
  <c r="CY57" i="2" s="1"/>
  <c r="DB57" i="2"/>
  <c r="DC57" i="2"/>
  <c r="DF57" i="2" s="1"/>
  <c r="DD57" i="2" a="1"/>
  <c r="DD57" i="2" s="1"/>
  <c r="DE57" i="2" s="1"/>
  <c r="DH57" i="2"/>
  <c r="DI57" i="2"/>
  <c r="DK57" i="2"/>
  <c r="DL57" i="2"/>
  <c r="DN57" i="2" a="1"/>
  <c r="DN57" i="2" s="1"/>
  <c r="DO57" i="2"/>
  <c r="DQ57" i="2" s="1"/>
  <c r="DR57" i="2"/>
  <c r="DS57" i="2"/>
  <c r="DT57" i="2"/>
  <c r="DV57" i="2"/>
  <c r="DW57" i="2"/>
  <c r="DU57" i="2" s="1"/>
  <c r="DX57" i="2"/>
  <c r="DY57" i="2"/>
  <c r="DZ57" i="2" s="1"/>
  <c r="EA57" i="2"/>
  <c r="EB57" i="2"/>
  <c r="EC57" i="2"/>
  <c r="ED57" i="2"/>
  <c r="EE57" i="2"/>
  <c r="EF57" i="2"/>
  <c r="EG57" i="2"/>
  <c r="EH57" i="2"/>
  <c r="EJ57" i="2" s="1"/>
  <c r="EI57" i="2"/>
  <c r="C58" i="2"/>
  <c r="G58" i="2"/>
  <c r="H58" i="2"/>
  <c r="J58" i="2"/>
  <c r="L58" i="2"/>
  <c r="N58" i="2"/>
  <c r="O58" i="2"/>
  <c r="P58" i="2"/>
  <c r="Q58" i="2"/>
  <c r="S58" i="2"/>
  <c r="T58" i="2"/>
  <c r="U58" i="2"/>
  <c r="W58" i="2"/>
  <c r="X58" i="2"/>
  <c r="V58" i="2" s="1"/>
  <c r="Y58" i="2"/>
  <c r="AA58" i="2" a="1"/>
  <c r="AA58" i="2"/>
  <c r="AB58" i="2" a="1"/>
  <c r="AB58" i="2" s="1"/>
  <c r="AD58" i="2" s="1"/>
  <c r="AC58" i="2"/>
  <c r="AF58" i="2" a="1"/>
  <c r="AF58" i="2" s="1"/>
  <c r="AG58" i="2" s="1"/>
  <c r="AE58" i="2" s="1"/>
  <c r="AH58" i="2"/>
  <c r="AI58" i="2"/>
  <c r="AK58" i="2"/>
  <c r="AJ58" i="2" s="1"/>
  <c r="AL58" i="2"/>
  <c r="AM58" i="2"/>
  <c r="AN58" i="2"/>
  <c r="AO58" i="2"/>
  <c r="AQ58" i="2"/>
  <c r="AR58" i="2"/>
  <c r="AT58" i="2"/>
  <c r="AS58" i="2" s="1"/>
  <c r="AU58" i="2"/>
  <c r="AW58" i="2"/>
  <c r="AV58" i="2" s="1"/>
  <c r="AX58" i="2"/>
  <c r="AZ58" i="2"/>
  <c r="AY58" i="2" s="1"/>
  <c r="BA58" i="2"/>
  <c r="BC58" i="2"/>
  <c r="BB58" i="2" s="1"/>
  <c r="BD58" i="2"/>
  <c r="BE58" i="2"/>
  <c r="BF58" i="2"/>
  <c r="BG58" i="2"/>
  <c r="BH58" i="2"/>
  <c r="BI58" i="2"/>
  <c r="BJ58" i="2"/>
  <c r="BK58" i="2"/>
  <c r="BL58" i="2" a="1"/>
  <c r="BL58" i="2"/>
  <c r="BP58" i="2"/>
  <c r="BQ58" i="2"/>
  <c r="BR58" i="2"/>
  <c r="BS58" i="2"/>
  <c r="BT58" i="2"/>
  <c r="BU58" i="2"/>
  <c r="BV58" i="2"/>
  <c r="BW58" i="2"/>
  <c r="BY58" i="2"/>
  <c r="BX58" i="2" s="1"/>
  <c r="BZ58" i="2"/>
  <c r="CB58" i="2"/>
  <c r="CC58" i="2"/>
  <c r="CG58" i="2" s="1"/>
  <c r="CD58" i="2"/>
  <c r="CE58" i="2"/>
  <c r="CF58" i="2"/>
  <c r="CH58" i="2"/>
  <c r="CJ58" i="2"/>
  <c r="CK58" i="2"/>
  <c r="CL58" i="2"/>
  <c r="CM58" i="2"/>
  <c r="CN58" i="2"/>
  <c r="CP58" i="2"/>
  <c r="CR58" i="2" s="1"/>
  <c r="CQ58" i="2"/>
  <c r="CT58" i="2"/>
  <c r="CU58" i="2"/>
  <c r="CV58" i="2"/>
  <c r="CW58" i="2"/>
  <c r="CX58" i="2"/>
  <c r="CY58" i="2" a="1"/>
  <c r="CY58" i="2"/>
  <c r="CZ58" i="2"/>
  <c r="DA58" i="2"/>
  <c r="DC58" i="2"/>
  <c r="DD58" i="2" a="1"/>
  <c r="DD58" i="2" s="1"/>
  <c r="DG58" i="2"/>
  <c r="DH58" i="2"/>
  <c r="DI58" i="2"/>
  <c r="DK58" i="2"/>
  <c r="DL58" i="2"/>
  <c r="DJ58" i="2" s="1"/>
  <c r="DN58" i="2" a="1"/>
  <c r="DN58" i="2" s="1"/>
  <c r="DO58" i="2"/>
  <c r="DR58" i="2"/>
  <c r="DS58" i="2"/>
  <c r="DT58" i="2"/>
  <c r="DU58" i="2"/>
  <c r="DV58" i="2"/>
  <c r="DW58" i="2"/>
  <c r="DX58" i="2"/>
  <c r="DY58" i="2"/>
  <c r="EB58" i="2"/>
  <c r="ED58" i="2"/>
  <c r="EG58" i="2"/>
  <c r="EH58" i="2"/>
  <c r="EJ58" i="2" s="1"/>
  <c r="C59" i="2"/>
  <c r="G59" i="2"/>
  <c r="H59" i="2"/>
  <c r="J59" i="2"/>
  <c r="L59" i="2"/>
  <c r="N59" i="2"/>
  <c r="O59" i="2"/>
  <c r="P59" i="2"/>
  <c r="Q59" i="2"/>
  <c r="R59" i="2"/>
  <c r="S59" i="2"/>
  <c r="T59" i="2"/>
  <c r="U59" i="2"/>
  <c r="W59" i="2"/>
  <c r="X59" i="2"/>
  <c r="V59" i="2" s="1"/>
  <c r="Y59" i="2"/>
  <c r="Z59" i="2"/>
  <c r="AA59" i="2" a="1"/>
  <c r="AA59" i="2"/>
  <c r="AB59" i="2" a="1"/>
  <c r="AB59" i="2"/>
  <c r="AD59" i="2" s="1"/>
  <c r="AC59" i="2"/>
  <c r="AF59" i="2" a="1"/>
  <c r="AF59" i="2"/>
  <c r="AG59" i="2"/>
  <c r="AH59" i="2"/>
  <c r="AI59" i="2"/>
  <c r="AK59" i="2"/>
  <c r="AJ59" i="2" s="1"/>
  <c r="AL59" i="2"/>
  <c r="AN59" i="2"/>
  <c r="AM59" i="2" s="1"/>
  <c r="AO59" i="2"/>
  <c r="AP59" i="2"/>
  <c r="AQ59" i="2"/>
  <c r="AR59" i="2"/>
  <c r="AS59" i="2"/>
  <c r="AT59" i="2"/>
  <c r="AU59" i="2"/>
  <c r="AW59" i="2"/>
  <c r="AX59" i="2"/>
  <c r="AV59" i="2" s="1"/>
  <c r="AZ59" i="2"/>
  <c r="AY59" i="2" s="1"/>
  <c r="BA59" i="2"/>
  <c r="BC59" i="2"/>
  <c r="BB59" i="2" s="1"/>
  <c r="BD59" i="2"/>
  <c r="BF59" i="2"/>
  <c r="BG59" i="2"/>
  <c r="BE59" i="2" s="1"/>
  <c r="BI59" i="2"/>
  <c r="BH59" i="2" s="1"/>
  <c r="BJ59" i="2"/>
  <c r="BL59" i="2" a="1"/>
  <c r="BL59" i="2"/>
  <c r="BN59" i="2" s="1"/>
  <c r="BP59" i="2"/>
  <c r="BQ59" i="2"/>
  <c r="BR59" i="2"/>
  <c r="BS59" i="2"/>
  <c r="BT59" i="2"/>
  <c r="BU59" i="2"/>
  <c r="BV59" i="2"/>
  <c r="BW59" i="2"/>
  <c r="BO59" i="2" s="1"/>
  <c r="BX59" i="2"/>
  <c r="BY59" i="2"/>
  <c r="BZ59" i="2"/>
  <c r="CB59" i="2"/>
  <c r="CC59" i="2"/>
  <c r="CD59" i="2"/>
  <c r="CE59" i="2"/>
  <c r="CF59" i="2"/>
  <c r="CH59" i="2"/>
  <c r="CJ59" i="2"/>
  <c r="CK59" i="2"/>
  <c r="CI59" i="2" s="1"/>
  <c r="CL59" i="2"/>
  <c r="CM59" i="2"/>
  <c r="CN59" i="2"/>
  <c r="CP59" i="2"/>
  <c r="CQ59" i="2"/>
  <c r="CU59" i="2"/>
  <c r="CV59" i="2"/>
  <c r="CX59" i="2"/>
  <c r="DA59" i="2" s="1"/>
  <c r="CY59" i="2" a="1"/>
  <c r="CY59" i="2" s="1"/>
  <c r="CZ59" i="2" s="1"/>
  <c r="CW59" i="2" s="1"/>
  <c r="DC59" i="2"/>
  <c r="DF59" i="2" s="1"/>
  <c r="DD59" i="2" a="1"/>
  <c r="DD59" i="2"/>
  <c r="DE59" i="2"/>
  <c r="DB59" i="2" s="1"/>
  <c r="DH59" i="2"/>
  <c r="DI59" i="2"/>
  <c r="DG59" i="2" s="1"/>
  <c r="DJ59" i="2"/>
  <c r="DK59" i="2"/>
  <c r="DL59" i="2"/>
  <c r="DN59" i="2" a="1"/>
  <c r="DN59" i="2" s="1"/>
  <c r="DO59" i="2"/>
  <c r="DS59" i="2"/>
  <c r="DT59" i="2"/>
  <c r="DV59" i="2"/>
  <c r="DU59" i="2" s="1"/>
  <c r="DW59" i="2"/>
  <c r="DY59" i="2"/>
  <c r="EB59" i="2"/>
  <c r="EC59" i="2"/>
  <c r="ED59" i="2"/>
  <c r="EH59" i="2"/>
  <c r="EI59" i="2"/>
  <c r="C60" i="2"/>
  <c r="G60" i="2"/>
  <c r="H60" i="2"/>
  <c r="J60" i="2"/>
  <c r="I60" i="2" s="1"/>
  <c r="L60" i="2"/>
  <c r="N60" i="2"/>
  <c r="O60" i="2"/>
  <c r="P60" i="2"/>
  <c r="Q60" i="2"/>
  <c r="S60" i="2"/>
  <c r="T60" i="2"/>
  <c r="U60" i="2"/>
  <c r="W60" i="2"/>
  <c r="X60" i="2"/>
  <c r="Y60" i="2"/>
  <c r="AA60" i="2" a="1"/>
  <c r="AA60" i="2" s="1"/>
  <c r="AD60" i="2" s="1"/>
  <c r="Z60" i="2" s="1"/>
  <c r="AB60" i="2" a="1"/>
  <c r="AB60" i="2"/>
  <c r="AC60" i="2"/>
  <c r="AF60" i="2" a="1"/>
  <c r="AF60" i="2"/>
  <c r="AG60" i="2" s="1"/>
  <c r="AH60" i="2"/>
  <c r="AI60" i="2"/>
  <c r="AE60" i="2" s="1"/>
  <c r="AK60" i="2"/>
  <c r="AL60" i="2"/>
  <c r="AJ60" i="2" s="1"/>
  <c r="AN60" i="2"/>
  <c r="AM60" i="2" s="1"/>
  <c r="AO60" i="2"/>
  <c r="AQ60" i="2"/>
  <c r="AP60" i="2" s="1"/>
  <c r="AR60" i="2"/>
  <c r="AT60" i="2"/>
  <c r="AU60" i="2"/>
  <c r="AS60" i="2" s="1"/>
  <c r="AV60" i="2"/>
  <c r="AW60" i="2"/>
  <c r="AX60" i="2"/>
  <c r="AY60" i="2"/>
  <c r="AZ60" i="2"/>
  <c r="BA60" i="2"/>
  <c r="BC60" i="2"/>
  <c r="BB60" i="2" s="1"/>
  <c r="BD60" i="2"/>
  <c r="BF60" i="2"/>
  <c r="BG60" i="2"/>
  <c r="BE60" i="2" s="1"/>
  <c r="BH60" i="2"/>
  <c r="BI60" i="2"/>
  <c r="BJ60" i="2"/>
  <c r="BL60" i="2" a="1"/>
  <c r="BL60" i="2" s="1"/>
  <c r="BP60" i="2"/>
  <c r="BQ60" i="2"/>
  <c r="BR60" i="2"/>
  <c r="BS60" i="2"/>
  <c r="BT60" i="2"/>
  <c r="BU60" i="2"/>
  <c r="BV60" i="2"/>
  <c r="BW60" i="2"/>
  <c r="BY60" i="2"/>
  <c r="BX60" i="2" s="1"/>
  <c r="BZ60" i="2"/>
  <c r="CB60" i="2"/>
  <c r="CC60" i="2"/>
  <c r="CD60" i="2"/>
  <c r="CE60" i="2"/>
  <c r="CF60" i="2"/>
  <c r="CG60" i="2" s="1"/>
  <c r="CA60" i="2" s="1"/>
  <c r="CH60" i="2"/>
  <c r="CI60" i="2"/>
  <c r="CJ60" i="2"/>
  <c r="CK60" i="2"/>
  <c r="CL60" i="2"/>
  <c r="CN60" i="2"/>
  <c r="CM60" i="2" s="1"/>
  <c r="CP60" i="2"/>
  <c r="CQ60" i="2"/>
  <c r="CU60" i="2"/>
  <c r="CT60" i="2" s="1"/>
  <c r="CV60" i="2"/>
  <c r="CX60" i="2"/>
  <c r="DA60" i="2" s="1"/>
  <c r="CY60" i="2" a="1"/>
  <c r="CY60" i="2" s="1"/>
  <c r="CZ60" i="2" s="1"/>
  <c r="CW60" i="2" s="1"/>
  <c r="DC60" i="2"/>
  <c r="DD60" i="2" a="1"/>
  <c r="DD60" i="2" s="1"/>
  <c r="DE60" i="2" s="1"/>
  <c r="DB60" i="2" s="1"/>
  <c r="DH60" i="2"/>
  <c r="DI60" i="2"/>
  <c r="DJ60" i="2"/>
  <c r="DK60" i="2"/>
  <c r="DL60" i="2"/>
  <c r="DM60" i="2"/>
  <c r="DN60" i="2" a="1"/>
  <c r="DN60" i="2" s="1"/>
  <c r="DO60" i="2"/>
  <c r="DP60" i="2"/>
  <c r="DQ60" i="2"/>
  <c r="DR60" i="2"/>
  <c r="DS60" i="2"/>
  <c r="DT60" i="2"/>
  <c r="DV60" i="2"/>
  <c r="DW60" i="2"/>
  <c r="DU60" i="2" s="1"/>
  <c r="DY60" i="2"/>
  <c r="EA60" i="2" s="1"/>
  <c r="EB60" i="2"/>
  <c r="DX60" i="2" s="1"/>
  <c r="EC60" i="2"/>
  <c r="ED60" i="2"/>
  <c r="EE60" i="2"/>
  <c r="EF60" i="2"/>
  <c r="EH60" i="2"/>
  <c r="C61" i="2"/>
  <c r="H61" i="2"/>
  <c r="G61" i="2" s="1"/>
  <c r="I61" i="2"/>
  <c r="J61" i="2"/>
  <c r="L61" i="2"/>
  <c r="N61" i="2"/>
  <c r="O61" i="2"/>
  <c r="P61" i="2"/>
  <c r="Q61" i="2"/>
  <c r="S61" i="2"/>
  <c r="T61" i="2"/>
  <c r="U61" i="2"/>
  <c r="R61" i="2" s="1"/>
  <c r="W61" i="2"/>
  <c r="X61" i="2"/>
  <c r="Y61" i="2"/>
  <c r="AA61" i="2" a="1"/>
  <c r="AA61" i="2"/>
  <c r="AB61" i="2" a="1"/>
  <c r="AB61" i="2" s="1"/>
  <c r="AD61" i="2" s="1"/>
  <c r="Z61" i="2" s="1"/>
  <c r="AC61" i="2"/>
  <c r="AF61" i="2" a="1"/>
  <c r="AF61" i="2" s="1"/>
  <c r="AG61" i="2" s="1"/>
  <c r="AH61" i="2"/>
  <c r="AI61" i="2"/>
  <c r="AE61" i="2" s="1"/>
  <c r="AK61" i="2"/>
  <c r="AL61" i="2"/>
  <c r="AJ61" i="2" s="1"/>
  <c r="AM61" i="2"/>
  <c r="AN61" i="2"/>
  <c r="AO61" i="2"/>
  <c r="AQ61" i="2"/>
  <c r="AP61" i="2" s="1"/>
  <c r="AR61" i="2"/>
  <c r="AT61" i="2"/>
  <c r="AU61" i="2"/>
  <c r="AW61" i="2"/>
  <c r="AV61" i="2" s="1"/>
  <c r="AX61" i="2"/>
  <c r="AZ61" i="2"/>
  <c r="AY61" i="2" s="1"/>
  <c r="BA61" i="2"/>
  <c r="BC61" i="2"/>
  <c r="BB61" i="2" s="1"/>
  <c r="BD61" i="2"/>
  <c r="BE61" i="2"/>
  <c r="BF61" i="2"/>
  <c r="BG61" i="2"/>
  <c r="BH61" i="2"/>
  <c r="BI61" i="2"/>
  <c r="BJ61" i="2"/>
  <c r="BL61" i="2" a="1"/>
  <c r="BL61" i="2"/>
  <c r="BN61" i="2" s="1"/>
  <c r="BP61" i="2"/>
  <c r="BQ61" i="2"/>
  <c r="BR61" i="2"/>
  <c r="BS61" i="2"/>
  <c r="BT61" i="2"/>
  <c r="BU61" i="2"/>
  <c r="BV61" i="2"/>
  <c r="BW61" i="2"/>
  <c r="BK61" i="2" s="1"/>
  <c r="BY61" i="2"/>
  <c r="BX61" i="2" s="1"/>
  <c r="BZ61" i="2"/>
  <c r="CB61" i="2"/>
  <c r="CC61" i="2"/>
  <c r="CD61" i="2"/>
  <c r="CE61" i="2"/>
  <c r="CF61" i="2"/>
  <c r="CH61" i="2"/>
  <c r="CJ61" i="2"/>
  <c r="CI61" i="2" s="1"/>
  <c r="CK61" i="2"/>
  <c r="CL61" i="2"/>
  <c r="CM61" i="2"/>
  <c r="CN61" i="2"/>
  <c r="CO61" i="2"/>
  <c r="CP61" i="2"/>
  <c r="CQ61" i="2"/>
  <c r="CR61" i="2"/>
  <c r="CS61" i="2"/>
  <c r="CT61" i="2"/>
  <c r="CU61" i="2"/>
  <c r="CV61" i="2"/>
  <c r="CX61" i="2"/>
  <c r="CY61" i="2" a="1"/>
  <c r="CY61" i="2"/>
  <c r="DC61" i="2"/>
  <c r="DD61" i="2" a="1"/>
  <c r="DD61" i="2" s="1"/>
  <c r="DE61" i="2" s="1"/>
  <c r="DB61" i="2" s="1"/>
  <c r="DH61" i="2"/>
  <c r="DG61" i="2" s="1"/>
  <c r="DI61" i="2"/>
  <c r="DK61" i="2"/>
  <c r="DL61" i="2"/>
  <c r="DJ61" i="2" s="1"/>
  <c r="DN61" i="2" a="1"/>
  <c r="DN61" i="2"/>
  <c r="DO61" i="2"/>
  <c r="DQ61" i="2" s="1"/>
  <c r="DR61" i="2"/>
  <c r="DS61" i="2"/>
  <c r="DT61" i="2"/>
  <c r="DV61" i="2"/>
  <c r="DU61" i="2" s="1"/>
  <c r="DW61" i="2"/>
  <c r="DX61" i="2"/>
  <c r="DY61" i="2"/>
  <c r="EA61" i="2" s="1"/>
  <c r="EB61" i="2"/>
  <c r="ED61" i="2"/>
  <c r="EC61" i="2" s="1"/>
  <c r="EE61" i="2"/>
  <c r="EF61" i="2"/>
  <c r="EG61" i="2"/>
  <c r="EH61" i="2"/>
  <c r="EJ61" i="2" s="1"/>
  <c r="C62" i="2"/>
  <c r="G62" i="2"/>
  <c r="H62" i="2"/>
  <c r="J62" i="2"/>
  <c r="I62" i="2"/>
  <c r="L62" i="2"/>
  <c r="N62" i="2"/>
  <c r="O62" i="2"/>
  <c r="P62" i="2"/>
  <c r="Q62" i="2"/>
  <c r="S62" i="2"/>
  <c r="T62" i="2"/>
  <c r="R62" i="2" s="1"/>
  <c r="U62" i="2"/>
  <c r="W62" i="2"/>
  <c r="X62" i="2"/>
  <c r="V62" i="2" s="1"/>
  <c r="Y62" i="2"/>
  <c r="Z62" i="2"/>
  <c r="AA62" i="2" a="1"/>
  <c r="AA62" i="2"/>
  <c r="AB62" i="2" a="1"/>
  <c r="AB62" i="2"/>
  <c r="AD62" i="2" s="1"/>
  <c r="AC62" i="2"/>
  <c r="AF62" i="2" a="1"/>
  <c r="AF62" i="2"/>
  <c r="AG62" i="2" s="1"/>
  <c r="AH62" i="2"/>
  <c r="AI62" i="2"/>
  <c r="AJ62" i="2"/>
  <c r="AK62" i="2"/>
  <c r="AL62" i="2"/>
  <c r="AN62" i="2"/>
  <c r="AM62" i="2" s="1"/>
  <c r="AO62" i="2"/>
  <c r="AQ62" i="2"/>
  <c r="AR62" i="2"/>
  <c r="AS62" i="2"/>
  <c r="AT62" i="2"/>
  <c r="AU62" i="2"/>
  <c r="AV62" i="2"/>
  <c r="AW62" i="2"/>
  <c r="AX62" i="2"/>
  <c r="AZ62" i="2"/>
  <c r="AY62" i="2" s="1"/>
  <c r="BA62" i="2"/>
  <c r="BC62" i="2"/>
  <c r="BB62" i="2" s="1"/>
  <c r="BD62" i="2"/>
  <c r="BE62" i="2"/>
  <c r="BF62" i="2"/>
  <c r="BG62" i="2"/>
  <c r="BI62" i="2"/>
  <c r="BH62" i="2" s="1"/>
  <c r="BJ62" i="2"/>
  <c r="BL62" i="2" a="1"/>
  <c r="BL62" i="2"/>
  <c r="BP62" i="2"/>
  <c r="BQ62" i="2"/>
  <c r="BR62" i="2"/>
  <c r="BS62" i="2"/>
  <c r="BT62" i="2"/>
  <c r="BU62" i="2"/>
  <c r="BV62" i="2"/>
  <c r="BW62" i="2"/>
  <c r="BK62" i="2" s="1"/>
  <c r="BX62" i="2"/>
  <c r="BY62" i="2"/>
  <c r="BZ62" i="2"/>
  <c r="CB62" i="2"/>
  <c r="CC62" i="2"/>
  <c r="CD62" i="2"/>
  <c r="CE62" i="2"/>
  <c r="CF62" i="2"/>
  <c r="CH62" i="2"/>
  <c r="CJ62" i="2"/>
  <c r="CK62" i="2"/>
  <c r="CI62" i="2" s="1"/>
  <c r="CL62" i="2"/>
  <c r="CN62" i="2"/>
  <c r="CM62" i="2" s="1"/>
  <c r="CP62" i="2"/>
  <c r="CQ62" i="2"/>
  <c r="CT62" i="2"/>
  <c r="CU62" i="2"/>
  <c r="CV62" i="2"/>
  <c r="CX62" i="2"/>
  <c r="CY62" i="2" a="1"/>
  <c r="CY62" i="2" s="1"/>
  <c r="CZ62" i="2" s="1"/>
  <c r="CW62" i="2" s="1"/>
  <c r="DC62" i="2"/>
  <c r="DD62" i="2" a="1"/>
  <c r="DD62" i="2"/>
  <c r="DF62" i="2" s="1"/>
  <c r="DH62" i="2"/>
  <c r="DI62" i="2"/>
  <c r="DG62" i="2" s="1"/>
  <c r="DK62" i="2"/>
  <c r="DL62" i="2"/>
  <c r="DJ62" i="2" s="1"/>
  <c r="DN62" i="2" a="1"/>
  <c r="DN62" i="2" s="1"/>
  <c r="DQ62" i="2" s="1"/>
  <c r="DO62" i="2"/>
  <c r="DS62" i="2"/>
  <c r="DT62" i="2"/>
  <c r="DU62" i="2"/>
  <c r="DV62" i="2"/>
  <c r="DW62" i="2"/>
  <c r="DY62" i="2"/>
  <c r="EB62" i="2"/>
  <c r="ED62" i="2"/>
  <c r="EG62" i="2"/>
  <c r="EH62" i="2"/>
  <c r="EI62" i="2"/>
  <c r="EJ62" i="2"/>
  <c r="C63" i="2"/>
  <c r="G63" i="2"/>
  <c r="H63" i="2"/>
  <c r="J63" i="2"/>
  <c r="L63" i="2"/>
  <c r="N63" i="2"/>
  <c r="O63" i="2"/>
  <c r="P63" i="2"/>
  <c r="M63" i="2" s="1"/>
  <c r="Q63" i="2"/>
  <c r="R63" i="2"/>
  <c r="S63" i="2"/>
  <c r="T63" i="2"/>
  <c r="U63" i="2"/>
  <c r="W63" i="2"/>
  <c r="X63" i="2"/>
  <c r="V63" i="2" s="1"/>
  <c r="Y63" i="2"/>
  <c r="AA63" i="2" a="1"/>
  <c r="AA63" i="2" s="1"/>
  <c r="AB63" i="2" a="1"/>
  <c r="AB63" i="2" s="1"/>
  <c r="AC63" i="2"/>
  <c r="AF63" i="2" a="1"/>
  <c r="AF63" i="2" s="1"/>
  <c r="AG63" i="2" s="1"/>
  <c r="AH63" i="2"/>
  <c r="AI63" i="2"/>
  <c r="AE63" i="2" s="1"/>
  <c r="AK63" i="2"/>
  <c r="AL63" i="2"/>
  <c r="AN63" i="2"/>
  <c r="AO63" i="2"/>
  <c r="AP63" i="2"/>
  <c r="AQ63" i="2"/>
  <c r="AR63" i="2"/>
  <c r="AS63" i="2"/>
  <c r="AT63" i="2"/>
  <c r="AU63" i="2"/>
  <c r="AW63" i="2"/>
  <c r="AV63" i="2" s="1"/>
  <c r="AX63" i="2"/>
  <c r="AZ63" i="2"/>
  <c r="BA63" i="2"/>
  <c r="AY63" i="2" s="1"/>
  <c r="BC63" i="2"/>
  <c r="BD63" i="2"/>
  <c r="BE63" i="2"/>
  <c r="BF63" i="2"/>
  <c r="BG63" i="2"/>
  <c r="BI63" i="2"/>
  <c r="BJ63" i="2"/>
  <c r="BL63" i="2" a="1"/>
  <c r="BL63" i="2"/>
  <c r="BN63" i="2" s="1"/>
  <c r="BM63" i="2"/>
  <c r="BP63" i="2"/>
  <c r="BQ63" i="2"/>
  <c r="BR63" i="2"/>
  <c r="BS63" i="2"/>
  <c r="BT63" i="2"/>
  <c r="BU63" i="2"/>
  <c r="BV63" i="2"/>
  <c r="BW63" i="2"/>
  <c r="BY63" i="2"/>
  <c r="BZ63" i="2"/>
  <c r="BX63" i="2" s="1"/>
  <c r="CB63" i="2"/>
  <c r="CC63" i="2"/>
  <c r="CG63" i="2" s="1"/>
  <c r="CD63" i="2"/>
  <c r="CF63" i="2" s="1"/>
  <c r="CE63" i="2"/>
  <c r="CH63" i="2"/>
  <c r="CJ63" i="2"/>
  <c r="CI63" i="2" s="1"/>
  <c r="CK63" i="2"/>
  <c r="CL63" i="2"/>
  <c r="CN63" i="2"/>
  <c r="CM63" i="2" s="1"/>
  <c r="CP63" i="2"/>
  <c r="CR63" i="2" s="1"/>
  <c r="CQ63" i="2"/>
  <c r="CT63" i="2"/>
  <c r="CU63" i="2"/>
  <c r="CV63" i="2"/>
  <c r="CX63" i="2"/>
  <c r="CY63" i="2" a="1"/>
  <c r="CY63" i="2" s="1"/>
  <c r="CZ63" i="2" s="1"/>
  <c r="CW63" i="2" s="1"/>
  <c r="DA63" i="2"/>
  <c r="DC63" i="2"/>
  <c r="DD63" i="2" a="1"/>
  <c r="DD63" i="2" s="1"/>
  <c r="DE63" i="2" s="1"/>
  <c r="DB63" i="2" s="1"/>
  <c r="DF63" i="2"/>
  <c r="DH63" i="2"/>
  <c r="DG63" i="2" s="1"/>
  <c r="DI63" i="2"/>
  <c r="DJ63" i="2"/>
  <c r="DK63" i="2"/>
  <c r="DL63" i="2"/>
  <c r="DN63" i="2" a="1"/>
  <c r="DN63" i="2" s="1"/>
  <c r="DO63" i="2"/>
  <c r="DQ63" i="2"/>
  <c r="DR63" i="2"/>
  <c r="DS63" i="2"/>
  <c r="DT63" i="2"/>
  <c r="DV63" i="2"/>
  <c r="DU63" i="2" s="1"/>
  <c r="DW63" i="2"/>
  <c r="DY63" i="2"/>
  <c r="DZ63" i="2"/>
  <c r="EA63" i="2"/>
  <c r="EB63" i="2"/>
  <c r="DX63" i="2" s="1"/>
  <c r="EC63" i="2"/>
  <c r="ED63" i="2"/>
  <c r="EF63" i="2" s="1"/>
  <c r="EE63" i="2"/>
  <c r="EH63" i="2"/>
  <c r="EG63" i="2" s="1"/>
  <c r="EI63" i="2"/>
  <c r="EJ63" i="2"/>
  <c r="C64" i="2"/>
  <c r="G64" i="2"/>
  <c r="H64" i="2"/>
  <c r="J64" i="2"/>
  <c r="L64" i="2"/>
  <c r="N64" i="2"/>
  <c r="O64" i="2"/>
  <c r="P64" i="2"/>
  <c r="Q64" i="2"/>
  <c r="S64" i="2"/>
  <c r="T64" i="2"/>
  <c r="R64" i="2" s="1"/>
  <c r="U64" i="2"/>
  <c r="W64" i="2"/>
  <c r="X64" i="2"/>
  <c r="Y64" i="2"/>
  <c r="AA64" i="2" a="1"/>
  <c r="AA64" i="2" s="1"/>
  <c r="AB64" i="2" a="1"/>
  <c r="AB64" i="2"/>
  <c r="AD64" i="2" s="1"/>
  <c r="Z64" i="2" s="1"/>
  <c r="AC64" i="2"/>
  <c r="AF64" i="2" a="1"/>
  <c r="AF64" i="2" s="1"/>
  <c r="AG64" i="2" s="1"/>
  <c r="AH64" i="2"/>
  <c r="AI64" i="2"/>
  <c r="AJ64" i="2"/>
  <c r="AK64" i="2"/>
  <c r="AL64" i="2"/>
  <c r="AN64" i="2"/>
  <c r="AM64" i="2" s="1"/>
  <c r="AO64" i="2"/>
  <c r="AQ64" i="2"/>
  <c r="AP64" i="2" s="1"/>
  <c r="AR64" i="2"/>
  <c r="AS64" i="2"/>
  <c r="AT64" i="2"/>
  <c r="AU64" i="2"/>
  <c r="AW64" i="2"/>
  <c r="AV64" i="2" s="1"/>
  <c r="AX64" i="2"/>
  <c r="AZ64" i="2"/>
  <c r="BA64" i="2"/>
  <c r="AY64" i="2" s="1"/>
  <c r="BC64" i="2"/>
  <c r="BD64" i="2"/>
  <c r="BE64" i="2"/>
  <c r="BF64" i="2"/>
  <c r="BG64" i="2"/>
  <c r="BI64" i="2"/>
  <c r="BH64" i="2" s="1"/>
  <c r="BJ64" i="2"/>
  <c r="BL64" i="2" a="1"/>
  <c r="BL64" i="2" s="1"/>
  <c r="BP64" i="2"/>
  <c r="BQ64" i="2"/>
  <c r="BR64" i="2"/>
  <c r="BS64" i="2"/>
  <c r="BT64" i="2"/>
  <c r="BU64" i="2"/>
  <c r="BV64" i="2"/>
  <c r="BW64" i="2"/>
  <c r="BY64" i="2"/>
  <c r="BX64" i="2" s="1"/>
  <c r="BZ64" i="2"/>
  <c r="CB64" i="2"/>
  <c r="CC64" i="2"/>
  <c r="CD64" i="2"/>
  <c r="CF64" i="2" s="1"/>
  <c r="CE64" i="2"/>
  <c r="CG64" i="2"/>
  <c r="CH64" i="2"/>
  <c r="CJ64" i="2"/>
  <c r="CI64" i="2" s="1"/>
  <c r="CK64" i="2"/>
  <c r="CL64" i="2"/>
  <c r="CM64" i="2"/>
  <c r="CN64" i="2"/>
  <c r="CP64" i="2"/>
  <c r="CQ64" i="2"/>
  <c r="CR64" i="2"/>
  <c r="CT64" i="2"/>
  <c r="CU64" i="2"/>
  <c r="CV64" i="2"/>
  <c r="CW64" i="2"/>
  <c r="CX64" i="2"/>
  <c r="CY64" i="2" a="1"/>
  <c r="CY64" i="2"/>
  <c r="CZ64" i="2" s="1"/>
  <c r="DA64" i="2"/>
  <c r="DB64" i="2"/>
  <c r="DC64" i="2"/>
  <c r="DD64" i="2" a="1"/>
  <c r="DD64" i="2" s="1"/>
  <c r="DE64" i="2" s="1"/>
  <c r="DH64" i="2"/>
  <c r="DI64" i="2"/>
  <c r="DJ64" i="2"/>
  <c r="DK64" i="2"/>
  <c r="DL64" i="2"/>
  <c r="DN64" i="2" a="1"/>
  <c r="DN64" i="2" s="1"/>
  <c r="DP64" i="2" s="1"/>
  <c r="DM64" i="2" s="1"/>
  <c r="DO64" i="2"/>
  <c r="DR64" i="2"/>
  <c r="DS64" i="2"/>
  <c r="DT64" i="2"/>
  <c r="DU64" i="2"/>
  <c r="DV64" i="2"/>
  <c r="DW64" i="2"/>
  <c r="DY64" i="2"/>
  <c r="EA64" i="2" s="1"/>
  <c r="EB64" i="2"/>
  <c r="DX64" i="2" s="1"/>
  <c r="EC64" i="2"/>
  <c r="ED64" i="2"/>
  <c r="EE64" i="2"/>
  <c r="EF64" i="2"/>
  <c r="EH64" i="2"/>
  <c r="C65" i="2"/>
  <c r="H65" i="2"/>
  <c r="G65" i="2" s="1"/>
  <c r="J65" i="2"/>
  <c r="L65" i="2"/>
  <c r="N65" i="2"/>
  <c r="O65" i="2"/>
  <c r="P65" i="2"/>
  <c r="Q65" i="2"/>
  <c r="S65" i="2"/>
  <c r="T65" i="2"/>
  <c r="R65" i="2" s="1"/>
  <c r="U65" i="2"/>
  <c r="W65" i="2"/>
  <c r="X65" i="2"/>
  <c r="Y65" i="2"/>
  <c r="AA65" i="2" a="1"/>
  <c r="AA65" i="2"/>
  <c r="AB65" i="2" a="1"/>
  <c r="AB65" i="2" s="1"/>
  <c r="AC65" i="2"/>
  <c r="AD65" i="2"/>
  <c r="AF65" i="2" a="1"/>
  <c r="AF65" i="2" s="1"/>
  <c r="AG65" i="2"/>
  <c r="AH65" i="2"/>
  <c r="AI65" i="2"/>
  <c r="AK65" i="2"/>
  <c r="AL65" i="2"/>
  <c r="AJ65" i="2" s="1"/>
  <c r="AN65" i="2"/>
  <c r="AO65" i="2"/>
  <c r="AM65" i="2" s="1"/>
  <c r="AP65" i="2"/>
  <c r="AQ65" i="2"/>
  <c r="AR65" i="2"/>
  <c r="AT65" i="2"/>
  <c r="AS65" i="2" s="1"/>
  <c r="AU65" i="2"/>
  <c r="AW65" i="2"/>
  <c r="AX65" i="2"/>
  <c r="AY65" i="2"/>
  <c r="AZ65" i="2"/>
  <c r="BA65" i="2"/>
  <c r="BC65" i="2"/>
  <c r="BB65" i="2" s="1"/>
  <c r="BD65" i="2"/>
  <c r="BF65" i="2"/>
  <c r="BG65" i="2"/>
  <c r="BI65" i="2"/>
  <c r="BJ65" i="2"/>
  <c r="BH65" i="2" s="1"/>
  <c r="BL65" i="2" a="1"/>
  <c r="BL65" i="2"/>
  <c r="BM65" i="2"/>
  <c r="BN65" i="2"/>
  <c r="BP65" i="2"/>
  <c r="BQ65" i="2"/>
  <c r="BR65" i="2"/>
  <c r="BS65" i="2"/>
  <c r="BT65" i="2"/>
  <c r="BU65" i="2"/>
  <c r="BV65" i="2"/>
  <c r="BW65" i="2"/>
  <c r="BY65" i="2"/>
  <c r="BZ65" i="2"/>
  <c r="CB65" i="2"/>
  <c r="CC65" i="2"/>
  <c r="CD65" i="2"/>
  <c r="CE65" i="2"/>
  <c r="CH65" i="2"/>
  <c r="CJ65" i="2"/>
  <c r="CI65" i="2" s="1"/>
  <c r="CK65" i="2"/>
  <c r="CL65" i="2"/>
  <c r="CN65" i="2"/>
  <c r="CM65" i="2" s="1"/>
  <c r="CP65" i="2"/>
  <c r="CQ65" i="2"/>
  <c r="CR65" i="2"/>
  <c r="CS65" i="2"/>
  <c r="CU65" i="2"/>
  <c r="CV65" i="2"/>
  <c r="CX65" i="2"/>
  <c r="CY65" i="2" a="1"/>
  <c r="CY65" i="2"/>
  <c r="DB65" i="2"/>
  <c r="DC65" i="2"/>
  <c r="DF65" i="2" s="1"/>
  <c r="DD65" i="2" a="1"/>
  <c r="DD65" i="2" s="1"/>
  <c r="DE65" i="2" s="1"/>
  <c r="DG65" i="2"/>
  <c r="DH65" i="2"/>
  <c r="DI65" i="2"/>
  <c r="DK65" i="2"/>
  <c r="DJ65" i="2" s="1"/>
  <c r="DL65" i="2"/>
  <c r="DN65" i="2" a="1"/>
  <c r="DN65" i="2"/>
  <c r="DO65" i="2"/>
  <c r="DP65" i="2" s="1"/>
  <c r="DM65" i="2" s="1"/>
  <c r="DS65" i="2"/>
  <c r="DR65" i="2" s="1"/>
  <c r="DT65" i="2"/>
  <c r="DV65" i="2"/>
  <c r="DW65" i="2"/>
  <c r="DX65" i="2"/>
  <c r="DY65" i="2"/>
  <c r="DZ65" i="2"/>
  <c r="EA65" i="2"/>
  <c r="EB65" i="2"/>
  <c r="ED65" i="2"/>
  <c r="EE65" i="2"/>
  <c r="EH65" i="2"/>
  <c r="C66" i="2"/>
  <c r="G66" i="2"/>
  <c r="H66" i="2"/>
  <c r="J66" i="2"/>
  <c r="I66" i="2"/>
  <c r="L66" i="2"/>
  <c r="N66" i="2"/>
  <c r="O66" i="2"/>
  <c r="P66" i="2"/>
  <c r="M66" i="2" s="1"/>
  <c r="Q66" i="2"/>
  <c r="S66" i="2"/>
  <c r="T66" i="2"/>
  <c r="R66" i="2" s="1"/>
  <c r="U66" i="2"/>
  <c r="W66" i="2"/>
  <c r="X66" i="2"/>
  <c r="V66" i="2" s="1"/>
  <c r="Y66" i="2"/>
  <c r="AA66" i="2" a="1"/>
  <c r="AA66" i="2"/>
  <c r="AB66" i="2" a="1"/>
  <c r="AB66" i="2" s="1"/>
  <c r="AD66" i="2" s="1"/>
  <c r="Z66" i="2" s="1"/>
  <c r="AC66" i="2"/>
  <c r="AF66" i="2" a="1"/>
  <c r="AF66" i="2" s="1"/>
  <c r="AG66" i="2" s="1"/>
  <c r="AH66" i="2"/>
  <c r="AI66" i="2"/>
  <c r="AJ66" i="2"/>
  <c r="AK66" i="2"/>
  <c r="AL66" i="2"/>
  <c r="AM66" i="2"/>
  <c r="AN66" i="2"/>
  <c r="AO66" i="2"/>
  <c r="AQ66" i="2"/>
  <c r="AP66" i="2" s="1"/>
  <c r="AR66" i="2"/>
  <c r="AT66" i="2"/>
  <c r="AU66" i="2"/>
  <c r="AS66" i="2" s="1"/>
  <c r="AW66" i="2"/>
  <c r="AX66" i="2"/>
  <c r="AV66" i="2" s="1"/>
  <c r="AY66" i="2"/>
  <c r="AZ66" i="2"/>
  <c r="BA66" i="2"/>
  <c r="BC66" i="2"/>
  <c r="BD66" i="2"/>
  <c r="BF66" i="2"/>
  <c r="BG66" i="2"/>
  <c r="BE66" i="2" s="1"/>
  <c r="BH66" i="2"/>
  <c r="BI66" i="2"/>
  <c r="BJ66" i="2"/>
  <c r="BL66" i="2" a="1"/>
  <c r="BL66" i="2" s="1"/>
  <c r="BM66" i="2" s="1"/>
  <c r="BN66" i="2"/>
  <c r="BP66" i="2"/>
  <c r="BQ66" i="2"/>
  <c r="BR66" i="2"/>
  <c r="BS66" i="2"/>
  <c r="BT66" i="2"/>
  <c r="BU66" i="2"/>
  <c r="BV66" i="2"/>
  <c r="BW66" i="2"/>
  <c r="BY66" i="2"/>
  <c r="BZ66" i="2"/>
  <c r="BX66" i="2" s="1"/>
  <c r="CB66" i="2"/>
  <c r="CC66" i="2"/>
  <c r="CD66" i="2"/>
  <c r="CE66" i="2"/>
  <c r="CH66" i="2"/>
  <c r="CI66" i="2"/>
  <c r="CJ66" i="2"/>
  <c r="CK66" i="2"/>
  <c r="CL66" i="2"/>
  <c r="CM66" i="2"/>
  <c r="CN66" i="2"/>
  <c r="CP66" i="2"/>
  <c r="CQ66" i="2"/>
  <c r="CR66" i="2"/>
  <c r="CS66" i="2"/>
  <c r="CU66" i="2"/>
  <c r="CV66" i="2"/>
  <c r="CT66" i="2" s="1"/>
  <c r="CX66" i="2"/>
  <c r="CY66" i="2" a="1"/>
  <c r="CY66" i="2" s="1"/>
  <c r="CZ66" i="2"/>
  <c r="CW66" i="2" s="1"/>
  <c r="DA66" i="2"/>
  <c r="DC66" i="2"/>
  <c r="DD66" i="2" a="1"/>
  <c r="DD66" i="2"/>
  <c r="DH66" i="2"/>
  <c r="DG66" i="2" s="1"/>
  <c r="DI66" i="2"/>
  <c r="DK66" i="2"/>
  <c r="DL66" i="2"/>
  <c r="DJ66" i="2" s="1"/>
  <c r="DN66" i="2" a="1"/>
  <c r="DN66" i="2"/>
  <c r="DQ66" i="2" s="1"/>
  <c r="DO66" i="2"/>
  <c r="DS66" i="2"/>
  <c r="DT66" i="2"/>
  <c r="DV66" i="2"/>
  <c r="DW66" i="2"/>
  <c r="DU66" i="2" s="1"/>
  <c r="DY66" i="2"/>
  <c r="DZ66" i="2" s="1"/>
  <c r="EB66" i="2"/>
  <c r="DX66" i="2" s="1"/>
  <c r="EC66" i="2"/>
  <c r="ED66" i="2"/>
  <c r="EE66" i="2" s="1"/>
  <c r="EF66" i="2"/>
  <c r="EG66" i="2"/>
  <c r="EH66" i="2"/>
  <c r="EI66" i="2"/>
  <c r="EJ66" i="2"/>
  <c r="C67" i="2"/>
  <c r="G67" i="2"/>
  <c r="H67" i="2"/>
  <c r="J67" i="2"/>
  <c r="L67" i="2"/>
  <c r="N67" i="2"/>
  <c r="O67" i="2"/>
  <c r="P67" i="2"/>
  <c r="Q67" i="2"/>
  <c r="S67" i="2"/>
  <c r="T67" i="2"/>
  <c r="R67" i="2" s="1"/>
  <c r="U67" i="2"/>
  <c r="W67" i="2"/>
  <c r="X67" i="2"/>
  <c r="V67" i="2" s="1"/>
  <c r="Y67" i="2"/>
  <c r="AA67" i="2" a="1"/>
  <c r="AA67" i="2" s="1"/>
  <c r="AB67" i="2" a="1"/>
  <c r="AB67" i="2"/>
  <c r="AC67" i="2"/>
  <c r="AF67" i="2" a="1"/>
  <c r="AF67" i="2" s="1"/>
  <c r="AG67" i="2" s="1"/>
  <c r="AH67" i="2"/>
  <c r="AI67" i="2"/>
  <c r="AE67" i="2" s="1"/>
  <c r="AK67" i="2"/>
  <c r="AL67" i="2"/>
  <c r="AN67" i="2"/>
  <c r="AM67" i="2" s="1"/>
  <c r="AO67" i="2"/>
  <c r="AQ67" i="2"/>
  <c r="AP67" i="2" s="1"/>
  <c r="AR67" i="2"/>
  <c r="AT67" i="2"/>
  <c r="AU67" i="2"/>
  <c r="AS67" i="2" s="1"/>
  <c r="AV67" i="2"/>
  <c r="AW67" i="2"/>
  <c r="AX67" i="2"/>
  <c r="AY67" i="2"/>
  <c r="AZ67" i="2"/>
  <c r="BA67" i="2"/>
  <c r="BC67" i="2"/>
  <c r="BD67" i="2"/>
  <c r="BF67" i="2"/>
  <c r="BG67" i="2"/>
  <c r="BE67" i="2" s="1"/>
  <c r="BI67" i="2"/>
  <c r="BH67" i="2" s="1"/>
  <c r="BJ67" i="2"/>
  <c r="BL67" i="2" a="1"/>
  <c r="BL67" i="2" s="1"/>
  <c r="BP67" i="2"/>
  <c r="BQ67" i="2"/>
  <c r="BR67" i="2"/>
  <c r="BS67" i="2"/>
  <c r="BT67" i="2"/>
  <c r="BU67" i="2"/>
  <c r="BV67" i="2"/>
  <c r="BW67" i="2"/>
  <c r="BX67" i="2"/>
  <c r="BY67" i="2"/>
  <c r="BZ67" i="2"/>
  <c r="CB67" i="2"/>
  <c r="CC67" i="2"/>
  <c r="CD67" i="2"/>
  <c r="CE67" i="2"/>
  <c r="CF67" i="2"/>
  <c r="CG67" i="2"/>
  <c r="CH67" i="2"/>
  <c r="CJ67" i="2"/>
  <c r="CK67" i="2"/>
  <c r="CL67" i="2"/>
  <c r="CN67" i="2"/>
  <c r="CM67" i="2" s="1"/>
  <c r="CP67" i="2"/>
  <c r="CR67" i="2" s="1"/>
  <c r="CQ67" i="2"/>
  <c r="CS67" i="2"/>
  <c r="CO67" i="2" s="1"/>
  <c r="CT67" i="2"/>
  <c r="CU67" i="2"/>
  <c r="CV67" i="2"/>
  <c r="CX67" i="2"/>
  <c r="CY67" i="2" a="1"/>
  <c r="CY67" i="2" s="1"/>
  <c r="CZ67" i="2"/>
  <c r="CW67" i="2" s="1"/>
  <c r="DA67" i="2"/>
  <c r="DC67" i="2"/>
  <c r="DF67" i="2" s="1"/>
  <c r="DD67" i="2" a="1"/>
  <c r="DD67" i="2"/>
  <c r="DE67" i="2" s="1"/>
  <c r="DB67" i="2" s="1"/>
  <c r="DH67" i="2"/>
  <c r="DG67" i="2" s="1"/>
  <c r="DI67" i="2"/>
  <c r="DK67" i="2"/>
  <c r="DL67" i="2"/>
  <c r="DJ67" i="2" s="1"/>
  <c r="DN67" i="2" a="1"/>
  <c r="DN67" i="2" s="1"/>
  <c r="DQ67" i="2" s="1"/>
  <c r="DO67" i="2"/>
  <c r="DS67" i="2"/>
  <c r="DT67" i="2"/>
  <c r="DR67" i="2" s="1"/>
  <c r="DU67" i="2"/>
  <c r="DV67" i="2"/>
  <c r="DW67" i="2"/>
  <c r="DY67" i="2"/>
  <c r="EA67" i="2" s="1"/>
  <c r="DZ67" i="2"/>
  <c r="EB67" i="2"/>
  <c r="EC67" i="2"/>
  <c r="ED67" i="2"/>
  <c r="EH67" i="2"/>
  <c r="EI67" i="2"/>
  <c r="C68" i="2"/>
  <c r="G68" i="2"/>
  <c r="H68" i="2"/>
  <c r="J68" i="2"/>
  <c r="L68" i="2"/>
  <c r="N68" i="2"/>
  <c r="O68" i="2"/>
  <c r="P68" i="2"/>
  <c r="Q68" i="2"/>
  <c r="S68" i="2"/>
  <c r="T68" i="2"/>
  <c r="R68" i="2" s="1"/>
  <c r="U68" i="2"/>
  <c r="W68" i="2"/>
  <c r="X68" i="2"/>
  <c r="V68" i="2" s="1"/>
  <c r="Y68" i="2"/>
  <c r="AA68" i="2" a="1"/>
  <c r="AA68" i="2" s="1"/>
  <c r="AB68" i="2" a="1"/>
  <c r="AB68" i="2"/>
  <c r="AD68" i="2" s="1"/>
  <c r="Z68" i="2" s="1"/>
  <c r="AC68" i="2"/>
  <c r="AF68" i="2" a="1"/>
  <c r="AF68" i="2" s="1"/>
  <c r="AG68" i="2" s="1"/>
  <c r="AE68" i="2" s="1"/>
  <c r="AH68" i="2"/>
  <c r="AI68" i="2"/>
  <c r="AK68" i="2"/>
  <c r="AL68" i="2"/>
  <c r="AJ68" i="2" s="1"/>
  <c r="AM68" i="2"/>
  <c r="AN68" i="2"/>
  <c r="AO68" i="2"/>
  <c r="AQ68" i="2"/>
  <c r="AR68" i="2"/>
  <c r="AT68" i="2"/>
  <c r="AU68" i="2"/>
  <c r="AS68" i="2" s="1"/>
  <c r="AW68" i="2"/>
  <c r="AV68" i="2" s="1"/>
  <c r="AX68" i="2"/>
  <c r="AY68" i="2"/>
  <c r="AZ68" i="2"/>
  <c r="BA68" i="2"/>
  <c r="BC68" i="2"/>
  <c r="BD68" i="2"/>
  <c r="BE68" i="2"/>
  <c r="BF68" i="2"/>
  <c r="BG68" i="2"/>
  <c r="BH68" i="2"/>
  <c r="BI68" i="2"/>
  <c r="BJ68" i="2"/>
  <c r="BL68" i="2" a="1"/>
  <c r="BL68" i="2" s="1"/>
  <c r="BP68" i="2"/>
  <c r="BQ68" i="2"/>
  <c r="BR68" i="2"/>
  <c r="BS68" i="2"/>
  <c r="BT68" i="2"/>
  <c r="BU68" i="2"/>
  <c r="BV68" i="2"/>
  <c r="BW68" i="2"/>
  <c r="BX68" i="2"/>
  <c r="BY68" i="2"/>
  <c r="BZ68" i="2"/>
  <c r="CB68" i="2"/>
  <c r="CC68" i="2"/>
  <c r="CD68" i="2"/>
  <c r="CE68" i="2"/>
  <c r="CF68" i="2"/>
  <c r="CG68" i="2" s="1"/>
  <c r="CA68" i="2" s="1"/>
  <c r="CH68" i="2"/>
  <c r="CJ68" i="2"/>
  <c r="CI68" i="2" s="1"/>
  <c r="CK68" i="2"/>
  <c r="CL68" i="2"/>
  <c r="CN68" i="2"/>
  <c r="CM68" i="2" s="1"/>
  <c r="CP68" i="2"/>
  <c r="CQ68" i="2"/>
  <c r="CR68" i="2" s="1"/>
  <c r="CU68" i="2"/>
  <c r="CV68" i="2"/>
  <c r="CT68" i="2" s="1"/>
  <c r="CX68" i="2"/>
  <c r="CY68" i="2" a="1"/>
  <c r="CY68" i="2"/>
  <c r="DC68" i="2"/>
  <c r="DD68" i="2" a="1"/>
  <c r="DD68" i="2"/>
  <c r="DE68" i="2" s="1"/>
  <c r="DB68" i="2" s="1"/>
  <c r="DH68" i="2"/>
  <c r="DI68" i="2"/>
  <c r="DJ68" i="2"/>
  <c r="DK68" i="2"/>
  <c r="DL68" i="2"/>
  <c r="DN68" i="2" a="1"/>
  <c r="DN68" i="2" s="1"/>
  <c r="DO68" i="2"/>
  <c r="DP68" i="2"/>
  <c r="DM68" i="2" s="1"/>
  <c r="DQ68" i="2"/>
  <c r="DR68" i="2"/>
  <c r="DS68" i="2"/>
  <c r="DT68" i="2"/>
  <c r="DU68" i="2"/>
  <c r="DV68" i="2"/>
  <c r="DW68" i="2"/>
  <c r="DX68" i="2"/>
  <c r="DY68" i="2"/>
  <c r="EA68" i="2" s="1"/>
  <c r="DZ68" i="2"/>
  <c r="EB68" i="2"/>
  <c r="EC68" i="2"/>
  <c r="ED68" i="2"/>
  <c r="EE68" i="2"/>
  <c r="EF68" i="2"/>
  <c r="EG68" i="2"/>
  <c r="EH68" i="2"/>
  <c r="EI68" i="2" s="1"/>
  <c r="EJ68" i="2"/>
  <c r="C69" i="2"/>
  <c r="H69" i="2"/>
  <c r="G69" i="2" s="1"/>
  <c r="J69" i="2"/>
  <c r="L69" i="2"/>
  <c r="N69" i="2"/>
  <c r="O69" i="2"/>
  <c r="P69" i="2"/>
  <c r="Q69" i="2"/>
  <c r="M69" i="2" s="1"/>
  <c r="S69" i="2"/>
  <c r="T69" i="2"/>
  <c r="R69" i="2" s="1"/>
  <c r="U69" i="2"/>
  <c r="W69" i="2"/>
  <c r="X69" i="2"/>
  <c r="Y69" i="2"/>
  <c r="AA69" i="2" a="1"/>
  <c r="AA69" i="2"/>
  <c r="AB69" i="2" a="1"/>
  <c r="AB69" i="2"/>
  <c r="AD69" i="2" s="1"/>
  <c r="Z69" i="2" s="1"/>
  <c r="AC69" i="2"/>
  <c r="AF69" i="2" a="1"/>
  <c r="AF69" i="2" s="1"/>
  <c r="AG69" i="2"/>
  <c r="AE69" i="2" s="1"/>
  <c r="AH69" i="2"/>
  <c r="AI69" i="2"/>
  <c r="AJ69" i="2"/>
  <c r="AK69" i="2"/>
  <c r="AL69" i="2"/>
  <c r="AN69" i="2"/>
  <c r="AO69" i="2"/>
  <c r="AM69" i="2" s="1"/>
  <c r="AQ69" i="2"/>
  <c r="AR69" i="2"/>
  <c r="AP69" i="2" s="1"/>
  <c r="AS69" i="2"/>
  <c r="AT69" i="2"/>
  <c r="AU69" i="2"/>
  <c r="AW69" i="2"/>
  <c r="AV69" i="2" s="1"/>
  <c r="AX69" i="2"/>
  <c r="AZ69" i="2"/>
  <c r="BA69" i="2"/>
  <c r="AY69" i="2" s="1"/>
  <c r="BC69" i="2"/>
  <c r="BB69" i="2" s="1"/>
  <c r="BD69" i="2"/>
  <c r="BF69" i="2"/>
  <c r="BE69" i="2" s="1"/>
  <c r="BG69" i="2"/>
  <c r="BI69" i="2"/>
  <c r="BJ69" i="2"/>
  <c r="BL69" i="2" a="1"/>
  <c r="BL69" i="2"/>
  <c r="BP69" i="2"/>
  <c r="BQ69" i="2"/>
  <c r="BR69" i="2"/>
  <c r="BS69" i="2"/>
  <c r="BT69" i="2"/>
  <c r="BU69" i="2"/>
  <c r="BO69" i="2" s="1"/>
  <c r="BV69" i="2"/>
  <c r="BW69" i="2"/>
  <c r="BY69" i="2"/>
  <c r="BZ69" i="2"/>
  <c r="BX69" i="2" s="1"/>
  <c r="CB69" i="2"/>
  <c r="CC69" i="2"/>
  <c r="CD69" i="2"/>
  <c r="CF69" i="2" s="1"/>
  <c r="CE69" i="2"/>
  <c r="CH69" i="2"/>
  <c r="CJ69" i="2"/>
  <c r="CK69" i="2"/>
  <c r="CL69" i="2"/>
  <c r="CM69" i="2"/>
  <c r="CN69" i="2"/>
  <c r="CP69" i="2"/>
  <c r="CQ69" i="2"/>
  <c r="CU69" i="2"/>
  <c r="CT69" i="2" s="1"/>
  <c r="CV69" i="2"/>
  <c r="CX69" i="2"/>
  <c r="CY69" i="2" a="1"/>
  <c r="CY69" i="2"/>
  <c r="CZ69" i="2" s="1"/>
  <c r="CW69" i="2" s="1"/>
  <c r="DC69" i="2"/>
  <c r="DD69" i="2" a="1"/>
  <c r="DD69" i="2"/>
  <c r="DG69" i="2"/>
  <c r="DH69" i="2"/>
  <c r="DI69" i="2"/>
  <c r="DJ69" i="2"/>
  <c r="DK69" i="2"/>
  <c r="DL69" i="2"/>
  <c r="DN69" i="2" a="1"/>
  <c r="DN69" i="2" s="1"/>
  <c r="DO69" i="2"/>
  <c r="DP69" i="2" s="1"/>
  <c r="DM69" i="2" s="1"/>
  <c r="DR69" i="2"/>
  <c r="DS69" i="2"/>
  <c r="DT69" i="2"/>
  <c r="DV69" i="2"/>
  <c r="DU69" i="2" s="1"/>
  <c r="DW69" i="2"/>
  <c r="DY69" i="2"/>
  <c r="EB69" i="2"/>
  <c r="EC69" i="2"/>
  <c r="ED69" i="2"/>
  <c r="EF69" i="2" s="1"/>
  <c r="EE69" i="2"/>
  <c r="EG69" i="2"/>
  <c r="EH69" i="2"/>
  <c r="C70" i="2"/>
  <c r="H70" i="2"/>
  <c r="G70" i="2" s="1"/>
  <c r="J70" i="2"/>
  <c r="L70" i="2"/>
  <c r="I70" i="2" s="1"/>
  <c r="M70" i="2"/>
  <c r="N70" i="2"/>
  <c r="O70" i="2"/>
  <c r="P70" i="2"/>
  <c r="Q70" i="2"/>
  <c r="S70" i="2"/>
  <c r="T70" i="2"/>
  <c r="U70" i="2"/>
  <c r="W70" i="2"/>
  <c r="X70" i="2"/>
  <c r="Y70" i="2"/>
  <c r="AA70" i="2" a="1"/>
  <c r="AA70" i="2"/>
  <c r="AB70" i="2" a="1"/>
  <c r="AB70" i="2" s="1"/>
  <c r="AC70" i="2"/>
  <c r="AD70" i="2"/>
  <c r="AF70" i="2" a="1"/>
  <c r="AF70" i="2" s="1"/>
  <c r="AG70" i="2" s="1"/>
  <c r="AH70" i="2"/>
  <c r="AI70" i="2"/>
  <c r="AK70" i="2"/>
  <c r="AJ70" i="2" s="1"/>
  <c r="AL70" i="2"/>
  <c r="AN70" i="2"/>
  <c r="AO70" i="2"/>
  <c r="AM70" i="2" s="1"/>
  <c r="AP70" i="2"/>
  <c r="AQ70" i="2"/>
  <c r="AR70" i="2"/>
  <c r="AS70" i="2"/>
  <c r="AT70" i="2"/>
  <c r="AU70" i="2"/>
  <c r="AW70" i="2"/>
  <c r="AX70" i="2"/>
  <c r="AY70" i="2"/>
  <c r="AZ70" i="2"/>
  <c r="BA70" i="2"/>
  <c r="BC70" i="2"/>
  <c r="BB70" i="2" s="1"/>
  <c r="BD70" i="2"/>
  <c r="BF70" i="2"/>
  <c r="BE70" i="2" s="1"/>
  <c r="BG70" i="2"/>
  <c r="BH70" i="2"/>
  <c r="BI70" i="2"/>
  <c r="BJ70" i="2"/>
  <c r="BL70" i="2" a="1"/>
  <c r="BL70" i="2" s="1"/>
  <c r="BM70" i="2"/>
  <c r="BN70" i="2"/>
  <c r="BP70" i="2"/>
  <c r="BQ70" i="2"/>
  <c r="BR70" i="2"/>
  <c r="BS70" i="2"/>
  <c r="BT70" i="2"/>
  <c r="BU70" i="2"/>
  <c r="BV70" i="2"/>
  <c r="BO70" i="2" s="1"/>
  <c r="BW70" i="2"/>
  <c r="BY70" i="2"/>
  <c r="BZ70" i="2"/>
  <c r="BX70" i="2" s="1"/>
  <c r="CB70" i="2"/>
  <c r="CC70" i="2"/>
  <c r="CD70" i="2"/>
  <c r="CE70" i="2"/>
  <c r="CH70" i="2"/>
  <c r="CI70" i="2"/>
  <c r="CJ70" i="2"/>
  <c r="CK70" i="2"/>
  <c r="CL70" i="2"/>
  <c r="CM70" i="2"/>
  <c r="CN70" i="2"/>
  <c r="CP70" i="2"/>
  <c r="CQ70" i="2"/>
  <c r="CU70" i="2"/>
  <c r="CV70" i="2"/>
  <c r="CX70" i="2"/>
  <c r="CY70" i="2" a="1"/>
  <c r="CY70" i="2"/>
  <c r="CZ70" i="2"/>
  <c r="CW70" i="2" s="1"/>
  <c r="DC70" i="2"/>
  <c r="DF70" i="2" s="1"/>
  <c r="DD70" i="2" a="1"/>
  <c r="DD70" i="2"/>
  <c r="DE70" i="2" s="1"/>
  <c r="DB70" i="2" s="1"/>
  <c r="DG70" i="2"/>
  <c r="DH70" i="2"/>
  <c r="DI70" i="2"/>
  <c r="DK70" i="2"/>
  <c r="DL70" i="2"/>
  <c r="DJ70" i="2" s="1"/>
  <c r="DN70" i="2" a="1"/>
  <c r="DN70" i="2"/>
  <c r="DQ70" i="2" s="1"/>
  <c r="DO70" i="2"/>
  <c r="DS70" i="2"/>
  <c r="DT70" i="2"/>
  <c r="DV70" i="2"/>
  <c r="DW70" i="2"/>
  <c r="DY70" i="2"/>
  <c r="DZ70" i="2" s="1"/>
  <c r="EA70" i="2"/>
  <c r="EB70" i="2"/>
  <c r="DX70" i="2" s="1"/>
  <c r="EC70" i="2"/>
  <c r="ED70" i="2"/>
  <c r="EE70" i="2"/>
  <c r="EF70" i="2"/>
  <c r="EG70" i="2"/>
  <c r="EH70" i="2"/>
  <c r="EI70" i="2"/>
  <c r="EJ70" i="2"/>
  <c r="C71" i="2"/>
  <c r="G71" i="2"/>
  <c r="H71" i="2"/>
  <c r="I71" i="2"/>
  <c r="J71" i="2"/>
  <c r="L71" i="2"/>
  <c r="N71" i="2"/>
  <c r="O71" i="2"/>
  <c r="P71" i="2"/>
  <c r="Q71" i="2"/>
  <c r="S71" i="2"/>
  <c r="T71" i="2"/>
  <c r="U71" i="2"/>
  <c r="W71" i="2"/>
  <c r="X71" i="2"/>
  <c r="V71" i="2" s="1"/>
  <c r="Y71" i="2"/>
  <c r="AA71" i="2" a="1"/>
  <c r="AA71" i="2"/>
  <c r="AD71" i="2" s="1"/>
  <c r="Z71" i="2" s="1"/>
  <c r="AB71" i="2" a="1"/>
  <c r="AB71" i="2" s="1"/>
  <c r="AC71" i="2"/>
  <c r="AE71" i="2"/>
  <c r="AF71" i="2" a="1"/>
  <c r="AF71" i="2" s="1"/>
  <c r="AG71" i="2"/>
  <c r="AH71" i="2"/>
  <c r="AI71" i="2"/>
  <c r="AK71" i="2"/>
  <c r="AL71" i="2"/>
  <c r="AJ71" i="2" s="1"/>
  <c r="AN71" i="2"/>
  <c r="AM71" i="2" s="1"/>
  <c r="AO71" i="2"/>
  <c r="AP71" i="2"/>
  <c r="AQ71" i="2"/>
  <c r="AR71" i="2"/>
  <c r="AT71" i="2"/>
  <c r="AU71" i="2"/>
  <c r="AW71" i="2"/>
  <c r="AX71" i="2"/>
  <c r="AV71" i="2" s="1"/>
  <c r="AY71" i="2"/>
  <c r="AZ71" i="2"/>
  <c r="BA71" i="2"/>
  <c r="BC71" i="2"/>
  <c r="BD71" i="2"/>
  <c r="BF71" i="2"/>
  <c r="BG71" i="2"/>
  <c r="BI71" i="2"/>
  <c r="BJ71" i="2"/>
  <c r="BH71" i="2" s="1"/>
  <c r="BK71" i="2"/>
  <c r="BL71" i="2" a="1"/>
  <c r="BL71" i="2" s="1"/>
  <c r="BM71" i="2"/>
  <c r="BN71" i="2"/>
  <c r="BP71" i="2"/>
  <c r="BQ71" i="2"/>
  <c r="BR71" i="2"/>
  <c r="BS71" i="2"/>
  <c r="BT71" i="2"/>
  <c r="BU71" i="2"/>
  <c r="BV71" i="2"/>
  <c r="BW71" i="2"/>
  <c r="BY71" i="2"/>
  <c r="BZ71" i="2"/>
  <c r="CB71" i="2"/>
  <c r="CC71" i="2"/>
  <c r="CD71" i="2"/>
  <c r="CF71" i="2" s="1"/>
  <c r="CE71" i="2"/>
  <c r="CG71" i="2"/>
  <c r="CA71" i="2" s="1"/>
  <c r="CH71" i="2"/>
  <c r="CI71" i="2"/>
  <c r="CJ71" i="2"/>
  <c r="CK71" i="2"/>
  <c r="CL71" i="2"/>
  <c r="CM71" i="2"/>
  <c r="CN71" i="2"/>
  <c r="CP71" i="2"/>
  <c r="CQ71" i="2"/>
  <c r="CS71" i="2" s="1"/>
  <c r="CT71" i="2"/>
  <c r="CU71" i="2"/>
  <c r="CV71" i="2"/>
  <c r="CX71" i="2"/>
  <c r="DA71" i="2" s="1"/>
  <c r="CY71" i="2" a="1"/>
  <c r="CY71" i="2" s="1"/>
  <c r="CZ71" i="2"/>
  <c r="CW71" i="2" s="1"/>
  <c r="DC71" i="2"/>
  <c r="DD71" i="2" a="1"/>
  <c r="DD71" i="2" s="1"/>
  <c r="DF71" i="2" s="1"/>
  <c r="DH71" i="2"/>
  <c r="DG71" i="2" s="1"/>
  <c r="DI71" i="2"/>
  <c r="DK71" i="2"/>
  <c r="DJ71" i="2" s="1"/>
  <c r="DL71" i="2"/>
  <c r="DM71" i="2"/>
  <c r="DN71" i="2" a="1"/>
  <c r="DN71" i="2"/>
  <c r="DO71" i="2"/>
  <c r="DP71" i="2" s="1"/>
  <c r="DR71" i="2"/>
  <c r="DS71" i="2"/>
  <c r="DT71" i="2"/>
  <c r="DV71" i="2"/>
  <c r="DW71" i="2"/>
  <c r="DY71" i="2"/>
  <c r="DZ71" i="2"/>
  <c r="EA71" i="2"/>
  <c r="EB71" i="2"/>
  <c r="DX71" i="2" s="1"/>
  <c r="ED71" i="2"/>
  <c r="EE71" i="2"/>
  <c r="EH71" i="2"/>
  <c r="EG71" i="2" s="1"/>
  <c r="EI71" i="2"/>
  <c r="EJ71" i="2"/>
  <c r="C72" i="2"/>
  <c r="H72" i="2"/>
  <c r="G72" i="2" s="1"/>
  <c r="J72" i="2"/>
  <c r="L72" i="2"/>
  <c r="N72" i="2"/>
  <c r="O72" i="2"/>
  <c r="P72" i="2"/>
  <c r="Q72" i="2"/>
  <c r="S72" i="2"/>
  <c r="T72" i="2"/>
  <c r="R72" i="2" s="1"/>
  <c r="U72" i="2"/>
  <c r="W72" i="2"/>
  <c r="X72" i="2"/>
  <c r="Y72" i="2"/>
  <c r="AA72" i="2" a="1"/>
  <c r="AA72" i="2" s="1"/>
  <c r="AD72" i="2" s="1"/>
  <c r="Z72" i="2" s="1"/>
  <c r="AB72" i="2" a="1"/>
  <c r="AB72" i="2" s="1"/>
  <c r="AC72" i="2"/>
  <c r="AF72" i="2" a="1"/>
  <c r="AF72" i="2"/>
  <c r="AG72" i="2" s="1"/>
  <c r="AE72" i="2" s="1"/>
  <c r="AH72" i="2"/>
  <c r="AI72" i="2"/>
  <c r="AK72" i="2"/>
  <c r="AL72" i="2"/>
  <c r="AN72" i="2"/>
  <c r="AM72" i="2" s="1"/>
  <c r="AO72" i="2"/>
  <c r="AQ72" i="2"/>
  <c r="AR72" i="2"/>
  <c r="AP72" i="2" s="1"/>
  <c r="AT72" i="2"/>
  <c r="AU72" i="2"/>
  <c r="AV72" i="2"/>
  <c r="AW72" i="2"/>
  <c r="AX72" i="2"/>
  <c r="AZ72" i="2"/>
  <c r="BA72" i="2"/>
  <c r="BC72" i="2"/>
  <c r="BB72" i="2" s="1"/>
  <c r="BD72" i="2"/>
  <c r="BE72" i="2"/>
  <c r="BF72" i="2"/>
  <c r="BG72" i="2"/>
  <c r="BI72" i="2"/>
  <c r="BH72" i="2" s="1"/>
  <c r="BJ72" i="2"/>
  <c r="BL72" i="2" a="1"/>
  <c r="BL72" i="2" s="1"/>
  <c r="BP72" i="2"/>
  <c r="BQ72" i="2"/>
  <c r="BR72" i="2"/>
  <c r="BS72" i="2"/>
  <c r="BT72" i="2"/>
  <c r="BU72" i="2"/>
  <c r="BV72" i="2"/>
  <c r="BW72" i="2"/>
  <c r="BX72" i="2"/>
  <c r="BY72" i="2"/>
  <c r="BZ72" i="2"/>
  <c r="CB72" i="2"/>
  <c r="CA72" i="2" s="1"/>
  <c r="CC72" i="2"/>
  <c r="CD72" i="2"/>
  <c r="CE72" i="2"/>
  <c r="CF72" i="2"/>
  <c r="CG72" i="2" s="1"/>
  <c r="CH72" i="2"/>
  <c r="CJ72" i="2"/>
  <c r="CI72" i="2" s="1"/>
  <c r="CK72" i="2"/>
  <c r="CL72" i="2"/>
  <c r="CN72" i="2"/>
  <c r="CM72" i="2" s="1"/>
  <c r="CP72" i="2"/>
  <c r="CS72" i="2" s="1"/>
  <c r="CQ72" i="2"/>
  <c r="CR72" i="2"/>
  <c r="CU72" i="2"/>
  <c r="CV72" i="2"/>
  <c r="CW72" i="2"/>
  <c r="CX72" i="2"/>
  <c r="DA72" i="2" s="1"/>
  <c r="CY72" i="2" a="1"/>
  <c r="CY72" i="2"/>
  <c r="CZ72" i="2" s="1"/>
  <c r="DC72" i="2"/>
  <c r="DF72" i="2" s="1"/>
  <c r="DD72" i="2" a="1"/>
  <c r="DD72" i="2" s="1"/>
  <c r="DE72" i="2" s="1"/>
  <c r="DB72" i="2" s="1"/>
  <c r="DH72" i="2"/>
  <c r="DI72" i="2"/>
  <c r="DG72" i="2" s="1"/>
  <c r="DK72" i="2"/>
  <c r="DL72" i="2"/>
  <c r="DM72" i="2"/>
  <c r="DN72" i="2" a="1"/>
  <c r="DN72" i="2" s="1"/>
  <c r="DP72" i="2" s="1"/>
  <c r="DO72" i="2"/>
  <c r="DQ72" i="2"/>
  <c r="DS72" i="2"/>
  <c r="DT72" i="2"/>
  <c r="DU72" i="2"/>
  <c r="DV72" i="2"/>
  <c r="DW72" i="2"/>
  <c r="DY72" i="2"/>
  <c r="DZ72" i="2" s="1"/>
  <c r="EA72" i="2"/>
  <c r="EB72" i="2"/>
  <c r="DX72" i="2" s="1"/>
  <c r="EC72" i="2"/>
  <c r="ED72" i="2"/>
  <c r="EE72" i="2" s="1"/>
  <c r="EF72" i="2"/>
  <c r="EH72" i="2"/>
  <c r="C73" i="2"/>
  <c r="G73" i="2"/>
  <c r="H73" i="2"/>
  <c r="J73" i="2"/>
  <c r="I73" i="2"/>
  <c r="L73" i="2"/>
  <c r="N73" i="2"/>
  <c r="O73" i="2"/>
  <c r="P73" i="2"/>
  <c r="Q73" i="2"/>
  <c r="S73" i="2"/>
  <c r="T73" i="2"/>
  <c r="U73" i="2"/>
  <c r="W73" i="2"/>
  <c r="X73" i="2"/>
  <c r="Y73" i="2"/>
  <c r="AA73" i="2" a="1"/>
  <c r="AA73" i="2" s="1"/>
  <c r="AB73" i="2" a="1"/>
  <c r="AB73" i="2" s="1"/>
  <c r="AD73" i="2" s="1"/>
  <c r="AC73" i="2"/>
  <c r="AF73" i="2" a="1"/>
  <c r="AF73" i="2" s="1"/>
  <c r="AG73" i="2" s="1"/>
  <c r="AH73" i="2"/>
  <c r="AI73" i="2"/>
  <c r="AE73" i="2" s="1"/>
  <c r="AK73" i="2"/>
  <c r="AL73" i="2"/>
  <c r="AJ73" i="2" s="1"/>
  <c r="AM73" i="2"/>
  <c r="AN73" i="2"/>
  <c r="AO73" i="2"/>
  <c r="AQ73" i="2"/>
  <c r="AR73" i="2"/>
  <c r="AT73" i="2"/>
  <c r="AS73" i="2" s="1"/>
  <c r="AU73" i="2"/>
  <c r="AW73" i="2"/>
  <c r="AX73" i="2"/>
  <c r="AV73" i="2" s="1"/>
  <c r="AZ73" i="2"/>
  <c r="AY73" i="2" s="1"/>
  <c r="BA73" i="2"/>
  <c r="BB73" i="2"/>
  <c r="BC73" i="2"/>
  <c r="BD73" i="2"/>
  <c r="BF73" i="2"/>
  <c r="BG73" i="2"/>
  <c r="BI73" i="2"/>
  <c r="BJ73" i="2"/>
  <c r="BL73" i="2" a="1"/>
  <c r="BL73" i="2" s="1"/>
  <c r="BP73" i="2"/>
  <c r="BQ73" i="2"/>
  <c r="BR73" i="2"/>
  <c r="BS73" i="2"/>
  <c r="BT73" i="2"/>
  <c r="BU73" i="2"/>
  <c r="BV73" i="2"/>
  <c r="BW73" i="2"/>
  <c r="BO73" i="2" s="1"/>
  <c r="BY73" i="2"/>
  <c r="BX73" i="2" s="1"/>
  <c r="BZ73" i="2"/>
  <c r="CB73" i="2"/>
  <c r="CC73" i="2"/>
  <c r="CG73" i="2" s="1"/>
  <c r="CA73" i="2" s="1"/>
  <c r="CD73" i="2"/>
  <c r="CF73" i="2" s="1"/>
  <c r="CE73" i="2"/>
  <c r="CH73" i="2"/>
  <c r="CJ73" i="2"/>
  <c r="CK73" i="2"/>
  <c r="CL73" i="2"/>
  <c r="CM73" i="2"/>
  <c r="CN73" i="2"/>
  <c r="CP73" i="2"/>
  <c r="CR73" i="2" s="1"/>
  <c r="CQ73" i="2"/>
  <c r="CS73" i="2"/>
  <c r="CO73" i="2" s="1"/>
  <c r="CU73" i="2"/>
  <c r="CT73" i="2" s="1"/>
  <c r="CV73" i="2"/>
  <c r="CX73" i="2"/>
  <c r="CY73" i="2" a="1"/>
  <c r="CY73" i="2" s="1"/>
  <c r="CZ73" i="2"/>
  <c r="CW73" i="2" s="1"/>
  <c r="DA73" i="2"/>
  <c r="DB73" i="2"/>
  <c r="DC73" i="2"/>
  <c r="DD73" i="2" a="1"/>
  <c r="DD73" i="2" s="1"/>
  <c r="DE73" i="2" s="1"/>
  <c r="DH73" i="2"/>
  <c r="DI73" i="2"/>
  <c r="DG73" i="2" s="1"/>
  <c r="DK73" i="2"/>
  <c r="DL73" i="2"/>
  <c r="DN73" i="2" a="1"/>
  <c r="DN73" i="2"/>
  <c r="DO73" i="2"/>
  <c r="DR73" i="2"/>
  <c r="DS73" i="2"/>
  <c r="DT73" i="2"/>
  <c r="DV73" i="2"/>
  <c r="DU73" i="2" s="1"/>
  <c r="DW73" i="2"/>
  <c r="DX73" i="2"/>
  <c r="DY73" i="2"/>
  <c r="DZ73" i="2"/>
  <c r="EA73" i="2"/>
  <c r="EB73" i="2"/>
  <c r="ED73" i="2"/>
  <c r="EG73" i="2"/>
  <c r="EH73" i="2"/>
  <c r="EJ73" i="2" s="1"/>
  <c r="EI73" i="2"/>
  <c r="C74" i="2"/>
  <c r="G74" i="2"/>
  <c r="H74" i="2"/>
  <c r="J74" i="2"/>
  <c r="L74" i="2"/>
  <c r="I74" i="2" s="1"/>
  <c r="N74" i="2"/>
  <c r="O74" i="2"/>
  <c r="P74" i="2"/>
  <c r="Q74" i="2"/>
  <c r="S74" i="2"/>
  <c r="T74" i="2"/>
  <c r="R74" i="2" s="1"/>
  <c r="U74" i="2"/>
  <c r="W74" i="2"/>
  <c r="X74" i="2"/>
  <c r="V74" i="2" s="1"/>
  <c r="Y74" i="2"/>
  <c r="AA74" i="2" a="1"/>
  <c r="AA74" i="2"/>
  <c r="AB74" i="2" a="1"/>
  <c r="AB74" i="2"/>
  <c r="AD74" i="2" s="1"/>
  <c r="Z74" i="2" s="1"/>
  <c r="AC74" i="2"/>
  <c r="AF74" i="2" a="1"/>
  <c r="AF74" i="2"/>
  <c r="AG74" i="2" s="1"/>
  <c r="AH74" i="2"/>
  <c r="AI74" i="2"/>
  <c r="AJ74" i="2"/>
  <c r="AK74" i="2"/>
  <c r="AL74" i="2"/>
  <c r="AN74" i="2"/>
  <c r="AO74" i="2"/>
  <c r="AQ74" i="2"/>
  <c r="AP74" i="2" s="1"/>
  <c r="AR74" i="2"/>
  <c r="AT74" i="2"/>
  <c r="AU74" i="2"/>
  <c r="AS74" i="2" s="1"/>
  <c r="AW74" i="2"/>
  <c r="AX74" i="2"/>
  <c r="AZ74" i="2"/>
  <c r="AY74" i="2" s="1"/>
  <c r="BA74" i="2"/>
  <c r="BC74" i="2"/>
  <c r="BB74" i="2" s="1"/>
  <c r="BD74" i="2"/>
  <c r="BF74" i="2"/>
  <c r="BG74" i="2"/>
  <c r="BI74" i="2"/>
  <c r="BH74" i="2" s="1"/>
  <c r="BJ74" i="2"/>
  <c r="BK74" i="2"/>
  <c r="BL74" i="2" a="1"/>
  <c r="BL74" i="2"/>
  <c r="BM74" i="2"/>
  <c r="BN74" i="2"/>
  <c r="BP74" i="2"/>
  <c r="BQ74" i="2"/>
  <c r="BR74" i="2"/>
  <c r="BS74" i="2"/>
  <c r="BT74" i="2"/>
  <c r="BU74" i="2"/>
  <c r="BV74" i="2"/>
  <c r="BW74" i="2"/>
  <c r="BY74" i="2"/>
  <c r="BZ74" i="2"/>
  <c r="BX74" i="2" s="1"/>
  <c r="CB74" i="2"/>
  <c r="CC74" i="2"/>
  <c r="CD74" i="2"/>
  <c r="CF74" i="2" s="1"/>
  <c r="CE74" i="2"/>
  <c r="CH74" i="2"/>
  <c r="CJ74" i="2"/>
  <c r="CK74" i="2"/>
  <c r="CI74" i="2" s="1"/>
  <c r="CL74" i="2"/>
  <c r="CN74" i="2"/>
  <c r="CM74" i="2" s="1"/>
  <c r="CP74" i="2"/>
  <c r="CS74" i="2" s="1"/>
  <c r="CQ74" i="2"/>
  <c r="CT74" i="2"/>
  <c r="CU74" i="2"/>
  <c r="CV74" i="2"/>
  <c r="CX74" i="2"/>
  <c r="CY74" i="2" a="1"/>
  <c r="CY74" i="2" s="1"/>
  <c r="CZ74" i="2" s="1"/>
  <c r="CW74" i="2" s="1"/>
  <c r="DB74" i="2"/>
  <c r="DC74" i="2"/>
  <c r="DD74" i="2" a="1"/>
  <c r="DD74" i="2"/>
  <c r="DE74" i="2" s="1"/>
  <c r="DG74" i="2"/>
  <c r="DH74" i="2"/>
  <c r="DI74" i="2"/>
  <c r="DJ74" i="2"/>
  <c r="DK74" i="2"/>
  <c r="DL74" i="2"/>
  <c r="DM74" i="2"/>
  <c r="DN74" i="2" a="1"/>
  <c r="DN74" i="2"/>
  <c r="DP74" i="2" s="1"/>
  <c r="DO74" i="2"/>
  <c r="DQ74" i="2"/>
  <c r="DS74" i="2"/>
  <c r="DT74" i="2"/>
  <c r="DU74" i="2"/>
  <c r="DV74" i="2"/>
  <c r="DW74" i="2"/>
  <c r="DY74" i="2"/>
  <c r="EB74" i="2"/>
  <c r="DX74" i="2" s="1"/>
  <c r="ED74" i="2"/>
  <c r="EF74" i="2"/>
  <c r="EG74" i="2"/>
  <c r="EH74" i="2"/>
  <c r="EI74" i="2"/>
  <c r="EJ74" i="2"/>
  <c r="C75" i="2"/>
  <c r="G75" i="2"/>
  <c r="H75" i="2"/>
  <c r="J75" i="2"/>
  <c r="L75" i="2"/>
  <c r="N75" i="2"/>
  <c r="O75" i="2"/>
  <c r="P75" i="2"/>
  <c r="M75" i="2" s="1"/>
  <c r="Q75" i="2"/>
  <c r="S75" i="2"/>
  <c r="T75" i="2"/>
  <c r="U75" i="2"/>
  <c r="W75" i="2"/>
  <c r="X75" i="2"/>
  <c r="Y75" i="2"/>
  <c r="AA75" i="2" a="1"/>
  <c r="AA75" i="2" s="1"/>
  <c r="AB75" i="2" a="1"/>
  <c r="AB75" i="2" s="1"/>
  <c r="AD75" i="2" s="1"/>
  <c r="Z75" i="2" s="1"/>
  <c r="AC75" i="2"/>
  <c r="AF75" i="2" a="1"/>
  <c r="AF75" i="2"/>
  <c r="AG75" i="2" s="1"/>
  <c r="AH75" i="2"/>
  <c r="AE75" i="2" s="1"/>
  <c r="AI75" i="2"/>
  <c r="AK75" i="2"/>
  <c r="AL75" i="2"/>
  <c r="AN75" i="2"/>
  <c r="AM75" i="2" s="1"/>
  <c r="AO75" i="2"/>
  <c r="AQ75" i="2"/>
  <c r="AP75" i="2" s="1"/>
  <c r="AR75" i="2"/>
  <c r="AT75" i="2"/>
  <c r="AS75" i="2" s="1"/>
  <c r="AU75" i="2"/>
  <c r="AW75" i="2"/>
  <c r="AV75" i="2" s="1"/>
  <c r="AX75" i="2"/>
  <c r="AZ75" i="2"/>
  <c r="BA75" i="2"/>
  <c r="AY75" i="2" s="1"/>
  <c r="BB75" i="2"/>
  <c r="BC75" i="2"/>
  <c r="BD75" i="2"/>
  <c r="BE75" i="2"/>
  <c r="BF75" i="2"/>
  <c r="BG75" i="2"/>
  <c r="BI75" i="2"/>
  <c r="BJ75" i="2"/>
  <c r="BL75" i="2" a="1"/>
  <c r="BL75" i="2"/>
  <c r="BP75" i="2"/>
  <c r="BQ75" i="2"/>
  <c r="BR75" i="2"/>
  <c r="BS75" i="2"/>
  <c r="BT75" i="2"/>
  <c r="BU75" i="2"/>
  <c r="BV75" i="2"/>
  <c r="BK75" i="2" s="1"/>
  <c r="BW75" i="2"/>
  <c r="BY75" i="2"/>
  <c r="BZ75" i="2"/>
  <c r="BX75" i="2" s="1"/>
  <c r="CB75" i="2"/>
  <c r="CC75" i="2"/>
  <c r="CD75" i="2"/>
  <c r="CF75" i="2" s="1"/>
  <c r="CE75" i="2"/>
  <c r="CH75" i="2"/>
  <c r="CJ75" i="2"/>
  <c r="CK75" i="2"/>
  <c r="CI75" i="2" s="1"/>
  <c r="CL75" i="2"/>
  <c r="CN75" i="2"/>
  <c r="CM75" i="2" s="1"/>
  <c r="CO75" i="2"/>
  <c r="CP75" i="2"/>
  <c r="CQ75" i="2"/>
  <c r="CR75" i="2"/>
  <c r="CS75" i="2"/>
  <c r="CT75" i="2"/>
  <c r="CU75" i="2"/>
  <c r="CV75" i="2"/>
  <c r="CW75" i="2"/>
  <c r="CX75" i="2"/>
  <c r="CY75" i="2" a="1"/>
  <c r="CY75" i="2"/>
  <c r="CZ75" i="2" s="1"/>
  <c r="DC75" i="2"/>
  <c r="DD75" i="2" a="1"/>
  <c r="DD75" i="2"/>
  <c r="DH75" i="2"/>
  <c r="DG75" i="2" s="1"/>
  <c r="DI75" i="2"/>
  <c r="DJ75" i="2"/>
  <c r="DK75" i="2"/>
  <c r="DL75" i="2"/>
  <c r="DN75" i="2" a="1"/>
  <c r="DN75" i="2" s="1"/>
  <c r="DO75" i="2"/>
  <c r="DQ75" i="2"/>
  <c r="DR75" i="2"/>
  <c r="DS75" i="2"/>
  <c r="DT75" i="2"/>
  <c r="DV75" i="2"/>
  <c r="DU75" i="2" s="1"/>
  <c r="DW75" i="2"/>
  <c r="DY75" i="2"/>
  <c r="DZ75" i="2"/>
  <c r="EA75" i="2"/>
  <c r="EB75" i="2"/>
  <c r="EC75" i="2"/>
  <c r="ED75" i="2"/>
  <c r="EF75" i="2" s="1"/>
  <c r="EE75" i="2"/>
  <c r="EG75" i="2"/>
  <c r="EH75" i="2"/>
  <c r="EI75" i="2"/>
  <c r="EJ75" i="2"/>
  <c r="C76" i="2"/>
  <c r="G76" i="2"/>
  <c r="H76" i="2"/>
  <c r="J76" i="2"/>
  <c r="I76" i="2" s="1"/>
  <c r="L76" i="2"/>
  <c r="N76" i="2"/>
  <c r="O76" i="2"/>
  <c r="P76" i="2"/>
  <c r="Q76" i="2"/>
  <c r="S76" i="2"/>
  <c r="T76" i="2"/>
  <c r="U76" i="2"/>
  <c r="W76" i="2"/>
  <c r="X76" i="2"/>
  <c r="Y76" i="2"/>
  <c r="AA76" i="2" a="1"/>
  <c r="AA76" i="2" s="1"/>
  <c r="AD76" i="2" s="1"/>
  <c r="AB76" i="2" a="1"/>
  <c r="AB76" i="2"/>
  <c r="AC76" i="2"/>
  <c r="AF76" i="2" a="1"/>
  <c r="AF76" i="2" s="1"/>
  <c r="AG76" i="2" s="1"/>
  <c r="AE76" i="2" s="1"/>
  <c r="AH76" i="2"/>
  <c r="AI76" i="2"/>
  <c r="AK76" i="2"/>
  <c r="AL76" i="2"/>
  <c r="AJ76" i="2" s="1"/>
  <c r="AN76" i="2"/>
  <c r="AM76" i="2" s="1"/>
  <c r="AO76" i="2"/>
  <c r="AQ76" i="2"/>
  <c r="AP76" i="2" s="1"/>
  <c r="AR76" i="2"/>
  <c r="AT76" i="2"/>
  <c r="AU76" i="2"/>
  <c r="AS76" i="2" s="1"/>
  <c r="AW76" i="2"/>
  <c r="AV76" i="2" s="1"/>
  <c r="AX76" i="2"/>
  <c r="AY76" i="2"/>
  <c r="AZ76" i="2"/>
  <c r="BA76" i="2"/>
  <c r="BC76" i="2"/>
  <c r="BB76" i="2" s="1"/>
  <c r="BD76" i="2"/>
  <c r="BF76" i="2"/>
  <c r="BG76" i="2"/>
  <c r="BE76" i="2" s="1"/>
  <c r="BI76" i="2"/>
  <c r="BH76" i="2" s="1"/>
  <c r="BJ76" i="2"/>
  <c r="BL76" i="2" a="1"/>
  <c r="BL76" i="2" s="1"/>
  <c r="BP76" i="2"/>
  <c r="BQ76" i="2"/>
  <c r="BR76" i="2"/>
  <c r="BS76" i="2"/>
  <c r="BT76" i="2"/>
  <c r="BU76" i="2"/>
  <c r="BV76" i="2"/>
  <c r="BW76" i="2"/>
  <c r="BK76" i="2" s="1"/>
  <c r="BY76" i="2"/>
  <c r="BZ76" i="2"/>
  <c r="CB76" i="2"/>
  <c r="CC76" i="2"/>
  <c r="CD76" i="2"/>
  <c r="CE76" i="2"/>
  <c r="CF76" i="2" s="1"/>
  <c r="CG76" i="2"/>
  <c r="CA76" i="2" s="1"/>
  <c r="CH76" i="2"/>
  <c r="CJ76" i="2"/>
  <c r="CI76" i="2" s="1"/>
  <c r="CK76" i="2"/>
  <c r="CL76" i="2"/>
  <c r="CM76" i="2"/>
  <c r="CN76" i="2"/>
  <c r="CP76" i="2"/>
  <c r="CQ76" i="2"/>
  <c r="CR76" i="2"/>
  <c r="CU76" i="2"/>
  <c r="CV76" i="2"/>
  <c r="CT76" i="2" s="1"/>
  <c r="CX76" i="2"/>
  <c r="CY76" i="2" a="1"/>
  <c r="CY76" i="2" s="1"/>
  <c r="CZ76" i="2" s="1"/>
  <c r="CW76" i="2" s="1"/>
  <c r="DA76" i="2"/>
  <c r="DB76" i="2"/>
  <c r="DC76" i="2"/>
  <c r="DD76" i="2" a="1"/>
  <c r="DD76" i="2" s="1"/>
  <c r="DE76" i="2"/>
  <c r="DF76" i="2"/>
  <c r="DH76" i="2"/>
  <c r="DG76" i="2" s="1"/>
  <c r="DI76" i="2"/>
  <c r="DJ76" i="2"/>
  <c r="DK76" i="2"/>
  <c r="DL76" i="2"/>
  <c r="DN76" i="2" a="1"/>
  <c r="DN76" i="2"/>
  <c r="DQ76" i="2" s="1"/>
  <c r="DO76" i="2"/>
  <c r="DP76" i="2"/>
  <c r="DM76" i="2" s="1"/>
  <c r="DS76" i="2"/>
  <c r="DR76" i="2" s="1"/>
  <c r="DT76" i="2"/>
  <c r="DV76" i="2"/>
  <c r="DW76" i="2"/>
  <c r="DU76" i="2" s="1"/>
  <c r="DY76" i="2"/>
  <c r="EB76" i="2"/>
  <c r="EC76" i="2"/>
  <c r="ED76" i="2"/>
  <c r="EE76" i="2" s="1"/>
  <c r="EF76" i="2"/>
  <c r="EG76" i="2"/>
  <c r="EH76" i="2"/>
  <c r="EI76" i="2"/>
  <c r="EJ76" i="2"/>
  <c r="C77" i="2"/>
  <c r="G77" i="2"/>
  <c r="H77" i="2"/>
  <c r="J77" i="2"/>
  <c r="L77" i="2"/>
  <c r="N77" i="2"/>
  <c r="O77" i="2"/>
  <c r="P77" i="2"/>
  <c r="M77" i="2" s="1"/>
  <c r="Q77" i="2"/>
  <c r="S77" i="2"/>
  <c r="T77" i="2"/>
  <c r="R77" i="2" s="1"/>
  <c r="U77" i="2"/>
  <c r="W77" i="2"/>
  <c r="X77" i="2"/>
  <c r="V77" i="2" s="1"/>
  <c r="Y77" i="2"/>
  <c r="AA77" i="2" a="1"/>
  <c r="AA77" i="2" s="1"/>
  <c r="AB77" i="2" a="1"/>
  <c r="AB77" i="2" s="1"/>
  <c r="AC77" i="2"/>
  <c r="AF77" i="2" a="1"/>
  <c r="AF77" i="2"/>
  <c r="AG77" i="2" s="1"/>
  <c r="AH77" i="2"/>
  <c r="AI77" i="2"/>
  <c r="AE77" i="2" s="1"/>
  <c r="AK77" i="2"/>
  <c r="AL77" i="2"/>
  <c r="AJ77" i="2" s="1"/>
  <c r="AN77" i="2"/>
  <c r="AM77" i="2" s="1"/>
  <c r="AO77" i="2"/>
  <c r="AP77" i="2"/>
  <c r="AQ77" i="2"/>
  <c r="AR77" i="2"/>
  <c r="AS77" i="2"/>
  <c r="AT77" i="2"/>
  <c r="AU77" i="2"/>
  <c r="AV77" i="2"/>
  <c r="AW77" i="2"/>
  <c r="AX77" i="2"/>
  <c r="AZ77" i="2"/>
  <c r="BA77" i="2"/>
  <c r="AY77" i="2" s="1"/>
  <c r="BC77" i="2"/>
  <c r="BB77" i="2" s="1"/>
  <c r="BD77" i="2"/>
  <c r="BE77" i="2"/>
  <c r="BF77" i="2"/>
  <c r="BG77" i="2"/>
  <c r="BI77" i="2"/>
  <c r="BH77" i="2" s="1"/>
  <c r="BJ77" i="2"/>
  <c r="BL77" i="2" a="1"/>
  <c r="BL77" i="2" s="1"/>
  <c r="BM77" i="2"/>
  <c r="BN77" i="2"/>
  <c r="BP77" i="2"/>
  <c r="BQ77" i="2"/>
  <c r="BR77" i="2"/>
  <c r="BS77" i="2"/>
  <c r="BT77" i="2"/>
  <c r="BU77" i="2"/>
  <c r="BV77" i="2"/>
  <c r="BK77" i="2" s="1"/>
  <c r="BW77" i="2"/>
  <c r="BY77" i="2"/>
  <c r="BZ77" i="2"/>
  <c r="BX77" i="2" s="1"/>
  <c r="CB77" i="2"/>
  <c r="CC77" i="2"/>
  <c r="CD77" i="2"/>
  <c r="CF77" i="2" s="1"/>
  <c r="CE77" i="2"/>
  <c r="CH77" i="2"/>
  <c r="CI77" i="2"/>
  <c r="CJ77" i="2"/>
  <c r="CK77" i="2"/>
  <c r="CL77" i="2"/>
  <c r="CN77" i="2"/>
  <c r="CM77" i="2" s="1"/>
  <c r="CP77" i="2"/>
  <c r="CR77" i="2" s="1"/>
  <c r="CQ77" i="2"/>
  <c r="CS77" i="2"/>
  <c r="CO77" i="2" s="1"/>
  <c r="CT77" i="2"/>
  <c r="CU77" i="2"/>
  <c r="CV77" i="2"/>
  <c r="CX77" i="2"/>
  <c r="CY77" i="2" a="1"/>
  <c r="CY77" i="2" s="1"/>
  <c r="CZ77" i="2" s="1"/>
  <c r="CW77" i="2" s="1"/>
  <c r="DA77" i="2"/>
  <c r="DC77" i="2"/>
  <c r="DD77" i="2" a="1"/>
  <c r="DD77" i="2"/>
  <c r="DE77" i="2"/>
  <c r="DB77" i="2" s="1"/>
  <c r="DF77" i="2"/>
  <c r="DG77" i="2"/>
  <c r="DH77" i="2"/>
  <c r="DI77" i="2"/>
  <c r="DJ77" i="2"/>
  <c r="DK77" i="2"/>
  <c r="DL77" i="2"/>
  <c r="DN77" i="2" a="1"/>
  <c r="DN77" i="2" s="1"/>
  <c r="DQ77" i="2" s="1"/>
  <c r="DO77" i="2"/>
  <c r="DS77" i="2"/>
  <c r="DT77" i="2"/>
  <c r="DV77" i="2"/>
  <c r="DW77" i="2"/>
  <c r="DY77" i="2"/>
  <c r="DZ77" i="2" s="1"/>
  <c r="EB77" i="2"/>
  <c r="DX77" i="2" s="1"/>
  <c r="ED77" i="2"/>
  <c r="EG77" i="2"/>
  <c r="EH77" i="2"/>
  <c r="EI77" i="2"/>
  <c r="EJ77" i="2"/>
  <c r="C78" i="2"/>
  <c r="G78" i="2"/>
  <c r="H78" i="2"/>
  <c r="J78" i="2"/>
  <c r="I78" i="2"/>
  <c r="L78" i="2"/>
  <c r="N78" i="2"/>
  <c r="O78" i="2"/>
  <c r="P78" i="2"/>
  <c r="Q78" i="2"/>
  <c r="S78" i="2"/>
  <c r="T78" i="2"/>
  <c r="R78" i="2" s="1"/>
  <c r="U78" i="2"/>
  <c r="W78" i="2"/>
  <c r="X78" i="2"/>
  <c r="V78" i="2" s="1"/>
  <c r="Y78" i="2"/>
  <c r="AA78" i="2" a="1"/>
  <c r="AA78" i="2"/>
  <c r="AB78" i="2" a="1"/>
  <c r="AB78" i="2"/>
  <c r="AC78" i="2"/>
  <c r="AD78" i="2"/>
  <c r="Z78" i="2" s="1"/>
  <c r="AF78" i="2" a="1"/>
  <c r="AF78" i="2" s="1"/>
  <c r="AG78" i="2"/>
  <c r="AH78" i="2"/>
  <c r="AI78" i="2"/>
  <c r="AE78" i="2" s="1"/>
  <c r="AK78" i="2"/>
  <c r="AL78" i="2"/>
  <c r="AJ78" i="2" s="1"/>
  <c r="AM78" i="2"/>
  <c r="AN78" i="2"/>
  <c r="AO78" i="2"/>
  <c r="AQ78" i="2"/>
  <c r="AP78" i="2" s="1"/>
  <c r="AR78" i="2"/>
  <c r="AT78" i="2"/>
  <c r="AU78" i="2"/>
  <c r="AS78" i="2" s="1"/>
  <c r="AV78" i="2"/>
  <c r="AW78" i="2"/>
  <c r="AX78" i="2"/>
  <c r="AZ78" i="2"/>
  <c r="BA78" i="2"/>
  <c r="AY78" i="2" s="1"/>
  <c r="BC78" i="2"/>
  <c r="BB78" i="2" s="1"/>
  <c r="BD78" i="2"/>
  <c r="BF78" i="2"/>
  <c r="BG78" i="2"/>
  <c r="BE78" i="2" s="1"/>
  <c r="BI78" i="2"/>
  <c r="BJ78" i="2"/>
  <c r="BL78" i="2" a="1"/>
  <c r="BL78" i="2"/>
  <c r="BP78" i="2"/>
  <c r="BQ78" i="2"/>
  <c r="BR78" i="2"/>
  <c r="BS78" i="2"/>
  <c r="BT78" i="2"/>
  <c r="BU78" i="2"/>
  <c r="BV78" i="2"/>
  <c r="BW78" i="2"/>
  <c r="BY78" i="2"/>
  <c r="BX78" i="2" s="1"/>
  <c r="BZ78" i="2"/>
  <c r="CA78" i="2"/>
  <c r="CB78" i="2"/>
  <c r="CC78" i="2"/>
  <c r="CD78" i="2"/>
  <c r="CF78" i="2" s="1"/>
  <c r="CE78" i="2"/>
  <c r="CG78" i="2"/>
  <c r="CH78" i="2"/>
  <c r="CI78" i="2"/>
  <c r="CJ78" i="2"/>
  <c r="CK78" i="2"/>
  <c r="CL78" i="2"/>
  <c r="CN78" i="2"/>
  <c r="CM78" i="2" s="1"/>
  <c r="CP78" i="2"/>
  <c r="CS78" i="2" s="1"/>
  <c r="CQ78" i="2"/>
  <c r="CR78" i="2"/>
  <c r="CU78" i="2"/>
  <c r="CV78" i="2"/>
  <c r="CT78" i="2" s="1"/>
  <c r="CX78" i="2"/>
  <c r="CY78" i="2" a="1"/>
  <c r="CY78" i="2" s="1"/>
  <c r="CZ78" i="2" s="1"/>
  <c r="CW78" i="2" s="1"/>
  <c r="DA78" i="2"/>
  <c r="DC78" i="2"/>
  <c r="DD78" i="2" a="1"/>
  <c r="DD78" i="2" s="1"/>
  <c r="DH78" i="2"/>
  <c r="DG78" i="2" s="1"/>
  <c r="DI78" i="2"/>
  <c r="DK78" i="2"/>
  <c r="DL78" i="2"/>
  <c r="DJ78" i="2" s="1"/>
  <c r="DN78" i="2" a="1"/>
  <c r="DN78" i="2" s="1"/>
  <c r="DO78" i="2"/>
  <c r="DQ78" i="2"/>
  <c r="DS78" i="2"/>
  <c r="DR78" i="2" s="1"/>
  <c r="DT78" i="2"/>
  <c r="DU78" i="2"/>
  <c r="DV78" i="2"/>
  <c r="DW78" i="2"/>
  <c r="DY78" i="2"/>
  <c r="DZ78" i="2"/>
  <c r="EA78" i="2"/>
  <c r="EB78" i="2"/>
  <c r="DX78" i="2" s="1"/>
  <c r="EC78" i="2"/>
  <c r="ED78" i="2"/>
  <c r="EE78" i="2"/>
  <c r="EF78" i="2"/>
  <c r="EH78" i="2"/>
  <c r="C79" i="2"/>
  <c r="G79" i="2"/>
  <c r="H79" i="2"/>
  <c r="J79" i="2"/>
  <c r="I79" i="2"/>
  <c r="L79" i="2"/>
  <c r="N79" i="2"/>
  <c r="O79" i="2"/>
  <c r="P79" i="2"/>
  <c r="Q79" i="2"/>
  <c r="S79" i="2"/>
  <c r="T79" i="2"/>
  <c r="R79" i="2" s="1"/>
  <c r="U79" i="2"/>
  <c r="V79" i="2"/>
  <c r="W79" i="2"/>
  <c r="X79" i="2"/>
  <c r="Y79" i="2"/>
  <c r="AA79" i="2" a="1"/>
  <c r="AA79" i="2"/>
  <c r="AB79" i="2" a="1"/>
  <c r="AB79" i="2"/>
  <c r="AD79" i="2" s="1"/>
  <c r="AC79" i="2"/>
  <c r="Z79" i="2" s="1"/>
  <c r="AF79" i="2" a="1"/>
  <c r="AF79" i="2" s="1"/>
  <c r="AG79" i="2" s="1"/>
  <c r="AE79" i="2" s="1"/>
  <c r="AH79" i="2"/>
  <c r="AI79" i="2"/>
  <c r="AK79" i="2"/>
  <c r="AJ79" i="2" s="1"/>
  <c r="AL79" i="2"/>
  <c r="AN79" i="2"/>
  <c r="AO79" i="2"/>
  <c r="AM79" i="2" s="1"/>
  <c r="AQ79" i="2"/>
  <c r="AP79" i="2" s="1"/>
  <c r="AR79" i="2"/>
  <c r="AT79" i="2"/>
  <c r="AS79" i="2" s="1"/>
  <c r="AU79" i="2"/>
  <c r="AW79" i="2"/>
  <c r="AV79" i="2" s="1"/>
  <c r="AX79" i="2"/>
  <c r="AZ79" i="2"/>
  <c r="AY79" i="2" s="1"/>
  <c r="BA79" i="2"/>
  <c r="BC79" i="2"/>
  <c r="BB79" i="2" s="1"/>
  <c r="BD79" i="2"/>
  <c r="BF79" i="2"/>
  <c r="BG79" i="2"/>
  <c r="BE79" i="2" s="1"/>
  <c r="BH79" i="2"/>
  <c r="BI79" i="2"/>
  <c r="BJ79" i="2"/>
  <c r="BL79" i="2" a="1"/>
  <c r="BL79" i="2"/>
  <c r="BM79" i="2" s="1"/>
  <c r="BN79" i="2"/>
  <c r="BP79" i="2"/>
  <c r="BQ79" i="2"/>
  <c r="BR79" i="2"/>
  <c r="BS79" i="2"/>
  <c r="BT79" i="2"/>
  <c r="BU79" i="2"/>
  <c r="BV79" i="2"/>
  <c r="BW79" i="2"/>
  <c r="BX79" i="2"/>
  <c r="BY79" i="2"/>
  <c r="BZ79" i="2"/>
  <c r="CB79" i="2"/>
  <c r="CC79" i="2"/>
  <c r="CD79" i="2"/>
  <c r="CE79" i="2"/>
  <c r="CF79" i="2" s="1"/>
  <c r="CG79" i="2"/>
  <c r="CH79" i="2"/>
  <c r="CJ79" i="2"/>
  <c r="CI79" i="2" s="1"/>
  <c r="CK79" i="2"/>
  <c r="CL79" i="2"/>
  <c r="CN79" i="2"/>
  <c r="CM79" i="2" s="1"/>
  <c r="CP79" i="2"/>
  <c r="CS79" i="2" s="1"/>
  <c r="CQ79" i="2"/>
  <c r="CR79" i="2"/>
  <c r="CT79" i="2"/>
  <c r="CU79" i="2"/>
  <c r="CV79" i="2"/>
  <c r="CW79" i="2"/>
  <c r="CX79" i="2"/>
  <c r="CY79" i="2" a="1"/>
  <c r="CY79" i="2"/>
  <c r="CZ79" i="2" s="1"/>
  <c r="DA79" i="2"/>
  <c r="DC79" i="2"/>
  <c r="DD79" i="2" a="1"/>
  <c r="DD79" i="2"/>
  <c r="DH79" i="2"/>
  <c r="DG79" i="2" s="1"/>
  <c r="DI79" i="2"/>
  <c r="DK79" i="2"/>
  <c r="DJ79" i="2" s="1"/>
  <c r="DL79" i="2"/>
  <c r="DN79" i="2" a="1"/>
  <c r="DN79" i="2" s="1"/>
  <c r="DO79" i="2"/>
  <c r="DS79" i="2"/>
  <c r="DR79" i="2" s="1"/>
  <c r="DT79" i="2"/>
  <c r="DV79" i="2"/>
  <c r="DW79" i="2"/>
  <c r="DU79" i="2" s="1"/>
  <c r="DY79" i="2"/>
  <c r="EB79" i="2"/>
  <c r="EC79" i="2"/>
  <c r="ED79" i="2"/>
  <c r="EE79" i="2"/>
  <c r="EF79" i="2"/>
  <c r="EG79" i="2"/>
  <c r="EH79" i="2"/>
  <c r="EJ79" i="2" s="1"/>
  <c r="EI79" i="2"/>
  <c r="C80" i="2"/>
  <c r="H80" i="2"/>
  <c r="G80" i="2" s="1"/>
  <c r="J80" i="2"/>
  <c r="L80" i="2"/>
  <c r="N80" i="2"/>
  <c r="O80" i="2"/>
  <c r="P80" i="2"/>
  <c r="Q80" i="2"/>
  <c r="R80" i="2"/>
  <c r="S80" i="2"/>
  <c r="T80" i="2"/>
  <c r="U80" i="2"/>
  <c r="W80" i="2"/>
  <c r="X80" i="2"/>
  <c r="V80" i="2" s="1"/>
  <c r="Y80" i="2"/>
  <c r="AA80" i="2" a="1"/>
  <c r="AA80" i="2"/>
  <c r="AB80" i="2" a="1"/>
  <c r="AB80" i="2"/>
  <c r="AD80" i="2" s="1"/>
  <c r="Z80" i="2" s="1"/>
  <c r="AC80" i="2"/>
  <c r="AF80" i="2" a="1"/>
  <c r="AF80" i="2" s="1"/>
  <c r="AG80" i="2"/>
  <c r="AH80" i="2"/>
  <c r="AI80" i="2"/>
  <c r="AK80" i="2"/>
  <c r="AJ80" i="2" s="1"/>
  <c r="AL80" i="2"/>
  <c r="AM80" i="2"/>
  <c r="AN80" i="2"/>
  <c r="AO80" i="2"/>
  <c r="AP80" i="2"/>
  <c r="AQ80" i="2"/>
  <c r="AR80" i="2"/>
  <c r="AT80" i="2"/>
  <c r="AU80" i="2"/>
  <c r="AS80" i="2" s="1"/>
  <c r="AW80" i="2"/>
  <c r="AX80" i="2"/>
  <c r="AY80" i="2"/>
  <c r="AZ80" i="2"/>
  <c r="BA80" i="2"/>
  <c r="BC80" i="2"/>
  <c r="BB80" i="2" s="1"/>
  <c r="BD80" i="2"/>
  <c r="BE80" i="2"/>
  <c r="BF80" i="2"/>
  <c r="BG80" i="2"/>
  <c r="BH80" i="2"/>
  <c r="BI80" i="2"/>
  <c r="BJ80" i="2"/>
  <c r="BL80" i="2" a="1"/>
  <c r="BL80" i="2"/>
  <c r="BP80" i="2"/>
  <c r="BQ80" i="2"/>
  <c r="BR80" i="2"/>
  <c r="BS80" i="2"/>
  <c r="BT80" i="2"/>
  <c r="BU80" i="2"/>
  <c r="BV80" i="2"/>
  <c r="BW80" i="2"/>
  <c r="BO80" i="2" s="1"/>
  <c r="BY80" i="2"/>
  <c r="BZ80" i="2"/>
  <c r="BX80" i="2" s="1"/>
  <c r="CB80" i="2"/>
  <c r="CC80" i="2"/>
  <c r="CG80" i="2" s="1"/>
  <c r="CD80" i="2"/>
  <c r="CE80" i="2"/>
  <c r="CF80" i="2" s="1"/>
  <c r="CH80" i="2"/>
  <c r="CJ80" i="2"/>
  <c r="CK80" i="2"/>
  <c r="CL80" i="2"/>
  <c r="CM80" i="2"/>
  <c r="CN80" i="2"/>
  <c r="CP80" i="2"/>
  <c r="CQ80" i="2"/>
  <c r="CU80" i="2"/>
  <c r="CV80" i="2"/>
  <c r="CT80" i="2" s="1"/>
  <c r="CX80" i="2"/>
  <c r="CY80" i="2" a="1"/>
  <c r="CY80" i="2"/>
  <c r="DB80" i="2"/>
  <c r="DC80" i="2"/>
  <c r="DD80" i="2" a="1"/>
  <c r="DD80" i="2"/>
  <c r="DE80" i="2" s="1"/>
  <c r="DF80" i="2"/>
  <c r="DG80" i="2"/>
  <c r="DH80" i="2"/>
  <c r="DI80" i="2"/>
  <c r="DJ80" i="2"/>
  <c r="DK80" i="2"/>
  <c r="DL80" i="2"/>
  <c r="DN80" i="2" a="1"/>
  <c r="DN80" i="2"/>
  <c r="DO80" i="2"/>
  <c r="DP80" i="2" s="1"/>
  <c r="DM80" i="2" s="1"/>
  <c r="DS80" i="2"/>
  <c r="DR80" i="2" s="1"/>
  <c r="DT80" i="2"/>
  <c r="DU80" i="2"/>
  <c r="DV80" i="2"/>
  <c r="DW80" i="2"/>
  <c r="DX80" i="2"/>
  <c r="DY80" i="2"/>
  <c r="DZ80" i="2" s="1"/>
  <c r="EB80" i="2"/>
  <c r="ED80" i="2"/>
  <c r="EF80" i="2" s="1"/>
  <c r="EG80" i="2"/>
  <c r="EH80" i="2"/>
  <c r="EI80" i="2"/>
  <c r="EJ80" i="2"/>
  <c r="C81" i="2"/>
  <c r="G81" i="2"/>
  <c r="H81" i="2"/>
  <c r="J81" i="2"/>
  <c r="I81" i="2"/>
  <c r="L81" i="2"/>
  <c r="N81" i="2"/>
  <c r="O81" i="2"/>
  <c r="P81" i="2"/>
  <c r="Q81" i="2"/>
  <c r="S81" i="2"/>
  <c r="T81" i="2"/>
  <c r="U81" i="2"/>
  <c r="V81" i="2"/>
  <c r="W81" i="2"/>
  <c r="X81" i="2"/>
  <c r="Y81" i="2"/>
  <c r="AA81" i="2" a="1"/>
  <c r="AA81" i="2" s="1"/>
  <c r="AB81" i="2" a="1"/>
  <c r="AB81" i="2"/>
  <c r="AD81" i="2" s="1"/>
  <c r="Z81" i="2" s="1"/>
  <c r="AC81" i="2"/>
  <c r="AF81" i="2" a="1"/>
  <c r="AF81" i="2" s="1"/>
  <c r="AG81" i="2" s="1"/>
  <c r="AH81" i="2"/>
  <c r="AI81" i="2"/>
  <c r="AK81" i="2"/>
  <c r="AL81" i="2"/>
  <c r="AN81" i="2"/>
  <c r="AO81" i="2"/>
  <c r="AP81" i="2"/>
  <c r="AQ81" i="2"/>
  <c r="AR81" i="2"/>
  <c r="AS81" i="2"/>
  <c r="AT81" i="2"/>
  <c r="AU81" i="2"/>
  <c r="AW81" i="2"/>
  <c r="AV81" i="2" s="1"/>
  <c r="AX81" i="2"/>
  <c r="AZ81" i="2"/>
  <c r="BA81" i="2"/>
  <c r="AY81" i="2" s="1"/>
  <c r="BC81" i="2"/>
  <c r="BB81" i="2" s="1"/>
  <c r="BD81" i="2"/>
  <c r="BF81" i="2"/>
  <c r="BG81" i="2"/>
  <c r="BI81" i="2"/>
  <c r="BH81" i="2" s="1"/>
  <c r="BJ81" i="2"/>
  <c r="BL81" i="2" a="1"/>
  <c r="BL81" i="2" s="1"/>
  <c r="BM81" i="2"/>
  <c r="BN81" i="2"/>
  <c r="BP81" i="2"/>
  <c r="BQ81" i="2"/>
  <c r="BR81" i="2"/>
  <c r="BS81" i="2"/>
  <c r="BT81" i="2"/>
  <c r="BU81" i="2"/>
  <c r="BV81" i="2"/>
  <c r="BK81" i="2" s="1"/>
  <c r="BW81" i="2"/>
  <c r="BX81" i="2"/>
  <c r="BY81" i="2"/>
  <c r="BZ81" i="2"/>
  <c r="CB81" i="2"/>
  <c r="CC81" i="2"/>
  <c r="CD81" i="2"/>
  <c r="CE81" i="2"/>
  <c r="CF81" i="2"/>
  <c r="CH81" i="2"/>
  <c r="CJ81" i="2"/>
  <c r="CI81" i="2" s="1"/>
  <c r="CK81" i="2"/>
  <c r="CL81" i="2"/>
  <c r="CN81" i="2"/>
  <c r="CM81" i="2" s="1"/>
  <c r="CP81" i="2"/>
  <c r="CQ81" i="2"/>
  <c r="CS81" i="2" s="1"/>
  <c r="CT81" i="2"/>
  <c r="CU81" i="2"/>
  <c r="CV81" i="2"/>
  <c r="CX81" i="2"/>
  <c r="CY81" i="2" a="1"/>
  <c r="CY81" i="2"/>
  <c r="CZ81" i="2" s="1"/>
  <c r="CW81" i="2" s="1"/>
  <c r="DA81" i="2"/>
  <c r="DC81" i="2"/>
  <c r="DF81" i="2" s="1"/>
  <c r="DD81" i="2" a="1"/>
  <c r="DD81" i="2"/>
  <c r="DE81" i="2"/>
  <c r="DB81" i="2" s="1"/>
  <c r="DG81" i="2"/>
  <c r="DH81" i="2"/>
  <c r="DI81" i="2"/>
  <c r="DJ81" i="2"/>
  <c r="DK81" i="2"/>
  <c r="DL81" i="2"/>
  <c r="DN81" i="2" a="1"/>
  <c r="DN81" i="2"/>
  <c r="DO81" i="2"/>
  <c r="DQ81" i="2"/>
  <c r="DS81" i="2"/>
  <c r="DR81" i="2" s="1"/>
  <c r="DT81" i="2"/>
  <c r="DV81" i="2"/>
  <c r="DU81" i="2" s="1"/>
  <c r="DW81" i="2"/>
  <c r="DY81" i="2"/>
  <c r="EB81" i="2"/>
  <c r="DX81" i="2" s="1"/>
  <c r="EC81" i="2"/>
  <c r="ED81" i="2"/>
  <c r="EF81" i="2" s="1"/>
  <c r="EG81" i="2"/>
  <c r="EH81" i="2"/>
  <c r="EI81" i="2"/>
  <c r="EJ81" i="2"/>
  <c r="C82" i="2"/>
  <c r="G82" i="2"/>
  <c r="H82" i="2"/>
  <c r="J82" i="2"/>
  <c r="I82" i="2" s="1"/>
  <c r="L82" i="2"/>
  <c r="N82" i="2"/>
  <c r="O82" i="2"/>
  <c r="P82" i="2"/>
  <c r="Q82" i="2"/>
  <c r="S82" i="2"/>
  <c r="T82" i="2"/>
  <c r="R82" i="2" s="1"/>
  <c r="U82" i="2"/>
  <c r="W82" i="2"/>
  <c r="X82" i="2"/>
  <c r="Y82" i="2"/>
  <c r="AA82" i="2" a="1"/>
  <c r="AA82" i="2"/>
  <c r="AD82" i="2" s="1"/>
  <c r="Z82" i="2" s="1"/>
  <c r="AB82" i="2" a="1"/>
  <c r="AB82" i="2"/>
  <c r="AC82" i="2"/>
  <c r="AF82" i="2" a="1"/>
  <c r="AF82" i="2" s="1"/>
  <c r="AG82" i="2" s="1"/>
  <c r="AE82" i="2" s="1"/>
  <c r="AH82" i="2"/>
  <c r="AI82" i="2"/>
  <c r="AK82" i="2"/>
  <c r="AL82" i="2"/>
  <c r="AJ82" i="2" s="1"/>
  <c r="AN82" i="2"/>
  <c r="AM82" i="2" s="1"/>
  <c r="AO82" i="2"/>
  <c r="AQ82" i="2"/>
  <c r="AP82" i="2" s="1"/>
  <c r="AR82" i="2"/>
  <c r="AT82" i="2"/>
  <c r="AU82" i="2"/>
  <c r="AS82" i="2" s="1"/>
  <c r="AW82" i="2"/>
  <c r="AV82" i="2" s="1"/>
  <c r="AX82" i="2"/>
  <c r="AY82" i="2"/>
  <c r="AZ82" i="2"/>
  <c r="BA82" i="2"/>
  <c r="BC82" i="2"/>
  <c r="BD82" i="2"/>
  <c r="BF82" i="2"/>
  <c r="BG82" i="2"/>
  <c r="BE82" i="2" s="1"/>
  <c r="BI82" i="2"/>
  <c r="BH82" i="2" s="1"/>
  <c r="BJ82" i="2"/>
  <c r="BL82" i="2" a="1"/>
  <c r="BL82" i="2" s="1"/>
  <c r="BP82" i="2"/>
  <c r="BQ82" i="2"/>
  <c r="BR82" i="2"/>
  <c r="BS82" i="2"/>
  <c r="BT82" i="2"/>
  <c r="BU82" i="2"/>
  <c r="BV82" i="2"/>
  <c r="BW82" i="2"/>
  <c r="BY82" i="2"/>
  <c r="BZ82" i="2"/>
  <c r="CB82" i="2"/>
  <c r="CC82" i="2"/>
  <c r="CD82" i="2"/>
  <c r="CF82" i="2" s="1"/>
  <c r="CG82" i="2" s="1"/>
  <c r="CA82" i="2" s="1"/>
  <c r="CE82" i="2"/>
  <c r="CH82" i="2"/>
  <c r="CJ82" i="2"/>
  <c r="CK82" i="2"/>
  <c r="CL82" i="2"/>
  <c r="CI82" i="2" s="1"/>
  <c r="CN82" i="2"/>
  <c r="CM82" i="2" s="1"/>
  <c r="CP82" i="2"/>
  <c r="CQ82" i="2"/>
  <c r="CU82" i="2"/>
  <c r="CV82" i="2"/>
  <c r="CT82" i="2" s="1"/>
  <c r="CX82" i="2"/>
  <c r="CY82" i="2" a="1"/>
  <c r="CY82" i="2" s="1"/>
  <c r="CZ82" i="2" s="1"/>
  <c r="CW82" i="2" s="1"/>
  <c r="DC82" i="2"/>
  <c r="DD82" i="2" a="1"/>
  <c r="DD82" i="2" s="1"/>
  <c r="DH82" i="2"/>
  <c r="DG82" i="2" s="1"/>
  <c r="DI82" i="2"/>
  <c r="DK82" i="2"/>
  <c r="DL82" i="2"/>
  <c r="DJ82" i="2" s="1"/>
  <c r="DN82" i="2" a="1"/>
  <c r="DN82" i="2" s="1"/>
  <c r="DQ82" i="2" s="1"/>
  <c r="DO82" i="2"/>
  <c r="DR82" i="2"/>
  <c r="DS82" i="2"/>
  <c r="DT82" i="2"/>
  <c r="DU82" i="2"/>
  <c r="DV82" i="2"/>
  <c r="DW82" i="2"/>
  <c r="DY82" i="2"/>
  <c r="DZ82" i="2"/>
  <c r="EA82" i="2"/>
  <c r="EB82" i="2"/>
  <c r="EC82" i="2"/>
  <c r="ED82" i="2"/>
  <c r="EE82" i="2"/>
  <c r="EF82" i="2"/>
  <c r="EH82" i="2"/>
  <c r="EJ82" i="2" s="1"/>
  <c r="EI82" i="2"/>
  <c r="C83" i="2"/>
  <c r="H83" i="2"/>
  <c r="G83" i="2" s="1"/>
  <c r="I83" i="2"/>
  <c r="J83" i="2"/>
  <c r="L83" i="2"/>
  <c r="N83" i="2"/>
  <c r="O83" i="2"/>
  <c r="P83" i="2"/>
  <c r="Q83" i="2"/>
  <c r="R83" i="2"/>
  <c r="S83" i="2"/>
  <c r="T83" i="2"/>
  <c r="U83" i="2"/>
  <c r="W83" i="2"/>
  <c r="X83" i="2"/>
  <c r="Y83" i="2"/>
  <c r="Z83" i="2"/>
  <c r="AA83" i="2" a="1"/>
  <c r="AA83" i="2"/>
  <c r="AB83" i="2" a="1"/>
  <c r="AB83" i="2"/>
  <c r="AC83" i="2"/>
  <c r="AD83" i="2"/>
  <c r="AF83" i="2" a="1"/>
  <c r="AF83" i="2" s="1"/>
  <c r="AG83" i="2" s="1"/>
  <c r="AE83" i="2" s="1"/>
  <c r="AH83" i="2"/>
  <c r="AI83" i="2"/>
  <c r="AK83" i="2"/>
  <c r="AL83" i="2"/>
  <c r="AJ83" i="2" s="1"/>
  <c r="AM83" i="2"/>
  <c r="AN83" i="2"/>
  <c r="AO83" i="2"/>
  <c r="AQ83" i="2"/>
  <c r="AP83" i="2" s="1"/>
  <c r="AR83" i="2"/>
  <c r="AT83" i="2"/>
  <c r="AS83" i="2" s="1"/>
  <c r="AU83" i="2"/>
  <c r="AW83" i="2"/>
  <c r="AV83" i="2" s="1"/>
  <c r="AX83" i="2"/>
  <c r="AZ83" i="2"/>
  <c r="AY83" i="2" s="1"/>
  <c r="BA83" i="2"/>
  <c r="BC83" i="2"/>
  <c r="BB83" i="2" s="1"/>
  <c r="BD83" i="2"/>
  <c r="BE83" i="2"/>
  <c r="BF83" i="2"/>
  <c r="BG83" i="2"/>
  <c r="BH83" i="2"/>
  <c r="BI83" i="2"/>
  <c r="BJ83" i="2"/>
  <c r="BK83" i="2"/>
  <c r="BL83" i="2" a="1"/>
  <c r="BL83" i="2"/>
  <c r="BP83" i="2"/>
  <c r="BQ83" i="2"/>
  <c r="BR83" i="2"/>
  <c r="BS83" i="2"/>
  <c r="BT83" i="2"/>
  <c r="BU83" i="2"/>
  <c r="BV83" i="2"/>
  <c r="BW83" i="2"/>
  <c r="BX83" i="2"/>
  <c r="BY83" i="2"/>
  <c r="BZ83" i="2"/>
  <c r="CB83" i="2"/>
  <c r="CC83" i="2"/>
  <c r="CD83" i="2"/>
  <c r="CE83" i="2"/>
  <c r="CH83" i="2"/>
  <c r="CJ83" i="2"/>
  <c r="CK83" i="2"/>
  <c r="CL83" i="2"/>
  <c r="CN83" i="2"/>
  <c r="CM83" i="2" s="1"/>
  <c r="CP83" i="2"/>
  <c r="CS83" i="2" s="1"/>
  <c r="CQ83" i="2"/>
  <c r="CU83" i="2"/>
  <c r="CT83" i="2" s="1"/>
  <c r="CV83" i="2"/>
  <c r="CW83" i="2"/>
  <c r="CX83" i="2"/>
  <c r="DA83" i="2" s="1"/>
  <c r="CY83" i="2" a="1"/>
  <c r="CY83" i="2"/>
  <c r="CZ83" i="2" s="1"/>
  <c r="DB83" i="2"/>
  <c r="DC83" i="2"/>
  <c r="DD83" i="2" a="1"/>
  <c r="DD83" i="2" s="1"/>
  <c r="DE83" i="2" s="1"/>
  <c r="DH83" i="2"/>
  <c r="DG83" i="2" s="1"/>
  <c r="DI83" i="2"/>
  <c r="DK83" i="2"/>
  <c r="DJ83" i="2" s="1"/>
  <c r="DL83" i="2"/>
  <c r="DN83" i="2" a="1"/>
  <c r="DN83" i="2" s="1"/>
  <c r="DQ83" i="2" s="1"/>
  <c r="DO83" i="2"/>
  <c r="DS83" i="2"/>
  <c r="DR83" i="2" s="1"/>
  <c r="DT83" i="2"/>
  <c r="DV83" i="2"/>
  <c r="DW83" i="2"/>
  <c r="DU83" i="2" s="1"/>
  <c r="DX83" i="2"/>
  <c r="DY83" i="2"/>
  <c r="DZ83" i="2" s="1"/>
  <c r="EB83" i="2"/>
  <c r="EC83" i="2"/>
  <c r="ED83" i="2"/>
  <c r="EE83" i="2"/>
  <c r="EF83" i="2"/>
  <c r="EG83" i="2"/>
  <c r="EH83" i="2"/>
  <c r="EJ83" i="2" s="1"/>
  <c r="EI83" i="2"/>
  <c r="C84" i="2"/>
  <c r="H84" i="2"/>
  <c r="G84" i="2" s="1"/>
  <c r="J84" i="2"/>
  <c r="L84" i="2"/>
  <c r="N84" i="2"/>
  <c r="O84" i="2"/>
  <c r="M84" i="2" s="1"/>
  <c r="P84" i="2"/>
  <c r="Q84" i="2"/>
  <c r="S84" i="2"/>
  <c r="T84" i="2"/>
  <c r="R84" i="2" s="1"/>
  <c r="U84" i="2"/>
  <c r="W84" i="2"/>
  <c r="X84" i="2"/>
  <c r="Y84" i="2"/>
  <c r="AA84" i="2" a="1"/>
  <c r="AA84" i="2"/>
  <c r="AB84" i="2" a="1"/>
  <c r="AB84" i="2"/>
  <c r="AD84" i="2" s="1"/>
  <c r="AC84" i="2"/>
  <c r="AF84" i="2" a="1"/>
  <c r="AF84" i="2" s="1"/>
  <c r="AG84" i="2"/>
  <c r="AH84" i="2"/>
  <c r="AI84" i="2"/>
  <c r="AK84" i="2"/>
  <c r="AJ84" i="2" s="1"/>
  <c r="AL84" i="2"/>
  <c r="AM84" i="2"/>
  <c r="AN84" i="2"/>
  <c r="AO84" i="2"/>
  <c r="AP84" i="2"/>
  <c r="AQ84" i="2"/>
  <c r="AR84" i="2"/>
  <c r="AS84" i="2"/>
  <c r="AT84" i="2"/>
  <c r="AU84" i="2"/>
  <c r="AW84" i="2"/>
  <c r="AX84" i="2"/>
  <c r="AY84" i="2"/>
  <c r="AZ84" i="2"/>
  <c r="BA84" i="2"/>
  <c r="BC84" i="2"/>
  <c r="BB84" i="2" s="1"/>
  <c r="BD84" i="2"/>
  <c r="BE84" i="2"/>
  <c r="BF84" i="2"/>
  <c r="BG84" i="2"/>
  <c r="BH84" i="2"/>
  <c r="BI84" i="2"/>
  <c r="BJ84" i="2"/>
  <c r="BK84" i="2"/>
  <c r="BL84" i="2" a="1"/>
  <c r="BL84" i="2"/>
  <c r="BM84" i="2" s="1"/>
  <c r="BN84" i="2"/>
  <c r="BP84" i="2"/>
  <c r="BQ84" i="2"/>
  <c r="BR84" i="2"/>
  <c r="BS84" i="2"/>
  <c r="BT84" i="2"/>
  <c r="BU84" i="2"/>
  <c r="BV84" i="2"/>
  <c r="BW84" i="2"/>
  <c r="BX84" i="2"/>
  <c r="BY84" i="2"/>
  <c r="BZ84" i="2"/>
  <c r="CB84" i="2"/>
  <c r="CA84" i="2" s="1"/>
  <c r="CC84" i="2"/>
  <c r="CG84" i="2" s="1"/>
  <c r="CD84" i="2"/>
  <c r="CE84" i="2"/>
  <c r="CF84" i="2" s="1"/>
  <c r="CH84" i="2"/>
  <c r="CJ84" i="2"/>
  <c r="CK84" i="2"/>
  <c r="CL84" i="2"/>
  <c r="CM84" i="2"/>
  <c r="CN84" i="2"/>
  <c r="CP84" i="2"/>
  <c r="CQ84" i="2"/>
  <c r="CU84" i="2"/>
  <c r="CT84" i="2" s="1"/>
  <c r="CV84" i="2"/>
  <c r="CX84" i="2"/>
  <c r="CY84" i="2" a="1"/>
  <c r="CY84" i="2"/>
  <c r="DA84" i="2" s="1"/>
  <c r="CZ84" i="2"/>
  <c r="CW84" i="2" s="1"/>
  <c r="DB84" i="2"/>
  <c r="DC84" i="2"/>
  <c r="DF84" i="2" s="1"/>
  <c r="DD84" i="2" a="1"/>
  <c r="DD84" i="2"/>
  <c r="DE84" i="2" s="1"/>
  <c r="DH84" i="2"/>
  <c r="DG84" i="2" s="1"/>
  <c r="DI84" i="2"/>
  <c r="DK84" i="2"/>
  <c r="DL84" i="2"/>
  <c r="DJ84" i="2" s="1"/>
  <c r="DN84" i="2" a="1"/>
  <c r="DN84" i="2"/>
  <c r="DQ84" i="2" s="1"/>
  <c r="DO84" i="2"/>
  <c r="DS84" i="2"/>
  <c r="DR84" i="2" s="1"/>
  <c r="DT84" i="2"/>
  <c r="DU84" i="2"/>
  <c r="DV84" i="2"/>
  <c r="DW84" i="2"/>
  <c r="DY84" i="2"/>
  <c r="EB84" i="2"/>
  <c r="ED84" i="2"/>
  <c r="EG84" i="2"/>
  <c r="EH84" i="2"/>
  <c r="EI84" i="2"/>
  <c r="EJ84" i="2"/>
  <c r="C85" i="2"/>
  <c r="G85" i="2"/>
  <c r="H85" i="2"/>
  <c r="I85" i="2"/>
  <c r="J85" i="2"/>
  <c r="L85" i="2"/>
  <c r="N85" i="2"/>
  <c r="O85" i="2"/>
  <c r="P85" i="2"/>
  <c r="M85" i="2" s="1"/>
  <c r="Q85" i="2"/>
  <c r="S85" i="2"/>
  <c r="T85" i="2"/>
  <c r="U85" i="2"/>
  <c r="W85" i="2"/>
  <c r="X85" i="2"/>
  <c r="V85" i="2" s="1"/>
  <c r="Y85" i="2"/>
  <c r="AA85" i="2" a="1"/>
  <c r="AA85" i="2"/>
  <c r="AB85" i="2" a="1"/>
  <c r="AB85" i="2" s="1"/>
  <c r="AD85" i="2" s="1"/>
  <c r="Z85" i="2" s="1"/>
  <c r="AC85" i="2"/>
  <c r="AF85" i="2" a="1"/>
  <c r="AF85" i="2"/>
  <c r="AG85" i="2" s="1"/>
  <c r="AH85" i="2"/>
  <c r="AI85" i="2"/>
  <c r="AK85" i="2"/>
  <c r="AL85" i="2"/>
  <c r="AN85" i="2"/>
  <c r="AO85" i="2"/>
  <c r="AM85" i="2" s="1"/>
  <c r="AQ85" i="2"/>
  <c r="AP85" i="2" s="1"/>
  <c r="AR85" i="2"/>
  <c r="AS85" i="2"/>
  <c r="AT85" i="2"/>
  <c r="AU85" i="2"/>
  <c r="AW85" i="2"/>
  <c r="AV85" i="2" s="1"/>
  <c r="AX85" i="2"/>
  <c r="AZ85" i="2"/>
  <c r="BA85" i="2"/>
  <c r="AY85" i="2" s="1"/>
  <c r="BC85" i="2"/>
  <c r="BD85" i="2"/>
  <c r="BF85" i="2"/>
  <c r="BG85" i="2"/>
  <c r="BI85" i="2"/>
  <c r="BH85" i="2" s="1"/>
  <c r="BJ85" i="2"/>
  <c r="BL85" i="2" a="1"/>
  <c r="BL85" i="2"/>
  <c r="BM85" i="2" s="1"/>
  <c r="BN85" i="2"/>
  <c r="BP85" i="2"/>
  <c r="BQ85" i="2"/>
  <c r="BR85" i="2"/>
  <c r="BS85" i="2"/>
  <c r="BT85" i="2"/>
  <c r="BU85" i="2"/>
  <c r="BV85" i="2"/>
  <c r="BW85" i="2"/>
  <c r="BY85" i="2"/>
  <c r="BZ85" i="2"/>
  <c r="BX85" i="2" s="1"/>
  <c r="CB85" i="2"/>
  <c r="CC85" i="2"/>
  <c r="CG85" i="2" s="1"/>
  <c r="CA85" i="2" s="1"/>
  <c r="CD85" i="2"/>
  <c r="CE85" i="2"/>
  <c r="CF85" i="2"/>
  <c r="CH85" i="2"/>
  <c r="CJ85" i="2"/>
  <c r="CK85" i="2"/>
  <c r="CL85" i="2"/>
  <c r="CI85" i="2" s="1"/>
  <c r="CN85" i="2"/>
  <c r="CM85" i="2" s="1"/>
  <c r="CP85" i="2"/>
  <c r="CQ85" i="2"/>
  <c r="CU85" i="2"/>
  <c r="CV85" i="2"/>
  <c r="CT85" i="2" s="1"/>
  <c r="CX85" i="2"/>
  <c r="CY85" i="2" a="1"/>
  <c r="CY85" i="2" s="1"/>
  <c r="DC85" i="2"/>
  <c r="DD85" i="2" a="1"/>
  <c r="DD85" i="2"/>
  <c r="DG85" i="2"/>
  <c r="DH85" i="2"/>
  <c r="DI85" i="2"/>
  <c r="DK85" i="2"/>
  <c r="DL85" i="2"/>
  <c r="DJ85" i="2" s="1"/>
  <c r="DN85" i="2" a="1"/>
  <c r="DN85" i="2" s="1"/>
  <c r="DQ85" i="2" s="1"/>
  <c r="DO85" i="2"/>
  <c r="DS85" i="2"/>
  <c r="DR85" i="2" s="1"/>
  <c r="DT85" i="2"/>
  <c r="DV85" i="2"/>
  <c r="DW85" i="2"/>
  <c r="DU85" i="2" s="1"/>
  <c r="DY85" i="2"/>
  <c r="DZ85" i="2" s="1"/>
  <c r="EA85" i="2"/>
  <c r="EB85" i="2"/>
  <c r="EC85" i="2"/>
  <c r="ED85" i="2"/>
  <c r="EF85" i="2" s="1"/>
  <c r="EE85" i="2"/>
  <c r="EG85" i="2"/>
  <c r="EH85" i="2"/>
  <c r="EI85" i="2"/>
  <c r="EJ85" i="2"/>
  <c r="C86" i="2"/>
  <c r="G86" i="2"/>
  <c r="H86" i="2"/>
  <c r="J86" i="2"/>
  <c r="I86" i="2" s="1"/>
  <c r="L86" i="2"/>
  <c r="N86" i="2"/>
  <c r="O86" i="2"/>
  <c r="P86" i="2"/>
  <c r="Q86" i="2"/>
  <c r="S86" i="2"/>
  <c r="T86" i="2"/>
  <c r="R86" i="2" s="1"/>
  <c r="U86" i="2"/>
  <c r="W86" i="2"/>
  <c r="X86" i="2"/>
  <c r="Y86" i="2"/>
  <c r="AA86" i="2" a="1"/>
  <c r="AA86" i="2" s="1"/>
  <c r="AB86" i="2" a="1"/>
  <c r="AB86" i="2"/>
  <c r="AC86" i="2"/>
  <c r="AF86" i="2" a="1"/>
  <c r="AF86" i="2"/>
  <c r="AG86" i="2"/>
  <c r="AE86" i="2" s="1"/>
  <c r="AH86" i="2"/>
  <c r="AI86" i="2"/>
  <c r="AK86" i="2"/>
  <c r="AL86" i="2"/>
  <c r="AN86" i="2"/>
  <c r="AO86" i="2"/>
  <c r="AM86" i="2" s="1"/>
  <c r="AQ86" i="2"/>
  <c r="AP86" i="2" s="1"/>
  <c r="AR86" i="2"/>
  <c r="AT86" i="2"/>
  <c r="AS86" i="2" s="1"/>
  <c r="AU86" i="2"/>
  <c r="AV86" i="2"/>
  <c r="AW86" i="2"/>
  <c r="AX86" i="2"/>
  <c r="AY86" i="2"/>
  <c r="AZ86" i="2"/>
  <c r="BA86" i="2"/>
  <c r="BB86" i="2"/>
  <c r="BC86" i="2"/>
  <c r="BD86" i="2"/>
  <c r="BF86" i="2"/>
  <c r="BG86" i="2"/>
  <c r="BE86" i="2" s="1"/>
  <c r="BI86" i="2"/>
  <c r="BH86" i="2" s="1"/>
  <c r="BJ86" i="2"/>
  <c r="BK86" i="2"/>
  <c r="BL86" i="2" a="1"/>
  <c r="BL86" i="2"/>
  <c r="BM86" i="2" s="1"/>
  <c r="BP86" i="2"/>
  <c r="BQ86" i="2"/>
  <c r="BR86" i="2"/>
  <c r="BS86" i="2"/>
  <c r="BT86" i="2"/>
  <c r="BU86" i="2"/>
  <c r="BV86" i="2"/>
  <c r="BW86" i="2"/>
  <c r="BY86" i="2"/>
  <c r="BX86" i="2" s="1"/>
  <c r="BZ86" i="2"/>
  <c r="CB86" i="2"/>
  <c r="CC86" i="2"/>
  <c r="CD86" i="2"/>
  <c r="CE86" i="2"/>
  <c r="CF86" i="2"/>
  <c r="CG86" i="2" s="1"/>
  <c r="CH86" i="2"/>
  <c r="CJ86" i="2"/>
  <c r="CI86" i="2" s="1"/>
  <c r="CK86" i="2"/>
  <c r="CL86" i="2"/>
  <c r="CN86" i="2"/>
  <c r="CM86" i="2" s="1"/>
  <c r="CP86" i="2"/>
  <c r="CQ86" i="2"/>
  <c r="CU86" i="2"/>
  <c r="CV86" i="2"/>
  <c r="CT86" i="2" s="1"/>
  <c r="CW86" i="2"/>
  <c r="CX86" i="2"/>
  <c r="CY86" i="2" a="1"/>
  <c r="CY86" i="2" s="1"/>
  <c r="CZ86" i="2" s="1"/>
  <c r="DC86" i="2"/>
  <c r="DD86" i="2" a="1"/>
  <c r="DD86" i="2"/>
  <c r="DE86" i="2" s="1"/>
  <c r="DB86" i="2" s="1"/>
  <c r="DH86" i="2"/>
  <c r="DG86" i="2" s="1"/>
  <c r="DI86" i="2"/>
  <c r="DK86" i="2"/>
  <c r="DJ86" i="2" s="1"/>
  <c r="DL86" i="2"/>
  <c r="DN86" i="2" a="1"/>
  <c r="DN86" i="2" s="1"/>
  <c r="DQ86" i="2" s="1"/>
  <c r="DO86" i="2"/>
  <c r="DS86" i="2"/>
  <c r="DT86" i="2"/>
  <c r="DR86" i="2" s="1"/>
  <c r="DV86" i="2"/>
  <c r="DW86" i="2"/>
  <c r="DU86" i="2" s="1"/>
  <c r="DY86" i="2"/>
  <c r="DZ86" i="2" s="1"/>
  <c r="EA86" i="2"/>
  <c r="EB86" i="2"/>
  <c r="EC86" i="2"/>
  <c r="ED86" i="2"/>
  <c r="EE86" i="2"/>
  <c r="EF86" i="2"/>
  <c r="EG86" i="2"/>
  <c r="EH86" i="2"/>
  <c r="EJ86" i="2" s="1"/>
  <c r="EI86" i="2"/>
  <c r="C87" i="2"/>
  <c r="H87" i="2"/>
  <c r="G87" i="2" s="1"/>
  <c r="J87" i="2"/>
  <c r="I87" i="2"/>
  <c r="L87" i="2"/>
  <c r="N87" i="2"/>
  <c r="O87" i="2"/>
  <c r="P87" i="2"/>
  <c r="Q87" i="2"/>
  <c r="S87" i="2"/>
  <c r="T87" i="2"/>
  <c r="R87" i="2" s="1"/>
  <c r="U87" i="2"/>
  <c r="W87" i="2"/>
  <c r="X87" i="2"/>
  <c r="Y87" i="2"/>
  <c r="AA87" i="2" a="1"/>
  <c r="AA87" i="2"/>
  <c r="AD87" i="2" s="1"/>
  <c r="AB87" i="2" a="1"/>
  <c r="AB87" i="2"/>
  <c r="AC87" i="2"/>
  <c r="Z87" i="2" s="1"/>
  <c r="AF87" i="2" a="1"/>
  <c r="AF87" i="2" s="1"/>
  <c r="AG87" i="2"/>
  <c r="AH87" i="2"/>
  <c r="AI87" i="2"/>
  <c r="AK87" i="2"/>
  <c r="AL87" i="2"/>
  <c r="AJ87" i="2" s="1"/>
  <c r="AN87" i="2"/>
  <c r="AO87" i="2"/>
  <c r="AM87" i="2" s="1"/>
  <c r="AQ87" i="2"/>
  <c r="AP87" i="2" s="1"/>
  <c r="AR87" i="2"/>
  <c r="AT87" i="2"/>
  <c r="AS87" i="2" s="1"/>
  <c r="AU87" i="2"/>
  <c r="AW87" i="2"/>
  <c r="AV87" i="2" s="1"/>
  <c r="AX87" i="2"/>
  <c r="AZ87" i="2"/>
  <c r="AY87" i="2" s="1"/>
  <c r="BA87" i="2"/>
  <c r="BC87" i="2"/>
  <c r="BB87" i="2" s="1"/>
  <c r="BD87" i="2"/>
  <c r="BF87" i="2"/>
  <c r="BG87" i="2"/>
  <c r="BE87" i="2" s="1"/>
  <c r="BI87" i="2"/>
  <c r="BH87" i="2" s="1"/>
  <c r="BJ87" i="2"/>
  <c r="BK87" i="2"/>
  <c r="BL87" i="2" a="1"/>
  <c r="BL87" i="2"/>
  <c r="BM87" i="2" s="1"/>
  <c r="BN87" i="2"/>
  <c r="BP87" i="2"/>
  <c r="BQ87" i="2"/>
  <c r="BR87" i="2"/>
  <c r="BS87" i="2"/>
  <c r="BT87" i="2"/>
  <c r="BU87" i="2"/>
  <c r="BV87" i="2"/>
  <c r="BW87" i="2"/>
  <c r="BY87" i="2"/>
  <c r="BX87" i="2" s="1"/>
  <c r="BZ87" i="2"/>
  <c r="CB87" i="2"/>
  <c r="CC87" i="2"/>
  <c r="CD87" i="2"/>
  <c r="CE87" i="2"/>
  <c r="CF87" i="2" s="1"/>
  <c r="CG87" i="2" s="1"/>
  <c r="CH87" i="2"/>
  <c r="CJ87" i="2"/>
  <c r="CK87" i="2"/>
  <c r="CL87" i="2"/>
  <c r="CN87" i="2"/>
  <c r="CM87" i="2" s="1"/>
  <c r="CP87" i="2"/>
  <c r="CQ87" i="2"/>
  <c r="CT87" i="2"/>
  <c r="CU87" i="2"/>
  <c r="CV87" i="2"/>
  <c r="CW87" i="2"/>
  <c r="CX87" i="2"/>
  <c r="DA87" i="2" s="1"/>
  <c r="CY87" i="2" a="1"/>
  <c r="CY87" i="2"/>
  <c r="CZ87" i="2" s="1"/>
  <c r="DC87" i="2"/>
  <c r="DF87" i="2" s="1"/>
  <c r="DD87" i="2" a="1"/>
  <c r="DD87" i="2"/>
  <c r="DE87" i="2" s="1"/>
  <c r="DB87" i="2" s="1"/>
  <c r="DH87" i="2"/>
  <c r="DG87" i="2" s="1"/>
  <c r="DI87" i="2"/>
  <c r="DK87" i="2"/>
  <c r="DL87" i="2"/>
  <c r="DN87" i="2" a="1"/>
  <c r="DN87" i="2" s="1"/>
  <c r="DO87" i="2"/>
  <c r="DR87" i="2"/>
  <c r="DS87" i="2"/>
  <c r="DT87" i="2"/>
  <c r="DV87" i="2"/>
  <c r="DW87" i="2"/>
  <c r="DU87" i="2" s="1"/>
  <c r="DX87" i="2"/>
  <c r="DY87" i="2"/>
  <c r="EA87" i="2" s="1"/>
  <c r="DZ87" i="2"/>
  <c r="EB87" i="2"/>
  <c r="EC87" i="2"/>
  <c r="ED87" i="2"/>
  <c r="EE87" i="2"/>
  <c r="EF87" i="2"/>
  <c r="EG87" i="2"/>
  <c r="EH87" i="2"/>
  <c r="C88" i="2"/>
  <c r="G88" i="2"/>
  <c r="H88" i="2"/>
  <c r="I88" i="2"/>
  <c r="J88" i="2"/>
  <c r="L88" i="2"/>
  <c r="N88" i="2"/>
  <c r="O88" i="2"/>
  <c r="P88" i="2"/>
  <c r="Q88" i="2"/>
  <c r="S88" i="2"/>
  <c r="T88" i="2"/>
  <c r="R88" i="2" s="1"/>
  <c r="U88" i="2"/>
  <c r="W88" i="2"/>
  <c r="X88" i="2"/>
  <c r="Y88" i="2"/>
  <c r="AA88" i="2" a="1"/>
  <c r="AA88" i="2"/>
  <c r="AB88" i="2" a="1"/>
  <c r="AB88" i="2" s="1"/>
  <c r="AD88" i="2" s="1"/>
  <c r="AC88" i="2"/>
  <c r="AF88" i="2" a="1"/>
  <c r="AF88" i="2" s="1"/>
  <c r="AG88" i="2" s="1"/>
  <c r="AH88" i="2"/>
  <c r="AI88" i="2"/>
  <c r="AE88" i="2" s="1"/>
  <c r="AK88" i="2"/>
  <c r="AJ88" i="2" s="1"/>
  <c r="AL88" i="2"/>
  <c r="AM88" i="2"/>
  <c r="AN88" i="2"/>
  <c r="AO88" i="2"/>
  <c r="AQ88" i="2"/>
  <c r="AP88" i="2" s="1"/>
  <c r="AR88" i="2"/>
  <c r="AS88" i="2"/>
  <c r="AT88" i="2"/>
  <c r="AU88" i="2"/>
  <c r="AW88" i="2"/>
  <c r="AV88" i="2" s="1"/>
  <c r="AX88" i="2"/>
  <c r="AZ88" i="2"/>
  <c r="AY88" i="2" s="1"/>
  <c r="BA88" i="2"/>
  <c r="BC88" i="2"/>
  <c r="BB88" i="2" s="1"/>
  <c r="BD88" i="2"/>
  <c r="BF88" i="2"/>
  <c r="BE88" i="2" s="1"/>
  <c r="BG88" i="2"/>
  <c r="BI88" i="2"/>
  <c r="BH88" i="2" s="1"/>
  <c r="BJ88" i="2"/>
  <c r="BL88" i="2" a="1"/>
  <c r="BL88" i="2"/>
  <c r="BN88" i="2" s="1"/>
  <c r="BM88" i="2"/>
  <c r="BP88" i="2"/>
  <c r="BQ88" i="2"/>
  <c r="BR88" i="2"/>
  <c r="BS88" i="2"/>
  <c r="BT88" i="2"/>
  <c r="BU88" i="2"/>
  <c r="BV88" i="2"/>
  <c r="BW88" i="2"/>
  <c r="BK88" i="2" s="1"/>
  <c r="BX88" i="2"/>
  <c r="BY88" i="2"/>
  <c r="BZ88" i="2"/>
  <c r="CB88" i="2"/>
  <c r="CC88" i="2"/>
  <c r="CD88" i="2"/>
  <c r="CE88" i="2"/>
  <c r="CF88" i="2"/>
  <c r="CH88" i="2"/>
  <c r="CJ88" i="2"/>
  <c r="CI88" i="2" s="1"/>
  <c r="CK88" i="2"/>
  <c r="CL88" i="2"/>
  <c r="CM88" i="2"/>
  <c r="CN88" i="2"/>
  <c r="CP88" i="2"/>
  <c r="CQ88" i="2"/>
  <c r="CR88" i="2"/>
  <c r="CS88" i="2"/>
  <c r="CO88" i="2" s="1"/>
  <c r="CU88" i="2"/>
  <c r="CT88" i="2" s="1"/>
  <c r="CV88" i="2"/>
  <c r="CX88" i="2"/>
  <c r="CY88" i="2" a="1"/>
  <c r="CY88" i="2"/>
  <c r="CZ88" i="2" s="1"/>
  <c r="CW88" i="2" s="1"/>
  <c r="DA88" i="2"/>
  <c r="DB88" i="2"/>
  <c r="DC88" i="2"/>
  <c r="DF88" i="2" s="1"/>
  <c r="DD88" i="2" a="1"/>
  <c r="DD88" i="2"/>
  <c r="DE88" i="2" s="1"/>
  <c r="DH88" i="2"/>
  <c r="DG88" i="2" s="1"/>
  <c r="DI88" i="2"/>
  <c r="DJ88" i="2"/>
  <c r="DK88" i="2"/>
  <c r="DL88" i="2"/>
  <c r="DN88" i="2" a="1"/>
  <c r="DN88" i="2" s="1"/>
  <c r="DO88" i="2"/>
  <c r="DP88" i="2"/>
  <c r="DM88" i="2" s="1"/>
  <c r="DQ88" i="2"/>
  <c r="DS88" i="2"/>
  <c r="DR88" i="2" s="1"/>
  <c r="DT88" i="2"/>
  <c r="DV88" i="2"/>
  <c r="DU88" i="2" s="1"/>
  <c r="DW88" i="2"/>
  <c r="DY88" i="2"/>
  <c r="DZ88" i="2" s="1"/>
  <c r="EA88" i="2"/>
  <c r="EB88" i="2"/>
  <c r="EC88" i="2"/>
  <c r="ED88" i="2"/>
  <c r="EF88" i="2" s="1"/>
  <c r="EE88" i="2"/>
  <c r="EG88" i="2"/>
  <c r="EH88" i="2"/>
  <c r="EI88" i="2"/>
  <c r="EJ88" i="2"/>
  <c r="C89" i="2"/>
  <c r="G89" i="2"/>
  <c r="H89" i="2"/>
  <c r="J89" i="2"/>
  <c r="L89" i="2"/>
  <c r="N89" i="2"/>
  <c r="O89" i="2"/>
  <c r="P89" i="2"/>
  <c r="M89" i="2" s="1"/>
  <c r="Q89" i="2"/>
  <c r="S89" i="2"/>
  <c r="T89" i="2"/>
  <c r="U89" i="2"/>
  <c r="W89" i="2"/>
  <c r="X89" i="2"/>
  <c r="V89" i="2" s="1"/>
  <c r="Y89" i="2"/>
  <c r="AA89" i="2" a="1"/>
  <c r="AA89" i="2" s="1"/>
  <c r="AD89" i="2" s="1"/>
  <c r="Z89" i="2" s="1"/>
  <c r="AB89" i="2" a="1"/>
  <c r="AB89" i="2"/>
  <c r="AC89" i="2"/>
  <c r="AF89" i="2" a="1"/>
  <c r="AF89" i="2"/>
  <c r="AG89" i="2"/>
  <c r="AH89" i="2"/>
  <c r="AI89" i="2"/>
  <c r="AK89" i="2"/>
  <c r="AL89" i="2"/>
  <c r="AJ89" i="2" s="1"/>
  <c r="AN89" i="2"/>
  <c r="AO89" i="2"/>
  <c r="AM89" i="2" s="1"/>
  <c r="AP89" i="2"/>
  <c r="AQ89" i="2"/>
  <c r="AR89" i="2"/>
  <c r="AT89" i="2"/>
  <c r="AU89" i="2"/>
  <c r="AS89" i="2" s="1"/>
  <c r="AW89" i="2"/>
  <c r="AX89" i="2"/>
  <c r="AY89" i="2"/>
  <c r="AZ89" i="2"/>
  <c r="BA89" i="2"/>
  <c r="BC89" i="2"/>
  <c r="BB89" i="2" s="1"/>
  <c r="BD89" i="2"/>
  <c r="BF89" i="2"/>
  <c r="BE89" i="2" s="1"/>
  <c r="BG89" i="2"/>
  <c r="BI89" i="2"/>
  <c r="BH89" i="2" s="1"/>
  <c r="BJ89" i="2"/>
  <c r="BL89" i="2" a="1"/>
  <c r="BL89" i="2" s="1"/>
  <c r="BP89" i="2"/>
  <c r="BQ89" i="2"/>
  <c r="BR89" i="2"/>
  <c r="BS89" i="2"/>
  <c r="BT89" i="2"/>
  <c r="BU89" i="2"/>
  <c r="BV89" i="2"/>
  <c r="BW89" i="2"/>
  <c r="BX89" i="2"/>
  <c r="BY89" i="2"/>
  <c r="BZ89" i="2"/>
  <c r="CB89" i="2"/>
  <c r="CC89" i="2"/>
  <c r="CD89" i="2"/>
  <c r="CE89" i="2"/>
  <c r="CF89" i="2"/>
  <c r="CH89" i="2"/>
  <c r="CJ89" i="2"/>
  <c r="CI89" i="2" s="1"/>
  <c r="CK89" i="2"/>
  <c r="CL89" i="2"/>
  <c r="CN89" i="2"/>
  <c r="CM89" i="2" s="1"/>
  <c r="CP89" i="2"/>
  <c r="CQ89" i="2"/>
  <c r="CR89" i="2"/>
  <c r="CT89" i="2"/>
  <c r="CU89" i="2"/>
  <c r="CV89" i="2"/>
  <c r="CX89" i="2"/>
  <c r="CY89" i="2" a="1"/>
  <c r="CY89" i="2" s="1"/>
  <c r="CZ89" i="2" s="1"/>
  <c r="CW89" i="2" s="1"/>
  <c r="DC89" i="2"/>
  <c r="DF89" i="2" s="1"/>
  <c r="DD89" i="2" a="1"/>
  <c r="DD89" i="2"/>
  <c r="DE89" i="2" s="1"/>
  <c r="DB89" i="2" s="1"/>
  <c r="DG89" i="2"/>
  <c r="DH89" i="2"/>
  <c r="DI89" i="2"/>
  <c r="DK89" i="2"/>
  <c r="DL89" i="2"/>
  <c r="DJ89" i="2" s="1"/>
  <c r="DN89" i="2" a="1"/>
  <c r="DN89" i="2" s="1"/>
  <c r="DQ89" i="2" s="1"/>
  <c r="DO89" i="2"/>
  <c r="DS89" i="2"/>
  <c r="DT89" i="2"/>
  <c r="DV89" i="2"/>
  <c r="DU89" i="2" s="1"/>
  <c r="DW89" i="2"/>
  <c r="DY89" i="2"/>
  <c r="DZ89" i="2" s="1"/>
  <c r="EB89" i="2"/>
  <c r="ED89" i="2"/>
  <c r="EG89" i="2"/>
  <c r="EH89" i="2"/>
  <c r="EI89" i="2"/>
  <c r="EJ89" i="2"/>
  <c r="C90" i="2"/>
  <c r="G90" i="2"/>
  <c r="H90" i="2"/>
  <c r="I90" i="2"/>
  <c r="J90" i="2"/>
  <c r="L90" i="2"/>
  <c r="N90" i="2"/>
  <c r="O90" i="2"/>
  <c r="P90" i="2"/>
  <c r="Q90" i="2"/>
  <c r="S90" i="2"/>
  <c r="T90" i="2"/>
  <c r="R90" i="2" s="1"/>
  <c r="U90" i="2"/>
  <c r="W90" i="2"/>
  <c r="X90" i="2"/>
  <c r="V90" i="2" s="1"/>
  <c r="Y90" i="2"/>
  <c r="Z90" i="2"/>
  <c r="AA90" i="2" a="1"/>
  <c r="AA90" i="2" s="1"/>
  <c r="AB90" i="2" a="1"/>
  <c r="AB90" i="2"/>
  <c r="AC90" i="2"/>
  <c r="AD90" i="2"/>
  <c r="AF90" i="2" a="1"/>
  <c r="AF90" i="2"/>
  <c r="AG90" i="2" s="1"/>
  <c r="AE90" i="2" s="1"/>
  <c r="AH90" i="2"/>
  <c r="AI90" i="2"/>
  <c r="AK90" i="2"/>
  <c r="AL90" i="2"/>
  <c r="AN90" i="2"/>
  <c r="AM90" i="2" s="1"/>
  <c r="AO90" i="2"/>
  <c r="AQ90" i="2"/>
  <c r="AP90" i="2" s="1"/>
  <c r="AR90" i="2"/>
  <c r="AS90" i="2"/>
  <c r="AT90" i="2"/>
  <c r="AU90" i="2"/>
  <c r="AW90" i="2"/>
  <c r="AV90" i="2" s="1"/>
  <c r="AX90" i="2"/>
  <c r="AZ90" i="2"/>
  <c r="BA90" i="2"/>
  <c r="AY90" i="2" s="1"/>
  <c r="BB90" i="2"/>
  <c r="BC90" i="2"/>
  <c r="BD90" i="2"/>
  <c r="BE90" i="2"/>
  <c r="BF90" i="2"/>
  <c r="BG90" i="2"/>
  <c r="BI90" i="2"/>
  <c r="BH90" i="2" s="1"/>
  <c r="BJ90" i="2"/>
  <c r="BL90" i="2" a="1"/>
  <c r="BL90" i="2" s="1"/>
  <c r="BP90" i="2"/>
  <c r="BQ90" i="2"/>
  <c r="BR90" i="2"/>
  <c r="BS90" i="2"/>
  <c r="BT90" i="2"/>
  <c r="BU90" i="2"/>
  <c r="BV90" i="2"/>
  <c r="BW90" i="2"/>
  <c r="BX90" i="2"/>
  <c r="BY90" i="2"/>
  <c r="BZ90" i="2"/>
  <c r="CB90" i="2"/>
  <c r="CC90" i="2"/>
  <c r="CD90" i="2"/>
  <c r="CE90" i="2"/>
  <c r="CF90" i="2"/>
  <c r="CG90" i="2" s="1"/>
  <c r="CH90" i="2"/>
  <c r="CI90" i="2"/>
  <c r="CJ90" i="2"/>
  <c r="CK90" i="2"/>
  <c r="CL90" i="2"/>
  <c r="CN90" i="2"/>
  <c r="CM90" i="2" s="1"/>
  <c r="CP90" i="2"/>
  <c r="CQ90" i="2"/>
  <c r="CR90" i="2"/>
  <c r="CU90" i="2"/>
  <c r="CV90" i="2"/>
  <c r="CT90" i="2" s="1"/>
  <c r="CX90" i="2"/>
  <c r="CY90" i="2" a="1"/>
  <c r="CY90" i="2"/>
  <c r="CZ90" i="2" s="1"/>
  <c r="CW90" i="2" s="1"/>
  <c r="DA90" i="2"/>
  <c r="DC90" i="2"/>
  <c r="DD90" i="2" a="1"/>
  <c r="DD90" i="2" s="1"/>
  <c r="DH90" i="2"/>
  <c r="DG90" i="2" s="1"/>
  <c r="DI90" i="2"/>
  <c r="DJ90" i="2"/>
  <c r="DK90" i="2"/>
  <c r="DL90" i="2"/>
  <c r="DN90" i="2" a="1"/>
  <c r="DN90" i="2" s="1"/>
  <c r="DO90" i="2"/>
  <c r="DP90" i="2" s="1"/>
  <c r="DM90" i="2" s="1"/>
  <c r="DR90" i="2"/>
  <c r="DS90" i="2"/>
  <c r="DT90" i="2"/>
  <c r="DV90" i="2"/>
  <c r="DW90" i="2"/>
  <c r="DU90" i="2" s="1"/>
  <c r="DY90" i="2"/>
  <c r="DZ90" i="2" s="1"/>
  <c r="EA90" i="2"/>
  <c r="EB90" i="2"/>
  <c r="DX90" i="2" s="1"/>
  <c r="EC90" i="2"/>
  <c r="ED90" i="2"/>
  <c r="EE90" i="2"/>
  <c r="EF90" i="2"/>
  <c r="EG90" i="2"/>
  <c r="EH90" i="2"/>
  <c r="EI90" i="2"/>
  <c r="EJ90" i="2"/>
  <c r="C91" i="2"/>
  <c r="G91" i="2"/>
  <c r="H91" i="2"/>
  <c r="J91" i="2"/>
  <c r="L91" i="2"/>
  <c r="I91" i="2" s="1"/>
  <c r="N91" i="2"/>
  <c r="O91" i="2"/>
  <c r="P91" i="2"/>
  <c r="Q91" i="2"/>
  <c r="S91" i="2"/>
  <c r="T91" i="2"/>
  <c r="R91" i="2" s="1"/>
  <c r="U91" i="2"/>
  <c r="W91" i="2"/>
  <c r="X91" i="2"/>
  <c r="V91" i="2" s="1"/>
  <c r="Y91" i="2"/>
  <c r="AA91" i="2" a="1"/>
  <c r="AA91" i="2"/>
  <c r="AB91" i="2" a="1"/>
  <c r="AB91" i="2"/>
  <c r="AC91" i="2"/>
  <c r="Z91" i="2" s="1"/>
  <c r="AD91" i="2"/>
  <c r="AE91" i="2"/>
  <c r="AF91" i="2" a="1"/>
  <c r="AF91" i="2" s="1"/>
  <c r="AG91" i="2"/>
  <c r="AH91" i="2"/>
  <c r="AI91" i="2"/>
  <c r="AK91" i="2"/>
  <c r="AL91" i="2"/>
  <c r="AJ91" i="2" s="1"/>
  <c r="AM91" i="2"/>
  <c r="AN91" i="2"/>
  <c r="AO91" i="2"/>
  <c r="AQ91" i="2"/>
  <c r="AP91" i="2" s="1"/>
  <c r="AR91" i="2"/>
  <c r="AT91" i="2"/>
  <c r="AS91" i="2" s="1"/>
  <c r="AU91" i="2"/>
  <c r="AW91" i="2"/>
  <c r="AV91" i="2" s="1"/>
  <c r="AX91" i="2"/>
  <c r="AY91" i="2"/>
  <c r="AZ91" i="2"/>
  <c r="BA91" i="2"/>
  <c r="BC91" i="2"/>
  <c r="BB91" i="2" s="1"/>
  <c r="BD91" i="2"/>
  <c r="BE91" i="2"/>
  <c r="BF91" i="2"/>
  <c r="BG91" i="2"/>
  <c r="BI91" i="2"/>
  <c r="BJ91" i="2"/>
  <c r="BH91" i="2" s="1"/>
  <c r="BK91" i="2"/>
  <c r="BL91" i="2" a="1"/>
  <c r="BL91" i="2"/>
  <c r="BP91" i="2"/>
  <c r="BQ91" i="2"/>
  <c r="BR91" i="2"/>
  <c r="BS91" i="2"/>
  <c r="BT91" i="2"/>
  <c r="BU91" i="2"/>
  <c r="BV91" i="2"/>
  <c r="BW91" i="2"/>
  <c r="BX91" i="2"/>
  <c r="BY91" i="2"/>
  <c r="BZ91" i="2"/>
  <c r="CB91" i="2"/>
  <c r="CC91" i="2"/>
  <c r="CD91" i="2"/>
  <c r="CF91" i="2" s="1"/>
  <c r="CG91" i="2" s="1"/>
  <c r="CE91" i="2"/>
  <c r="CH91" i="2"/>
  <c r="CJ91" i="2"/>
  <c r="CK91" i="2"/>
  <c r="CL91" i="2"/>
  <c r="CM91" i="2"/>
  <c r="CN91" i="2"/>
  <c r="CP91" i="2"/>
  <c r="CS91" i="2" s="1"/>
  <c r="CQ91" i="2"/>
  <c r="CU91" i="2"/>
  <c r="CT91" i="2" s="1"/>
  <c r="CV91" i="2"/>
  <c r="CX91" i="2"/>
  <c r="DA91" i="2" s="1"/>
  <c r="CY91" i="2" a="1"/>
  <c r="CY91" i="2"/>
  <c r="CZ91" i="2" s="1"/>
  <c r="CW91" i="2" s="1"/>
  <c r="DC91" i="2"/>
  <c r="DD91" i="2" a="1"/>
  <c r="DD91" i="2" s="1"/>
  <c r="DH91" i="2"/>
  <c r="DG91" i="2" s="1"/>
  <c r="DI91" i="2"/>
  <c r="DJ91" i="2"/>
  <c r="DK91" i="2"/>
  <c r="DL91" i="2"/>
  <c r="DN91" i="2" a="1"/>
  <c r="DN91" i="2" s="1"/>
  <c r="DO91" i="2"/>
  <c r="DP91" i="2"/>
  <c r="DM91" i="2" s="1"/>
  <c r="DQ91" i="2"/>
  <c r="DS91" i="2"/>
  <c r="DR91" i="2" s="1"/>
  <c r="DT91" i="2"/>
  <c r="DU91" i="2"/>
  <c r="DV91" i="2"/>
  <c r="DW91" i="2"/>
  <c r="DY91" i="2"/>
  <c r="EB91" i="2"/>
  <c r="EC91" i="2"/>
  <c r="ED91" i="2"/>
  <c r="EE91" i="2"/>
  <c r="EF91" i="2"/>
  <c r="EG91" i="2"/>
  <c r="EH91" i="2"/>
  <c r="EJ91" i="2" s="1"/>
  <c r="EI91" i="2"/>
  <c r="C92" i="2"/>
  <c r="G92" i="2"/>
  <c r="H92" i="2"/>
  <c r="I92" i="2"/>
  <c r="J92" i="2"/>
  <c r="L92" i="2"/>
  <c r="N92" i="2"/>
  <c r="O92" i="2"/>
  <c r="P92" i="2"/>
  <c r="Q92" i="2"/>
  <c r="S92" i="2"/>
  <c r="T92" i="2"/>
  <c r="R92" i="2" s="1"/>
  <c r="U92" i="2"/>
  <c r="W92" i="2"/>
  <c r="X92" i="2"/>
  <c r="Y92" i="2"/>
  <c r="Z92" i="2"/>
  <c r="AA92" i="2" a="1"/>
  <c r="AA92" i="2"/>
  <c r="AD92" i="2" s="1"/>
  <c r="AB92" i="2" a="1"/>
  <c r="AB92" i="2" s="1"/>
  <c r="AC92" i="2"/>
  <c r="AF92" i="2" a="1"/>
  <c r="AF92" i="2" s="1"/>
  <c r="AG92" i="2" s="1"/>
  <c r="AH92" i="2"/>
  <c r="AI92" i="2"/>
  <c r="AJ92" i="2"/>
  <c r="AK92" i="2"/>
  <c r="AL92" i="2"/>
  <c r="AN92" i="2"/>
  <c r="AO92" i="2"/>
  <c r="AM92" i="2" s="1"/>
  <c r="AP92" i="2"/>
  <c r="AQ92" i="2"/>
  <c r="AR92" i="2"/>
  <c r="AT92" i="2"/>
  <c r="AU92" i="2"/>
  <c r="AS92" i="2" s="1"/>
  <c r="AW92" i="2"/>
  <c r="AX92" i="2"/>
  <c r="AZ92" i="2"/>
  <c r="AY92" i="2" s="1"/>
  <c r="BA92" i="2"/>
  <c r="BC92" i="2"/>
  <c r="BB92" i="2" s="1"/>
  <c r="BD92" i="2"/>
  <c r="BF92" i="2"/>
  <c r="BG92" i="2"/>
  <c r="BI92" i="2"/>
  <c r="BH92" i="2" s="1"/>
  <c r="BJ92" i="2"/>
  <c r="BL92" i="2" a="1"/>
  <c r="BL92" i="2"/>
  <c r="BM92" i="2" s="1"/>
  <c r="BN92" i="2"/>
  <c r="BP92" i="2"/>
  <c r="BQ92" i="2"/>
  <c r="BR92" i="2"/>
  <c r="BS92" i="2"/>
  <c r="BT92" i="2"/>
  <c r="BU92" i="2"/>
  <c r="BV92" i="2"/>
  <c r="BW92" i="2"/>
  <c r="BO92" i="2" s="1"/>
  <c r="BX92" i="2"/>
  <c r="BY92" i="2"/>
  <c r="BZ92" i="2"/>
  <c r="CB92" i="2"/>
  <c r="CC92" i="2"/>
  <c r="CD92" i="2"/>
  <c r="CE92" i="2"/>
  <c r="CF92" i="2"/>
  <c r="CH92" i="2"/>
  <c r="CJ92" i="2"/>
  <c r="CI92" i="2" s="1"/>
  <c r="CK92" i="2"/>
  <c r="CL92" i="2"/>
  <c r="CM92" i="2"/>
  <c r="CN92" i="2"/>
  <c r="CP92" i="2"/>
  <c r="CQ92" i="2"/>
  <c r="CR92" i="2"/>
  <c r="CS92" i="2"/>
  <c r="CO92" i="2" s="1"/>
  <c r="CU92" i="2"/>
  <c r="CV92" i="2"/>
  <c r="CX92" i="2"/>
  <c r="CY92" i="2" a="1"/>
  <c r="CY92" i="2"/>
  <c r="CZ92" i="2"/>
  <c r="CW92" i="2" s="1"/>
  <c r="DA92" i="2"/>
  <c r="DC92" i="2"/>
  <c r="DF92" i="2" s="1"/>
  <c r="DD92" i="2" a="1"/>
  <c r="DD92" i="2"/>
  <c r="DE92" i="2" s="1"/>
  <c r="DB92" i="2" s="1"/>
  <c r="DH92" i="2"/>
  <c r="DI92" i="2"/>
  <c r="DK92" i="2"/>
  <c r="DL92" i="2"/>
  <c r="DJ92" i="2" s="1"/>
  <c r="DN92" i="2" a="1"/>
  <c r="DN92" i="2"/>
  <c r="DQ92" i="2" s="1"/>
  <c r="DO92" i="2"/>
  <c r="DP92" i="2" s="1"/>
  <c r="DM92" i="2" s="1"/>
  <c r="DS92" i="2"/>
  <c r="DR92" i="2" s="1"/>
  <c r="DT92" i="2"/>
  <c r="DU92" i="2"/>
  <c r="DV92" i="2"/>
  <c r="DW92" i="2"/>
  <c r="DX92" i="2"/>
  <c r="DY92" i="2"/>
  <c r="DZ92" i="2" s="1"/>
  <c r="EA92" i="2"/>
  <c r="EB92" i="2"/>
  <c r="ED92" i="2"/>
  <c r="EG92" i="2"/>
  <c r="EH92" i="2"/>
  <c r="EI92" i="2"/>
  <c r="EJ92" i="2"/>
  <c r="C93" i="2"/>
  <c r="G93" i="2"/>
  <c r="H93" i="2"/>
  <c r="J93" i="2"/>
  <c r="I93" i="2"/>
  <c r="L93" i="2"/>
  <c r="N93" i="2"/>
  <c r="O93" i="2"/>
  <c r="P93" i="2"/>
  <c r="M93" i="2" s="1"/>
  <c r="Q93" i="2"/>
  <c r="S93" i="2"/>
  <c r="T93" i="2"/>
  <c r="U93" i="2"/>
  <c r="W93" i="2"/>
  <c r="X93" i="2"/>
  <c r="V93" i="2" s="1"/>
  <c r="Y93" i="2"/>
  <c r="AA93" i="2" a="1"/>
  <c r="AA93" i="2" s="1"/>
  <c r="AB93" i="2" a="1"/>
  <c r="AB93" i="2" s="1"/>
  <c r="AC93" i="2"/>
  <c r="AF93" i="2" a="1"/>
  <c r="AF93" i="2"/>
  <c r="AG93" i="2"/>
  <c r="AH93" i="2"/>
  <c r="AI93" i="2"/>
  <c r="AK93" i="2"/>
  <c r="AL93" i="2"/>
  <c r="AN93" i="2"/>
  <c r="AO93" i="2"/>
  <c r="AM93" i="2" s="1"/>
  <c r="AP93" i="2"/>
  <c r="AQ93" i="2"/>
  <c r="AR93" i="2"/>
  <c r="AT93" i="2"/>
  <c r="AU93" i="2"/>
  <c r="AS93" i="2" s="1"/>
  <c r="AW93" i="2"/>
  <c r="AV93" i="2" s="1"/>
  <c r="AX93" i="2"/>
  <c r="AY93" i="2"/>
  <c r="AZ93" i="2"/>
  <c r="BA93" i="2"/>
  <c r="BC93" i="2"/>
  <c r="BB93" i="2" s="1"/>
  <c r="BD93" i="2"/>
  <c r="BF93" i="2"/>
  <c r="BG93" i="2"/>
  <c r="BI93" i="2"/>
  <c r="BH93" i="2" s="1"/>
  <c r="BJ93" i="2"/>
  <c r="BL93" i="2" a="1"/>
  <c r="BL93" i="2" s="1"/>
  <c r="BP93" i="2"/>
  <c r="BQ93" i="2"/>
  <c r="BR93" i="2"/>
  <c r="BS93" i="2"/>
  <c r="BT93" i="2"/>
  <c r="BU93" i="2"/>
  <c r="BV93" i="2"/>
  <c r="BW93" i="2"/>
  <c r="BY93" i="2"/>
  <c r="BZ93" i="2"/>
  <c r="BX93" i="2" s="1"/>
  <c r="CB93" i="2"/>
  <c r="CC93" i="2"/>
  <c r="CG93" i="2" s="1"/>
  <c r="CD93" i="2"/>
  <c r="CE93" i="2"/>
  <c r="CF93" i="2"/>
  <c r="CH93" i="2"/>
  <c r="CA93" i="2" s="1"/>
  <c r="CJ93" i="2"/>
  <c r="CI93" i="2" s="1"/>
  <c r="CK93" i="2"/>
  <c r="CL93" i="2"/>
  <c r="CN93" i="2"/>
  <c r="CM93" i="2" s="1"/>
  <c r="CP93" i="2"/>
  <c r="CQ93" i="2"/>
  <c r="CR93" i="2"/>
  <c r="CS93" i="2"/>
  <c r="CT93" i="2"/>
  <c r="CU93" i="2"/>
  <c r="CV93" i="2"/>
  <c r="CX93" i="2"/>
  <c r="CY93" i="2" a="1"/>
  <c r="CY93" i="2"/>
  <c r="CZ93" i="2"/>
  <c r="CW93" i="2" s="1"/>
  <c r="DA93" i="2"/>
  <c r="DC93" i="2"/>
  <c r="DF93" i="2" s="1"/>
  <c r="DD93" i="2" a="1"/>
  <c r="DD93" i="2"/>
  <c r="DE93" i="2" s="1"/>
  <c r="DB93" i="2" s="1"/>
  <c r="DH93" i="2"/>
  <c r="DG93" i="2" s="1"/>
  <c r="DI93" i="2"/>
  <c r="DJ93" i="2"/>
  <c r="DK93" i="2"/>
  <c r="DL93" i="2"/>
  <c r="DN93" i="2" a="1"/>
  <c r="DN93" i="2" s="1"/>
  <c r="DQ93" i="2" s="1"/>
  <c r="DO93" i="2"/>
  <c r="DS93" i="2"/>
  <c r="DR93" i="2" s="1"/>
  <c r="DT93" i="2"/>
  <c r="DU93" i="2"/>
  <c r="DV93" i="2"/>
  <c r="DW93" i="2"/>
  <c r="DY93" i="2"/>
  <c r="DZ93" i="2" s="1"/>
  <c r="EB93" i="2"/>
  <c r="DX93" i="2" s="1"/>
  <c r="EC93" i="2"/>
  <c r="ED93" i="2"/>
  <c r="EF93" i="2" s="1"/>
  <c r="EE93" i="2"/>
  <c r="EG93" i="2"/>
  <c r="EH93" i="2"/>
  <c r="EI93" i="2"/>
  <c r="EJ93" i="2"/>
  <c r="C94" i="2"/>
  <c r="G94" i="2"/>
  <c r="H94" i="2"/>
  <c r="J94" i="2"/>
  <c r="L94" i="2"/>
  <c r="I94" i="2" s="1"/>
  <c r="N94" i="2"/>
  <c r="O94" i="2"/>
  <c r="P94" i="2"/>
  <c r="Q94" i="2"/>
  <c r="S94" i="2"/>
  <c r="T94" i="2"/>
  <c r="U94" i="2"/>
  <c r="W94" i="2"/>
  <c r="X94" i="2"/>
  <c r="V94" i="2" s="1"/>
  <c r="Y94" i="2"/>
  <c r="AA94" i="2" a="1"/>
  <c r="AA94" i="2" s="1"/>
  <c r="AB94" i="2" a="1"/>
  <c r="AB94" i="2"/>
  <c r="AC94" i="2"/>
  <c r="AF94" i="2" a="1"/>
  <c r="AF94" i="2" s="1"/>
  <c r="AG94" i="2" s="1"/>
  <c r="AH94" i="2"/>
  <c r="AI94" i="2"/>
  <c r="AK94" i="2"/>
  <c r="AL94" i="2"/>
  <c r="AN94" i="2"/>
  <c r="AM94" i="2" s="1"/>
  <c r="AO94" i="2"/>
  <c r="AQ94" i="2"/>
  <c r="AP94" i="2" s="1"/>
  <c r="AR94" i="2"/>
  <c r="AS94" i="2"/>
  <c r="AT94" i="2"/>
  <c r="AU94" i="2"/>
  <c r="AW94" i="2"/>
  <c r="AV94" i="2" s="1"/>
  <c r="AX94" i="2"/>
  <c r="AZ94" i="2"/>
  <c r="BA94" i="2"/>
  <c r="AY94" i="2" s="1"/>
  <c r="BB94" i="2"/>
  <c r="BC94" i="2"/>
  <c r="BD94" i="2"/>
  <c r="BE94" i="2"/>
  <c r="BF94" i="2"/>
  <c r="BG94" i="2"/>
  <c r="BI94" i="2"/>
  <c r="BJ94" i="2"/>
  <c r="BK94" i="2"/>
  <c r="BL94" i="2" a="1"/>
  <c r="BL94" i="2"/>
  <c r="BM94" i="2" s="1"/>
  <c r="BN94" i="2"/>
  <c r="BP94" i="2"/>
  <c r="BQ94" i="2"/>
  <c r="BR94" i="2"/>
  <c r="BS94" i="2"/>
  <c r="BT94" i="2"/>
  <c r="BU94" i="2"/>
  <c r="BV94" i="2"/>
  <c r="BW94" i="2"/>
  <c r="BY94" i="2"/>
  <c r="BX94" i="2" s="1"/>
  <c r="BZ94" i="2"/>
  <c r="CA94" i="2"/>
  <c r="CB94" i="2"/>
  <c r="CC94" i="2"/>
  <c r="CD94" i="2"/>
  <c r="CE94" i="2"/>
  <c r="CF94" i="2"/>
  <c r="CG94" i="2"/>
  <c r="CH94" i="2"/>
  <c r="CI94" i="2"/>
  <c r="CJ94" i="2"/>
  <c r="CK94" i="2"/>
  <c r="CL94" i="2"/>
  <c r="CN94" i="2"/>
  <c r="CM94" i="2" s="1"/>
  <c r="CP94" i="2"/>
  <c r="CS94" i="2" s="1"/>
  <c r="CO94" i="2" s="1"/>
  <c r="CQ94" i="2"/>
  <c r="CR94" i="2"/>
  <c r="CT94" i="2"/>
  <c r="CU94" i="2"/>
  <c r="CV94" i="2"/>
  <c r="CX94" i="2"/>
  <c r="CY94" i="2" a="1"/>
  <c r="CY94" i="2" s="1"/>
  <c r="CZ94" i="2" s="1"/>
  <c r="CW94" i="2" s="1"/>
  <c r="DA94" i="2"/>
  <c r="DC94" i="2"/>
  <c r="DF94" i="2" s="1"/>
  <c r="DD94" i="2" a="1"/>
  <c r="DD94" i="2"/>
  <c r="DE94" i="2"/>
  <c r="DB94" i="2" s="1"/>
  <c r="DH94" i="2"/>
  <c r="DG94" i="2" s="1"/>
  <c r="DI94" i="2"/>
  <c r="DJ94" i="2"/>
  <c r="DK94" i="2"/>
  <c r="DL94" i="2"/>
  <c r="DN94" i="2" a="1"/>
  <c r="DN94" i="2" s="1"/>
  <c r="DQ94" i="2" s="1"/>
  <c r="DO94" i="2"/>
  <c r="DS94" i="2"/>
  <c r="DR94" i="2" s="1"/>
  <c r="DT94" i="2"/>
  <c r="DV94" i="2"/>
  <c r="DW94" i="2"/>
  <c r="DU94" i="2" s="1"/>
  <c r="DY94" i="2"/>
  <c r="DZ94" i="2" s="1"/>
  <c r="EB94" i="2"/>
  <c r="EC94" i="2"/>
  <c r="ED94" i="2"/>
  <c r="EE94" i="2"/>
  <c r="EF94" i="2"/>
  <c r="EG94" i="2"/>
  <c r="EH94" i="2"/>
  <c r="EI94" i="2"/>
  <c r="EJ94" i="2"/>
  <c r="C95" i="2"/>
  <c r="H95" i="2"/>
  <c r="G95" i="2" s="1"/>
  <c r="J95" i="2"/>
  <c r="L95" i="2"/>
  <c r="I95" i="2" s="1"/>
  <c r="N95" i="2"/>
  <c r="O95" i="2"/>
  <c r="P95" i="2"/>
  <c r="Q95" i="2"/>
  <c r="S95" i="2"/>
  <c r="T95" i="2"/>
  <c r="R95" i="2" s="1"/>
  <c r="U95" i="2"/>
  <c r="W95" i="2"/>
  <c r="X95" i="2"/>
  <c r="Y95" i="2"/>
  <c r="AA95" i="2" a="1"/>
  <c r="AA95" i="2"/>
  <c r="AB95" i="2" a="1"/>
  <c r="AB95" i="2"/>
  <c r="AC95" i="2"/>
  <c r="AD95" i="2"/>
  <c r="AF95" i="2" a="1"/>
  <c r="AF95" i="2" s="1"/>
  <c r="AG95" i="2" s="1"/>
  <c r="AH95" i="2"/>
  <c r="AI95" i="2"/>
  <c r="AE95" i="2" s="1"/>
  <c r="AK95" i="2"/>
  <c r="AL95" i="2"/>
  <c r="AM95" i="2"/>
  <c r="AN95" i="2"/>
  <c r="AO95" i="2"/>
  <c r="AQ95" i="2"/>
  <c r="AR95" i="2"/>
  <c r="AT95" i="2"/>
  <c r="AU95" i="2"/>
  <c r="AW95" i="2"/>
  <c r="AV95" i="2" s="1"/>
  <c r="AX95" i="2"/>
  <c r="AZ95" i="2"/>
  <c r="AY95" i="2" s="1"/>
  <c r="BA95" i="2"/>
  <c r="BC95" i="2"/>
  <c r="BB95" i="2" s="1"/>
  <c r="BD95" i="2"/>
  <c r="BF95" i="2"/>
  <c r="BG95" i="2"/>
  <c r="BE95" i="2" s="1"/>
  <c r="BI95" i="2"/>
  <c r="BH95" i="2" s="1"/>
  <c r="BJ95" i="2"/>
  <c r="BL95" i="2" a="1"/>
  <c r="BL95" i="2"/>
  <c r="BP95" i="2"/>
  <c r="BQ95" i="2"/>
  <c r="BR95" i="2"/>
  <c r="BS95" i="2"/>
  <c r="BT95" i="2"/>
  <c r="BU95" i="2"/>
  <c r="BV95" i="2"/>
  <c r="BW95" i="2"/>
  <c r="BO95" i="2" s="1"/>
  <c r="BY95" i="2"/>
  <c r="BX95" i="2" s="1"/>
  <c r="BZ95" i="2"/>
  <c r="CB95" i="2"/>
  <c r="CC95" i="2"/>
  <c r="CD95" i="2"/>
  <c r="CF95" i="2" s="1"/>
  <c r="CG95" i="2" s="1"/>
  <c r="CE95" i="2"/>
  <c r="CH95" i="2"/>
  <c r="CJ95" i="2"/>
  <c r="CK95" i="2"/>
  <c r="CL95" i="2"/>
  <c r="CM95" i="2"/>
  <c r="CN95" i="2"/>
  <c r="CP95" i="2"/>
  <c r="CQ95" i="2"/>
  <c r="CU95" i="2"/>
  <c r="CT95" i="2" s="1"/>
  <c r="CV95" i="2"/>
  <c r="CW95" i="2"/>
  <c r="CX95" i="2"/>
  <c r="DA95" i="2" s="1"/>
  <c r="CY95" i="2" a="1"/>
  <c r="CY95" i="2"/>
  <c r="CZ95" i="2" s="1"/>
  <c r="DB95" i="2"/>
  <c r="DC95" i="2"/>
  <c r="DD95" i="2" a="1"/>
  <c r="DD95" i="2"/>
  <c r="DE95" i="2" s="1"/>
  <c r="DF95" i="2"/>
  <c r="DH95" i="2"/>
  <c r="DI95" i="2"/>
  <c r="DK95" i="2"/>
  <c r="DL95" i="2"/>
  <c r="DN95" i="2" a="1"/>
  <c r="DN95" i="2" s="1"/>
  <c r="DO95" i="2"/>
  <c r="DP95" i="2"/>
  <c r="DM95" i="2" s="1"/>
  <c r="DQ95" i="2"/>
  <c r="DR95" i="2"/>
  <c r="DS95" i="2"/>
  <c r="DT95" i="2"/>
  <c r="DU95" i="2"/>
  <c r="DV95" i="2"/>
  <c r="DW95" i="2"/>
  <c r="DY95" i="2"/>
  <c r="EB95" i="2"/>
  <c r="EC95" i="2"/>
  <c r="ED95" i="2"/>
  <c r="EE95" i="2"/>
  <c r="EF95" i="2"/>
  <c r="EH95" i="2"/>
  <c r="C96" i="2"/>
  <c r="H96" i="2"/>
  <c r="G96" i="2" s="1"/>
  <c r="J96" i="2"/>
  <c r="L96" i="2"/>
  <c r="N96" i="2"/>
  <c r="O96" i="2"/>
  <c r="M96" i="2" s="1"/>
  <c r="P96" i="2"/>
  <c r="Q96" i="2"/>
  <c r="S96" i="2"/>
  <c r="T96" i="2"/>
  <c r="R96" i="2" s="1"/>
  <c r="U96" i="2"/>
  <c r="W96" i="2"/>
  <c r="X96" i="2"/>
  <c r="Y96" i="2"/>
  <c r="AA96" i="2" a="1"/>
  <c r="AA96" i="2"/>
  <c r="AB96" i="2" a="1"/>
  <c r="AB96" i="2" s="1"/>
  <c r="AD96" i="2" s="1"/>
  <c r="AC96" i="2"/>
  <c r="AF96" i="2" a="1"/>
  <c r="AF96" i="2" s="1"/>
  <c r="AG96" i="2" s="1"/>
  <c r="AH96" i="2"/>
  <c r="AI96" i="2"/>
  <c r="AE96" i="2" s="1"/>
  <c r="AJ96" i="2"/>
  <c r="AK96" i="2"/>
  <c r="AL96" i="2"/>
  <c r="AM96" i="2"/>
  <c r="AN96" i="2"/>
  <c r="AO96" i="2"/>
  <c r="AQ96" i="2"/>
  <c r="AP96" i="2" s="1"/>
  <c r="AR96" i="2"/>
  <c r="AS96" i="2"/>
  <c r="AT96" i="2"/>
  <c r="AU96" i="2"/>
  <c r="AW96" i="2"/>
  <c r="AV96" i="2" s="1"/>
  <c r="AX96" i="2"/>
  <c r="AZ96" i="2"/>
  <c r="BA96" i="2"/>
  <c r="BC96" i="2"/>
  <c r="BB96" i="2" s="1"/>
  <c r="BD96" i="2"/>
  <c r="BF96" i="2"/>
  <c r="BE96" i="2" s="1"/>
  <c r="BG96" i="2"/>
  <c r="BI96" i="2"/>
  <c r="BH96" i="2" s="1"/>
  <c r="BJ96" i="2"/>
  <c r="BK96" i="2"/>
  <c r="BL96" i="2" a="1"/>
  <c r="BL96" i="2"/>
  <c r="BN96" i="2" s="1"/>
  <c r="BM96" i="2"/>
  <c r="BP96" i="2"/>
  <c r="BQ96" i="2"/>
  <c r="BR96" i="2"/>
  <c r="BS96" i="2"/>
  <c r="BT96" i="2"/>
  <c r="BU96" i="2"/>
  <c r="BV96" i="2"/>
  <c r="BW96" i="2"/>
  <c r="BY96" i="2"/>
  <c r="BZ96" i="2"/>
  <c r="BX96" i="2" s="1"/>
  <c r="CB96" i="2"/>
  <c r="CA96" i="2" s="1"/>
  <c r="CC96" i="2"/>
  <c r="CG96" i="2" s="1"/>
  <c r="CD96" i="2"/>
  <c r="CE96" i="2"/>
  <c r="CF96" i="2"/>
  <c r="CH96" i="2"/>
  <c r="CJ96" i="2"/>
  <c r="CK96" i="2"/>
  <c r="CL96" i="2"/>
  <c r="CM96" i="2"/>
  <c r="CN96" i="2"/>
  <c r="CP96" i="2"/>
  <c r="CQ96" i="2"/>
  <c r="CR96" i="2"/>
  <c r="CS96" i="2"/>
  <c r="CO96" i="2" s="1"/>
  <c r="CT96" i="2"/>
  <c r="CU96" i="2"/>
  <c r="CV96" i="2"/>
  <c r="CX96" i="2"/>
  <c r="CY96" i="2" a="1"/>
  <c r="CY96" i="2"/>
  <c r="CZ96" i="2"/>
  <c r="CW96" i="2" s="1"/>
  <c r="DA96" i="2"/>
  <c r="DB96" i="2"/>
  <c r="DC96" i="2"/>
  <c r="DF96" i="2" s="1"/>
  <c r="DD96" i="2" a="1"/>
  <c r="DD96" i="2"/>
  <c r="DE96" i="2" s="1"/>
  <c r="DG96" i="2"/>
  <c r="DH96" i="2"/>
  <c r="DI96" i="2"/>
  <c r="DK96" i="2"/>
  <c r="DL96" i="2"/>
  <c r="DJ96" i="2" s="1"/>
  <c r="DN96" i="2" a="1"/>
  <c r="DN96" i="2" s="1"/>
  <c r="DO96" i="2"/>
  <c r="DS96" i="2"/>
  <c r="DR96" i="2" s="1"/>
  <c r="DT96" i="2"/>
  <c r="DV96" i="2"/>
  <c r="DU96" i="2" s="1"/>
  <c r="DW96" i="2"/>
  <c r="DY96" i="2"/>
  <c r="DZ96" i="2" s="1"/>
  <c r="EB96" i="2"/>
  <c r="ED96" i="2"/>
  <c r="EE96" i="2" s="1"/>
  <c r="EG96" i="2"/>
  <c r="EH96" i="2"/>
  <c r="EI96" i="2"/>
  <c r="EJ96" i="2"/>
  <c r="C97" i="2"/>
  <c r="G97" i="2"/>
  <c r="H97" i="2"/>
  <c r="J97" i="2"/>
  <c r="L97" i="2"/>
  <c r="I97" i="2" s="1"/>
  <c r="N97" i="2"/>
  <c r="O97" i="2"/>
  <c r="P97" i="2"/>
  <c r="Q97" i="2"/>
  <c r="S97" i="2"/>
  <c r="T97" i="2"/>
  <c r="R97" i="2" s="1"/>
  <c r="U97" i="2"/>
  <c r="W97" i="2"/>
  <c r="X97" i="2"/>
  <c r="V97" i="2" s="1"/>
  <c r="Y97" i="2"/>
  <c r="AA97" i="2" a="1"/>
  <c r="AA97" i="2"/>
  <c r="AB97" i="2" a="1"/>
  <c r="AB97" i="2"/>
  <c r="AC97" i="2"/>
  <c r="AD97" i="2"/>
  <c r="Z97" i="2" s="1"/>
  <c r="AF97" i="2" a="1"/>
  <c r="AF97" i="2"/>
  <c r="AG97" i="2" s="1"/>
  <c r="AH97" i="2"/>
  <c r="AI97" i="2"/>
  <c r="AK97" i="2"/>
  <c r="AL97" i="2"/>
  <c r="AM97" i="2"/>
  <c r="AN97" i="2"/>
  <c r="AO97" i="2"/>
  <c r="AQ97" i="2"/>
  <c r="AP97" i="2" s="1"/>
  <c r="AR97" i="2"/>
  <c r="AT97" i="2"/>
  <c r="AU97" i="2"/>
  <c r="AS97" i="2" s="1"/>
  <c r="AW97" i="2"/>
  <c r="AV97" i="2" s="1"/>
  <c r="AX97" i="2"/>
  <c r="AZ97" i="2"/>
  <c r="BA97" i="2"/>
  <c r="AY97" i="2" s="1"/>
  <c r="BC97" i="2"/>
  <c r="BB97" i="2" s="1"/>
  <c r="BD97" i="2"/>
  <c r="BF97" i="2"/>
  <c r="BE97" i="2" s="1"/>
  <c r="BG97" i="2"/>
  <c r="BI97" i="2"/>
  <c r="BH97" i="2" s="1"/>
  <c r="BJ97" i="2"/>
  <c r="BL97" i="2" a="1"/>
  <c r="BL97" i="2" s="1"/>
  <c r="BP97" i="2"/>
  <c r="BQ97" i="2"/>
  <c r="BR97" i="2"/>
  <c r="BS97" i="2"/>
  <c r="BT97" i="2"/>
  <c r="BU97" i="2"/>
  <c r="BV97" i="2"/>
  <c r="BW97" i="2"/>
  <c r="BX97" i="2"/>
  <c r="BY97" i="2"/>
  <c r="BZ97" i="2"/>
  <c r="CA97" i="2"/>
  <c r="CB97" i="2"/>
  <c r="CC97" i="2"/>
  <c r="CG97" i="2" s="1"/>
  <c r="CD97" i="2"/>
  <c r="CE97" i="2"/>
  <c r="CF97" i="2"/>
  <c r="CH97" i="2"/>
  <c r="CJ97" i="2"/>
  <c r="CK97" i="2"/>
  <c r="CL97" i="2"/>
  <c r="CN97" i="2"/>
  <c r="CM97" i="2" s="1"/>
  <c r="CP97" i="2"/>
  <c r="CQ97" i="2"/>
  <c r="CR97" i="2" s="1"/>
  <c r="CU97" i="2"/>
  <c r="CV97" i="2"/>
  <c r="CT97" i="2" s="1"/>
  <c r="CX97" i="2"/>
  <c r="CY97" i="2" a="1"/>
  <c r="CY97" i="2" s="1"/>
  <c r="CZ97" i="2" s="1"/>
  <c r="CW97" i="2" s="1"/>
  <c r="DC97" i="2"/>
  <c r="DD97" i="2" a="1"/>
  <c r="DD97" i="2"/>
  <c r="DE97" i="2"/>
  <c r="DB97" i="2" s="1"/>
  <c r="DF97" i="2"/>
  <c r="DG97" i="2"/>
  <c r="DH97" i="2"/>
  <c r="DI97" i="2"/>
  <c r="DK97" i="2"/>
  <c r="DL97" i="2"/>
  <c r="DJ97" i="2" s="1"/>
  <c r="DN97" i="2" a="1"/>
  <c r="DN97" i="2" s="1"/>
  <c r="DQ97" i="2" s="1"/>
  <c r="DO97" i="2"/>
  <c r="DS97" i="2"/>
  <c r="DR97" i="2" s="1"/>
  <c r="DT97" i="2"/>
  <c r="DV97" i="2"/>
  <c r="DU97" i="2" s="1"/>
  <c r="DW97" i="2"/>
  <c r="DY97" i="2"/>
  <c r="DZ97" i="2" s="1"/>
  <c r="EA97" i="2"/>
  <c r="EB97" i="2"/>
  <c r="EC97" i="2"/>
  <c r="ED97" i="2"/>
  <c r="EF97" i="2" s="1"/>
  <c r="EE97" i="2"/>
  <c r="EG97" i="2"/>
  <c r="EH97" i="2"/>
  <c r="EI97" i="2"/>
  <c r="EJ97" i="2"/>
  <c r="C98" i="2"/>
  <c r="G98" i="2"/>
  <c r="H98" i="2"/>
  <c r="J98" i="2"/>
  <c r="L98" i="2"/>
  <c r="N98" i="2"/>
  <c r="O98" i="2"/>
  <c r="P98" i="2"/>
  <c r="Q98" i="2"/>
  <c r="S98" i="2"/>
  <c r="T98" i="2"/>
  <c r="U98" i="2"/>
  <c r="W98" i="2"/>
  <c r="X98" i="2"/>
  <c r="V98" i="2" s="1"/>
  <c r="Y98" i="2"/>
  <c r="AA98" i="2" a="1"/>
  <c r="AA98" i="2" s="1"/>
  <c r="AB98" i="2" a="1"/>
  <c r="AB98" i="2"/>
  <c r="AD98" i="2" s="1"/>
  <c r="Z98" i="2" s="1"/>
  <c r="AC98" i="2"/>
  <c r="AF98" i="2" a="1"/>
  <c r="AF98" i="2"/>
  <c r="AG98" i="2" s="1"/>
  <c r="AH98" i="2"/>
  <c r="AI98" i="2"/>
  <c r="AE98" i="2" s="1"/>
  <c r="AK98" i="2"/>
  <c r="AL98" i="2"/>
  <c r="AM98" i="2"/>
  <c r="AN98" i="2"/>
  <c r="AO98" i="2"/>
  <c r="AQ98" i="2"/>
  <c r="AP98" i="2" s="1"/>
  <c r="AR98" i="2"/>
  <c r="AS98" i="2"/>
  <c r="AT98" i="2"/>
  <c r="AU98" i="2"/>
  <c r="AV98" i="2"/>
  <c r="AW98" i="2"/>
  <c r="AX98" i="2"/>
  <c r="AZ98" i="2"/>
  <c r="BA98" i="2"/>
  <c r="AY98" i="2" s="1"/>
  <c r="BB98" i="2"/>
  <c r="BC98" i="2"/>
  <c r="BD98" i="2"/>
  <c r="BE98" i="2"/>
  <c r="BF98" i="2"/>
  <c r="BG98" i="2"/>
  <c r="BI98" i="2"/>
  <c r="BJ98" i="2"/>
  <c r="BK98" i="2"/>
  <c r="BL98" i="2" a="1"/>
  <c r="BL98" i="2" s="1"/>
  <c r="BP98" i="2"/>
  <c r="BQ98" i="2"/>
  <c r="BR98" i="2"/>
  <c r="BS98" i="2"/>
  <c r="BT98" i="2"/>
  <c r="BU98" i="2"/>
  <c r="BV98" i="2"/>
  <c r="BW98" i="2"/>
  <c r="BY98" i="2"/>
  <c r="BZ98" i="2"/>
  <c r="BX98" i="2" s="1"/>
  <c r="CB98" i="2"/>
  <c r="CA98" i="2" s="1"/>
  <c r="CC98" i="2"/>
  <c r="CD98" i="2"/>
  <c r="CE98" i="2"/>
  <c r="CF98" i="2"/>
  <c r="CG98" i="2" s="1"/>
  <c r="CH98" i="2"/>
  <c r="CJ98" i="2"/>
  <c r="CK98" i="2"/>
  <c r="CL98" i="2"/>
  <c r="CN98" i="2"/>
  <c r="CM98" i="2" s="1"/>
  <c r="CP98" i="2"/>
  <c r="CQ98" i="2"/>
  <c r="CR98" i="2"/>
  <c r="CU98" i="2"/>
  <c r="CV98" i="2"/>
  <c r="CT98" i="2" s="1"/>
  <c r="CX98" i="2"/>
  <c r="DA98" i="2" s="1"/>
  <c r="CY98" i="2" a="1"/>
  <c r="CY98" i="2"/>
  <c r="CZ98" i="2" s="1"/>
  <c r="CW98" i="2" s="1"/>
  <c r="DC98" i="2"/>
  <c r="DD98" i="2" a="1"/>
  <c r="DD98" i="2" s="1"/>
  <c r="DE98" i="2" s="1"/>
  <c r="DB98" i="2" s="1"/>
  <c r="DH98" i="2"/>
  <c r="DG98" i="2" s="1"/>
  <c r="DI98" i="2"/>
  <c r="DK98" i="2"/>
  <c r="DJ98" i="2" s="1"/>
  <c r="DL98" i="2"/>
  <c r="DM98" i="2"/>
  <c r="DN98" i="2" a="1"/>
  <c r="DN98" i="2" s="1"/>
  <c r="DO98" i="2"/>
  <c r="DP98" i="2" s="1"/>
  <c r="DS98" i="2"/>
  <c r="DR98" i="2" s="1"/>
  <c r="DT98" i="2"/>
  <c r="DU98" i="2"/>
  <c r="DV98" i="2"/>
  <c r="DW98" i="2"/>
  <c r="DY98" i="2"/>
  <c r="DZ98" i="2" s="1"/>
  <c r="EA98" i="2"/>
  <c r="EB98" i="2"/>
  <c r="DX98" i="2" s="1"/>
  <c r="EC98" i="2"/>
  <c r="ED98" i="2"/>
  <c r="EE98" i="2"/>
  <c r="EF98" i="2"/>
  <c r="EG98" i="2"/>
  <c r="EH98" i="2"/>
  <c r="EI98" i="2"/>
  <c r="EJ98" i="2"/>
  <c r="C99" i="2"/>
  <c r="H99" i="2"/>
  <c r="G99" i="2" s="1"/>
  <c r="J99" i="2"/>
  <c r="L99" i="2"/>
  <c r="N99" i="2"/>
  <c r="O99" i="2"/>
  <c r="P99" i="2"/>
  <c r="Q99" i="2"/>
  <c r="S99" i="2"/>
  <c r="T99" i="2"/>
  <c r="R99" i="2" s="1"/>
  <c r="U99" i="2"/>
  <c r="W99" i="2"/>
  <c r="X99" i="2"/>
  <c r="Y99" i="2"/>
  <c r="AA99" i="2" a="1"/>
  <c r="AA99" i="2"/>
  <c r="AB99" i="2" a="1"/>
  <c r="AB99" i="2"/>
  <c r="AC99" i="2"/>
  <c r="AF99" i="2" a="1"/>
  <c r="AF99" i="2" s="1"/>
  <c r="AG99" i="2"/>
  <c r="AE99" i="2" s="1"/>
  <c r="AH99" i="2"/>
  <c r="AI99" i="2"/>
  <c r="AJ99" i="2"/>
  <c r="AK99" i="2"/>
  <c r="AL99" i="2"/>
  <c r="AN99" i="2"/>
  <c r="AO99" i="2"/>
  <c r="AM99" i="2" s="1"/>
  <c r="AQ99" i="2"/>
  <c r="AP99" i="2" s="1"/>
  <c r="AR99" i="2"/>
  <c r="AS99" i="2"/>
  <c r="AT99" i="2"/>
  <c r="AU99" i="2"/>
  <c r="AW99" i="2"/>
  <c r="AV99" i="2" s="1"/>
  <c r="AX99" i="2"/>
  <c r="AY99" i="2"/>
  <c r="AZ99" i="2"/>
  <c r="BA99" i="2"/>
  <c r="BB99" i="2"/>
  <c r="BC99" i="2"/>
  <c r="BD99" i="2"/>
  <c r="BF99" i="2"/>
  <c r="BG99" i="2"/>
  <c r="BE99" i="2" s="1"/>
  <c r="BH99" i="2"/>
  <c r="BI99" i="2"/>
  <c r="BJ99" i="2"/>
  <c r="BL99" i="2" a="1"/>
  <c r="BL99" i="2"/>
  <c r="BP99" i="2"/>
  <c r="BQ99" i="2"/>
  <c r="BR99" i="2"/>
  <c r="BS99" i="2"/>
  <c r="BT99" i="2"/>
  <c r="BU99" i="2"/>
  <c r="BV99" i="2"/>
  <c r="BW99" i="2"/>
  <c r="BK99" i="2" s="1"/>
  <c r="BX99" i="2"/>
  <c r="BY99" i="2"/>
  <c r="BZ99" i="2"/>
  <c r="CB99" i="2"/>
  <c r="CC99" i="2"/>
  <c r="CD99" i="2"/>
  <c r="CE99" i="2"/>
  <c r="CF99" i="2"/>
  <c r="CG99" i="2" s="1"/>
  <c r="CH99" i="2"/>
  <c r="CJ99" i="2"/>
  <c r="CK99" i="2"/>
  <c r="CL99" i="2"/>
  <c r="CM99" i="2"/>
  <c r="CN99" i="2"/>
  <c r="CP99" i="2"/>
  <c r="CQ99" i="2"/>
  <c r="CT99" i="2"/>
  <c r="CU99" i="2"/>
  <c r="CV99" i="2"/>
  <c r="CX99" i="2"/>
  <c r="CY99" i="2" a="1"/>
  <c r="CY99" i="2"/>
  <c r="DC99" i="2"/>
  <c r="DF99" i="2" s="1"/>
  <c r="DD99" i="2" a="1"/>
  <c r="DD99" i="2" s="1"/>
  <c r="DE99" i="2" s="1"/>
  <c r="DB99" i="2" s="1"/>
  <c r="DH99" i="2"/>
  <c r="DI99" i="2"/>
  <c r="DK99" i="2"/>
  <c r="DJ99" i="2" s="1"/>
  <c r="DL99" i="2"/>
  <c r="DN99" i="2" a="1"/>
  <c r="DN99" i="2" s="1"/>
  <c r="DP99" i="2" s="1"/>
  <c r="DM99" i="2" s="1"/>
  <c r="DO99" i="2"/>
  <c r="DR99" i="2"/>
  <c r="DS99" i="2"/>
  <c r="DT99" i="2"/>
  <c r="DU99" i="2"/>
  <c r="DV99" i="2"/>
  <c r="DW99" i="2"/>
  <c r="DY99" i="2"/>
  <c r="DX99" i="2" s="1"/>
  <c r="DZ99" i="2"/>
  <c r="EA99" i="2"/>
  <c r="EB99" i="2"/>
  <c r="EC99" i="2"/>
  <c r="ED99" i="2"/>
  <c r="EE99" i="2"/>
  <c r="EF99" i="2"/>
  <c r="EH99" i="2"/>
  <c r="EI99" i="2" s="1"/>
  <c r="C100" i="2"/>
  <c r="H100" i="2"/>
  <c r="G100" i="2" s="1"/>
  <c r="J100" i="2"/>
  <c r="L100" i="2"/>
  <c r="I100" i="2" s="1"/>
  <c r="N100" i="2"/>
  <c r="O100" i="2"/>
  <c r="P100" i="2"/>
  <c r="Q100" i="2"/>
  <c r="S100" i="2"/>
  <c r="T100" i="2"/>
  <c r="R100" i="2" s="1"/>
  <c r="U100" i="2"/>
  <c r="W100" i="2"/>
  <c r="X100" i="2"/>
  <c r="Y100" i="2"/>
  <c r="AA100" i="2" a="1"/>
  <c r="AA100" i="2"/>
  <c r="AB100" i="2" a="1"/>
  <c r="AB100" i="2" s="1"/>
  <c r="AD100" i="2" s="1"/>
  <c r="Z100" i="2" s="1"/>
  <c r="AC100" i="2"/>
  <c r="AF100" i="2" a="1"/>
  <c r="AF100" i="2" s="1"/>
  <c r="AG100" i="2"/>
  <c r="AH100" i="2"/>
  <c r="AI100" i="2"/>
  <c r="AE100" i="2" s="1"/>
  <c r="AJ100" i="2"/>
  <c r="AK100" i="2"/>
  <c r="AL100" i="2"/>
  <c r="AM100" i="2"/>
  <c r="AN100" i="2"/>
  <c r="AO100" i="2"/>
  <c r="AQ100" i="2"/>
  <c r="AR100" i="2"/>
  <c r="AT100" i="2"/>
  <c r="AU100" i="2"/>
  <c r="AS100" i="2" s="1"/>
  <c r="AW100" i="2"/>
  <c r="AV100" i="2" s="1"/>
  <c r="AX100" i="2"/>
  <c r="AZ100" i="2"/>
  <c r="AY100" i="2" s="1"/>
  <c r="BA100" i="2"/>
  <c r="BC100" i="2"/>
  <c r="BB100" i="2" s="1"/>
  <c r="BD100" i="2"/>
  <c r="BF100" i="2"/>
  <c r="BE100" i="2" s="1"/>
  <c r="BG100" i="2"/>
  <c r="BI100" i="2"/>
  <c r="BH100" i="2" s="1"/>
  <c r="BJ100" i="2"/>
  <c r="BL100" i="2" a="1"/>
  <c r="BL100" i="2"/>
  <c r="BP100" i="2"/>
  <c r="BQ100" i="2"/>
  <c r="BR100" i="2"/>
  <c r="BS100" i="2"/>
  <c r="BT100" i="2"/>
  <c r="BU100" i="2"/>
  <c r="BV100" i="2"/>
  <c r="BO100" i="2" s="1"/>
  <c r="BW100" i="2"/>
  <c r="BX100" i="2"/>
  <c r="BY100" i="2"/>
  <c r="BZ100" i="2"/>
  <c r="CB100" i="2"/>
  <c r="CC100" i="2"/>
  <c r="CD100" i="2"/>
  <c r="CE100" i="2"/>
  <c r="CF100" i="2" s="1"/>
  <c r="CH100" i="2"/>
  <c r="CJ100" i="2"/>
  <c r="CK100" i="2"/>
  <c r="CL100" i="2"/>
  <c r="CM100" i="2"/>
  <c r="CN100" i="2"/>
  <c r="CP100" i="2"/>
  <c r="CR100" i="2" s="1"/>
  <c r="CQ100" i="2"/>
  <c r="CU100" i="2"/>
  <c r="CT100" i="2" s="1"/>
  <c r="CV100" i="2"/>
  <c r="CX100" i="2"/>
  <c r="DA100" i="2" s="1"/>
  <c r="CY100" i="2" a="1"/>
  <c r="CY100" i="2"/>
  <c r="CZ100" i="2" s="1"/>
  <c r="CW100" i="2" s="1"/>
  <c r="DC100" i="2"/>
  <c r="DD100" i="2" a="1"/>
  <c r="DD100" i="2"/>
  <c r="DH100" i="2"/>
  <c r="DG100" i="2" s="1"/>
  <c r="DI100" i="2"/>
  <c r="DK100" i="2"/>
  <c r="DL100" i="2"/>
  <c r="DJ100" i="2" s="1"/>
  <c r="DN100" i="2" a="1"/>
  <c r="DN100" i="2"/>
  <c r="DQ100" i="2" s="1"/>
  <c r="DO100" i="2"/>
  <c r="DS100" i="2"/>
  <c r="DR100" i="2" s="1"/>
  <c r="DT100" i="2"/>
  <c r="DV100" i="2"/>
  <c r="DU100" i="2" s="1"/>
  <c r="DW100" i="2"/>
  <c r="DX100" i="2"/>
  <c r="DY100" i="2"/>
  <c r="DZ100" i="2" s="1"/>
  <c r="EA100" i="2"/>
  <c r="EB100" i="2"/>
  <c r="ED100" i="2"/>
  <c r="EC100" i="2" s="1"/>
  <c r="EE100" i="2"/>
  <c r="EF100" i="2"/>
  <c r="EG100" i="2"/>
  <c r="EH100" i="2"/>
  <c r="EI100" i="2"/>
  <c r="EJ100" i="2"/>
  <c r="C101" i="2"/>
  <c r="G101" i="2"/>
  <c r="H101" i="2"/>
  <c r="J101" i="2"/>
  <c r="L101" i="2"/>
  <c r="I101" i="2" s="1"/>
  <c r="N101" i="2"/>
  <c r="O101" i="2"/>
  <c r="P101" i="2"/>
  <c r="M101" i="2" s="1"/>
  <c r="Q101" i="2"/>
  <c r="S101" i="2"/>
  <c r="T101" i="2"/>
  <c r="U101" i="2"/>
  <c r="W101" i="2"/>
  <c r="X101" i="2"/>
  <c r="V101" i="2" s="1"/>
  <c r="Y101" i="2"/>
  <c r="AA101" i="2" a="1"/>
  <c r="AA101" i="2"/>
  <c r="AB101" i="2" a="1"/>
  <c r="AB101" i="2"/>
  <c r="AD101" i="2" s="1"/>
  <c r="Z101" i="2" s="1"/>
  <c r="AC101" i="2"/>
  <c r="AF101" i="2" a="1"/>
  <c r="AF101" i="2"/>
  <c r="AG101" i="2" s="1"/>
  <c r="AH101" i="2"/>
  <c r="AI101" i="2"/>
  <c r="AK101" i="2"/>
  <c r="AL101" i="2"/>
  <c r="AM101" i="2"/>
  <c r="AN101" i="2"/>
  <c r="AO101" i="2"/>
  <c r="AQ101" i="2"/>
  <c r="AP101" i="2" s="1"/>
  <c r="AR101" i="2"/>
  <c r="AS101" i="2"/>
  <c r="AT101" i="2"/>
  <c r="AU101" i="2"/>
  <c r="AW101" i="2"/>
  <c r="AX101" i="2"/>
  <c r="AZ101" i="2"/>
  <c r="BA101" i="2"/>
  <c r="AY101" i="2" s="1"/>
  <c r="BC101" i="2"/>
  <c r="BB101" i="2" s="1"/>
  <c r="BD101" i="2"/>
  <c r="BF101" i="2"/>
  <c r="BE101" i="2" s="1"/>
  <c r="BG101" i="2"/>
  <c r="BI101" i="2"/>
  <c r="BH101" i="2" s="1"/>
  <c r="BJ101" i="2"/>
  <c r="BL101" i="2" a="1"/>
  <c r="BL101" i="2" s="1"/>
  <c r="BP101" i="2"/>
  <c r="BQ101" i="2"/>
  <c r="BR101" i="2"/>
  <c r="BS101" i="2"/>
  <c r="BT101" i="2"/>
  <c r="BU101" i="2"/>
  <c r="BV101" i="2"/>
  <c r="BW101" i="2"/>
  <c r="BX101" i="2"/>
  <c r="BY101" i="2"/>
  <c r="BZ101" i="2"/>
  <c r="CB101" i="2"/>
  <c r="CA101" i="2" s="1"/>
  <c r="CC101" i="2"/>
  <c r="CG101" i="2" s="1"/>
  <c r="CD101" i="2"/>
  <c r="CE101" i="2"/>
  <c r="CF101" i="2"/>
  <c r="CH101" i="2"/>
  <c r="CJ101" i="2"/>
  <c r="CK101" i="2"/>
  <c r="CL101" i="2"/>
  <c r="CN101" i="2"/>
  <c r="CM101" i="2" s="1"/>
  <c r="CP101" i="2"/>
  <c r="CQ101" i="2"/>
  <c r="CR101" i="2" s="1"/>
  <c r="CU101" i="2"/>
  <c r="CV101" i="2"/>
  <c r="CT101" i="2" s="1"/>
  <c r="CX101" i="2"/>
  <c r="CY101" i="2" a="1"/>
  <c r="CY101" i="2"/>
  <c r="CZ101" i="2" s="1"/>
  <c r="CW101" i="2" s="1"/>
  <c r="DC101" i="2"/>
  <c r="DD101" i="2" a="1"/>
  <c r="DD101" i="2"/>
  <c r="DE101" i="2" s="1"/>
  <c r="DB101" i="2" s="1"/>
  <c r="DH101" i="2"/>
  <c r="DG101" i="2" s="1"/>
  <c r="DI101" i="2"/>
  <c r="DK101" i="2"/>
  <c r="DL101" i="2"/>
  <c r="DJ101" i="2" s="1"/>
  <c r="DN101" i="2" a="1"/>
  <c r="DN101" i="2" s="1"/>
  <c r="DQ101" i="2" s="1"/>
  <c r="DO101" i="2"/>
  <c r="DS101" i="2"/>
  <c r="DT101" i="2"/>
  <c r="DV101" i="2"/>
  <c r="DW101" i="2"/>
  <c r="DU101" i="2" s="1"/>
  <c r="DY101" i="2"/>
  <c r="EB101" i="2"/>
  <c r="ED101" i="2"/>
  <c r="EF101" i="2" s="1"/>
  <c r="EG101" i="2"/>
  <c r="EH101" i="2"/>
  <c r="EI101" i="2"/>
  <c r="EJ101" i="2"/>
  <c r="C102" i="2"/>
  <c r="G102" i="2"/>
  <c r="H102" i="2"/>
  <c r="J102" i="2"/>
  <c r="L102" i="2"/>
  <c r="N102" i="2"/>
  <c r="O102" i="2"/>
  <c r="P102" i="2"/>
  <c r="Q102" i="2"/>
  <c r="S102" i="2"/>
  <c r="T102" i="2"/>
  <c r="R102" i="2" s="1"/>
  <c r="U102" i="2"/>
  <c r="W102" i="2"/>
  <c r="X102" i="2"/>
  <c r="Y102" i="2"/>
  <c r="AA102" i="2" a="1"/>
  <c r="AA102" i="2"/>
  <c r="AB102" i="2" a="1"/>
  <c r="AB102" i="2"/>
  <c r="AC102" i="2"/>
  <c r="AE102" i="2"/>
  <c r="AF102" i="2" a="1"/>
  <c r="AF102" i="2" s="1"/>
  <c r="AG102" i="2" s="1"/>
  <c r="AH102" i="2"/>
  <c r="AI102" i="2"/>
  <c r="AK102" i="2"/>
  <c r="AL102" i="2"/>
  <c r="AN102" i="2"/>
  <c r="AO102" i="2"/>
  <c r="AQ102" i="2"/>
  <c r="AP102" i="2" s="1"/>
  <c r="AR102" i="2"/>
  <c r="AT102" i="2"/>
  <c r="AS102" i="2" s="1"/>
  <c r="AU102" i="2"/>
  <c r="AW102" i="2"/>
  <c r="AV102" i="2" s="1"/>
  <c r="AX102" i="2"/>
  <c r="AY102" i="2"/>
  <c r="AZ102" i="2"/>
  <c r="BA102" i="2"/>
  <c r="BC102" i="2"/>
  <c r="BD102" i="2"/>
  <c r="BB102" i="2" s="1"/>
  <c r="BE102" i="2"/>
  <c r="BF102" i="2"/>
  <c r="BG102" i="2"/>
  <c r="BI102" i="2"/>
  <c r="BH102" i="2" s="1"/>
  <c r="BJ102" i="2"/>
  <c r="BL102" i="2" a="1"/>
  <c r="BL102" i="2"/>
  <c r="BM102" i="2" s="1"/>
  <c r="BP102" i="2"/>
  <c r="BQ102" i="2"/>
  <c r="BR102" i="2"/>
  <c r="BS102" i="2"/>
  <c r="BT102" i="2"/>
  <c r="BU102" i="2"/>
  <c r="BV102" i="2"/>
  <c r="BW102" i="2"/>
  <c r="BX102" i="2"/>
  <c r="BY102" i="2"/>
  <c r="BZ102" i="2"/>
  <c r="CB102" i="2"/>
  <c r="CC102" i="2"/>
  <c r="CD102" i="2"/>
  <c r="CF102" i="2" s="1"/>
  <c r="CG102" i="2" s="1"/>
  <c r="CE102" i="2"/>
  <c r="CH102" i="2"/>
  <c r="CJ102" i="2"/>
  <c r="CK102" i="2"/>
  <c r="CL102" i="2"/>
  <c r="CN102" i="2"/>
  <c r="CM102" i="2" s="1"/>
  <c r="CP102" i="2"/>
  <c r="CR102" i="2" s="1"/>
  <c r="CQ102" i="2"/>
  <c r="CU102" i="2"/>
  <c r="CV102" i="2"/>
  <c r="CT102" i="2" s="1"/>
  <c r="CW102" i="2"/>
  <c r="CX102" i="2"/>
  <c r="DA102" i="2" s="1"/>
  <c r="CY102" i="2" a="1"/>
  <c r="CY102" i="2"/>
  <c r="CZ102" i="2" s="1"/>
  <c r="DC102" i="2"/>
  <c r="DD102" i="2" a="1"/>
  <c r="DD102" i="2"/>
  <c r="DE102" i="2"/>
  <c r="DB102" i="2" s="1"/>
  <c r="DF102" i="2"/>
  <c r="DH102" i="2"/>
  <c r="DG102" i="2" s="1"/>
  <c r="DI102" i="2"/>
  <c r="DK102" i="2"/>
  <c r="DJ102" i="2" s="1"/>
  <c r="DL102" i="2"/>
  <c r="DN102" i="2" a="1"/>
  <c r="DN102" i="2" s="1"/>
  <c r="DO102" i="2"/>
  <c r="DP102" i="2" s="1"/>
  <c r="DM102" i="2" s="1"/>
  <c r="DR102" i="2"/>
  <c r="DS102" i="2"/>
  <c r="DT102" i="2"/>
  <c r="DV102" i="2"/>
  <c r="DW102" i="2"/>
  <c r="DU102" i="2" s="1"/>
  <c r="DY102" i="2"/>
  <c r="EA102" i="2" s="1"/>
  <c r="DZ102" i="2"/>
  <c r="EB102" i="2"/>
  <c r="EC102" i="2"/>
  <c r="ED102" i="2"/>
  <c r="EE102" i="2"/>
  <c r="EF102" i="2"/>
  <c r="EH102" i="2"/>
  <c r="C103" i="2"/>
  <c r="H103" i="2"/>
  <c r="G103" i="2" s="1"/>
  <c r="I103" i="2"/>
  <c r="J103" i="2"/>
  <c r="L103" i="2"/>
  <c r="N103" i="2"/>
  <c r="O103" i="2"/>
  <c r="P103" i="2"/>
  <c r="Q103" i="2"/>
  <c r="S103" i="2"/>
  <c r="T103" i="2"/>
  <c r="R103" i="2" s="1"/>
  <c r="U103" i="2"/>
  <c r="W103" i="2"/>
  <c r="X103" i="2"/>
  <c r="Y103" i="2"/>
  <c r="Z103" i="2"/>
  <c r="AA103" i="2" a="1"/>
  <c r="AA103" i="2"/>
  <c r="AB103" i="2" a="1"/>
  <c r="AB103" i="2"/>
  <c r="AC103" i="2"/>
  <c r="AD103" i="2"/>
  <c r="AF103" i="2" a="1"/>
  <c r="AF103" i="2" s="1"/>
  <c r="AG103" i="2"/>
  <c r="AE103" i="2" s="1"/>
  <c r="AH103" i="2"/>
  <c r="AI103" i="2"/>
  <c r="AK103" i="2"/>
  <c r="AL103" i="2"/>
  <c r="AJ103" i="2" s="1"/>
  <c r="AN103" i="2"/>
  <c r="AO103" i="2"/>
  <c r="AM103" i="2" s="1"/>
  <c r="AQ103" i="2"/>
  <c r="AP103" i="2" s="1"/>
  <c r="AR103" i="2"/>
  <c r="AT103" i="2"/>
  <c r="AS103" i="2" s="1"/>
  <c r="AU103" i="2"/>
  <c r="AW103" i="2"/>
  <c r="AV103" i="2" s="1"/>
  <c r="AX103" i="2"/>
  <c r="AZ103" i="2"/>
  <c r="AY103" i="2" s="1"/>
  <c r="BA103" i="2"/>
  <c r="BC103" i="2"/>
  <c r="BB103" i="2" s="1"/>
  <c r="BD103" i="2"/>
  <c r="BF103" i="2"/>
  <c r="BG103" i="2"/>
  <c r="BE103" i="2" s="1"/>
  <c r="BH103" i="2"/>
  <c r="BI103" i="2"/>
  <c r="BJ103" i="2"/>
  <c r="BL103" i="2" a="1"/>
  <c r="BL103" i="2"/>
  <c r="BM103" i="2" s="1"/>
  <c r="BN103" i="2"/>
  <c r="BP103" i="2"/>
  <c r="BQ103" i="2"/>
  <c r="BR103" i="2"/>
  <c r="BS103" i="2"/>
  <c r="BT103" i="2"/>
  <c r="BU103" i="2"/>
  <c r="BV103" i="2"/>
  <c r="BK103" i="2" s="1"/>
  <c r="BW103" i="2"/>
  <c r="BX103" i="2"/>
  <c r="BY103" i="2"/>
  <c r="BZ103" i="2"/>
  <c r="CB103" i="2"/>
  <c r="CC103" i="2"/>
  <c r="CD103" i="2"/>
  <c r="CE103" i="2"/>
  <c r="CF103" i="2" s="1"/>
  <c r="CG103" i="2" s="1"/>
  <c r="CH103" i="2"/>
  <c r="CJ103" i="2"/>
  <c r="CK103" i="2"/>
  <c r="CL103" i="2"/>
  <c r="CN103" i="2"/>
  <c r="CM103" i="2" s="1"/>
  <c r="CP103" i="2"/>
  <c r="CQ103" i="2"/>
  <c r="CT103" i="2"/>
  <c r="CU103" i="2"/>
  <c r="CV103" i="2"/>
  <c r="CX103" i="2"/>
  <c r="CY103" i="2" a="1"/>
  <c r="CY103" i="2"/>
  <c r="CZ103" i="2" s="1"/>
  <c r="CW103" i="2" s="1"/>
  <c r="DB103" i="2"/>
  <c r="DC103" i="2"/>
  <c r="DF103" i="2" s="1"/>
  <c r="DD103" i="2" a="1"/>
  <c r="DD103" i="2"/>
  <c r="DE103" i="2" s="1"/>
  <c r="DH103" i="2"/>
  <c r="DG103" i="2" s="1"/>
  <c r="DI103" i="2"/>
  <c r="DK103" i="2"/>
  <c r="DL103" i="2"/>
  <c r="DN103" i="2" a="1"/>
  <c r="DN103" i="2" s="1"/>
  <c r="DO103" i="2"/>
  <c r="DR103" i="2"/>
  <c r="DS103" i="2"/>
  <c r="DT103" i="2"/>
  <c r="DU103" i="2"/>
  <c r="DV103" i="2"/>
  <c r="DW103" i="2"/>
  <c r="DX103" i="2"/>
  <c r="DY103" i="2"/>
  <c r="EA103" i="2" s="1"/>
  <c r="DZ103" i="2"/>
  <c r="EB103" i="2"/>
  <c r="EC103" i="2"/>
  <c r="ED103" i="2"/>
  <c r="EE103" i="2"/>
  <c r="EF103" i="2"/>
  <c r="EG103" i="2"/>
  <c r="EH103" i="2"/>
  <c r="C104" i="2"/>
  <c r="G104" i="2"/>
  <c r="H104" i="2"/>
  <c r="I104" i="2"/>
  <c r="J104" i="2"/>
  <c r="L104" i="2"/>
  <c r="N104" i="2"/>
  <c r="O104" i="2"/>
  <c r="P104" i="2"/>
  <c r="M104" i="2" s="1"/>
  <c r="Q104" i="2"/>
  <c r="S104" i="2"/>
  <c r="T104" i="2"/>
  <c r="R104" i="2" s="1"/>
  <c r="U104" i="2"/>
  <c r="W104" i="2"/>
  <c r="X104" i="2"/>
  <c r="V104" i="2" s="1"/>
  <c r="Y104" i="2"/>
  <c r="AA104" i="2" a="1"/>
  <c r="AA104" i="2"/>
  <c r="AB104" i="2" a="1"/>
  <c r="AB104" i="2" s="1"/>
  <c r="AD104" i="2" s="1"/>
  <c r="AC104" i="2"/>
  <c r="AF104" i="2" a="1"/>
  <c r="AF104" i="2" s="1"/>
  <c r="AG104" i="2" s="1"/>
  <c r="AH104" i="2"/>
  <c r="AI104" i="2"/>
  <c r="AK104" i="2"/>
  <c r="AJ104" i="2" s="1"/>
  <c r="AL104" i="2"/>
  <c r="AM104" i="2"/>
  <c r="AN104" i="2"/>
  <c r="AO104" i="2"/>
  <c r="AQ104" i="2"/>
  <c r="AP104" i="2" s="1"/>
  <c r="AR104" i="2"/>
  <c r="AT104" i="2"/>
  <c r="AU104" i="2"/>
  <c r="AS104" i="2" s="1"/>
  <c r="AW104" i="2"/>
  <c r="AV104" i="2" s="1"/>
  <c r="AX104" i="2"/>
  <c r="AZ104" i="2"/>
  <c r="AY104" i="2" s="1"/>
  <c r="BA104" i="2"/>
  <c r="BC104" i="2"/>
  <c r="BB104" i="2" s="1"/>
  <c r="BD104" i="2"/>
  <c r="BF104" i="2"/>
  <c r="BE104" i="2" s="1"/>
  <c r="BG104" i="2"/>
  <c r="BI104" i="2"/>
  <c r="BH104" i="2" s="1"/>
  <c r="BJ104" i="2"/>
  <c r="BL104" i="2" a="1"/>
  <c r="BL104" i="2"/>
  <c r="BN104" i="2" s="1"/>
  <c r="BP104" i="2"/>
  <c r="BQ104" i="2"/>
  <c r="BR104" i="2"/>
  <c r="BS104" i="2"/>
  <c r="BT104" i="2"/>
  <c r="BU104" i="2"/>
  <c r="BK104" i="2" s="1"/>
  <c r="BV104" i="2"/>
  <c r="BW104" i="2"/>
  <c r="BX104" i="2"/>
  <c r="BY104" i="2"/>
  <c r="BZ104" i="2"/>
  <c r="CB104" i="2"/>
  <c r="CC104" i="2"/>
  <c r="CD104" i="2"/>
  <c r="CF104" i="2" s="1"/>
  <c r="CE104" i="2"/>
  <c r="CH104" i="2"/>
  <c r="CJ104" i="2"/>
  <c r="CI104" i="2" s="1"/>
  <c r="CK104" i="2"/>
  <c r="CL104" i="2"/>
  <c r="CN104" i="2"/>
  <c r="CM104" i="2" s="1"/>
  <c r="CP104" i="2"/>
  <c r="CQ104" i="2"/>
  <c r="CR104" i="2"/>
  <c r="CS104" i="2"/>
  <c r="CO104" i="2" s="1"/>
  <c r="CU104" i="2"/>
  <c r="CT104" i="2" s="1"/>
  <c r="CV104" i="2"/>
  <c r="CX104" i="2"/>
  <c r="DA104" i="2" s="1"/>
  <c r="CY104" i="2" a="1"/>
  <c r="CY104" i="2"/>
  <c r="CZ104" i="2" s="1"/>
  <c r="CW104" i="2" s="1"/>
  <c r="DC104" i="2"/>
  <c r="DD104" i="2" a="1"/>
  <c r="DD104" i="2"/>
  <c r="DE104" i="2" s="1"/>
  <c r="DB104" i="2" s="1"/>
  <c r="DH104" i="2"/>
  <c r="DG104" i="2" s="1"/>
  <c r="DI104" i="2"/>
  <c r="DJ104" i="2"/>
  <c r="DK104" i="2"/>
  <c r="DL104" i="2"/>
  <c r="DN104" i="2" a="1"/>
  <c r="DN104" i="2" s="1"/>
  <c r="DO104" i="2"/>
  <c r="DP104" i="2"/>
  <c r="DM104" i="2" s="1"/>
  <c r="DQ104" i="2"/>
  <c r="DS104" i="2"/>
  <c r="DR104" i="2" s="1"/>
  <c r="DT104" i="2"/>
  <c r="DV104" i="2"/>
  <c r="DU104" i="2" s="1"/>
  <c r="DW104" i="2"/>
  <c r="DY104" i="2"/>
  <c r="DZ104" i="2" s="1"/>
  <c r="EA104" i="2"/>
  <c r="EB104" i="2"/>
  <c r="EC104" i="2"/>
  <c r="ED104" i="2"/>
  <c r="EF104" i="2" s="1"/>
  <c r="EE104" i="2"/>
  <c r="EG104" i="2"/>
  <c r="EH104" i="2"/>
  <c r="EI104" i="2"/>
  <c r="EJ104" i="2"/>
  <c r="C105" i="2"/>
  <c r="G105" i="2"/>
  <c r="H105" i="2"/>
  <c r="J105" i="2"/>
  <c r="I105" i="2"/>
  <c r="L105" i="2"/>
  <c r="N105" i="2"/>
  <c r="O105" i="2"/>
  <c r="P105" i="2"/>
  <c r="M105" i="2" s="1"/>
  <c r="Q105" i="2"/>
  <c r="S105" i="2"/>
  <c r="T105" i="2"/>
  <c r="R105" i="2" s="1"/>
  <c r="U105" i="2"/>
  <c r="W105" i="2"/>
  <c r="X105" i="2"/>
  <c r="V105" i="2" s="1"/>
  <c r="Y105" i="2"/>
  <c r="AA105" i="2" a="1"/>
  <c r="AA105" i="2" s="1"/>
  <c r="AD105" i="2" s="1"/>
  <c r="Z105" i="2" s="1"/>
  <c r="AB105" i="2" a="1"/>
  <c r="AB105" i="2"/>
  <c r="AC105" i="2"/>
  <c r="AF105" i="2" a="1"/>
  <c r="AF105" i="2" s="1"/>
  <c r="AG105" i="2" s="1"/>
  <c r="AH105" i="2"/>
  <c r="AI105" i="2"/>
  <c r="AK105" i="2"/>
  <c r="AL105" i="2"/>
  <c r="AJ105" i="2" s="1"/>
  <c r="AN105" i="2"/>
  <c r="AO105" i="2"/>
  <c r="AP105" i="2"/>
  <c r="AQ105" i="2"/>
  <c r="AR105" i="2"/>
  <c r="AT105" i="2"/>
  <c r="AU105" i="2"/>
  <c r="AS105" i="2" s="1"/>
  <c r="AW105" i="2"/>
  <c r="AX105" i="2"/>
  <c r="AV105" i="2" s="1"/>
  <c r="AY105" i="2"/>
  <c r="AZ105" i="2"/>
  <c r="BA105" i="2"/>
  <c r="BC105" i="2"/>
  <c r="BB105" i="2" s="1"/>
  <c r="BD105" i="2"/>
  <c r="BF105" i="2"/>
  <c r="BG105" i="2"/>
  <c r="BE105" i="2" s="1"/>
  <c r="BI105" i="2"/>
  <c r="BH105" i="2" s="1"/>
  <c r="BJ105" i="2"/>
  <c r="BL105" i="2" a="1"/>
  <c r="BL105" i="2" s="1"/>
  <c r="BN105" i="2" s="1"/>
  <c r="BM105" i="2"/>
  <c r="BP105" i="2"/>
  <c r="BQ105" i="2"/>
  <c r="BR105" i="2"/>
  <c r="BS105" i="2"/>
  <c r="BT105" i="2"/>
  <c r="BU105" i="2"/>
  <c r="BV105" i="2"/>
  <c r="BW105" i="2"/>
  <c r="BX105" i="2"/>
  <c r="BY105" i="2"/>
  <c r="BZ105" i="2"/>
  <c r="CB105" i="2"/>
  <c r="CC105" i="2"/>
  <c r="CD105" i="2"/>
  <c r="CF105" i="2" s="1"/>
  <c r="CE105" i="2"/>
  <c r="CH105" i="2"/>
  <c r="CJ105" i="2"/>
  <c r="CI105" i="2" s="1"/>
  <c r="CK105" i="2"/>
  <c r="CL105" i="2"/>
  <c r="CN105" i="2"/>
  <c r="CM105" i="2" s="1"/>
  <c r="CP105" i="2"/>
  <c r="CQ105" i="2"/>
  <c r="CT105" i="2"/>
  <c r="CU105" i="2"/>
  <c r="CV105" i="2"/>
  <c r="CX105" i="2"/>
  <c r="CY105" i="2" a="1"/>
  <c r="CY105" i="2" s="1"/>
  <c r="CZ105" i="2" s="1"/>
  <c r="CW105" i="2" s="1"/>
  <c r="DC105" i="2"/>
  <c r="DD105" i="2" a="1"/>
  <c r="DD105" i="2"/>
  <c r="DE105" i="2" s="1"/>
  <c r="DB105" i="2" s="1"/>
  <c r="DF105" i="2"/>
  <c r="DG105" i="2"/>
  <c r="DH105" i="2"/>
  <c r="DI105" i="2"/>
  <c r="DJ105" i="2"/>
  <c r="DK105" i="2"/>
  <c r="DL105" i="2"/>
  <c r="DN105" i="2" a="1"/>
  <c r="DN105" i="2"/>
  <c r="DQ105" i="2" s="1"/>
  <c r="DO105" i="2"/>
  <c r="DS105" i="2"/>
  <c r="DR105" i="2" s="1"/>
  <c r="DT105" i="2"/>
  <c r="DV105" i="2"/>
  <c r="DW105" i="2"/>
  <c r="DU105" i="2" s="1"/>
  <c r="DY105" i="2"/>
  <c r="DZ105" i="2" s="1"/>
  <c r="EB105" i="2"/>
  <c r="EC105" i="2"/>
  <c r="ED105" i="2"/>
  <c r="EF105" i="2" s="1"/>
  <c r="EE105" i="2"/>
  <c r="EG105" i="2"/>
  <c r="EH105" i="2"/>
  <c r="EI105" i="2"/>
  <c r="EJ105" i="2"/>
  <c r="C106" i="2"/>
  <c r="G106" i="2"/>
  <c r="H106" i="2"/>
  <c r="J106" i="2"/>
  <c r="I106" i="2" s="1"/>
  <c r="L106" i="2"/>
  <c r="N106" i="2"/>
  <c r="O106" i="2"/>
  <c r="P106" i="2"/>
  <c r="Q106" i="2"/>
  <c r="M106" i="2" s="1"/>
  <c r="S106" i="2"/>
  <c r="T106" i="2"/>
  <c r="U106" i="2"/>
  <c r="W106" i="2"/>
  <c r="X106" i="2"/>
  <c r="V106" i="2" s="1"/>
  <c r="Y106" i="2"/>
  <c r="Z106" i="2"/>
  <c r="AA106" i="2" a="1"/>
  <c r="AA106" i="2" s="1"/>
  <c r="AD106" i="2" s="1"/>
  <c r="AB106" i="2" a="1"/>
  <c r="AB106" i="2"/>
  <c r="AC106" i="2"/>
  <c r="AF106" i="2" a="1"/>
  <c r="AF106" i="2"/>
  <c r="AG106" i="2" s="1"/>
  <c r="AE106" i="2" s="1"/>
  <c r="AH106" i="2"/>
  <c r="AI106" i="2"/>
  <c r="AK106" i="2"/>
  <c r="AL106" i="2"/>
  <c r="AN106" i="2"/>
  <c r="AO106" i="2"/>
  <c r="AM106" i="2" s="1"/>
  <c r="AQ106" i="2"/>
  <c r="AP106" i="2" s="1"/>
  <c r="AR106" i="2"/>
  <c r="AT106" i="2"/>
  <c r="AS106" i="2" s="1"/>
  <c r="AU106" i="2"/>
  <c r="AW106" i="2"/>
  <c r="AV106" i="2" s="1"/>
  <c r="AX106" i="2"/>
  <c r="AY106" i="2"/>
  <c r="AZ106" i="2"/>
  <c r="BA106" i="2"/>
  <c r="BC106" i="2"/>
  <c r="BD106" i="2"/>
  <c r="BB106" i="2" s="1"/>
  <c r="BE106" i="2"/>
  <c r="BF106" i="2"/>
  <c r="BG106" i="2"/>
  <c r="BI106" i="2"/>
  <c r="BH106" i="2" s="1"/>
  <c r="BJ106" i="2"/>
  <c r="BL106" i="2" a="1"/>
  <c r="BL106" i="2"/>
  <c r="BM106" i="2" s="1"/>
  <c r="BN106" i="2"/>
  <c r="BP106" i="2"/>
  <c r="BQ106" i="2"/>
  <c r="BR106" i="2"/>
  <c r="BS106" i="2"/>
  <c r="BT106" i="2"/>
  <c r="BU106" i="2"/>
  <c r="BV106" i="2"/>
  <c r="BW106" i="2"/>
  <c r="BX106" i="2"/>
  <c r="BY106" i="2"/>
  <c r="BZ106" i="2"/>
  <c r="CB106" i="2"/>
  <c r="CA106" i="2" s="1"/>
  <c r="CC106" i="2"/>
  <c r="CD106" i="2"/>
  <c r="CF106" i="2" s="1"/>
  <c r="CG106" i="2" s="1"/>
  <c r="CE106" i="2"/>
  <c r="CH106" i="2"/>
  <c r="CJ106" i="2"/>
  <c r="CK106" i="2"/>
  <c r="CL106" i="2"/>
  <c r="CN106" i="2"/>
  <c r="CM106" i="2" s="1"/>
  <c r="CP106" i="2"/>
  <c r="CR106" i="2" s="1"/>
  <c r="CQ106" i="2"/>
  <c r="CU106" i="2"/>
  <c r="CV106" i="2"/>
  <c r="CT106" i="2" s="1"/>
  <c r="CW106" i="2"/>
  <c r="CX106" i="2"/>
  <c r="DA106" i="2" s="1"/>
  <c r="CY106" i="2" a="1"/>
  <c r="CY106" i="2"/>
  <c r="CZ106" i="2" s="1"/>
  <c r="DC106" i="2"/>
  <c r="DD106" i="2" a="1"/>
  <c r="DD106" i="2"/>
  <c r="DF106" i="2" s="1"/>
  <c r="DE106" i="2"/>
  <c r="DB106" i="2" s="1"/>
  <c r="DH106" i="2"/>
  <c r="DI106" i="2"/>
  <c r="DK106" i="2"/>
  <c r="DJ106" i="2" s="1"/>
  <c r="DL106" i="2"/>
  <c r="DN106" i="2" a="1"/>
  <c r="DN106" i="2" s="1"/>
  <c r="DO106" i="2"/>
  <c r="DP106" i="2" s="1"/>
  <c r="DM106" i="2" s="1"/>
  <c r="DS106" i="2"/>
  <c r="DR106" i="2" s="1"/>
  <c r="DT106" i="2"/>
  <c r="DU106" i="2"/>
  <c r="DV106" i="2"/>
  <c r="DW106" i="2"/>
  <c r="DY106" i="2"/>
  <c r="DZ106" i="2" s="1"/>
  <c r="EB106" i="2"/>
  <c r="DX106" i="2" s="1"/>
  <c r="EC106" i="2"/>
  <c r="ED106" i="2"/>
  <c r="EE106" i="2"/>
  <c r="EF106" i="2"/>
  <c r="EG106" i="2"/>
  <c r="EH106" i="2"/>
  <c r="EI106" i="2"/>
  <c r="EJ106" i="2"/>
  <c r="C107" i="2"/>
  <c r="G107" i="2"/>
  <c r="H107" i="2"/>
  <c r="J107" i="2"/>
  <c r="L107" i="2"/>
  <c r="I107" i="2" s="1"/>
  <c r="N107" i="2"/>
  <c r="O107" i="2"/>
  <c r="P107" i="2"/>
  <c r="M107" i="2" s="1"/>
  <c r="Q107" i="2"/>
  <c r="S107" i="2"/>
  <c r="T107" i="2"/>
  <c r="U107" i="2"/>
  <c r="W107" i="2"/>
  <c r="X107" i="2"/>
  <c r="Y107" i="2"/>
  <c r="AA107" i="2" a="1"/>
  <c r="AA107" i="2"/>
  <c r="AB107" i="2" a="1"/>
  <c r="AB107" i="2" s="1"/>
  <c r="AC107" i="2"/>
  <c r="AF107" i="2" a="1"/>
  <c r="AF107" i="2" s="1"/>
  <c r="AG107" i="2"/>
  <c r="AH107" i="2"/>
  <c r="AI107" i="2"/>
  <c r="AE107" i="2" s="1"/>
  <c r="AK107" i="2"/>
  <c r="AJ107" i="2" s="1"/>
  <c r="AL107" i="2"/>
  <c r="AN107" i="2"/>
  <c r="AO107" i="2"/>
  <c r="AM107" i="2" s="1"/>
  <c r="AQ107" i="2"/>
  <c r="AP107" i="2" s="1"/>
  <c r="AR107" i="2"/>
  <c r="AS107" i="2"/>
  <c r="AT107" i="2"/>
  <c r="AU107" i="2"/>
  <c r="AW107" i="2"/>
  <c r="AX107" i="2"/>
  <c r="AZ107" i="2"/>
  <c r="AY107" i="2" s="1"/>
  <c r="BA107" i="2"/>
  <c r="BB107" i="2"/>
  <c r="BC107" i="2"/>
  <c r="BD107" i="2"/>
  <c r="BF107" i="2"/>
  <c r="BG107" i="2"/>
  <c r="BH107" i="2"/>
  <c r="BI107" i="2"/>
  <c r="BJ107" i="2"/>
  <c r="BL107" i="2" a="1"/>
  <c r="BL107" i="2"/>
  <c r="BM107" i="2"/>
  <c r="BN107" i="2"/>
  <c r="BP107" i="2"/>
  <c r="BQ107" i="2"/>
  <c r="BR107" i="2"/>
  <c r="BS107" i="2"/>
  <c r="BT107" i="2"/>
  <c r="BU107" i="2"/>
  <c r="BV107" i="2"/>
  <c r="BW107" i="2"/>
  <c r="BO107" i="2" s="1"/>
  <c r="BY107" i="2"/>
  <c r="BX107" i="2" s="1"/>
  <c r="BZ107" i="2"/>
  <c r="CB107" i="2"/>
  <c r="CC107" i="2"/>
  <c r="CG107" i="2" s="1"/>
  <c r="CD107" i="2"/>
  <c r="CF107" i="2" s="1"/>
  <c r="CE107" i="2"/>
  <c r="CH107" i="2"/>
  <c r="CJ107" i="2"/>
  <c r="CK107" i="2"/>
  <c r="CL107" i="2"/>
  <c r="CM107" i="2"/>
  <c r="CN107" i="2"/>
  <c r="CO107" i="2"/>
  <c r="CP107" i="2"/>
  <c r="CR107" i="2" s="1"/>
  <c r="CQ107" i="2"/>
  <c r="CS107" i="2"/>
  <c r="CU107" i="2"/>
  <c r="CT107" i="2" s="1"/>
  <c r="CV107" i="2"/>
  <c r="CW107" i="2"/>
  <c r="CX107" i="2"/>
  <c r="CY107" i="2" a="1"/>
  <c r="CY107" i="2"/>
  <c r="CZ107" i="2"/>
  <c r="DA107" i="2"/>
  <c r="DC107" i="2"/>
  <c r="DD107" i="2" a="1"/>
  <c r="DD107" i="2" s="1"/>
  <c r="DE107" i="2" s="1"/>
  <c r="DB107" i="2" s="1"/>
  <c r="DH107" i="2"/>
  <c r="DG107" i="2" s="1"/>
  <c r="DI107" i="2"/>
  <c r="DK107" i="2"/>
  <c r="DJ107" i="2" s="1"/>
  <c r="DL107" i="2"/>
  <c r="DN107" i="2" a="1"/>
  <c r="DN107" i="2"/>
  <c r="DP107" i="2" s="1"/>
  <c r="DM107" i="2" s="1"/>
  <c r="DO107" i="2"/>
  <c r="DR107" i="2"/>
  <c r="DS107" i="2"/>
  <c r="DT107" i="2"/>
  <c r="DV107" i="2"/>
  <c r="DU107" i="2" s="1"/>
  <c r="DW107" i="2"/>
  <c r="DX107" i="2"/>
  <c r="DY107" i="2"/>
  <c r="DZ107" i="2"/>
  <c r="EA107" i="2"/>
  <c r="EB107" i="2"/>
  <c r="ED107" i="2"/>
  <c r="EC107" i="2" s="1"/>
  <c r="EH107" i="2"/>
  <c r="EI107" i="2"/>
  <c r="C108" i="2"/>
  <c r="G108" i="2"/>
  <c r="H108" i="2"/>
  <c r="J108" i="2"/>
  <c r="I108" i="2"/>
  <c r="L108" i="2"/>
  <c r="N108" i="2"/>
  <c r="O108" i="2"/>
  <c r="P108" i="2"/>
  <c r="Q108" i="2"/>
  <c r="S108" i="2"/>
  <c r="T108" i="2"/>
  <c r="R108" i="2" s="1"/>
  <c r="U108" i="2"/>
  <c r="W108" i="2"/>
  <c r="X108" i="2"/>
  <c r="V108" i="2" s="1"/>
  <c r="Y108" i="2"/>
  <c r="Z108" i="2"/>
  <c r="AA108" i="2" a="1"/>
  <c r="AA108" i="2"/>
  <c r="AB108" i="2" a="1"/>
  <c r="AB108" i="2"/>
  <c r="AC108" i="2"/>
  <c r="AD108" i="2"/>
  <c r="AF108" i="2" a="1"/>
  <c r="AF108" i="2" s="1"/>
  <c r="AG108" i="2" s="1"/>
  <c r="AH108" i="2"/>
  <c r="AI108" i="2"/>
  <c r="AJ108" i="2"/>
  <c r="AK108" i="2"/>
  <c r="AL108" i="2"/>
  <c r="AN108" i="2"/>
  <c r="AM108" i="2" s="1"/>
  <c r="AO108" i="2"/>
  <c r="AP108" i="2"/>
  <c r="AQ108" i="2"/>
  <c r="AR108" i="2"/>
  <c r="AT108" i="2"/>
  <c r="AU108" i="2"/>
  <c r="AS108" i="2" s="1"/>
  <c r="AV108" i="2"/>
  <c r="AW108" i="2"/>
  <c r="AX108" i="2"/>
  <c r="AZ108" i="2"/>
  <c r="AY108" i="2" s="1"/>
  <c r="BA108" i="2"/>
  <c r="BC108" i="2"/>
  <c r="BB108" i="2" s="1"/>
  <c r="BD108" i="2"/>
  <c r="BE108" i="2"/>
  <c r="BF108" i="2"/>
  <c r="BG108" i="2"/>
  <c r="BI108" i="2"/>
  <c r="BH108" i="2" s="1"/>
  <c r="BJ108" i="2"/>
  <c r="BL108" i="2" a="1"/>
  <c r="BL108" i="2" s="1"/>
  <c r="BP108" i="2"/>
  <c r="BQ108" i="2"/>
  <c r="BR108" i="2"/>
  <c r="BS108" i="2"/>
  <c r="BT108" i="2"/>
  <c r="BU108" i="2"/>
  <c r="BV108" i="2"/>
  <c r="BW108" i="2"/>
  <c r="BY108" i="2"/>
  <c r="BZ108" i="2"/>
  <c r="BX108" i="2" s="1"/>
  <c r="CB108" i="2"/>
  <c r="CC108" i="2"/>
  <c r="CD108" i="2"/>
  <c r="CF108" i="2" s="1"/>
  <c r="CE108" i="2"/>
  <c r="CH108" i="2"/>
  <c r="CJ108" i="2"/>
  <c r="CK108" i="2"/>
  <c r="CI108" i="2" s="1"/>
  <c r="CL108" i="2"/>
  <c r="CM108" i="2"/>
  <c r="CN108" i="2"/>
  <c r="CP108" i="2"/>
  <c r="CQ108" i="2"/>
  <c r="CR108" i="2"/>
  <c r="CS108" i="2"/>
  <c r="CT108" i="2"/>
  <c r="CU108" i="2"/>
  <c r="CV108" i="2"/>
  <c r="CX108" i="2"/>
  <c r="CY108" i="2" a="1"/>
  <c r="CY108" i="2" s="1"/>
  <c r="DB108" i="2"/>
  <c r="DC108" i="2"/>
  <c r="DD108" i="2" a="1"/>
  <c r="DD108" i="2"/>
  <c r="DE108" i="2"/>
  <c r="DF108" i="2"/>
  <c r="DH108" i="2"/>
  <c r="DG108" i="2" s="1"/>
  <c r="DI108" i="2"/>
  <c r="DJ108" i="2"/>
  <c r="DK108" i="2"/>
  <c r="DL108" i="2"/>
  <c r="DN108" i="2" a="1"/>
  <c r="DN108" i="2"/>
  <c r="DO108" i="2"/>
  <c r="DS108" i="2"/>
  <c r="DR108" i="2" s="1"/>
  <c r="DT108" i="2"/>
  <c r="DV108" i="2"/>
  <c r="DW108" i="2"/>
  <c r="DU108" i="2" s="1"/>
  <c r="DY108" i="2"/>
  <c r="EB108" i="2"/>
  <c r="ED108" i="2"/>
  <c r="EC108" i="2" s="1"/>
  <c r="EF108" i="2"/>
  <c r="EG108" i="2"/>
  <c r="EH108" i="2"/>
  <c r="EI108" i="2"/>
  <c r="EJ108" i="2"/>
  <c r="C109" i="2"/>
  <c r="G109" i="2"/>
  <c r="H109" i="2"/>
  <c r="J109" i="2"/>
  <c r="L109" i="2"/>
  <c r="I109" i="2" s="1"/>
  <c r="M109" i="2"/>
  <c r="N109" i="2"/>
  <c r="O109" i="2"/>
  <c r="P109" i="2"/>
  <c r="Q109" i="2"/>
  <c r="S109" i="2"/>
  <c r="T109" i="2"/>
  <c r="U109" i="2"/>
  <c r="W109" i="2"/>
  <c r="X109" i="2"/>
  <c r="V109" i="2" s="1"/>
  <c r="Y109" i="2"/>
  <c r="AA109" i="2" a="1"/>
  <c r="AA109" i="2" s="1"/>
  <c r="AB109" i="2" a="1"/>
  <c r="AB109" i="2" s="1"/>
  <c r="AD109" i="2" s="1"/>
  <c r="Z109" i="2" s="1"/>
  <c r="AC109" i="2"/>
  <c r="AF109" i="2" a="1"/>
  <c r="AF109" i="2"/>
  <c r="AG109" i="2" s="1"/>
  <c r="AH109" i="2"/>
  <c r="AI109" i="2"/>
  <c r="AK109" i="2"/>
  <c r="AL109" i="2"/>
  <c r="AM109" i="2"/>
  <c r="AN109" i="2"/>
  <c r="AO109" i="2"/>
  <c r="AQ109" i="2"/>
  <c r="AP109" i="2" s="1"/>
  <c r="AR109" i="2"/>
  <c r="AS109" i="2"/>
  <c r="AT109" i="2"/>
  <c r="AU109" i="2"/>
  <c r="AW109" i="2"/>
  <c r="AV109" i="2" s="1"/>
  <c r="AX109" i="2"/>
  <c r="AY109" i="2"/>
  <c r="AZ109" i="2"/>
  <c r="BA109" i="2"/>
  <c r="BC109" i="2"/>
  <c r="BB109" i="2" s="1"/>
  <c r="BD109" i="2"/>
  <c r="BF109" i="2"/>
  <c r="BG109" i="2"/>
  <c r="BE109" i="2" s="1"/>
  <c r="BI109" i="2"/>
  <c r="BJ109" i="2"/>
  <c r="BL109" i="2" a="1"/>
  <c r="BL109" i="2" s="1"/>
  <c r="BP109" i="2"/>
  <c r="BQ109" i="2"/>
  <c r="BR109" i="2"/>
  <c r="BS109" i="2"/>
  <c r="BT109" i="2"/>
  <c r="BU109" i="2"/>
  <c r="BV109" i="2"/>
  <c r="BW109" i="2"/>
  <c r="BY109" i="2"/>
  <c r="BZ109" i="2"/>
  <c r="BX109" i="2" s="1"/>
  <c r="CB109" i="2"/>
  <c r="CA109" i="2" s="1"/>
  <c r="CC109" i="2"/>
  <c r="CD109" i="2"/>
  <c r="CE109" i="2"/>
  <c r="CF109" i="2"/>
  <c r="CG109" i="2"/>
  <c r="CH109" i="2"/>
  <c r="CJ109" i="2"/>
  <c r="CI109" i="2" s="1"/>
  <c r="CK109" i="2"/>
  <c r="CL109" i="2"/>
  <c r="CN109" i="2"/>
  <c r="CM109" i="2" s="1"/>
  <c r="CP109" i="2"/>
  <c r="CQ109" i="2"/>
  <c r="CT109" i="2"/>
  <c r="CU109" i="2"/>
  <c r="CV109" i="2"/>
  <c r="CX109" i="2"/>
  <c r="CY109" i="2" a="1"/>
  <c r="CY109" i="2" s="1"/>
  <c r="CZ109" i="2" s="1"/>
  <c r="CW109" i="2" s="1"/>
  <c r="DC109" i="2"/>
  <c r="DD109" i="2" a="1"/>
  <c r="DD109" i="2"/>
  <c r="DE109" i="2"/>
  <c r="DB109" i="2" s="1"/>
  <c r="DF109" i="2"/>
  <c r="DH109" i="2"/>
  <c r="DG109" i="2" s="1"/>
  <c r="DI109" i="2"/>
  <c r="DK109" i="2"/>
  <c r="DL109" i="2"/>
  <c r="DJ109" i="2" s="1"/>
  <c r="DN109" i="2" a="1"/>
  <c r="DN109" i="2" s="1"/>
  <c r="DQ109" i="2" s="1"/>
  <c r="DO109" i="2"/>
  <c r="DS109" i="2"/>
  <c r="DT109" i="2"/>
  <c r="DR109" i="2" s="1"/>
  <c r="DV109" i="2"/>
  <c r="DU109" i="2" s="1"/>
  <c r="DW109" i="2"/>
  <c r="DY109" i="2"/>
  <c r="DZ109" i="2" s="1"/>
  <c r="EB109" i="2"/>
  <c r="EC109" i="2"/>
  <c r="ED109" i="2"/>
  <c r="EH109" i="2"/>
  <c r="EG109" i="2" s="1"/>
  <c r="C110" i="2"/>
  <c r="G110" i="2"/>
  <c r="H110" i="2"/>
  <c r="J110" i="2"/>
  <c r="L110" i="2"/>
  <c r="N110" i="2"/>
  <c r="O110" i="2"/>
  <c r="P110" i="2"/>
  <c r="Q110" i="2"/>
  <c r="S110" i="2"/>
  <c r="T110" i="2"/>
  <c r="U110" i="2"/>
  <c r="W110" i="2"/>
  <c r="X110" i="2"/>
  <c r="V110" i="2" s="1"/>
  <c r="Y110" i="2"/>
  <c r="AA110" i="2" a="1"/>
  <c r="AA110" i="2" s="1"/>
  <c r="AB110" i="2" a="1"/>
  <c r="AB110" i="2"/>
  <c r="AD110" i="2" s="1"/>
  <c r="AC110" i="2"/>
  <c r="Z110" i="2" s="1"/>
  <c r="AF110" i="2" a="1"/>
  <c r="AF110" i="2"/>
  <c r="AG110" i="2" s="1"/>
  <c r="AH110" i="2"/>
  <c r="AI110" i="2"/>
  <c r="AE110" i="2" s="1"/>
  <c r="AJ110" i="2"/>
  <c r="AK110" i="2"/>
  <c r="AL110" i="2"/>
  <c r="AN110" i="2"/>
  <c r="AM110" i="2" s="1"/>
  <c r="AO110" i="2"/>
  <c r="AQ110" i="2"/>
  <c r="AR110" i="2"/>
  <c r="AS110" i="2"/>
  <c r="AT110" i="2"/>
  <c r="AU110" i="2"/>
  <c r="AW110" i="2"/>
  <c r="AV110" i="2" s="1"/>
  <c r="AX110" i="2"/>
  <c r="AZ110" i="2"/>
  <c r="BA110" i="2"/>
  <c r="AY110" i="2" s="1"/>
  <c r="BC110" i="2"/>
  <c r="BB110" i="2" s="1"/>
  <c r="BD110" i="2"/>
  <c r="BF110" i="2"/>
  <c r="BG110" i="2"/>
  <c r="BE110" i="2" s="1"/>
  <c r="BH110" i="2"/>
  <c r="BI110" i="2"/>
  <c r="BJ110" i="2"/>
  <c r="BL110" i="2" a="1"/>
  <c r="BL110" i="2"/>
  <c r="BM110" i="2" s="1"/>
  <c r="BP110" i="2"/>
  <c r="BQ110" i="2"/>
  <c r="BR110" i="2"/>
  <c r="BS110" i="2"/>
  <c r="BT110" i="2"/>
  <c r="BU110" i="2"/>
  <c r="BV110" i="2"/>
  <c r="BW110" i="2"/>
  <c r="BK110" i="2" s="1"/>
  <c r="BY110" i="2"/>
  <c r="BX110" i="2" s="1"/>
  <c r="BZ110" i="2"/>
  <c r="CB110" i="2"/>
  <c r="CC110" i="2"/>
  <c r="CD110" i="2"/>
  <c r="CE110" i="2"/>
  <c r="CF110" i="2"/>
  <c r="CG110" i="2" s="1"/>
  <c r="CA110" i="2" s="1"/>
  <c r="CH110" i="2"/>
  <c r="CI110" i="2"/>
  <c r="CJ110" i="2"/>
  <c r="CK110" i="2"/>
  <c r="CL110" i="2"/>
  <c r="CN110" i="2"/>
  <c r="CM110" i="2" s="1"/>
  <c r="CP110" i="2"/>
  <c r="CQ110" i="2"/>
  <c r="CR110" i="2" s="1"/>
  <c r="CU110" i="2"/>
  <c r="CT110" i="2" s="1"/>
  <c r="CV110" i="2"/>
  <c r="CX110" i="2"/>
  <c r="CY110" i="2" a="1"/>
  <c r="CY110" i="2" s="1"/>
  <c r="DC110" i="2"/>
  <c r="DD110" i="2" a="1"/>
  <c r="DD110" i="2" s="1"/>
  <c r="DE110" i="2" s="1"/>
  <c r="DB110" i="2" s="1"/>
  <c r="DH110" i="2"/>
  <c r="DI110" i="2"/>
  <c r="DG110" i="2" s="1"/>
  <c r="DJ110" i="2"/>
  <c r="DK110" i="2"/>
  <c r="DL110" i="2"/>
  <c r="DN110" i="2" a="1"/>
  <c r="DN110" i="2"/>
  <c r="DO110" i="2"/>
  <c r="DP110" i="2"/>
  <c r="DM110" i="2" s="1"/>
  <c r="DQ110" i="2"/>
  <c r="DR110" i="2"/>
  <c r="DS110" i="2"/>
  <c r="DT110" i="2"/>
  <c r="DV110" i="2"/>
  <c r="DU110" i="2" s="1"/>
  <c r="DW110" i="2"/>
  <c r="DX110" i="2"/>
  <c r="DY110" i="2"/>
  <c r="EA110" i="2" s="1"/>
  <c r="EB110" i="2"/>
  <c r="ED110" i="2"/>
  <c r="EC110" i="2" s="1"/>
  <c r="EF110" i="2"/>
  <c r="EH110" i="2"/>
  <c r="C111" i="2"/>
  <c r="H111" i="2"/>
  <c r="G111" i="2" s="1"/>
  <c r="J111" i="2"/>
  <c r="L111" i="2"/>
  <c r="I111" i="2" s="1"/>
  <c r="N111" i="2"/>
  <c r="O111" i="2"/>
  <c r="P111" i="2"/>
  <c r="M111" i="2" s="1"/>
  <c r="Q111" i="2"/>
  <c r="S111" i="2"/>
  <c r="T111" i="2"/>
  <c r="U111" i="2"/>
  <c r="W111" i="2"/>
  <c r="X111" i="2"/>
  <c r="V111" i="2" s="1"/>
  <c r="Y111" i="2"/>
  <c r="AA111" i="2" a="1"/>
  <c r="AA111" i="2" s="1"/>
  <c r="AB111" i="2" a="1"/>
  <c r="AB111" i="2" s="1"/>
  <c r="AD111" i="2" s="1"/>
  <c r="AC111" i="2"/>
  <c r="Z111" i="2" s="1"/>
  <c r="AF111" i="2" a="1"/>
  <c r="AF111" i="2"/>
  <c r="AG111" i="2" s="1"/>
  <c r="AH111" i="2"/>
  <c r="AI111" i="2"/>
  <c r="AE111" i="2" s="1"/>
  <c r="AJ111" i="2"/>
  <c r="AK111" i="2"/>
  <c r="AL111" i="2"/>
  <c r="AN111" i="2"/>
  <c r="AM111" i="2" s="1"/>
  <c r="AO111" i="2"/>
  <c r="AQ111" i="2"/>
  <c r="AR111" i="2"/>
  <c r="AP111" i="2" s="1"/>
  <c r="AT111" i="2"/>
  <c r="AS111" i="2" s="1"/>
  <c r="AU111" i="2"/>
  <c r="AW111" i="2"/>
  <c r="AX111" i="2"/>
  <c r="AV111" i="2" s="1"/>
  <c r="AY111" i="2"/>
  <c r="AZ111" i="2"/>
  <c r="BA111" i="2"/>
  <c r="BB111" i="2"/>
  <c r="BC111" i="2"/>
  <c r="BD111" i="2"/>
  <c r="BF111" i="2"/>
  <c r="BG111" i="2"/>
  <c r="BH111" i="2"/>
  <c r="BI111" i="2"/>
  <c r="BJ111" i="2"/>
  <c r="BL111" i="2" a="1"/>
  <c r="BL111" i="2" s="1"/>
  <c r="BP111" i="2"/>
  <c r="BQ111" i="2"/>
  <c r="BR111" i="2"/>
  <c r="BS111" i="2"/>
  <c r="BT111" i="2"/>
  <c r="BU111" i="2"/>
  <c r="BO111" i="2" s="1"/>
  <c r="BV111" i="2"/>
  <c r="BW111" i="2"/>
  <c r="BY111" i="2"/>
  <c r="BX111" i="2" s="1"/>
  <c r="BZ111" i="2"/>
  <c r="CB111" i="2"/>
  <c r="CC111" i="2"/>
  <c r="CD111" i="2"/>
  <c r="CF111" i="2" s="1"/>
  <c r="CE111" i="2"/>
  <c r="CH111" i="2"/>
  <c r="CJ111" i="2"/>
  <c r="CK111" i="2"/>
  <c r="CL111" i="2"/>
  <c r="CM111" i="2"/>
  <c r="CN111" i="2"/>
  <c r="CP111" i="2"/>
  <c r="CR111" i="2" s="1"/>
  <c r="CQ111" i="2"/>
  <c r="CS111" i="2"/>
  <c r="CU111" i="2"/>
  <c r="CT111" i="2" s="1"/>
  <c r="CV111" i="2"/>
  <c r="CX111" i="2"/>
  <c r="CY111" i="2" a="1"/>
  <c r="CY111" i="2" s="1"/>
  <c r="CZ111" i="2"/>
  <c r="CW111" i="2" s="1"/>
  <c r="DA111" i="2"/>
  <c r="DC111" i="2"/>
  <c r="DD111" i="2" a="1"/>
  <c r="DD111" i="2" s="1"/>
  <c r="DG111" i="2"/>
  <c r="DH111" i="2"/>
  <c r="DI111" i="2"/>
  <c r="DK111" i="2"/>
  <c r="DJ111" i="2" s="1"/>
  <c r="DL111" i="2"/>
  <c r="DN111" i="2" a="1"/>
  <c r="DN111" i="2"/>
  <c r="DO111" i="2"/>
  <c r="DP111" i="2" s="1"/>
  <c r="DM111" i="2" s="1"/>
  <c r="DR111" i="2"/>
  <c r="DS111" i="2"/>
  <c r="DT111" i="2"/>
  <c r="DV111" i="2"/>
  <c r="DW111" i="2"/>
  <c r="DX111" i="2"/>
  <c r="DY111" i="2"/>
  <c r="DZ111" i="2"/>
  <c r="EA111" i="2"/>
  <c r="EB111" i="2"/>
  <c r="ED111" i="2"/>
  <c r="EH111" i="2"/>
  <c r="EG111" i="2" s="1"/>
  <c r="C112" i="2"/>
  <c r="H112" i="2"/>
  <c r="G112" i="2" s="1"/>
  <c r="J112" i="2"/>
  <c r="L112" i="2"/>
  <c r="N112" i="2"/>
  <c r="O112" i="2"/>
  <c r="P112" i="2"/>
  <c r="M112" i="2" s="1"/>
  <c r="Q112" i="2"/>
  <c r="S112" i="2"/>
  <c r="T112" i="2"/>
  <c r="U112" i="2"/>
  <c r="W112" i="2"/>
  <c r="X112" i="2"/>
  <c r="Y112" i="2"/>
  <c r="AA112" i="2" a="1"/>
  <c r="AA112" i="2"/>
  <c r="AB112" i="2" a="1"/>
  <c r="AB112" i="2" s="1"/>
  <c r="AC112" i="2"/>
  <c r="AF112" i="2" a="1"/>
  <c r="AF112" i="2"/>
  <c r="AG112" i="2"/>
  <c r="AE112" i="2" s="1"/>
  <c r="AH112" i="2"/>
  <c r="AI112" i="2"/>
  <c r="AJ112" i="2"/>
  <c r="AK112" i="2"/>
  <c r="AL112" i="2"/>
  <c r="AN112" i="2"/>
  <c r="AO112" i="2"/>
  <c r="AP112" i="2"/>
  <c r="AQ112" i="2"/>
  <c r="AR112" i="2"/>
  <c r="AT112" i="2"/>
  <c r="AS112" i="2" s="1"/>
  <c r="AU112" i="2"/>
  <c r="AW112" i="2"/>
  <c r="AX112" i="2"/>
  <c r="AV112" i="2" s="1"/>
  <c r="AZ112" i="2"/>
  <c r="AY112" i="2" s="1"/>
  <c r="BA112" i="2"/>
  <c r="BC112" i="2"/>
  <c r="BD112" i="2"/>
  <c r="BB112" i="2" s="1"/>
  <c r="BF112" i="2"/>
  <c r="BE112" i="2" s="1"/>
  <c r="BG112" i="2"/>
  <c r="BH112" i="2"/>
  <c r="BI112" i="2"/>
  <c r="BJ112" i="2"/>
  <c r="BL112" i="2" a="1"/>
  <c r="BL112" i="2"/>
  <c r="BP112" i="2"/>
  <c r="BQ112" i="2"/>
  <c r="BR112" i="2"/>
  <c r="BS112" i="2"/>
  <c r="BT112" i="2"/>
  <c r="BU112" i="2"/>
  <c r="BV112" i="2"/>
  <c r="BW112" i="2"/>
  <c r="BY112" i="2"/>
  <c r="BX112" i="2" s="1"/>
  <c r="BZ112" i="2"/>
  <c r="CB112" i="2"/>
  <c r="CC112" i="2"/>
  <c r="CD112" i="2"/>
  <c r="CE112" i="2"/>
  <c r="CF112" i="2" s="1"/>
  <c r="CH112" i="2"/>
  <c r="CJ112" i="2"/>
  <c r="CK112" i="2"/>
  <c r="CI112" i="2" s="1"/>
  <c r="CL112" i="2"/>
  <c r="CM112" i="2"/>
  <c r="CN112" i="2"/>
  <c r="CP112" i="2"/>
  <c r="CQ112" i="2"/>
  <c r="CS112" i="2" s="1"/>
  <c r="CO112" i="2" s="1"/>
  <c r="CR112" i="2"/>
  <c r="CU112" i="2"/>
  <c r="CT112" i="2" s="1"/>
  <c r="CV112" i="2"/>
  <c r="CX112" i="2"/>
  <c r="CY112" i="2" a="1"/>
  <c r="CY112" i="2"/>
  <c r="CZ112" i="2" s="1"/>
  <c r="CW112" i="2" s="1"/>
  <c r="DC112" i="2"/>
  <c r="DD112" i="2" a="1"/>
  <c r="DD112" i="2" s="1"/>
  <c r="DE112" i="2"/>
  <c r="DB112" i="2" s="1"/>
  <c r="DF112" i="2"/>
  <c r="DG112" i="2"/>
  <c r="DH112" i="2"/>
  <c r="DI112" i="2"/>
  <c r="DK112" i="2"/>
  <c r="DJ112" i="2" s="1"/>
  <c r="DL112" i="2"/>
  <c r="DN112" i="2" a="1"/>
  <c r="DN112" i="2" s="1"/>
  <c r="DO112" i="2"/>
  <c r="DS112" i="2"/>
  <c r="DT112" i="2"/>
  <c r="DR112" i="2" s="1"/>
  <c r="DV112" i="2"/>
  <c r="DU112" i="2" s="1"/>
  <c r="DW112" i="2"/>
  <c r="DY112" i="2"/>
  <c r="EA112" i="2" s="1"/>
  <c r="DZ112" i="2"/>
  <c r="EB112" i="2"/>
  <c r="DX112" i="2" s="1"/>
  <c r="ED112" i="2"/>
  <c r="EH112" i="2"/>
  <c r="EG112" i="2" s="1"/>
  <c r="EJ112" i="2"/>
  <c r="C113" i="2"/>
  <c r="H113" i="2"/>
  <c r="G113" i="2" s="1"/>
  <c r="J113" i="2"/>
  <c r="L113" i="2"/>
  <c r="N113" i="2"/>
  <c r="O113" i="2"/>
  <c r="P113" i="2"/>
  <c r="Q113" i="2"/>
  <c r="M113" i="2" s="1"/>
  <c r="S113" i="2"/>
  <c r="T113" i="2"/>
  <c r="U113" i="2"/>
  <c r="W113" i="2"/>
  <c r="X113" i="2"/>
  <c r="Y113" i="2"/>
  <c r="Z113" i="2"/>
  <c r="AA113" i="2" a="1"/>
  <c r="AA113" i="2" s="1"/>
  <c r="AB113" i="2" a="1"/>
  <c r="AB113" i="2" s="1"/>
  <c r="AD113" i="2" s="1"/>
  <c r="AC113" i="2"/>
  <c r="AF113" i="2" a="1"/>
  <c r="AF113" i="2" s="1"/>
  <c r="AG113" i="2" s="1"/>
  <c r="AE113" i="2" s="1"/>
  <c r="AH113" i="2"/>
  <c r="AI113" i="2"/>
  <c r="AK113" i="2"/>
  <c r="AL113" i="2"/>
  <c r="AJ113" i="2" s="1"/>
  <c r="AM113" i="2"/>
  <c r="AN113" i="2"/>
  <c r="AO113" i="2"/>
  <c r="AP113" i="2"/>
  <c r="AQ113" i="2"/>
  <c r="AR113" i="2"/>
  <c r="AT113" i="2"/>
  <c r="AU113" i="2"/>
  <c r="AV113" i="2"/>
  <c r="AW113" i="2"/>
  <c r="AX113" i="2"/>
  <c r="AZ113" i="2"/>
  <c r="AY113" i="2" s="1"/>
  <c r="BA113" i="2"/>
  <c r="BB113" i="2"/>
  <c r="BC113" i="2"/>
  <c r="BD113" i="2"/>
  <c r="BF113" i="2"/>
  <c r="BE113" i="2" s="1"/>
  <c r="BG113" i="2"/>
  <c r="BI113" i="2"/>
  <c r="BJ113" i="2"/>
  <c r="BH113" i="2" s="1"/>
  <c r="BK113" i="2"/>
  <c r="BL113" i="2" a="1"/>
  <c r="BL113" i="2" s="1"/>
  <c r="BP113" i="2"/>
  <c r="BQ113" i="2"/>
  <c r="BR113" i="2"/>
  <c r="BS113" i="2"/>
  <c r="BT113" i="2"/>
  <c r="BU113" i="2"/>
  <c r="BV113" i="2"/>
  <c r="BW113" i="2"/>
  <c r="BY113" i="2"/>
  <c r="BZ113" i="2"/>
  <c r="CA113" i="2"/>
  <c r="CB113" i="2"/>
  <c r="CC113" i="2"/>
  <c r="CD113" i="2"/>
  <c r="CF113" i="2" s="1"/>
  <c r="CE113" i="2"/>
  <c r="CG113" i="2"/>
  <c r="CH113" i="2"/>
  <c r="CI113" i="2"/>
  <c r="CJ113" i="2"/>
  <c r="CK113" i="2"/>
  <c r="CL113" i="2"/>
  <c r="CM113" i="2"/>
  <c r="CN113" i="2"/>
  <c r="CP113" i="2"/>
  <c r="CQ113" i="2"/>
  <c r="CU113" i="2"/>
  <c r="CT113" i="2" s="1"/>
  <c r="CV113" i="2"/>
  <c r="CX113" i="2"/>
  <c r="CY113" i="2" a="1"/>
  <c r="CY113" i="2" s="1"/>
  <c r="CZ113" i="2" s="1"/>
  <c r="CW113" i="2" s="1"/>
  <c r="DC113" i="2"/>
  <c r="DF113" i="2" s="1"/>
  <c r="DD113" i="2" a="1"/>
  <c r="DD113" i="2"/>
  <c r="DE113" i="2"/>
  <c r="DB113" i="2" s="1"/>
  <c r="DG113" i="2"/>
  <c r="DH113" i="2"/>
  <c r="DI113" i="2"/>
  <c r="DK113" i="2"/>
  <c r="DJ113" i="2" s="1"/>
  <c r="DL113" i="2"/>
  <c r="DN113" i="2" a="1"/>
  <c r="DN113" i="2"/>
  <c r="DP113" i="2" s="1"/>
  <c r="DM113" i="2" s="1"/>
  <c r="DO113" i="2"/>
  <c r="DS113" i="2"/>
  <c r="DT113" i="2"/>
  <c r="DR113" i="2" s="1"/>
  <c r="DV113" i="2"/>
  <c r="DU113" i="2" s="1"/>
  <c r="DW113" i="2"/>
  <c r="DY113" i="2"/>
  <c r="DZ113" i="2"/>
  <c r="EA113" i="2"/>
  <c r="EB113" i="2"/>
  <c r="DX113" i="2" s="1"/>
  <c r="ED113" i="2"/>
  <c r="EC113" i="2" s="1"/>
  <c r="EH113" i="2"/>
  <c r="EI113" i="2"/>
  <c r="C114" i="2"/>
  <c r="H114" i="2"/>
  <c r="G114" i="2" s="1"/>
  <c r="J114" i="2"/>
  <c r="I114" i="2" s="1"/>
  <c r="L114" i="2"/>
  <c r="N114" i="2"/>
  <c r="O114" i="2"/>
  <c r="P114" i="2"/>
  <c r="Q114" i="2"/>
  <c r="S114" i="2"/>
  <c r="T114" i="2"/>
  <c r="U114" i="2"/>
  <c r="W114" i="2"/>
  <c r="X114" i="2"/>
  <c r="Y114" i="2"/>
  <c r="AA114" i="2" a="1"/>
  <c r="AA114" i="2" s="1"/>
  <c r="AB114" i="2" a="1"/>
  <c r="AB114" i="2" s="1"/>
  <c r="AC114" i="2"/>
  <c r="AE114" i="2"/>
  <c r="AF114" i="2" a="1"/>
  <c r="AF114" i="2"/>
  <c r="AG114" i="2" s="1"/>
  <c r="AH114" i="2"/>
  <c r="AI114" i="2"/>
  <c r="AK114" i="2"/>
  <c r="AJ114" i="2" s="1"/>
  <c r="AL114" i="2"/>
  <c r="AN114" i="2"/>
  <c r="AM114" i="2" s="1"/>
  <c r="AO114" i="2"/>
  <c r="AQ114" i="2"/>
  <c r="AR114" i="2"/>
  <c r="AP114" i="2" s="1"/>
  <c r="AS114" i="2"/>
  <c r="AT114" i="2"/>
  <c r="AU114" i="2"/>
  <c r="AV114" i="2"/>
  <c r="AW114" i="2"/>
  <c r="AX114" i="2"/>
  <c r="AZ114" i="2"/>
  <c r="BA114" i="2"/>
  <c r="BB114" i="2"/>
  <c r="BC114" i="2"/>
  <c r="BD114" i="2"/>
  <c r="BF114" i="2"/>
  <c r="BE114" i="2" s="1"/>
  <c r="BG114" i="2"/>
  <c r="BH114" i="2"/>
  <c r="BI114" i="2"/>
  <c r="BJ114" i="2"/>
  <c r="BL114" i="2" a="1"/>
  <c r="BL114" i="2" s="1"/>
  <c r="BP114" i="2"/>
  <c r="BQ114" i="2"/>
  <c r="BR114" i="2"/>
  <c r="BS114" i="2"/>
  <c r="BT114" i="2"/>
  <c r="BU114" i="2"/>
  <c r="BV114" i="2"/>
  <c r="BW114" i="2"/>
  <c r="BO114" i="2" s="1"/>
  <c r="BX114" i="2"/>
  <c r="BY114" i="2"/>
  <c r="BZ114" i="2"/>
  <c r="CB114" i="2"/>
  <c r="CC114" i="2"/>
  <c r="CD114" i="2"/>
  <c r="CE114" i="2"/>
  <c r="CF114" i="2" s="1"/>
  <c r="CG114" i="2" s="1"/>
  <c r="CA114" i="2" s="1"/>
  <c r="CH114" i="2"/>
  <c r="CI114" i="2"/>
  <c r="CJ114" i="2"/>
  <c r="CK114" i="2"/>
  <c r="CL114" i="2"/>
  <c r="CM114" i="2"/>
  <c r="CN114" i="2"/>
  <c r="CP114" i="2"/>
  <c r="CQ114" i="2"/>
  <c r="CR114" i="2" s="1"/>
  <c r="CU114" i="2"/>
  <c r="CT114" i="2" s="1"/>
  <c r="CV114" i="2"/>
  <c r="CX114" i="2"/>
  <c r="CY114" i="2" a="1"/>
  <c r="CY114" i="2" s="1"/>
  <c r="DC114" i="2"/>
  <c r="DD114" i="2" a="1"/>
  <c r="DD114" i="2" s="1"/>
  <c r="DE114" i="2" s="1"/>
  <c r="DB114" i="2" s="1"/>
  <c r="DH114" i="2"/>
  <c r="DI114" i="2"/>
  <c r="DG114" i="2" s="1"/>
  <c r="DK114" i="2"/>
  <c r="DJ114" i="2" s="1"/>
  <c r="DL114" i="2"/>
  <c r="DN114" i="2" a="1"/>
  <c r="DN114" i="2"/>
  <c r="DO114" i="2"/>
  <c r="DP114" i="2"/>
  <c r="DM114" i="2" s="1"/>
  <c r="DQ114" i="2"/>
  <c r="DR114" i="2"/>
  <c r="DS114" i="2"/>
  <c r="DT114" i="2"/>
  <c r="DV114" i="2"/>
  <c r="DU114" i="2" s="1"/>
  <c r="DW114" i="2"/>
  <c r="DY114" i="2"/>
  <c r="EB114" i="2"/>
  <c r="ED114" i="2"/>
  <c r="EC114" i="2" s="1"/>
  <c r="EF114" i="2"/>
  <c r="EG114" i="2"/>
  <c r="EH114" i="2"/>
  <c r="C115" i="2"/>
  <c r="H115" i="2"/>
  <c r="G115" i="2" s="1"/>
  <c r="J115" i="2"/>
  <c r="L115" i="2"/>
  <c r="I115" i="2" s="1"/>
  <c r="N115" i="2"/>
  <c r="O115" i="2"/>
  <c r="P115" i="2"/>
  <c r="M115" i="2" s="1"/>
  <c r="Q115" i="2"/>
  <c r="S115" i="2"/>
  <c r="T115" i="2"/>
  <c r="U115" i="2"/>
  <c r="W115" i="2"/>
  <c r="X115" i="2"/>
  <c r="V115" i="2" s="1"/>
  <c r="Y115" i="2"/>
  <c r="AA115" i="2" a="1"/>
  <c r="AA115" i="2" s="1"/>
  <c r="AB115" i="2" a="1"/>
  <c r="AB115" i="2"/>
  <c r="AC115" i="2"/>
  <c r="AF115" i="2" a="1"/>
  <c r="AF115" i="2"/>
  <c r="AG115" i="2" s="1"/>
  <c r="AH115" i="2"/>
  <c r="AI115" i="2"/>
  <c r="AJ115" i="2"/>
  <c r="AK115" i="2"/>
  <c r="AL115" i="2"/>
  <c r="AN115" i="2"/>
  <c r="AM115" i="2" s="1"/>
  <c r="AO115" i="2"/>
  <c r="AP115" i="2"/>
  <c r="AQ115" i="2"/>
  <c r="AR115" i="2"/>
  <c r="AT115" i="2"/>
  <c r="AS115" i="2" s="1"/>
  <c r="AU115" i="2"/>
  <c r="AW115" i="2"/>
  <c r="AX115" i="2"/>
  <c r="AV115" i="2" s="1"/>
  <c r="AY115" i="2"/>
  <c r="AZ115" i="2"/>
  <c r="BA115" i="2"/>
  <c r="BB115" i="2"/>
  <c r="BC115" i="2"/>
  <c r="BD115" i="2"/>
  <c r="BF115" i="2"/>
  <c r="BE115" i="2" s="1"/>
  <c r="BG115" i="2"/>
  <c r="BH115" i="2"/>
  <c r="BI115" i="2"/>
  <c r="BJ115" i="2"/>
  <c r="BL115" i="2" a="1"/>
  <c r="BL115" i="2" s="1"/>
  <c r="BN115" i="2" s="1"/>
  <c r="BM115" i="2"/>
  <c r="BP115" i="2"/>
  <c r="BQ115" i="2"/>
  <c r="BR115" i="2"/>
  <c r="BS115" i="2"/>
  <c r="BT115" i="2"/>
  <c r="BU115" i="2"/>
  <c r="BV115" i="2"/>
  <c r="BW115" i="2"/>
  <c r="BY115" i="2"/>
  <c r="BX115" i="2" s="1"/>
  <c r="BZ115" i="2"/>
  <c r="CB115" i="2"/>
  <c r="CC115" i="2"/>
  <c r="CD115" i="2"/>
  <c r="CE115" i="2"/>
  <c r="CH115" i="2"/>
  <c r="CJ115" i="2"/>
  <c r="CK115" i="2"/>
  <c r="CL115" i="2"/>
  <c r="CM115" i="2"/>
  <c r="CN115" i="2"/>
  <c r="CP115" i="2"/>
  <c r="CR115" i="2" s="1"/>
  <c r="CQ115" i="2"/>
  <c r="CS115" i="2"/>
  <c r="CT115" i="2"/>
  <c r="CU115" i="2"/>
  <c r="CV115" i="2"/>
  <c r="CX115" i="2"/>
  <c r="CY115" i="2" a="1"/>
  <c r="CY115" i="2" s="1"/>
  <c r="CZ115" i="2"/>
  <c r="CW115" i="2" s="1"/>
  <c r="DA115" i="2"/>
  <c r="DC115" i="2"/>
  <c r="DD115" i="2" a="1"/>
  <c r="DD115" i="2" s="1"/>
  <c r="DH115" i="2"/>
  <c r="DG115" i="2" s="1"/>
  <c r="DI115" i="2"/>
  <c r="DK115" i="2"/>
  <c r="DJ115" i="2" s="1"/>
  <c r="DL115" i="2"/>
  <c r="DN115" i="2" a="1"/>
  <c r="DN115" i="2"/>
  <c r="DQ115" i="2" s="1"/>
  <c r="DO115" i="2"/>
  <c r="DP115" i="2"/>
  <c r="DM115" i="2" s="1"/>
  <c r="DR115" i="2"/>
  <c r="DS115" i="2"/>
  <c r="DT115" i="2"/>
  <c r="DV115" i="2"/>
  <c r="DU115" i="2" s="1"/>
  <c r="DW115" i="2"/>
  <c r="DX115" i="2"/>
  <c r="DY115" i="2"/>
  <c r="DZ115" i="2"/>
  <c r="EA115" i="2"/>
  <c r="EB115" i="2"/>
  <c r="ED115" i="2"/>
  <c r="EC115" i="2" s="1"/>
  <c r="EE115" i="2"/>
  <c r="EH115" i="2"/>
  <c r="EG115" i="2" s="1"/>
  <c r="C116" i="2"/>
  <c r="H116" i="2"/>
  <c r="G116" i="2" s="1"/>
  <c r="J116" i="2"/>
  <c r="L116" i="2"/>
  <c r="I116" i="2" s="1"/>
  <c r="N116" i="2"/>
  <c r="O116" i="2"/>
  <c r="P116" i="2"/>
  <c r="M116" i="2" s="1"/>
  <c r="Q116" i="2"/>
  <c r="S116" i="2"/>
  <c r="R116" i="2" s="1"/>
  <c r="T116" i="2"/>
  <c r="U116" i="2"/>
  <c r="W116" i="2"/>
  <c r="X116" i="2"/>
  <c r="Y116" i="2"/>
  <c r="AA116" i="2" a="1"/>
  <c r="AA116" i="2"/>
  <c r="AB116" i="2" a="1"/>
  <c r="AB116" i="2" s="1"/>
  <c r="AD116" i="2" s="1"/>
  <c r="AC116" i="2"/>
  <c r="AF116" i="2" a="1"/>
  <c r="AF116" i="2"/>
  <c r="AG116" i="2"/>
  <c r="AE116" i="2" s="1"/>
  <c r="AH116" i="2"/>
  <c r="AI116" i="2"/>
  <c r="AJ116" i="2"/>
  <c r="AK116" i="2"/>
  <c r="AL116" i="2"/>
  <c r="AN116" i="2"/>
  <c r="AM116" i="2" s="1"/>
  <c r="AO116" i="2"/>
  <c r="AP116" i="2"/>
  <c r="AQ116" i="2"/>
  <c r="AR116" i="2"/>
  <c r="AT116" i="2"/>
  <c r="AS116" i="2" s="1"/>
  <c r="AU116" i="2"/>
  <c r="AW116" i="2"/>
  <c r="AV116" i="2" s="1"/>
  <c r="AX116" i="2"/>
  <c r="AZ116" i="2"/>
  <c r="AY116" i="2" s="1"/>
  <c r="BA116" i="2"/>
  <c r="BC116" i="2"/>
  <c r="BD116" i="2"/>
  <c r="BB116" i="2" s="1"/>
  <c r="BE116" i="2"/>
  <c r="BF116" i="2"/>
  <c r="BG116" i="2"/>
  <c r="BH116" i="2"/>
  <c r="BI116" i="2"/>
  <c r="BJ116" i="2"/>
  <c r="BL116" i="2" a="1"/>
  <c r="BL116" i="2"/>
  <c r="BN116" i="2" s="1"/>
  <c r="BM116" i="2"/>
  <c r="BP116" i="2"/>
  <c r="BQ116" i="2"/>
  <c r="BR116" i="2"/>
  <c r="BS116" i="2"/>
  <c r="BT116" i="2"/>
  <c r="BU116" i="2"/>
  <c r="BV116" i="2"/>
  <c r="BW116" i="2"/>
  <c r="BY116" i="2"/>
  <c r="BX116" i="2" s="1"/>
  <c r="BZ116" i="2"/>
  <c r="CB116" i="2"/>
  <c r="CC116" i="2"/>
  <c r="CG116" i="2" s="1"/>
  <c r="CD116" i="2"/>
  <c r="CE116" i="2"/>
  <c r="CF116" i="2" s="1"/>
  <c r="CH116" i="2"/>
  <c r="CJ116" i="2"/>
  <c r="CI116" i="2" s="1"/>
  <c r="CK116" i="2"/>
  <c r="CL116" i="2"/>
  <c r="CM116" i="2"/>
  <c r="CN116" i="2"/>
  <c r="CP116" i="2"/>
  <c r="CQ116" i="2"/>
  <c r="CU116" i="2"/>
  <c r="CT116" i="2" s="1"/>
  <c r="CV116" i="2"/>
  <c r="CX116" i="2"/>
  <c r="DA116" i="2" s="1"/>
  <c r="CY116" i="2" a="1"/>
  <c r="CY116" i="2"/>
  <c r="CZ116" i="2"/>
  <c r="CW116" i="2" s="1"/>
  <c r="DC116" i="2"/>
  <c r="DD116" i="2" a="1"/>
  <c r="DD116" i="2" s="1"/>
  <c r="DE116" i="2" s="1"/>
  <c r="DB116" i="2" s="1"/>
  <c r="DF116" i="2"/>
  <c r="DG116" i="2"/>
  <c r="DH116" i="2"/>
  <c r="DI116" i="2"/>
  <c r="DK116" i="2"/>
  <c r="DJ116" i="2" s="1"/>
  <c r="DL116" i="2"/>
  <c r="DN116" i="2" a="1"/>
  <c r="DN116" i="2"/>
  <c r="DO116" i="2"/>
  <c r="DS116" i="2"/>
  <c r="DT116" i="2"/>
  <c r="DR116" i="2" s="1"/>
  <c r="DU116" i="2"/>
  <c r="DV116" i="2"/>
  <c r="DW116" i="2"/>
  <c r="DY116" i="2"/>
  <c r="EA116" i="2" s="1"/>
  <c r="DZ116" i="2"/>
  <c r="EB116" i="2"/>
  <c r="DX116" i="2" s="1"/>
  <c r="ED116" i="2"/>
  <c r="EH116" i="2"/>
  <c r="EG116" i="2" s="1"/>
  <c r="EJ116" i="2"/>
  <c r="C117" i="2"/>
  <c r="H117" i="2"/>
  <c r="G117" i="2" s="1"/>
  <c r="J117" i="2"/>
  <c r="I117" i="2" s="1"/>
  <c r="L117" i="2"/>
  <c r="N117" i="2"/>
  <c r="O117" i="2"/>
  <c r="P117" i="2"/>
  <c r="Q117" i="2"/>
  <c r="S117" i="2"/>
  <c r="T117" i="2"/>
  <c r="R117" i="2" s="1"/>
  <c r="U117" i="2"/>
  <c r="W117" i="2"/>
  <c r="V117" i="2" s="1"/>
  <c r="X117" i="2"/>
  <c r="Y117" i="2"/>
  <c r="AA117" i="2" a="1"/>
  <c r="AA117" i="2" s="1"/>
  <c r="AB117" i="2" a="1"/>
  <c r="AB117" i="2" s="1"/>
  <c r="AC117" i="2"/>
  <c r="AE117" i="2"/>
  <c r="AF117" i="2" a="1"/>
  <c r="AF117" i="2"/>
  <c r="AG117" i="2" s="1"/>
  <c r="AH117" i="2"/>
  <c r="AI117" i="2"/>
  <c r="AK117" i="2"/>
  <c r="AL117" i="2"/>
  <c r="AJ117" i="2" s="1"/>
  <c r="AN117" i="2"/>
  <c r="AM117" i="2" s="1"/>
  <c r="AO117" i="2"/>
  <c r="AP117" i="2"/>
  <c r="AQ117" i="2"/>
  <c r="AR117" i="2"/>
  <c r="AT117" i="2"/>
  <c r="AS117" i="2" s="1"/>
  <c r="AU117" i="2"/>
  <c r="AV117" i="2"/>
  <c r="AW117" i="2"/>
  <c r="AX117" i="2"/>
  <c r="AZ117" i="2"/>
  <c r="AY117" i="2" s="1"/>
  <c r="BA117" i="2"/>
  <c r="BC117" i="2"/>
  <c r="BB117" i="2" s="1"/>
  <c r="BD117" i="2"/>
  <c r="BF117" i="2"/>
  <c r="BE117" i="2" s="1"/>
  <c r="BG117" i="2"/>
  <c r="BI117" i="2"/>
  <c r="BJ117" i="2"/>
  <c r="BH117" i="2" s="1"/>
  <c r="BL117" i="2" a="1"/>
  <c r="BL117" i="2" s="1"/>
  <c r="BP117" i="2"/>
  <c r="BQ117" i="2"/>
  <c r="BR117" i="2"/>
  <c r="BS117" i="2"/>
  <c r="BT117" i="2"/>
  <c r="BU117" i="2"/>
  <c r="BV117" i="2"/>
  <c r="BW117" i="2"/>
  <c r="BY117" i="2"/>
  <c r="BX117" i="2" s="1"/>
  <c r="BZ117" i="2"/>
  <c r="CB117" i="2"/>
  <c r="CC117" i="2"/>
  <c r="CD117" i="2"/>
  <c r="CF117" i="2" s="1"/>
  <c r="CE117" i="2"/>
  <c r="CG117" i="2"/>
  <c r="CA117" i="2" s="1"/>
  <c r="CH117" i="2"/>
  <c r="CI117" i="2"/>
  <c r="CJ117" i="2"/>
  <c r="CK117" i="2"/>
  <c r="CL117" i="2"/>
  <c r="CM117" i="2"/>
  <c r="CN117" i="2"/>
  <c r="CP117" i="2"/>
  <c r="CQ117" i="2"/>
  <c r="CU117" i="2"/>
  <c r="CT117" i="2" s="1"/>
  <c r="CV117" i="2"/>
  <c r="CW117" i="2"/>
  <c r="CX117" i="2"/>
  <c r="DA117" i="2" s="1"/>
  <c r="CY117" i="2" a="1"/>
  <c r="CY117" i="2" s="1"/>
  <c r="CZ117" i="2" s="1"/>
  <c r="DC117" i="2"/>
  <c r="DF117" i="2" s="1"/>
  <c r="DD117" i="2" a="1"/>
  <c r="DD117" i="2" s="1"/>
  <c r="DE117" i="2" s="1"/>
  <c r="DB117" i="2" s="1"/>
  <c r="DG117" i="2"/>
  <c r="DH117" i="2"/>
  <c r="DI117" i="2"/>
  <c r="DK117" i="2"/>
  <c r="DL117" i="2"/>
  <c r="DM117" i="2"/>
  <c r="DN117" i="2" a="1"/>
  <c r="DN117" i="2"/>
  <c r="DP117" i="2" s="1"/>
  <c r="DO117" i="2"/>
  <c r="DS117" i="2"/>
  <c r="DR117" i="2" s="1"/>
  <c r="DT117" i="2"/>
  <c r="DV117" i="2"/>
  <c r="DU117" i="2" s="1"/>
  <c r="DW117" i="2"/>
  <c r="DY117" i="2"/>
  <c r="DZ117" i="2"/>
  <c r="EA117" i="2"/>
  <c r="EB117" i="2"/>
  <c r="DX117" i="2" s="1"/>
  <c r="ED117" i="2"/>
  <c r="EC117" i="2" s="1"/>
  <c r="EH117" i="2"/>
  <c r="EG117" i="2" s="1"/>
  <c r="EI117" i="2"/>
  <c r="EJ117" i="2"/>
  <c r="C118" i="2"/>
  <c r="H118" i="2"/>
  <c r="G118" i="2" s="1"/>
  <c r="J118" i="2"/>
  <c r="L118" i="2"/>
  <c r="N118" i="2"/>
  <c r="O118" i="2"/>
  <c r="P118" i="2"/>
  <c r="Q118" i="2"/>
  <c r="S118" i="2"/>
  <c r="T118" i="2"/>
  <c r="U118" i="2"/>
  <c r="W118" i="2"/>
  <c r="X118" i="2"/>
  <c r="Y118" i="2"/>
  <c r="AA118" i="2" a="1"/>
  <c r="AA118" i="2" s="1"/>
  <c r="AB118" i="2" a="1"/>
  <c r="AB118" i="2" s="1"/>
  <c r="AD118" i="2" s="1"/>
  <c r="AC118" i="2"/>
  <c r="AF118" i="2" a="1"/>
  <c r="AF118" i="2"/>
  <c r="AG118" i="2" s="1"/>
  <c r="AE118" i="2" s="1"/>
  <c r="AH118" i="2"/>
  <c r="AI118" i="2"/>
  <c r="AJ118" i="2"/>
  <c r="AK118" i="2"/>
  <c r="AL118" i="2"/>
  <c r="AN118" i="2"/>
  <c r="AM118" i="2" s="1"/>
  <c r="AO118" i="2"/>
  <c r="AQ118" i="2"/>
  <c r="AR118" i="2"/>
  <c r="AP118" i="2" s="1"/>
  <c r="AT118" i="2"/>
  <c r="AS118" i="2" s="1"/>
  <c r="AU118" i="2"/>
  <c r="AV118" i="2"/>
  <c r="AW118" i="2"/>
  <c r="AX118" i="2"/>
  <c r="AZ118" i="2"/>
  <c r="AY118" i="2" s="1"/>
  <c r="BA118" i="2"/>
  <c r="BB118" i="2"/>
  <c r="BC118" i="2"/>
  <c r="BD118" i="2"/>
  <c r="BF118" i="2"/>
  <c r="BE118" i="2" s="1"/>
  <c r="BG118" i="2"/>
  <c r="BI118" i="2"/>
  <c r="BH118" i="2" s="1"/>
  <c r="BJ118" i="2"/>
  <c r="BL118" i="2" a="1"/>
  <c r="BL118" i="2" s="1"/>
  <c r="BP118" i="2"/>
  <c r="BQ118" i="2"/>
  <c r="BR118" i="2"/>
  <c r="BS118" i="2"/>
  <c r="BT118" i="2"/>
  <c r="BU118" i="2"/>
  <c r="BV118" i="2"/>
  <c r="BW118" i="2"/>
  <c r="BO118" i="2" s="1"/>
  <c r="BY118" i="2"/>
  <c r="BX118" i="2" s="1"/>
  <c r="BZ118" i="2"/>
  <c r="CB118" i="2"/>
  <c r="CC118" i="2"/>
  <c r="CD118" i="2"/>
  <c r="CE118" i="2"/>
  <c r="CF118" i="2"/>
  <c r="CG118" i="2" s="1"/>
  <c r="CA118" i="2" s="1"/>
  <c r="CH118" i="2"/>
  <c r="CI118" i="2"/>
  <c r="CJ118" i="2"/>
  <c r="CK118" i="2"/>
  <c r="CL118" i="2"/>
  <c r="CN118" i="2"/>
  <c r="CM118" i="2" s="1"/>
  <c r="CP118" i="2"/>
  <c r="CQ118" i="2"/>
  <c r="CR118" i="2" s="1"/>
  <c r="CU118" i="2"/>
  <c r="CV118" i="2"/>
  <c r="CX118" i="2"/>
  <c r="CY118" i="2" a="1"/>
  <c r="CY118" i="2" s="1"/>
  <c r="DC118" i="2"/>
  <c r="DF118" i="2" s="1"/>
  <c r="DD118" i="2" a="1"/>
  <c r="DD118" i="2" s="1"/>
  <c r="DE118" i="2"/>
  <c r="DB118" i="2" s="1"/>
  <c r="DH118" i="2"/>
  <c r="DI118" i="2"/>
  <c r="DG118" i="2" s="1"/>
  <c r="DK118" i="2"/>
  <c r="DJ118" i="2" s="1"/>
  <c r="DL118" i="2"/>
  <c r="DM118" i="2"/>
  <c r="DN118" i="2" a="1"/>
  <c r="DN118" i="2"/>
  <c r="DO118" i="2"/>
  <c r="DP118" i="2"/>
  <c r="DQ118" i="2"/>
  <c r="DR118" i="2"/>
  <c r="DS118" i="2"/>
  <c r="DT118" i="2"/>
  <c r="DV118" i="2"/>
  <c r="DU118" i="2" s="1"/>
  <c r="DW118" i="2"/>
  <c r="DX118" i="2"/>
  <c r="DY118" i="2"/>
  <c r="EA118" i="2" s="1"/>
  <c r="EB118" i="2"/>
  <c r="ED118" i="2"/>
  <c r="EC118" i="2" s="1"/>
  <c r="EF118" i="2"/>
  <c r="EH118" i="2"/>
  <c r="EJ118" i="2" s="1"/>
  <c r="C119" i="2"/>
  <c r="G119" i="2"/>
  <c r="H119" i="2"/>
  <c r="J119" i="2"/>
  <c r="L119" i="2"/>
  <c r="I119" i="2" s="1"/>
  <c r="M119" i="2"/>
  <c r="N119" i="2"/>
  <c r="O119" i="2"/>
  <c r="P119" i="2"/>
  <c r="Q119" i="2"/>
  <c r="S119" i="2"/>
  <c r="T119" i="2"/>
  <c r="U119" i="2"/>
  <c r="R119" i="2" s="1"/>
  <c r="W119" i="2"/>
  <c r="X119" i="2"/>
  <c r="Y119" i="2"/>
  <c r="AA119" i="2" a="1"/>
  <c r="AA119" i="2" s="1"/>
  <c r="AB119" i="2" a="1"/>
  <c r="AB119" i="2" s="1"/>
  <c r="AD119" i="2" s="1"/>
  <c r="AC119" i="2"/>
  <c r="Z119" i="2" s="1"/>
  <c r="AE119" i="2"/>
  <c r="AF119" i="2" a="1"/>
  <c r="AF119" i="2" s="1"/>
  <c r="AG119" i="2" s="1"/>
  <c r="AH119" i="2"/>
  <c r="AI119" i="2"/>
  <c r="AJ119" i="2"/>
  <c r="AK119" i="2"/>
  <c r="AL119" i="2"/>
  <c r="AM119" i="2"/>
  <c r="AN119" i="2"/>
  <c r="AO119" i="2"/>
  <c r="AQ119" i="2"/>
  <c r="AP119" i="2" s="1"/>
  <c r="AR119" i="2"/>
  <c r="AT119" i="2"/>
  <c r="AS119" i="2" s="1"/>
  <c r="AU119" i="2"/>
  <c r="AW119" i="2"/>
  <c r="AX119" i="2"/>
  <c r="AV119" i="2" s="1"/>
  <c r="AY119" i="2"/>
  <c r="AZ119" i="2"/>
  <c r="BA119" i="2"/>
  <c r="BB119" i="2"/>
  <c r="BC119" i="2"/>
  <c r="BD119" i="2"/>
  <c r="BF119" i="2"/>
  <c r="BG119" i="2"/>
  <c r="BI119" i="2"/>
  <c r="BJ119" i="2"/>
  <c r="BH119" i="2" s="1"/>
  <c r="BL119" i="2" a="1"/>
  <c r="BL119" i="2" s="1"/>
  <c r="BN119" i="2" s="1"/>
  <c r="BM119" i="2"/>
  <c r="BP119" i="2"/>
  <c r="BQ119" i="2"/>
  <c r="BR119" i="2"/>
  <c r="BS119" i="2"/>
  <c r="BT119" i="2"/>
  <c r="BU119" i="2"/>
  <c r="BV119" i="2"/>
  <c r="BW119" i="2"/>
  <c r="BO119" i="2" s="1"/>
  <c r="BY119" i="2"/>
  <c r="BX119" i="2" s="1"/>
  <c r="BZ119" i="2"/>
  <c r="CB119" i="2"/>
  <c r="CC119" i="2"/>
  <c r="CD119" i="2"/>
  <c r="CE119" i="2"/>
  <c r="CH119" i="2"/>
  <c r="CJ119" i="2"/>
  <c r="CK119" i="2"/>
  <c r="CI119" i="2" s="1"/>
  <c r="CL119" i="2"/>
  <c r="CM119" i="2"/>
  <c r="CN119" i="2"/>
  <c r="CP119" i="2"/>
  <c r="CR119" i="2" s="1"/>
  <c r="CQ119" i="2"/>
  <c r="CS119" i="2"/>
  <c r="CO119" i="2" s="1"/>
  <c r="CT119" i="2"/>
  <c r="CU119" i="2"/>
  <c r="CV119" i="2"/>
  <c r="CX119" i="2"/>
  <c r="CY119" i="2" a="1"/>
  <c r="CY119" i="2" s="1"/>
  <c r="CZ119" i="2"/>
  <c r="CW119" i="2" s="1"/>
  <c r="DA119" i="2"/>
  <c r="DC119" i="2"/>
  <c r="DD119" i="2" a="1"/>
  <c r="DD119" i="2" s="1"/>
  <c r="DH119" i="2"/>
  <c r="DG119" i="2" s="1"/>
  <c r="DI119" i="2"/>
  <c r="DK119" i="2"/>
  <c r="DJ119" i="2" s="1"/>
  <c r="DL119" i="2"/>
  <c r="DN119" i="2" a="1"/>
  <c r="DN119" i="2"/>
  <c r="DO119" i="2"/>
  <c r="DP119" i="2" s="1"/>
  <c r="DM119" i="2" s="1"/>
  <c r="DR119" i="2"/>
  <c r="DS119" i="2"/>
  <c r="DT119" i="2"/>
  <c r="DV119" i="2"/>
  <c r="DU119" i="2" s="1"/>
  <c r="DW119" i="2"/>
  <c r="DX119" i="2"/>
  <c r="DY119" i="2"/>
  <c r="DZ119" i="2"/>
  <c r="EA119" i="2"/>
  <c r="EB119" i="2"/>
  <c r="ED119" i="2"/>
  <c r="EE119" i="2"/>
  <c r="EH119" i="2"/>
  <c r="C120" i="2"/>
  <c r="H120" i="2"/>
  <c r="G120" i="2" s="1"/>
  <c r="J120" i="2"/>
  <c r="L120" i="2"/>
  <c r="M120" i="2"/>
  <c r="N120" i="2"/>
  <c r="O120" i="2"/>
  <c r="P120" i="2"/>
  <c r="Q120" i="2"/>
  <c r="S120" i="2"/>
  <c r="T120" i="2"/>
  <c r="U120" i="2"/>
  <c r="W120" i="2"/>
  <c r="X120" i="2"/>
  <c r="Y120" i="2"/>
  <c r="AA120" i="2" a="1"/>
  <c r="AA120" i="2"/>
  <c r="AB120" i="2" a="1"/>
  <c r="AB120" i="2" s="1"/>
  <c r="AD120" i="2" s="1"/>
  <c r="AC120" i="2"/>
  <c r="AF120" i="2" a="1"/>
  <c r="AF120" i="2"/>
  <c r="AG120" i="2" s="1"/>
  <c r="AE120" i="2" s="1"/>
  <c r="AH120" i="2"/>
  <c r="AI120" i="2"/>
  <c r="AJ120" i="2"/>
  <c r="AK120" i="2"/>
  <c r="AL120" i="2"/>
  <c r="AN120" i="2"/>
  <c r="AO120" i="2"/>
  <c r="AP120" i="2"/>
  <c r="AQ120" i="2"/>
  <c r="AR120" i="2"/>
  <c r="AT120" i="2"/>
  <c r="AU120" i="2"/>
  <c r="AS120" i="2" s="1"/>
  <c r="AW120" i="2"/>
  <c r="AX120" i="2"/>
  <c r="AV120" i="2" s="1"/>
  <c r="AZ120" i="2"/>
  <c r="AY120" i="2" s="1"/>
  <c r="BA120" i="2"/>
  <c r="BC120" i="2"/>
  <c r="BD120" i="2"/>
  <c r="BE120" i="2"/>
  <c r="BF120" i="2"/>
  <c r="BG120" i="2"/>
  <c r="BH120" i="2"/>
  <c r="BI120" i="2"/>
  <c r="BJ120" i="2"/>
  <c r="BL120" i="2" a="1"/>
  <c r="BL120" i="2"/>
  <c r="BN120" i="2" s="1"/>
  <c r="BP120" i="2"/>
  <c r="BQ120" i="2"/>
  <c r="BR120" i="2"/>
  <c r="BS120" i="2"/>
  <c r="BT120" i="2"/>
  <c r="BU120" i="2"/>
  <c r="BV120" i="2"/>
  <c r="BW120" i="2"/>
  <c r="BY120" i="2"/>
  <c r="BZ120" i="2"/>
  <c r="BX120" i="2" s="1"/>
  <c r="CB120" i="2"/>
  <c r="CC120" i="2"/>
  <c r="CD120" i="2"/>
  <c r="CE120" i="2"/>
  <c r="CF120" i="2" s="1"/>
  <c r="CH120" i="2"/>
  <c r="CJ120" i="2"/>
  <c r="CI120" i="2" s="1"/>
  <c r="CK120" i="2"/>
  <c r="CL120" i="2"/>
  <c r="CM120" i="2"/>
  <c r="CN120" i="2"/>
  <c r="CP120" i="2"/>
  <c r="CQ120" i="2"/>
  <c r="CR120" i="2" s="1"/>
  <c r="CS120" i="2"/>
  <c r="CU120" i="2"/>
  <c r="CT120" i="2" s="1"/>
  <c r="CV120" i="2"/>
  <c r="CX120" i="2"/>
  <c r="CY120" i="2" a="1"/>
  <c r="CY120" i="2" s="1"/>
  <c r="CZ120" i="2" s="1"/>
  <c r="CW120" i="2" s="1"/>
  <c r="DB120" i="2"/>
  <c r="DC120" i="2"/>
  <c r="DD120" i="2" a="1"/>
  <c r="DD120" i="2"/>
  <c r="DE120" i="2"/>
  <c r="DF120" i="2"/>
  <c r="DG120" i="2"/>
  <c r="DH120" i="2"/>
  <c r="DI120" i="2"/>
  <c r="DK120" i="2"/>
  <c r="DL120" i="2"/>
  <c r="DJ120" i="2" s="1"/>
  <c r="DN120" i="2" a="1"/>
  <c r="DN120" i="2"/>
  <c r="DO120" i="2"/>
  <c r="DS120" i="2"/>
  <c r="DT120" i="2"/>
  <c r="DV120" i="2"/>
  <c r="DU120" i="2" s="1"/>
  <c r="DW120" i="2"/>
  <c r="DX120" i="2"/>
  <c r="DY120" i="2"/>
  <c r="DZ120" i="2" s="1"/>
  <c r="EA120" i="2"/>
  <c r="EB120" i="2"/>
  <c r="EC120" i="2"/>
  <c r="ED120" i="2"/>
  <c r="EE120" i="2" s="1"/>
  <c r="EF120" i="2"/>
  <c r="EG120" i="2"/>
  <c r="EH120" i="2"/>
  <c r="EI120" i="2"/>
  <c r="EJ120" i="2"/>
  <c r="C121" i="2"/>
  <c r="G121" i="2"/>
  <c r="H121" i="2"/>
  <c r="J121" i="2"/>
  <c r="L121" i="2"/>
  <c r="N121" i="2"/>
  <c r="O121" i="2"/>
  <c r="P121" i="2"/>
  <c r="Q121" i="2"/>
  <c r="S121" i="2"/>
  <c r="T121" i="2"/>
  <c r="R121" i="2" s="1"/>
  <c r="U121" i="2"/>
  <c r="W121" i="2"/>
  <c r="X121" i="2"/>
  <c r="V121" i="2" s="1"/>
  <c r="Y121" i="2"/>
  <c r="AA121" i="2" a="1"/>
  <c r="AA121" i="2" s="1"/>
  <c r="AB121" i="2" a="1"/>
  <c r="AB121" i="2" s="1"/>
  <c r="AC121" i="2"/>
  <c r="AE121" i="2"/>
  <c r="AF121" i="2" a="1"/>
  <c r="AF121" i="2"/>
  <c r="AG121" i="2" s="1"/>
  <c r="AH121" i="2"/>
  <c r="AI121" i="2"/>
  <c r="AK121" i="2"/>
  <c r="AL121" i="2"/>
  <c r="AJ121" i="2" s="1"/>
  <c r="AN121" i="2"/>
  <c r="AM121" i="2" s="1"/>
  <c r="AO121" i="2"/>
  <c r="AP121" i="2"/>
  <c r="AQ121" i="2"/>
  <c r="AR121" i="2"/>
  <c r="AT121" i="2"/>
  <c r="AS121" i="2" s="1"/>
  <c r="AU121" i="2"/>
  <c r="AV121" i="2"/>
  <c r="AW121" i="2"/>
  <c r="AX121" i="2"/>
  <c r="AZ121" i="2"/>
  <c r="BA121" i="2"/>
  <c r="AY121" i="2" s="1"/>
  <c r="BB121" i="2"/>
  <c r="BC121" i="2"/>
  <c r="BD121" i="2"/>
  <c r="BF121" i="2"/>
  <c r="BE121" i="2" s="1"/>
  <c r="BG121" i="2"/>
  <c r="BI121" i="2"/>
  <c r="BJ121" i="2"/>
  <c r="BL121" i="2" a="1"/>
  <c r="BL121" i="2" s="1"/>
  <c r="BP121" i="2"/>
  <c r="BQ121" i="2"/>
  <c r="BR121" i="2"/>
  <c r="BS121" i="2"/>
  <c r="BT121" i="2"/>
  <c r="BU121" i="2"/>
  <c r="BV121" i="2"/>
  <c r="BW121" i="2"/>
  <c r="BY121" i="2"/>
  <c r="BX121" i="2" s="1"/>
  <c r="BZ121" i="2"/>
  <c r="CA121" i="2"/>
  <c r="CB121" i="2"/>
  <c r="CC121" i="2"/>
  <c r="CG121" i="2" s="1"/>
  <c r="CD121" i="2"/>
  <c r="CE121" i="2"/>
  <c r="CF121" i="2"/>
  <c r="CH121" i="2"/>
  <c r="CI121" i="2"/>
  <c r="CJ121" i="2"/>
  <c r="CK121" i="2"/>
  <c r="CL121" i="2"/>
  <c r="CN121" i="2"/>
  <c r="CM121" i="2" s="1"/>
  <c r="CO121" i="2"/>
  <c r="CP121" i="2"/>
  <c r="CR121" i="2" s="1"/>
  <c r="CQ121" i="2"/>
  <c r="CS121" i="2"/>
  <c r="CU121" i="2"/>
  <c r="CV121" i="2"/>
  <c r="CT121" i="2" s="1"/>
  <c r="CX121" i="2"/>
  <c r="CY121" i="2" a="1"/>
  <c r="CY121" i="2" s="1"/>
  <c r="CZ121" i="2" s="1"/>
  <c r="CW121" i="2" s="1"/>
  <c r="DC121" i="2"/>
  <c r="DD121" i="2" a="1"/>
  <c r="DD121" i="2" s="1"/>
  <c r="DE121" i="2" s="1"/>
  <c r="DB121" i="2" s="1"/>
  <c r="DG121" i="2"/>
  <c r="DH121" i="2"/>
  <c r="DI121" i="2"/>
  <c r="DK121" i="2"/>
  <c r="DJ121" i="2" s="1"/>
  <c r="DL121" i="2"/>
  <c r="DN121" i="2" a="1"/>
  <c r="DN121" i="2"/>
  <c r="DQ121" i="2" s="1"/>
  <c r="DO121" i="2"/>
  <c r="DS121" i="2"/>
  <c r="DR121" i="2" s="1"/>
  <c r="DT121" i="2"/>
  <c r="DV121" i="2"/>
  <c r="DU121" i="2" s="1"/>
  <c r="DW121" i="2"/>
  <c r="DY121" i="2"/>
  <c r="DZ121" i="2"/>
  <c r="EA121" i="2"/>
  <c r="EB121" i="2"/>
  <c r="DX121" i="2" s="1"/>
  <c r="ED121" i="2"/>
  <c r="EH121" i="2"/>
  <c r="EG121" i="2" s="1"/>
  <c r="EJ121" i="2"/>
  <c r="C122" i="2"/>
  <c r="H122" i="2"/>
  <c r="G122" i="2" s="1"/>
  <c r="J122" i="2"/>
  <c r="I122" i="2" s="1"/>
  <c r="L122" i="2"/>
  <c r="N122" i="2"/>
  <c r="O122" i="2"/>
  <c r="P122" i="2"/>
  <c r="Q122" i="2"/>
  <c r="S122" i="2"/>
  <c r="T122" i="2"/>
  <c r="U122" i="2"/>
  <c r="W122" i="2"/>
  <c r="X122" i="2"/>
  <c r="Y122" i="2"/>
  <c r="AA122" i="2" a="1"/>
  <c r="AA122" i="2" s="1"/>
  <c r="AD122" i="2" s="1"/>
  <c r="AB122" i="2" a="1"/>
  <c r="AB122" i="2"/>
  <c r="AC122" i="2"/>
  <c r="Z122" i="2" s="1"/>
  <c r="AE122" i="2"/>
  <c r="AF122" i="2" a="1"/>
  <c r="AF122" i="2"/>
  <c r="AG122" i="2" s="1"/>
  <c r="AH122" i="2"/>
  <c r="AI122" i="2"/>
  <c r="AJ122" i="2"/>
  <c r="AK122" i="2"/>
  <c r="AL122" i="2"/>
  <c r="AN122" i="2"/>
  <c r="AM122" i="2" s="1"/>
  <c r="AO122" i="2"/>
  <c r="AQ122" i="2"/>
  <c r="AR122" i="2"/>
  <c r="AT122" i="2"/>
  <c r="AS122" i="2" s="1"/>
  <c r="AU122" i="2"/>
  <c r="AV122" i="2"/>
  <c r="AW122" i="2"/>
  <c r="AX122" i="2"/>
  <c r="AZ122" i="2"/>
  <c r="BA122" i="2"/>
  <c r="BC122" i="2"/>
  <c r="BD122" i="2"/>
  <c r="BB122" i="2" s="1"/>
  <c r="BF122" i="2"/>
  <c r="BG122" i="2"/>
  <c r="BE122" i="2" s="1"/>
  <c r="BH122" i="2"/>
  <c r="BI122" i="2"/>
  <c r="BJ122" i="2"/>
  <c r="BL122" i="2" a="1"/>
  <c r="BL122" i="2" s="1"/>
  <c r="BP122" i="2"/>
  <c r="BQ122" i="2"/>
  <c r="BR122" i="2"/>
  <c r="BS122" i="2"/>
  <c r="BT122" i="2"/>
  <c r="BU122" i="2"/>
  <c r="BV122" i="2"/>
  <c r="BW122" i="2"/>
  <c r="BO122" i="2" s="1"/>
  <c r="BX122" i="2"/>
  <c r="BY122" i="2"/>
  <c r="BZ122" i="2"/>
  <c r="CA122" i="2"/>
  <c r="CB122" i="2"/>
  <c r="CC122" i="2"/>
  <c r="CD122" i="2"/>
  <c r="CE122" i="2"/>
  <c r="CF122" i="2"/>
  <c r="CG122" i="2" s="1"/>
  <c r="CH122" i="2"/>
  <c r="CI122" i="2"/>
  <c r="CJ122" i="2"/>
  <c r="CK122" i="2"/>
  <c r="CL122" i="2"/>
  <c r="CM122" i="2"/>
  <c r="CN122" i="2"/>
  <c r="CP122" i="2"/>
  <c r="CQ122" i="2"/>
  <c r="CR122" i="2" s="1"/>
  <c r="CU122" i="2"/>
  <c r="CV122" i="2"/>
  <c r="CX122" i="2"/>
  <c r="CY122" i="2" a="1"/>
  <c r="CY122" i="2" s="1"/>
  <c r="DC122" i="2"/>
  <c r="DD122" i="2" a="1"/>
  <c r="DD122" i="2" s="1"/>
  <c r="DE122" i="2" s="1"/>
  <c r="DB122" i="2" s="1"/>
  <c r="DH122" i="2"/>
  <c r="DG122" i="2" s="1"/>
  <c r="DI122" i="2"/>
  <c r="DJ122" i="2"/>
  <c r="DK122" i="2"/>
  <c r="DL122" i="2"/>
  <c r="DN122" i="2" a="1"/>
  <c r="DN122" i="2" s="1"/>
  <c r="DO122" i="2"/>
  <c r="DR122" i="2"/>
  <c r="DS122" i="2"/>
  <c r="DT122" i="2"/>
  <c r="DV122" i="2"/>
  <c r="DW122" i="2"/>
  <c r="DU122" i="2" s="1"/>
  <c r="DY122" i="2"/>
  <c r="EA122" i="2" s="1"/>
  <c r="EB122" i="2"/>
  <c r="DX122" i="2" s="1"/>
  <c r="EC122" i="2"/>
  <c r="ED122" i="2"/>
  <c r="EE122" i="2"/>
  <c r="EF122" i="2"/>
  <c r="EH122" i="2"/>
  <c r="EI122" i="2" s="1"/>
  <c r="C123" i="2"/>
  <c r="G123" i="2"/>
  <c r="H123" i="2"/>
  <c r="J123" i="2"/>
  <c r="L123" i="2"/>
  <c r="N123" i="2"/>
  <c r="O123" i="2"/>
  <c r="P123" i="2"/>
  <c r="Q123" i="2"/>
  <c r="S123" i="2"/>
  <c r="T123" i="2"/>
  <c r="R123" i="2" s="1"/>
  <c r="U123" i="2"/>
  <c r="W123" i="2"/>
  <c r="X123" i="2"/>
  <c r="V123" i="2" s="1"/>
  <c r="Y123" i="2"/>
  <c r="AA123" i="2" a="1"/>
  <c r="AA123" i="2"/>
  <c r="AB123" i="2" a="1"/>
  <c r="AB123" i="2"/>
  <c r="AD123" i="2" s="1"/>
  <c r="AC123" i="2"/>
  <c r="Z123" i="2" s="1"/>
  <c r="AF123" i="2" a="1"/>
  <c r="AF123" i="2" s="1"/>
  <c r="AG123" i="2" s="1"/>
  <c r="AH123" i="2"/>
  <c r="AE123" i="2" s="1"/>
  <c r="AI123" i="2"/>
  <c r="AK123" i="2"/>
  <c r="AL123" i="2"/>
  <c r="AJ123" i="2" s="1"/>
  <c r="AM123" i="2"/>
  <c r="AN123" i="2"/>
  <c r="AO123" i="2"/>
  <c r="AP123" i="2"/>
  <c r="AQ123" i="2"/>
  <c r="AR123" i="2"/>
  <c r="AT123" i="2"/>
  <c r="AU123" i="2"/>
  <c r="AW123" i="2"/>
  <c r="AV123" i="2" s="1"/>
  <c r="AX123" i="2"/>
  <c r="AZ123" i="2"/>
  <c r="AY123" i="2" s="1"/>
  <c r="BA123" i="2"/>
  <c r="BB123" i="2"/>
  <c r="BC123" i="2"/>
  <c r="BD123" i="2"/>
  <c r="BF123" i="2"/>
  <c r="BE123" i="2" s="1"/>
  <c r="BG123" i="2"/>
  <c r="BH123" i="2"/>
  <c r="BI123" i="2"/>
  <c r="BJ123" i="2"/>
  <c r="BL123" i="2" a="1"/>
  <c r="BL123" i="2"/>
  <c r="BM123" i="2"/>
  <c r="BN123" i="2"/>
  <c r="BP123" i="2"/>
  <c r="BQ123" i="2"/>
  <c r="BR123" i="2"/>
  <c r="BS123" i="2"/>
  <c r="BT123" i="2"/>
  <c r="BU123" i="2"/>
  <c r="BV123" i="2"/>
  <c r="BW123" i="2"/>
  <c r="BY123" i="2"/>
  <c r="BX123" i="2" s="1"/>
  <c r="BZ123" i="2"/>
  <c r="CB123" i="2"/>
  <c r="CC123" i="2"/>
  <c r="CD123" i="2"/>
  <c r="CF123" i="2" s="1"/>
  <c r="CG123" i="2" s="1"/>
  <c r="CE123" i="2"/>
  <c r="CH123" i="2"/>
  <c r="CJ123" i="2"/>
  <c r="CI123" i="2" s="1"/>
  <c r="CK123" i="2"/>
  <c r="CL123" i="2"/>
  <c r="CM123" i="2"/>
  <c r="CN123" i="2"/>
  <c r="CO123" i="2"/>
  <c r="CP123" i="2"/>
  <c r="CR123" i="2" s="1"/>
  <c r="CQ123" i="2"/>
  <c r="CS123" i="2"/>
  <c r="CU123" i="2"/>
  <c r="CT123" i="2" s="1"/>
  <c r="CV123" i="2"/>
  <c r="CW123" i="2"/>
  <c r="CX123" i="2"/>
  <c r="DA123" i="2" s="1"/>
  <c r="CY123" i="2" a="1"/>
  <c r="CY123" i="2"/>
  <c r="CZ123" i="2"/>
  <c r="DC123" i="2"/>
  <c r="DD123" i="2" a="1"/>
  <c r="DD123" i="2"/>
  <c r="DH123" i="2"/>
  <c r="DI123" i="2"/>
  <c r="DG123" i="2" s="1"/>
  <c r="DK123" i="2"/>
  <c r="DL123" i="2"/>
  <c r="DN123" i="2" a="1"/>
  <c r="DN123" i="2"/>
  <c r="DO123" i="2"/>
  <c r="DP123" i="2" s="1"/>
  <c r="DM123" i="2" s="1"/>
  <c r="DS123" i="2"/>
  <c r="DR123" i="2" s="1"/>
  <c r="DT123" i="2"/>
  <c r="DV123" i="2"/>
  <c r="DU123" i="2" s="1"/>
  <c r="DW123" i="2"/>
  <c r="DX123" i="2"/>
  <c r="DY123" i="2"/>
  <c r="DZ123" i="2"/>
  <c r="EA123" i="2"/>
  <c r="EB123" i="2"/>
  <c r="ED123" i="2"/>
  <c r="EC123" i="2" s="1"/>
  <c r="EE123" i="2"/>
  <c r="EH123" i="2"/>
  <c r="C124" i="2"/>
  <c r="H124" i="2"/>
  <c r="G124" i="2" s="1"/>
  <c r="J124" i="2"/>
  <c r="L124" i="2"/>
  <c r="I124" i="2" s="1"/>
  <c r="N124" i="2"/>
  <c r="O124" i="2"/>
  <c r="P124" i="2"/>
  <c r="M124" i="2" s="1"/>
  <c r="Q124" i="2"/>
  <c r="S124" i="2"/>
  <c r="T124" i="2"/>
  <c r="R124" i="2" s="1"/>
  <c r="U124" i="2"/>
  <c r="W124" i="2"/>
  <c r="X124" i="2"/>
  <c r="Y124" i="2"/>
  <c r="AA124" i="2" a="1"/>
  <c r="AA124" i="2"/>
  <c r="AD124" i="2" s="1"/>
  <c r="AB124" i="2" a="1"/>
  <c r="AB124" i="2" s="1"/>
  <c r="AC124" i="2"/>
  <c r="AF124" i="2" a="1"/>
  <c r="AF124" i="2"/>
  <c r="AG124" i="2" s="1"/>
  <c r="AH124" i="2"/>
  <c r="AI124" i="2"/>
  <c r="AE124" i="2" s="1"/>
  <c r="AJ124" i="2"/>
  <c r="AK124" i="2"/>
  <c r="AL124" i="2"/>
  <c r="AN124" i="2"/>
  <c r="AM124" i="2" s="1"/>
  <c r="AO124" i="2"/>
  <c r="AP124" i="2"/>
  <c r="AQ124" i="2"/>
  <c r="AR124" i="2"/>
  <c r="AS124" i="2"/>
  <c r="AT124" i="2"/>
  <c r="AU124" i="2"/>
  <c r="AW124" i="2"/>
  <c r="AX124" i="2"/>
  <c r="AV124" i="2" s="1"/>
  <c r="AZ124" i="2"/>
  <c r="AY124" i="2" s="1"/>
  <c r="BA124" i="2"/>
  <c r="BC124" i="2"/>
  <c r="BD124" i="2"/>
  <c r="BF124" i="2"/>
  <c r="BE124" i="2" s="1"/>
  <c r="BG124" i="2"/>
  <c r="BH124" i="2"/>
  <c r="BI124" i="2"/>
  <c r="BJ124" i="2"/>
  <c r="BL124" i="2" a="1"/>
  <c r="BL124" i="2" s="1"/>
  <c r="BP124" i="2"/>
  <c r="BQ124" i="2"/>
  <c r="BR124" i="2"/>
  <c r="BS124" i="2"/>
  <c r="BT124" i="2"/>
  <c r="BU124" i="2"/>
  <c r="BV124" i="2"/>
  <c r="BW124" i="2"/>
  <c r="BX124" i="2"/>
  <c r="BY124" i="2"/>
  <c r="BZ124" i="2"/>
  <c r="CB124" i="2"/>
  <c r="CC124" i="2"/>
  <c r="CD124" i="2"/>
  <c r="CE124" i="2"/>
  <c r="CF124" i="2"/>
  <c r="CH124" i="2"/>
  <c r="CJ124" i="2"/>
  <c r="CK124" i="2"/>
  <c r="CI124" i="2" s="1"/>
  <c r="CL124" i="2"/>
  <c r="CM124" i="2"/>
  <c r="CN124" i="2"/>
  <c r="CP124" i="2"/>
  <c r="CQ124" i="2"/>
  <c r="CU124" i="2"/>
  <c r="CT124" i="2" s="1"/>
  <c r="CV124" i="2"/>
  <c r="CX124" i="2"/>
  <c r="CY124" i="2" a="1"/>
  <c r="CY124" i="2"/>
  <c r="CZ124" i="2" s="1"/>
  <c r="CW124" i="2" s="1"/>
  <c r="DB124" i="2"/>
  <c r="DC124" i="2"/>
  <c r="DF124" i="2" s="1"/>
  <c r="DD124" i="2" a="1"/>
  <c r="DD124" i="2"/>
  <c r="DE124" i="2"/>
  <c r="DG124" i="2"/>
  <c r="DH124" i="2"/>
  <c r="DI124" i="2"/>
  <c r="DJ124" i="2"/>
  <c r="DK124" i="2"/>
  <c r="DL124" i="2"/>
  <c r="DN124" i="2" a="1"/>
  <c r="DN124" i="2"/>
  <c r="DO124" i="2"/>
  <c r="DS124" i="2"/>
  <c r="DR124" i="2" s="1"/>
  <c r="DT124" i="2"/>
  <c r="DU124" i="2"/>
  <c r="DV124" i="2"/>
  <c r="DW124" i="2"/>
  <c r="DX124" i="2"/>
  <c r="DY124" i="2"/>
  <c r="EB124" i="2"/>
  <c r="ED124" i="2"/>
  <c r="EE124" i="2" s="1"/>
  <c r="EG124" i="2"/>
  <c r="EH124" i="2"/>
  <c r="EI124" i="2"/>
  <c r="EJ124" i="2"/>
  <c r="C125" i="2"/>
  <c r="G125" i="2"/>
  <c r="H125" i="2"/>
  <c r="J125" i="2"/>
  <c r="I125" i="2"/>
  <c r="L125" i="2"/>
  <c r="N125" i="2"/>
  <c r="O125" i="2"/>
  <c r="P125" i="2"/>
  <c r="Q125" i="2"/>
  <c r="S125" i="2"/>
  <c r="T125" i="2"/>
  <c r="U125" i="2"/>
  <c r="W125" i="2"/>
  <c r="X125" i="2"/>
  <c r="Y125" i="2"/>
  <c r="AA125" i="2" a="1"/>
  <c r="AA125" i="2" s="1"/>
  <c r="AB125" i="2" a="1"/>
  <c r="AB125" i="2"/>
  <c r="AC125" i="2"/>
  <c r="AD125" i="2"/>
  <c r="Z125" i="2" s="1"/>
  <c r="AF125" i="2" a="1"/>
  <c r="AF125" i="2" s="1"/>
  <c r="AG125" i="2" s="1"/>
  <c r="AE125" i="2" s="1"/>
  <c r="AH125" i="2"/>
  <c r="AI125" i="2"/>
  <c r="AK125" i="2"/>
  <c r="AL125" i="2"/>
  <c r="AN125" i="2"/>
  <c r="AM125" i="2" s="1"/>
  <c r="AO125" i="2"/>
  <c r="AP125" i="2"/>
  <c r="AQ125" i="2"/>
  <c r="AR125" i="2"/>
  <c r="AT125" i="2"/>
  <c r="AU125" i="2"/>
  <c r="AS125" i="2" s="1"/>
  <c r="AW125" i="2"/>
  <c r="AX125" i="2"/>
  <c r="AV125" i="2" s="1"/>
  <c r="AY125" i="2"/>
  <c r="AZ125" i="2"/>
  <c r="BA125" i="2"/>
  <c r="BC125" i="2"/>
  <c r="BD125" i="2"/>
  <c r="BF125" i="2"/>
  <c r="BG125" i="2"/>
  <c r="BI125" i="2"/>
  <c r="BH125" i="2" s="1"/>
  <c r="BJ125" i="2"/>
  <c r="BL125" i="2" a="1"/>
  <c r="BL125" i="2" s="1"/>
  <c r="BM125" i="2"/>
  <c r="BN125" i="2"/>
  <c r="BP125" i="2"/>
  <c r="BQ125" i="2"/>
  <c r="BR125" i="2"/>
  <c r="BS125" i="2"/>
  <c r="BT125" i="2"/>
  <c r="BU125" i="2"/>
  <c r="BV125" i="2"/>
  <c r="BK125" i="2" s="1"/>
  <c r="BW125" i="2"/>
  <c r="BX125" i="2"/>
  <c r="BY125" i="2"/>
  <c r="BZ125" i="2"/>
  <c r="CB125" i="2"/>
  <c r="CC125" i="2"/>
  <c r="CD125" i="2"/>
  <c r="CE125" i="2"/>
  <c r="CF125" i="2"/>
  <c r="CG125" i="2"/>
  <c r="CA125" i="2" s="1"/>
  <c r="CH125" i="2"/>
  <c r="CJ125" i="2"/>
  <c r="CK125" i="2"/>
  <c r="CL125" i="2"/>
  <c r="CI125" i="2" s="1"/>
  <c r="CN125" i="2"/>
  <c r="CM125" i="2" s="1"/>
  <c r="CP125" i="2"/>
  <c r="CQ125" i="2"/>
  <c r="CU125" i="2"/>
  <c r="CV125" i="2"/>
  <c r="CT125" i="2" s="1"/>
  <c r="CW125" i="2"/>
  <c r="CX125" i="2"/>
  <c r="DA125" i="2" s="1"/>
  <c r="CY125" i="2" a="1"/>
  <c r="CY125" i="2" s="1"/>
  <c r="CZ125" i="2"/>
  <c r="DC125" i="2"/>
  <c r="DD125" i="2" a="1"/>
  <c r="DD125" i="2"/>
  <c r="DE125" i="2"/>
  <c r="DB125" i="2" s="1"/>
  <c r="DG125" i="2"/>
  <c r="DH125" i="2"/>
  <c r="DI125" i="2"/>
  <c r="DK125" i="2"/>
  <c r="DJ125" i="2" s="1"/>
  <c r="DL125" i="2"/>
  <c r="DM125" i="2"/>
  <c r="DN125" i="2" a="1"/>
  <c r="DN125" i="2"/>
  <c r="DO125" i="2"/>
  <c r="DP125" i="2" s="1"/>
  <c r="DS125" i="2"/>
  <c r="DR125" i="2" s="1"/>
  <c r="DT125" i="2"/>
  <c r="DV125" i="2"/>
  <c r="DW125" i="2"/>
  <c r="DY125" i="2"/>
  <c r="DZ125" i="2"/>
  <c r="EA125" i="2"/>
  <c r="EB125" i="2"/>
  <c r="ED125" i="2"/>
  <c r="EE125" i="2" s="1"/>
  <c r="EH125" i="2"/>
  <c r="EI125" i="2" s="1"/>
  <c r="C126" i="2"/>
  <c r="G126" i="2"/>
  <c r="H126" i="2"/>
  <c r="J126" i="2"/>
  <c r="L126" i="2"/>
  <c r="N126" i="2"/>
  <c r="O126" i="2"/>
  <c r="P126" i="2"/>
  <c r="Q126" i="2"/>
  <c r="S126" i="2"/>
  <c r="T126" i="2"/>
  <c r="U126" i="2"/>
  <c r="W126" i="2"/>
  <c r="X126" i="2"/>
  <c r="Y126" i="2"/>
  <c r="AA126" i="2" a="1"/>
  <c r="AA126" i="2"/>
  <c r="AB126" i="2" a="1"/>
  <c r="AB126" i="2"/>
  <c r="AC126" i="2"/>
  <c r="AE126" i="2"/>
  <c r="AF126" i="2" a="1"/>
  <c r="AF126" i="2" s="1"/>
  <c r="AG126" i="2" s="1"/>
  <c r="AH126" i="2"/>
  <c r="AI126" i="2"/>
  <c r="AK126" i="2"/>
  <c r="AL126" i="2"/>
  <c r="AJ126" i="2" s="1"/>
  <c r="AM126" i="2"/>
  <c r="AN126" i="2"/>
  <c r="AO126" i="2"/>
  <c r="AQ126" i="2"/>
  <c r="AP126" i="2" s="1"/>
  <c r="AR126" i="2"/>
  <c r="AT126" i="2"/>
  <c r="AU126" i="2"/>
  <c r="AS126" i="2" s="1"/>
  <c r="AW126" i="2"/>
  <c r="AV126" i="2" s="1"/>
  <c r="AX126" i="2"/>
  <c r="AY126" i="2"/>
  <c r="AZ126" i="2"/>
  <c r="BA126" i="2"/>
  <c r="BC126" i="2"/>
  <c r="BB126" i="2" s="1"/>
  <c r="BD126" i="2"/>
  <c r="BE126" i="2"/>
  <c r="BF126" i="2"/>
  <c r="BG126" i="2"/>
  <c r="BI126" i="2"/>
  <c r="BH126" i="2" s="1"/>
  <c r="BJ126" i="2"/>
  <c r="BL126" i="2" a="1"/>
  <c r="BL126" i="2" s="1"/>
  <c r="BP126" i="2"/>
  <c r="BQ126" i="2"/>
  <c r="BR126" i="2"/>
  <c r="BS126" i="2"/>
  <c r="BT126" i="2"/>
  <c r="BU126" i="2"/>
  <c r="BV126" i="2"/>
  <c r="BW126" i="2"/>
  <c r="BK126" i="2" s="1"/>
  <c r="BY126" i="2"/>
  <c r="BX126" i="2" s="1"/>
  <c r="BZ126" i="2"/>
  <c r="CB126" i="2"/>
  <c r="CC126" i="2"/>
  <c r="CD126" i="2"/>
  <c r="CE126" i="2"/>
  <c r="CH126" i="2"/>
  <c r="CJ126" i="2"/>
  <c r="CK126" i="2"/>
  <c r="CL126" i="2"/>
  <c r="CI126" i="2" s="1"/>
  <c r="CM126" i="2"/>
  <c r="CN126" i="2"/>
  <c r="CP126" i="2"/>
  <c r="CQ126" i="2"/>
  <c r="CR126" i="2" s="1"/>
  <c r="CU126" i="2"/>
  <c r="CT126" i="2" s="1"/>
  <c r="CV126" i="2"/>
  <c r="CX126" i="2"/>
  <c r="CY126" i="2" a="1"/>
  <c r="CY126" i="2"/>
  <c r="CZ126" i="2" s="1"/>
  <c r="CW126" i="2" s="1"/>
  <c r="DA126" i="2"/>
  <c r="DB126" i="2"/>
  <c r="DC126" i="2"/>
  <c r="DD126" i="2" a="1"/>
  <c r="DD126" i="2" s="1"/>
  <c r="DE126" i="2" s="1"/>
  <c r="DH126" i="2"/>
  <c r="DI126" i="2"/>
  <c r="DK126" i="2"/>
  <c r="DL126" i="2"/>
  <c r="DN126" i="2" a="1"/>
  <c r="DN126" i="2" s="1"/>
  <c r="DO126" i="2"/>
  <c r="DP126" i="2"/>
  <c r="DM126" i="2" s="1"/>
  <c r="DQ126" i="2"/>
  <c r="DR126" i="2"/>
  <c r="DS126" i="2"/>
  <c r="DT126" i="2"/>
  <c r="DU126" i="2"/>
  <c r="DV126" i="2"/>
  <c r="DW126" i="2"/>
  <c r="DY126" i="2"/>
  <c r="EA126" i="2" s="1"/>
  <c r="DZ126" i="2"/>
  <c r="EB126" i="2"/>
  <c r="DX126" i="2" s="1"/>
  <c r="EC126" i="2"/>
  <c r="ED126" i="2"/>
  <c r="EE126" i="2"/>
  <c r="EF126" i="2"/>
  <c r="EG126" i="2"/>
  <c r="EH126" i="2"/>
  <c r="C127" i="2"/>
  <c r="H127" i="2"/>
  <c r="G127" i="2" s="1"/>
  <c r="I127" i="2"/>
  <c r="J127" i="2"/>
  <c r="L127" i="2"/>
  <c r="N127" i="2"/>
  <c r="O127" i="2"/>
  <c r="P127" i="2"/>
  <c r="Q127" i="2"/>
  <c r="S127" i="2"/>
  <c r="T127" i="2"/>
  <c r="R127" i="2" s="1"/>
  <c r="U127" i="2"/>
  <c r="W127" i="2"/>
  <c r="X127" i="2"/>
  <c r="V127" i="2" s="1"/>
  <c r="Y127" i="2"/>
  <c r="Z127" i="2"/>
  <c r="AA127" i="2" a="1"/>
  <c r="AA127" i="2"/>
  <c r="AB127" i="2" a="1"/>
  <c r="AB127" i="2"/>
  <c r="AD127" i="2" s="1"/>
  <c r="AC127" i="2"/>
  <c r="AF127" i="2" a="1"/>
  <c r="AF127" i="2" s="1"/>
  <c r="AG127" i="2" s="1"/>
  <c r="AE127" i="2" s="1"/>
  <c r="AH127" i="2"/>
  <c r="AI127" i="2"/>
  <c r="AJ127" i="2"/>
  <c r="AK127" i="2"/>
  <c r="AL127" i="2"/>
  <c r="AN127" i="2"/>
  <c r="AO127" i="2"/>
  <c r="AM127" i="2" s="1"/>
  <c r="AQ127" i="2"/>
  <c r="AR127" i="2"/>
  <c r="AP127" i="2" s="1"/>
  <c r="AS127" i="2"/>
  <c r="AT127" i="2"/>
  <c r="AU127" i="2"/>
  <c r="AW127" i="2"/>
  <c r="AX127" i="2"/>
  <c r="AZ127" i="2"/>
  <c r="BA127" i="2"/>
  <c r="AY127" i="2" s="1"/>
  <c r="BC127" i="2"/>
  <c r="BB127" i="2" s="1"/>
  <c r="BD127" i="2"/>
  <c r="BF127" i="2"/>
  <c r="BE127" i="2" s="1"/>
  <c r="BG127" i="2"/>
  <c r="BI127" i="2"/>
  <c r="BH127" i="2" s="1"/>
  <c r="BJ127" i="2"/>
  <c r="BL127" i="2" a="1"/>
  <c r="BL127" i="2"/>
  <c r="BN127" i="2" s="1"/>
  <c r="BP127" i="2"/>
  <c r="BQ127" i="2"/>
  <c r="BR127" i="2"/>
  <c r="BS127" i="2"/>
  <c r="BT127" i="2"/>
  <c r="BU127" i="2"/>
  <c r="BV127" i="2"/>
  <c r="BW127" i="2"/>
  <c r="BY127" i="2"/>
  <c r="BX127" i="2" s="1"/>
  <c r="BZ127" i="2"/>
  <c r="CB127" i="2"/>
  <c r="CC127" i="2"/>
  <c r="CD127" i="2"/>
  <c r="CF127" i="2" s="1"/>
  <c r="CE127" i="2"/>
  <c r="CH127" i="2"/>
  <c r="CJ127" i="2"/>
  <c r="CK127" i="2"/>
  <c r="CL127" i="2"/>
  <c r="CN127" i="2"/>
  <c r="CM127" i="2" s="1"/>
  <c r="CP127" i="2"/>
  <c r="CR127" i="2" s="1"/>
  <c r="CQ127" i="2"/>
  <c r="CS127" i="2"/>
  <c r="CT127" i="2"/>
  <c r="CU127" i="2"/>
  <c r="CV127" i="2"/>
  <c r="CX127" i="2"/>
  <c r="CY127" i="2" a="1"/>
  <c r="CY127" i="2"/>
  <c r="CZ127" i="2"/>
  <c r="CW127" i="2" s="1"/>
  <c r="DA127" i="2"/>
  <c r="DB127" i="2"/>
  <c r="DC127" i="2"/>
  <c r="DF127" i="2" s="1"/>
  <c r="DD127" i="2" a="1"/>
  <c r="DD127" i="2"/>
  <c r="DE127" i="2" s="1"/>
  <c r="DH127" i="2"/>
  <c r="DI127" i="2"/>
  <c r="DJ127" i="2"/>
  <c r="DK127" i="2"/>
  <c r="DL127" i="2"/>
  <c r="DN127" i="2" a="1"/>
  <c r="DN127" i="2" s="1"/>
  <c r="DP127" i="2" s="1"/>
  <c r="DM127" i="2" s="1"/>
  <c r="DO127" i="2"/>
  <c r="DR127" i="2"/>
  <c r="DS127" i="2"/>
  <c r="DT127" i="2"/>
  <c r="DU127" i="2"/>
  <c r="DV127" i="2"/>
  <c r="DW127" i="2"/>
  <c r="DY127" i="2"/>
  <c r="EB127" i="2"/>
  <c r="EC127" i="2"/>
  <c r="ED127" i="2"/>
  <c r="EE127" i="2" s="1"/>
  <c r="EH127" i="2"/>
  <c r="C128" i="2"/>
  <c r="H128" i="2"/>
  <c r="G128" i="2" s="1"/>
  <c r="J128" i="2"/>
  <c r="L128" i="2"/>
  <c r="N128" i="2"/>
  <c r="O128" i="2"/>
  <c r="P128" i="2"/>
  <c r="M128" i="2" s="1"/>
  <c r="Q128" i="2"/>
  <c r="S128" i="2"/>
  <c r="T128" i="2"/>
  <c r="U128" i="2"/>
  <c r="W128" i="2"/>
  <c r="X128" i="2"/>
  <c r="V128" i="2" s="1"/>
  <c r="Y128" i="2"/>
  <c r="AA128" i="2" a="1"/>
  <c r="AA128" i="2" s="1"/>
  <c r="AB128" i="2" a="1"/>
  <c r="AB128" i="2"/>
  <c r="AC128" i="2"/>
  <c r="AF128" i="2" a="1"/>
  <c r="AF128" i="2" s="1"/>
  <c r="AG128" i="2"/>
  <c r="AH128" i="2"/>
  <c r="AI128" i="2"/>
  <c r="AK128" i="2"/>
  <c r="AJ128" i="2" s="1"/>
  <c r="AL128" i="2"/>
  <c r="AN128" i="2"/>
  <c r="AO128" i="2"/>
  <c r="AM128" i="2" s="1"/>
  <c r="AP128" i="2"/>
  <c r="AQ128" i="2"/>
  <c r="AR128" i="2"/>
  <c r="AS128" i="2"/>
  <c r="AT128" i="2"/>
  <c r="AU128" i="2"/>
  <c r="AW128" i="2"/>
  <c r="AX128" i="2"/>
  <c r="AY128" i="2"/>
  <c r="AZ128" i="2"/>
  <c r="BA128" i="2"/>
  <c r="BC128" i="2"/>
  <c r="BB128" i="2" s="1"/>
  <c r="BD128" i="2"/>
  <c r="BF128" i="2"/>
  <c r="BG128" i="2"/>
  <c r="BI128" i="2"/>
  <c r="BH128" i="2" s="1"/>
  <c r="BJ128" i="2"/>
  <c r="BL128" i="2" a="1"/>
  <c r="BL128" i="2" s="1"/>
  <c r="BP128" i="2"/>
  <c r="BQ128" i="2"/>
  <c r="BR128" i="2"/>
  <c r="BS128" i="2"/>
  <c r="BT128" i="2"/>
  <c r="BU128" i="2"/>
  <c r="BO128" i="2" s="1"/>
  <c r="BV128" i="2"/>
  <c r="BW128" i="2"/>
  <c r="BX128" i="2"/>
  <c r="BY128" i="2"/>
  <c r="BZ128" i="2"/>
  <c r="CB128" i="2"/>
  <c r="CC128" i="2"/>
  <c r="CD128" i="2"/>
  <c r="CE128" i="2"/>
  <c r="CF128" i="2"/>
  <c r="CH128" i="2"/>
  <c r="CJ128" i="2"/>
  <c r="CI128" i="2" s="1"/>
  <c r="CK128" i="2"/>
  <c r="CL128" i="2"/>
  <c r="CN128" i="2"/>
  <c r="CM128" i="2" s="1"/>
  <c r="CP128" i="2"/>
  <c r="CQ128" i="2"/>
  <c r="CU128" i="2"/>
  <c r="CT128" i="2" s="1"/>
  <c r="CV128" i="2"/>
  <c r="CX128" i="2"/>
  <c r="CY128" i="2" a="1"/>
  <c r="CY128" i="2"/>
  <c r="DA128" i="2" s="1"/>
  <c r="DC128" i="2"/>
  <c r="DF128" i="2" s="1"/>
  <c r="DD128" i="2" a="1"/>
  <c r="DD128" i="2"/>
  <c r="DE128" i="2" s="1"/>
  <c r="DB128" i="2" s="1"/>
  <c r="DH128" i="2"/>
  <c r="DG128" i="2" s="1"/>
  <c r="DI128" i="2"/>
  <c r="DJ128" i="2"/>
  <c r="DK128" i="2"/>
  <c r="DL128" i="2"/>
  <c r="DN128" i="2" a="1"/>
  <c r="DN128" i="2"/>
  <c r="DQ128" i="2" s="1"/>
  <c r="DO128" i="2"/>
  <c r="DS128" i="2"/>
  <c r="DT128" i="2"/>
  <c r="DU128" i="2"/>
  <c r="DV128" i="2"/>
  <c r="DW128" i="2"/>
  <c r="DX128" i="2"/>
  <c r="DY128" i="2"/>
  <c r="DZ128" i="2" s="1"/>
  <c r="EA128" i="2"/>
  <c r="EB128" i="2"/>
  <c r="EC128" i="2"/>
  <c r="ED128" i="2"/>
  <c r="EE128" i="2" s="1"/>
  <c r="EG128" i="2"/>
  <c r="EH128" i="2"/>
  <c r="EI128" i="2"/>
  <c r="EJ128" i="2"/>
  <c r="C129" i="2"/>
  <c r="G129" i="2"/>
  <c r="H129" i="2"/>
  <c r="J129" i="2"/>
  <c r="L129" i="2"/>
  <c r="N129" i="2"/>
  <c r="O129" i="2"/>
  <c r="P129" i="2"/>
  <c r="Q129" i="2"/>
  <c r="S129" i="2"/>
  <c r="T129" i="2"/>
  <c r="R129" i="2" s="1"/>
  <c r="U129" i="2"/>
  <c r="W129" i="2"/>
  <c r="X129" i="2"/>
  <c r="V129" i="2" s="1"/>
  <c r="Y129" i="2"/>
  <c r="AA129" i="2" a="1"/>
  <c r="AA129" i="2" s="1"/>
  <c r="AB129" i="2" a="1"/>
  <c r="AB129" i="2"/>
  <c r="AD129" i="2" s="1"/>
  <c r="Z129" i="2" s="1"/>
  <c r="AC129" i="2"/>
  <c r="AF129" i="2" a="1"/>
  <c r="AF129" i="2" s="1"/>
  <c r="AG129" i="2" s="1"/>
  <c r="AH129" i="2"/>
  <c r="AI129" i="2"/>
  <c r="AE129" i="2" s="1"/>
  <c r="AK129" i="2"/>
  <c r="AL129" i="2"/>
  <c r="AJ129" i="2" s="1"/>
  <c r="AN129" i="2"/>
  <c r="AM129" i="2" s="1"/>
  <c r="AO129" i="2"/>
  <c r="AQ129" i="2"/>
  <c r="AP129" i="2" s="1"/>
  <c r="AR129" i="2"/>
  <c r="AT129" i="2"/>
  <c r="AS129" i="2" s="1"/>
  <c r="AU129" i="2"/>
  <c r="AW129" i="2"/>
  <c r="AV129" i="2" s="1"/>
  <c r="AX129" i="2"/>
  <c r="AY129" i="2"/>
  <c r="AZ129" i="2"/>
  <c r="BA129" i="2"/>
  <c r="BB129" i="2"/>
  <c r="BC129" i="2"/>
  <c r="BD129" i="2"/>
  <c r="BE129" i="2"/>
  <c r="BF129" i="2"/>
  <c r="BG129" i="2"/>
  <c r="BI129" i="2"/>
  <c r="BH129" i="2" s="1"/>
  <c r="BJ129" i="2"/>
  <c r="BL129" i="2" a="1"/>
  <c r="BL129" i="2"/>
  <c r="BN129" i="2" s="1"/>
  <c r="BM129" i="2"/>
  <c r="BP129" i="2"/>
  <c r="BQ129" i="2"/>
  <c r="BR129" i="2"/>
  <c r="BS129" i="2"/>
  <c r="BT129" i="2"/>
  <c r="BU129" i="2"/>
  <c r="BV129" i="2"/>
  <c r="BK129" i="2" s="1"/>
  <c r="BW129" i="2"/>
  <c r="BY129" i="2"/>
  <c r="BX129" i="2" s="1"/>
  <c r="BZ129" i="2"/>
  <c r="CB129" i="2"/>
  <c r="CC129" i="2"/>
  <c r="CD129" i="2"/>
  <c r="CF129" i="2" s="1"/>
  <c r="CE129" i="2"/>
  <c r="CH129" i="2"/>
  <c r="CJ129" i="2"/>
  <c r="CK129" i="2"/>
  <c r="CL129" i="2"/>
  <c r="CI129" i="2" s="1"/>
  <c r="CN129" i="2"/>
  <c r="CM129" i="2" s="1"/>
  <c r="CP129" i="2"/>
  <c r="CQ129" i="2"/>
  <c r="CR129" i="2"/>
  <c r="CS129" i="2"/>
  <c r="CT129" i="2"/>
  <c r="CU129" i="2"/>
  <c r="CV129" i="2"/>
  <c r="CX129" i="2"/>
  <c r="CY129" i="2" a="1"/>
  <c r="CY129" i="2"/>
  <c r="DC129" i="2"/>
  <c r="DD129" i="2" a="1"/>
  <c r="DD129" i="2" s="1"/>
  <c r="DE129" i="2" s="1"/>
  <c r="DB129" i="2" s="1"/>
  <c r="DF129" i="2"/>
  <c r="DG129" i="2"/>
  <c r="DH129" i="2"/>
  <c r="DI129" i="2"/>
  <c r="DJ129" i="2"/>
  <c r="DK129" i="2"/>
  <c r="DL129" i="2"/>
  <c r="DN129" i="2" a="1"/>
  <c r="DN129" i="2"/>
  <c r="DQ129" i="2" s="1"/>
  <c r="DO129" i="2"/>
  <c r="DR129" i="2"/>
  <c r="DS129" i="2"/>
  <c r="DT129" i="2"/>
  <c r="DV129" i="2"/>
  <c r="DW129" i="2"/>
  <c r="DY129" i="2"/>
  <c r="DZ129" i="2"/>
  <c r="EA129" i="2"/>
  <c r="EB129" i="2"/>
  <c r="ED129" i="2"/>
  <c r="EF129" i="2" s="1"/>
  <c r="EE129" i="2"/>
  <c r="EG129" i="2"/>
  <c r="EH129" i="2"/>
  <c r="EI129" i="2"/>
  <c r="EJ129" i="2"/>
  <c r="C130" i="2"/>
  <c r="G130" i="2"/>
  <c r="H130" i="2"/>
  <c r="J130" i="2"/>
  <c r="L130" i="2"/>
  <c r="N130" i="2"/>
  <c r="O130" i="2"/>
  <c r="P130" i="2"/>
  <c r="Q130" i="2"/>
  <c r="S130" i="2"/>
  <c r="T130" i="2"/>
  <c r="U130" i="2"/>
  <c r="W130" i="2"/>
  <c r="X130" i="2"/>
  <c r="Y130" i="2"/>
  <c r="AA130" i="2" a="1"/>
  <c r="AA130" i="2" s="1"/>
  <c r="AB130" i="2" a="1"/>
  <c r="AB130" i="2"/>
  <c r="AC130" i="2"/>
  <c r="AD130" i="2"/>
  <c r="AF130" i="2" a="1"/>
  <c r="AF130" i="2"/>
  <c r="AG130" i="2" s="1"/>
  <c r="AE130" i="2" s="1"/>
  <c r="AH130" i="2"/>
  <c r="AI130" i="2"/>
  <c r="AJ130" i="2"/>
  <c r="AK130" i="2"/>
  <c r="AL130" i="2"/>
  <c r="AN130" i="2"/>
  <c r="AM130" i="2" s="1"/>
  <c r="AO130" i="2"/>
  <c r="AQ130" i="2"/>
  <c r="AR130" i="2"/>
  <c r="AT130" i="2"/>
  <c r="AS130" i="2" s="1"/>
  <c r="AU130" i="2"/>
  <c r="AW130" i="2"/>
  <c r="AV130" i="2" s="1"/>
  <c r="AX130" i="2"/>
  <c r="AZ130" i="2"/>
  <c r="BA130" i="2"/>
  <c r="BB130" i="2"/>
  <c r="BC130" i="2"/>
  <c r="BD130" i="2"/>
  <c r="BE130" i="2"/>
  <c r="BF130" i="2"/>
  <c r="BG130" i="2"/>
  <c r="BI130" i="2"/>
  <c r="BH130" i="2" s="1"/>
  <c r="BJ130" i="2"/>
  <c r="BL130" i="2" a="1"/>
  <c r="BL130" i="2"/>
  <c r="BP130" i="2"/>
  <c r="BQ130" i="2"/>
  <c r="BR130" i="2"/>
  <c r="BS130" i="2"/>
  <c r="BT130" i="2"/>
  <c r="BU130" i="2"/>
  <c r="BV130" i="2"/>
  <c r="BO130" i="2" s="1"/>
  <c r="BW130" i="2"/>
  <c r="BY130" i="2"/>
  <c r="BX130" i="2" s="1"/>
  <c r="BZ130" i="2"/>
  <c r="CB130" i="2"/>
  <c r="CC130" i="2"/>
  <c r="CD130" i="2"/>
  <c r="CF130" i="2" s="1"/>
  <c r="CE130" i="2"/>
  <c r="CG130" i="2"/>
  <c r="CH130" i="2"/>
  <c r="CJ130" i="2"/>
  <c r="CI130" i="2" s="1"/>
  <c r="CK130" i="2"/>
  <c r="CL130" i="2"/>
  <c r="CN130" i="2"/>
  <c r="CM130" i="2" s="1"/>
  <c r="CP130" i="2"/>
  <c r="CQ130" i="2"/>
  <c r="CT130" i="2"/>
  <c r="CU130" i="2"/>
  <c r="CV130" i="2"/>
  <c r="CX130" i="2"/>
  <c r="CY130" i="2" a="1"/>
  <c r="CY130" i="2" s="1"/>
  <c r="CZ130" i="2" s="1"/>
  <c r="CW130" i="2" s="1"/>
  <c r="DC130" i="2"/>
  <c r="DD130" i="2" a="1"/>
  <c r="DD130" i="2"/>
  <c r="DE130" i="2"/>
  <c r="DB130" i="2" s="1"/>
  <c r="DF130" i="2"/>
  <c r="DH130" i="2"/>
  <c r="DI130" i="2"/>
  <c r="DJ130" i="2"/>
  <c r="DK130" i="2"/>
  <c r="DL130" i="2"/>
  <c r="DN130" i="2" a="1"/>
  <c r="DN130" i="2" s="1"/>
  <c r="DO130" i="2"/>
  <c r="DP130" i="2" s="1"/>
  <c r="DM130" i="2" s="1"/>
  <c r="DR130" i="2"/>
  <c r="DS130" i="2"/>
  <c r="DT130" i="2"/>
  <c r="DV130" i="2"/>
  <c r="DW130" i="2"/>
  <c r="DU130" i="2" s="1"/>
  <c r="DY130" i="2"/>
  <c r="EA130" i="2" s="1"/>
  <c r="DZ130" i="2"/>
  <c r="EB130" i="2"/>
  <c r="EC130" i="2"/>
  <c r="ED130" i="2"/>
  <c r="EE130" i="2"/>
  <c r="EF130" i="2"/>
  <c r="EH130" i="2"/>
  <c r="C131" i="2"/>
  <c r="H131" i="2"/>
  <c r="G131" i="2" s="1"/>
  <c r="J131" i="2"/>
  <c r="L131" i="2"/>
  <c r="I131" i="2" s="1"/>
  <c r="N131" i="2"/>
  <c r="O131" i="2"/>
  <c r="P131" i="2"/>
  <c r="M131" i="2" s="1"/>
  <c r="Q131" i="2"/>
  <c r="S131" i="2"/>
  <c r="T131" i="2"/>
  <c r="U131" i="2"/>
  <c r="W131" i="2"/>
  <c r="X131" i="2"/>
  <c r="Y131" i="2"/>
  <c r="AA131" i="2" a="1"/>
  <c r="AA131" i="2"/>
  <c r="AD131" i="2" s="1"/>
  <c r="AB131" i="2" a="1"/>
  <c r="AB131" i="2" s="1"/>
  <c r="AC131" i="2"/>
  <c r="AF131" i="2" a="1"/>
  <c r="AF131" i="2" s="1"/>
  <c r="AG131" i="2"/>
  <c r="AH131" i="2"/>
  <c r="AI131" i="2"/>
  <c r="AK131" i="2"/>
  <c r="AL131" i="2"/>
  <c r="AJ131" i="2" s="1"/>
  <c r="AN131" i="2"/>
  <c r="AO131" i="2"/>
  <c r="AM131" i="2" s="1"/>
  <c r="AQ131" i="2"/>
  <c r="AP131" i="2" s="1"/>
  <c r="AR131" i="2"/>
  <c r="AT131" i="2"/>
  <c r="AS131" i="2" s="1"/>
  <c r="AU131" i="2"/>
  <c r="AW131" i="2"/>
  <c r="AX131" i="2"/>
  <c r="AY131" i="2"/>
  <c r="AZ131" i="2"/>
  <c r="BA131" i="2"/>
  <c r="BC131" i="2"/>
  <c r="BB131" i="2" s="1"/>
  <c r="BD131" i="2"/>
  <c r="BF131" i="2"/>
  <c r="BE131" i="2" s="1"/>
  <c r="BG131" i="2"/>
  <c r="BH131" i="2"/>
  <c r="BI131" i="2"/>
  <c r="BJ131" i="2"/>
  <c r="BL131" i="2" a="1"/>
  <c r="BL131" i="2"/>
  <c r="BM131" i="2"/>
  <c r="BN131" i="2"/>
  <c r="BP131" i="2"/>
  <c r="BQ131" i="2"/>
  <c r="BR131" i="2"/>
  <c r="BS131" i="2"/>
  <c r="BT131" i="2"/>
  <c r="BU131" i="2"/>
  <c r="BV131" i="2"/>
  <c r="BW131" i="2"/>
  <c r="BO131" i="2" s="1"/>
  <c r="BY131" i="2"/>
  <c r="BX131" i="2" s="1"/>
  <c r="BZ131" i="2"/>
  <c r="CB131" i="2"/>
  <c r="CC131" i="2"/>
  <c r="CD131" i="2"/>
  <c r="CE131" i="2"/>
  <c r="CF131" i="2" s="1"/>
  <c r="CG131" i="2" s="1"/>
  <c r="CH131" i="2"/>
  <c r="CJ131" i="2"/>
  <c r="CI131" i="2" s="1"/>
  <c r="CK131" i="2"/>
  <c r="CL131" i="2"/>
  <c r="CN131" i="2"/>
  <c r="CM131" i="2" s="1"/>
  <c r="CP131" i="2"/>
  <c r="CS131" i="2" s="1"/>
  <c r="CO131" i="2" s="1"/>
  <c r="CQ131" i="2"/>
  <c r="CR131" i="2"/>
  <c r="CU131" i="2"/>
  <c r="CT131" i="2" s="1"/>
  <c r="CV131" i="2"/>
  <c r="CX131" i="2"/>
  <c r="DA131" i="2" s="1"/>
  <c r="CY131" i="2" a="1"/>
  <c r="CY131" i="2"/>
  <c r="CZ131" i="2" s="1"/>
  <c r="CW131" i="2" s="1"/>
  <c r="DC131" i="2"/>
  <c r="DD131" i="2" a="1"/>
  <c r="DD131" i="2" s="1"/>
  <c r="DE131" i="2" s="1"/>
  <c r="DB131" i="2" s="1"/>
  <c r="DG131" i="2"/>
  <c r="DH131" i="2"/>
  <c r="DI131" i="2"/>
  <c r="DK131" i="2"/>
  <c r="DJ131" i="2" s="1"/>
  <c r="DL131" i="2"/>
  <c r="DN131" i="2" a="1"/>
  <c r="DN131" i="2"/>
  <c r="DO131" i="2"/>
  <c r="DP131" i="2" s="1"/>
  <c r="DM131" i="2" s="1"/>
  <c r="DS131" i="2"/>
  <c r="DR131" i="2" s="1"/>
  <c r="DT131" i="2"/>
  <c r="DV131" i="2"/>
  <c r="DW131" i="2"/>
  <c r="DX131" i="2"/>
  <c r="DY131" i="2"/>
  <c r="DZ131" i="2"/>
  <c r="EA131" i="2"/>
  <c r="EB131" i="2"/>
  <c r="ED131" i="2"/>
  <c r="EF131" i="2" s="1"/>
  <c r="EE131" i="2"/>
  <c r="EH131" i="2"/>
  <c r="EJ131" i="2" s="1"/>
  <c r="EI131" i="2"/>
  <c r="C132" i="2"/>
  <c r="G132" i="2"/>
  <c r="H132" i="2"/>
  <c r="J132" i="2"/>
  <c r="L132" i="2"/>
  <c r="N132" i="2"/>
  <c r="O132" i="2"/>
  <c r="P132" i="2"/>
  <c r="M132" i="2" s="1"/>
  <c r="Q132" i="2"/>
  <c r="S132" i="2"/>
  <c r="T132" i="2"/>
  <c r="U132" i="2"/>
  <c r="W132" i="2"/>
  <c r="X132" i="2"/>
  <c r="V132" i="2" s="1"/>
  <c r="Y132" i="2"/>
  <c r="AA132" i="2" a="1"/>
  <c r="AA132" i="2"/>
  <c r="AB132" i="2" a="1"/>
  <c r="AB132" i="2" s="1"/>
  <c r="AD132" i="2" s="1"/>
  <c r="Z132" i="2" s="1"/>
  <c r="AC132" i="2"/>
  <c r="AF132" i="2" a="1"/>
  <c r="AF132" i="2"/>
  <c r="AG132" i="2" s="1"/>
  <c r="AH132" i="2"/>
  <c r="AI132" i="2"/>
  <c r="AJ132" i="2"/>
  <c r="AK132" i="2"/>
  <c r="AL132" i="2"/>
  <c r="AM132" i="2"/>
  <c r="AN132" i="2"/>
  <c r="AO132" i="2"/>
  <c r="AQ132" i="2"/>
  <c r="AP132" i="2" s="1"/>
  <c r="AR132" i="2"/>
  <c r="AT132" i="2"/>
  <c r="AU132" i="2"/>
  <c r="AS132" i="2" s="1"/>
  <c r="AV132" i="2"/>
  <c r="AW132" i="2"/>
  <c r="AX132" i="2"/>
  <c r="AY132" i="2"/>
  <c r="AZ132" i="2"/>
  <c r="BA132" i="2"/>
  <c r="BC132" i="2"/>
  <c r="BD132" i="2"/>
  <c r="BE132" i="2"/>
  <c r="BF132" i="2"/>
  <c r="BG132" i="2"/>
  <c r="BH132" i="2"/>
  <c r="BI132" i="2"/>
  <c r="BJ132" i="2"/>
  <c r="BL132" i="2" a="1"/>
  <c r="BL132" i="2"/>
  <c r="BP132" i="2"/>
  <c r="BQ132" i="2"/>
  <c r="BR132" i="2"/>
  <c r="BS132" i="2"/>
  <c r="BT132" i="2"/>
  <c r="BU132" i="2"/>
  <c r="BV132" i="2"/>
  <c r="BW132" i="2"/>
  <c r="BO132" i="2" s="1"/>
  <c r="BY132" i="2"/>
  <c r="BZ132" i="2"/>
  <c r="BX132" i="2" s="1"/>
  <c r="CB132" i="2"/>
  <c r="CC132" i="2"/>
  <c r="CD132" i="2"/>
  <c r="CE132" i="2"/>
  <c r="CH132" i="2"/>
  <c r="CJ132" i="2"/>
  <c r="CI132" i="2" s="1"/>
  <c r="CK132" i="2"/>
  <c r="CL132" i="2"/>
  <c r="CN132" i="2"/>
  <c r="CM132" i="2" s="1"/>
  <c r="CP132" i="2"/>
  <c r="CQ132" i="2"/>
  <c r="CR132" i="2"/>
  <c r="CS132" i="2"/>
  <c r="CO132" i="2" s="1"/>
  <c r="CT132" i="2"/>
  <c r="CU132" i="2"/>
  <c r="CV132" i="2"/>
  <c r="CX132" i="2"/>
  <c r="DA132" i="2" s="1"/>
  <c r="CY132" i="2" a="1"/>
  <c r="CY132" i="2" s="1"/>
  <c r="CZ132" i="2" s="1"/>
  <c r="CW132" i="2" s="1"/>
  <c r="DB132" i="2"/>
  <c r="DC132" i="2"/>
  <c r="DF132" i="2" s="1"/>
  <c r="DD132" i="2" a="1"/>
  <c r="DD132" i="2"/>
  <c r="DE132" i="2" s="1"/>
  <c r="DH132" i="2"/>
  <c r="DI132" i="2"/>
  <c r="DK132" i="2"/>
  <c r="DL132" i="2"/>
  <c r="DJ132" i="2" s="1"/>
  <c r="DN132" i="2" a="1"/>
  <c r="DN132" i="2"/>
  <c r="DO132" i="2"/>
  <c r="DS132" i="2"/>
  <c r="DT132" i="2"/>
  <c r="DV132" i="2"/>
  <c r="DW132" i="2"/>
  <c r="DU132" i="2" s="1"/>
  <c r="DX132" i="2"/>
  <c r="DY132" i="2"/>
  <c r="EB132" i="2"/>
  <c r="EC132" i="2"/>
  <c r="ED132" i="2"/>
  <c r="EE132" i="2" s="1"/>
  <c r="EF132" i="2"/>
  <c r="EG132" i="2"/>
  <c r="EH132" i="2"/>
  <c r="EI132" i="2"/>
  <c r="EJ132" i="2"/>
  <c r="C133" i="2"/>
  <c r="G133" i="2"/>
  <c r="H133" i="2"/>
  <c r="J133" i="2"/>
  <c r="L133" i="2"/>
  <c r="N133" i="2"/>
  <c r="O133" i="2"/>
  <c r="P133" i="2"/>
  <c r="Q133" i="2"/>
  <c r="S133" i="2"/>
  <c r="T133" i="2"/>
  <c r="R133" i="2" s="1"/>
  <c r="U133" i="2"/>
  <c r="V133" i="2"/>
  <c r="W133" i="2"/>
  <c r="X133" i="2"/>
  <c r="Y133" i="2"/>
  <c r="AA133" i="2" a="1"/>
  <c r="AA133" i="2" s="1"/>
  <c r="AB133" i="2" a="1"/>
  <c r="AB133" i="2"/>
  <c r="AD133" i="2" s="1"/>
  <c r="Z133" i="2" s="1"/>
  <c r="AC133" i="2"/>
  <c r="AF133" i="2" a="1"/>
  <c r="AF133" i="2" s="1"/>
  <c r="AG133" i="2" s="1"/>
  <c r="AH133" i="2"/>
  <c r="AI133" i="2"/>
  <c r="AK133" i="2"/>
  <c r="AL133" i="2"/>
  <c r="AN133" i="2"/>
  <c r="AM133" i="2" s="1"/>
  <c r="AO133" i="2"/>
  <c r="AQ133" i="2"/>
  <c r="AP133" i="2" s="1"/>
  <c r="AR133" i="2"/>
  <c r="AS133" i="2"/>
  <c r="AT133" i="2"/>
  <c r="AU133" i="2"/>
  <c r="AV133" i="2"/>
  <c r="AW133" i="2"/>
  <c r="AX133" i="2"/>
  <c r="AZ133" i="2"/>
  <c r="BA133" i="2"/>
  <c r="AY133" i="2" s="1"/>
  <c r="BC133" i="2"/>
  <c r="BD133" i="2"/>
  <c r="BF133" i="2"/>
  <c r="BG133" i="2"/>
  <c r="BE133" i="2" s="1"/>
  <c r="BI133" i="2"/>
  <c r="BJ133" i="2"/>
  <c r="BL133" i="2" a="1"/>
  <c r="BL133" i="2"/>
  <c r="BP133" i="2"/>
  <c r="BQ133" i="2"/>
  <c r="BR133" i="2"/>
  <c r="BS133" i="2"/>
  <c r="BT133" i="2"/>
  <c r="BU133" i="2"/>
  <c r="BV133" i="2"/>
  <c r="BW133" i="2"/>
  <c r="BY133" i="2"/>
  <c r="BZ133" i="2"/>
  <c r="CB133" i="2"/>
  <c r="CC133" i="2"/>
  <c r="CD133" i="2"/>
  <c r="CE133" i="2"/>
  <c r="CF133" i="2"/>
  <c r="CG133" i="2"/>
  <c r="CH133" i="2"/>
  <c r="CJ133" i="2"/>
  <c r="CK133" i="2"/>
  <c r="CL133" i="2"/>
  <c r="CN133" i="2"/>
  <c r="CM133" i="2" s="1"/>
  <c r="CP133" i="2"/>
  <c r="CQ133" i="2"/>
  <c r="CT133" i="2"/>
  <c r="CU133" i="2"/>
  <c r="CV133" i="2"/>
  <c r="CX133" i="2"/>
  <c r="DA133" i="2" s="1"/>
  <c r="CY133" i="2" a="1"/>
  <c r="CY133" i="2" s="1"/>
  <c r="CZ133" i="2" s="1"/>
  <c r="CW133" i="2" s="1"/>
  <c r="DC133" i="2"/>
  <c r="DD133" i="2" a="1"/>
  <c r="DD133" i="2"/>
  <c r="DE133" i="2"/>
  <c r="DB133" i="2" s="1"/>
  <c r="DF133" i="2"/>
  <c r="DH133" i="2"/>
  <c r="DG133" i="2" s="1"/>
  <c r="DI133" i="2"/>
  <c r="DK133" i="2"/>
  <c r="DL133" i="2"/>
  <c r="DJ133" i="2" s="1"/>
  <c r="DN133" i="2" a="1"/>
  <c r="DN133" i="2" s="1"/>
  <c r="DQ133" i="2" s="1"/>
  <c r="DO133" i="2"/>
  <c r="DS133" i="2"/>
  <c r="DT133" i="2"/>
  <c r="DR133" i="2" s="1"/>
  <c r="DV133" i="2"/>
  <c r="DU133" i="2" s="1"/>
  <c r="DW133" i="2"/>
  <c r="DY133" i="2"/>
  <c r="EA133" i="2" s="1"/>
  <c r="DZ133" i="2"/>
  <c r="EB133" i="2"/>
  <c r="ED133" i="2"/>
  <c r="EE133" i="2" s="1"/>
  <c r="EH133" i="2"/>
  <c r="EJ133" i="2" s="1"/>
  <c r="EI133" i="2"/>
  <c r="C134" i="2"/>
  <c r="G134" i="2"/>
  <c r="H134" i="2"/>
  <c r="J134" i="2"/>
  <c r="I134" i="2" s="1"/>
  <c r="L134" i="2"/>
  <c r="N134" i="2"/>
  <c r="O134" i="2"/>
  <c r="P134" i="2"/>
  <c r="Q134" i="2"/>
  <c r="S134" i="2"/>
  <c r="T134" i="2"/>
  <c r="U134" i="2"/>
  <c r="W134" i="2"/>
  <c r="X134" i="2"/>
  <c r="V134" i="2" s="1"/>
  <c r="Y134" i="2"/>
  <c r="AA134" i="2" a="1"/>
  <c r="AA134" i="2" s="1"/>
  <c r="AB134" i="2" a="1"/>
  <c r="AB134" i="2"/>
  <c r="AC134" i="2"/>
  <c r="AF134" i="2" a="1"/>
  <c r="AF134" i="2"/>
  <c r="AG134" i="2" s="1"/>
  <c r="AH134" i="2"/>
  <c r="AI134" i="2"/>
  <c r="AJ134" i="2"/>
  <c r="AK134" i="2"/>
  <c r="AL134" i="2"/>
  <c r="AM134" i="2"/>
  <c r="AN134" i="2"/>
  <c r="AO134" i="2"/>
  <c r="AQ134" i="2"/>
  <c r="AR134" i="2"/>
  <c r="AS134" i="2"/>
  <c r="AT134" i="2"/>
  <c r="AU134" i="2"/>
  <c r="AV134" i="2"/>
  <c r="AW134" i="2"/>
  <c r="AX134" i="2"/>
  <c r="AZ134" i="2"/>
  <c r="BA134" i="2"/>
  <c r="BC134" i="2"/>
  <c r="BB134" i="2" s="1"/>
  <c r="BD134" i="2"/>
  <c r="BE134" i="2"/>
  <c r="BF134" i="2"/>
  <c r="BG134" i="2"/>
  <c r="BH134" i="2"/>
  <c r="BI134" i="2"/>
  <c r="BJ134" i="2"/>
  <c r="BL134" i="2" a="1"/>
  <c r="BL134" i="2" s="1"/>
  <c r="BP134" i="2"/>
  <c r="BQ134" i="2"/>
  <c r="BR134" i="2"/>
  <c r="BS134" i="2"/>
  <c r="BT134" i="2"/>
  <c r="BU134" i="2"/>
  <c r="BV134" i="2"/>
  <c r="BW134" i="2"/>
  <c r="BY134" i="2"/>
  <c r="BX134" i="2" s="1"/>
  <c r="BZ134" i="2"/>
  <c r="CB134" i="2"/>
  <c r="CA134" i="2" s="1"/>
  <c r="CC134" i="2"/>
  <c r="CD134" i="2"/>
  <c r="CE134" i="2"/>
  <c r="CF134" i="2"/>
  <c r="CG134" i="2"/>
  <c r="CH134" i="2"/>
  <c r="CJ134" i="2"/>
  <c r="CI134" i="2" s="1"/>
  <c r="CK134" i="2"/>
  <c r="CL134" i="2"/>
  <c r="CN134" i="2"/>
  <c r="CM134" i="2" s="1"/>
  <c r="CP134" i="2"/>
  <c r="CQ134" i="2"/>
  <c r="CR134" i="2"/>
  <c r="CT134" i="2"/>
  <c r="CU134" i="2"/>
  <c r="CV134" i="2"/>
  <c r="CW134" i="2"/>
  <c r="CX134" i="2"/>
  <c r="CY134" i="2" a="1"/>
  <c r="CY134" i="2"/>
  <c r="CZ134" i="2" s="1"/>
  <c r="DA134" i="2"/>
  <c r="DC134" i="2"/>
  <c r="DD134" i="2" a="1"/>
  <c r="DD134" i="2"/>
  <c r="DF134" i="2" s="1"/>
  <c r="DE134" i="2"/>
  <c r="DB134" i="2" s="1"/>
  <c r="DH134" i="2"/>
  <c r="DI134" i="2"/>
  <c r="DJ134" i="2"/>
  <c r="DK134" i="2"/>
  <c r="DL134" i="2"/>
  <c r="DN134" i="2" a="1"/>
  <c r="DN134" i="2" s="1"/>
  <c r="DP134" i="2" s="1"/>
  <c r="DM134" i="2" s="1"/>
  <c r="DO134" i="2"/>
  <c r="DR134" i="2"/>
  <c r="DS134" i="2"/>
  <c r="DT134" i="2"/>
  <c r="DU134" i="2"/>
  <c r="DV134" i="2"/>
  <c r="DW134" i="2"/>
  <c r="DY134" i="2"/>
  <c r="DZ134" i="2" s="1"/>
  <c r="EB134" i="2"/>
  <c r="EC134" i="2"/>
  <c r="ED134" i="2"/>
  <c r="EE134" i="2"/>
  <c r="EF134" i="2"/>
  <c r="EH134" i="2"/>
  <c r="C135" i="2"/>
  <c r="G135" i="2"/>
  <c r="H135" i="2"/>
  <c r="J135" i="2"/>
  <c r="L135" i="2"/>
  <c r="N135" i="2"/>
  <c r="O135" i="2"/>
  <c r="P135" i="2"/>
  <c r="Q135" i="2"/>
  <c r="S135" i="2"/>
  <c r="T135" i="2"/>
  <c r="R135" i="2" s="1"/>
  <c r="U135" i="2"/>
  <c r="W135" i="2"/>
  <c r="X135" i="2"/>
  <c r="Y135" i="2"/>
  <c r="AA135" i="2" a="1"/>
  <c r="AA135" i="2"/>
  <c r="AD135" i="2" s="1"/>
  <c r="AB135" i="2" a="1"/>
  <c r="AB135" i="2"/>
  <c r="AC135" i="2"/>
  <c r="AF135" i="2" a="1"/>
  <c r="AF135" i="2" s="1"/>
  <c r="AG135" i="2"/>
  <c r="AH135" i="2"/>
  <c r="AI135" i="2"/>
  <c r="AE135" i="2" s="1"/>
  <c r="AK135" i="2"/>
  <c r="AL135" i="2"/>
  <c r="AJ135" i="2" s="1"/>
  <c r="AN135" i="2"/>
  <c r="AO135" i="2"/>
  <c r="AM135" i="2" s="1"/>
  <c r="AP135" i="2"/>
  <c r="AQ135" i="2"/>
  <c r="AR135" i="2"/>
  <c r="AS135" i="2"/>
  <c r="AT135" i="2"/>
  <c r="AU135" i="2"/>
  <c r="AW135" i="2"/>
  <c r="AX135" i="2"/>
  <c r="AY135" i="2"/>
  <c r="AZ135" i="2"/>
  <c r="BA135" i="2"/>
  <c r="BB135" i="2"/>
  <c r="BC135" i="2"/>
  <c r="BD135" i="2"/>
  <c r="BF135" i="2"/>
  <c r="BE135" i="2" s="1"/>
  <c r="BG135" i="2"/>
  <c r="BI135" i="2"/>
  <c r="BH135" i="2" s="1"/>
  <c r="BJ135" i="2"/>
  <c r="BL135" i="2" a="1"/>
  <c r="BL135" i="2"/>
  <c r="BM135" i="2"/>
  <c r="BN135" i="2"/>
  <c r="BP135" i="2"/>
  <c r="BQ135" i="2"/>
  <c r="BR135" i="2"/>
  <c r="BS135" i="2"/>
  <c r="BT135" i="2"/>
  <c r="BU135" i="2"/>
  <c r="BV135" i="2"/>
  <c r="BK135" i="2" s="1"/>
  <c r="BW135" i="2"/>
  <c r="BY135" i="2"/>
  <c r="BZ135" i="2"/>
  <c r="CB135" i="2"/>
  <c r="CC135" i="2"/>
  <c r="CD135" i="2"/>
  <c r="CF135" i="2" s="1"/>
  <c r="CG135" i="2" s="1"/>
  <c r="CE135" i="2"/>
  <c r="CH135" i="2"/>
  <c r="CJ135" i="2"/>
  <c r="CI135" i="2" s="1"/>
  <c r="CK135" i="2"/>
  <c r="CL135" i="2"/>
  <c r="CN135" i="2"/>
  <c r="CM135" i="2" s="1"/>
  <c r="CP135" i="2"/>
  <c r="CS135" i="2" s="1"/>
  <c r="CO135" i="2" s="1"/>
  <c r="CQ135" i="2"/>
  <c r="CR135" i="2"/>
  <c r="CU135" i="2"/>
  <c r="CT135" i="2" s="1"/>
  <c r="CV135" i="2"/>
  <c r="CX135" i="2"/>
  <c r="DA135" i="2" s="1"/>
  <c r="CY135" i="2" a="1"/>
  <c r="CY135" i="2"/>
  <c r="CZ135" i="2" s="1"/>
  <c r="CW135" i="2" s="1"/>
  <c r="DB135" i="2"/>
  <c r="DC135" i="2"/>
  <c r="DF135" i="2" s="1"/>
  <c r="DD135" i="2" a="1"/>
  <c r="DD135" i="2"/>
  <c r="DE135" i="2" s="1"/>
  <c r="DG135" i="2"/>
  <c r="DH135" i="2"/>
  <c r="DI135" i="2"/>
  <c r="DJ135" i="2"/>
  <c r="DK135" i="2"/>
  <c r="DL135" i="2"/>
  <c r="DN135" i="2" a="1"/>
  <c r="DN135" i="2"/>
  <c r="DO135" i="2"/>
  <c r="DP135" i="2" s="1"/>
  <c r="DM135" i="2" s="1"/>
  <c r="DS135" i="2"/>
  <c r="DR135" i="2" s="1"/>
  <c r="DT135" i="2"/>
  <c r="DV135" i="2"/>
  <c r="DW135" i="2"/>
  <c r="DY135" i="2"/>
  <c r="DX135" i="2" s="1"/>
  <c r="DZ135" i="2"/>
  <c r="EA135" i="2"/>
  <c r="EB135" i="2"/>
  <c r="ED135" i="2"/>
  <c r="EE135" i="2"/>
  <c r="EH135" i="2"/>
  <c r="EI135" i="2"/>
  <c r="C136" i="2"/>
  <c r="H136" i="2"/>
  <c r="G136" i="2" s="1"/>
  <c r="J136" i="2"/>
  <c r="L136" i="2"/>
  <c r="N136" i="2"/>
  <c r="O136" i="2"/>
  <c r="P136" i="2"/>
  <c r="M136" i="2" s="1"/>
  <c r="Q136" i="2"/>
  <c r="R136" i="2"/>
  <c r="S136" i="2"/>
  <c r="T136" i="2"/>
  <c r="U136" i="2"/>
  <c r="W136" i="2"/>
  <c r="X136" i="2"/>
  <c r="Y136" i="2"/>
  <c r="AA136" i="2" a="1"/>
  <c r="AA136" i="2"/>
  <c r="AB136" i="2" a="1"/>
  <c r="AB136" i="2" s="1"/>
  <c r="AD136" i="2" s="1"/>
  <c r="Z136" i="2" s="1"/>
  <c r="AC136" i="2"/>
  <c r="AF136" i="2" a="1"/>
  <c r="AF136" i="2" s="1"/>
  <c r="AG136" i="2" s="1"/>
  <c r="AH136" i="2"/>
  <c r="AI136" i="2"/>
  <c r="AE136" i="2" s="1"/>
  <c r="AK136" i="2"/>
  <c r="AJ136" i="2" s="1"/>
  <c r="AL136" i="2"/>
  <c r="AM136" i="2"/>
  <c r="AN136" i="2"/>
  <c r="AO136" i="2"/>
  <c r="AQ136" i="2"/>
  <c r="AP136" i="2" s="1"/>
  <c r="AR136" i="2"/>
  <c r="AT136" i="2"/>
  <c r="AU136" i="2"/>
  <c r="AS136" i="2" s="1"/>
  <c r="AV136" i="2"/>
  <c r="AW136" i="2"/>
  <c r="AX136" i="2"/>
  <c r="AY136" i="2"/>
  <c r="AZ136" i="2"/>
  <c r="BA136" i="2"/>
  <c r="BC136" i="2"/>
  <c r="BD136" i="2"/>
  <c r="BE136" i="2"/>
  <c r="BF136" i="2"/>
  <c r="BG136" i="2"/>
  <c r="BH136" i="2"/>
  <c r="BI136" i="2"/>
  <c r="BJ136" i="2"/>
  <c r="BL136" i="2" a="1"/>
  <c r="BL136" i="2" s="1"/>
  <c r="BP136" i="2"/>
  <c r="BQ136" i="2"/>
  <c r="BR136" i="2"/>
  <c r="BS136" i="2"/>
  <c r="BT136" i="2"/>
  <c r="BU136" i="2"/>
  <c r="BV136" i="2"/>
  <c r="BW136" i="2"/>
  <c r="BO136" i="2" s="1"/>
  <c r="BY136" i="2"/>
  <c r="BZ136" i="2"/>
  <c r="BX136" i="2" s="1"/>
  <c r="CB136" i="2"/>
  <c r="CC136" i="2"/>
  <c r="CD136" i="2"/>
  <c r="CF136" i="2" s="1"/>
  <c r="CE136" i="2"/>
  <c r="CH136" i="2"/>
  <c r="CJ136" i="2"/>
  <c r="CI136" i="2" s="1"/>
  <c r="CK136" i="2"/>
  <c r="CL136" i="2"/>
  <c r="CM136" i="2"/>
  <c r="CN136" i="2"/>
  <c r="CP136" i="2"/>
  <c r="CQ136" i="2"/>
  <c r="CR136" i="2"/>
  <c r="CS136" i="2"/>
  <c r="CO136" i="2" s="1"/>
  <c r="CT136" i="2"/>
  <c r="CU136" i="2"/>
  <c r="CV136" i="2"/>
  <c r="CX136" i="2"/>
  <c r="DA136" i="2" s="1"/>
  <c r="CY136" i="2" a="1"/>
  <c r="CY136" i="2"/>
  <c r="CZ136" i="2"/>
  <c r="CW136" i="2" s="1"/>
  <c r="DB136" i="2"/>
  <c r="DC136" i="2"/>
  <c r="DD136" i="2" a="1"/>
  <c r="DD136" i="2"/>
  <c r="DE136" i="2" s="1"/>
  <c r="DH136" i="2"/>
  <c r="DG136" i="2" s="1"/>
  <c r="DI136" i="2"/>
  <c r="DK136" i="2"/>
  <c r="DL136" i="2"/>
  <c r="DJ136" i="2" s="1"/>
  <c r="DN136" i="2" a="1"/>
  <c r="DN136" i="2"/>
  <c r="DQ136" i="2" s="1"/>
  <c r="DO136" i="2"/>
  <c r="DP136" i="2" s="1"/>
  <c r="DM136" i="2" s="1"/>
  <c r="DS136" i="2"/>
  <c r="DR136" i="2" s="1"/>
  <c r="DT136" i="2"/>
  <c r="DV136" i="2"/>
  <c r="DW136" i="2"/>
  <c r="DY136" i="2"/>
  <c r="EB136" i="2"/>
  <c r="DX136" i="2" s="1"/>
  <c r="EC136" i="2"/>
  <c r="ED136" i="2"/>
  <c r="EE136" i="2"/>
  <c r="EF136" i="2"/>
  <c r="EG136" i="2"/>
  <c r="EH136" i="2"/>
  <c r="EI136" i="2"/>
  <c r="EJ136" i="2"/>
  <c r="C137" i="2"/>
  <c r="G137" i="2"/>
  <c r="H137" i="2"/>
  <c r="J137" i="2"/>
  <c r="L137" i="2"/>
  <c r="N137" i="2"/>
  <c r="O137" i="2"/>
  <c r="P137" i="2"/>
  <c r="Q137" i="2"/>
  <c r="M137" i="2" s="1"/>
  <c r="R137" i="2"/>
  <c r="S137" i="2"/>
  <c r="T137" i="2"/>
  <c r="U137" i="2"/>
  <c r="W137" i="2"/>
  <c r="X137" i="2"/>
  <c r="Y137" i="2"/>
  <c r="AA137" i="2" a="1"/>
  <c r="AA137" i="2"/>
  <c r="AB137" i="2" a="1"/>
  <c r="AB137" i="2"/>
  <c r="AD137" i="2" s="1"/>
  <c r="Z137" i="2" s="1"/>
  <c r="AC137" i="2"/>
  <c r="AF137" i="2" a="1"/>
  <c r="AF137" i="2" s="1"/>
  <c r="AG137" i="2" s="1"/>
  <c r="AH137" i="2"/>
  <c r="AI137" i="2"/>
  <c r="AK137" i="2"/>
  <c r="AL137" i="2"/>
  <c r="AM137" i="2"/>
  <c r="AN137" i="2"/>
  <c r="AO137" i="2"/>
  <c r="AQ137" i="2"/>
  <c r="AP137" i="2" s="1"/>
  <c r="AR137" i="2"/>
  <c r="AS137" i="2"/>
  <c r="AT137" i="2"/>
  <c r="AU137" i="2"/>
  <c r="AV137" i="2"/>
  <c r="AW137" i="2"/>
  <c r="AX137" i="2"/>
  <c r="AY137" i="2"/>
  <c r="AZ137" i="2"/>
  <c r="BA137" i="2"/>
  <c r="BC137" i="2"/>
  <c r="BB137" i="2" s="1"/>
  <c r="BD137" i="2"/>
  <c r="BF137" i="2"/>
  <c r="BE137" i="2" s="1"/>
  <c r="BG137" i="2"/>
  <c r="BI137" i="2"/>
  <c r="BJ137" i="2"/>
  <c r="BL137" i="2" a="1"/>
  <c r="BL137" i="2"/>
  <c r="BP137" i="2"/>
  <c r="BQ137" i="2"/>
  <c r="BR137" i="2"/>
  <c r="BS137" i="2"/>
  <c r="BT137" i="2"/>
  <c r="BU137" i="2"/>
  <c r="BV137" i="2"/>
  <c r="BW137" i="2"/>
  <c r="BX137" i="2"/>
  <c r="BY137" i="2"/>
  <c r="BZ137" i="2"/>
  <c r="CB137" i="2"/>
  <c r="CC137" i="2"/>
  <c r="CD137" i="2"/>
  <c r="CE137" i="2"/>
  <c r="CF137" i="2"/>
  <c r="CG137" i="2" s="1"/>
  <c r="CH137" i="2"/>
  <c r="CJ137" i="2"/>
  <c r="CI137" i="2" s="1"/>
  <c r="CK137" i="2"/>
  <c r="CL137" i="2"/>
  <c r="CN137" i="2"/>
  <c r="CM137" i="2" s="1"/>
  <c r="CP137" i="2"/>
  <c r="CQ137" i="2"/>
  <c r="CT137" i="2"/>
  <c r="CU137" i="2"/>
  <c r="CV137" i="2"/>
  <c r="CW137" i="2"/>
  <c r="CX137" i="2"/>
  <c r="DA137" i="2" s="1"/>
  <c r="CY137" i="2" a="1"/>
  <c r="CY137" i="2" s="1"/>
  <c r="CZ137" i="2" s="1"/>
  <c r="DC137" i="2"/>
  <c r="DD137" i="2" a="1"/>
  <c r="DD137" i="2"/>
  <c r="DF137" i="2" s="1"/>
  <c r="DE137" i="2"/>
  <c r="DB137" i="2" s="1"/>
  <c r="DH137" i="2"/>
  <c r="DG137" i="2" s="1"/>
  <c r="DI137" i="2"/>
  <c r="DK137" i="2"/>
  <c r="DL137" i="2"/>
  <c r="DN137" i="2" a="1"/>
  <c r="DN137" i="2" s="1"/>
  <c r="DO137" i="2"/>
  <c r="DP137" i="2" s="1"/>
  <c r="DM137" i="2" s="1"/>
  <c r="DS137" i="2"/>
  <c r="DR137" i="2" s="1"/>
  <c r="DT137" i="2"/>
  <c r="DV137" i="2"/>
  <c r="DU137" i="2" s="1"/>
  <c r="DW137" i="2"/>
  <c r="DY137" i="2"/>
  <c r="EA137" i="2" s="1"/>
  <c r="DZ137" i="2"/>
  <c r="EB137" i="2"/>
  <c r="EC137" i="2"/>
  <c r="ED137" i="2"/>
  <c r="EF137" i="2" s="1"/>
  <c r="EH137" i="2"/>
  <c r="EI137" i="2" s="1"/>
  <c r="C138" i="2"/>
  <c r="G138" i="2"/>
  <c r="H138" i="2"/>
  <c r="I138" i="2"/>
  <c r="J138" i="2"/>
  <c r="L138" i="2"/>
  <c r="N138" i="2"/>
  <c r="O138" i="2"/>
  <c r="P138" i="2"/>
  <c r="Q138" i="2"/>
  <c r="S138" i="2"/>
  <c r="T138" i="2"/>
  <c r="R138" i="2" s="1"/>
  <c r="U138" i="2"/>
  <c r="W138" i="2"/>
  <c r="X138" i="2"/>
  <c r="V138" i="2" s="1"/>
  <c r="Y138" i="2"/>
  <c r="AA138" i="2" a="1"/>
  <c r="AA138" i="2"/>
  <c r="AB138" i="2" a="1"/>
  <c r="AB138" i="2"/>
  <c r="AD138" i="2" s="1"/>
  <c r="AC138" i="2"/>
  <c r="Z138" i="2" s="1"/>
  <c r="AE138" i="2"/>
  <c r="AF138" i="2" a="1"/>
  <c r="AF138" i="2" s="1"/>
  <c r="AG138" i="2" s="1"/>
  <c r="AH138" i="2"/>
  <c r="AI138" i="2"/>
  <c r="AK138" i="2"/>
  <c r="AL138" i="2"/>
  <c r="AJ138" i="2" s="1"/>
  <c r="AM138" i="2"/>
  <c r="AN138" i="2"/>
  <c r="AO138" i="2"/>
  <c r="AQ138" i="2"/>
  <c r="AR138" i="2"/>
  <c r="AT138" i="2"/>
  <c r="AU138" i="2"/>
  <c r="AS138" i="2" s="1"/>
  <c r="AV138" i="2"/>
  <c r="AW138" i="2"/>
  <c r="AX138" i="2"/>
  <c r="AZ138" i="2"/>
  <c r="AY138" i="2" s="1"/>
  <c r="BA138" i="2"/>
  <c r="BC138" i="2"/>
  <c r="BD138" i="2"/>
  <c r="BF138" i="2"/>
  <c r="BG138" i="2"/>
  <c r="BE138" i="2" s="1"/>
  <c r="BH138" i="2"/>
  <c r="BI138" i="2"/>
  <c r="BJ138" i="2"/>
  <c r="BL138" i="2" a="1"/>
  <c r="BL138" i="2" s="1"/>
  <c r="BP138" i="2"/>
  <c r="BQ138" i="2"/>
  <c r="BR138" i="2"/>
  <c r="BS138" i="2"/>
  <c r="BT138" i="2"/>
  <c r="BU138" i="2"/>
  <c r="BV138" i="2"/>
  <c r="BW138" i="2"/>
  <c r="BK138" i="2" s="1"/>
  <c r="BY138" i="2"/>
  <c r="BX138" i="2" s="1"/>
  <c r="BZ138" i="2"/>
  <c r="CB138" i="2"/>
  <c r="CC138" i="2"/>
  <c r="CD138" i="2"/>
  <c r="CE138" i="2"/>
  <c r="CF138" i="2" s="1"/>
  <c r="CG138" i="2" s="1"/>
  <c r="CH138" i="2"/>
  <c r="CJ138" i="2"/>
  <c r="CI138" i="2" s="1"/>
  <c r="CK138" i="2"/>
  <c r="CL138" i="2"/>
  <c r="CM138" i="2"/>
  <c r="CN138" i="2"/>
  <c r="CP138" i="2"/>
  <c r="CQ138" i="2"/>
  <c r="CR138" i="2"/>
  <c r="CU138" i="2"/>
  <c r="CV138" i="2"/>
  <c r="CW138" i="2"/>
  <c r="CX138" i="2"/>
  <c r="DA138" i="2" s="1"/>
  <c r="CY138" i="2" a="1"/>
  <c r="CY138" i="2"/>
  <c r="CZ138" i="2" s="1"/>
  <c r="DC138" i="2"/>
  <c r="DD138" i="2" a="1"/>
  <c r="DD138" i="2"/>
  <c r="DF138" i="2" s="1"/>
  <c r="DE138" i="2"/>
  <c r="DB138" i="2" s="1"/>
  <c r="DH138" i="2"/>
  <c r="DI138" i="2"/>
  <c r="DK138" i="2"/>
  <c r="DJ138" i="2" s="1"/>
  <c r="DL138" i="2"/>
  <c r="DN138" i="2" a="1"/>
  <c r="DN138" i="2" s="1"/>
  <c r="DO138" i="2"/>
  <c r="DP138" i="2"/>
  <c r="DM138" i="2" s="1"/>
  <c r="DQ138" i="2"/>
  <c r="DS138" i="2"/>
  <c r="DR138" i="2" s="1"/>
  <c r="DT138" i="2"/>
  <c r="DU138" i="2"/>
  <c r="DV138" i="2"/>
  <c r="DW138" i="2"/>
  <c r="DY138" i="2"/>
  <c r="EB138" i="2"/>
  <c r="EC138" i="2"/>
  <c r="ED138" i="2"/>
  <c r="EE138" i="2"/>
  <c r="EF138" i="2"/>
  <c r="EG138" i="2"/>
  <c r="EH138" i="2"/>
  <c r="EI138" i="2"/>
  <c r="EJ138" i="2"/>
  <c r="C139" i="2"/>
  <c r="G139" i="2"/>
  <c r="H139" i="2"/>
  <c r="J139" i="2"/>
  <c r="L139" i="2"/>
  <c r="N139" i="2"/>
  <c r="O139" i="2"/>
  <c r="P139" i="2"/>
  <c r="Q139" i="2"/>
  <c r="S139" i="2"/>
  <c r="T139" i="2"/>
  <c r="R139" i="2" s="1"/>
  <c r="U139" i="2"/>
  <c r="W139" i="2"/>
  <c r="X139" i="2"/>
  <c r="V139" i="2" s="1"/>
  <c r="Y139" i="2"/>
  <c r="AA139" i="2" a="1"/>
  <c r="AA139" i="2"/>
  <c r="AB139" i="2" a="1"/>
  <c r="AB139" i="2"/>
  <c r="AD139" i="2" s="1"/>
  <c r="AC139" i="2"/>
  <c r="AF139" i="2" a="1"/>
  <c r="AF139" i="2" s="1"/>
  <c r="AG139" i="2"/>
  <c r="AH139" i="2"/>
  <c r="AI139" i="2"/>
  <c r="AJ139" i="2"/>
  <c r="AK139" i="2"/>
  <c r="AL139" i="2"/>
  <c r="AN139" i="2"/>
  <c r="AO139" i="2"/>
  <c r="AM139" i="2" s="1"/>
  <c r="AP139" i="2"/>
  <c r="AQ139" i="2"/>
  <c r="AR139" i="2"/>
  <c r="AS139" i="2"/>
  <c r="AT139" i="2"/>
  <c r="AU139" i="2"/>
  <c r="AW139" i="2"/>
  <c r="AV139" i="2" s="1"/>
  <c r="AX139" i="2"/>
  <c r="AY139" i="2"/>
  <c r="AZ139" i="2"/>
  <c r="BA139" i="2"/>
  <c r="BB139" i="2"/>
  <c r="BC139" i="2"/>
  <c r="BD139" i="2"/>
  <c r="BE139" i="2"/>
  <c r="BF139" i="2"/>
  <c r="BG139" i="2"/>
  <c r="BI139" i="2"/>
  <c r="BJ139" i="2"/>
  <c r="BL139" i="2" a="1"/>
  <c r="BL139" i="2"/>
  <c r="BM139" i="2"/>
  <c r="BN139" i="2"/>
  <c r="BP139" i="2"/>
  <c r="BQ139" i="2"/>
  <c r="BR139" i="2"/>
  <c r="BS139" i="2"/>
  <c r="BT139" i="2"/>
  <c r="BU139" i="2"/>
  <c r="BV139" i="2"/>
  <c r="BW139" i="2"/>
  <c r="BY139" i="2"/>
  <c r="BX139" i="2" s="1"/>
  <c r="BZ139" i="2"/>
  <c r="CB139" i="2"/>
  <c r="CC139" i="2"/>
  <c r="CG139" i="2" s="1"/>
  <c r="CD139" i="2"/>
  <c r="CE139" i="2"/>
  <c r="CF139" i="2"/>
  <c r="CH139" i="2"/>
  <c r="CJ139" i="2"/>
  <c r="CK139" i="2"/>
  <c r="CL139" i="2"/>
  <c r="CN139" i="2"/>
  <c r="CM139" i="2" s="1"/>
  <c r="CO139" i="2"/>
  <c r="CP139" i="2"/>
  <c r="CQ139" i="2"/>
  <c r="CR139" i="2"/>
  <c r="CS139" i="2"/>
  <c r="CT139" i="2"/>
  <c r="CU139" i="2"/>
  <c r="CV139" i="2"/>
  <c r="CX139" i="2"/>
  <c r="CY139" i="2" a="1"/>
  <c r="CY139" i="2"/>
  <c r="CZ139" i="2" s="1"/>
  <c r="CW139" i="2" s="1"/>
  <c r="DC139" i="2"/>
  <c r="DF139" i="2" s="1"/>
  <c r="DD139" i="2" a="1"/>
  <c r="DD139" i="2" s="1"/>
  <c r="DE139" i="2" s="1"/>
  <c r="DB139" i="2" s="1"/>
  <c r="DG139" i="2"/>
  <c r="DH139" i="2"/>
  <c r="DI139" i="2"/>
  <c r="DK139" i="2"/>
  <c r="DJ139" i="2" s="1"/>
  <c r="DL139" i="2"/>
  <c r="DN139" i="2" a="1"/>
  <c r="DN139" i="2"/>
  <c r="DQ139" i="2" s="1"/>
  <c r="DO139" i="2"/>
  <c r="DR139" i="2"/>
  <c r="DS139" i="2"/>
  <c r="DT139" i="2"/>
  <c r="DU139" i="2"/>
  <c r="DV139" i="2"/>
  <c r="DW139" i="2"/>
  <c r="DY139" i="2"/>
  <c r="DZ139" i="2" s="1"/>
  <c r="EB139" i="2"/>
  <c r="ED139" i="2"/>
  <c r="EF139" i="2" s="1"/>
  <c r="EE139" i="2"/>
  <c r="EH139" i="2"/>
  <c r="C140" i="2"/>
  <c r="H140" i="2"/>
  <c r="G140" i="2" s="1"/>
  <c r="J140" i="2"/>
  <c r="L140" i="2"/>
  <c r="N140" i="2"/>
  <c r="O140" i="2"/>
  <c r="P140" i="2"/>
  <c r="Q140" i="2"/>
  <c r="S140" i="2"/>
  <c r="T140" i="2"/>
  <c r="R140" i="2" s="1"/>
  <c r="U140" i="2"/>
  <c r="W140" i="2"/>
  <c r="X140" i="2"/>
  <c r="Y140" i="2"/>
  <c r="AA140" i="2" a="1"/>
  <c r="AA140" i="2"/>
  <c r="AB140" i="2" a="1"/>
  <c r="AB140" i="2"/>
  <c r="AC140" i="2"/>
  <c r="AF140" i="2" a="1"/>
  <c r="AF140" i="2"/>
  <c r="AG140" i="2"/>
  <c r="AH140" i="2"/>
  <c r="AI140" i="2"/>
  <c r="AJ140" i="2"/>
  <c r="AK140" i="2"/>
  <c r="AL140" i="2"/>
  <c r="AN140" i="2"/>
  <c r="AO140" i="2"/>
  <c r="AQ140" i="2"/>
  <c r="AR140" i="2"/>
  <c r="AT140" i="2"/>
  <c r="AS140" i="2" s="1"/>
  <c r="AU140" i="2"/>
  <c r="AV140" i="2"/>
  <c r="AW140" i="2"/>
  <c r="AX140" i="2"/>
  <c r="AY140" i="2"/>
  <c r="AZ140" i="2"/>
  <c r="BA140" i="2"/>
  <c r="BC140" i="2"/>
  <c r="BB140" i="2" s="1"/>
  <c r="BD140" i="2"/>
  <c r="BE140" i="2"/>
  <c r="BF140" i="2"/>
  <c r="BG140" i="2"/>
  <c r="BH140" i="2"/>
  <c r="BI140" i="2"/>
  <c r="BJ140" i="2"/>
  <c r="BK140" i="2"/>
  <c r="BL140" i="2" a="1"/>
  <c r="BL140" i="2"/>
  <c r="BM140" i="2" s="1"/>
  <c r="BP140" i="2"/>
  <c r="BQ140" i="2"/>
  <c r="BR140" i="2"/>
  <c r="BS140" i="2"/>
  <c r="BT140" i="2"/>
  <c r="BU140" i="2"/>
  <c r="BV140" i="2"/>
  <c r="BW140" i="2"/>
  <c r="BY140" i="2"/>
  <c r="BX140" i="2" s="1"/>
  <c r="BZ140" i="2"/>
  <c r="CB140" i="2"/>
  <c r="CC140" i="2"/>
  <c r="CD140" i="2"/>
  <c r="CF140" i="2" s="1"/>
  <c r="CE140" i="2"/>
  <c r="CH140" i="2"/>
  <c r="CI140" i="2"/>
  <c r="CJ140" i="2"/>
  <c r="CK140" i="2"/>
  <c r="CL140" i="2"/>
  <c r="CM140" i="2"/>
  <c r="CN140" i="2"/>
  <c r="CP140" i="2"/>
  <c r="CQ140" i="2"/>
  <c r="CR140" i="2"/>
  <c r="CU140" i="2"/>
  <c r="CT140" i="2" s="1"/>
  <c r="CV140" i="2"/>
  <c r="CX140" i="2"/>
  <c r="CY140" i="2" a="1"/>
  <c r="CY140" i="2" s="1"/>
  <c r="DB140" i="2"/>
  <c r="DC140" i="2"/>
  <c r="DD140" i="2" a="1"/>
  <c r="DD140" i="2"/>
  <c r="DE140" i="2" s="1"/>
  <c r="DH140" i="2"/>
  <c r="DI140" i="2"/>
  <c r="DK140" i="2"/>
  <c r="DJ140" i="2" s="1"/>
  <c r="DL140" i="2"/>
  <c r="DN140" i="2" a="1"/>
  <c r="DN140" i="2" s="1"/>
  <c r="DQ140" i="2" s="1"/>
  <c r="DO140" i="2"/>
  <c r="DS140" i="2"/>
  <c r="DT140" i="2"/>
  <c r="DU140" i="2"/>
  <c r="DV140" i="2"/>
  <c r="DW140" i="2"/>
  <c r="DX140" i="2"/>
  <c r="DY140" i="2"/>
  <c r="DZ140" i="2"/>
  <c r="EA140" i="2"/>
  <c r="EB140" i="2"/>
  <c r="EC140" i="2"/>
  <c r="ED140" i="2"/>
  <c r="EE140" i="2"/>
  <c r="EF140" i="2"/>
  <c r="EH140" i="2"/>
  <c r="EG140" i="2" s="1"/>
  <c r="EI140" i="2"/>
  <c r="EJ140" i="2"/>
  <c r="C141" i="2"/>
  <c r="H141" i="2"/>
  <c r="G141" i="2" s="1"/>
  <c r="J141" i="2"/>
  <c r="L141" i="2"/>
  <c r="I141" i="2" s="1"/>
  <c r="N141" i="2"/>
  <c r="O141" i="2"/>
  <c r="P141" i="2"/>
  <c r="M141" i="2" s="1"/>
  <c r="Q141" i="2"/>
  <c r="S141" i="2"/>
  <c r="T141" i="2"/>
  <c r="U141" i="2"/>
  <c r="R141" i="2" s="1"/>
  <c r="W141" i="2"/>
  <c r="X141" i="2"/>
  <c r="Y141" i="2"/>
  <c r="AA141" i="2" a="1"/>
  <c r="AA141" i="2"/>
  <c r="AB141" i="2" a="1"/>
  <c r="AB141" i="2" s="1"/>
  <c r="AC141" i="2"/>
  <c r="AD141" i="2"/>
  <c r="Z141" i="2" s="1"/>
  <c r="AF141" i="2" a="1"/>
  <c r="AF141" i="2" s="1"/>
  <c r="AG141" i="2" s="1"/>
  <c r="AE141" i="2" s="1"/>
  <c r="AH141" i="2"/>
  <c r="AI141" i="2"/>
  <c r="AK141" i="2"/>
  <c r="AL141" i="2"/>
  <c r="AJ141" i="2" s="1"/>
  <c r="AN141" i="2"/>
  <c r="AO141" i="2"/>
  <c r="AM141" i="2" s="1"/>
  <c r="AP141" i="2"/>
  <c r="AQ141" i="2"/>
  <c r="AR141" i="2"/>
  <c r="AT141" i="2"/>
  <c r="AS141" i="2" s="1"/>
  <c r="AU141" i="2"/>
  <c r="AW141" i="2"/>
  <c r="AV141" i="2" s="1"/>
  <c r="AX141" i="2"/>
  <c r="AZ141" i="2"/>
  <c r="BA141" i="2"/>
  <c r="BB141" i="2"/>
  <c r="BC141" i="2"/>
  <c r="BD141" i="2"/>
  <c r="BF141" i="2"/>
  <c r="BE141" i="2" s="1"/>
  <c r="BG141" i="2"/>
  <c r="BI141" i="2"/>
  <c r="BJ141" i="2"/>
  <c r="BL141" i="2" a="1"/>
  <c r="BL141" i="2"/>
  <c r="BP141" i="2"/>
  <c r="BQ141" i="2"/>
  <c r="BR141" i="2"/>
  <c r="BS141" i="2"/>
  <c r="BT141" i="2"/>
  <c r="BU141" i="2"/>
  <c r="BV141" i="2"/>
  <c r="BW141" i="2"/>
  <c r="BX141" i="2"/>
  <c r="BY141" i="2"/>
  <c r="BZ141" i="2"/>
  <c r="CB141" i="2"/>
  <c r="CC141" i="2"/>
  <c r="CD141" i="2"/>
  <c r="CE141" i="2"/>
  <c r="CF141" i="2"/>
  <c r="CG141" i="2"/>
  <c r="CH141" i="2"/>
  <c r="CJ141" i="2"/>
  <c r="CK141" i="2"/>
  <c r="CL141" i="2"/>
  <c r="CN141" i="2"/>
  <c r="CM141" i="2" s="1"/>
  <c r="CP141" i="2"/>
  <c r="CS141" i="2" s="1"/>
  <c r="CO141" i="2" s="1"/>
  <c r="CQ141" i="2"/>
  <c r="CR141" i="2"/>
  <c r="CU141" i="2"/>
  <c r="CT141" i="2" s="1"/>
  <c r="CV141" i="2"/>
  <c r="CX141" i="2"/>
  <c r="DA141" i="2" s="1"/>
  <c r="CY141" i="2" a="1"/>
  <c r="CY141" i="2"/>
  <c r="CZ141" i="2" s="1"/>
  <c r="CW141" i="2" s="1"/>
  <c r="DC141" i="2"/>
  <c r="DD141" i="2" a="1"/>
  <c r="DD141" i="2" s="1"/>
  <c r="DG141" i="2"/>
  <c r="DH141" i="2"/>
  <c r="DI141" i="2"/>
  <c r="DJ141" i="2"/>
  <c r="DK141" i="2"/>
  <c r="DL141" i="2"/>
  <c r="DN141" i="2" a="1"/>
  <c r="DN141" i="2" s="1"/>
  <c r="DO141" i="2"/>
  <c r="DR141" i="2"/>
  <c r="DS141" i="2"/>
  <c r="DT141" i="2"/>
  <c r="DU141" i="2"/>
  <c r="DV141" i="2"/>
  <c r="DW141" i="2"/>
  <c r="DY141" i="2"/>
  <c r="DZ141" i="2" s="1"/>
  <c r="EB141" i="2"/>
  <c r="ED141" i="2"/>
  <c r="EG141" i="2"/>
  <c r="EH141" i="2"/>
  <c r="EJ141" i="2" s="1"/>
  <c r="EI141" i="2"/>
  <c r="C142" i="2"/>
  <c r="G142" i="2"/>
  <c r="H142" i="2"/>
  <c r="J142" i="2"/>
  <c r="I142" i="2"/>
  <c r="L142" i="2"/>
  <c r="N142" i="2"/>
  <c r="O142" i="2"/>
  <c r="P142" i="2"/>
  <c r="Q142" i="2"/>
  <c r="S142" i="2"/>
  <c r="T142" i="2"/>
  <c r="U142" i="2"/>
  <c r="W142" i="2"/>
  <c r="X142" i="2"/>
  <c r="V142" i="2" s="1"/>
  <c r="Y142" i="2"/>
  <c r="AA142" i="2" a="1"/>
  <c r="AA142" i="2" s="1"/>
  <c r="AB142" i="2" a="1"/>
  <c r="AB142" i="2"/>
  <c r="AC142" i="2"/>
  <c r="Z142" i="2" s="1"/>
  <c r="AD142" i="2"/>
  <c r="AF142" i="2" a="1"/>
  <c r="AF142" i="2"/>
  <c r="AG142" i="2" s="1"/>
  <c r="AH142" i="2"/>
  <c r="AI142" i="2"/>
  <c r="AE142" i="2" s="1"/>
  <c r="AJ142" i="2"/>
  <c r="AK142" i="2"/>
  <c r="AL142" i="2"/>
  <c r="AM142" i="2"/>
  <c r="AN142" i="2"/>
  <c r="AO142" i="2"/>
  <c r="AQ142" i="2"/>
  <c r="AR142" i="2"/>
  <c r="AS142" i="2"/>
  <c r="AT142" i="2"/>
  <c r="AU142" i="2"/>
  <c r="AV142" i="2"/>
  <c r="AW142" i="2"/>
  <c r="AX142" i="2"/>
  <c r="AZ142" i="2"/>
  <c r="AY142" i="2" s="1"/>
  <c r="BA142" i="2"/>
  <c r="BC142" i="2"/>
  <c r="BD142" i="2"/>
  <c r="BF142" i="2"/>
  <c r="BE142" i="2" s="1"/>
  <c r="BG142" i="2"/>
  <c r="BH142" i="2"/>
  <c r="BI142" i="2"/>
  <c r="BJ142" i="2"/>
  <c r="BL142" i="2" a="1"/>
  <c r="BL142" i="2" s="1"/>
  <c r="BM142" i="2" s="1"/>
  <c r="BN142" i="2"/>
  <c r="BP142" i="2"/>
  <c r="BQ142" i="2"/>
  <c r="BR142" i="2"/>
  <c r="BS142" i="2"/>
  <c r="BT142" i="2"/>
  <c r="BU142" i="2"/>
  <c r="BV142" i="2"/>
  <c r="BW142" i="2"/>
  <c r="BY142" i="2"/>
  <c r="BZ142" i="2"/>
  <c r="BX142" i="2" s="1"/>
  <c r="CB142" i="2"/>
  <c r="CC142" i="2"/>
  <c r="CD142" i="2"/>
  <c r="CF142" i="2" s="1"/>
  <c r="CG142" i="2" s="1"/>
  <c r="CA142" i="2" s="1"/>
  <c r="CE142" i="2"/>
  <c r="CH142" i="2"/>
  <c r="CJ142" i="2"/>
  <c r="CK142" i="2"/>
  <c r="CL142" i="2"/>
  <c r="CI142" i="2" s="1"/>
  <c r="CM142" i="2"/>
  <c r="CN142" i="2"/>
  <c r="CP142" i="2"/>
  <c r="CQ142" i="2"/>
  <c r="CU142" i="2"/>
  <c r="CV142" i="2"/>
  <c r="CX142" i="2"/>
  <c r="CY142" i="2" a="1"/>
  <c r="CY142" i="2" s="1"/>
  <c r="DC142" i="2"/>
  <c r="DD142" i="2" a="1"/>
  <c r="DD142" i="2"/>
  <c r="DE142" i="2"/>
  <c r="DB142" i="2" s="1"/>
  <c r="DH142" i="2"/>
  <c r="DI142" i="2"/>
  <c r="DJ142" i="2"/>
  <c r="DK142" i="2"/>
  <c r="DL142" i="2"/>
  <c r="DN142" i="2" a="1"/>
  <c r="DN142" i="2"/>
  <c r="DO142" i="2"/>
  <c r="DP142" i="2"/>
  <c r="DM142" i="2" s="1"/>
  <c r="DQ142" i="2"/>
  <c r="DS142" i="2"/>
  <c r="DT142" i="2"/>
  <c r="DV142" i="2"/>
  <c r="DW142" i="2"/>
  <c r="DX142" i="2"/>
  <c r="DY142" i="2"/>
  <c r="DZ142" i="2" s="1"/>
  <c r="EA142" i="2"/>
  <c r="EB142" i="2"/>
  <c r="ED142" i="2"/>
  <c r="EC142" i="2" s="1"/>
  <c r="EE142" i="2"/>
  <c r="EF142" i="2"/>
  <c r="EG142" i="2"/>
  <c r="EH142" i="2"/>
  <c r="EI142" i="2"/>
  <c r="EJ142" i="2"/>
  <c r="C143" i="2"/>
  <c r="G143" i="2"/>
  <c r="H143" i="2"/>
  <c r="J143" i="2"/>
  <c r="I143" i="2"/>
  <c r="L143" i="2"/>
  <c r="N143" i="2"/>
  <c r="O143" i="2"/>
  <c r="P143" i="2"/>
  <c r="Q143" i="2"/>
  <c r="S143" i="2"/>
  <c r="T143" i="2"/>
  <c r="R143" i="2" s="1"/>
  <c r="U143" i="2"/>
  <c r="W143" i="2"/>
  <c r="X143" i="2"/>
  <c r="Y143" i="2"/>
  <c r="AA143" i="2" a="1"/>
  <c r="AA143" i="2"/>
  <c r="AD143" i="2" s="1"/>
  <c r="Z143" i="2" s="1"/>
  <c r="AB143" i="2" a="1"/>
  <c r="AB143" i="2"/>
  <c r="AC143" i="2"/>
  <c r="AF143" i="2" a="1"/>
  <c r="AF143" i="2" s="1"/>
  <c r="AG143" i="2"/>
  <c r="AE143" i="2" s="1"/>
  <c r="AH143" i="2"/>
  <c r="AI143" i="2"/>
  <c r="AK143" i="2"/>
  <c r="AL143" i="2"/>
  <c r="AM143" i="2"/>
  <c r="AN143" i="2"/>
  <c r="AO143" i="2"/>
  <c r="AP143" i="2"/>
  <c r="AQ143" i="2"/>
  <c r="AR143" i="2"/>
  <c r="AT143" i="2"/>
  <c r="AU143" i="2"/>
  <c r="AS143" i="2" s="1"/>
  <c r="AW143" i="2"/>
  <c r="AV143" i="2" s="1"/>
  <c r="AX143" i="2"/>
  <c r="AY143" i="2"/>
  <c r="AZ143" i="2"/>
  <c r="BA143" i="2"/>
  <c r="BB143" i="2"/>
  <c r="BC143" i="2"/>
  <c r="BD143" i="2"/>
  <c r="BF143" i="2"/>
  <c r="BG143" i="2"/>
  <c r="BE143" i="2" s="1"/>
  <c r="BI143" i="2"/>
  <c r="BH143" i="2" s="1"/>
  <c r="BJ143" i="2"/>
  <c r="BL143" i="2" a="1"/>
  <c r="BL143" i="2"/>
  <c r="BN143" i="2" s="1"/>
  <c r="BM143" i="2"/>
  <c r="BP143" i="2"/>
  <c r="BQ143" i="2"/>
  <c r="BR143" i="2"/>
  <c r="BS143" i="2"/>
  <c r="BT143" i="2"/>
  <c r="BU143" i="2"/>
  <c r="BV143" i="2"/>
  <c r="BW143" i="2"/>
  <c r="BX143" i="2"/>
  <c r="BY143" i="2"/>
  <c r="BZ143" i="2"/>
  <c r="CB143" i="2"/>
  <c r="CC143" i="2"/>
  <c r="CD143" i="2"/>
  <c r="CF143" i="2" s="1"/>
  <c r="CG143" i="2" s="1"/>
  <c r="CE143" i="2"/>
  <c r="CH143" i="2"/>
  <c r="CJ143" i="2"/>
  <c r="CK143" i="2"/>
  <c r="CL143" i="2"/>
  <c r="CN143" i="2"/>
  <c r="CM143" i="2" s="1"/>
  <c r="CO143" i="2"/>
  <c r="CP143" i="2"/>
  <c r="CS143" i="2" s="1"/>
  <c r="CQ143" i="2"/>
  <c r="CR143" i="2"/>
  <c r="CU143" i="2"/>
  <c r="CV143" i="2"/>
  <c r="CT143" i="2" s="1"/>
  <c r="CW143" i="2"/>
  <c r="CX143" i="2"/>
  <c r="CY143" i="2" a="1"/>
  <c r="CY143" i="2"/>
  <c r="CZ143" i="2" s="1"/>
  <c r="DC143" i="2"/>
  <c r="DD143" i="2" a="1"/>
  <c r="DD143" i="2"/>
  <c r="DG143" i="2"/>
  <c r="DH143" i="2"/>
  <c r="DI143" i="2"/>
  <c r="DK143" i="2"/>
  <c r="DL143" i="2"/>
  <c r="DJ143" i="2" s="1"/>
  <c r="DN143" i="2" a="1"/>
  <c r="DN143" i="2" s="1"/>
  <c r="DO143" i="2"/>
  <c r="DP143" i="2" s="1"/>
  <c r="DM143" i="2" s="1"/>
  <c r="DS143" i="2"/>
  <c r="DR143" i="2" s="1"/>
  <c r="DT143" i="2"/>
  <c r="DV143" i="2"/>
  <c r="DU143" i="2" s="1"/>
  <c r="DW143" i="2"/>
  <c r="DY143" i="2"/>
  <c r="EB143" i="2"/>
  <c r="ED143" i="2"/>
  <c r="EF143" i="2" s="1"/>
  <c r="EE143" i="2"/>
  <c r="EH143" i="2"/>
  <c r="C144" i="2"/>
  <c r="H144" i="2"/>
  <c r="G144" i="2" s="1"/>
  <c r="J144" i="2"/>
  <c r="L144" i="2"/>
  <c r="N144" i="2"/>
  <c r="O144" i="2"/>
  <c r="P144" i="2"/>
  <c r="Q144" i="2"/>
  <c r="S144" i="2"/>
  <c r="T144" i="2"/>
  <c r="R144" i="2" s="1"/>
  <c r="U144" i="2"/>
  <c r="W144" i="2"/>
  <c r="X144" i="2"/>
  <c r="Y144" i="2"/>
  <c r="Z144" i="2"/>
  <c r="AA144" i="2" a="1"/>
  <c r="AA144" i="2" s="1"/>
  <c r="AD144" i="2" s="1"/>
  <c r="AB144" i="2" a="1"/>
  <c r="AB144" i="2"/>
  <c r="AC144" i="2"/>
  <c r="AF144" i="2" a="1"/>
  <c r="AF144" i="2"/>
  <c r="AG144" i="2" s="1"/>
  <c r="AH144" i="2"/>
  <c r="AI144" i="2"/>
  <c r="AK144" i="2"/>
  <c r="AJ144" i="2" s="1"/>
  <c r="AL144" i="2"/>
  <c r="AN144" i="2"/>
  <c r="AM144" i="2" s="1"/>
  <c r="AO144" i="2"/>
  <c r="AQ144" i="2"/>
  <c r="AR144" i="2"/>
  <c r="AT144" i="2"/>
  <c r="AU144" i="2"/>
  <c r="AS144" i="2" s="1"/>
  <c r="AW144" i="2"/>
  <c r="AV144" i="2" s="1"/>
  <c r="AX144" i="2"/>
  <c r="AZ144" i="2"/>
  <c r="AY144" i="2" s="1"/>
  <c r="BA144" i="2"/>
  <c r="BC144" i="2"/>
  <c r="BD144" i="2"/>
  <c r="BF144" i="2"/>
  <c r="BG144" i="2"/>
  <c r="BE144" i="2" s="1"/>
  <c r="BI144" i="2"/>
  <c r="BH144" i="2" s="1"/>
  <c r="BJ144" i="2"/>
  <c r="BL144" i="2" a="1"/>
  <c r="BL144" i="2" s="1"/>
  <c r="BM144" i="2" s="1"/>
  <c r="BN144" i="2"/>
  <c r="BP144" i="2"/>
  <c r="BQ144" i="2"/>
  <c r="BR144" i="2"/>
  <c r="BS144" i="2"/>
  <c r="BT144" i="2"/>
  <c r="BU144" i="2"/>
  <c r="BV144" i="2"/>
  <c r="BW144" i="2"/>
  <c r="BY144" i="2"/>
  <c r="BZ144" i="2"/>
  <c r="BX144" i="2" s="1"/>
  <c r="CB144" i="2"/>
  <c r="CC144" i="2"/>
  <c r="CD144" i="2"/>
  <c r="CF144" i="2" s="1"/>
  <c r="CE144" i="2"/>
  <c r="CH144" i="2"/>
  <c r="CJ144" i="2"/>
  <c r="CI144" i="2" s="1"/>
  <c r="CK144" i="2"/>
  <c r="CL144" i="2"/>
  <c r="CM144" i="2"/>
  <c r="CN144" i="2"/>
  <c r="CP144" i="2"/>
  <c r="CQ144" i="2"/>
  <c r="CR144" i="2" s="1"/>
  <c r="CU144" i="2"/>
  <c r="CT144" i="2" s="1"/>
  <c r="CV144" i="2"/>
  <c r="CX144" i="2"/>
  <c r="DA144" i="2" s="1"/>
  <c r="CY144" i="2" a="1"/>
  <c r="CY144" i="2" s="1"/>
  <c r="CZ144" i="2" s="1"/>
  <c r="CW144" i="2" s="1"/>
  <c r="DC144" i="2"/>
  <c r="DD144" i="2" a="1"/>
  <c r="DD144" i="2"/>
  <c r="DE144" i="2"/>
  <c r="DB144" i="2" s="1"/>
  <c r="DF144" i="2"/>
  <c r="DH144" i="2"/>
  <c r="DI144" i="2"/>
  <c r="DK144" i="2"/>
  <c r="DL144" i="2"/>
  <c r="DJ144" i="2" s="1"/>
  <c r="DN144" i="2" a="1"/>
  <c r="DN144" i="2" s="1"/>
  <c r="DQ144" i="2" s="1"/>
  <c r="DO144" i="2"/>
  <c r="DS144" i="2"/>
  <c r="DT144" i="2"/>
  <c r="DU144" i="2"/>
  <c r="DV144" i="2"/>
  <c r="DW144" i="2"/>
  <c r="DX144" i="2"/>
  <c r="DY144" i="2"/>
  <c r="DZ144" i="2" s="1"/>
  <c r="EA144" i="2"/>
  <c r="EB144" i="2"/>
  <c r="EC144" i="2"/>
  <c r="ED144" i="2"/>
  <c r="EE144" i="2"/>
  <c r="EF144" i="2"/>
  <c r="EG144" i="2"/>
  <c r="EH144" i="2"/>
  <c r="EI144" i="2"/>
  <c r="EJ144" i="2"/>
  <c r="C145" i="2"/>
  <c r="G145" i="2"/>
  <c r="H145" i="2"/>
  <c r="J145" i="2"/>
  <c r="L145" i="2"/>
  <c r="I145" i="2" s="1"/>
  <c r="N145" i="2"/>
  <c r="O145" i="2"/>
  <c r="P145" i="2"/>
  <c r="Q145" i="2"/>
  <c r="S145" i="2"/>
  <c r="T145" i="2"/>
  <c r="R145" i="2" s="1"/>
  <c r="U145" i="2"/>
  <c r="W145" i="2"/>
  <c r="X145" i="2"/>
  <c r="V145" i="2" s="1"/>
  <c r="Y145" i="2"/>
  <c r="AA145" i="2" a="1"/>
  <c r="AA145" i="2"/>
  <c r="AB145" i="2" a="1"/>
  <c r="AB145" i="2"/>
  <c r="AD145" i="2" s="1"/>
  <c r="Z145" i="2" s="1"/>
  <c r="AC145" i="2"/>
  <c r="AF145" i="2" a="1"/>
  <c r="AF145" i="2" s="1"/>
  <c r="AG145" i="2"/>
  <c r="AH145" i="2"/>
  <c r="AI145" i="2"/>
  <c r="AK145" i="2"/>
  <c r="AL145" i="2"/>
  <c r="AN145" i="2"/>
  <c r="AO145" i="2"/>
  <c r="AM145" i="2" s="1"/>
  <c r="AQ145" i="2"/>
  <c r="AP145" i="2" s="1"/>
  <c r="AR145" i="2"/>
  <c r="AS145" i="2"/>
  <c r="AT145" i="2"/>
  <c r="AU145" i="2"/>
  <c r="AW145" i="2"/>
  <c r="AV145" i="2" s="1"/>
  <c r="AX145" i="2"/>
  <c r="AY145" i="2"/>
  <c r="AZ145" i="2"/>
  <c r="BA145" i="2"/>
  <c r="BB145" i="2"/>
  <c r="BC145" i="2"/>
  <c r="BD145" i="2"/>
  <c r="BF145" i="2"/>
  <c r="BG145" i="2"/>
  <c r="BE145" i="2" s="1"/>
  <c r="BI145" i="2"/>
  <c r="BH145" i="2" s="1"/>
  <c r="BJ145" i="2"/>
  <c r="BK145" i="2"/>
  <c r="BL145" i="2" a="1"/>
  <c r="BL145" i="2"/>
  <c r="BM145" i="2"/>
  <c r="BN145" i="2"/>
  <c r="BP145" i="2"/>
  <c r="BQ145" i="2"/>
  <c r="BR145" i="2"/>
  <c r="BS145" i="2"/>
  <c r="BT145" i="2"/>
  <c r="BU145" i="2"/>
  <c r="BV145" i="2"/>
  <c r="BW145" i="2"/>
  <c r="BY145" i="2"/>
  <c r="BX145" i="2" s="1"/>
  <c r="BZ145" i="2"/>
  <c r="CB145" i="2"/>
  <c r="CC145" i="2"/>
  <c r="CG145" i="2" s="1"/>
  <c r="CD145" i="2"/>
  <c r="CE145" i="2"/>
  <c r="CF145" i="2"/>
  <c r="CH145" i="2"/>
  <c r="CJ145" i="2"/>
  <c r="CK145" i="2"/>
  <c r="CL145" i="2"/>
  <c r="CN145" i="2"/>
  <c r="CM145" i="2" s="1"/>
  <c r="CP145" i="2"/>
  <c r="CQ145" i="2"/>
  <c r="CR145" i="2"/>
  <c r="CO145" i="2" s="1"/>
  <c r="CS145" i="2"/>
  <c r="CT145" i="2"/>
  <c r="CU145" i="2"/>
  <c r="CV145" i="2"/>
  <c r="CX145" i="2"/>
  <c r="CY145" i="2" a="1"/>
  <c r="CY145" i="2"/>
  <c r="CZ145" i="2" s="1"/>
  <c r="CW145" i="2" s="1"/>
  <c r="DC145" i="2"/>
  <c r="DF145" i="2" s="1"/>
  <c r="DD145" i="2" a="1"/>
  <c r="DD145" i="2"/>
  <c r="DE145" i="2" s="1"/>
  <c r="DB145" i="2" s="1"/>
  <c r="DH145" i="2"/>
  <c r="DG145" i="2" s="1"/>
  <c r="DI145" i="2"/>
  <c r="DJ145" i="2"/>
  <c r="DK145" i="2"/>
  <c r="DL145" i="2"/>
  <c r="DN145" i="2" a="1"/>
  <c r="DN145" i="2" s="1"/>
  <c r="DQ145" i="2" s="1"/>
  <c r="DO145" i="2"/>
  <c r="DS145" i="2"/>
  <c r="DR145" i="2" s="1"/>
  <c r="DT145" i="2"/>
  <c r="DV145" i="2"/>
  <c r="DU145" i="2" s="1"/>
  <c r="DW145" i="2"/>
  <c r="DY145" i="2"/>
  <c r="EA145" i="2" s="1"/>
  <c r="DZ145" i="2"/>
  <c r="EB145" i="2"/>
  <c r="DX145" i="2" s="1"/>
  <c r="EC145" i="2"/>
  <c r="ED145" i="2"/>
  <c r="EF145" i="2" s="1"/>
  <c r="EE145" i="2"/>
  <c r="EH145" i="2"/>
  <c r="EJ145" i="2" s="1"/>
  <c r="EI145" i="2"/>
  <c r="C146" i="2"/>
  <c r="H146" i="2"/>
  <c r="G146" i="2" s="1"/>
  <c r="J146" i="2"/>
  <c r="L146" i="2"/>
  <c r="N146" i="2"/>
  <c r="O146" i="2"/>
  <c r="P146" i="2"/>
  <c r="Q146" i="2"/>
  <c r="S146" i="2"/>
  <c r="T146" i="2"/>
  <c r="U146" i="2"/>
  <c r="W146" i="2"/>
  <c r="X146" i="2"/>
  <c r="V146" i="2" s="1"/>
  <c r="Y146" i="2"/>
  <c r="AA146" i="2" a="1"/>
  <c r="AA146" i="2" s="1"/>
  <c r="AB146" i="2" a="1"/>
  <c r="AB146" i="2"/>
  <c r="AD146" i="2" s="1"/>
  <c r="Z146" i="2" s="1"/>
  <c r="AC146" i="2"/>
  <c r="AF146" i="2" a="1"/>
  <c r="AF146" i="2"/>
  <c r="AG146" i="2"/>
  <c r="AH146" i="2"/>
  <c r="AI146" i="2"/>
  <c r="AJ146" i="2"/>
  <c r="AK146" i="2"/>
  <c r="AL146" i="2"/>
  <c r="AN146" i="2"/>
  <c r="AM146" i="2" s="1"/>
  <c r="AO146" i="2"/>
  <c r="AQ146" i="2"/>
  <c r="AR146" i="2"/>
  <c r="AS146" i="2"/>
  <c r="AT146" i="2"/>
  <c r="AU146" i="2"/>
  <c r="AW146" i="2"/>
  <c r="AV146" i="2" s="1"/>
  <c r="AX146" i="2"/>
  <c r="AZ146" i="2"/>
  <c r="AY146" i="2" s="1"/>
  <c r="BA146" i="2"/>
  <c r="BC146" i="2"/>
  <c r="BD146" i="2"/>
  <c r="BF146" i="2"/>
  <c r="BG146" i="2"/>
  <c r="BE146" i="2" s="1"/>
  <c r="BI146" i="2"/>
  <c r="BH146" i="2" s="1"/>
  <c r="BJ146" i="2"/>
  <c r="BL146" i="2" a="1"/>
  <c r="BL146" i="2" s="1"/>
  <c r="BP146" i="2"/>
  <c r="BQ146" i="2"/>
  <c r="BR146" i="2"/>
  <c r="BS146" i="2"/>
  <c r="BT146" i="2"/>
  <c r="BU146" i="2"/>
  <c r="BV146" i="2"/>
  <c r="BW146" i="2"/>
  <c r="BO146" i="2" s="1"/>
  <c r="BY146" i="2"/>
  <c r="BZ146" i="2"/>
  <c r="BX146" i="2" s="1"/>
  <c r="CB146" i="2"/>
  <c r="CA146" i="2" s="1"/>
  <c r="CC146" i="2"/>
  <c r="CD146" i="2"/>
  <c r="CF146" i="2" s="1"/>
  <c r="CG146" i="2" s="1"/>
  <c r="CE146" i="2"/>
  <c r="CH146" i="2"/>
  <c r="CI146" i="2"/>
  <c r="CJ146" i="2"/>
  <c r="CK146" i="2"/>
  <c r="CL146" i="2"/>
  <c r="CN146" i="2"/>
  <c r="CM146" i="2" s="1"/>
  <c r="CP146" i="2"/>
  <c r="CQ146" i="2"/>
  <c r="CR146" i="2" s="1"/>
  <c r="CU146" i="2"/>
  <c r="CT146" i="2" s="1"/>
  <c r="CV146" i="2"/>
  <c r="CX146" i="2"/>
  <c r="CY146" i="2" a="1"/>
  <c r="CY146" i="2" s="1"/>
  <c r="CZ146" i="2" s="1"/>
  <c r="CW146" i="2" s="1"/>
  <c r="DA146" i="2"/>
  <c r="DB146" i="2"/>
  <c r="DC146" i="2"/>
  <c r="DD146" i="2" a="1"/>
  <c r="DD146" i="2"/>
  <c r="DE146" i="2"/>
  <c r="DF146" i="2"/>
  <c r="DH146" i="2"/>
  <c r="DI146" i="2"/>
  <c r="DJ146" i="2"/>
  <c r="DK146" i="2"/>
  <c r="DL146" i="2"/>
  <c r="DN146" i="2" a="1"/>
  <c r="DN146" i="2" s="1"/>
  <c r="DO146" i="2"/>
  <c r="DP146" i="2" s="1"/>
  <c r="DM146" i="2" s="1"/>
  <c r="DQ146" i="2"/>
  <c r="DS146" i="2"/>
  <c r="DR146" i="2" s="1"/>
  <c r="DT146" i="2"/>
  <c r="DV146" i="2"/>
  <c r="DW146" i="2"/>
  <c r="DU146" i="2" s="1"/>
  <c r="DX146" i="2"/>
  <c r="DY146" i="2"/>
  <c r="DZ146" i="2" s="1"/>
  <c r="EA146" i="2"/>
  <c r="EB146" i="2"/>
  <c r="EC146" i="2"/>
  <c r="ED146" i="2"/>
  <c r="EE146" i="2"/>
  <c r="EF146" i="2"/>
  <c r="EG146" i="2"/>
  <c r="EH146" i="2"/>
  <c r="EI146" i="2"/>
  <c r="EJ146" i="2"/>
  <c r="C147" i="2"/>
  <c r="G147" i="2"/>
  <c r="H147" i="2"/>
  <c r="I147" i="2"/>
  <c r="J147" i="2"/>
  <c r="L147" i="2"/>
  <c r="N147" i="2"/>
  <c r="O147" i="2"/>
  <c r="P147" i="2"/>
  <c r="Q147" i="2"/>
  <c r="S147" i="2"/>
  <c r="T147" i="2"/>
  <c r="R147" i="2" s="1"/>
  <c r="U147" i="2"/>
  <c r="W147" i="2"/>
  <c r="X147" i="2"/>
  <c r="Y147" i="2"/>
  <c r="V147" i="2" s="1"/>
  <c r="AA147" i="2" a="1"/>
  <c r="AA147" i="2"/>
  <c r="AB147" i="2" a="1"/>
  <c r="AB147" i="2"/>
  <c r="AD147" i="2" s="1"/>
  <c r="Z147" i="2" s="1"/>
  <c r="AC147" i="2"/>
  <c r="AE147" i="2"/>
  <c r="AF147" i="2" a="1"/>
  <c r="AF147" i="2" s="1"/>
  <c r="AG147" i="2" s="1"/>
  <c r="AH147" i="2"/>
  <c r="AI147" i="2"/>
  <c r="AK147" i="2"/>
  <c r="AL147" i="2"/>
  <c r="AJ147" i="2" s="1"/>
  <c r="AN147" i="2"/>
  <c r="AO147" i="2"/>
  <c r="AM147" i="2" s="1"/>
  <c r="AQ147" i="2"/>
  <c r="AP147" i="2" s="1"/>
  <c r="AR147" i="2"/>
  <c r="AT147" i="2"/>
  <c r="AS147" i="2" s="1"/>
  <c r="AU147" i="2"/>
  <c r="AW147" i="2"/>
  <c r="AV147" i="2" s="1"/>
  <c r="AX147" i="2"/>
  <c r="AZ147" i="2"/>
  <c r="BA147" i="2"/>
  <c r="AY147" i="2" s="1"/>
  <c r="BC147" i="2"/>
  <c r="BB147" i="2" s="1"/>
  <c r="BD147" i="2"/>
  <c r="BE147" i="2"/>
  <c r="BF147" i="2"/>
  <c r="BG147" i="2"/>
  <c r="BI147" i="2"/>
  <c r="BH147" i="2" s="1"/>
  <c r="BJ147" i="2"/>
  <c r="BL147" i="2" a="1"/>
  <c r="BL147" i="2"/>
  <c r="BM147" i="2"/>
  <c r="BN147" i="2"/>
  <c r="BP147" i="2"/>
  <c r="BQ147" i="2"/>
  <c r="BR147" i="2"/>
  <c r="BS147" i="2"/>
  <c r="BT147" i="2"/>
  <c r="BU147" i="2"/>
  <c r="BV147" i="2"/>
  <c r="BK147" i="2" s="1"/>
  <c r="BW147" i="2"/>
  <c r="BY147" i="2"/>
  <c r="BX147" i="2" s="1"/>
  <c r="BZ147" i="2"/>
  <c r="CB147" i="2"/>
  <c r="CC147" i="2"/>
  <c r="CG147" i="2" s="1"/>
  <c r="CD147" i="2"/>
  <c r="CE147" i="2"/>
  <c r="CF147" i="2"/>
  <c r="CH147" i="2"/>
  <c r="CJ147" i="2"/>
  <c r="CK147" i="2"/>
  <c r="CL147" i="2"/>
  <c r="CN147" i="2"/>
  <c r="CM147" i="2" s="1"/>
  <c r="CP147" i="2"/>
  <c r="CR147" i="2" s="1"/>
  <c r="CQ147" i="2"/>
  <c r="CT147" i="2"/>
  <c r="CU147" i="2"/>
  <c r="CV147" i="2"/>
  <c r="CW147" i="2"/>
  <c r="CX147" i="2"/>
  <c r="DA147" i="2" s="1"/>
  <c r="CY147" i="2" a="1"/>
  <c r="CY147" i="2"/>
  <c r="CZ147" i="2" s="1"/>
  <c r="DC147" i="2"/>
  <c r="DD147" i="2" a="1"/>
  <c r="DD147" i="2"/>
  <c r="DE147" i="2" s="1"/>
  <c r="DB147" i="2" s="1"/>
  <c r="DH147" i="2"/>
  <c r="DG147" i="2" s="1"/>
  <c r="DI147" i="2"/>
  <c r="DK147" i="2"/>
  <c r="DJ147" i="2" s="1"/>
  <c r="DL147" i="2"/>
  <c r="DN147" i="2" a="1"/>
  <c r="DN147" i="2" s="1"/>
  <c r="DQ147" i="2" s="1"/>
  <c r="DO147" i="2"/>
  <c r="DS147" i="2"/>
  <c r="DR147" i="2" s="1"/>
  <c r="DT147" i="2"/>
  <c r="DV147" i="2"/>
  <c r="DU147" i="2" s="1"/>
  <c r="DW147" i="2"/>
  <c r="DY147" i="2"/>
  <c r="DX147" i="2" s="1"/>
  <c r="DZ147" i="2"/>
  <c r="EA147" i="2"/>
  <c r="EB147" i="2"/>
  <c r="EC147" i="2"/>
  <c r="ED147" i="2"/>
  <c r="EF147" i="2" s="1"/>
  <c r="EE147" i="2"/>
  <c r="EG147" i="2"/>
  <c r="EH147" i="2"/>
  <c r="EJ147" i="2" s="1"/>
  <c r="EI147" i="2"/>
  <c r="C148" i="2"/>
  <c r="H148" i="2"/>
  <c r="G148" i="2" s="1"/>
  <c r="J148" i="2"/>
  <c r="L148" i="2"/>
  <c r="N148" i="2"/>
  <c r="O148" i="2"/>
  <c r="P148" i="2"/>
  <c r="Q148" i="2"/>
  <c r="S148" i="2"/>
  <c r="T148" i="2"/>
  <c r="U148" i="2"/>
  <c r="W148" i="2"/>
  <c r="X148" i="2"/>
  <c r="V148" i="2" s="1"/>
  <c r="Y148" i="2"/>
  <c r="AA148" i="2" a="1"/>
  <c r="AA148" i="2" s="1"/>
  <c r="AB148" i="2" a="1"/>
  <c r="AB148" i="2"/>
  <c r="AD148" i="2" s="1"/>
  <c r="AC148" i="2"/>
  <c r="AF148" i="2" a="1"/>
  <c r="AF148" i="2" s="1"/>
  <c r="AG148" i="2" s="1"/>
  <c r="AH148" i="2"/>
  <c r="AI148" i="2"/>
  <c r="AJ148" i="2"/>
  <c r="AK148" i="2"/>
  <c r="AL148" i="2"/>
  <c r="AM148" i="2"/>
  <c r="AN148" i="2"/>
  <c r="AO148" i="2"/>
  <c r="AQ148" i="2"/>
  <c r="AR148" i="2"/>
  <c r="AT148" i="2"/>
  <c r="AU148" i="2"/>
  <c r="AS148" i="2" s="1"/>
  <c r="AV148" i="2"/>
  <c r="AW148" i="2"/>
  <c r="AX148" i="2"/>
  <c r="AZ148" i="2"/>
  <c r="BA148" i="2"/>
  <c r="BC148" i="2"/>
  <c r="BD148" i="2"/>
  <c r="BE148" i="2"/>
  <c r="BF148" i="2"/>
  <c r="BG148" i="2"/>
  <c r="BI148" i="2"/>
  <c r="BH148" i="2" s="1"/>
  <c r="BJ148" i="2"/>
  <c r="BL148" i="2" a="1"/>
  <c r="BL148" i="2" s="1"/>
  <c r="BP148" i="2"/>
  <c r="BQ148" i="2"/>
  <c r="BR148" i="2"/>
  <c r="BS148" i="2"/>
  <c r="BT148" i="2"/>
  <c r="BU148" i="2"/>
  <c r="BV148" i="2"/>
  <c r="BW148" i="2"/>
  <c r="BY148" i="2"/>
  <c r="BZ148" i="2"/>
  <c r="BX148" i="2" s="1"/>
  <c r="CB148" i="2"/>
  <c r="CC148" i="2"/>
  <c r="CD148" i="2"/>
  <c r="CE148" i="2"/>
  <c r="CF148" i="2" s="1"/>
  <c r="CH148" i="2"/>
  <c r="CI148" i="2"/>
  <c r="CJ148" i="2"/>
  <c r="CK148" i="2"/>
  <c r="CL148" i="2"/>
  <c r="CN148" i="2"/>
  <c r="CM148" i="2" s="1"/>
  <c r="CP148" i="2"/>
  <c r="CQ148" i="2"/>
  <c r="CR148" i="2"/>
  <c r="CU148" i="2"/>
  <c r="CT148" i="2" s="1"/>
  <c r="CV148" i="2"/>
  <c r="CX148" i="2"/>
  <c r="CY148" i="2" a="1"/>
  <c r="CY148" i="2" s="1"/>
  <c r="DB148" i="2"/>
  <c r="DC148" i="2"/>
  <c r="DD148" i="2" a="1"/>
  <c r="DD148" i="2"/>
  <c r="DE148" i="2" s="1"/>
  <c r="DH148" i="2"/>
  <c r="DI148" i="2"/>
  <c r="DJ148" i="2"/>
  <c r="DK148" i="2"/>
  <c r="DL148" i="2"/>
  <c r="DN148" i="2" a="1"/>
  <c r="DN148" i="2" s="1"/>
  <c r="DO148" i="2"/>
  <c r="DP148" i="2" s="1"/>
  <c r="DM148" i="2" s="1"/>
  <c r="DQ148" i="2"/>
  <c r="DS148" i="2"/>
  <c r="DR148" i="2" s="1"/>
  <c r="DT148" i="2"/>
  <c r="DU148" i="2"/>
  <c r="DV148" i="2"/>
  <c r="DW148" i="2"/>
  <c r="DY148" i="2"/>
  <c r="DZ148" i="2" s="1"/>
  <c r="EA148" i="2"/>
  <c r="EB148" i="2"/>
  <c r="DX148" i="2" s="1"/>
  <c r="EC148" i="2"/>
  <c r="ED148" i="2"/>
  <c r="EE148" i="2"/>
  <c r="EF148" i="2"/>
  <c r="EG148" i="2"/>
  <c r="EH148" i="2"/>
  <c r="EI148" i="2"/>
  <c r="EJ148" i="2"/>
  <c r="C149" i="2"/>
  <c r="G149" i="2"/>
  <c r="H149" i="2"/>
  <c r="J149" i="2"/>
  <c r="L149" i="2"/>
  <c r="N149" i="2"/>
  <c r="O149" i="2"/>
  <c r="P149" i="2"/>
  <c r="M149" i="2" s="1"/>
  <c r="Q149" i="2"/>
  <c r="S149" i="2"/>
  <c r="T149" i="2"/>
  <c r="R149" i="2" s="1"/>
  <c r="U149" i="2"/>
  <c r="W149" i="2"/>
  <c r="X149" i="2"/>
  <c r="V149" i="2" s="1"/>
  <c r="Y149" i="2"/>
  <c r="AA149" i="2" a="1"/>
  <c r="AA149" i="2"/>
  <c r="AB149" i="2" a="1"/>
  <c r="AB149" i="2" s="1"/>
  <c r="AC149" i="2"/>
  <c r="AF149" i="2" a="1"/>
  <c r="AF149" i="2" s="1"/>
  <c r="AG149" i="2"/>
  <c r="AE149" i="2" s="1"/>
  <c r="AH149" i="2"/>
  <c r="AI149" i="2"/>
  <c r="AK149" i="2"/>
  <c r="AL149" i="2"/>
  <c r="AN149" i="2"/>
  <c r="AM149" i="2" s="1"/>
  <c r="AO149" i="2"/>
  <c r="AP149" i="2"/>
  <c r="AQ149" i="2"/>
  <c r="AR149" i="2"/>
  <c r="AT149" i="2"/>
  <c r="AU149" i="2"/>
  <c r="AS149" i="2" s="1"/>
  <c r="AV149" i="2"/>
  <c r="AW149" i="2"/>
  <c r="AX149" i="2"/>
  <c r="AY149" i="2"/>
  <c r="AZ149" i="2"/>
  <c r="BA149" i="2"/>
  <c r="BC149" i="2"/>
  <c r="BD149" i="2"/>
  <c r="BF149" i="2"/>
  <c r="BE149" i="2" s="1"/>
  <c r="BG149" i="2"/>
  <c r="BI149" i="2"/>
  <c r="BJ149" i="2"/>
  <c r="BL149" i="2" a="1"/>
  <c r="BL149" i="2"/>
  <c r="BM149" i="2" s="1"/>
  <c r="BN149" i="2"/>
  <c r="BP149" i="2"/>
  <c r="BQ149" i="2"/>
  <c r="BR149" i="2"/>
  <c r="BS149" i="2"/>
  <c r="BT149" i="2"/>
  <c r="BU149" i="2"/>
  <c r="BV149" i="2"/>
  <c r="BW149" i="2"/>
  <c r="BX149" i="2"/>
  <c r="BY149" i="2"/>
  <c r="BZ149" i="2"/>
  <c r="CB149" i="2"/>
  <c r="CC149" i="2"/>
  <c r="CG149" i="2" s="1"/>
  <c r="CD149" i="2"/>
  <c r="CE149" i="2"/>
  <c r="CF149" i="2"/>
  <c r="CH149" i="2"/>
  <c r="CJ149" i="2"/>
  <c r="CI149" i="2" s="1"/>
  <c r="CK149" i="2"/>
  <c r="CL149" i="2"/>
  <c r="CN149" i="2"/>
  <c r="CM149" i="2" s="1"/>
  <c r="CP149" i="2"/>
  <c r="CQ149" i="2"/>
  <c r="CR149" i="2" s="1"/>
  <c r="CO149" i="2" s="1"/>
  <c r="CS149" i="2"/>
  <c r="CT149" i="2"/>
  <c r="CU149" i="2"/>
  <c r="CV149" i="2"/>
  <c r="CX149" i="2"/>
  <c r="CY149" i="2" a="1"/>
  <c r="CY149" i="2" s="1"/>
  <c r="CZ149" i="2" s="1"/>
  <c r="CW149" i="2" s="1"/>
  <c r="DA149" i="2"/>
  <c r="DC149" i="2"/>
  <c r="DD149" i="2" a="1"/>
  <c r="DD149" i="2" s="1"/>
  <c r="DH149" i="2"/>
  <c r="DG149" i="2" s="1"/>
  <c r="DI149" i="2"/>
  <c r="DK149" i="2"/>
  <c r="DJ149" i="2" s="1"/>
  <c r="DL149" i="2"/>
  <c r="DN149" i="2" a="1"/>
  <c r="DN149" i="2" s="1"/>
  <c r="DQ149" i="2" s="1"/>
  <c r="DO149" i="2"/>
  <c r="DS149" i="2"/>
  <c r="DR149" i="2" s="1"/>
  <c r="DT149" i="2"/>
  <c r="DV149" i="2"/>
  <c r="DU149" i="2" s="1"/>
  <c r="DW149" i="2"/>
  <c r="DY149" i="2"/>
  <c r="EA149" i="2" s="1"/>
  <c r="DZ149" i="2"/>
  <c r="EB149" i="2"/>
  <c r="DX149" i="2" s="1"/>
  <c r="EC149" i="2"/>
  <c r="ED149" i="2"/>
  <c r="EF149" i="2" s="1"/>
  <c r="EE149" i="2"/>
  <c r="EH149" i="2"/>
  <c r="EG149" i="2" s="1"/>
  <c r="EI149" i="2"/>
  <c r="C150" i="2"/>
  <c r="G150" i="2"/>
  <c r="H150" i="2"/>
  <c r="J150" i="2"/>
  <c r="L150" i="2"/>
  <c r="N150" i="2"/>
  <c r="O150" i="2"/>
  <c r="P150" i="2"/>
  <c r="Q150" i="2"/>
  <c r="S150" i="2"/>
  <c r="T150" i="2"/>
  <c r="R150" i="2" s="1"/>
  <c r="U150" i="2"/>
  <c r="W150" i="2"/>
  <c r="X150" i="2"/>
  <c r="Y150" i="2"/>
  <c r="AA150" i="2" a="1"/>
  <c r="AA150" i="2"/>
  <c r="AD150" i="2" s="1"/>
  <c r="Z150" i="2" s="1"/>
  <c r="AB150" i="2" a="1"/>
  <c r="AB150" i="2"/>
  <c r="AC150" i="2"/>
  <c r="AF150" i="2" a="1"/>
  <c r="AF150" i="2" s="1"/>
  <c r="AG150" i="2"/>
  <c r="AE150" i="2" s="1"/>
  <c r="AH150" i="2"/>
  <c r="AI150" i="2"/>
  <c r="AK150" i="2"/>
  <c r="AL150" i="2"/>
  <c r="AJ150" i="2" s="1"/>
  <c r="AM150" i="2"/>
  <c r="AN150" i="2"/>
  <c r="AO150" i="2"/>
  <c r="AP150" i="2"/>
  <c r="AQ150" i="2"/>
  <c r="AR150" i="2"/>
  <c r="AT150" i="2"/>
  <c r="AS150" i="2" s="1"/>
  <c r="AU150" i="2"/>
  <c r="AW150" i="2"/>
  <c r="AV150" i="2" s="1"/>
  <c r="AX150" i="2"/>
  <c r="AZ150" i="2"/>
  <c r="AY150" i="2" s="1"/>
  <c r="BA150" i="2"/>
  <c r="BC150" i="2"/>
  <c r="BB150" i="2" s="1"/>
  <c r="BD150" i="2"/>
  <c r="BE150" i="2"/>
  <c r="BF150" i="2"/>
  <c r="BG150" i="2"/>
  <c r="BI150" i="2"/>
  <c r="BJ150" i="2"/>
  <c r="BH150" i="2" s="1"/>
  <c r="BL150" i="2" a="1"/>
  <c r="BL150" i="2"/>
  <c r="BP150" i="2"/>
  <c r="BQ150" i="2"/>
  <c r="BR150" i="2"/>
  <c r="BS150" i="2"/>
  <c r="BT150" i="2"/>
  <c r="BU150" i="2"/>
  <c r="BV150" i="2"/>
  <c r="BW150" i="2"/>
  <c r="BY150" i="2"/>
  <c r="BX150" i="2" s="1"/>
  <c r="BZ150" i="2"/>
  <c r="CB150" i="2"/>
  <c r="CC150" i="2"/>
  <c r="CD150" i="2"/>
  <c r="CE150" i="2"/>
  <c r="CF150" i="2" s="1"/>
  <c r="CH150" i="2"/>
  <c r="CJ150" i="2"/>
  <c r="CI150" i="2" s="1"/>
  <c r="CK150" i="2"/>
  <c r="CL150" i="2"/>
  <c r="CM150" i="2"/>
  <c r="CN150" i="2"/>
  <c r="CP150" i="2"/>
  <c r="CS150" i="2" s="1"/>
  <c r="CQ150" i="2"/>
  <c r="CU150" i="2"/>
  <c r="CT150" i="2" s="1"/>
  <c r="CV150" i="2"/>
  <c r="CX150" i="2"/>
  <c r="DA150" i="2" s="1"/>
  <c r="CY150" i="2" a="1"/>
  <c r="CY150" i="2"/>
  <c r="CZ150" i="2" s="1"/>
  <c r="CW150" i="2" s="1"/>
  <c r="DC150" i="2"/>
  <c r="DD150" i="2" a="1"/>
  <c r="DD150" i="2"/>
  <c r="DE150" i="2" s="1"/>
  <c r="DB150" i="2" s="1"/>
  <c r="DF150" i="2"/>
  <c r="DG150" i="2"/>
  <c r="DH150" i="2"/>
  <c r="DI150" i="2"/>
  <c r="DK150" i="2"/>
  <c r="DL150" i="2"/>
  <c r="DN150" i="2" a="1"/>
  <c r="DN150" i="2" s="1"/>
  <c r="DO150" i="2"/>
  <c r="DS150" i="2"/>
  <c r="DR150" i="2" s="1"/>
  <c r="DT150" i="2"/>
  <c r="DU150" i="2"/>
  <c r="DV150" i="2"/>
  <c r="DW150" i="2"/>
  <c r="DY150" i="2"/>
  <c r="DZ150" i="2"/>
  <c r="EA150" i="2"/>
  <c r="EB150" i="2"/>
  <c r="DX150" i="2" s="1"/>
  <c r="EC150" i="2"/>
  <c r="ED150" i="2"/>
  <c r="EE150" i="2" s="1"/>
  <c r="EH150" i="2"/>
  <c r="EG150" i="2" s="1"/>
  <c r="EI150" i="2"/>
  <c r="EJ150" i="2"/>
  <c r="C151" i="2"/>
  <c r="H151" i="2"/>
  <c r="G151" i="2" s="1"/>
  <c r="I151" i="2"/>
  <c r="J151" i="2"/>
  <c r="L151" i="2"/>
  <c r="N151" i="2"/>
  <c r="O151" i="2"/>
  <c r="P151" i="2"/>
  <c r="Q151" i="2"/>
  <c r="S151" i="2"/>
  <c r="T151" i="2"/>
  <c r="R151" i="2" s="1"/>
  <c r="U151" i="2"/>
  <c r="W151" i="2"/>
  <c r="X151" i="2"/>
  <c r="Y151" i="2"/>
  <c r="AA151" i="2" a="1"/>
  <c r="AA151" i="2" s="1"/>
  <c r="AB151" i="2" a="1"/>
  <c r="AB151" i="2" s="1"/>
  <c r="AC151" i="2"/>
  <c r="AF151" i="2" a="1"/>
  <c r="AF151" i="2" s="1"/>
  <c r="AG151" i="2" s="1"/>
  <c r="AE151" i="2" s="1"/>
  <c r="AH151" i="2"/>
  <c r="AI151" i="2"/>
  <c r="AK151" i="2"/>
  <c r="AL151" i="2"/>
  <c r="AM151" i="2"/>
  <c r="AN151" i="2"/>
  <c r="AO151" i="2"/>
  <c r="AQ151" i="2"/>
  <c r="AR151" i="2"/>
  <c r="AP151" i="2" s="1"/>
  <c r="AT151" i="2"/>
  <c r="AU151" i="2"/>
  <c r="AS151" i="2" s="1"/>
  <c r="AV151" i="2"/>
  <c r="AW151" i="2"/>
  <c r="AX151" i="2"/>
  <c r="AZ151" i="2"/>
  <c r="BA151" i="2"/>
  <c r="BC151" i="2"/>
  <c r="BB151" i="2" s="1"/>
  <c r="BD151" i="2"/>
  <c r="BF151" i="2"/>
  <c r="BE151" i="2" s="1"/>
  <c r="BG151" i="2"/>
  <c r="BI151" i="2"/>
  <c r="BH151" i="2" s="1"/>
  <c r="BJ151" i="2"/>
  <c r="BL151" i="2" a="1"/>
  <c r="BL151" i="2" s="1"/>
  <c r="BP151" i="2"/>
  <c r="BQ151" i="2"/>
  <c r="BR151" i="2"/>
  <c r="BS151" i="2"/>
  <c r="BT151" i="2"/>
  <c r="BU151" i="2"/>
  <c r="BV151" i="2"/>
  <c r="BW151" i="2"/>
  <c r="BY151" i="2"/>
  <c r="BZ151" i="2"/>
  <c r="BX151" i="2" s="1"/>
  <c r="CB151" i="2"/>
  <c r="CC151" i="2"/>
  <c r="CD151" i="2"/>
  <c r="CE151" i="2"/>
  <c r="CF151" i="2"/>
  <c r="CG151" i="2" s="1"/>
  <c r="CA151" i="2" s="1"/>
  <c r="CH151" i="2"/>
  <c r="CI151" i="2"/>
  <c r="CJ151" i="2"/>
  <c r="CK151" i="2"/>
  <c r="CL151" i="2"/>
  <c r="CN151" i="2"/>
  <c r="CM151" i="2" s="1"/>
  <c r="CP151" i="2"/>
  <c r="CQ151" i="2"/>
  <c r="CU151" i="2"/>
  <c r="CV151" i="2"/>
  <c r="CX151" i="2"/>
  <c r="DA151" i="2" s="1"/>
  <c r="CY151" i="2" a="1"/>
  <c r="CY151" i="2" s="1"/>
  <c r="CZ151" i="2" s="1"/>
  <c r="CW151" i="2" s="1"/>
  <c r="DC151" i="2"/>
  <c r="DF151" i="2" s="1"/>
  <c r="DD151" i="2" a="1"/>
  <c r="DD151" i="2"/>
  <c r="DE151" i="2" s="1"/>
  <c r="DB151" i="2" s="1"/>
  <c r="DH151" i="2"/>
  <c r="DI151" i="2"/>
  <c r="DG151" i="2" s="1"/>
  <c r="DJ151" i="2"/>
  <c r="DK151" i="2"/>
  <c r="DL151" i="2"/>
  <c r="DM151" i="2"/>
  <c r="DN151" i="2" a="1"/>
  <c r="DN151" i="2"/>
  <c r="DO151" i="2"/>
  <c r="DP151" i="2"/>
  <c r="DQ151" i="2"/>
  <c r="DS151" i="2"/>
  <c r="DR151" i="2" s="1"/>
  <c r="DT151" i="2"/>
  <c r="DV151" i="2"/>
  <c r="DU151" i="2" s="1"/>
  <c r="DW151" i="2"/>
  <c r="DY151" i="2"/>
  <c r="DZ151" i="2" s="1"/>
  <c r="EA151" i="2"/>
  <c r="EB151" i="2"/>
  <c r="ED151" i="2"/>
  <c r="EC151" i="2" s="1"/>
  <c r="EF151" i="2"/>
  <c r="EG151" i="2"/>
  <c r="EH151" i="2"/>
  <c r="EI151" i="2"/>
  <c r="EJ151" i="2"/>
  <c r="C152" i="2"/>
  <c r="G152" i="2"/>
  <c r="H152" i="2"/>
  <c r="I152" i="2"/>
  <c r="J152" i="2"/>
  <c r="L152" i="2"/>
  <c r="N152" i="2"/>
  <c r="O152" i="2"/>
  <c r="P152" i="2"/>
  <c r="Q152" i="2"/>
  <c r="S152" i="2"/>
  <c r="R152" i="2" s="1"/>
  <c r="T152" i="2"/>
  <c r="U152" i="2"/>
  <c r="W152" i="2"/>
  <c r="X152" i="2"/>
  <c r="V152" i="2" s="1"/>
  <c r="Y152" i="2"/>
  <c r="AA152" i="2" a="1"/>
  <c r="AA152" i="2" s="1"/>
  <c r="AB152" i="2" a="1"/>
  <c r="AB152" i="2"/>
  <c r="AD152" i="2" s="1"/>
  <c r="AC152" i="2"/>
  <c r="AF152" i="2" a="1"/>
  <c r="AF152" i="2"/>
  <c r="AG152" i="2" s="1"/>
  <c r="AH152" i="2"/>
  <c r="AI152" i="2"/>
  <c r="AE152" i="2" s="1"/>
  <c r="AK152" i="2"/>
  <c r="AL152" i="2"/>
  <c r="AJ152" i="2" s="1"/>
  <c r="AN152" i="2"/>
  <c r="AM152" i="2" s="1"/>
  <c r="AO152" i="2"/>
  <c r="AQ152" i="2"/>
  <c r="AP152" i="2" s="1"/>
  <c r="AR152" i="2"/>
  <c r="AS152" i="2"/>
  <c r="AT152" i="2"/>
  <c r="AU152" i="2"/>
  <c r="AW152" i="2"/>
  <c r="AX152" i="2"/>
  <c r="AV152" i="2" s="1"/>
  <c r="AY152" i="2"/>
  <c r="AZ152" i="2"/>
  <c r="BA152" i="2"/>
  <c r="BB152" i="2"/>
  <c r="BC152" i="2"/>
  <c r="BD152" i="2"/>
  <c r="BF152" i="2"/>
  <c r="BE152" i="2" s="1"/>
  <c r="BG152" i="2"/>
  <c r="BI152" i="2"/>
  <c r="BH152" i="2" s="1"/>
  <c r="BJ152" i="2"/>
  <c r="BL152" i="2" a="1"/>
  <c r="BL152" i="2" s="1"/>
  <c r="BM152" i="2" s="1"/>
  <c r="BN152" i="2"/>
  <c r="BP152" i="2"/>
  <c r="BQ152" i="2"/>
  <c r="BR152" i="2"/>
  <c r="BS152" i="2"/>
  <c r="BT152" i="2"/>
  <c r="BU152" i="2"/>
  <c r="BK152" i="2" s="1"/>
  <c r="BV152" i="2"/>
  <c r="BW152" i="2"/>
  <c r="BX152" i="2"/>
  <c r="BY152" i="2"/>
  <c r="BZ152" i="2"/>
  <c r="CB152" i="2"/>
  <c r="CC152" i="2"/>
  <c r="CD152" i="2"/>
  <c r="CE152" i="2"/>
  <c r="CF152" i="2"/>
  <c r="CG152" i="2" s="1"/>
  <c r="CA152" i="2" s="1"/>
  <c r="CH152" i="2"/>
  <c r="CJ152" i="2"/>
  <c r="CK152" i="2"/>
  <c r="CI152" i="2" s="1"/>
  <c r="CL152" i="2"/>
  <c r="CN152" i="2"/>
  <c r="CM152" i="2" s="1"/>
  <c r="CP152" i="2"/>
  <c r="CR152" i="2" s="1"/>
  <c r="CO152" i="2" s="1"/>
  <c r="CQ152" i="2"/>
  <c r="CS152" i="2"/>
  <c r="CT152" i="2"/>
  <c r="CU152" i="2"/>
  <c r="CV152" i="2"/>
  <c r="CX152" i="2"/>
  <c r="CY152" i="2" a="1"/>
  <c r="CY152" i="2" s="1"/>
  <c r="CZ152" i="2" s="1"/>
  <c r="CW152" i="2" s="1"/>
  <c r="DA152" i="2"/>
  <c r="DC152" i="2"/>
  <c r="DD152" i="2" a="1"/>
  <c r="DD152" i="2" s="1"/>
  <c r="DE152" i="2" s="1"/>
  <c r="DB152" i="2" s="1"/>
  <c r="DH152" i="2"/>
  <c r="DG152" i="2" s="1"/>
  <c r="DI152" i="2"/>
  <c r="DJ152" i="2"/>
  <c r="DK152" i="2"/>
  <c r="DL152" i="2"/>
  <c r="DN152" i="2" a="1"/>
  <c r="DN152" i="2"/>
  <c r="DO152" i="2"/>
  <c r="DP152" i="2" s="1"/>
  <c r="DM152" i="2" s="1"/>
  <c r="DR152" i="2"/>
  <c r="DS152" i="2"/>
  <c r="DT152" i="2"/>
  <c r="DV152" i="2"/>
  <c r="DW152" i="2"/>
  <c r="DY152" i="2"/>
  <c r="EB152" i="2"/>
  <c r="ED152" i="2"/>
  <c r="EC152" i="2" s="1"/>
  <c r="EE152" i="2"/>
  <c r="EF152" i="2"/>
  <c r="EG152" i="2"/>
  <c r="EH152" i="2"/>
  <c r="EI152" i="2" s="1"/>
  <c r="C153" i="2"/>
  <c r="G153" i="2"/>
  <c r="H153" i="2"/>
  <c r="J153" i="2"/>
  <c r="L153" i="2"/>
  <c r="I153" i="2" s="1"/>
  <c r="N153" i="2"/>
  <c r="O153" i="2"/>
  <c r="P153" i="2"/>
  <c r="Q153" i="2"/>
  <c r="S153" i="2"/>
  <c r="T153" i="2"/>
  <c r="U153" i="2"/>
  <c r="W153" i="2"/>
  <c r="X153" i="2"/>
  <c r="V153" i="2" s="1"/>
  <c r="Y153" i="2"/>
  <c r="AA153" i="2" a="1"/>
  <c r="AA153" i="2"/>
  <c r="AB153" i="2" a="1"/>
  <c r="AB153" i="2"/>
  <c r="AC153" i="2"/>
  <c r="AF153" i="2" a="1"/>
  <c r="AF153" i="2"/>
  <c r="AG153" i="2"/>
  <c r="AH153" i="2"/>
  <c r="AI153" i="2"/>
  <c r="AJ153" i="2"/>
  <c r="AK153" i="2"/>
  <c r="AL153" i="2"/>
  <c r="AN153" i="2"/>
  <c r="AM153" i="2" s="1"/>
  <c r="AO153" i="2"/>
  <c r="AQ153" i="2"/>
  <c r="AP153" i="2" s="1"/>
  <c r="AR153" i="2"/>
  <c r="AT153" i="2"/>
  <c r="AS153" i="2" s="1"/>
  <c r="AU153" i="2"/>
  <c r="AW153" i="2"/>
  <c r="AV153" i="2" s="1"/>
  <c r="AX153" i="2"/>
  <c r="AY153" i="2"/>
  <c r="AZ153" i="2"/>
  <c r="BA153" i="2"/>
  <c r="BC153" i="2"/>
  <c r="BD153" i="2"/>
  <c r="BB153" i="2" s="1"/>
  <c r="BE153" i="2"/>
  <c r="BF153" i="2"/>
  <c r="BG153" i="2"/>
  <c r="BH153" i="2"/>
  <c r="BI153" i="2"/>
  <c r="BJ153" i="2"/>
  <c r="BL153" i="2" a="1"/>
  <c r="BL153" i="2"/>
  <c r="BM153" i="2" s="1"/>
  <c r="BN153" i="2"/>
  <c r="BP153" i="2"/>
  <c r="BQ153" i="2"/>
  <c r="BR153" i="2"/>
  <c r="BS153" i="2"/>
  <c r="BT153" i="2"/>
  <c r="BU153" i="2"/>
  <c r="BK153" i="2" s="1"/>
  <c r="BV153" i="2"/>
  <c r="BW153" i="2"/>
  <c r="BY153" i="2"/>
  <c r="BX153" i="2" s="1"/>
  <c r="BZ153" i="2"/>
  <c r="CB153" i="2"/>
  <c r="CC153" i="2"/>
  <c r="CD153" i="2"/>
  <c r="CF153" i="2" s="1"/>
  <c r="CE153" i="2"/>
  <c r="CH153" i="2"/>
  <c r="CJ153" i="2"/>
  <c r="CI153" i="2" s="1"/>
  <c r="CK153" i="2"/>
  <c r="CL153" i="2"/>
  <c r="CM153" i="2"/>
  <c r="CN153" i="2"/>
  <c r="CP153" i="2"/>
  <c r="CQ153" i="2"/>
  <c r="CR153" i="2"/>
  <c r="CS153" i="2"/>
  <c r="CO153" i="2" s="1"/>
  <c r="CT153" i="2"/>
  <c r="CU153" i="2"/>
  <c r="CV153" i="2"/>
  <c r="CX153" i="2"/>
  <c r="CY153" i="2" a="1"/>
  <c r="CY153" i="2"/>
  <c r="DC153" i="2"/>
  <c r="DD153" i="2" a="1"/>
  <c r="DD153" i="2" s="1"/>
  <c r="DE153" i="2" s="1"/>
  <c r="DB153" i="2" s="1"/>
  <c r="DF153" i="2"/>
  <c r="DH153" i="2"/>
  <c r="DG153" i="2" s="1"/>
  <c r="DI153" i="2"/>
  <c r="DK153" i="2"/>
  <c r="DJ153" i="2" s="1"/>
  <c r="DL153" i="2"/>
  <c r="DN153" i="2" a="1"/>
  <c r="DN153" i="2" s="1"/>
  <c r="DO153" i="2"/>
  <c r="DP153" i="2" s="1"/>
  <c r="DM153" i="2" s="1"/>
  <c r="DS153" i="2"/>
  <c r="DT153" i="2"/>
  <c r="DR153" i="2" s="1"/>
  <c r="DV153" i="2"/>
  <c r="DW153" i="2"/>
  <c r="DU153" i="2" s="1"/>
  <c r="DX153" i="2"/>
  <c r="DY153" i="2"/>
  <c r="DZ153" i="2"/>
  <c r="EA153" i="2"/>
  <c r="EB153" i="2"/>
  <c r="EC153" i="2"/>
  <c r="ED153" i="2"/>
  <c r="EE153" i="2"/>
  <c r="EF153" i="2"/>
  <c r="EH153" i="2"/>
  <c r="EG153" i="2" s="1"/>
  <c r="EJ153" i="2"/>
  <c r="C154" i="2"/>
  <c r="H154" i="2"/>
  <c r="G154" i="2" s="1"/>
  <c r="J154" i="2"/>
  <c r="L154" i="2"/>
  <c r="N154" i="2"/>
  <c r="O154" i="2"/>
  <c r="P154" i="2"/>
  <c r="M154" i="2" s="1"/>
  <c r="Q154" i="2"/>
  <c r="R154" i="2"/>
  <c r="S154" i="2"/>
  <c r="T154" i="2"/>
  <c r="U154" i="2"/>
  <c r="W154" i="2"/>
  <c r="X154" i="2"/>
  <c r="Y154" i="2"/>
  <c r="AA154" i="2" a="1"/>
  <c r="AA154" i="2"/>
  <c r="AB154" i="2" a="1"/>
  <c r="AB154" i="2" s="1"/>
  <c r="AC154" i="2"/>
  <c r="AF154" i="2" a="1"/>
  <c r="AF154" i="2" s="1"/>
  <c r="AG154" i="2"/>
  <c r="AE154" i="2" s="1"/>
  <c r="AH154" i="2"/>
  <c r="AI154" i="2"/>
  <c r="AK154" i="2"/>
  <c r="AL154" i="2"/>
  <c r="AJ154" i="2" s="1"/>
  <c r="AM154" i="2"/>
  <c r="AN154" i="2"/>
  <c r="AO154" i="2"/>
  <c r="AP154" i="2"/>
  <c r="AQ154" i="2"/>
  <c r="AR154" i="2"/>
  <c r="AT154" i="2"/>
  <c r="AS154" i="2" s="1"/>
  <c r="AU154" i="2"/>
  <c r="AW154" i="2"/>
  <c r="AV154" i="2" s="1"/>
  <c r="AX154" i="2"/>
  <c r="AZ154" i="2"/>
  <c r="AY154" i="2" s="1"/>
  <c r="BA154" i="2"/>
  <c r="BC154" i="2"/>
  <c r="BB154" i="2" s="1"/>
  <c r="BD154" i="2"/>
  <c r="BE154" i="2"/>
  <c r="BF154" i="2"/>
  <c r="BG154" i="2"/>
  <c r="BI154" i="2"/>
  <c r="BJ154" i="2"/>
  <c r="BH154" i="2" s="1"/>
  <c r="BK154" i="2"/>
  <c r="BL154" i="2" a="1"/>
  <c r="BL154" i="2"/>
  <c r="BP154" i="2"/>
  <c r="BQ154" i="2"/>
  <c r="BR154" i="2"/>
  <c r="BS154" i="2"/>
  <c r="BT154" i="2"/>
  <c r="BU154" i="2"/>
  <c r="BV154" i="2"/>
  <c r="BW154" i="2"/>
  <c r="BY154" i="2"/>
  <c r="BX154" i="2" s="1"/>
  <c r="BZ154" i="2"/>
  <c r="CB154" i="2"/>
  <c r="CC154" i="2"/>
  <c r="CG154" i="2" s="1"/>
  <c r="CD154" i="2"/>
  <c r="CE154" i="2"/>
  <c r="CF154" i="2" s="1"/>
  <c r="CH154" i="2"/>
  <c r="CJ154" i="2"/>
  <c r="CI154" i="2" s="1"/>
  <c r="CK154" i="2"/>
  <c r="CL154" i="2"/>
  <c r="CM154" i="2"/>
  <c r="CN154" i="2"/>
  <c r="CP154" i="2"/>
  <c r="CS154" i="2" s="1"/>
  <c r="CQ154" i="2"/>
  <c r="CR154" i="2"/>
  <c r="CU154" i="2"/>
  <c r="CT154" i="2" s="1"/>
  <c r="CV154" i="2"/>
  <c r="CX154" i="2"/>
  <c r="DA154" i="2" s="1"/>
  <c r="CY154" i="2" a="1"/>
  <c r="CY154" i="2"/>
  <c r="CZ154" i="2" s="1"/>
  <c r="CW154" i="2" s="1"/>
  <c r="DC154" i="2"/>
  <c r="DD154" i="2" a="1"/>
  <c r="DD154" i="2"/>
  <c r="DE154" i="2" s="1"/>
  <c r="DB154" i="2" s="1"/>
  <c r="DG154" i="2"/>
  <c r="DH154" i="2"/>
  <c r="DI154" i="2"/>
  <c r="DK154" i="2"/>
  <c r="DJ154" i="2" s="1"/>
  <c r="DL154" i="2"/>
  <c r="DN154" i="2" a="1"/>
  <c r="DN154" i="2" s="1"/>
  <c r="DO154" i="2"/>
  <c r="DS154" i="2"/>
  <c r="DR154" i="2" s="1"/>
  <c r="DT154" i="2"/>
  <c r="DU154" i="2"/>
  <c r="DV154" i="2"/>
  <c r="DW154" i="2"/>
  <c r="DY154" i="2"/>
  <c r="DZ154" i="2"/>
  <c r="EA154" i="2"/>
  <c r="EB154" i="2"/>
  <c r="DX154" i="2" s="1"/>
  <c r="EC154" i="2"/>
  <c r="ED154" i="2"/>
  <c r="EE154" i="2" s="1"/>
  <c r="EH154" i="2"/>
  <c r="EG154" i="2" s="1"/>
  <c r="EI154" i="2"/>
  <c r="EJ154" i="2"/>
  <c r="C155" i="2"/>
  <c r="H155" i="2"/>
  <c r="G155" i="2" s="1"/>
  <c r="I155" i="2"/>
  <c r="J155" i="2"/>
  <c r="L155" i="2"/>
  <c r="N155" i="2"/>
  <c r="O155" i="2"/>
  <c r="P155" i="2"/>
  <c r="Q155" i="2"/>
  <c r="S155" i="2"/>
  <c r="T155" i="2"/>
  <c r="R155" i="2" s="1"/>
  <c r="U155" i="2"/>
  <c r="W155" i="2"/>
  <c r="X155" i="2"/>
  <c r="Y155" i="2"/>
  <c r="AA155" i="2" a="1"/>
  <c r="AA155" i="2" s="1"/>
  <c r="AB155" i="2" a="1"/>
  <c r="AB155" i="2" s="1"/>
  <c r="AD155" i="2" s="1"/>
  <c r="Z155" i="2" s="1"/>
  <c r="AC155" i="2"/>
  <c r="AF155" i="2" a="1"/>
  <c r="AF155" i="2" s="1"/>
  <c r="AG155" i="2" s="1"/>
  <c r="AE155" i="2" s="1"/>
  <c r="AH155" i="2"/>
  <c r="AI155" i="2"/>
  <c r="AK155" i="2"/>
  <c r="AL155" i="2"/>
  <c r="AJ155" i="2" s="1"/>
  <c r="AM155" i="2"/>
  <c r="AN155" i="2"/>
  <c r="AO155" i="2"/>
  <c r="AQ155" i="2"/>
  <c r="AR155" i="2"/>
  <c r="AP155" i="2" s="1"/>
  <c r="AT155" i="2"/>
  <c r="AU155" i="2"/>
  <c r="AS155" i="2" s="1"/>
  <c r="AV155" i="2"/>
  <c r="AW155" i="2"/>
  <c r="AX155" i="2"/>
  <c r="AZ155" i="2"/>
  <c r="BA155" i="2"/>
  <c r="BC155" i="2"/>
  <c r="BB155" i="2" s="1"/>
  <c r="BD155" i="2"/>
  <c r="BF155" i="2"/>
  <c r="BE155" i="2" s="1"/>
  <c r="BG155" i="2"/>
  <c r="BI155" i="2"/>
  <c r="BH155" i="2" s="1"/>
  <c r="BJ155" i="2"/>
  <c r="BL155" i="2" a="1"/>
  <c r="BL155" i="2" s="1"/>
  <c r="BP155" i="2"/>
  <c r="BQ155" i="2"/>
  <c r="BR155" i="2"/>
  <c r="BS155" i="2"/>
  <c r="BT155" i="2"/>
  <c r="BU155" i="2"/>
  <c r="BV155" i="2"/>
  <c r="BW155" i="2"/>
  <c r="BY155" i="2"/>
  <c r="BZ155" i="2"/>
  <c r="BX155" i="2" s="1"/>
  <c r="CB155" i="2"/>
  <c r="CC155" i="2"/>
  <c r="CD155" i="2"/>
  <c r="CE155" i="2"/>
  <c r="CF155" i="2"/>
  <c r="CG155" i="2" s="1"/>
  <c r="CH155" i="2"/>
  <c r="CI155" i="2"/>
  <c r="CJ155" i="2"/>
  <c r="CK155" i="2"/>
  <c r="CL155" i="2"/>
  <c r="CN155" i="2"/>
  <c r="CM155" i="2" s="1"/>
  <c r="CP155" i="2"/>
  <c r="CQ155" i="2"/>
  <c r="CU155" i="2"/>
  <c r="CT155" i="2" s="1"/>
  <c r="CV155" i="2"/>
  <c r="CX155" i="2"/>
  <c r="CY155" i="2" a="1"/>
  <c r="CY155" i="2" s="1"/>
  <c r="CZ155" i="2" s="1"/>
  <c r="CW155" i="2" s="1"/>
  <c r="DC155" i="2"/>
  <c r="DF155" i="2" s="1"/>
  <c r="DD155" i="2" a="1"/>
  <c r="DD155" i="2"/>
  <c r="DE155" i="2" s="1"/>
  <c r="DB155" i="2" s="1"/>
  <c r="DH155" i="2"/>
  <c r="DI155" i="2"/>
  <c r="DG155" i="2" s="1"/>
  <c r="DK155" i="2"/>
  <c r="DL155" i="2"/>
  <c r="DJ155" i="2" s="1"/>
  <c r="DM155" i="2"/>
  <c r="DN155" i="2" a="1"/>
  <c r="DN155" i="2"/>
  <c r="DO155" i="2"/>
  <c r="DP155" i="2"/>
  <c r="DQ155" i="2"/>
  <c r="DS155" i="2"/>
  <c r="DR155" i="2" s="1"/>
  <c r="DT155" i="2"/>
  <c r="DV155" i="2"/>
  <c r="DU155" i="2" s="1"/>
  <c r="DW155" i="2"/>
  <c r="DY155" i="2"/>
  <c r="DZ155" i="2" s="1"/>
  <c r="EA155" i="2"/>
  <c r="EB155" i="2"/>
  <c r="DX155" i="2" s="1"/>
  <c r="ED155" i="2"/>
  <c r="EC155" i="2" s="1"/>
  <c r="EF155" i="2"/>
  <c r="EG155" i="2"/>
  <c r="EH155" i="2"/>
  <c r="EI155" i="2"/>
  <c r="EJ155" i="2"/>
  <c r="C156" i="2"/>
  <c r="G156" i="2"/>
  <c r="H156" i="2"/>
  <c r="I156" i="2"/>
  <c r="J156" i="2"/>
  <c r="L156" i="2"/>
  <c r="N156" i="2"/>
  <c r="O156" i="2"/>
  <c r="P156" i="2"/>
  <c r="Q156" i="2"/>
  <c r="S156" i="2"/>
  <c r="T156" i="2"/>
  <c r="U156" i="2"/>
  <c r="W156" i="2"/>
  <c r="X156" i="2"/>
  <c r="V156" i="2" s="1"/>
  <c r="Y156" i="2"/>
  <c r="AA156" i="2" a="1"/>
  <c r="AA156" i="2" s="1"/>
  <c r="AB156" i="2" a="1"/>
  <c r="AB156" i="2"/>
  <c r="AD156" i="2" s="1"/>
  <c r="AC156" i="2"/>
  <c r="AF156" i="2" a="1"/>
  <c r="AF156" i="2" s="1"/>
  <c r="AG156" i="2" s="1"/>
  <c r="AH156" i="2"/>
  <c r="AI156" i="2"/>
  <c r="AE156" i="2" s="1"/>
  <c r="AK156" i="2"/>
  <c r="AL156" i="2"/>
  <c r="AM156" i="2"/>
  <c r="AN156" i="2"/>
  <c r="AO156" i="2"/>
  <c r="AQ156" i="2"/>
  <c r="AP156" i="2" s="1"/>
  <c r="AR156" i="2"/>
  <c r="AT156" i="2"/>
  <c r="AS156" i="2" s="1"/>
  <c r="AU156" i="2"/>
  <c r="AW156" i="2"/>
  <c r="AX156" i="2"/>
  <c r="AV156" i="2" s="1"/>
  <c r="AZ156" i="2"/>
  <c r="BA156" i="2"/>
  <c r="AY156" i="2" s="1"/>
  <c r="BB156" i="2"/>
  <c r="BC156" i="2"/>
  <c r="BD156" i="2"/>
  <c r="BF156" i="2"/>
  <c r="BE156" i="2" s="1"/>
  <c r="BG156" i="2"/>
  <c r="BI156" i="2"/>
  <c r="BJ156" i="2"/>
  <c r="BL156" i="2" a="1"/>
  <c r="BL156" i="2" s="1"/>
  <c r="BM156" i="2" s="1"/>
  <c r="BP156" i="2"/>
  <c r="BQ156" i="2"/>
  <c r="BR156" i="2"/>
  <c r="BS156" i="2"/>
  <c r="BT156" i="2"/>
  <c r="BU156" i="2"/>
  <c r="BV156" i="2"/>
  <c r="BW156" i="2"/>
  <c r="BX156" i="2"/>
  <c r="BY156" i="2"/>
  <c r="BZ156" i="2"/>
  <c r="CB156" i="2"/>
  <c r="CC156" i="2"/>
  <c r="CD156" i="2"/>
  <c r="CF156" i="2" s="1"/>
  <c r="CE156" i="2"/>
  <c r="CG156" i="2"/>
  <c r="CA156" i="2" s="1"/>
  <c r="CH156" i="2"/>
  <c r="CJ156" i="2"/>
  <c r="CK156" i="2"/>
  <c r="CI156" i="2" s="1"/>
  <c r="CL156" i="2"/>
  <c r="CN156" i="2"/>
  <c r="CM156" i="2" s="1"/>
  <c r="CO156" i="2"/>
  <c r="CP156" i="2"/>
  <c r="CR156" i="2" s="1"/>
  <c r="CQ156" i="2"/>
  <c r="CS156" i="2"/>
  <c r="CT156" i="2"/>
  <c r="CU156" i="2"/>
  <c r="CV156" i="2"/>
  <c r="CW156" i="2"/>
  <c r="CX156" i="2"/>
  <c r="CY156" i="2" a="1"/>
  <c r="CY156" i="2" s="1"/>
  <c r="CZ156" i="2" s="1"/>
  <c r="DA156" i="2"/>
  <c r="DC156" i="2"/>
  <c r="DF156" i="2" s="1"/>
  <c r="DD156" i="2" a="1"/>
  <c r="DD156" i="2" s="1"/>
  <c r="DE156" i="2" s="1"/>
  <c r="DB156" i="2" s="1"/>
  <c r="DH156" i="2"/>
  <c r="DG156" i="2" s="1"/>
  <c r="DI156" i="2"/>
  <c r="DK156" i="2"/>
  <c r="DJ156" i="2" s="1"/>
  <c r="DL156" i="2"/>
  <c r="DN156" i="2" a="1"/>
  <c r="DN156" i="2"/>
  <c r="DO156" i="2"/>
  <c r="DP156" i="2" s="1"/>
  <c r="DM156" i="2" s="1"/>
  <c r="DR156" i="2"/>
  <c r="DS156" i="2"/>
  <c r="DT156" i="2"/>
  <c r="DV156" i="2"/>
  <c r="DW156" i="2"/>
  <c r="DY156" i="2"/>
  <c r="EB156" i="2"/>
  <c r="ED156" i="2"/>
  <c r="EC156" i="2" s="1"/>
  <c r="EE156" i="2"/>
  <c r="EF156" i="2"/>
  <c r="EH156" i="2"/>
  <c r="C157" i="2"/>
  <c r="G157" i="2"/>
  <c r="H157" i="2"/>
  <c r="J157" i="2"/>
  <c r="L157" i="2"/>
  <c r="I157" i="2" s="1"/>
  <c r="N157" i="2"/>
  <c r="O157" i="2"/>
  <c r="P157" i="2"/>
  <c r="Q157" i="2"/>
  <c r="S157" i="2"/>
  <c r="T157" i="2"/>
  <c r="U157" i="2"/>
  <c r="W157" i="2"/>
  <c r="X157" i="2"/>
  <c r="Y157" i="2"/>
  <c r="AA157" i="2" a="1"/>
  <c r="AA157" i="2"/>
  <c r="AB157" i="2" a="1"/>
  <c r="AB157" i="2"/>
  <c r="AC157" i="2"/>
  <c r="AF157" i="2" a="1"/>
  <c r="AF157" i="2"/>
  <c r="AG157" i="2"/>
  <c r="AH157" i="2"/>
  <c r="AI157" i="2"/>
  <c r="AJ157" i="2"/>
  <c r="AK157" i="2"/>
  <c r="AL157" i="2"/>
  <c r="AN157" i="2"/>
  <c r="AM157" i="2" s="1"/>
  <c r="AO157" i="2"/>
  <c r="AQ157" i="2"/>
  <c r="AP157" i="2" s="1"/>
  <c r="AR157" i="2"/>
  <c r="AS157" i="2"/>
  <c r="AT157" i="2"/>
  <c r="AU157" i="2"/>
  <c r="AW157" i="2"/>
  <c r="AV157" i="2" s="1"/>
  <c r="AX157" i="2"/>
  <c r="AY157" i="2"/>
  <c r="AZ157" i="2"/>
  <c r="BA157" i="2"/>
  <c r="BC157" i="2"/>
  <c r="BB157" i="2" s="1"/>
  <c r="BD157" i="2"/>
  <c r="BF157" i="2"/>
  <c r="BG157" i="2"/>
  <c r="BE157" i="2" s="1"/>
  <c r="BH157" i="2"/>
  <c r="BI157" i="2"/>
  <c r="BJ157" i="2"/>
  <c r="BL157" i="2" a="1"/>
  <c r="BL157" i="2"/>
  <c r="BM157" i="2" s="1"/>
  <c r="BP157" i="2"/>
  <c r="BQ157" i="2"/>
  <c r="BR157" i="2"/>
  <c r="BS157" i="2"/>
  <c r="BT157" i="2"/>
  <c r="BU157" i="2"/>
  <c r="BV157" i="2"/>
  <c r="BW157" i="2"/>
  <c r="BO157" i="2" s="1"/>
  <c r="BX157" i="2"/>
  <c r="BY157" i="2"/>
  <c r="BZ157" i="2"/>
  <c r="CB157" i="2"/>
  <c r="CC157" i="2"/>
  <c r="CD157" i="2"/>
  <c r="CF157" i="2" s="1"/>
  <c r="CE157" i="2"/>
  <c r="CH157" i="2"/>
  <c r="CJ157" i="2"/>
  <c r="CI157" i="2" s="1"/>
  <c r="CK157" i="2"/>
  <c r="CL157" i="2"/>
  <c r="CM157" i="2"/>
  <c r="CN157" i="2"/>
  <c r="CP157" i="2"/>
  <c r="CQ157" i="2"/>
  <c r="CR157" i="2"/>
  <c r="CS157" i="2"/>
  <c r="CT157" i="2"/>
  <c r="CU157" i="2"/>
  <c r="CV157" i="2"/>
  <c r="CX157" i="2"/>
  <c r="CY157" i="2" a="1"/>
  <c r="CY157" i="2"/>
  <c r="CZ157" i="2" s="1"/>
  <c r="CW157" i="2" s="1"/>
  <c r="DA157" i="2"/>
  <c r="DB157" i="2"/>
  <c r="DC157" i="2"/>
  <c r="DD157" i="2" a="1"/>
  <c r="DD157" i="2"/>
  <c r="DE157" i="2"/>
  <c r="DF157" i="2"/>
  <c r="DH157" i="2"/>
  <c r="DI157" i="2"/>
  <c r="DJ157" i="2"/>
  <c r="DK157" i="2"/>
  <c r="DL157" i="2"/>
  <c r="DN157" i="2" a="1"/>
  <c r="DN157" i="2" s="1"/>
  <c r="DO157" i="2"/>
  <c r="DP157" i="2"/>
  <c r="DM157" i="2" s="1"/>
  <c r="DS157" i="2"/>
  <c r="DR157" i="2" s="1"/>
  <c r="DT157" i="2"/>
  <c r="DU157" i="2"/>
  <c r="DV157" i="2"/>
  <c r="DW157" i="2"/>
  <c r="DX157" i="2"/>
  <c r="DY157" i="2"/>
  <c r="DZ157" i="2" s="1"/>
  <c r="EB157" i="2"/>
  <c r="EC157" i="2"/>
  <c r="ED157" i="2"/>
  <c r="EE157" i="2"/>
  <c r="EF157" i="2"/>
  <c r="EG157" i="2"/>
  <c r="EH157" i="2"/>
  <c r="EI157" i="2"/>
  <c r="EJ157" i="2"/>
  <c r="C158" i="2"/>
  <c r="G158" i="2"/>
  <c r="H158" i="2"/>
  <c r="J158" i="2"/>
  <c r="L158" i="2"/>
  <c r="N158" i="2"/>
  <c r="O158" i="2"/>
  <c r="P158" i="2"/>
  <c r="M158" i="2" s="1"/>
  <c r="Q158" i="2"/>
  <c r="S158" i="2"/>
  <c r="T158" i="2"/>
  <c r="U158" i="2"/>
  <c r="W158" i="2"/>
  <c r="X158" i="2"/>
  <c r="Y158" i="2"/>
  <c r="V158" i="2" s="1"/>
  <c r="AA158" i="2" a="1"/>
  <c r="AA158" i="2"/>
  <c r="AB158" i="2" a="1"/>
  <c r="AB158" i="2" s="1"/>
  <c r="AC158" i="2"/>
  <c r="AF158" i="2" a="1"/>
  <c r="AF158" i="2" s="1"/>
  <c r="AG158" i="2" s="1"/>
  <c r="AE158" i="2" s="1"/>
  <c r="AH158" i="2"/>
  <c r="AI158" i="2"/>
  <c r="AK158" i="2"/>
  <c r="AL158" i="2"/>
  <c r="AJ158" i="2" s="1"/>
  <c r="AN158" i="2"/>
  <c r="AO158" i="2"/>
  <c r="AM158" i="2" s="1"/>
  <c r="AP158" i="2"/>
  <c r="AQ158" i="2"/>
  <c r="AR158" i="2"/>
  <c r="AT158" i="2"/>
  <c r="AU158" i="2"/>
  <c r="AW158" i="2"/>
  <c r="AX158" i="2"/>
  <c r="AY158" i="2"/>
  <c r="AZ158" i="2"/>
  <c r="BA158" i="2"/>
  <c r="BC158" i="2"/>
  <c r="BB158" i="2" s="1"/>
  <c r="BD158" i="2"/>
  <c r="BE158" i="2"/>
  <c r="BF158" i="2"/>
  <c r="BG158" i="2"/>
  <c r="BI158" i="2"/>
  <c r="BH158" i="2" s="1"/>
  <c r="BJ158" i="2"/>
  <c r="BK158" i="2"/>
  <c r="BL158" i="2" a="1"/>
  <c r="BL158" i="2"/>
  <c r="BN158" i="2" s="1"/>
  <c r="BM158" i="2"/>
  <c r="BP158" i="2"/>
  <c r="BQ158" i="2"/>
  <c r="BR158" i="2"/>
  <c r="BS158" i="2"/>
  <c r="BT158" i="2"/>
  <c r="BU158" i="2"/>
  <c r="BV158" i="2"/>
  <c r="BW158" i="2"/>
  <c r="BY158" i="2"/>
  <c r="BZ158" i="2"/>
  <c r="CB158" i="2"/>
  <c r="CA158" i="2" s="1"/>
  <c r="CC158" i="2"/>
  <c r="CG158" i="2" s="1"/>
  <c r="CD158" i="2"/>
  <c r="CF158" i="2" s="1"/>
  <c r="CE158" i="2"/>
  <c r="CH158" i="2"/>
  <c r="CJ158" i="2"/>
  <c r="CI158" i="2" s="1"/>
  <c r="CK158" i="2"/>
  <c r="CL158" i="2"/>
  <c r="CN158" i="2"/>
  <c r="CM158" i="2" s="1"/>
  <c r="CP158" i="2"/>
  <c r="CR158" i="2" s="1"/>
  <c r="CQ158" i="2"/>
  <c r="CT158" i="2"/>
  <c r="CU158" i="2"/>
  <c r="CV158" i="2"/>
  <c r="CX158" i="2"/>
  <c r="DA158" i="2" s="1"/>
  <c r="CY158" i="2" a="1"/>
  <c r="CY158" i="2"/>
  <c r="CZ158" i="2" s="1"/>
  <c r="CW158" i="2" s="1"/>
  <c r="DC158" i="2"/>
  <c r="DD158" i="2" a="1"/>
  <c r="DD158" i="2"/>
  <c r="DE158" i="2" s="1"/>
  <c r="DB158" i="2" s="1"/>
  <c r="DF158" i="2"/>
  <c r="DG158" i="2"/>
  <c r="DH158" i="2"/>
  <c r="DI158" i="2"/>
  <c r="DK158" i="2"/>
  <c r="DL158" i="2"/>
  <c r="DN158" i="2" a="1"/>
  <c r="DN158" i="2" s="1"/>
  <c r="DQ158" i="2" s="1"/>
  <c r="DO158" i="2"/>
  <c r="DS158" i="2"/>
  <c r="DR158" i="2" s="1"/>
  <c r="DT158" i="2"/>
  <c r="DU158" i="2"/>
  <c r="DV158" i="2"/>
  <c r="DW158" i="2"/>
  <c r="DY158" i="2"/>
  <c r="DZ158" i="2"/>
  <c r="EA158" i="2"/>
  <c r="EB158" i="2"/>
  <c r="DX158" i="2" s="1"/>
  <c r="EC158" i="2"/>
  <c r="ED158" i="2"/>
  <c r="EH158" i="2"/>
  <c r="EG158" i="2" s="1"/>
  <c r="EI158" i="2"/>
  <c r="EJ158" i="2"/>
  <c r="C159" i="2"/>
  <c r="H159" i="2"/>
  <c r="G159" i="2" s="1"/>
  <c r="J159" i="2"/>
  <c r="I159" i="2"/>
  <c r="L159" i="2"/>
  <c r="N159" i="2"/>
  <c r="O159" i="2"/>
  <c r="P159" i="2"/>
  <c r="Q159" i="2"/>
  <c r="S159" i="2"/>
  <c r="T159" i="2"/>
  <c r="R159" i="2" s="1"/>
  <c r="U159" i="2"/>
  <c r="W159" i="2"/>
  <c r="X159" i="2"/>
  <c r="Y159" i="2"/>
  <c r="AA159" i="2" a="1"/>
  <c r="AA159" i="2" s="1"/>
  <c r="AD159" i="2" s="1"/>
  <c r="Z159" i="2" s="1"/>
  <c r="AB159" i="2" a="1"/>
  <c r="AB159" i="2"/>
  <c r="AC159" i="2"/>
  <c r="AF159" i="2" a="1"/>
  <c r="AF159" i="2" s="1"/>
  <c r="AG159" i="2" s="1"/>
  <c r="AE159" i="2" s="1"/>
  <c r="AH159" i="2"/>
  <c r="AI159" i="2"/>
  <c r="AK159" i="2"/>
  <c r="AL159" i="2"/>
  <c r="AM159" i="2"/>
  <c r="AN159" i="2"/>
  <c r="AO159" i="2"/>
  <c r="AQ159" i="2"/>
  <c r="AP159" i="2" s="1"/>
  <c r="AR159" i="2"/>
  <c r="AS159" i="2"/>
  <c r="AT159" i="2"/>
  <c r="AU159" i="2"/>
  <c r="AV159" i="2"/>
  <c r="AW159" i="2"/>
  <c r="AX159" i="2"/>
  <c r="AZ159" i="2"/>
  <c r="AY159" i="2" s="1"/>
  <c r="BA159" i="2"/>
  <c r="BC159" i="2"/>
  <c r="BB159" i="2" s="1"/>
  <c r="BD159" i="2"/>
  <c r="BE159" i="2"/>
  <c r="BF159" i="2"/>
  <c r="BG159" i="2"/>
  <c r="BI159" i="2"/>
  <c r="BH159" i="2" s="1"/>
  <c r="BJ159" i="2"/>
  <c r="BK159" i="2"/>
  <c r="BL159" i="2" a="1"/>
  <c r="BL159" i="2" s="1"/>
  <c r="BP159" i="2"/>
  <c r="BQ159" i="2"/>
  <c r="BR159" i="2"/>
  <c r="BS159" i="2"/>
  <c r="BT159" i="2"/>
  <c r="BU159" i="2"/>
  <c r="BV159" i="2"/>
  <c r="BW159" i="2"/>
  <c r="BO159" i="2" s="1"/>
  <c r="BY159" i="2"/>
  <c r="BZ159" i="2"/>
  <c r="BX159" i="2" s="1"/>
  <c r="CB159" i="2"/>
  <c r="CC159" i="2"/>
  <c r="CD159" i="2"/>
  <c r="CE159" i="2"/>
  <c r="CF159" i="2"/>
  <c r="CG159" i="2" s="1"/>
  <c r="CA159" i="2" s="1"/>
  <c r="CH159" i="2"/>
  <c r="CI159" i="2"/>
  <c r="CJ159" i="2"/>
  <c r="CK159" i="2"/>
  <c r="CL159" i="2"/>
  <c r="CN159" i="2"/>
  <c r="CM159" i="2" s="1"/>
  <c r="CP159" i="2"/>
  <c r="CQ159" i="2"/>
  <c r="CU159" i="2"/>
  <c r="CV159" i="2"/>
  <c r="CX159" i="2"/>
  <c r="CY159" i="2" a="1"/>
  <c r="CY159" i="2" s="1"/>
  <c r="CZ159" i="2" s="1"/>
  <c r="CW159" i="2" s="1"/>
  <c r="DC159" i="2"/>
  <c r="DD159" i="2" a="1"/>
  <c r="DD159" i="2" s="1"/>
  <c r="DE159" i="2" s="1"/>
  <c r="DB159" i="2" s="1"/>
  <c r="DH159" i="2"/>
  <c r="DG159" i="2" s="1"/>
  <c r="DI159" i="2"/>
  <c r="DK159" i="2"/>
  <c r="DJ159" i="2" s="1"/>
  <c r="DL159" i="2"/>
  <c r="DM159" i="2"/>
  <c r="DN159" i="2" a="1"/>
  <c r="DN159" i="2" s="1"/>
  <c r="DP159" i="2" s="1"/>
  <c r="DO159" i="2"/>
  <c r="DQ159" i="2"/>
  <c r="DS159" i="2"/>
  <c r="DR159" i="2" s="1"/>
  <c r="DT159" i="2"/>
  <c r="DU159" i="2"/>
  <c r="DV159" i="2"/>
  <c r="DW159" i="2"/>
  <c r="DY159" i="2"/>
  <c r="EA159" i="2" s="1"/>
  <c r="DZ159" i="2"/>
  <c r="EB159" i="2"/>
  <c r="DX159" i="2" s="1"/>
  <c r="EC159" i="2"/>
  <c r="ED159" i="2"/>
  <c r="EE159" i="2"/>
  <c r="EF159" i="2"/>
  <c r="EH159" i="2"/>
  <c r="EG159" i="2" s="1"/>
  <c r="EJ159" i="2"/>
  <c r="C160" i="2"/>
  <c r="G160" i="2"/>
  <c r="H160" i="2"/>
  <c r="J160" i="2"/>
  <c r="I160" i="2"/>
  <c r="L160" i="2"/>
  <c r="N160" i="2"/>
  <c r="O160" i="2"/>
  <c r="P160" i="2"/>
  <c r="Q160" i="2"/>
  <c r="R160" i="2"/>
  <c r="S160" i="2"/>
  <c r="T160" i="2"/>
  <c r="U160" i="2"/>
  <c r="W160" i="2"/>
  <c r="X160" i="2"/>
  <c r="V160" i="2" s="1"/>
  <c r="Y160" i="2"/>
  <c r="AA160" i="2" a="1"/>
  <c r="AA160" i="2"/>
  <c r="AB160" i="2" a="1"/>
  <c r="AB160" i="2"/>
  <c r="AD160" i="2" s="1"/>
  <c r="AC160" i="2"/>
  <c r="Z160" i="2" s="1"/>
  <c r="AE160" i="2"/>
  <c r="AF160" i="2" a="1"/>
  <c r="AF160" i="2" s="1"/>
  <c r="AG160" i="2" s="1"/>
  <c r="AH160" i="2"/>
  <c r="AI160" i="2"/>
  <c r="AK160" i="2"/>
  <c r="AL160" i="2"/>
  <c r="AJ160" i="2" s="1"/>
  <c r="AM160" i="2"/>
  <c r="AN160" i="2"/>
  <c r="AO160" i="2"/>
  <c r="AQ160" i="2"/>
  <c r="AR160" i="2"/>
  <c r="AT160" i="2"/>
  <c r="AS160" i="2" s="1"/>
  <c r="AU160" i="2"/>
  <c r="AW160" i="2"/>
  <c r="AV160" i="2" s="1"/>
  <c r="AX160" i="2"/>
  <c r="AZ160" i="2"/>
  <c r="BA160" i="2"/>
  <c r="AY160" i="2" s="1"/>
  <c r="BC160" i="2"/>
  <c r="BB160" i="2" s="1"/>
  <c r="BD160" i="2"/>
  <c r="BF160" i="2"/>
  <c r="BE160" i="2" s="1"/>
  <c r="BG160" i="2"/>
  <c r="BI160" i="2"/>
  <c r="BJ160" i="2"/>
  <c r="BH160" i="2" s="1"/>
  <c r="BL160" i="2" a="1"/>
  <c r="BL160" i="2"/>
  <c r="BM160" i="2"/>
  <c r="BN160" i="2"/>
  <c r="BP160" i="2"/>
  <c r="BQ160" i="2"/>
  <c r="BR160" i="2"/>
  <c r="BS160" i="2"/>
  <c r="BT160" i="2"/>
  <c r="BU160" i="2"/>
  <c r="BV160" i="2"/>
  <c r="BO160" i="2" s="1"/>
  <c r="BW160" i="2"/>
  <c r="BY160" i="2"/>
  <c r="BX160" i="2" s="1"/>
  <c r="BZ160" i="2"/>
  <c r="CB160" i="2"/>
  <c r="CA160" i="2" s="1"/>
  <c r="CC160" i="2"/>
  <c r="CD160" i="2"/>
  <c r="CF160" i="2" s="1"/>
  <c r="CG160" i="2" s="1"/>
  <c r="CE160" i="2"/>
  <c r="CH160" i="2"/>
  <c r="CJ160" i="2"/>
  <c r="CK160" i="2"/>
  <c r="CL160" i="2"/>
  <c r="CM160" i="2"/>
  <c r="CN160" i="2"/>
  <c r="CP160" i="2"/>
  <c r="CQ160" i="2"/>
  <c r="CU160" i="2"/>
  <c r="CT160" i="2" s="1"/>
  <c r="CV160" i="2"/>
  <c r="CW160" i="2"/>
  <c r="CX160" i="2"/>
  <c r="DA160" i="2" s="1"/>
  <c r="CY160" i="2" a="1"/>
  <c r="CY160" i="2"/>
  <c r="CZ160" i="2"/>
  <c r="DB160" i="2"/>
  <c r="DC160" i="2"/>
  <c r="DF160" i="2" s="1"/>
  <c r="DD160" i="2" a="1"/>
  <c r="DD160" i="2" s="1"/>
  <c r="DE160" i="2" s="1"/>
  <c r="DH160" i="2"/>
  <c r="DG160" i="2" s="1"/>
  <c r="DI160" i="2"/>
  <c r="DK160" i="2"/>
  <c r="DL160" i="2"/>
  <c r="DJ160" i="2" s="1"/>
  <c r="DN160" i="2" a="1"/>
  <c r="DN160" i="2"/>
  <c r="DO160" i="2"/>
  <c r="DP160" i="2" s="1"/>
  <c r="DM160" i="2" s="1"/>
  <c r="DR160" i="2"/>
  <c r="DS160" i="2"/>
  <c r="DT160" i="2"/>
  <c r="DV160" i="2"/>
  <c r="DU160" i="2" s="1"/>
  <c r="DW160" i="2"/>
  <c r="DX160" i="2"/>
  <c r="DY160" i="2"/>
  <c r="DZ160" i="2" s="1"/>
  <c r="EA160" i="2"/>
  <c r="EB160" i="2"/>
  <c r="ED160" i="2"/>
  <c r="EC160" i="2" s="1"/>
  <c r="EE160" i="2"/>
  <c r="EF160" i="2"/>
  <c r="EG160" i="2"/>
  <c r="EH160" i="2"/>
  <c r="EJ160" i="2" s="1"/>
  <c r="C161" i="2"/>
  <c r="G161" i="2"/>
  <c r="H161" i="2"/>
  <c r="I161" i="2"/>
  <c r="J161" i="2"/>
  <c r="L161" i="2"/>
  <c r="N161" i="2"/>
  <c r="O161" i="2"/>
  <c r="P161" i="2"/>
  <c r="Q161" i="2"/>
  <c r="S161" i="2"/>
  <c r="T161" i="2"/>
  <c r="R161" i="2" s="1"/>
  <c r="U161" i="2"/>
  <c r="W161" i="2"/>
  <c r="X161" i="2"/>
  <c r="V161" i="2" s="1"/>
  <c r="Y161" i="2"/>
  <c r="AA161" i="2" a="1"/>
  <c r="AA161" i="2"/>
  <c r="AB161" i="2" a="1"/>
  <c r="AB161" i="2"/>
  <c r="AD161" i="2" s="1"/>
  <c r="AC161" i="2"/>
  <c r="Z161" i="2" s="1"/>
  <c r="AF161" i="2" a="1"/>
  <c r="AF161" i="2" s="1"/>
  <c r="AG161" i="2" s="1"/>
  <c r="AH161" i="2"/>
  <c r="AI161" i="2"/>
  <c r="AK161" i="2"/>
  <c r="AJ161" i="2" s="1"/>
  <c r="AL161" i="2"/>
  <c r="AM161" i="2"/>
  <c r="AN161" i="2"/>
  <c r="AO161" i="2"/>
  <c r="AQ161" i="2"/>
  <c r="AP161" i="2" s="1"/>
  <c r="AR161" i="2"/>
  <c r="AS161" i="2"/>
  <c r="AT161" i="2"/>
  <c r="AU161" i="2"/>
  <c r="AW161" i="2"/>
  <c r="AV161" i="2" s="1"/>
  <c r="AX161" i="2"/>
  <c r="AZ161" i="2"/>
  <c r="AY161" i="2" s="1"/>
  <c r="BA161" i="2"/>
  <c r="BC161" i="2"/>
  <c r="BB161" i="2" s="1"/>
  <c r="BD161" i="2"/>
  <c r="BE161" i="2"/>
  <c r="BF161" i="2"/>
  <c r="BG161" i="2"/>
  <c r="BI161" i="2"/>
  <c r="BH161" i="2" s="1"/>
  <c r="BJ161" i="2"/>
  <c r="BK161" i="2"/>
  <c r="BL161" i="2" a="1"/>
  <c r="BL161" i="2"/>
  <c r="BN161" i="2" s="1"/>
  <c r="BP161" i="2"/>
  <c r="BQ161" i="2"/>
  <c r="BR161" i="2"/>
  <c r="BS161" i="2"/>
  <c r="BT161" i="2"/>
  <c r="BU161" i="2"/>
  <c r="BV161" i="2"/>
  <c r="BW161" i="2"/>
  <c r="BY161" i="2"/>
  <c r="BZ161" i="2"/>
  <c r="BX161" i="2" s="1"/>
  <c r="CB161" i="2"/>
  <c r="CC161" i="2"/>
  <c r="CD161" i="2"/>
  <c r="CF161" i="2" s="1"/>
  <c r="CE161" i="2"/>
  <c r="CH161" i="2"/>
  <c r="CJ161" i="2"/>
  <c r="CK161" i="2"/>
  <c r="CL161" i="2"/>
  <c r="CM161" i="2"/>
  <c r="CN161" i="2"/>
  <c r="CP161" i="2"/>
  <c r="CS161" i="2" s="1"/>
  <c r="CO161" i="2" s="1"/>
  <c r="CQ161" i="2"/>
  <c r="CR161" i="2"/>
  <c r="CU161" i="2"/>
  <c r="CT161" i="2" s="1"/>
  <c r="CV161" i="2"/>
  <c r="CX161" i="2"/>
  <c r="DA161" i="2" s="1"/>
  <c r="CY161" i="2" a="1"/>
  <c r="CY161" i="2"/>
  <c r="CZ161" i="2"/>
  <c r="CW161" i="2" s="1"/>
  <c r="DB161" i="2"/>
  <c r="DC161" i="2"/>
  <c r="DF161" i="2" s="1"/>
  <c r="DD161" i="2" a="1"/>
  <c r="DD161" i="2"/>
  <c r="DE161" i="2" s="1"/>
  <c r="DH161" i="2"/>
  <c r="DG161" i="2" s="1"/>
  <c r="DI161" i="2"/>
  <c r="DJ161" i="2"/>
  <c r="DK161" i="2"/>
  <c r="DL161" i="2"/>
  <c r="DN161" i="2" a="1"/>
  <c r="DN161" i="2" s="1"/>
  <c r="DO161" i="2"/>
  <c r="DS161" i="2"/>
  <c r="DR161" i="2" s="1"/>
  <c r="DT161" i="2"/>
  <c r="DU161" i="2"/>
  <c r="DV161" i="2"/>
  <c r="DW161" i="2"/>
  <c r="DY161" i="2"/>
  <c r="DZ161" i="2" s="1"/>
  <c r="EB161" i="2"/>
  <c r="EC161" i="2"/>
  <c r="ED161" i="2"/>
  <c r="EF161" i="2" s="1"/>
  <c r="EG161" i="2"/>
  <c r="EH161" i="2"/>
  <c r="EI161" i="2"/>
  <c r="EJ161" i="2"/>
  <c r="C162" i="2"/>
  <c r="G162" i="2"/>
  <c r="H162" i="2"/>
  <c r="J162" i="2"/>
  <c r="L162" i="2"/>
  <c r="I162" i="2" s="1"/>
  <c r="N162" i="2"/>
  <c r="O162" i="2"/>
  <c r="P162" i="2"/>
  <c r="M162" i="2" s="1"/>
  <c r="Q162" i="2"/>
  <c r="R162" i="2"/>
  <c r="S162" i="2"/>
  <c r="T162" i="2"/>
  <c r="U162" i="2"/>
  <c r="W162" i="2"/>
  <c r="X162" i="2"/>
  <c r="V162" i="2" s="1"/>
  <c r="Y162" i="2"/>
  <c r="AA162" i="2" a="1"/>
  <c r="AA162" i="2" s="1"/>
  <c r="AB162" i="2" a="1"/>
  <c r="AB162" i="2" s="1"/>
  <c r="AD162" i="2" s="1"/>
  <c r="Z162" i="2" s="1"/>
  <c r="AC162" i="2"/>
  <c r="AF162" i="2" a="1"/>
  <c r="AF162" i="2" s="1"/>
  <c r="AG162" i="2" s="1"/>
  <c r="AH162" i="2"/>
  <c r="AI162" i="2"/>
  <c r="AK162" i="2"/>
  <c r="AL162" i="2"/>
  <c r="AJ162" i="2" s="1"/>
  <c r="AN162" i="2"/>
  <c r="AM162" i="2" s="1"/>
  <c r="AO162" i="2"/>
  <c r="AP162" i="2"/>
  <c r="AQ162" i="2"/>
  <c r="AR162" i="2"/>
  <c r="AS162" i="2"/>
  <c r="AT162" i="2"/>
  <c r="AU162" i="2"/>
  <c r="AV162" i="2"/>
  <c r="AW162" i="2"/>
  <c r="AX162" i="2"/>
  <c r="AY162" i="2"/>
  <c r="AZ162" i="2"/>
  <c r="BA162" i="2"/>
  <c r="BC162" i="2"/>
  <c r="BB162" i="2" s="1"/>
  <c r="BD162" i="2"/>
  <c r="BE162" i="2"/>
  <c r="BF162" i="2"/>
  <c r="BG162" i="2"/>
  <c r="BI162" i="2"/>
  <c r="BH162" i="2" s="1"/>
  <c r="BJ162" i="2"/>
  <c r="BL162" i="2" a="1"/>
  <c r="BL162" i="2" s="1"/>
  <c r="BM162" i="2"/>
  <c r="BN162" i="2"/>
  <c r="BP162" i="2"/>
  <c r="BQ162" i="2"/>
  <c r="BR162" i="2"/>
  <c r="BS162" i="2"/>
  <c r="BT162" i="2"/>
  <c r="BU162" i="2"/>
  <c r="BV162" i="2"/>
  <c r="BK162" i="2" s="1"/>
  <c r="BW162" i="2"/>
  <c r="BX162" i="2"/>
  <c r="BY162" i="2"/>
  <c r="BZ162" i="2"/>
  <c r="CB162" i="2"/>
  <c r="CC162" i="2"/>
  <c r="CD162" i="2"/>
  <c r="CF162" i="2" s="1"/>
  <c r="CE162" i="2"/>
  <c r="CH162" i="2"/>
  <c r="CJ162" i="2"/>
  <c r="CK162" i="2"/>
  <c r="CI162" i="2" s="1"/>
  <c r="CL162" i="2"/>
  <c r="CN162" i="2"/>
  <c r="CM162" i="2" s="1"/>
  <c r="CP162" i="2"/>
  <c r="CQ162" i="2"/>
  <c r="CT162" i="2"/>
  <c r="CU162" i="2"/>
  <c r="CV162" i="2"/>
  <c r="CX162" i="2"/>
  <c r="CY162" i="2" a="1"/>
  <c r="CY162" i="2" s="1"/>
  <c r="CZ162" i="2" s="1"/>
  <c r="CW162" i="2" s="1"/>
  <c r="DC162" i="2"/>
  <c r="DD162" i="2" a="1"/>
  <c r="DD162" i="2"/>
  <c r="DE162" i="2"/>
  <c r="DB162" i="2" s="1"/>
  <c r="DF162" i="2"/>
  <c r="DG162" i="2"/>
  <c r="DH162" i="2"/>
  <c r="DI162" i="2"/>
  <c r="DJ162" i="2"/>
  <c r="DK162" i="2"/>
  <c r="DL162" i="2"/>
  <c r="DN162" i="2" a="1"/>
  <c r="DN162" i="2" s="1"/>
  <c r="DQ162" i="2" s="1"/>
  <c r="DO162" i="2"/>
  <c r="DS162" i="2"/>
  <c r="DT162" i="2"/>
  <c r="DV162" i="2"/>
  <c r="DW162" i="2"/>
  <c r="DY162" i="2"/>
  <c r="DZ162" i="2" s="1"/>
  <c r="EB162" i="2"/>
  <c r="ED162" i="2"/>
  <c r="EF162" i="2" s="1"/>
  <c r="EG162" i="2"/>
  <c r="EH162" i="2"/>
  <c r="EI162" i="2"/>
  <c r="EJ162" i="2"/>
  <c r="C163" i="2"/>
  <c r="G163" i="2"/>
  <c r="H163" i="2"/>
  <c r="I163" i="2"/>
  <c r="J163" i="2"/>
  <c r="L163" i="2"/>
  <c r="N163" i="2"/>
  <c r="O163" i="2"/>
  <c r="P163" i="2"/>
  <c r="Q163" i="2"/>
  <c r="S163" i="2"/>
  <c r="T163" i="2"/>
  <c r="U163" i="2"/>
  <c r="W163" i="2"/>
  <c r="X163" i="2"/>
  <c r="Y163" i="2"/>
  <c r="AA163" i="2" a="1"/>
  <c r="AA163" i="2" s="1"/>
  <c r="AB163" i="2" a="1"/>
  <c r="AB163" i="2"/>
  <c r="AC163" i="2"/>
  <c r="AD163" i="2"/>
  <c r="Z163" i="2" s="1"/>
  <c r="AE163" i="2"/>
  <c r="AF163" i="2" a="1"/>
  <c r="AF163" i="2"/>
  <c r="AG163" i="2" s="1"/>
  <c r="AH163" i="2"/>
  <c r="AI163" i="2"/>
  <c r="AK163" i="2"/>
  <c r="AL163" i="2"/>
  <c r="AJ163" i="2" s="1"/>
  <c r="AM163" i="2"/>
  <c r="AN163" i="2"/>
  <c r="AO163" i="2"/>
  <c r="AQ163" i="2"/>
  <c r="AP163" i="2" s="1"/>
  <c r="AR163" i="2"/>
  <c r="AT163" i="2"/>
  <c r="AU163" i="2"/>
  <c r="AS163" i="2" s="1"/>
  <c r="AV163" i="2"/>
  <c r="AW163" i="2"/>
  <c r="AX163" i="2"/>
  <c r="AZ163" i="2"/>
  <c r="BA163" i="2"/>
  <c r="AY163" i="2" s="1"/>
  <c r="BC163" i="2"/>
  <c r="BD163" i="2"/>
  <c r="BE163" i="2"/>
  <c r="BF163" i="2"/>
  <c r="BG163" i="2"/>
  <c r="BI163" i="2"/>
  <c r="BJ163" i="2"/>
  <c r="BL163" i="2" a="1"/>
  <c r="BL163" i="2" s="1"/>
  <c r="BP163" i="2"/>
  <c r="BQ163" i="2"/>
  <c r="BR163" i="2"/>
  <c r="BS163" i="2"/>
  <c r="BT163" i="2"/>
  <c r="BU163" i="2"/>
  <c r="BV163" i="2"/>
  <c r="BW163" i="2"/>
  <c r="BX163" i="2"/>
  <c r="BY163" i="2"/>
  <c r="BZ163" i="2"/>
  <c r="CB163" i="2"/>
  <c r="CC163" i="2"/>
  <c r="CD163" i="2"/>
  <c r="CE163" i="2"/>
  <c r="CF163" i="2"/>
  <c r="CG163" i="2" s="1"/>
  <c r="CA163" i="2" s="1"/>
  <c r="CH163" i="2"/>
  <c r="CJ163" i="2"/>
  <c r="CK163" i="2"/>
  <c r="CL163" i="2"/>
  <c r="CI163" i="2" s="1"/>
  <c r="CN163" i="2"/>
  <c r="CM163" i="2" s="1"/>
  <c r="CO163" i="2"/>
  <c r="CP163" i="2"/>
  <c r="CS163" i="2" s="1"/>
  <c r="CQ163" i="2"/>
  <c r="CR163" i="2"/>
  <c r="CU163" i="2"/>
  <c r="CV163" i="2"/>
  <c r="CT163" i="2" s="1"/>
  <c r="CX163" i="2"/>
  <c r="CY163" i="2" a="1"/>
  <c r="CY163" i="2" s="1"/>
  <c r="CZ163" i="2" s="1"/>
  <c r="CW163" i="2" s="1"/>
  <c r="DC163" i="2"/>
  <c r="DD163" i="2" a="1"/>
  <c r="DD163" i="2" s="1"/>
  <c r="DE163" i="2" s="1"/>
  <c r="DB163" i="2" s="1"/>
  <c r="DF163" i="2"/>
  <c r="DH163" i="2"/>
  <c r="DG163" i="2" s="1"/>
  <c r="DI163" i="2"/>
  <c r="DK163" i="2"/>
  <c r="DL163" i="2"/>
  <c r="DJ163" i="2" s="1"/>
  <c r="DN163" i="2" a="1"/>
  <c r="DN163" i="2" s="1"/>
  <c r="DQ163" i="2" s="1"/>
  <c r="DO163" i="2"/>
  <c r="DP163" i="2" s="1"/>
  <c r="DM163" i="2" s="1"/>
  <c r="DS163" i="2"/>
  <c r="DR163" i="2" s="1"/>
  <c r="DT163" i="2"/>
  <c r="DU163" i="2"/>
  <c r="DV163" i="2"/>
  <c r="DW163" i="2"/>
  <c r="DY163" i="2"/>
  <c r="EB163" i="2"/>
  <c r="EC163" i="2"/>
  <c r="ED163" i="2"/>
  <c r="EE163" i="2"/>
  <c r="EF163" i="2"/>
  <c r="EG163" i="2"/>
  <c r="EH163" i="2"/>
  <c r="EI163" i="2" s="1"/>
  <c r="EJ163" i="2"/>
  <c r="C164" i="2"/>
  <c r="H164" i="2"/>
  <c r="G164" i="2" s="1"/>
  <c r="J164" i="2"/>
  <c r="I164" i="2"/>
  <c r="L164" i="2"/>
  <c r="N164" i="2"/>
  <c r="O164" i="2"/>
  <c r="P164" i="2"/>
  <c r="Q164" i="2"/>
  <c r="S164" i="2"/>
  <c r="T164" i="2"/>
  <c r="R164" i="2" s="1"/>
  <c r="U164" i="2"/>
  <c r="W164" i="2"/>
  <c r="X164" i="2"/>
  <c r="Y164" i="2"/>
  <c r="AA164" i="2" a="1"/>
  <c r="AA164" i="2"/>
  <c r="AB164" i="2" a="1"/>
  <c r="AB164" i="2"/>
  <c r="AD164" i="2" s="1"/>
  <c r="AC164" i="2"/>
  <c r="AE164" i="2"/>
  <c r="AF164" i="2" a="1"/>
  <c r="AF164" i="2" s="1"/>
  <c r="AG164" i="2" s="1"/>
  <c r="AH164" i="2"/>
  <c r="AI164" i="2"/>
  <c r="AJ164" i="2"/>
  <c r="AK164" i="2"/>
  <c r="AL164" i="2"/>
  <c r="AM164" i="2"/>
  <c r="AN164" i="2"/>
  <c r="AO164" i="2"/>
  <c r="AQ164" i="2"/>
  <c r="AP164" i="2" s="1"/>
  <c r="AR164" i="2"/>
  <c r="AS164" i="2"/>
  <c r="AT164" i="2"/>
  <c r="AU164" i="2"/>
  <c r="AW164" i="2"/>
  <c r="AV164" i="2" s="1"/>
  <c r="AX164" i="2"/>
  <c r="AZ164" i="2"/>
  <c r="AY164" i="2" s="1"/>
  <c r="BA164" i="2"/>
  <c r="BC164" i="2"/>
  <c r="BB164" i="2" s="1"/>
  <c r="BD164" i="2"/>
  <c r="BE164" i="2"/>
  <c r="BF164" i="2"/>
  <c r="BG164" i="2"/>
  <c r="BI164" i="2"/>
  <c r="BJ164" i="2"/>
  <c r="BH164" i="2" s="1"/>
  <c r="BL164" i="2" a="1"/>
  <c r="BL164" i="2"/>
  <c r="BP164" i="2"/>
  <c r="BQ164" i="2"/>
  <c r="BR164" i="2"/>
  <c r="BS164" i="2"/>
  <c r="BT164" i="2"/>
  <c r="BU164" i="2"/>
  <c r="BV164" i="2"/>
  <c r="BO164" i="2" s="1"/>
  <c r="BW164" i="2"/>
  <c r="BY164" i="2"/>
  <c r="BZ164" i="2"/>
  <c r="BX164" i="2" s="1"/>
  <c r="CB164" i="2"/>
  <c r="CC164" i="2"/>
  <c r="CD164" i="2"/>
  <c r="CF164" i="2" s="1"/>
  <c r="CG164" i="2" s="1"/>
  <c r="CE164" i="2"/>
  <c r="CH164" i="2"/>
  <c r="CJ164" i="2"/>
  <c r="CI164" i="2" s="1"/>
  <c r="CK164" i="2"/>
  <c r="CL164" i="2"/>
  <c r="CM164" i="2"/>
  <c r="CN164" i="2"/>
  <c r="CP164" i="2"/>
  <c r="CS164" i="2" s="1"/>
  <c r="CQ164" i="2"/>
  <c r="CR164" i="2"/>
  <c r="CT164" i="2"/>
  <c r="CU164" i="2"/>
  <c r="CV164" i="2"/>
  <c r="CW164" i="2"/>
  <c r="CX164" i="2"/>
  <c r="CY164" i="2" a="1"/>
  <c r="CY164" i="2"/>
  <c r="CZ164" i="2" s="1"/>
  <c r="DA164" i="2"/>
  <c r="DB164" i="2"/>
  <c r="DC164" i="2"/>
  <c r="DF164" i="2" s="1"/>
  <c r="DD164" i="2" a="1"/>
  <c r="DD164" i="2" s="1"/>
  <c r="DE164" i="2" s="1"/>
  <c r="DH164" i="2"/>
  <c r="DG164" i="2" s="1"/>
  <c r="DI164" i="2"/>
  <c r="DJ164" i="2"/>
  <c r="DK164" i="2"/>
  <c r="DL164" i="2"/>
  <c r="DN164" i="2" a="1"/>
  <c r="DN164" i="2" s="1"/>
  <c r="DQ164" i="2" s="1"/>
  <c r="DO164" i="2"/>
  <c r="DP164" i="2" s="1"/>
  <c r="DM164" i="2" s="1"/>
  <c r="DS164" i="2"/>
  <c r="DR164" i="2" s="1"/>
  <c r="DT164" i="2"/>
  <c r="DU164" i="2"/>
  <c r="DV164" i="2"/>
  <c r="DW164" i="2"/>
  <c r="DY164" i="2"/>
  <c r="DX164" i="2" s="1"/>
  <c r="EA164" i="2"/>
  <c r="EB164" i="2"/>
  <c r="EC164" i="2"/>
  <c r="ED164" i="2"/>
  <c r="EE164" i="2"/>
  <c r="EF164" i="2"/>
  <c r="EG164" i="2"/>
  <c r="EH164" i="2"/>
  <c r="EJ164" i="2" s="1"/>
  <c r="EI164" i="2"/>
  <c r="C165" i="2"/>
  <c r="H165" i="2"/>
  <c r="G165" i="2" s="1"/>
  <c r="J165" i="2"/>
  <c r="L165" i="2"/>
  <c r="I165" i="2" s="1"/>
  <c r="N165" i="2"/>
  <c r="O165" i="2"/>
  <c r="P165" i="2"/>
  <c r="M165" i="2" s="1"/>
  <c r="Q165" i="2"/>
  <c r="S165" i="2"/>
  <c r="T165" i="2"/>
  <c r="U165" i="2"/>
  <c r="W165" i="2"/>
  <c r="X165" i="2"/>
  <c r="V165" i="2" s="1"/>
  <c r="Y165" i="2"/>
  <c r="AA165" i="2" a="1"/>
  <c r="AA165" i="2"/>
  <c r="AB165" i="2" a="1"/>
  <c r="AB165" i="2" s="1"/>
  <c r="AD165" i="2" s="1"/>
  <c r="Z165" i="2" s="1"/>
  <c r="AC165" i="2"/>
  <c r="AF165" i="2" a="1"/>
  <c r="AF165" i="2" s="1"/>
  <c r="AG165" i="2"/>
  <c r="AH165" i="2"/>
  <c r="AI165" i="2"/>
  <c r="AJ165" i="2"/>
  <c r="AK165" i="2"/>
  <c r="AL165" i="2"/>
  <c r="AN165" i="2"/>
  <c r="AO165" i="2"/>
  <c r="AM165" i="2" s="1"/>
  <c r="AP165" i="2"/>
  <c r="AQ165" i="2"/>
  <c r="AR165" i="2"/>
  <c r="AT165" i="2"/>
  <c r="AU165" i="2"/>
  <c r="AS165" i="2" s="1"/>
  <c r="AW165" i="2"/>
  <c r="AX165" i="2"/>
  <c r="AY165" i="2"/>
  <c r="AZ165" i="2"/>
  <c r="BA165" i="2"/>
  <c r="BC165" i="2"/>
  <c r="BB165" i="2" s="1"/>
  <c r="BD165" i="2"/>
  <c r="BF165" i="2"/>
  <c r="BG165" i="2"/>
  <c r="BE165" i="2" s="1"/>
  <c r="BH165" i="2"/>
  <c r="BI165" i="2"/>
  <c r="BJ165" i="2"/>
  <c r="BL165" i="2" a="1"/>
  <c r="BL165" i="2"/>
  <c r="BM165" i="2" s="1"/>
  <c r="BN165" i="2"/>
  <c r="BP165" i="2"/>
  <c r="BQ165" i="2"/>
  <c r="BR165" i="2"/>
  <c r="BS165" i="2"/>
  <c r="BT165" i="2"/>
  <c r="BU165" i="2"/>
  <c r="BV165" i="2"/>
  <c r="BW165" i="2"/>
  <c r="BO165" i="2" s="1"/>
  <c r="BX165" i="2"/>
  <c r="BY165" i="2"/>
  <c r="BZ165" i="2"/>
  <c r="CB165" i="2"/>
  <c r="CC165" i="2"/>
  <c r="CD165" i="2"/>
  <c r="CE165" i="2"/>
  <c r="CF165" i="2"/>
  <c r="CH165" i="2"/>
  <c r="CJ165" i="2"/>
  <c r="CI165" i="2" s="1"/>
  <c r="CK165" i="2"/>
  <c r="CL165" i="2"/>
  <c r="CM165" i="2"/>
  <c r="CN165" i="2"/>
  <c r="CP165" i="2"/>
  <c r="CR165" i="2" s="1"/>
  <c r="CQ165" i="2"/>
  <c r="CS165" i="2"/>
  <c r="CO165" i="2" s="1"/>
  <c r="CU165" i="2"/>
  <c r="CV165" i="2"/>
  <c r="CT165" i="2" s="1"/>
  <c r="CX165" i="2"/>
  <c r="CY165" i="2" a="1"/>
  <c r="CY165" i="2"/>
  <c r="CZ165" i="2" s="1"/>
  <c r="CW165" i="2" s="1"/>
  <c r="DA165" i="2"/>
  <c r="DB165" i="2"/>
  <c r="DC165" i="2"/>
  <c r="DD165" i="2" a="1"/>
  <c r="DD165" i="2"/>
  <c r="DE165" i="2" s="1"/>
  <c r="DF165" i="2"/>
  <c r="DH165" i="2"/>
  <c r="DI165" i="2"/>
  <c r="DG165" i="2" s="1"/>
  <c r="DK165" i="2"/>
  <c r="DL165" i="2"/>
  <c r="DJ165" i="2" s="1"/>
  <c r="DN165" i="2" a="1"/>
  <c r="DN165" i="2"/>
  <c r="DQ165" i="2" s="1"/>
  <c r="DO165" i="2"/>
  <c r="DS165" i="2"/>
  <c r="DR165" i="2" s="1"/>
  <c r="DT165" i="2"/>
  <c r="DV165" i="2"/>
  <c r="DW165" i="2"/>
  <c r="DU165" i="2" s="1"/>
  <c r="DX165" i="2"/>
  <c r="DY165" i="2"/>
  <c r="DZ165" i="2" s="1"/>
  <c r="EA165" i="2"/>
  <c r="EB165" i="2"/>
  <c r="ED165" i="2"/>
  <c r="EC165" i="2" s="1"/>
  <c r="EF165" i="2"/>
  <c r="EG165" i="2"/>
  <c r="EH165" i="2"/>
  <c r="EI165" i="2"/>
  <c r="EJ165" i="2"/>
  <c r="C166" i="2"/>
  <c r="G166" i="2"/>
  <c r="H166" i="2"/>
  <c r="I166" i="2"/>
  <c r="J166" i="2"/>
  <c r="L166" i="2"/>
  <c r="N166" i="2"/>
  <c r="O166" i="2"/>
  <c r="P166" i="2"/>
  <c r="M166" i="2" s="1"/>
  <c r="Q166" i="2"/>
  <c r="S166" i="2"/>
  <c r="T166" i="2"/>
  <c r="U166" i="2"/>
  <c r="W166" i="2"/>
  <c r="X166" i="2"/>
  <c r="V166" i="2" s="1"/>
  <c r="Y166" i="2"/>
  <c r="AA166" i="2" a="1"/>
  <c r="AA166" i="2" s="1"/>
  <c r="AB166" i="2" a="1"/>
  <c r="AB166" i="2"/>
  <c r="AC166" i="2"/>
  <c r="AF166" i="2" a="1"/>
  <c r="AF166" i="2"/>
  <c r="AG166" i="2"/>
  <c r="AH166" i="2"/>
  <c r="AI166" i="2"/>
  <c r="AE166" i="2" s="1"/>
  <c r="AK166" i="2"/>
  <c r="AL166" i="2"/>
  <c r="AM166" i="2"/>
  <c r="AN166" i="2"/>
  <c r="AO166" i="2"/>
  <c r="AP166" i="2"/>
  <c r="AQ166" i="2"/>
  <c r="AR166" i="2"/>
  <c r="AS166" i="2"/>
  <c r="AT166" i="2"/>
  <c r="AU166" i="2"/>
  <c r="AW166" i="2"/>
  <c r="AV166" i="2" s="1"/>
  <c r="AX166" i="2"/>
  <c r="AZ166" i="2"/>
  <c r="BA166" i="2"/>
  <c r="AY166" i="2" s="1"/>
  <c r="BC166" i="2"/>
  <c r="BB166" i="2" s="1"/>
  <c r="BD166" i="2"/>
  <c r="BF166" i="2"/>
  <c r="BE166" i="2" s="1"/>
  <c r="BG166" i="2"/>
  <c r="BI166" i="2"/>
  <c r="BJ166" i="2"/>
  <c r="BL166" i="2" a="1"/>
  <c r="BL166" i="2" s="1"/>
  <c r="BP166" i="2"/>
  <c r="BQ166" i="2"/>
  <c r="BR166" i="2"/>
  <c r="BS166" i="2"/>
  <c r="BT166" i="2"/>
  <c r="BU166" i="2"/>
  <c r="BV166" i="2"/>
  <c r="BW166" i="2"/>
  <c r="BY166" i="2"/>
  <c r="BX166" i="2" s="1"/>
  <c r="BZ166" i="2"/>
  <c r="CB166" i="2"/>
  <c r="CA166" i="2" s="1"/>
  <c r="CC166" i="2"/>
  <c r="CD166" i="2"/>
  <c r="CF166" i="2" s="1"/>
  <c r="CE166" i="2"/>
  <c r="CG166" i="2"/>
  <c r="CH166" i="2"/>
  <c r="CJ166" i="2"/>
  <c r="CI166" i="2" s="1"/>
  <c r="CK166" i="2"/>
  <c r="CL166" i="2"/>
  <c r="CN166" i="2"/>
  <c r="CM166" i="2" s="1"/>
  <c r="CP166" i="2"/>
  <c r="CR166" i="2" s="1"/>
  <c r="CQ166" i="2"/>
  <c r="CS166" i="2"/>
  <c r="CO166" i="2" s="1"/>
  <c r="CU166" i="2"/>
  <c r="CV166" i="2"/>
  <c r="CT166" i="2" s="1"/>
  <c r="CX166" i="2"/>
  <c r="CY166" i="2" a="1"/>
  <c r="CY166" i="2" s="1"/>
  <c r="CZ166" i="2" s="1"/>
  <c r="CW166" i="2" s="1"/>
  <c r="DC166" i="2"/>
  <c r="DD166" i="2" a="1"/>
  <c r="DD166" i="2" s="1"/>
  <c r="DE166" i="2"/>
  <c r="DB166" i="2" s="1"/>
  <c r="DF166" i="2"/>
  <c r="DH166" i="2"/>
  <c r="DG166" i="2" s="1"/>
  <c r="DI166" i="2"/>
  <c r="DK166" i="2"/>
  <c r="DJ166" i="2" s="1"/>
  <c r="DL166" i="2"/>
  <c r="DN166" i="2" a="1"/>
  <c r="DN166" i="2" s="1"/>
  <c r="DO166" i="2"/>
  <c r="DP166" i="2" s="1"/>
  <c r="DM166" i="2" s="1"/>
  <c r="DS166" i="2"/>
  <c r="DR166" i="2" s="1"/>
  <c r="DT166" i="2"/>
  <c r="DV166" i="2"/>
  <c r="DU166" i="2" s="1"/>
  <c r="DW166" i="2"/>
  <c r="DY166" i="2"/>
  <c r="EB166" i="2"/>
  <c r="ED166" i="2"/>
  <c r="EE166" i="2"/>
  <c r="EH166" i="2"/>
  <c r="C167" i="2"/>
  <c r="G167" i="2"/>
  <c r="H167" i="2"/>
  <c r="I167" i="2"/>
  <c r="J167" i="2"/>
  <c r="L167" i="2"/>
  <c r="N167" i="2"/>
  <c r="O167" i="2"/>
  <c r="P167" i="2"/>
  <c r="Q167" i="2"/>
  <c r="S167" i="2"/>
  <c r="T167" i="2"/>
  <c r="U167" i="2"/>
  <c r="W167" i="2"/>
  <c r="X167" i="2"/>
  <c r="Y167" i="2"/>
  <c r="AA167" i="2" a="1"/>
  <c r="AA167" i="2"/>
  <c r="AB167" i="2" a="1"/>
  <c r="AB167" i="2"/>
  <c r="AD167" i="2" s="1"/>
  <c r="AC167" i="2"/>
  <c r="AE167" i="2"/>
  <c r="AF167" i="2" a="1"/>
  <c r="AF167" i="2"/>
  <c r="AG167" i="2"/>
  <c r="AH167" i="2"/>
  <c r="AI167" i="2"/>
  <c r="AJ167" i="2"/>
  <c r="AK167" i="2"/>
  <c r="AL167" i="2"/>
  <c r="AN167" i="2"/>
  <c r="AM167" i="2" s="1"/>
  <c r="AO167" i="2"/>
  <c r="AQ167" i="2"/>
  <c r="AR167" i="2"/>
  <c r="AT167" i="2"/>
  <c r="AU167" i="2"/>
  <c r="AS167" i="2" s="1"/>
  <c r="AW167" i="2"/>
  <c r="AV167" i="2" s="1"/>
  <c r="AX167" i="2"/>
  <c r="AZ167" i="2"/>
  <c r="AY167" i="2" s="1"/>
  <c r="BA167" i="2"/>
  <c r="BC167" i="2"/>
  <c r="BB167" i="2" s="1"/>
  <c r="BD167" i="2"/>
  <c r="BE167" i="2"/>
  <c r="BF167" i="2"/>
  <c r="BG167" i="2"/>
  <c r="BI167" i="2"/>
  <c r="BH167" i="2" s="1"/>
  <c r="BJ167" i="2"/>
  <c r="BK167" i="2"/>
  <c r="BL167" i="2" a="1"/>
  <c r="BL167" i="2"/>
  <c r="BM167" i="2" s="1"/>
  <c r="BN167" i="2"/>
  <c r="BP167" i="2"/>
  <c r="BQ167" i="2"/>
  <c r="BR167" i="2"/>
  <c r="BS167" i="2"/>
  <c r="BT167" i="2"/>
  <c r="BU167" i="2"/>
  <c r="BV167" i="2"/>
  <c r="BW167" i="2"/>
  <c r="BX167" i="2"/>
  <c r="BY167" i="2"/>
  <c r="BZ167" i="2"/>
  <c r="CB167" i="2"/>
  <c r="CC167" i="2"/>
  <c r="CD167" i="2"/>
  <c r="CE167" i="2"/>
  <c r="CF167" i="2"/>
  <c r="CG167" i="2" s="1"/>
  <c r="CA167" i="2" s="1"/>
  <c r="CH167" i="2"/>
  <c r="CI167" i="2"/>
  <c r="CJ167" i="2"/>
  <c r="CK167" i="2"/>
  <c r="CL167" i="2"/>
  <c r="CN167" i="2"/>
  <c r="CM167" i="2" s="1"/>
  <c r="CP167" i="2"/>
  <c r="CQ167" i="2"/>
  <c r="CU167" i="2"/>
  <c r="CT167" i="2" s="1"/>
  <c r="CV167" i="2"/>
  <c r="CX167" i="2"/>
  <c r="CY167" i="2" a="1"/>
  <c r="CY167" i="2"/>
  <c r="CZ167" i="2" s="1"/>
  <c r="CW167" i="2" s="1"/>
  <c r="DC167" i="2"/>
  <c r="DF167" i="2" s="1"/>
  <c r="DD167" i="2" a="1"/>
  <c r="DD167" i="2"/>
  <c r="DE167" i="2"/>
  <c r="DB167" i="2" s="1"/>
  <c r="DH167" i="2"/>
  <c r="DG167" i="2" s="1"/>
  <c r="DI167" i="2"/>
  <c r="DK167" i="2"/>
  <c r="DJ167" i="2" s="1"/>
  <c r="DL167" i="2"/>
  <c r="DN167" i="2" a="1"/>
  <c r="DN167" i="2" s="1"/>
  <c r="DQ167" i="2" s="1"/>
  <c r="DO167" i="2"/>
  <c r="DP167" i="2"/>
  <c r="DM167" i="2" s="1"/>
  <c r="DS167" i="2"/>
  <c r="DR167" i="2" s="1"/>
  <c r="DT167" i="2"/>
  <c r="DU167" i="2"/>
  <c r="DV167" i="2"/>
  <c r="DW167" i="2"/>
  <c r="DX167" i="2"/>
  <c r="DY167" i="2"/>
  <c r="DZ167" i="2"/>
  <c r="EA167" i="2"/>
  <c r="EB167" i="2"/>
  <c r="EC167" i="2"/>
  <c r="ED167" i="2"/>
  <c r="EE167" i="2"/>
  <c r="EF167" i="2"/>
  <c r="EH167" i="2"/>
  <c r="EG167" i="2" s="1"/>
  <c r="EI167" i="2"/>
  <c r="C168" i="2"/>
  <c r="H168" i="2"/>
  <c r="G168" i="2" s="1"/>
  <c r="J168" i="2"/>
  <c r="L168" i="2"/>
  <c r="N168" i="2"/>
  <c r="O168" i="2"/>
  <c r="P168" i="2"/>
  <c r="Q168" i="2"/>
  <c r="S168" i="2"/>
  <c r="T168" i="2"/>
  <c r="R168" i="2" s="1"/>
  <c r="U168" i="2"/>
  <c r="W168" i="2"/>
  <c r="X168" i="2"/>
  <c r="V168" i="2" s="1"/>
  <c r="Y168" i="2"/>
  <c r="AA168" i="2" a="1"/>
  <c r="AA168" i="2"/>
  <c r="AB168" i="2" a="1"/>
  <c r="AB168" i="2"/>
  <c r="AC168" i="2"/>
  <c r="AF168" i="2" a="1"/>
  <c r="AF168" i="2" s="1"/>
  <c r="AG168" i="2"/>
  <c r="AH168" i="2"/>
  <c r="AI168" i="2"/>
  <c r="AJ168" i="2"/>
  <c r="AK168" i="2"/>
  <c r="AL168" i="2"/>
  <c r="AN168" i="2"/>
  <c r="AO168" i="2"/>
  <c r="AM168" i="2" s="1"/>
  <c r="AQ168" i="2"/>
  <c r="AR168" i="2"/>
  <c r="AP168" i="2" s="1"/>
  <c r="AT168" i="2"/>
  <c r="AS168" i="2" s="1"/>
  <c r="AU168" i="2"/>
  <c r="AW168" i="2"/>
  <c r="AX168" i="2"/>
  <c r="AZ168" i="2"/>
  <c r="BA168" i="2"/>
  <c r="AY168" i="2" s="1"/>
  <c r="BC168" i="2"/>
  <c r="BB168" i="2" s="1"/>
  <c r="BD168" i="2"/>
  <c r="BF168" i="2"/>
  <c r="BG168" i="2"/>
  <c r="BI168" i="2"/>
  <c r="BH168" i="2" s="1"/>
  <c r="BJ168" i="2"/>
  <c r="BL168" i="2" a="1"/>
  <c r="BL168" i="2"/>
  <c r="BM168" i="2"/>
  <c r="BN168" i="2"/>
  <c r="BP168" i="2"/>
  <c r="BQ168" i="2"/>
  <c r="BR168" i="2"/>
  <c r="BS168" i="2"/>
  <c r="BT168" i="2"/>
  <c r="BU168" i="2"/>
  <c r="BV168" i="2"/>
  <c r="BW168" i="2"/>
  <c r="BX168" i="2"/>
  <c r="BY168" i="2"/>
  <c r="BZ168" i="2"/>
  <c r="CB168" i="2"/>
  <c r="CC168" i="2"/>
  <c r="CD168" i="2"/>
  <c r="CF168" i="2" s="1"/>
  <c r="CE168" i="2"/>
  <c r="CG168" i="2"/>
  <c r="CH168" i="2"/>
  <c r="CJ168" i="2"/>
  <c r="CK168" i="2"/>
  <c r="CL168" i="2"/>
  <c r="CN168" i="2"/>
  <c r="CM168" i="2" s="1"/>
  <c r="CP168" i="2"/>
  <c r="CQ168" i="2"/>
  <c r="CU168" i="2"/>
  <c r="CV168" i="2"/>
  <c r="CX168" i="2"/>
  <c r="DA168" i="2" s="1"/>
  <c r="CY168" i="2" a="1"/>
  <c r="CY168" i="2"/>
  <c r="CZ168" i="2"/>
  <c r="CW168" i="2" s="1"/>
  <c r="DB168" i="2"/>
  <c r="DC168" i="2"/>
  <c r="DF168" i="2" s="1"/>
  <c r="DD168" i="2" a="1"/>
  <c r="DD168" i="2"/>
  <c r="DE168" i="2" s="1"/>
  <c r="DH168" i="2"/>
  <c r="DG168" i="2" s="1"/>
  <c r="DI168" i="2"/>
  <c r="DK168" i="2"/>
  <c r="DJ168" i="2" s="1"/>
  <c r="DL168" i="2"/>
  <c r="DN168" i="2" a="1"/>
  <c r="DN168" i="2" s="1"/>
  <c r="DO168" i="2"/>
  <c r="DR168" i="2"/>
  <c r="DS168" i="2"/>
  <c r="DT168" i="2"/>
  <c r="DU168" i="2"/>
  <c r="DV168" i="2"/>
  <c r="DW168" i="2"/>
  <c r="DX168" i="2"/>
  <c r="DY168" i="2"/>
  <c r="DZ168" i="2"/>
  <c r="EA168" i="2"/>
  <c r="EB168" i="2"/>
  <c r="EC168" i="2"/>
  <c r="ED168" i="2"/>
  <c r="EE168" i="2"/>
  <c r="EF168" i="2"/>
  <c r="EH168" i="2"/>
  <c r="EI168" i="2"/>
  <c r="C169" i="2"/>
  <c r="G169" i="2"/>
  <c r="H169" i="2"/>
  <c r="I169" i="2"/>
  <c r="J169" i="2"/>
  <c r="L169" i="2"/>
  <c r="N169" i="2"/>
  <c r="O169" i="2"/>
  <c r="P169" i="2"/>
  <c r="M169" i="2" s="1"/>
  <c r="Q169" i="2"/>
  <c r="S169" i="2"/>
  <c r="T169" i="2"/>
  <c r="U169" i="2"/>
  <c r="W169" i="2"/>
  <c r="X169" i="2"/>
  <c r="V169" i="2" s="1"/>
  <c r="Y169" i="2"/>
  <c r="AA169" i="2" a="1"/>
  <c r="AA169" i="2" s="1"/>
  <c r="AD169" i="2" s="1"/>
  <c r="Z169" i="2" s="1"/>
  <c r="AB169" i="2" a="1"/>
  <c r="AB169" i="2"/>
  <c r="AC169" i="2"/>
  <c r="AF169" i="2" a="1"/>
  <c r="AF169" i="2"/>
  <c r="AG169" i="2"/>
  <c r="AH169" i="2"/>
  <c r="AI169" i="2"/>
  <c r="AJ169" i="2"/>
  <c r="AK169" i="2"/>
  <c r="AL169" i="2"/>
  <c r="AN169" i="2"/>
  <c r="AO169" i="2"/>
  <c r="AQ169" i="2"/>
  <c r="AP169" i="2" s="1"/>
  <c r="AR169" i="2"/>
  <c r="AT169" i="2"/>
  <c r="AU169" i="2"/>
  <c r="AS169" i="2" s="1"/>
  <c r="AW169" i="2"/>
  <c r="AV169" i="2" s="1"/>
  <c r="AX169" i="2"/>
  <c r="AZ169" i="2"/>
  <c r="AY169" i="2" s="1"/>
  <c r="BA169" i="2"/>
  <c r="BC169" i="2"/>
  <c r="BB169" i="2" s="1"/>
  <c r="BD169" i="2"/>
  <c r="BE169" i="2"/>
  <c r="BF169" i="2"/>
  <c r="BG169" i="2"/>
  <c r="BI169" i="2"/>
  <c r="BH169" i="2" s="1"/>
  <c r="BJ169" i="2"/>
  <c r="BL169" i="2" a="1"/>
  <c r="BL169" i="2" s="1"/>
  <c r="BP169" i="2"/>
  <c r="BQ169" i="2"/>
  <c r="BR169" i="2"/>
  <c r="BS169" i="2"/>
  <c r="BT169" i="2"/>
  <c r="BU169" i="2"/>
  <c r="BV169" i="2"/>
  <c r="BW169" i="2"/>
  <c r="BY169" i="2"/>
  <c r="BZ169" i="2"/>
  <c r="BX169" i="2" s="1"/>
  <c r="CB169" i="2"/>
  <c r="CA169" i="2" s="1"/>
  <c r="CC169" i="2"/>
  <c r="CG169" i="2" s="1"/>
  <c r="CD169" i="2"/>
  <c r="CE169" i="2"/>
  <c r="CF169" i="2"/>
  <c r="CH169" i="2"/>
  <c r="CJ169" i="2"/>
  <c r="CK169" i="2"/>
  <c r="CL169" i="2"/>
  <c r="CN169" i="2"/>
  <c r="CM169" i="2" s="1"/>
  <c r="CP169" i="2"/>
  <c r="CQ169" i="2"/>
  <c r="CR169" i="2"/>
  <c r="CS169" i="2"/>
  <c r="CO169" i="2" s="1"/>
  <c r="CU169" i="2"/>
  <c r="CT169" i="2" s="1"/>
  <c r="CV169" i="2"/>
  <c r="CX169" i="2"/>
  <c r="CY169" i="2" a="1"/>
  <c r="CY169" i="2" s="1"/>
  <c r="DA169" i="2" s="1"/>
  <c r="CZ169" i="2"/>
  <c r="CW169" i="2" s="1"/>
  <c r="DB169" i="2"/>
  <c r="DC169" i="2"/>
  <c r="DF169" i="2" s="1"/>
  <c r="DD169" i="2" a="1"/>
  <c r="DD169" i="2"/>
  <c r="DE169" i="2"/>
  <c r="DH169" i="2"/>
  <c r="DG169" i="2" s="1"/>
  <c r="DI169" i="2"/>
  <c r="DJ169" i="2"/>
  <c r="DK169" i="2"/>
  <c r="DL169" i="2"/>
  <c r="DN169" i="2" a="1"/>
  <c r="DN169" i="2"/>
  <c r="DO169" i="2"/>
  <c r="DS169" i="2"/>
  <c r="DT169" i="2"/>
  <c r="DV169" i="2"/>
  <c r="DW169" i="2"/>
  <c r="DU169" i="2" s="1"/>
  <c r="DX169" i="2"/>
  <c r="DY169" i="2"/>
  <c r="DZ169" i="2" s="1"/>
  <c r="EA169" i="2"/>
  <c r="EB169" i="2"/>
  <c r="ED169" i="2"/>
  <c r="EC169" i="2" s="1"/>
  <c r="EF169" i="2"/>
  <c r="EG169" i="2"/>
  <c r="EH169" i="2"/>
  <c r="EI169" i="2"/>
  <c r="EJ169" i="2"/>
  <c r="C170" i="2"/>
  <c r="G170" i="2"/>
  <c r="H170" i="2"/>
  <c r="J170" i="2"/>
  <c r="L170" i="2"/>
  <c r="N170" i="2"/>
  <c r="O170" i="2"/>
  <c r="P170" i="2"/>
  <c r="M170" i="2" s="1"/>
  <c r="Q170" i="2"/>
  <c r="S170" i="2"/>
  <c r="T170" i="2"/>
  <c r="U170" i="2"/>
  <c r="W170" i="2"/>
  <c r="X170" i="2"/>
  <c r="V170" i="2" s="1"/>
  <c r="Y170" i="2"/>
  <c r="AA170" i="2" a="1"/>
  <c r="AA170" i="2" s="1"/>
  <c r="AB170" i="2" a="1"/>
  <c r="AB170" i="2" s="1"/>
  <c r="AD170" i="2" s="1"/>
  <c r="Z170" i="2" s="1"/>
  <c r="AC170" i="2"/>
  <c r="AF170" i="2" a="1"/>
  <c r="AF170" i="2"/>
  <c r="AG170" i="2" s="1"/>
  <c r="AH170" i="2"/>
  <c r="AI170" i="2"/>
  <c r="AK170" i="2"/>
  <c r="AL170" i="2"/>
  <c r="AN170" i="2"/>
  <c r="AM170" i="2" s="1"/>
  <c r="AO170" i="2"/>
  <c r="AQ170" i="2"/>
  <c r="AP170" i="2" s="1"/>
  <c r="AR170" i="2"/>
  <c r="AS170" i="2"/>
  <c r="AT170" i="2"/>
  <c r="AU170" i="2"/>
  <c r="AW170" i="2"/>
  <c r="AV170" i="2" s="1"/>
  <c r="AX170" i="2"/>
  <c r="AZ170" i="2"/>
  <c r="BA170" i="2"/>
  <c r="AY170" i="2" s="1"/>
  <c r="BB170" i="2"/>
  <c r="BC170" i="2"/>
  <c r="BD170" i="2"/>
  <c r="BF170" i="2"/>
  <c r="BG170" i="2"/>
  <c r="BE170" i="2" s="1"/>
  <c r="BI170" i="2"/>
  <c r="BJ170" i="2"/>
  <c r="BK170" i="2"/>
  <c r="BL170" i="2" a="1"/>
  <c r="BL170" i="2"/>
  <c r="BN170" i="2" s="1"/>
  <c r="BM170" i="2"/>
  <c r="BP170" i="2"/>
  <c r="BQ170" i="2"/>
  <c r="BR170" i="2"/>
  <c r="BS170" i="2"/>
  <c r="BT170" i="2"/>
  <c r="BU170" i="2"/>
  <c r="BV170" i="2"/>
  <c r="BW170" i="2"/>
  <c r="BY170" i="2"/>
  <c r="BX170" i="2" s="1"/>
  <c r="BZ170" i="2"/>
  <c r="CB170" i="2"/>
  <c r="CC170" i="2"/>
  <c r="CD170" i="2"/>
  <c r="CE170" i="2"/>
  <c r="CF170" i="2"/>
  <c r="CG170" i="2"/>
  <c r="CA170" i="2" s="1"/>
  <c r="CH170" i="2"/>
  <c r="CI170" i="2"/>
  <c r="CJ170" i="2"/>
  <c r="CK170" i="2"/>
  <c r="CL170" i="2"/>
  <c r="CN170" i="2"/>
  <c r="CM170" i="2" s="1"/>
  <c r="CP170" i="2"/>
  <c r="CS170" i="2" s="1"/>
  <c r="CQ170" i="2"/>
  <c r="CT170" i="2"/>
  <c r="CU170" i="2"/>
  <c r="CV170" i="2"/>
  <c r="CX170" i="2"/>
  <c r="CY170" i="2" a="1"/>
  <c r="CY170" i="2" s="1"/>
  <c r="CZ170" i="2" s="1"/>
  <c r="CW170" i="2" s="1"/>
  <c r="DC170" i="2"/>
  <c r="DD170" i="2" a="1"/>
  <c r="DD170" i="2"/>
  <c r="DE170" i="2" s="1"/>
  <c r="DB170" i="2" s="1"/>
  <c r="DF170" i="2"/>
  <c r="DG170" i="2"/>
  <c r="DH170" i="2"/>
  <c r="DI170" i="2"/>
  <c r="DK170" i="2"/>
  <c r="DL170" i="2"/>
  <c r="DJ170" i="2" s="1"/>
  <c r="DN170" i="2" a="1"/>
  <c r="DN170" i="2"/>
  <c r="DQ170" i="2" s="1"/>
  <c r="DO170" i="2"/>
  <c r="DS170" i="2"/>
  <c r="DT170" i="2"/>
  <c r="DR170" i="2" s="1"/>
  <c r="DV170" i="2"/>
  <c r="DU170" i="2" s="1"/>
  <c r="DW170" i="2"/>
  <c r="DY170" i="2"/>
  <c r="DZ170" i="2"/>
  <c r="EA170" i="2"/>
  <c r="EB170" i="2"/>
  <c r="ED170" i="2"/>
  <c r="EF170" i="2" s="1"/>
  <c r="EE170" i="2"/>
  <c r="EG170" i="2"/>
  <c r="EH170" i="2"/>
  <c r="EI170" i="2"/>
  <c r="EJ170" i="2"/>
  <c r="C171" i="2"/>
  <c r="H171" i="2"/>
  <c r="G171" i="2" s="1"/>
  <c r="J171" i="2"/>
  <c r="L171" i="2"/>
  <c r="I171" i="2" s="1"/>
  <c r="N171" i="2"/>
  <c r="O171" i="2"/>
  <c r="P171" i="2"/>
  <c r="Q171" i="2"/>
  <c r="S171" i="2"/>
  <c r="T171" i="2"/>
  <c r="U171" i="2"/>
  <c r="W171" i="2"/>
  <c r="X171" i="2"/>
  <c r="V171" i="2" s="1"/>
  <c r="Y171" i="2"/>
  <c r="AA171" i="2" a="1"/>
  <c r="AA171" i="2" s="1"/>
  <c r="AB171" i="2" a="1"/>
  <c r="AB171" i="2"/>
  <c r="AC171" i="2"/>
  <c r="AD171" i="2"/>
  <c r="AF171" i="2" a="1"/>
  <c r="AF171" i="2"/>
  <c r="AG171" i="2" s="1"/>
  <c r="AH171" i="2"/>
  <c r="AI171" i="2"/>
  <c r="AK171" i="2"/>
  <c r="AJ171" i="2" s="1"/>
  <c r="AL171" i="2"/>
  <c r="AN171" i="2"/>
  <c r="AM171" i="2" s="1"/>
  <c r="AO171" i="2"/>
  <c r="AQ171" i="2"/>
  <c r="AP171" i="2" s="1"/>
  <c r="AR171" i="2"/>
  <c r="AT171" i="2"/>
  <c r="AS171" i="2" s="1"/>
  <c r="AU171" i="2"/>
  <c r="AW171" i="2"/>
  <c r="AV171" i="2" s="1"/>
  <c r="AX171" i="2"/>
  <c r="AZ171" i="2"/>
  <c r="AY171" i="2" s="1"/>
  <c r="BA171" i="2"/>
  <c r="BB171" i="2"/>
  <c r="BC171" i="2"/>
  <c r="BD171" i="2"/>
  <c r="BE171" i="2"/>
  <c r="BF171" i="2"/>
  <c r="BG171" i="2"/>
  <c r="BH171" i="2"/>
  <c r="BI171" i="2"/>
  <c r="BJ171" i="2"/>
  <c r="BL171" i="2" a="1"/>
  <c r="BL171" i="2"/>
  <c r="BP171" i="2"/>
  <c r="BQ171" i="2"/>
  <c r="BR171" i="2"/>
  <c r="BS171" i="2"/>
  <c r="BT171" i="2"/>
  <c r="BU171" i="2"/>
  <c r="BV171" i="2"/>
  <c r="BW171" i="2"/>
  <c r="BX171" i="2"/>
  <c r="BY171" i="2"/>
  <c r="BZ171" i="2"/>
  <c r="CB171" i="2"/>
  <c r="CC171" i="2"/>
  <c r="CD171" i="2"/>
  <c r="CE171" i="2"/>
  <c r="CF171" i="2" s="1"/>
  <c r="CG171" i="2"/>
  <c r="CH171" i="2"/>
  <c r="CJ171" i="2"/>
  <c r="CI171" i="2" s="1"/>
  <c r="CK171" i="2"/>
  <c r="CL171" i="2"/>
  <c r="CN171" i="2"/>
  <c r="CM171" i="2" s="1"/>
  <c r="CP171" i="2"/>
  <c r="CQ171" i="2"/>
  <c r="CT171" i="2"/>
  <c r="CU171" i="2"/>
  <c r="CV171" i="2"/>
  <c r="CX171" i="2"/>
  <c r="DA171" i="2" s="1"/>
  <c r="CY171" i="2" a="1"/>
  <c r="CY171" i="2" s="1"/>
  <c r="CZ171" i="2" s="1"/>
  <c r="CW171" i="2" s="1"/>
  <c r="DC171" i="2"/>
  <c r="DD171" i="2" a="1"/>
  <c r="DD171" i="2" s="1"/>
  <c r="DH171" i="2"/>
  <c r="DI171" i="2"/>
  <c r="DJ171" i="2"/>
  <c r="DK171" i="2"/>
  <c r="DL171" i="2"/>
  <c r="DN171" i="2" a="1"/>
  <c r="DN171" i="2" s="1"/>
  <c r="DO171" i="2"/>
  <c r="DP171" i="2" s="1"/>
  <c r="DM171" i="2" s="1"/>
  <c r="DS171" i="2"/>
  <c r="DT171" i="2"/>
  <c r="DR171" i="2" s="1"/>
  <c r="DU171" i="2"/>
  <c r="DV171" i="2"/>
  <c r="DW171" i="2"/>
  <c r="DY171" i="2"/>
  <c r="EA171" i="2" s="1"/>
  <c r="DZ171" i="2"/>
  <c r="EB171" i="2"/>
  <c r="DX171" i="2" s="1"/>
  <c r="EC171" i="2"/>
  <c r="ED171" i="2"/>
  <c r="EE171" i="2"/>
  <c r="EF171" i="2"/>
  <c r="EH171" i="2"/>
  <c r="EJ171" i="2"/>
  <c r="C172" i="2"/>
  <c r="H172" i="2"/>
  <c r="G172" i="2" s="1"/>
  <c r="J172" i="2"/>
  <c r="L172" i="2"/>
  <c r="N172" i="2"/>
  <c r="O172" i="2"/>
  <c r="P172" i="2"/>
  <c r="M172" i="2" s="1"/>
  <c r="Q172" i="2"/>
  <c r="S172" i="2"/>
  <c r="T172" i="2"/>
  <c r="U172" i="2"/>
  <c r="W172" i="2"/>
  <c r="X172" i="2"/>
  <c r="Y172" i="2"/>
  <c r="Z172" i="2"/>
  <c r="AA172" i="2" a="1"/>
  <c r="AA172" i="2"/>
  <c r="AD172" i="2" s="1"/>
  <c r="AB172" i="2" a="1"/>
  <c r="AB172" i="2" s="1"/>
  <c r="AC172" i="2"/>
  <c r="AF172" i="2" a="1"/>
  <c r="AF172" i="2" s="1"/>
  <c r="AG172" i="2" s="1"/>
  <c r="AH172" i="2"/>
  <c r="AI172" i="2"/>
  <c r="AK172" i="2"/>
  <c r="AL172" i="2"/>
  <c r="AJ172" i="2" s="1"/>
  <c r="AN172" i="2"/>
  <c r="AO172" i="2"/>
  <c r="AM172" i="2" s="1"/>
  <c r="AP172" i="2"/>
  <c r="AQ172" i="2"/>
  <c r="AR172" i="2"/>
  <c r="AT172" i="2"/>
  <c r="AS172" i="2" s="1"/>
  <c r="AU172" i="2"/>
  <c r="AW172" i="2"/>
  <c r="AX172" i="2"/>
  <c r="AZ172" i="2"/>
  <c r="AY172" i="2" s="1"/>
  <c r="BA172" i="2"/>
  <c r="BC172" i="2"/>
  <c r="BB172" i="2" s="1"/>
  <c r="BD172" i="2"/>
  <c r="BE172" i="2"/>
  <c r="BF172" i="2"/>
  <c r="BG172" i="2"/>
  <c r="BH172" i="2"/>
  <c r="BI172" i="2"/>
  <c r="BJ172" i="2"/>
  <c r="BK172" i="2"/>
  <c r="BL172" i="2" a="1"/>
  <c r="BL172" i="2"/>
  <c r="BM172" i="2" s="1"/>
  <c r="BP172" i="2"/>
  <c r="BQ172" i="2"/>
  <c r="BR172" i="2"/>
  <c r="BS172" i="2"/>
  <c r="BT172" i="2"/>
  <c r="BU172" i="2"/>
  <c r="BV172" i="2"/>
  <c r="BW172" i="2"/>
  <c r="BY172" i="2"/>
  <c r="BX172" i="2" s="1"/>
  <c r="BZ172" i="2"/>
  <c r="CB172" i="2"/>
  <c r="CC172" i="2"/>
  <c r="CD172" i="2"/>
  <c r="CF172" i="2" s="1"/>
  <c r="CE172" i="2"/>
  <c r="CH172" i="2"/>
  <c r="CJ172" i="2"/>
  <c r="CK172" i="2"/>
  <c r="CL172" i="2"/>
  <c r="CN172" i="2"/>
  <c r="CM172" i="2" s="1"/>
  <c r="CP172" i="2"/>
  <c r="CS172" i="2" s="1"/>
  <c r="CQ172" i="2"/>
  <c r="CR172" i="2"/>
  <c r="CU172" i="2"/>
  <c r="CT172" i="2" s="1"/>
  <c r="CV172" i="2"/>
  <c r="CW172" i="2"/>
  <c r="CX172" i="2"/>
  <c r="CY172" i="2" a="1"/>
  <c r="CY172" i="2"/>
  <c r="CZ172" i="2" s="1"/>
  <c r="DA172" i="2"/>
  <c r="DB172" i="2"/>
  <c r="DC172" i="2"/>
  <c r="DF172" i="2" s="1"/>
  <c r="DD172" i="2" a="1"/>
  <c r="DD172" i="2" s="1"/>
  <c r="DE172" i="2" s="1"/>
  <c r="DG172" i="2"/>
  <c r="DH172" i="2"/>
  <c r="DI172" i="2"/>
  <c r="DK172" i="2"/>
  <c r="DJ172" i="2" s="1"/>
  <c r="DL172" i="2"/>
  <c r="DN172" i="2" a="1"/>
  <c r="DN172" i="2"/>
  <c r="DO172" i="2"/>
  <c r="DP172" i="2" s="1"/>
  <c r="DM172" i="2" s="1"/>
  <c r="DS172" i="2"/>
  <c r="DR172" i="2" s="1"/>
  <c r="DT172" i="2"/>
  <c r="DV172" i="2"/>
  <c r="DW172" i="2"/>
  <c r="DY172" i="2"/>
  <c r="DX172" i="2" s="1"/>
  <c r="DZ172" i="2"/>
  <c r="EB172" i="2"/>
  <c r="ED172" i="2"/>
  <c r="EC172" i="2" s="1"/>
  <c r="EE172" i="2"/>
  <c r="EH172" i="2"/>
  <c r="C173" i="2"/>
  <c r="H173" i="2"/>
  <c r="G173" i="2" s="1"/>
  <c r="I173" i="2"/>
  <c r="J173" i="2"/>
  <c r="L173" i="2"/>
  <c r="N173" i="2"/>
  <c r="O173" i="2"/>
  <c r="P173" i="2"/>
  <c r="M173" i="2" s="1"/>
  <c r="Q173" i="2"/>
  <c r="S173" i="2"/>
  <c r="T173" i="2"/>
  <c r="U173" i="2"/>
  <c r="W173" i="2"/>
  <c r="X173" i="2"/>
  <c r="Y173" i="2"/>
  <c r="AA173" i="2" a="1"/>
  <c r="AA173" i="2"/>
  <c r="AB173" i="2" a="1"/>
  <c r="AB173" i="2" s="1"/>
  <c r="AD173" i="2" s="1"/>
  <c r="Z173" i="2" s="1"/>
  <c r="AC173" i="2"/>
  <c r="AF173" i="2" a="1"/>
  <c r="AF173" i="2"/>
  <c r="AG173" i="2" s="1"/>
  <c r="AH173" i="2"/>
  <c r="AI173" i="2"/>
  <c r="AE173" i="2" s="1"/>
  <c r="AK173" i="2"/>
  <c r="AJ173" i="2" s="1"/>
  <c r="AL173" i="2"/>
  <c r="AM173" i="2"/>
  <c r="AN173" i="2"/>
  <c r="AO173" i="2"/>
  <c r="AQ173" i="2"/>
  <c r="AP173" i="2" s="1"/>
  <c r="AR173" i="2"/>
  <c r="AS173" i="2"/>
  <c r="AT173" i="2"/>
  <c r="AU173" i="2"/>
  <c r="AV173" i="2"/>
  <c r="AW173" i="2"/>
  <c r="AX173" i="2"/>
  <c r="AZ173" i="2"/>
  <c r="BA173" i="2"/>
  <c r="AY173" i="2" s="1"/>
  <c r="BC173" i="2"/>
  <c r="BB173" i="2" s="1"/>
  <c r="BD173" i="2"/>
  <c r="BE173" i="2"/>
  <c r="BF173" i="2"/>
  <c r="BG173" i="2"/>
  <c r="BH173" i="2"/>
  <c r="BI173" i="2"/>
  <c r="BJ173" i="2"/>
  <c r="BK173" i="2"/>
  <c r="BL173" i="2" a="1"/>
  <c r="BL173" i="2"/>
  <c r="BP173" i="2"/>
  <c r="BQ173" i="2"/>
  <c r="BR173" i="2"/>
  <c r="BS173" i="2"/>
  <c r="BT173" i="2"/>
  <c r="BU173" i="2"/>
  <c r="BV173" i="2"/>
  <c r="BW173" i="2"/>
  <c r="BO173" i="2" s="1"/>
  <c r="BY173" i="2"/>
  <c r="BZ173" i="2"/>
  <c r="BX173" i="2" s="1"/>
  <c r="CB173" i="2"/>
  <c r="CC173" i="2"/>
  <c r="CD173" i="2"/>
  <c r="CE173" i="2"/>
  <c r="CH173" i="2"/>
  <c r="CJ173" i="2"/>
  <c r="CI173" i="2" s="1"/>
  <c r="CK173" i="2"/>
  <c r="CL173" i="2"/>
  <c r="CN173" i="2"/>
  <c r="CM173" i="2" s="1"/>
  <c r="CP173" i="2"/>
  <c r="CQ173" i="2"/>
  <c r="CR173" i="2" s="1"/>
  <c r="CT173" i="2"/>
  <c r="CU173" i="2"/>
  <c r="CV173" i="2"/>
  <c r="CX173" i="2"/>
  <c r="DA173" i="2" s="1"/>
  <c r="CY173" i="2" a="1"/>
  <c r="CY173" i="2"/>
  <c r="CZ173" i="2" s="1"/>
  <c r="CW173" i="2" s="1"/>
  <c r="DC173" i="2"/>
  <c r="DD173" i="2" a="1"/>
  <c r="DD173" i="2"/>
  <c r="DG173" i="2"/>
  <c r="DH173" i="2"/>
  <c r="DI173" i="2"/>
  <c r="DK173" i="2"/>
  <c r="DL173" i="2"/>
  <c r="DJ173" i="2" s="1"/>
  <c r="DN173" i="2" a="1"/>
  <c r="DN173" i="2"/>
  <c r="DO173" i="2"/>
  <c r="DS173" i="2"/>
  <c r="DT173" i="2"/>
  <c r="DV173" i="2"/>
  <c r="DW173" i="2"/>
  <c r="DY173" i="2"/>
  <c r="EB173" i="2"/>
  <c r="EC173" i="2"/>
  <c r="ED173" i="2"/>
  <c r="EE173" i="2"/>
  <c r="EF173" i="2"/>
  <c r="EG173" i="2"/>
  <c r="EH173" i="2"/>
  <c r="EI173" i="2"/>
  <c r="EJ173" i="2"/>
  <c r="C174" i="2"/>
  <c r="G174" i="2"/>
  <c r="H174" i="2"/>
  <c r="J174" i="2"/>
  <c r="L174" i="2"/>
  <c r="I174" i="2" s="1"/>
  <c r="N174" i="2"/>
  <c r="M174" i="2" s="1"/>
  <c r="O174" i="2"/>
  <c r="P174" i="2"/>
  <c r="Q174" i="2"/>
  <c r="S174" i="2"/>
  <c r="T174" i="2"/>
  <c r="R174" i="2" s="1"/>
  <c r="U174" i="2"/>
  <c r="W174" i="2"/>
  <c r="X174" i="2"/>
  <c r="V174" i="2" s="1"/>
  <c r="Y174" i="2"/>
  <c r="AA174" i="2" a="1"/>
  <c r="AA174" i="2"/>
  <c r="AB174" i="2" a="1"/>
  <c r="AB174" i="2"/>
  <c r="AC174" i="2"/>
  <c r="AF174" i="2" a="1"/>
  <c r="AF174" i="2" s="1"/>
  <c r="AG174" i="2" s="1"/>
  <c r="AH174" i="2"/>
  <c r="AI174" i="2"/>
  <c r="AK174" i="2"/>
  <c r="AL174" i="2"/>
  <c r="AN174" i="2"/>
  <c r="AM174" i="2" s="1"/>
  <c r="AO174" i="2"/>
  <c r="AP174" i="2"/>
  <c r="AQ174" i="2"/>
  <c r="AR174" i="2"/>
  <c r="AS174" i="2"/>
  <c r="AT174" i="2"/>
  <c r="AU174" i="2"/>
  <c r="AW174" i="2"/>
  <c r="AX174" i="2"/>
  <c r="AV174" i="2" s="1"/>
  <c r="AY174" i="2"/>
  <c r="AZ174" i="2"/>
  <c r="BA174" i="2"/>
  <c r="BC174" i="2"/>
  <c r="BB174" i="2" s="1"/>
  <c r="BD174" i="2"/>
  <c r="BF174" i="2"/>
  <c r="BG174" i="2"/>
  <c r="BI174" i="2"/>
  <c r="BH174" i="2" s="1"/>
  <c r="BJ174" i="2"/>
  <c r="BL174" i="2" a="1"/>
  <c r="BL174" i="2"/>
  <c r="BM174" i="2" s="1"/>
  <c r="BN174" i="2"/>
  <c r="BP174" i="2"/>
  <c r="BQ174" i="2"/>
  <c r="BR174" i="2"/>
  <c r="BS174" i="2"/>
  <c r="BT174" i="2"/>
  <c r="BU174" i="2"/>
  <c r="BV174" i="2"/>
  <c r="BW174" i="2"/>
  <c r="BY174" i="2"/>
  <c r="BX174" i="2" s="1"/>
  <c r="BZ174" i="2"/>
  <c r="CB174" i="2"/>
  <c r="CC174" i="2"/>
  <c r="CG174" i="2" s="1"/>
  <c r="CD174" i="2"/>
  <c r="CE174" i="2"/>
  <c r="CF174" i="2"/>
  <c r="CH174" i="2"/>
  <c r="CJ174" i="2"/>
  <c r="CK174" i="2"/>
  <c r="CL174" i="2"/>
  <c r="CN174" i="2"/>
  <c r="CM174" i="2" s="1"/>
  <c r="CP174" i="2"/>
  <c r="CQ174" i="2"/>
  <c r="CU174" i="2"/>
  <c r="CV174" i="2"/>
  <c r="CT174" i="2" s="1"/>
  <c r="CW174" i="2"/>
  <c r="CX174" i="2"/>
  <c r="DA174" i="2" s="1"/>
  <c r="CY174" i="2" a="1"/>
  <c r="CY174" i="2" s="1"/>
  <c r="CZ174" i="2" s="1"/>
  <c r="DC174" i="2"/>
  <c r="DD174" i="2" a="1"/>
  <c r="DD174" i="2"/>
  <c r="DE174" i="2"/>
  <c r="DB174" i="2" s="1"/>
  <c r="DF174" i="2"/>
  <c r="DH174" i="2"/>
  <c r="DG174" i="2" s="1"/>
  <c r="DI174" i="2"/>
  <c r="DK174" i="2"/>
  <c r="DJ174" i="2" s="1"/>
  <c r="DL174" i="2"/>
  <c r="DN174" i="2" a="1"/>
  <c r="DN174" i="2" s="1"/>
  <c r="DO174" i="2"/>
  <c r="DQ174" i="2"/>
  <c r="DS174" i="2"/>
  <c r="DR174" i="2" s="1"/>
  <c r="DT174" i="2"/>
  <c r="DU174" i="2"/>
  <c r="DV174" i="2"/>
  <c r="DW174" i="2"/>
  <c r="DY174" i="2"/>
  <c r="EA174" i="2" s="1"/>
  <c r="DZ174" i="2"/>
  <c r="EB174" i="2"/>
  <c r="DX174" i="2" s="1"/>
  <c r="EC174" i="2"/>
  <c r="ED174" i="2"/>
  <c r="EF174" i="2" s="1"/>
  <c r="EE174" i="2"/>
  <c r="EH174" i="2"/>
  <c r="EG174" i="2" s="1"/>
  <c r="EI174" i="2"/>
  <c r="C175" i="2"/>
  <c r="G175" i="2"/>
  <c r="H175" i="2"/>
  <c r="J175" i="2"/>
  <c r="L175" i="2"/>
  <c r="N175" i="2"/>
  <c r="O175" i="2"/>
  <c r="P175" i="2"/>
  <c r="Q175" i="2"/>
  <c r="S175" i="2"/>
  <c r="T175" i="2"/>
  <c r="R175" i="2" s="1"/>
  <c r="U175" i="2"/>
  <c r="W175" i="2"/>
  <c r="X175" i="2"/>
  <c r="V175" i="2" s="1"/>
  <c r="Y175" i="2"/>
  <c r="AA175" i="2" a="1"/>
  <c r="AA175" i="2"/>
  <c r="AB175" i="2" a="1"/>
  <c r="AB175" i="2"/>
  <c r="AD175" i="2" s="1"/>
  <c r="Z175" i="2" s="1"/>
  <c r="AC175" i="2"/>
  <c r="AF175" i="2" a="1"/>
  <c r="AF175" i="2" s="1"/>
  <c r="AG175" i="2" s="1"/>
  <c r="AH175" i="2"/>
  <c r="AI175" i="2"/>
  <c r="AJ175" i="2"/>
  <c r="AK175" i="2"/>
  <c r="AL175" i="2"/>
  <c r="AM175" i="2"/>
  <c r="AN175" i="2"/>
  <c r="AO175" i="2"/>
  <c r="AQ175" i="2"/>
  <c r="AP175" i="2" s="1"/>
  <c r="AR175" i="2"/>
  <c r="AS175" i="2"/>
  <c r="AT175" i="2"/>
  <c r="AU175" i="2"/>
  <c r="AV175" i="2"/>
  <c r="AW175" i="2"/>
  <c r="AX175" i="2"/>
  <c r="AY175" i="2"/>
  <c r="AZ175" i="2"/>
  <c r="BA175" i="2"/>
  <c r="BC175" i="2"/>
  <c r="BD175" i="2"/>
  <c r="BF175" i="2"/>
  <c r="BG175" i="2"/>
  <c r="BE175" i="2" s="1"/>
  <c r="BI175" i="2"/>
  <c r="BH175" i="2" s="1"/>
  <c r="BJ175" i="2"/>
  <c r="BL175" i="2" a="1"/>
  <c r="BL175" i="2" s="1"/>
  <c r="BM175" i="2" s="1"/>
  <c r="BN175" i="2"/>
  <c r="BP175" i="2"/>
  <c r="BQ175" i="2"/>
  <c r="BR175" i="2"/>
  <c r="BS175" i="2"/>
  <c r="BT175" i="2"/>
  <c r="BU175" i="2"/>
  <c r="BV175" i="2"/>
  <c r="BW175" i="2"/>
  <c r="BO175" i="2" s="1"/>
  <c r="BY175" i="2"/>
  <c r="BX175" i="2" s="1"/>
  <c r="BZ175" i="2"/>
  <c r="CB175" i="2"/>
  <c r="CC175" i="2"/>
  <c r="CD175" i="2"/>
  <c r="CE175" i="2"/>
  <c r="CF175" i="2"/>
  <c r="CG175" i="2" s="1"/>
  <c r="CH175" i="2"/>
  <c r="CJ175" i="2"/>
  <c r="CI175" i="2" s="1"/>
  <c r="CK175" i="2"/>
  <c r="CL175" i="2"/>
  <c r="CN175" i="2"/>
  <c r="CM175" i="2" s="1"/>
  <c r="CP175" i="2"/>
  <c r="CQ175" i="2"/>
  <c r="CR175" i="2"/>
  <c r="CU175" i="2"/>
  <c r="CT175" i="2" s="1"/>
  <c r="CV175" i="2"/>
  <c r="CW175" i="2"/>
  <c r="CX175" i="2"/>
  <c r="CY175" i="2" a="1"/>
  <c r="CY175" i="2"/>
  <c r="CZ175" i="2" s="1"/>
  <c r="DA175" i="2"/>
  <c r="DC175" i="2"/>
  <c r="DD175" i="2" a="1"/>
  <c r="DD175" i="2" s="1"/>
  <c r="DE175" i="2" s="1"/>
  <c r="DB175" i="2" s="1"/>
  <c r="DH175" i="2"/>
  <c r="DI175" i="2"/>
  <c r="DK175" i="2"/>
  <c r="DL175" i="2"/>
  <c r="DN175" i="2" a="1"/>
  <c r="DN175" i="2" s="1"/>
  <c r="DP175" i="2" s="1"/>
  <c r="DM175" i="2" s="1"/>
  <c r="DO175" i="2"/>
  <c r="DS175" i="2"/>
  <c r="DT175" i="2"/>
  <c r="DU175" i="2"/>
  <c r="DV175" i="2"/>
  <c r="DW175" i="2"/>
  <c r="DY175" i="2"/>
  <c r="DZ175" i="2" s="1"/>
  <c r="EB175" i="2"/>
  <c r="EC175" i="2"/>
  <c r="ED175" i="2"/>
  <c r="EE175" i="2"/>
  <c r="EF175" i="2"/>
  <c r="EG175" i="2"/>
  <c r="EH175" i="2"/>
  <c r="EI175" i="2"/>
  <c r="EJ175" i="2"/>
  <c r="C176" i="2"/>
  <c r="G176" i="2"/>
  <c r="H176" i="2"/>
  <c r="J176" i="2"/>
  <c r="L176" i="2"/>
  <c r="N176" i="2"/>
  <c r="O176" i="2"/>
  <c r="P176" i="2"/>
  <c r="Q176" i="2"/>
  <c r="S176" i="2"/>
  <c r="T176" i="2"/>
  <c r="R176" i="2" s="1"/>
  <c r="U176" i="2"/>
  <c r="W176" i="2"/>
  <c r="X176" i="2"/>
  <c r="Y176" i="2"/>
  <c r="AA176" i="2" a="1"/>
  <c r="AA176" i="2"/>
  <c r="AB176" i="2" a="1"/>
  <c r="AB176" i="2"/>
  <c r="AC176" i="2"/>
  <c r="AF176" i="2" a="1"/>
  <c r="AF176" i="2" s="1"/>
  <c r="AG176" i="2"/>
  <c r="AE176" i="2" s="1"/>
  <c r="AH176" i="2"/>
  <c r="AI176" i="2"/>
  <c r="AK176" i="2"/>
  <c r="AJ176" i="2" s="1"/>
  <c r="AL176" i="2"/>
  <c r="AN176" i="2"/>
  <c r="AO176" i="2"/>
  <c r="AM176" i="2" s="1"/>
  <c r="AP176" i="2"/>
  <c r="AQ176" i="2"/>
  <c r="AR176" i="2"/>
  <c r="AT176" i="2"/>
  <c r="AU176" i="2"/>
  <c r="AS176" i="2" s="1"/>
  <c r="AW176" i="2"/>
  <c r="AV176" i="2" s="1"/>
  <c r="AX176" i="2"/>
  <c r="AY176" i="2"/>
  <c r="AZ176" i="2"/>
  <c r="BA176" i="2"/>
  <c r="BB176" i="2"/>
  <c r="BC176" i="2"/>
  <c r="BD176" i="2"/>
  <c r="BF176" i="2"/>
  <c r="BG176" i="2"/>
  <c r="BE176" i="2" s="1"/>
  <c r="BI176" i="2"/>
  <c r="BJ176" i="2"/>
  <c r="BL176" i="2" a="1"/>
  <c r="BL176" i="2"/>
  <c r="BM176" i="2"/>
  <c r="BN176" i="2"/>
  <c r="BP176" i="2"/>
  <c r="BQ176" i="2"/>
  <c r="BR176" i="2"/>
  <c r="BS176" i="2"/>
  <c r="BT176" i="2"/>
  <c r="BU176" i="2"/>
  <c r="BV176" i="2"/>
  <c r="BW176" i="2"/>
  <c r="BY176" i="2"/>
  <c r="BX176" i="2" s="1"/>
  <c r="BZ176" i="2"/>
  <c r="CB176" i="2"/>
  <c r="CC176" i="2"/>
  <c r="CG176" i="2" s="1"/>
  <c r="CD176" i="2"/>
  <c r="CF176" i="2" s="1"/>
  <c r="CE176" i="2"/>
  <c r="CH176" i="2"/>
  <c r="CJ176" i="2"/>
  <c r="CK176" i="2"/>
  <c r="CL176" i="2"/>
  <c r="CN176" i="2"/>
  <c r="CM176" i="2" s="1"/>
  <c r="CP176" i="2"/>
  <c r="CR176" i="2" s="1"/>
  <c r="CQ176" i="2"/>
  <c r="CS176" i="2"/>
  <c r="CO176" i="2" s="1"/>
  <c r="CT176" i="2"/>
  <c r="CU176" i="2"/>
  <c r="CV176" i="2"/>
  <c r="CX176" i="2"/>
  <c r="CY176" i="2" a="1"/>
  <c r="CY176" i="2"/>
  <c r="CZ176" i="2"/>
  <c r="CW176" i="2" s="1"/>
  <c r="DA176" i="2"/>
  <c r="DB176" i="2"/>
  <c r="DC176" i="2"/>
  <c r="DD176" i="2" a="1"/>
  <c r="DD176" i="2"/>
  <c r="DE176" i="2" s="1"/>
  <c r="DF176" i="2"/>
  <c r="DH176" i="2"/>
  <c r="DG176" i="2" s="1"/>
  <c r="DI176" i="2"/>
  <c r="DK176" i="2"/>
  <c r="DJ176" i="2" s="1"/>
  <c r="DL176" i="2"/>
  <c r="DN176" i="2" a="1"/>
  <c r="DN176" i="2"/>
  <c r="DP176" i="2" s="1"/>
  <c r="DM176" i="2" s="1"/>
  <c r="DO176" i="2"/>
  <c r="DS176" i="2"/>
  <c r="DR176" i="2" s="1"/>
  <c r="DT176" i="2"/>
  <c r="DV176" i="2"/>
  <c r="DU176" i="2" s="1"/>
  <c r="DW176" i="2"/>
  <c r="DX176" i="2"/>
  <c r="DY176" i="2"/>
  <c r="DZ176" i="2" s="1"/>
  <c r="EA176" i="2"/>
  <c r="EB176" i="2"/>
  <c r="ED176" i="2"/>
  <c r="EF176" i="2"/>
  <c r="EH176" i="2"/>
  <c r="EJ176" i="2" s="1"/>
  <c r="C177" i="2"/>
  <c r="G177" i="2"/>
  <c r="H177" i="2"/>
  <c r="J177" i="2"/>
  <c r="L177" i="2"/>
  <c r="N177" i="2"/>
  <c r="O177" i="2"/>
  <c r="P177" i="2"/>
  <c r="Q177" i="2"/>
  <c r="S177" i="2"/>
  <c r="T177" i="2"/>
  <c r="U177" i="2"/>
  <c r="W177" i="2"/>
  <c r="X177" i="2"/>
  <c r="Y177" i="2"/>
  <c r="AA177" i="2" a="1"/>
  <c r="AA177" i="2"/>
  <c r="AD177" i="2" s="1"/>
  <c r="AB177" i="2" a="1"/>
  <c r="AB177" i="2"/>
  <c r="AC177" i="2"/>
  <c r="AF177" i="2" a="1"/>
  <c r="AF177" i="2" s="1"/>
  <c r="AG177" i="2" s="1"/>
  <c r="AH177" i="2"/>
  <c r="AI177" i="2"/>
  <c r="AK177" i="2"/>
  <c r="AJ177" i="2" s="1"/>
  <c r="AL177" i="2"/>
  <c r="AM177" i="2"/>
  <c r="AN177" i="2"/>
  <c r="AO177" i="2"/>
  <c r="AP177" i="2"/>
  <c r="AQ177" i="2"/>
  <c r="AR177" i="2"/>
  <c r="AS177" i="2"/>
  <c r="AT177" i="2"/>
  <c r="AU177" i="2"/>
  <c r="AW177" i="2"/>
  <c r="AX177" i="2"/>
  <c r="AZ177" i="2"/>
  <c r="BA177" i="2"/>
  <c r="BC177" i="2"/>
  <c r="BD177" i="2"/>
  <c r="BF177" i="2"/>
  <c r="BE177" i="2" s="1"/>
  <c r="BG177" i="2"/>
  <c r="BI177" i="2"/>
  <c r="BH177" i="2" s="1"/>
  <c r="BJ177" i="2"/>
  <c r="BL177" i="2" a="1"/>
  <c r="BL177" i="2" s="1"/>
  <c r="BP177" i="2"/>
  <c r="BQ177" i="2"/>
  <c r="BR177" i="2"/>
  <c r="BS177" i="2"/>
  <c r="BT177" i="2"/>
  <c r="BU177" i="2"/>
  <c r="BV177" i="2"/>
  <c r="BK177" i="2" s="1"/>
  <c r="BW177" i="2"/>
  <c r="BX177" i="2"/>
  <c r="BY177" i="2"/>
  <c r="BZ177" i="2"/>
  <c r="CB177" i="2"/>
  <c r="CC177" i="2"/>
  <c r="CD177" i="2"/>
  <c r="CF177" i="2" s="1"/>
  <c r="CE177" i="2"/>
  <c r="CH177" i="2"/>
  <c r="CJ177" i="2"/>
  <c r="CI177" i="2" s="1"/>
  <c r="CK177" i="2"/>
  <c r="CL177" i="2"/>
  <c r="CM177" i="2"/>
  <c r="CN177" i="2"/>
  <c r="CP177" i="2"/>
  <c r="CR177" i="2" s="1"/>
  <c r="CQ177" i="2"/>
  <c r="CU177" i="2"/>
  <c r="CT177" i="2" s="1"/>
  <c r="CV177" i="2"/>
  <c r="CX177" i="2"/>
  <c r="CY177" i="2" a="1"/>
  <c r="CY177" i="2"/>
  <c r="CZ177" i="2" s="1"/>
  <c r="CW177" i="2" s="1"/>
  <c r="DC177" i="2"/>
  <c r="DD177" i="2" a="1"/>
  <c r="DD177" i="2"/>
  <c r="DE177" i="2"/>
  <c r="DB177" i="2" s="1"/>
  <c r="DF177" i="2"/>
  <c r="DG177" i="2"/>
  <c r="DH177" i="2"/>
  <c r="DI177" i="2"/>
  <c r="DJ177" i="2"/>
  <c r="DK177" i="2"/>
  <c r="DL177" i="2"/>
  <c r="DN177" i="2" a="1"/>
  <c r="DN177" i="2"/>
  <c r="DQ177" i="2" s="1"/>
  <c r="DO177" i="2"/>
  <c r="DS177" i="2"/>
  <c r="DR177" i="2" s="1"/>
  <c r="DT177" i="2"/>
  <c r="DU177" i="2"/>
  <c r="DV177" i="2"/>
  <c r="DW177" i="2"/>
  <c r="DX177" i="2"/>
  <c r="DY177" i="2"/>
  <c r="DZ177" i="2" s="1"/>
  <c r="EA177" i="2"/>
  <c r="EB177" i="2"/>
  <c r="ED177" i="2"/>
  <c r="EC177" i="2" s="1"/>
  <c r="EE177" i="2"/>
  <c r="EF177" i="2"/>
  <c r="EG177" i="2"/>
  <c r="EH177" i="2"/>
  <c r="EI177" i="2"/>
  <c r="EJ177" i="2"/>
  <c r="C178" i="2"/>
  <c r="G178" i="2"/>
  <c r="H178" i="2"/>
  <c r="J178" i="2"/>
  <c r="L178" i="2"/>
  <c r="N178" i="2"/>
  <c r="O178" i="2"/>
  <c r="P178" i="2"/>
  <c r="Q178" i="2"/>
  <c r="M178" i="2" s="1"/>
  <c r="S178" i="2"/>
  <c r="T178" i="2"/>
  <c r="U178" i="2"/>
  <c r="W178" i="2"/>
  <c r="X178" i="2"/>
  <c r="Y178" i="2"/>
  <c r="AA178" i="2" a="1"/>
  <c r="AA178" i="2"/>
  <c r="AB178" i="2" a="1"/>
  <c r="AB178" i="2" s="1"/>
  <c r="AD178" i="2" s="1"/>
  <c r="Z178" i="2" s="1"/>
  <c r="AC178" i="2"/>
  <c r="AE178" i="2"/>
  <c r="AF178" i="2" a="1"/>
  <c r="AF178" i="2"/>
  <c r="AG178" i="2" s="1"/>
  <c r="AH178" i="2"/>
  <c r="AI178" i="2"/>
  <c r="AK178" i="2"/>
  <c r="AL178" i="2"/>
  <c r="AJ178" i="2" s="1"/>
  <c r="AM178" i="2"/>
  <c r="AN178" i="2"/>
  <c r="AO178" i="2"/>
  <c r="AQ178" i="2"/>
  <c r="AP178" i="2" s="1"/>
  <c r="AR178" i="2"/>
  <c r="AT178" i="2"/>
  <c r="AU178" i="2"/>
  <c r="AW178" i="2"/>
  <c r="AV178" i="2" s="1"/>
  <c r="AX178" i="2"/>
  <c r="AY178" i="2"/>
  <c r="AZ178" i="2"/>
  <c r="BA178" i="2"/>
  <c r="BC178" i="2"/>
  <c r="BB178" i="2" s="1"/>
  <c r="BD178" i="2"/>
  <c r="BF178" i="2"/>
  <c r="BE178" i="2" s="1"/>
  <c r="BG178" i="2"/>
  <c r="BI178" i="2"/>
  <c r="BH178" i="2" s="1"/>
  <c r="BJ178" i="2"/>
  <c r="BL178" i="2" a="1"/>
  <c r="BL178" i="2" s="1"/>
  <c r="BM178" i="2" s="1"/>
  <c r="BP178" i="2"/>
  <c r="BQ178" i="2"/>
  <c r="BR178" i="2"/>
  <c r="BS178" i="2"/>
  <c r="BT178" i="2"/>
  <c r="BU178" i="2"/>
  <c r="BV178" i="2"/>
  <c r="BW178" i="2"/>
  <c r="BY178" i="2"/>
  <c r="BX178" i="2" s="1"/>
  <c r="BZ178" i="2"/>
  <c r="CB178" i="2"/>
  <c r="CA178" i="2" s="1"/>
  <c r="CC178" i="2"/>
  <c r="CD178" i="2"/>
  <c r="CF178" i="2" s="1"/>
  <c r="CG178" i="2" s="1"/>
  <c r="CE178" i="2"/>
  <c r="CH178" i="2"/>
  <c r="CJ178" i="2"/>
  <c r="CI178" i="2" s="1"/>
  <c r="CK178" i="2"/>
  <c r="CL178" i="2"/>
  <c r="CN178" i="2"/>
  <c r="CM178" i="2" s="1"/>
  <c r="CP178" i="2"/>
  <c r="CR178" i="2" s="1"/>
  <c r="CQ178" i="2"/>
  <c r="CS178" i="2"/>
  <c r="CO178" i="2" s="1"/>
  <c r="CU178" i="2"/>
  <c r="CV178" i="2"/>
  <c r="CT178" i="2" s="1"/>
  <c r="CW178" i="2"/>
  <c r="CX178" i="2"/>
  <c r="DA178" i="2" s="1"/>
  <c r="CY178" i="2" a="1"/>
  <c r="CY178" i="2"/>
  <c r="CZ178" i="2"/>
  <c r="DC178" i="2"/>
  <c r="DF178" i="2" s="1"/>
  <c r="DD178" i="2" a="1"/>
  <c r="DD178" i="2"/>
  <c r="DE178" i="2" s="1"/>
  <c r="DB178" i="2" s="1"/>
  <c r="DH178" i="2"/>
  <c r="DG178" i="2" s="1"/>
  <c r="DI178" i="2"/>
  <c r="DK178" i="2"/>
  <c r="DJ178" i="2" s="1"/>
  <c r="DL178" i="2"/>
  <c r="DN178" i="2" a="1"/>
  <c r="DN178" i="2"/>
  <c r="DO178" i="2"/>
  <c r="DP178" i="2" s="1"/>
  <c r="DM178" i="2" s="1"/>
  <c r="DS178" i="2"/>
  <c r="DT178" i="2"/>
  <c r="DR178" i="2" s="1"/>
  <c r="DU178" i="2"/>
  <c r="DV178" i="2"/>
  <c r="DW178" i="2"/>
  <c r="DY178" i="2"/>
  <c r="DZ178" i="2" s="1"/>
  <c r="EA178" i="2"/>
  <c r="EB178" i="2"/>
  <c r="ED178" i="2"/>
  <c r="EH178" i="2"/>
  <c r="C179" i="2"/>
  <c r="H179" i="2"/>
  <c r="G179" i="2" s="1"/>
  <c r="J179" i="2"/>
  <c r="L179" i="2"/>
  <c r="I179" i="2" s="1"/>
  <c r="N179" i="2"/>
  <c r="O179" i="2"/>
  <c r="P179" i="2"/>
  <c r="Q179" i="2"/>
  <c r="S179" i="2"/>
  <c r="T179" i="2"/>
  <c r="U179" i="2"/>
  <c r="W179" i="2"/>
  <c r="X179" i="2"/>
  <c r="V179" i="2" s="1"/>
  <c r="Y179" i="2"/>
  <c r="AA179" i="2" a="1"/>
  <c r="AA179" i="2"/>
  <c r="AB179" i="2" a="1"/>
  <c r="AB179" i="2"/>
  <c r="AD179" i="2" s="1"/>
  <c r="Z179" i="2" s="1"/>
  <c r="AC179" i="2"/>
  <c r="AF179" i="2" a="1"/>
  <c r="AF179" i="2"/>
  <c r="AG179" i="2" s="1"/>
  <c r="AH179" i="2"/>
  <c r="AI179" i="2"/>
  <c r="AE179" i="2" s="1"/>
  <c r="AK179" i="2"/>
  <c r="AL179" i="2"/>
  <c r="AJ179" i="2" s="1"/>
  <c r="AN179" i="2"/>
  <c r="AO179" i="2"/>
  <c r="AQ179" i="2"/>
  <c r="AP179" i="2" s="1"/>
  <c r="AR179" i="2"/>
  <c r="AT179" i="2"/>
  <c r="AU179" i="2"/>
  <c r="AW179" i="2"/>
  <c r="AV179" i="2" s="1"/>
  <c r="AX179" i="2"/>
  <c r="AZ179" i="2"/>
  <c r="AY179" i="2" s="1"/>
  <c r="BA179" i="2"/>
  <c r="BC179" i="2"/>
  <c r="BB179" i="2" s="1"/>
  <c r="BD179" i="2"/>
  <c r="BE179" i="2"/>
  <c r="BF179" i="2"/>
  <c r="BG179" i="2"/>
  <c r="BH179" i="2"/>
  <c r="BI179" i="2"/>
  <c r="BJ179" i="2"/>
  <c r="BL179" i="2" a="1"/>
  <c r="BL179" i="2"/>
  <c r="BP179" i="2"/>
  <c r="BQ179" i="2"/>
  <c r="BR179" i="2"/>
  <c r="BS179" i="2"/>
  <c r="BT179" i="2"/>
  <c r="BU179" i="2"/>
  <c r="BV179" i="2"/>
  <c r="BW179" i="2"/>
  <c r="BO179" i="2" s="1"/>
  <c r="BX179" i="2"/>
  <c r="BY179" i="2"/>
  <c r="BZ179" i="2"/>
  <c r="CB179" i="2"/>
  <c r="CC179" i="2"/>
  <c r="CD179" i="2"/>
  <c r="CE179" i="2"/>
  <c r="CH179" i="2"/>
  <c r="CJ179" i="2"/>
  <c r="CK179" i="2"/>
  <c r="CL179" i="2"/>
  <c r="CI179" i="2" s="1"/>
  <c r="CN179" i="2"/>
  <c r="CM179" i="2" s="1"/>
  <c r="CP179" i="2"/>
  <c r="CQ179" i="2"/>
  <c r="CU179" i="2"/>
  <c r="CV179" i="2"/>
  <c r="CT179" i="2" s="1"/>
  <c r="CX179" i="2"/>
  <c r="CY179" i="2" a="1"/>
  <c r="CY179" i="2"/>
  <c r="DB179" i="2"/>
  <c r="DC179" i="2"/>
  <c r="DD179" i="2" a="1"/>
  <c r="DD179" i="2"/>
  <c r="DE179" i="2" s="1"/>
  <c r="DH179" i="2"/>
  <c r="DG179" i="2" s="1"/>
  <c r="DI179" i="2"/>
  <c r="DJ179" i="2"/>
  <c r="DK179" i="2"/>
  <c r="DL179" i="2"/>
  <c r="DN179" i="2" a="1"/>
  <c r="DN179" i="2" s="1"/>
  <c r="DO179" i="2"/>
  <c r="DQ179" i="2" s="1"/>
  <c r="DP179" i="2"/>
  <c r="DM179" i="2" s="1"/>
  <c r="DS179" i="2"/>
  <c r="DR179" i="2" s="1"/>
  <c r="DT179" i="2"/>
  <c r="DU179" i="2"/>
  <c r="DV179" i="2"/>
  <c r="DW179" i="2"/>
  <c r="DY179" i="2"/>
  <c r="DZ179" i="2"/>
  <c r="EA179" i="2"/>
  <c r="EB179" i="2"/>
  <c r="DX179" i="2" s="1"/>
  <c r="EC179" i="2"/>
  <c r="ED179" i="2"/>
  <c r="EE179" i="2"/>
  <c r="EF179" i="2"/>
  <c r="EH179" i="2"/>
  <c r="EJ179" i="2"/>
  <c r="C180" i="2"/>
  <c r="H180" i="2"/>
  <c r="G180" i="2" s="1"/>
  <c r="J180" i="2"/>
  <c r="I180" i="2" s="1"/>
  <c r="L180" i="2"/>
  <c r="N180" i="2"/>
  <c r="O180" i="2"/>
  <c r="P180" i="2"/>
  <c r="Q180" i="2"/>
  <c r="R180" i="2"/>
  <c r="S180" i="2"/>
  <c r="T180" i="2"/>
  <c r="U180" i="2"/>
  <c r="W180" i="2"/>
  <c r="X180" i="2"/>
  <c r="V180" i="2" s="1"/>
  <c r="Y180" i="2"/>
  <c r="AA180" i="2" a="1"/>
  <c r="AA180" i="2"/>
  <c r="AB180" i="2" a="1"/>
  <c r="AB180" i="2"/>
  <c r="AD180" i="2" s="1"/>
  <c r="Z180" i="2" s="1"/>
  <c r="AC180" i="2"/>
  <c r="AF180" i="2" a="1"/>
  <c r="AF180" i="2" s="1"/>
  <c r="AG180" i="2"/>
  <c r="AE180" i="2" s="1"/>
  <c r="AH180" i="2"/>
  <c r="AI180" i="2"/>
  <c r="AJ180" i="2"/>
  <c r="AK180" i="2"/>
  <c r="AL180" i="2"/>
  <c r="AN180" i="2"/>
  <c r="AO180" i="2"/>
  <c r="AM180" i="2" s="1"/>
  <c r="AQ180" i="2"/>
  <c r="AR180" i="2"/>
  <c r="AT180" i="2"/>
  <c r="AU180" i="2"/>
  <c r="AW180" i="2"/>
  <c r="AV180" i="2" s="1"/>
  <c r="AX180" i="2"/>
  <c r="AZ180" i="2"/>
  <c r="BA180" i="2"/>
  <c r="BC180" i="2"/>
  <c r="BB180" i="2" s="1"/>
  <c r="BD180" i="2"/>
  <c r="BF180" i="2"/>
  <c r="BE180" i="2" s="1"/>
  <c r="BG180" i="2"/>
  <c r="BI180" i="2"/>
  <c r="BH180" i="2" s="1"/>
  <c r="BJ180" i="2"/>
  <c r="BK180" i="2"/>
  <c r="BL180" i="2" a="1"/>
  <c r="BL180" i="2"/>
  <c r="BP180" i="2"/>
  <c r="BQ180" i="2"/>
  <c r="BR180" i="2"/>
  <c r="BS180" i="2"/>
  <c r="BT180" i="2"/>
  <c r="BU180" i="2"/>
  <c r="BV180" i="2"/>
  <c r="BW180" i="2"/>
  <c r="BX180" i="2"/>
  <c r="BY180" i="2"/>
  <c r="BZ180" i="2"/>
  <c r="CB180" i="2"/>
  <c r="CC180" i="2"/>
  <c r="CG180" i="2" s="1"/>
  <c r="CD180" i="2"/>
  <c r="CF180" i="2" s="1"/>
  <c r="CE180" i="2"/>
  <c r="CH180" i="2"/>
  <c r="CJ180" i="2"/>
  <c r="CK180" i="2"/>
  <c r="CL180" i="2"/>
  <c r="CM180" i="2"/>
  <c r="CN180" i="2"/>
  <c r="CP180" i="2"/>
  <c r="CQ180" i="2"/>
  <c r="CU180" i="2"/>
  <c r="CT180" i="2" s="1"/>
  <c r="CV180" i="2"/>
  <c r="CX180" i="2"/>
  <c r="DA180" i="2" s="1"/>
  <c r="CY180" i="2" a="1"/>
  <c r="CY180" i="2"/>
  <c r="CZ180" i="2"/>
  <c r="CW180" i="2" s="1"/>
  <c r="DC180" i="2"/>
  <c r="DD180" i="2" a="1"/>
  <c r="DD180" i="2"/>
  <c r="DG180" i="2"/>
  <c r="DH180" i="2"/>
  <c r="DI180" i="2"/>
  <c r="DJ180" i="2"/>
  <c r="DK180" i="2"/>
  <c r="DL180" i="2"/>
  <c r="DN180" i="2" a="1"/>
  <c r="DN180" i="2" s="1"/>
  <c r="DQ180" i="2" s="1"/>
  <c r="DO180" i="2"/>
  <c r="DP180" i="2"/>
  <c r="DM180" i="2" s="1"/>
  <c r="DR180" i="2"/>
  <c r="DS180" i="2"/>
  <c r="DT180" i="2"/>
  <c r="DV180" i="2"/>
  <c r="DW180" i="2"/>
  <c r="DU180" i="2" s="1"/>
  <c r="DX180" i="2"/>
  <c r="DY180" i="2"/>
  <c r="EA180" i="2" s="1"/>
  <c r="DZ180" i="2"/>
  <c r="EB180" i="2"/>
  <c r="EC180" i="2"/>
  <c r="ED180" i="2"/>
  <c r="EE180" i="2"/>
  <c r="EF180" i="2"/>
  <c r="EG180" i="2"/>
  <c r="EH180" i="2"/>
  <c r="C181" i="2"/>
  <c r="H181" i="2"/>
  <c r="G181" i="2" s="1"/>
  <c r="I181" i="2"/>
  <c r="J181" i="2"/>
  <c r="L181" i="2"/>
  <c r="N181" i="2"/>
  <c r="O181" i="2"/>
  <c r="P181" i="2"/>
  <c r="Q181" i="2"/>
  <c r="S181" i="2"/>
  <c r="T181" i="2"/>
  <c r="R181" i="2" s="1"/>
  <c r="U181" i="2"/>
  <c r="W181" i="2"/>
  <c r="X181" i="2"/>
  <c r="Y181" i="2"/>
  <c r="AA181" i="2" a="1"/>
  <c r="AA181" i="2" s="1"/>
  <c r="AB181" i="2" a="1"/>
  <c r="AB181" i="2" s="1"/>
  <c r="AD181" i="2" s="1"/>
  <c r="Z181" i="2" s="1"/>
  <c r="AC181" i="2"/>
  <c r="AF181" i="2" a="1"/>
  <c r="AF181" i="2"/>
  <c r="AG181" i="2"/>
  <c r="AH181" i="2"/>
  <c r="AI181" i="2"/>
  <c r="AJ181" i="2"/>
  <c r="AK181" i="2"/>
  <c r="AL181" i="2"/>
  <c r="AN181" i="2"/>
  <c r="AM181" i="2" s="1"/>
  <c r="AO181" i="2"/>
  <c r="AQ181" i="2"/>
  <c r="AP181" i="2" s="1"/>
  <c r="AR181" i="2"/>
  <c r="AS181" i="2"/>
  <c r="AT181" i="2"/>
  <c r="AU181" i="2"/>
  <c r="AW181" i="2"/>
  <c r="AV181" i="2" s="1"/>
  <c r="AX181" i="2"/>
  <c r="AY181" i="2"/>
  <c r="AZ181" i="2"/>
  <c r="BA181" i="2"/>
  <c r="BC181" i="2"/>
  <c r="BB181" i="2" s="1"/>
  <c r="BD181" i="2"/>
  <c r="BF181" i="2"/>
  <c r="BE181" i="2" s="1"/>
  <c r="BG181" i="2"/>
  <c r="BH181" i="2"/>
  <c r="BI181" i="2"/>
  <c r="BJ181" i="2"/>
  <c r="BL181" i="2" a="1"/>
  <c r="BL181" i="2"/>
  <c r="BN181" i="2" s="1"/>
  <c r="BM181" i="2"/>
  <c r="BP181" i="2"/>
  <c r="BQ181" i="2"/>
  <c r="BR181" i="2"/>
  <c r="BS181" i="2"/>
  <c r="BT181" i="2"/>
  <c r="BU181" i="2"/>
  <c r="BK181" i="2" s="1"/>
  <c r="BV181" i="2"/>
  <c r="BW181" i="2"/>
  <c r="BX181" i="2"/>
  <c r="BY181" i="2"/>
  <c r="BZ181" i="2"/>
  <c r="CB181" i="2"/>
  <c r="CC181" i="2"/>
  <c r="CD181" i="2"/>
  <c r="CE181" i="2"/>
  <c r="CF181" i="2" s="1"/>
  <c r="CH181" i="2"/>
  <c r="CI181" i="2"/>
  <c r="CJ181" i="2"/>
  <c r="CK181" i="2"/>
  <c r="CL181" i="2"/>
  <c r="CN181" i="2"/>
  <c r="CM181" i="2" s="1"/>
  <c r="CP181" i="2"/>
  <c r="CQ181" i="2"/>
  <c r="CU181" i="2"/>
  <c r="CT181" i="2" s="1"/>
  <c r="CV181" i="2"/>
  <c r="CX181" i="2"/>
  <c r="CY181" i="2" a="1"/>
  <c r="CY181" i="2"/>
  <c r="CZ181" i="2" s="1"/>
  <c r="CW181" i="2" s="1"/>
  <c r="DB181" i="2"/>
  <c r="DC181" i="2"/>
  <c r="DF181" i="2" s="1"/>
  <c r="DD181" i="2" a="1"/>
  <c r="DD181" i="2"/>
  <c r="DE181" i="2" s="1"/>
  <c r="DG181" i="2"/>
  <c r="DH181" i="2"/>
  <c r="DI181" i="2"/>
  <c r="DJ181" i="2"/>
  <c r="DK181" i="2"/>
  <c r="DL181" i="2"/>
  <c r="DN181" i="2" a="1"/>
  <c r="DN181" i="2"/>
  <c r="DO181" i="2"/>
  <c r="DS181" i="2"/>
  <c r="DT181" i="2"/>
  <c r="DV181" i="2"/>
  <c r="DW181" i="2"/>
  <c r="DY181" i="2"/>
  <c r="DZ181" i="2" s="1"/>
  <c r="EA181" i="2"/>
  <c r="EB181" i="2"/>
  <c r="EC181" i="2"/>
  <c r="ED181" i="2"/>
  <c r="EE181" i="2" s="1"/>
  <c r="EF181" i="2"/>
  <c r="EG181" i="2"/>
  <c r="EH181" i="2"/>
  <c r="EI181" i="2"/>
  <c r="EJ181" i="2"/>
  <c r="C182" i="2"/>
  <c r="G182" i="2"/>
  <c r="H182" i="2"/>
  <c r="J182" i="2"/>
  <c r="I182" i="2"/>
  <c r="L182" i="2"/>
  <c r="N182" i="2"/>
  <c r="O182" i="2"/>
  <c r="P182" i="2"/>
  <c r="Q182" i="2"/>
  <c r="S182" i="2"/>
  <c r="T182" i="2"/>
  <c r="R182" i="2" s="1"/>
  <c r="U182" i="2"/>
  <c r="W182" i="2"/>
  <c r="X182" i="2"/>
  <c r="Y182" i="2"/>
  <c r="AA182" i="2" a="1"/>
  <c r="AA182" i="2" s="1"/>
  <c r="AB182" i="2" a="1"/>
  <c r="AB182" i="2" s="1"/>
  <c r="AC182" i="2"/>
  <c r="AD182" i="2"/>
  <c r="Z182" i="2" s="1"/>
  <c r="AF182" i="2" a="1"/>
  <c r="AF182" i="2"/>
  <c r="AG182" i="2" s="1"/>
  <c r="AE182" i="2" s="1"/>
  <c r="AH182" i="2"/>
  <c r="AI182" i="2"/>
  <c r="AK182" i="2"/>
  <c r="AJ182" i="2" s="1"/>
  <c r="AL182" i="2"/>
  <c r="AN182" i="2"/>
  <c r="AM182" i="2" s="1"/>
  <c r="AO182" i="2"/>
  <c r="AP182" i="2"/>
  <c r="AQ182" i="2"/>
  <c r="AR182" i="2"/>
  <c r="AT182" i="2"/>
  <c r="AU182" i="2"/>
  <c r="AS182" i="2" s="1"/>
  <c r="AV182" i="2"/>
  <c r="AW182" i="2"/>
  <c r="AX182" i="2"/>
  <c r="AZ182" i="2"/>
  <c r="AY182" i="2" s="1"/>
  <c r="BA182" i="2"/>
  <c r="BC182" i="2"/>
  <c r="BD182" i="2"/>
  <c r="BF182" i="2"/>
  <c r="BE182" i="2" s="1"/>
  <c r="BG182" i="2"/>
  <c r="BH182" i="2"/>
  <c r="BI182" i="2"/>
  <c r="BJ182" i="2"/>
  <c r="BL182" i="2" a="1"/>
  <c r="BL182" i="2" s="1"/>
  <c r="BN182" i="2" s="1"/>
  <c r="BM182" i="2"/>
  <c r="BP182" i="2"/>
  <c r="BQ182" i="2"/>
  <c r="BR182" i="2"/>
  <c r="BS182" i="2"/>
  <c r="BT182" i="2"/>
  <c r="BU182" i="2"/>
  <c r="BV182" i="2"/>
  <c r="BW182" i="2"/>
  <c r="BX182" i="2"/>
  <c r="BY182" i="2"/>
  <c r="BZ182" i="2"/>
  <c r="CB182" i="2"/>
  <c r="CC182" i="2"/>
  <c r="CD182" i="2"/>
  <c r="CE182" i="2"/>
  <c r="CF182" i="2"/>
  <c r="CH182" i="2"/>
  <c r="CJ182" i="2"/>
  <c r="CK182" i="2"/>
  <c r="CL182" i="2"/>
  <c r="CM182" i="2"/>
  <c r="CN182" i="2"/>
  <c r="CP182" i="2"/>
  <c r="CR182" i="2" s="1"/>
  <c r="CQ182" i="2"/>
  <c r="CU182" i="2"/>
  <c r="CT182" i="2" s="1"/>
  <c r="CV182" i="2"/>
  <c r="CX182" i="2"/>
  <c r="DA182" i="2" s="1"/>
  <c r="CY182" i="2" a="1"/>
  <c r="CY182" i="2"/>
  <c r="CZ182" i="2" s="1"/>
  <c r="CW182" i="2" s="1"/>
  <c r="DC182" i="2"/>
  <c r="DD182" i="2" a="1"/>
  <c r="DD182" i="2"/>
  <c r="DF182" i="2" s="1"/>
  <c r="DE182" i="2"/>
  <c r="DB182" i="2" s="1"/>
  <c r="DG182" i="2"/>
  <c r="DH182" i="2"/>
  <c r="DI182" i="2"/>
  <c r="DK182" i="2"/>
  <c r="DL182" i="2"/>
  <c r="DJ182" i="2" s="1"/>
  <c r="DM182" i="2"/>
  <c r="DN182" i="2" a="1"/>
  <c r="DN182" i="2"/>
  <c r="DP182" i="2" s="1"/>
  <c r="DO182" i="2"/>
  <c r="DS182" i="2"/>
  <c r="DR182" i="2" s="1"/>
  <c r="DT182" i="2"/>
  <c r="DU182" i="2"/>
  <c r="DV182" i="2"/>
  <c r="DW182" i="2"/>
  <c r="DY182" i="2"/>
  <c r="DZ182" i="2" s="1"/>
  <c r="EA182" i="2"/>
  <c r="EB182" i="2"/>
  <c r="DX182" i="2" s="1"/>
  <c r="ED182" i="2"/>
  <c r="EG182" i="2"/>
  <c r="EH182" i="2"/>
  <c r="EI182" i="2"/>
  <c r="EJ182" i="2"/>
  <c r="C183" i="2"/>
  <c r="G183" i="2"/>
  <c r="H183" i="2"/>
  <c r="J183" i="2"/>
  <c r="I183" i="2"/>
  <c r="L183" i="2"/>
  <c r="N183" i="2"/>
  <c r="O183" i="2"/>
  <c r="P183" i="2"/>
  <c r="M183" i="2" s="1"/>
  <c r="Q183" i="2"/>
  <c r="S183" i="2"/>
  <c r="T183" i="2"/>
  <c r="U183" i="2"/>
  <c r="W183" i="2"/>
  <c r="X183" i="2"/>
  <c r="V183" i="2" s="1"/>
  <c r="Y183" i="2"/>
  <c r="AA183" i="2" a="1"/>
  <c r="AA183" i="2" s="1"/>
  <c r="AB183" i="2" a="1"/>
  <c r="AB183" i="2"/>
  <c r="AD183" i="2" s="1"/>
  <c r="Z183" i="2" s="1"/>
  <c r="AC183" i="2"/>
  <c r="AF183" i="2" a="1"/>
  <c r="AF183" i="2"/>
  <c r="AG183" i="2" s="1"/>
  <c r="AH183" i="2"/>
  <c r="AI183" i="2"/>
  <c r="AK183" i="2"/>
  <c r="AL183" i="2"/>
  <c r="AM183" i="2"/>
  <c r="AN183" i="2"/>
  <c r="AO183" i="2"/>
  <c r="AQ183" i="2"/>
  <c r="AP183" i="2" s="1"/>
  <c r="AR183" i="2"/>
  <c r="AS183" i="2"/>
  <c r="AT183" i="2"/>
  <c r="AU183" i="2"/>
  <c r="AW183" i="2"/>
  <c r="AX183" i="2"/>
  <c r="AV183" i="2" s="1"/>
  <c r="AZ183" i="2"/>
  <c r="BA183" i="2"/>
  <c r="AY183" i="2" s="1"/>
  <c r="BC183" i="2"/>
  <c r="BB183" i="2" s="1"/>
  <c r="BD183" i="2"/>
  <c r="BF183" i="2"/>
  <c r="BG183" i="2"/>
  <c r="BI183" i="2"/>
  <c r="BH183" i="2" s="1"/>
  <c r="BJ183" i="2"/>
  <c r="BK183" i="2"/>
  <c r="BL183" i="2" a="1"/>
  <c r="BL183" i="2" s="1"/>
  <c r="BN183" i="2" s="1"/>
  <c r="BM183" i="2"/>
  <c r="BP183" i="2"/>
  <c r="BQ183" i="2"/>
  <c r="BR183" i="2"/>
  <c r="BS183" i="2"/>
  <c r="BT183" i="2"/>
  <c r="BU183" i="2"/>
  <c r="BV183" i="2"/>
  <c r="BW183" i="2"/>
  <c r="BY183" i="2"/>
  <c r="BX183" i="2" s="1"/>
  <c r="BZ183" i="2"/>
  <c r="CB183" i="2"/>
  <c r="CC183" i="2"/>
  <c r="CD183" i="2"/>
  <c r="CF183" i="2" s="1"/>
  <c r="CG183" i="2" s="1"/>
  <c r="CE183" i="2"/>
  <c r="CH183" i="2"/>
  <c r="CJ183" i="2"/>
  <c r="CK183" i="2"/>
  <c r="CL183" i="2"/>
  <c r="CI183" i="2" s="1"/>
  <c r="CN183" i="2"/>
  <c r="CM183" i="2" s="1"/>
  <c r="CP183" i="2"/>
  <c r="CQ183" i="2"/>
  <c r="CS183" i="2" s="1"/>
  <c r="CT183" i="2"/>
  <c r="CU183" i="2"/>
  <c r="CV183" i="2"/>
  <c r="CX183" i="2"/>
  <c r="CY183" i="2" a="1"/>
  <c r="CY183" i="2" s="1"/>
  <c r="CZ183" i="2"/>
  <c r="CW183" i="2" s="1"/>
  <c r="DA183" i="2"/>
  <c r="DC183" i="2"/>
  <c r="DF183" i="2" s="1"/>
  <c r="DD183" i="2" a="1"/>
  <c r="DD183" i="2"/>
  <c r="DE183" i="2" s="1"/>
  <c r="DB183" i="2" s="1"/>
  <c r="DH183" i="2"/>
  <c r="DG183" i="2" s="1"/>
  <c r="DI183" i="2"/>
  <c r="DK183" i="2"/>
  <c r="DJ183" i="2" s="1"/>
  <c r="DL183" i="2"/>
  <c r="DM183" i="2"/>
  <c r="DN183" i="2" a="1"/>
  <c r="DN183" i="2"/>
  <c r="DO183" i="2"/>
  <c r="DP183" i="2" s="1"/>
  <c r="DQ183" i="2"/>
  <c r="DS183" i="2"/>
  <c r="DR183" i="2" s="1"/>
  <c r="DT183" i="2"/>
  <c r="DV183" i="2"/>
  <c r="DU183" i="2" s="1"/>
  <c r="DW183" i="2"/>
  <c r="DY183" i="2"/>
  <c r="DZ183" i="2"/>
  <c r="EA183" i="2"/>
  <c r="EB183" i="2"/>
  <c r="DX183" i="2" s="1"/>
  <c r="ED183" i="2"/>
  <c r="EG183" i="2"/>
  <c r="EH183" i="2"/>
  <c r="EI183" i="2" s="1"/>
  <c r="EJ183" i="2"/>
  <c r="C184" i="2"/>
  <c r="G184" i="2"/>
  <c r="H184" i="2"/>
  <c r="J184" i="2"/>
  <c r="L184" i="2"/>
  <c r="N184" i="2"/>
  <c r="O184" i="2"/>
  <c r="P184" i="2"/>
  <c r="Q184" i="2"/>
  <c r="S184" i="2"/>
  <c r="T184" i="2"/>
  <c r="U184" i="2"/>
  <c r="V184" i="2"/>
  <c r="W184" i="2"/>
  <c r="X184" i="2"/>
  <c r="Y184" i="2"/>
  <c r="AA184" i="2" a="1"/>
  <c r="AA184" i="2" s="1"/>
  <c r="AD184" i="2" s="1"/>
  <c r="AB184" i="2" a="1"/>
  <c r="AB184" i="2"/>
  <c r="AC184" i="2"/>
  <c r="AE184" i="2"/>
  <c r="AF184" i="2" a="1"/>
  <c r="AF184" i="2"/>
  <c r="AG184" i="2" s="1"/>
  <c r="AH184" i="2"/>
  <c r="AI184" i="2"/>
  <c r="AJ184" i="2"/>
  <c r="AK184" i="2"/>
  <c r="AL184" i="2"/>
  <c r="AN184" i="2"/>
  <c r="AO184" i="2"/>
  <c r="AQ184" i="2"/>
  <c r="AP184" i="2" s="1"/>
  <c r="AR184" i="2"/>
  <c r="AT184" i="2"/>
  <c r="AS184" i="2" s="1"/>
  <c r="AU184" i="2"/>
  <c r="AV184" i="2"/>
  <c r="AW184" i="2"/>
  <c r="AX184" i="2"/>
  <c r="AZ184" i="2"/>
  <c r="BA184" i="2"/>
  <c r="AY184" i="2" s="1"/>
  <c r="BC184" i="2"/>
  <c r="BD184" i="2"/>
  <c r="BB184" i="2" s="1"/>
  <c r="BE184" i="2"/>
  <c r="BF184" i="2"/>
  <c r="BG184" i="2"/>
  <c r="BI184" i="2"/>
  <c r="BH184" i="2" s="1"/>
  <c r="BJ184" i="2"/>
  <c r="BL184" i="2" a="1"/>
  <c r="BL184" i="2"/>
  <c r="BP184" i="2"/>
  <c r="BQ184" i="2"/>
  <c r="BR184" i="2"/>
  <c r="BS184" i="2"/>
  <c r="BT184" i="2"/>
  <c r="BU184" i="2"/>
  <c r="BV184" i="2"/>
  <c r="BW184" i="2"/>
  <c r="BO184" i="2" s="1"/>
  <c r="BX184" i="2"/>
  <c r="BY184" i="2"/>
  <c r="BZ184" i="2"/>
  <c r="CA184" i="2"/>
  <c r="CB184" i="2"/>
  <c r="CC184" i="2"/>
  <c r="CD184" i="2"/>
  <c r="CF184" i="2" s="1"/>
  <c r="CG184" i="2" s="1"/>
  <c r="CE184" i="2"/>
  <c r="CH184" i="2"/>
  <c r="CI184" i="2"/>
  <c r="CJ184" i="2"/>
  <c r="CK184" i="2"/>
  <c r="CL184" i="2"/>
  <c r="CM184" i="2"/>
  <c r="CN184" i="2"/>
  <c r="CP184" i="2"/>
  <c r="CQ184" i="2"/>
  <c r="CR184" i="2" s="1"/>
  <c r="CT184" i="2"/>
  <c r="CU184" i="2"/>
  <c r="CV184" i="2"/>
  <c r="CX184" i="2"/>
  <c r="CY184" i="2" a="1"/>
  <c r="CY184" i="2"/>
  <c r="DC184" i="2"/>
  <c r="DF184" i="2" s="1"/>
  <c r="DD184" i="2" a="1"/>
  <c r="DD184" i="2" s="1"/>
  <c r="DE184" i="2" s="1"/>
  <c r="DB184" i="2" s="1"/>
  <c r="DH184" i="2"/>
  <c r="DI184" i="2"/>
  <c r="DK184" i="2"/>
  <c r="DJ184" i="2" s="1"/>
  <c r="DL184" i="2"/>
  <c r="DM184" i="2"/>
  <c r="DN184" i="2" a="1"/>
  <c r="DN184" i="2" s="1"/>
  <c r="DO184" i="2"/>
  <c r="DP184" i="2"/>
  <c r="DQ184" i="2"/>
  <c r="DR184" i="2"/>
  <c r="DS184" i="2"/>
  <c r="DT184" i="2"/>
  <c r="DU184" i="2"/>
  <c r="DV184" i="2"/>
  <c r="DW184" i="2"/>
  <c r="DY184" i="2"/>
  <c r="EB184" i="2"/>
  <c r="EC184" i="2"/>
  <c r="ED184" i="2"/>
  <c r="EE184" i="2"/>
  <c r="EF184" i="2"/>
  <c r="EH184" i="2"/>
  <c r="C185" i="2"/>
  <c r="H185" i="2"/>
  <c r="G185" i="2" s="1"/>
  <c r="J185" i="2"/>
  <c r="L185" i="2"/>
  <c r="N185" i="2"/>
  <c r="O185" i="2"/>
  <c r="P185" i="2"/>
  <c r="Q185" i="2"/>
  <c r="S185" i="2"/>
  <c r="T185" i="2"/>
  <c r="R185" i="2" s="1"/>
  <c r="U185" i="2"/>
  <c r="W185" i="2"/>
  <c r="X185" i="2"/>
  <c r="V185" i="2" s="1"/>
  <c r="Y185" i="2"/>
  <c r="AA185" i="2" a="1"/>
  <c r="AA185" i="2"/>
  <c r="AB185" i="2" a="1"/>
  <c r="AB185" i="2"/>
  <c r="AC185" i="2"/>
  <c r="AF185" i="2" a="1"/>
  <c r="AF185" i="2" s="1"/>
  <c r="AG185" i="2"/>
  <c r="AH185" i="2"/>
  <c r="AI185" i="2"/>
  <c r="AE185" i="2" s="1"/>
  <c r="AJ185" i="2"/>
  <c r="AK185" i="2"/>
  <c r="AL185" i="2"/>
  <c r="AN185" i="2"/>
  <c r="AO185" i="2"/>
  <c r="AM185" i="2" s="1"/>
  <c r="AQ185" i="2"/>
  <c r="AP185" i="2" s="1"/>
  <c r="AR185" i="2"/>
  <c r="AT185" i="2"/>
  <c r="AS185" i="2" s="1"/>
  <c r="AU185" i="2"/>
  <c r="AW185" i="2"/>
  <c r="AX185" i="2"/>
  <c r="AY185" i="2"/>
  <c r="AZ185" i="2"/>
  <c r="BA185" i="2"/>
  <c r="BC185" i="2"/>
  <c r="BB185" i="2" s="1"/>
  <c r="BD185" i="2"/>
  <c r="BF185" i="2"/>
  <c r="BE185" i="2" s="1"/>
  <c r="BG185" i="2"/>
  <c r="BH185" i="2"/>
  <c r="BI185" i="2"/>
  <c r="BJ185" i="2"/>
  <c r="BL185" i="2" a="1"/>
  <c r="BL185" i="2"/>
  <c r="BM185" i="2"/>
  <c r="BN185" i="2"/>
  <c r="BP185" i="2"/>
  <c r="BQ185" i="2"/>
  <c r="BR185" i="2"/>
  <c r="BS185" i="2"/>
  <c r="BT185" i="2"/>
  <c r="BU185" i="2"/>
  <c r="BV185" i="2"/>
  <c r="BW185" i="2"/>
  <c r="BY185" i="2"/>
  <c r="BX185" i="2" s="1"/>
  <c r="BZ185" i="2"/>
  <c r="CB185" i="2"/>
  <c r="CC185" i="2"/>
  <c r="CD185" i="2"/>
  <c r="CE185" i="2"/>
  <c r="CH185" i="2"/>
  <c r="CJ185" i="2"/>
  <c r="CI185" i="2" s="1"/>
  <c r="CK185" i="2"/>
  <c r="CL185" i="2"/>
  <c r="CM185" i="2"/>
  <c r="CN185" i="2"/>
  <c r="CP185" i="2"/>
  <c r="CS185" i="2" s="1"/>
  <c r="CQ185" i="2"/>
  <c r="CR185" i="2"/>
  <c r="CT185" i="2"/>
  <c r="CU185" i="2"/>
  <c r="CV185" i="2"/>
  <c r="CX185" i="2"/>
  <c r="DA185" i="2" s="1"/>
  <c r="CY185" i="2" a="1"/>
  <c r="CY185" i="2"/>
  <c r="CZ185" i="2" s="1"/>
  <c r="CW185" i="2" s="1"/>
  <c r="DC185" i="2"/>
  <c r="DD185" i="2" a="1"/>
  <c r="DD185" i="2"/>
  <c r="DG185" i="2"/>
  <c r="DH185" i="2"/>
  <c r="DI185" i="2"/>
  <c r="DK185" i="2"/>
  <c r="DJ185" i="2" s="1"/>
  <c r="DL185" i="2"/>
  <c r="DN185" i="2" a="1"/>
  <c r="DN185" i="2"/>
  <c r="DO185" i="2"/>
  <c r="DS185" i="2"/>
  <c r="DR185" i="2" s="1"/>
  <c r="DT185" i="2"/>
  <c r="DV185" i="2"/>
  <c r="DU185" i="2" s="1"/>
  <c r="DW185" i="2"/>
  <c r="DX185" i="2"/>
  <c r="DY185" i="2"/>
  <c r="DZ185" i="2"/>
  <c r="EA185" i="2"/>
  <c r="EB185" i="2"/>
  <c r="ED185" i="2"/>
  <c r="EC185" i="2" s="1"/>
  <c r="EE185" i="2"/>
  <c r="EF185" i="2"/>
  <c r="EH185" i="2"/>
  <c r="C186" i="2"/>
  <c r="H186" i="2"/>
  <c r="G186" i="2" s="1"/>
  <c r="I186" i="2"/>
  <c r="J186" i="2"/>
  <c r="L186" i="2"/>
  <c r="N186" i="2"/>
  <c r="O186" i="2"/>
  <c r="M186" i="2" s="1"/>
  <c r="P186" i="2"/>
  <c r="Q186" i="2"/>
  <c r="S186" i="2"/>
  <c r="T186" i="2"/>
  <c r="U186" i="2"/>
  <c r="W186" i="2"/>
  <c r="X186" i="2"/>
  <c r="Y186" i="2"/>
  <c r="AA186" i="2" a="1"/>
  <c r="AA186" i="2"/>
  <c r="AD186" i="2" s="1"/>
  <c r="Z186" i="2" s="1"/>
  <c r="AB186" i="2" a="1"/>
  <c r="AB186" i="2" s="1"/>
  <c r="AC186" i="2"/>
  <c r="AF186" i="2" a="1"/>
  <c r="AF186" i="2" s="1"/>
  <c r="AG186" i="2"/>
  <c r="AH186" i="2"/>
  <c r="AI186" i="2"/>
  <c r="AJ186" i="2"/>
  <c r="AK186" i="2"/>
  <c r="AL186" i="2"/>
  <c r="AM186" i="2"/>
  <c r="AN186" i="2"/>
  <c r="AO186" i="2"/>
  <c r="AP186" i="2"/>
  <c r="AQ186" i="2"/>
  <c r="AR186" i="2"/>
  <c r="AT186" i="2"/>
  <c r="AU186" i="2"/>
  <c r="AS186" i="2" s="1"/>
  <c r="AW186" i="2"/>
  <c r="AV186" i="2" s="1"/>
  <c r="AX186" i="2"/>
  <c r="AZ186" i="2"/>
  <c r="AY186" i="2" s="1"/>
  <c r="BA186" i="2"/>
  <c r="BC186" i="2"/>
  <c r="BD186" i="2"/>
  <c r="BE186" i="2"/>
  <c r="BF186" i="2"/>
  <c r="BG186" i="2"/>
  <c r="BI186" i="2"/>
  <c r="BH186" i="2" s="1"/>
  <c r="BJ186" i="2"/>
  <c r="BL186" i="2" a="1"/>
  <c r="BL186" i="2"/>
  <c r="BP186" i="2"/>
  <c r="BQ186" i="2"/>
  <c r="BR186" i="2"/>
  <c r="BS186" i="2"/>
  <c r="BT186" i="2"/>
  <c r="BU186" i="2"/>
  <c r="BV186" i="2"/>
  <c r="BW186" i="2"/>
  <c r="BX186" i="2"/>
  <c r="BY186" i="2"/>
  <c r="BZ186" i="2"/>
  <c r="CB186" i="2"/>
  <c r="CC186" i="2"/>
  <c r="CG186" i="2" s="1"/>
  <c r="CD186" i="2"/>
  <c r="CE186" i="2"/>
  <c r="CF186" i="2" s="1"/>
  <c r="CH186" i="2"/>
  <c r="CJ186" i="2"/>
  <c r="CK186" i="2"/>
  <c r="CI186" i="2" s="1"/>
  <c r="CL186" i="2"/>
  <c r="CN186" i="2"/>
  <c r="CM186" i="2" s="1"/>
  <c r="CP186" i="2"/>
  <c r="CR186" i="2" s="1"/>
  <c r="CQ186" i="2"/>
  <c r="CU186" i="2"/>
  <c r="CV186" i="2"/>
  <c r="CX186" i="2"/>
  <c r="CY186" i="2" a="1"/>
  <c r="CY186" i="2" s="1"/>
  <c r="CZ186" i="2" s="1"/>
  <c r="CW186" i="2" s="1"/>
  <c r="DC186" i="2"/>
  <c r="DD186" i="2" a="1"/>
  <c r="DD186" i="2"/>
  <c r="DE186" i="2" s="1"/>
  <c r="DB186" i="2" s="1"/>
  <c r="DF186" i="2"/>
  <c r="DG186" i="2"/>
  <c r="DH186" i="2"/>
  <c r="DI186" i="2"/>
  <c r="DK186" i="2"/>
  <c r="DL186" i="2"/>
  <c r="DJ186" i="2" s="1"/>
  <c r="DN186" i="2" a="1"/>
  <c r="DN186" i="2" s="1"/>
  <c r="DO186" i="2"/>
  <c r="DS186" i="2"/>
  <c r="DT186" i="2"/>
  <c r="DV186" i="2"/>
  <c r="DU186" i="2" s="1"/>
  <c r="DW186" i="2"/>
  <c r="DX186" i="2"/>
  <c r="DY186" i="2"/>
  <c r="DZ186" i="2" s="1"/>
  <c r="EB186" i="2"/>
  <c r="EC186" i="2"/>
  <c r="ED186" i="2"/>
  <c r="EE186" i="2" s="1"/>
  <c r="EF186" i="2"/>
  <c r="EG186" i="2"/>
  <c r="EH186" i="2"/>
  <c r="EI186" i="2"/>
  <c r="EJ186" i="2"/>
  <c r="C187" i="2"/>
  <c r="G187" i="2"/>
  <c r="H187" i="2"/>
  <c r="I187" i="2"/>
  <c r="J187" i="2"/>
  <c r="L187" i="2"/>
  <c r="N187" i="2"/>
  <c r="M187" i="2" s="1"/>
  <c r="O187" i="2"/>
  <c r="P187" i="2"/>
  <c r="Q187" i="2"/>
  <c r="S187" i="2"/>
  <c r="T187" i="2"/>
  <c r="U187" i="2"/>
  <c r="W187" i="2"/>
  <c r="X187" i="2"/>
  <c r="V187" i="2" s="1"/>
  <c r="Y187" i="2"/>
  <c r="AA187" i="2" a="1"/>
  <c r="AA187" i="2" s="1"/>
  <c r="AB187" i="2" a="1"/>
  <c r="AB187" i="2" s="1"/>
  <c r="AD187" i="2" s="1"/>
  <c r="Z187" i="2" s="1"/>
  <c r="AC187" i="2"/>
  <c r="AF187" i="2" a="1"/>
  <c r="AF187" i="2"/>
  <c r="AG187" i="2" s="1"/>
  <c r="AH187" i="2"/>
  <c r="AI187" i="2"/>
  <c r="AE187" i="2" s="1"/>
  <c r="AK187" i="2"/>
  <c r="AL187" i="2"/>
  <c r="AJ187" i="2" s="1"/>
  <c r="AN187" i="2"/>
  <c r="AM187" i="2" s="1"/>
  <c r="AO187" i="2"/>
  <c r="AQ187" i="2"/>
  <c r="AP187" i="2" s="1"/>
  <c r="AR187" i="2"/>
  <c r="AT187" i="2"/>
  <c r="AS187" i="2" s="1"/>
  <c r="AU187" i="2"/>
  <c r="AV187" i="2"/>
  <c r="AW187" i="2"/>
  <c r="AX187" i="2"/>
  <c r="AZ187" i="2"/>
  <c r="BA187" i="2"/>
  <c r="AY187" i="2" s="1"/>
  <c r="BB187" i="2"/>
  <c r="BC187" i="2"/>
  <c r="BD187" i="2"/>
  <c r="BF187" i="2"/>
  <c r="BG187" i="2"/>
  <c r="BI187" i="2"/>
  <c r="BJ187" i="2"/>
  <c r="BL187" i="2" a="1"/>
  <c r="BL187" i="2" s="1"/>
  <c r="BP187" i="2"/>
  <c r="BQ187" i="2"/>
  <c r="BR187" i="2"/>
  <c r="BS187" i="2"/>
  <c r="BT187" i="2"/>
  <c r="BU187" i="2"/>
  <c r="BV187" i="2"/>
  <c r="BW187" i="2"/>
  <c r="BY187" i="2"/>
  <c r="BX187" i="2" s="1"/>
  <c r="BZ187" i="2"/>
  <c r="CB187" i="2"/>
  <c r="CC187" i="2"/>
  <c r="CD187" i="2"/>
  <c r="CF187" i="2" s="1"/>
  <c r="CE187" i="2"/>
  <c r="CH187" i="2"/>
  <c r="CI187" i="2"/>
  <c r="CJ187" i="2"/>
  <c r="CK187" i="2"/>
  <c r="CL187" i="2"/>
  <c r="CN187" i="2"/>
  <c r="CM187" i="2" s="1"/>
  <c r="CP187" i="2"/>
  <c r="CQ187" i="2"/>
  <c r="CS187" i="2"/>
  <c r="CT187" i="2"/>
  <c r="CU187" i="2"/>
  <c r="CV187" i="2"/>
  <c r="CW187" i="2"/>
  <c r="CX187" i="2"/>
  <c r="CY187" i="2" a="1"/>
  <c r="CY187" i="2" s="1"/>
  <c r="CZ187" i="2"/>
  <c r="DA187" i="2"/>
  <c r="DC187" i="2"/>
  <c r="DD187" i="2" a="1"/>
  <c r="DD187" i="2" s="1"/>
  <c r="DE187" i="2" s="1"/>
  <c r="DB187" i="2" s="1"/>
  <c r="DH187" i="2"/>
  <c r="DG187" i="2" s="1"/>
  <c r="DI187" i="2"/>
  <c r="DK187" i="2"/>
  <c r="DL187" i="2"/>
  <c r="DJ187" i="2" s="1"/>
  <c r="DM187" i="2"/>
  <c r="DN187" i="2" a="1"/>
  <c r="DN187" i="2"/>
  <c r="DO187" i="2"/>
  <c r="DP187" i="2" s="1"/>
  <c r="DQ187" i="2"/>
  <c r="DS187" i="2"/>
  <c r="DT187" i="2"/>
  <c r="DR187" i="2" s="1"/>
  <c r="DV187" i="2"/>
  <c r="DW187" i="2"/>
  <c r="DY187" i="2"/>
  <c r="DZ187" i="2"/>
  <c r="EA187" i="2"/>
  <c r="EB187" i="2"/>
  <c r="DX187" i="2" s="1"/>
  <c r="ED187" i="2"/>
  <c r="EE187" i="2"/>
  <c r="EH187" i="2"/>
  <c r="EG187" i="2" s="1"/>
  <c r="C188" i="2"/>
  <c r="H188" i="2"/>
  <c r="G188" i="2" s="1"/>
  <c r="J188" i="2"/>
  <c r="I188" i="2" s="1"/>
  <c r="L188" i="2"/>
  <c r="N188" i="2"/>
  <c r="O188" i="2"/>
  <c r="P188" i="2"/>
  <c r="Q188" i="2"/>
  <c r="S188" i="2"/>
  <c r="T188" i="2"/>
  <c r="R188" i="2" s="1"/>
  <c r="U188" i="2"/>
  <c r="W188" i="2"/>
  <c r="X188" i="2"/>
  <c r="V188" i="2" s="1"/>
  <c r="Y188" i="2"/>
  <c r="AA188" i="2" a="1"/>
  <c r="AA188" i="2"/>
  <c r="AB188" i="2" a="1"/>
  <c r="AB188" i="2"/>
  <c r="AC188" i="2"/>
  <c r="AD188" i="2"/>
  <c r="AF188" i="2" a="1"/>
  <c r="AF188" i="2" s="1"/>
  <c r="AG188" i="2" s="1"/>
  <c r="AH188" i="2"/>
  <c r="AI188" i="2"/>
  <c r="AE188" i="2" s="1"/>
  <c r="AK188" i="2"/>
  <c r="AJ188" i="2" s="1"/>
  <c r="AL188" i="2"/>
  <c r="AM188" i="2"/>
  <c r="AN188" i="2"/>
  <c r="AO188" i="2"/>
  <c r="AQ188" i="2"/>
  <c r="AR188" i="2"/>
  <c r="AT188" i="2"/>
  <c r="AS188" i="2" s="1"/>
  <c r="AU188" i="2"/>
  <c r="AV188" i="2"/>
  <c r="AW188" i="2"/>
  <c r="AX188" i="2"/>
  <c r="AZ188" i="2"/>
  <c r="AY188" i="2" s="1"/>
  <c r="BA188" i="2"/>
  <c r="BB188" i="2"/>
  <c r="BC188" i="2"/>
  <c r="BD188" i="2"/>
  <c r="BF188" i="2"/>
  <c r="BG188" i="2"/>
  <c r="BE188" i="2" s="1"/>
  <c r="BH188" i="2"/>
  <c r="BI188" i="2"/>
  <c r="BJ188" i="2"/>
  <c r="BL188" i="2" a="1"/>
  <c r="BL188" i="2" s="1"/>
  <c r="BP188" i="2"/>
  <c r="BQ188" i="2"/>
  <c r="BR188" i="2"/>
  <c r="BS188" i="2"/>
  <c r="BT188" i="2"/>
  <c r="BU188" i="2"/>
  <c r="BV188" i="2"/>
  <c r="BW188" i="2"/>
  <c r="BX188" i="2"/>
  <c r="BY188" i="2"/>
  <c r="BZ188" i="2"/>
  <c r="CB188" i="2"/>
  <c r="CC188" i="2"/>
  <c r="CD188" i="2"/>
  <c r="CE188" i="2"/>
  <c r="CF188" i="2"/>
  <c r="CG188" i="2" s="1"/>
  <c r="CH188" i="2"/>
  <c r="CJ188" i="2"/>
  <c r="CI188" i="2" s="1"/>
  <c r="CK188" i="2"/>
  <c r="CL188" i="2"/>
  <c r="CN188" i="2"/>
  <c r="CM188" i="2" s="1"/>
  <c r="CP188" i="2"/>
  <c r="CQ188" i="2"/>
  <c r="CU188" i="2"/>
  <c r="CT188" i="2" s="1"/>
  <c r="CV188" i="2"/>
  <c r="CX188" i="2"/>
  <c r="CY188" i="2" a="1"/>
  <c r="CY188" i="2" s="1"/>
  <c r="CZ188" i="2" s="1"/>
  <c r="CW188" i="2" s="1"/>
  <c r="DC188" i="2"/>
  <c r="DD188" i="2" a="1"/>
  <c r="DD188" i="2"/>
  <c r="DE188" i="2" s="1"/>
  <c r="DB188" i="2" s="1"/>
  <c r="DF188" i="2"/>
  <c r="DH188" i="2"/>
  <c r="DI188" i="2"/>
  <c r="DK188" i="2"/>
  <c r="DJ188" i="2" s="1"/>
  <c r="DL188" i="2"/>
  <c r="DM188" i="2"/>
  <c r="DN188" i="2" a="1"/>
  <c r="DN188" i="2" s="1"/>
  <c r="DQ188" i="2" s="1"/>
  <c r="DO188" i="2"/>
  <c r="DP188" i="2" s="1"/>
  <c r="DS188" i="2"/>
  <c r="DR188" i="2" s="1"/>
  <c r="DT188" i="2"/>
  <c r="DV188" i="2"/>
  <c r="DW188" i="2"/>
  <c r="DU188" i="2" s="1"/>
  <c r="DY188" i="2"/>
  <c r="DX188" i="2" s="1"/>
  <c r="EB188" i="2"/>
  <c r="EC188" i="2"/>
  <c r="ED188" i="2"/>
  <c r="EE188" i="2"/>
  <c r="EF188" i="2"/>
  <c r="EG188" i="2"/>
  <c r="EH188" i="2"/>
  <c r="EI188" i="2"/>
  <c r="EJ188" i="2"/>
  <c r="C189" i="2"/>
  <c r="G189" i="2"/>
  <c r="H189" i="2"/>
  <c r="J189" i="2"/>
  <c r="L189" i="2"/>
  <c r="N189" i="2"/>
  <c r="O189" i="2"/>
  <c r="P189" i="2"/>
  <c r="M189" i="2" s="1"/>
  <c r="Q189" i="2"/>
  <c r="S189" i="2"/>
  <c r="T189" i="2"/>
  <c r="R189" i="2" s="1"/>
  <c r="U189" i="2"/>
  <c r="W189" i="2"/>
  <c r="X189" i="2"/>
  <c r="Y189" i="2"/>
  <c r="AA189" i="2" a="1"/>
  <c r="AA189" i="2"/>
  <c r="AB189" i="2" a="1"/>
  <c r="AB189" i="2" s="1"/>
  <c r="AD189" i="2" s="1"/>
  <c r="AC189" i="2"/>
  <c r="Z189" i="2" s="1"/>
  <c r="AF189" i="2" a="1"/>
  <c r="AF189" i="2" s="1"/>
  <c r="AG189" i="2"/>
  <c r="AH189" i="2"/>
  <c r="AI189" i="2"/>
  <c r="AE189" i="2" s="1"/>
  <c r="AK189" i="2"/>
  <c r="AJ189" i="2" s="1"/>
  <c r="AL189" i="2"/>
  <c r="AN189" i="2"/>
  <c r="AO189" i="2"/>
  <c r="AM189" i="2" s="1"/>
  <c r="AQ189" i="2"/>
  <c r="AP189" i="2" s="1"/>
  <c r="AR189" i="2"/>
  <c r="AS189" i="2"/>
  <c r="AT189" i="2"/>
  <c r="AU189" i="2"/>
  <c r="AW189" i="2"/>
  <c r="AX189" i="2"/>
  <c r="AZ189" i="2"/>
  <c r="AY189" i="2" s="1"/>
  <c r="BA189" i="2"/>
  <c r="BB189" i="2"/>
  <c r="BC189" i="2"/>
  <c r="BD189" i="2"/>
  <c r="BF189" i="2"/>
  <c r="BE189" i="2" s="1"/>
  <c r="BG189" i="2"/>
  <c r="BH189" i="2"/>
  <c r="BI189" i="2"/>
  <c r="BJ189" i="2"/>
  <c r="BL189" i="2" a="1"/>
  <c r="BL189" i="2"/>
  <c r="BM189" i="2"/>
  <c r="BN189" i="2"/>
  <c r="BP189" i="2"/>
  <c r="BQ189" i="2"/>
  <c r="BR189" i="2"/>
  <c r="BS189" i="2"/>
  <c r="BT189" i="2"/>
  <c r="BU189" i="2"/>
  <c r="BV189" i="2"/>
  <c r="BW189" i="2"/>
  <c r="BY189" i="2"/>
  <c r="BX189" i="2" s="1"/>
  <c r="BZ189" i="2"/>
  <c r="CB189" i="2"/>
  <c r="CC189" i="2"/>
  <c r="CD189" i="2"/>
  <c r="CF189" i="2" s="1"/>
  <c r="CG189" i="2" s="1"/>
  <c r="CE189" i="2"/>
  <c r="CH189" i="2"/>
  <c r="CJ189" i="2"/>
  <c r="CK189" i="2"/>
  <c r="CL189" i="2"/>
  <c r="CM189" i="2"/>
  <c r="CN189" i="2"/>
  <c r="CP189" i="2"/>
  <c r="CR189" i="2" s="1"/>
  <c r="CQ189" i="2"/>
  <c r="CU189" i="2"/>
  <c r="CT189" i="2" s="1"/>
  <c r="CV189" i="2"/>
  <c r="CW189" i="2"/>
  <c r="CX189" i="2"/>
  <c r="DA189" i="2" s="1"/>
  <c r="CY189" i="2" a="1"/>
  <c r="CY189" i="2"/>
  <c r="CZ189" i="2"/>
  <c r="DC189" i="2"/>
  <c r="DF189" i="2" s="1"/>
  <c r="DD189" i="2" a="1"/>
  <c r="DD189" i="2" s="1"/>
  <c r="DE189" i="2" s="1"/>
  <c r="DB189" i="2" s="1"/>
  <c r="DH189" i="2"/>
  <c r="DG189" i="2" s="1"/>
  <c r="DI189" i="2"/>
  <c r="DJ189" i="2"/>
  <c r="DK189" i="2"/>
  <c r="DL189" i="2"/>
  <c r="DN189" i="2" a="1"/>
  <c r="DN189" i="2"/>
  <c r="DP189" i="2" s="1"/>
  <c r="DM189" i="2" s="1"/>
  <c r="DO189" i="2"/>
  <c r="DR189" i="2"/>
  <c r="DS189" i="2"/>
  <c r="DT189" i="2"/>
  <c r="DV189" i="2"/>
  <c r="DU189" i="2" s="1"/>
  <c r="DW189" i="2"/>
  <c r="DY189" i="2"/>
  <c r="DX189" i="2" s="1"/>
  <c r="DZ189" i="2"/>
  <c r="EA189" i="2"/>
  <c r="EB189" i="2"/>
  <c r="ED189" i="2"/>
  <c r="EC189" i="2" s="1"/>
  <c r="EH189" i="2"/>
  <c r="C190" i="2"/>
  <c r="H190" i="2"/>
  <c r="G190" i="2" s="1"/>
  <c r="I190" i="2"/>
  <c r="J190" i="2"/>
  <c r="L190" i="2"/>
  <c r="N190" i="2"/>
  <c r="O190" i="2"/>
  <c r="P190" i="2"/>
  <c r="Q190" i="2"/>
  <c r="S190" i="2"/>
  <c r="T190" i="2"/>
  <c r="R190" i="2" s="1"/>
  <c r="U190" i="2"/>
  <c r="W190" i="2"/>
  <c r="V190" i="2" s="1"/>
  <c r="X190" i="2"/>
  <c r="Y190" i="2"/>
  <c r="AA190" i="2" a="1"/>
  <c r="AA190" i="2"/>
  <c r="AB190" i="2" a="1"/>
  <c r="AB190" i="2"/>
  <c r="AC190" i="2"/>
  <c r="AD190" i="2"/>
  <c r="Z190" i="2" s="1"/>
  <c r="AF190" i="2" a="1"/>
  <c r="AF190" i="2"/>
  <c r="AG190" i="2" s="1"/>
  <c r="AH190" i="2"/>
  <c r="AI190" i="2"/>
  <c r="AK190" i="2"/>
  <c r="AJ190" i="2" s="1"/>
  <c r="AL190" i="2"/>
  <c r="AN190" i="2"/>
  <c r="AM190" i="2" s="1"/>
  <c r="AO190" i="2"/>
  <c r="AP190" i="2"/>
  <c r="AQ190" i="2"/>
  <c r="AR190" i="2"/>
  <c r="AT190" i="2"/>
  <c r="AU190" i="2"/>
  <c r="AS190" i="2" s="1"/>
  <c r="AV190" i="2"/>
  <c r="AW190" i="2"/>
  <c r="AX190" i="2"/>
  <c r="AZ190" i="2"/>
  <c r="AY190" i="2" s="1"/>
  <c r="BA190" i="2"/>
  <c r="BC190" i="2"/>
  <c r="BB190" i="2" s="1"/>
  <c r="BD190" i="2"/>
  <c r="BE190" i="2"/>
  <c r="BF190" i="2"/>
  <c r="BG190" i="2"/>
  <c r="BI190" i="2"/>
  <c r="BH190" i="2" s="1"/>
  <c r="BJ190" i="2"/>
  <c r="BL190" i="2" a="1"/>
  <c r="BL190" i="2"/>
  <c r="BP190" i="2"/>
  <c r="BQ190" i="2"/>
  <c r="BR190" i="2"/>
  <c r="BS190" i="2"/>
  <c r="BT190" i="2"/>
  <c r="BU190" i="2"/>
  <c r="BV190" i="2"/>
  <c r="BW190" i="2"/>
  <c r="BY190" i="2"/>
  <c r="BZ190" i="2"/>
  <c r="BX190" i="2" s="1"/>
  <c r="CB190" i="2"/>
  <c r="CC190" i="2"/>
  <c r="CD190" i="2"/>
  <c r="CF190" i="2" s="1"/>
  <c r="CE190" i="2"/>
  <c r="CH190" i="2"/>
  <c r="CI190" i="2"/>
  <c r="CJ190" i="2"/>
  <c r="CK190" i="2"/>
  <c r="CL190" i="2"/>
  <c r="CM190" i="2"/>
  <c r="CN190" i="2"/>
  <c r="CP190" i="2"/>
  <c r="CQ190" i="2"/>
  <c r="CR190" i="2"/>
  <c r="CS190" i="2"/>
  <c r="CT190" i="2"/>
  <c r="CU190" i="2"/>
  <c r="CV190" i="2"/>
  <c r="CX190" i="2"/>
  <c r="CY190" i="2" a="1"/>
  <c r="CY190" i="2"/>
  <c r="CZ190" i="2"/>
  <c r="CW190" i="2" s="1"/>
  <c r="DA190" i="2"/>
  <c r="DB190" i="2"/>
  <c r="DC190" i="2"/>
  <c r="DF190" i="2" s="1"/>
  <c r="DD190" i="2" a="1"/>
  <c r="DD190" i="2"/>
  <c r="DE190" i="2"/>
  <c r="DH190" i="2"/>
  <c r="DI190" i="2"/>
  <c r="DG190" i="2" s="1"/>
  <c r="DJ190" i="2"/>
  <c r="DK190" i="2"/>
  <c r="DL190" i="2"/>
  <c r="DN190" i="2" a="1"/>
  <c r="DN190" i="2"/>
  <c r="DQ190" i="2" s="1"/>
  <c r="DO190" i="2"/>
  <c r="DP190" i="2"/>
  <c r="DM190" i="2" s="1"/>
  <c r="DS190" i="2"/>
  <c r="DR190" i="2" s="1"/>
  <c r="DT190" i="2"/>
  <c r="DV190" i="2"/>
  <c r="DU190" i="2" s="1"/>
  <c r="DW190" i="2"/>
  <c r="DY190" i="2"/>
  <c r="EB190" i="2"/>
  <c r="ED190" i="2"/>
  <c r="EC190" i="2" s="1"/>
  <c r="EE190" i="2"/>
  <c r="EF190" i="2"/>
  <c r="EG190" i="2"/>
  <c r="EH190" i="2"/>
  <c r="EI190" i="2"/>
  <c r="EJ190" i="2"/>
  <c r="C191" i="2"/>
  <c r="G191" i="2"/>
  <c r="H191" i="2"/>
  <c r="J191" i="2"/>
  <c r="L191" i="2"/>
  <c r="N191" i="2"/>
  <c r="O191" i="2"/>
  <c r="P191" i="2"/>
  <c r="M191" i="2" s="1"/>
  <c r="Q191" i="2"/>
  <c r="S191" i="2"/>
  <c r="T191" i="2"/>
  <c r="R191" i="2" s="1"/>
  <c r="U191" i="2"/>
  <c r="W191" i="2"/>
  <c r="X191" i="2"/>
  <c r="V191" i="2" s="1"/>
  <c r="Y191" i="2"/>
  <c r="AA191" i="2" a="1"/>
  <c r="AA191" i="2"/>
  <c r="AB191" i="2" a="1"/>
  <c r="AB191" i="2" s="1"/>
  <c r="AD191" i="2" s="1"/>
  <c r="Z191" i="2" s="1"/>
  <c r="AC191" i="2"/>
  <c r="AF191" i="2" a="1"/>
  <c r="AF191" i="2" s="1"/>
  <c r="AG191" i="2" s="1"/>
  <c r="AH191" i="2"/>
  <c r="AI191" i="2"/>
  <c r="AE191" i="2" s="1"/>
  <c r="AK191" i="2"/>
  <c r="AL191" i="2"/>
  <c r="AM191" i="2"/>
  <c r="AN191" i="2"/>
  <c r="AO191" i="2"/>
  <c r="AQ191" i="2"/>
  <c r="AP191" i="2" s="1"/>
  <c r="AR191" i="2"/>
  <c r="AS191" i="2"/>
  <c r="AT191" i="2"/>
  <c r="AU191" i="2"/>
  <c r="AW191" i="2"/>
  <c r="AX191" i="2"/>
  <c r="AV191" i="2" s="1"/>
  <c r="AY191" i="2"/>
  <c r="AZ191" i="2"/>
  <c r="BA191" i="2"/>
  <c r="BC191" i="2"/>
  <c r="BB191" i="2" s="1"/>
  <c r="BD191" i="2"/>
  <c r="BF191" i="2"/>
  <c r="BE191" i="2" s="1"/>
  <c r="BG191" i="2"/>
  <c r="BI191" i="2"/>
  <c r="BJ191" i="2"/>
  <c r="BL191" i="2" a="1"/>
  <c r="BL191" i="2" s="1"/>
  <c r="BP191" i="2"/>
  <c r="BQ191" i="2"/>
  <c r="BR191" i="2"/>
  <c r="BS191" i="2"/>
  <c r="BT191" i="2"/>
  <c r="BU191" i="2"/>
  <c r="BV191" i="2"/>
  <c r="BW191" i="2"/>
  <c r="BY191" i="2"/>
  <c r="BZ191" i="2"/>
  <c r="BX191" i="2" s="1"/>
  <c r="CB191" i="2"/>
  <c r="CA191" i="2" s="1"/>
  <c r="CC191" i="2"/>
  <c r="CD191" i="2"/>
  <c r="CE191" i="2"/>
  <c r="CF191" i="2"/>
  <c r="CG191" i="2" s="1"/>
  <c r="CH191" i="2"/>
  <c r="CJ191" i="2"/>
  <c r="CI191" i="2" s="1"/>
  <c r="CK191" i="2"/>
  <c r="CL191" i="2"/>
  <c r="CN191" i="2"/>
  <c r="CM191" i="2" s="1"/>
  <c r="CP191" i="2"/>
  <c r="CR191" i="2" s="1"/>
  <c r="CQ191" i="2"/>
  <c r="CU191" i="2"/>
  <c r="CV191" i="2"/>
  <c r="CT191" i="2" s="1"/>
  <c r="CW191" i="2"/>
  <c r="CX191" i="2"/>
  <c r="DA191" i="2" s="1"/>
  <c r="CY191" i="2" a="1"/>
  <c r="CY191" i="2" s="1"/>
  <c r="CZ191" i="2" s="1"/>
  <c r="DC191" i="2"/>
  <c r="DD191" i="2" a="1"/>
  <c r="DD191" i="2"/>
  <c r="DE191" i="2" s="1"/>
  <c r="DB191" i="2" s="1"/>
  <c r="DH191" i="2"/>
  <c r="DG191" i="2" s="1"/>
  <c r="DI191" i="2"/>
  <c r="DK191" i="2"/>
  <c r="DJ191" i="2" s="1"/>
  <c r="DL191" i="2"/>
  <c r="DN191" i="2" a="1"/>
  <c r="DN191" i="2" s="1"/>
  <c r="DQ191" i="2" s="1"/>
  <c r="DO191" i="2"/>
  <c r="DS191" i="2"/>
  <c r="DR191" i="2" s="1"/>
  <c r="DT191" i="2"/>
  <c r="DV191" i="2"/>
  <c r="DU191" i="2" s="1"/>
  <c r="DW191" i="2"/>
  <c r="DY191" i="2"/>
  <c r="DZ191" i="2" s="1"/>
  <c r="EB191" i="2"/>
  <c r="EC191" i="2"/>
  <c r="ED191" i="2"/>
  <c r="EF191" i="2" s="1"/>
  <c r="EE191" i="2"/>
  <c r="EH191" i="2"/>
  <c r="EG191" i="2" s="1"/>
  <c r="C192" i="2"/>
  <c r="G192" i="2"/>
  <c r="H192" i="2"/>
  <c r="J192" i="2"/>
  <c r="L192" i="2"/>
  <c r="N192" i="2"/>
  <c r="O192" i="2"/>
  <c r="P192" i="2"/>
  <c r="Q192" i="2"/>
  <c r="S192" i="2"/>
  <c r="T192" i="2"/>
  <c r="U192" i="2"/>
  <c r="W192" i="2"/>
  <c r="V192" i="2" s="1"/>
  <c r="X192" i="2"/>
  <c r="Y192" i="2"/>
  <c r="AA192" i="2" a="1"/>
  <c r="AA192" i="2" s="1"/>
  <c r="AB192" i="2" a="1"/>
  <c r="AB192" i="2"/>
  <c r="AC192" i="2"/>
  <c r="AF192" i="2" a="1"/>
  <c r="AF192" i="2"/>
  <c r="AG192" i="2" s="1"/>
  <c r="AH192" i="2"/>
  <c r="AI192" i="2"/>
  <c r="AJ192" i="2"/>
  <c r="AK192" i="2"/>
  <c r="AL192" i="2"/>
  <c r="AN192" i="2"/>
  <c r="AM192" i="2" s="1"/>
  <c r="AO192" i="2"/>
  <c r="AQ192" i="2"/>
  <c r="AP192" i="2" s="1"/>
  <c r="AR192" i="2"/>
  <c r="AS192" i="2"/>
  <c r="AT192" i="2"/>
  <c r="AU192" i="2"/>
  <c r="AW192" i="2"/>
  <c r="AV192" i="2" s="1"/>
  <c r="AX192" i="2"/>
  <c r="AY192" i="2"/>
  <c r="AZ192" i="2"/>
  <c r="BA192" i="2"/>
  <c r="BC192" i="2"/>
  <c r="BB192" i="2" s="1"/>
  <c r="BD192" i="2"/>
  <c r="BF192" i="2"/>
  <c r="BG192" i="2"/>
  <c r="BE192" i="2" s="1"/>
  <c r="BI192" i="2"/>
  <c r="BH192" i="2" s="1"/>
  <c r="BJ192" i="2"/>
  <c r="BL192" i="2" a="1"/>
  <c r="BL192" i="2"/>
  <c r="BM192" i="2" s="1"/>
  <c r="BP192" i="2"/>
  <c r="BQ192" i="2"/>
  <c r="BR192" i="2"/>
  <c r="BS192" i="2"/>
  <c r="BT192" i="2"/>
  <c r="BU192" i="2"/>
  <c r="BV192" i="2"/>
  <c r="BW192" i="2"/>
  <c r="BK192" i="2" s="1"/>
  <c r="BY192" i="2"/>
  <c r="BX192" i="2" s="1"/>
  <c r="BZ192" i="2"/>
  <c r="CB192" i="2"/>
  <c r="CC192" i="2"/>
  <c r="CD192" i="2"/>
  <c r="CE192" i="2"/>
  <c r="CF192" i="2" s="1"/>
  <c r="CG192" i="2" s="1"/>
  <c r="CA192" i="2" s="1"/>
  <c r="CH192" i="2"/>
  <c r="CI192" i="2"/>
  <c r="CJ192" i="2"/>
  <c r="CK192" i="2"/>
  <c r="CL192" i="2"/>
  <c r="CM192" i="2"/>
  <c r="CN192" i="2"/>
  <c r="CP192" i="2"/>
  <c r="CR192" i="2" s="1"/>
  <c r="CQ192" i="2"/>
  <c r="CU192" i="2"/>
  <c r="CV192" i="2"/>
  <c r="CT192" i="2" s="1"/>
  <c r="CW192" i="2"/>
  <c r="CX192" i="2"/>
  <c r="DA192" i="2" s="1"/>
  <c r="CY192" i="2" a="1"/>
  <c r="CY192" i="2"/>
  <c r="CZ192" i="2" s="1"/>
  <c r="DC192" i="2"/>
  <c r="DD192" i="2" a="1"/>
  <c r="DD192" i="2" s="1"/>
  <c r="DF192" i="2" s="1"/>
  <c r="DE192" i="2"/>
  <c r="DB192" i="2" s="1"/>
  <c r="DH192" i="2"/>
  <c r="DG192" i="2" s="1"/>
  <c r="DI192" i="2"/>
  <c r="DK192" i="2"/>
  <c r="DL192" i="2"/>
  <c r="DN192" i="2" a="1"/>
  <c r="DN192" i="2" s="1"/>
  <c r="DO192" i="2"/>
  <c r="DS192" i="2"/>
  <c r="DT192" i="2"/>
  <c r="DU192" i="2"/>
  <c r="DV192" i="2"/>
  <c r="DW192" i="2"/>
  <c r="DY192" i="2"/>
  <c r="DZ192" i="2"/>
  <c r="EA192" i="2"/>
  <c r="EB192" i="2"/>
  <c r="DX192" i="2" s="1"/>
  <c r="EC192" i="2"/>
  <c r="ED192" i="2"/>
  <c r="EE192" i="2"/>
  <c r="EF192" i="2"/>
  <c r="EH192" i="2"/>
  <c r="EG192" i="2" s="1"/>
  <c r="EJ192" i="2"/>
  <c r="C193" i="2"/>
  <c r="H193" i="2"/>
  <c r="G193" i="2" s="1"/>
  <c r="J193" i="2"/>
  <c r="L193" i="2"/>
  <c r="N193" i="2"/>
  <c r="O193" i="2"/>
  <c r="P193" i="2"/>
  <c r="Q193" i="2"/>
  <c r="S193" i="2"/>
  <c r="T193" i="2"/>
  <c r="R193" i="2" s="1"/>
  <c r="U193" i="2"/>
  <c r="W193" i="2"/>
  <c r="X193" i="2"/>
  <c r="V193" i="2" s="1"/>
  <c r="Y193" i="2"/>
  <c r="AA193" i="2" a="1"/>
  <c r="AA193" i="2"/>
  <c r="AB193" i="2" a="1"/>
  <c r="AB193" i="2"/>
  <c r="AC193" i="2"/>
  <c r="AF193" i="2" a="1"/>
  <c r="AF193" i="2" s="1"/>
  <c r="AG193" i="2" s="1"/>
  <c r="AH193" i="2"/>
  <c r="AI193" i="2"/>
  <c r="AE193" i="2" s="1"/>
  <c r="AJ193" i="2"/>
  <c r="AK193" i="2"/>
  <c r="AL193" i="2"/>
  <c r="AN193" i="2"/>
  <c r="AO193" i="2"/>
  <c r="AM193" i="2" s="1"/>
  <c r="AP193" i="2"/>
  <c r="AQ193" i="2"/>
  <c r="AR193" i="2"/>
  <c r="AT193" i="2"/>
  <c r="AS193" i="2" s="1"/>
  <c r="AU193" i="2"/>
  <c r="AW193" i="2"/>
  <c r="AV193" i="2" s="1"/>
  <c r="AX193" i="2"/>
  <c r="AY193" i="2"/>
  <c r="AZ193" i="2"/>
  <c r="BA193" i="2"/>
  <c r="BC193" i="2"/>
  <c r="BB193" i="2" s="1"/>
  <c r="BD193" i="2"/>
  <c r="BE193" i="2"/>
  <c r="BF193" i="2"/>
  <c r="BG193" i="2"/>
  <c r="BI193" i="2"/>
  <c r="BH193" i="2" s="1"/>
  <c r="BJ193" i="2"/>
  <c r="BL193" i="2" a="1"/>
  <c r="BL193" i="2"/>
  <c r="BM193" i="2" s="1"/>
  <c r="BN193" i="2"/>
  <c r="BP193" i="2"/>
  <c r="BQ193" i="2"/>
  <c r="BR193" i="2"/>
  <c r="BS193" i="2"/>
  <c r="BT193" i="2"/>
  <c r="BU193" i="2"/>
  <c r="BV193" i="2"/>
  <c r="BW193" i="2"/>
  <c r="BX193" i="2"/>
  <c r="BY193" i="2"/>
  <c r="BZ193" i="2"/>
  <c r="CB193" i="2"/>
  <c r="CC193" i="2"/>
  <c r="CD193" i="2"/>
  <c r="CE193" i="2"/>
  <c r="CH193" i="2"/>
  <c r="CJ193" i="2"/>
  <c r="CK193" i="2"/>
  <c r="CL193" i="2"/>
  <c r="CN193" i="2"/>
  <c r="CM193" i="2" s="1"/>
  <c r="CP193" i="2"/>
  <c r="CR193" i="2" s="1"/>
  <c r="CQ193" i="2"/>
  <c r="CU193" i="2"/>
  <c r="CV193" i="2"/>
  <c r="CT193" i="2" s="1"/>
  <c r="CX193" i="2"/>
  <c r="CY193" i="2" a="1"/>
  <c r="CY193" i="2"/>
  <c r="CZ193" i="2" s="1"/>
  <c r="CW193" i="2" s="1"/>
  <c r="DA193" i="2"/>
  <c r="DB193" i="2"/>
  <c r="DC193" i="2"/>
  <c r="DF193" i="2" s="1"/>
  <c r="DD193" i="2" a="1"/>
  <c r="DD193" i="2"/>
  <c r="DE193" i="2" s="1"/>
  <c r="DH193" i="2"/>
  <c r="DI193" i="2"/>
  <c r="DG193" i="2" s="1"/>
  <c r="DK193" i="2"/>
  <c r="DJ193" i="2" s="1"/>
  <c r="DL193" i="2"/>
  <c r="DN193" i="2" a="1"/>
  <c r="DN193" i="2" s="1"/>
  <c r="DO193" i="2"/>
  <c r="DP193" i="2" s="1"/>
  <c r="DM193" i="2" s="1"/>
  <c r="DQ193" i="2"/>
  <c r="DS193" i="2"/>
  <c r="DR193" i="2" s="1"/>
  <c r="DT193" i="2"/>
  <c r="DU193" i="2"/>
  <c r="DV193" i="2"/>
  <c r="DW193" i="2"/>
  <c r="DY193" i="2"/>
  <c r="EA193" i="2"/>
  <c r="EB193" i="2"/>
  <c r="EC193" i="2"/>
  <c r="ED193" i="2"/>
  <c r="EE193" i="2"/>
  <c r="EF193" i="2"/>
  <c r="EG193" i="2"/>
  <c r="EH193" i="2"/>
  <c r="EJ193" i="2" s="1"/>
  <c r="EI193" i="2"/>
  <c r="C194" i="2"/>
  <c r="H194" i="2"/>
  <c r="G194" i="2" s="1"/>
  <c r="J194" i="2"/>
  <c r="I194" i="2"/>
  <c r="L194" i="2"/>
  <c r="N194" i="2"/>
  <c r="O194" i="2"/>
  <c r="M194" i="2" s="1"/>
  <c r="P194" i="2"/>
  <c r="Q194" i="2"/>
  <c r="S194" i="2"/>
  <c r="T194" i="2"/>
  <c r="R194" i="2" s="1"/>
  <c r="U194" i="2"/>
  <c r="W194" i="2"/>
  <c r="X194" i="2"/>
  <c r="Y194" i="2"/>
  <c r="AA194" i="2" a="1"/>
  <c r="AA194" i="2" s="1"/>
  <c r="AB194" i="2" a="1"/>
  <c r="AB194" i="2" s="1"/>
  <c r="AC194" i="2"/>
  <c r="AF194" i="2" a="1"/>
  <c r="AF194" i="2" s="1"/>
  <c r="AG194" i="2" s="1"/>
  <c r="AH194" i="2"/>
  <c r="AI194" i="2"/>
  <c r="AK194" i="2"/>
  <c r="AJ194" i="2" s="1"/>
  <c r="AL194" i="2"/>
  <c r="AM194" i="2"/>
  <c r="AN194" i="2"/>
  <c r="AO194" i="2"/>
  <c r="AQ194" i="2"/>
  <c r="AP194" i="2" s="1"/>
  <c r="AR194" i="2"/>
  <c r="AT194" i="2"/>
  <c r="AU194" i="2"/>
  <c r="AS194" i="2" s="1"/>
  <c r="AV194" i="2"/>
  <c r="AW194" i="2"/>
  <c r="AX194" i="2"/>
  <c r="AZ194" i="2"/>
  <c r="BA194" i="2"/>
  <c r="AY194" i="2" s="1"/>
  <c r="BC194" i="2"/>
  <c r="BD194" i="2"/>
  <c r="BE194" i="2"/>
  <c r="BF194" i="2"/>
  <c r="BG194" i="2"/>
  <c r="BH194" i="2"/>
  <c r="BI194" i="2"/>
  <c r="BJ194" i="2"/>
  <c r="BL194" i="2" a="1"/>
  <c r="BL194" i="2" s="1"/>
  <c r="BP194" i="2"/>
  <c r="BQ194" i="2"/>
  <c r="BR194" i="2"/>
  <c r="BS194" i="2"/>
  <c r="BT194" i="2"/>
  <c r="BU194" i="2"/>
  <c r="BV194" i="2"/>
  <c r="BW194" i="2"/>
  <c r="BY194" i="2"/>
  <c r="BZ194" i="2"/>
  <c r="BX194" i="2" s="1"/>
  <c r="CB194" i="2"/>
  <c r="CC194" i="2"/>
  <c r="CD194" i="2"/>
  <c r="CE194" i="2"/>
  <c r="CF194" i="2" s="1"/>
  <c r="CH194" i="2"/>
  <c r="CJ194" i="2"/>
  <c r="CI194" i="2" s="1"/>
  <c r="CK194" i="2"/>
  <c r="CL194" i="2"/>
  <c r="CN194" i="2"/>
  <c r="CM194" i="2" s="1"/>
  <c r="CP194" i="2"/>
  <c r="CQ194" i="2"/>
  <c r="CR194" i="2" s="1"/>
  <c r="CT194" i="2"/>
  <c r="CU194" i="2"/>
  <c r="CV194" i="2"/>
  <c r="CX194" i="2"/>
  <c r="CY194" i="2" a="1"/>
  <c r="CY194" i="2"/>
  <c r="CZ194" i="2" s="1"/>
  <c r="CW194" i="2" s="1"/>
  <c r="DA194" i="2"/>
  <c r="DC194" i="2"/>
  <c r="DD194" i="2" a="1"/>
  <c r="DD194" i="2"/>
  <c r="DE194" i="2" s="1"/>
  <c r="DB194" i="2" s="1"/>
  <c r="DF194" i="2"/>
  <c r="DH194" i="2"/>
  <c r="DG194" i="2" s="1"/>
  <c r="DI194" i="2"/>
  <c r="DJ194" i="2"/>
  <c r="DK194" i="2"/>
  <c r="DL194" i="2"/>
  <c r="DN194" i="2" a="1"/>
  <c r="DN194" i="2" s="1"/>
  <c r="DQ194" i="2" s="1"/>
  <c r="DO194" i="2"/>
  <c r="DS194" i="2"/>
  <c r="DT194" i="2"/>
  <c r="DV194" i="2"/>
  <c r="DU194" i="2" s="1"/>
  <c r="DW194" i="2"/>
  <c r="DX194" i="2"/>
  <c r="DY194" i="2"/>
  <c r="DZ194" i="2" s="1"/>
  <c r="EB194" i="2"/>
  <c r="EC194" i="2"/>
  <c r="ED194" i="2"/>
  <c r="EE194" i="2"/>
  <c r="EF194" i="2"/>
  <c r="EG194" i="2"/>
  <c r="EH194" i="2"/>
  <c r="EI194" i="2"/>
  <c r="EJ194" i="2"/>
  <c r="C195" i="2"/>
  <c r="G195" i="2"/>
  <c r="H195" i="2"/>
  <c r="J195" i="2"/>
  <c r="L195" i="2"/>
  <c r="N195" i="2"/>
  <c r="O195" i="2"/>
  <c r="P195" i="2"/>
  <c r="Q195" i="2"/>
  <c r="S195" i="2"/>
  <c r="T195" i="2"/>
  <c r="R195" i="2" s="1"/>
  <c r="U195" i="2"/>
  <c r="W195" i="2"/>
  <c r="X195" i="2"/>
  <c r="V195" i="2" s="1"/>
  <c r="Y195" i="2"/>
  <c r="AA195" i="2" a="1"/>
  <c r="AA195" i="2"/>
  <c r="AB195" i="2" a="1"/>
  <c r="AB195" i="2"/>
  <c r="AC195" i="2"/>
  <c r="AF195" i="2" a="1"/>
  <c r="AF195" i="2" s="1"/>
  <c r="AG195" i="2" s="1"/>
  <c r="AH195" i="2"/>
  <c r="AI195" i="2"/>
  <c r="AE195" i="2" s="1"/>
  <c r="AK195" i="2"/>
  <c r="AL195" i="2"/>
  <c r="AN195" i="2"/>
  <c r="AM195" i="2" s="1"/>
  <c r="AO195" i="2"/>
  <c r="AP195" i="2"/>
  <c r="AQ195" i="2"/>
  <c r="AR195" i="2"/>
  <c r="AS195" i="2"/>
  <c r="AT195" i="2"/>
  <c r="AU195" i="2"/>
  <c r="AW195" i="2"/>
  <c r="AX195" i="2"/>
  <c r="AV195" i="2" s="1"/>
  <c r="AY195" i="2"/>
  <c r="AZ195" i="2"/>
  <c r="BA195" i="2"/>
  <c r="BC195" i="2"/>
  <c r="BD195" i="2"/>
  <c r="BB195" i="2" s="1"/>
  <c r="BF195" i="2"/>
  <c r="BE195" i="2" s="1"/>
  <c r="BG195" i="2"/>
  <c r="BI195" i="2"/>
  <c r="BH195" i="2" s="1"/>
  <c r="BJ195" i="2"/>
  <c r="BL195" i="2" a="1"/>
  <c r="BL195" i="2"/>
  <c r="BM195" i="2" s="1"/>
  <c r="BN195" i="2"/>
  <c r="BP195" i="2"/>
  <c r="BQ195" i="2"/>
  <c r="BR195" i="2"/>
  <c r="BS195" i="2"/>
  <c r="BT195" i="2"/>
  <c r="BU195" i="2"/>
  <c r="BV195" i="2"/>
  <c r="BW195" i="2"/>
  <c r="BY195" i="2"/>
  <c r="BX195" i="2" s="1"/>
  <c r="BZ195" i="2"/>
  <c r="CB195" i="2"/>
  <c r="CC195" i="2"/>
  <c r="CD195" i="2"/>
  <c r="CE195" i="2"/>
  <c r="CF195" i="2"/>
  <c r="CG195" i="2"/>
  <c r="CA195" i="2" s="1"/>
  <c r="CH195" i="2"/>
  <c r="CJ195" i="2"/>
  <c r="CK195" i="2"/>
  <c r="CI195" i="2" s="1"/>
  <c r="CL195" i="2"/>
  <c r="CN195" i="2"/>
  <c r="CM195" i="2" s="1"/>
  <c r="CP195" i="2"/>
  <c r="CQ195" i="2"/>
  <c r="CU195" i="2"/>
  <c r="CV195" i="2"/>
  <c r="CT195" i="2" s="1"/>
  <c r="CX195" i="2"/>
  <c r="CY195" i="2" a="1"/>
  <c r="CY195" i="2" s="1"/>
  <c r="CZ195" i="2" s="1"/>
  <c r="CW195" i="2" s="1"/>
  <c r="DC195" i="2"/>
  <c r="DD195" i="2" a="1"/>
  <c r="DD195" i="2" s="1"/>
  <c r="DF195" i="2" s="1"/>
  <c r="DG195" i="2"/>
  <c r="DH195" i="2"/>
  <c r="DI195" i="2"/>
  <c r="DK195" i="2"/>
  <c r="DJ195" i="2" s="1"/>
  <c r="DL195" i="2"/>
  <c r="DN195" i="2" a="1"/>
  <c r="DN195" i="2" s="1"/>
  <c r="DQ195" i="2" s="1"/>
  <c r="DO195" i="2"/>
  <c r="DS195" i="2"/>
  <c r="DR195" i="2" s="1"/>
  <c r="DT195" i="2"/>
  <c r="DU195" i="2"/>
  <c r="DV195" i="2"/>
  <c r="DW195" i="2"/>
  <c r="DY195" i="2"/>
  <c r="DZ195" i="2"/>
  <c r="EA195" i="2"/>
  <c r="EB195" i="2"/>
  <c r="DX195" i="2" s="1"/>
  <c r="ED195" i="2"/>
  <c r="EG195" i="2"/>
  <c r="EH195" i="2"/>
  <c r="EI195" i="2"/>
  <c r="EJ195" i="2"/>
  <c r="C196" i="2"/>
  <c r="G196" i="2"/>
  <c r="H196" i="2"/>
  <c r="J196" i="2"/>
  <c r="L196" i="2"/>
  <c r="N196" i="2"/>
  <c r="O196" i="2"/>
  <c r="P196" i="2"/>
  <c r="Q196" i="2"/>
  <c r="S196" i="2"/>
  <c r="T196" i="2"/>
  <c r="R196" i="2" s="1"/>
  <c r="U196" i="2"/>
  <c r="W196" i="2"/>
  <c r="X196" i="2"/>
  <c r="V196" i="2" s="1"/>
  <c r="Y196" i="2"/>
  <c r="AA196" i="2" a="1"/>
  <c r="AA196" i="2"/>
  <c r="AB196" i="2" a="1"/>
  <c r="AB196" i="2"/>
  <c r="AD196" i="2" s="1"/>
  <c r="Z196" i="2" s="1"/>
  <c r="AC196" i="2"/>
  <c r="AF196" i="2" a="1"/>
  <c r="AF196" i="2" s="1"/>
  <c r="AG196" i="2"/>
  <c r="AH196" i="2"/>
  <c r="AI196" i="2"/>
  <c r="AE196" i="2" s="1"/>
  <c r="AJ196" i="2"/>
  <c r="AK196" i="2"/>
  <c r="AL196" i="2"/>
  <c r="AN196" i="2"/>
  <c r="AO196" i="2"/>
  <c r="AM196" i="2" s="1"/>
  <c r="AQ196" i="2"/>
  <c r="AR196" i="2"/>
  <c r="AS196" i="2"/>
  <c r="AT196" i="2"/>
  <c r="AU196" i="2"/>
  <c r="AV196" i="2"/>
  <c r="AW196" i="2"/>
  <c r="AX196" i="2"/>
  <c r="AZ196" i="2"/>
  <c r="AY196" i="2" s="1"/>
  <c r="BA196" i="2"/>
  <c r="BC196" i="2"/>
  <c r="BD196" i="2"/>
  <c r="BB196" i="2" s="1"/>
  <c r="BF196" i="2"/>
  <c r="BG196" i="2"/>
  <c r="BE196" i="2" s="1"/>
  <c r="BH196" i="2"/>
  <c r="BI196" i="2"/>
  <c r="BJ196" i="2"/>
  <c r="BL196" i="2" a="1"/>
  <c r="BL196" i="2" s="1"/>
  <c r="BM196" i="2" s="1"/>
  <c r="BN196" i="2"/>
  <c r="BP196" i="2"/>
  <c r="BQ196" i="2"/>
  <c r="BR196" i="2"/>
  <c r="BS196" i="2"/>
  <c r="BT196" i="2"/>
  <c r="BU196" i="2"/>
  <c r="BV196" i="2"/>
  <c r="BW196" i="2"/>
  <c r="BX196" i="2"/>
  <c r="BY196" i="2"/>
  <c r="BZ196" i="2"/>
  <c r="CB196" i="2"/>
  <c r="CC196" i="2"/>
  <c r="CD196" i="2"/>
  <c r="CE196" i="2"/>
  <c r="CF196" i="2"/>
  <c r="CG196" i="2" s="1"/>
  <c r="CH196" i="2"/>
  <c r="CJ196" i="2"/>
  <c r="CI196" i="2" s="1"/>
  <c r="CK196" i="2"/>
  <c r="CL196" i="2"/>
  <c r="CN196" i="2"/>
  <c r="CM196" i="2" s="1"/>
  <c r="CP196" i="2"/>
  <c r="CS196" i="2" s="1"/>
  <c r="CQ196" i="2"/>
  <c r="CR196" i="2"/>
  <c r="CO196" i="2" s="1"/>
  <c r="CU196" i="2"/>
  <c r="CT196" i="2" s="1"/>
  <c r="CV196" i="2"/>
  <c r="CX196" i="2"/>
  <c r="CY196" i="2" a="1"/>
  <c r="CY196" i="2" s="1"/>
  <c r="DC196" i="2"/>
  <c r="DF196" i="2" s="1"/>
  <c r="DD196" i="2" a="1"/>
  <c r="DD196" i="2" s="1"/>
  <c r="DE196" i="2" s="1"/>
  <c r="DB196" i="2" s="1"/>
  <c r="DH196" i="2"/>
  <c r="DI196" i="2"/>
  <c r="DK196" i="2"/>
  <c r="DJ196" i="2" s="1"/>
  <c r="DL196" i="2"/>
  <c r="DM196" i="2"/>
  <c r="DN196" i="2" a="1"/>
  <c r="DN196" i="2" s="1"/>
  <c r="DO196" i="2"/>
  <c r="DP196" i="2" s="1"/>
  <c r="DQ196" i="2"/>
  <c r="DS196" i="2"/>
  <c r="DT196" i="2"/>
  <c r="DU196" i="2"/>
  <c r="DV196" i="2"/>
  <c r="DW196" i="2"/>
  <c r="DY196" i="2"/>
  <c r="DZ196" i="2" s="1"/>
  <c r="EA196" i="2"/>
  <c r="EB196" i="2"/>
  <c r="DX196" i="2" s="1"/>
  <c r="EC196" i="2"/>
  <c r="ED196" i="2"/>
  <c r="EE196" i="2"/>
  <c r="EF196" i="2"/>
  <c r="EG196" i="2"/>
  <c r="EH196" i="2"/>
  <c r="EI196" i="2"/>
  <c r="EJ196" i="2"/>
  <c r="C197" i="2"/>
  <c r="G197" i="2"/>
  <c r="H197" i="2"/>
  <c r="J197" i="2"/>
  <c r="I197" i="2"/>
  <c r="L197" i="2"/>
  <c r="N197" i="2"/>
  <c r="O197" i="2"/>
  <c r="P197" i="2"/>
  <c r="Q197" i="2"/>
  <c r="R197" i="2"/>
  <c r="S197" i="2"/>
  <c r="T197" i="2"/>
  <c r="U197" i="2"/>
  <c r="W197" i="2"/>
  <c r="X197" i="2"/>
  <c r="Y197" i="2"/>
  <c r="AA197" i="2" a="1"/>
  <c r="AA197" i="2"/>
  <c r="AB197" i="2" a="1"/>
  <c r="AB197" i="2" s="1"/>
  <c r="AD197" i="2" s="1"/>
  <c r="Z197" i="2" s="1"/>
  <c r="AC197" i="2"/>
  <c r="AE197" i="2"/>
  <c r="AF197" i="2" a="1"/>
  <c r="AF197" i="2" s="1"/>
  <c r="AG197" i="2" s="1"/>
  <c r="AH197" i="2"/>
  <c r="AI197" i="2"/>
  <c r="AK197" i="2"/>
  <c r="AL197" i="2"/>
  <c r="AJ197" i="2" s="1"/>
  <c r="AN197" i="2"/>
  <c r="AO197" i="2"/>
  <c r="AM197" i="2" s="1"/>
  <c r="AP197" i="2"/>
  <c r="AQ197" i="2"/>
  <c r="AR197" i="2"/>
  <c r="AT197" i="2"/>
  <c r="AU197" i="2"/>
  <c r="AS197" i="2" s="1"/>
  <c r="AW197" i="2"/>
  <c r="AX197" i="2"/>
  <c r="AY197" i="2"/>
  <c r="AZ197" i="2"/>
  <c r="BA197" i="2"/>
  <c r="BB197" i="2"/>
  <c r="BC197" i="2"/>
  <c r="BD197" i="2"/>
  <c r="BF197" i="2"/>
  <c r="BE197" i="2" s="1"/>
  <c r="BG197" i="2"/>
  <c r="BI197" i="2"/>
  <c r="BJ197" i="2"/>
  <c r="BH197" i="2" s="1"/>
  <c r="BL197" i="2" a="1"/>
  <c r="BL197" i="2"/>
  <c r="BN197" i="2" s="1"/>
  <c r="BM197" i="2"/>
  <c r="BP197" i="2"/>
  <c r="BQ197" i="2"/>
  <c r="BR197" i="2"/>
  <c r="BS197" i="2"/>
  <c r="BT197" i="2"/>
  <c r="BU197" i="2"/>
  <c r="BV197" i="2"/>
  <c r="BW197" i="2"/>
  <c r="BY197" i="2"/>
  <c r="BX197" i="2" s="1"/>
  <c r="BZ197" i="2"/>
  <c r="CB197" i="2"/>
  <c r="CA197" i="2" s="1"/>
  <c r="CC197" i="2"/>
  <c r="CG197" i="2" s="1"/>
  <c r="CD197" i="2"/>
  <c r="CF197" i="2" s="1"/>
  <c r="CE197" i="2"/>
  <c r="CH197" i="2"/>
  <c r="CJ197" i="2"/>
  <c r="CK197" i="2"/>
  <c r="CL197" i="2"/>
  <c r="CM197" i="2"/>
  <c r="CN197" i="2"/>
  <c r="CP197" i="2"/>
  <c r="CQ197" i="2"/>
  <c r="CR197" i="2"/>
  <c r="CS197" i="2"/>
  <c r="CO197" i="2" s="1"/>
  <c r="CU197" i="2"/>
  <c r="CT197" i="2" s="1"/>
  <c r="CV197" i="2"/>
  <c r="CX197" i="2"/>
  <c r="CY197" i="2" a="1"/>
  <c r="CY197" i="2"/>
  <c r="CZ197" i="2"/>
  <c r="CW197" i="2" s="1"/>
  <c r="DA197" i="2"/>
  <c r="DC197" i="2"/>
  <c r="DD197" i="2" a="1"/>
  <c r="DD197" i="2" s="1"/>
  <c r="DH197" i="2"/>
  <c r="DG197" i="2" s="1"/>
  <c r="DI197" i="2"/>
  <c r="DJ197" i="2"/>
  <c r="DK197" i="2"/>
  <c r="DL197" i="2"/>
  <c r="DN197" i="2" a="1"/>
  <c r="DN197" i="2"/>
  <c r="DO197" i="2"/>
  <c r="DP197" i="2"/>
  <c r="DM197" i="2" s="1"/>
  <c r="DQ197" i="2"/>
  <c r="DR197" i="2"/>
  <c r="DS197" i="2"/>
  <c r="DT197" i="2"/>
  <c r="DV197" i="2"/>
  <c r="DU197" i="2" s="1"/>
  <c r="DW197" i="2"/>
  <c r="DX197" i="2"/>
  <c r="DY197" i="2"/>
  <c r="EA197" i="2" s="1"/>
  <c r="EB197" i="2"/>
  <c r="ED197" i="2"/>
  <c r="EC197" i="2" s="1"/>
  <c r="EF197" i="2"/>
  <c r="EH197" i="2"/>
  <c r="C198" i="2"/>
  <c r="G198" i="2"/>
  <c r="H198" i="2"/>
  <c r="J198" i="2"/>
  <c r="I198" i="2"/>
  <c r="L198" i="2"/>
  <c r="N198" i="2"/>
  <c r="O198" i="2"/>
  <c r="P198" i="2"/>
  <c r="Q198" i="2"/>
  <c r="S198" i="2"/>
  <c r="T198" i="2"/>
  <c r="R198" i="2" s="1"/>
  <c r="U198" i="2"/>
  <c r="W198" i="2"/>
  <c r="V198" i="2" s="1"/>
  <c r="X198" i="2"/>
  <c r="Y198" i="2"/>
  <c r="AA198" i="2" a="1"/>
  <c r="AA198" i="2"/>
  <c r="AB198" i="2" a="1"/>
  <c r="AB198" i="2"/>
  <c r="AC198" i="2"/>
  <c r="AD198" i="2"/>
  <c r="AF198" i="2" a="1"/>
  <c r="AF198" i="2"/>
  <c r="AG198" i="2" s="1"/>
  <c r="AH198" i="2"/>
  <c r="AI198" i="2"/>
  <c r="AJ198" i="2"/>
  <c r="AK198" i="2"/>
  <c r="AL198" i="2"/>
  <c r="AN198" i="2"/>
  <c r="AM198" i="2" s="1"/>
  <c r="AO198" i="2"/>
  <c r="AQ198" i="2"/>
  <c r="AR198" i="2"/>
  <c r="AP198" i="2" s="1"/>
  <c r="AS198" i="2"/>
  <c r="AT198" i="2"/>
  <c r="AU198" i="2"/>
  <c r="AV198" i="2"/>
  <c r="AW198" i="2"/>
  <c r="AX198" i="2"/>
  <c r="AZ198" i="2"/>
  <c r="BA198" i="2"/>
  <c r="BC198" i="2"/>
  <c r="BB198" i="2" s="1"/>
  <c r="BD198" i="2"/>
  <c r="BE198" i="2"/>
  <c r="BF198" i="2"/>
  <c r="BG198" i="2"/>
  <c r="BI198" i="2"/>
  <c r="BH198" i="2" s="1"/>
  <c r="BJ198" i="2"/>
  <c r="BK198" i="2"/>
  <c r="BL198" i="2" a="1"/>
  <c r="BL198" i="2"/>
  <c r="BM198" i="2" s="1"/>
  <c r="BP198" i="2"/>
  <c r="BQ198" i="2"/>
  <c r="BR198" i="2"/>
  <c r="BS198" i="2"/>
  <c r="BT198" i="2"/>
  <c r="BU198" i="2"/>
  <c r="BV198" i="2"/>
  <c r="BW198" i="2"/>
  <c r="BY198" i="2"/>
  <c r="BZ198" i="2"/>
  <c r="BX198" i="2" s="1"/>
  <c r="CB198" i="2"/>
  <c r="CC198" i="2"/>
  <c r="CD198" i="2"/>
  <c r="CE198" i="2"/>
  <c r="CF198" i="2"/>
  <c r="CH198" i="2"/>
  <c r="CI198" i="2"/>
  <c r="CJ198" i="2"/>
  <c r="CK198" i="2"/>
  <c r="CL198" i="2"/>
  <c r="CM198" i="2"/>
  <c r="CN198" i="2"/>
  <c r="CP198" i="2"/>
  <c r="CS198" i="2" s="1"/>
  <c r="CQ198" i="2"/>
  <c r="CT198" i="2"/>
  <c r="CU198" i="2"/>
  <c r="CV198" i="2"/>
  <c r="CX198" i="2"/>
  <c r="CY198" i="2" a="1"/>
  <c r="CY198" i="2" s="1"/>
  <c r="DC198" i="2"/>
  <c r="DD198" i="2" a="1"/>
  <c r="DD198" i="2"/>
  <c r="DE198" i="2"/>
  <c r="DB198" i="2" s="1"/>
  <c r="DF198" i="2"/>
  <c r="DG198" i="2"/>
  <c r="DH198" i="2"/>
  <c r="DI198" i="2"/>
  <c r="DK198" i="2"/>
  <c r="DL198" i="2"/>
  <c r="DJ198" i="2" s="1"/>
  <c r="DN198" i="2" a="1"/>
  <c r="DN198" i="2"/>
  <c r="DO198" i="2"/>
  <c r="DS198" i="2"/>
  <c r="DR198" i="2" s="1"/>
  <c r="DT198" i="2"/>
  <c r="DV198" i="2"/>
  <c r="DU198" i="2" s="1"/>
  <c r="DW198" i="2"/>
  <c r="DY198" i="2"/>
  <c r="DZ198" i="2" s="1"/>
  <c r="EB198" i="2"/>
  <c r="DX198" i="2" s="1"/>
  <c r="ED198" i="2"/>
  <c r="EG198" i="2"/>
  <c r="EH198" i="2"/>
  <c r="EI198" i="2"/>
  <c r="EJ198" i="2"/>
  <c r="C199" i="2"/>
  <c r="G199" i="2"/>
  <c r="H199" i="2"/>
  <c r="J199" i="2"/>
  <c r="L199" i="2"/>
  <c r="M199" i="2"/>
  <c r="N199" i="2"/>
  <c r="O199" i="2"/>
  <c r="P199" i="2"/>
  <c r="Q199" i="2"/>
  <c r="S199" i="2"/>
  <c r="T199" i="2"/>
  <c r="U199" i="2"/>
  <c r="W199" i="2"/>
  <c r="X199" i="2"/>
  <c r="Y199" i="2"/>
  <c r="V199" i="2" s="1"/>
  <c r="AA199" i="2" a="1"/>
  <c r="AA199" i="2" s="1"/>
  <c r="AB199" i="2" a="1"/>
  <c r="AB199" i="2" s="1"/>
  <c r="AC199" i="2"/>
  <c r="AF199" i="2" a="1"/>
  <c r="AF199" i="2"/>
  <c r="AG199" i="2"/>
  <c r="AE199" i="2" s="1"/>
  <c r="AH199" i="2"/>
  <c r="AI199" i="2"/>
  <c r="AK199" i="2"/>
  <c r="AL199" i="2"/>
  <c r="AN199" i="2"/>
  <c r="AO199" i="2"/>
  <c r="AQ199" i="2"/>
  <c r="AP199" i="2" s="1"/>
  <c r="AR199" i="2"/>
  <c r="AS199" i="2"/>
  <c r="AT199" i="2"/>
  <c r="AU199" i="2"/>
  <c r="AW199" i="2"/>
  <c r="AX199" i="2"/>
  <c r="AY199" i="2"/>
  <c r="AZ199" i="2"/>
  <c r="BA199" i="2"/>
  <c r="BC199" i="2"/>
  <c r="BB199" i="2" s="1"/>
  <c r="BD199" i="2"/>
  <c r="BF199" i="2"/>
  <c r="BE199" i="2" s="1"/>
  <c r="BG199" i="2"/>
  <c r="BI199" i="2"/>
  <c r="BJ199" i="2"/>
  <c r="BL199" i="2" a="1"/>
  <c r="BL199" i="2"/>
  <c r="BP199" i="2"/>
  <c r="BQ199" i="2"/>
  <c r="BR199" i="2"/>
  <c r="BS199" i="2"/>
  <c r="BT199" i="2"/>
  <c r="BU199" i="2"/>
  <c r="BV199" i="2"/>
  <c r="BW199" i="2"/>
  <c r="BX199" i="2"/>
  <c r="BY199" i="2"/>
  <c r="BZ199" i="2"/>
  <c r="CB199" i="2"/>
  <c r="CC199" i="2"/>
  <c r="CD199" i="2"/>
  <c r="CF199" i="2" s="1"/>
  <c r="CE199" i="2"/>
  <c r="CH199" i="2"/>
  <c r="CJ199" i="2"/>
  <c r="CI199" i="2" s="1"/>
  <c r="CK199" i="2"/>
  <c r="CL199" i="2"/>
  <c r="CN199" i="2"/>
  <c r="CM199" i="2" s="1"/>
  <c r="CO199" i="2"/>
  <c r="CP199" i="2"/>
  <c r="CR199" i="2" s="1"/>
  <c r="CQ199" i="2"/>
  <c r="CS199" i="2" s="1"/>
  <c r="CU199" i="2"/>
  <c r="CV199" i="2"/>
  <c r="CT199" i="2" s="1"/>
  <c r="CX199" i="2"/>
  <c r="CY199" i="2" a="1"/>
  <c r="CY199" i="2" s="1"/>
  <c r="DC199" i="2"/>
  <c r="DD199" i="2" a="1"/>
  <c r="DD199" i="2"/>
  <c r="DE199" i="2" s="1"/>
  <c r="DB199" i="2" s="1"/>
  <c r="DH199" i="2"/>
  <c r="DG199" i="2" s="1"/>
  <c r="DI199" i="2"/>
  <c r="DK199" i="2"/>
  <c r="DJ199" i="2" s="1"/>
  <c r="DL199" i="2"/>
  <c r="DN199" i="2" a="1"/>
  <c r="DN199" i="2" s="1"/>
  <c r="DO199" i="2"/>
  <c r="DQ199" i="2"/>
  <c r="DS199" i="2"/>
  <c r="DT199" i="2"/>
  <c r="DR199" i="2" s="1"/>
  <c r="DV199" i="2"/>
  <c r="DU199" i="2" s="1"/>
  <c r="DW199" i="2"/>
  <c r="DY199" i="2"/>
  <c r="DZ199" i="2"/>
  <c r="EA199" i="2"/>
  <c r="EB199" i="2"/>
  <c r="DX199" i="2" s="1"/>
  <c r="EC199" i="2"/>
  <c r="ED199" i="2"/>
  <c r="EF199" i="2" s="1"/>
  <c r="EE199" i="2"/>
  <c r="EH199" i="2"/>
  <c r="EG199" i="2" s="1"/>
  <c r="EI199" i="2"/>
  <c r="EJ199" i="2"/>
  <c r="C200" i="2"/>
  <c r="G200" i="2"/>
  <c r="H200" i="2"/>
  <c r="J200" i="2"/>
  <c r="L200" i="2"/>
  <c r="N200" i="2"/>
  <c r="O200" i="2"/>
  <c r="P200" i="2"/>
  <c r="Q200" i="2"/>
  <c r="S200" i="2"/>
  <c r="T200" i="2"/>
  <c r="U200" i="2"/>
  <c r="W200" i="2"/>
  <c r="V200" i="2" s="1"/>
  <c r="X200" i="2"/>
  <c r="Y200" i="2"/>
  <c r="AA200" i="2" a="1"/>
  <c r="AA200" i="2"/>
  <c r="AB200" i="2" a="1"/>
  <c r="AB200" i="2"/>
  <c r="AC200" i="2"/>
  <c r="AF200" i="2" a="1"/>
  <c r="AF200" i="2" s="1"/>
  <c r="AG200" i="2" s="1"/>
  <c r="AE200" i="2" s="1"/>
  <c r="AH200" i="2"/>
  <c r="AI200" i="2"/>
  <c r="AJ200" i="2"/>
  <c r="AK200" i="2"/>
  <c r="AL200" i="2"/>
  <c r="AM200" i="2"/>
  <c r="AN200" i="2"/>
  <c r="AO200" i="2"/>
  <c r="AQ200" i="2"/>
  <c r="AP200" i="2" s="1"/>
  <c r="AR200" i="2"/>
  <c r="AS200" i="2"/>
  <c r="AT200" i="2"/>
  <c r="AU200" i="2"/>
  <c r="AV200" i="2"/>
  <c r="AW200" i="2"/>
  <c r="AX200" i="2"/>
  <c r="AY200" i="2"/>
  <c r="AZ200" i="2"/>
  <c r="BA200" i="2"/>
  <c r="BC200" i="2"/>
  <c r="BD200" i="2"/>
  <c r="BE200" i="2"/>
  <c r="BF200" i="2"/>
  <c r="BG200" i="2"/>
  <c r="BI200" i="2"/>
  <c r="BH200" i="2" s="1"/>
  <c r="BJ200" i="2"/>
  <c r="BL200" i="2" a="1"/>
  <c r="BL200" i="2"/>
  <c r="BM200" i="2" s="1"/>
  <c r="BN200" i="2"/>
  <c r="BP200" i="2"/>
  <c r="BQ200" i="2"/>
  <c r="BR200" i="2"/>
  <c r="BS200" i="2"/>
  <c r="BT200" i="2"/>
  <c r="BU200" i="2"/>
  <c r="BV200" i="2"/>
  <c r="BW200" i="2"/>
  <c r="BO200" i="2" s="1"/>
  <c r="BY200" i="2"/>
  <c r="BX200" i="2" s="1"/>
  <c r="BZ200" i="2"/>
  <c r="CB200" i="2"/>
  <c r="CC200" i="2"/>
  <c r="CD200" i="2"/>
  <c r="CE200" i="2"/>
  <c r="CH200" i="2"/>
  <c r="CJ200" i="2"/>
  <c r="CI200" i="2" s="1"/>
  <c r="CK200" i="2"/>
  <c r="CL200" i="2"/>
  <c r="CM200" i="2"/>
  <c r="CN200" i="2"/>
  <c r="CP200" i="2"/>
  <c r="CQ200" i="2"/>
  <c r="CR200" i="2"/>
  <c r="CT200" i="2"/>
  <c r="CU200" i="2"/>
  <c r="CV200" i="2"/>
  <c r="CX200" i="2"/>
  <c r="CY200" i="2" a="1"/>
  <c r="CY200" i="2"/>
  <c r="CZ200" i="2" s="1"/>
  <c r="CW200" i="2" s="1"/>
  <c r="DA200" i="2"/>
  <c r="DB200" i="2"/>
  <c r="DC200" i="2"/>
  <c r="DF200" i="2" s="1"/>
  <c r="DD200" i="2" a="1"/>
  <c r="DD200" i="2" s="1"/>
  <c r="DE200" i="2" s="1"/>
  <c r="DH200" i="2"/>
  <c r="DI200" i="2"/>
  <c r="DJ200" i="2"/>
  <c r="DK200" i="2"/>
  <c r="DL200" i="2"/>
  <c r="DN200" i="2" a="1"/>
  <c r="DN200" i="2" s="1"/>
  <c r="DP200" i="2" s="1"/>
  <c r="DM200" i="2" s="1"/>
  <c r="DO200" i="2"/>
  <c r="DQ200" i="2"/>
  <c r="DS200" i="2"/>
  <c r="DR200" i="2" s="1"/>
  <c r="DT200" i="2"/>
  <c r="DU200" i="2"/>
  <c r="DV200" i="2"/>
  <c r="DW200" i="2"/>
  <c r="DY200" i="2"/>
  <c r="DZ200" i="2" s="1"/>
  <c r="EA200" i="2"/>
  <c r="EB200" i="2"/>
  <c r="EC200" i="2"/>
  <c r="ED200" i="2"/>
  <c r="EE200" i="2"/>
  <c r="EF200" i="2"/>
  <c r="EG200" i="2"/>
  <c r="EH200" i="2"/>
  <c r="EI200" i="2"/>
  <c r="EJ200" i="2"/>
  <c r="C201" i="2"/>
  <c r="H201" i="2"/>
  <c r="G201" i="2" s="1"/>
  <c r="I201" i="2"/>
  <c r="J201" i="2"/>
  <c r="L201" i="2"/>
  <c r="N201" i="2"/>
  <c r="O201" i="2"/>
  <c r="P201" i="2"/>
  <c r="Q201" i="2"/>
  <c r="R201" i="2"/>
  <c r="S201" i="2"/>
  <c r="T201" i="2"/>
  <c r="U201" i="2"/>
  <c r="W201" i="2"/>
  <c r="X201" i="2"/>
  <c r="Y201" i="2"/>
  <c r="AA201" i="2" a="1"/>
  <c r="AA201" i="2"/>
  <c r="AB201" i="2" a="1"/>
  <c r="AB201" i="2"/>
  <c r="AC201" i="2"/>
  <c r="Z201" i="2" s="1"/>
  <c r="AD201" i="2"/>
  <c r="AF201" i="2" a="1"/>
  <c r="AF201" i="2" s="1"/>
  <c r="AG201" i="2" s="1"/>
  <c r="AE201" i="2" s="1"/>
  <c r="AH201" i="2"/>
  <c r="AI201" i="2"/>
  <c r="AK201" i="2"/>
  <c r="AL201" i="2"/>
  <c r="AJ201" i="2" s="1"/>
  <c r="AM201" i="2"/>
  <c r="AN201" i="2"/>
  <c r="AO201" i="2"/>
  <c r="AP201" i="2"/>
  <c r="AQ201" i="2"/>
  <c r="AR201" i="2"/>
  <c r="AT201" i="2"/>
  <c r="AU201" i="2"/>
  <c r="AW201" i="2"/>
  <c r="AV201" i="2" s="1"/>
  <c r="AX201" i="2"/>
  <c r="AY201" i="2"/>
  <c r="AZ201" i="2"/>
  <c r="BA201" i="2"/>
  <c r="BC201" i="2"/>
  <c r="BB201" i="2" s="1"/>
  <c r="BD201" i="2"/>
  <c r="BE201" i="2"/>
  <c r="BF201" i="2"/>
  <c r="BG201" i="2"/>
  <c r="BI201" i="2"/>
  <c r="BJ201" i="2"/>
  <c r="BL201" i="2" a="1"/>
  <c r="BL201" i="2"/>
  <c r="BP201" i="2"/>
  <c r="BQ201" i="2"/>
  <c r="BR201" i="2"/>
  <c r="BS201" i="2"/>
  <c r="BT201" i="2"/>
  <c r="BU201" i="2"/>
  <c r="BV201" i="2"/>
  <c r="BW201" i="2"/>
  <c r="BY201" i="2"/>
  <c r="BX201" i="2" s="1"/>
  <c r="BZ201" i="2"/>
  <c r="CB201" i="2"/>
  <c r="CC201" i="2"/>
  <c r="CG201" i="2" s="1"/>
  <c r="CD201" i="2"/>
  <c r="CF201" i="2" s="1"/>
  <c r="CE201" i="2"/>
  <c r="CH201" i="2"/>
  <c r="CJ201" i="2"/>
  <c r="CI201" i="2" s="1"/>
  <c r="CK201" i="2"/>
  <c r="CL201" i="2"/>
  <c r="CM201" i="2"/>
  <c r="CN201" i="2"/>
  <c r="CP201" i="2"/>
  <c r="CQ201" i="2"/>
  <c r="CR201" i="2"/>
  <c r="CS201" i="2"/>
  <c r="CO201" i="2" s="1"/>
  <c r="CT201" i="2"/>
  <c r="CU201" i="2"/>
  <c r="CV201" i="2"/>
  <c r="CX201" i="2"/>
  <c r="CY201" i="2" a="1"/>
  <c r="CY201" i="2"/>
  <c r="CZ201" i="2"/>
  <c r="CW201" i="2" s="1"/>
  <c r="DA201" i="2"/>
  <c r="DB201" i="2"/>
  <c r="DC201" i="2"/>
  <c r="DD201" i="2" a="1"/>
  <c r="DD201" i="2"/>
  <c r="DE201" i="2" s="1"/>
  <c r="DF201" i="2"/>
  <c r="DH201" i="2"/>
  <c r="DG201" i="2" s="1"/>
  <c r="DI201" i="2"/>
  <c r="DJ201" i="2"/>
  <c r="DK201" i="2"/>
  <c r="DL201" i="2"/>
  <c r="DN201" i="2" a="1"/>
  <c r="DN201" i="2"/>
  <c r="DP201" i="2" s="1"/>
  <c r="DM201" i="2" s="1"/>
  <c r="DO201" i="2"/>
  <c r="DR201" i="2"/>
  <c r="DS201" i="2"/>
  <c r="DT201" i="2"/>
  <c r="DV201" i="2"/>
  <c r="DW201" i="2"/>
  <c r="DY201" i="2"/>
  <c r="EB201" i="2"/>
  <c r="ED201" i="2"/>
  <c r="EF201" i="2"/>
  <c r="EG201" i="2"/>
  <c r="EH201" i="2"/>
  <c r="EJ201" i="2" s="1"/>
  <c r="C202" i="2"/>
  <c r="G202" i="2"/>
  <c r="H202" i="2"/>
  <c r="J202" i="2"/>
  <c r="L202" i="2"/>
  <c r="I202" i="2" s="1"/>
  <c r="N202" i="2"/>
  <c r="O202" i="2"/>
  <c r="P202" i="2"/>
  <c r="M202" i="2" s="1"/>
  <c r="Q202" i="2"/>
  <c r="S202" i="2"/>
  <c r="T202" i="2"/>
  <c r="U202" i="2"/>
  <c r="W202" i="2"/>
  <c r="X202" i="2"/>
  <c r="V202" i="2" s="1"/>
  <c r="Y202" i="2"/>
  <c r="AA202" i="2" a="1"/>
  <c r="AA202" i="2"/>
  <c r="AB202" i="2" a="1"/>
  <c r="AB202" i="2" s="1"/>
  <c r="AD202" i="2" s="1"/>
  <c r="AC202" i="2"/>
  <c r="Z202" i="2" s="1"/>
  <c r="AF202" i="2" a="1"/>
  <c r="AF202" i="2" s="1"/>
  <c r="AG202" i="2" s="1"/>
  <c r="AH202" i="2"/>
  <c r="AI202" i="2"/>
  <c r="AK202" i="2"/>
  <c r="AJ202" i="2" s="1"/>
  <c r="AL202" i="2"/>
  <c r="AM202" i="2"/>
  <c r="AN202" i="2"/>
  <c r="AO202" i="2"/>
  <c r="AQ202" i="2"/>
  <c r="AR202" i="2"/>
  <c r="AP202" i="2" s="1"/>
  <c r="AS202" i="2"/>
  <c r="AT202" i="2"/>
  <c r="AU202" i="2"/>
  <c r="AW202" i="2"/>
  <c r="AX202" i="2"/>
  <c r="AZ202" i="2"/>
  <c r="BA202" i="2"/>
  <c r="AY202" i="2" s="1"/>
  <c r="BC202" i="2"/>
  <c r="BB202" i="2" s="1"/>
  <c r="BD202" i="2"/>
  <c r="BF202" i="2"/>
  <c r="BG202" i="2"/>
  <c r="BH202" i="2"/>
  <c r="BI202" i="2"/>
  <c r="BJ202" i="2"/>
  <c r="BL202" i="2" a="1"/>
  <c r="BL202" i="2" s="1"/>
  <c r="BM202" i="2" s="1"/>
  <c r="BN202" i="2"/>
  <c r="BP202" i="2"/>
  <c r="BQ202" i="2"/>
  <c r="BR202" i="2"/>
  <c r="BS202" i="2"/>
  <c r="BT202" i="2"/>
  <c r="BU202" i="2"/>
  <c r="BV202" i="2"/>
  <c r="BK202" i="2" s="1"/>
  <c r="BW202" i="2"/>
  <c r="BX202" i="2"/>
  <c r="BY202" i="2"/>
  <c r="BZ202" i="2"/>
  <c r="CB202" i="2"/>
  <c r="CC202" i="2"/>
  <c r="CD202" i="2"/>
  <c r="CF202" i="2" s="1"/>
  <c r="CE202" i="2"/>
  <c r="CH202" i="2"/>
  <c r="CI202" i="2"/>
  <c r="CJ202" i="2"/>
  <c r="CK202" i="2"/>
  <c r="CL202" i="2"/>
  <c r="CN202" i="2"/>
  <c r="CM202" i="2" s="1"/>
  <c r="CP202" i="2"/>
  <c r="CQ202" i="2"/>
  <c r="CU202" i="2"/>
  <c r="CV202" i="2"/>
  <c r="CX202" i="2"/>
  <c r="CY202" i="2" a="1"/>
  <c r="CY202" i="2"/>
  <c r="CZ202" i="2" s="1"/>
  <c r="CW202" i="2" s="1"/>
  <c r="DC202" i="2"/>
  <c r="DD202" i="2" a="1"/>
  <c r="DD202" i="2"/>
  <c r="DE202" i="2"/>
  <c r="DB202" i="2" s="1"/>
  <c r="DF202" i="2"/>
  <c r="DG202" i="2"/>
  <c r="DH202" i="2"/>
  <c r="DI202" i="2"/>
  <c r="DK202" i="2"/>
  <c r="DL202" i="2"/>
  <c r="DJ202" i="2" s="1"/>
  <c r="DN202" i="2" a="1"/>
  <c r="DN202" i="2" s="1"/>
  <c r="DQ202" i="2" s="1"/>
  <c r="DO202" i="2"/>
  <c r="DP202" i="2" s="1"/>
  <c r="DM202" i="2" s="1"/>
  <c r="DS202" i="2"/>
  <c r="DR202" i="2" s="1"/>
  <c r="DT202" i="2"/>
  <c r="DU202" i="2"/>
  <c r="DV202" i="2"/>
  <c r="DW202" i="2"/>
  <c r="DY202" i="2"/>
  <c r="DZ202" i="2" s="1"/>
  <c r="EA202" i="2"/>
  <c r="EB202" i="2"/>
  <c r="DX202" i="2" s="1"/>
  <c r="EC202" i="2"/>
  <c r="ED202" i="2"/>
  <c r="EF202" i="2" s="1"/>
  <c r="EE202" i="2"/>
  <c r="EG202" i="2"/>
  <c r="EH202" i="2"/>
  <c r="EI202" i="2"/>
  <c r="EJ202" i="2"/>
  <c r="C203" i="2"/>
  <c r="G203" i="2"/>
  <c r="H203" i="2"/>
  <c r="J203" i="2"/>
  <c r="L203" i="2"/>
  <c r="N203" i="2"/>
  <c r="O203" i="2"/>
  <c r="P203" i="2"/>
  <c r="Q203" i="2"/>
  <c r="S203" i="2"/>
  <c r="T203" i="2"/>
  <c r="U203" i="2"/>
  <c r="W203" i="2"/>
  <c r="X203" i="2"/>
  <c r="Y203" i="2"/>
  <c r="AA203" i="2" a="1"/>
  <c r="AA203" i="2"/>
  <c r="AB203" i="2" a="1"/>
  <c r="AB203" i="2" s="1"/>
  <c r="AC203" i="2"/>
  <c r="AE203" i="2"/>
  <c r="AF203" i="2" a="1"/>
  <c r="AF203" i="2"/>
  <c r="AG203" i="2"/>
  <c r="AH203" i="2"/>
  <c r="AI203" i="2"/>
  <c r="AK203" i="2"/>
  <c r="AL203" i="2"/>
  <c r="AJ203" i="2" s="1"/>
  <c r="AM203" i="2"/>
  <c r="AN203" i="2"/>
  <c r="AO203" i="2"/>
  <c r="AP203" i="2"/>
  <c r="AQ203" i="2"/>
  <c r="AR203" i="2"/>
  <c r="AT203" i="2"/>
  <c r="AU203" i="2"/>
  <c r="AV203" i="2"/>
  <c r="AW203" i="2"/>
  <c r="AX203" i="2"/>
  <c r="AY203" i="2"/>
  <c r="AZ203" i="2"/>
  <c r="BA203" i="2"/>
  <c r="BC203" i="2"/>
  <c r="BD203" i="2"/>
  <c r="BE203" i="2"/>
  <c r="BF203" i="2"/>
  <c r="BG203" i="2"/>
  <c r="BI203" i="2"/>
  <c r="BH203" i="2" s="1"/>
  <c r="BJ203" i="2"/>
  <c r="BL203" i="2" a="1"/>
  <c r="BL203" i="2" s="1"/>
  <c r="BP203" i="2"/>
  <c r="BQ203" i="2"/>
  <c r="BR203" i="2"/>
  <c r="BS203" i="2"/>
  <c r="BT203" i="2"/>
  <c r="BU203" i="2"/>
  <c r="BV203" i="2"/>
  <c r="BW203" i="2"/>
  <c r="BX203" i="2"/>
  <c r="BY203" i="2"/>
  <c r="BZ203" i="2"/>
  <c r="CB203" i="2"/>
  <c r="CC203" i="2"/>
  <c r="CG203" i="2" s="1"/>
  <c r="CD203" i="2"/>
  <c r="CF203" i="2" s="1"/>
  <c r="CE203" i="2"/>
  <c r="CH203" i="2"/>
  <c r="CJ203" i="2"/>
  <c r="CK203" i="2"/>
  <c r="CL203" i="2"/>
  <c r="CN203" i="2"/>
  <c r="CM203" i="2" s="1"/>
  <c r="CP203" i="2"/>
  <c r="CR203" i="2" s="1"/>
  <c r="CQ203" i="2"/>
  <c r="CS203" i="2"/>
  <c r="CT203" i="2"/>
  <c r="CU203" i="2"/>
  <c r="CV203" i="2"/>
  <c r="CX203" i="2"/>
  <c r="CY203" i="2" a="1"/>
  <c r="CY203" i="2"/>
  <c r="CZ203" i="2"/>
  <c r="CW203" i="2" s="1"/>
  <c r="DA203" i="2"/>
  <c r="DC203" i="2"/>
  <c r="DF203" i="2" s="1"/>
  <c r="DD203" i="2" a="1"/>
  <c r="DD203" i="2" s="1"/>
  <c r="DE203" i="2" s="1"/>
  <c r="DB203" i="2" s="1"/>
  <c r="DH203" i="2"/>
  <c r="DG203" i="2" s="1"/>
  <c r="DI203" i="2"/>
  <c r="DK203" i="2"/>
  <c r="DJ203" i="2" s="1"/>
  <c r="DL203" i="2"/>
  <c r="DN203" i="2" a="1"/>
  <c r="DN203" i="2"/>
  <c r="DO203" i="2"/>
  <c r="DP203" i="2" s="1"/>
  <c r="DM203" i="2" s="1"/>
  <c r="DQ203" i="2"/>
  <c r="DR203" i="2"/>
  <c r="DS203" i="2"/>
  <c r="DT203" i="2"/>
  <c r="DU203" i="2"/>
  <c r="DV203" i="2"/>
  <c r="DW203" i="2"/>
  <c r="DY203" i="2"/>
  <c r="DZ203" i="2"/>
  <c r="EA203" i="2"/>
  <c r="EB203" i="2"/>
  <c r="DX203" i="2" s="1"/>
  <c r="EC203" i="2"/>
  <c r="ED203" i="2"/>
  <c r="EF203" i="2" s="1"/>
  <c r="EH203" i="2"/>
  <c r="EI203" i="2"/>
  <c r="C204" i="2"/>
  <c r="H204" i="2"/>
  <c r="G204" i="2" s="1"/>
  <c r="J204" i="2"/>
  <c r="I204" i="2" s="1"/>
  <c r="L204" i="2"/>
  <c r="N204" i="2"/>
  <c r="O204" i="2"/>
  <c r="P204" i="2"/>
  <c r="Q204" i="2"/>
  <c r="M204" i="2" s="1"/>
  <c r="S204" i="2"/>
  <c r="T204" i="2"/>
  <c r="R204" i="2" s="1"/>
  <c r="U204" i="2"/>
  <c r="W204" i="2"/>
  <c r="X204" i="2"/>
  <c r="Y204" i="2"/>
  <c r="AA204" i="2" a="1"/>
  <c r="AA204" i="2" s="1"/>
  <c r="AB204" i="2" a="1"/>
  <c r="AB204" i="2"/>
  <c r="AC204" i="2"/>
  <c r="AF204" i="2" a="1"/>
  <c r="AF204" i="2" s="1"/>
  <c r="AG204" i="2" s="1"/>
  <c r="AE204" i="2" s="1"/>
  <c r="AH204" i="2"/>
  <c r="AI204" i="2"/>
  <c r="AK204" i="2"/>
  <c r="AL204" i="2"/>
  <c r="AJ204" i="2" s="1"/>
  <c r="AN204" i="2"/>
  <c r="AM204" i="2" s="1"/>
  <c r="AO204" i="2"/>
  <c r="AQ204" i="2"/>
  <c r="AP204" i="2" s="1"/>
  <c r="AR204" i="2"/>
  <c r="AT204" i="2"/>
  <c r="AS204" i="2" s="1"/>
  <c r="AU204" i="2"/>
  <c r="AV204" i="2"/>
  <c r="AW204" i="2"/>
  <c r="AX204" i="2"/>
  <c r="AY204" i="2"/>
  <c r="AZ204" i="2"/>
  <c r="BA204" i="2"/>
  <c r="BC204" i="2"/>
  <c r="BB204" i="2" s="1"/>
  <c r="BD204" i="2"/>
  <c r="BE204" i="2"/>
  <c r="BF204" i="2"/>
  <c r="BG204" i="2"/>
  <c r="BH204" i="2"/>
  <c r="BI204" i="2"/>
  <c r="BJ204" i="2"/>
  <c r="BL204" i="2" a="1"/>
  <c r="BL204" i="2"/>
  <c r="BM204" i="2" s="1"/>
  <c r="BP204" i="2"/>
  <c r="BQ204" i="2"/>
  <c r="BR204" i="2"/>
  <c r="BS204" i="2"/>
  <c r="BT204" i="2"/>
  <c r="BU204" i="2"/>
  <c r="BV204" i="2"/>
  <c r="BW204" i="2"/>
  <c r="BO204" i="2" s="1"/>
  <c r="BX204" i="2"/>
  <c r="BY204" i="2"/>
  <c r="BZ204" i="2"/>
  <c r="CB204" i="2"/>
  <c r="CC204" i="2"/>
  <c r="CD204" i="2"/>
  <c r="CE204" i="2"/>
  <c r="CH204" i="2"/>
  <c r="CI204" i="2"/>
  <c r="CJ204" i="2"/>
  <c r="CK204" i="2"/>
  <c r="CL204" i="2"/>
  <c r="CM204" i="2"/>
  <c r="CN204" i="2"/>
  <c r="CP204" i="2"/>
  <c r="CQ204" i="2"/>
  <c r="CR204" i="2"/>
  <c r="CT204" i="2"/>
  <c r="CU204" i="2"/>
  <c r="CV204" i="2"/>
  <c r="CX204" i="2"/>
  <c r="CY204" i="2" a="1"/>
  <c r="CY204" i="2"/>
  <c r="CZ204" i="2" s="1"/>
  <c r="CW204" i="2" s="1"/>
  <c r="DB204" i="2"/>
  <c r="DC204" i="2"/>
  <c r="DF204" i="2" s="1"/>
  <c r="DD204" i="2" a="1"/>
  <c r="DD204" i="2" s="1"/>
  <c r="DE204" i="2" s="1"/>
  <c r="DH204" i="2"/>
  <c r="DI204" i="2"/>
  <c r="DK204" i="2"/>
  <c r="DJ204" i="2" s="1"/>
  <c r="DL204" i="2"/>
  <c r="DN204" i="2" a="1"/>
  <c r="DN204" i="2" s="1"/>
  <c r="DO204" i="2"/>
  <c r="DP204" i="2"/>
  <c r="DM204" i="2" s="1"/>
  <c r="DQ204" i="2"/>
  <c r="DR204" i="2"/>
  <c r="DS204" i="2"/>
  <c r="DT204" i="2"/>
  <c r="DU204" i="2"/>
  <c r="DV204" i="2"/>
  <c r="DW204" i="2"/>
  <c r="DY204" i="2"/>
  <c r="DZ204" i="2"/>
  <c r="EA204" i="2"/>
  <c r="EB204" i="2"/>
  <c r="DX204" i="2" s="1"/>
  <c r="EC204" i="2"/>
  <c r="ED204" i="2"/>
  <c r="EE204" i="2"/>
  <c r="EF204" i="2"/>
  <c r="EH204" i="2"/>
  <c r="EG204" i="2" s="1"/>
  <c r="EI204" i="2"/>
  <c r="C205" i="2"/>
  <c r="G205" i="2"/>
  <c r="H205" i="2"/>
  <c r="J205" i="2"/>
  <c r="I205" i="2" s="1"/>
  <c r="L205" i="2"/>
  <c r="N205" i="2"/>
  <c r="O205" i="2"/>
  <c r="P205" i="2"/>
  <c r="Q205" i="2"/>
  <c r="S205" i="2"/>
  <c r="T205" i="2"/>
  <c r="R205" i="2" s="1"/>
  <c r="U205" i="2"/>
  <c r="W205" i="2"/>
  <c r="V205" i="2" s="1"/>
  <c r="X205" i="2"/>
  <c r="Y205" i="2"/>
  <c r="AA205" i="2" a="1"/>
  <c r="AA205" i="2"/>
  <c r="AB205" i="2" a="1"/>
  <c r="AB205" i="2"/>
  <c r="AD205" i="2" s="1"/>
  <c r="AC205" i="2"/>
  <c r="AE205" i="2"/>
  <c r="AF205" i="2" a="1"/>
  <c r="AF205" i="2" s="1"/>
  <c r="AG205" i="2" s="1"/>
  <c r="AH205" i="2"/>
  <c r="AI205" i="2"/>
  <c r="AK205" i="2"/>
  <c r="AJ205" i="2" s="1"/>
  <c r="AL205" i="2"/>
  <c r="AM205" i="2"/>
  <c r="AN205" i="2"/>
  <c r="AO205" i="2"/>
  <c r="AQ205" i="2"/>
  <c r="AP205" i="2" s="1"/>
  <c r="AR205" i="2"/>
  <c r="AT205" i="2"/>
  <c r="AS205" i="2" s="1"/>
  <c r="AU205" i="2"/>
  <c r="AW205" i="2"/>
  <c r="AV205" i="2" s="1"/>
  <c r="AX205" i="2"/>
  <c r="AZ205" i="2"/>
  <c r="BA205" i="2"/>
  <c r="BC205" i="2"/>
  <c r="BB205" i="2" s="1"/>
  <c r="BD205" i="2"/>
  <c r="BE205" i="2"/>
  <c r="BF205" i="2"/>
  <c r="BG205" i="2"/>
  <c r="BI205" i="2"/>
  <c r="BJ205" i="2"/>
  <c r="BL205" i="2" a="1"/>
  <c r="BL205" i="2"/>
  <c r="BP205" i="2"/>
  <c r="BQ205" i="2"/>
  <c r="BR205" i="2"/>
  <c r="BS205" i="2"/>
  <c r="BT205" i="2"/>
  <c r="BU205" i="2"/>
  <c r="BV205" i="2"/>
  <c r="BW205" i="2"/>
  <c r="BY205" i="2"/>
  <c r="BX205" i="2" s="1"/>
  <c r="BZ205" i="2"/>
  <c r="CB205" i="2"/>
  <c r="CC205" i="2"/>
  <c r="CD205" i="2"/>
  <c r="CF205" i="2" s="1"/>
  <c r="CE205" i="2"/>
  <c r="CG205" i="2"/>
  <c r="CH205" i="2"/>
  <c r="CJ205" i="2"/>
  <c r="CI205" i="2" s="1"/>
  <c r="CK205" i="2"/>
  <c r="CL205" i="2"/>
  <c r="CM205" i="2"/>
  <c r="CN205" i="2"/>
  <c r="CP205" i="2"/>
  <c r="CR205" i="2" s="1"/>
  <c r="CQ205" i="2"/>
  <c r="CT205" i="2"/>
  <c r="CU205" i="2"/>
  <c r="CV205" i="2"/>
  <c r="CX205" i="2"/>
  <c r="CY205" i="2" a="1"/>
  <c r="CY205" i="2"/>
  <c r="CZ205" i="2" s="1"/>
  <c r="CW205" i="2" s="1"/>
  <c r="DC205" i="2"/>
  <c r="DD205" i="2" a="1"/>
  <c r="DD205" i="2"/>
  <c r="DE205" i="2" s="1"/>
  <c r="DB205" i="2" s="1"/>
  <c r="DH205" i="2"/>
  <c r="DG205" i="2" s="1"/>
  <c r="DI205" i="2"/>
  <c r="DJ205" i="2"/>
  <c r="DK205" i="2"/>
  <c r="DL205" i="2"/>
  <c r="DN205" i="2" a="1"/>
  <c r="DN205" i="2" s="1"/>
  <c r="DO205" i="2"/>
  <c r="DR205" i="2"/>
  <c r="DS205" i="2"/>
  <c r="DT205" i="2"/>
  <c r="DV205" i="2"/>
  <c r="DW205" i="2"/>
  <c r="DU205" i="2" s="1"/>
  <c r="DX205" i="2"/>
  <c r="DY205" i="2"/>
  <c r="EB205" i="2"/>
  <c r="EC205" i="2"/>
  <c r="ED205" i="2"/>
  <c r="EE205" i="2"/>
  <c r="EF205" i="2"/>
  <c r="EG205" i="2"/>
  <c r="EH205" i="2"/>
  <c r="EJ205" i="2" s="1"/>
  <c r="C206" i="2"/>
  <c r="H206" i="2"/>
  <c r="G206" i="2" s="1"/>
  <c r="J206" i="2"/>
  <c r="L206" i="2"/>
  <c r="N206" i="2"/>
  <c r="O206" i="2"/>
  <c r="P206" i="2"/>
  <c r="Q206" i="2"/>
  <c r="S206" i="2"/>
  <c r="T206" i="2"/>
  <c r="U206" i="2"/>
  <c r="W206" i="2"/>
  <c r="X206" i="2"/>
  <c r="Y206" i="2"/>
  <c r="AA206" i="2" a="1"/>
  <c r="AA206" i="2" s="1"/>
  <c r="AB206" i="2" a="1"/>
  <c r="AB206" i="2"/>
  <c r="AC206" i="2"/>
  <c r="AF206" i="2" a="1"/>
  <c r="AF206" i="2"/>
  <c r="AG206" i="2"/>
  <c r="AH206" i="2"/>
  <c r="AI206" i="2"/>
  <c r="AK206" i="2"/>
  <c r="AJ206" i="2" s="1"/>
  <c r="AL206" i="2"/>
  <c r="AN206" i="2"/>
  <c r="AM206" i="2" s="1"/>
  <c r="AO206" i="2"/>
  <c r="AP206" i="2"/>
  <c r="AQ206" i="2"/>
  <c r="AR206" i="2"/>
  <c r="AS206" i="2"/>
  <c r="AT206" i="2"/>
  <c r="AU206" i="2"/>
  <c r="AW206" i="2"/>
  <c r="AV206" i="2" s="1"/>
  <c r="AX206" i="2"/>
  <c r="AY206" i="2"/>
  <c r="AZ206" i="2"/>
  <c r="BA206" i="2"/>
  <c r="BC206" i="2"/>
  <c r="BB206" i="2" s="1"/>
  <c r="BD206" i="2"/>
  <c r="BF206" i="2"/>
  <c r="BG206" i="2"/>
  <c r="BI206" i="2"/>
  <c r="BH206" i="2" s="1"/>
  <c r="BJ206" i="2"/>
  <c r="BL206" i="2" a="1"/>
  <c r="BL206" i="2"/>
  <c r="BM206" i="2"/>
  <c r="BN206" i="2"/>
  <c r="BP206" i="2"/>
  <c r="BQ206" i="2"/>
  <c r="BR206" i="2"/>
  <c r="BS206" i="2"/>
  <c r="BT206" i="2"/>
  <c r="BU206" i="2"/>
  <c r="BV206" i="2"/>
  <c r="BW206" i="2"/>
  <c r="BX206" i="2"/>
  <c r="BY206" i="2"/>
  <c r="BZ206" i="2"/>
  <c r="CB206" i="2"/>
  <c r="CC206" i="2"/>
  <c r="CD206" i="2"/>
  <c r="CF206" i="2" s="1"/>
  <c r="CE206" i="2"/>
  <c r="CH206" i="2"/>
  <c r="CJ206" i="2"/>
  <c r="CK206" i="2"/>
  <c r="CL206" i="2"/>
  <c r="CI206" i="2" s="1"/>
  <c r="CN206" i="2"/>
  <c r="CM206" i="2" s="1"/>
  <c r="CP206" i="2"/>
  <c r="CQ206" i="2"/>
  <c r="CU206" i="2"/>
  <c r="CV206" i="2"/>
  <c r="CX206" i="2"/>
  <c r="CY206" i="2" a="1"/>
  <c r="CY206" i="2" s="1"/>
  <c r="CZ206" i="2" s="1"/>
  <c r="CW206" i="2" s="1"/>
  <c r="DC206" i="2"/>
  <c r="DF206" i="2" s="1"/>
  <c r="DD206" i="2" a="1"/>
  <c r="DD206" i="2"/>
  <c r="DE206" i="2" s="1"/>
  <c r="DB206" i="2" s="1"/>
  <c r="DG206" i="2"/>
  <c r="DH206" i="2"/>
  <c r="DI206" i="2"/>
  <c r="DK206" i="2"/>
  <c r="DL206" i="2"/>
  <c r="DJ206" i="2" s="1"/>
  <c r="DN206" i="2" a="1"/>
  <c r="DN206" i="2" s="1"/>
  <c r="DP206" i="2" s="1"/>
  <c r="DM206" i="2" s="1"/>
  <c r="DO206" i="2"/>
  <c r="DQ206" i="2"/>
  <c r="DS206" i="2"/>
  <c r="DR206" i="2" s="1"/>
  <c r="DT206" i="2"/>
  <c r="DV206" i="2"/>
  <c r="DU206" i="2" s="1"/>
  <c r="DW206" i="2"/>
  <c r="DY206" i="2"/>
  <c r="DZ206" i="2" s="1"/>
  <c r="EA206" i="2"/>
  <c r="EB206" i="2"/>
  <c r="DX206" i="2" s="1"/>
  <c r="EC206" i="2"/>
  <c r="ED206" i="2"/>
  <c r="EF206" i="2" s="1"/>
  <c r="EG206" i="2"/>
  <c r="EH206" i="2"/>
  <c r="EI206" i="2"/>
  <c r="EJ206" i="2"/>
  <c r="C207" i="2"/>
  <c r="G207" i="2"/>
  <c r="H207" i="2"/>
  <c r="J207" i="2"/>
  <c r="L207" i="2"/>
  <c r="N207" i="2"/>
  <c r="O207" i="2"/>
  <c r="P207" i="2"/>
  <c r="Q207" i="2"/>
  <c r="S207" i="2"/>
  <c r="T207" i="2"/>
  <c r="R207" i="2" s="1"/>
  <c r="U207" i="2"/>
  <c r="W207" i="2"/>
  <c r="X207" i="2"/>
  <c r="V207" i="2" s="1"/>
  <c r="Y207" i="2"/>
  <c r="AA207" i="2" a="1"/>
  <c r="AA207" i="2"/>
  <c r="AB207" i="2" a="1"/>
  <c r="AB207" i="2" s="1"/>
  <c r="AD207" i="2" s="1"/>
  <c r="Z207" i="2" s="1"/>
  <c r="AC207" i="2"/>
  <c r="AF207" i="2" a="1"/>
  <c r="AF207" i="2" s="1"/>
  <c r="AG207" i="2" s="1"/>
  <c r="AE207" i="2" s="1"/>
  <c r="AH207" i="2"/>
  <c r="AI207" i="2"/>
  <c r="AK207" i="2"/>
  <c r="AL207" i="2"/>
  <c r="AJ207" i="2" s="1"/>
  <c r="AN207" i="2"/>
  <c r="AM207" i="2" s="1"/>
  <c r="AO207" i="2"/>
  <c r="AP207" i="2"/>
  <c r="AQ207" i="2"/>
  <c r="AR207" i="2"/>
  <c r="AT207" i="2"/>
  <c r="AU207" i="2"/>
  <c r="AW207" i="2"/>
  <c r="AV207" i="2" s="1"/>
  <c r="AX207" i="2"/>
  <c r="AY207" i="2"/>
  <c r="AZ207" i="2"/>
  <c r="BA207" i="2"/>
  <c r="BC207" i="2"/>
  <c r="BB207" i="2" s="1"/>
  <c r="BD207" i="2"/>
  <c r="BE207" i="2"/>
  <c r="BF207" i="2"/>
  <c r="BG207" i="2"/>
  <c r="BI207" i="2"/>
  <c r="BJ207" i="2"/>
  <c r="BL207" i="2" a="1"/>
  <c r="BL207" i="2" s="1"/>
  <c r="BP207" i="2"/>
  <c r="BQ207" i="2"/>
  <c r="BR207" i="2"/>
  <c r="BS207" i="2"/>
  <c r="BT207" i="2"/>
  <c r="BU207" i="2"/>
  <c r="BV207" i="2"/>
  <c r="BW207" i="2"/>
  <c r="BX207" i="2"/>
  <c r="BY207" i="2"/>
  <c r="BZ207" i="2"/>
  <c r="CA207" i="2"/>
  <c r="CB207" i="2"/>
  <c r="CC207" i="2"/>
  <c r="CG207" i="2" s="1"/>
  <c r="CD207" i="2"/>
  <c r="CF207" i="2" s="1"/>
  <c r="CE207" i="2"/>
  <c r="CH207" i="2"/>
  <c r="CJ207" i="2"/>
  <c r="CI207" i="2" s="1"/>
  <c r="CK207" i="2"/>
  <c r="CL207" i="2"/>
  <c r="CN207" i="2"/>
  <c r="CM207" i="2" s="1"/>
  <c r="CP207" i="2"/>
  <c r="CQ207" i="2"/>
  <c r="CR207" i="2"/>
  <c r="CS207" i="2"/>
  <c r="CT207" i="2"/>
  <c r="CU207" i="2"/>
  <c r="CV207" i="2"/>
  <c r="CX207" i="2"/>
  <c r="CY207" i="2" a="1"/>
  <c r="CY207" i="2"/>
  <c r="CZ207" i="2"/>
  <c r="CW207" i="2" s="1"/>
  <c r="DA207" i="2"/>
  <c r="DC207" i="2"/>
  <c r="DD207" i="2" a="1"/>
  <c r="DD207" i="2" s="1"/>
  <c r="DE207" i="2" s="1"/>
  <c r="DB207" i="2" s="1"/>
  <c r="DH207" i="2"/>
  <c r="DG207" i="2" s="1"/>
  <c r="DI207" i="2"/>
  <c r="DK207" i="2"/>
  <c r="DJ207" i="2" s="1"/>
  <c r="DL207" i="2"/>
  <c r="DN207" i="2" a="1"/>
  <c r="DN207" i="2"/>
  <c r="DQ207" i="2" s="1"/>
  <c r="DO207" i="2"/>
  <c r="DP207" i="2" s="1"/>
  <c r="DM207" i="2" s="1"/>
  <c r="DR207" i="2"/>
  <c r="DS207" i="2"/>
  <c r="DT207" i="2"/>
  <c r="DV207" i="2"/>
  <c r="DU207" i="2" s="1"/>
  <c r="DW207" i="2"/>
  <c r="DY207" i="2"/>
  <c r="EA207" i="2" s="1"/>
  <c r="DZ207" i="2"/>
  <c r="EB207" i="2"/>
  <c r="EC207" i="2"/>
  <c r="ED207" i="2"/>
  <c r="EF207" i="2" s="1"/>
  <c r="EE207" i="2"/>
  <c r="EH207" i="2"/>
  <c r="EJ207" i="2" s="1"/>
  <c r="EI207" i="2"/>
  <c r="C208" i="2"/>
  <c r="H208" i="2"/>
  <c r="G208" i="2" s="1"/>
  <c r="J208" i="2"/>
  <c r="L208" i="2"/>
  <c r="N208" i="2"/>
  <c r="O208" i="2"/>
  <c r="P208" i="2"/>
  <c r="Q208" i="2"/>
  <c r="S208" i="2"/>
  <c r="T208" i="2"/>
  <c r="U208" i="2"/>
  <c r="W208" i="2"/>
  <c r="X208" i="2"/>
  <c r="Y208" i="2"/>
  <c r="AA208" i="2" a="1"/>
  <c r="AA208" i="2"/>
  <c r="AD208" i="2" s="1"/>
  <c r="AB208" i="2" a="1"/>
  <c r="AB208" i="2"/>
  <c r="AC208" i="2"/>
  <c r="Z208" i="2" s="1"/>
  <c r="AF208" i="2" a="1"/>
  <c r="AF208" i="2" s="1"/>
  <c r="AG208" i="2" s="1"/>
  <c r="AE208" i="2" s="1"/>
  <c r="AH208" i="2"/>
  <c r="AI208" i="2"/>
  <c r="AJ208" i="2"/>
  <c r="AK208" i="2"/>
  <c r="AL208" i="2"/>
  <c r="AM208" i="2"/>
  <c r="AN208" i="2"/>
  <c r="AO208" i="2"/>
  <c r="AQ208" i="2"/>
  <c r="AP208" i="2" s="1"/>
  <c r="AR208" i="2"/>
  <c r="AS208" i="2"/>
  <c r="AT208" i="2"/>
  <c r="AU208" i="2"/>
  <c r="AV208" i="2"/>
  <c r="AW208" i="2"/>
  <c r="AX208" i="2"/>
  <c r="AZ208" i="2"/>
  <c r="BA208" i="2"/>
  <c r="AY208" i="2" s="1"/>
  <c r="BB208" i="2"/>
  <c r="BC208" i="2"/>
  <c r="BD208" i="2"/>
  <c r="BE208" i="2"/>
  <c r="BF208" i="2"/>
  <c r="BG208" i="2"/>
  <c r="BI208" i="2"/>
  <c r="BJ208" i="2"/>
  <c r="BL208" i="2" a="1"/>
  <c r="BL208" i="2"/>
  <c r="BM208" i="2" s="1"/>
  <c r="BN208" i="2"/>
  <c r="BP208" i="2"/>
  <c r="BQ208" i="2"/>
  <c r="BR208" i="2"/>
  <c r="BS208" i="2"/>
  <c r="BT208" i="2"/>
  <c r="BU208" i="2"/>
  <c r="BV208" i="2"/>
  <c r="BK208" i="2" s="1"/>
  <c r="BW208" i="2"/>
  <c r="BY208" i="2"/>
  <c r="BZ208" i="2"/>
  <c r="CB208" i="2"/>
  <c r="CC208" i="2"/>
  <c r="CD208" i="2"/>
  <c r="CE208" i="2"/>
  <c r="CH208" i="2"/>
  <c r="CJ208" i="2"/>
  <c r="CI208" i="2" s="1"/>
  <c r="CK208" i="2"/>
  <c r="CL208" i="2"/>
  <c r="CM208" i="2"/>
  <c r="CN208" i="2"/>
  <c r="CP208" i="2"/>
  <c r="CQ208" i="2"/>
  <c r="CR208" i="2"/>
  <c r="CT208" i="2"/>
  <c r="CU208" i="2"/>
  <c r="CV208" i="2"/>
  <c r="CX208" i="2"/>
  <c r="CY208" i="2" a="1"/>
  <c r="CY208" i="2" s="1"/>
  <c r="DB208" i="2"/>
  <c r="DC208" i="2"/>
  <c r="DD208" i="2" a="1"/>
  <c r="DD208" i="2" s="1"/>
  <c r="DE208" i="2"/>
  <c r="DF208" i="2"/>
  <c r="DH208" i="2"/>
  <c r="DG208" i="2" s="1"/>
  <c r="DI208" i="2"/>
  <c r="DK208" i="2"/>
  <c r="DJ208" i="2" s="1"/>
  <c r="DL208" i="2"/>
  <c r="DN208" i="2" a="1"/>
  <c r="DN208" i="2" s="1"/>
  <c r="DO208" i="2"/>
  <c r="DP208" i="2"/>
  <c r="DM208" i="2" s="1"/>
  <c r="DQ208" i="2"/>
  <c r="DS208" i="2"/>
  <c r="DR208" i="2" s="1"/>
  <c r="DT208" i="2"/>
  <c r="DV208" i="2"/>
  <c r="DW208" i="2"/>
  <c r="DU208" i="2" s="1"/>
  <c r="DY208" i="2"/>
  <c r="DZ208" i="2" s="1"/>
  <c r="EB208" i="2"/>
  <c r="DX208" i="2" s="1"/>
  <c r="EC208" i="2"/>
  <c r="ED208" i="2"/>
  <c r="EE208" i="2"/>
  <c r="EF208" i="2"/>
  <c r="EG208" i="2"/>
  <c r="EH208" i="2"/>
  <c r="EI208" i="2" s="1"/>
  <c r="EJ208" i="2"/>
  <c r="C209" i="2"/>
  <c r="G209" i="2"/>
  <c r="H209" i="2"/>
  <c r="J209" i="2"/>
  <c r="L209" i="2"/>
  <c r="I209" i="2" s="1"/>
  <c r="N209" i="2"/>
  <c r="O209" i="2"/>
  <c r="P209" i="2"/>
  <c r="M209" i="2" s="1"/>
  <c r="Q209" i="2"/>
  <c r="S209" i="2"/>
  <c r="T209" i="2"/>
  <c r="R209" i="2" s="1"/>
  <c r="U209" i="2"/>
  <c r="W209" i="2"/>
  <c r="X209" i="2"/>
  <c r="Y209" i="2"/>
  <c r="AA209" i="2" a="1"/>
  <c r="AA209" i="2"/>
  <c r="AB209" i="2" a="1"/>
  <c r="AB209" i="2" s="1"/>
  <c r="AD209" i="2" s="1"/>
  <c r="AC209" i="2"/>
  <c r="AF209" i="2" a="1"/>
  <c r="AF209" i="2" s="1"/>
  <c r="AG209" i="2" s="1"/>
  <c r="AH209" i="2"/>
  <c r="AE209" i="2" s="1"/>
  <c r="AI209" i="2"/>
  <c r="AK209" i="2"/>
  <c r="AL209" i="2"/>
  <c r="AJ209" i="2" s="1"/>
  <c r="AM209" i="2"/>
  <c r="AN209" i="2"/>
  <c r="AO209" i="2"/>
  <c r="AP209" i="2"/>
  <c r="AQ209" i="2"/>
  <c r="AR209" i="2"/>
  <c r="AT209" i="2"/>
  <c r="AU209" i="2"/>
  <c r="AW209" i="2"/>
  <c r="AV209" i="2" s="1"/>
  <c r="AX209" i="2"/>
  <c r="AZ209" i="2"/>
  <c r="AY209" i="2" s="1"/>
  <c r="BA209" i="2"/>
  <c r="BC209" i="2"/>
  <c r="BB209" i="2" s="1"/>
  <c r="BD209" i="2"/>
  <c r="BE209" i="2"/>
  <c r="BF209" i="2"/>
  <c r="BG209" i="2"/>
  <c r="BI209" i="2"/>
  <c r="BH209" i="2" s="1"/>
  <c r="BJ209" i="2"/>
  <c r="BL209" i="2" a="1"/>
  <c r="BL209" i="2"/>
  <c r="BM209" i="2" s="1"/>
  <c r="BP209" i="2"/>
  <c r="BQ209" i="2"/>
  <c r="BR209" i="2"/>
  <c r="BS209" i="2"/>
  <c r="BT209" i="2"/>
  <c r="BU209" i="2"/>
  <c r="BV209" i="2"/>
  <c r="BK209" i="2" s="1"/>
  <c r="BW209" i="2"/>
  <c r="BO209" i="2" s="1"/>
  <c r="BY209" i="2"/>
  <c r="BX209" i="2" s="1"/>
  <c r="BZ209" i="2"/>
  <c r="CB209" i="2"/>
  <c r="CC209" i="2"/>
  <c r="CG209" i="2" s="1"/>
  <c r="CD209" i="2"/>
  <c r="CE209" i="2"/>
  <c r="CF209" i="2"/>
  <c r="CH209" i="2"/>
  <c r="CJ209" i="2"/>
  <c r="CK209" i="2"/>
  <c r="CL209" i="2"/>
  <c r="CN209" i="2"/>
  <c r="CM209" i="2" s="1"/>
  <c r="CP209" i="2"/>
  <c r="CS209" i="2" s="1"/>
  <c r="CO209" i="2" s="1"/>
  <c r="CQ209" i="2"/>
  <c r="CR209" i="2"/>
  <c r="CU209" i="2"/>
  <c r="CV209" i="2"/>
  <c r="CT209" i="2" s="1"/>
  <c r="CW209" i="2"/>
  <c r="CX209" i="2"/>
  <c r="CY209" i="2" a="1"/>
  <c r="CY209" i="2"/>
  <c r="CZ209" i="2" s="1"/>
  <c r="DA209" i="2"/>
  <c r="DC209" i="2"/>
  <c r="DD209" i="2" a="1"/>
  <c r="DD209" i="2"/>
  <c r="DE209" i="2" s="1"/>
  <c r="DB209" i="2" s="1"/>
  <c r="DF209" i="2"/>
  <c r="DH209" i="2"/>
  <c r="DG209" i="2" s="1"/>
  <c r="DI209" i="2"/>
  <c r="DK209" i="2"/>
  <c r="DJ209" i="2" s="1"/>
  <c r="DL209" i="2"/>
  <c r="DN209" i="2" a="1"/>
  <c r="DN209" i="2"/>
  <c r="DQ209" i="2" s="1"/>
  <c r="DO209" i="2"/>
  <c r="DP209" i="2" s="1"/>
  <c r="DM209" i="2" s="1"/>
  <c r="DS209" i="2"/>
  <c r="DR209" i="2" s="1"/>
  <c r="DT209" i="2"/>
  <c r="DV209" i="2"/>
  <c r="DW209" i="2"/>
  <c r="DU209" i="2" s="1"/>
  <c r="DX209" i="2"/>
  <c r="DY209" i="2"/>
  <c r="DZ209" i="2" s="1"/>
  <c r="EA209" i="2"/>
  <c r="EB209" i="2"/>
  <c r="EC209" i="2"/>
  <c r="ED209" i="2"/>
  <c r="EE209" i="2" s="1"/>
  <c r="EF209" i="2"/>
  <c r="EG209" i="2"/>
  <c r="EH209" i="2"/>
  <c r="EJ209" i="2" s="1"/>
  <c r="EI209" i="2"/>
  <c r="C210" i="2"/>
  <c r="H210" i="2"/>
  <c r="G210" i="2" s="1"/>
  <c r="J210" i="2"/>
  <c r="L210" i="2"/>
  <c r="N210" i="2"/>
  <c r="O210" i="2"/>
  <c r="P210" i="2"/>
  <c r="Q210" i="2"/>
  <c r="R210" i="2"/>
  <c r="S210" i="2"/>
  <c r="T210" i="2"/>
  <c r="U210" i="2"/>
  <c r="W210" i="2"/>
  <c r="X210" i="2"/>
  <c r="V210" i="2" s="1"/>
  <c r="Y210" i="2"/>
  <c r="Z210" i="2"/>
  <c r="AA210" i="2" a="1"/>
  <c r="AA210" i="2"/>
  <c r="AB210" i="2" a="1"/>
  <c r="AB210" i="2"/>
  <c r="AD210" i="2" s="1"/>
  <c r="AC210" i="2"/>
  <c r="AF210" i="2" a="1"/>
  <c r="AF210" i="2"/>
  <c r="AG210" i="2"/>
  <c r="AH210" i="2"/>
  <c r="AI210" i="2"/>
  <c r="AK210" i="2"/>
  <c r="AJ210" i="2" s="1"/>
  <c r="AL210" i="2"/>
  <c r="AN210" i="2"/>
  <c r="AM210" i="2" s="1"/>
  <c r="AO210" i="2"/>
  <c r="AQ210" i="2"/>
  <c r="AP210" i="2" s="1"/>
  <c r="AR210" i="2"/>
  <c r="AT210" i="2"/>
  <c r="AU210" i="2"/>
  <c r="AS210" i="2" s="1"/>
  <c r="AW210" i="2"/>
  <c r="AV210" i="2" s="1"/>
  <c r="AX210" i="2"/>
  <c r="AY210" i="2"/>
  <c r="AZ210" i="2"/>
  <c r="BA210" i="2"/>
  <c r="BC210" i="2"/>
  <c r="BD210" i="2"/>
  <c r="BF210" i="2"/>
  <c r="BE210" i="2" s="1"/>
  <c r="BG210" i="2"/>
  <c r="BH210" i="2"/>
  <c r="BI210" i="2"/>
  <c r="BJ210" i="2"/>
  <c r="BL210" i="2" a="1"/>
  <c r="BL210" i="2" s="1"/>
  <c r="BP210" i="2"/>
  <c r="BQ210" i="2"/>
  <c r="BR210" i="2"/>
  <c r="BS210" i="2"/>
  <c r="BT210" i="2"/>
  <c r="BU210" i="2"/>
  <c r="BV210" i="2"/>
  <c r="BW210" i="2"/>
  <c r="BX210" i="2"/>
  <c r="BY210" i="2"/>
  <c r="BZ210" i="2"/>
  <c r="CB210" i="2"/>
  <c r="CC210" i="2"/>
  <c r="CD210" i="2"/>
  <c r="CE210" i="2"/>
  <c r="CF210" i="2"/>
  <c r="CH210" i="2"/>
  <c r="CJ210" i="2"/>
  <c r="CK210" i="2"/>
  <c r="CL210" i="2"/>
  <c r="CM210" i="2"/>
  <c r="CN210" i="2"/>
  <c r="CP210" i="2"/>
  <c r="CQ210" i="2"/>
  <c r="CS210" i="2" s="1"/>
  <c r="CU210" i="2"/>
  <c r="CV210" i="2"/>
  <c r="CT210" i="2" s="1"/>
  <c r="CX210" i="2"/>
  <c r="CY210" i="2" a="1"/>
  <c r="CY210" i="2" s="1"/>
  <c r="CZ210" i="2" s="1"/>
  <c r="CW210" i="2" s="1"/>
  <c r="DA210" i="2"/>
  <c r="DB210" i="2"/>
  <c r="DC210" i="2"/>
  <c r="DF210" i="2" s="1"/>
  <c r="DD210" i="2" a="1"/>
  <c r="DD210" i="2"/>
  <c r="DE210" i="2"/>
  <c r="DH210" i="2"/>
  <c r="DI210" i="2"/>
  <c r="DJ210" i="2"/>
  <c r="DK210" i="2"/>
  <c r="DL210" i="2"/>
  <c r="DN210" i="2" a="1"/>
  <c r="DN210" i="2" s="1"/>
  <c r="DQ210" i="2" s="1"/>
  <c r="DO210" i="2"/>
  <c r="DS210" i="2"/>
  <c r="DT210" i="2"/>
  <c r="DU210" i="2"/>
  <c r="DV210" i="2"/>
  <c r="DW210" i="2"/>
  <c r="DY210" i="2"/>
  <c r="DZ210" i="2" s="1"/>
  <c r="EA210" i="2"/>
  <c r="EB210" i="2"/>
  <c r="DX210" i="2" s="1"/>
  <c r="EC210" i="2"/>
  <c r="ED210" i="2"/>
  <c r="EF210" i="2" s="1"/>
  <c r="EG210" i="2"/>
  <c r="EH210" i="2"/>
  <c r="EI210" i="2"/>
  <c r="EJ210" i="2"/>
  <c r="C211" i="2"/>
  <c r="G211" i="2"/>
  <c r="H211" i="2"/>
  <c r="J211" i="2"/>
  <c r="L211" i="2"/>
  <c r="I211" i="2" s="1"/>
  <c r="N211" i="2"/>
  <c r="O211" i="2"/>
  <c r="P211" i="2"/>
  <c r="Q211" i="2"/>
  <c r="S211" i="2"/>
  <c r="T211" i="2"/>
  <c r="U211" i="2"/>
  <c r="W211" i="2"/>
  <c r="X211" i="2"/>
  <c r="V211" i="2" s="1"/>
  <c r="Y211" i="2"/>
  <c r="AA211" i="2" a="1"/>
  <c r="AA211" i="2" s="1"/>
  <c r="AB211" i="2" a="1"/>
  <c r="AB211" i="2"/>
  <c r="AD211" i="2" s="1"/>
  <c r="Z211" i="2" s="1"/>
  <c r="AC211" i="2"/>
  <c r="AF211" i="2" a="1"/>
  <c r="AF211" i="2"/>
  <c r="AG211" i="2" s="1"/>
  <c r="AH211" i="2"/>
  <c r="AI211" i="2"/>
  <c r="AK211" i="2"/>
  <c r="AL211" i="2"/>
  <c r="AN211" i="2"/>
  <c r="AO211" i="2"/>
  <c r="AM211" i="2" s="1"/>
  <c r="AP211" i="2"/>
  <c r="AQ211" i="2"/>
  <c r="AR211" i="2"/>
  <c r="AS211" i="2"/>
  <c r="AT211" i="2"/>
  <c r="AU211" i="2"/>
  <c r="AW211" i="2"/>
  <c r="AX211" i="2"/>
  <c r="AZ211" i="2"/>
  <c r="BA211" i="2"/>
  <c r="AY211" i="2" s="1"/>
  <c r="BC211" i="2"/>
  <c r="BB211" i="2" s="1"/>
  <c r="BD211" i="2"/>
  <c r="BF211" i="2"/>
  <c r="BE211" i="2" s="1"/>
  <c r="BG211" i="2"/>
  <c r="BI211" i="2"/>
  <c r="BH211" i="2" s="1"/>
  <c r="BJ211" i="2"/>
  <c r="BL211" i="2" a="1"/>
  <c r="BL211" i="2"/>
  <c r="BM211" i="2" s="1"/>
  <c r="BP211" i="2"/>
  <c r="BQ211" i="2"/>
  <c r="BR211" i="2"/>
  <c r="BS211" i="2"/>
  <c r="BT211" i="2"/>
  <c r="BU211" i="2"/>
  <c r="BO211" i="2" s="1"/>
  <c r="BV211" i="2"/>
  <c r="BW211" i="2"/>
  <c r="BY211" i="2"/>
  <c r="BX211" i="2" s="1"/>
  <c r="BZ211" i="2"/>
  <c r="CB211" i="2"/>
  <c r="CC211" i="2"/>
  <c r="CD211" i="2"/>
  <c r="CF211" i="2" s="1"/>
  <c r="CG211" i="2" s="1"/>
  <c r="CA211" i="2" s="1"/>
  <c r="CE211" i="2"/>
  <c r="CH211" i="2"/>
  <c r="CJ211" i="2"/>
  <c r="CI211" i="2" s="1"/>
  <c r="CK211" i="2"/>
  <c r="CL211" i="2"/>
  <c r="CN211" i="2"/>
  <c r="CM211" i="2" s="1"/>
  <c r="CP211" i="2"/>
  <c r="CQ211" i="2"/>
  <c r="CR211" i="2" s="1"/>
  <c r="CT211" i="2"/>
  <c r="CU211" i="2"/>
  <c r="CV211" i="2"/>
  <c r="CX211" i="2"/>
  <c r="DA211" i="2" s="1"/>
  <c r="CY211" i="2" a="1"/>
  <c r="CY211" i="2"/>
  <c r="CZ211" i="2" s="1"/>
  <c r="CW211" i="2" s="1"/>
  <c r="DC211" i="2"/>
  <c r="DD211" i="2" a="1"/>
  <c r="DD211" i="2" s="1"/>
  <c r="DE211" i="2"/>
  <c r="DB211" i="2" s="1"/>
  <c r="DF211" i="2"/>
  <c r="DH211" i="2"/>
  <c r="DG211" i="2" s="1"/>
  <c r="DI211" i="2"/>
  <c r="DJ211" i="2"/>
  <c r="DK211" i="2"/>
  <c r="DL211" i="2"/>
  <c r="DN211" i="2" a="1"/>
  <c r="DN211" i="2" s="1"/>
  <c r="DO211" i="2"/>
  <c r="DP211" i="2" s="1"/>
  <c r="DM211" i="2" s="1"/>
  <c r="DQ211" i="2"/>
  <c r="DR211" i="2"/>
  <c r="DS211" i="2"/>
  <c r="DT211" i="2"/>
  <c r="DU211" i="2"/>
  <c r="DV211" i="2"/>
  <c r="DW211" i="2"/>
  <c r="DY211" i="2"/>
  <c r="EA211" i="2" s="1"/>
  <c r="DZ211" i="2"/>
  <c r="EB211" i="2"/>
  <c r="ED211" i="2"/>
  <c r="EE211" i="2"/>
  <c r="EG211" i="2"/>
  <c r="EH211" i="2"/>
  <c r="EI211" i="2"/>
  <c r="EJ211" i="2"/>
  <c r="C212" i="2"/>
  <c r="G212" i="2"/>
  <c r="H212" i="2"/>
  <c r="J212" i="2"/>
  <c r="L212" i="2"/>
  <c r="N212" i="2"/>
  <c r="O212" i="2"/>
  <c r="P212" i="2"/>
  <c r="Q212" i="2"/>
  <c r="S212" i="2"/>
  <c r="T212" i="2"/>
  <c r="U212" i="2"/>
  <c r="W212" i="2"/>
  <c r="X212" i="2"/>
  <c r="V212" i="2" s="1"/>
  <c r="Y212" i="2"/>
  <c r="AA212" i="2" a="1"/>
  <c r="AA212" i="2"/>
  <c r="AD212" i="2" s="1"/>
  <c r="Z212" i="2" s="1"/>
  <c r="AB212" i="2" a="1"/>
  <c r="AB212" i="2"/>
  <c r="AC212" i="2"/>
  <c r="AF212" i="2" a="1"/>
  <c r="AF212" i="2"/>
  <c r="AG212" i="2"/>
  <c r="AH212" i="2"/>
  <c r="AI212" i="2"/>
  <c r="AJ212" i="2"/>
  <c r="AK212" i="2"/>
  <c r="AL212" i="2"/>
  <c r="AN212" i="2"/>
  <c r="AM212" i="2" s="1"/>
  <c r="AO212" i="2"/>
  <c r="AQ212" i="2"/>
  <c r="AR212" i="2"/>
  <c r="AS212" i="2"/>
  <c r="AT212" i="2"/>
  <c r="AU212" i="2"/>
  <c r="AW212" i="2"/>
  <c r="AV212" i="2" s="1"/>
  <c r="AX212" i="2"/>
  <c r="AZ212" i="2"/>
  <c r="AY212" i="2" s="1"/>
  <c r="BA212" i="2"/>
  <c r="BB212" i="2"/>
  <c r="BC212" i="2"/>
  <c r="BD212" i="2"/>
  <c r="BE212" i="2"/>
  <c r="BF212" i="2"/>
  <c r="BG212" i="2"/>
  <c r="BH212" i="2"/>
  <c r="BI212" i="2"/>
  <c r="BJ212" i="2"/>
  <c r="BL212" i="2" a="1"/>
  <c r="BL212" i="2"/>
  <c r="BM212" i="2" s="1"/>
  <c r="BN212" i="2"/>
  <c r="BP212" i="2"/>
  <c r="BQ212" i="2"/>
  <c r="BR212" i="2"/>
  <c r="BS212" i="2"/>
  <c r="BT212" i="2"/>
  <c r="BU212" i="2"/>
  <c r="BV212" i="2"/>
  <c r="BW212" i="2"/>
  <c r="BY212" i="2"/>
  <c r="BX212" i="2" s="1"/>
  <c r="BZ212" i="2"/>
  <c r="CB212" i="2"/>
  <c r="CC212" i="2"/>
  <c r="CD212" i="2"/>
  <c r="CE212" i="2"/>
  <c r="CF212" i="2"/>
  <c r="CG212" i="2"/>
  <c r="CA212" i="2" s="1"/>
  <c r="CH212" i="2"/>
  <c r="CI212" i="2"/>
  <c r="CJ212" i="2"/>
  <c r="CK212" i="2"/>
  <c r="CL212" i="2"/>
  <c r="CN212" i="2"/>
  <c r="CM212" i="2" s="1"/>
  <c r="CP212" i="2"/>
  <c r="CS212" i="2" s="1"/>
  <c r="CQ212" i="2"/>
  <c r="CT212" i="2"/>
  <c r="CU212" i="2"/>
  <c r="CV212" i="2"/>
  <c r="CX212" i="2"/>
  <c r="CY212" i="2" a="1"/>
  <c r="CY212" i="2" s="1"/>
  <c r="CZ212" i="2" s="1"/>
  <c r="CW212" i="2" s="1"/>
  <c r="DC212" i="2"/>
  <c r="DD212" i="2" a="1"/>
  <c r="DD212" i="2"/>
  <c r="DE212" i="2"/>
  <c r="DB212" i="2" s="1"/>
  <c r="DF212" i="2"/>
  <c r="DH212" i="2"/>
  <c r="DG212" i="2" s="1"/>
  <c r="DI212" i="2"/>
  <c r="DJ212" i="2"/>
  <c r="DK212" i="2"/>
  <c r="DL212" i="2"/>
  <c r="DN212" i="2" a="1"/>
  <c r="DN212" i="2" s="1"/>
  <c r="DQ212" i="2" s="1"/>
  <c r="DO212" i="2"/>
  <c r="DP212" i="2" s="1"/>
  <c r="DM212" i="2" s="1"/>
  <c r="DR212" i="2"/>
  <c r="DS212" i="2"/>
  <c r="DT212" i="2"/>
  <c r="DV212" i="2"/>
  <c r="DW212" i="2"/>
  <c r="DU212" i="2" s="1"/>
  <c r="DX212" i="2"/>
  <c r="DY212" i="2"/>
  <c r="EA212" i="2" s="1"/>
  <c r="EB212" i="2"/>
  <c r="EC212" i="2"/>
  <c r="ED212" i="2"/>
  <c r="EE212" i="2"/>
  <c r="EF212" i="2"/>
  <c r="EG212" i="2"/>
  <c r="EH212" i="2"/>
  <c r="C213" i="2"/>
  <c r="H213" i="2"/>
  <c r="G213" i="2" s="1"/>
  <c r="J213" i="2"/>
  <c r="L213" i="2"/>
  <c r="N213" i="2"/>
  <c r="O213" i="2"/>
  <c r="P213" i="2"/>
  <c r="Q213" i="2"/>
  <c r="M213" i="2" s="1"/>
  <c r="S213" i="2"/>
  <c r="T213" i="2"/>
  <c r="U213" i="2"/>
  <c r="W213" i="2"/>
  <c r="X213" i="2"/>
  <c r="Y213" i="2"/>
  <c r="AA213" i="2" a="1"/>
  <c r="AA213" i="2"/>
  <c r="AB213" i="2" a="1"/>
  <c r="AB213" i="2"/>
  <c r="AD213" i="2" s="1"/>
  <c r="AC213" i="2"/>
  <c r="AE213" i="2"/>
  <c r="AF213" i="2" a="1"/>
  <c r="AF213" i="2" s="1"/>
  <c r="AG213" i="2"/>
  <c r="AH213" i="2"/>
  <c r="AI213" i="2"/>
  <c r="AJ213" i="2"/>
  <c r="AK213" i="2"/>
  <c r="AL213" i="2"/>
  <c r="AM213" i="2"/>
  <c r="AN213" i="2"/>
  <c r="AO213" i="2"/>
  <c r="AQ213" i="2"/>
  <c r="AP213" i="2" s="1"/>
  <c r="AR213" i="2"/>
  <c r="AS213" i="2"/>
  <c r="AT213" i="2"/>
  <c r="AU213" i="2"/>
  <c r="AW213" i="2"/>
  <c r="AX213" i="2"/>
  <c r="AZ213" i="2"/>
  <c r="AY213" i="2" s="1"/>
  <c r="BA213" i="2"/>
  <c r="BC213" i="2"/>
  <c r="BB213" i="2" s="1"/>
  <c r="BD213" i="2"/>
  <c r="BF213" i="2"/>
  <c r="BG213" i="2"/>
  <c r="BI213" i="2"/>
  <c r="BH213" i="2" s="1"/>
  <c r="BJ213" i="2"/>
  <c r="BL213" i="2" a="1"/>
  <c r="BL213" i="2"/>
  <c r="BM213" i="2"/>
  <c r="BN213" i="2"/>
  <c r="BP213" i="2"/>
  <c r="BQ213" i="2"/>
  <c r="BR213" i="2"/>
  <c r="BS213" i="2"/>
  <c r="BT213" i="2"/>
  <c r="BU213" i="2"/>
  <c r="BV213" i="2"/>
  <c r="BW213" i="2"/>
  <c r="BY213" i="2"/>
  <c r="BX213" i="2" s="1"/>
  <c r="BZ213" i="2"/>
  <c r="CB213" i="2"/>
  <c r="CC213" i="2"/>
  <c r="CD213" i="2"/>
  <c r="CF213" i="2" s="1"/>
  <c r="CG213" i="2" s="1"/>
  <c r="CE213" i="2"/>
  <c r="CH213" i="2"/>
  <c r="CJ213" i="2"/>
  <c r="CI213" i="2" s="1"/>
  <c r="CK213" i="2"/>
  <c r="CL213" i="2"/>
  <c r="CN213" i="2"/>
  <c r="CM213" i="2" s="1"/>
  <c r="CP213" i="2"/>
  <c r="CQ213" i="2"/>
  <c r="CR213" i="2"/>
  <c r="CS213" i="2"/>
  <c r="CO213" i="2" s="1"/>
  <c r="CU213" i="2"/>
  <c r="CT213" i="2" s="1"/>
  <c r="CV213" i="2"/>
  <c r="CX213" i="2"/>
  <c r="CY213" i="2" a="1"/>
  <c r="CY213" i="2"/>
  <c r="CZ213" i="2"/>
  <c r="CW213" i="2" s="1"/>
  <c r="DC213" i="2"/>
  <c r="DD213" i="2" a="1"/>
  <c r="DD213" i="2" s="1"/>
  <c r="DE213" i="2" s="1"/>
  <c r="DB213" i="2" s="1"/>
  <c r="DG213" i="2"/>
  <c r="DH213" i="2"/>
  <c r="DI213" i="2"/>
  <c r="DK213" i="2"/>
  <c r="DJ213" i="2" s="1"/>
  <c r="DL213" i="2"/>
  <c r="DN213" i="2" a="1"/>
  <c r="DN213" i="2" s="1"/>
  <c r="DQ213" i="2" s="1"/>
  <c r="DO213" i="2"/>
  <c r="DP213" i="2"/>
  <c r="DM213" i="2" s="1"/>
  <c r="DS213" i="2"/>
  <c r="DR213" i="2" s="1"/>
  <c r="DT213" i="2"/>
  <c r="DU213" i="2"/>
  <c r="DV213" i="2"/>
  <c r="DW213" i="2"/>
  <c r="DX213" i="2"/>
  <c r="DY213" i="2"/>
  <c r="DZ213" i="2"/>
  <c r="EA213" i="2"/>
  <c r="EB213" i="2"/>
  <c r="EC213" i="2"/>
  <c r="ED213" i="2"/>
  <c r="EE213" i="2" s="1"/>
  <c r="EH213" i="2"/>
  <c r="EI213" i="2"/>
  <c r="C214" i="2"/>
  <c r="G214" i="2"/>
  <c r="H214" i="2"/>
  <c r="J214" i="2"/>
  <c r="L214" i="2"/>
  <c r="I214" i="2" s="1"/>
  <c r="N214" i="2"/>
  <c r="O214" i="2"/>
  <c r="P214" i="2"/>
  <c r="M214" i="2" s="1"/>
  <c r="Q214" i="2"/>
  <c r="S214" i="2"/>
  <c r="T214" i="2"/>
  <c r="R214" i="2" s="1"/>
  <c r="U214" i="2"/>
  <c r="W214" i="2"/>
  <c r="X214" i="2"/>
  <c r="V214" i="2" s="1"/>
  <c r="Y214" i="2"/>
  <c r="AA214" i="2" a="1"/>
  <c r="AA214" i="2" s="1"/>
  <c r="AB214" i="2" a="1"/>
  <c r="AB214" i="2" s="1"/>
  <c r="AD214" i="2" s="1"/>
  <c r="Z214" i="2" s="1"/>
  <c r="AC214" i="2"/>
  <c r="AF214" i="2" a="1"/>
  <c r="AF214" i="2" s="1"/>
  <c r="AG214" i="2" s="1"/>
  <c r="AH214" i="2"/>
  <c r="AI214" i="2"/>
  <c r="AJ214" i="2"/>
  <c r="AK214" i="2"/>
  <c r="AL214" i="2"/>
  <c r="AN214" i="2"/>
  <c r="AO214" i="2"/>
  <c r="AM214" i="2" s="1"/>
  <c r="AP214" i="2"/>
  <c r="AQ214" i="2"/>
  <c r="AR214" i="2"/>
  <c r="AT214" i="2"/>
  <c r="AU214" i="2"/>
  <c r="AS214" i="2" s="1"/>
  <c r="AW214" i="2"/>
  <c r="AX214" i="2"/>
  <c r="AV214" i="2" s="1"/>
  <c r="AY214" i="2"/>
  <c r="AZ214" i="2"/>
  <c r="BA214" i="2"/>
  <c r="BC214" i="2"/>
  <c r="BB214" i="2" s="1"/>
  <c r="BD214" i="2"/>
  <c r="BF214" i="2"/>
  <c r="BG214" i="2"/>
  <c r="BE214" i="2" s="1"/>
  <c r="BH214" i="2"/>
  <c r="BI214" i="2"/>
  <c r="BJ214" i="2"/>
  <c r="BL214" i="2" a="1"/>
  <c r="BL214" i="2" s="1"/>
  <c r="BP214" i="2"/>
  <c r="BQ214" i="2"/>
  <c r="BR214" i="2"/>
  <c r="BS214" i="2"/>
  <c r="BT214" i="2"/>
  <c r="BU214" i="2"/>
  <c r="BV214" i="2"/>
  <c r="BW214" i="2"/>
  <c r="BO214" i="2" s="1"/>
  <c r="BY214" i="2"/>
  <c r="BZ214" i="2"/>
  <c r="BX214" i="2" s="1"/>
  <c r="CB214" i="2"/>
  <c r="CC214" i="2"/>
  <c r="CD214" i="2"/>
  <c r="CF214" i="2" s="1"/>
  <c r="CE214" i="2"/>
  <c r="CH214" i="2"/>
  <c r="CI214" i="2"/>
  <c r="CJ214" i="2"/>
  <c r="CK214" i="2"/>
  <c r="CL214" i="2"/>
  <c r="CN214" i="2"/>
  <c r="CM214" i="2" s="1"/>
  <c r="CP214" i="2"/>
  <c r="CQ214" i="2"/>
  <c r="CR214" i="2"/>
  <c r="CS214" i="2"/>
  <c r="CU214" i="2"/>
  <c r="CV214" i="2"/>
  <c r="CT214" i="2" s="1"/>
  <c r="CX214" i="2"/>
  <c r="CY214" i="2" a="1"/>
  <c r="CY214" i="2" s="1"/>
  <c r="CZ214" i="2" s="1"/>
  <c r="CW214" i="2" s="1"/>
  <c r="DA214" i="2"/>
  <c r="DB214" i="2"/>
  <c r="DC214" i="2"/>
  <c r="DF214" i="2" s="1"/>
  <c r="DD214" i="2" a="1"/>
  <c r="DD214" i="2"/>
  <c r="DE214" i="2"/>
  <c r="DH214" i="2"/>
  <c r="DI214" i="2"/>
  <c r="DG214" i="2" s="1"/>
  <c r="DJ214" i="2"/>
  <c r="DK214" i="2"/>
  <c r="DL214" i="2"/>
  <c r="DN214" i="2" a="1"/>
  <c r="DN214" i="2"/>
  <c r="DO214" i="2"/>
  <c r="DP214" i="2"/>
  <c r="DM214" i="2" s="1"/>
  <c r="DQ214" i="2"/>
  <c r="DS214" i="2"/>
  <c r="DR214" i="2" s="1"/>
  <c r="DT214" i="2"/>
  <c r="DV214" i="2"/>
  <c r="DW214" i="2"/>
  <c r="DU214" i="2" s="1"/>
  <c r="DY214" i="2"/>
  <c r="DZ214" i="2" s="1"/>
  <c r="EA214" i="2"/>
  <c r="EB214" i="2"/>
  <c r="DX214" i="2" s="1"/>
  <c r="EC214" i="2"/>
  <c r="ED214" i="2"/>
  <c r="EE214" i="2" s="1"/>
  <c r="EG214" i="2"/>
  <c r="EH214" i="2"/>
  <c r="EI214" i="2"/>
  <c r="EJ214" i="2"/>
  <c r="C215" i="2"/>
  <c r="G215" i="2"/>
  <c r="H215" i="2"/>
  <c r="J215" i="2"/>
  <c r="L215" i="2"/>
  <c r="N215" i="2"/>
  <c r="O215" i="2"/>
  <c r="P215" i="2"/>
  <c r="Q215" i="2"/>
  <c r="S215" i="2"/>
  <c r="R215" i="2" s="1"/>
  <c r="T215" i="2"/>
  <c r="U215" i="2"/>
  <c r="W215" i="2"/>
  <c r="X215" i="2"/>
  <c r="Y215" i="2"/>
  <c r="V215" i="2" s="1"/>
  <c r="AA215" i="2" a="1"/>
  <c r="AA215" i="2" s="1"/>
  <c r="AB215" i="2" a="1"/>
  <c r="AB215" i="2" s="1"/>
  <c r="AD215" i="2" s="1"/>
  <c r="Z215" i="2" s="1"/>
  <c r="AC215" i="2"/>
  <c r="AF215" i="2" a="1"/>
  <c r="AF215" i="2"/>
  <c r="AG215" i="2" s="1"/>
  <c r="AH215" i="2"/>
  <c r="AI215" i="2"/>
  <c r="AE215" i="2" s="1"/>
  <c r="AK215" i="2"/>
  <c r="AL215" i="2"/>
  <c r="AN215" i="2"/>
  <c r="AO215" i="2"/>
  <c r="AM215" i="2" s="1"/>
  <c r="AQ215" i="2"/>
  <c r="AP215" i="2" s="1"/>
  <c r="AR215" i="2"/>
  <c r="AT215" i="2"/>
  <c r="AS215" i="2" s="1"/>
  <c r="AU215" i="2"/>
  <c r="AV215" i="2"/>
  <c r="AW215" i="2"/>
  <c r="AX215" i="2"/>
  <c r="AZ215" i="2"/>
  <c r="BA215" i="2"/>
  <c r="AY215" i="2" s="1"/>
  <c r="BB215" i="2"/>
  <c r="BC215" i="2"/>
  <c r="BD215" i="2"/>
  <c r="BF215" i="2"/>
  <c r="BG215" i="2"/>
  <c r="BE215" i="2" s="1"/>
  <c r="BI215" i="2"/>
  <c r="BJ215" i="2"/>
  <c r="BL215" i="2" a="1"/>
  <c r="BL215" i="2" s="1"/>
  <c r="BP215" i="2"/>
  <c r="BQ215" i="2"/>
  <c r="BR215" i="2"/>
  <c r="BS215" i="2"/>
  <c r="BT215" i="2"/>
  <c r="BU215" i="2"/>
  <c r="BV215" i="2"/>
  <c r="BW215" i="2"/>
  <c r="BY215" i="2"/>
  <c r="BZ215" i="2"/>
  <c r="BX215" i="2" s="1"/>
  <c r="CB215" i="2"/>
  <c r="CA215" i="2" s="1"/>
  <c r="CC215" i="2"/>
  <c r="CG215" i="2" s="1"/>
  <c r="CD215" i="2"/>
  <c r="CF215" i="2" s="1"/>
  <c r="CE215" i="2"/>
  <c r="CH215" i="2"/>
  <c r="CJ215" i="2"/>
  <c r="CI215" i="2" s="1"/>
  <c r="CK215" i="2"/>
  <c r="CL215" i="2"/>
  <c r="CN215" i="2"/>
  <c r="CM215" i="2" s="1"/>
  <c r="CP215" i="2"/>
  <c r="CQ215" i="2"/>
  <c r="CR215" i="2"/>
  <c r="CS215" i="2"/>
  <c r="CO215" i="2" s="1"/>
  <c r="CT215" i="2"/>
  <c r="CU215" i="2"/>
  <c r="CV215" i="2"/>
  <c r="CX215" i="2"/>
  <c r="CY215" i="2" a="1"/>
  <c r="CY215" i="2"/>
  <c r="CZ215" i="2"/>
  <c r="CW215" i="2" s="1"/>
  <c r="DA215" i="2"/>
  <c r="DC215" i="2"/>
  <c r="DF215" i="2" s="1"/>
  <c r="DD215" i="2" a="1"/>
  <c r="DD215" i="2"/>
  <c r="DE215" i="2" s="1"/>
  <c r="DB215" i="2" s="1"/>
  <c r="DH215" i="2"/>
  <c r="DG215" i="2" s="1"/>
  <c r="DI215" i="2"/>
  <c r="DJ215" i="2"/>
  <c r="DK215" i="2"/>
  <c r="DL215" i="2"/>
  <c r="DN215" i="2" a="1"/>
  <c r="DN215" i="2"/>
  <c r="DO215" i="2"/>
  <c r="DP215" i="2" s="1"/>
  <c r="DM215" i="2" s="1"/>
  <c r="DQ215" i="2"/>
  <c r="DR215" i="2"/>
  <c r="DS215" i="2"/>
  <c r="DT215" i="2"/>
  <c r="DV215" i="2"/>
  <c r="DU215" i="2" s="1"/>
  <c r="DW215" i="2"/>
  <c r="DY215" i="2"/>
  <c r="DZ215" i="2"/>
  <c r="EA215" i="2"/>
  <c r="EB215" i="2"/>
  <c r="EC215" i="2"/>
  <c r="ED215" i="2"/>
  <c r="EF215" i="2" s="1"/>
  <c r="EE215" i="2"/>
  <c r="EH215" i="2"/>
  <c r="EG215" i="2" s="1"/>
  <c r="EI215" i="2"/>
  <c r="EJ215" i="2"/>
  <c r="C216" i="2"/>
  <c r="H216" i="2"/>
  <c r="G216" i="2" s="1"/>
  <c r="J216" i="2"/>
  <c r="L216" i="2"/>
  <c r="N216" i="2"/>
  <c r="O216" i="2"/>
  <c r="P216" i="2"/>
  <c r="Q216" i="2"/>
  <c r="S216" i="2"/>
  <c r="T216" i="2"/>
  <c r="U216" i="2"/>
  <c r="W216" i="2"/>
  <c r="X216" i="2"/>
  <c r="Y216" i="2"/>
  <c r="AA216" i="2" a="1"/>
  <c r="AA216" i="2" s="1"/>
  <c r="AB216" i="2" a="1"/>
  <c r="AB216" i="2"/>
  <c r="AD216" i="2" s="1"/>
  <c r="Z216" i="2" s="1"/>
  <c r="AC216" i="2"/>
  <c r="AF216" i="2" a="1"/>
  <c r="AF216" i="2"/>
  <c r="AG216" i="2" s="1"/>
  <c r="AH216" i="2"/>
  <c r="AI216" i="2"/>
  <c r="AE216" i="2" s="1"/>
  <c r="AJ216" i="2"/>
  <c r="AK216" i="2"/>
  <c r="AL216" i="2"/>
  <c r="AM216" i="2"/>
  <c r="AN216" i="2"/>
  <c r="AO216" i="2"/>
  <c r="AQ216" i="2"/>
  <c r="AR216" i="2"/>
  <c r="AS216" i="2"/>
  <c r="AT216" i="2"/>
  <c r="AU216" i="2"/>
  <c r="AV216" i="2"/>
  <c r="AW216" i="2"/>
  <c r="AX216" i="2"/>
  <c r="AZ216" i="2"/>
  <c r="AY216" i="2" s="1"/>
  <c r="BA216" i="2"/>
  <c r="BC216" i="2"/>
  <c r="BB216" i="2" s="1"/>
  <c r="BD216" i="2"/>
  <c r="BF216" i="2"/>
  <c r="BG216" i="2"/>
  <c r="BE216" i="2" s="1"/>
  <c r="BI216" i="2"/>
  <c r="BH216" i="2" s="1"/>
  <c r="BJ216" i="2"/>
  <c r="BL216" i="2" a="1"/>
  <c r="BL216" i="2" s="1"/>
  <c r="BP216" i="2"/>
  <c r="BQ216" i="2"/>
  <c r="BR216" i="2"/>
  <c r="BS216" i="2"/>
  <c r="BT216" i="2"/>
  <c r="BU216" i="2"/>
  <c r="BV216" i="2"/>
  <c r="BW216" i="2"/>
  <c r="BO216" i="2" s="1"/>
  <c r="BY216" i="2"/>
  <c r="BX216" i="2" s="1"/>
  <c r="BZ216" i="2"/>
  <c r="CB216" i="2"/>
  <c r="CC216" i="2"/>
  <c r="CD216" i="2"/>
  <c r="CE216" i="2"/>
  <c r="CF216" i="2" s="1"/>
  <c r="CG216" i="2" s="1"/>
  <c r="CH216" i="2"/>
  <c r="CJ216" i="2"/>
  <c r="CI216" i="2" s="1"/>
  <c r="CK216" i="2"/>
  <c r="CL216" i="2"/>
  <c r="CM216" i="2"/>
  <c r="CN216" i="2"/>
  <c r="CP216" i="2"/>
  <c r="CS216" i="2" s="1"/>
  <c r="CO216" i="2" s="1"/>
  <c r="CQ216" i="2"/>
  <c r="CR216" i="2"/>
  <c r="CT216" i="2"/>
  <c r="CU216" i="2"/>
  <c r="CV216" i="2"/>
  <c r="CX216" i="2"/>
  <c r="CY216" i="2" a="1"/>
  <c r="CY216" i="2" s="1"/>
  <c r="CZ216" i="2" s="1"/>
  <c r="CW216" i="2" s="1"/>
  <c r="DA216" i="2"/>
  <c r="DC216" i="2"/>
  <c r="DD216" i="2" a="1"/>
  <c r="DD216" i="2" s="1"/>
  <c r="DH216" i="2"/>
  <c r="DI216" i="2"/>
  <c r="DK216" i="2"/>
  <c r="DL216" i="2"/>
  <c r="DJ216" i="2" s="1"/>
  <c r="DN216" i="2" a="1"/>
  <c r="DN216" i="2" s="1"/>
  <c r="DO216" i="2"/>
  <c r="DQ216" i="2"/>
  <c r="DS216" i="2"/>
  <c r="DT216" i="2"/>
  <c r="DR216" i="2" s="1"/>
  <c r="DU216" i="2"/>
  <c r="DV216" i="2"/>
  <c r="DW216" i="2"/>
  <c r="DY216" i="2"/>
  <c r="EA216" i="2" s="1"/>
  <c r="DZ216" i="2"/>
  <c r="EB216" i="2"/>
  <c r="DX216" i="2" s="1"/>
  <c r="EC216" i="2"/>
  <c r="ED216" i="2"/>
  <c r="EE216" i="2"/>
  <c r="EF216" i="2"/>
  <c r="EH216" i="2"/>
  <c r="EJ216" i="2" s="1"/>
  <c r="C217" i="2"/>
  <c r="G217" i="2"/>
  <c r="H217" i="2"/>
  <c r="J217" i="2"/>
  <c r="L217" i="2"/>
  <c r="N217" i="2"/>
  <c r="O217" i="2"/>
  <c r="P217" i="2"/>
  <c r="Q217" i="2"/>
  <c r="S217" i="2"/>
  <c r="T217" i="2"/>
  <c r="R217" i="2" s="1"/>
  <c r="U217" i="2"/>
  <c r="W217" i="2"/>
  <c r="V217" i="2" s="1"/>
  <c r="X217" i="2"/>
  <c r="Y217" i="2"/>
  <c r="AA217" i="2" a="1"/>
  <c r="AA217" i="2"/>
  <c r="AB217" i="2" a="1"/>
  <c r="AB217" i="2"/>
  <c r="AC217" i="2"/>
  <c r="Z217" i="2" s="1"/>
  <c r="AD217" i="2"/>
  <c r="AF217" i="2" a="1"/>
  <c r="AF217" i="2" s="1"/>
  <c r="AG217" i="2"/>
  <c r="AH217" i="2"/>
  <c r="AI217" i="2"/>
  <c r="AK217" i="2"/>
  <c r="AL217" i="2"/>
  <c r="AJ217" i="2" s="1"/>
  <c r="AN217" i="2"/>
  <c r="AO217" i="2"/>
  <c r="AM217" i="2" s="1"/>
  <c r="AQ217" i="2"/>
  <c r="AP217" i="2" s="1"/>
  <c r="AR217" i="2"/>
  <c r="AT217" i="2"/>
  <c r="AS217" i="2" s="1"/>
  <c r="AU217" i="2"/>
  <c r="AW217" i="2"/>
  <c r="AV217" i="2" s="1"/>
  <c r="AX217" i="2"/>
  <c r="AZ217" i="2"/>
  <c r="AY217" i="2" s="1"/>
  <c r="BA217" i="2"/>
  <c r="BC217" i="2"/>
  <c r="BB217" i="2" s="1"/>
  <c r="BD217" i="2"/>
  <c r="BE217" i="2"/>
  <c r="BF217" i="2"/>
  <c r="BG217" i="2"/>
  <c r="BH217" i="2"/>
  <c r="BI217" i="2"/>
  <c r="BJ217" i="2"/>
  <c r="BL217" i="2" a="1"/>
  <c r="BL217" i="2"/>
  <c r="BM217" i="2" s="1"/>
  <c r="BP217" i="2"/>
  <c r="BQ217" i="2"/>
  <c r="BR217" i="2"/>
  <c r="BS217" i="2"/>
  <c r="BT217" i="2"/>
  <c r="BU217" i="2"/>
  <c r="BV217" i="2"/>
  <c r="BO217" i="2" s="1"/>
  <c r="BW217" i="2"/>
  <c r="BX217" i="2"/>
  <c r="BY217" i="2"/>
  <c r="BZ217" i="2"/>
  <c r="CB217" i="2"/>
  <c r="CC217" i="2"/>
  <c r="CD217" i="2"/>
  <c r="CE217" i="2"/>
  <c r="CF217" i="2" s="1"/>
  <c r="CH217" i="2"/>
  <c r="CJ217" i="2"/>
  <c r="CK217" i="2"/>
  <c r="CL217" i="2"/>
  <c r="CN217" i="2"/>
  <c r="CM217" i="2" s="1"/>
  <c r="CO217" i="2"/>
  <c r="CP217" i="2"/>
  <c r="CS217" i="2" s="1"/>
  <c r="CQ217" i="2"/>
  <c r="CR217" i="2"/>
  <c r="CU217" i="2"/>
  <c r="CT217" i="2" s="1"/>
  <c r="CV217" i="2"/>
  <c r="CW217" i="2"/>
  <c r="CX217" i="2"/>
  <c r="DA217" i="2" s="1"/>
  <c r="CY217" i="2" a="1"/>
  <c r="CY217" i="2"/>
  <c r="CZ217" i="2" s="1"/>
  <c r="DC217" i="2"/>
  <c r="DF217" i="2" s="1"/>
  <c r="DD217" i="2" a="1"/>
  <c r="DD217" i="2"/>
  <c r="DE217" i="2" s="1"/>
  <c r="DB217" i="2" s="1"/>
  <c r="DH217" i="2"/>
  <c r="DI217" i="2"/>
  <c r="DG217" i="2" s="1"/>
  <c r="DK217" i="2"/>
  <c r="DJ217" i="2" s="1"/>
  <c r="DL217" i="2"/>
  <c r="DN217" i="2" a="1"/>
  <c r="DN217" i="2" s="1"/>
  <c r="DQ217" i="2" s="1"/>
  <c r="DO217" i="2"/>
  <c r="DS217" i="2"/>
  <c r="DR217" i="2" s="1"/>
  <c r="DT217" i="2"/>
  <c r="DV217" i="2"/>
  <c r="DW217" i="2"/>
  <c r="DY217" i="2"/>
  <c r="DX217" i="2" s="1"/>
  <c r="EA217" i="2"/>
  <c r="EB217" i="2"/>
  <c r="EC217" i="2"/>
  <c r="ED217" i="2"/>
  <c r="EF217" i="2" s="1"/>
  <c r="EE217" i="2"/>
  <c r="EG217" i="2"/>
  <c r="EH217" i="2"/>
  <c r="EJ217" i="2" s="1"/>
  <c r="C218" i="2"/>
  <c r="H218" i="2"/>
  <c r="G218" i="2" s="1"/>
  <c r="J218" i="2"/>
  <c r="I218" i="2"/>
  <c r="L218" i="2"/>
  <c r="N218" i="2"/>
  <c r="O218" i="2"/>
  <c r="P218" i="2"/>
  <c r="Q218" i="2"/>
  <c r="S218" i="2"/>
  <c r="T218" i="2"/>
  <c r="R218" i="2" s="1"/>
  <c r="U218" i="2"/>
  <c r="W218" i="2"/>
  <c r="X218" i="2"/>
  <c r="Y218" i="2"/>
  <c r="AA218" i="2" a="1"/>
  <c r="AA218" i="2" s="1"/>
  <c r="AB218" i="2" a="1"/>
  <c r="AB218" i="2" s="1"/>
  <c r="AC218" i="2"/>
  <c r="AF218" i="2" a="1"/>
  <c r="AF218" i="2"/>
  <c r="AG218" i="2"/>
  <c r="AH218" i="2"/>
  <c r="AI218" i="2"/>
  <c r="AK218" i="2"/>
  <c r="AJ218" i="2" s="1"/>
  <c r="AL218" i="2"/>
  <c r="AN218" i="2"/>
  <c r="AO218" i="2"/>
  <c r="AQ218" i="2"/>
  <c r="AP218" i="2" s="1"/>
  <c r="AR218" i="2"/>
  <c r="AS218" i="2"/>
  <c r="AT218" i="2"/>
  <c r="AU218" i="2"/>
  <c r="AW218" i="2"/>
  <c r="AV218" i="2" s="1"/>
  <c r="AX218" i="2"/>
  <c r="AY218" i="2"/>
  <c r="AZ218" i="2"/>
  <c r="BA218" i="2"/>
  <c r="BC218" i="2"/>
  <c r="BB218" i="2" s="1"/>
  <c r="BD218" i="2"/>
  <c r="BF218" i="2"/>
  <c r="BE218" i="2" s="1"/>
  <c r="BG218" i="2"/>
  <c r="BH218" i="2"/>
  <c r="BI218" i="2"/>
  <c r="BJ218" i="2"/>
  <c r="BL218" i="2" a="1"/>
  <c r="BL218" i="2"/>
  <c r="BM218" i="2"/>
  <c r="BN218" i="2"/>
  <c r="BP218" i="2"/>
  <c r="BQ218" i="2"/>
  <c r="BR218" i="2"/>
  <c r="BS218" i="2"/>
  <c r="BT218" i="2"/>
  <c r="BU218" i="2"/>
  <c r="BK218" i="2" s="1"/>
  <c r="BV218" i="2"/>
  <c r="BW218" i="2"/>
  <c r="BO218" i="2" s="1"/>
  <c r="BY218" i="2"/>
  <c r="BZ218" i="2"/>
  <c r="BX218" i="2" s="1"/>
  <c r="CB218" i="2"/>
  <c r="CC218" i="2"/>
  <c r="CD218" i="2"/>
  <c r="CE218" i="2"/>
  <c r="CH218" i="2"/>
  <c r="CI218" i="2"/>
  <c r="CJ218" i="2"/>
  <c r="CK218" i="2"/>
  <c r="CL218" i="2"/>
  <c r="CN218" i="2"/>
  <c r="CM218" i="2" s="1"/>
  <c r="CP218" i="2"/>
  <c r="CQ218" i="2"/>
  <c r="CS218" i="2" s="1"/>
  <c r="CO218" i="2" s="1"/>
  <c r="CR218" i="2"/>
  <c r="CU218" i="2"/>
  <c r="CV218" i="2"/>
  <c r="CT218" i="2" s="1"/>
  <c r="CX218" i="2"/>
  <c r="CY218" i="2" a="1"/>
  <c r="CY218" i="2"/>
  <c r="DA218" i="2" s="1"/>
  <c r="CZ218" i="2"/>
  <c r="CW218" i="2" s="1"/>
  <c r="DC218" i="2"/>
  <c r="DD218" i="2" a="1"/>
  <c r="DD218" i="2"/>
  <c r="DE218" i="2" s="1"/>
  <c r="DB218" i="2" s="1"/>
  <c r="DF218" i="2"/>
  <c r="DH218" i="2"/>
  <c r="DG218" i="2" s="1"/>
  <c r="DI218" i="2"/>
  <c r="DK218" i="2"/>
  <c r="DL218" i="2"/>
  <c r="DJ218" i="2" s="1"/>
  <c r="DN218" i="2" a="1"/>
  <c r="DN218" i="2"/>
  <c r="DO218" i="2"/>
  <c r="DQ218" i="2" s="1"/>
  <c r="DP218" i="2"/>
  <c r="DM218" i="2" s="1"/>
  <c r="DS218" i="2"/>
  <c r="DR218" i="2" s="1"/>
  <c r="DT218" i="2"/>
  <c r="DV218" i="2"/>
  <c r="DW218" i="2"/>
  <c r="DY218" i="2"/>
  <c r="DZ218" i="2" s="1"/>
  <c r="EA218" i="2"/>
  <c r="EB218" i="2"/>
  <c r="DX218" i="2" s="1"/>
  <c r="EC218" i="2"/>
  <c r="ED218" i="2"/>
  <c r="EE218" i="2"/>
  <c r="EF218" i="2"/>
  <c r="EG218" i="2"/>
  <c r="EH218" i="2"/>
  <c r="EI218" i="2"/>
  <c r="EJ218" i="2"/>
  <c r="C219" i="2"/>
  <c r="G219" i="2"/>
  <c r="H219" i="2"/>
  <c r="I219" i="2"/>
  <c r="J219" i="2"/>
  <c r="L219" i="2"/>
  <c r="N219" i="2"/>
  <c r="O219" i="2"/>
  <c r="P219" i="2"/>
  <c r="Q219" i="2"/>
  <c r="M219" i="2" s="1"/>
  <c r="S219" i="2"/>
  <c r="T219" i="2"/>
  <c r="R219" i="2" s="1"/>
  <c r="U219" i="2"/>
  <c r="W219" i="2"/>
  <c r="X219" i="2"/>
  <c r="V219" i="2" s="1"/>
  <c r="Y219" i="2"/>
  <c r="AA219" i="2" a="1"/>
  <c r="AA219" i="2"/>
  <c r="AB219" i="2" a="1"/>
  <c r="AB219" i="2"/>
  <c r="AC219" i="2"/>
  <c r="AD219" i="2"/>
  <c r="Z219" i="2" s="1"/>
  <c r="AF219" i="2" a="1"/>
  <c r="AF219" i="2" s="1"/>
  <c r="AG219" i="2" s="1"/>
  <c r="AE219" i="2" s="1"/>
  <c r="AH219" i="2"/>
  <c r="AI219" i="2"/>
  <c r="AK219" i="2"/>
  <c r="AL219" i="2"/>
  <c r="AJ219" i="2" s="1"/>
  <c r="AN219" i="2"/>
  <c r="AM219" i="2" s="1"/>
  <c r="AO219" i="2"/>
  <c r="AP219" i="2"/>
  <c r="AQ219" i="2"/>
  <c r="AR219" i="2"/>
  <c r="AT219" i="2"/>
  <c r="AS219" i="2" s="1"/>
  <c r="AU219" i="2"/>
  <c r="AV219" i="2"/>
  <c r="AW219" i="2"/>
  <c r="AX219" i="2"/>
  <c r="AZ219" i="2"/>
  <c r="BA219" i="2"/>
  <c r="AY219" i="2" s="1"/>
  <c r="BC219" i="2"/>
  <c r="BB219" i="2" s="1"/>
  <c r="BD219" i="2"/>
  <c r="BF219" i="2"/>
  <c r="BE219" i="2" s="1"/>
  <c r="BG219" i="2"/>
  <c r="BI219" i="2"/>
  <c r="BJ219" i="2"/>
  <c r="BL219" i="2" a="1"/>
  <c r="BL219" i="2"/>
  <c r="BM219" i="2" s="1"/>
  <c r="BN219" i="2"/>
  <c r="BP219" i="2"/>
  <c r="BQ219" i="2"/>
  <c r="BR219" i="2"/>
  <c r="BS219" i="2"/>
  <c r="BT219" i="2"/>
  <c r="BU219" i="2"/>
  <c r="BV219" i="2"/>
  <c r="BW219" i="2"/>
  <c r="BX219" i="2"/>
  <c r="BY219" i="2"/>
  <c r="BZ219" i="2"/>
  <c r="CB219" i="2"/>
  <c r="CC219" i="2"/>
  <c r="CD219" i="2"/>
  <c r="CE219" i="2"/>
  <c r="CF219" i="2"/>
  <c r="CG219" i="2" s="1"/>
  <c r="CA219" i="2" s="1"/>
  <c r="CH219" i="2"/>
  <c r="CI219" i="2"/>
  <c r="CJ219" i="2"/>
  <c r="CK219" i="2"/>
  <c r="CL219" i="2"/>
  <c r="CN219" i="2"/>
  <c r="CM219" i="2" s="1"/>
  <c r="CP219" i="2"/>
  <c r="CR219" i="2" s="1"/>
  <c r="CQ219" i="2"/>
  <c r="CU219" i="2"/>
  <c r="CV219" i="2"/>
  <c r="CT219" i="2" s="1"/>
  <c r="CX219" i="2"/>
  <c r="DA219" i="2" s="1"/>
  <c r="CY219" i="2" a="1"/>
  <c r="CY219" i="2"/>
  <c r="CZ219" i="2" s="1"/>
  <c r="CW219" i="2" s="1"/>
  <c r="DC219" i="2"/>
  <c r="DD219" i="2" a="1"/>
  <c r="DD219" i="2"/>
  <c r="DE219" i="2" s="1"/>
  <c r="DB219" i="2" s="1"/>
  <c r="DG219" i="2"/>
  <c r="DH219" i="2"/>
  <c r="DI219" i="2"/>
  <c r="DK219" i="2"/>
  <c r="DJ219" i="2" s="1"/>
  <c r="DL219" i="2"/>
  <c r="DN219" i="2" a="1"/>
  <c r="DN219" i="2"/>
  <c r="DQ219" i="2" s="1"/>
  <c r="DO219" i="2"/>
  <c r="DS219" i="2"/>
  <c r="DR219" i="2" s="1"/>
  <c r="DT219" i="2"/>
  <c r="DU219" i="2"/>
  <c r="DV219" i="2"/>
  <c r="DW219" i="2"/>
  <c r="DY219" i="2"/>
  <c r="DZ219" i="2" s="1"/>
  <c r="EB219" i="2"/>
  <c r="ED219" i="2"/>
  <c r="EG219" i="2"/>
  <c r="EH219" i="2"/>
  <c r="EI219" i="2" s="1"/>
  <c r="C220" i="2"/>
  <c r="H220" i="2"/>
  <c r="G220" i="2" s="1"/>
  <c r="J220" i="2"/>
  <c r="L220" i="2"/>
  <c r="N220" i="2"/>
  <c r="O220" i="2"/>
  <c r="P220" i="2"/>
  <c r="Q220" i="2"/>
  <c r="S220" i="2"/>
  <c r="R220" i="2" s="1"/>
  <c r="T220" i="2"/>
  <c r="U220" i="2"/>
  <c r="W220" i="2"/>
  <c r="X220" i="2"/>
  <c r="V220" i="2" s="1"/>
  <c r="Y220" i="2"/>
  <c r="AA220" i="2" a="1"/>
  <c r="AA220" i="2" s="1"/>
  <c r="AD220" i="2" s="1"/>
  <c r="Z220" i="2" s="1"/>
  <c r="AB220" i="2" a="1"/>
  <c r="AB220" i="2"/>
  <c r="AC220" i="2"/>
  <c r="AF220" i="2" a="1"/>
  <c r="AF220" i="2"/>
  <c r="AG220" i="2" s="1"/>
  <c r="AE220" i="2" s="1"/>
  <c r="AH220" i="2"/>
  <c r="AI220" i="2"/>
  <c r="AK220" i="2"/>
  <c r="AL220" i="2"/>
  <c r="AJ220" i="2" s="1"/>
  <c r="AN220" i="2"/>
  <c r="AO220" i="2"/>
  <c r="AM220" i="2" s="1"/>
  <c r="AQ220" i="2"/>
  <c r="AR220" i="2"/>
  <c r="AT220" i="2"/>
  <c r="AU220" i="2"/>
  <c r="AV220" i="2"/>
  <c r="AW220" i="2"/>
  <c r="AX220" i="2"/>
  <c r="AY220" i="2"/>
  <c r="AZ220" i="2"/>
  <c r="BA220" i="2"/>
  <c r="BC220" i="2"/>
  <c r="BB220" i="2" s="1"/>
  <c r="BD220" i="2"/>
  <c r="BF220" i="2"/>
  <c r="BG220" i="2"/>
  <c r="BE220" i="2" s="1"/>
  <c r="BI220" i="2"/>
  <c r="BJ220" i="2"/>
  <c r="BH220" i="2" s="1"/>
  <c r="BL220" i="2" a="1"/>
  <c r="BL220" i="2" s="1"/>
  <c r="BP220" i="2"/>
  <c r="BQ220" i="2"/>
  <c r="BR220" i="2"/>
  <c r="BS220" i="2"/>
  <c r="BT220" i="2"/>
  <c r="BU220" i="2"/>
  <c r="BV220" i="2"/>
  <c r="BW220" i="2"/>
  <c r="BO220" i="2" s="1"/>
  <c r="BY220" i="2"/>
  <c r="BZ220" i="2"/>
  <c r="BX220" i="2" s="1"/>
  <c r="CB220" i="2"/>
  <c r="CA220" i="2" s="1"/>
  <c r="CC220" i="2"/>
  <c r="CD220" i="2"/>
  <c r="CF220" i="2" s="1"/>
  <c r="CG220" i="2" s="1"/>
  <c r="CE220" i="2"/>
  <c r="CH220" i="2"/>
  <c r="CJ220" i="2"/>
  <c r="CI220" i="2" s="1"/>
  <c r="CK220" i="2"/>
  <c r="CL220" i="2"/>
  <c r="CN220" i="2"/>
  <c r="CM220" i="2" s="1"/>
  <c r="CP220" i="2"/>
  <c r="CQ220" i="2"/>
  <c r="CR220" i="2"/>
  <c r="CU220" i="2"/>
  <c r="CT220" i="2" s="1"/>
  <c r="CV220" i="2"/>
  <c r="CW220" i="2"/>
  <c r="CX220" i="2"/>
  <c r="CY220" i="2" a="1"/>
  <c r="CY220" i="2"/>
  <c r="CZ220" i="2" s="1"/>
  <c r="DA220" i="2"/>
  <c r="DC220" i="2"/>
  <c r="DF220" i="2" s="1"/>
  <c r="DD220" i="2" a="1"/>
  <c r="DD220" i="2" s="1"/>
  <c r="DE220" i="2" s="1"/>
  <c r="DB220" i="2" s="1"/>
  <c r="DH220" i="2"/>
  <c r="DI220" i="2"/>
  <c r="DK220" i="2"/>
  <c r="DJ220" i="2" s="1"/>
  <c r="DL220" i="2"/>
  <c r="DN220" i="2" a="1"/>
  <c r="DN220" i="2" s="1"/>
  <c r="DO220" i="2"/>
  <c r="DP220" i="2" s="1"/>
  <c r="DM220" i="2" s="1"/>
  <c r="DS220" i="2"/>
  <c r="DR220" i="2" s="1"/>
  <c r="DT220" i="2"/>
  <c r="DV220" i="2"/>
  <c r="DW220" i="2"/>
  <c r="DU220" i="2" s="1"/>
  <c r="DY220" i="2"/>
  <c r="DZ220" i="2"/>
  <c r="EA220" i="2"/>
  <c r="EB220" i="2"/>
  <c r="DX220" i="2" s="1"/>
  <c r="EC220" i="2"/>
  <c r="ED220" i="2"/>
  <c r="EE220" i="2"/>
  <c r="EF220" i="2"/>
  <c r="EH220" i="2"/>
  <c r="EG220" i="2" s="1"/>
  <c r="EI220" i="2"/>
  <c r="EJ220" i="2"/>
  <c r="C221" i="2"/>
  <c r="H221" i="2"/>
  <c r="G221" i="2" s="1"/>
  <c r="J221" i="2"/>
  <c r="I221" i="2" s="1"/>
  <c r="L221" i="2"/>
  <c r="N221" i="2"/>
  <c r="O221" i="2"/>
  <c r="P221" i="2"/>
  <c r="Q221" i="2"/>
  <c r="R221" i="2"/>
  <c r="S221" i="2"/>
  <c r="T221" i="2"/>
  <c r="U221" i="2"/>
  <c r="W221" i="2"/>
  <c r="X221" i="2"/>
  <c r="Y221" i="2"/>
  <c r="AA221" i="2" a="1"/>
  <c r="AA221" i="2"/>
  <c r="AB221" i="2" a="1"/>
  <c r="AB221" i="2" s="1"/>
  <c r="AD221" i="2" s="1"/>
  <c r="Z221" i="2" s="1"/>
  <c r="AC221" i="2"/>
  <c r="AF221" i="2" a="1"/>
  <c r="AF221" i="2" s="1"/>
  <c r="AG221" i="2" s="1"/>
  <c r="AE221" i="2" s="1"/>
  <c r="AH221" i="2"/>
  <c r="AI221" i="2"/>
  <c r="AK221" i="2"/>
  <c r="AL221" i="2"/>
  <c r="AJ221" i="2" s="1"/>
  <c r="AM221" i="2"/>
  <c r="AN221" i="2"/>
  <c r="AO221" i="2"/>
  <c r="AQ221" i="2"/>
  <c r="AR221" i="2"/>
  <c r="AT221" i="2"/>
  <c r="AS221" i="2" s="1"/>
  <c r="AU221" i="2"/>
  <c r="AW221" i="2"/>
  <c r="AX221" i="2"/>
  <c r="AZ221" i="2"/>
  <c r="AY221" i="2" s="1"/>
  <c r="BA221" i="2"/>
  <c r="BB221" i="2"/>
  <c r="BC221" i="2"/>
  <c r="BD221" i="2"/>
  <c r="BF221" i="2"/>
  <c r="BE221" i="2" s="1"/>
  <c r="BG221" i="2"/>
  <c r="BH221" i="2"/>
  <c r="BI221" i="2"/>
  <c r="BJ221" i="2"/>
  <c r="BL221" i="2" a="1"/>
  <c r="BL221" i="2"/>
  <c r="BN221" i="2" s="1"/>
  <c r="BM221" i="2"/>
  <c r="BP221" i="2"/>
  <c r="BQ221" i="2"/>
  <c r="BR221" i="2"/>
  <c r="BS221" i="2"/>
  <c r="BT221" i="2"/>
  <c r="BU221" i="2"/>
  <c r="BK221" i="2" s="1"/>
  <c r="BV221" i="2"/>
  <c r="BW221" i="2"/>
  <c r="BO221" i="2" s="1"/>
  <c r="BX221" i="2"/>
  <c r="BY221" i="2"/>
  <c r="BZ221" i="2"/>
  <c r="CB221" i="2"/>
  <c r="CC221" i="2"/>
  <c r="CD221" i="2"/>
  <c r="CE221" i="2"/>
  <c r="CF221" i="2"/>
  <c r="CG221" i="2" s="1"/>
  <c r="CH221" i="2"/>
  <c r="CJ221" i="2"/>
  <c r="CI221" i="2" s="1"/>
  <c r="CK221" i="2"/>
  <c r="CL221" i="2"/>
  <c r="CM221" i="2"/>
  <c r="CN221" i="2"/>
  <c r="CP221" i="2"/>
  <c r="CR221" i="2" s="1"/>
  <c r="CQ221" i="2"/>
  <c r="CU221" i="2"/>
  <c r="CT221" i="2" s="1"/>
  <c r="CV221" i="2"/>
  <c r="CX221" i="2"/>
  <c r="DA221" i="2" s="1"/>
  <c r="CY221" i="2" a="1"/>
  <c r="CY221" i="2"/>
  <c r="CZ221" i="2" s="1"/>
  <c r="CW221" i="2" s="1"/>
  <c r="DC221" i="2"/>
  <c r="DD221" i="2" a="1"/>
  <c r="DD221" i="2" s="1"/>
  <c r="DG221" i="2"/>
  <c r="DH221" i="2"/>
  <c r="DI221" i="2"/>
  <c r="DK221" i="2"/>
  <c r="DL221" i="2"/>
  <c r="DJ221" i="2" s="1"/>
  <c r="DN221" i="2" a="1"/>
  <c r="DN221" i="2" s="1"/>
  <c r="DQ221" i="2" s="1"/>
  <c r="DO221" i="2"/>
  <c r="DP221" i="2" s="1"/>
  <c r="DM221" i="2" s="1"/>
  <c r="DR221" i="2"/>
  <c r="DS221" i="2"/>
  <c r="DT221" i="2"/>
  <c r="DU221" i="2"/>
  <c r="DV221" i="2"/>
  <c r="DW221" i="2"/>
  <c r="DY221" i="2"/>
  <c r="EA221" i="2" s="1"/>
  <c r="DZ221" i="2"/>
  <c r="EB221" i="2"/>
  <c r="EC221" i="2"/>
  <c r="ED221" i="2"/>
  <c r="EE221" i="2" s="1"/>
  <c r="EH221" i="2"/>
  <c r="C222" i="2"/>
  <c r="H222" i="2"/>
  <c r="G222" i="2" s="1"/>
  <c r="J222" i="2"/>
  <c r="L222" i="2"/>
  <c r="I222" i="2" s="1"/>
  <c r="N222" i="2"/>
  <c r="O222" i="2"/>
  <c r="P222" i="2"/>
  <c r="M222" i="2" s="1"/>
  <c r="Q222" i="2"/>
  <c r="S222" i="2"/>
  <c r="T222" i="2"/>
  <c r="U222" i="2"/>
  <c r="W222" i="2"/>
  <c r="X222" i="2"/>
  <c r="Y222" i="2"/>
  <c r="AA222" i="2" a="1"/>
  <c r="AA222" i="2"/>
  <c r="AB222" i="2" a="1"/>
  <c r="AB222" i="2" s="1"/>
  <c r="AD222" i="2" s="1"/>
  <c r="AC222" i="2"/>
  <c r="AF222" i="2" a="1"/>
  <c r="AF222" i="2"/>
  <c r="AG222" i="2"/>
  <c r="AH222" i="2"/>
  <c r="AI222" i="2"/>
  <c r="AK222" i="2"/>
  <c r="AJ222" i="2" s="1"/>
  <c r="AL222" i="2"/>
  <c r="AN222" i="2"/>
  <c r="AO222" i="2"/>
  <c r="AQ222" i="2"/>
  <c r="AP222" i="2" s="1"/>
  <c r="AR222" i="2"/>
  <c r="AS222" i="2"/>
  <c r="AT222" i="2"/>
  <c r="AU222" i="2"/>
  <c r="AW222" i="2"/>
  <c r="AV222" i="2" s="1"/>
  <c r="AX222" i="2"/>
  <c r="AY222" i="2"/>
  <c r="AZ222" i="2"/>
  <c r="BA222" i="2"/>
  <c r="BC222" i="2"/>
  <c r="BB222" i="2" s="1"/>
  <c r="BD222" i="2"/>
  <c r="BF222" i="2"/>
  <c r="BE222" i="2" s="1"/>
  <c r="BG222" i="2"/>
  <c r="BH222" i="2"/>
  <c r="BI222" i="2"/>
  <c r="BJ222" i="2"/>
  <c r="BL222" i="2" a="1"/>
  <c r="BL222" i="2"/>
  <c r="BM222" i="2"/>
  <c r="BN222" i="2"/>
  <c r="BP222" i="2"/>
  <c r="BQ222" i="2"/>
  <c r="BR222" i="2"/>
  <c r="BS222" i="2"/>
  <c r="BT222" i="2"/>
  <c r="BU222" i="2"/>
  <c r="BV222" i="2"/>
  <c r="BK222" i="2" s="1"/>
  <c r="BW222" i="2"/>
  <c r="BO222" i="2" s="1"/>
  <c r="BX222" i="2"/>
  <c r="BY222" i="2"/>
  <c r="BZ222" i="2"/>
  <c r="CB222" i="2"/>
  <c r="CC222" i="2"/>
  <c r="CD222" i="2"/>
  <c r="CE222" i="2"/>
  <c r="CF222" i="2"/>
  <c r="CH222" i="2"/>
  <c r="CI222" i="2"/>
  <c r="CJ222" i="2"/>
  <c r="CK222" i="2"/>
  <c r="CL222" i="2"/>
  <c r="CN222" i="2"/>
  <c r="CM222" i="2" s="1"/>
  <c r="CP222" i="2"/>
  <c r="CS222" i="2" s="1"/>
  <c r="CQ222" i="2"/>
  <c r="CT222" i="2"/>
  <c r="CU222" i="2"/>
  <c r="CV222" i="2"/>
  <c r="CX222" i="2"/>
  <c r="CY222" i="2" a="1"/>
  <c r="CY222" i="2"/>
  <c r="CZ222" i="2" s="1"/>
  <c r="CW222" i="2" s="1"/>
  <c r="DC222" i="2"/>
  <c r="DD222" i="2" a="1"/>
  <c r="DD222" i="2"/>
  <c r="DE222" i="2"/>
  <c r="DB222" i="2" s="1"/>
  <c r="DF222" i="2"/>
  <c r="DG222" i="2"/>
  <c r="DH222" i="2"/>
  <c r="DI222" i="2"/>
  <c r="DJ222" i="2"/>
  <c r="DK222" i="2"/>
  <c r="DL222" i="2"/>
  <c r="DN222" i="2" a="1"/>
  <c r="DN222" i="2"/>
  <c r="DP222" i="2" s="1"/>
  <c r="DM222" i="2" s="1"/>
  <c r="DO222" i="2"/>
  <c r="DS222" i="2"/>
  <c r="DT222" i="2"/>
  <c r="DV222" i="2"/>
  <c r="DU222" i="2" s="1"/>
  <c r="DW222" i="2"/>
  <c r="DY222" i="2"/>
  <c r="DZ222" i="2" s="1"/>
  <c r="EB222" i="2"/>
  <c r="ED222" i="2"/>
  <c r="EC222" i="2" s="1"/>
  <c r="EE222" i="2"/>
  <c r="EF222" i="2"/>
  <c r="EG222" i="2"/>
  <c r="EH222" i="2"/>
  <c r="EI222" i="2"/>
  <c r="EJ222" i="2"/>
  <c r="C223" i="2"/>
  <c r="G223" i="2"/>
  <c r="H223" i="2"/>
  <c r="J223" i="2"/>
  <c r="L223" i="2"/>
  <c r="I223" i="2" s="1"/>
  <c r="M223" i="2"/>
  <c r="N223" i="2"/>
  <c r="O223" i="2"/>
  <c r="P223" i="2"/>
  <c r="Q223" i="2"/>
  <c r="S223" i="2"/>
  <c r="T223" i="2"/>
  <c r="R223" i="2" s="1"/>
  <c r="U223" i="2"/>
  <c r="W223" i="2"/>
  <c r="X223" i="2"/>
  <c r="V223" i="2" s="1"/>
  <c r="Y223" i="2"/>
  <c r="AA223" i="2" a="1"/>
  <c r="AA223" i="2" s="1"/>
  <c r="AD223" i="2" s="1"/>
  <c r="Z223" i="2" s="1"/>
  <c r="AB223" i="2" a="1"/>
  <c r="AB223" i="2" s="1"/>
  <c r="AC223" i="2"/>
  <c r="AF223" i="2" a="1"/>
  <c r="AF223" i="2"/>
  <c r="AG223" i="2" s="1"/>
  <c r="AE223" i="2" s="1"/>
  <c r="AH223" i="2"/>
  <c r="AI223" i="2"/>
  <c r="AK223" i="2"/>
  <c r="AL223" i="2"/>
  <c r="AJ223" i="2" s="1"/>
  <c r="AM223" i="2"/>
  <c r="AN223" i="2"/>
  <c r="AO223" i="2"/>
  <c r="AP223" i="2"/>
  <c r="AQ223" i="2"/>
  <c r="AR223" i="2"/>
  <c r="AT223" i="2"/>
  <c r="AS223" i="2" s="1"/>
  <c r="AU223" i="2"/>
  <c r="AW223" i="2"/>
  <c r="AV223" i="2" s="1"/>
  <c r="AX223" i="2"/>
  <c r="AZ223" i="2"/>
  <c r="BA223" i="2"/>
  <c r="AY223" i="2" s="1"/>
  <c r="BB223" i="2"/>
  <c r="BC223" i="2"/>
  <c r="BD223" i="2"/>
  <c r="BE223" i="2"/>
  <c r="BF223" i="2"/>
  <c r="BG223" i="2"/>
  <c r="BI223" i="2"/>
  <c r="BJ223" i="2"/>
  <c r="BL223" i="2" a="1"/>
  <c r="BL223" i="2" s="1"/>
  <c r="BP223" i="2"/>
  <c r="BQ223" i="2"/>
  <c r="BR223" i="2"/>
  <c r="BS223" i="2"/>
  <c r="BT223" i="2"/>
  <c r="BU223" i="2"/>
  <c r="BV223" i="2"/>
  <c r="BW223" i="2"/>
  <c r="BY223" i="2"/>
  <c r="BZ223" i="2"/>
  <c r="BX223" i="2" s="1"/>
  <c r="CB223" i="2"/>
  <c r="CC223" i="2"/>
  <c r="CD223" i="2"/>
  <c r="CF223" i="2" s="1"/>
  <c r="CE223" i="2"/>
  <c r="CH223" i="2"/>
  <c r="CJ223" i="2"/>
  <c r="CI223" i="2" s="1"/>
  <c r="CK223" i="2"/>
  <c r="CL223" i="2"/>
  <c r="CN223" i="2"/>
  <c r="CM223" i="2" s="1"/>
  <c r="CP223" i="2"/>
  <c r="CQ223" i="2"/>
  <c r="CR223" i="2"/>
  <c r="CS223" i="2"/>
  <c r="CO223" i="2" s="1"/>
  <c r="CT223" i="2"/>
  <c r="CU223" i="2"/>
  <c r="CV223" i="2"/>
  <c r="CX223" i="2"/>
  <c r="CY223" i="2" a="1"/>
  <c r="CY223" i="2"/>
  <c r="DA223" i="2" s="1"/>
  <c r="CZ223" i="2"/>
  <c r="CW223" i="2" s="1"/>
  <c r="DC223" i="2"/>
  <c r="DD223" i="2" a="1"/>
  <c r="DD223" i="2" s="1"/>
  <c r="DE223" i="2" s="1"/>
  <c r="DB223" i="2" s="1"/>
  <c r="DH223" i="2"/>
  <c r="DG223" i="2" s="1"/>
  <c r="DI223" i="2"/>
  <c r="DJ223" i="2"/>
  <c r="DK223" i="2"/>
  <c r="DL223" i="2"/>
  <c r="DN223" i="2" a="1"/>
  <c r="DN223" i="2" s="1"/>
  <c r="DQ223" i="2" s="1"/>
  <c r="DO223" i="2"/>
  <c r="DR223" i="2"/>
  <c r="DS223" i="2"/>
  <c r="DT223" i="2"/>
  <c r="DV223" i="2"/>
  <c r="DU223" i="2" s="1"/>
  <c r="DW223" i="2"/>
  <c r="DY223" i="2"/>
  <c r="DZ223" i="2"/>
  <c r="EA223" i="2"/>
  <c r="EB223" i="2"/>
  <c r="DX223" i="2" s="1"/>
  <c r="EC223" i="2"/>
  <c r="ED223" i="2"/>
  <c r="EF223" i="2" s="1"/>
  <c r="EE223" i="2"/>
  <c r="EG223" i="2"/>
  <c r="EH223" i="2"/>
  <c r="EI223" i="2"/>
  <c r="EJ223" i="2"/>
  <c r="C224" i="2"/>
  <c r="H224" i="2"/>
  <c r="G224" i="2" s="1"/>
  <c r="J224" i="2"/>
  <c r="L224" i="2"/>
  <c r="I224" i="2" s="1"/>
  <c r="N224" i="2"/>
  <c r="O224" i="2"/>
  <c r="P224" i="2"/>
  <c r="Q224" i="2"/>
  <c r="S224" i="2"/>
  <c r="T224" i="2"/>
  <c r="U224" i="2"/>
  <c r="W224" i="2"/>
  <c r="X224" i="2"/>
  <c r="Y224" i="2"/>
  <c r="AA224" i="2" a="1"/>
  <c r="AA224" i="2"/>
  <c r="AB224" i="2" a="1"/>
  <c r="AB224" i="2"/>
  <c r="AD224" i="2" s="1"/>
  <c r="AC224" i="2"/>
  <c r="AF224" i="2" a="1"/>
  <c r="AF224" i="2" s="1"/>
  <c r="AG224" i="2" s="1"/>
  <c r="AH224" i="2"/>
  <c r="AI224" i="2"/>
  <c r="AE224" i="2" s="1"/>
  <c r="AJ224" i="2"/>
  <c r="AK224" i="2"/>
  <c r="AL224" i="2"/>
  <c r="AN224" i="2"/>
  <c r="AO224" i="2"/>
  <c r="AM224" i="2" s="1"/>
  <c r="AQ224" i="2"/>
  <c r="AR224" i="2"/>
  <c r="AS224" i="2"/>
  <c r="AT224" i="2"/>
  <c r="AU224" i="2"/>
  <c r="AV224" i="2"/>
  <c r="AW224" i="2"/>
  <c r="AX224" i="2"/>
  <c r="AZ224" i="2"/>
  <c r="AY224" i="2" s="1"/>
  <c r="BA224" i="2"/>
  <c r="BC224" i="2"/>
  <c r="BB224" i="2" s="1"/>
  <c r="BD224" i="2"/>
  <c r="BF224" i="2"/>
  <c r="BG224" i="2"/>
  <c r="BE224" i="2" s="1"/>
  <c r="BH224" i="2"/>
  <c r="BI224" i="2"/>
  <c r="BJ224" i="2"/>
  <c r="BL224" i="2" a="1"/>
  <c r="BL224" i="2" s="1"/>
  <c r="BP224" i="2"/>
  <c r="BQ224" i="2"/>
  <c r="BR224" i="2"/>
  <c r="BS224" i="2"/>
  <c r="BT224" i="2"/>
  <c r="BU224" i="2"/>
  <c r="BV224" i="2"/>
  <c r="BK224" i="2" s="1"/>
  <c r="BW224" i="2"/>
  <c r="BO224" i="2" s="1"/>
  <c r="BX224" i="2"/>
  <c r="BY224" i="2"/>
  <c r="BZ224" i="2"/>
  <c r="CB224" i="2"/>
  <c r="CC224" i="2"/>
  <c r="CD224" i="2"/>
  <c r="CE224" i="2"/>
  <c r="CF224" i="2"/>
  <c r="CG224" i="2" s="1"/>
  <c r="CA224" i="2" s="1"/>
  <c r="CH224" i="2"/>
  <c r="CJ224" i="2"/>
  <c r="CK224" i="2"/>
  <c r="CL224" i="2"/>
  <c r="CI224" i="2" s="1"/>
  <c r="CN224" i="2"/>
  <c r="CM224" i="2" s="1"/>
  <c r="CP224" i="2"/>
  <c r="CQ224" i="2"/>
  <c r="CR224" i="2" s="1"/>
  <c r="CU224" i="2"/>
  <c r="CT224" i="2" s="1"/>
  <c r="CV224" i="2"/>
  <c r="CW224" i="2"/>
  <c r="CX224" i="2"/>
  <c r="DA224" i="2" s="1"/>
  <c r="CY224" i="2" a="1"/>
  <c r="CY224" i="2"/>
  <c r="CZ224" i="2" s="1"/>
  <c r="DC224" i="2"/>
  <c r="DF224" i="2" s="1"/>
  <c r="DD224" i="2" a="1"/>
  <c r="DD224" i="2"/>
  <c r="DE224" i="2" s="1"/>
  <c r="DB224" i="2" s="1"/>
  <c r="DH224" i="2"/>
  <c r="DG224" i="2" s="1"/>
  <c r="DI224" i="2"/>
  <c r="DK224" i="2"/>
  <c r="DJ224" i="2" s="1"/>
  <c r="DL224" i="2"/>
  <c r="DN224" i="2" a="1"/>
  <c r="DN224" i="2" s="1"/>
  <c r="DP224" i="2" s="1"/>
  <c r="DM224" i="2" s="1"/>
  <c r="DO224" i="2"/>
  <c r="DS224" i="2"/>
  <c r="DR224" i="2" s="1"/>
  <c r="DT224" i="2"/>
  <c r="DU224" i="2"/>
  <c r="DV224" i="2"/>
  <c r="DW224" i="2"/>
  <c r="DY224" i="2"/>
  <c r="DZ224" i="2" s="1"/>
  <c r="EA224" i="2"/>
  <c r="EB224" i="2"/>
  <c r="DX224" i="2" s="1"/>
  <c r="EC224" i="2"/>
  <c r="ED224" i="2"/>
  <c r="EE224" i="2"/>
  <c r="EF224" i="2"/>
  <c r="EG224" i="2"/>
  <c r="EH224" i="2"/>
  <c r="EI224" i="2"/>
  <c r="EJ224" i="2"/>
  <c r="C225" i="2"/>
  <c r="G225" i="2"/>
  <c r="H225" i="2"/>
  <c r="J225" i="2"/>
  <c r="L225" i="2"/>
  <c r="N225" i="2"/>
  <c r="O225" i="2"/>
  <c r="P225" i="2"/>
  <c r="Q225" i="2"/>
  <c r="S225" i="2"/>
  <c r="T225" i="2"/>
  <c r="R225" i="2" s="1"/>
  <c r="U225" i="2"/>
  <c r="W225" i="2"/>
  <c r="X225" i="2"/>
  <c r="Y225" i="2"/>
  <c r="AA225" i="2" a="1"/>
  <c r="AA225" i="2"/>
  <c r="AB225" i="2" a="1"/>
  <c r="AB225" i="2"/>
  <c r="AD225" i="2" s="1"/>
  <c r="Z225" i="2" s="1"/>
  <c r="AC225" i="2"/>
  <c r="AF225" i="2" a="1"/>
  <c r="AF225" i="2" s="1"/>
  <c r="AG225" i="2"/>
  <c r="AE225" i="2" s="1"/>
  <c r="AH225" i="2"/>
  <c r="AI225" i="2"/>
  <c r="AJ225" i="2"/>
  <c r="AK225" i="2"/>
  <c r="AL225" i="2"/>
  <c r="AN225" i="2"/>
  <c r="AO225" i="2"/>
  <c r="AM225" i="2" s="1"/>
  <c r="AP225" i="2"/>
  <c r="AQ225" i="2"/>
  <c r="AR225" i="2"/>
  <c r="AT225" i="2"/>
  <c r="AU225" i="2"/>
  <c r="AS225" i="2" s="1"/>
  <c r="AW225" i="2"/>
  <c r="AX225" i="2"/>
  <c r="AY225" i="2"/>
  <c r="AZ225" i="2"/>
  <c r="BA225" i="2"/>
  <c r="BB225" i="2"/>
  <c r="BC225" i="2"/>
  <c r="BD225" i="2"/>
  <c r="BF225" i="2"/>
  <c r="BE225" i="2" s="1"/>
  <c r="BG225" i="2"/>
  <c r="BI225" i="2"/>
  <c r="BH225" i="2" s="1"/>
  <c r="BJ225" i="2"/>
  <c r="BL225" i="2" a="1"/>
  <c r="BL225" i="2"/>
  <c r="BN225" i="2" s="1"/>
  <c r="BM225" i="2"/>
  <c r="BP225" i="2"/>
  <c r="BQ225" i="2"/>
  <c r="BR225" i="2"/>
  <c r="BS225" i="2"/>
  <c r="BT225" i="2"/>
  <c r="BU225" i="2"/>
  <c r="BV225" i="2"/>
  <c r="BW225" i="2"/>
  <c r="BX225" i="2"/>
  <c r="BY225" i="2"/>
  <c r="BZ225" i="2"/>
  <c r="CB225" i="2"/>
  <c r="CC225" i="2"/>
  <c r="CD225" i="2"/>
  <c r="CF225" i="2" s="1"/>
  <c r="CE225" i="2"/>
  <c r="CH225" i="2"/>
  <c r="CJ225" i="2"/>
  <c r="CK225" i="2"/>
  <c r="CL225" i="2"/>
  <c r="CM225" i="2"/>
  <c r="CN225" i="2"/>
  <c r="CP225" i="2"/>
  <c r="CR225" i="2" s="1"/>
  <c r="CQ225" i="2"/>
  <c r="CS225" i="2"/>
  <c r="CU225" i="2"/>
  <c r="CT225" i="2" s="1"/>
  <c r="CV225" i="2"/>
  <c r="CX225" i="2"/>
  <c r="CY225" i="2" a="1"/>
  <c r="CY225" i="2"/>
  <c r="CZ225" i="2"/>
  <c r="CW225" i="2" s="1"/>
  <c r="DA225" i="2"/>
  <c r="DB225" i="2"/>
  <c r="DC225" i="2"/>
  <c r="DF225" i="2" s="1"/>
  <c r="DD225" i="2" a="1"/>
  <c r="DD225" i="2"/>
  <c r="DE225" i="2" s="1"/>
  <c r="DH225" i="2"/>
  <c r="DG225" i="2" s="1"/>
  <c r="DI225" i="2"/>
  <c r="DJ225" i="2"/>
  <c r="DK225" i="2"/>
  <c r="DL225" i="2"/>
  <c r="DN225" i="2" a="1"/>
  <c r="DN225" i="2" s="1"/>
  <c r="DO225" i="2"/>
  <c r="DR225" i="2"/>
  <c r="DS225" i="2"/>
  <c r="DT225" i="2"/>
  <c r="DU225" i="2"/>
  <c r="DV225" i="2"/>
  <c r="DW225" i="2"/>
  <c r="DY225" i="2"/>
  <c r="EA225" i="2" s="1"/>
  <c r="DZ225" i="2"/>
  <c r="EB225" i="2"/>
  <c r="EC225" i="2"/>
  <c r="ED225" i="2"/>
  <c r="EE225" i="2" s="1"/>
  <c r="EF225" i="2"/>
  <c r="EH225" i="2"/>
  <c r="C226" i="2"/>
  <c r="H226" i="2"/>
  <c r="G226" i="2" s="1"/>
  <c r="I226" i="2"/>
  <c r="J226" i="2"/>
  <c r="L226" i="2"/>
  <c r="N226" i="2"/>
  <c r="O226" i="2"/>
  <c r="P226" i="2"/>
  <c r="Q226" i="2"/>
  <c r="S226" i="2"/>
  <c r="T226" i="2"/>
  <c r="U226" i="2"/>
  <c r="W226" i="2"/>
  <c r="X226" i="2"/>
  <c r="Y226" i="2"/>
  <c r="AA226" i="2" a="1"/>
  <c r="AA226" i="2" s="1"/>
  <c r="AD226" i="2" s="1"/>
  <c r="AB226" i="2" a="1"/>
  <c r="AB226" i="2"/>
  <c r="AC226" i="2"/>
  <c r="AF226" i="2" a="1"/>
  <c r="AF226" i="2" s="1"/>
  <c r="AG226" i="2" s="1"/>
  <c r="AH226" i="2"/>
  <c r="AI226" i="2"/>
  <c r="AK226" i="2"/>
  <c r="AJ226" i="2" s="1"/>
  <c r="AL226" i="2"/>
  <c r="AM226" i="2"/>
  <c r="AN226" i="2"/>
  <c r="AO226" i="2"/>
  <c r="AQ226" i="2"/>
  <c r="AR226" i="2"/>
  <c r="AP226" i="2" s="1"/>
  <c r="AS226" i="2"/>
  <c r="AT226" i="2"/>
  <c r="AU226" i="2"/>
  <c r="AW226" i="2"/>
  <c r="AV226" i="2" s="1"/>
  <c r="AX226" i="2"/>
  <c r="AZ226" i="2"/>
  <c r="AY226" i="2" s="1"/>
  <c r="BA226" i="2"/>
  <c r="BC226" i="2"/>
  <c r="BB226" i="2" s="1"/>
  <c r="BD226" i="2"/>
  <c r="BF226" i="2"/>
  <c r="BE226" i="2" s="1"/>
  <c r="BG226" i="2"/>
  <c r="BI226" i="2"/>
  <c r="BH226" i="2" s="1"/>
  <c r="BJ226" i="2"/>
  <c r="BL226" i="2" a="1"/>
  <c r="BL226" i="2" s="1"/>
  <c r="BP226" i="2"/>
  <c r="BQ226" i="2"/>
  <c r="BR226" i="2"/>
  <c r="BS226" i="2"/>
  <c r="BT226" i="2"/>
  <c r="BU226" i="2"/>
  <c r="BO226" i="2" s="1"/>
  <c r="BV226" i="2"/>
  <c r="BW226" i="2"/>
  <c r="BY226" i="2"/>
  <c r="BZ226" i="2"/>
  <c r="BX226" i="2" s="1"/>
  <c r="CB226" i="2"/>
  <c r="CC226" i="2"/>
  <c r="CD226" i="2"/>
  <c r="CE226" i="2"/>
  <c r="CF226" i="2"/>
  <c r="CH226" i="2"/>
  <c r="CI226" i="2"/>
  <c r="CJ226" i="2"/>
  <c r="CK226" i="2"/>
  <c r="CL226" i="2"/>
  <c r="CM226" i="2"/>
  <c r="CN226" i="2"/>
  <c r="CP226" i="2"/>
  <c r="CS226" i="2" s="1"/>
  <c r="CQ226" i="2"/>
  <c r="CR226" i="2"/>
  <c r="CU226" i="2"/>
  <c r="CT226" i="2" s="1"/>
  <c r="CV226" i="2"/>
  <c r="CX226" i="2"/>
  <c r="CY226" i="2" a="1"/>
  <c r="CY226" i="2"/>
  <c r="DA226" i="2" s="1"/>
  <c r="CZ226" i="2"/>
  <c r="CW226" i="2" s="1"/>
  <c r="DC226" i="2"/>
  <c r="DD226" i="2" a="1"/>
  <c r="DD226" i="2"/>
  <c r="DE226" i="2"/>
  <c r="DB226" i="2" s="1"/>
  <c r="DF226" i="2"/>
  <c r="DG226" i="2"/>
  <c r="DH226" i="2"/>
  <c r="DI226" i="2"/>
  <c r="DJ226" i="2"/>
  <c r="DK226" i="2"/>
  <c r="DL226" i="2"/>
  <c r="DN226" i="2" a="1"/>
  <c r="DN226" i="2"/>
  <c r="DQ226" i="2" s="1"/>
  <c r="DO226" i="2"/>
  <c r="DS226" i="2"/>
  <c r="DR226" i="2" s="1"/>
  <c r="DT226" i="2"/>
  <c r="DV226" i="2"/>
  <c r="DW226" i="2"/>
  <c r="DX226" i="2"/>
  <c r="DY226" i="2"/>
  <c r="DZ226" i="2" s="1"/>
  <c r="EA226" i="2"/>
  <c r="EB226" i="2"/>
  <c r="ED226" i="2"/>
  <c r="EC226" i="2" s="1"/>
  <c r="EE226" i="2"/>
  <c r="EF226" i="2"/>
  <c r="EG226" i="2"/>
  <c r="EH226" i="2"/>
  <c r="EI226" i="2"/>
  <c r="EJ226" i="2"/>
  <c r="C227" i="2"/>
  <c r="G227" i="2"/>
  <c r="H227" i="2"/>
  <c r="J227" i="2"/>
  <c r="L227" i="2"/>
  <c r="N227" i="2"/>
  <c r="O227" i="2"/>
  <c r="P227" i="2"/>
  <c r="M227" i="2" s="1"/>
  <c r="Q227" i="2"/>
  <c r="S227" i="2"/>
  <c r="T227" i="2"/>
  <c r="U227" i="2"/>
  <c r="W227" i="2"/>
  <c r="X227" i="2"/>
  <c r="V227" i="2" s="1"/>
  <c r="Y227" i="2"/>
  <c r="AA227" i="2" a="1"/>
  <c r="AA227" i="2"/>
  <c r="AB227" i="2" a="1"/>
  <c r="AB227" i="2" s="1"/>
  <c r="AD227" i="2" s="1"/>
  <c r="Z227" i="2" s="1"/>
  <c r="AC227" i="2"/>
  <c r="AF227" i="2" a="1"/>
  <c r="AF227" i="2"/>
  <c r="AG227" i="2"/>
  <c r="AH227" i="2"/>
  <c r="AI227" i="2"/>
  <c r="AE227" i="2" s="1"/>
  <c r="AK227" i="2"/>
  <c r="AL227" i="2"/>
  <c r="AJ227" i="2" s="1"/>
  <c r="AN227" i="2"/>
  <c r="AM227" i="2" s="1"/>
  <c r="AO227" i="2"/>
  <c r="AQ227" i="2"/>
  <c r="AP227" i="2" s="1"/>
  <c r="AR227" i="2"/>
  <c r="AT227" i="2"/>
  <c r="AS227" i="2" s="1"/>
  <c r="AU227" i="2"/>
  <c r="AW227" i="2"/>
  <c r="AV227" i="2" s="1"/>
  <c r="AX227" i="2"/>
  <c r="AY227" i="2"/>
  <c r="AZ227" i="2"/>
  <c r="BA227" i="2"/>
  <c r="BB227" i="2"/>
  <c r="BC227" i="2"/>
  <c r="BD227" i="2"/>
  <c r="BF227" i="2"/>
  <c r="BG227" i="2"/>
  <c r="BI227" i="2"/>
  <c r="BH227" i="2" s="1"/>
  <c r="BJ227" i="2"/>
  <c r="BL227" i="2" a="1"/>
  <c r="BL227" i="2"/>
  <c r="BM227" i="2"/>
  <c r="BN227" i="2"/>
  <c r="BP227" i="2"/>
  <c r="BQ227" i="2"/>
  <c r="BR227" i="2"/>
  <c r="BS227" i="2"/>
  <c r="BT227" i="2"/>
  <c r="BU227" i="2"/>
  <c r="BV227" i="2"/>
  <c r="BK227" i="2" s="1"/>
  <c r="BW227" i="2"/>
  <c r="BX227" i="2"/>
  <c r="BY227" i="2"/>
  <c r="BZ227" i="2"/>
  <c r="CB227" i="2"/>
  <c r="CC227" i="2"/>
  <c r="CD227" i="2"/>
  <c r="CE227" i="2"/>
  <c r="CF227" i="2"/>
  <c r="CG227" i="2" s="1"/>
  <c r="CA227" i="2" s="1"/>
  <c r="CH227" i="2"/>
  <c r="CJ227" i="2"/>
  <c r="CK227" i="2"/>
  <c r="CL227" i="2"/>
  <c r="CI227" i="2" s="1"/>
  <c r="CN227" i="2"/>
  <c r="CM227" i="2" s="1"/>
  <c r="CP227" i="2"/>
  <c r="CR227" i="2" s="1"/>
  <c r="CQ227" i="2"/>
  <c r="CU227" i="2"/>
  <c r="CV227" i="2"/>
  <c r="CT227" i="2" s="1"/>
  <c r="CW227" i="2"/>
  <c r="CX227" i="2"/>
  <c r="DA227" i="2" s="1"/>
  <c r="CY227" i="2" a="1"/>
  <c r="CY227" i="2"/>
  <c r="CZ227" i="2" s="1"/>
  <c r="DC227" i="2"/>
  <c r="DF227" i="2" s="1"/>
  <c r="DD227" i="2" a="1"/>
  <c r="DD227" i="2"/>
  <c r="DE227" i="2" s="1"/>
  <c r="DB227" i="2" s="1"/>
  <c r="DG227" i="2"/>
  <c r="DH227" i="2"/>
  <c r="DI227" i="2"/>
  <c r="DK227" i="2"/>
  <c r="DJ227" i="2" s="1"/>
  <c r="DL227" i="2"/>
  <c r="DN227" i="2" a="1"/>
  <c r="DN227" i="2"/>
  <c r="DQ227" i="2" s="1"/>
  <c r="DO227" i="2"/>
  <c r="DS227" i="2"/>
  <c r="DR227" i="2" s="1"/>
  <c r="DT227" i="2"/>
  <c r="DU227" i="2"/>
  <c r="DV227" i="2"/>
  <c r="DW227" i="2"/>
  <c r="DY227" i="2"/>
  <c r="DZ227" i="2"/>
  <c r="EA227" i="2"/>
  <c r="EB227" i="2"/>
  <c r="DX227" i="2" s="1"/>
  <c r="EC227" i="2"/>
  <c r="ED227" i="2"/>
  <c r="EF227" i="2" s="1"/>
  <c r="EG227" i="2"/>
  <c r="EH227" i="2"/>
  <c r="EI227" i="2"/>
  <c r="EJ227" i="2"/>
  <c r="C228" i="2"/>
  <c r="H228" i="2"/>
  <c r="G228" i="2" s="1"/>
  <c r="J228" i="2"/>
  <c r="L228" i="2"/>
  <c r="I228" i="2" s="1"/>
  <c r="N228" i="2"/>
  <c r="O228" i="2"/>
  <c r="P228" i="2"/>
  <c r="Q228" i="2"/>
  <c r="S228" i="2"/>
  <c r="R228" i="2" s="1"/>
  <c r="T228" i="2"/>
  <c r="U228" i="2"/>
  <c r="W228" i="2"/>
  <c r="X228" i="2"/>
  <c r="V228" i="2" s="1"/>
  <c r="Y228" i="2"/>
  <c r="AA228" i="2" a="1"/>
  <c r="AA228" i="2" s="1"/>
  <c r="AB228" i="2" a="1"/>
  <c r="AB228" i="2"/>
  <c r="AD228" i="2" s="1"/>
  <c r="AC228" i="2"/>
  <c r="AF228" i="2" a="1"/>
  <c r="AF228" i="2"/>
  <c r="AG228" i="2" s="1"/>
  <c r="AH228" i="2"/>
  <c r="AI228" i="2"/>
  <c r="AE228" i="2" s="1"/>
  <c r="AK228" i="2"/>
  <c r="AJ228" i="2" s="1"/>
  <c r="AL228" i="2"/>
  <c r="AN228" i="2"/>
  <c r="AM228" i="2" s="1"/>
  <c r="AO228" i="2"/>
  <c r="AQ228" i="2"/>
  <c r="AP228" i="2" s="1"/>
  <c r="AR228" i="2"/>
  <c r="AT228" i="2"/>
  <c r="AS228" i="2" s="1"/>
  <c r="AU228" i="2"/>
  <c r="AW228" i="2"/>
  <c r="AV228" i="2" s="1"/>
  <c r="AX228" i="2"/>
  <c r="AY228" i="2"/>
  <c r="AZ228" i="2"/>
  <c r="BA228" i="2"/>
  <c r="BB228" i="2"/>
  <c r="BC228" i="2"/>
  <c r="BD228" i="2"/>
  <c r="BF228" i="2"/>
  <c r="BG228" i="2"/>
  <c r="BE228" i="2" s="1"/>
  <c r="BH228" i="2"/>
  <c r="BI228" i="2"/>
  <c r="BJ228" i="2"/>
  <c r="BL228" i="2" a="1"/>
  <c r="BL228" i="2"/>
  <c r="BP228" i="2"/>
  <c r="BQ228" i="2"/>
  <c r="BR228" i="2"/>
  <c r="BS228" i="2"/>
  <c r="BT228" i="2"/>
  <c r="BU228" i="2"/>
  <c r="BV228" i="2"/>
  <c r="BW228" i="2"/>
  <c r="BO228" i="2" s="1"/>
  <c r="BX228" i="2"/>
  <c r="BY228" i="2"/>
  <c r="BZ228" i="2"/>
  <c r="CB228" i="2"/>
  <c r="CC228" i="2"/>
  <c r="CD228" i="2"/>
  <c r="CE228" i="2"/>
  <c r="CH228" i="2"/>
  <c r="CJ228" i="2"/>
  <c r="CI228" i="2" s="1"/>
  <c r="CK228" i="2"/>
  <c r="CL228" i="2"/>
  <c r="CM228" i="2"/>
  <c r="CN228" i="2"/>
  <c r="CP228" i="2"/>
  <c r="CS228" i="2" s="1"/>
  <c r="CQ228" i="2"/>
  <c r="CT228" i="2"/>
  <c r="CU228" i="2"/>
  <c r="CV228" i="2"/>
  <c r="CX228" i="2"/>
  <c r="CY228" i="2" a="1"/>
  <c r="CY228" i="2" s="1"/>
  <c r="CZ228" i="2" s="1"/>
  <c r="CW228" i="2" s="1"/>
  <c r="DC228" i="2"/>
  <c r="DD228" i="2" a="1"/>
  <c r="DD228" i="2" s="1"/>
  <c r="DE228" i="2" s="1"/>
  <c r="DB228" i="2" s="1"/>
  <c r="DH228" i="2"/>
  <c r="DI228" i="2"/>
  <c r="DK228" i="2"/>
  <c r="DL228" i="2"/>
  <c r="DJ228" i="2" s="1"/>
  <c r="DN228" i="2" a="1"/>
  <c r="DN228" i="2" s="1"/>
  <c r="DQ228" i="2" s="1"/>
  <c r="DO228" i="2"/>
  <c r="DP228" i="2" s="1"/>
  <c r="DM228" i="2" s="1"/>
  <c r="DR228" i="2"/>
  <c r="DS228" i="2"/>
  <c r="DT228" i="2"/>
  <c r="DU228" i="2"/>
  <c r="DV228" i="2"/>
  <c r="DW228" i="2"/>
  <c r="DY228" i="2"/>
  <c r="DZ228" i="2"/>
  <c r="EA228" i="2"/>
  <c r="EB228" i="2"/>
  <c r="DX228" i="2" s="1"/>
  <c r="EC228" i="2"/>
  <c r="ED228" i="2"/>
  <c r="EE228" i="2"/>
  <c r="EF228" i="2"/>
  <c r="EH228" i="2"/>
  <c r="EJ228" i="2" s="1"/>
  <c r="C229" i="2"/>
  <c r="H229" i="2"/>
  <c r="G229" i="2" s="1"/>
  <c r="J229" i="2"/>
  <c r="I229" i="2" s="1"/>
  <c r="L229" i="2"/>
  <c r="N229" i="2"/>
  <c r="O229" i="2"/>
  <c r="P229" i="2"/>
  <c r="Q229" i="2"/>
  <c r="M229" i="2" s="1"/>
  <c r="S229" i="2"/>
  <c r="T229" i="2"/>
  <c r="R229" i="2" s="1"/>
  <c r="U229" i="2"/>
  <c r="W229" i="2"/>
  <c r="X229" i="2"/>
  <c r="Y229" i="2"/>
  <c r="AA229" i="2" a="1"/>
  <c r="AA229" i="2"/>
  <c r="AB229" i="2" a="1"/>
  <c r="AB229" i="2" s="1"/>
  <c r="AC229" i="2"/>
  <c r="AD229" i="2"/>
  <c r="Z229" i="2" s="1"/>
  <c r="AF229" i="2" a="1"/>
  <c r="AF229" i="2" s="1"/>
  <c r="AG229" i="2" s="1"/>
  <c r="AE229" i="2" s="1"/>
  <c r="AH229" i="2"/>
  <c r="AI229" i="2"/>
  <c r="AK229" i="2"/>
  <c r="AL229" i="2"/>
  <c r="AJ229" i="2" s="1"/>
  <c r="AN229" i="2"/>
  <c r="AO229" i="2"/>
  <c r="AM229" i="2" s="1"/>
  <c r="AQ229" i="2"/>
  <c r="AP229" i="2" s="1"/>
  <c r="AR229" i="2"/>
  <c r="AT229" i="2"/>
  <c r="AS229" i="2" s="1"/>
  <c r="AU229" i="2"/>
  <c r="AW229" i="2"/>
  <c r="AV229" i="2" s="1"/>
  <c r="AX229" i="2"/>
  <c r="AZ229" i="2"/>
  <c r="AY229" i="2" s="1"/>
  <c r="BA229" i="2"/>
  <c r="BC229" i="2"/>
  <c r="BB229" i="2" s="1"/>
  <c r="BD229" i="2"/>
  <c r="BE229" i="2"/>
  <c r="BF229" i="2"/>
  <c r="BG229" i="2"/>
  <c r="BH229" i="2"/>
  <c r="BI229" i="2"/>
  <c r="BJ229" i="2"/>
  <c r="BK229" i="2"/>
  <c r="BL229" i="2" a="1"/>
  <c r="BL229" i="2"/>
  <c r="BP229" i="2"/>
  <c r="BQ229" i="2"/>
  <c r="BR229" i="2"/>
  <c r="BS229" i="2"/>
  <c r="BT229" i="2"/>
  <c r="BU229" i="2"/>
  <c r="BO229" i="2" s="1"/>
  <c r="BV229" i="2"/>
  <c r="BW229" i="2"/>
  <c r="BY229" i="2"/>
  <c r="BX229" i="2" s="1"/>
  <c r="BZ229" i="2"/>
  <c r="CB229" i="2"/>
  <c r="CC229" i="2"/>
  <c r="CG229" i="2" s="1"/>
  <c r="CD229" i="2"/>
  <c r="CF229" i="2" s="1"/>
  <c r="CE229" i="2"/>
  <c r="CH229" i="2"/>
  <c r="CJ229" i="2"/>
  <c r="CK229" i="2"/>
  <c r="CL229" i="2"/>
  <c r="CM229" i="2"/>
  <c r="CN229" i="2"/>
  <c r="CP229" i="2"/>
  <c r="CQ229" i="2"/>
  <c r="CR229" i="2"/>
  <c r="CS229" i="2"/>
  <c r="CT229" i="2"/>
  <c r="CU229" i="2"/>
  <c r="CV229" i="2"/>
  <c r="CX229" i="2"/>
  <c r="CY229" i="2" a="1"/>
  <c r="CY229" i="2"/>
  <c r="CZ229" i="2" s="1"/>
  <c r="CW229" i="2" s="1"/>
  <c r="DC229" i="2"/>
  <c r="DD229" i="2" a="1"/>
  <c r="DD229" i="2" s="1"/>
  <c r="DE229" i="2" s="1"/>
  <c r="DB229" i="2" s="1"/>
  <c r="DG229" i="2"/>
  <c r="DH229" i="2"/>
  <c r="DI229" i="2"/>
  <c r="DJ229" i="2"/>
  <c r="DK229" i="2"/>
  <c r="DL229" i="2"/>
  <c r="DN229" i="2" a="1"/>
  <c r="DN229" i="2"/>
  <c r="DO229" i="2"/>
  <c r="DP229" i="2" s="1"/>
  <c r="DM229" i="2" s="1"/>
  <c r="DR229" i="2"/>
  <c r="DS229" i="2"/>
  <c r="DT229" i="2"/>
  <c r="DV229" i="2"/>
  <c r="DU229" i="2" s="1"/>
  <c r="DW229" i="2"/>
  <c r="DY229" i="2"/>
  <c r="EB229" i="2"/>
  <c r="ED229" i="2"/>
  <c r="EC229" i="2" s="1"/>
  <c r="EE229" i="2"/>
  <c r="EF229" i="2"/>
  <c r="EG229" i="2"/>
  <c r="EH229" i="2"/>
  <c r="EJ229" i="2" s="1"/>
  <c r="C230" i="2"/>
  <c r="H230" i="2"/>
  <c r="G230" i="2" s="1"/>
  <c r="J230" i="2"/>
  <c r="I230" i="2"/>
  <c r="L230" i="2"/>
  <c r="N230" i="2"/>
  <c r="O230" i="2"/>
  <c r="P230" i="2"/>
  <c r="M230" i="2" s="1"/>
  <c r="Q230" i="2"/>
  <c r="S230" i="2"/>
  <c r="T230" i="2"/>
  <c r="U230" i="2"/>
  <c r="R230" i="2" s="1"/>
  <c r="W230" i="2"/>
  <c r="X230" i="2"/>
  <c r="Y230" i="2"/>
  <c r="AA230" i="2" a="1"/>
  <c r="AA230" i="2"/>
  <c r="AB230" i="2" a="1"/>
  <c r="AB230" i="2" s="1"/>
  <c r="AD230" i="2" s="1"/>
  <c r="AC230" i="2"/>
  <c r="AF230" i="2" a="1"/>
  <c r="AF230" i="2"/>
  <c r="AG230" i="2" s="1"/>
  <c r="AH230" i="2"/>
  <c r="AI230" i="2"/>
  <c r="AK230" i="2"/>
  <c r="AJ230" i="2" s="1"/>
  <c r="AL230" i="2"/>
  <c r="AN230" i="2"/>
  <c r="AM230" i="2" s="1"/>
  <c r="AO230" i="2"/>
  <c r="AQ230" i="2"/>
  <c r="AP230" i="2" s="1"/>
  <c r="AR230" i="2"/>
  <c r="AS230" i="2"/>
  <c r="AT230" i="2"/>
  <c r="AU230" i="2"/>
  <c r="AV230" i="2"/>
  <c r="AW230" i="2"/>
  <c r="AX230" i="2"/>
  <c r="AZ230" i="2"/>
  <c r="BA230" i="2"/>
  <c r="AY230" i="2" s="1"/>
  <c r="BC230" i="2"/>
  <c r="BB230" i="2" s="1"/>
  <c r="BD230" i="2"/>
  <c r="BE230" i="2"/>
  <c r="BF230" i="2"/>
  <c r="BG230" i="2"/>
  <c r="BH230" i="2"/>
  <c r="BI230" i="2"/>
  <c r="BJ230" i="2"/>
  <c r="BL230" i="2" a="1"/>
  <c r="BL230" i="2"/>
  <c r="BM230" i="2" s="1"/>
  <c r="BP230" i="2"/>
  <c r="BQ230" i="2"/>
  <c r="BR230" i="2"/>
  <c r="BS230" i="2"/>
  <c r="BT230" i="2"/>
  <c r="BU230" i="2"/>
  <c r="BV230" i="2"/>
  <c r="BW230" i="2"/>
  <c r="BK230" i="2" s="1"/>
  <c r="BY230" i="2"/>
  <c r="BZ230" i="2"/>
  <c r="BX230" i="2" s="1"/>
  <c r="CB230" i="2"/>
  <c r="CC230" i="2"/>
  <c r="CD230" i="2"/>
  <c r="CE230" i="2"/>
  <c r="CF230" i="2" s="1"/>
  <c r="CH230" i="2"/>
  <c r="CI230" i="2"/>
  <c r="CJ230" i="2"/>
  <c r="CK230" i="2"/>
  <c r="CL230" i="2"/>
  <c r="CN230" i="2"/>
  <c r="CM230" i="2" s="1"/>
  <c r="CP230" i="2"/>
  <c r="CS230" i="2" s="1"/>
  <c r="CO230" i="2" s="1"/>
  <c r="CQ230" i="2"/>
  <c r="CR230" i="2" s="1"/>
  <c r="CT230" i="2"/>
  <c r="CU230" i="2"/>
  <c r="CV230" i="2"/>
  <c r="CX230" i="2"/>
  <c r="CY230" i="2" a="1"/>
  <c r="CY230" i="2"/>
  <c r="CZ230" i="2" s="1"/>
  <c r="CW230" i="2" s="1"/>
  <c r="DC230" i="2"/>
  <c r="DD230" i="2" a="1"/>
  <c r="DD230" i="2"/>
  <c r="DE230" i="2" s="1"/>
  <c r="DB230" i="2" s="1"/>
  <c r="DF230" i="2"/>
  <c r="DG230" i="2"/>
  <c r="DH230" i="2"/>
  <c r="DI230" i="2"/>
  <c r="DK230" i="2"/>
  <c r="DL230" i="2"/>
  <c r="DJ230" i="2" s="1"/>
  <c r="DN230" i="2" a="1"/>
  <c r="DN230" i="2" s="1"/>
  <c r="DO230" i="2"/>
  <c r="DS230" i="2"/>
  <c r="DT230" i="2"/>
  <c r="DV230" i="2"/>
  <c r="DU230" i="2" s="1"/>
  <c r="DW230" i="2"/>
  <c r="DY230" i="2"/>
  <c r="DZ230" i="2" s="1"/>
  <c r="EB230" i="2"/>
  <c r="EC230" i="2"/>
  <c r="ED230" i="2"/>
  <c r="EE230" i="2"/>
  <c r="EF230" i="2"/>
  <c r="EG230" i="2"/>
  <c r="EH230" i="2"/>
  <c r="EI230" i="2"/>
  <c r="EJ230" i="2"/>
  <c r="C231" i="2"/>
  <c r="G231" i="2"/>
  <c r="H231" i="2"/>
  <c r="J231" i="2"/>
  <c r="L231" i="2"/>
  <c r="N231" i="2"/>
  <c r="O231" i="2"/>
  <c r="P231" i="2"/>
  <c r="M231" i="2" s="1"/>
  <c r="Q231" i="2"/>
  <c r="S231" i="2"/>
  <c r="T231" i="2"/>
  <c r="R231" i="2" s="1"/>
  <c r="U231" i="2"/>
  <c r="W231" i="2"/>
  <c r="X231" i="2"/>
  <c r="V231" i="2" s="1"/>
  <c r="Y231" i="2"/>
  <c r="AA231" i="2" a="1"/>
  <c r="AA231" i="2"/>
  <c r="AB231" i="2" a="1"/>
  <c r="AB231" i="2" s="1"/>
  <c r="AD231" i="2" s="1"/>
  <c r="Z231" i="2" s="1"/>
  <c r="AC231" i="2"/>
  <c r="AF231" i="2" a="1"/>
  <c r="AF231" i="2" s="1"/>
  <c r="AG231" i="2" s="1"/>
  <c r="AH231" i="2"/>
  <c r="AI231" i="2"/>
  <c r="AK231" i="2"/>
  <c r="AL231" i="2"/>
  <c r="AN231" i="2"/>
  <c r="AM231" i="2" s="1"/>
  <c r="AO231" i="2"/>
  <c r="AP231" i="2"/>
  <c r="AQ231" i="2"/>
  <c r="AR231" i="2"/>
  <c r="AS231" i="2"/>
  <c r="AT231" i="2"/>
  <c r="AU231" i="2"/>
  <c r="AW231" i="2"/>
  <c r="AX231" i="2"/>
  <c r="AV231" i="2" s="1"/>
  <c r="AY231" i="2"/>
  <c r="AZ231" i="2"/>
  <c r="BA231" i="2"/>
  <c r="BC231" i="2"/>
  <c r="BB231" i="2" s="1"/>
  <c r="BD231" i="2"/>
  <c r="BF231" i="2"/>
  <c r="BE231" i="2" s="1"/>
  <c r="BG231" i="2"/>
  <c r="BI231" i="2"/>
  <c r="BJ231" i="2"/>
  <c r="BL231" i="2" a="1"/>
  <c r="BL231" i="2"/>
  <c r="BM231" i="2" s="1"/>
  <c r="BN231" i="2"/>
  <c r="BP231" i="2"/>
  <c r="BQ231" i="2"/>
  <c r="BR231" i="2"/>
  <c r="BS231" i="2"/>
  <c r="BT231" i="2"/>
  <c r="BU231" i="2"/>
  <c r="BV231" i="2"/>
  <c r="BW231" i="2"/>
  <c r="BX231" i="2"/>
  <c r="BY231" i="2"/>
  <c r="BZ231" i="2"/>
  <c r="CB231" i="2"/>
  <c r="CA231" i="2" s="1"/>
  <c r="CC231" i="2"/>
  <c r="CG231" i="2" s="1"/>
  <c r="CD231" i="2"/>
  <c r="CE231" i="2"/>
  <c r="CF231" i="2"/>
  <c r="CH231" i="2"/>
  <c r="CJ231" i="2"/>
  <c r="CK231" i="2"/>
  <c r="CL231" i="2"/>
  <c r="CN231" i="2"/>
  <c r="CM231" i="2" s="1"/>
  <c r="CP231" i="2"/>
  <c r="CR231" i="2" s="1"/>
  <c r="CQ231" i="2"/>
  <c r="CT231" i="2"/>
  <c r="CU231" i="2"/>
  <c r="CV231" i="2"/>
  <c r="CX231" i="2"/>
  <c r="CY231" i="2" a="1"/>
  <c r="CY231" i="2" s="1"/>
  <c r="CZ231" i="2" s="1"/>
  <c r="CW231" i="2" s="1"/>
  <c r="DC231" i="2"/>
  <c r="DD231" i="2" a="1"/>
  <c r="DD231" i="2" s="1"/>
  <c r="DH231" i="2"/>
  <c r="DG231" i="2" s="1"/>
  <c r="DI231" i="2"/>
  <c r="DK231" i="2"/>
  <c r="DJ231" i="2" s="1"/>
  <c r="DL231" i="2"/>
  <c r="DN231" i="2" a="1"/>
  <c r="DN231" i="2" s="1"/>
  <c r="DQ231" i="2" s="1"/>
  <c r="DO231" i="2"/>
  <c r="DS231" i="2"/>
  <c r="DR231" i="2" s="1"/>
  <c r="DT231" i="2"/>
  <c r="DV231" i="2"/>
  <c r="DU231" i="2" s="1"/>
  <c r="DW231" i="2"/>
  <c r="DY231" i="2"/>
  <c r="DZ231" i="2"/>
  <c r="EA231" i="2"/>
  <c r="EB231" i="2"/>
  <c r="DX231" i="2" s="1"/>
  <c r="EC231" i="2"/>
  <c r="ED231" i="2"/>
  <c r="EF231" i="2" s="1"/>
  <c r="EE231" i="2"/>
  <c r="EH231" i="2"/>
  <c r="EG231" i="2" s="1"/>
  <c r="EI231" i="2"/>
  <c r="EJ231" i="2"/>
  <c r="C232" i="2"/>
  <c r="G232" i="2"/>
  <c r="H232" i="2"/>
  <c r="J232" i="2"/>
  <c r="L232" i="2"/>
  <c r="N232" i="2"/>
  <c r="O232" i="2"/>
  <c r="P232" i="2"/>
  <c r="Q232" i="2"/>
  <c r="S232" i="2"/>
  <c r="T232" i="2"/>
  <c r="R232" i="2" s="1"/>
  <c r="U232" i="2"/>
  <c r="W232" i="2"/>
  <c r="X232" i="2"/>
  <c r="Y232" i="2"/>
  <c r="Z232" i="2"/>
  <c r="AA232" i="2" a="1"/>
  <c r="AA232" i="2"/>
  <c r="AB232" i="2" a="1"/>
  <c r="AB232" i="2"/>
  <c r="AD232" i="2" s="1"/>
  <c r="AC232" i="2"/>
  <c r="AF232" i="2" a="1"/>
  <c r="AF232" i="2" s="1"/>
  <c r="AG232" i="2" s="1"/>
  <c r="AH232" i="2"/>
  <c r="AI232" i="2"/>
  <c r="AJ232" i="2"/>
  <c r="AK232" i="2"/>
  <c r="AL232" i="2"/>
  <c r="AM232" i="2"/>
  <c r="AN232" i="2"/>
  <c r="AO232" i="2"/>
  <c r="AQ232" i="2"/>
  <c r="AP232" i="2" s="1"/>
  <c r="AR232" i="2"/>
  <c r="AS232" i="2"/>
  <c r="AT232" i="2"/>
  <c r="AU232" i="2"/>
  <c r="AV232" i="2"/>
  <c r="AW232" i="2"/>
  <c r="AX232" i="2"/>
  <c r="AY232" i="2"/>
  <c r="AZ232" i="2"/>
  <c r="BA232" i="2"/>
  <c r="BC232" i="2"/>
  <c r="BD232" i="2"/>
  <c r="BF232" i="2"/>
  <c r="BG232" i="2"/>
  <c r="BE232" i="2" s="1"/>
  <c r="BI232" i="2"/>
  <c r="BH232" i="2" s="1"/>
  <c r="BJ232" i="2"/>
  <c r="BL232" i="2" a="1"/>
  <c r="BL232" i="2" s="1"/>
  <c r="BM232" i="2" s="1"/>
  <c r="BN232" i="2"/>
  <c r="BP232" i="2"/>
  <c r="BQ232" i="2"/>
  <c r="BR232" i="2"/>
  <c r="BS232" i="2"/>
  <c r="BT232" i="2"/>
  <c r="BU232" i="2"/>
  <c r="BV232" i="2"/>
  <c r="BW232" i="2"/>
  <c r="BY232" i="2"/>
  <c r="BX232" i="2" s="1"/>
  <c r="BZ232" i="2"/>
  <c r="CB232" i="2"/>
  <c r="CA232" i="2" s="1"/>
  <c r="CC232" i="2"/>
  <c r="CD232" i="2"/>
  <c r="CF232" i="2" s="1"/>
  <c r="CG232" i="2" s="1"/>
  <c r="CE232" i="2"/>
  <c r="CH232" i="2"/>
  <c r="CJ232" i="2"/>
  <c r="CK232" i="2"/>
  <c r="CL232" i="2"/>
  <c r="CM232" i="2"/>
  <c r="CN232" i="2"/>
  <c r="CP232" i="2"/>
  <c r="CQ232" i="2"/>
  <c r="CR232" i="2"/>
  <c r="CU232" i="2"/>
  <c r="CT232" i="2" s="1"/>
  <c r="CV232" i="2"/>
  <c r="CW232" i="2"/>
  <c r="CX232" i="2"/>
  <c r="CY232" i="2" a="1"/>
  <c r="CY232" i="2"/>
  <c r="CZ232" i="2" s="1"/>
  <c r="DA232" i="2"/>
  <c r="DC232" i="2"/>
  <c r="DD232" i="2" a="1"/>
  <c r="DD232" i="2" s="1"/>
  <c r="DE232" i="2" s="1"/>
  <c r="DB232" i="2" s="1"/>
  <c r="DH232" i="2"/>
  <c r="DI232" i="2"/>
  <c r="DK232" i="2"/>
  <c r="DJ232" i="2" s="1"/>
  <c r="DL232" i="2"/>
  <c r="DN232" i="2" a="1"/>
  <c r="DN232" i="2" s="1"/>
  <c r="DP232" i="2" s="1"/>
  <c r="DM232" i="2" s="1"/>
  <c r="DO232" i="2"/>
  <c r="DQ232" i="2"/>
  <c r="DS232" i="2"/>
  <c r="DR232" i="2" s="1"/>
  <c r="DT232" i="2"/>
  <c r="DU232" i="2"/>
  <c r="DV232" i="2"/>
  <c r="DW232" i="2"/>
  <c r="DY232" i="2"/>
  <c r="DZ232" i="2" s="1"/>
  <c r="EA232" i="2"/>
  <c r="EB232" i="2"/>
  <c r="DX232" i="2" s="1"/>
  <c r="EC232" i="2"/>
  <c r="ED232" i="2"/>
  <c r="EE232" i="2"/>
  <c r="EF232" i="2"/>
  <c r="EG232" i="2"/>
  <c r="EH232" i="2"/>
  <c r="EI232" i="2"/>
  <c r="EJ232" i="2"/>
  <c r="C233" i="2"/>
  <c r="G233" i="2"/>
  <c r="H233" i="2"/>
  <c r="I233" i="2"/>
  <c r="J233" i="2"/>
  <c r="L233" i="2"/>
  <c r="N233" i="2"/>
  <c r="O233" i="2"/>
  <c r="P233" i="2"/>
  <c r="Q233" i="2"/>
  <c r="S233" i="2"/>
  <c r="T233" i="2"/>
  <c r="R233" i="2" s="1"/>
  <c r="U233" i="2"/>
  <c r="W233" i="2"/>
  <c r="X233" i="2"/>
  <c r="Y233" i="2"/>
  <c r="AA233" i="2" a="1"/>
  <c r="AA233" i="2"/>
  <c r="AB233" i="2" a="1"/>
  <c r="AB233" i="2"/>
  <c r="AC233" i="2"/>
  <c r="Z233" i="2" s="1"/>
  <c r="AD233" i="2"/>
  <c r="AF233" i="2" a="1"/>
  <c r="AF233" i="2" s="1"/>
  <c r="AG233" i="2" s="1"/>
  <c r="AE233" i="2" s="1"/>
  <c r="AH233" i="2"/>
  <c r="AI233" i="2"/>
  <c r="AK233" i="2"/>
  <c r="AL233" i="2"/>
  <c r="AM233" i="2"/>
  <c r="AN233" i="2"/>
  <c r="AO233" i="2"/>
  <c r="AP233" i="2"/>
  <c r="AQ233" i="2"/>
  <c r="AR233" i="2"/>
  <c r="AT233" i="2"/>
  <c r="AU233" i="2"/>
  <c r="AS233" i="2" s="1"/>
  <c r="AW233" i="2"/>
  <c r="AV233" i="2" s="1"/>
  <c r="AX233" i="2"/>
  <c r="AY233" i="2"/>
  <c r="AZ233" i="2"/>
  <c r="BA233" i="2"/>
  <c r="BB233" i="2"/>
  <c r="BC233" i="2"/>
  <c r="BD233" i="2"/>
  <c r="BE233" i="2"/>
  <c r="BF233" i="2"/>
  <c r="BG233" i="2"/>
  <c r="BI233" i="2"/>
  <c r="BH233" i="2" s="1"/>
  <c r="BJ233" i="2"/>
  <c r="BL233" i="2" a="1"/>
  <c r="BL233" i="2"/>
  <c r="BM233" i="2" s="1"/>
  <c r="BP233" i="2"/>
  <c r="BQ233" i="2"/>
  <c r="BR233" i="2"/>
  <c r="BS233" i="2"/>
  <c r="BT233" i="2"/>
  <c r="BU233" i="2"/>
  <c r="BO233" i="2" s="1"/>
  <c r="BV233" i="2"/>
  <c r="BW233" i="2"/>
  <c r="BY233" i="2"/>
  <c r="BX233" i="2" s="1"/>
  <c r="BZ233" i="2"/>
  <c r="CB233" i="2"/>
  <c r="CC233" i="2"/>
  <c r="CD233" i="2"/>
  <c r="CF233" i="2" s="1"/>
  <c r="CE233" i="2"/>
  <c r="CH233" i="2"/>
  <c r="CJ233" i="2"/>
  <c r="CK233" i="2"/>
  <c r="CL233" i="2"/>
  <c r="CN233" i="2"/>
  <c r="CM233" i="2" s="1"/>
  <c r="CP233" i="2"/>
  <c r="CQ233" i="2"/>
  <c r="CR233" i="2"/>
  <c r="CS233" i="2"/>
  <c r="CO233" i="2" s="1"/>
  <c r="CT233" i="2"/>
  <c r="CU233" i="2"/>
  <c r="CV233" i="2"/>
  <c r="CX233" i="2"/>
  <c r="CY233" i="2" a="1"/>
  <c r="CY233" i="2"/>
  <c r="CZ233" i="2"/>
  <c r="CW233" i="2" s="1"/>
  <c r="DA233" i="2"/>
  <c r="DB233" i="2"/>
  <c r="DC233" i="2"/>
  <c r="DD233" i="2" a="1"/>
  <c r="DD233" i="2"/>
  <c r="DE233" i="2" s="1"/>
  <c r="DF233" i="2"/>
  <c r="DH233" i="2"/>
  <c r="DG233" i="2" s="1"/>
  <c r="DI233" i="2"/>
  <c r="DK233" i="2"/>
  <c r="DJ233" i="2" s="1"/>
  <c r="DL233" i="2"/>
  <c r="DN233" i="2" a="1"/>
  <c r="DN233" i="2"/>
  <c r="DQ233" i="2" s="1"/>
  <c r="DO233" i="2"/>
  <c r="DP233" i="2"/>
  <c r="DM233" i="2" s="1"/>
  <c r="DS233" i="2"/>
  <c r="DR233" i="2" s="1"/>
  <c r="DT233" i="2"/>
  <c r="DV233" i="2"/>
  <c r="DU233" i="2" s="1"/>
  <c r="DW233" i="2"/>
  <c r="DX233" i="2"/>
  <c r="DY233" i="2"/>
  <c r="DZ233" i="2" s="1"/>
  <c r="EB233" i="2"/>
  <c r="ED233" i="2"/>
  <c r="EF233" i="2"/>
  <c r="EG233" i="2"/>
  <c r="EH233" i="2"/>
  <c r="EJ233" i="2" s="1"/>
  <c r="EI233" i="2"/>
  <c r="C234" i="2"/>
  <c r="G234" i="2"/>
  <c r="H234" i="2"/>
  <c r="J234" i="2"/>
  <c r="L234" i="2"/>
  <c r="N234" i="2"/>
  <c r="O234" i="2"/>
  <c r="P234" i="2"/>
  <c r="Q234" i="2"/>
  <c r="S234" i="2"/>
  <c r="T234" i="2"/>
  <c r="R234" i="2" s="1"/>
  <c r="U234" i="2"/>
  <c r="W234" i="2"/>
  <c r="X234" i="2"/>
  <c r="V234" i="2" s="1"/>
  <c r="Y234" i="2"/>
  <c r="AA234" i="2" a="1"/>
  <c r="AA234" i="2"/>
  <c r="AB234" i="2" a="1"/>
  <c r="AB234" i="2"/>
  <c r="AC234" i="2"/>
  <c r="AF234" i="2" a="1"/>
  <c r="AF234" i="2" s="1"/>
  <c r="AG234" i="2" s="1"/>
  <c r="AH234" i="2"/>
  <c r="AI234" i="2"/>
  <c r="AJ234" i="2"/>
  <c r="AK234" i="2"/>
  <c r="AL234" i="2"/>
  <c r="AM234" i="2"/>
  <c r="AN234" i="2"/>
  <c r="AO234" i="2"/>
  <c r="AP234" i="2"/>
  <c r="AQ234" i="2"/>
  <c r="AR234" i="2"/>
  <c r="AS234" i="2"/>
  <c r="AT234" i="2"/>
  <c r="AU234" i="2"/>
  <c r="AW234" i="2"/>
  <c r="AX234" i="2"/>
  <c r="AV234" i="2" s="1"/>
  <c r="AZ234" i="2"/>
  <c r="AY234" i="2" s="1"/>
  <c r="BA234" i="2"/>
  <c r="BC234" i="2"/>
  <c r="BD234" i="2"/>
  <c r="BF234" i="2"/>
  <c r="BG234" i="2"/>
  <c r="BE234" i="2" s="1"/>
  <c r="BI234" i="2"/>
  <c r="BH234" i="2" s="1"/>
  <c r="BJ234" i="2"/>
  <c r="BL234" i="2" a="1"/>
  <c r="BL234" i="2" s="1"/>
  <c r="BM234" i="2" s="1"/>
  <c r="BP234" i="2"/>
  <c r="BQ234" i="2"/>
  <c r="BR234" i="2"/>
  <c r="BS234" i="2"/>
  <c r="BT234" i="2"/>
  <c r="BU234" i="2"/>
  <c r="BV234" i="2"/>
  <c r="BW234" i="2"/>
  <c r="BX234" i="2"/>
  <c r="BY234" i="2"/>
  <c r="BZ234" i="2"/>
  <c r="CB234" i="2"/>
  <c r="CC234" i="2"/>
  <c r="CD234" i="2"/>
  <c r="CE234" i="2"/>
  <c r="CF234" i="2"/>
  <c r="CH234" i="2"/>
  <c r="CJ234" i="2"/>
  <c r="CI234" i="2" s="1"/>
  <c r="CK234" i="2"/>
  <c r="CL234" i="2"/>
  <c r="CM234" i="2"/>
  <c r="CN234" i="2"/>
  <c r="CP234" i="2"/>
  <c r="CQ234" i="2"/>
  <c r="CU234" i="2"/>
  <c r="CV234" i="2"/>
  <c r="CT234" i="2" s="1"/>
  <c r="CX234" i="2"/>
  <c r="DA234" i="2" s="1"/>
  <c r="CY234" i="2" a="1"/>
  <c r="CY234" i="2" s="1"/>
  <c r="CZ234" i="2" s="1"/>
  <c r="CW234" i="2" s="1"/>
  <c r="DC234" i="2"/>
  <c r="DD234" i="2" a="1"/>
  <c r="DD234" i="2"/>
  <c r="DE234" i="2"/>
  <c r="DB234" i="2" s="1"/>
  <c r="DF234" i="2"/>
  <c r="DH234" i="2"/>
  <c r="DG234" i="2" s="1"/>
  <c r="DI234" i="2"/>
  <c r="DK234" i="2"/>
  <c r="DL234" i="2"/>
  <c r="DJ234" i="2" s="1"/>
  <c r="DN234" i="2" a="1"/>
  <c r="DN234" i="2" s="1"/>
  <c r="DQ234" i="2" s="1"/>
  <c r="DO234" i="2"/>
  <c r="DS234" i="2"/>
  <c r="DR234" i="2" s="1"/>
  <c r="DT234" i="2"/>
  <c r="DU234" i="2"/>
  <c r="DV234" i="2"/>
  <c r="DW234" i="2"/>
  <c r="DY234" i="2"/>
  <c r="DZ234" i="2" s="1"/>
  <c r="EB234" i="2"/>
  <c r="DX234" i="2" s="1"/>
  <c r="ED234" i="2"/>
  <c r="EG234" i="2"/>
  <c r="EH234" i="2"/>
  <c r="EI234" i="2"/>
  <c r="EJ234" i="2"/>
  <c r="C235" i="2"/>
  <c r="G235" i="2"/>
  <c r="H235" i="2"/>
  <c r="J235" i="2"/>
  <c r="L235" i="2"/>
  <c r="I235" i="2" s="1"/>
  <c r="N235" i="2"/>
  <c r="O235" i="2"/>
  <c r="P235" i="2"/>
  <c r="Q235" i="2"/>
  <c r="S235" i="2"/>
  <c r="T235" i="2"/>
  <c r="U235" i="2"/>
  <c r="W235" i="2"/>
  <c r="X235" i="2"/>
  <c r="Y235" i="2"/>
  <c r="Z235" i="2"/>
  <c r="AA235" i="2" a="1"/>
  <c r="AA235" i="2" s="1"/>
  <c r="AB235" i="2" a="1"/>
  <c r="AB235" i="2"/>
  <c r="AD235" i="2" s="1"/>
  <c r="AC235" i="2"/>
  <c r="AF235" i="2" a="1"/>
  <c r="AF235" i="2" s="1"/>
  <c r="AG235" i="2" s="1"/>
  <c r="AE235" i="2" s="1"/>
  <c r="AH235" i="2"/>
  <c r="AI235" i="2"/>
  <c r="AK235" i="2"/>
  <c r="AL235" i="2"/>
  <c r="AM235" i="2"/>
  <c r="AN235" i="2"/>
  <c r="AO235" i="2"/>
  <c r="AP235" i="2"/>
  <c r="AQ235" i="2"/>
  <c r="AR235" i="2"/>
  <c r="AT235" i="2"/>
  <c r="AU235" i="2"/>
  <c r="AS235" i="2" s="1"/>
  <c r="AV235" i="2"/>
  <c r="AW235" i="2"/>
  <c r="AX235" i="2"/>
  <c r="AY235" i="2"/>
  <c r="AZ235" i="2"/>
  <c r="BA235" i="2"/>
  <c r="BC235" i="2"/>
  <c r="BD235" i="2"/>
  <c r="BE235" i="2"/>
  <c r="BF235" i="2"/>
  <c r="BG235" i="2"/>
  <c r="BI235" i="2"/>
  <c r="BH235" i="2" s="1"/>
  <c r="BJ235" i="2"/>
  <c r="BL235" i="2" a="1"/>
  <c r="BL235" i="2" s="1"/>
  <c r="BP235" i="2"/>
  <c r="BQ235" i="2"/>
  <c r="BR235" i="2"/>
  <c r="BS235" i="2"/>
  <c r="BT235" i="2"/>
  <c r="BU235" i="2"/>
  <c r="BV235" i="2"/>
  <c r="BW235" i="2"/>
  <c r="BY235" i="2"/>
  <c r="BX235" i="2" s="1"/>
  <c r="BZ235" i="2"/>
  <c r="CB235" i="2"/>
  <c r="CC235" i="2"/>
  <c r="CD235" i="2"/>
  <c r="CF235" i="2" s="1"/>
  <c r="CE235" i="2"/>
  <c r="CH235" i="2"/>
  <c r="CJ235" i="2"/>
  <c r="CK235" i="2"/>
  <c r="CL235" i="2"/>
  <c r="CN235" i="2"/>
  <c r="CM235" i="2" s="1"/>
  <c r="CP235" i="2"/>
  <c r="CR235" i="2" s="1"/>
  <c r="CQ235" i="2"/>
  <c r="CS235" i="2"/>
  <c r="CO235" i="2" s="1"/>
  <c r="CT235" i="2"/>
  <c r="CU235" i="2"/>
  <c r="CV235" i="2"/>
  <c r="CX235" i="2"/>
  <c r="CY235" i="2" a="1"/>
  <c r="CY235" i="2" s="1"/>
  <c r="CZ235" i="2" s="1"/>
  <c r="CW235" i="2" s="1"/>
  <c r="DA235" i="2"/>
  <c r="DC235" i="2"/>
  <c r="DF235" i="2" s="1"/>
  <c r="DD235" i="2" a="1"/>
  <c r="DD235" i="2" s="1"/>
  <c r="DE235" i="2" s="1"/>
  <c r="DB235" i="2" s="1"/>
  <c r="DH235" i="2"/>
  <c r="DG235" i="2" s="1"/>
  <c r="DI235" i="2"/>
  <c r="DJ235" i="2"/>
  <c r="DK235" i="2"/>
  <c r="DL235" i="2"/>
  <c r="DN235" i="2" a="1"/>
  <c r="DN235" i="2" s="1"/>
  <c r="DQ235" i="2" s="1"/>
  <c r="DO235" i="2"/>
  <c r="DR235" i="2"/>
  <c r="DS235" i="2"/>
  <c r="DT235" i="2"/>
  <c r="DU235" i="2"/>
  <c r="DV235" i="2"/>
  <c r="DW235" i="2"/>
  <c r="DY235" i="2"/>
  <c r="EA235" i="2" s="1"/>
  <c r="EB235" i="2"/>
  <c r="ED235" i="2"/>
  <c r="EF235" i="2" s="1"/>
  <c r="EH235" i="2"/>
  <c r="EG235" i="2" s="1"/>
  <c r="EJ235" i="2"/>
  <c r="C236" i="2"/>
  <c r="G236" i="2"/>
  <c r="H236" i="2"/>
  <c r="J236" i="2"/>
  <c r="I236" i="2"/>
  <c r="L236" i="2"/>
  <c r="N236" i="2"/>
  <c r="O236" i="2"/>
  <c r="P236" i="2"/>
  <c r="Q236" i="2"/>
  <c r="S236" i="2"/>
  <c r="T236" i="2"/>
  <c r="R236" i="2" s="1"/>
  <c r="U236" i="2"/>
  <c r="W236" i="2"/>
  <c r="X236" i="2"/>
  <c r="Y236" i="2"/>
  <c r="AA236" i="2" a="1"/>
  <c r="AA236" i="2" s="1"/>
  <c r="AB236" i="2" a="1"/>
  <c r="AB236" i="2"/>
  <c r="AD236" i="2" s="1"/>
  <c r="Z236" i="2" s="1"/>
  <c r="AC236" i="2"/>
  <c r="AF236" i="2" a="1"/>
  <c r="AF236" i="2" s="1"/>
  <c r="AG236" i="2" s="1"/>
  <c r="AE236" i="2" s="1"/>
  <c r="AH236" i="2"/>
  <c r="AI236" i="2"/>
  <c r="AK236" i="2"/>
  <c r="AL236" i="2"/>
  <c r="AJ236" i="2" s="1"/>
  <c r="AN236" i="2"/>
  <c r="AM236" i="2" s="1"/>
  <c r="AO236" i="2"/>
  <c r="AQ236" i="2"/>
  <c r="AR236" i="2"/>
  <c r="AT236" i="2"/>
  <c r="AU236" i="2"/>
  <c r="AS236" i="2" s="1"/>
  <c r="AV236" i="2"/>
  <c r="AW236" i="2"/>
  <c r="AX236" i="2"/>
  <c r="AZ236" i="2"/>
  <c r="AY236" i="2" s="1"/>
  <c r="BA236" i="2"/>
  <c r="BC236" i="2"/>
  <c r="BD236" i="2"/>
  <c r="BE236" i="2"/>
  <c r="BF236" i="2"/>
  <c r="BG236" i="2"/>
  <c r="BH236" i="2"/>
  <c r="BI236" i="2"/>
  <c r="BJ236" i="2"/>
  <c r="BL236" i="2" a="1"/>
  <c r="BL236" i="2" s="1"/>
  <c r="BP236" i="2"/>
  <c r="BQ236" i="2"/>
  <c r="BR236" i="2"/>
  <c r="BS236" i="2"/>
  <c r="BT236" i="2"/>
  <c r="BU236" i="2"/>
  <c r="BV236" i="2"/>
  <c r="BO236" i="2" s="1"/>
  <c r="BW236" i="2"/>
  <c r="BX236" i="2"/>
  <c r="BY236" i="2"/>
  <c r="BZ236" i="2"/>
  <c r="CB236" i="2"/>
  <c r="CC236" i="2"/>
  <c r="CD236" i="2"/>
  <c r="CF236" i="2" s="1"/>
  <c r="CG236" i="2" s="1"/>
  <c r="CA236" i="2" s="1"/>
  <c r="CE236" i="2"/>
  <c r="CH236" i="2"/>
  <c r="CJ236" i="2"/>
  <c r="CI236" i="2" s="1"/>
  <c r="CK236" i="2"/>
  <c r="CL236" i="2"/>
  <c r="CN236" i="2"/>
  <c r="CM236" i="2" s="1"/>
  <c r="CP236" i="2"/>
  <c r="CQ236" i="2"/>
  <c r="CR236" i="2"/>
  <c r="CT236" i="2"/>
  <c r="CU236" i="2"/>
  <c r="CV236" i="2"/>
  <c r="CX236" i="2"/>
  <c r="CY236" i="2" a="1"/>
  <c r="CY236" i="2"/>
  <c r="CZ236" i="2" s="1"/>
  <c r="CW236" i="2" s="1"/>
  <c r="DB236" i="2"/>
  <c r="DC236" i="2"/>
  <c r="DF236" i="2" s="1"/>
  <c r="DD236" i="2" a="1"/>
  <c r="DD236" i="2"/>
  <c r="DE236" i="2" s="1"/>
  <c r="DH236" i="2"/>
  <c r="DI236" i="2"/>
  <c r="DJ236" i="2"/>
  <c r="DK236" i="2"/>
  <c r="DL236" i="2"/>
  <c r="DN236" i="2" a="1"/>
  <c r="DN236" i="2" s="1"/>
  <c r="DO236" i="2"/>
  <c r="DP236" i="2"/>
  <c r="DM236" i="2" s="1"/>
  <c r="DQ236" i="2"/>
  <c r="DR236" i="2"/>
  <c r="DS236" i="2"/>
  <c r="DT236" i="2"/>
  <c r="DU236" i="2"/>
  <c r="DV236" i="2"/>
  <c r="DW236" i="2"/>
  <c r="DX236" i="2"/>
  <c r="DY236" i="2"/>
  <c r="EA236" i="2" s="1"/>
  <c r="EB236" i="2"/>
  <c r="EC236" i="2"/>
  <c r="ED236" i="2"/>
  <c r="EE236" i="2"/>
  <c r="EF236" i="2"/>
  <c r="EG236" i="2"/>
  <c r="EH236" i="2"/>
  <c r="C237" i="2"/>
  <c r="H237" i="2"/>
  <c r="G237" i="2" s="1"/>
  <c r="I237" i="2"/>
  <c r="J237" i="2"/>
  <c r="L237" i="2"/>
  <c r="N237" i="2"/>
  <c r="O237" i="2"/>
  <c r="P237" i="2"/>
  <c r="Q237" i="2"/>
  <c r="S237" i="2"/>
  <c r="T237" i="2"/>
  <c r="R237" i="2" s="1"/>
  <c r="U237" i="2"/>
  <c r="W237" i="2"/>
  <c r="X237" i="2"/>
  <c r="Y237" i="2"/>
  <c r="AA237" i="2" a="1"/>
  <c r="AA237" i="2"/>
  <c r="AB237" i="2" a="1"/>
  <c r="AB237" i="2"/>
  <c r="AC237" i="2"/>
  <c r="AD237" i="2"/>
  <c r="AE237" i="2"/>
  <c r="AF237" i="2" a="1"/>
  <c r="AF237" i="2" s="1"/>
  <c r="AG237" i="2"/>
  <c r="AH237" i="2"/>
  <c r="AI237" i="2"/>
  <c r="AK237" i="2"/>
  <c r="AL237" i="2"/>
  <c r="AJ237" i="2" s="1"/>
  <c r="AM237" i="2"/>
  <c r="AN237" i="2"/>
  <c r="AO237" i="2"/>
  <c r="AQ237" i="2"/>
  <c r="AR237" i="2"/>
  <c r="AP237" i="2" s="1"/>
  <c r="AS237" i="2"/>
  <c r="AT237" i="2"/>
  <c r="AU237" i="2"/>
  <c r="AW237" i="2"/>
  <c r="AX237" i="2"/>
  <c r="AZ237" i="2"/>
  <c r="BA237" i="2"/>
  <c r="AY237" i="2" s="1"/>
  <c r="BB237" i="2"/>
  <c r="BC237" i="2"/>
  <c r="BD237" i="2"/>
  <c r="BF237" i="2"/>
  <c r="BE237" i="2" s="1"/>
  <c r="BG237" i="2"/>
  <c r="BI237" i="2"/>
  <c r="BH237" i="2" s="1"/>
  <c r="BJ237" i="2"/>
  <c r="BK237" i="2"/>
  <c r="BL237" i="2" a="1"/>
  <c r="BL237" i="2"/>
  <c r="BN237" i="2" s="1"/>
  <c r="BM237" i="2"/>
  <c r="BP237" i="2"/>
  <c r="BQ237" i="2"/>
  <c r="BR237" i="2"/>
  <c r="BS237" i="2"/>
  <c r="BT237" i="2"/>
  <c r="BU237" i="2"/>
  <c r="BV237" i="2"/>
  <c r="BW237" i="2"/>
  <c r="BY237" i="2"/>
  <c r="BZ237" i="2"/>
  <c r="BX237" i="2" s="1"/>
  <c r="CB237" i="2"/>
  <c r="CC237" i="2"/>
  <c r="CD237" i="2"/>
  <c r="CF237" i="2" s="1"/>
  <c r="CG237" i="2" s="1"/>
  <c r="CE237" i="2"/>
  <c r="CH237" i="2"/>
  <c r="CJ237" i="2"/>
  <c r="CI237" i="2" s="1"/>
  <c r="CK237" i="2"/>
  <c r="CL237" i="2"/>
  <c r="CM237" i="2"/>
  <c r="CN237" i="2"/>
  <c r="CP237" i="2"/>
  <c r="CS237" i="2" s="1"/>
  <c r="CQ237" i="2"/>
  <c r="CR237" i="2"/>
  <c r="CU237" i="2"/>
  <c r="CT237" i="2" s="1"/>
  <c r="CV237" i="2"/>
  <c r="CX237" i="2"/>
  <c r="CY237" i="2" a="1"/>
  <c r="CY237" i="2"/>
  <c r="CZ237" i="2" s="1"/>
  <c r="CW237" i="2" s="1"/>
  <c r="DC237" i="2"/>
  <c r="DD237" i="2" a="1"/>
  <c r="DD237" i="2"/>
  <c r="DE237" i="2" s="1"/>
  <c r="DB237" i="2" s="1"/>
  <c r="DG237" i="2"/>
  <c r="DH237" i="2"/>
  <c r="DI237" i="2"/>
  <c r="DJ237" i="2"/>
  <c r="DK237" i="2"/>
  <c r="DL237" i="2"/>
  <c r="DN237" i="2" a="1"/>
  <c r="DN237" i="2" s="1"/>
  <c r="DQ237" i="2" s="1"/>
  <c r="DO237" i="2"/>
  <c r="DR237" i="2"/>
  <c r="DS237" i="2"/>
  <c r="DT237" i="2"/>
  <c r="DV237" i="2"/>
  <c r="DW237" i="2"/>
  <c r="DU237" i="2" s="1"/>
  <c r="DX237" i="2"/>
  <c r="DY237" i="2"/>
  <c r="EA237" i="2" s="1"/>
  <c r="DZ237" i="2"/>
  <c r="EB237" i="2"/>
  <c r="EC237" i="2"/>
  <c r="ED237" i="2"/>
  <c r="EF237" i="2" s="1"/>
  <c r="EH237" i="2"/>
  <c r="EJ237" i="2" s="1"/>
  <c r="C238" i="2"/>
  <c r="G238" i="2"/>
  <c r="H238" i="2"/>
  <c r="J238" i="2"/>
  <c r="L238" i="2"/>
  <c r="N238" i="2"/>
  <c r="O238" i="2"/>
  <c r="P238" i="2"/>
  <c r="M238" i="2" s="1"/>
  <c r="Q238" i="2"/>
  <c r="S238" i="2"/>
  <c r="T238" i="2"/>
  <c r="U238" i="2"/>
  <c r="W238" i="2"/>
  <c r="X238" i="2"/>
  <c r="V238" i="2" s="1"/>
  <c r="Y238" i="2"/>
  <c r="AA238" i="2" a="1"/>
  <c r="AA238" i="2" s="1"/>
  <c r="AB238" i="2" a="1"/>
  <c r="AB238" i="2" s="1"/>
  <c r="AC238" i="2"/>
  <c r="AF238" i="2" a="1"/>
  <c r="AF238" i="2"/>
  <c r="AG238" i="2"/>
  <c r="AH238" i="2"/>
  <c r="AI238" i="2"/>
  <c r="AJ238" i="2"/>
  <c r="AK238" i="2"/>
  <c r="AL238" i="2"/>
  <c r="AN238" i="2"/>
  <c r="AM238" i="2" s="1"/>
  <c r="AO238" i="2"/>
  <c r="AP238" i="2"/>
  <c r="AQ238" i="2"/>
  <c r="AR238" i="2"/>
  <c r="AS238" i="2"/>
  <c r="AT238" i="2"/>
  <c r="AU238" i="2"/>
  <c r="AW238" i="2"/>
  <c r="AV238" i="2" s="1"/>
  <c r="AX238" i="2"/>
  <c r="AY238" i="2"/>
  <c r="AZ238" i="2"/>
  <c r="BA238" i="2"/>
  <c r="BC238" i="2"/>
  <c r="BB238" i="2" s="1"/>
  <c r="BD238" i="2"/>
  <c r="BF238" i="2"/>
  <c r="BG238" i="2"/>
  <c r="BH238" i="2"/>
  <c r="BI238" i="2"/>
  <c r="BJ238" i="2"/>
  <c r="BL238" i="2" a="1"/>
  <c r="BL238" i="2"/>
  <c r="BM238" i="2"/>
  <c r="BN238" i="2"/>
  <c r="BP238" i="2"/>
  <c r="BQ238" i="2"/>
  <c r="BR238" i="2"/>
  <c r="BS238" i="2"/>
  <c r="BT238" i="2"/>
  <c r="BU238" i="2"/>
  <c r="BV238" i="2"/>
  <c r="BW238" i="2"/>
  <c r="BO238" i="2" s="1"/>
  <c r="BX238" i="2"/>
  <c r="BY238" i="2"/>
  <c r="BZ238" i="2"/>
  <c r="CB238" i="2"/>
  <c r="CC238" i="2"/>
  <c r="CD238" i="2"/>
  <c r="CF238" i="2" s="1"/>
  <c r="CE238" i="2"/>
  <c r="CH238" i="2"/>
  <c r="CJ238" i="2"/>
  <c r="CK238" i="2"/>
  <c r="CL238" i="2"/>
  <c r="CI238" i="2" s="1"/>
  <c r="CM238" i="2"/>
  <c r="CN238" i="2"/>
  <c r="CP238" i="2"/>
  <c r="CR238" i="2" s="1"/>
  <c r="CQ238" i="2"/>
  <c r="CU238" i="2"/>
  <c r="CT238" i="2" s="1"/>
  <c r="CV238" i="2"/>
  <c r="CX238" i="2"/>
  <c r="DA238" i="2" s="1"/>
  <c r="CY238" i="2" a="1"/>
  <c r="CY238" i="2" s="1"/>
  <c r="CZ238" i="2" s="1"/>
  <c r="CW238" i="2" s="1"/>
  <c r="DC238" i="2"/>
  <c r="DD238" i="2" a="1"/>
  <c r="DD238" i="2"/>
  <c r="DE238" i="2" s="1"/>
  <c r="DB238" i="2" s="1"/>
  <c r="DG238" i="2"/>
  <c r="DH238" i="2"/>
  <c r="DI238" i="2"/>
  <c r="DJ238" i="2"/>
  <c r="DK238" i="2"/>
  <c r="DL238" i="2"/>
  <c r="DN238" i="2" a="1"/>
  <c r="DN238" i="2"/>
  <c r="DP238" i="2" s="1"/>
  <c r="DM238" i="2" s="1"/>
  <c r="DO238" i="2"/>
  <c r="DQ238" i="2"/>
  <c r="DS238" i="2"/>
  <c r="DT238" i="2"/>
  <c r="DU238" i="2"/>
  <c r="DV238" i="2"/>
  <c r="DW238" i="2"/>
  <c r="DY238" i="2"/>
  <c r="DZ238" i="2" s="1"/>
  <c r="EA238" i="2"/>
  <c r="EB238" i="2"/>
  <c r="DX238" i="2" s="1"/>
  <c r="EC238" i="2"/>
  <c r="ED238" i="2"/>
  <c r="EE238" i="2" s="1"/>
  <c r="EG238" i="2"/>
  <c r="EH238" i="2"/>
  <c r="EI238" i="2"/>
  <c r="EJ238" i="2"/>
  <c r="C239" i="2"/>
  <c r="G239" i="2"/>
  <c r="H239" i="2"/>
  <c r="J239" i="2"/>
  <c r="I239" i="2"/>
  <c r="L239" i="2"/>
  <c r="N239" i="2"/>
  <c r="O239" i="2"/>
  <c r="P239" i="2"/>
  <c r="Q239" i="2"/>
  <c r="M239" i="2" s="1"/>
  <c r="S239" i="2"/>
  <c r="T239" i="2"/>
  <c r="R239" i="2" s="1"/>
  <c r="U239" i="2"/>
  <c r="W239" i="2"/>
  <c r="X239" i="2"/>
  <c r="V239" i="2" s="1"/>
  <c r="Y239" i="2"/>
  <c r="Z239" i="2"/>
  <c r="AA239" i="2" a="1"/>
  <c r="AA239" i="2" s="1"/>
  <c r="AB239" i="2" a="1"/>
  <c r="AB239" i="2" s="1"/>
  <c r="AC239" i="2"/>
  <c r="AD239" i="2"/>
  <c r="AF239" i="2" a="1"/>
  <c r="AF239" i="2" s="1"/>
  <c r="AG239" i="2" s="1"/>
  <c r="AE239" i="2" s="1"/>
  <c r="AH239" i="2"/>
  <c r="AI239" i="2"/>
  <c r="AK239" i="2"/>
  <c r="AL239" i="2"/>
  <c r="AJ239" i="2" s="1"/>
  <c r="AM239" i="2"/>
  <c r="AN239" i="2"/>
  <c r="AO239" i="2"/>
  <c r="AQ239" i="2"/>
  <c r="AP239" i="2" s="1"/>
  <c r="AR239" i="2"/>
  <c r="AT239" i="2"/>
  <c r="AS239" i="2" s="1"/>
  <c r="AU239" i="2"/>
  <c r="AV239" i="2"/>
  <c r="AW239" i="2"/>
  <c r="AX239" i="2"/>
  <c r="AY239" i="2"/>
  <c r="AZ239" i="2"/>
  <c r="BA239" i="2"/>
  <c r="BB239" i="2"/>
  <c r="BC239" i="2"/>
  <c r="BD239" i="2"/>
  <c r="BE239" i="2"/>
  <c r="BF239" i="2"/>
  <c r="BG239" i="2"/>
  <c r="BI239" i="2"/>
  <c r="BJ239" i="2"/>
  <c r="BL239" i="2" a="1"/>
  <c r="BL239" i="2" s="1"/>
  <c r="BP239" i="2"/>
  <c r="BQ239" i="2"/>
  <c r="BR239" i="2"/>
  <c r="BS239" i="2"/>
  <c r="BT239" i="2"/>
  <c r="BU239" i="2"/>
  <c r="BO239" i="2" s="1"/>
  <c r="BV239" i="2"/>
  <c r="BW239" i="2"/>
  <c r="BX239" i="2"/>
  <c r="BY239" i="2"/>
  <c r="BZ239" i="2"/>
  <c r="CB239" i="2"/>
  <c r="CC239" i="2"/>
  <c r="CG239" i="2" s="1"/>
  <c r="CA239" i="2" s="1"/>
  <c r="CD239" i="2"/>
  <c r="CF239" i="2" s="1"/>
  <c r="CE239" i="2"/>
  <c r="CH239" i="2"/>
  <c r="CJ239" i="2"/>
  <c r="CK239" i="2"/>
  <c r="CI239" i="2" s="1"/>
  <c r="CL239" i="2"/>
  <c r="CN239" i="2"/>
  <c r="CM239" i="2" s="1"/>
  <c r="CP239" i="2"/>
  <c r="CQ239" i="2"/>
  <c r="CR239" i="2"/>
  <c r="CS239" i="2"/>
  <c r="CT239" i="2"/>
  <c r="CU239" i="2"/>
  <c r="CV239" i="2"/>
  <c r="CX239" i="2"/>
  <c r="CY239" i="2" a="1"/>
  <c r="CY239" i="2"/>
  <c r="CZ239" i="2"/>
  <c r="CW239" i="2" s="1"/>
  <c r="DA239" i="2"/>
  <c r="DC239" i="2"/>
  <c r="DF239" i="2" s="1"/>
  <c r="DD239" i="2" a="1"/>
  <c r="DD239" i="2"/>
  <c r="DE239" i="2" s="1"/>
  <c r="DB239" i="2" s="1"/>
  <c r="DG239" i="2"/>
  <c r="DH239" i="2"/>
  <c r="DI239" i="2"/>
  <c r="DJ239" i="2"/>
  <c r="DK239" i="2"/>
  <c r="DL239" i="2"/>
  <c r="DN239" i="2" a="1"/>
  <c r="DN239" i="2"/>
  <c r="DO239" i="2"/>
  <c r="DP239" i="2" s="1"/>
  <c r="DM239" i="2" s="1"/>
  <c r="DR239" i="2"/>
  <c r="DS239" i="2"/>
  <c r="DT239" i="2"/>
  <c r="DV239" i="2"/>
  <c r="DW239" i="2"/>
  <c r="DY239" i="2"/>
  <c r="EA239" i="2" s="1"/>
  <c r="DZ239" i="2"/>
  <c r="EB239" i="2"/>
  <c r="EC239" i="2"/>
  <c r="ED239" i="2"/>
  <c r="EF239" i="2" s="1"/>
  <c r="EE239" i="2"/>
  <c r="EH239" i="2"/>
  <c r="EJ239" i="2" s="1"/>
  <c r="C240" i="2"/>
  <c r="H240" i="2"/>
  <c r="G240" i="2" s="1"/>
  <c r="J240" i="2"/>
  <c r="L240" i="2"/>
  <c r="N240" i="2"/>
  <c r="O240" i="2"/>
  <c r="P240" i="2"/>
  <c r="Q240" i="2"/>
  <c r="S240" i="2"/>
  <c r="T240" i="2"/>
  <c r="U240" i="2"/>
  <c r="W240" i="2"/>
  <c r="X240" i="2"/>
  <c r="Y240" i="2"/>
  <c r="AA240" i="2" a="1"/>
  <c r="AA240" i="2" s="1"/>
  <c r="AB240" i="2" a="1"/>
  <c r="AB240" i="2"/>
  <c r="AC240" i="2"/>
  <c r="AD240" i="2"/>
  <c r="Z240" i="2" s="1"/>
  <c r="AF240" i="2" a="1"/>
  <c r="AF240" i="2" s="1"/>
  <c r="AG240" i="2" s="1"/>
  <c r="AE240" i="2" s="1"/>
  <c r="AH240" i="2"/>
  <c r="AI240" i="2"/>
  <c r="AK240" i="2"/>
  <c r="AL240" i="2"/>
  <c r="AM240" i="2"/>
  <c r="AN240" i="2"/>
  <c r="AO240" i="2"/>
  <c r="AQ240" i="2"/>
  <c r="AP240" i="2" s="1"/>
  <c r="AR240" i="2"/>
  <c r="AT240" i="2"/>
  <c r="AS240" i="2" s="1"/>
  <c r="AU240" i="2"/>
  <c r="AW240" i="2"/>
  <c r="AV240" i="2" s="1"/>
  <c r="AX240" i="2"/>
  <c r="AY240" i="2"/>
  <c r="AZ240" i="2"/>
  <c r="BA240" i="2"/>
  <c r="BB240" i="2"/>
  <c r="BC240" i="2"/>
  <c r="BD240" i="2"/>
  <c r="BE240" i="2"/>
  <c r="BF240" i="2"/>
  <c r="BG240" i="2"/>
  <c r="BI240" i="2"/>
  <c r="BH240" i="2" s="1"/>
  <c r="BJ240" i="2"/>
  <c r="BL240" i="2" a="1"/>
  <c r="BL240" i="2" s="1"/>
  <c r="BP240" i="2"/>
  <c r="BQ240" i="2"/>
  <c r="BR240" i="2"/>
  <c r="BS240" i="2"/>
  <c r="BT240" i="2"/>
  <c r="BU240" i="2"/>
  <c r="BV240" i="2"/>
  <c r="BW240" i="2"/>
  <c r="BY240" i="2"/>
  <c r="BX240" i="2" s="1"/>
  <c r="BZ240" i="2"/>
  <c r="CA240" i="2"/>
  <c r="CB240" i="2"/>
  <c r="CC240" i="2"/>
  <c r="CD240" i="2"/>
  <c r="CF240" i="2" s="1"/>
  <c r="CG240" i="2" s="1"/>
  <c r="CE240" i="2"/>
  <c r="CH240" i="2"/>
  <c r="CI240" i="2"/>
  <c r="CJ240" i="2"/>
  <c r="CK240" i="2"/>
  <c r="CL240" i="2"/>
  <c r="CM240" i="2"/>
  <c r="CN240" i="2"/>
  <c r="CP240" i="2"/>
  <c r="CS240" i="2" s="1"/>
  <c r="CQ240" i="2"/>
  <c r="CR240" i="2"/>
  <c r="CT240" i="2"/>
  <c r="CU240" i="2"/>
  <c r="CV240" i="2"/>
  <c r="CX240" i="2"/>
  <c r="CY240" i="2" a="1"/>
  <c r="CY240" i="2" s="1"/>
  <c r="DC240" i="2"/>
  <c r="DD240" i="2" a="1"/>
  <c r="DD240" i="2" s="1"/>
  <c r="DE240" i="2" s="1"/>
  <c r="DB240" i="2" s="1"/>
  <c r="DH240" i="2"/>
  <c r="DI240" i="2"/>
  <c r="DJ240" i="2"/>
  <c r="DK240" i="2"/>
  <c r="DL240" i="2"/>
  <c r="DN240" i="2" a="1"/>
  <c r="DN240" i="2" s="1"/>
  <c r="DO240" i="2"/>
  <c r="DP240" i="2" s="1"/>
  <c r="DM240" i="2" s="1"/>
  <c r="DR240" i="2"/>
  <c r="DS240" i="2"/>
  <c r="DT240" i="2"/>
  <c r="DV240" i="2"/>
  <c r="DW240" i="2"/>
  <c r="DU240" i="2" s="1"/>
  <c r="DX240" i="2"/>
  <c r="DY240" i="2"/>
  <c r="EA240" i="2" s="1"/>
  <c r="EB240" i="2"/>
  <c r="EC240" i="2"/>
  <c r="ED240" i="2"/>
  <c r="EE240" i="2"/>
  <c r="EF240" i="2"/>
  <c r="EG240" i="2"/>
  <c r="EH240" i="2"/>
  <c r="C241" i="2"/>
  <c r="H241" i="2"/>
  <c r="G241" i="2" s="1"/>
  <c r="J241" i="2"/>
  <c r="L241" i="2"/>
  <c r="N241" i="2"/>
  <c r="O241" i="2"/>
  <c r="P241" i="2"/>
  <c r="Q241" i="2"/>
  <c r="S241" i="2"/>
  <c r="T241" i="2"/>
  <c r="U241" i="2"/>
  <c r="W241" i="2"/>
  <c r="X241" i="2"/>
  <c r="Y241" i="2"/>
  <c r="AA241" i="2" a="1"/>
  <c r="AA241" i="2"/>
  <c r="AB241" i="2" a="1"/>
  <c r="AB241" i="2" s="1"/>
  <c r="AD241" i="2" s="1"/>
  <c r="AC241" i="2"/>
  <c r="AF241" i="2" a="1"/>
  <c r="AF241" i="2" s="1"/>
  <c r="AG241" i="2" s="1"/>
  <c r="AH241" i="2"/>
  <c r="AI241" i="2"/>
  <c r="AE241" i="2" s="1"/>
  <c r="AK241" i="2"/>
  <c r="AL241" i="2"/>
  <c r="AJ241" i="2" s="1"/>
  <c r="AN241" i="2"/>
  <c r="AO241" i="2"/>
  <c r="AM241" i="2" s="1"/>
  <c r="AQ241" i="2"/>
  <c r="AP241" i="2" s="1"/>
  <c r="AR241" i="2"/>
  <c r="AS241" i="2"/>
  <c r="AT241" i="2"/>
  <c r="AU241" i="2"/>
  <c r="AW241" i="2"/>
  <c r="AV241" i="2" s="1"/>
  <c r="AX241" i="2"/>
  <c r="AZ241" i="2"/>
  <c r="AY241" i="2" s="1"/>
  <c r="BA241" i="2"/>
  <c r="BC241" i="2"/>
  <c r="BB241" i="2" s="1"/>
  <c r="BD241" i="2"/>
  <c r="BE241" i="2"/>
  <c r="BF241" i="2"/>
  <c r="BG241" i="2"/>
  <c r="BH241" i="2"/>
  <c r="BI241" i="2"/>
  <c r="BJ241" i="2"/>
  <c r="BK241" i="2"/>
  <c r="BL241" i="2" a="1"/>
  <c r="BL241" i="2"/>
  <c r="BM241" i="2" s="1"/>
  <c r="BP241" i="2"/>
  <c r="BQ241" i="2"/>
  <c r="BR241" i="2"/>
  <c r="BS241" i="2"/>
  <c r="BT241" i="2"/>
  <c r="BU241" i="2"/>
  <c r="BV241" i="2"/>
  <c r="BW241" i="2"/>
  <c r="BO241" i="2" s="1"/>
  <c r="BY241" i="2"/>
  <c r="BX241" i="2" s="1"/>
  <c r="BZ241" i="2"/>
  <c r="CB241" i="2"/>
  <c r="CC241" i="2"/>
  <c r="CD241" i="2"/>
  <c r="CE241" i="2"/>
  <c r="CF241" i="2"/>
  <c r="CG241" i="2" s="1"/>
  <c r="CH241" i="2"/>
  <c r="CJ241" i="2"/>
  <c r="CI241" i="2" s="1"/>
  <c r="CK241" i="2"/>
  <c r="CL241" i="2"/>
  <c r="CM241" i="2"/>
  <c r="CN241" i="2"/>
  <c r="CP241" i="2"/>
  <c r="CS241" i="2" s="1"/>
  <c r="CQ241" i="2"/>
  <c r="CR241" i="2"/>
  <c r="CO241" i="2" s="1"/>
  <c r="CT241" i="2"/>
  <c r="CU241" i="2"/>
  <c r="CV241" i="2"/>
  <c r="CW241" i="2"/>
  <c r="CX241" i="2"/>
  <c r="CY241" i="2" a="1"/>
  <c r="CY241" i="2"/>
  <c r="CZ241" i="2" s="1"/>
  <c r="DC241" i="2"/>
  <c r="DD241" i="2" a="1"/>
  <c r="DD241" i="2"/>
  <c r="DE241" i="2" s="1"/>
  <c r="DB241" i="2" s="1"/>
  <c r="DG241" i="2"/>
  <c r="DH241" i="2"/>
  <c r="DI241" i="2"/>
  <c r="DK241" i="2"/>
  <c r="DL241" i="2"/>
  <c r="DJ241" i="2" s="1"/>
  <c r="DN241" i="2" a="1"/>
  <c r="DN241" i="2"/>
  <c r="DQ241" i="2" s="1"/>
  <c r="DO241" i="2"/>
  <c r="DR241" i="2"/>
  <c r="DS241" i="2"/>
  <c r="DT241" i="2"/>
  <c r="DU241" i="2"/>
  <c r="DV241" i="2"/>
  <c r="DW241" i="2"/>
  <c r="DY241" i="2"/>
  <c r="DX241" i="2" s="1"/>
  <c r="EB241" i="2"/>
  <c r="EC241" i="2"/>
  <c r="ED241" i="2"/>
  <c r="EF241" i="2" s="1"/>
  <c r="EG241" i="2"/>
  <c r="EH241" i="2"/>
  <c r="EJ241" i="2" s="1"/>
  <c r="C242" i="2"/>
  <c r="H242" i="2"/>
  <c r="G242" i="2" s="1"/>
  <c r="J242" i="2"/>
  <c r="L242" i="2"/>
  <c r="N242" i="2"/>
  <c r="O242" i="2"/>
  <c r="P242" i="2"/>
  <c r="M242" i="2" s="1"/>
  <c r="Q242" i="2"/>
  <c r="S242" i="2"/>
  <c r="T242" i="2"/>
  <c r="R242" i="2" s="1"/>
  <c r="U242" i="2"/>
  <c r="W242" i="2"/>
  <c r="X242" i="2"/>
  <c r="Y242" i="2"/>
  <c r="AA242" i="2" a="1"/>
  <c r="AA242" i="2" s="1"/>
  <c r="AB242" i="2" a="1"/>
  <c r="AB242" i="2" s="1"/>
  <c r="AC242" i="2"/>
  <c r="AF242" i="2" a="1"/>
  <c r="AF242" i="2"/>
  <c r="AG242" i="2" s="1"/>
  <c r="AH242" i="2"/>
  <c r="AI242" i="2"/>
  <c r="AK242" i="2"/>
  <c r="AJ242" i="2" s="1"/>
  <c r="AL242" i="2"/>
  <c r="AN242" i="2"/>
  <c r="AM242" i="2" s="1"/>
  <c r="AO242" i="2"/>
  <c r="AP242" i="2"/>
  <c r="AQ242" i="2"/>
  <c r="AR242" i="2"/>
  <c r="AS242" i="2"/>
  <c r="AT242" i="2"/>
  <c r="AU242" i="2"/>
  <c r="AW242" i="2"/>
  <c r="AX242" i="2"/>
  <c r="AV242" i="2" s="1"/>
  <c r="AY242" i="2"/>
  <c r="AZ242" i="2"/>
  <c r="BA242" i="2"/>
  <c r="BC242" i="2"/>
  <c r="BB242" i="2" s="1"/>
  <c r="BD242" i="2"/>
  <c r="BF242" i="2"/>
  <c r="BG242" i="2"/>
  <c r="BE242" i="2" s="1"/>
  <c r="BH242" i="2"/>
  <c r="BI242" i="2"/>
  <c r="BJ242" i="2"/>
  <c r="BL242" i="2" a="1"/>
  <c r="BL242" i="2"/>
  <c r="BN242" i="2" s="1"/>
  <c r="BM242" i="2"/>
  <c r="BP242" i="2"/>
  <c r="BQ242" i="2"/>
  <c r="BR242" i="2"/>
  <c r="BS242" i="2"/>
  <c r="BT242" i="2"/>
  <c r="BU242" i="2"/>
  <c r="BV242" i="2"/>
  <c r="BW242" i="2"/>
  <c r="BO242" i="2" s="1"/>
  <c r="BY242" i="2"/>
  <c r="BZ242" i="2"/>
  <c r="BX242" i="2" s="1"/>
  <c r="CB242" i="2"/>
  <c r="CC242" i="2"/>
  <c r="CD242" i="2"/>
  <c r="CE242" i="2"/>
  <c r="CH242" i="2"/>
  <c r="CJ242" i="2"/>
  <c r="CK242" i="2"/>
  <c r="CI242" i="2" s="1"/>
  <c r="CL242" i="2"/>
  <c r="CM242" i="2"/>
  <c r="CN242" i="2"/>
  <c r="CP242" i="2"/>
  <c r="CS242" i="2" s="1"/>
  <c r="CQ242" i="2"/>
  <c r="CR242" i="2" s="1"/>
  <c r="CU242" i="2"/>
  <c r="CT242" i="2" s="1"/>
  <c r="CV242" i="2"/>
  <c r="CX242" i="2"/>
  <c r="DA242" i="2" s="1"/>
  <c r="CY242" i="2" a="1"/>
  <c r="CY242" i="2"/>
  <c r="CZ242" i="2" s="1"/>
  <c r="CW242" i="2" s="1"/>
  <c r="DC242" i="2"/>
  <c r="DD242" i="2" a="1"/>
  <c r="DD242" i="2"/>
  <c r="DE242" i="2" s="1"/>
  <c r="DB242" i="2" s="1"/>
  <c r="DH242" i="2"/>
  <c r="DI242" i="2"/>
  <c r="DG242" i="2" s="1"/>
  <c r="DJ242" i="2"/>
  <c r="DK242" i="2"/>
  <c r="DL242" i="2"/>
  <c r="DN242" i="2" a="1"/>
  <c r="DN242" i="2" s="1"/>
  <c r="DQ242" i="2" s="1"/>
  <c r="DO242" i="2"/>
  <c r="DP242" i="2"/>
  <c r="DM242" i="2" s="1"/>
  <c r="DS242" i="2"/>
  <c r="DT242" i="2"/>
  <c r="DV242" i="2"/>
  <c r="DU242" i="2" s="1"/>
  <c r="DW242" i="2"/>
  <c r="DY242" i="2"/>
  <c r="DZ242" i="2" s="1"/>
  <c r="EB242" i="2"/>
  <c r="DX242" i="2" s="1"/>
  <c r="EC242" i="2"/>
  <c r="ED242" i="2"/>
  <c r="EE242" i="2"/>
  <c r="EF242" i="2"/>
  <c r="EG242" i="2"/>
  <c r="EH242" i="2"/>
  <c r="EI242" i="2"/>
  <c r="EJ242" i="2"/>
  <c r="C243" i="2"/>
  <c r="G243" i="2"/>
  <c r="H243" i="2"/>
  <c r="J243" i="2"/>
  <c r="L243" i="2"/>
  <c r="N243" i="2"/>
  <c r="O243" i="2"/>
  <c r="P243" i="2"/>
  <c r="Q243" i="2"/>
  <c r="S243" i="2"/>
  <c r="T243" i="2"/>
  <c r="R243" i="2" s="1"/>
  <c r="U243" i="2"/>
  <c r="W243" i="2"/>
  <c r="X243" i="2"/>
  <c r="Y243" i="2"/>
  <c r="AA243" i="2" a="1"/>
  <c r="AA243" i="2"/>
  <c r="AB243" i="2" a="1"/>
  <c r="AB243" i="2" s="1"/>
  <c r="AD243" i="2" s="1"/>
  <c r="Z243" i="2" s="1"/>
  <c r="AC243" i="2"/>
  <c r="AF243" i="2" a="1"/>
  <c r="AF243" i="2" s="1"/>
  <c r="AG243" i="2" s="1"/>
  <c r="AE243" i="2" s="1"/>
  <c r="AH243" i="2"/>
  <c r="AI243" i="2"/>
  <c r="AK243" i="2"/>
  <c r="AL243" i="2"/>
  <c r="AM243" i="2"/>
  <c r="AN243" i="2"/>
  <c r="AO243" i="2"/>
  <c r="AP243" i="2"/>
  <c r="AQ243" i="2"/>
  <c r="AR243" i="2"/>
  <c r="AT243" i="2"/>
  <c r="AU243" i="2"/>
  <c r="AS243" i="2" s="1"/>
  <c r="AV243" i="2"/>
  <c r="AW243" i="2"/>
  <c r="AX243" i="2"/>
  <c r="AZ243" i="2"/>
  <c r="BA243" i="2"/>
  <c r="AY243" i="2" s="1"/>
  <c r="BC243" i="2"/>
  <c r="BD243" i="2"/>
  <c r="BB243" i="2" s="1"/>
  <c r="BF243" i="2"/>
  <c r="BE243" i="2" s="1"/>
  <c r="BG243" i="2"/>
  <c r="BI243" i="2"/>
  <c r="BH243" i="2" s="1"/>
  <c r="BJ243" i="2"/>
  <c r="BL243" i="2" a="1"/>
  <c r="BL243" i="2" s="1"/>
  <c r="BP243" i="2"/>
  <c r="BQ243" i="2"/>
  <c r="BR243" i="2"/>
  <c r="BS243" i="2"/>
  <c r="BT243" i="2"/>
  <c r="BU243" i="2"/>
  <c r="BV243" i="2"/>
  <c r="BW243" i="2"/>
  <c r="BY243" i="2"/>
  <c r="BX243" i="2" s="1"/>
  <c r="BZ243" i="2"/>
  <c r="CB243" i="2"/>
  <c r="CC243" i="2"/>
  <c r="CD243" i="2"/>
  <c r="CE243" i="2"/>
  <c r="CF243" i="2"/>
  <c r="CG243" i="2"/>
  <c r="CA243" i="2" s="1"/>
  <c r="CH243" i="2"/>
  <c r="CI243" i="2"/>
  <c r="CJ243" i="2"/>
  <c r="CK243" i="2"/>
  <c r="CL243" i="2"/>
  <c r="CN243" i="2"/>
  <c r="CM243" i="2" s="1"/>
  <c r="CP243" i="2"/>
  <c r="CQ243" i="2"/>
  <c r="CU243" i="2"/>
  <c r="CV243" i="2"/>
  <c r="CT243" i="2" s="1"/>
  <c r="CX243" i="2"/>
  <c r="CY243" i="2" a="1"/>
  <c r="CY243" i="2" s="1"/>
  <c r="CZ243" i="2" s="1"/>
  <c r="CW243" i="2" s="1"/>
  <c r="DC243" i="2"/>
  <c r="DD243" i="2" a="1"/>
  <c r="DD243" i="2" s="1"/>
  <c r="DE243" i="2" s="1"/>
  <c r="DB243" i="2" s="1"/>
  <c r="DG243" i="2"/>
  <c r="DH243" i="2"/>
  <c r="DI243" i="2"/>
  <c r="DK243" i="2"/>
  <c r="DL243" i="2"/>
  <c r="DJ243" i="2" s="1"/>
  <c r="DM243" i="2"/>
  <c r="DN243" i="2" a="1"/>
  <c r="DN243" i="2"/>
  <c r="DO243" i="2"/>
  <c r="DP243" i="2" s="1"/>
  <c r="DQ243" i="2"/>
  <c r="DS243" i="2"/>
  <c r="DT243" i="2"/>
  <c r="DR243" i="2" s="1"/>
  <c r="DV243" i="2"/>
  <c r="DU243" i="2" s="1"/>
  <c r="DW243" i="2"/>
  <c r="DY243" i="2"/>
  <c r="DZ243" i="2" s="1"/>
  <c r="EB243" i="2"/>
  <c r="ED243" i="2"/>
  <c r="EC243" i="2" s="1"/>
  <c r="EG243" i="2"/>
  <c r="EH243" i="2"/>
  <c r="EI243" i="2" s="1"/>
  <c r="EJ243" i="2"/>
  <c r="C244" i="2"/>
  <c r="H244" i="2"/>
  <c r="G244" i="2" s="1"/>
  <c r="J244" i="2"/>
  <c r="I244" i="2" s="1"/>
  <c r="L244" i="2"/>
  <c r="N244" i="2"/>
  <c r="O244" i="2"/>
  <c r="P244" i="2"/>
  <c r="Q244" i="2"/>
  <c r="S244" i="2"/>
  <c r="T244" i="2"/>
  <c r="R244" i="2" s="1"/>
  <c r="U244" i="2"/>
  <c r="W244" i="2"/>
  <c r="X244" i="2"/>
  <c r="V244" i="2" s="1"/>
  <c r="Y244" i="2"/>
  <c r="AA244" i="2" a="1"/>
  <c r="AA244" i="2" s="1"/>
  <c r="AB244" i="2" a="1"/>
  <c r="AB244" i="2"/>
  <c r="AC244" i="2"/>
  <c r="AD244" i="2"/>
  <c r="AF244" i="2" a="1"/>
  <c r="AF244" i="2" s="1"/>
  <c r="AG244" i="2" s="1"/>
  <c r="AH244" i="2"/>
  <c r="AI244" i="2"/>
  <c r="AE244" i="2" s="1"/>
  <c r="AJ244" i="2"/>
  <c r="AK244" i="2"/>
  <c r="AL244" i="2"/>
  <c r="AM244" i="2"/>
  <c r="AN244" i="2"/>
  <c r="AO244" i="2"/>
  <c r="AQ244" i="2"/>
  <c r="AP244" i="2" s="1"/>
  <c r="AR244" i="2"/>
  <c r="AS244" i="2"/>
  <c r="AT244" i="2"/>
  <c r="AU244" i="2"/>
  <c r="AV244" i="2"/>
  <c r="AW244" i="2"/>
  <c r="AX244" i="2"/>
  <c r="AZ244" i="2"/>
  <c r="BA244" i="2"/>
  <c r="AY244" i="2" s="1"/>
  <c r="BB244" i="2"/>
  <c r="BC244" i="2"/>
  <c r="BD244" i="2"/>
  <c r="BF244" i="2"/>
  <c r="BG244" i="2"/>
  <c r="BE244" i="2" s="1"/>
  <c r="BI244" i="2"/>
  <c r="BJ244" i="2"/>
  <c r="BH244" i="2" s="1"/>
  <c r="BL244" i="2" a="1"/>
  <c r="BL244" i="2" s="1"/>
  <c r="BM244" i="2" s="1"/>
  <c r="BP244" i="2"/>
  <c r="BQ244" i="2"/>
  <c r="BR244" i="2"/>
  <c r="BS244" i="2"/>
  <c r="BT244" i="2"/>
  <c r="BU244" i="2"/>
  <c r="BV244" i="2"/>
  <c r="BW244" i="2"/>
  <c r="BO244" i="2" s="1"/>
  <c r="BX244" i="2"/>
  <c r="BY244" i="2"/>
  <c r="BZ244" i="2"/>
  <c r="CB244" i="2"/>
  <c r="CC244" i="2"/>
  <c r="CD244" i="2"/>
  <c r="CE244" i="2"/>
  <c r="CF244" i="2"/>
  <c r="CG244" i="2" s="1"/>
  <c r="CA244" i="2" s="1"/>
  <c r="CH244" i="2"/>
  <c r="CJ244" i="2"/>
  <c r="CK244" i="2"/>
  <c r="CL244" i="2"/>
  <c r="CI244" i="2" s="1"/>
  <c r="CM244" i="2"/>
  <c r="CN244" i="2"/>
  <c r="CP244" i="2"/>
  <c r="CR244" i="2" s="1"/>
  <c r="CQ244" i="2"/>
  <c r="CU244" i="2"/>
  <c r="CV244" i="2"/>
  <c r="CT244" i="2" s="1"/>
  <c r="CX244" i="2"/>
  <c r="CY244" i="2" a="1"/>
  <c r="CY244" i="2" s="1"/>
  <c r="CZ244" i="2" s="1"/>
  <c r="CW244" i="2" s="1"/>
  <c r="DC244" i="2"/>
  <c r="DF244" i="2" s="1"/>
  <c r="DD244" i="2" a="1"/>
  <c r="DD244" i="2" s="1"/>
  <c r="DE244" i="2" s="1"/>
  <c r="DB244" i="2" s="1"/>
  <c r="DH244" i="2"/>
  <c r="DG244" i="2" s="1"/>
  <c r="DI244" i="2"/>
  <c r="DK244" i="2"/>
  <c r="DJ244" i="2" s="1"/>
  <c r="DL244" i="2"/>
  <c r="DN244" i="2" a="1"/>
  <c r="DN244" i="2" s="1"/>
  <c r="DO244" i="2"/>
  <c r="DP244" i="2" s="1"/>
  <c r="DM244" i="2" s="1"/>
  <c r="DQ244" i="2"/>
  <c r="DR244" i="2"/>
  <c r="DS244" i="2"/>
  <c r="DT244" i="2"/>
  <c r="DV244" i="2"/>
  <c r="DW244" i="2"/>
  <c r="DU244" i="2" s="1"/>
  <c r="DX244" i="2"/>
  <c r="DY244" i="2"/>
  <c r="EA244" i="2" s="1"/>
  <c r="DZ244" i="2"/>
  <c r="EB244" i="2"/>
  <c r="ED244" i="2"/>
  <c r="EC244" i="2" s="1"/>
  <c r="EE244" i="2"/>
  <c r="EF244" i="2"/>
  <c r="EH244" i="2"/>
  <c r="C245" i="2"/>
  <c r="H245" i="2"/>
  <c r="G245" i="2" s="1"/>
  <c r="J245" i="2"/>
  <c r="L245" i="2"/>
  <c r="I245" i="2" s="1"/>
  <c r="N245" i="2"/>
  <c r="O245" i="2"/>
  <c r="P245" i="2"/>
  <c r="Q245" i="2"/>
  <c r="S245" i="2"/>
  <c r="T245" i="2"/>
  <c r="R245" i="2" s="1"/>
  <c r="U245" i="2"/>
  <c r="W245" i="2"/>
  <c r="X245" i="2"/>
  <c r="V245" i="2" s="1"/>
  <c r="Y245" i="2"/>
  <c r="AA245" i="2" a="1"/>
  <c r="AA245" i="2"/>
  <c r="AB245" i="2" a="1"/>
  <c r="AB245" i="2"/>
  <c r="AD245" i="2" s="1"/>
  <c r="AC245" i="2"/>
  <c r="Z245" i="2" s="1"/>
  <c r="AF245" i="2" a="1"/>
  <c r="AF245" i="2" s="1"/>
  <c r="AG245" i="2"/>
  <c r="AH245" i="2"/>
  <c r="AI245" i="2"/>
  <c r="AJ245" i="2"/>
  <c r="AK245" i="2"/>
  <c r="AL245" i="2"/>
  <c r="AN245" i="2"/>
  <c r="AO245" i="2"/>
  <c r="AM245" i="2" s="1"/>
  <c r="AQ245" i="2"/>
  <c r="AR245" i="2"/>
  <c r="AP245" i="2" s="1"/>
  <c r="AT245" i="2"/>
  <c r="AU245" i="2"/>
  <c r="AS245" i="2" s="1"/>
  <c r="AW245" i="2"/>
  <c r="AV245" i="2" s="1"/>
  <c r="AX245" i="2"/>
  <c r="AY245" i="2"/>
  <c r="AZ245" i="2"/>
  <c r="BA245" i="2"/>
  <c r="BC245" i="2"/>
  <c r="BB245" i="2" s="1"/>
  <c r="BD245" i="2"/>
  <c r="BE245" i="2"/>
  <c r="BF245" i="2"/>
  <c r="BG245" i="2"/>
  <c r="BH245" i="2"/>
  <c r="BI245" i="2"/>
  <c r="BJ245" i="2"/>
  <c r="BL245" i="2" a="1"/>
  <c r="BL245" i="2"/>
  <c r="BM245" i="2" s="1"/>
  <c r="BP245" i="2"/>
  <c r="BQ245" i="2"/>
  <c r="BR245" i="2"/>
  <c r="BS245" i="2"/>
  <c r="BT245" i="2"/>
  <c r="BU245" i="2"/>
  <c r="BV245" i="2"/>
  <c r="BW245" i="2"/>
  <c r="BO245" i="2" s="1"/>
  <c r="BY245" i="2"/>
  <c r="BZ245" i="2"/>
  <c r="BX245" i="2" s="1"/>
  <c r="CB245" i="2"/>
  <c r="CC245" i="2"/>
  <c r="CD245" i="2"/>
  <c r="CF245" i="2" s="1"/>
  <c r="CE245" i="2"/>
  <c r="CH245" i="2"/>
  <c r="CJ245" i="2"/>
  <c r="CI245" i="2" s="1"/>
  <c r="CK245" i="2"/>
  <c r="CL245" i="2"/>
  <c r="CM245" i="2"/>
  <c r="CN245" i="2"/>
  <c r="CP245" i="2"/>
  <c r="CS245" i="2" s="1"/>
  <c r="CQ245" i="2"/>
  <c r="CT245" i="2"/>
  <c r="CU245" i="2"/>
  <c r="CV245" i="2"/>
  <c r="CX245" i="2"/>
  <c r="CY245" i="2" a="1"/>
  <c r="CY245" i="2"/>
  <c r="CZ245" i="2" s="1"/>
  <c r="CW245" i="2" s="1"/>
  <c r="DA245" i="2"/>
  <c r="DC245" i="2"/>
  <c r="DD245" i="2" a="1"/>
  <c r="DD245" i="2"/>
  <c r="DE245" i="2" s="1"/>
  <c r="DB245" i="2" s="1"/>
  <c r="DF245" i="2"/>
  <c r="DH245" i="2"/>
  <c r="DI245" i="2"/>
  <c r="DG245" i="2" s="1"/>
  <c r="DK245" i="2"/>
  <c r="DL245" i="2"/>
  <c r="DJ245" i="2" s="1"/>
  <c r="DN245" i="2" a="1"/>
  <c r="DN245" i="2" s="1"/>
  <c r="DQ245" i="2" s="1"/>
  <c r="DO245" i="2"/>
  <c r="DP245" i="2" s="1"/>
  <c r="DM245" i="2" s="1"/>
  <c r="DS245" i="2"/>
  <c r="DR245" i="2" s="1"/>
  <c r="DT245" i="2"/>
  <c r="DV245" i="2"/>
  <c r="DW245" i="2"/>
  <c r="DU245" i="2" s="1"/>
  <c r="DX245" i="2"/>
  <c r="DY245" i="2"/>
  <c r="DZ245" i="2" s="1"/>
  <c r="EA245" i="2"/>
  <c r="EB245" i="2"/>
  <c r="EC245" i="2"/>
  <c r="ED245" i="2"/>
  <c r="EE245" i="2" s="1"/>
  <c r="EF245" i="2"/>
  <c r="EG245" i="2"/>
  <c r="EH245" i="2"/>
  <c r="EI245" i="2"/>
  <c r="EJ245" i="2"/>
  <c r="C246" i="2"/>
  <c r="G246" i="2"/>
  <c r="H246" i="2"/>
  <c r="J246" i="2"/>
  <c r="I246" i="2"/>
  <c r="L246" i="2"/>
  <c r="N246" i="2"/>
  <c r="O246" i="2"/>
  <c r="P246" i="2"/>
  <c r="M246" i="2" s="1"/>
  <c r="Q246" i="2"/>
  <c r="S246" i="2"/>
  <c r="T246" i="2"/>
  <c r="R246" i="2" s="1"/>
  <c r="U246" i="2"/>
  <c r="W246" i="2"/>
  <c r="X246" i="2"/>
  <c r="V246" i="2" s="1"/>
  <c r="Y246" i="2"/>
  <c r="AA246" i="2" a="1"/>
  <c r="AA246" i="2" s="1"/>
  <c r="AD246" i="2" s="1"/>
  <c r="Z246" i="2" s="1"/>
  <c r="AB246" i="2" a="1"/>
  <c r="AB246" i="2" s="1"/>
  <c r="AC246" i="2"/>
  <c r="AF246" i="2" a="1"/>
  <c r="AF246" i="2" s="1"/>
  <c r="AG246" i="2" s="1"/>
  <c r="AH246" i="2"/>
  <c r="AI246" i="2"/>
  <c r="AK246" i="2"/>
  <c r="AL246" i="2"/>
  <c r="AJ246" i="2" s="1"/>
  <c r="AN246" i="2"/>
  <c r="AM246" i="2" s="1"/>
  <c r="AO246" i="2"/>
  <c r="AP246" i="2"/>
  <c r="AQ246" i="2"/>
  <c r="AR246" i="2"/>
  <c r="AT246" i="2"/>
  <c r="AU246" i="2"/>
  <c r="AS246" i="2" s="1"/>
  <c r="AV246" i="2"/>
  <c r="AW246" i="2"/>
  <c r="AX246" i="2"/>
  <c r="AZ246" i="2"/>
  <c r="BA246" i="2"/>
  <c r="AY246" i="2" s="1"/>
  <c r="BC246" i="2"/>
  <c r="BD246" i="2"/>
  <c r="BF246" i="2"/>
  <c r="BE246" i="2" s="1"/>
  <c r="BG246" i="2"/>
  <c r="BI246" i="2"/>
  <c r="BH246" i="2" s="1"/>
  <c r="BJ246" i="2"/>
  <c r="BL246" i="2" a="1"/>
  <c r="BL246" i="2"/>
  <c r="BN246" i="2" s="1"/>
  <c r="BP246" i="2"/>
  <c r="BQ246" i="2"/>
  <c r="BR246" i="2"/>
  <c r="BS246" i="2"/>
  <c r="BT246" i="2"/>
  <c r="BU246" i="2"/>
  <c r="BV246" i="2"/>
  <c r="BW246" i="2"/>
  <c r="BX246" i="2"/>
  <c r="BY246" i="2"/>
  <c r="BZ246" i="2"/>
  <c r="CB246" i="2"/>
  <c r="CC246" i="2"/>
  <c r="CD246" i="2"/>
  <c r="CE246" i="2"/>
  <c r="CF246" i="2"/>
  <c r="CH246" i="2"/>
  <c r="CJ246" i="2"/>
  <c r="CI246" i="2" s="1"/>
  <c r="CK246" i="2"/>
  <c r="CL246" i="2"/>
  <c r="CN246" i="2"/>
  <c r="CM246" i="2" s="1"/>
  <c r="CP246" i="2"/>
  <c r="CR246" i="2" s="1"/>
  <c r="CQ246" i="2"/>
  <c r="CU246" i="2"/>
  <c r="CV246" i="2"/>
  <c r="CT246" i="2" s="1"/>
  <c r="CX246" i="2"/>
  <c r="CY246" i="2" a="1"/>
  <c r="CY246" i="2" s="1"/>
  <c r="CZ246" i="2" s="1"/>
  <c r="CW246" i="2" s="1"/>
  <c r="DC246" i="2"/>
  <c r="DF246" i="2" s="1"/>
  <c r="DD246" i="2" a="1"/>
  <c r="DD246" i="2"/>
  <c r="DE246" i="2" s="1"/>
  <c r="DB246" i="2" s="1"/>
  <c r="DG246" i="2"/>
  <c r="DH246" i="2"/>
  <c r="DI246" i="2"/>
  <c r="DK246" i="2"/>
  <c r="DL246" i="2"/>
  <c r="DJ246" i="2" s="1"/>
  <c r="DN246" i="2" a="1"/>
  <c r="DN246" i="2"/>
  <c r="DO246" i="2"/>
  <c r="DQ246" i="2"/>
  <c r="DS246" i="2"/>
  <c r="DR246" i="2" s="1"/>
  <c r="DT246" i="2"/>
  <c r="DU246" i="2"/>
  <c r="DV246" i="2"/>
  <c r="DW246" i="2"/>
  <c r="DY246" i="2"/>
  <c r="DZ246" i="2" s="1"/>
  <c r="EB246" i="2"/>
  <c r="DX246" i="2" s="1"/>
  <c r="EC246" i="2"/>
  <c r="ED246" i="2"/>
  <c r="EG246" i="2"/>
  <c r="EH246" i="2"/>
  <c r="EI246" i="2"/>
  <c r="EJ246" i="2"/>
  <c r="C247" i="2"/>
  <c r="G247" i="2"/>
  <c r="H247" i="2"/>
  <c r="J247" i="2"/>
  <c r="I247" i="2"/>
  <c r="L247" i="2"/>
  <c r="N247" i="2"/>
  <c r="O247" i="2"/>
  <c r="P247" i="2"/>
  <c r="Q247" i="2"/>
  <c r="S247" i="2"/>
  <c r="T247" i="2"/>
  <c r="U247" i="2"/>
  <c r="W247" i="2"/>
  <c r="X247" i="2"/>
  <c r="V247" i="2" s="1"/>
  <c r="Y247" i="2"/>
  <c r="AA247" i="2" a="1"/>
  <c r="AA247" i="2" s="1"/>
  <c r="AB247" i="2" a="1"/>
  <c r="AB247" i="2"/>
  <c r="AD247" i="2" s="1"/>
  <c r="Z247" i="2" s="1"/>
  <c r="AC247" i="2"/>
  <c r="AF247" i="2" a="1"/>
  <c r="AF247" i="2" s="1"/>
  <c r="AG247" i="2" s="1"/>
  <c r="AH247" i="2"/>
  <c r="AI247" i="2"/>
  <c r="AK247" i="2"/>
  <c r="AL247" i="2"/>
  <c r="AJ247" i="2" s="1"/>
  <c r="AN247" i="2"/>
  <c r="AO247" i="2"/>
  <c r="AM247" i="2" s="1"/>
  <c r="AQ247" i="2"/>
  <c r="AP247" i="2" s="1"/>
  <c r="AR247" i="2"/>
  <c r="AT247" i="2"/>
  <c r="AU247" i="2"/>
  <c r="AS247" i="2" s="1"/>
  <c r="AV247" i="2"/>
  <c r="AW247" i="2"/>
  <c r="AX247" i="2"/>
  <c r="AZ247" i="2"/>
  <c r="BA247" i="2"/>
  <c r="AY247" i="2" s="1"/>
  <c r="BC247" i="2"/>
  <c r="BB247" i="2" s="1"/>
  <c r="BD247" i="2"/>
  <c r="BF247" i="2"/>
  <c r="BG247" i="2"/>
  <c r="BE247" i="2" s="1"/>
  <c r="BI247" i="2"/>
  <c r="BH247" i="2" s="1"/>
  <c r="BJ247" i="2"/>
  <c r="BL247" i="2" a="1"/>
  <c r="BL247" i="2" s="1"/>
  <c r="BP247" i="2"/>
  <c r="BQ247" i="2"/>
  <c r="BR247" i="2"/>
  <c r="BS247" i="2"/>
  <c r="BT247" i="2"/>
  <c r="BU247" i="2"/>
  <c r="BV247" i="2"/>
  <c r="BW247" i="2"/>
  <c r="BX247" i="2"/>
  <c r="BY247" i="2"/>
  <c r="BZ247" i="2"/>
  <c r="CB247" i="2"/>
  <c r="CC247" i="2"/>
  <c r="CD247" i="2"/>
  <c r="CE247" i="2"/>
  <c r="CF247" i="2"/>
  <c r="CG247" i="2" s="1"/>
  <c r="CA247" i="2" s="1"/>
  <c r="CH247" i="2"/>
  <c r="CI247" i="2"/>
  <c r="CJ247" i="2"/>
  <c r="CK247" i="2"/>
  <c r="CL247" i="2"/>
  <c r="CN247" i="2"/>
  <c r="CM247" i="2" s="1"/>
  <c r="CP247" i="2"/>
  <c r="CQ247" i="2"/>
  <c r="CR247" i="2" s="1"/>
  <c r="CT247" i="2"/>
  <c r="CU247" i="2"/>
  <c r="CV247" i="2"/>
  <c r="CX247" i="2"/>
  <c r="DA247" i="2" s="1"/>
  <c r="CY247" i="2" a="1"/>
  <c r="CY247" i="2"/>
  <c r="CZ247" i="2" s="1"/>
  <c r="CW247" i="2" s="1"/>
  <c r="DC247" i="2"/>
  <c r="DD247" i="2" a="1"/>
  <c r="DD247" i="2" s="1"/>
  <c r="DH247" i="2"/>
  <c r="DG247" i="2" s="1"/>
  <c r="DI247" i="2"/>
  <c r="DK247" i="2"/>
  <c r="DL247" i="2"/>
  <c r="DJ247" i="2" s="1"/>
  <c r="DN247" i="2" a="1"/>
  <c r="DN247" i="2" s="1"/>
  <c r="DO247" i="2"/>
  <c r="DP247" i="2" s="1"/>
  <c r="DM247" i="2" s="1"/>
  <c r="DR247" i="2"/>
  <c r="DS247" i="2"/>
  <c r="DT247" i="2"/>
  <c r="DU247" i="2"/>
  <c r="DV247" i="2"/>
  <c r="DW247" i="2"/>
  <c r="DY247" i="2"/>
  <c r="DZ247" i="2" s="1"/>
  <c r="EB247" i="2"/>
  <c r="EC247" i="2"/>
  <c r="ED247" i="2"/>
  <c r="EE247" i="2"/>
  <c r="EF247" i="2"/>
  <c r="EG247" i="2"/>
  <c r="EH247" i="2"/>
  <c r="EI247" i="2"/>
  <c r="EJ247" i="2"/>
  <c r="C248" i="2"/>
  <c r="H248" i="2"/>
  <c r="G248" i="2" s="1"/>
  <c r="J248" i="2"/>
  <c r="L248" i="2"/>
  <c r="N248" i="2"/>
  <c r="O248" i="2"/>
  <c r="P248" i="2"/>
  <c r="Q248" i="2"/>
  <c r="S248" i="2"/>
  <c r="T248" i="2"/>
  <c r="R248" i="2" s="1"/>
  <c r="U248" i="2"/>
  <c r="W248" i="2"/>
  <c r="X248" i="2"/>
  <c r="V248" i="2" s="1"/>
  <c r="Y248" i="2"/>
  <c r="AA248" i="2" a="1"/>
  <c r="AA248" i="2"/>
  <c r="AB248" i="2" a="1"/>
  <c r="AB248" i="2"/>
  <c r="AD248" i="2" s="1"/>
  <c r="AC248" i="2"/>
  <c r="Z248" i="2" s="1"/>
  <c r="AE248" i="2"/>
  <c r="AF248" i="2" a="1"/>
  <c r="AF248" i="2" s="1"/>
  <c r="AG248" i="2"/>
  <c r="AH248" i="2"/>
  <c r="AI248" i="2"/>
  <c r="AJ248" i="2"/>
  <c r="AK248" i="2"/>
  <c r="AL248" i="2"/>
  <c r="AM248" i="2"/>
  <c r="AN248" i="2"/>
  <c r="AO248" i="2"/>
  <c r="AQ248" i="2"/>
  <c r="AP248" i="2" s="1"/>
  <c r="AR248" i="2"/>
  <c r="AS248" i="2"/>
  <c r="AT248" i="2"/>
  <c r="AU248" i="2"/>
  <c r="AW248" i="2"/>
  <c r="AV248" i="2" s="1"/>
  <c r="AX248" i="2"/>
  <c r="AZ248" i="2"/>
  <c r="AY248" i="2" s="1"/>
  <c r="BA248" i="2"/>
  <c r="BB248" i="2"/>
  <c r="BC248" i="2"/>
  <c r="BD248" i="2"/>
  <c r="BE248" i="2"/>
  <c r="BF248" i="2"/>
  <c r="BG248" i="2"/>
  <c r="BI248" i="2"/>
  <c r="BJ248" i="2"/>
  <c r="BH248" i="2" s="1"/>
  <c r="BL248" i="2" a="1"/>
  <c r="BL248" i="2"/>
  <c r="BM248" i="2" s="1"/>
  <c r="BP248" i="2"/>
  <c r="BQ248" i="2"/>
  <c r="BR248" i="2"/>
  <c r="BS248" i="2"/>
  <c r="BT248" i="2"/>
  <c r="BU248" i="2"/>
  <c r="BV248" i="2"/>
  <c r="BW248" i="2"/>
  <c r="BO248" i="2" s="1"/>
  <c r="BY248" i="2"/>
  <c r="BZ248" i="2"/>
  <c r="BX248" i="2" s="1"/>
  <c r="CB248" i="2"/>
  <c r="CC248" i="2"/>
  <c r="CD248" i="2"/>
  <c r="CF248" i="2" s="1"/>
  <c r="CG248" i="2" s="1"/>
  <c r="CE248" i="2"/>
  <c r="CH248" i="2"/>
  <c r="CJ248" i="2"/>
  <c r="CI248" i="2" s="1"/>
  <c r="CK248" i="2"/>
  <c r="CL248" i="2"/>
  <c r="CM248" i="2"/>
  <c r="CN248" i="2"/>
  <c r="CP248" i="2"/>
  <c r="CS248" i="2" s="1"/>
  <c r="CO248" i="2" s="1"/>
  <c r="CQ248" i="2"/>
  <c r="CR248" i="2"/>
  <c r="CU248" i="2"/>
  <c r="CV248" i="2"/>
  <c r="CT248" i="2" s="1"/>
  <c r="CX248" i="2"/>
  <c r="CY248" i="2" a="1"/>
  <c r="CY248" i="2"/>
  <c r="CZ248" i="2" s="1"/>
  <c r="CW248" i="2" s="1"/>
  <c r="DA248" i="2"/>
  <c r="DC248" i="2"/>
  <c r="DD248" i="2" a="1"/>
  <c r="DD248" i="2" s="1"/>
  <c r="DH248" i="2"/>
  <c r="DG248" i="2" s="1"/>
  <c r="DI248" i="2"/>
  <c r="DJ248" i="2"/>
  <c r="DK248" i="2"/>
  <c r="DL248" i="2"/>
  <c r="DN248" i="2" a="1"/>
  <c r="DN248" i="2" s="1"/>
  <c r="DP248" i="2" s="1"/>
  <c r="DM248" i="2" s="1"/>
  <c r="DO248" i="2"/>
  <c r="DS248" i="2"/>
  <c r="DR248" i="2" s="1"/>
  <c r="DT248" i="2"/>
  <c r="DV248" i="2"/>
  <c r="DW248" i="2"/>
  <c r="DU248" i="2" s="1"/>
  <c r="DY248" i="2"/>
  <c r="DX248" i="2" s="1"/>
  <c r="EA248" i="2"/>
  <c r="EB248" i="2"/>
  <c r="EC248" i="2"/>
  <c r="ED248" i="2"/>
  <c r="EE248" i="2"/>
  <c r="EF248" i="2"/>
  <c r="EG248" i="2"/>
  <c r="EH248" i="2"/>
  <c r="EJ248" i="2" s="1"/>
  <c r="EI248" i="2"/>
  <c r="C249" i="2"/>
  <c r="H249" i="2"/>
  <c r="G249" i="2" s="1"/>
  <c r="J249" i="2"/>
  <c r="I249" i="2"/>
  <c r="L249" i="2"/>
  <c r="N249" i="2"/>
  <c r="O249" i="2"/>
  <c r="P249" i="2"/>
  <c r="M249" i="2" s="1"/>
  <c r="Q249" i="2"/>
  <c r="S249" i="2"/>
  <c r="T249" i="2"/>
  <c r="R249" i="2" s="1"/>
  <c r="U249" i="2"/>
  <c r="W249" i="2"/>
  <c r="X249" i="2"/>
  <c r="Y249" i="2"/>
  <c r="AA249" i="2" a="1"/>
  <c r="AA249" i="2"/>
  <c r="AB249" i="2" a="1"/>
  <c r="AB249" i="2" s="1"/>
  <c r="AD249" i="2" s="1"/>
  <c r="Z249" i="2" s="1"/>
  <c r="AC249" i="2"/>
  <c r="AF249" i="2" a="1"/>
  <c r="AF249" i="2" s="1"/>
  <c r="AG249" i="2"/>
  <c r="AH249" i="2"/>
  <c r="AI249" i="2"/>
  <c r="AJ249" i="2"/>
  <c r="AK249" i="2"/>
  <c r="AL249" i="2"/>
  <c r="AN249" i="2"/>
  <c r="AO249" i="2"/>
  <c r="AM249" i="2" s="1"/>
  <c r="AQ249" i="2"/>
  <c r="AR249" i="2"/>
  <c r="AP249" i="2" s="1"/>
  <c r="AT249" i="2"/>
  <c r="AU249" i="2"/>
  <c r="AS249" i="2" s="1"/>
  <c r="AW249" i="2"/>
  <c r="AX249" i="2"/>
  <c r="AZ249" i="2"/>
  <c r="BA249" i="2"/>
  <c r="AY249" i="2" s="1"/>
  <c r="BC249" i="2"/>
  <c r="BB249" i="2" s="1"/>
  <c r="BD249" i="2"/>
  <c r="BF249" i="2"/>
  <c r="BG249" i="2"/>
  <c r="BE249" i="2" s="1"/>
  <c r="BH249" i="2"/>
  <c r="BI249" i="2"/>
  <c r="BJ249" i="2"/>
  <c r="BL249" i="2" a="1"/>
  <c r="BL249" i="2"/>
  <c r="BM249" i="2" s="1"/>
  <c r="BN249" i="2"/>
  <c r="BP249" i="2"/>
  <c r="BQ249" i="2"/>
  <c r="BR249" i="2"/>
  <c r="BS249" i="2"/>
  <c r="BT249" i="2"/>
  <c r="BU249" i="2"/>
  <c r="BK249" i="2" s="1"/>
  <c r="BV249" i="2"/>
  <c r="BO249" i="2" s="1"/>
  <c r="BW249" i="2"/>
  <c r="BY249" i="2"/>
  <c r="BZ249" i="2"/>
  <c r="BX249" i="2" s="1"/>
  <c r="CB249" i="2"/>
  <c r="CC249" i="2"/>
  <c r="CD249" i="2"/>
  <c r="CE249" i="2"/>
  <c r="CF249" i="2" s="1"/>
  <c r="CH249" i="2"/>
  <c r="CJ249" i="2"/>
  <c r="CI249" i="2" s="1"/>
  <c r="CK249" i="2"/>
  <c r="CL249" i="2"/>
  <c r="CM249" i="2"/>
  <c r="CN249" i="2"/>
  <c r="CP249" i="2"/>
  <c r="CS249" i="2" s="1"/>
  <c r="CQ249" i="2"/>
  <c r="CU249" i="2"/>
  <c r="CT249" i="2" s="1"/>
  <c r="CV249" i="2"/>
  <c r="CX249" i="2"/>
  <c r="CY249" i="2" a="1"/>
  <c r="CY249" i="2"/>
  <c r="CZ249" i="2" s="1"/>
  <c r="CW249" i="2" s="1"/>
  <c r="DA249" i="2"/>
  <c r="DC249" i="2"/>
  <c r="DD249" i="2" a="1"/>
  <c r="DD249" i="2"/>
  <c r="DE249" i="2" s="1"/>
  <c r="DB249" i="2" s="1"/>
  <c r="DF249" i="2"/>
  <c r="DH249" i="2"/>
  <c r="DI249" i="2"/>
  <c r="DG249" i="2" s="1"/>
  <c r="DK249" i="2"/>
  <c r="DL249" i="2"/>
  <c r="DJ249" i="2" s="1"/>
  <c r="DN249" i="2" a="1"/>
  <c r="DN249" i="2"/>
  <c r="DQ249" i="2" s="1"/>
  <c r="DO249" i="2"/>
  <c r="DP249" i="2" s="1"/>
  <c r="DM249" i="2" s="1"/>
  <c r="DS249" i="2"/>
  <c r="DR249" i="2" s="1"/>
  <c r="DT249" i="2"/>
  <c r="DV249" i="2"/>
  <c r="DW249" i="2"/>
  <c r="DU249" i="2" s="1"/>
  <c r="DX249" i="2"/>
  <c r="DY249" i="2"/>
  <c r="DZ249" i="2" s="1"/>
  <c r="EA249" i="2"/>
  <c r="EB249" i="2"/>
  <c r="ED249" i="2"/>
  <c r="EC249" i="2" s="1"/>
  <c r="EF249" i="2"/>
  <c r="EG249" i="2"/>
  <c r="EH249" i="2"/>
  <c r="EI249" i="2"/>
  <c r="EJ249" i="2"/>
  <c r="C250" i="2"/>
  <c r="G250" i="2"/>
  <c r="H250" i="2"/>
  <c r="J250" i="2"/>
  <c r="I250" i="2"/>
  <c r="L250" i="2"/>
  <c r="M250" i="2"/>
  <c r="N250" i="2"/>
  <c r="O250" i="2"/>
  <c r="P250" i="2"/>
  <c r="Q250" i="2"/>
  <c r="S250" i="2"/>
  <c r="T250" i="2"/>
  <c r="U250" i="2"/>
  <c r="W250" i="2"/>
  <c r="X250" i="2"/>
  <c r="V250" i="2" s="1"/>
  <c r="Y250" i="2"/>
  <c r="AA250" i="2" a="1"/>
  <c r="AA250" i="2" s="1"/>
  <c r="AB250" i="2" a="1"/>
  <c r="AB250" i="2" s="1"/>
  <c r="AC250" i="2"/>
  <c r="AF250" i="2" a="1"/>
  <c r="AF250" i="2"/>
  <c r="AG250" i="2" s="1"/>
  <c r="AH250" i="2"/>
  <c r="AI250" i="2"/>
  <c r="AK250" i="2"/>
  <c r="AL250" i="2"/>
  <c r="AM250" i="2"/>
  <c r="AN250" i="2"/>
  <c r="AO250" i="2"/>
  <c r="AP250" i="2"/>
  <c r="AQ250" i="2"/>
  <c r="AR250" i="2"/>
  <c r="AT250" i="2"/>
  <c r="AU250" i="2"/>
  <c r="AS250" i="2" s="1"/>
  <c r="AW250" i="2"/>
  <c r="AV250" i="2" s="1"/>
  <c r="AX250" i="2"/>
  <c r="AZ250" i="2"/>
  <c r="BA250" i="2"/>
  <c r="AY250" i="2" s="1"/>
  <c r="BC250" i="2"/>
  <c r="BD250" i="2"/>
  <c r="BF250" i="2"/>
  <c r="BE250" i="2" s="1"/>
  <c r="BG250" i="2"/>
  <c r="BI250" i="2"/>
  <c r="BH250" i="2" s="1"/>
  <c r="BJ250" i="2"/>
  <c r="BL250" i="2" a="1"/>
  <c r="BL250" i="2"/>
  <c r="BM250" i="2" s="1"/>
  <c r="BP250" i="2"/>
  <c r="BQ250" i="2"/>
  <c r="BR250" i="2"/>
  <c r="BS250" i="2"/>
  <c r="BT250" i="2"/>
  <c r="BU250" i="2"/>
  <c r="BK250" i="2" s="1"/>
  <c r="BV250" i="2"/>
  <c r="BW250" i="2"/>
  <c r="BY250" i="2"/>
  <c r="BZ250" i="2"/>
  <c r="BX250" i="2" s="1"/>
  <c r="CB250" i="2"/>
  <c r="CC250" i="2"/>
  <c r="CG250" i="2" s="1"/>
  <c r="CA250" i="2" s="1"/>
  <c r="CD250" i="2"/>
  <c r="CE250" i="2"/>
  <c r="CF250" i="2"/>
  <c r="CH250" i="2"/>
  <c r="CI250" i="2"/>
  <c r="CJ250" i="2"/>
  <c r="CK250" i="2"/>
  <c r="CL250" i="2"/>
  <c r="CN250" i="2"/>
  <c r="CM250" i="2" s="1"/>
  <c r="CP250" i="2"/>
  <c r="CR250" i="2" s="1"/>
  <c r="CQ250" i="2"/>
  <c r="CS250" i="2"/>
  <c r="CU250" i="2"/>
  <c r="CV250" i="2"/>
  <c r="CT250" i="2" s="1"/>
  <c r="CX250" i="2"/>
  <c r="CY250" i="2" a="1"/>
  <c r="CY250" i="2" s="1"/>
  <c r="DC250" i="2"/>
  <c r="DD250" i="2" a="1"/>
  <c r="DD250" i="2"/>
  <c r="DE250" i="2" s="1"/>
  <c r="DB250" i="2" s="1"/>
  <c r="DG250" i="2"/>
  <c r="DH250" i="2"/>
  <c r="DI250" i="2"/>
  <c r="DK250" i="2"/>
  <c r="DL250" i="2"/>
  <c r="DJ250" i="2" s="1"/>
  <c r="DN250" i="2" a="1"/>
  <c r="DN250" i="2" s="1"/>
  <c r="DQ250" i="2" s="1"/>
  <c r="DO250" i="2"/>
  <c r="DS250" i="2"/>
  <c r="DR250" i="2" s="1"/>
  <c r="DT250" i="2"/>
  <c r="DU250" i="2"/>
  <c r="DV250" i="2"/>
  <c r="DW250" i="2"/>
  <c r="DY250" i="2"/>
  <c r="DZ250" i="2" s="1"/>
  <c r="EB250" i="2"/>
  <c r="DX250" i="2" s="1"/>
  <c r="EC250" i="2"/>
  <c r="ED250" i="2"/>
  <c r="EF250" i="2" s="1"/>
  <c r="EE250" i="2"/>
  <c r="EG250" i="2"/>
  <c r="EH250" i="2"/>
  <c r="EI250" i="2"/>
  <c r="EJ250" i="2"/>
  <c r="C251" i="2"/>
  <c r="G251" i="2"/>
  <c r="H251" i="2"/>
  <c r="J251" i="2"/>
  <c r="I251" i="2"/>
  <c r="L251" i="2"/>
  <c r="N251" i="2"/>
  <c r="O251" i="2"/>
  <c r="P251" i="2"/>
  <c r="Q251" i="2"/>
  <c r="S251" i="2"/>
  <c r="R251" i="2" s="1"/>
  <c r="T251" i="2"/>
  <c r="U251" i="2"/>
  <c r="W251" i="2"/>
  <c r="X251" i="2"/>
  <c r="V251" i="2" s="1"/>
  <c r="Y251" i="2"/>
  <c r="AA251" i="2" a="1"/>
  <c r="AA251" i="2"/>
  <c r="AD251" i="2" s="1"/>
  <c r="Z251" i="2" s="1"/>
  <c r="AB251" i="2" a="1"/>
  <c r="AB251" i="2"/>
  <c r="AC251" i="2"/>
  <c r="AF251" i="2" a="1"/>
  <c r="AF251" i="2"/>
  <c r="AG251" i="2"/>
  <c r="AE251" i="2" s="1"/>
  <c r="AH251" i="2"/>
  <c r="AI251" i="2"/>
  <c r="AK251" i="2"/>
  <c r="AL251" i="2"/>
  <c r="AM251" i="2"/>
  <c r="AN251" i="2"/>
  <c r="AO251" i="2"/>
  <c r="AQ251" i="2"/>
  <c r="AP251" i="2" s="1"/>
  <c r="AR251" i="2"/>
  <c r="AT251" i="2"/>
  <c r="AS251" i="2" s="1"/>
  <c r="AU251" i="2"/>
  <c r="AV251" i="2"/>
  <c r="AW251" i="2"/>
  <c r="AX251" i="2"/>
  <c r="AY251" i="2"/>
  <c r="AZ251" i="2"/>
  <c r="BA251" i="2"/>
  <c r="BB251" i="2"/>
  <c r="BC251" i="2"/>
  <c r="BD251" i="2"/>
  <c r="BF251" i="2"/>
  <c r="BG251" i="2"/>
  <c r="BE251" i="2" s="1"/>
  <c r="BI251" i="2"/>
  <c r="BH251" i="2" s="1"/>
  <c r="BJ251" i="2"/>
  <c r="BK251" i="2"/>
  <c r="BL251" i="2" a="1"/>
  <c r="BL251" i="2"/>
  <c r="BM251" i="2" s="1"/>
  <c r="BP251" i="2"/>
  <c r="BQ251" i="2"/>
  <c r="BR251" i="2"/>
  <c r="BS251" i="2"/>
  <c r="BT251" i="2"/>
  <c r="BU251" i="2"/>
  <c r="BV251" i="2"/>
  <c r="BW251" i="2"/>
  <c r="BY251" i="2"/>
  <c r="BX251" i="2" s="1"/>
  <c r="BZ251" i="2"/>
  <c r="CB251" i="2"/>
  <c r="CA251" i="2" s="1"/>
  <c r="CC251" i="2"/>
  <c r="CD251" i="2"/>
  <c r="CF251" i="2" s="1"/>
  <c r="CG251" i="2" s="1"/>
  <c r="CE251" i="2"/>
  <c r="CH251" i="2"/>
  <c r="CJ251" i="2"/>
  <c r="CI251" i="2" s="1"/>
  <c r="CK251" i="2"/>
  <c r="CL251" i="2"/>
  <c r="CN251" i="2"/>
  <c r="CM251" i="2" s="1"/>
  <c r="CP251" i="2"/>
  <c r="CS251" i="2" s="1"/>
  <c r="CQ251" i="2"/>
  <c r="CT251" i="2"/>
  <c r="CU251" i="2"/>
  <c r="CV251" i="2"/>
  <c r="CX251" i="2"/>
  <c r="DA251" i="2" s="1"/>
  <c r="CY251" i="2" a="1"/>
  <c r="CY251" i="2" s="1"/>
  <c r="CZ251" i="2" s="1"/>
  <c r="CW251" i="2" s="1"/>
  <c r="DC251" i="2"/>
  <c r="DF251" i="2" s="1"/>
  <c r="DD251" i="2" a="1"/>
  <c r="DD251" i="2"/>
  <c r="DE251" i="2" s="1"/>
  <c r="DB251" i="2" s="1"/>
  <c r="DH251" i="2"/>
  <c r="DG251" i="2" s="1"/>
  <c r="DI251" i="2"/>
  <c r="DK251" i="2"/>
  <c r="DJ251" i="2" s="1"/>
  <c r="DL251" i="2"/>
  <c r="DM251" i="2"/>
  <c r="DN251" i="2" a="1"/>
  <c r="DN251" i="2" s="1"/>
  <c r="DO251" i="2"/>
  <c r="DP251" i="2" s="1"/>
  <c r="DQ251" i="2"/>
  <c r="DS251" i="2"/>
  <c r="DT251" i="2"/>
  <c r="DR251" i="2" s="1"/>
  <c r="DV251" i="2"/>
  <c r="DW251" i="2"/>
  <c r="DU251" i="2" s="1"/>
  <c r="DY251" i="2"/>
  <c r="EA251" i="2" s="1"/>
  <c r="DZ251" i="2"/>
  <c r="EB251" i="2"/>
  <c r="EC251" i="2"/>
  <c r="ED251" i="2"/>
  <c r="EE251" i="2"/>
  <c r="EF251" i="2"/>
  <c r="EH251" i="2"/>
  <c r="EG251" i="2" s="1"/>
  <c r="C252" i="2"/>
  <c r="H252" i="2"/>
  <c r="G252" i="2" s="1"/>
  <c r="I252" i="2"/>
  <c r="J252" i="2"/>
  <c r="L252" i="2"/>
  <c r="N252" i="2"/>
  <c r="O252" i="2"/>
  <c r="P252" i="2"/>
  <c r="Q252" i="2"/>
  <c r="S252" i="2"/>
  <c r="T252" i="2"/>
  <c r="R252" i="2" s="1"/>
  <c r="U252" i="2"/>
  <c r="W252" i="2"/>
  <c r="X252" i="2"/>
  <c r="Y252" i="2"/>
  <c r="Z252" i="2"/>
  <c r="AA252" i="2" a="1"/>
  <c r="AA252" i="2"/>
  <c r="AB252" i="2" a="1"/>
  <c r="AB252" i="2"/>
  <c r="AC252" i="2"/>
  <c r="AD252" i="2"/>
  <c r="AF252" i="2" a="1"/>
  <c r="AF252" i="2" s="1"/>
  <c r="AG252" i="2" s="1"/>
  <c r="AH252" i="2"/>
  <c r="AI252" i="2"/>
  <c r="AK252" i="2"/>
  <c r="AL252" i="2"/>
  <c r="AJ252" i="2" s="1"/>
  <c r="AM252" i="2"/>
  <c r="AN252" i="2"/>
  <c r="AO252" i="2"/>
  <c r="AQ252" i="2"/>
  <c r="AR252" i="2"/>
  <c r="AT252" i="2"/>
  <c r="AS252" i="2" s="1"/>
  <c r="AU252" i="2"/>
  <c r="AW252" i="2"/>
  <c r="AV252" i="2" s="1"/>
  <c r="AX252" i="2"/>
  <c r="AZ252" i="2"/>
  <c r="BA252" i="2"/>
  <c r="AY252" i="2" s="1"/>
  <c r="BC252" i="2"/>
  <c r="BB252" i="2" s="1"/>
  <c r="BD252" i="2"/>
  <c r="BE252" i="2"/>
  <c r="BF252" i="2"/>
  <c r="BG252" i="2"/>
  <c r="BI252" i="2"/>
  <c r="BH252" i="2" s="1"/>
  <c r="BJ252" i="2"/>
  <c r="BL252" i="2" a="1"/>
  <c r="BL252" i="2"/>
  <c r="BM252" i="2" s="1"/>
  <c r="BN252" i="2"/>
  <c r="BP252" i="2"/>
  <c r="BQ252" i="2"/>
  <c r="BR252" i="2"/>
  <c r="BS252" i="2"/>
  <c r="BT252" i="2"/>
  <c r="BU252" i="2"/>
  <c r="BV252" i="2"/>
  <c r="BK252" i="2" s="1"/>
  <c r="BW252" i="2"/>
  <c r="BY252" i="2"/>
  <c r="BX252" i="2" s="1"/>
  <c r="BZ252" i="2"/>
  <c r="CB252" i="2"/>
  <c r="CC252" i="2"/>
  <c r="CD252" i="2"/>
  <c r="CF252" i="2" s="1"/>
  <c r="CG252" i="2" s="1"/>
  <c r="CE252" i="2"/>
  <c r="CH252" i="2"/>
  <c r="CJ252" i="2"/>
  <c r="CK252" i="2"/>
  <c r="CL252" i="2"/>
  <c r="CN252" i="2"/>
  <c r="CM252" i="2" s="1"/>
  <c r="CP252" i="2"/>
  <c r="CS252" i="2" s="1"/>
  <c r="CQ252" i="2"/>
  <c r="CT252" i="2"/>
  <c r="CU252" i="2"/>
  <c r="CV252" i="2"/>
  <c r="CW252" i="2"/>
  <c r="CX252" i="2"/>
  <c r="DA252" i="2" s="1"/>
  <c r="CY252" i="2" a="1"/>
  <c r="CY252" i="2"/>
  <c r="CZ252" i="2" s="1"/>
  <c r="DC252" i="2"/>
  <c r="DF252" i="2" s="1"/>
  <c r="DD252" i="2" a="1"/>
  <c r="DD252" i="2"/>
  <c r="DE252" i="2" s="1"/>
  <c r="DB252" i="2" s="1"/>
  <c r="DH252" i="2"/>
  <c r="DI252" i="2"/>
  <c r="DK252" i="2"/>
  <c r="DJ252" i="2" s="1"/>
  <c r="DL252" i="2"/>
  <c r="DN252" i="2" a="1"/>
  <c r="DN252" i="2" s="1"/>
  <c r="DQ252" i="2" s="1"/>
  <c r="DO252" i="2"/>
  <c r="DP252" i="2" s="1"/>
  <c r="DM252" i="2" s="1"/>
  <c r="DR252" i="2"/>
  <c r="DS252" i="2"/>
  <c r="DT252" i="2"/>
  <c r="DV252" i="2"/>
  <c r="DW252" i="2"/>
  <c r="DU252" i="2" s="1"/>
  <c r="DX252" i="2"/>
  <c r="DY252" i="2"/>
  <c r="EA252" i="2" s="1"/>
  <c r="DZ252" i="2"/>
  <c r="EB252" i="2"/>
  <c r="EC252" i="2"/>
  <c r="ED252" i="2"/>
  <c r="EE252" i="2"/>
  <c r="EF252" i="2"/>
  <c r="EH252" i="2"/>
  <c r="EJ252" i="2" s="1"/>
  <c r="C253" i="2"/>
  <c r="G253" i="2"/>
  <c r="H253" i="2"/>
  <c r="J253" i="2"/>
  <c r="I253" i="2"/>
  <c r="L253" i="2"/>
  <c r="N253" i="2"/>
  <c r="O253" i="2"/>
  <c r="P253" i="2"/>
  <c r="Q253" i="2"/>
  <c r="S253" i="2"/>
  <c r="T253" i="2"/>
  <c r="R253" i="2" s="1"/>
  <c r="U253" i="2"/>
  <c r="W253" i="2"/>
  <c r="X253" i="2"/>
  <c r="V253" i="2" s="1"/>
  <c r="Y253" i="2"/>
  <c r="AA253" i="2" a="1"/>
  <c r="AA253" i="2"/>
  <c r="AB253" i="2" a="1"/>
  <c r="AB253" i="2"/>
  <c r="AD253" i="2" s="1"/>
  <c r="AC253" i="2"/>
  <c r="AF253" i="2" a="1"/>
  <c r="AF253" i="2" s="1"/>
  <c r="AG253" i="2" s="1"/>
  <c r="AH253" i="2"/>
  <c r="AI253" i="2"/>
  <c r="AK253" i="2"/>
  <c r="AJ253" i="2" s="1"/>
  <c r="AL253" i="2"/>
  <c r="AM253" i="2"/>
  <c r="AN253" i="2"/>
  <c r="AO253" i="2"/>
  <c r="AP253" i="2"/>
  <c r="AQ253" i="2"/>
  <c r="AR253" i="2"/>
  <c r="AS253" i="2"/>
  <c r="AT253" i="2"/>
  <c r="AU253" i="2"/>
  <c r="AW253" i="2"/>
  <c r="AV253" i="2" s="1"/>
  <c r="AX253" i="2"/>
  <c r="AY253" i="2"/>
  <c r="AZ253" i="2"/>
  <c r="BA253" i="2"/>
  <c r="BC253" i="2"/>
  <c r="BB253" i="2" s="1"/>
  <c r="BD253" i="2"/>
  <c r="BF253" i="2"/>
  <c r="BE253" i="2" s="1"/>
  <c r="BG253" i="2"/>
  <c r="BH253" i="2"/>
  <c r="BI253" i="2"/>
  <c r="BJ253" i="2"/>
  <c r="BK253" i="2"/>
  <c r="BL253" i="2" a="1"/>
  <c r="BL253" i="2"/>
  <c r="BN253" i="2" s="1"/>
  <c r="BM253" i="2"/>
  <c r="BP253" i="2"/>
  <c r="BQ253" i="2"/>
  <c r="BR253" i="2"/>
  <c r="BS253" i="2"/>
  <c r="BT253" i="2"/>
  <c r="BU253" i="2"/>
  <c r="BV253" i="2"/>
  <c r="BW253" i="2"/>
  <c r="BO253" i="2" s="1"/>
  <c r="BY253" i="2"/>
  <c r="BZ253" i="2"/>
  <c r="BX253" i="2" s="1"/>
  <c r="CB253" i="2"/>
  <c r="CC253" i="2"/>
  <c r="CD253" i="2"/>
  <c r="CE253" i="2"/>
  <c r="CF253" i="2"/>
  <c r="CH253" i="2"/>
  <c r="CJ253" i="2"/>
  <c r="CK253" i="2"/>
  <c r="CL253" i="2"/>
  <c r="CN253" i="2"/>
  <c r="CM253" i="2" s="1"/>
  <c r="CP253" i="2"/>
  <c r="CQ253" i="2"/>
  <c r="CR253" i="2"/>
  <c r="CS253" i="2"/>
  <c r="CO253" i="2" s="1"/>
  <c r="CT253" i="2"/>
  <c r="CU253" i="2"/>
  <c r="CV253" i="2"/>
  <c r="CX253" i="2"/>
  <c r="DA253" i="2" s="1"/>
  <c r="CY253" i="2" a="1"/>
  <c r="CY253" i="2"/>
  <c r="CZ253" i="2" s="1"/>
  <c r="CW253" i="2" s="1"/>
  <c r="DB253" i="2"/>
  <c r="DC253" i="2"/>
  <c r="DF253" i="2" s="1"/>
  <c r="DD253" i="2" a="1"/>
  <c r="DD253" i="2"/>
  <c r="DE253" i="2" s="1"/>
  <c r="DG253" i="2"/>
  <c r="DH253" i="2"/>
  <c r="DI253" i="2"/>
  <c r="DJ253" i="2"/>
  <c r="DK253" i="2"/>
  <c r="DL253" i="2"/>
  <c r="DN253" i="2" a="1"/>
  <c r="DN253" i="2" s="1"/>
  <c r="DQ253" i="2" s="1"/>
  <c r="DO253" i="2"/>
  <c r="DS253" i="2"/>
  <c r="DR253" i="2" s="1"/>
  <c r="DT253" i="2"/>
  <c r="DV253" i="2"/>
  <c r="DU253" i="2" s="1"/>
  <c r="DW253" i="2"/>
  <c r="DX253" i="2"/>
  <c r="DY253" i="2"/>
  <c r="DZ253" i="2" s="1"/>
  <c r="EA253" i="2"/>
  <c r="EB253" i="2"/>
  <c r="EC253" i="2"/>
  <c r="ED253" i="2"/>
  <c r="EF253" i="2" s="1"/>
  <c r="EE253" i="2"/>
  <c r="EG253" i="2"/>
  <c r="EH253" i="2"/>
  <c r="EI253" i="2"/>
  <c r="EJ253" i="2"/>
  <c r="C254" i="2"/>
  <c r="G254" i="2"/>
  <c r="H254" i="2"/>
  <c r="J254" i="2"/>
  <c r="L254" i="2"/>
  <c r="I254" i="2" s="1"/>
  <c r="N254" i="2"/>
  <c r="O254" i="2"/>
  <c r="P254" i="2"/>
  <c r="M254" i="2" s="1"/>
  <c r="Q254" i="2"/>
  <c r="S254" i="2"/>
  <c r="T254" i="2"/>
  <c r="R254" i="2" s="1"/>
  <c r="U254" i="2"/>
  <c r="W254" i="2"/>
  <c r="X254" i="2"/>
  <c r="V254" i="2" s="1"/>
  <c r="Y254" i="2"/>
  <c r="AA254" i="2" a="1"/>
  <c r="AA254" i="2"/>
  <c r="AB254" i="2" a="1"/>
  <c r="AB254" i="2"/>
  <c r="AD254" i="2" s="1"/>
  <c r="Z254" i="2" s="1"/>
  <c r="AC254" i="2"/>
  <c r="AF254" i="2" a="1"/>
  <c r="AF254" i="2" s="1"/>
  <c r="AG254" i="2" s="1"/>
  <c r="AH254" i="2"/>
  <c r="AI254" i="2"/>
  <c r="AK254" i="2"/>
  <c r="AL254" i="2"/>
  <c r="AN254" i="2"/>
  <c r="AM254" i="2" s="1"/>
  <c r="AO254" i="2"/>
  <c r="AQ254" i="2"/>
  <c r="AP254" i="2" s="1"/>
  <c r="AR254" i="2"/>
  <c r="AS254" i="2"/>
  <c r="AT254" i="2"/>
  <c r="AU254" i="2"/>
  <c r="AV254" i="2"/>
  <c r="AW254" i="2"/>
  <c r="AX254" i="2"/>
  <c r="AZ254" i="2"/>
  <c r="BA254" i="2"/>
  <c r="AY254" i="2" s="1"/>
  <c r="BC254" i="2"/>
  <c r="BD254" i="2"/>
  <c r="BE254" i="2"/>
  <c r="BF254" i="2"/>
  <c r="BG254" i="2"/>
  <c r="BI254" i="2"/>
  <c r="BH254" i="2" s="1"/>
  <c r="BJ254" i="2"/>
  <c r="BL254" i="2" a="1"/>
  <c r="BL254" i="2"/>
  <c r="BM254" i="2"/>
  <c r="BN254" i="2"/>
  <c r="BP254" i="2"/>
  <c r="BQ254" i="2"/>
  <c r="BR254" i="2"/>
  <c r="BS254" i="2"/>
  <c r="BT254" i="2"/>
  <c r="BU254" i="2"/>
  <c r="BV254" i="2"/>
  <c r="BK254" i="2" s="1"/>
  <c r="BW254" i="2"/>
  <c r="BX254" i="2"/>
  <c r="BY254" i="2"/>
  <c r="BZ254" i="2"/>
  <c r="CB254" i="2"/>
  <c r="CC254" i="2"/>
  <c r="CD254" i="2"/>
  <c r="CF254" i="2" s="1"/>
  <c r="CE254" i="2"/>
  <c r="CH254" i="2"/>
  <c r="CJ254" i="2"/>
  <c r="CI254" i="2" s="1"/>
  <c r="CK254" i="2"/>
  <c r="CL254" i="2"/>
  <c r="CN254" i="2"/>
  <c r="CM254" i="2" s="1"/>
  <c r="CP254" i="2"/>
  <c r="CS254" i="2" s="1"/>
  <c r="CO254" i="2" s="1"/>
  <c r="CQ254" i="2"/>
  <c r="CR254" i="2"/>
  <c r="CT254" i="2"/>
  <c r="CU254" i="2"/>
  <c r="CV254" i="2"/>
  <c r="CX254" i="2"/>
  <c r="DA254" i="2" s="1"/>
  <c r="CY254" i="2" a="1"/>
  <c r="CY254" i="2" s="1"/>
  <c r="CZ254" i="2" s="1"/>
  <c r="CW254" i="2" s="1"/>
  <c r="DC254" i="2"/>
  <c r="DF254" i="2" s="1"/>
  <c r="DD254" i="2" a="1"/>
  <c r="DD254" i="2"/>
  <c r="DE254" i="2"/>
  <c r="DB254" i="2" s="1"/>
  <c r="DH254" i="2"/>
  <c r="DG254" i="2" s="1"/>
  <c r="DI254" i="2"/>
  <c r="DJ254" i="2"/>
  <c r="DK254" i="2"/>
  <c r="DL254" i="2"/>
  <c r="DN254" i="2" a="1"/>
  <c r="DN254" i="2" s="1"/>
  <c r="DQ254" i="2" s="1"/>
  <c r="DO254" i="2"/>
  <c r="DS254" i="2"/>
  <c r="DR254" i="2" s="1"/>
  <c r="DT254" i="2"/>
  <c r="DV254" i="2"/>
  <c r="DU254" i="2" s="1"/>
  <c r="DW254" i="2"/>
  <c r="DY254" i="2"/>
  <c r="DZ254" i="2" s="1"/>
  <c r="EA254" i="2"/>
  <c r="EB254" i="2"/>
  <c r="EC254" i="2"/>
  <c r="ED254" i="2"/>
  <c r="EF254" i="2" s="1"/>
  <c r="EE254" i="2"/>
  <c r="EG254" i="2"/>
  <c r="EH254" i="2"/>
  <c r="EI254" i="2"/>
  <c r="EJ254" i="2"/>
  <c r="C255" i="2"/>
  <c r="G255" i="2"/>
  <c r="H255" i="2"/>
  <c r="J255" i="2"/>
  <c r="L255" i="2"/>
  <c r="I255" i="2" s="1"/>
  <c r="N255" i="2"/>
  <c r="O255" i="2"/>
  <c r="P255" i="2"/>
  <c r="Q255" i="2"/>
  <c r="S255" i="2"/>
  <c r="T255" i="2"/>
  <c r="U255" i="2"/>
  <c r="W255" i="2"/>
  <c r="X255" i="2"/>
  <c r="V255" i="2" s="1"/>
  <c r="Y255" i="2"/>
  <c r="AA255" i="2" a="1"/>
  <c r="AA255" i="2" s="1"/>
  <c r="AD255" i="2" s="1"/>
  <c r="Z255" i="2" s="1"/>
  <c r="AB255" i="2" a="1"/>
  <c r="AB255" i="2"/>
  <c r="AC255" i="2"/>
  <c r="AF255" i="2" a="1"/>
  <c r="AF255" i="2"/>
  <c r="AG255" i="2" s="1"/>
  <c r="AE255" i="2" s="1"/>
  <c r="AH255" i="2"/>
  <c r="AI255" i="2"/>
  <c r="AK255" i="2"/>
  <c r="AL255" i="2"/>
  <c r="AJ255" i="2" s="1"/>
  <c r="AN255" i="2"/>
  <c r="AO255" i="2"/>
  <c r="AM255" i="2" s="1"/>
  <c r="AQ255" i="2"/>
  <c r="AP255" i="2" s="1"/>
  <c r="AR255" i="2"/>
  <c r="AT255" i="2"/>
  <c r="AS255" i="2" s="1"/>
  <c r="AU255" i="2"/>
  <c r="AV255" i="2"/>
  <c r="AW255" i="2"/>
  <c r="AX255" i="2"/>
  <c r="AZ255" i="2"/>
  <c r="BA255" i="2"/>
  <c r="AY255" i="2" s="1"/>
  <c r="BC255" i="2"/>
  <c r="BB255" i="2" s="1"/>
  <c r="BD255" i="2"/>
  <c r="BE255" i="2"/>
  <c r="BF255" i="2"/>
  <c r="BG255" i="2"/>
  <c r="BI255" i="2"/>
  <c r="BH255" i="2" s="1"/>
  <c r="BJ255" i="2"/>
  <c r="BL255" i="2" a="1"/>
  <c r="BL255" i="2" s="1"/>
  <c r="BP255" i="2"/>
  <c r="BQ255" i="2"/>
  <c r="BR255" i="2"/>
  <c r="BS255" i="2"/>
  <c r="BT255" i="2"/>
  <c r="BU255" i="2"/>
  <c r="BV255" i="2"/>
  <c r="BW255" i="2"/>
  <c r="BX255" i="2"/>
  <c r="BY255" i="2"/>
  <c r="BZ255" i="2"/>
  <c r="CB255" i="2"/>
  <c r="CA255" i="2" s="1"/>
  <c r="CC255" i="2"/>
  <c r="CD255" i="2"/>
  <c r="CE255" i="2"/>
  <c r="CF255" i="2"/>
  <c r="CG255" i="2" s="1"/>
  <c r="CH255" i="2"/>
  <c r="CJ255" i="2"/>
  <c r="CI255" i="2" s="1"/>
  <c r="CK255" i="2"/>
  <c r="CL255" i="2"/>
  <c r="CN255" i="2"/>
  <c r="CM255" i="2" s="1"/>
  <c r="CP255" i="2"/>
  <c r="CQ255" i="2"/>
  <c r="CR255" i="2" s="1"/>
  <c r="CU255" i="2"/>
  <c r="CV255" i="2"/>
  <c r="CT255" i="2" s="1"/>
  <c r="CX255" i="2"/>
  <c r="DA255" i="2" s="1"/>
  <c r="CY255" i="2" a="1"/>
  <c r="CY255" i="2"/>
  <c r="CZ255" i="2" s="1"/>
  <c r="CW255" i="2" s="1"/>
  <c r="DC255" i="2"/>
  <c r="DD255" i="2" a="1"/>
  <c r="DD255" i="2" s="1"/>
  <c r="DH255" i="2"/>
  <c r="DG255" i="2" s="1"/>
  <c r="DI255" i="2"/>
  <c r="DK255" i="2"/>
  <c r="DJ255" i="2" s="1"/>
  <c r="DL255" i="2"/>
  <c r="DN255" i="2" a="1"/>
  <c r="DN255" i="2" s="1"/>
  <c r="DQ255" i="2" s="1"/>
  <c r="DO255" i="2"/>
  <c r="DP255" i="2" s="1"/>
  <c r="DM255" i="2" s="1"/>
  <c r="DR255" i="2"/>
  <c r="DS255" i="2"/>
  <c r="DT255" i="2"/>
  <c r="DU255" i="2"/>
  <c r="DV255" i="2"/>
  <c r="DW255" i="2"/>
  <c r="DY255" i="2"/>
  <c r="DZ255" i="2" s="1"/>
  <c r="EB255" i="2"/>
  <c r="EC255" i="2"/>
  <c r="ED255" i="2"/>
  <c r="EE255" i="2"/>
  <c r="EF255" i="2"/>
  <c r="EG255" i="2"/>
  <c r="EH255" i="2"/>
  <c r="EI255" i="2"/>
  <c r="EJ255" i="2"/>
  <c r="C256" i="2"/>
  <c r="H256" i="2"/>
  <c r="G256" i="2" s="1"/>
  <c r="J256" i="2"/>
  <c r="L256" i="2"/>
  <c r="I256" i="2" s="1"/>
  <c r="N256" i="2"/>
  <c r="O256" i="2"/>
  <c r="P256" i="2"/>
  <c r="Q256" i="2"/>
  <c r="S256" i="2"/>
  <c r="T256" i="2"/>
  <c r="R256" i="2" s="1"/>
  <c r="U256" i="2"/>
  <c r="V256" i="2"/>
  <c r="W256" i="2"/>
  <c r="X256" i="2"/>
  <c r="Y256" i="2"/>
  <c r="AA256" i="2" a="1"/>
  <c r="AA256" i="2"/>
  <c r="AB256" i="2" a="1"/>
  <c r="AB256" i="2"/>
  <c r="AD256" i="2" s="1"/>
  <c r="AC256" i="2"/>
  <c r="AE256" i="2"/>
  <c r="AF256" i="2" a="1"/>
  <c r="AF256" i="2" s="1"/>
  <c r="AG256" i="2"/>
  <c r="AH256" i="2"/>
  <c r="AI256" i="2"/>
  <c r="AJ256" i="2"/>
  <c r="AK256" i="2"/>
  <c r="AL256" i="2"/>
  <c r="AM256" i="2"/>
  <c r="AN256" i="2"/>
  <c r="AO256" i="2"/>
  <c r="AQ256" i="2"/>
  <c r="AP256" i="2" s="1"/>
  <c r="AR256" i="2"/>
  <c r="AS256" i="2"/>
  <c r="AT256" i="2"/>
  <c r="AU256" i="2"/>
  <c r="AW256" i="2"/>
  <c r="AV256" i="2" s="1"/>
  <c r="AX256" i="2"/>
  <c r="AY256" i="2"/>
  <c r="AZ256" i="2"/>
  <c r="BA256" i="2"/>
  <c r="BB256" i="2"/>
  <c r="BC256" i="2"/>
  <c r="BD256" i="2"/>
  <c r="BE256" i="2"/>
  <c r="BF256" i="2"/>
  <c r="BG256" i="2"/>
  <c r="BI256" i="2"/>
  <c r="BJ256" i="2"/>
  <c r="BH256" i="2" s="1"/>
  <c r="BL256" i="2" a="1"/>
  <c r="BL256" i="2"/>
  <c r="BM256" i="2" s="1"/>
  <c r="BP256" i="2"/>
  <c r="BQ256" i="2"/>
  <c r="BR256" i="2"/>
  <c r="BS256" i="2"/>
  <c r="BT256" i="2"/>
  <c r="BU256" i="2"/>
  <c r="BV256" i="2"/>
  <c r="BW256" i="2"/>
  <c r="BO256" i="2" s="1"/>
  <c r="BY256" i="2"/>
  <c r="BZ256" i="2"/>
  <c r="BX256" i="2" s="1"/>
  <c r="CB256" i="2"/>
  <c r="CC256" i="2"/>
  <c r="CD256" i="2"/>
  <c r="CF256" i="2" s="1"/>
  <c r="CG256" i="2" s="1"/>
  <c r="CE256" i="2"/>
  <c r="CH256" i="2"/>
  <c r="CJ256" i="2"/>
  <c r="CI256" i="2" s="1"/>
  <c r="CK256" i="2"/>
  <c r="CL256" i="2"/>
  <c r="CM256" i="2"/>
  <c r="CN256" i="2"/>
  <c r="CP256" i="2"/>
  <c r="CS256" i="2" s="1"/>
  <c r="CQ256" i="2"/>
  <c r="CR256" i="2"/>
  <c r="CO256" i="2" s="1"/>
  <c r="CU256" i="2"/>
  <c r="CV256" i="2"/>
  <c r="CT256" i="2" s="1"/>
  <c r="CX256" i="2"/>
  <c r="CY256" i="2" a="1"/>
  <c r="CY256" i="2"/>
  <c r="CZ256" i="2" s="1"/>
  <c r="CW256" i="2" s="1"/>
  <c r="DA256" i="2"/>
  <c r="DC256" i="2"/>
  <c r="DD256" i="2" a="1"/>
  <c r="DD256" i="2" s="1"/>
  <c r="DH256" i="2"/>
  <c r="DG256" i="2" s="1"/>
  <c r="DI256" i="2"/>
  <c r="DJ256" i="2"/>
  <c r="DK256" i="2"/>
  <c r="DL256" i="2"/>
  <c r="DN256" i="2" a="1"/>
  <c r="DN256" i="2" s="1"/>
  <c r="DP256" i="2" s="1"/>
  <c r="DM256" i="2" s="1"/>
  <c r="DO256" i="2"/>
  <c r="DS256" i="2"/>
  <c r="DR256" i="2" s="1"/>
  <c r="DT256" i="2"/>
  <c r="DU256" i="2"/>
  <c r="DV256" i="2"/>
  <c r="DW256" i="2"/>
  <c r="DX256" i="2"/>
  <c r="DY256" i="2"/>
  <c r="DZ256" i="2" s="1"/>
  <c r="EA256" i="2"/>
  <c r="EB256" i="2"/>
  <c r="EC256" i="2"/>
  <c r="ED256" i="2"/>
  <c r="EE256" i="2"/>
  <c r="EF256" i="2"/>
  <c r="EG256" i="2"/>
  <c r="EH256" i="2"/>
  <c r="EJ256" i="2" s="1"/>
  <c r="EI256" i="2"/>
  <c r="C257" i="2"/>
  <c r="G257" i="2"/>
  <c r="H257" i="2"/>
  <c r="J257" i="2"/>
  <c r="I257" i="2"/>
  <c r="L257" i="2"/>
  <c r="N257" i="2"/>
  <c r="O257" i="2"/>
  <c r="P257" i="2"/>
  <c r="M257" i="2" s="1"/>
  <c r="Q257" i="2"/>
  <c r="S257" i="2"/>
  <c r="T257" i="2"/>
  <c r="R257" i="2" s="1"/>
  <c r="U257" i="2"/>
  <c r="W257" i="2"/>
  <c r="X257" i="2"/>
  <c r="Y257" i="2"/>
  <c r="AA257" i="2" a="1"/>
  <c r="AA257" i="2" s="1"/>
  <c r="AB257" i="2" a="1"/>
  <c r="AB257" i="2" s="1"/>
  <c r="AD257" i="2" s="1"/>
  <c r="Z257" i="2" s="1"/>
  <c r="AC257" i="2"/>
  <c r="AF257" i="2" a="1"/>
  <c r="AF257" i="2"/>
  <c r="AG257" i="2" s="1"/>
  <c r="AH257" i="2"/>
  <c r="AI257" i="2"/>
  <c r="AK257" i="2"/>
  <c r="AJ257" i="2" s="1"/>
  <c r="AL257" i="2"/>
  <c r="AN257" i="2"/>
  <c r="AM257" i="2" s="1"/>
  <c r="AO257" i="2"/>
  <c r="AQ257" i="2"/>
  <c r="AP257" i="2" s="1"/>
  <c r="AR257" i="2"/>
  <c r="AS257" i="2"/>
  <c r="AT257" i="2"/>
  <c r="AU257" i="2"/>
  <c r="AV257" i="2"/>
  <c r="AW257" i="2"/>
  <c r="AX257" i="2"/>
  <c r="AY257" i="2"/>
  <c r="AZ257" i="2"/>
  <c r="BA257" i="2"/>
  <c r="BC257" i="2"/>
  <c r="BB257" i="2" s="1"/>
  <c r="BD257" i="2"/>
  <c r="BE257" i="2"/>
  <c r="BF257" i="2"/>
  <c r="BG257" i="2"/>
  <c r="BH257" i="2"/>
  <c r="BI257" i="2"/>
  <c r="BJ257" i="2"/>
  <c r="BL257" i="2" a="1"/>
  <c r="BL257" i="2"/>
  <c r="BM257" i="2" s="1"/>
  <c r="BP257" i="2"/>
  <c r="BQ257" i="2"/>
  <c r="BR257" i="2"/>
  <c r="BS257" i="2"/>
  <c r="BT257" i="2"/>
  <c r="BU257" i="2"/>
  <c r="BK257" i="2" s="1"/>
  <c r="BV257" i="2"/>
  <c r="BW257" i="2"/>
  <c r="BO257" i="2" s="1"/>
  <c r="BY257" i="2"/>
  <c r="BZ257" i="2"/>
  <c r="BX257" i="2" s="1"/>
  <c r="CB257" i="2"/>
  <c r="CC257" i="2"/>
  <c r="CD257" i="2"/>
  <c r="CF257" i="2" s="1"/>
  <c r="CE257" i="2"/>
  <c r="CH257" i="2"/>
  <c r="CJ257" i="2"/>
  <c r="CK257" i="2"/>
  <c r="CI257" i="2" s="1"/>
  <c r="CL257" i="2"/>
  <c r="CN257" i="2"/>
  <c r="CM257" i="2" s="1"/>
  <c r="CP257" i="2"/>
  <c r="CQ257" i="2"/>
  <c r="CR257" i="2" s="1"/>
  <c r="CT257" i="2"/>
  <c r="CU257" i="2"/>
  <c r="CV257" i="2"/>
  <c r="CX257" i="2"/>
  <c r="DA257" i="2" s="1"/>
  <c r="CY257" i="2" a="1"/>
  <c r="CY257" i="2"/>
  <c r="CZ257" i="2" s="1"/>
  <c r="CW257" i="2" s="1"/>
  <c r="DC257" i="2"/>
  <c r="DF257" i="2" s="1"/>
  <c r="DD257" i="2" a="1"/>
  <c r="DD257" i="2"/>
  <c r="DE257" i="2" s="1"/>
  <c r="DB257" i="2" s="1"/>
  <c r="DH257" i="2"/>
  <c r="DI257" i="2"/>
  <c r="DG257" i="2" s="1"/>
  <c r="DJ257" i="2"/>
  <c r="DK257" i="2"/>
  <c r="DL257" i="2"/>
  <c r="DN257" i="2" a="1"/>
  <c r="DN257" i="2" s="1"/>
  <c r="DO257" i="2"/>
  <c r="DS257" i="2"/>
  <c r="DT257" i="2"/>
  <c r="DV257" i="2"/>
  <c r="DU257" i="2" s="1"/>
  <c r="DW257" i="2"/>
  <c r="DY257" i="2"/>
  <c r="DZ257" i="2" s="1"/>
  <c r="EB257" i="2"/>
  <c r="EC257" i="2"/>
  <c r="ED257" i="2"/>
  <c r="EE257" i="2"/>
  <c r="EF257" i="2"/>
  <c r="EG257" i="2"/>
  <c r="EH257" i="2"/>
  <c r="EI257" i="2"/>
  <c r="EJ257" i="2"/>
  <c r="C258" i="2"/>
  <c r="G258" i="2"/>
  <c r="H258" i="2"/>
  <c r="J258" i="2"/>
  <c r="I258" i="2"/>
  <c r="L258" i="2"/>
  <c r="N258" i="2"/>
  <c r="O258" i="2"/>
  <c r="P258" i="2"/>
  <c r="M258" i="2" s="1"/>
  <c r="Q258" i="2"/>
  <c r="S258" i="2"/>
  <c r="T258" i="2"/>
  <c r="R258" i="2" s="1"/>
  <c r="U258" i="2"/>
  <c r="W258" i="2"/>
  <c r="X258" i="2"/>
  <c r="V258" i="2" s="1"/>
  <c r="Y258" i="2"/>
  <c r="AA258" i="2" a="1"/>
  <c r="AA258" i="2"/>
  <c r="AB258" i="2" a="1"/>
  <c r="AB258" i="2" s="1"/>
  <c r="AD258" i="2" s="1"/>
  <c r="Z258" i="2" s="1"/>
  <c r="AC258" i="2"/>
  <c r="AF258" i="2" a="1"/>
  <c r="AF258" i="2" s="1"/>
  <c r="AG258" i="2" s="1"/>
  <c r="AH258" i="2"/>
  <c r="AI258" i="2"/>
  <c r="AE258" i="2" s="1"/>
  <c r="AK258" i="2"/>
  <c r="AL258" i="2"/>
  <c r="AN258" i="2"/>
  <c r="AM258" i="2" s="1"/>
  <c r="AO258" i="2"/>
  <c r="AP258" i="2"/>
  <c r="AQ258" i="2"/>
  <c r="AR258" i="2"/>
  <c r="AS258" i="2"/>
  <c r="AT258" i="2"/>
  <c r="AU258" i="2"/>
  <c r="AV258" i="2"/>
  <c r="AW258" i="2"/>
  <c r="AX258" i="2"/>
  <c r="AZ258" i="2"/>
  <c r="BA258" i="2"/>
  <c r="AY258" i="2" s="1"/>
  <c r="BC258" i="2"/>
  <c r="BD258" i="2"/>
  <c r="BB258" i="2" s="1"/>
  <c r="BF258" i="2"/>
  <c r="BE258" i="2" s="1"/>
  <c r="BG258" i="2"/>
  <c r="BI258" i="2"/>
  <c r="BJ258" i="2"/>
  <c r="BL258" i="2" a="1"/>
  <c r="BL258" i="2"/>
  <c r="BM258" i="2" s="1"/>
  <c r="BP258" i="2"/>
  <c r="BQ258" i="2"/>
  <c r="BR258" i="2"/>
  <c r="BS258" i="2"/>
  <c r="BT258" i="2"/>
  <c r="BU258" i="2"/>
  <c r="BK258" i="2" s="1"/>
  <c r="BV258" i="2"/>
  <c r="BW258" i="2"/>
  <c r="BY258" i="2"/>
  <c r="BZ258" i="2"/>
  <c r="BX258" i="2" s="1"/>
  <c r="CB258" i="2"/>
  <c r="CC258" i="2"/>
  <c r="CG258" i="2" s="1"/>
  <c r="CA258" i="2" s="1"/>
  <c r="CD258" i="2"/>
  <c r="CE258" i="2"/>
  <c r="CF258" i="2"/>
  <c r="CH258" i="2"/>
  <c r="CJ258" i="2"/>
  <c r="CK258" i="2"/>
  <c r="CI258" i="2" s="1"/>
  <c r="CL258" i="2"/>
  <c r="CN258" i="2"/>
  <c r="CM258" i="2" s="1"/>
  <c r="CP258" i="2"/>
  <c r="CS258" i="2" s="1"/>
  <c r="CQ258" i="2"/>
  <c r="CR258" i="2" s="1"/>
  <c r="CT258" i="2"/>
  <c r="CU258" i="2"/>
  <c r="CV258" i="2"/>
  <c r="CX258" i="2"/>
  <c r="CY258" i="2" a="1"/>
  <c r="CY258" i="2" s="1"/>
  <c r="DC258" i="2"/>
  <c r="DD258" i="2" a="1"/>
  <c r="DD258" i="2" s="1"/>
  <c r="DG258" i="2"/>
  <c r="DH258" i="2"/>
  <c r="DI258" i="2"/>
  <c r="DK258" i="2"/>
  <c r="DJ258" i="2" s="1"/>
  <c r="DL258" i="2"/>
  <c r="DN258" i="2" a="1"/>
  <c r="DN258" i="2" s="1"/>
  <c r="DQ258" i="2" s="1"/>
  <c r="DO258" i="2"/>
  <c r="DS258" i="2"/>
  <c r="DR258" i="2" s="1"/>
  <c r="DT258" i="2"/>
  <c r="DV258" i="2"/>
  <c r="DU258" i="2" s="1"/>
  <c r="DW258" i="2"/>
  <c r="DY258" i="2"/>
  <c r="EA258" i="2" s="1"/>
  <c r="DZ258" i="2"/>
  <c r="EB258" i="2"/>
  <c r="DX258" i="2" s="1"/>
  <c r="EC258" i="2"/>
  <c r="ED258" i="2"/>
  <c r="EF258" i="2" s="1"/>
  <c r="EE258" i="2"/>
  <c r="EG258" i="2"/>
  <c r="EH258" i="2"/>
  <c r="EJ258" i="2" s="1"/>
  <c r="EI258" i="2"/>
  <c r="C259" i="2"/>
  <c r="G259" i="2"/>
  <c r="H259" i="2"/>
  <c r="J259" i="2"/>
  <c r="L259" i="2"/>
  <c r="I259" i="2" s="1"/>
  <c r="N259" i="2"/>
  <c r="O259" i="2"/>
  <c r="P259" i="2"/>
  <c r="Q259" i="2"/>
  <c r="S259" i="2"/>
  <c r="T259" i="2"/>
  <c r="R259" i="2" s="1"/>
  <c r="U259" i="2"/>
  <c r="W259" i="2"/>
  <c r="X259" i="2"/>
  <c r="Y259" i="2"/>
  <c r="AA259" i="2" a="1"/>
  <c r="AA259" i="2"/>
  <c r="AB259" i="2" a="1"/>
  <c r="AB259" i="2"/>
  <c r="AC259" i="2"/>
  <c r="Z259" i="2" s="1"/>
  <c r="AD259" i="2"/>
  <c r="AF259" i="2" a="1"/>
  <c r="AF259" i="2" s="1"/>
  <c r="AG259" i="2" s="1"/>
  <c r="AH259" i="2"/>
  <c r="AI259" i="2"/>
  <c r="AJ259" i="2"/>
  <c r="AK259" i="2"/>
  <c r="AL259" i="2"/>
  <c r="AM259" i="2"/>
  <c r="AN259" i="2"/>
  <c r="AO259" i="2"/>
  <c r="AQ259" i="2"/>
  <c r="AP259" i="2" s="1"/>
  <c r="AR259" i="2"/>
  <c r="AS259" i="2"/>
  <c r="AT259" i="2"/>
  <c r="AU259" i="2"/>
  <c r="AV259" i="2"/>
  <c r="AW259" i="2"/>
  <c r="AX259" i="2"/>
  <c r="AZ259" i="2"/>
  <c r="BA259" i="2"/>
  <c r="AY259" i="2" s="1"/>
  <c r="BC259" i="2"/>
  <c r="BD259" i="2"/>
  <c r="BB259" i="2" s="1"/>
  <c r="BF259" i="2"/>
  <c r="BG259" i="2"/>
  <c r="BE259" i="2" s="1"/>
  <c r="BI259" i="2"/>
  <c r="BH259" i="2" s="1"/>
  <c r="BJ259" i="2"/>
  <c r="BL259" i="2" a="1"/>
  <c r="BL259" i="2" s="1"/>
  <c r="BP259" i="2"/>
  <c r="BQ259" i="2"/>
  <c r="BR259" i="2"/>
  <c r="BS259" i="2"/>
  <c r="BT259" i="2"/>
  <c r="BU259" i="2"/>
  <c r="BV259" i="2"/>
  <c r="BO259" i="2" s="1"/>
  <c r="BW259" i="2"/>
  <c r="BY259" i="2"/>
  <c r="BX259" i="2" s="1"/>
  <c r="BZ259" i="2"/>
  <c r="CB259" i="2"/>
  <c r="CC259" i="2"/>
  <c r="CD259" i="2"/>
  <c r="CF259" i="2" s="1"/>
  <c r="CG259" i="2" s="1"/>
  <c r="CE259" i="2"/>
  <c r="CH259" i="2"/>
  <c r="CJ259" i="2"/>
  <c r="CI259" i="2" s="1"/>
  <c r="CK259" i="2"/>
  <c r="CL259" i="2"/>
  <c r="CM259" i="2"/>
  <c r="CN259" i="2"/>
  <c r="CO259" i="2"/>
  <c r="CP259" i="2"/>
  <c r="CS259" i="2" s="1"/>
  <c r="CQ259" i="2"/>
  <c r="CR259" i="2"/>
  <c r="CU259" i="2"/>
  <c r="CT259" i="2" s="1"/>
  <c r="CV259" i="2"/>
  <c r="CX259" i="2"/>
  <c r="DA259" i="2" s="1"/>
  <c r="CY259" i="2" a="1"/>
  <c r="CY259" i="2" s="1"/>
  <c r="CZ259" i="2" s="1"/>
  <c r="CW259" i="2" s="1"/>
  <c r="DC259" i="2"/>
  <c r="DD259" i="2" a="1"/>
  <c r="DD259" i="2" s="1"/>
  <c r="DH259" i="2"/>
  <c r="DI259" i="2"/>
  <c r="DK259" i="2"/>
  <c r="DJ259" i="2" s="1"/>
  <c r="DL259" i="2"/>
  <c r="DN259" i="2" a="1"/>
  <c r="DN259" i="2" s="1"/>
  <c r="DQ259" i="2" s="1"/>
  <c r="DO259" i="2"/>
  <c r="DP259" i="2" s="1"/>
  <c r="DM259" i="2" s="1"/>
  <c r="DS259" i="2"/>
  <c r="DR259" i="2" s="1"/>
  <c r="DT259" i="2"/>
  <c r="DV259" i="2"/>
  <c r="DW259" i="2"/>
  <c r="DU259" i="2" s="1"/>
  <c r="DY259" i="2"/>
  <c r="DZ259" i="2" s="1"/>
  <c r="EB259" i="2"/>
  <c r="DX259" i="2" s="1"/>
  <c r="EC259" i="2"/>
  <c r="ED259" i="2"/>
  <c r="EE259" i="2"/>
  <c r="EF259" i="2"/>
  <c r="EG259" i="2"/>
  <c r="EH259" i="2"/>
  <c r="EI259" i="2"/>
  <c r="EJ259" i="2"/>
  <c r="C260" i="2"/>
  <c r="G260" i="2"/>
  <c r="H260" i="2"/>
  <c r="J260" i="2"/>
  <c r="L260" i="2"/>
  <c r="I260" i="2" s="1"/>
  <c r="N260" i="2"/>
  <c r="O260" i="2"/>
  <c r="P260" i="2"/>
  <c r="Q260" i="2"/>
  <c r="S260" i="2"/>
  <c r="T260" i="2"/>
  <c r="R260" i="2" s="1"/>
  <c r="U260" i="2"/>
  <c r="W260" i="2"/>
  <c r="X260" i="2"/>
  <c r="Y260" i="2"/>
  <c r="AA260" i="2" a="1"/>
  <c r="AA260" i="2"/>
  <c r="AB260" i="2" a="1"/>
  <c r="AB260" i="2" s="1"/>
  <c r="AD260" i="2" s="1"/>
  <c r="AC260" i="2"/>
  <c r="Z260" i="2" s="1"/>
  <c r="AF260" i="2" a="1"/>
  <c r="AF260" i="2" s="1"/>
  <c r="AG260" i="2"/>
  <c r="AH260" i="2"/>
  <c r="AI260" i="2"/>
  <c r="AE260" i="2" s="1"/>
  <c r="AK260" i="2"/>
  <c r="AL260" i="2"/>
  <c r="AJ260" i="2" s="1"/>
  <c r="AM260" i="2"/>
  <c r="AN260" i="2"/>
  <c r="AO260" i="2"/>
  <c r="AP260" i="2"/>
  <c r="AQ260" i="2"/>
  <c r="AR260" i="2"/>
  <c r="AS260" i="2"/>
  <c r="AT260" i="2"/>
  <c r="AU260" i="2"/>
  <c r="AW260" i="2"/>
  <c r="AX260" i="2"/>
  <c r="AY260" i="2"/>
  <c r="AZ260" i="2"/>
  <c r="BA260" i="2"/>
  <c r="BB260" i="2"/>
  <c r="BC260" i="2"/>
  <c r="BD260" i="2"/>
  <c r="BF260" i="2"/>
  <c r="BE260" i="2" s="1"/>
  <c r="BG260" i="2"/>
  <c r="BI260" i="2"/>
  <c r="BJ260" i="2"/>
  <c r="BH260" i="2" s="1"/>
  <c r="BL260" i="2" a="1"/>
  <c r="BL260" i="2"/>
  <c r="BM260" i="2"/>
  <c r="BN260" i="2"/>
  <c r="BP260" i="2"/>
  <c r="BQ260" i="2"/>
  <c r="BR260" i="2"/>
  <c r="BS260" i="2"/>
  <c r="BT260" i="2"/>
  <c r="BU260" i="2"/>
  <c r="BK260" i="2" s="1"/>
  <c r="BV260" i="2"/>
  <c r="BO260" i="2" s="1"/>
  <c r="BW260" i="2"/>
  <c r="BY260" i="2"/>
  <c r="BX260" i="2" s="1"/>
  <c r="BZ260" i="2"/>
  <c r="CB260" i="2"/>
  <c r="CC260" i="2"/>
  <c r="CD260" i="2"/>
  <c r="CE260" i="2"/>
  <c r="CF260" i="2" s="1"/>
  <c r="CH260" i="2"/>
  <c r="CJ260" i="2"/>
  <c r="CK260" i="2"/>
  <c r="CL260" i="2"/>
  <c r="CN260" i="2"/>
  <c r="CM260" i="2" s="1"/>
  <c r="CO260" i="2"/>
  <c r="CP260" i="2"/>
  <c r="CQ260" i="2"/>
  <c r="CR260" i="2"/>
  <c r="CS260" i="2"/>
  <c r="CU260" i="2"/>
  <c r="CT260" i="2" s="1"/>
  <c r="CV260" i="2"/>
  <c r="CW260" i="2"/>
  <c r="CX260" i="2"/>
  <c r="CY260" i="2" a="1"/>
  <c r="CY260" i="2"/>
  <c r="CZ260" i="2"/>
  <c r="DA260" i="2"/>
  <c r="DC260" i="2"/>
  <c r="DD260" i="2" a="1"/>
  <c r="DD260" i="2" s="1"/>
  <c r="DE260" i="2" s="1"/>
  <c r="DB260" i="2" s="1"/>
  <c r="DH260" i="2"/>
  <c r="DG260" i="2" s="1"/>
  <c r="DI260" i="2"/>
  <c r="DK260" i="2"/>
  <c r="DJ260" i="2" s="1"/>
  <c r="DL260" i="2"/>
  <c r="DN260" i="2" a="1"/>
  <c r="DN260" i="2"/>
  <c r="DP260" i="2" s="1"/>
  <c r="DM260" i="2" s="1"/>
  <c r="DO260" i="2"/>
  <c r="DS260" i="2"/>
  <c r="DR260" i="2" s="1"/>
  <c r="DT260" i="2"/>
  <c r="DV260" i="2"/>
  <c r="DU260" i="2" s="1"/>
  <c r="DW260" i="2"/>
  <c r="DX260" i="2"/>
  <c r="DY260" i="2"/>
  <c r="DZ260" i="2"/>
  <c r="EA260" i="2"/>
  <c r="EB260" i="2"/>
  <c r="ED260" i="2"/>
  <c r="EE260" i="2" s="1"/>
  <c r="EH260" i="2"/>
  <c r="EJ260" i="2" s="1"/>
  <c r="EI260" i="2"/>
  <c r="C261" i="2"/>
  <c r="G261" i="2"/>
  <c r="H261" i="2"/>
  <c r="J261" i="2"/>
  <c r="L261" i="2"/>
  <c r="N261" i="2"/>
  <c r="O261" i="2"/>
  <c r="P261" i="2"/>
  <c r="Q261" i="2"/>
  <c r="S261" i="2"/>
  <c r="T261" i="2"/>
  <c r="R261" i="2" s="1"/>
  <c r="U261" i="2"/>
  <c r="W261" i="2"/>
  <c r="X261" i="2"/>
  <c r="V261" i="2" s="1"/>
  <c r="Y261" i="2"/>
  <c r="AA261" i="2" a="1"/>
  <c r="AA261" i="2"/>
  <c r="AB261" i="2" a="1"/>
  <c r="AB261" i="2"/>
  <c r="AD261" i="2" s="1"/>
  <c r="Z261" i="2" s="1"/>
  <c r="AC261" i="2"/>
  <c r="AF261" i="2" a="1"/>
  <c r="AF261" i="2" s="1"/>
  <c r="AG261" i="2" s="1"/>
  <c r="AH261" i="2"/>
  <c r="AI261" i="2"/>
  <c r="AJ261" i="2"/>
  <c r="AK261" i="2"/>
  <c r="AL261" i="2"/>
  <c r="AM261" i="2"/>
  <c r="AN261" i="2"/>
  <c r="AO261" i="2"/>
  <c r="AP261" i="2"/>
  <c r="AQ261" i="2"/>
  <c r="AR261" i="2"/>
  <c r="AT261" i="2"/>
  <c r="AU261" i="2"/>
  <c r="AS261" i="2" s="1"/>
  <c r="AV261" i="2"/>
  <c r="AW261" i="2"/>
  <c r="AX261" i="2"/>
  <c r="AZ261" i="2"/>
  <c r="AY261" i="2" s="1"/>
  <c r="BA261" i="2"/>
  <c r="BC261" i="2"/>
  <c r="BD261" i="2"/>
  <c r="BE261" i="2"/>
  <c r="BF261" i="2"/>
  <c r="BG261" i="2"/>
  <c r="BI261" i="2"/>
  <c r="BH261" i="2" s="1"/>
  <c r="BJ261" i="2"/>
  <c r="BL261" i="2" a="1"/>
  <c r="BL261" i="2" s="1"/>
  <c r="BP261" i="2"/>
  <c r="BQ261" i="2"/>
  <c r="BR261" i="2"/>
  <c r="BS261" i="2"/>
  <c r="BT261" i="2"/>
  <c r="BU261" i="2"/>
  <c r="BV261" i="2"/>
  <c r="BO261" i="2" s="1"/>
  <c r="BW261" i="2"/>
  <c r="BX261" i="2"/>
  <c r="BY261" i="2"/>
  <c r="BZ261" i="2"/>
  <c r="CB261" i="2"/>
  <c r="CC261" i="2"/>
  <c r="CD261" i="2"/>
  <c r="CF261" i="2" s="1"/>
  <c r="CE261" i="2"/>
  <c r="CH261" i="2"/>
  <c r="CJ261" i="2"/>
  <c r="CI261" i="2" s="1"/>
  <c r="CK261" i="2"/>
  <c r="CL261" i="2"/>
  <c r="CM261" i="2"/>
  <c r="CN261" i="2"/>
  <c r="CP261" i="2"/>
  <c r="CR261" i="2" s="1"/>
  <c r="CQ261" i="2"/>
  <c r="CS261" i="2"/>
  <c r="CT261" i="2"/>
  <c r="CU261" i="2"/>
  <c r="CV261" i="2"/>
  <c r="CX261" i="2"/>
  <c r="CY261" i="2" a="1"/>
  <c r="CY261" i="2" s="1"/>
  <c r="DB261" i="2"/>
  <c r="DC261" i="2"/>
  <c r="DD261" i="2" a="1"/>
  <c r="DD261" i="2"/>
  <c r="DE261" i="2"/>
  <c r="DF261" i="2"/>
  <c r="DH261" i="2"/>
  <c r="DG261" i="2" s="1"/>
  <c r="DI261" i="2"/>
  <c r="DK261" i="2"/>
  <c r="DL261" i="2"/>
  <c r="DJ261" i="2" s="1"/>
  <c r="DN261" i="2" a="1"/>
  <c r="DN261" i="2"/>
  <c r="DQ261" i="2" s="1"/>
  <c r="DO261" i="2"/>
  <c r="DP261" i="2" s="1"/>
  <c r="DM261" i="2" s="1"/>
  <c r="DS261" i="2"/>
  <c r="DR261" i="2" s="1"/>
  <c r="DT261" i="2"/>
  <c r="DU261" i="2"/>
  <c r="DV261" i="2"/>
  <c r="DW261" i="2"/>
  <c r="DX261" i="2"/>
  <c r="DY261" i="2"/>
  <c r="DZ261" i="2" s="1"/>
  <c r="EB261" i="2"/>
  <c r="ED261" i="2"/>
  <c r="EC261" i="2" s="1"/>
  <c r="EG261" i="2"/>
  <c r="EH261" i="2"/>
  <c r="EI261" i="2"/>
  <c r="EJ261" i="2"/>
  <c r="C262" i="2"/>
  <c r="G262" i="2"/>
  <c r="H262" i="2"/>
  <c r="J262" i="2"/>
  <c r="L262" i="2"/>
  <c r="I262" i="2" s="1"/>
  <c r="N262" i="2"/>
  <c r="O262" i="2"/>
  <c r="P262" i="2"/>
  <c r="Q262" i="2"/>
  <c r="S262" i="2"/>
  <c r="T262" i="2"/>
  <c r="U262" i="2"/>
  <c r="W262" i="2"/>
  <c r="X262" i="2"/>
  <c r="V262" i="2" s="1"/>
  <c r="Y262" i="2"/>
  <c r="AA262" i="2" a="1"/>
  <c r="AA262" i="2" s="1"/>
  <c r="AB262" i="2" a="1"/>
  <c r="AB262" i="2"/>
  <c r="AC262" i="2"/>
  <c r="AF262" i="2" a="1"/>
  <c r="AF262" i="2"/>
  <c r="AG262" i="2" s="1"/>
  <c r="AH262" i="2"/>
  <c r="AI262" i="2"/>
  <c r="AE262" i="2" s="1"/>
  <c r="AK262" i="2"/>
  <c r="AL262" i="2"/>
  <c r="AM262" i="2"/>
  <c r="AN262" i="2"/>
  <c r="AO262" i="2"/>
  <c r="AQ262" i="2"/>
  <c r="AP262" i="2" s="1"/>
  <c r="AR262" i="2"/>
  <c r="AS262" i="2"/>
  <c r="AT262" i="2"/>
  <c r="AU262" i="2"/>
  <c r="AW262" i="2"/>
  <c r="AV262" i="2" s="1"/>
  <c r="AX262" i="2"/>
  <c r="AZ262" i="2"/>
  <c r="BA262" i="2"/>
  <c r="AY262" i="2" s="1"/>
  <c r="BC262" i="2"/>
  <c r="BB262" i="2" s="1"/>
  <c r="BD262" i="2"/>
  <c r="BE262" i="2"/>
  <c r="BF262" i="2"/>
  <c r="BG262" i="2"/>
  <c r="BI262" i="2"/>
  <c r="BH262" i="2" s="1"/>
  <c r="BJ262" i="2"/>
  <c r="BL262" i="2" a="1"/>
  <c r="BL262" i="2" s="1"/>
  <c r="BP262" i="2"/>
  <c r="BQ262" i="2"/>
  <c r="BR262" i="2"/>
  <c r="BS262" i="2"/>
  <c r="BT262" i="2"/>
  <c r="BU262" i="2"/>
  <c r="BV262" i="2"/>
  <c r="BW262" i="2"/>
  <c r="BY262" i="2"/>
  <c r="BX262" i="2" s="1"/>
  <c r="BZ262" i="2"/>
  <c r="CB262" i="2"/>
  <c r="CC262" i="2"/>
  <c r="CD262" i="2"/>
  <c r="CF262" i="2" s="1"/>
  <c r="CG262" i="2" s="1"/>
  <c r="CE262" i="2"/>
  <c r="CH262" i="2"/>
  <c r="CJ262" i="2"/>
  <c r="CI262" i="2" s="1"/>
  <c r="CK262" i="2"/>
  <c r="CL262" i="2"/>
  <c r="CN262" i="2"/>
  <c r="CM262" i="2" s="1"/>
  <c r="CP262" i="2"/>
  <c r="CS262" i="2" s="1"/>
  <c r="CQ262" i="2"/>
  <c r="CU262" i="2"/>
  <c r="CV262" i="2"/>
  <c r="CT262" i="2" s="1"/>
  <c r="CX262" i="2"/>
  <c r="DA262" i="2" s="1"/>
  <c r="CY262" i="2" a="1"/>
  <c r="CY262" i="2" s="1"/>
  <c r="CZ262" i="2" s="1"/>
  <c r="CW262" i="2" s="1"/>
  <c r="DC262" i="2"/>
  <c r="DD262" i="2" a="1"/>
  <c r="DD262" i="2"/>
  <c r="DE262" i="2"/>
  <c r="DB262" i="2" s="1"/>
  <c r="DF262" i="2"/>
  <c r="DH262" i="2"/>
  <c r="DG262" i="2" s="1"/>
  <c r="DI262" i="2"/>
  <c r="DJ262" i="2"/>
  <c r="DK262" i="2"/>
  <c r="DL262" i="2"/>
  <c r="DN262" i="2" a="1"/>
  <c r="DN262" i="2" s="1"/>
  <c r="DQ262" i="2" s="1"/>
  <c r="DO262" i="2"/>
  <c r="DR262" i="2"/>
  <c r="DS262" i="2"/>
  <c r="DT262" i="2"/>
  <c r="DU262" i="2"/>
  <c r="DV262" i="2"/>
  <c r="DW262" i="2"/>
  <c r="DY262" i="2"/>
  <c r="DZ262" i="2" s="1"/>
  <c r="EB262" i="2"/>
  <c r="ED262" i="2"/>
  <c r="EF262" i="2" s="1"/>
  <c r="EH262" i="2"/>
  <c r="EI262" i="2" s="1"/>
  <c r="C263" i="2"/>
  <c r="G263" i="2"/>
  <c r="H263" i="2"/>
  <c r="J263" i="2"/>
  <c r="I263" i="2"/>
  <c r="L263" i="2"/>
  <c r="N263" i="2"/>
  <c r="O263" i="2"/>
  <c r="P263" i="2"/>
  <c r="Q263" i="2"/>
  <c r="S263" i="2"/>
  <c r="T263" i="2"/>
  <c r="U263" i="2"/>
  <c r="W263" i="2"/>
  <c r="X263" i="2"/>
  <c r="V263" i="2" s="1"/>
  <c r="Y263" i="2"/>
  <c r="AA263" i="2" a="1"/>
  <c r="AA263" i="2" s="1"/>
  <c r="AB263" i="2" a="1"/>
  <c r="AB263" i="2"/>
  <c r="AD263" i="2" s="1"/>
  <c r="AC263" i="2"/>
  <c r="Z263" i="2" s="1"/>
  <c r="AF263" i="2" a="1"/>
  <c r="AF263" i="2"/>
  <c r="AG263" i="2" s="1"/>
  <c r="AH263" i="2"/>
  <c r="AI263" i="2"/>
  <c r="AJ263" i="2"/>
  <c r="AK263" i="2"/>
  <c r="AL263" i="2"/>
  <c r="AN263" i="2"/>
  <c r="AM263" i="2" s="1"/>
  <c r="AO263" i="2"/>
  <c r="AQ263" i="2"/>
  <c r="AR263" i="2"/>
  <c r="AS263" i="2"/>
  <c r="AT263" i="2"/>
  <c r="AU263" i="2"/>
  <c r="AW263" i="2"/>
  <c r="AV263" i="2" s="1"/>
  <c r="AX263" i="2"/>
  <c r="AZ263" i="2"/>
  <c r="AY263" i="2" s="1"/>
  <c r="BA263" i="2"/>
  <c r="BC263" i="2"/>
  <c r="BB263" i="2" s="1"/>
  <c r="BD263" i="2"/>
  <c r="BE263" i="2"/>
  <c r="BF263" i="2"/>
  <c r="BG263" i="2"/>
  <c r="BH263" i="2"/>
  <c r="BI263" i="2"/>
  <c r="BJ263" i="2"/>
  <c r="BK263" i="2"/>
  <c r="BL263" i="2" a="1"/>
  <c r="BL263" i="2"/>
  <c r="BM263" i="2" s="1"/>
  <c r="BP263" i="2"/>
  <c r="BQ263" i="2"/>
  <c r="BR263" i="2"/>
  <c r="BS263" i="2"/>
  <c r="BT263" i="2"/>
  <c r="BU263" i="2"/>
  <c r="BV263" i="2"/>
  <c r="BW263" i="2"/>
  <c r="BO263" i="2" s="1"/>
  <c r="BX263" i="2"/>
  <c r="BY263" i="2"/>
  <c r="BZ263" i="2"/>
  <c r="CB263" i="2"/>
  <c r="CC263" i="2"/>
  <c r="CD263" i="2"/>
  <c r="CE263" i="2"/>
  <c r="CF263" i="2"/>
  <c r="CG263" i="2" s="1"/>
  <c r="CA263" i="2" s="1"/>
  <c r="CH263" i="2"/>
  <c r="CI263" i="2"/>
  <c r="CJ263" i="2"/>
  <c r="CK263" i="2"/>
  <c r="CL263" i="2"/>
  <c r="CN263" i="2"/>
  <c r="CM263" i="2" s="1"/>
  <c r="CP263" i="2"/>
  <c r="CQ263" i="2"/>
  <c r="CR263" i="2" s="1"/>
  <c r="CT263" i="2"/>
  <c r="CU263" i="2"/>
  <c r="CV263" i="2"/>
  <c r="CW263" i="2"/>
  <c r="CX263" i="2"/>
  <c r="DA263" i="2" s="1"/>
  <c r="CY263" i="2" a="1"/>
  <c r="CY263" i="2"/>
  <c r="CZ263" i="2" s="1"/>
  <c r="DC263" i="2"/>
  <c r="DF263" i="2" s="1"/>
  <c r="DD263" i="2" a="1"/>
  <c r="DD263" i="2"/>
  <c r="DE263" i="2" s="1"/>
  <c r="DB263" i="2" s="1"/>
  <c r="DH263" i="2"/>
  <c r="DG263" i="2" s="1"/>
  <c r="DI263" i="2"/>
  <c r="DJ263" i="2"/>
  <c r="DK263" i="2"/>
  <c r="DL263" i="2"/>
  <c r="DN263" i="2" a="1"/>
  <c r="DN263" i="2" s="1"/>
  <c r="DP263" i="2" s="1"/>
  <c r="DM263" i="2" s="1"/>
  <c r="DO263" i="2"/>
  <c r="DR263" i="2"/>
  <c r="DS263" i="2"/>
  <c r="DT263" i="2"/>
  <c r="DU263" i="2"/>
  <c r="DV263" i="2"/>
  <c r="DW263" i="2"/>
  <c r="DX263" i="2"/>
  <c r="DY263" i="2"/>
  <c r="DZ263" i="2"/>
  <c r="EA263" i="2"/>
  <c r="EB263" i="2"/>
  <c r="EC263" i="2"/>
  <c r="ED263" i="2"/>
  <c r="EE263" i="2"/>
  <c r="EF263" i="2"/>
  <c r="EH263" i="2"/>
  <c r="EG263" i="2" s="1"/>
  <c r="C264" i="2"/>
  <c r="H264" i="2"/>
  <c r="G264" i="2" s="1"/>
  <c r="J264" i="2"/>
  <c r="L264" i="2"/>
  <c r="I264" i="2" s="1"/>
  <c r="N264" i="2"/>
  <c r="O264" i="2"/>
  <c r="P264" i="2"/>
  <c r="Q264" i="2"/>
  <c r="M264" i="2" s="1"/>
  <c r="S264" i="2"/>
  <c r="T264" i="2"/>
  <c r="R264" i="2" s="1"/>
  <c r="U264" i="2"/>
  <c r="V264" i="2"/>
  <c r="W264" i="2"/>
  <c r="X264" i="2"/>
  <c r="Y264" i="2"/>
  <c r="AA264" i="2" a="1"/>
  <c r="AA264" i="2"/>
  <c r="AB264" i="2" a="1"/>
  <c r="AB264" i="2"/>
  <c r="AD264" i="2" s="1"/>
  <c r="Z264" i="2" s="1"/>
  <c r="AC264" i="2"/>
  <c r="AF264" i="2" a="1"/>
  <c r="AF264" i="2" s="1"/>
  <c r="AG264" i="2"/>
  <c r="AE264" i="2" s="1"/>
  <c r="AH264" i="2"/>
  <c r="AI264" i="2"/>
  <c r="AJ264" i="2"/>
  <c r="AK264" i="2"/>
  <c r="AL264" i="2"/>
  <c r="AN264" i="2"/>
  <c r="AO264" i="2"/>
  <c r="AM264" i="2" s="1"/>
  <c r="AP264" i="2"/>
  <c r="AQ264" i="2"/>
  <c r="AR264" i="2"/>
  <c r="AT264" i="2"/>
  <c r="AS264" i="2" s="1"/>
  <c r="AU264" i="2"/>
  <c r="AW264" i="2"/>
  <c r="AX264" i="2"/>
  <c r="AY264" i="2"/>
  <c r="AZ264" i="2"/>
  <c r="BA264" i="2"/>
  <c r="BC264" i="2"/>
  <c r="BB264" i="2" s="1"/>
  <c r="BD264" i="2"/>
  <c r="BF264" i="2"/>
  <c r="BE264" i="2" s="1"/>
  <c r="BG264" i="2"/>
  <c r="BI264" i="2"/>
  <c r="BH264" i="2" s="1"/>
  <c r="BJ264" i="2"/>
  <c r="BL264" i="2" a="1"/>
  <c r="BL264" i="2"/>
  <c r="BM264" i="2"/>
  <c r="BN264" i="2"/>
  <c r="BP264" i="2"/>
  <c r="BQ264" i="2"/>
  <c r="BR264" i="2"/>
  <c r="BS264" i="2"/>
  <c r="BT264" i="2"/>
  <c r="BU264" i="2"/>
  <c r="BK264" i="2" s="1"/>
  <c r="BV264" i="2"/>
  <c r="BW264" i="2"/>
  <c r="BX264" i="2"/>
  <c r="BY264" i="2"/>
  <c r="BZ264" i="2"/>
  <c r="CB264" i="2"/>
  <c r="CC264" i="2"/>
  <c r="CD264" i="2"/>
  <c r="CF264" i="2" s="1"/>
  <c r="CG264" i="2" s="1"/>
  <c r="CE264" i="2"/>
  <c r="CH264" i="2"/>
  <c r="CJ264" i="2"/>
  <c r="CI264" i="2" s="1"/>
  <c r="CK264" i="2"/>
  <c r="CL264" i="2"/>
  <c r="CM264" i="2"/>
  <c r="CN264" i="2"/>
  <c r="CP264" i="2"/>
  <c r="CR264" i="2" s="1"/>
  <c r="CQ264" i="2"/>
  <c r="CU264" i="2"/>
  <c r="CT264" i="2" s="1"/>
  <c r="CV264" i="2"/>
  <c r="CX264" i="2"/>
  <c r="DA264" i="2" s="1"/>
  <c r="CY264" i="2" a="1"/>
  <c r="CY264" i="2"/>
  <c r="CZ264" i="2" s="1"/>
  <c r="CW264" i="2" s="1"/>
  <c r="DB264" i="2"/>
  <c r="DC264" i="2"/>
  <c r="DF264" i="2" s="1"/>
  <c r="DD264" i="2" a="1"/>
  <c r="DD264" i="2"/>
  <c r="DE264" i="2" s="1"/>
  <c r="DG264" i="2"/>
  <c r="DH264" i="2"/>
  <c r="DI264" i="2"/>
  <c r="DJ264" i="2"/>
  <c r="DK264" i="2"/>
  <c r="DL264" i="2"/>
  <c r="DN264" i="2" a="1"/>
  <c r="DN264" i="2" s="1"/>
  <c r="DQ264" i="2" s="1"/>
  <c r="DO264" i="2"/>
  <c r="DP264" i="2" s="1"/>
  <c r="DM264" i="2" s="1"/>
  <c r="DR264" i="2"/>
  <c r="DS264" i="2"/>
  <c r="DT264" i="2"/>
  <c r="DU264" i="2"/>
  <c r="DV264" i="2"/>
  <c r="DW264" i="2"/>
  <c r="DY264" i="2"/>
  <c r="DX264" i="2" s="1"/>
  <c r="DZ264" i="2"/>
  <c r="EA264" i="2"/>
  <c r="EB264" i="2"/>
  <c r="EC264" i="2"/>
  <c r="ED264" i="2"/>
  <c r="EE264" i="2"/>
  <c r="EF264" i="2"/>
  <c r="EH264" i="2"/>
  <c r="EJ264" i="2" s="1"/>
  <c r="C265" i="2"/>
  <c r="H265" i="2"/>
  <c r="G265" i="2" s="1"/>
  <c r="I265" i="2"/>
  <c r="J265" i="2"/>
  <c r="L265" i="2"/>
  <c r="N265" i="2"/>
  <c r="O265" i="2"/>
  <c r="P265" i="2"/>
  <c r="M265" i="2" s="1"/>
  <c r="Q265" i="2"/>
  <c r="S265" i="2"/>
  <c r="T265" i="2"/>
  <c r="U265" i="2"/>
  <c r="W265" i="2"/>
  <c r="V265" i="2" s="1"/>
  <c r="X265" i="2"/>
  <c r="Y265" i="2"/>
  <c r="AA265" i="2" a="1"/>
  <c r="AA265" i="2" s="1"/>
  <c r="AB265" i="2" a="1"/>
  <c r="AB265" i="2" s="1"/>
  <c r="AC265" i="2"/>
  <c r="AF265" i="2" a="1"/>
  <c r="AF265" i="2" s="1"/>
  <c r="AG265" i="2" s="1"/>
  <c r="AH265" i="2"/>
  <c r="AI265" i="2"/>
  <c r="AK265" i="2"/>
  <c r="AJ265" i="2" s="1"/>
  <c r="AL265" i="2"/>
  <c r="AM265" i="2"/>
  <c r="AN265" i="2"/>
  <c r="AO265" i="2"/>
  <c r="AQ265" i="2"/>
  <c r="AP265" i="2" s="1"/>
  <c r="AR265" i="2"/>
  <c r="AT265" i="2"/>
  <c r="AU265" i="2"/>
  <c r="AS265" i="2" s="1"/>
  <c r="AW265" i="2"/>
  <c r="AV265" i="2" s="1"/>
  <c r="AX265" i="2"/>
  <c r="AY265" i="2"/>
  <c r="AZ265" i="2"/>
  <c r="BA265" i="2"/>
  <c r="BC265" i="2"/>
  <c r="BB265" i="2" s="1"/>
  <c r="BD265" i="2"/>
  <c r="BF265" i="2"/>
  <c r="BE265" i="2" s="1"/>
  <c r="BG265" i="2"/>
  <c r="BH265" i="2"/>
  <c r="BI265" i="2"/>
  <c r="BJ265" i="2"/>
  <c r="BL265" i="2" a="1"/>
  <c r="BL265" i="2" s="1"/>
  <c r="BP265" i="2"/>
  <c r="BQ265" i="2"/>
  <c r="BR265" i="2"/>
  <c r="BS265" i="2"/>
  <c r="BT265" i="2"/>
  <c r="BU265" i="2"/>
  <c r="BO265" i="2" s="1"/>
  <c r="BV265" i="2"/>
  <c r="BW265" i="2"/>
  <c r="BY265" i="2"/>
  <c r="BZ265" i="2"/>
  <c r="BX265" i="2" s="1"/>
  <c r="CB265" i="2"/>
  <c r="CC265" i="2"/>
  <c r="CD265" i="2"/>
  <c r="CE265" i="2"/>
  <c r="CF265" i="2" s="1"/>
  <c r="CH265" i="2"/>
  <c r="CI265" i="2"/>
  <c r="CJ265" i="2"/>
  <c r="CK265" i="2"/>
  <c r="CL265" i="2"/>
  <c r="CN265" i="2"/>
  <c r="CM265" i="2" s="1"/>
  <c r="CP265" i="2"/>
  <c r="CQ265" i="2"/>
  <c r="CR265" i="2"/>
  <c r="CS265" i="2"/>
  <c r="CU265" i="2"/>
  <c r="CT265" i="2" s="1"/>
  <c r="CV265" i="2"/>
  <c r="CX265" i="2"/>
  <c r="CY265" i="2" a="1"/>
  <c r="CY265" i="2"/>
  <c r="CZ265" i="2"/>
  <c r="CW265" i="2" s="1"/>
  <c r="DA265" i="2"/>
  <c r="DC265" i="2"/>
  <c r="DF265" i="2" s="1"/>
  <c r="DD265" i="2" a="1"/>
  <c r="DD265" i="2"/>
  <c r="DE265" i="2" s="1"/>
  <c r="DB265" i="2" s="1"/>
  <c r="DG265" i="2"/>
  <c r="DH265" i="2"/>
  <c r="DI265" i="2"/>
  <c r="DJ265" i="2"/>
  <c r="DK265" i="2"/>
  <c r="DL265" i="2"/>
  <c r="DN265" i="2" a="1"/>
  <c r="DN265" i="2"/>
  <c r="DQ265" i="2" s="1"/>
  <c r="DO265" i="2"/>
  <c r="DP265" i="2" s="1"/>
  <c r="DM265" i="2" s="1"/>
  <c r="DS265" i="2"/>
  <c r="DT265" i="2"/>
  <c r="DV265" i="2"/>
  <c r="DU265" i="2" s="1"/>
  <c r="DW265" i="2"/>
  <c r="DX265" i="2"/>
  <c r="DY265" i="2"/>
  <c r="DZ265" i="2" s="1"/>
  <c r="EA265" i="2"/>
  <c r="EB265" i="2"/>
  <c r="EC265" i="2"/>
  <c r="ED265" i="2"/>
  <c r="EE265" i="2"/>
  <c r="EF265" i="2"/>
  <c r="EG265" i="2"/>
  <c r="EH265" i="2"/>
  <c r="EI265" i="2"/>
  <c r="EJ265" i="2"/>
  <c r="C266" i="2"/>
  <c r="G266" i="2"/>
  <c r="H266" i="2"/>
  <c r="J266" i="2"/>
  <c r="L266" i="2"/>
  <c r="M266" i="2"/>
  <c r="N266" i="2"/>
  <c r="O266" i="2"/>
  <c r="P266" i="2"/>
  <c r="Q266" i="2"/>
  <c r="S266" i="2"/>
  <c r="T266" i="2"/>
  <c r="U266" i="2"/>
  <c r="R266" i="2" s="1"/>
  <c r="V266" i="2"/>
  <c r="W266" i="2"/>
  <c r="X266" i="2"/>
  <c r="Y266" i="2"/>
  <c r="AA266" i="2" a="1"/>
  <c r="AA266" i="2"/>
  <c r="AB266" i="2" a="1"/>
  <c r="AB266" i="2" s="1"/>
  <c r="AD266" i="2" s="1"/>
  <c r="Z266" i="2" s="1"/>
  <c r="AC266" i="2"/>
  <c r="AF266" i="2" a="1"/>
  <c r="AF266" i="2" s="1"/>
  <c r="AG266" i="2" s="1"/>
  <c r="AH266" i="2"/>
  <c r="AI266" i="2"/>
  <c r="AE266" i="2" s="1"/>
  <c r="AK266" i="2"/>
  <c r="AL266" i="2"/>
  <c r="AJ266" i="2" s="1"/>
  <c r="AN266" i="2"/>
  <c r="AM266" i="2" s="1"/>
  <c r="AO266" i="2"/>
  <c r="AQ266" i="2"/>
  <c r="AP266" i="2" s="1"/>
  <c r="AR266" i="2"/>
  <c r="AT266" i="2"/>
  <c r="AS266" i="2" s="1"/>
  <c r="AU266" i="2"/>
  <c r="AV266" i="2"/>
  <c r="AW266" i="2"/>
  <c r="AX266" i="2"/>
  <c r="AY266" i="2"/>
  <c r="AZ266" i="2"/>
  <c r="BA266" i="2"/>
  <c r="BC266" i="2"/>
  <c r="BD266" i="2"/>
  <c r="BB266" i="2" s="1"/>
  <c r="BF266" i="2"/>
  <c r="BE266" i="2" s="1"/>
  <c r="BG266" i="2"/>
  <c r="BI266" i="2"/>
  <c r="BH266" i="2" s="1"/>
  <c r="BJ266" i="2"/>
  <c r="BL266" i="2" a="1"/>
  <c r="BL266" i="2"/>
  <c r="BM266" i="2" s="1"/>
  <c r="BP266" i="2"/>
  <c r="BQ266" i="2"/>
  <c r="BR266" i="2"/>
  <c r="BS266" i="2"/>
  <c r="BT266" i="2"/>
  <c r="BU266" i="2"/>
  <c r="BV266" i="2"/>
  <c r="BW266" i="2"/>
  <c r="BX266" i="2"/>
  <c r="BY266" i="2"/>
  <c r="BZ266" i="2"/>
  <c r="CB266" i="2"/>
  <c r="CC266" i="2"/>
  <c r="CG266" i="2" s="1"/>
  <c r="CA266" i="2" s="1"/>
  <c r="CD266" i="2"/>
  <c r="CE266" i="2"/>
  <c r="CF266" i="2"/>
  <c r="CH266" i="2"/>
  <c r="CJ266" i="2"/>
  <c r="CK266" i="2"/>
  <c r="CI266" i="2" s="1"/>
  <c r="CL266" i="2"/>
  <c r="CN266" i="2"/>
  <c r="CM266" i="2" s="1"/>
  <c r="CP266" i="2"/>
  <c r="CR266" i="2" s="1"/>
  <c r="CQ266" i="2"/>
  <c r="CT266" i="2"/>
  <c r="CU266" i="2"/>
  <c r="CV266" i="2"/>
  <c r="CX266" i="2"/>
  <c r="CY266" i="2" a="1"/>
  <c r="CY266" i="2"/>
  <c r="CZ266" i="2" s="1"/>
  <c r="CW266" i="2" s="1"/>
  <c r="DA266" i="2"/>
  <c r="DC266" i="2"/>
  <c r="DF266" i="2" s="1"/>
  <c r="DD266" i="2" a="1"/>
  <c r="DD266" i="2"/>
  <c r="DE266" i="2" s="1"/>
  <c r="DB266" i="2" s="1"/>
  <c r="DG266" i="2"/>
  <c r="DH266" i="2"/>
  <c r="DI266" i="2"/>
  <c r="DK266" i="2"/>
  <c r="DJ266" i="2" s="1"/>
  <c r="DL266" i="2"/>
  <c r="DN266" i="2" a="1"/>
  <c r="DN266" i="2"/>
  <c r="DO266" i="2"/>
  <c r="DQ266" i="2"/>
  <c r="DS266" i="2"/>
  <c r="DR266" i="2" s="1"/>
  <c r="DT266" i="2"/>
  <c r="DU266" i="2"/>
  <c r="DV266" i="2"/>
  <c r="DW266" i="2"/>
  <c r="DY266" i="2"/>
  <c r="DZ266" i="2"/>
  <c r="EA266" i="2"/>
  <c r="EB266" i="2"/>
  <c r="DX266" i="2" s="1"/>
  <c r="EC266" i="2"/>
  <c r="ED266" i="2"/>
  <c r="EF266" i="2" s="1"/>
  <c r="EG266" i="2"/>
  <c r="EH266" i="2"/>
  <c r="EI266" i="2"/>
  <c r="EJ266" i="2"/>
  <c r="C267" i="2"/>
  <c r="H267" i="2"/>
  <c r="G267" i="2" s="1"/>
  <c r="J267" i="2"/>
  <c r="L267" i="2"/>
  <c r="I267" i="2" s="1"/>
  <c r="N267" i="2"/>
  <c r="O267" i="2"/>
  <c r="P267" i="2"/>
  <c r="Q267" i="2"/>
  <c r="S267" i="2"/>
  <c r="T267" i="2"/>
  <c r="R267" i="2" s="1"/>
  <c r="U267" i="2"/>
  <c r="W267" i="2"/>
  <c r="X267" i="2"/>
  <c r="V267" i="2" s="1"/>
  <c r="Y267" i="2"/>
  <c r="AA267" i="2" a="1"/>
  <c r="AA267" i="2" s="1"/>
  <c r="AB267" i="2" a="1"/>
  <c r="AB267" i="2"/>
  <c r="AD267" i="2" s="1"/>
  <c r="Z267" i="2" s="1"/>
  <c r="AC267" i="2"/>
  <c r="AF267" i="2" a="1"/>
  <c r="AF267" i="2" s="1"/>
  <c r="AG267" i="2" s="1"/>
  <c r="AH267" i="2"/>
  <c r="AI267" i="2"/>
  <c r="AK267" i="2"/>
  <c r="AL267" i="2"/>
  <c r="AJ267" i="2" s="1"/>
  <c r="AM267" i="2"/>
  <c r="AN267" i="2"/>
  <c r="AO267" i="2"/>
  <c r="AQ267" i="2"/>
  <c r="AP267" i="2" s="1"/>
  <c r="AR267" i="2"/>
  <c r="AT267" i="2"/>
  <c r="AS267" i="2" s="1"/>
  <c r="AU267" i="2"/>
  <c r="AV267" i="2"/>
  <c r="AW267" i="2"/>
  <c r="AX267" i="2"/>
  <c r="AY267" i="2"/>
  <c r="AZ267" i="2"/>
  <c r="BA267" i="2"/>
  <c r="BC267" i="2"/>
  <c r="BD267" i="2"/>
  <c r="BB267" i="2" s="1"/>
  <c r="BF267" i="2"/>
  <c r="BG267" i="2"/>
  <c r="BE267" i="2" s="1"/>
  <c r="BH267" i="2"/>
  <c r="BI267" i="2"/>
  <c r="BJ267" i="2"/>
  <c r="BL267" i="2" a="1"/>
  <c r="BL267" i="2" s="1"/>
  <c r="BP267" i="2"/>
  <c r="BQ267" i="2"/>
  <c r="BR267" i="2"/>
  <c r="BS267" i="2"/>
  <c r="BT267" i="2"/>
  <c r="BU267" i="2"/>
  <c r="BV267" i="2"/>
  <c r="BW267" i="2"/>
  <c r="BO267" i="2" s="1"/>
  <c r="BX267" i="2"/>
  <c r="BY267" i="2"/>
  <c r="BZ267" i="2"/>
  <c r="CB267" i="2"/>
  <c r="CC267" i="2"/>
  <c r="CD267" i="2"/>
  <c r="CE267" i="2"/>
  <c r="CF267" i="2" s="1"/>
  <c r="CG267" i="2" s="1"/>
  <c r="CH267" i="2"/>
  <c r="CJ267" i="2"/>
  <c r="CI267" i="2" s="1"/>
  <c r="CK267" i="2"/>
  <c r="CL267" i="2"/>
  <c r="CM267" i="2"/>
  <c r="CN267" i="2"/>
  <c r="CP267" i="2"/>
  <c r="CS267" i="2" s="1"/>
  <c r="CO267" i="2" s="1"/>
  <c r="CQ267" i="2"/>
  <c r="CR267" i="2"/>
  <c r="CU267" i="2"/>
  <c r="CV267" i="2"/>
  <c r="CT267" i="2" s="1"/>
  <c r="CX267" i="2"/>
  <c r="CY267" i="2" a="1"/>
  <c r="CY267" i="2" s="1"/>
  <c r="DC267" i="2"/>
  <c r="DD267" i="2" a="1"/>
  <c r="DD267" i="2" s="1"/>
  <c r="DH267" i="2"/>
  <c r="DI267" i="2"/>
  <c r="DK267" i="2"/>
  <c r="DL267" i="2"/>
  <c r="DJ267" i="2" s="1"/>
  <c r="DN267" i="2" a="1"/>
  <c r="DN267" i="2" s="1"/>
  <c r="DO267" i="2"/>
  <c r="DP267" i="2" s="1"/>
  <c r="DM267" i="2" s="1"/>
  <c r="DQ267" i="2"/>
  <c r="DS267" i="2"/>
  <c r="DT267" i="2"/>
  <c r="DR267" i="2" s="1"/>
  <c r="DU267" i="2"/>
  <c r="DV267" i="2"/>
  <c r="DW267" i="2"/>
  <c r="DY267" i="2"/>
  <c r="DZ267" i="2" s="1"/>
  <c r="EB267" i="2"/>
  <c r="DX267" i="2" s="1"/>
  <c r="EC267" i="2"/>
  <c r="ED267" i="2"/>
  <c r="EE267" i="2"/>
  <c r="EF267" i="2"/>
  <c r="EG267" i="2"/>
  <c r="EH267" i="2"/>
  <c r="EI267" i="2" s="1"/>
  <c r="EJ267" i="2"/>
  <c r="C268" i="2"/>
  <c r="G268" i="2"/>
  <c r="H268" i="2"/>
  <c r="J268" i="2"/>
  <c r="I268" i="2" s="1"/>
  <c r="L268" i="2"/>
  <c r="N268" i="2"/>
  <c r="O268" i="2"/>
  <c r="P268" i="2"/>
  <c r="Q268" i="2"/>
  <c r="S268" i="2"/>
  <c r="T268" i="2"/>
  <c r="R268" i="2" s="1"/>
  <c r="U268" i="2"/>
  <c r="W268" i="2"/>
  <c r="X268" i="2"/>
  <c r="Y268" i="2"/>
  <c r="AA268" i="2" a="1"/>
  <c r="AA268" i="2"/>
  <c r="AB268" i="2" a="1"/>
  <c r="AB268" i="2" s="1"/>
  <c r="AD268" i="2" s="1"/>
  <c r="Z268" i="2" s="1"/>
  <c r="AC268" i="2"/>
  <c r="AF268" i="2" a="1"/>
  <c r="AF268" i="2" s="1"/>
  <c r="AG268" i="2" s="1"/>
  <c r="AH268" i="2"/>
  <c r="AI268" i="2"/>
  <c r="AK268" i="2"/>
  <c r="AL268" i="2"/>
  <c r="AJ268" i="2" s="1"/>
  <c r="AN268" i="2"/>
  <c r="AO268" i="2"/>
  <c r="AM268" i="2" s="1"/>
  <c r="AQ268" i="2"/>
  <c r="AP268" i="2" s="1"/>
  <c r="AR268" i="2"/>
  <c r="AS268" i="2"/>
  <c r="AT268" i="2"/>
  <c r="AU268" i="2"/>
  <c r="AW268" i="2"/>
  <c r="AV268" i="2" s="1"/>
  <c r="AX268" i="2"/>
  <c r="AZ268" i="2"/>
  <c r="AY268" i="2" s="1"/>
  <c r="BA268" i="2"/>
  <c r="BB268" i="2"/>
  <c r="BC268" i="2"/>
  <c r="BD268" i="2"/>
  <c r="BE268" i="2"/>
  <c r="BF268" i="2"/>
  <c r="BG268" i="2"/>
  <c r="BI268" i="2"/>
  <c r="BJ268" i="2"/>
  <c r="BH268" i="2" s="1"/>
  <c r="BL268" i="2" a="1"/>
  <c r="BL268" i="2"/>
  <c r="BN268" i="2" s="1"/>
  <c r="BM268" i="2"/>
  <c r="BP268" i="2"/>
  <c r="BQ268" i="2"/>
  <c r="BR268" i="2"/>
  <c r="BS268" i="2"/>
  <c r="BT268" i="2"/>
  <c r="BU268" i="2"/>
  <c r="BV268" i="2"/>
  <c r="BW268" i="2"/>
  <c r="BY268" i="2"/>
  <c r="BX268" i="2" s="1"/>
  <c r="BZ268" i="2"/>
  <c r="CB268" i="2"/>
  <c r="CC268" i="2"/>
  <c r="CG268" i="2" s="1"/>
  <c r="CD268" i="2"/>
  <c r="CF268" i="2" s="1"/>
  <c r="CE268" i="2"/>
  <c r="CH268" i="2"/>
  <c r="CJ268" i="2"/>
  <c r="CK268" i="2"/>
  <c r="CL268" i="2"/>
  <c r="CM268" i="2"/>
  <c r="CN268" i="2"/>
  <c r="CO268" i="2"/>
  <c r="CP268" i="2"/>
  <c r="CQ268" i="2"/>
  <c r="CR268" i="2"/>
  <c r="CS268" i="2"/>
  <c r="CT268" i="2"/>
  <c r="CU268" i="2"/>
  <c r="CV268" i="2"/>
  <c r="CX268" i="2"/>
  <c r="CY268" i="2" a="1"/>
  <c r="CY268" i="2"/>
  <c r="CZ268" i="2" s="1"/>
  <c r="CW268" i="2" s="1"/>
  <c r="DA268" i="2"/>
  <c r="DC268" i="2"/>
  <c r="DD268" i="2" a="1"/>
  <c r="DD268" i="2" s="1"/>
  <c r="DH268" i="2"/>
  <c r="DI268" i="2"/>
  <c r="DG268" i="2" s="1"/>
  <c r="DJ268" i="2"/>
  <c r="DK268" i="2"/>
  <c r="DL268" i="2"/>
  <c r="DN268" i="2" a="1"/>
  <c r="DN268" i="2"/>
  <c r="DO268" i="2"/>
  <c r="DP268" i="2" s="1"/>
  <c r="DM268" i="2" s="1"/>
  <c r="DQ268" i="2"/>
  <c r="DR268" i="2"/>
  <c r="DS268" i="2"/>
  <c r="DT268" i="2"/>
  <c r="DV268" i="2"/>
  <c r="DU268" i="2" s="1"/>
  <c r="DW268" i="2"/>
  <c r="DY268" i="2"/>
  <c r="DZ268" i="2" s="1"/>
  <c r="EB268" i="2"/>
  <c r="ED268" i="2"/>
  <c r="EC268" i="2" s="1"/>
  <c r="EH268" i="2"/>
  <c r="C269" i="2"/>
  <c r="H269" i="2"/>
  <c r="G269" i="2" s="1"/>
  <c r="J269" i="2"/>
  <c r="I269" i="2"/>
  <c r="L269" i="2"/>
  <c r="N269" i="2"/>
  <c r="O269" i="2"/>
  <c r="P269" i="2"/>
  <c r="Q269" i="2"/>
  <c r="S269" i="2"/>
  <c r="T269" i="2"/>
  <c r="R269" i="2" s="1"/>
  <c r="U269" i="2"/>
  <c r="W269" i="2"/>
  <c r="X269" i="2"/>
  <c r="Y269" i="2"/>
  <c r="AA269" i="2" a="1"/>
  <c r="AA269" i="2"/>
  <c r="AB269" i="2" a="1"/>
  <c r="AB269" i="2" s="1"/>
  <c r="AC269" i="2"/>
  <c r="AD269" i="2"/>
  <c r="AF269" i="2" a="1"/>
  <c r="AF269" i="2"/>
  <c r="AG269" i="2" s="1"/>
  <c r="AH269" i="2"/>
  <c r="AI269" i="2"/>
  <c r="AK269" i="2"/>
  <c r="AJ269" i="2" s="1"/>
  <c r="AL269" i="2"/>
  <c r="AN269" i="2"/>
  <c r="AM269" i="2" s="1"/>
  <c r="AO269" i="2"/>
  <c r="AP269" i="2"/>
  <c r="AQ269" i="2"/>
  <c r="AR269" i="2"/>
  <c r="AS269" i="2"/>
  <c r="AT269" i="2"/>
  <c r="AU269" i="2"/>
  <c r="AW269" i="2"/>
  <c r="AX269" i="2"/>
  <c r="AV269" i="2" s="1"/>
  <c r="AZ269" i="2"/>
  <c r="BA269" i="2"/>
  <c r="AY269" i="2" s="1"/>
  <c r="BC269" i="2"/>
  <c r="BB269" i="2" s="1"/>
  <c r="BD269" i="2"/>
  <c r="BF269" i="2"/>
  <c r="BG269" i="2"/>
  <c r="BE269" i="2" s="1"/>
  <c r="BH269" i="2"/>
  <c r="BI269" i="2"/>
  <c r="BJ269" i="2"/>
  <c r="BK269" i="2"/>
  <c r="BL269" i="2" a="1"/>
  <c r="BL269" i="2"/>
  <c r="BM269" i="2" s="1"/>
  <c r="BN269" i="2"/>
  <c r="BP269" i="2"/>
  <c r="BQ269" i="2"/>
  <c r="BR269" i="2"/>
  <c r="BS269" i="2"/>
  <c r="BT269" i="2"/>
  <c r="BU269" i="2"/>
  <c r="BV269" i="2"/>
  <c r="BW269" i="2"/>
  <c r="BY269" i="2"/>
  <c r="BZ269" i="2"/>
  <c r="BX269" i="2" s="1"/>
  <c r="CB269" i="2"/>
  <c r="CC269" i="2"/>
  <c r="CD269" i="2"/>
  <c r="CF269" i="2" s="1"/>
  <c r="CE269" i="2"/>
  <c r="CH269" i="2"/>
  <c r="CI269" i="2"/>
  <c r="CJ269" i="2"/>
  <c r="CK269" i="2"/>
  <c r="CL269" i="2"/>
  <c r="CM269" i="2"/>
  <c r="CN269" i="2"/>
  <c r="CP269" i="2"/>
  <c r="CQ269" i="2"/>
  <c r="CR269" i="2"/>
  <c r="CU269" i="2"/>
  <c r="CV269" i="2"/>
  <c r="CT269" i="2" s="1"/>
  <c r="CX269" i="2"/>
  <c r="DA269" i="2" s="1"/>
  <c r="CY269" i="2" a="1"/>
  <c r="CY269" i="2"/>
  <c r="CZ269" i="2" s="1"/>
  <c r="CW269" i="2" s="1"/>
  <c r="DC269" i="2"/>
  <c r="DD269" i="2" a="1"/>
  <c r="DD269" i="2"/>
  <c r="DE269" i="2" s="1"/>
  <c r="DB269" i="2" s="1"/>
  <c r="DF269" i="2"/>
  <c r="DG269" i="2"/>
  <c r="DH269" i="2"/>
  <c r="DI269" i="2"/>
  <c r="DK269" i="2"/>
  <c r="DL269" i="2"/>
  <c r="DJ269" i="2" s="1"/>
  <c r="DN269" i="2" a="1"/>
  <c r="DN269" i="2" s="1"/>
  <c r="DO269" i="2"/>
  <c r="DS269" i="2"/>
  <c r="DR269" i="2" s="1"/>
  <c r="DT269" i="2"/>
  <c r="DV269" i="2"/>
  <c r="DU269" i="2" s="1"/>
  <c r="DW269" i="2"/>
  <c r="DY269" i="2"/>
  <c r="DZ269" i="2" s="1"/>
  <c r="EB269" i="2"/>
  <c r="DX269" i="2" s="1"/>
  <c r="EC269" i="2"/>
  <c r="ED269" i="2"/>
  <c r="EE269" i="2"/>
  <c r="EF269" i="2"/>
  <c r="EG269" i="2"/>
  <c r="EH269" i="2"/>
  <c r="EI269" i="2"/>
  <c r="EJ269" i="2"/>
  <c r="C270" i="2"/>
  <c r="G270" i="2"/>
  <c r="H270" i="2"/>
  <c r="J270" i="2"/>
  <c r="L270" i="2"/>
  <c r="N270" i="2"/>
  <c r="O270" i="2"/>
  <c r="P270" i="2"/>
  <c r="Q270" i="2"/>
  <c r="M270" i="2" s="1"/>
  <c r="S270" i="2"/>
  <c r="T270" i="2"/>
  <c r="U270" i="2"/>
  <c r="W270" i="2"/>
  <c r="X270" i="2"/>
  <c r="Y270" i="2"/>
  <c r="AA270" i="2" a="1"/>
  <c r="AA270" i="2"/>
  <c r="AB270" i="2" a="1"/>
  <c r="AB270" i="2" s="1"/>
  <c r="AD270" i="2" s="1"/>
  <c r="Z270" i="2" s="1"/>
  <c r="AC270" i="2"/>
  <c r="AF270" i="2" a="1"/>
  <c r="AF270" i="2" s="1"/>
  <c r="AG270" i="2"/>
  <c r="AH270" i="2"/>
  <c r="AE270" i="2" s="1"/>
  <c r="AI270" i="2"/>
  <c r="AK270" i="2"/>
  <c r="AL270" i="2"/>
  <c r="AM270" i="2"/>
  <c r="AN270" i="2"/>
  <c r="AO270" i="2"/>
  <c r="AQ270" i="2"/>
  <c r="AP270" i="2" s="1"/>
  <c r="AR270" i="2"/>
  <c r="AT270" i="2"/>
  <c r="AU270" i="2"/>
  <c r="AS270" i="2" s="1"/>
  <c r="AW270" i="2"/>
  <c r="AX270" i="2"/>
  <c r="AV270" i="2" s="1"/>
  <c r="AY270" i="2"/>
  <c r="AZ270" i="2"/>
  <c r="BA270" i="2"/>
  <c r="BC270" i="2"/>
  <c r="BB270" i="2" s="1"/>
  <c r="BD270" i="2"/>
  <c r="BF270" i="2"/>
  <c r="BE270" i="2" s="1"/>
  <c r="BG270" i="2"/>
  <c r="BI270" i="2"/>
  <c r="BJ270" i="2"/>
  <c r="BL270" i="2" a="1"/>
  <c r="BL270" i="2" s="1"/>
  <c r="BM270" i="2" s="1"/>
  <c r="BN270" i="2"/>
  <c r="BP270" i="2"/>
  <c r="BQ270" i="2"/>
  <c r="BR270" i="2"/>
  <c r="BS270" i="2"/>
  <c r="BT270" i="2"/>
  <c r="BU270" i="2"/>
  <c r="BV270" i="2"/>
  <c r="BW270" i="2"/>
  <c r="BX270" i="2"/>
  <c r="BY270" i="2"/>
  <c r="BZ270" i="2"/>
  <c r="CB270" i="2"/>
  <c r="CC270" i="2"/>
  <c r="CD270" i="2"/>
  <c r="CE270" i="2"/>
  <c r="CF270" i="2"/>
  <c r="CH270" i="2"/>
  <c r="CJ270" i="2"/>
  <c r="CI270" i="2" s="1"/>
  <c r="CK270" i="2"/>
  <c r="CL270" i="2"/>
  <c r="CN270" i="2"/>
  <c r="CM270" i="2" s="1"/>
  <c r="CP270" i="2"/>
  <c r="CQ270" i="2"/>
  <c r="CR270" i="2" s="1"/>
  <c r="CS270" i="2"/>
  <c r="CO270" i="2" s="1"/>
  <c r="CU270" i="2"/>
  <c r="CV270" i="2"/>
  <c r="CT270" i="2" s="1"/>
  <c r="CX270" i="2"/>
  <c r="CY270" i="2" a="1"/>
  <c r="CY270" i="2" s="1"/>
  <c r="DA270" i="2" s="1"/>
  <c r="CZ270" i="2"/>
  <c r="CW270" i="2" s="1"/>
  <c r="DC270" i="2"/>
  <c r="DD270" i="2" a="1"/>
  <c r="DD270" i="2" s="1"/>
  <c r="DH270" i="2"/>
  <c r="DG270" i="2" s="1"/>
  <c r="DI270" i="2"/>
  <c r="DK270" i="2"/>
  <c r="DJ270" i="2" s="1"/>
  <c r="DL270" i="2"/>
  <c r="DN270" i="2" a="1"/>
  <c r="DN270" i="2" s="1"/>
  <c r="DO270" i="2"/>
  <c r="DP270" i="2" s="1"/>
  <c r="DM270" i="2" s="1"/>
  <c r="DS270" i="2"/>
  <c r="DR270" i="2" s="1"/>
  <c r="DT270" i="2"/>
  <c r="DV270" i="2"/>
  <c r="DU270" i="2" s="1"/>
  <c r="DW270" i="2"/>
  <c r="DY270" i="2"/>
  <c r="EB270" i="2"/>
  <c r="EC270" i="2"/>
  <c r="ED270" i="2"/>
  <c r="EF270" i="2" s="1"/>
  <c r="EE270" i="2"/>
  <c r="EH270" i="2"/>
  <c r="C271" i="2"/>
  <c r="G271" i="2"/>
  <c r="H271" i="2"/>
  <c r="J271" i="2"/>
  <c r="L271" i="2"/>
  <c r="I271" i="2" s="1"/>
  <c r="N271" i="2"/>
  <c r="O271" i="2"/>
  <c r="P271" i="2"/>
  <c r="Q271" i="2"/>
  <c r="S271" i="2"/>
  <c r="T271" i="2"/>
  <c r="R271" i="2" s="1"/>
  <c r="U271" i="2"/>
  <c r="W271" i="2"/>
  <c r="X271" i="2"/>
  <c r="Y271" i="2"/>
  <c r="AA271" i="2" a="1"/>
  <c r="AA271" i="2"/>
  <c r="AD271" i="2" s="1"/>
  <c r="AB271" i="2" a="1"/>
  <c r="AB271" i="2"/>
  <c r="AC271" i="2"/>
  <c r="AF271" i="2" a="1"/>
  <c r="AF271" i="2" s="1"/>
  <c r="AG271" i="2"/>
  <c r="AE271" i="2" s="1"/>
  <c r="AH271" i="2"/>
  <c r="AI271" i="2"/>
  <c r="AK271" i="2"/>
  <c r="AL271" i="2"/>
  <c r="AJ271" i="2" s="1"/>
  <c r="AN271" i="2"/>
  <c r="AO271" i="2"/>
  <c r="AM271" i="2" s="1"/>
  <c r="AQ271" i="2"/>
  <c r="AP271" i="2" s="1"/>
  <c r="AR271" i="2"/>
  <c r="AT271" i="2"/>
  <c r="AU271" i="2"/>
  <c r="AS271" i="2" s="1"/>
  <c r="AV271" i="2"/>
  <c r="AW271" i="2"/>
  <c r="AX271" i="2"/>
  <c r="AY271" i="2"/>
  <c r="AZ271" i="2"/>
  <c r="BA271" i="2"/>
  <c r="BC271" i="2"/>
  <c r="BB271" i="2" s="1"/>
  <c r="BD271" i="2"/>
  <c r="BF271" i="2"/>
  <c r="BG271" i="2"/>
  <c r="BE271" i="2" s="1"/>
  <c r="BI271" i="2"/>
  <c r="BH271" i="2" s="1"/>
  <c r="BJ271" i="2"/>
  <c r="BL271" i="2" a="1"/>
  <c r="BL271" i="2" s="1"/>
  <c r="BM271" i="2" s="1"/>
  <c r="BP271" i="2"/>
  <c r="BQ271" i="2"/>
  <c r="BR271" i="2"/>
  <c r="BS271" i="2"/>
  <c r="BT271" i="2"/>
  <c r="BU271" i="2"/>
  <c r="BV271" i="2"/>
  <c r="BK271" i="2" s="1"/>
  <c r="BW271" i="2"/>
  <c r="BO271" i="2" s="1"/>
  <c r="BY271" i="2"/>
  <c r="BX271" i="2" s="1"/>
  <c r="BZ271" i="2"/>
  <c r="CB271" i="2"/>
  <c r="CC271" i="2"/>
  <c r="CD271" i="2"/>
  <c r="CF271" i="2" s="1"/>
  <c r="CG271" i="2" s="1"/>
  <c r="CA271" i="2" s="1"/>
  <c r="CE271" i="2"/>
  <c r="CH271" i="2"/>
  <c r="CI271" i="2"/>
  <c r="CJ271" i="2"/>
  <c r="CK271" i="2"/>
  <c r="CL271" i="2"/>
  <c r="CM271" i="2"/>
  <c r="CN271" i="2"/>
  <c r="CP271" i="2"/>
  <c r="CQ271" i="2"/>
  <c r="CR271" i="2" s="1"/>
  <c r="CU271" i="2"/>
  <c r="CT271" i="2" s="1"/>
  <c r="CV271" i="2"/>
  <c r="CX271" i="2"/>
  <c r="CY271" i="2" a="1"/>
  <c r="CY271" i="2"/>
  <c r="CZ271" i="2" s="1"/>
  <c r="CW271" i="2" s="1"/>
  <c r="DC271" i="2"/>
  <c r="DF271" i="2" s="1"/>
  <c r="DD271" i="2" a="1"/>
  <c r="DD271" i="2" s="1"/>
  <c r="DE271" i="2" s="1"/>
  <c r="DB271" i="2" s="1"/>
  <c r="DH271" i="2"/>
  <c r="DG271" i="2" s="1"/>
  <c r="DI271" i="2"/>
  <c r="DK271" i="2"/>
  <c r="DJ271" i="2" s="1"/>
  <c r="DL271" i="2"/>
  <c r="DN271" i="2" a="1"/>
  <c r="DN271" i="2" s="1"/>
  <c r="DQ271" i="2" s="1"/>
  <c r="DO271" i="2"/>
  <c r="DP271" i="2"/>
  <c r="DM271" i="2" s="1"/>
  <c r="DS271" i="2"/>
  <c r="DR271" i="2" s="1"/>
  <c r="DT271" i="2"/>
  <c r="DV271" i="2"/>
  <c r="DW271" i="2"/>
  <c r="DU271" i="2" s="1"/>
  <c r="DY271" i="2"/>
  <c r="DZ271" i="2" s="1"/>
  <c r="EA271" i="2"/>
  <c r="EB271" i="2"/>
  <c r="DX271" i="2" s="1"/>
  <c r="EC271" i="2"/>
  <c r="ED271" i="2"/>
  <c r="EE271" i="2"/>
  <c r="EF271" i="2"/>
  <c r="EG271" i="2"/>
  <c r="EH271" i="2"/>
  <c r="EI271" i="2"/>
  <c r="EJ271" i="2"/>
  <c r="C272" i="2"/>
  <c r="G272" i="2"/>
  <c r="H272" i="2"/>
  <c r="J272" i="2"/>
  <c r="I272" i="2" s="1"/>
  <c r="L272" i="2"/>
  <c r="N272" i="2"/>
  <c r="O272" i="2"/>
  <c r="P272" i="2"/>
  <c r="Q272" i="2"/>
  <c r="S272" i="2"/>
  <c r="T272" i="2"/>
  <c r="R272" i="2" s="1"/>
  <c r="U272" i="2"/>
  <c r="W272" i="2"/>
  <c r="X272" i="2"/>
  <c r="Y272" i="2"/>
  <c r="AA272" i="2" a="1"/>
  <c r="AA272" i="2"/>
  <c r="AB272" i="2" a="1"/>
  <c r="AB272" i="2"/>
  <c r="AD272" i="2" s="1"/>
  <c r="Z272" i="2" s="1"/>
  <c r="AC272" i="2"/>
  <c r="AE272" i="2"/>
  <c r="AF272" i="2" a="1"/>
  <c r="AF272" i="2" s="1"/>
  <c r="AG272" i="2" s="1"/>
  <c r="AH272" i="2"/>
  <c r="AI272" i="2"/>
  <c r="AJ272" i="2"/>
  <c r="AK272" i="2"/>
  <c r="AL272" i="2"/>
  <c r="AM272" i="2"/>
  <c r="AN272" i="2"/>
  <c r="AO272" i="2"/>
  <c r="AQ272" i="2"/>
  <c r="AR272" i="2"/>
  <c r="AP272" i="2" s="1"/>
  <c r="AT272" i="2"/>
  <c r="AU272" i="2"/>
  <c r="AS272" i="2" s="1"/>
  <c r="AW272" i="2"/>
  <c r="AV272" i="2" s="1"/>
  <c r="AX272" i="2"/>
  <c r="AZ272" i="2"/>
  <c r="BA272" i="2"/>
  <c r="AY272" i="2" s="1"/>
  <c r="BB272" i="2"/>
  <c r="BC272" i="2"/>
  <c r="BD272" i="2"/>
  <c r="BE272" i="2"/>
  <c r="BF272" i="2"/>
  <c r="BG272" i="2"/>
  <c r="BI272" i="2"/>
  <c r="BH272" i="2" s="1"/>
  <c r="BJ272" i="2"/>
  <c r="BL272" i="2" a="1"/>
  <c r="BL272" i="2"/>
  <c r="BP272" i="2"/>
  <c r="BQ272" i="2"/>
  <c r="BR272" i="2"/>
  <c r="BS272" i="2"/>
  <c r="BT272" i="2"/>
  <c r="BU272" i="2"/>
  <c r="BV272" i="2"/>
  <c r="BW272" i="2"/>
  <c r="BX272" i="2"/>
  <c r="BY272" i="2"/>
  <c r="BZ272" i="2"/>
  <c r="CB272" i="2"/>
  <c r="CC272" i="2"/>
  <c r="CG272" i="2" s="1"/>
  <c r="CD272" i="2"/>
  <c r="CF272" i="2" s="1"/>
  <c r="CE272" i="2"/>
  <c r="CH272" i="2"/>
  <c r="CJ272" i="2"/>
  <c r="CK272" i="2"/>
  <c r="CL272" i="2"/>
  <c r="CN272" i="2"/>
  <c r="CM272" i="2" s="1"/>
  <c r="CP272" i="2"/>
  <c r="CR272" i="2" s="1"/>
  <c r="CQ272" i="2"/>
  <c r="CT272" i="2"/>
  <c r="CU272" i="2"/>
  <c r="CV272" i="2"/>
  <c r="CX272" i="2"/>
  <c r="CY272" i="2" a="1"/>
  <c r="CY272" i="2"/>
  <c r="CZ272" i="2"/>
  <c r="CW272" i="2" s="1"/>
  <c r="DA272" i="2"/>
  <c r="DC272" i="2"/>
  <c r="DD272" i="2" a="1"/>
  <c r="DD272" i="2"/>
  <c r="DE272" i="2" s="1"/>
  <c r="DB272" i="2" s="1"/>
  <c r="DH272" i="2"/>
  <c r="DI272" i="2"/>
  <c r="DK272" i="2"/>
  <c r="DJ272" i="2" s="1"/>
  <c r="DL272" i="2"/>
  <c r="DN272" i="2" a="1"/>
  <c r="DN272" i="2" s="1"/>
  <c r="DQ272" i="2" s="1"/>
  <c r="DO272" i="2"/>
  <c r="DP272" i="2"/>
  <c r="DM272" i="2" s="1"/>
  <c r="DS272" i="2"/>
  <c r="DR272" i="2" s="1"/>
  <c r="DT272" i="2"/>
  <c r="DU272" i="2"/>
  <c r="DV272" i="2"/>
  <c r="DW272" i="2"/>
  <c r="DY272" i="2"/>
  <c r="EB272" i="2"/>
  <c r="EC272" i="2"/>
  <c r="ED272" i="2"/>
  <c r="EE272" i="2" s="1"/>
  <c r="EF272" i="2"/>
  <c r="EG272" i="2"/>
  <c r="EH272" i="2"/>
  <c r="EJ272" i="2" s="1"/>
  <c r="EI272" i="2"/>
  <c r="C273" i="2"/>
  <c r="H273" i="2"/>
  <c r="G273" i="2" s="1"/>
  <c r="J273" i="2"/>
  <c r="L273" i="2"/>
  <c r="I273" i="2" s="1"/>
  <c r="N273" i="2"/>
  <c r="O273" i="2"/>
  <c r="P273" i="2"/>
  <c r="Q273" i="2"/>
  <c r="S273" i="2"/>
  <c r="R273" i="2" s="1"/>
  <c r="T273" i="2"/>
  <c r="U273" i="2"/>
  <c r="W273" i="2"/>
  <c r="X273" i="2"/>
  <c r="V273" i="2" s="1"/>
  <c r="Y273" i="2"/>
  <c r="AA273" i="2" a="1"/>
  <c r="AA273" i="2" s="1"/>
  <c r="AB273" i="2" a="1"/>
  <c r="AB273" i="2"/>
  <c r="AD273" i="2" s="1"/>
  <c r="AC273" i="2"/>
  <c r="AF273" i="2" a="1"/>
  <c r="AF273" i="2" s="1"/>
  <c r="AG273" i="2" s="1"/>
  <c r="AH273" i="2"/>
  <c r="AI273" i="2"/>
  <c r="AK273" i="2"/>
  <c r="AJ273" i="2" s="1"/>
  <c r="AL273" i="2"/>
  <c r="AN273" i="2"/>
  <c r="AO273" i="2"/>
  <c r="AM273" i="2" s="1"/>
  <c r="AQ273" i="2"/>
  <c r="AR273" i="2"/>
  <c r="AP273" i="2" s="1"/>
  <c r="AS273" i="2"/>
  <c r="AT273" i="2"/>
  <c r="AU273" i="2"/>
  <c r="AW273" i="2"/>
  <c r="AV273" i="2" s="1"/>
  <c r="AX273" i="2"/>
  <c r="AZ273" i="2"/>
  <c r="AY273" i="2" s="1"/>
  <c r="BA273" i="2"/>
  <c r="BC273" i="2"/>
  <c r="BD273" i="2"/>
  <c r="BF273" i="2"/>
  <c r="BE273" i="2" s="1"/>
  <c r="BG273" i="2"/>
  <c r="BI273" i="2"/>
  <c r="BH273" i="2" s="1"/>
  <c r="BJ273" i="2"/>
  <c r="BL273" i="2" a="1"/>
  <c r="BL273" i="2" s="1"/>
  <c r="BN273" i="2" s="1"/>
  <c r="BP273" i="2"/>
  <c r="BQ273" i="2"/>
  <c r="BR273" i="2"/>
  <c r="BS273" i="2"/>
  <c r="BT273" i="2"/>
  <c r="BU273" i="2"/>
  <c r="BV273" i="2"/>
  <c r="BW273" i="2"/>
  <c r="BX273" i="2"/>
  <c r="BY273" i="2"/>
  <c r="BZ273" i="2"/>
  <c r="CB273" i="2"/>
  <c r="CC273" i="2"/>
  <c r="CG273" i="2" s="1"/>
  <c r="CA273" i="2" s="1"/>
  <c r="CD273" i="2"/>
  <c r="CE273" i="2"/>
  <c r="CF273" i="2"/>
  <c r="CH273" i="2"/>
  <c r="CJ273" i="2"/>
  <c r="CK273" i="2"/>
  <c r="CL273" i="2"/>
  <c r="CM273" i="2"/>
  <c r="CN273" i="2"/>
  <c r="CP273" i="2"/>
  <c r="CQ273" i="2"/>
  <c r="CU273" i="2"/>
  <c r="CT273" i="2" s="1"/>
  <c r="CV273" i="2"/>
  <c r="CX273" i="2"/>
  <c r="CY273" i="2" a="1"/>
  <c r="CY273" i="2" s="1"/>
  <c r="DC273" i="2"/>
  <c r="DF273" i="2" s="1"/>
  <c r="DD273" i="2" a="1"/>
  <c r="DD273" i="2"/>
  <c r="DE273" i="2"/>
  <c r="DB273" i="2" s="1"/>
  <c r="DH273" i="2"/>
  <c r="DG273" i="2" s="1"/>
  <c r="DI273" i="2"/>
  <c r="DJ273" i="2"/>
  <c r="DK273" i="2"/>
  <c r="DL273" i="2"/>
  <c r="DN273" i="2" a="1"/>
  <c r="DN273" i="2" s="1"/>
  <c r="DQ273" i="2" s="1"/>
  <c r="DO273" i="2"/>
  <c r="DS273" i="2"/>
  <c r="DR273" i="2" s="1"/>
  <c r="DT273" i="2"/>
  <c r="DV273" i="2"/>
  <c r="DU273" i="2" s="1"/>
  <c r="DW273" i="2"/>
  <c r="DX273" i="2"/>
  <c r="DY273" i="2"/>
  <c r="DZ273" i="2" s="1"/>
  <c r="EA273" i="2"/>
  <c r="EB273" i="2"/>
  <c r="ED273" i="2"/>
  <c r="EE273" i="2" s="1"/>
  <c r="EG273" i="2"/>
  <c r="EH273" i="2"/>
  <c r="EI273" i="2"/>
  <c r="EJ273" i="2"/>
  <c r="C274" i="2"/>
  <c r="G274" i="2"/>
  <c r="H274" i="2"/>
  <c r="J274" i="2"/>
  <c r="L274" i="2"/>
  <c r="N274" i="2"/>
  <c r="O274" i="2"/>
  <c r="P274" i="2"/>
  <c r="Q274" i="2"/>
  <c r="S274" i="2"/>
  <c r="T274" i="2"/>
  <c r="U274" i="2"/>
  <c r="W274" i="2"/>
  <c r="X274" i="2"/>
  <c r="V274" i="2" s="1"/>
  <c r="Y274" i="2"/>
  <c r="AA274" i="2" a="1"/>
  <c r="AA274" i="2" s="1"/>
  <c r="AD274" i="2" s="1"/>
  <c r="Z274" i="2" s="1"/>
  <c r="AB274" i="2" a="1"/>
  <c r="AB274" i="2"/>
  <c r="AC274" i="2"/>
  <c r="AF274" i="2" a="1"/>
  <c r="AF274" i="2"/>
  <c r="AG274" i="2"/>
  <c r="AH274" i="2"/>
  <c r="AI274" i="2"/>
  <c r="AE274" i="2" s="1"/>
  <c r="AK274" i="2"/>
  <c r="AL274" i="2"/>
  <c r="AJ274" i="2" s="1"/>
  <c r="AN274" i="2"/>
  <c r="AM274" i="2" s="1"/>
  <c r="AO274" i="2"/>
  <c r="AP274" i="2"/>
  <c r="AQ274" i="2"/>
  <c r="AR274" i="2"/>
  <c r="AT274" i="2"/>
  <c r="AS274" i="2" s="1"/>
  <c r="AU274" i="2"/>
  <c r="AW274" i="2"/>
  <c r="AX274" i="2"/>
  <c r="AZ274" i="2"/>
  <c r="BA274" i="2"/>
  <c r="AY274" i="2" s="1"/>
  <c r="BB274" i="2"/>
  <c r="BC274" i="2"/>
  <c r="BD274" i="2"/>
  <c r="BF274" i="2"/>
  <c r="BE274" i="2" s="1"/>
  <c r="BG274" i="2"/>
  <c r="BI274" i="2"/>
  <c r="BH274" i="2" s="1"/>
  <c r="BJ274" i="2"/>
  <c r="BK274" i="2"/>
  <c r="BL274" i="2" a="1"/>
  <c r="BL274" i="2"/>
  <c r="BM274" i="2"/>
  <c r="BN274" i="2"/>
  <c r="BP274" i="2"/>
  <c r="BQ274" i="2"/>
  <c r="BR274" i="2"/>
  <c r="BS274" i="2"/>
  <c r="BT274" i="2"/>
  <c r="BU274" i="2"/>
  <c r="BV274" i="2"/>
  <c r="BW274" i="2"/>
  <c r="BY274" i="2"/>
  <c r="BX274" i="2" s="1"/>
  <c r="BZ274" i="2"/>
  <c r="CB274" i="2"/>
  <c r="CC274" i="2"/>
  <c r="CD274" i="2"/>
  <c r="CF274" i="2" s="1"/>
  <c r="CG274" i="2" s="1"/>
  <c r="CA274" i="2" s="1"/>
  <c r="CE274" i="2"/>
  <c r="CH274" i="2"/>
  <c r="CI274" i="2"/>
  <c r="CJ274" i="2"/>
  <c r="CK274" i="2"/>
  <c r="CL274" i="2"/>
  <c r="CN274" i="2"/>
  <c r="CM274" i="2" s="1"/>
  <c r="CP274" i="2"/>
  <c r="CS274" i="2" s="1"/>
  <c r="CQ274" i="2"/>
  <c r="CR274" i="2"/>
  <c r="CU274" i="2"/>
  <c r="CV274" i="2"/>
  <c r="CT274" i="2" s="1"/>
  <c r="CX274" i="2"/>
  <c r="CY274" i="2" a="1"/>
  <c r="CY274" i="2"/>
  <c r="CZ274" i="2" s="1"/>
  <c r="CW274" i="2" s="1"/>
  <c r="DC274" i="2"/>
  <c r="DD274" i="2" a="1"/>
  <c r="DD274" i="2" s="1"/>
  <c r="DE274" i="2"/>
  <c r="DB274" i="2" s="1"/>
  <c r="DG274" i="2"/>
  <c r="DH274" i="2"/>
  <c r="DI274" i="2"/>
  <c r="DK274" i="2"/>
  <c r="DJ274" i="2" s="1"/>
  <c r="DL274" i="2"/>
  <c r="DN274" i="2" a="1"/>
  <c r="DN274" i="2"/>
  <c r="DQ274" i="2" s="1"/>
  <c r="DO274" i="2"/>
  <c r="DR274" i="2"/>
  <c r="DS274" i="2"/>
  <c r="DT274" i="2"/>
  <c r="DV274" i="2"/>
  <c r="DW274" i="2"/>
  <c r="DU274" i="2" s="1"/>
  <c r="DY274" i="2"/>
  <c r="DZ274" i="2"/>
  <c r="EA274" i="2"/>
  <c r="EB274" i="2"/>
  <c r="DX274" i="2" s="1"/>
  <c r="ED274" i="2"/>
  <c r="EG274" i="2"/>
  <c r="EH274" i="2"/>
  <c r="EI274" i="2"/>
  <c r="EJ274" i="2"/>
  <c r="C275" i="2"/>
  <c r="H275" i="2"/>
  <c r="G275" i="2" s="1"/>
  <c r="J275" i="2"/>
  <c r="L275" i="2"/>
  <c r="N275" i="2"/>
  <c r="O275" i="2"/>
  <c r="P275" i="2"/>
  <c r="Q275" i="2"/>
  <c r="S275" i="2"/>
  <c r="T275" i="2"/>
  <c r="U275" i="2"/>
  <c r="W275" i="2"/>
  <c r="X275" i="2"/>
  <c r="V275" i="2" s="1"/>
  <c r="Y275" i="2"/>
  <c r="AA275" i="2" a="1"/>
  <c r="AA275" i="2" s="1"/>
  <c r="AB275" i="2" a="1"/>
  <c r="AB275" i="2"/>
  <c r="AC275" i="2"/>
  <c r="AF275" i="2" a="1"/>
  <c r="AF275" i="2"/>
  <c r="AG275" i="2"/>
  <c r="AH275" i="2"/>
  <c r="AI275" i="2"/>
  <c r="AE275" i="2" s="1"/>
  <c r="AK275" i="2"/>
  <c r="AL275" i="2"/>
  <c r="AN275" i="2"/>
  <c r="AO275" i="2"/>
  <c r="AQ275" i="2"/>
  <c r="AR275" i="2"/>
  <c r="AT275" i="2"/>
  <c r="AS275" i="2" s="1"/>
  <c r="AU275" i="2"/>
  <c r="AW275" i="2"/>
  <c r="AV275" i="2" s="1"/>
  <c r="AX275" i="2"/>
  <c r="AZ275" i="2"/>
  <c r="AY275" i="2" s="1"/>
  <c r="BA275" i="2"/>
  <c r="BB275" i="2"/>
  <c r="BC275" i="2"/>
  <c r="BD275" i="2"/>
  <c r="BE275" i="2"/>
  <c r="BF275" i="2"/>
  <c r="BG275" i="2"/>
  <c r="BH275" i="2"/>
  <c r="BI275" i="2"/>
  <c r="BJ275" i="2"/>
  <c r="BL275" i="2" a="1"/>
  <c r="BL275" i="2"/>
  <c r="BM275" i="2" s="1"/>
  <c r="BN275" i="2"/>
  <c r="BP275" i="2"/>
  <c r="BQ275" i="2"/>
  <c r="BR275" i="2"/>
  <c r="BS275" i="2"/>
  <c r="BT275" i="2"/>
  <c r="BU275" i="2"/>
  <c r="BV275" i="2"/>
  <c r="BW275" i="2"/>
  <c r="BX275" i="2"/>
  <c r="BY275" i="2"/>
  <c r="BZ275" i="2"/>
  <c r="CB275" i="2"/>
  <c r="CC275" i="2"/>
  <c r="CD275" i="2"/>
  <c r="CE275" i="2"/>
  <c r="CF275" i="2"/>
  <c r="CG275" i="2" s="1"/>
  <c r="CH275" i="2"/>
  <c r="CJ275" i="2"/>
  <c r="CI275" i="2" s="1"/>
  <c r="CK275" i="2"/>
  <c r="CL275" i="2"/>
  <c r="CN275" i="2"/>
  <c r="CM275" i="2" s="1"/>
  <c r="CP275" i="2"/>
  <c r="CQ275" i="2"/>
  <c r="CU275" i="2"/>
  <c r="CT275" i="2" s="1"/>
  <c r="CV275" i="2"/>
  <c r="CX275" i="2"/>
  <c r="CY275" i="2" a="1"/>
  <c r="CY275" i="2" s="1"/>
  <c r="DC275" i="2"/>
  <c r="DD275" i="2" a="1"/>
  <c r="DD275" i="2"/>
  <c r="DH275" i="2"/>
  <c r="DI275" i="2"/>
  <c r="DK275" i="2"/>
  <c r="DJ275" i="2" s="1"/>
  <c r="DL275" i="2"/>
  <c r="DN275" i="2" a="1"/>
  <c r="DN275" i="2" s="1"/>
  <c r="DO275" i="2"/>
  <c r="DR275" i="2"/>
  <c r="DS275" i="2"/>
  <c r="DT275" i="2"/>
  <c r="DV275" i="2"/>
  <c r="DW275" i="2"/>
  <c r="DU275" i="2" s="1"/>
  <c r="DY275" i="2"/>
  <c r="DX275" i="2" s="1"/>
  <c r="DZ275" i="2"/>
  <c r="EA275" i="2"/>
  <c r="EB275" i="2"/>
  <c r="EC275" i="2"/>
  <c r="ED275" i="2"/>
  <c r="EE275" i="2"/>
  <c r="EF275" i="2"/>
  <c r="EH275" i="2"/>
  <c r="C276" i="2"/>
  <c r="H276" i="2"/>
  <c r="G276" i="2" s="1"/>
  <c r="J276" i="2"/>
  <c r="I276" i="2"/>
  <c r="L276" i="2"/>
  <c r="N276" i="2"/>
  <c r="O276" i="2"/>
  <c r="P276" i="2"/>
  <c r="M276" i="2" s="1"/>
  <c r="Q276" i="2"/>
  <c r="S276" i="2"/>
  <c r="T276" i="2"/>
  <c r="R276" i="2" s="1"/>
  <c r="U276" i="2"/>
  <c r="W276" i="2"/>
  <c r="X276" i="2"/>
  <c r="Y276" i="2"/>
  <c r="AA276" i="2" a="1"/>
  <c r="AA276" i="2"/>
  <c r="AB276" i="2" a="1"/>
  <c r="AB276" i="2" s="1"/>
  <c r="AD276" i="2" s="1"/>
  <c r="AC276" i="2"/>
  <c r="AF276" i="2" a="1"/>
  <c r="AF276" i="2" s="1"/>
  <c r="AG276" i="2"/>
  <c r="AE276" i="2" s="1"/>
  <c r="AH276" i="2"/>
  <c r="AI276" i="2"/>
  <c r="AK276" i="2"/>
  <c r="AL276" i="2"/>
  <c r="AJ276" i="2" s="1"/>
  <c r="AM276" i="2"/>
  <c r="AN276" i="2"/>
  <c r="AO276" i="2"/>
  <c r="AQ276" i="2"/>
  <c r="AP276" i="2" s="1"/>
  <c r="AR276" i="2"/>
  <c r="AT276" i="2"/>
  <c r="AU276" i="2"/>
  <c r="AW276" i="2"/>
  <c r="AX276" i="2"/>
  <c r="AZ276" i="2"/>
  <c r="AY276" i="2" s="1"/>
  <c r="BA276" i="2"/>
  <c r="BC276" i="2"/>
  <c r="BB276" i="2" s="1"/>
  <c r="BD276" i="2"/>
  <c r="BF276" i="2"/>
  <c r="BE276" i="2" s="1"/>
  <c r="BG276" i="2"/>
  <c r="BH276" i="2"/>
  <c r="BI276" i="2"/>
  <c r="BJ276" i="2"/>
  <c r="BL276" i="2" a="1"/>
  <c r="BL276" i="2"/>
  <c r="BM276" i="2"/>
  <c r="BN276" i="2"/>
  <c r="BP276" i="2"/>
  <c r="BQ276" i="2"/>
  <c r="BR276" i="2"/>
  <c r="BS276" i="2"/>
  <c r="BT276" i="2"/>
  <c r="BU276" i="2"/>
  <c r="BK276" i="2" s="1"/>
  <c r="BV276" i="2"/>
  <c r="BW276" i="2"/>
  <c r="BO276" i="2" s="1"/>
  <c r="BY276" i="2"/>
  <c r="BX276" i="2" s="1"/>
  <c r="BZ276" i="2"/>
  <c r="CB276" i="2"/>
  <c r="CC276" i="2"/>
  <c r="CD276" i="2"/>
  <c r="CE276" i="2"/>
  <c r="CF276" i="2"/>
  <c r="CG276" i="2" s="1"/>
  <c r="CH276" i="2"/>
  <c r="CJ276" i="2"/>
  <c r="CI276" i="2" s="1"/>
  <c r="CK276" i="2"/>
  <c r="CL276" i="2"/>
  <c r="CM276" i="2"/>
  <c r="CN276" i="2"/>
  <c r="CP276" i="2"/>
  <c r="CQ276" i="2"/>
  <c r="CR276" i="2"/>
  <c r="CS276" i="2"/>
  <c r="CO276" i="2" s="1"/>
  <c r="CU276" i="2"/>
  <c r="CT276" i="2" s="1"/>
  <c r="CV276" i="2"/>
  <c r="CX276" i="2"/>
  <c r="CY276" i="2" a="1"/>
  <c r="CY276" i="2"/>
  <c r="CZ276" i="2" s="1"/>
  <c r="CW276" i="2" s="1"/>
  <c r="DC276" i="2"/>
  <c r="DD276" i="2" a="1"/>
  <c r="DD276" i="2" s="1"/>
  <c r="DG276" i="2"/>
  <c r="DH276" i="2"/>
  <c r="DI276" i="2"/>
  <c r="DJ276" i="2"/>
  <c r="DK276" i="2"/>
  <c r="DL276" i="2"/>
  <c r="DN276" i="2" a="1"/>
  <c r="DN276" i="2"/>
  <c r="DO276" i="2"/>
  <c r="DP276" i="2" s="1"/>
  <c r="DM276" i="2" s="1"/>
  <c r="DR276" i="2"/>
  <c r="DS276" i="2"/>
  <c r="DT276" i="2"/>
  <c r="DV276" i="2"/>
  <c r="DW276" i="2"/>
  <c r="DX276" i="2"/>
  <c r="DY276" i="2"/>
  <c r="DZ276" i="2"/>
  <c r="EA276" i="2"/>
  <c r="EB276" i="2"/>
  <c r="ED276" i="2"/>
  <c r="EC276" i="2" s="1"/>
  <c r="EE276" i="2"/>
  <c r="EF276" i="2"/>
  <c r="EH276" i="2"/>
  <c r="C277" i="2"/>
  <c r="G277" i="2"/>
  <c r="H277" i="2"/>
  <c r="J277" i="2"/>
  <c r="I277" i="2"/>
  <c r="L277" i="2"/>
  <c r="N277" i="2"/>
  <c r="O277" i="2"/>
  <c r="P277" i="2"/>
  <c r="M277" i="2" s="1"/>
  <c r="Q277" i="2"/>
  <c r="S277" i="2"/>
  <c r="T277" i="2"/>
  <c r="U277" i="2"/>
  <c r="R277" i="2" s="1"/>
  <c r="W277" i="2"/>
  <c r="X277" i="2"/>
  <c r="V277" i="2" s="1"/>
  <c r="Y277" i="2"/>
  <c r="AA277" i="2" a="1"/>
  <c r="AA277" i="2"/>
  <c r="AB277" i="2" a="1"/>
  <c r="AB277" i="2"/>
  <c r="AD277" i="2" s="1"/>
  <c r="Z277" i="2" s="1"/>
  <c r="AC277" i="2"/>
  <c r="AF277" i="2" a="1"/>
  <c r="AF277" i="2"/>
  <c r="AG277" i="2" s="1"/>
  <c r="AH277" i="2"/>
  <c r="AI277" i="2"/>
  <c r="AE277" i="2" s="1"/>
  <c r="AJ277" i="2"/>
  <c r="AK277" i="2"/>
  <c r="AL277" i="2"/>
  <c r="AN277" i="2"/>
  <c r="AM277" i="2" s="1"/>
  <c r="AO277" i="2"/>
  <c r="AQ277" i="2"/>
  <c r="AR277" i="2"/>
  <c r="AT277" i="2"/>
  <c r="AU277" i="2"/>
  <c r="AS277" i="2" s="1"/>
  <c r="AV277" i="2"/>
  <c r="AW277" i="2"/>
  <c r="AX277" i="2"/>
  <c r="AZ277" i="2"/>
  <c r="AY277" i="2" s="1"/>
  <c r="BA277" i="2"/>
  <c r="BC277" i="2"/>
  <c r="BB277" i="2" s="1"/>
  <c r="BD277" i="2"/>
  <c r="BE277" i="2"/>
  <c r="BF277" i="2"/>
  <c r="BG277" i="2"/>
  <c r="BI277" i="2"/>
  <c r="BH277" i="2" s="1"/>
  <c r="BJ277" i="2"/>
  <c r="BL277" i="2" a="1"/>
  <c r="BL277" i="2"/>
  <c r="BP277" i="2"/>
  <c r="BQ277" i="2"/>
  <c r="BR277" i="2"/>
  <c r="BS277" i="2"/>
  <c r="BT277" i="2"/>
  <c r="BU277" i="2"/>
  <c r="BV277" i="2"/>
  <c r="BW277" i="2"/>
  <c r="BK277" i="2" s="1"/>
  <c r="BX277" i="2"/>
  <c r="BY277" i="2"/>
  <c r="BZ277" i="2"/>
  <c r="CB277" i="2"/>
  <c r="CC277" i="2"/>
  <c r="CD277" i="2"/>
  <c r="CE277" i="2"/>
  <c r="CF277" i="2"/>
  <c r="CH277" i="2"/>
  <c r="CJ277" i="2"/>
  <c r="CK277" i="2"/>
  <c r="CI277" i="2" s="1"/>
  <c r="CL277" i="2"/>
  <c r="CN277" i="2"/>
  <c r="CM277" i="2" s="1"/>
  <c r="CP277" i="2"/>
  <c r="CS277" i="2" s="1"/>
  <c r="CQ277" i="2"/>
  <c r="CT277" i="2"/>
  <c r="CU277" i="2"/>
  <c r="CV277" i="2"/>
  <c r="CX277" i="2"/>
  <c r="DA277" i="2" s="1"/>
  <c r="CY277" i="2" a="1"/>
  <c r="CY277" i="2" s="1"/>
  <c r="CZ277" i="2"/>
  <c r="CW277" i="2" s="1"/>
  <c r="DB277" i="2"/>
  <c r="DC277" i="2"/>
  <c r="DF277" i="2" s="1"/>
  <c r="DD277" i="2" a="1"/>
  <c r="DD277" i="2"/>
  <c r="DE277" i="2"/>
  <c r="DH277" i="2"/>
  <c r="DI277" i="2"/>
  <c r="DG277" i="2" s="1"/>
  <c r="DK277" i="2"/>
  <c r="DL277" i="2"/>
  <c r="DJ277" i="2" s="1"/>
  <c r="DN277" i="2" a="1"/>
  <c r="DN277" i="2"/>
  <c r="DQ277" i="2" s="1"/>
  <c r="DO277" i="2"/>
  <c r="DS277" i="2"/>
  <c r="DT277" i="2"/>
  <c r="DU277" i="2"/>
  <c r="DV277" i="2"/>
  <c r="DW277" i="2"/>
  <c r="DY277" i="2"/>
  <c r="EB277" i="2"/>
  <c r="ED277" i="2"/>
  <c r="EE277" i="2" s="1"/>
  <c r="EF277" i="2"/>
  <c r="EG277" i="2"/>
  <c r="EH277" i="2"/>
  <c r="EI277" i="2"/>
  <c r="EJ277" i="2"/>
  <c r="C278" i="2"/>
  <c r="G278" i="2"/>
  <c r="H278" i="2"/>
  <c r="J278" i="2"/>
  <c r="L278" i="2"/>
  <c r="M278" i="2"/>
  <c r="N278" i="2"/>
  <c r="O278" i="2"/>
  <c r="P278" i="2"/>
  <c r="Q278" i="2"/>
  <c r="S278" i="2"/>
  <c r="T278" i="2"/>
  <c r="R278" i="2" s="1"/>
  <c r="U278" i="2"/>
  <c r="W278" i="2"/>
  <c r="X278" i="2"/>
  <c r="V278" i="2" s="1"/>
  <c r="Y278" i="2"/>
  <c r="AA278" i="2" a="1"/>
  <c r="AA278" i="2" s="1"/>
  <c r="AB278" i="2" a="1"/>
  <c r="AB278" i="2" s="1"/>
  <c r="AC278" i="2"/>
  <c r="AF278" i="2" a="1"/>
  <c r="AF278" i="2"/>
  <c r="AG278" i="2" s="1"/>
  <c r="AH278" i="2"/>
  <c r="AI278" i="2"/>
  <c r="AK278" i="2"/>
  <c r="AL278" i="2"/>
  <c r="AN278" i="2"/>
  <c r="AM278" i="2" s="1"/>
  <c r="AO278" i="2"/>
  <c r="AQ278" i="2"/>
  <c r="AP278" i="2" s="1"/>
  <c r="AR278" i="2"/>
  <c r="AS278" i="2"/>
  <c r="AT278" i="2"/>
  <c r="AU278" i="2"/>
  <c r="AV278" i="2"/>
  <c r="AW278" i="2"/>
  <c r="AX278" i="2"/>
  <c r="AZ278" i="2"/>
  <c r="BA278" i="2"/>
  <c r="AY278" i="2" s="1"/>
  <c r="BC278" i="2"/>
  <c r="BB278" i="2" s="1"/>
  <c r="BD278" i="2"/>
  <c r="BE278" i="2"/>
  <c r="BF278" i="2"/>
  <c r="BG278" i="2"/>
  <c r="BI278" i="2"/>
  <c r="BJ278" i="2"/>
  <c r="BL278" i="2" a="1"/>
  <c r="BL278" i="2"/>
  <c r="BN278" i="2" s="1"/>
  <c r="BP278" i="2"/>
  <c r="BQ278" i="2"/>
  <c r="BR278" i="2"/>
  <c r="BS278" i="2"/>
  <c r="BT278" i="2"/>
  <c r="BU278" i="2"/>
  <c r="BV278" i="2"/>
  <c r="BW278" i="2"/>
  <c r="BX278" i="2"/>
  <c r="BY278" i="2"/>
  <c r="BZ278" i="2"/>
  <c r="CB278" i="2"/>
  <c r="CC278" i="2"/>
  <c r="CD278" i="2"/>
  <c r="CF278" i="2" s="1"/>
  <c r="CE278" i="2"/>
  <c r="CH278" i="2"/>
  <c r="CJ278" i="2"/>
  <c r="CI278" i="2" s="1"/>
  <c r="CK278" i="2"/>
  <c r="CL278" i="2"/>
  <c r="CN278" i="2"/>
  <c r="CM278" i="2" s="1"/>
  <c r="CP278" i="2"/>
  <c r="CQ278" i="2"/>
  <c r="CT278" i="2"/>
  <c r="CU278" i="2"/>
  <c r="CV278" i="2"/>
  <c r="CX278" i="2"/>
  <c r="CY278" i="2" a="1"/>
  <c r="CY278" i="2" s="1"/>
  <c r="DC278" i="2"/>
  <c r="DD278" i="2" a="1"/>
  <c r="DD278" i="2"/>
  <c r="DE278" i="2" s="1"/>
  <c r="DB278" i="2" s="1"/>
  <c r="DH278" i="2"/>
  <c r="DG278" i="2" s="1"/>
  <c r="DI278" i="2"/>
  <c r="DJ278" i="2"/>
  <c r="DK278" i="2"/>
  <c r="DL278" i="2"/>
  <c r="DN278" i="2" a="1"/>
  <c r="DN278" i="2" s="1"/>
  <c r="DQ278" i="2" s="1"/>
  <c r="DO278" i="2"/>
  <c r="DS278" i="2"/>
  <c r="DT278" i="2"/>
  <c r="DR278" i="2" s="1"/>
  <c r="DV278" i="2"/>
  <c r="DU278" i="2" s="1"/>
  <c r="DW278" i="2"/>
  <c r="DY278" i="2"/>
  <c r="DZ278" i="2"/>
  <c r="EA278" i="2"/>
  <c r="EB278" i="2"/>
  <c r="EC278" i="2"/>
  <c r="ED278" i="2"/>
  <c r="EF278" i="2" s="1"/>
  <c r="EE278" i="2"/>
  <c r="EH278" i="2"/>
  <c r="EG278" i="2" s="1"/>
  <c r="EI278" i="2"/>
  <c r="EJ278" i="2"/>
  <c r="C279" i="2"/>
  <c r="G279" i="2"/>
  <c r="H279" i="2"/>
  <c r="J279" i="2"/>
  <c r="L279" i="2"/>
  <c r="N279" i="2"/>
  <c r="O279" i="2"/>
  <c r="P279" i="2"/>
  <c r="Q279" i="2"/>
  <c r="S279" i="2"/>
  <c r="T279" i="2"/>
  <c r="U279" i="2"/>
  <c r="W279" i="2"/>
  <c r="X279" i="2"/>
  <c r="Y279" i="2"/>
  <c r="AA279" i="2" a="1"/>
  <c r="AA279" i="2" s="1"/>
  <c r="AD279" i="2" s="1"/>
  <c r="AB279" i="2" a="1"/>
  <c r="AB279" i="2"/>
  <c r="AC279" i="2"/>
  <c r="Z279" i="2" s="1"/>
  <c r="AF279" i="2" a="1"/>
  <c r="AF279" i="2" s="1"/>
  <c r="AG279" i="2" s="1"/>
  <c r="AE279" i="2" s="1"/>
  <c r="AH279" i="2"/>
  <c r="AI279" i="2"/>
  <c r="AJ279" i="2"/>
  <c r="AK279" i="2"/>
  <c r="AL279" i="2"/>
  <c r="AN279" i="2"/>
  <c r="AM279" i="2" s="1"/>
  <c r="AO279" i="2"/>
  <c r="AQ279" i="2"/>
  <c r="AP279" i="2" s="1"/>
  <c r="AR279" i="2"/>
  <c r="AS279" i="2"/>
  <c r="AT279" i="2"/>
  <c r="AU279" i="2"/>
  <c r="AW279" i="2"/>
  <c r="AV279" i="2" s="1"/>
  <c r="AX279" i="2"/>
  <c r="AZ279" i="2"/>
  <c r="BA279" i="2"/>
  <c r="AY279" i="2" s="1"/>
  <c r="BC279" i="2"/>
  <c r="BB279" i="2" s="1"/>
  <c r="BD279" i="2"/>
  <c r="BF279" i="2"/>
  <c r="BG279" i="2"/>
  <c r="BE279" i="2" s="1"/>
  <c r="BI279" i="2"/>
  <c r="BH279" i="2" s="1"/>
  <c r="BJ279" i="2"/>
  <c r="BL279" i="2" a="1"/>
  <c r="BL279" i="2"/>
  <c r="BP279" i="2"/>
  <c r="BQ279" i="2"/>
  <c r="BR279" i="2"/>
  <c r="BS279" i="2"/>
  <c r="BT279" i="2"/>
  <c r="BU279" i="2"/>
  <c r="BV279" i="2"/>
  <c r="BW279" i="2"/>
  <c r="BY279" i="2"/>
  <c r="BX279" i="2" s="1"/>
  <c r="BZ279" i="2"/>
  <c r="CB279" i="2"/>
  <c r="CC279" i="2"/>
  <c r="CD279" i="2"/>
  <c r="CE279" i="2"/>
  <c r="CF279" i="2" s="1"/>
  <c r="CG279" i="2"/>
  <c r="CH279" i="2"/>
  <c r="CJ279" i="2"/>
  <c r="CI279" i="2" s="1"/>
  <c r="CK279" i="2"/>
  <c r="CL279" i="2"/>
  <c r="CM279" i="2"/>
  <c r="CN279" i="2"/>
  <c r="CP279" i="2"/>
  <c r="CQ279" i="2"/>
  <c r="CR279" i="2"/>
  <c r="CT279" i="2"/>
  <c r="CU279" i="2"/>
  <c r="CV279" i="2"/>
  <c r="CX279" i="2"/>
  <c r="CY279" i="2" a="1"/>
  <c r="CY279" i="2"/>
  <c r="CZ279" i="2" s="1"/>
  <c r="CW279" i="2" s="1"/>
  <c r="DA279" i="2"/>
  <c r="DC279" i="2"/>
  <c r="DD279" i="2" a="1"/>
  <c r="DD279" i="2" s="1"/>
  <c r="DF279" i="2" s="1"/>
  <c r="DH279" i="2"/>
  <c r="DI279" i="2"/>
  <c r="DJ279" i="2"/>
  <c r="DK279" i="2"/>
  <c r="DL279" i="2"/>
  <c r="DN279" i="2" a="1"/>
  <c r="DN279" i="2" s="1"/>
  <c r="DP279" i="2" s="1"/>
  <c r="DM279" i="2" s="1"/>
  <c r="DO279" i="2"/>
  <c r="DS279" i="2"/>
  <c r="DT279" i="2"/>
  <c r="DR279" i="2" s="1"/>
  <c r="DV279" i="2"/>
  <c r="DW279" i="2"/>
  <c r="DU279" i="2" s="1"/>
  <c r="DY279" i="2"/>
  <c r="EA279" i="2" s="1"/>
  <c r="EB279" i="2"/>
  <c r="EC279" i="2"/>
  <c r="ED279" i="2"/>
  <c r="EE279" i="2"/>
  <c r="EF279" i="2"/>
  <c r="EH279" i="2"/>
  <c r="EI279" i="2" s="1"/>
  <c r="C280" i="2"/>
  <c r="H280" i="2"/>
  <c r="G280" i="2" s="1"/>
  <c r="J280" i="2"/>
  <c r="L280" i="2"/>
  <c r="N280" i="2"/>
  <c r="O280" i="2"/>
  <c r="P280" i="2"/>
  <c r="Q280" i="2"/>
  <c r="S280" i="2"/>
  <c r="T280" i="2"/>
  <c r="R280" i="2" s="1"/>
  <c r="U280" i="2"/>
  <c r="W280" i="2"/>
  <c r="V280" i="2" s="1"/>
  <c r="X280" i="2"/>
  <c r="Y280" i="2"/>
  <c r="AA280" i="2" a="1"/>
  <c r="AA280" i="2"/>
  <c r="AD280" i="2" s="1"/>
  <c r="AB280" i="2" a="1"/>
  <c r="AB280" i="2"/>
  <c r="AC280" i="2"/>
  <c r="AF280" i="2" a="1"/>
  <c r="AF280" i="2" s="1"/>
  <c r="AG280" i="2" s="1"/>
  <c r="AH280" i="2"/>
  <c r="AI280" i="2"/>
  <c r="AE280" i="2" s="1"/>
  <c r="AK280" i="2"/>
  <c r="AL280" i="2"/>
  <c r="AN280" i="2"/>
  <c r="AO280" i="2"/>
  <c r="AM280" i="2" s="1"/>
  <c r="AP280" i="2"/>
  <c r="AQ280" i="2"/>
  <c r="AR280" i="2"/>
  <c r="AT280" i="2"/>
  <c r="AS280" i="2" s="1"/>
  <c r="AU280" i="2"/>
  <c r="AW280" i="2"/>
  <c r="AV280" i="2" s="1"/>
  <c r="AX280" i="2"/>
  <c r="AY280" i="2"/>
  <c r="AZ280" i="2"/>
  <c r="BA280" i="2"/>
  <c r="BC280" i="2"/>
  <c r="BB280" i="2" s="1"/>
  <c r="BD280" i="2"/>
  <c r="BF280" i="2"/>
  <c r="BG280" i="2"/>
  <c r="BE280" i="2" s="1"/>
  <c r="BI280" i="2"/>
  <c r="BH280" i="2" s="1"/>
  <c r="BJ280" i="2"/>
  <c r="BL280" i="2" a="1"/>
  <c r="BL280" i="2"/>
  <c r="BM280" i="2" s="1"/>
  <c r="BP280" i="2"/>
  <c r="BQ280" i="2"/>
  <c r="BR280" i="2"/>
  <c r="BS280" i="2"/>
  <c r="BT280" i="2"/>
  <c r="BU280" i="2"/>
  <c r="BV280" i="2"/>
  <c r="BO280" i="2" s="1"/>
  <c r="BW280" i="2"/>
  <c r="BY280" i="2"/>
  <c r="BX280" i="2" s="1"/>
  <c r="BZ280" i="2"/>
  <c r="CB280" i="2"/>
  <c r="CC280" i="2"/>
  <c r="CD280" i="2"/>
  <c r="CE280" i="2"/>
  <c r="CF280" i="2" s="1"/>
  <c r="CH280" i="2"/>
  <c r="CJ280" i="2"/>
  <c r="CK280" i="2"/>
  <c r="CL280" i="2"/>
  <c r="CN280" i="2"/>
  <c r="CM280" i="2" s="1"/>
  <c r="CP280" i="2"/>
  <c r="CS280" i="2" s="1"/>
  <c r="CQ280" i="2"/>
  <c r="CR280" i="2"/>
  <c r="CU280" i="2"/>
  <c r="CV280" i="2"/>
  <c r="CT280" i="2" s="1"/>
  <c r="CX280" i="2"/>
  <c r="CY280" i="2" a="1"/>
  <c r="CY280" i="2"/>
  <c r="CZ280" i="2" s="1"/>
  <c r="CW280" i="2" s="1"/>
  <c r="DA280" i="2"/>
  <c r="DC280" i="2"/>
  <c r="DF280" i="2" s="1"/>
  <c r="DD280" i="2" a="1"/>
  <c r="DD280" i="2"/>
  <c r="DE280" i="2"/>
  <c r="DB280" i="2" s="1"/>
  <c r="DH280" i="2"/>
  <c r="DG280" i="2" s="1"/>
  <c r="DI280" i="2"/>
  <c r="DJ280" i="2"/>
  <c r="DK280" i="2"/>
  <c r="DL280" i="2"/>
  <c r="DN280" i="2" a="1"/>
  <c r="DN280" i="2" s="1"/>
  <c r="DQ280" i="2" s="1"/>
  <c r="DO280" i="2"/>
  <c r="DS280" i="2"/>
  <c r="DT280" i="2"/>
  <c r="DU280" i="2"/>
  <c r="DV280" i="2"/>
  <c r="DW280" i="2"/>
  <c r="DY280" i="2"/>
  <c r="EB280" i="2"/>
  <c r="EC280" i="2"/>
  <c r="ED280" i="2"/>
  <c r="EE280" i="2"/>
  <c r="EF280" i="2"/>
  <c r="EG280" i="2"/>
  <c r="EH280" i="2"/>
  <c r="EI280" i="2"/>
  <c r="EJ280" i="2"/>
  <c r="C281" i="2"/>
  <c r="G281" i="2"/>
  <c r="H281" i="2"/>
  <c r="J281" i="2"/>
  <c r="L281" i="2"/>
  <c r="N281" i="2"/>
  <c r="O281" i="2"/>
  <c r="P281" i="2"/>
  <c r="Q281" i="2"/>
  <c r="S281" i="2"/>
  <c r="T281" i="2"/>
  <c r="R281" i="2" s="1"/>
  <c r="U281" i="2"/>
  <c r="W281" i="2"/>
  <c r="X281" i="2"/>
  <c r="Y281" i="2"/>
  <c r="AA281" i="2" a="1"/>
  <c r="AA281" i="2"/>
  <c r="AB281" i="2" a="1"/>
  <c r="AB281" i="2"/>
  <c r="AC281" i="2"/>
  <c r="AF281" i="2" a="1"/>
  <c r="AF281" i="2" s="1"/>
  <c r="AG281" i="2" s="1"/>
  <c r="AH281" i="2"/>
  <c r="AI281" i="2"/>
  <c r="AE281" i="2" s="1"/>
  <c r="AK281" i="2"/>
  <c r="AL281" i="2"/>
  <c r="AJ281" i="2" s="1"/>
  <c r="AN281" i="2"/>
  <c r="AO281" i="2"/>
  <c r="AM281" i="2" s="1"/>
  <c r="AQ281" i="2"/>
  <c r="AP281" i="2" s="1"/>
  <c r="AR281" i="2"/>
  <c r="AT281" i="2"/>
  <c r="AS281" i="2" s="1"/>
  <c r="AU281" i="2"/>
  <c r="AW281" i="2"/>
  <c r="AV281" i="2" s="1"/>
  <c r="AX281" i="2"/>
  <c r="AY281" i="2"/>
  <c r="AZ281" i="2"/>
  <c r="BA281" i="2"/>
  <c r="BC281" i="2"/>
  <c r="BB281" i="2" s="1"/>
  <c r="BD281" i="2"/>
  <c r="BF281" i="2"/>
  <c r="BG281" i="2"/>
  <c r="BE281" i="2" s="1"/>
  <c r="BI281" i="2"/>
  <c r="BH281" i="2" s="1"/>
  <c r="BJ281" i="2"/>
  <c r="BL281" i="2" a="1"/>
  <c r="BL281" i="2"/>
  <c r="BM281" i="2" s="1"/>
  <c r="BP281" i="2"/>
  <c r="BQ281" i="2"/>
  <c r="BR281" i="2"/>
  <c r="BS281" i="2"/>
  <c r="BT281" i="2"/>
  <c r="BU281" i="2"/>
  <c r="BV281" i="2"/>
  <c r="BW281" i="2"/>
  <c r="BY281" i="2"/>
  <c r="BZ281" i="2"/>
  <c r="CB281" i="2"/>
  <c r="CA281" i="2" s="1"/>
  <c r="CC281" i="2"/>
  <c r="CD281" i="2"/>
  <c r="CF281" i="2" s="1"/>
  <c r="CE281" i="2"/>
  <c r="CG281" i="2"/>
  <c r="CH281" i="2"/>
  <c r="CJ281" i="2"/>
  <c r="CK281" i="2"/>
  <c r="CL281" i="2"/>
  <c r="CN281" i="2"/>
  <c r="CM281" i="2" s="1"/>
  <c r="CP281" i="2"/>
  <c r="CS281" i="2" s="1"/>
  <c r="CQ281" i="2"/>
  <c r="CT281" i="2"/>
  <c r="CU281" i="2"/>
  <c r="CV281" i="2"/>
  <c r="CW281" i="2"/>
  <c r="CX281" i="2"/>
  <c r="CY281" i="2" a="1"/>
  <c r="CY281" i="2"/>
  <c r="CZ281" i="2" s="1"/>
  <c r="DC281" i="2"/>
  <c r="DD281" i="2" a="1"/>
  <c r="DD281" i="2"/>
  <c r="DH281" i="2"/>
  <c r="DG281" i="2" s="1"/>
  <c r="DI281" i="2"/>
  <c r="DK281" i="2"/>
  <c r="DJ281" i="2" s="1"/>
  <c r="DL281" i="2"/>
  <c r="DN281" i="2" a="1"/>
  <c r="DN281" i="2" s="1"/>
  <c r="DO281" i="2"/>
  <c r="DP281" i="2" s="1"/>
  <c r="DM281" i="2" s="1"/>
  <c r="DR281" i="2"/>
  <c r="DS281" i="2"/>
  <c r="DT281" i="2"/>
  <c r="DU281" i="2"/>
  <c r="DV281" i="2"/>
  <c r="DW281" i="2"/>
  <c r="DY281" i="2"/>
  <c r="DX281" i="2" s="1"/>
  <c r="DZ281" i="2"/>
  <c r="EA281" i="2"/>
  <c r="EB281" i="2"/>
  <c r="EC281" i="2"/>
  <c r="ED281" i="2"/>
  <c r="EE281" i="2"/>
  <c r="EF281" i="2"/>
  <c r="EH281" i="2"/>
  <c r="EI281" i="2"/>
  <c r="C282" i="2"/>
  <c r="H282" i="2"/>
  <c r="G282" i="2" s="1"/>
  <c r="I282" i="2"/>
  <c r="J282" i="2"/>
  <c r="L282" i="2"/>
  <c r="N282" i="2"/>
  <c r="O282" i="2"/>
  <c r="P282" i="2"/>
  <c r="Q282" i="2"/>
  <c r="S282" i="2"/>
  <c r="T282" i="2"/>
  <c r="R282" i="2" s="1"/>
  <c r="U282" i="2"/>
  <c r="W282" i="2"/>
  <c r="X282" i="2"/>
  <c r="Y282" i="2"/>
  <c r="AA282" i="2" a="1"/>
  <c r="AA282" i="2"/>
  <c r="AB282" i="2" a="1"/>
  <c r="AB282" i="2"/>
  <c r="AC282" i="2"/>
  <c r="Z282" i="2" s="1"/>
  <c r="AD282" i="2"/>
  <c r="AF282" i="2" a="1"/>
  <c r="AF282" i="2" s="1"/>
  <c r="AG282" i="2"/>
  <c r="AE282" i="2" s="1"/>
  <c r="AH282" i="2"/>
  <c r="AI282" i="2"/>
  <c r="AK282" i="2"/>
  <c r="AL282" i="2"/>
  <c r="AJ282" i="2" s="1"/>
  <c r="AN282" i="2"/>
  <c r="AO282" i="2"/>
  <c r="AM282" i="2" s="1"/>
  <c r="AQ282" i="2"/>
  <c r="AP282" i="2" s="1"/>
  <c r="AR282" i="2"/>
  <c r="AT282" i="2"/>
  <c r="AS282" i="2" s="1"/>
  <c r="AU282" i="2"/>
  <c r="AW282" i="2"/>
  <c r="AV282" i="2" s="1"/>
  <c r="AX282" i="2"/>
  <c r="AZ282" i="2"/>
  <c r="AY282" i="2" s="1"/>
  <c r="BA282" i="2"/>
  <c r="BC282" i="2"/>
  <c r="BB282" i="2" s="1"/>
  <c r="BD282" i="2"/>
  <c r="BE282" i="2"/>
  <c r="BF282" i="2"/>
  <c r="BG282" i="2"/>
  <c r="BH282" i="2"/>
  <c r="BI282" i="2"/>
  <c r="BJ282" i="2"/>
  <c r="BL282" i="2" a="1"/>
  <c r="BL282" i="2"/>
  <c r="BP282" i="2"/>
  <c r="BQ282" i="2"/>
  <c r="BR282" i="2"/>
  <c r="BS282" i="2"/>
  <c r="BT282" i="2"/>
  <c r="BU282" i="2"/>
  <c r="BV282" i="2"/>
  <c r="BW282" i="2"/>
  <c r="BO282" i="2" s="1"/>
  <c r="BY282" i="2"/>
  <c r="BX282" i="2" s="1"/>
  <c r="BZ282" i="2"/>
  <c r="CB282" i="2"/>
  <c r="CC282" i="2"/>
  <c r="CD282" i="2"/>
  <c r="CE282" i="2"/>
  <c r="CF282" i="2" s="1"/>
  <c r="CG282" i="2" s="1"/>
  <c r="CH282" i="2"/>
  <c r="CJ282" i="2"/>
  <c r="CI282" i="2" s="1"/>
  <c r="CK282" i="2"/>
  <c r="CL282" i="2"/>
  <c r="CN282" i="2"/>
  <c r="CM282" i="2" s="1"/>
  <c r="CO282" i="2"/>
  <c r="CP282" i="2"/>
  <c r="CS282" i="2" s="1"/>
  <c r="CQ282" i="2"/>
  <c r="CR282" i="2"/>
  <c r="CU282" i="2"/>
  <c r="CV282" i="2"/>
  <c r="CW282" i="2"/>
  <c r="CX282" i="2"/>
  <c r="DA282" i="2" s="1"/>
  <c r="CY282" i="2" a="1"/>
  <c r="CY282" i="2"/>
  <c r="CZ282" i="2" s="1"/>
  <c r="DB282" i="2"/>
  <c r="DC282" i="2"/>
  <c r="DF282" i="2" s="1"/>
  <c r="DD282" i="2" a="1"/>
  <c r="DD282" i="2"/>
  <c r="DE282" i="2" s="1"/>
  <c r="DH282" i="2"/>
  <c r="DG282" i="2" s="1"/>
  <c r="DI282" i="2"/>
  <c r="DK282" i="2"/>
  <c r="DJ282" i="2" s="1"/>
  <c r="DL282" i="2"/>
  <c r="DN282" i="2" a="1"/>
  <c r="DN282" i="2" s="1"/>
  <c r="DO282" i="2"/>
  <c r="DP282" i="2"/>
  <c r="DM282" i="2" s="1"/>
  <c r="DQ282" i="2"/>
  <c r="DR282" i="2"/>
  <c r="DS282" i="2"/>
  <c r="DT282" i="2"/>
  <c r="DU282" i="2"/>
  <c r="DV282" i="2"/>
  <c r="DW282" i="2"/>
  <c r="DY282" i="2"/>
  <c r="EB282" i="2"/>
  <c r="EC282" i="2"/>
  <c r="ED282" i="2"/>
  <c r="EE282" i="2"/>
  <c r="EF282" i="2"/>
  <c r="EG282" i="2"/>
  <c r="EH282" i="2"/>
  <c r="EJ282" i="2" s="1"/>
  <c r="C283" i="2"/>
  <c r="H283" i="2"/>
  <c r="G283" i="2" s="1"/>
  <c r="I283" i="2"/>
  <c r="J283" i="2"/>
  <c r="L283" i="2"/>
  <c r="N283" i="2"/>
  <c r="O283" i="2"/>
  <c r="P283" i="2"/>
  <c r="M283" i="2" s="1"/>
  <c r="Q283" i="2"/>
  <c r="S283" i="2"/>
  <c r="T283" i="2"/>
  <c r="R283" i="2" s="1"/>
  <c r="U283" i="2"/>
  <c r="W283" i="2"/>
  <c r="X283" i="2"/>
  <c r="Y283" i="2"/>
  <c r="AA283" i="2" a="1"/>
  <c r="AA283" i="2"/>
  <c r="AB283" i="2" a="1"/>
  <c r="AB283" i="2" s="1"/>
  <c r="AD283" i="2" s="1"/>
  <c r="Z283" i="2" s="1"/>
  <c r="AC283" i="2"/>
  <c r="AF283" i="2" a="1"/>
  <c r="AF283" i="2" s="1"/>
  <c r="AG283" i="2" s="1"/>
  <c r="AH283" i="2"/>
  <c r="AI283" i="2"/>
  <c r="AJ283" i="2"/>
  <c r="AK283" i="2"/>
  <c r="AL283" i="2"/>
  <c r="AM283" i="2"/>
  <c r="AN283" i="2"/>
  <c r="AO283" i="2"/>
  <c r="AQ283" i="2"/>
  <c r="AR283" i="2"/>
  <c r="AP283" i="2" s="1"/>
  <c r="AS283" i="2"/>
  <c r="AT283" i="2"/>
  <c r="AU283" i="2"/>
  <c r="AW283" i="2"/>
  <c r="AX283" i="2"/>
  <c r="AZ283" i="2"/>
  <c r="BA283" i="2"/>
  <c r="AY283" i="2" s="1"/>
  <c r="BC283" i="2"/>
  <c r="BB283" i="2" s="1"/>
  <c r="BD283" i="2"/>
  <c r="BF283" i="2"/>
  <c r="BG283" i="2"/>
  <c r="BH283" i="2"/>
  <c r="BI283" i="2"/>
  <c r="BJ283" i="2"/>
  <c r="BL283" i="2" a="1"/>
  <c r="BL283" i="2"/>
  <c r="BM283" i="2"/>
  <c r="BN283" i="2"/>
  <c r="BP283" i="2"/>
  <c r="BQ283" i="2"/>
  <c r="BR283" i="2"/>
  <c r="BS283" i="2"/>
  <c r="BT283" i="2"/>
  <c r="BU283" i="2"/>
  <c r="BV283" i="2"/>
  <c r="BW283" i="2"/>
  <c r="BK283" i="2" s="1"/>
  <c r="BY283" i="2"/>
  <c r="BZ283" i="2"/>
  <c r="BX283" i="2" s="1"/>
  <c r="CB283" i="2"/>
  <c r="CC283" i="2"/>
  <c r="CD283" i="2"/>
  <c r="CE283" i="2"/>
  <c r="CF283" i="2"/>
  <c r="CH283" i="2"/>
  <c r="CJ283" i="2"/>
  <c r="CK283" i="2"/>
  <c r="CL283" i="2"/>
  <c r="CN283" i="2"/>
  <c r="CM283" i="2" s="1"/>
  <c r="CP283" i="2"/>
  <c r="CR283" i="2" s="1"/>
  <c r="CQ283" i="2"/>
  <c r="CS283" i="2"/>
  <c r="CO283" i="2" s="1"/>
  <c r="CU283" i="2"/>
  <c r="CT283" i="2" s="1"/>
  <c r="CV283" i="2"/>
  <c r="CX283" i="2"/>
  <c r="CY283" i="2" a="1"/>
  <c r="CY283" i="2"/>
  <c r="CZ283" i="2"/>
  <c r="CW283" i="2" s="1"/>
  <c r="DA283" i="2"/>
  <c r="DB283" i="2"/>
  <c r="DC283" i="2"/>
  <c r="DF283" i="2" s="1"/>
  <c r="DD283" i="2" a="1"/>
  <c r="DD283" i="2"/>
  <c r="DE283" i="2" s="1"/>
  <c r="DH283" i="2"/>
  <c r="DG283" i="2" s="1"/>
  <c r="DI283" i="2"/>
  <c r="DK283" i="2"/>
  <c r="DL283" i="2"/>
  <c r="DJ283" i="2" s="1"/>
  <c r="DN283" i="2" a="1"/>
  <c r="DN283" i="2"/>
  <c r="DO283" i="2"/>
  <c r="DP283" i="2"/>
  <c r="DM283" i="2" s="1"/>
  <c r="DQ283" i="2"/>
  <c r="DS283" i="2"/>
  <c r="DR283" i="2" s="1"/>
  <c r="DT283" i="2"/>
  <c r="DV283" i="2"/>
  <c r="DU283" i="2" s="1"/>
  <c r="DW283" i="2"/>
  <c r="DY283" i="2"/>
  <c r="DZ283" i="2" s="1"/>
  <c r="EA283" i="2"/>
  <c r="EB283" i="2"/>
  <c r="ED283" i="2"/>
  <c r="EC283" i="2" s="1"/>
  <c r="EF283" i="2"/>
  <c r="EG283" i="2"/>
  <c r="EH283" i="2"/>
  <c r="EI283" i="2"/>
  <c r="EJ283" i="2"/>
  <c r="C284" i="2"/>
  <c r="G284" i="2"/>
  <c r="H284" i="2"/>
  <c r="J284" i="2"/>
  <c r="L284" i="2"/>
  <c r="N284" i="2"/>
  <c r="O284" i="2"/>
  <c r="P284" i="2"/>
  <c r="Q284" i="2"/>
  <c r="S284" i="2"/>
  <c r="T284" i="2"/>
  <c r="U284" i="2"/>
  <c r="W284" i="2"/>
  <c r="X284" i="2"/>
  <c r="V284" i="2" s="1"/>
  <c r="Y284" i="2"/>
  <c r="AA284" i="2" a="1"/>
  <c r="AA284" i="2" s="1"/>
  <c r="AB284" i="2" a="1"/>
  <c r="AB284" i="2"/>
  <c r="AC284" i="2"/>
  <c r="AF284" i="2" a="1"/>
  <c r="AF284" i="2"/>
  <c r="AG284" i="2"/>
  <c r="AH284" i="2"/>
  <c r="AI284" i="2"/>
  <c r="AK284" i="2"/>
  <c r="AL284" i="2"/>
  <c r="AN284" i="2"/>
  <c r="AM284" i="2" s="1"/>
  <c r="AO284" i="2"/>
  <c r="AP284" i="2"/>
  <c r="AQ284" i="2"/>
  <c r="AR284" i="2"/>
  <c r="AS284" i="2"/>
  <c r="AT284" i="2"/>
  <c r="AU284" i="2"/>
  <c r="AW284" i="2"/>
  <c r="AV284" i="2" s="1"/>
  <c r="AX284" i="2"/>
  <c r="AZ284" i="2"/>
  <c r="BA284" i="2"/>
  <c r="AY284" i="2" s="1"/>
  <c r="BC284" i="2"/>
  <c r="BB284" i="2" s="1"/>
  <c r="BD284" i="2"/>
  <c r="BF284" i="2"/>
  <c r="BE284" i="2" s="1"/>
  <c r="BG284" i="2"/>
  <c r="BI284" i="2"/>
  <c r="BH284" i="2" s="1"/>
  <c r="BJ284" i="2"/>
  <c r="BL284" i="2" a="1"/>
  <c r="BL284" i="2" s="1"/>
  <c r="BP284" i="2"/>
  <c r="BQ284" i="2"/>
  <c r="BR284" i="2"/>
  <c r="BS284" i="2"/>
  <c r="BT284" i="2"/>
  <c r="BU284" i="2"/>
  <c r="BV284" i="2"/>
  <c r="BW284" i="2"/>
  <c r="BX284" i="2"/>
  <c r="BY284" i="2"/>
  <c r="BZ284" i="2"/>
  <c r="CB284" i="2"/>
  <c r="CC284" i="2"/>
  <c r="CD284" i="2"/>
  <c r="CE284" i="2"/>
  <c r="CF284" i="2"/>
  <c r="CH284" i="2"/>
  <c r="CJ284" i="2"/>
  <c r="CI284" i="2" s="1"/>
  <c r="CK284" i="2"/>
  <c r="CL284" i="2"/>
  <c r="CN284" i="2"/>
  <c r="CM284" i="2" s="1"/>
  <c r="CP284" i="2"/>
  <c r="CS284" i="2" s="1"/>
  <c r="CO284" i="2" s="1"/>
  <c r="CQ284" i="2"/>
  <c r="CR284" i="2" s="1"/>
  <c r="CT284" i="2"/>
  <c r="CU284" i="2"/>
  <c r="CV284" i="2"/>
  <c r="CX284" i="2"/>
  <c r="CY284" i="2" a="1"/>
  <c r="CY284" i="2"/>
  <c r="DC284" i="2"/>
  <c r="DF284" i="2" s="1"/>
  <c r="DD284" i="2" a="1"/>
  <c r="DD284" i="2"/>
  <c r="DE284" i="2"/>
  <c r="DB284" i="2" s="1"/>
  <c r="DG284" i="2"/>
  <c r="DH284" i="2"/>
  <c r="DI284" i="2"/>
  <c r="DJ284" i="2"/>
  <c r="DK284" i="2"/>
  <c r="DL284" i="2"/>
  <c r="DN284" i="2" a="1"/>
  <c r="DN284" i="2"/>
  <c r="DQ284" i="2" s="1"/>
  <c r="DO284" i="2"/>
  <c r="DS284" i="2"/>
  <c r="DR284" i="2" s="1"/>
  <c r="DT284" i="2"/>
  <c r="DV284" i="2"/>
  <c r="DU284" i="2" s="1"/>
  <c r="DW284" i="2"/>
  <c r="DY284" i="2"/>
  <c r="EB284" i="2"/>
  <c r="EC284" i="2"/>
  <c r="ED284" i="2"/>
  <c r="EF284" i="2" s="1"/>
  <c r="EG284" i="2"/>
  <c r="EH284" i="2"/>
  <c r="EI284" i="2"/>
  <c r="EJ284" i="2"/>
  <c r="C285" i="2"/>
  <c r="G285" i="2"/>
  <c r="H285" i="2"/>
  <c r="J285" i="2"/>
  <c r="L285" i="2"/>
  <c r="N285" i="2"/>
  <c r="O285" i="2"/>
  <c r="P285" i="2"/>
  <c r="Q285" i="2"/>
  <c r="S285" i="2"/>
  <c r="T285" i="2"/>
  <c r="R285" i="2" s="1"/>
  <c r="U285" i="2"/>
  <c r="W285" i="2"/>
  <c r="X285" i="2"/>
  <c r="V285" i="2" s="1"/>
  <c r="Y285" i="2"/>
  <c r="AA285" i="2" a="1"/>
  <c r="AA285" i="2" s="1"/>
  <c r="AB285" i="2" a="1"/>
  <c r="AB285" i="2"/>
  <c r="AC285" i="2"/>
  <c r="AF285" i="2" a="1"/>
  <c r="AF285" i="2" s="1"/>
  <c r="AG285" i="2" s="1"/>
  <c r="AH285" i="2"/>
  <c r="AI285" i="2"/>
  <c r="AE285" i="2" s="1"/>
  <c r="AK285" i="2"/>
  <c r="AL285" i="2"/>
  <c r="AJ285" i="2" s="1"/>
  <c r="AN285" i="2"/>
  <c r="AM285" i="2" s="1"/>
  <c r="AO285" i="2"/>
  <c r="AQ285" i="2"/>
  <c r="AP285" i="2" s="1"/>
  <c r="AR285" i="2"/>
  <c r="AS285" i="2"/>
  <c r="AT285" i="2"/>
  <c r="AU285" i="2"/>
  <c r="AW285" i="2"/>
  <c r="AV285" i="2" s="1"/>
  <c r="AX285" i="2"/>
  <c r="AZ285" i="2"/>
  <c r="BA285" i="2"/>
  <c r="AY285" i="2" s="1"/>
  <c r="BC285" i="2"/>
  <c r="BB285" i="2" s="1"/>
  <c r="BD285" i="2"/>
  <c r="BE285" i="2"/>
  <c r="BF285" i="2"/>
  <c r="BG285" i="2"/>
  <c r="BI285" i="2"/>
  <c r="BH285" i="2" s="1"/>
  <c r="BJ285" i="2"/>
  <c r="BL285" i="2" a="1"/>
  <c r="BL285" i="2"/>
  <c r="BM285" i="2" s="1"/>
  <c r="BN285" i="2"/>
  <c r="BP285" i="2"/>
  <c r="BQ285" i="2"/>
  <c r="BR285" i="2"/>
  <c r="BS285" i="2"/>
  <c r="BT285" i="2"/>
  <c r="BU285" i="2"/>
  <c r="BV285" i="2"/>
  <c r="BW285" i="2"/>
  <c r="BX285" i="2"/>
  <c r="BY285" i="2"/>
  <c r="BZ285" i="2"/>
  <c r="CB285" i="2"/>
  <c r="CC285" i="2"/>
  <c r="CD285" i="2"/>
  <c r="CE285" i="2"/>
  <c r="CF285" i="2"/>
  <c r="CG285" i="2" s="1"/>
  <c r="CA285" i="2" s="1"/>
  <c r="CH285" i="2"/>
  <c r="CI285" i="2"/>
  <c r="CJ285" i="2"/>
  <c r="CK285" i="2"/>
  <c r="CL285" i="2"/>
  <c r="CN285" i="2"/>
  <c r="CM285" i="2" s="1"/>
  <c r="CP285" i="2"/>
  <c r="CQ285" i="2"/>
  <c r="CR285" i="2" s="1"/>
  <c r="CU285" i="2"/>
  <c r="CV285" i="2"/>
  <c r="CT285" i="2" s="1"/>
  <c r="CW285" i="2"/>
  <c r="CX285" i="2"/>
  <c r="DA285" i="2" s="1"/>
  <c r="CY285" i="2" a="1"/>
  <c r="CY285" i="2"/>
  <c r="CZ285" i="2" s="1"/>
  <c r="DC285" i="2"/>
  <c r="DD285" i="2" a="1"/>
  <c r="DD285" i="2"/>
  <c r="DE285" i="2"/>
  <c r="DB285" i="2" s="1"/>
  <c r="DF285" i="2"/>
  <c r="DH285" i="2"/>
  <c r="DG285" i="2" s="1"/>
  <c r="DI285" i="2"/>
  <c r="DJ285" i="2"/>
  <c r="DK285" i="2"/>
  <c r="DL285" i="2"/>
  <c r="DN285" i="2" a="1"/>
  <c r="DN285" i="2" s="1"/>
  <c r="DQ285" i="2" s="1"/>
  <c r="DO285" i="2"/>
  <c r="DR285" i="2"/>
  <c r="DS285" i="2"/>
  <c r="DT285" i="2"/>
  <c r="DV285" i="2"/>
  <c r="DW285" i="2"/>
  <c r="DU285" i="2" s="1"/>
  <c r="DY285" i="2"/>
  <c r="DZ285" i="2" s="1"/>
  <c r="EB285" i="2"/>
  <c r="EC285" i="2"/>
  <c r="ED285" i="2"/>
  <c r="EE285" i="2"/>
  <c r="EF285" i="2"/>
  <c r="EG285" i="2"/>
  <c r="EH285" i="2"/>
  <c r="EI285" i="2"/>
  <c r="EJ285" i="2"/>
  <c r="C286" i="2"/>
  <c r="G286" i="2"/>
  <c r="H286" i="2"/>
  <c r="J286" i="2"/>
  <c r="I286" i="2" s="1"/>
  <c r="L286" i="2"/>
  <c r="N286" i="2"/>
  <c r="O286" i="2"/>
  <c r="P286" i="2"/>
  <c r="Q286" i="2"/>
  <c r="S286" i="2"/>
  <c r="T286" i="2"/>
  <c r="R286" i="2" s="1"/>
  <c r="U286" i="2"/>
  <c r="W286" i="2"/>
  <c r="X286" i="2"/>
  <c r="Y286" i="2"/>
  <c r="AA286" i="2" a="1"/>
  <c r="AA286" i="2"/>
  <c r="AB286" i="2" a="1"/>
  <c r="AB286" i="2"/>
  <c r="AC286" i="2"/>
  <c r="AD286" i="2"/>
  <c r="AE286" i="2"/>
  <c r="AF286" i="2" a="1"/>
  <c r="AF286" i="2" s="1"/>
  <c r="AG286" i="2"/>
  <c r="AH286" i="2"/>
  <c r="AI286" i="2"/>
  <c r="AK286" i="2"/>
  <c r="AL286" i="2"/>
  <c r="AJ286" i="2" s="1"/>
  <c r="AM286" i="2"/>
  <c r="AN286" i="2"/>
  <c r="AO286" i="2"/>
  <c r="AQ286" i="2"/>
  <c r="AP286" i="2" s="1"/>
  <c r="AR286" i="2"/>
  <c r="AT286" i="2"/>
  <c r="AS286" i="2" s="1"/>
  <c r="AU286" i="2"/>
  <c r="AW286" i="2"/>
  <c r="AV286" i="2" s="1"/>
  <c r="AX286" i="2"/>
  <c r="AY286" i="2"/>
  <c r="AZ286" i="2"/>
  <c r="BA286" i="2"/>
  <c r="BC286" i="2"/>
  <c r="BB286" i="2" s="1"/>
  <c r="BD286" i="2"/>
  <c r="BE286" i="2"/>
  <c r="BF286" i="2"/>
  <c r="BG286" i="2"/>
  <c r="BH286" i="2"/>
  <c r="BI286" i="2"/>
  <c r="BJ286" i="2"/>
  <c r="BL286" i="2" a="1"/>
  <c r="BL286" i="2"/>
  <c r="BM286" i="2" s="1"/>
  <c r="BP286" i="2"/>
  <c r="BQ286" i="2"/>
  <c r="BR286" i="2"/>
  <c r="BS286" i="2"/>
  <c r="BT286" i="2"/>
  <c r="BU286" i="2"/>
  <c r="BV286" i="2"/>
  <c r="BW286" i="2"/>
  <c r="BX286" i="2"/>
  <c r="BY286" i="2"/>
  <c r="BZ286" i="2"/>
  <c r="CB286" i="2"/>
  <c r="CC286" i="2"/>
  <c r="CD286" i="2"/>
  <c r="CF286" i="2" s="1"/>
  <c r="CG286" i="2" s="1"/>
  <c r="CE286" i="2"/>
  <c r="CH286" i="2"/>
  <c r="CJ286" i="2"/>
  <c r="CK286" i="2"/>
  <c r="CL286" i="2"/>
  <c r="CM286" i="2"/>
  <c r="CN286" i="2"/>
  <c r="CP286" i="2"/>
  <c r="CS286" i="2" s="1"/>
  <c r="CQ286" i="2"/>
  <c r="CU286" i="2"/>
  <c r="CT286" i="2" s="1"/>
  <c r="CV286" i="2"/>
  <c r="CW286" i="2"/>
  <c r="CX286" i="2"/>
  <c r="DA286" i="2" s="1"/>
  <c r="CY286" i="2" a="1"/>
  <c r="CY286" i="2"/>
  <c r="CZ286" i="2" s="1"/>
  <c r="DC286" i="2"/>
  <c r="DF286" i="2" s="1"/>
  <c r="DD286" i="2" a="1"/>
  <c r="DD286" i="2" s="1"/>
  <c r="DE286" i="2" s="1"/>
  <c r="DB286" i="2" s="1"/>
  <c r="DH286" i="2"/>
  <c r="DG286" i="2" s="1"/>
  <c r="DI286" i="2"/>
  <c r="DK286" i="2"/>
  <c r="DL286" i="2"/>
  <c r="DN286" i="2" a="1"/>
  <c r="DN286" i="2" s="1"/>
  <c r="DP286" i="2" s="1"/>
  <c r="DM286" i="2" s="1"/>
  <c r="DO286" i="2"/>
  <c r="DS286" i="2"/>
  <c r="DR286" i="2" s="1"/>
  <c r="DT286" i="2"/>
  <c r="DU286" i="2"/>
  <c r="DV286" i="2"/>
  <c r="DW286" i="2"/>
  <c r="DX286" i="2"/>
  <c r="DY286" i="2"/>
  <c r="DZ286" i="2" s="1"/>
  <c r="EB286" i="2"/>
  <c r="EC286" i="2"/>
  <c r="ED286" i="2"/>
  <c r="EE286" i="2"/>
  <c r="EF286" i="2"/>
  <c r="EG286" i="2"/>
  <c r="EH286" i="2"/>
  <c r="EJ286" i="2" s="1"/>
  <c r="EI286" i="2"/>
  <c r="C287" i="2"/>
  <c r="G287" i="2"/>
  <c r="H287" i="2"/>
  <c r="J287" i="2"/>
  <c r="L287" i="2"/>
  <c r="I287" i="2" s="1"/>
  <c r="N287" i="2"/>
  <c r="O287" i="2"/>
  <c r="P287" i="2"/>
  <c r="M287" i="2" s="1"/>
  <c r="Q287" i="2"/>
  <c r="S287" i="2"/>
  <c r="T287" i="2"/>
  <c r="R287" i="2" s="1"/>
  <c r="U287" i="2"/>
  <c r="W287" i="2"/>
  <c r="X287" i="2"/>
  <c r="Y287" i="2"/>
  <c r="AA287" i="2" a="1"/>
  <c r="AA287" i="2"/>
  <c r="AB287" i="2" a="1"/>
  <c r="AB287" i="2" s="1"/>
  <c r="AD287" i="2" s="1"/>
  <c r="AC287" i="2"/>
  <c r="AF287" i="2" a="1"/>
  <c r="AF287" i="2" s="1"/>
  <c r="AG287" i="2"/>
  <c r="AH287" i="2"/>
  <c r="AI287" i="2"/>
  <c r="AE287" i="2" s="1"/>
  <c r="AJ287" i="2"/>
  <c r="AK287" i="2"/>
  <c r="AL287" i="2"/>
  <c r="AM287" i="2"/>
  <c r="AN287" i="2"/>
  <c r="AO287" i="2"/>
  <c r="AQ287" i="2"/>
  <c r="AP287" i="2" s="1"/>
  <c r="AR287" i="2"/>
  <c r="AT287" i="2"/>
  <c r="AU287" i="2"/>
  <c r="AS287" i="2" s="1"/>
  <c r="AW287" i="2"/>
  <c r="AX287" i="2"/>
  <c r="AZ287" i="2"/>
  <c r="AY287" i="2" s="1"/>
  <c r="BA287" i="2"/>
  <c r="BC287" i="2"/>
  <c r="BB287" i="2" s="1"/>
  <c r="BD287" i="2"/>
  <c r="BE287" i="2"/>
  <c r="BF287" i="2"/>
  <c r="BG287" i="2"/>
  <c r="BI287" i="2"/>
  <c r="BH287" i="2" s="1"/>
  <c r="BJ287" i="2"/>
  <c r="BL287" i="2" a="1"/>
  <c r="BL287" i="2"/>
  <c r="BM287" i="2" s="1"/>
  <c r="BP287" i="2"/>
  <c r="BQ287" i="2"/>
  <c r="BR287" i="2"/>
  <c r="BS287" i="2"/>
  <c r="BT287" i="2"/>
  <c r="BU287" i="2"/>
  <c r="BV287" i="2"/>
  <c r="BW287" i="2"/>
  <c r="BK287" i="2" s="1"/>
  <c r="BX287" i="2"/>
  <c r="BY287" i="2"/>
  <c r="BZ287" i="2"/>
  <c r="CB287" i="2"/>
  <c r="CC287" i="2"/>
  <c r="CG287" i="2" s="1"/>
  <c r="CD287" i="2"/>
  <c r="CE287" i="2"/>
  <c r="CF287" i="2"/>
  <c r="CH287" i="2"/>
  <c r="CJ287" i="2"/>
  <c r="CI287" i="2" s="1"/>
  <c r="CK287" i="2"/>
  <c r="CL287" i="2"/>
  <c r="CM287" i="2"/>
  <c r="CN287" i="2"/>
  <c r="CP287" i="2"/>
  <c r="CQ287" i="2"/>
  <c r="CR287" i="2"/>
  <c r="CS287" i="2"/>
  <c r="CU287" i="2"/>
  <c r="CT287" i="2" s="1"/>
  <c r="CV287" i="2"/>
  <c r="CX287" i="2"/>
  <c r="CY287" i="2" a="1"/>
  <c r="CY287" i="2"/>
  <c r="CZ287" i="2"/>
  <c r="CW287" i="2" s="1"/>
  <c r="DA287" i="2"/>
  <c r="DB287" i="2"/>
  <c r="DC287" i="2"/>
  <c r="DF287" i="2" s="1"/>
  <c r="DD287" i="2" a="1"/>
  <c r="DD287" i="2"/>
  <c r="DE287" i="2" s="1"/>
  <c r="DH287" i="2"/>
  <c r="DG287" i="2" s="1"/>
  <c r="DI287" i="2"/>
  <c r="DK287" i="2"/>
  <c r="DL287" i="2"/>
  <c r="DJ287" i="2" s="1"/>
  <c r="DN287" i="2" a="1"/>
  <c r="DN287" i="2"/>
  <c r="DO287" i="2"/>
  <c r="DP287" i="2"/>
  <c r="DM287" i="2" s="1"/>
  <c r="DQ287" i="2"/>
  <c r="DS287" i="2"/>
  <c r="DR287" i="2" s="1"/>
  <c r="DT287" i="2"/>
  <c r="DU287" i="2"/>
  <c r="DV287" i="2"/>
  <c r="DW287" i="2"/>
  <c r="DY287" i="2"/>
  <c r="EB287" i="2"/>
  <c r="EC287" i="2"/>
  <c r="ED287" i="2"/>
  <c r="EE287" i="2" s="1"/>
  <c r="EG287" i="2"/>
  <c r="EH287" i="2"/>
  <c r="EI287" i="2"/>
  <c r="EJ287" i="2"/>
  <c r="C288" i="2"/>
  <c r="G288" i="2"/>
  <c r="H288" i="2"/>
  <c r="J288" i="2"/>
  <c r="I288" i="2"/>
  <c r="L288" i="2"/>
  <c r="N288" i="2"/>
  <c r="O288" i="2"/>
  <c r="P288" i="2"/>
  <c r="M288" i="2" s="1"/>
  <c r="Q288" i="2"/>
  <c r="S288" i="2"/>
  <c r="T288" i="2"/>
  <c r="R288" i="2" s="1"/>
  <c r="U288" i="2"/>
  <c r="W288" i="2"/>
  <c r="X288" i="2"/>
  <c r="V288" i="2" s="1"/>
  <c r="Y288" i="2"/>
  <c r="AA288" i="2" a="1"/>
  <c r="AA288" i="2" s="1"/>
  <c r="AD288" i="2" s="1"/>
  <c r="Z288" i="2" s="1"/>
  <c r="AB288" i="2" a="1"/>
  <c r="AB288" i="2"/>
  <c r="AC288" i="2"/>
  <c r="AF288" i="2" a="1"/>
  <c r="AF288" i="2"/>
  <c r="AG288" i="2" s="1"/>
  <c r="AH288" i="2"/>
  <c r="AI288" i="2"/>
  <c r="AK288" i="2"/>
  <c r="AL288" i="2"/>
  <c r="AJ288" i="2" s="1"/>
  <c r="AN288" i="2"/>
  <c r="AO288" i="2"/>
  <c r="AM288" i="2" s="1"/>
  <c r="AP288" i="2"/>
  <c r="AQ288" i="2"/>
  <c r="AR288" i="2"/>
  <c r="AT288" i="2"/>
  <c r="AU288" i="2"/>
  <c r="AS288" i="2" s="1"/>
  <c r="AW288" i="2"/>
  <c r="AV288" i="2" s="1"/>
  <c r="AX288" i="2"/>
  <c r="AZ288" i="2"/>
  <c r="BA288" i="2"/>
  <c r="AY288" i="2" s="1"/>
  <c r="BC288" i="2"/>
  <c r="BB288" i="2" s="1"/>
  <c r="BD288" i="2"/>
  <c r="BF288" i="2"/>
  <c r="BE288" i="2" s="1"/>
  <c r="BG288" i="2"/>
  <c r="BI288" i="2"/>
  <c r="BH288" i="2" s="1"/>
  <c r="BJ288" i="2"/>
  <c r="BL288" i="2" a="1"/>
  <c r="BL288" i="2" s="1"/>
  <c r="BP288" i="2"/>
  <c r="BQ288" i="2"/>
  <c r="BR288" i="2"/>
  <c r="BS288" i="2"/>
  <c r="BT288" i="2"/>
  <c r="BU288" i="2"/>
  <c r="BV288" i="2"/>
  <c r="BW288" i="2"/>
  <c r="BX288" i="2"/>
  <c r="BY288" i="2"/>
  <c r="BZ288" i="2"/>
  <c r="CB288" i="2"/>
  <c r="CA288" i="2" s="1"/>
  <c r="CC288" i="2"/>
  <c r="CG288" i="2" s="1"/>
  <c r="CD288" i="2"/>
  <c r="CE288" i="2"/>
  <c r="CF288" i="2"/>
  <c r="CH288" i="2"/>
  <c r="CJ288" i="2"/>
  <c r="CI288" i="2" s="1"/>
  <c r="CK288" i="2"/>
  <c r="CL288" i="2"/>
  <c r="CN288" i="2"/>
  <c r="CM288" i="2" s="1"/>
  <c r="CP288" i="2"/>
  <c r="CR288" i="2" s="1"/>
  <c r="CQ288" i="2"/>
  <c r="CU288" i="2"/>
  <c r="CV288" i="2"/>
  <c r="CT288" i="2" s="1"/>
  <c r="CX288" i="2"/>
  <c r="DA288" i="2" s="1"/>
  <c r="CY288" i="2" a="1"/>
  <c r="CY288" i="2" s="1"/>
  <c r="CZ288" i="2" s="1"/>
  <c r="CW288" i="2" s="1"/>
  <c r="DC288" i="2"/>
  <c r="DD288" i="2" a="1"/>
  <c r="DD288" i="2"/>
  <c r="DE288" i="2" s="1"/>
  <c r="DB288" i="2" s="1"/>
  <c r="DF288" i="2"/>
  <c r="DG288" i="2"/>
  <c r="DH288" i="2"/>
  <c r="DI288" i="2"/>
  <c r="DK288" i="2"/>
  <c r="DL288" i="2"/>
  <c r="DJ288" i="2" s="1"/>
  <c r="DN288" i="2" a="1"/>
  <c r="DN288" i="2" s="1"/>
  <c r="DQ288" i="2" s="1"/>
  <c r="DO288" i="2"/>
  <c r="DS288" i="2"/>
  <c r="DT288" i="2"/>
  <c r="DV288" i="2"/>
  <c r="DW288" i="2"/>
  <c r="DU288" i="2" s="1"/>
  <c r="DY288" i="2"/>
  <c r="DZ288" i="2" s="1"/>
  <c r="EB288" i="2"/>
  <c r="ED288" i="2"/>
  <c r="EG288" i="2"/>
  <c r="EH288" i="2"/>
  <c r="EI288" i="2"/>
  <c r="EJ288" i="2"/>
  <c r="C289" i="2"/>
  <c r="G289" i="2"/>
  <c r="H289" i="2"/>
  <c r="J289" i="2"/>
  <c r="I289" i="2"/>
  <c r="L289" i="2"/>
  <c r="N289" i="2"/>
  <c r="O289" i="2"/>
  <c r="P289" i="2"/>
  <c r="Q289" i="2"/>
  <c r="S289" i="2"/>
  <c r="T289" i="2"/>
  <c r="R289" i="2" s="1"/>
  <c r="U289" i="2"/>
  <c r="W289" i="2"/>
  <c r="X289" i="2"/>
  <c r="V289" i="2" s="1"/>
  <c r="Y289" i="2"/>
  <c r="AA289" i="2" a="1"/>
  <c r="AA289" i="2" s="1"/>
  <c r="AB289" i="2" a="1"/>
  <c r="AB289" i="2"/>
  <c r="AD289" i="2" s="1"/>
  <c r="Z289" i="2" s="1"/>
  <c r="AC289" i="2"/>
  <c r="AF289" i="2" a="1"/>
  <c r="AF289" i="2" s="1"/>
  <c r="AG289" i="2" s="1"/>
  <c r="AH289" i="2"/>
  <c r="AI289" i="2"/>
  <c r="AK289" i="2"/>
  <c r="AL289" i="2"/>
  <c r="AM289" i="2"/>
  <c r="AN289" i="2"/>
  <c r="AO289" i="2"/>
  <c r="AQ289" i="2"/>
  <c r="AP289" i="2" s="1"/>
  <c r="AR289" i="2"/>
  <c r="AS289" i="2"/>
  <c r="AT289" i="2"/>
  <c r="AU289" i="2"/>
  <c r="AV289" i="2"/>
  <c r="AW289" i="2"/>
  <c r="AX289" i="2"/>
  <c r="AZ289" i="2"/>
  <c r="BA289" i="2"/>
  <c r="AY289" i="2" s="1"/>
  <c r="BC289" i="2"/>
  <c r="BD289" i="2"/>
  <c r="BB289" i="2" s="1"/>
  <c r="BE289" i="2"/>
  <c r="BF289" i="2"/>
  <c r="BG289" i="2"/>
  <c r="BI289" i="2"/>
  <c r="BJ289" i="2"/>
  <c r="BL289" i="2" a="1"/>
  <c r="BL289" i="2"/>
  <c r="BM289" i="2" s="1"/>
  <c r="BP289" i="2"/>
  <c r="BQ289" i="2"/>
  <c r="BR289" i="2"/>
  <c r="BS289" i="2"/>
  <c r="BT289" i="2"/>
  <c r="BU289" i="2"/>
  <c r="BV289" i="2"/>
  <c r="BW289" i="2"/>
  <c r="BY289" i="2"/>
  <c r="BZ289" i="2"/>
  <c r="BX289" i="2" s="1"/>
  <c r="CB289" i="2"/>
  <c r="CC289" i="2"/>
  <c r="CD289" i="2"/>
  <c r="CF289" i="2" s="1"/>
  <c r="CG289" i="2" s="1"/>
  <c r="CA289" i="2" s="1"/>
  <c r="CE289" i="2"/>
  <c r="CH289" i="2"/>
  <c r="CI289" i="2"/>
  <c r="CJ289" i="2"/>
  <c r="CK289" i="2"/>
  <c r="CL289" i="2"/>
  <c r="CN289" i="2"/>
  <c r="CM289" i="2" s="1"/>
  <c r="CP289" i="2"/>
  <c r="CQ289" i="2"/>
  <c r="CR289" i="2"/>
  <c r="CU289" i="2"/>
  <c r="CV289" i="2"/>
  <c r="CT289" i="2" s="1"/>
  <c r="CW289" i="2"/>
  <c r="CX289" i="2"/>
  <c r="CY289" i="2" a="1"/>
  <c r="CY289" i="2"/>
  <c r="CZ289" i="2" s="1"/>
  <c r="DA289" i="2"/>
  <c r="DC289" i="2"/>
  <c r="DF289" i="2" s="1"/>
  <c r="DD289" i="2" a="1"/>
  <c r="DD289" i="2"/>
  <c r="DE289" i="2" s="1"/>
  <c r="DB289" i="2" s="1"/>
  <c r="DH289" i="2"/>
  <c r="DG289" i="2" s="1"/>
  <c r="DI289" i="2"/>
  <c r="DJ289" i="2"/>
  <c r="DK289" i="2"/>
  <c r="DL289" i="2"/>
  <c r="DN289" i="2" a="1"/>
  <c r="DN289" i="2" s="1"/>
  <c r="DQ289" i="2" s="1"/>
  <c r="DO289" i="2"/>
  <c r="DS289" i="2"/>
  <c r="DR289" i="2" s="1"/>
  <c r="DT289" i="2"/>
  <c r="DV289" i="2"/>
  <c r="DW289" i="2"/>
  <c r="DU289" i="2" s="1"/>
  <c r="DY289" i="2"/>
  <c r="DZ289" i="2" s="1"/>
  <c r="EA289" i="2"/>
  <c r="EB289" i="2"/>
  <c r="DX289" i="2" s="1"/>
  <c r="EC289" i="2"/>
  <c r="ED289" i="2"/>
  <c r="EE289" i="2"/>
  <c r="EF289" i="2"/>
  <c r="EG289" i="2"/>
  <c r="EH289" i="2"/>
  <c r="EI289" i="2"/>
  <c r="EJ289" i="2"/>
  <c r="C290" i="2"/>
  <c r="G290" i="2"/>
  <c r="H290" i="2"/>
  <c r="J290" i="2"/>
  <c r="L290" i="2"/>
  <c r="I290" i="2" s="1"/>
  <c r="N290" i="2"/>
  <c r="O290" i="2"/>
  <c r="P290" i="2"/>
  <c r="Q290" i="2"/>
  <c r="S290" i="2"/>
  <c r="T290" i="2"/>
  <c r="R290" i="2" s="1"/>
  <c r="U290" i="2"/>
  <c r="W290" i="2"/>
  <c r="V290" i="2" s="1"/>
  <c r="X290" i="2"/>
  <c r="Y290" i="2"/>
  <c r="AA290" i="2" a="1"/>
  <c r="AA290" i="2"/>
  <c r="AD290" i="2" s="1"/>
  <c r="AB290" i="2" a="1"/>
  <c r="AB290" i="2"/>
  <c r="AC290" i="2"/>
  <c r="Z290" i="2" s="1"/>
  <c r="AF290" i="2" a="1"/>
  <c r="AF290" i="2" s="1"/>
  <c r="AG290" i="2"/>
  <c r="AH290" i="2"/>
  <c r="AI290" i="2"/>
  <c r="AE290" i="2" s="1"/>
  <c r="AK290" i="2"/>
  <c r="AL290" i="2"/>
  <c r="AJ290" i="2" s="1"/>
  <c r="AN290" i="2"/>
  <c r="AO290" i="2"/>
  <c r="AM290" i="2" s="1"/>
  <c r="AQ290" i="2"/>
  <c r="AP290" i="2" s="1"/>
  <c r="AR290" i="2"/>
  <c r="AT290" i="2"/>
  <c r="AS290" i="2" s="1"/>
  <c r="AU290" i="2"/>
  <c r="AW290" i="2"/>
  <c r="AV290" i="2" s="1"/>
  <c r="AX290" i="2"/>
  <c r="AZ290" i="2"/>
  <c r="AY290" i="2" s="1"/>
  <c r="BA290" i="2"/>
  <c r="BC290" i="2"/>
  <c r="BB290" i="2" s="1"/>
  <c r="BD290" i="2"/>
  <c r="BF290" i="2"/>
  <c r="BG290" i="2"/>
  <c r="BE290" i="2" s="1"/>
  <c r="BH290" i="2"/>
  <c r="BI290" i="2"/>
  <c r="BJ290" i="2"/>
  <c r="BK290" i="2"/>
  <c r="BL290" i="2" a="1"/>
  <c r="BL290" i="2"/>
  <c r="BM290" i="2" s="1"/>
  <c r="BP290" i="2"/>
  <c r="BQ290" i="2"/>
  <c r="BR290" i="2"/>
  <c r="BS290" i="2"/>
  <c r="BT290" i="2"/>
  <c r="BU290" i="2"/>
  <c r="BV290" i="2"/>
  <c r="BW290" i="2"/>
  <c r="BX290" i="2"/>
  <c r="BY290" i="2"/>
  <c r="BZ290" i="2"/>
  <c r="CB290" i="2"/>
  <c r="CC290" i="2"/>
  <c r="CD290" i="2"/>
  <c r="CE290" i="2"/>
  <c r="CF290" i="2"/>
  <c r="CG290" i="2"/>
  <c r="CH290" i="2"/>
  <c r="CJ290" i="2"/>
  <c r="CK290" i="2"/>
  <c r="CL290" i="2"/>
  <c r="CM290" i="2"/>
  <c r="CN290" i="2"/>
  <c r="CP290" i="2"/>
  <c r="CQ290" i="2"/>
  <c r="CT290" i="2"/>
  <c r="CU290" i="2"/>
  <c r="CV290" i="2"/>
  <c r="CX290" i="2"/>
  <c r="DA290" i="2" s="1"/>
  <c r="CY290" i="2" a="1"/>
  <c r="CY290" i="2"/>
  <c r="CZ290" i="2" s="1"/>
  <c r="CW290" i="2" s="1"/>
  <c r="DC290" i="2"/>
  <c r="DD290" i="2" a="1"/>
  <c r="DD290" i="2" s="1"/>
  <c r="DE290" i="2" s="1"/>
  <c r="DB290" i="2" s="1"/>
  <c r="DH290" i="2"/>
  <c r="DG290" i="2" s="1"/>
  <c r="DI290" i="2"/>
  <c r="DK290" i="2"/>
  <c r="DJ290" i="2" s="1"/>
  <c r="DL290" i="2"/>
  <c r="DN290" i="2" a="1"/>
  <c r="DN290" i="2" s="1"/>
  <c r="DO290" i="2"/>
  <c r="DP290" i="2"/>
  <c r="DM290" i="2" s="1"/>
  <c r="DQ290" i="2"/>
  <c r="DR290" i="2"/>
  <c r="DS290" i="2"/>
  <c r="DT290" i="2"/>
  <c r="DU290" i="2"/>
  <c r="DV290" i="2"/>
  <c r="DW290" i="2"/>
  <c r="DY290" i="2"/>
  <c r="EB290" i="2"/>
  <c r="EC290" i="2"/>
  <c r="ED290" i="2"/>
  <c r="EE290" i="2"/>
  <c r="EF290" i="2"/>
  <c r="EG290" i="2"/>
  <c r="EH290" i="2"/>
  <c r="EJ290" i="2" s="1"/>
  <c r="C291" i="2"/>
  <c r="H291" i="2"/>
  <c r="G291" i="2" s="1"/>
  <c r="J291" i="2"/>
  <c r="I291" i="2"/>
  <c r="L291" i="2"/>
  <c r="N291" i="2"/>
  <c r="O291" i="2"/>
  <c r="P291" i="2"/>
  <c r="Q291" i="2"/>
  <c r="S291" i="2"/>
  <c r="T291" i="2"/>
  <c r="R291" i="2" s="1"/>
  <c r="U291" i="2"/>
  <c r="W291" i="2"/>
  <c r="X291" i="2"/>
  <c r="Y291" i="2"/>
  <c r="AA291" i="2" a="1"/>
  <c r="AA291" i="2"/>
  <c r="AB291" i="2" a="1"/>
  <c r="AB291" i="2" s="1"/>
  <c r="AD291" i="2" s="1"/>
  <c r="AC291" i="2"/>
  <c r="AF291" i="2" a="1"/>
  <c r="AF291" i="2" s="1"/>
  <c r="AG291" i="2" s="1"/>
  <c r="AH291" i="2"/>
  <c r="AI291" i="2"/>
  <c r="AJ291" i="2"/>
  <c r="AK291" i="2"/>
  <c r="AL291" i="2"/>
  <c r="AM291" i="2"/>
  <c r="AN291" i="2"/>
  <c r="AO291" i="2"/>
  <c r="AP291" i="2"/>
  <c r="AQ291" i="2"/>
  <c r="AR291" i="2"/>
  <c r="AT291" i="2"/>
  <c r="AU291" i="2"/>
  <c r="AS291" i="2" s="1"/>
  <c r="AW291" i="2"/>
  <c r="AV291" i="2" s="1"/>
  <c r="AX291" i="2"/>
  <c r="AY291" i="2"/>
  <c r="AZ291" i="2"/>
  <c r="BA291" i="2"/>
  <c r="BC291" i="2"/>
  <c r="BB291" i="2" s="1"/>
  <c r="BD291" i="2"/>
  <c r="BE291" i="2"/>
  <c r="BF291" i="2"/>
  <c r="BG291" i="2"/>
  <c r="BH291" i="2"/>
  <c r="BI291" i="2"/>
  <c r="BJ291" i="2"/>
  <c r="BL291" i="2" a="1"/>
  <c r="BL291" i="2"/>
  <c r="BP291" i="2"/>
  <c r="BQ291" i="2"/>
  <c r="BR291" i="2"/>
  <c r="BS291" i="2"/>
  <c r="BT291" i="2"/>
  <c r="BU291" i="2"/>
  <c r="BK291" i="2" s="1"/>
  <c r="BV291" i="2"/>
  <c r="BW291" i="2"/>
  <c r="BO291" i="2" s="1"/>
  <c r="BX291" i="2"/>
  <c r="BY291" i="2"/>
  <c r="BZ291" i="2"/>
  <c r="CB291" i="2"/>
  <c r="CC291" i="2"/>
  <c r="CG291" i="2" s="1"/>
  <c r="CD291" i="2"/>
  <c r="CE291" i="2"/>
  <c r="CF291" i="2"/>
  <c r="CH291" i="2"/>
  <c r="CJ291" i="2"/>
  <c r="CK291" i="2"/>
  <c r="CL291" i="2"/>
  <c r="CM291" i="2"/>
  <c r="CN291" i="2"/>
  <c r="CP291" i="2"/>
  <c r="CQ291" i="2"/>
  <c r="CR291" i="2"/>
  <c r="CS291" i="2"/>
  <c r="CU291" i="2"/>
  <c r="CV291" i="2"/>
  <c r="CX291" i="2"/>
  <c r="DA291" i="2" s="1"/>
  <c r="CY291" i="2" a="1"/>
  <c r="CY291" i="2"/>
  <c r="CZ291" i="2" s="1"/>
  <c r="CW291" i="2" s="1"/>
  <c r="DC291" i="2"/>
  <c r="DF291" i="2" s="1"/>
  <c r="DD291" i="2" a="1"/>
  <c r="DD291" i="2"/>
  <c r="DE291" i="2" s="1"/>
  <c r="DB291" i="2" s="1"/>
  <c r="DG291" i="2"/>
  <c r="DH291" i="2"/>
  <c r="DI291" i="2"/>
  <c r="DK291" i="2"/>
  <c r="DL291" i="2"/>
  <c r="DJ291" i="2" s="1"/>
  <c r="DN291" i="2" a="1"/>
  <c r="DN291" i="2" s="1"/>
  <c r="DQ291" i="2" s="1"/>
  <c r="DO291" i="2"/>
  <c r="DS291" i="2"/>
  <c r="DR291" i="2" s="1"/>
  <c r="DT291" i="2"/>
  <c r="DU291" i="2"/>
  <c r="DV291" i="2"/>
  <c r="DW291" i="2"/>
  <c r="DX291" i="2"/>
  <c r="DY291" i="2"/>
  <c r="DZ291" i="2" s="1"/>
  <c r="EB291" i="2"/>
  <c r="ED291" i="2"/>
  <c r="EG291" i="2"/>
  <c r="EH291" i="2"/>
  <c r="EI291" i="2"/>
  <c r="EJ291" i="2"/>
  <c r="C292" i="2"/>
  <c r="G292" i="2"/>
  <c r="H292" i="2"/>
  <c r="J292" i="2"/>
  <c r="L292" i="2"/>
  <c r="I292" i="2" s="1"/>
  <c r="N292" i="2"/>
  <c r="O292" i="2"/>
  <c r="P292" i="2"/>
  <c r="Q292" i="2"/>
  <c r="S292" i="2"/>
  <c r="R292" i="2" s="1"/>
  <c r="T292" i="2"/>
  <c r="U292" i="2"/>
  <c r="W292" i="2"/>
  <c r="X292" i="2"/>
  <c r="V292" i="2" s="1"/>
  <c r="Y292" i="2"/>
  <c r="AA292" i="2" a="1"/>
  <c r="AA292" i="2" s="1"/>
  <c r="AB292" i="2" a="1"/>
  <c r="AB292" i="2"/>
  <c r="AD292" i="2" s="1"/>
  <c r="Z292" i="2" s="1"/>
  <c r="AC292" i="2"/>
  <c r="AF292" i="2" a="1"/>
  <c r="AF292" i="2"/>
  <c r="AG292" i="2"/>
  <c r="AH292" i="2"/>
  <c r="AI292" i="2"/>
  <c r="AK292" i="2"/>
  <c r="AL292" i="2"/>
  <c r="AN292" i="2"/>
  <c r="AO292" i="2"/>
  <c r="AM292" i="2" s="1"/>
  <c r="AP292" i="2"/>
  <c r="AQ292" i="2"/>
  <c r="AR292" i="2"/>
  <c r="AS292" i="2"/>
  <c r="AT292" i="2"/>
  <c r="AU292" i="2"/>
  <c r="AW292" i="2"/>
  <c r="AX292" i="2"/>
  <c r="AZ292" i="2"/>
  <c r="BA292" i="2"/>
  <c r="AY292" i="2" s="1"/>
  <c r="BC292" i="2"/>
  <c r="BB292" i="2" s="1"/>
  <c r="BD292" i="2"/>
  <c r="BF292" i="2"/>
  <c r="BG292" i="2"/>
  <c r="BI292" i="2"/>
  <c r="BH292" i="2" s="1"/>
  <c r="BJ292" i="2"/>
  <c r="BL292" i="2" a="1"/>
  <c r="BL292" i="2" s="1"/>
  <c r="BM292" i="2" s="1"/>
  <c r="BP292" i="2"/>
  <c r="BQ292" i="2"/>
  <c r="BR292" i="2"/>
  <c r="BS292" i="2"/>
  <c r="BT292" i="2"/>
  <c r="BU292" i="2"/>
  <c r="BV292" i="2"/>
  <c r="BW292" i="2"/>
  <c r="BX292" i="2"/>
  <c r="BY292" i="2"/>
  <c r="BZ292" i="2"/>
  <c r="CB292" i="2"/>
  <c r="CC292" i="2"/>
  <c r="CD292" i="2"/>
  <c r="CE292" i="2"/>
  <c r="CF292" i="2"/>
  <c r="CH292" i="2"/>
  <c r="CJ292" i="2"/>
  <c r="CI292" i="2" s="1"/>
  <c r="CK292" i="2"/>
  <c r="CL292" i="2"/>
  <c r="CN292" i="2"/>
  <c r="CM292" i="2" s="1"/>
  <c r="CP292" i="2"/>
  <c r="CQ292" i="2"/>
  <c r="CT292" i="2"/>
  <c r="CU292" i="2"/>
  <c r="CV292" i="2"/>
  <c r="CX292" i="2"/>
  <c r="CY292" i="2" a="1"/>
  <c r="CY292" i="2" s="1"/>
  <c r="DC292" i="2"/>
  <c r="DF292" i="2" s="1"/>
  <c r="DD292" i="2" a="1"/>
  <c r="DD292" i="2"/>
  <c r="DE292" i="2" s="1"/>
  <c r="DB292" i="2" s="1"/>
  <c r="DG292" i="2"/>
  <c r="DH292" i="2"/>
  <c r="DI292" i="2"/>
  <c r="DJ292" i="2"/>
  <c r="DK292" i="2"/>
  <c r="DL292" i="2"/>
  <c r="DN292" i="2" a="1"/>
  <c r="DN292" i="2" s="1"/>
  <c r="DQ292" i="2" s="1"/>
  <c r="DO292" i="2"/>
  <c r="DS292" i="2"/>
  <c r="DR292" i="2" s="1"/>
  <c r="DT292" i="2"/>
  <c r="DV292" i="2"/>
  <c r="DW292" i="2"/>
  <c r="DU292" i="2" s="1"/>
  <c r="DY292" i="2"/>
  <c r="EB292" i="2"/>
  <c r="EC292" i="2"/>
  <c r="ED292" i="2"/>
  <c r="EF292" i="2" s="1"/>
  <c r="EG292" i="2"/>
  <c r="EH292" i="2"/>
  <c r="EI292" i="2"/>
  <c r="EJ292" i="2"/>
  <c r="C293" i="2"/>
  <c r="G293" i="2"/>
  <c r="H293" i="2"/>
  <c r="J293" i="2"/>
  <c r="I293" i="2" s="1"/>
  <c r="L293" i="2"/>
  <c r="N293" i="2"/>
  <c r="O293" i="2"/>
  <c r="P293" i="2"/>
  <c r="Q293" i="2"/>
  <c r="R293" i="2"/>
  <c r="S293" i="2"/>
  <c r="T293" i="2"/>
  <c r="U293" i="2"/>
  <c r="W293" i="2"/>
  <c r="X293" i="2"/>
  <c r="Y293" i="2"/>
  <c r="AA293" i="2" a="1"/>
  <c r="AA293" i="2" s="1"/>
  <c r="AB293" i="2" a="1"/>
  <c r="AB293" i="2"/>
  <c r="AD293" i="2" s="1"/>
  <c r="Z293" i="2" s="1"/>
  <c r="AC293" i="2"/>
  <c r="AF293" i="2" a="1"/>
  <c r="AF293" i="2" s="1"/>
  <c r="AG293" i="2" s="1"/>
  <c r="AE293" i="2" s="1"/>
  <c r="AH293" i="2"/>
  <c r="AI293" i="2"/>
  <c r="AK293" i="2"/>
  <c r="AL293" i="2"/>
  <c r="AM293" i="2"/>
  <c r="AN293" i="2"/>
  <c r="AO293" i="2"/>
  <c r="AQ293" i="2"/>
  <c r="AP293" i="2" s="1"/>
  <c r="AR293" i="2"/>
  <c r="AS293" i="2"/>
  <c r="AT293" i="2"/>
  <c r="AU293" i="2"/>
  <c r="AV293" i="2"/>
  <c r="AW293" i="2"/>
  <c r="AX293" i="2"/>
  <c r="AZ293" i="2"/>
  <c r="BA293" i="2"/>
  <c r="AY293" i="2" s="1"/>
  <c r="BC293" i="2"/>
  <c r="BD293" i="2"/>
  <c r="BB293" i="2" s="1"/>
  <c r="BE293" i="2"/>
  <c r="BF293" i="2"/>
  <c r="BG293" i="2"/>
  <c r="BI293" i="2"/>
  <c r="BH293" i="2" s="1"/>
  <c r="BJ293" i="2"/>
  <c r="BL293" i="2" a="1"/>
  <c r="BL293" i="2"/>
  <c r="BM293" i="2" s="1"/>
  <c r="BN293" i="2"/>
  <c r="BP293" i="2"/>
  <c r="BQ293" i="2"/>
  <c r="BR293" i="2"/>
  <c r="BS293" i="2"/>
  <c r="BT293" i="2"/>
  <c r="BU293" i="2"/>
  <c r="BV293" i="2"/>
  <c r="BW293" i="2"/>
  <c r="BY293" i="2"/>
  <c r="BZ293" i="2"/>
  <c r="BX293" i="2" s="1"/>
  <c r="CB293" i="2"/>
  <c r="CC293" i="2"/>
  <c r="CD293" i="2"/>
  <c r="CF293" i="2" s="1"/>
  <c r="CG293" i="2" s="1"/>
  <c r="CA293" i="2" s="1"/>
  <c r="CE293" i="2"/>
  <c r="CH293" i="2"/>
  <c r="CJ293" i="2"/>
  <c r="CK293" i="2"/>
  <c r="CL293" i="2"/>
  <c r="CI293" i="2" s="1"/>
  <c r="CN293" i="2"/>
  <c r="CM293" i="2" s="1"/>
  <c r="CP293" i="2"/>
  <c r="CQ293" i="2"/>
  <c r="CR293" i="2" s="1"/>
  <c r="CU293" i="2"/>
  <c r="CV293" i="2"/>
  <c r="CT293" i="2" s="1"/>
  <c r="CW293" i="2"/>
  <c r="CX293" i="2"/>
  <c r="DA293" i="2" s="1"/>
  <c r="CY293" i="2" a="1"/>
  <c r="CY293" i="2"/>
  <c r="CZ293" i="2" s="1"/>
  <c r="DC293" i="2"/>
  <c r="DD293" i="2" a="1"/>
  <c r="DD293" i="2"/>
  <c r="DF293" i="2" s="1"/>
  <c r="DH293" i="2"/>
  <c r="DG293" i="2" s="1"/>
  <c r="DI293" i="2"/>
  <c r="DJ293" i="2"/>
  <c r="DK293" i="2"/>
  <c r="DL293" i="2"/>
  <c r="DN293" i="2" a="1"/>
  <c r="DN293" i="2" s="1"/>
  <c r="DQ293" i="2" s="1"/>
  <c r="DO293" i="2"/>
  <c r="DR293" i="2"/>
  <c r="DS293" i="2"/>
  <c r="DT293" i="2"/>
  <c r="DV293" i="2"/>
  <c r="DW293" i="2"/>
  <c r="DU293" i="2" s="1"/>
  <c r="DY293" i="2"/>
  <c r="DZ293" i="2" s="1"/>
  <c r="EA293" i="2"/>
  <c r="EB293" i="2"/>
  <c r="EC293" i="2"/>
  <c r="ED293" i="2"/>
  <c r="EE293" i="2"/>
  <c r="EF293" i="2"/>
  <c r="EG293" i="2"/>
  <c r="EH293" i="2"/>
  <c r="EI293" i="2"/>
  <c r="EJ293" i="2"/>
  <c r="C294" i="2"/>
  <c r="G294" i="2"/>
  <c r="H294" i="2"/>
  <c r="J294" i="2"/>
  <c r="L294" i="2"/>
  <c r="I294" i="2" s="1"/>
  <c r="N294" i="2"/>
  <c r="O294" i="2"/>
  <c r="P294" i="2"/>
  <c r="Q294" i="2"/>
  <c r="S294" i="2"/>
  <c r="T294" i="2"/>
  <c r="R294" i="2" s="1"/>
  <c r="U294" i="2"/>
  <c r="W294" i="2"/>
  <c r="V294" i="2" s="1"/>
  <c r="X294" i="2"/>
  <c r="Y294" i="2"/>
  <c r="AA294" i="2" a="1"/>
  <c r="AA294" i="2"/>
  <c r="AB294" i="2" a="1"/>
  <c r="AB294" i="2"/>
  <c r="AC294" i="2"/>
  <c r="AD294" i="2"/>
  <c r="AF294" i="2" a="1"/>
  <c r="AF294" i="2" s="1"/>
  <c r="AG294" i="2"/>
  <c r="AE294" i="2" s="1"/>
  <c r="AH294" i="2"/>
  <c r="AI294" i="2"/>
  <c r="AK294" i="2"/>
  <c r="AL294" i="2"/>
  <c r="AJ294" i="2" s="1"/>
  <c r="AN294" i="2"/>
  <c r="AO294" i="2"/>
  <c r="AM294" i="2" s="1"/>
  <c r="AQ294" i="2"/>
  <c r="AP294" i="2" s="1"/>
  <c r="AR294" i="2"/>
  <c r="AT294" i="2"/>
  <c r="AU294" i="2"/>
  <c r="AW294" i="2"/>
  <c r="AV294" i="2" s="1"/>
  <c r="AX294" i="2"/>
  <c r="AY294" i="2"/>
  <c r="AZ294" i="2"/>
  <c r="BA294" i="2"/>
  <c r="BC294" i="2"/>
  <c r="BB294" i="2" s="1"/>
  <c r="BD294" i="2"/>
  <c r="BF294" i="2"/>
  <c r="BG294" i="2"/>
  <c r="BE294" i="2" s="1"/>
  <c r="BH294" i="2"/>
  <c r="BI294" i="2"/>
  <c r="BJ294" i="2"/>
  <c r="BL294" i="2" a="1"/>
  <c r="BL294" i="2"/>
  <c r="BM294" i="2" s="1"/>
  <c r="BP294" i="2"/>
  <c r="BQ294" i="2"/>
  <c r="BR294" i="2"/>
  <c r="BS294" i="2"/>
  <c r="BT294" i="2"/>
  <c r="BU294" i="2"/>
  <c r="BV294" i="2"/>
  <c r="BW294" i="2"/>
  <c r="BK294" i="2" s="1"/>
  <c r="BX294" i="2"/>
  <c r="BY294" i="2"/>
  <c r="BZ294" i="2"/>
  <c r="CB294" i="2"/>
  <c r="CC294" i="2"/>
  <c r="CD294" i="2"/>
  <c r="CE294" i="2"/>
  <c r="CF294" i="2"/>
  <c r="CG294" i="2" s="1"/>
  <c r="CH294" i="2"/>
  <c r="CJ294" i="2"/>
  <c r="CK294" i="2"/>
  <c r="CL294" i="2"/>
  <c r="CM294" i="2"/>
  <c r="CN294" i="2"/>
  <c r="CP294" i="2"/>
  <c r="CS294" i="2" s="1"/>
  <c r="CQ294" i="2"/>
  <c r="CU294" i="2"/>
  <c r="CT294" i="2" s="1"/>
  <c r="CV294" i="2"/>
  <c r="CX294" i="2"/>
  <c r="DA294" i="2" s="1"/>
  <c r="CY294" i="2" a="1"/>
  <c r="CY294" i="2"/>
  <c r="CZ294" i="2" s="1"/>
  <c r="CW294" i="2" s="1"/>
  <c r="DB294" i="2"/>
  <c r="DC294" i="2"/>
  <c r="DD294" i="2" a="1"/>
  <c r="DD294" i="2" s="1"/>
  <c r="DE294" i="2" s="1"/>
  <c r="DF294" i="2"/>
  <c r="DH294" i="2"/>
  <c r="DG294" i="2" s="1"/>
  <c r="DI294" i="2"/>
  <c r="DK294" i="2"/>
  <c r="DL294" i="2"/>
  <c r="DN294" i="2" a="1"/>
  <c r="DN294" i="2" s="1"/>
  <c r="DQ294" i="2" s="1"/>
  <c r="DO294" i="2"/>
  <c r="DP294" i="2"/>
  <c r="DM294" i="2" s="1"/>
  <c r="DR294" i="2"/>
  <c r="DS294" i="2"/>
  <c r="DT294" i="2"/>
  <c r="DU294" i="2"/>
  <c r="DV294" i="2"/>
  <c r="DW294" i="2"/>
  <c r="DX294" i="2"/>
  <c r="DY294" i="2"/>
  <c r="DZ294" i="2" s="1"/>
  <c r="EB294" i="2"/>
  <c r="EC294" i="2"/>
  <c r="ED294" i="2"/>
  <c r="EE294" i="2"/>
  <c r="EF294" i="2"/>
  <c r="EG294" i="2"/>
  <c r="EH294" i="2"/>
  <c r="EJ294" i="2" s="1"/>
  <c r="C295" i="2"/>
  <c r="G295" i="2"/>
  <c r="H295" i="2"/>
  <c r="J295" i="2"/>
  <c r="L295" i="2"/>
  <c r="I295" i="2" s="1"/>
  <c r="N295" i="2"/>
  <c r="O295" i="2"/>
  <c r="M295" i="2" s="1"/>
  <c r="P295" i="2"/>
  <c r="Q295" i="2"/>
  <c r="S295" i="2"/>
  <c r="T295" i="2"/>
  <c r="R295" i="2" s="1"/>
  <c r="U295" i="2"/>
  <c r="W295" i="2"/>
  <c r="X295" i="2"/>
  <c r="Y295" i="2"/>
  <c r="AA295" i="2" a="1"/>
  <c r="AA295" i="2"/>
  <c r="AB295" i="2" a="1"/>
  <c r="AB295" i="2" s="1"/>
  <c r="AC295" i="2"/>
  <c r="AF295" i="2" a="1"/>
  <c r="AF295" i="2" s="1"/>
  <c r="AG295" i="2" s="1"/>
  <c r="AH295" i="2"/>
  <c r="AI295" i="2"/>
  <c r="AJ295" i="2"/>
  <c r="AK295" i="2"/>
  <c r="AL295" i="2"/>
  <c r="AM295" i="2"/>
  <c r="AN295" i="2"/>
  <c r="AO295" i="2"/>
  <c r="AP295" i="2"/>
  <c r="AQ295" i="2"/>
  <c r="AR295" i="2"/>
  <c r="AT295" i="2"/>
  <c r="AU295" i="2"/>
  <c r="AS295" i="2" s="1"/>
  <c r="AW295" i="2"/>
  <c r="AV295" i="2" s="1"/>
  <c r="AX295" i="2"/>
  <c r="AZ295" i="2"/>
  <c r="AY295" i="2" s="1"/>
  <c r="BA295" i="2"/>
  <c r="BC295" i="2"/>
  <c r="BB295" i="2" s="1"/>
  <c r="BD295" i="2"/>
  <c r="BE295" i="2"/>
  <c r="BF295" i="2"/>
  <c r="BG295" i="2"/>
  <c r="BI295" i="2"/>
  <c r="BH295" i="2" s="1"/>
  <c r="BJ295" i="2"/>
  <c r="BL295" i="2" a="1"/>
  <c r="BL295" i="2"/>
  <c r="BM295" i="2" s="1"/>
  <c r="BP295" i="2"/>
  <c r="BQ295" i="2"/>
  <c r="BR295" i="2"/>
  <c r="BS295" i="2"/>
  <c r="BT295" i="2"/>
  <c r="BU295" i="2"/>
  <c r="BV295" i="2"/>
  <c r="BW295" i="2"/>
  <c r="BO295" i="2" s="1"/>
  <c r="BX295" i="2"/>
  <c r="BY295" i="2"/>
  <c r="BZ295" i="2"/>
  <c r="CB295" i="2"/>
  <c r="CC295" i="2"/>
  <c r="CD295" i="2"/>
  <c r="CE295" i="2"/>
  <c r="CF295" i="2"/>
  <c r="CH295" i="2"/>
  <c r="CJ295" i="2"/>
  <c r="CK295" i="2"/>
  <c r="CL295" i="2"/>
  <c r="CM295" i="2"/>
  <c r="CN295" i="2"/>
  <c r="CP295" i="2"/>
  <c r="CQ295" i="2"/>
  <c r="CR295" i="2"/>
  <c r="CS295" i="2"/>
  <c r="CO295" i="2" s="1"/>
  <c r="CU295" i="2"/>
  <c r="CT295" i="2" s="1"/>
  <c r="CV295" i="2"/>
  <c r="CX295" i="2"/>
  <c r="CY295" i="2" a="1"/>
  <c r="CY295" i="2"/>
  <c r="DA295" i="2" s="1"/>
  <c r="CZ295" i="2"/>
  <c r="CW295" i="2" s="1"/>
  <c r="DC295" i="2"/>
  <c r="DF295" i="2" s="1"/>
  <c r="DD295" i="2" a="1"/>
  <c r="DD295" i="2"/>
  <c r="DE295" i="2" s="1"/>
  <c r="DB295" i="2" s="1"/>
  <c r="DH295" i="2"/>
  <c r="DG295" i="2" s="1"/>
  <c r="DI295" i="2"/>
  <c r="DK295" i="2"/>
  <c r="DL295" i="2"/>
  <c r="DJ295" i="2" s="1"/>
  <c r="DN295" i="2" a="1"/>
  <c r="DN295" i="2" s="1"/>
  <c r="DQ295" i="2" s="1"/>
  <c r="DO295" i="2"/>
  <c r="DP295" i="2"/>
  <c r="DM295" i="2" s="1"/>
  <c r="DS295" i="2"/>
  <c r="DR295" i="2" s="1"/>
  <c r="DT295" i="2"/>
  <c r="DU295" i="2"/>
  <c r="DV295" i="2"/>
  <c r="DW295" i="2"/>
  <c r="DY295" i="2"/>
  <c r="DZ295" i="2" s="1"/>
  <c r="EB295" i="2"/>
  <c r="EC295" i="2"/>
  <c r="ED295" i="2"/>
  <c r="EE295" i="2" s="1"/>
  <c r="EG295" i="2"/>
  <c r="EH295" i="2"/>
  <c r="EI295" i="2"/>
  <c r="EJ295" i="2"/>
  <c r="C296" i="2"/>
  <c r="G296" i="2"/>
  <c r="H296" i="2"/>
  <c r="J296" i="2"/>
  <c r="I296" i="2"/>
  <c r="L296" i="2"/>
  <c r="N296" i="2"/>
  <c r="O296" i="2"/>
  <c r="P296" i="2"/>
  <c r="M296" i="2" s="1"/>
  <c r="Q296" i="2"/>
  <c r="S296" i="2"/>
  <c r="T296" i="2"/>
  <c r="R296" i="2" s="1"/>
  <c r="U296" i="2"/>
  <c r="W296" i="2"/>
  <c r="X296" i="2"/>
  <c r="V296" i="2" s="1"/>
  <c r="Y296" i="2"/>
  <c r="AA296" i="2" a="1"/>
  <c r="AA296" i="2" s="1"/>
  <c r="AB296" i="2" a="1"/>
  <c r="AB296" i="2"/>
  <c r="AD296" i="2" s="1"/>
  <c r="Z296" i="2" s="1"/>
  <c r="AC296" i="2"/>
  <c r="AF296" i="2" a="1"/>
  <c r="AF296" i="2"/>
  <c r="AG296" i="2" s="1"/>
  <c r="AH296" i="2"/>
  <c r="AI296" i="2"/>
  <c r="AK296" i="2"/>
  <c r="AL296" i="2"/>
  <c r="AJ296" i="2" s="1"/>
  <c r="AN296" i="2"/>
  <c r="AO296" i="2"/>
  <c r="AM296" i="2" s="1"/>
  <c r="AP296" i="2"/>
  <c r="AQ296" i="2"/>
  <c r="AR296" i="2"/>
  <c r="AS296" i="2"/>
  <c r="AT296" i="2"/>
  <c r="AU296" i="2"/>
  <c r="AW296" i="2"/>
  <c r="AV296" i="2" s="1"/>
  <c r="AX296" i="2"/>
  <c r="AZ296" i="2"/>
  <c r="BA296" i="2"/>
  <c r="AY296" i="2" s="1"/>
  <c r="BC296" i="2"/>
  <c r="BD296" i="2"/>
  <c r="BF296" i="2"/>
  <c r="BE296" i="2" s="1"/>
  <c r="BG296" i="2"/>
  <c r="BI296" i="2"/>
  <c r="BH296" i="2" s="1"/>
  <c r="BJ296" i="2"/>
  <c r="BL296" i="2" a="1"/>
  <c r="BL296" i="2"/>
  <c r="BM296" i="2" s="1"/>
  <c r="BN296" i="2"/>
  <c r="BP296" i="2"/>
  <c r="BQ296" i="2"/>
  <c r="BR296" i="2"/>
  <c r="BS296" i="2"/>
  <c r="BT296" i="2"/>
  <c r="BU296" i="2"/>
  <c r="BV296" i="2"/>
  <c r="BW296" i="2"/>
  <c r="BX296" i="2"/>
  <c r="BY296" i="2"/>
  <c r="BZ296" i="2"/>
  <c r="CB296" i="2"/>
  <c r="CA296" i="2" s="1"/>
  <c r="CC296" i="2"/>
  <c r="CG296" i="2" s="1"/>
  <c r="CD296" i="2"/>
  <c r="CE296" i="2"/>
  <c r="CF296" i="2"/>
  <c r="CH296" i="2"/>
  <c r="CJ296" i="2"/>
  <c r="CK296" i="2"/>
  <c r="CL296" i="2"/>
  <c r="CN296" i="2"/>
  <c r="CM296" i="2" s="1"/>
  <c r="CP296" i="2"/>
  <c r="CQ296" i="2"/>
  <c r="CT296" i="2"/>
  <c r="CU296" i="2"/>
  <c r="CV296" i="2"/>
  <c r="CX296" i="2"/>
  <c r="CY296" i="2" a="1"/>
  <c r="CY296" i="2" s="1"/>
  <c r="CZ296" i="2" s="1"/>
  <c r="CW296" i="2" s="1"/>
  <c r="DC296" i="2"/>
  <c r="DD296" i="2" a="1"/>
  <c r="DD296" i="2"/>
  <c r="DE296" i="2" s="1"/>
  <c r="DB296" i="2" s="1"/>
  <c r="DF296" i="2"/>
  <c r="DG296" i="2"/>
  <c r="DH296" i="2"/>
  <c r="DI296" i="2"/>
  <c r="DK296" i="2"/>
  <c r="DL296" i="2"/>
  <c r="DJ296" i="2" s="1"/>
  <c r="DN296" i="2" a="1"/>
  <c r="DN296" i="2" s="1"/>
  <c r="DQ296" i="2" s="1"/>
  <c r="DO296" i="2"/>
  <c r="DS296" i="2"/>
  <c r="DT296" i="2"/>
  <c r="DU296" i="2"/>
  <c r="DV296" i="2"/>
  <c r="DW296" i="2"/>
  <c r="DY296" i="2"/>
  <c r="DZ296" i="2" s="1"/>
  <c r="EB296" i="2"/>
  <c r="EC296" i="2"/>
  <c r="ED296" i="2"/>
  <c r="EF296" i="2" s="1"/>
  <c r="EE296" i="2"/>
  <c r="EG296" i="2"/>
  <c r="EH296" i="2"/>
  <c r="EI296" i="2"/>
  <c r="EJ296" i="2"/>
  <c r="C297" i="2"/>
  <c r="G297" i="2"/>
  <c r="H297" i="2"/>
  <c r="J297" i="2"/>
  <c r="L297" i="2"/>
  <c r="I297" i="2" s="1"/>
  <c r="N297" i="2"/>
  <c r="O297" i="2"/>
  <c r="P297" i="2"/>
  <c r="Q297" i="2"/>
  <c r="S297" i="2"/>
  <c r="T297" i="2"/>
  <c r="R297" i="2" s="1"/>
  <c r="U297" i="2"/>
  <c r="W297" i="2"/>
  <c r="X297" i="2"/>
  <c r="V297" i="2" s="1"/>
  <c r="Y297" i="2"/>
  <c r="AA297" i="2" a="1"/>
  <c r="AA297" i="2" s="1"/>
  <c r="AB297" i="2" a="1"/>
  <c r="AB297" i="2"/>
  <c r="AC297" i="2"/>
  <c r="AF297" i="2" a="1"/>
  <c r="AF297" i="2" s="1"/>
  <c r="AG297" i="2" s="1"/>
  <c r="AE297" i="2" s="1"/>
  <c r="AH297" i="2"/>
  <c r="AI297" i="2"/>
  <c r="AK297" i="2"/>
  <c r="AL297" i="2"/>
  <c r="AN297" i="2"/>
  <c r="AM297" i="2" s="1"/>
  <c r="AO297" i="2"/>
  <c r="AQ297" i="2"/>
  <c r="AP297" i="2" s="1"/>
  <c r="AR297" i="2"/>
  <c r="AT297" i="2"/>
  <c r="AS297" i="2" s="1"/>
  <c r="AU297" i="2"/>
  <c r="AW297" i="2"/>
  <c r="AV297" i="2" s="1"/>
  <c r="AX297" i="2"/>
  <c r="AZ297" i="2"/>
  <c r="BA297" i="2"/>
  <c r="AY297" i="2" s="1"/>
  <c r="BC297" i="2"/>
  <c r="BD297" i="2"/>
  <c r="BB297" i="2" s="1"/>
  <c r="BE297" i="2"/>
  <c r="BF297" i="2"/>
  <c r="BG297" i="2"/>
  <c r="BI297" i="2"/>
  <c r="BH297" i="2" s="1"/>
  <c r="BJ297" i="2"/>
  <c r="BL297" i="2" a="1"/>
  <c r="BL297" i="2"/>
  <c r="BM297" i="2" s="1"/>
  <c r="BP297" i="2"/>
  <c r="BQ297" i="2"/>
  <c r="BR297" i="2"/>
  <c r="BS297" i="2"/>
  <c r="BT297" i="2"/>
  <c r="BU297" i="2"/>
  <c r="BV297" i="2"/>
  <c r="BW297" i="2"/>
  <c r="BY297" i="2"/>
  <c r="BZ297" i="2"/>
  <c r="BX297" i="2" s="1"/>
  <c r="CA297" i="2"/>
  <c r="CB297" i="2"/>
  <c r="CC297" i="2"/>
  <c r="CD297" i="2"/>
  <c r="CF297" i="2" s="1"/>
  <c r="CG297" i="2" s="1"/>
  <c r="CE297" i="2"/>
  <c r="CH297" i="2"/>
  <c r="CJ297" i="2"/>
  <c r="CI297" i="2" s="1"/>
  <c r="CK297" i="2"/>
  <c r="CL297" i="2"/>
  <c r="CN297" i="2"/>
  <c r="CM297" i="2" s="1"/>
  <c r="CP297" i="2"/>
  <c r="CQ297" i="2"/>
  <c r="CR297" i="2" s="1"/>
  <c r="CU297" i="2"/>
  <c r="CV297" i="2"/>
  <c r="CT297" i="2" s="1"/>
  <c r="CX297" i="2"/>
  <c r="CY297" i="2" a="1"/>
  <c r="CY297" i="2"/>
  <c r="CZ297" i="2" s="1"/>
  <c r="CW297" i="2" s="1"/>
  <c r="DC297" i="2"/>
  <c r="DD297" i="2" a="1"/>
  <c r="DD297" i="2"/>
  <c r="DE297" i="2" s="1"/>
  <c r="DB297" i="2" s="1"/>
  <c r="DH297" i="2"/>
  <c r="DG297" i="2" s="1"/>
  <c r="DI297" i="2"/>
  <c r="DJ297" i="2"/>
  <c r="DK297" i="2"/>
  <c r="DL297" i="2"/>
  <c r="DN297" i="2" a="1"/>
  <c r="DN297" i="2" s="1"/>
  <c r="DQ297" i="2" s="1"/>
  <c r="DO297" i="2"/>
  <c r="DS297" i="2"/>
  <c r="DR297" i="2" s="1"/>
  <c r="DT297" i="2"/>
  <c r="DV297" i="2"/>
  <c r="DW297" i="2"/>
  <c r="DU297" i="2" s="1"/>
  <c r="DY297" i="2"/>
  <c r="DZ297" i="2" s="1"/>
  <c r="EA297" i="2"/>
  <c r="EB297" i="2"/>
  <c r="DX297" i="2" s="1"/>
  <c r="EC297" i="2"/>
  <c r="ED297" i="2"/>
  <c r="EE297" i="2"/>
  <c r="EF297" i="2"/>
  <c r="EG297" i="2"/>
  <c r="EH297" i="2"/>
  <c r="EI297" i="2"/>
  <c r="EJ297" i="2"/>
  <c r="C298" i="2"/>
  <c r="G298" i="2"/>
  <c r="H298" i="2"/>
  <c r="J298" i="2"/>
  <c r="L298" i="2"/>
  <c r="N298" i="2"/>
  <c r="O298" i="2"/>
  <c r="P298" i="2"/>
  <c r="Q298" i="2"/>
  <c r="S298" i="2"/>
  <c r="T298" i="2"/>
  <c r="R298" i="2" s="1"/>
  <c r="U298" i="2"/>
  <c r="W298" i="2"/>
  <c r="X298" i="2"/>
  <c r="Y298" i="2"/>
  <c r="AA298" i="2" a="1"/>
  <c r="AA298" i="2"/>
  <c r="AB298" i="2" a="1"/>
  <c r="AB298" i="2"/>
  <c r="AC298" i="2"/>
  <c r="Z298" i="2" s="1"/>
  <c r="AD298" i="2"/>
  <c r="AF298" i="2" a="1"/>
  <c r="AF298" i="2" s="1"/>
  <c r="AG298" i="2"/>
  <c r="AH298" i="2"/>
  <c r="AI298" i="2"/>
  <c r="AK298" i="2"/>
  <c r="AL298" i="2"/>
  <c r="AJ298" i="2" s="1"/>
  <c r="AN298" i="2"/>
  <c r="AO298" i="2"/>
  <c r="AM298" i="2" s="1"/>
  <c r="AQ298" i="2"/>
  <c r="AR298" i="2"/>
  <c r="AT298" i="2"/>
  <c r="AS298" i="2" s="1"/>
  <c r="AU298" i="2"/>
  <c r="AW298" i="2"/>
  <c r="AV298" i="2" s="1"/>
  <c r="AX298" i="2"/>
  <c r="AY298" i="2"/>
  <c r="AZ298" i="2"/>
  <c r="BA298" i="2"/>
  <c r="BC298" i="2"/>
  <c r="BB298" i="2" s="1"/>
  <c r="BD298" i="2"/>
  <c r="BF298" i="2"/>
  <c r="BG298" i="2"/>
  <c r="BE298" i="2" s="1"/>
  <c r="BI298" i="2"/>
  <c r="BH298" i="2" s="1"/>
  <c r="BJ298" i="2"/>
  <c r="BK298" i="2"/>
  <c r="BL298" i="2" a="1"/>
  <c r="BL298" i="2"/>
  <c r="BM298" i="2" s="1"/>
  <c r="BP298" i="2"/>
  <c r="BQ298" i="2"/>
  <c r="BR298" i="2"/>
  <c r="BS298" i="2"/>
  <c r="BT298" i="2"/>
  <c r="BU298" i="2"/>
  <c r="BV298" i="2"/>
  <c r="BW298" i="2"/>
  <c r="BO298" i="2" s="1"/>
  <c r="BY298" i="2"/>
  <c r="BX298" i="2" s="1"/>
  <c r="BZ298" i="2"/>
  <c r="CB298" i="2"/>
  <c r="CC298" i="2"/>
  <c r="CD298" i="2"/>
  <c r="CE298" i="2"/>
  <c r="CF298" i="2"/>
  <c r="CG298" i="2"/>
  <c r="CH298" i="2"/>
  <c r="CJ298" i="2"/>
  <c r="CK298" i="2"/>
  <c r="CL298" i="2"/>
  <c r="CM298" i="2"/>
  <c r="CN298" i="2"/>
  <c r="CP298" i="2"/>
  <c r="CQ298" i="2"/>
  <c r="CT298" i="2"/>
  <c r="CU298" i="2"/>
  <c r="CV298" i="2"/>
  <c r="CX298" i="2"/>
  <c r="DA298" i="2" s="1"/>
  <c r="CY298" i="2" a="1"/>
  <c r="CY298" i="2"/>
  <c r="CZ298" i="2" s="1"/>
  <c r="CW298" i="2" s="1"/>
  <c r="DC298" i="2"/>
  <c r="DF298" i="2" s="1"/>
  <c r="DD298" i="2" a="1"/>
  <c r="DD298" i="2" s="1"/>
  <c r="DE298" i="2" s="1"/>
  <c r="DB298" i="2" s="1"/>
  <c r="DH298" i="2"/>
  <c r="DI298" i="2"/>
  <c r="DK298" i="2"/>
  <c r="DJ298" i="2" s="1"/>
  <c r="DL298" i="2"/>
  <c r="DN298" i="2" a="1"/>
  <c r="DN298" i="2" s="1"/>
  <c r="DO298" i="2"/>
  <c r="DP298" i="2"/>
  <c r="DM298" i="2" s="1"/>
  <c r="DQ298" i="2"/>
  <c r="DR298" i="2"/>
  <c r="DS298" i="2"/>
  <c r="DT298" i="2"/>
  <c r="DU298" i="2"/>
  <c r="DV298" i="2"/>
  <c r="DW298" i="2"/>
  <c r="DX298" i="2"/>
  <c r="DY298" i="2"/>
  <c r="EA298" i="2" s="1"/>
  <c r="DZ298" i="2"/>
  <c r="EB298" i="2"/>
  <c r="EC298" i="2"/>
  <c r="ED298" i="2"/>
  <c r="EE298" i="2"/>
  <c r="EF298" i="2"/>
  <c r="EG298" i="2"/>
  <c r="EH298" i="2"/>
  <c r="C299" i="2"/>
  <c r="G299" i="2"/>
  <c r="H299" i="2"/>
  <c r="J299" i="2"/>
  <c r="I299" i="2"/>
  <c r="L299" i="2"/>
  <c r="N299" i="2"/>
  <c r="O299" i="2"/>
  <c r="P299" i="2"/>
  <c r="Q299" i="2"/>
  <c r="S299" i="2"/>
  <c r="T299" i="2"/>
  <c r="R299" i="2" s="1"/>
  <c r="U299" i="2"/>
  <c r="W299" i="2"/>
  <c r="X299" i="2"/>
  <c r="Y299" i="2"/>
  <c r="AA299" i="2" a="1"/>
  <c r="AA299" i="2"/>
  <c r="AB299" i="2" a="1"/>
  <c r="AB299" i="2" s="1"/>
  <c r="AC299" i="2"/>
  <c r="AD299" i="2"/>
  <c r="AF299" i="2" a="1"/>
  <c r="AF299" i="2" s="1"/>
  <c r="AG299" i="2" s="1"/>
  <c r="AH299" i="2"/>
  <c r="AI299" i="2"/>
  <c r="AJ299" i="2"/>
  <c r="AK299" i="2"/>
  <c r="AL299" i="2"/>
  <c r="AM299" i="2"/>
  <c r="AN299" i="2"/>
  <c r="AO299" i="2"/>
  <c r="AQ299" i="2"/>
  <c r="AP299" i="2" s="1"/>
  <c r="AR299" i="2"/>
  <c r="AT299" i="2"/>
  <c r="AU299" i="2"/>
  <c r="AS299" i="2" s="1"/>
  <c r="AW299" i="2"/>
  <c r="AV299" i="2" s="1"/>
  <c r="AX299" i="2"/>
  <c r="AY299" i="2"/>
  <c r="AZ299" i="2"/>
  <c r="BA299" i="2"/>
  <c r="BC299" i="2"/>
  <c r="BB299" i="2" s="1"/>
  <c r="BD299" i="2"/>
  <c r="BF299" i="2"/>
  <c r="BE299" i="2" s="1"/>
  <c r="BG299" i="2"/>
  <c r="BH299" i="2"/>
  <c r="BI299" i="2"/>
  <c r="BJ299" i="2"/>
  <c r="BL299" i="2" a="1"/>
  <c r="BL299" i="2"/>
  <c r="BN299" i="2" s="1"/>
  <c r="BM299" i="2"/>
  <c r="BP299" i="2"/>
  <c r="BQ299" i="2"/>
  <c r="BR299" i="2"/>
  <c r="BS299" i="2"/>
  <c r="BT299" i="2"/>
  <c r="BU299" i="2"/>
  <c r="BV299" i="2"/>
  <c r="BW299" i="2"/>
  <c r="BX299" i="2"/>
  <c r="BY299" i="2"/>
  <c r="BZ299" i="2"/>
  <c r="CB299" i="2"/>
  <c r="CC299" i="2"/>
  <c r="CD299" i="2"/>
  <c r="CE299" i="2"/>
  <c r="CF299" i="2"/>
  <c r="CH299" i="2"/>
  <c r="CJ299" i="2"/>
  <c r="CK299" i="2"/>
  <c r="CL299" i="2"/>
  <c r="CM299" i="2"/>
  <c r="CN299" i="2"/>
  <c r="CP299" i="2"/>
  <c r="CQ299" i="2"/>
  <c r="CR299" i="2"/>
  <c r="CS299" i="2"/>
  <c r="CU299" i="2"/>
  <c r="CV299" i="2"/>
  <c r="CX299" i="2"/>
  <c r="CY299" i="2" a="1"/>
  <c r="CY299" i="2"/>
  <c r="CZ299" i="2"/>
  <c r="CW299" i="2" s="1"/>
  <c r="DC299" i="2"/>
  <c r="DF299" i="2" s="1"/>
  <c r="DD299" i="2" a="1"/>
  <c r="DD299" i="2"/>
  <c r="DE299" i="2" s="1"/>
  <c r="DB299" i="2" s="1"/>
  <c r="DH299" i="2"/>
  <c r="DG299" i="2" s="1"/>
  <c r="DI299" i="2"/>
  <c r="DK299" i="2"/>
  <c r="DL299" i="2"/>
  <c r="DJ299" i="2" s="1"/>
  <c r="DN299" i="2" a="1"/>
  <c r="DN299" i="2" s="1"/>
  <c r="DQ299" i="2" s="1"/>
  <c r="DO299" i="2"/>
  <c r="DP299" i="2" s="1"/>
  <c r="DM299" i="2" s="1"/>
  <c r="DS299" i="2"/>
  <c r="DR299" i="2" s="1"/>
  <c r="DT299" i="2"/>
  <c r="DV299" i="2"/>
  <c r="DU299" i="2" s="1"/>
  <c r="DW299" i="2"/>
  <c r="DX299" i="2"/>
  <c r="DY299" i="2"/>
  <c r="EB299" i="2"/>
  <c r="ED299" i="2"/>
  <c r="EF299" i="2" s="1"/>
  <c r="EG299" i="2"/>
  <c r="EH299" i="2"/>
  <c r="EI299" i="2"/>
  <c r="EJ299" i="2"/>
  <c r="C300" i="2"/>
  <c r="G300" i="2"/>
  <c r="H300" i="2"/>
  <c r="J300" i="2"/>
  <c r="L300" i="2"/>
  <c r="N300" i="2"/>
  <c r="O300" i="2"/>
  <c r="P300" i="2"/>
  <c r="Q300" i="2"/>
  <c r="S300" i="2"/>
  <c r="T300" i="2"/>
  <c r="U300" i="2"/>
  <c r="W300" i="2"/>
  <c r="X300" i="2"/>
  <c r="V300" i="2" s="1"/>
  <c r="Y300" i="2"/>
  <c r="AA300" i="2" a="1"/>
  <c r="AA300" i="2" s="1"/>
  <c r="AB300" i="2" a="1"/>
  <c r="AB300" i="2"/>
  <c r="AC300" i="2"/>
  <c r="AF300" i="2" a="1"/>
  <c r="AF300" i="2"/>
  <c r="AG300" i="2"/>
  <c r="AH300" i="2"/>
  <c r="AI300" i="2"/>
  <c r="AK300" i="2"/>
  <c r="AL300" i="2"/>
  <c r="AJ300" i="2" s="1"/>
  <c r="AN300" i="2"/>
  <c r="AO300" i="2"/>
  <c r="AM300" i="2" s="1"/>
  <c r="AQ300" i="2"/>
  <c r="AP300" i="2" s="1"/>
  <c r="AR300" i="2"/>
  <c r="AS300" i="2"/>
  <c r="AT300" i="2"/>
  <c r="AU300" i="2"/>
  <c r="AW300" i="2"/>
  <c r="AV300" i="2" s="1"/>
  <c r="AX300" i="2"/>
  <c r="AZ300" i="2"/>
  <c r="BA300" i="2"/>
  <c r="AY300" i="2" s="1"/>
  <c r="BC300" i="2"/>
  <c r="BB300" i="2" s="1"/>
  <c r="BD300" i="2"/>
  <c r="BF300" i="2"/>
  <c r="BG300" i="2"/>
  <c r="BI300" i="2"/>
  <c r="BH300" i="2" s="1"/>
  <c r="BJ300" i="2"/>
  <c r="BL300" i="2" a="1"/>
  <c r="BL300" i="2" s="1"/>
  <c r="BP300" i="2"/>
  <c r="BQ300" i="2"/>
  <c r="BR300" i="2"/>
  <c r="BS300" i="2"/>
  <c r="BT300" i="2"/>
  <c r="BU300" i="2"/>
  <c r="BV300" i="2"/>
  <c r="BW300" i="2"/>
  <c r="BX300" i="2"/>
  <c r="BY300" i="2"/>
  <c r="BZ300" i="2"/>
  <c r="CB300" i="2"/>
  <c r="CC300" i="2"/>
  <c r="CD300" i="2"/>
  <c r="CE300" i="2"/>
  <c r="CF300" i="2"/>
  <c r="CH300" i="2"/>
  <c r="CJ300" i="2"/>
  <c r="CI300" i="2" s="1"/>
  <c r="CK300" i="2"/>
  <c r="CL300" i="2"/>
  <c r="CN300" i="2"/>
  <c r="CM300" i="2" s="1"/>
  <c r="CP300" i="2"/>
  <c r="CQ300" i="2"/>
  <c r="CT300" i="2"/>
  <c r="CU300" i="2"/>
  <c r="CV300" i="2"/>
  <c r="CX300" i="2"/>
  <c r="CY300" i="2" a="1"/>
  <c r="CY300" i="2"/>
  <c r="DC300" i="2"/>
  <c r="DF300" i="2" s="1"/>
  <c r="DD300" i="2" a="1"/>
  <c r="DD300" i="2"/>
  <c r="DE300" i="2" s="1"/>
  <c r="DB300" i="2" s="1"/>
  <c r="DH300" i="2"/>
  <c r="DG300" i="2" s="1"/>
  <c r="DI300" i="2"/>
  <c r="DJ300" i="2"/>
  <c r="DK300" i="2"/>
  <c r="DL300" i="2"/>
  <c r="DN300" i="2" a="1"/>
  <c r="DN300" i="2" s="1"/>
  <c r="DQ300" i="2" s="1"/>
  <c r="DO300" i="2"/>
  <c r="DS300" i="2"/>
  <c r="DT300" i="2"/>
  <c r="DV300" i="2"/>
  <c r="DW300" i="2"/>
  <c r="DU300" i="2" s="1"/>
  <c r="DY300" i="2"/>
  <c r="DZ300" i="2" s="1"/>
  <c r="EA300" i="2"/>
  <c r="EB300" i="2"/>
  <c r="ED300" i="2"/>
  <c r="EG300" i="2"/>
  <c r="EH300" i="2"/>
  <c r="EI300" i="2"/>
  <c r="EJ300" i="2"/>
  <c r="C301" i="2"/>
  <c r="G301" i="2"/>
  <c r="H301" i="2"/>
  <c r="I301" i="2"/>
  <c r="J301" i="2"/>
  <c r="L301" i="2"/>
  <c r="N301" i="2"/>
  <c r="O301" i="2"/>
  <c r="P301" i="2"/>
  <c r="Q301" i="2"/>
  <c r="R301" i="2"/>
  <c r="S301" i="2"/>
  <c r="T301" i="2"/>
  <c r="U301" i="2"/>
  <c r="W301" i="2"/>
  <c r="X301" i="2"/>
  <c r="Y301" i="2"/>
  <c r="V301" i="2" s="1"/>
  <c r="AA301" i="2" a="1"/>
  <c r="AA301" i="2" s="1"/>
  <c r="AB301" i="2" a="1"/>
  <c r="AB301" i="2"/>
  <c r="AC301" i="2"/>
  <c r="AF301" i="2" a="1"/>
  <c r="AF301" i="2"/>
  <c r="AG301" i="2" s="1"/>
  <c r="AH301" i="2"/>
  <c r="AI301" i="2"/>
  <c r="AE301" i="2" s="1"/>
  <c r="AK301" i="2"/>
  <c r="AL301" i="2"/>
  <c r="AN301" i="2"/>
  <c r="AO301" i="2"/>
  <c r="AM301" i="2" s="1"/>
  <c r="AQ301" i="2"/>
  <c r="AP301" i="2" s="1"/>
  <c r="AR301" i="2"/>
  <c r="AS301" i="2"/>
  <c r="AT301" i="2"/>
  <c r="AU301" i="2"/>
  <c r="AV301" i="2"/>
  <c r="AW301" i="2"/>
  <c r="AX301" i="2"/>
  <c r="AZ301" i="2"/>
  <c r="BA301" i="2"/>
  <c r="AY301" i="2" s="1"/>
  <c r="BC301" i="2"/>
  <c r="BD301" i="2"/>
  <c r="BB301" i="2" s="1"/>
  <c r="BE301" i="2"/>
  <c r="BF301" i="2"/>
  <c r="BG301" i="2"/>
  <c r="BI301" i="2"/>
  <c r="BJ301" i="2"/>
  <c r="BL301" i="2" a="1"/>
  <c r="BL301" i="2"/>
  <c r="BM301" i="2" s="1"/>
  <c r="BN301" i="2"/>
  <c r="BP301" i="2"/>
  <c r="BQ301" i="2"/>
  <c r="BR301" i="2"/>
  <c r="BS301" i="2"/>
  <c r="BT301" i="2"/>
  <c r="BU301" i="2"/>
  <c r="BV301" i="2"/>
  <c r="BW301" i="2"/>
  <c r="BX301" i="2"/>
  <c r="BY301" i="2"/>
  <c r="BZ301" i="2"/>
  <c r="CB301" i="2"/>
  <c r="CC301" i="2"/>
  <c r="CD301" i="2"/>
  <c r="CF301" i="2" s="1"/>
  <c r="CG301" i="2" s="1"/>
  <c r="CA301" i="2" s="1"/>
  <c r="CE301" i="2"/>
  <c r="CH301" i="2"/>
  <c r="CJ301" i="2"/>
  <c r="CK301" i="2"/>
  <c r="CL301" i="2"/>
  <c r="CI301" i="2" s="1"/>
  <c r="CN301" i="2"/>
  <c r="CM301" i="2" s="1"/>
  <c r="CP301" i="2"/>
  <c r="CQ301" i="2"/>
  <c r="CR301" i="2" s="1"/>
  <c r="CU301" i="2"/>
  <c r="CV301" i="2"/>
  <c r="CT301" i="2" s="1"/>
  <c r="CW301" i="2"/>
  <c r="CX301" i="2"/>
  <c r="CY301" i="2" a="1"/>
  <c r="CY301" i="2"/>
  <c r="CZ301" i="2" s="1"/>
  <c r="DA301" i="2"/>
  <c r="DC301" i="2"/>
  <c r="DD301" i="2" a="1"/>
  <c r="DD301" i="2"/>
  <c r="DF301" i="2" s="1"/>
  <c r="DE301" i="2"/>
  <c r="DB301" i="2" s="1"/>
  <c r="DH301" i="2"/>
  <c r="DG301" i="2" s="1"/>
  <c r="DI301" i="2"/>
  <c r="DJ301" i="2"/>
  <c r="DK301" i="2"/>
  <c r="DL301" i="2"/>
  <c r="DN301" i="2" a="1"/>
  <c r="DN301" i="2" s="1"/>
  <c r="DQ301" i="2" s="1"/>
  <c r="DO301" i="2"/>
  <c r="DR301" i="2"/>
  <c r="DS301" i="2"/>
  <c r="DT301" i="2"/>
  <c r="DV301" i="2"/>
  <c r="DW301" i="2"/>
  <c r="DU301" i="2" s="1"/>
  <c r="DY301" i="2"/>
  <c r="DZ301" i="2" s="1"/>
  <c r="EA301" i="2"/>
  <c r="EB301" i="2"/>
  <c r="EC301" i="2"/>
  <c r="ED301" i="2"/>
  <c r="EE301" i="2"/>
  <c r="EF301" i="2"/>
  <c r="EG301" i="2"/>
  <c r="EH301" i="2"/>
  <c r="EI301" i="2"/>
  <c r="EJ301" i="2"/>
  <c r="C302" i="2"/>
  <c r="G302" i="2"/>
  <c r="H302" i="2"/>
  <c r="J302" i="2"/>
  <c r="L302" i="2"/>
  <c r="I302" i="2" s="1"/>
  <c r="N302" i="2"/>
  <c r="O302" i="2"/>
  <c r="P302" i="2"/>
  <c r="Q302" i="2"/>
  <c r="S302" i="2"/>
  <c r="T302" i="2"/>
  <c r="R302" i="2" s="1"/>
  <c r="U302" i="2"/>
  <c r="W302" i="2"/>
  <c r="X302" i="2"/>
  <c r="Y302" i="2"/>
  <c r="AA302" i="2" a="1"/>
  <c r="AA302" i="2"/>
  <c r="AB302" i="2" a="1"/>
  <c r="AB302" i="2"/>
  <c r="AC302" i="2"/>
  <c r="AD302" i="2"/>
  <c r="AE302" i="2"/>
  <c r="AF302" i="2" a="1"/>
  <c r="AF302" i="2" s="1"/>
  <c r="AG302" i="2"/>
  <c r="AH302" i="2"/>
  <c r="AI302" i="2"/>
  <c r="AK302" i="2"/>
  <c r="AL302" i="2"/>
  <c r="AJ302" i="2" s="1"/>
  <c r="AM302" i="2"/>
  <c r="AN302" i="2"/>
  <c r="AO302" i="2"/>
  <c r="AQ302" i="2"/>
  <c r="AP302" i="2" s="1"/>
  <c r="AR302" i="2"/>
  <c r="AT302" i="2"/>
  <c r="AU302" i="2"/>
  <c r="AW302" i="2"/>
  <c r="AV302" i="2" s="1"/>
  <c r="AX302" i="2"/>
  <c r="AZ302" i="2"/>
  <c r="AY302" i="2" s="1"/>
  <c r="BA302" i="2"/>
  <c r="BC302" i="2"/>
  <c r="BB302" i="2" s="1"/>
  <c r="BD302" i="2"/>
  <c r="BF302" i="2"/>
  <c r="BG302" i="2"/>
  <c r="BE302" i="2" s="1"/>
  <c r="BH302" i="2"/>
  <c r="BI302" i="2"/>
  <c r="BJ302" i="2"/>
  <c r="BL302" i="2" a="1"/>
  <c r="BL302" i="2"/>
  <c r="BP302" i="2"/>
  <c r="BQ302" i="2"/>
  <c r="BR302" i="2"/>
  <c r="BS302" i="2"/>
  <c r="BT302" i="2"/>
  <c r="BU302" i="2"/>
  <c r="BV302" i="2"/>
  <c r="BW302" i="2"/>
  <c r="BK302" i="2" s="1"/>
  <c r="BX302" i="2"/>
  <c r="BY302" i="2"/>
  <c r="BZ302" i="2"/>
  <c r="CB302" i="2"/>
  <c r="CC302" i="2"/>
  <c r="CD302" i="2"/>
  <c r="CE302" i="2"/>
  <c r="CF302" i="2"/>
  <c r="CG302" i="2"/>
  <c r="CH302" i="2"/>
  <c r="CJ302" i="2"/>
  <c r="CK302" i="2"/>
  <c r="CL302" i="2"/>
  <c r="CM302" i="2"/>
  <c r="CN302" i="2"/>
  <c r="CP302" i="2"/>
  <c r="CQ302" i="2"/>
  <c r="CT302" i="2"/>
  <c r="CU302" i="2"/>
  <c r="CV302" i="2"/>
  <c r="CX302" i="2"/>
  <c r="DA302" i="2" s="1"/>
  <c r="CY302" i="2" a="1"/>
  <c r="CY302" i="2"/>
  <c r="CZ302" i="2" s="1"/>
  <c r="CW302" i="2" s="1"/>
  <c r="DB302" i="2"/>
  <c r="DC302" i="2"/>
  <c r="DF302" i="2" s="1"/>
  <c r="DD302" i="2" a="1"/>
  <c r="DD302" i="2" s="1"/>
  <c r="DE302" i="2" s="1"/>
  <c r="DH302" i="2"/>
  <c r="DG302" i="2" s="1"/>
  <c r="DI302" i="2"/>
  <c r="DK302" i="2"/>
  <c r="DL302" i="2"/>
  <c r="DN302" i="2" a="1"/>
  <c r="DN302" i="2" s="1"/>
  <c r="DO302" i="2"/>
  <c r="DR302" i="2"/>
  <c r="DS302" i="2"/>
  <c r="DT302" i="2"/>
  <c r="DU302" i="2"/>
  <c r="DV302" i="2"/>
  <c r="DW302" i="2"/>
  <c r="DX302" i="2"/>
  <c r="DY302" i="2"/>
  <c r="EB302" i="2"/>
  <c r="EC302" i="2"/>
  <c r="ED302" i="2"/>
  <c r="EE302" i="2"/>
  <c r="EF302" i="2"/>
  <c r="EG302" i="2"/>
  <c r="EH302" i="2"/>
  <c r="EJ302" i="2" s="1"/>
  <c r="C303" i="2"/>
  <c r="H303" i="2"/>
  <c r="G303" i="2" s="1"/>
  <c r="J303" i="2"/>
  <c r="L303" i="2"/>
  <c r="N303" i="2"/>
  <c r="O303" i="2"/>
  <c r="P303" i="2"/>
  <c r="M303" i="2" s="1"/>
  <c r="Q303" i="2"/>
  <c r="S303" i="2"/>
  <c r="T303" i="2"/>
  <c r="R303" i="2" s="1"/>
  <c r="U303" i="2"/>
  <c r="W303" i="2"/>
  <c r="X303" i="2"/>
  <c r="Y303" i="2"/>
  <c r="AA303" i="2" a="1"/>
  <c r="AA303" i="2"/>
  <c r="AB303" i="2" a="1"/>
  <c r="AB303" i="2" s="1"/>
  <c r="AD303" i="2" s="1"/>
  <c r="AC303" i="2"/>
  <c r="AF303" i="2" a="1"/>
  <c r="AF303" i="2" s="1"/>
  <c r="AG303" i="2" s="1"/>
  <c r="AH303" i="2"/>
  <c r="AI303" i="2"/>
  <c r="AJ303" i="2"/>
  <c r="AK303" i="2"/>
  <c r="AL303" i="2"/>
  <c r="AM303" i="2"/>
  <c r="AN303" i="2"/>
  <c r="AO303" i="2"/>
  <c r="AQ303" i="2"/>
  <c r="AR303" i="2"/>
  <c r="AP303" i="2" s="1"/>
  <c r="AT303" i="2"/>
  <c r="AU303" i="2"/>
  <c r="AS303" i="2" s="1"/>
  <c r="AW303" i="2"/>
  <c r="AV303" i="2" s="1"/>
  <c r="AX303" i="2"/>
  <c r="AZ303" i="2"/>
  <c r="AY303" i="2" s="1"/>
  <c r="BA303" i="2"/>
  <c r="BC303" i="2"/>
  <c r="BB303" i="2" s="1"/>
  <c r="BD303" i="2"/>
  <c r="BE303" i="2"/>
  <c r="BF303" i="2"/>
  <c r="BG303" i="2"/>
  <c r="BI303" i="2"/>
  <c r="BH303" i="2" s="1"/>
  <c r="BJ303" i="2"/>
  <c r="BL303" i="2" a="1"/>
  <c r="BL303" i="2"/>
  <c r="BP303" i="2"/>
  <c r="BQ303" i="2"/>
  <c r="BR303" i="2"/>
  <c r="BS303" i="2"/>
  <c r="BT303" i="2"/>
  <c r="BU303" i="2"/>
  <c r="BV303" i="2"/>
  <c r="BW303" i="2"/>
  <c r="BO303" i="2" s="1"/>
  <c r="BX303" i="2"/>
  <c r="BY303" i="2"/>
  <c r="BZ303" i="2"/>
  <c r="CB303" i="2"/>
  <c r="CC303" i="2"/>
  <c r="CD303" i="2"/>
  <c r="CE303" i="2"/>
  <c r="CF303" i="2"/>
  <c r="CH303" i="2"/>
  <c r="CJ303" i="2"/>
  <c r="CI303" i="2" s="1"/>
  <c r="CK303" i="2"/>
  <c r="CL303" i="2"/>
  <c r="CM303" i="2"/>
  <c r="CN303" i="2"/>
  <c r="CP303" i="2"/>
  <c r="CQ303" i="2"/>
  <c r="CR303" i="2"/>
  <c r="CS303" i="2"/>
  <c r="CU303" i="2"/>
  <c r="CV303" i="2"/>
  <c r="CX303" i="2"/>
  <c r="CY303" i="2" a="1"/>
  <c r="CY303" i="2"/>
  <c r="DA303" i="2" s="1"/>
  <c r="CZ303" i="2"/>
  <c r="CW303" i="2" s="1"/>
  <c r="DC303" i="2"/>
  <c r="DF303" i="2" s="1"/>
  <c r="DD303" i="2" a="1"/>
  <c r="DD303" i="2"/>
  <c r="DE303" i="2" s="1"/>
  <c r="DB303" i="2" s="1"/>
  <c r="DH303" i="2"/>
  <c r="DG303" i="2" s="1"/>
  <c r="DI303" i="2"/>
  <c r="DK303" i="2"/>
  <c r="DL303" i="2"/>
  <c r="DJ303" i="2" s="1"/>
  <c r="DN303" i="2" a="1"/>
  <c r="DN303" i="2" s="1"/>
  <c r="DP303" i="2" s="1"/>
  <c r="DM303" i="2" s="1"/>
  <c r="DO303" i="2"/>
  <c r="DS303" i="2"/>
  <c r="DR303" i="2" s="1"/>
  <c r="DT303" i="2"/>
  <c r="DU303" i="2"/>
  <c r="DV303" i="2"/>
  <c r="DW303" i="2"/>
  <c r="DY303" i="2"/>
  <c r="DZ303" i="2" s="1"/>
  <c r="EB303" i="2"/>
  <c r="ED303" i="2"/>
  <c r="EG303" i="2"/>
  <c r="EH303" i="2"/>
  <c r="EI303" i="2"/>
  <c r="EJ303" i="2"/>
  <c r="C304" i="2"/>
  <c r="G304" i="2"/>
  <c r="H304" i="2"/>
  <c r="J304" i="2"/>
  <c r="I304" i="2"/>
  <c r="L304" i="2"/>
  <c r="N304" i="2"/>
  <c r="O304" i="2"/>
  <c r="P304" i="2"/>
  <c r="M304" i="2" s="1"/>
  <c r="Q304" i="2"/>
  <c r="S304" i="2"/>
  <c r="T304" i="2"/>
  <c r="U304" i="2"/>
  <c r="W304" i="2"/>
  <c r="X304" i="2"/>
  <c r="V304" i="2" s="1"/>
  <c r="Y304" i="2"/>
  <c r="AA304" i="2" a="1"/>
  <c r="AA304" i="2" s="1"/>
  <c r="AB304" i="2" a="1"/>
  <c r="AB304" i="2"/>
  <c r="AC304" i="2"/>
  <c r="AD304" i="2"/>
  <c r="Z304" i="2" s="1"/>
  <c r="AF304" i="2" a="1"/>
  <c r="AF304" i="2"/>
  <c r="AG304" i="2" s="1"/>
  <c r="AH304" i="2"/>
  <c r="AI304" i="2"/>
  <c r="AK304" i="2"/>
  <c r="AL304" i="2"/>
  <c r="AJ304" i="2" s="1"/>
  <c r="AM304" i="2"/>
  <c r="AN304" i="2"/>
  <c r="AO304" i="2"/>
  <c r="AP304" i="2"/>
  <c r="AQ304" i="2"/>
  <c r="AR304" i="2"/>
  <c r="AT304" i="2"/>
  <c r="AU304" i="2"/>
  <c r="AS304" i="2" s="1"/>
  <c r="AW304" i="2"/>
  <c r="AV304" i="2" s="1"/>
  <c r="AX304" i="2"/>
  <c r="AZ304" i="2"/>
  <c r="BA304" i="2"/>
  <c r="AY304" i="2" s="1"/>
  <c r="BC304" i="2"/>
  <c r="BB304" i="2" s="1"/>
  <c r="BD304" i="2"/>
  <c r="BF304" i="2"/>
  <c r="BG304" i="2"/>
  <c r="BI304" i="2"/>
  <c r="BH304" i="2" s="1"/>
  <c r="BJ304" i="2"/>
  <c r="BL304" i="2" a="1"/>
  <c r="BL304" i="2" s="1"/>
  <c r="BP304" i="2"/>
  <c r="BQ304" i="2"/>
  <c r="BR304" i="2"/>
  <c r="BS304" i="2"/>
  <c r="BT304" i="2"/>
  <c r="BU304" i="2"/>
  <c r="BV304" i="2"/>
  <c r="BW304" i="2"/>
  <c r="BX304" i="2"/>
  <c r="BY304" i="2"/>
  <c r="BZ304" i="2"/>
  <c r="CA304" i="2"/>
  <c r="CB304" i="2"/>
  <c r="CC304" i="2"/>
  <c r="CG304" i="2" s="1"/>
  <c r="CD304" i="2"/>
  <c r="CE304" i="2"/>
  <c r="CF304" i="2"/>
  <c r="CH304" i="2"/>
  <c r="CJ304" i="2"/>
  <c r="CI304" i="2" s="1"/>
  <c r="CK304" i="2"/>
  <c r="CL304" i="2"/>
  <c r="CN304" i="2"/>
  <c r="CM304" i="2" s="1"/>
  <c r="CP304" i="2"/>
  <c r="CQ304" i="2"/>
  <c r="CU304" i="2"/>
  <c r="CV304" i="2"/>
  <c r="CT304" i="2" s="1"/>
  <c r="CX304" i="2"/>
  <c r="DA304" i="2" s="1"/>
  <c r="CY304" i="2" a="1"/>
  <c r="CY304" i="2"/>
  <c r="CZ304" i="2" s="1"/>
  <c r="CW304" i="2" s="1"/>
  <c r="DC304" i="2"/>
  <c r="DD304" i="2" a="1"/>
  <c r="DD304" i="2"/>
  <c r="DE304" i="2" s="1"/>
  <c r="DB304" i="2" s="1"/>
  <c r="DF304" i="2"/>
  <c r="DG304" i="2"/>
  <c r="DH304" i="2"/>
  <c r="DI304" i="2"/>
  <c r="DJ304" i="2"/>
  <c r="DK304" i="2"/>
  <c r="DL304" i="2"/>
  <c r="DN304" i="2" a="1"/>
  <c r="DN304" i="2"/>
  <c r="DQ304" i="2" s="1"/>
  <c r="DO304" i="2"/>
  <c r="DS304" i="2"/>
  <c r="DR304" i="2" s="1"/>
  <c r="DT304" i="2"/>
  <c r="DU304" i="2"/>
  <c r="DV304" i="2"/>
  <c r="DW304" i="2"/>
  <c r="DY304" i="2"/>
  <c r="EB304" i="2"/>
  <c r="EC304" i="2"/>
  <c r="ED304" i="2"/>
  <c r="EF304" i="2" s="1"/>
  <c r="EG304" i="2"/>
  <c r="EH304" i="2"/>
  <c r="EI304" i="2"/>
  <c r="EJ304" i="2"/>
  <c r="C305" i="2"/>
  <c r="G305" i="2"/>
  <c r="H305" i="2"/>
  <c r="I305" i="2"/>
  <c r="J305" i="2"/>
  <c r="L305" i="2"/>
  <c r="N305" i="2"/>
  <c r="O305" i="2"/>
  <c r="P305" i="2"/>
  <c r="Q305" i="2"/>
  <c r="S305" i="2"/>
  <c r="T305" i="2"/>
  <c r="R305" i="2" s="1"/>
  <c r="U305" i="2"/>
  <c r="W305" i="2"/>
  <c r="X305" i="2"/>
  <c r="V305" i="2" s="1"/>
  <c r="Y305" i="2"/>
  <c r="Z305" i="2"/>
  <c r="AA305" i="2" a="1"/>
  <c r="AA305" i="2" s="1"/>
  <c r="AB305" i="2" a="1"/>
  <c r="AB305" i="2"/>
  <c r="AD305" i="2" s="1"/>
  <c r="AC305" i="2"/>
  <c r="AE305" i="2"/>
  <c r="AF305" i="2" a="1"/>
  <c r="AF305" i="2" s="1"/>
  <c r="AG305" i="2" s="1"/>
  <c r="AH305" i="2"/>
  <c r="AI305" i="2"/>
  <c r="AK305" i="2"/>
  <c r="AL305" i="2"/>
  <c r="AN305" i="2"/>
  <c r="AM305" i="2" s="1"/>
  <c r="AO305" i="2"/>
  <c r="AQ305" i="2"/>
  <c r="AP305" i="2" s="1"/>
  <c r="AR305" i="2"/>
  <c r="AS305" i="2"/>
  <c r="AT305" i="2"/>
  <c r="AU305" i="2"/>
  <c r="AW305" i="2"/>
  <c r="AV305" i="2" s="1"/>
  <c r="AX305" i="2"/>
  <c r="AZ305" i="2"/>
  <c r="BA305" i="2"/>
  <c r="AY305" i="2" s="1"/>
  <c r="BB305" i="2"/>
  <c r="BC305" i="2"/>
  <c r="BD305" i="2"/>
  <c r="BE305" i="2"/>
  <c r="BF305" i="2"/>
  <c r="BG305" i="2"/>
  <c r="BI305" i="2"/>
  <c r="BH305" i="2" s="1"/>
  <c r="BJ305" i="2"/>
  <c r="BK305" i="2"/>
  <c r="BL305" i="2" a="1"/>
  <c r="BL305" i="2"/>
  <c r="BM305" i="2" s="1"/>
  <c r="BN305" i="2"/>
  <c r="BP305" i="2"/>
  <c r="BQ305" i="2"/>
  <c r="BR305" i="2"/>
  <c r="BS305" i="2"/>
  <c r="BT305" i="2"/>
  <c r="BU305" i="2"/>
  <c r="BV305" i="2"/>
  <c r="BW305" i="2"/>
  <c r="BY305" i="2"/>
  <c r="BZ305" i="2"/>
  <c r="BX305" i="2" s="1"/>
  <c r="CA305" i="2"/>
  <c r="CB305" i="2"/>
  <c r="CC305" i="2"/>
  <c r="CD305" i="2"/>
  <c r="CF305" i="2" s="1"/>
  <c r="CG305" i="2" s="1"/>
  <c r="CE305" i="2"/>
  <c r="CH305" i="2"/>
  <c r="CJ305" i="2"/>
  <c r="CI305" i="2" s="1"/>
  <c r="CK305" i="2"/>
  <c r="CL305" i="2"/>
  <c r="CN305" i="2"/>
  <c r="CM305" i="2" s="1"/>
  <c r="CP305" i="2"/>
  <c r="CQ305" i="2"/>
  <c r="CR305" i="2"/>
  <c r="CT305" i="2"/>
  <c r="CU305" i="2"/>
  <c r="CV305" i="2"/>
  <c r="CW305" i="2"/>
  <c r="CX305" i="2"/>
  <c r="CY305" i="2" a="1"/>
  <c r="CY305" i="2"/>
  <c r="CZ305" i="2" s="1"/>
  <c r="DA305" i="2"/>
  <c r="DC305" i="2"/>
  <c r="DF305" i="2" s="1"/>
  <c r="DD305" i="2" a="1"/>
  <c r="DD305" i="2"/>
  <c r="DE305" i="2" s="1"/>
  <c r="DB305" i="2" s="1"/>
  <c r="DH305" i="2"/>
  <c r="DG305" i="2" s="1"/>
  <c r="DI305" i="2"/>
  <c r="DK305" i="2"/>
  <c r="DJ305" i="2" s="1"/>
  <c r="DL305" i="2"/>
  <c r="DN305" i="2" a="1"/>
  <c r="DN305" i="2" s="1"/>
  <c r="DQ305" i="2" s="1"/>
  <c r="DO305" i="2"/>
  <c r="DR305" i="2"/>
  <c r="DS305" i="2"/>
  <c r="DT305" i="2"/>
  <c r="DV305" i="2"/>
  <c r="DW305" i="2"/>
  <c r="DU305" i="2" s="1"/>
  <c r="DY305" i="2"/>
  <c r="DZ305" i="2" s="1"/>
  <c r="EA305" i="2"/>
  <c r="EB305" i="2"/>
  <c r="DX305" i="2" s="1"/>
  <c r="EC305" i="2"/>
  <c r="ED305" i="2"/>
  <c r="EE305" i="2"/>
  <c r="EF305" i="2"/>
  <c r="EG305" i="2"/>
  <c r="EH305" i="2"/>
  <c r="EI305" i="2"/>
  <c r="EJ305" i="2"/>
  <c r="C306" i="2"/>
  <c r="G306" i="2"/>
  <c r="H306" i="2"/>
  <c r="J306" i="2"/>
  <c r="L306" i="2"/>
  <c r="N306" i="2"/>
  <c r="O306" i="2"/>
  <c r="P306" i="2"/>
  <c r="Q306" i="2"/>
  <c r="S306" i="2"/>
  <c r="T306" i="2"/>
  <c r="R306" i="2" s="1"/>
  <c r="U306" i="2"/>
  <c r="W306" i="2"/>
  <c r="X306" i="2"/>
  <c r="Y306" i="2"/>
  <c r="AA306" i="2" a="1"/>
  <c r="AA306" i="2"/>
  <c r="AB306" i="2" a="1"/>
  <c r="AB306" i="2"/>
  <c r="AC306" i="2"/>
  <c r="Z306" i="2" s="1"/>
  <c r="AD306" i="2"/>
  <c r="AF306" i="2" a="1"/>
  <c r="AF306" i="2" s="1"/>
  <c r="AG306" i="2"/>
  <c r="AH306" i="2"/>
  <c r="AI306" i="2"/>
  <c r="AE306" i="2" s="1"/>
  <c r="AK306" i="2"/>
  <c r="AL306" i="2"/>
  <c r="AJ306" i="2" s="1"/>
  <c r="AN306" i="2"/>
  <c r="AO306" i="2"/>
  <c r="AM306" i="2" s="1"/>
  <c r="AQ306" i="2"/>
  <c r="AP306" i="2" s="1"/>
  <c r="AR306" i="2"/>
  <c r="AT306" i="2"/>
  <c r="AU306" i="2"/>
  <c r="AW306" i="2"/>
  <c r="AV306" i="2" s="1"/>
  <c r="AX306" i="2"/>
  <c r="AY306" i="2"/>
  <c r="AZ306" i="2"/>
  <c r="BA306" i="2"/>
  <c r="BC306" i="2"/>
  <c r="BB306" i="2" s="1"/>
  <c r="BD306" i="2"/>
  <c r="BF306" i="2"/>
  <c r="BG306" i="2"/>
  <c r="BE306" i="2" s="1"/>
  <c r="BH306" i="2"/>
  <c r="BI306" i="2"/>
  <c r="BJ306" i="2"/>
  <c r="BK306" i="2"/>
  <c r="BL306" i="2" a="1"/>
  <c r="BL306" i="2"/>
  <c r="BM306" i="2" s="1"/>
  <c r="BP306" i="2"/>
  <c r="BQ306" i="2"/>
  <c r="BR306" i="2"/>
  <c r="BS306" i="2"/>
  <c r="BT306" i="2"/>
  <c r="BU306" i="2"/>
  <c r="BV306" i="2"/>
  <c r="BW306" i="2"/>
  <c r="BO306" i="2" s="1"/>
  <c r="BY306" i="2"/>
  <c r="BX306" i="2" s="1"/>
  <c r="BZ306" i="2"/>
  <c r="CB306" i="2"/>
  <c r="CC306" i="2"/>
  <c r="CD306" i="2"/>
  <c r="CE306" i="2"/>
  <c r="CF306" i="2"/>
  <c r="CG306" i="2"/>
  <c r="CH306" i="2"/>
  <c r="CJ306" i="2"/>
  <c r="CK306" i="2"/>
  <c r="CL306" i="2"/>
  <c r="CM306" i="2"/>
  <c r="CN306" i="2"/>
  <c r="CP306" i="2"/>
  <c r="CQ306" i="2"/>
  <c r="CT306" i="2"/>
  <c r="CU306" i="2"/>
  <c r="CV306" i="2"/>
  <c r="CX306" i="2"/>
  <c r="CY306" i="2" a="1"/>
  <c r="CY306" i="2"/>
  <c r="CZ306" i="2" s="1"/>
  <c r="CW306" i="2" s="1"/>
  <c r="DB306" i="2"/>
  <c r="DC306" i="2"/>
  <c r="DF306" i="2" s="1"/>
  <c r="DD306" i="2" a="1"/>
  <c r="DD306" i="2" s="1"/>
  <c r="DE306" i="2" s="1"/>
  <c r="DH306" i="2"/>
  <c r="DG306" i="2" s="1"/>
  <c r="DI306" i="2"/>
  <c r="DK306" i="2"/>
  <c r="DL306" i="2"/>
  <c r="DN306" i="2" a="1"/>
  <c r="DN306" i="2" s="1"/>
  <c r="DO306" i="2"/>
  <c r="DP306" i="2"/>
  <c r="DM306" i="2" s="1"/>
  <c r="DQ306" i="2"/>
  <c r="DR306" i="2"/>
  <c r="DS306" i="2"/>
  <c r="DT306" i="2"/>
  <c r="DU306" i="2"/>
  <c r="DV306" i="2"/>
  <c r="DW306" i="2"/>
  <c r="DX306" i="2"/>
  <c r="DY306" i="2"/>
  <c r="EA306" i="2" s="1"/>
  <c r="DZ306" i="2"/>
  <c r="EB306" i="2"/>
  <c r="EC306" i="2"/>
  <c r="ED306" i="2"/>
  <c r="EE306" i="2"/>
  <c r="EF306" i="2"/>
  <c r="EG306" i="2"/>
  <c r="EH306" i="2"/>
  <c r="C307" i="2"/>
  <c r="H307" i="2"/>
  <c r="G307" i="2" s="1"/>
  <c r="I307" i="2"/>
  <c r="J307" i="2"/>
  <c r="L307" i="2"/>
  <c r="N307" i="2"/>
  <c r="O307" i="2"/>
  <c r="P307" i="2"/>
  <c r="Q307" i="2"/>
  <c r="S307" i="2"/>
  <c r="T307" i="2"/>
  <c r="R307" i="2" s="1"/>
  <c r="U307" i="2"/>
  <c r="W307" i="2"/>
  <c r="X307" i="2"/>
  <c r="Y307" i="2"/>
  <c r="AA307" i="2" a="1"/>
  <c r="AA307" i="2"/>
  <c r="AB307" i="2" a="1"/>
  <c r="AB307" i="2" s="1"/>
  <c r="AD307" i="2" s="1"/>
  <c r="AC307" i="2"/>
  <c r="AF307" i="2" a="1"/>
  <c r="AF307" i="2" s="1"/>
  <c r="AG307" i="2" s="1"/>
  <c r="AH307" i="2"/>
  <c r="AI307" i="2"/>
  <c r="AJ307" i="2"/>
  <c r="AK307" i="2"/>
  <c r="AL307" i="2"/>
  <c r="AM307" i="2"/>
  <c r="AN307" i="2"/>
  <c r="AO307" i="2"/>
  <c r="AP307" i="2"/>
  <c r="AQ307" i="2"/>
  <c r="AR307" i="2"/>
  <c r="AT307" i="2"/>
  <c r="AU307" i="2"/>
  <c r="AS307" i="2" s="1"/>
  <c r="AW307" i="2"/>
  <c r="AV307" i="2" s="1"/>
  <c r="AX307" i="2"/>
  <c r="AZ307" i="2"/>
  <c r="AY307" i="2" s="1"/>
  <c r="BA307" i="2"/>
  <c r="BC307" i="2"/>
  <c r="BB307" i="2" s="1"/>
  <c r="BD307" i="2"/>
  <c r="BF307" i="2"/>
  <c r="BE307" i="2" s="1"/>
  <c r="BG307" i="2"/>
  <c r="BI307" i="2"/>
  <c r="BH307" i="2" s="1"/>
  <c r="BJ307" i="2"/>
  <c r="BL307" i="2" a="1"/>
  <c r="BL307" i="2"/>
  <c r="BN307" i="2" s="1"/>
  <c r="BM307" i="2"/>
  <c r="BP307" i="2"/>
  <c r="BQ307" i="2"/>
  <c r="BR307" i="2"/>
  <c r="BS307" i="2"/>
  <c r="BT307" i="2"/>
  <c r="BU307" i="2"/>
  <c r="BV307" i="2"/>
  <c r="BW307" i="2"/>
  <c r="BO307" i="2" s="1"/>
  <c r="BX307" i="2"/>
  <c r="BY307" i="2"/>
  <c r="BZ307" i="2"/>
  <c r="CB307" i="2"/>
  <c r="CC307" i="2"/>
  <c r="CD307" i="2"/>
  <c r="CE307" i="2"/>
  <c r="CF307" i="2"/>
  <c r="CH307" i="2"/>
  <c r="CJ307" i="2"/>
  <c r="CK307" i="2"/>
  <c r="CL307" i="2"/>
  <c r="CN307" i="2"/>
  <c r="CM307" i="2" s="1"/>
  <c r="CP307" i="2"/>
  <c r="CQ307" i="2"/>
  <c r="CR307" i="2"/>
  <c r="CS307" i="2"/>
  <c r="CU307" i="2"/>
  <c r="CT307" i="2" s="1"/>
  <c r="CV307" i="2"/>
  <c r="CX307" i="2"/>
  <c r="CY307" i="2" a="1"/>
  <c r="CY307" i="2"/>
  <c r="CZ307" i="2"/>
  <c r="CW307" i="2" s="1"/>
  <c r="DC307" i="2"/>
  <c r="DF307" i="2" s="1"/>
  <c r="DD307" i="2" a="1"/>
  <c r="DD307" i="2"/>
  <c r="DE307" i="2" s="1"/>
  <c r="DB307" i="2" s="1"/>
  <c r="DG307" i="2"/>
  <c r="DH307" i="2"/>
  <c r="DI307" i="2"/>
  <c r="DK307" i="2"/>
  <c r="DL307" i="2"/>
  <c r="DJ307" i="2" s="1"/>
  <c r="DN307" i="2" a="1"/>
  <c r="DN307" i="2" s="1"/>
  <c r="DP307" i="2" s="1"/>
  <c r="DM307" i="2" s="1"/>
  <c r="DO307" i="2"/>
  <c r="DS307" i="2"/>
  <c r="DR307" i="2" s="1"/>
  <c r="DT307" i="2"/>
  <c r="DV307" i="2"/>
  <c r="DU307" i="2" s="1"/>
  <c r="DW307" i="2"/>
  <c r="DY307" i="2"/>
  <c r="DZ307" i="2" s="1"/>
  <c r="EB307" i="2"/>
  <c r="ED307" i="2"/>
  <c r="EF307" i="2" s="1"/>
  <c r="EE307" i="2"/>
  <c r="EG307" i="2"/>
  <c r="EH307" i="2"/>
  <c r="EI307" i="2"/>
  <c r="EJ307" i="2"/>
  <c r="C308" i="2"/>
  <c r="G308" i="2"/>
  <c r="H308" i="2"/>
  <c r="J308" i="2"/>
  <c r="I308" i="2"/>
  <c r="L308" i="2"/>
  <c r="N308" i="2"/>
  <c r="O308" i="2"/>
  <c r="P308" i="2"/>
  <c r="Q308" i="2"/>
  <c r="S308" i="2"/>
  <c r="T308" i="2"/>
  <c r="R308" i="2" s="1"/>
  <c r="U308" i="2"/>
  <c r="W308" i="2"/>
  <c r="X308" i="2"/>
  <c r="V308" i="2" s="1"/>
  <c r="Y308" i="2"/>
  <c r="AA308" i="2" a="1"/>
  <c r="AA308" i="2" s="1"/>
  <c r="AB308" i="2" a="1"/>
  <c r="AB308" i="2"/>
  <c r="AC308" i="2"/>
  <c r="AF308" i="2" a="1"/>
  <c r="AF308" i="2"/>
  <c r="AG308" i="2" s="1"/>
  <c r="AH308" i="2"/>
  <c r="AI308" i="2"/>
  <c r="AK308" i="2"/>
  <c r="AL308" i="2"/>
  <c r="AJ308" i="2" s="1"/>
  <c r="AM308" i="2"/>
  <c r="AN308" i="2"/>
  <c r="AO308" i="2"/>
  <c r="AP308" i="2"/>
  <c r="AQ308" i="2"/>
  <c r="AR308" i="2"/>
  <c r="AS308" i="2"/>
  <c r="AT308" i="2"/>
  <c r="AU308" i="2"/>
  <c r="AW308" i="2"/>
  <c r="AX308" i="2"/>
  <c r="AY308" i="2"/>
  <c r="AZ308" i="2"/>
  <c r="BA308" i="2"/>
  <c r="BC308" i="2"/>
  <c r="BD308" i="2"/>
  <c r="BF308" i="2"/>
  <c r="BE308" i="2" s="1"/>
  <c r="BG308" i="2"/>
  <c r="BI308" i="2"/>
  <c r="BH308" i="2" s="1"/>
  <c r="BJ308" i="2"/>
  <c r="BL308" i="2" a="1"/>
  <c r="BL308" i="2"/>
  <c r="BM308" i="2" s="1"/>
  <c r="BN308" i="2"/>
  <c r="BP308" i="2"/>
  <c r="BQ308" i="2"/>
  <c r="BR308" i="2"/>
  <c r="BS308" i="2"/>
  <c r="BT308" i="2"/>
  <c r="BU308" i="2"/>
  <c r="BV308" i="2"/>
  <c r="BW308" i="2"/>
  <c r="BX308" i="2"/>
  <c r="BY308" i="2"/>
  <c r="BZ308" i="2"/>
  <c r="CB308" i="2"/>
  <c r="CC308" i="2"/>
  <c r="CD308" i="2"/>
  <c r="CE308" i="2"/>
  <c r="CF308" i="2"/>
  <c r="CH308" i="2"/>
  <c r="CJ308" i="2"/>
  <c r="CI308" i="2" s="1"/>
  <c r="CK308" i="2"/>
  <c r="CL308" i="2"/>
  <c r="CN308" i="2"/>
  <c r="CM308" i="2" s="1"/>
  <c r="CP308" i="2"/>
  <c r="CQ308" i="2"/>
  <c r="CU308" i="2"/>
  <c r="CV308" i="2"/>
  <c r="CT308" i="2" s="1"/>
  <c r="CX308" i="2"/>
  <c r="CY308" i="2" a="1"/>
  <c r="CY308" i="2"/>
  <c r="DA308" i="2" s="1"/>
  <c r="CZ308" i="2"/>
  <c r="CW308" i="2" s="1"/>
  <c r="DC308" i="2"/>
  <c r="DF308" i="2" s="1"/>
  <c r="DD308" i="2" a="1"/>
  <c r="DD308" i="2"/>
  <c r="DE308" i="2" s="1"/>
  <c r="DB308" i="2" s="1"/>
  <c r="DH308" i="2"/>
  <c r="DG308" i="2" s="1"/>
  <c r="DI308" i="2"/>
  <c r="DJ308" i="2"/>
  <c r="DK308" i="2"/>
  <c r="DL308" i="2"/>
  <c r="DN308" i="2" a="1"/>
  <c r="DN308" i="2" s="1"/>
  <c r="DQ308" i="2" s="1"/>
  <c r="DO308" i="2"/>
  <c r="DS308" i="2"/>
  <c r="DT308" i="2"/>
  <c r="DU308" i="2"/>
  <c r="DV308" i="2"/>
  <c r="DW308" i="2"/>
  <c r="DY308" i="2"/>
  <c r="DZ308" i="2" s="1"/>
  <c r="EB308" i="2"/>
  <c r="ED308" i="2"/>
  <c r="EF308" i="2" s="1"/>
  <c r="EE308" i="2"/>
  <c r="EG308" i="2"/>
  <c r="EH308" i="2"/>
  <c r="EI308" i="2"/>
  <c r="EJ308" i="2"/>
  <c r="C309" i="2"/>
  <c r="G309" i="2"/>
  <c r="H309" i="2"/>
  <c r="I309" i="2"/>
  <c r="J309" i="2"/>
  <c r="L309" i="2"/>
  <c r="N309" i="2"/>
  <c r="O309" i="2"/>
  <c r="P309" i="2"/>
  <c r="Q309" i="2"/>
  <c r="S309" i="2"/>
  <c r="T309" i="2"/>
  <c r="R309" i="2" s="1"/>
  <c r="U309" i="2"/>
  <c r="W309" i="2"/>
  <c r="X309" i="2"/>
  <c r="Y309" i="2"/>
  <c r="V309" i="2" s="1"/>
  <c r="Z309" i="2"/>
  <c r="AA309" i="2" a="1"/>
  <c r="AA309" i="2" s="1"/>
  <c r="AB309" i="2" a="1"/>
  <c r="AB309" i="2"/>
  <c r="AD309" i="2" s="1"/>
  <c r="AC309" i="2"/>
  <c r="AF309" i="2" a="1"/>
  <c r="AF309" i="2"/>
  <c r="AG309" i="2" s="1"/>
  <c r="AH309" i="2"/>
  <c r="AI309" i="2"/>
  <c r="AE309" i="2" s="1"/>
  <c r="AK309" i="2"/>
  <c r="AL309" i="2"/>
  <c r="AN309" i="2"/>
  <c r="AM309" i="2" s="1"/>
  <c r="AO309" i="2"/>
  <c r="AQ309" i="2"/>
  <c r="AP309" i="2" s="1"/>
  <c r="AR309" i="2"/>
  <c r="AT309" i="2"/>
  <c r="AS309" i="2" s="1"/>
  <c r="AU309" i="2"/>
  <c r="AW309" i="2"/>
  <c r="AV309" i="2" s="1"/>
  <c r="AX309" i="2"/>
  <c r="AZ309" i="2"/>
  <c r="BA309" i="2"/>
  <c r="AY309" i="2" s="1"/>
  <c r="BC309" i="2"/>
  <c r="BD309" i="2"/>
  <c r="BB309" i="2" s="1"/>
  <c r="BE309" i="2"/>
  <c r="BF309" i="2"/>
  <c r="BG309" i="2"/>
  <c r="BI309" i="2"/>
  <c r="BH309" i="2" s="1"/>
  <c r="BJ309" i="2"/>
  <c r="BL309" i="2" a="1"/>
  <c r="BL309" i="2"/>
  <c r="BM309" i="2" s="1"/>
  <c r="BP309" i="2"/>
  <c r="BQ309" i="2"/>
  <c r="BR309" i="2"/>
  <c r="BS309" i="2"/>
  <c r="BT309" i="2"/>
  <c r="BU309" i="2"/>
  <c r="BV309" i="2"/>
  <c r="BW309" i="2"/>
  <c r="BY309" i="2"/>
  <c r="BZ309" i="2"/>
  <c r="BX309" i="2" s="1"/>
  <c r="CB309" i="2"/>
  <c r="CC309" i="2"/>
  <c r="CD309" i="2"/>
  <c r="CF309" i="2" s="1"/>
  <c r="CG309" i="2" s="1"/>
  <c r="CA309" i="2" s="1"/>
  <c r="CE309" i="2"/>
  <c r="CH309" i="2"/>
  <c r="CI309" i="2"/>
  <c r="CJ309" i="2"/>
  <c r="CK309" i="2"/>
  <c r="CL309" i="2"/>
  <c r="CN309" i="2"/>
  <c r="CM309" i="2" s="1"/>
  <c r="CP309" i="2"/>
  <c r="CQ309" i="2"/>
  <c r="CR309" i="2"/>
  <c r="CT309" i="2"/>
  <c r="CU309" i="2"/>
  <c r="CV309" i="2"/>
  <c r="CX309" i="2"/>
  <c r="CY309" i="2" a="1"/>
  <c r="CY309" i="2"/>
  <c r="CZ309" i="2" s="1"/>
  <c r="CW309" i="2" s="1"/>
  <c r="DA309" i="2"/>
  <c r="DC309" i="2"/>
  <c r="DF309" i="2" s="1"/>
  <c r="DD309" i="2" a="1"/>
  <c r="DD309" i="2"/>
  <c r="DE309" i="2" s="1"/>
  <c r="DB309" i="2" s="1"/>
  <c r="DH309" i="2"/>
  <c r="DG309" i="2" s="1"/>
  <c r="DI309" i="2"/>
  <c r="DJ309" i="2"/>
  <c r="DK309" i="2"/>
  <c r="DL309" i="2"/>
  <c r="DN309" i="2" a="1"/>
  <c r="DN309" i="2" s="1"/>
  <c r="DQ309" i="2" s="1"/>
  <c r="DO309" i="2"/>
  <c r="DS309" i="2"/>
  <c r="DT309" i="2"/>
  <c r="DV309" i="2"/>
  <c r="DW309" i="2"/>
  <c r="DU309" i="2" s="1"/>
  <c r="DY309" i="2"/>
  <c r="DZ309" i="2" s="1"/>
  <c r="EB309" i="2"/>
  <c r="EC309" i="2"/>
  <c r="ED309" i="2"/>
  <c r="EE309" i="2"/>
  <c r="EF309" i="2"/>
  <c r="EG309" i="2"/>
  <c r="EH309" i="2"/>
  <c r="EI309" i="2"/>
  <c r="EJ309" i="2"/>
  <c r="C310" i="2"/>
  <c r="G310" i="2"/>
  <c r="H310" i="2"/>
  <c r="J310" i="2"/>
  <c r="L310" i="2"/>
  <c r="N310" i="2"/>
  <c r="O310" i="2"/>
  <c r="P310" i="2"/>
  <c r="Q310" i="2"/>
  <c r="S310" i="2"/>
  <c r="T310" i="2"/>
  <c r="R310" i="2" s="1"/>
  <c r="U310" i="2"/>
  <c r="W310" i="2"/>
  <c r="X310" i="2"/>
  <c r="Y310" i="2"/>
  <c r="AA310" i="2" a="1"/>
  <c r="AA310" i="2"/>
  <c r="AD310" i="2" s="1"/>
  <c r="AB310" i="2" a="1"/>
  <c r="AB310" i="2"/>
  <c r="AC310" i="2"/>
  <c r="AF310" i="2" a="1"/>
  <c r="AF310" i="2" s="1"/>
  <c r="AG310" i="2"/>
  <c r="AH310" i="2"/>
  <c r="AI310" i="2"/>
  <c r="AK310" i="2"/>
  <c r="AL310" i="2"/>
  <c r="AN310" i="2"/>
  <c r="AO310" i="2"/>
  <c r="AM310" i="2" s="1"/>
  <c r="AQ310" i="2"/>
  <c r="AP310" i="2" s="1"/>
  <c r="AR310" i="2"/>
  <c r="AT310" i="2"/>
  <c r="AU310" i="2"/>
  <c r="AW310" i="2"/>
  <c r="AV310" i="2" s="1"/>
  <c r="AX310" i="2"/>
  <c r="AZ310" i="2"/>
  <c r="BA310" i="2"/>
  <c r="BC310" i="2"/>
  <c r="BB310" i="2" s="1"/>
  <c r="BD310" i="2"/>
  <c r="BE310" i="2"/>
  <c r="BF310" i="2"/>
  <c r="BG310" i="2"/>
  <c r="BI310" i="2"/>
  <c r="BH310" i="2" s="1"/>
  <c r="BJ310" i="2"/>
  <c r="BK310" i="2"/>
  <c r="BL310" i="2" a="1"/>
  <c r="BL310" i="2"/>
  <c r="BP310" i="2"/>
  <c r="BQ310" i="2"/>
  <c r="BR310" i="2"/>
  <c r="BS310" i="2"/>
  <c r="BT310" i="2"/>
  <c r="BU310" i="2"/>
  <c r="BV310" i="2"/>
  <c r="BW310" i="2"/>
  <c r="BO310" i="2" s="1"/>
  <c r="BY310" i="2"/>
  <c r="BX310" i="2" s="1"/>
  <c r="BZ310" i="2"/>
  <c r="CB310" i="2"/>
  <c r="CC310" i="2"/>
  <c r="CD310" i="2"/>
  <c r="CE310" i="2"/>
  <c r="CF310" i="2"/>
  <c r="CG310" i="2" s="1"/>
  <c r="CH310" i="2"/>
  <c r="CJ310" i="2"/>
  <c r="CK310" i="2"/>
  <c r="CL310" i="2"/>
  <c r="CM310" i="2"/>
  <c r="CN310" i="2"/>
  <c r="CP310" i="2"/>
  <c r="CQ310" i="2"/>
  <c r="CU310" i="2"/>
  <c r="CT310" i="2" s="1"/>
  <c r="CV310" i="2"/>
  <c r="CX310" i="2"/>
  <c r="CY310" i="2" a="1"/>
  <c r="CY310" i="2"/>
  <c r="CZ310" i="2" s="1"/>
  <c r="CW310" i="2" s="1"/>
  <c r="DC310" i="2"/>
  <c r="DD310" i="2" a="1"/>
  <c r="DD310" i="2" s="1"/>
  <c r="DE310" i="2" s="1"/>
  <c r="DB310" i="2" s="1"/>
  <c r="DF310" i="2"/>
  <c r="DH310" i="2"/>
  <c r="DG310" i="2" s="1"/>
  <c r="DI310" i="2"/>
  <c r="DK310" i="2"/>
  <c r="DJ310" i="2" s="1"/>
  <c r="DL310" i="2"/>
  <c r="DN310" i="2" a="1"/>
  <c r="DN310" i="2" s="1"/>
  <c r="DO310" i="2"/>
  <c r="DP310" i="2"/>
  <c r="DM310" i="2" s="1"/>
  <c r="DQ310" i="2"/>
  <c r="DR310" i="2"/>
  <c r="DS310" i="2"/>
  <c r="DT310" i="2"/>
  <c r="DU310" i="2"/>
  <c r="DV310" i="2"/>
  <c r="DW310" i="2"/>
  <c r="DY310" i="2"/>
  <c r="EB310" i="2"/>
  <c r="EC310" i="2"/>
  <c r="ED310" i="2"/>
  <c r="EE310" i="2"/>
  <c r="EF310" i="2"/>
  <c r="EH310" i="2"/>
  <c r="C311" i="2"/>
  <c r="G311" i="2"/>
  <c r="H311" i="2"/>
  <c r="J311" i="2"/>
  <c r="L311" i="2"/>
  <c r="N311" i="2"/>
  <c r="O311" i="2"/>
  <c r="P311" i="2"/>
  <c r="Q311" i="2"/>
  <c r="S311" i="2"/>
  <c r="T311" i="2"/>
  <c r="R311" i="2" s="1"/>
  <c r="U311" i="2"/>
  <c r="W311" i="2"/>
  <c r="X311" i="2"/>
  <c r="Y311" i="2"/>
  <c r="AA311" i="2" a="1"/>
  <c r="AA311" i="2"/>
  <c r="AB311" i="2" a="1"/>
  <c r="AB311" i="2" s="1"/>
  <c r="AD311" i="2" s="1"/>
  <c r="AC311" i="2"/>
  <c r="Z311" i="2" s="1"/>
  <c r="AF311" i="2" a="1"/>
  <c r="AF311" i="2" s="1"/>
  <c r="AG311" i="2" s="1"/>
  <c r="AH311" i="2"/>
  <c r="AI311" i="2"/>
  <c r="AJ311" i="2"/>
  <c r="AK311" i="2"/>
  <c r="AL311" i="2"/>
  <c r="AM311" i="2"/>
  <c r="AN311" i="2"/>
  <c r="AO311" i="2"/>
  <c r="AP311" i="2"/>
  <c r="AQ311" i="2"/>
  <c r="AR311" i="2"/>
  <c r="AT311" i="2"/>
  <c r="AU311" i="2"/>
  <c r="AS311" i="2" s="1"/>
  <c r="AW311" i="2"/>
  <c r="AV311" i="2" s="1"/>
  <c r="AX311" i="2"/>
  <c r="AZ311" i="2"/>
  <c r="AY311" i="2" s="1"/>
  <c r="BA311" i="2"/>
  <c r="BC311" i="2"/>
  <c r="BB311" i="2" s="1"/>
  <c r="BD311" i="2"/>
  <c r="BF311" i="2"/>
  <c r="BE311" i="2" s="1"/>
  <c r="BG311" i="2"/>
  <c r="BI311" i="2"/>
  <c r="BH311" i="2" s="1"/>
  <c r="BJ311" i="2"/>
  <c r="BL311" i="2" a="1"/>
  <c r="BL311" i="2"/>
  <c r="BN311" i="2" s="1"/>
  <c r="BM311" i="2"/>
  <c r="BP311" i="2"/>
  <c r="BQ311" i="2"/>
  <c r="BR311" i="2"/>
  <c r="BS311" i="2"/>
  <c r="BT311" i="2"/>
  <c r="BU311" i="2"/>
  <c r="BV311" i="2"/>
  <c r="BW311" i="2"/>
  <c r="BO311" i="2" s="1"/>
  <c r="BX311" i="2"/>
  <c r="BY311" i="2"/>
  <c r="BZ311" i="2"/>
  <c r="CB311" i="2"/>
  <c r="CC311" i="2"/>
  <c r="CD311" i="2"/>
  <c r="CE311" i="2"/>
  <c r="CF311" i="2"/>
  <c r="CH311" i="2"/>
  <c r="CJ311" i="2"/>
  <c r="CK311" i="2"/>
  <c r="CL311" i="2"/>
  <c r="CN311" i="2"/>
  <c r="CM311" i="2" s="1"/>
  <c r="CP311" i="2"/>
  <c r="CQ311" i="2"/>
  <c r="CR311" i="2"/>
  <c r="CS311" i="2"/>
  <c r="CU311" i="2"/>
  <c r="CT311" i="2" s="1"/>
  <c r="CV311" i="2"/>
  <c r="CX311" i="2"/>
  <c r="CY311" i="2" a="1"/>
  <c r="CY311" i="2"/>
  <c r="DA311" i="2" s="1"/>
  <c r="CZ311" i="2"/>
  <c r="CW311" i="2" s="1"/>
  <c r="DC311" i="2"/>
  <c r="DD311" i="2" a="1"/>
  <c r="DD311" i="2"/>
  <c r="DE311" i="2" s="1"/>
  <c r="DB311" i="2" s="1"/>
  <c r="DH311" i="2"/>
  <c r="DG311" i="2" s="1"/>
  <c r="DI311" i="2"/>
  <c r="DK311" i="2"/>
  <c r="DL311" i="2"/>
  <c r="DJ311" i="2" s="1"/>
  <c r="DN311" i="2" a="1"/>
  <c r="DN311" i="2" s="1"/>
  <c r="DQ311" i="2" s="1"/>
  <c r="DO311" i="2"/>
  <c r="DP311" i="2" s="1"/>
  <c r="DM311" i="2" s="1"/>
  <c r="DS311" i="2"/>
  <c r="DR311" i="2" s="1"/>
  <c r="DT311" i="2"/>
  <c r="DU311" i="2"/>
  <c r="DV311" i="2"/>
  <c r="DW311" i="2"/>
  <c r="DX311" i="2"/>
  <c r="DY311" i="2"/>
  <c r="DZ311" i="2" s="1"/>
  <c r="EB311" i="2"/>
  <c r="ED311" i="2"/>
  <c r="EG311" i="2"/>
  <c r="EH311" i="2"/>
  <c r="EI311" i="2"/>
  <c r="EJ311" i="2"/>
  <c r="C312" i="2"/>
  <c r="G312" i="2"/>
  <c r="H312" i="2"/>
  <c r="J312" i="2"/>
  <c r="L312" i="2"/>
  <c r="I312" i="2" s="1"/>
  <c r="N312" i="2"/>
  <c r="O312" i="2"/>
  <c r="P312" i="2"/>
  <c r="Q312" i="2"/>
  <c r="S312" i="2"/>
  <c r="T312" i="2"/>
  <c r="R312" i="2" s="1"/>
  <c r="U312" i="2"/>
  <c r="W312" i="2"/>
  <c r="X312" i="2"/>
  <c r="V312" i="2" s="1"/>
  <c r="Y312" i="2"/>
  <c r="AA312" i="2" a="1"/>
  <c r="AA312" i="2" s="1"/>
  <c r="AB312" i="2" a="1"/>
  <c r="AB312" i="2"/>
  <c r="AC312" i="2"/>
  <c r="AF312" i="2" a="1"/>
  <c r="AF312" i="2"/>
  <c r="AG312" i="2" s="1"/>
  <c r="AH312" i="2"/>
  <c r="AI312" i="2"/>
  <c r="AK312" i="2"/>
  <c r="AL312" i="2"/>
  <c r="AN312" i="2"/>
  <c r="AO312" i="2"/>
  <c r="AM312" i="2" s="1"/>
  <c r="AP312" i="2"/>
  <c r="AQ312" i="2"/>
  <c r="AR312" i="2"/>
  <c r="AS312" i="2"/>
  <c r="AT312" i="2"/>
  <c r="AU312" i="2"/>
  <c r="AW312" i="2"/>
  <c r="AV312" i="2" s="1"/>
  <c r="AX312" i="2"/>
  <c r="AZ312" i="2"/>
  <c r="BA312" i="2"/>
  <c r="AY312" i="2" s="1"/>
  <c r="BC312" i="2"/>
  <c r="BB312" i="2" s="1"/>
  <c r="BD312" i="2"/>
  <c r="BF312" i="2"/>
  <c r="BG312" i="2"/>
  <c r="BI312" i="2"/>
  <c r="BH312" i="2" s="1"/>
  <c r="BJ312" i="2"/>
  <c r="BL312" i="2" a="1"/>
  <c r="BL312" i="2"/>
  <c r="BP312" i="2"/>
  <c r="BQ312" i="2"/>
  <c r="BR312" i="2"/>
  <c r="BS312" i="2"/>
  <c r="BT312" i="2"/>
  <c r="BU312" i="2"/>
  <c r="BO312" i="2" s="1"/>
  <c r="BV312" i="2"/>
  <c r="BW312" i="2"/>
  <c r="BX312" i="2"/>
  <c r="BY312" i="2"/>
  <c r="BZ312" i="2"/>
  <c r="CB312" i="2"/>
  <c r="CC312" i="2"/>
  <c r="CG312" i="2" s="1"/>
  <c r="CA312" i="2" s="1"/>
  <c r="CD312" i="2"/>
  <c r="CE312" i="2"/>
  <c r="CF312" i="2"/>
  <c r="CH312" i="2"/>
  <c r="CJ312" i="2"/>
  <c r="CI312" i="2" s="1"/>
  <c r="CK312" i="2"/>
  <c r="CL312" i="2"/>
  <c r="CN312" i="2"/>
  <c r="CM312" i="2" s="1"/>
  <c r="CP312" i="2"/>
  <c r="CQ312" i="2"/>
  <c r="CT312" i="2"/>
  <c r="CU312" i="2"/>
  <c r="CV312" i="2"/>
  <c r="CX312" i="2"/>
  <c r="CY312" i="2" a="1"/>
  <c r="CY312" i="2"/>
  <c r="CZ312" i="2" s="1"/>
  <c r="CW312" i="2" s="1"/>
  <c r="DC312" i="2"/>
  <c r="DD312" i="2" a="1"/>
  <c r="DD312" i="2"/>
  <c r="DE312" i="2" s="1"/>
  <c r="DB312" i="2" s="1"/>
  <c r="DH312" i="2"/>
  <c r="DG312" i="2" s="1"/>
  <c r="DI312" i="2"/>
  <c r="DJ312" i="2"/>
  <c r="DK312" i="2"/>
  <c r="DL312" i="2"/>
  <c r="DN312" i="2" a="1"/>
  <c r="DN312" i="2" s="1"/>
  <c r="DQ312" i="2" s="1"/>
  <c r="DO312" i="2"/>
  <c r="DS312" i="2"/>
  <c r="DT312" i="2"/>
  <c r="DU312" i="2"/>
  <c r="DV312" i="2"/>
  <c r="DW312" i="2"/>
  <c r="DY312" i="2"/>
  <c r="DZ312" i="2" s="1"/>
  <c r="EB312" i="2"/>
  <c r="ED312" i="2"/>
  <c r="EG312" i="2"/>
  <c r="EH312" i="2"/>
  <c r="EI312" i="2"/>
  <c r="EJ312" i="2"/>
  <c r="C313" i="2"/>
  <c r="G313" i="2"/>
  <c r="H313" i="2"/>
  <c r="J313" i="2"/>
  <c r="L313" i="2"/>
  <c r="I313" i="2" s="1"/>
  <c r="N313" i="2"/>
  <c r="O313" i="2"/>
  <c r="P313" i="2"/>
  <c r="Q313" i="2"/>
  <c r="M313" i="2" s="1"/>
  <c r="S313" i="2"/>
  <c r="T313" i="2"/>
  <c r="U313" i="2"/>
  <c r="W313" i="2"/>
  <c r="X313" i="2"/>
  <c r="Y313" i="2"/>
  <c r="AA313" i="2" a="1"/>
  <c r="AA313" i="2" s="1"/>
  <c r="AB313" i="2" a="1"/>
  <c r="AB313" i="2"/>
  <c r="AC313" i="2"/>
  <c r="AF313" i="2" a="1"/>
  <c r="AF313" i="2" s="1"/>
  <c r="AG313" i="2" s="1"/>
  <c r="AE313" i="2" s="1"/>
  <c r="AH313" i="2"/>
  <c r="AI313" i="2"/>
  <c r="AK313" i="2"/>
  <c r="AL313" i="2"/>
  <c r="AN313" i="2"/>
  <c r="AO313" i="2"/>
  <c r="AQ313" i="2"/>
  <c r="AP313" i="2" s="1"/>
  <c r="AR313" i="2"/>
  <c r="AT313" i="2"/>
  <c r="AS313" i="2" s="1"/>
  <c r="AU313" i="2"/>
  <c r="AW313" i="2"/>
  <c r="AV313" i="2" s="1"/>
  <c r="AX313" i="2"/>
  <c r="AZ313" i="2"/>
  <c r="BA313" i="2"/>
  <c r="AY313" i="2" s="1"/>
  <c r="BB313" i="2"/>
  <c r="BC313" i="2"/>
  <c r="BD313" i="2"/>
  <c r="BE313" i="2"/>
  <c r="BF313" i="2"/>
  <c r="BG313" i="2"/>
  <c r="BI313" i="2"/>
  <c r="BH313" i="2" s="1"/>
  <c r="BJ313" i="2"/>
  <c r="BK313" i="2"/>
  <c r="BL313" i="2" a="1"/>
  <c r="BL313" i="2"/>
  <c r="BM313" i="2" s="1"/>
  <c r="BP313" i="2"/>
  <c r="BQ313" i="2"/>
  <c r="BR313" i="2"/>
  <c r="BS313" i="2"/>
  <c r="BT313" i="2"/>
  <c r="BU313" i="2"/>
  <c r="BV313" i="2"/>
  <c r="BW313" i="2"/>
  <c r="BX313" i="2"/>
  <c r="BY313" i="2"/>
  <c r="BZ313" i="2"/>
  <c r="CB313" i="2"/>
  <c r="CA313" i="2" s="1"/>
  <c r="CC313" i="2"/>
  <c r="CD313" i="2"/>
  <c r="CE313" i="2"/>
  <c r="CF313" i="2"/>
  <c r="CG313" i="2" s="1"/>
  <c r="CH313" i="2"/>
  <c r="CI313" i="2"/>
  <c r="CJ313" i="2"/>
  <c r="CK313" i="2"/>
  <c r="CL313" i="2"/>
  <c r="CN313" i="2"/>
  <c r="CM313" i="2" s="1"/>
  <c r="CP313" i="2"/>
  <c r="CQ313" i="2"/>
  <c r="CR313" i="2" s="1"/>
  <c r="CU313" i="2"/>
  <c r="CV313" i="2"/>
  <c r="CT313" i="2" s="1"/>
  <c r="CX313" i="2"/>
  <c r="CY313" i="2" a="1"/>
  <c r="CY313" i="2"/>
  <c r="DC313" i="2"/>
  <c r="DF313" i="2" s="1"/>
  <c r="DD313" i="2" a="1"/>
  <c r="DD313" i="2"/>
  <c r="DE313" i="2" s="1"/>
  <c r="DB313" i="2" s="1"/>
  <c r="DH313" i="2"/>
  <c r="DG313" i="2" s="1"/>
  <c r="DI313" i="2"/>
  <c r="DJ313" i="2"/>
  <c r="DK313" i="2"/>
  <c r="DL313" i="2"/>
  <c r="DN313" i="2" a="1"/>
  <c r="DN313" i="2" s="1"/>
  <c r="DQ313" i="2" s="1"/>
  <c r="DO313" i="2"/>
  <c r="DS313" i="2"/>
  <c r="DR313" i="2" s="1"/>
  <c r="DT313" i="2"/>
  <c r="DV313" i="2"/>
  <c r="DW313" i="2"/>
  <c r="DU313" i="2" s="1"/>
  <c r="DY313" i="2"/>
  <c r="DZ313" i="2" s="1"/>
  <c r="EB313" i="2"/>
  <c r="EC313" i="2"/>
  <c r="ED313" i="2"/>
  <c r="EE313" i="2"/>
  <c r="EF313" i="2"/>
  <c r="EG313" i="2"/>
  <c r="EH313" i="2"/>
  <c r="EI313" i="2"/>
  <c r="EJ313" i="2"/>
  <c r="C314" i="2"/>
  <c r="H314" i="2"/>
  <c r="G314" i="2" s="1"/>
  <c r="J314" i="2"/>
  <c r="L314" i="2"/>
  <c r="N314" i="2"/>
  <c r="O314" i="2"/>
  <c r="P314" i="2"/>
  <c r="Q314" i="2"/>
  <c r="S314" i="2"/>
  <c r="T314" i="2"/>
  <c r="R314" i="2" s="1"/>
  <c r="U314" i="2"/>
  <c r="W314" i="2"/>
  <c r="X314" i="2"/>
  <c r="Y314" i="2"/>
  <c r="AA314" i="2" a="1"/>
  <c r="AA314" i="2"/>
  <c r="AD314" i="2" s="1"/>
  <c r="AB314" i="2" a="1"/>
  <c r="AB314" i="2"/>
  <c r="AC314" i="2"/>
  <c r="AE314" i="2"/>
  <c r="AF314" i="2" a="1"/>
  <c r="AF314" i="2" s="1"/>
  <c r="AG314" i="2"/>
  <c r="AH314" i="2"/>
  <c r="AI314" i="2"/>
  <c r="AK314" i="2"/>
  <c r="AL314" i="2"/>
  <c r="AN314" i="2"/>
  <c r="AO314" i="2"/>
  <c r="AM314" i="2" s="1"/>
  <c r="AQ314" i="2"/>
  <c r="AP314" i="2" s="1"/>
  <c r="AR314" i="2"/>
  <c r="AT314" i="2"/>
  <c r="AU314" i="2"/>
  <c r="AW314" i="2"/>
  <c r="AV314" i="2" s="1"/>
  <c r="AX314" i="2"/>
  <c r="AZ314" i="2"/>
  <c r="AY314" i="2" s="1"/>
  <c r="BA314" i="2"/>
  <c r="BC314" i="2"/>
  <c r="BB314" i="2" s="1"/>
  <c r="BD314" i="2"/>
  <c r="BE314" i="2"/>
  <c r="BF314" i="2"/>
  <c r="BG314" i="2"/>
  <c r="BI314" i="2"/>
  <c r="BH314" i="2" s="1"/>
  <c r="BJ314" i="2"/>
  <c r="BL314" i="2" a="1"/>
  <c r="BL314" i="2"/>
  <c r="BP314" i="2"/>
  <c r="BQ314" i="2"/>
  <c r="BR314" i="2"/>
  <c r="BS314" i="2"/>
  <c r="BT314" i="2"/>
  <c r="BU314" i="2"/>
  <c r="BV314" i="2"/>
  <c r="BW314" i="2"/>
  <c r="BK314" i="2" s="1"/>
  <c r="BY314" i="2"/>
  <c r="BX314" i="2" s="1"/>
  <c r="BZ314" i="2"/>
  <c r="CB314" i="2"/>
  <c r="CC314" i="2"/>
  <c r="CD314" i="2"/>
  <c r="CF314" i="2" s="1"/>
  <c r="CE314" i="2"/>
  <c r="CH314" i="2"/>
  <c r="CJ314" i="2"/>
  <c r="CK314" i="2"/>
  <c r="CL314" i="2"/>
  <c r="CM314" i="2"/>
  <c r="CN314" i="2"/>
  <c r="CP314" i="2"/>
  <c r="CR314" i="2" s="1"/>
  <c r="CQ314" i="2"/>
  <c r="CS314" i="2"/>
  <c r="CO314" i="2" s="1"/>
  <c r="CT314" i="2"/>
  <c r="CU314" i="2"/>
  <c r="CV314" i="2"/>
  <c r="CX314" i="2"/>
  <c r="CY314" i="2" a="1"/>
  <c r="CY314" i="2"/>
  <c r="CZ314" i="2"/>
  <c r="CW314" i="2" s="1"/>
  <c r="DA314" i="2"/>
  <c r="DC314" i="2"/>
  <c r="DD314" i="2" a="1"/>
  <c r="DD314" i="2" s="1"/>
  <c r="DH314" i="2"/>
  <c r="DI314" i="2"/>
  <c r="DJ314" i="2"/>
  <c r="DK314" i="2"/>
  <c r="DL314" i="2"/>
  <c r="DN314" i="2" a="1"/>
  <c r="DN314" i="2" s="1"/>
  <c r="DP314" i="2" s="1"/>
  <c r="DM314" i="2" s="1"/>
  <c r="DO314" i="2"/>
  <c r="DR314" i="2"/>
  <c r="DS314" i="2"/>
  <c r="DT314" i="2"/>
  <c r="DU314" i="2"/>
  <c r="DV314" i="2"/>
  <c r="DW314" i="2"/>
  <c r="DY314" i="2"/>
  <c r="EB314" i="2"/>
  <c r="ED314" i="2"/>
  <c r="EE314" i="2" s="1"/>
  <c r="EH314" i="2"/>
  <c r="C315" i="2"/>
  <c r="H315" i="2"/>
  <c r="G315" i="2" s="1"/>
  <c r="J315" i="2"/>
  <c r="L315" i="2"/>
  <c r="I315" i="2" s="1"/>
  <c r="N315" i="2"/>
  <c r="O315" i="2"/>
  <c r="P315" i="2"/>
  <c r="Q315" i="2"/>
  <c r="S315" i="2"/>
  <c r="T315" i="2"/>
  <c r="U315" i="2"/>
  <c r="W315" i="2"/>
  <c r="V315" i="2" s="1"/>
  <c r="X315" i="2"/>
  <c r="Y315" i="2"/>
  <c r="AA315" i="2" a="1"/>
  <c r="AA315" i="2"/>
  <c r="AD315" i="2" s="1"/>
  <c r="AB315" i="2" a="1"/>
  <c r="AB315" i="2"/>
  <c r="AC315" i="2"/>
  <c r="Z315" i="2" s="1"/>
  <c r="AF315" i="2" a="1"/>
  <c r="AF315" i="2"/>
  <c r="AG315" i="2"/>
  <c r="AH315" i="2"/>
  <c r="AI315" i="2"/>
  <c r="AK315" i="2"/>
  <c r="AJ315" i="2" s="1"/>
  <c r="AL315" i="2"/>
  <c r="AN315" i="2"/>
  <c r="AM315" i="2" s="1"/>
  <c r="AO315" i="2"/>
  <c r="AP315" i="2"/>
  <c r="AQ315" i="2"/>
  <c r="AR315" i="2"/>
  <c r="AS315" i="2"/>
  <c r="AT315" i="2"/>
  <c r="AU315" i="2"/>
  <c r="AW315" i="2"/>
  <c r="AX315" i="2"/>
  <c r="AV315" i="2" s="1"/>
  <c r="AZ315" i="2"/>
  <c r="AY315" i="2" s="1"/>
  <c r="BA315" i="2"/>
  <c r="BC315" i="2"/>
  <c r="BB315" i="2" s="1"/>
  <c r="BD315" i="2"/>
  <c r="BE315" i="2"/>
  <c r="BF315" i="2"/>
  <c r="BG315" i="2"/>
  <c r="BI315" i="2"/>
  <c r="BH315" i="2" s="1"/>
  <c r="BJ315" i="2"/>
  <c r="BK315" i="2"/>
  <c r="BL315" i="2" a="1"/>
  <c r="BL315" i="2"/>
  <c r="BN315" i="2" s="1"/>
  <c r="BM315" i="2"/>
  <c r="BP315" i="2"/>
  <c r="BQ315" i="2"/>
  <c r="BR315" i="2"/>
  <c r="BS315" i="2"/>
  <c r="BT315" i="2"/>
  <c r="BU315" i="2"/>
  <c r="BV315" i="2"/>
  <c r="BW315" i="2"/>
  <c r="BY315" i="2"/>
  <c r="BZ315" i="2"/>
  <c r="BX315" i="2" s="1"/>
  <c r="CB315" i="2"/>
  <c r="CC315" i="2"/>
  <c r="CD315" i="2"/>
  <c r="CF315" i="2" s="1"/>
  <c r="CE315" i="2"/>
  <c r="CH315" i="2"/>
  <c r="CI315" i="2"/>
  <c r="CJ315" i="2"/>
  <c r="CK315" i="2"/>
  <c r="CL315" i="2"/>
  <c r="CM315" i="2"/>
  <c r="CN315" i="2"/>
  <c r="CP315" i="2"/>
  <c r="CS315" i="2" s="1"/>
  <c r="CQ315" i="2"/>
  <c r="CR315" i="2"/>
  <c r="CT315" i="2"/>
  <c r="CU315" i="2"/>
  <c r="CV315" i="2"/>
  <c r="CX315" i="2"/>
  <c r="CY315" i="2" a="1"/>
  <c r="CY315" i="2" s="1"/>
  <c r="CZ315" i="2" s="1"/>
  <c r="CW315" i="2" s="1"/>
  <c r="DB315" i="2"/>
  <c r="DC315" i="2"/>
  <c r="DF315" i="2" s="1"/>
  <c r="DD315" i="2" a="1"/>
  <c r="DD315" i="2"/>
  <c r="DE315" i="2"/>
  <c r="DH315" i="2"/>
  <c r="DI315" i="2"/>
  <c r="DG315" i="2" s="1"/>
  <c r="DJ315" i="2"/>
  <c r="DK315" i="2"/>
  <c r="DL315" i="2"/>
  <c r="DN315" i="2" a="1"/>
  <c r="DN315" i="2" s="1"/>
  <c r="DP315" i="2" s="1"/>
  <c r="DM315" i="2" s="1"/>
  <c r="DO315" i="2"/>
  <c r="DS315" i="2"/>
  <c r="DR315" i="2" s="1"/>
  <c r="DT315" i="2"/>
  <c r="DV315" i="2"/>
  <c r="DU315" i="2" s="1"/>
  <c r="DW315" i="2"/>
  <c r="DY315" i="2"/>
  <c r="DZ315" i="2" s="1"/>
  <c r="EA315" i="2"/>
  <c r="EB315" i="2"/>
  <c r="DX315" i="2" s="1"/>
  <c r="ED315" i="2"/>
  <c r="EC315" i="2" s="1"/>
  <c r="EG315" i="2"/>
  <c r="EH315" i="2"/>
  <c r="EI315" i="2"/>
  <c r="EJ315" i="2"/>
  <c r="C316" i="2"/>
  <c r="G316" i="2"/>
  <c r="H316" i="2"/>
  <c r="J316" i="2"/>
  <c r="L316" i="2"/>
  <c r="N316" i="2"/>
  <c r="O316" i="2"/>
  <c r="P316" i="2"/>
  <c r="M316" i="2" s="1"/>
  <c r="Q316" i="2"/>
  <c r="S316" i="2"/>
  <c r="T316" i="2"/>
  <c r="U316" i="2"/>
  <c r="W316" i="2"/>
  <c r="X316" i="2"/>
  <c r="Y316" i="2"/>
  <c r="AA316" i="2" a="1"/>
  <c r="AA316" i="2" s="1"/>
  <c r="AB316" i="2" a="1"/>
  <c r="AB316" i="2" s="1"/>
  <c r="AD316" i="2" s="1"/>
  <c r="Z316" i="2" s="1"/>
  <c r="AC316" i="2"/>
  <c r="AF316" i="2" a="1"/>
  <c r="AF316" i="2"/>
  <c r="AG316" i="2" s="1"/>
  <c r="AE316" i="2" s="1"/>
  <c r="AH316" i="2"/>
  <c r="AI316" i="2"/>
  <c r="AK316" i="2"/>
  <c r="AL316" i="2"/>
  <c r="AN316" i="2"/>
  <c r="AO316" i="2"/>
  <c r="AM316" i="2" s="1"/>
  <c r="AP316" i="2"/>
  <c r="AQ316" i="2"/>
  <c r="AR316" i="2"/>
  <c r="AS316" i="2"/>
  <c r="AT316" i="2"/>
  <c r="AU316" i="2"/>
  <c r="AW316" i="2"/>
  <c r="AX316" i="2"/>
  <c r="AZ316" i="2"/>
  <c r="BA316" i="2"/>
  <c r="AY316" i="2" s="1"/>
  <c r="BB316" i="2"/>
  <c r="BC316" i="2"/>
  <c r="BD316" i="2"/>
  <c r="BF316" i="2"/>
  <c r="BE316" i="2" s="1"/>
  <c r="BG316" i="2"/>
  <c r="BI316" i="2"/>
  <c r="BJ316" i="2"/>
  <c r="BK316" i="2"/>
  <c r="BL316" i="2" a="1"/>
  <c r="BL316" i="2" s="1"/>
  <c r="BM316" i="2" s="1"/>
  <c r="BP316" i="2"/>
  <c r="BQ316" i="2"/>
  <c r="BR316" i="2"/>
  <c r="BS316" i="2"/>
  <c r="BT316" i="2"/>
  <c r="BU316" i="2"/>
  <c r="BV316" i="2"/>
  <c r="BW316" i="2"/>
  <c r="BX316" i="2"/>
  <c r="BY316" i="2"/>
  <c r="BZ316" i="2"/>
  <c r="CB316" i="2"/>
  <c r="CA316" i="2" s="1"/>
  <c r="CC316" i="2"/>
  <c r="CG316" i="2" s="1"/>
  <c r="CD316" i="2"/>
  <c r="CE316" i="2"/>
  <c r="CF316" i="2"/>
  <c r="CH316" i="2"/>
  <c r="CJ316" i="2"/>
  <c r="CI316" i="2" s="1"/>
  <c r="CK316" i="2"/>
  <c r="CL316" i="2"/>
  <c r="CN316" i="2"/>
  <c r="CM316" i="2" s="1"/>
  <c r="CP316" i="2"/>
  <c r="CQ316" i="2"/>
  <c r="CR316" i="2" s="1"/>
  <c r="CS316" i="2"/>
  <c r="CU316" i="2"/>
  <c r="CV316" i="2"/>
  <c r="CT316" i="2" s="1"/>
  <c r="CX316" i="2"/>
  <c r="CY316" i="2" a="1"/>
  <c r="CY316" i="2" s="1"/>
  <c r="DC316" i="2"/>
  <c r="DD316" i="2" a="1"/>
  <c r="DD316" i="2" s="1"/>
  <c r="DE316" i="2" s="1"/>
  <c r="DB316" i="2" s="1"/>
  <c r="DH316" i="2"/>
  <c r="DG316" i="2" s="1"/>
  <c r="DI316" i="2"/>
  <c r="DK316" i="2"/>
  <c r="DJ316" i="2" s="1"/>
  <c r="DL316" i="2"/>
  <c r="DN316" i="2" a="1"/>
  <c r="DN316" i="2" s="1"/>
  <c r="DQ316" i="2" s="1"/>
  <c r="DO316" i="2"/>
  <c r="DR316" i="2"/>
  <c r="DS316" i="2"/>
  <c r="DT316" i="2"/>
  <c r="DV316" i="2"/>
  <c r="DW316" i="2"/>
  <c r="DY316" i="2"/>
  <c r="DZ316" i="2" s="1"/>
  <c r="EB316" i="2"/>
  <c r="EC316" i="2"/>
  <c r="ED316" i="2"/>
  <c r="EF316" i="2" s="1"/>
  <c r="EE316" i="2"/>
  <c r="EH316" i="2"/>
  <c r="C317" i="2"/>
  <c r="G317" i="2"/>
  <c r="H317" i="2"/>
  <c r="J317" i="2"/>
  <c r="L317" i="2"/>
  <c r="N317" i="2"/>
  <c r="O317" i="2"/>
  <c r="P317" i="2"/>
  <c r="Q317" i="2"/>
  <c r="S317" i="2"/>
  <c r="T317" i="2"/>
  <c r="U317" i="2"/>
  <c r="W317" i="2"/>
  <c r="X317" i="2"/>
  <c r="Y317" i="2"/>
  <c r="AA317" i="2" a="1"/>
  <c r="AA317" i="2" s="1"/>
  <c r="AD317" i="2" s="1"/>
  <c r="AB317" i="2" a="1"/>
  <c r="AB317" i="2"/>
  <c r="AC317" i="2"/>
  <c r="AF317" i="2" a="1"/>
  <c r="AF317" i="2"/>
  <c r="AG317" i="2" s="1"/>
  <c r="AE317" i="2" s="1"/>
  <c r="AH317" i="2"/>
  <c r="AI317" i="2"/>
  <c r="AJ317" i="2"/>
  <c r="AK317" i="2"/>
  <c r="AL317" i="2"/>
  <c r="AN317" i="2"/>
  <c r="AM317" i="2" s="1"/>
  <c r="AO317" i="2"/>
  <c r="AQ317" i="2"/>
  <c r="AP317" i="2" s="1"/>
  <c r="AR317" i="2"/>
  <c r="AS317" i="2"/>
  <c r="AT317" i="2"/>
  <c r="AU317" i="2"/>
  <c r="AW317" i="2"/>
  <c r="AV317" i="2" s="1"/>
  <c r="AX317" i="2"/>
  <c r="AZ317" i="2"/>
  <c r="BA317" i="2"/>
  <c r="AY317" i="2" s="1"/>
  <c r="BB317" i="2"/>
  <c r="BC317" i="2"/>
  <c r="BD317" i="2"/>
  <c r="BE317" i="2"/>
  <c r="BF317" i="2"/>
  <c r="BG317" i="2"/>
  <c r="BI317" i="2"/>
  <c r="BJ317" i="2"/>
  <c r="BK317" i="2"/>
  <c r="BL317" i="2" a="1"/>
  <c r="BL317" i="2"/>
  <c r="BM317" i="2" s="1"/>
  <c r="BN317" i="2"/>
  <c r="BP317" i="2"/>
  <c r="BQ317" i="2"/>
  <c r="BR317" i="2"/>
  <c r="BS317" i="2"/>
  <c r="BT317" i="2"/>
  <c r="BU317" i="2"/>
  <c r="BV317" i="2"/>
  <c r="BW317" i="2"/>
  <c r="BO317" i="2" s="1"/>
  <c r="BY317" i="2"/>
  <c r="BX317" i="2" s="1"/>
  <c r="BZ317" i="2"/>
  <c r="CB317" i="2"/>
  <c r="CC317" i="2"/>
  <c r="CD317" i="2"/>
  <c r="CE317" i="2"/>
  <c r="CH317" i="2"/>
  <c r="CJ317" i="2"/>
  <c r="CK317" i="2"/>
  <c r="CL317" i="2"/>
  <c r="CI317" i="2" s="1"/>
  <c r="CM317" i="2"/>
  <c r="CN317" i="2"/>
  <c r="CP317" i="2"/>
  <c r="CQ317" i="2"/>
  <c r="CU317" i="2"/>
  <c r="CT317" i="2" s="1"/>
  <c r="CV317" i="2"/>
  <c r="CX317" i="2"/>
  <c r="CY317" i="2" a="1"/>
  <c r="CY317" i="2"/>
  <c r="CZ317" i="2" s="1"/>
  <c r="CW317" i="2" s="1"/>
  <c r="DC317" i="2"/>
  <c r="DD317" i="2" a="1"/>
  <c r="DD317" i="2" s="1"/>
  <c r="DF317" i="2" s="1"/>
  <c r="DE317" i="2"/>
  <c r="DB317" i="2" s="1"/>
  <c r="DH317" i="2"/>
  <c r="DG317" i="2" s="1"/>
  <c r="DI317" i="2"/>
  <c r="DJ317" i="2"/>
  <c r="DK317" i="2"/>
  <c r="DL317" i="2"/>
  <c r="DN317" i="2" a="1"/>
  <c r="DN317" i="2" s="1"/>
  <c r="DO317" i="2"/>
  <c r="DP317" i="2" s="1"/>
  <c r="DM317" i="2" s="1"/>
  <c r="DS317" i="2"/>
  <c r="DR317" i="2" s="1"/>
  <c r="DT317" i="2"/>
  <c r="DV317" i="2"/>
  <c r="DW317" i="2"/>
  <c r="DU317" i="2" s="1"/>
  <c r="DX317" i="2"/>
  <c r="DY317" i="2"/>
  <c r="DZ317" i="2"/>
  <c r="EA317" i="2"/>
  <c r="EB317" i="2"/>
  <c r="EC317" i="2"/>
  <c r="ED317" i="2"/>
  <c r="EE317" i="2"/>
  <c r="EF317" i="2"/>
  <c r="EH317" i="2"/>
  <c r="C318" i="2"/>
  <c r="H318" i="2"/>
  <c r="G318" i="2" s="1"/>
  <c r="J318" i="2"/>
  <c r="I318" i="2" s="1"/>
  <c r="L318" i="2"/>
  <c r="N318" i="2"/>
  <c r="O318" i="2"/>
  <c r="P318" i="2"/>
  <c r="Q318" i="2"/>
  <c r="S318" i="2"/>
  <c r="T318" i="2"/>
  <c r="R318" i="2" s="1"/>
  <c r="U318" i="2"/>
  <c r="W318" i="2"/>
  <c r="X318" i="2"/>
  <c r="Y318" i="2"/>
  <c r="V318" i="2" s="1"/>
  <c r="AA318" i="2" a="1"/>
  <c r="AA318" i="2"/>
  <c r="AB318" i="2" a="1"/>
  <c r="AB318" i="2"/>
  <c r="AD318" i="2" s="1"/>
  <c r="Z318" i="2" s="1"/>
  <c r="AC318" i="2"/>
  <c r="AF318" i="2" a="1"/>
  <c r="AF318" i="2" s="1"/>
  <c r="AG318" i="2" s="1"/>
  <c r="AE318" i="2" s="1"/>
  <c r="AH318" i="2"/>
  <c r="AI318" i="2"/>
  <c r="AJ318" i="2"/>
  <c r="AK318" i="2"/>
  <c r="AL318" i="2"/>
  <c r="AM318" i="2"/>
  <c r="AN318" i="2"/>
  <c r="AO318" i="2"/>
  <c r="AP318" i="2"/>
  <c r="AQ318" i="2"/>
  <c r="AR318" i="2"/>
  <c r="AT318" i="2"/>
  <c r="AS318" i="2" s="1"/>
  <c r="AU318" i="2"/>
  <c r="AW318" i="2"/>
  <c r="AV318" i="2" s="1"/>
  <c r="AX318" i="2"/>
  <c r="AY318" i="2"/>
  <c r="AZ318" i="2"/>
  <c r="BA318" i="2"/>
  <c r="BC318" i="2"/>
  <c r="BB318" i="2" s="1"/>
  <c r="BD318" i="2"/>
  <c r="BF318" i="2"/>
  <c r="BG318" i="2"/>
  <c r="BE318" i="2" s="1"/>
  <c r="BH318" i="2"/>
  <c r="BI318" i="2"/>
  <c r="BJ318" i="2"/>
  <c r="BL318" i="2" a="1"/>
  <c r="BL318" i="2"/>
  <c r="BM318" i="2" s="1"/>
  <c r="BP318" i="2"/>
  <c r="BQ318" i="2"/>
  <c r="BR318" i="2"/>
  <c r="BS318" i="2"/>
  <c r="BT318" i="2"/>
  <c r="BU318" i="2"/>
  <c r="BV318" i="2"/>
  <c r="BW318" i="2"/>
  <c r="BK318" i="2" s="1"/>
  <c r="BX318" i="2"/>
  <c r="BY318" i="2"/>
  <c r="BZ318" i="2"/>
  <c r="CB318" i="2"/>
  <c r="CC318" i="2"/>
  <c r="CD318" i="2"/>
  <c r="CE318" i="2"/>
  <c r="CF318" i="2"/>
  <c r="CG318" i="2"/>
  <c r="CH318" i="2"/>
  <c r="CJ318" i="2"/>
  <c r="CK318" i="2"/>
  <c r="CL318" i="2"/>
  <c r="CN318" i="2"/>
  <c r="CM318" i="2" s="1"/>
  <c r="CP318" i="2"/>
  <c r="CR318" i="2" s="1"/>
  <c r="CQ318" i="2"/>
  <c r="CT318" i="2"/>
  <c r="CU318" i="2"/>
  <c r="CV318" i="2"/>
  <c r="CX318" i="2"/>
  <c r="DA318" i="2" s="1"/>
  <c r="CY318" i="2" a="1"/>
  <c r="CY318" i="2"/>
  <c r="CZ318" i="2" s="1"/>
  <c r="CW318" i="2" s="1"/>
  <c r="DC318" i="2"/>
  <c r="DD318" i="2" a="1"/>
  <c r="DD318" i="2" s="1"/>
  <c r="DG318" i="2"/>
  <c r="DH318" i="2"/>
  <c r="DI318" i="2"/>
  <c r="DK318" i="2"/>
  <c r="DL318" i="2"/>
  <c r="DN318" i="2" a="1"/>
  <c r="DN318" i="2" s="1"/>
  <c r="DQ318" i="2" s="1"/>
  <c r="DO318" i="2"/>
  <c r="DS318" i="2"/>
  <c r="DR318" i="2" s="1"/>
  <c r="DT318" i="2"/>
  <c r="DU318" i="2"/>
  <c r="DV318" i="2"/>
  <c r="DW318" i="2"/>
  <c r="DY318" i="2"/>
  <c r="EB318" i="2"/>
  <c r="ED318" i="2"/>
  <c r="EC318" i="2" s="1"/>
  <c r="EG318" i="2"/>
  <c r="EH318" i="2"/>
  <c r="EJ318" i="2" s="1"/>
  <c r="EI318" i="2"/>
  <c r="C319" i="2"/>
  <c r="H319" i="2"/>
  <c r="G319" i="2" s="1"/>
  <c r="J319" i="2"/>
  <c r="L319" i="2"/>
  <c r="M319" i="2"/>
  <c r="N319" i="2"/>
  <c r="O319" i="2"/>
  <c r="P319" i="2"/>
  <c r="Q319" i="2"/>
  <c r="S319" i="2"/>
  <c r="T319" i="2"/>
  <c r="R319" i="2" s="1"/>
  <c r="U319" i="2"/>
  <c r="W319" i="2"/>
  <c r="X319" i="2"/>
  <c r="V319" i="2" s="1"/>
  <c r="Y319" i="2"/>
  <c r="AA319" i="2" a="1"/>
  <c r="AA319" i="2"/>
  <c r="AB319" i="2" a="1"/>
  <c r="AB319" i="2" s="1"/>
  <c r="AD319" i="2" s="1"/>
  <c r="Z319" i="2" s="1"/>
  <c r="AC319" i="2"/>
  <c r="AF319" i="2" a="1"/>
  <c r="AF319" i="2"/>
  <c r="AG319" i="2" s="1"/>
  <c r="AH319" i="2"/>
  <c r="AI319" i="2"/>
  <c r="AJ319" i="2"/>
  <c r="AK319" i="2"/>
  <c r="AL319" i="2"/>
  <c r="AN319" i="2"/>
  <c r="AM319" i="2" s="1"/>
  <c r="AO319" i="2"/>
  <c r="AQ319" i="2"/>
  <c r="AP319" i="2" s="1"/>
  <c r="AR319" i="2"/>
  <c r="AT319" i="2"/>
  <c r="AU319" i="2"/>
  <c r="AS319" i="2" s="1"/>
  <c r="AV319" i="2"/>
  <c r="AW319" i="2"/>
  <c r="AX319" i="2"/>
  <c r="AZ319" i="2"/>
  <c r="AY319" i="2" s="1"/>
  <c r="BA319" i="2"/>
  <c r="BC319" i="2"/>
  <c r="BD319" i="2"/>
  <c r="BE319" i="2"/>
  <c r="BF319" i="2"/>
  <c r="BG319" i="2"/>
  <c r="BI319" i="2"/>
  <c r="BH319" i="2" s="1"/>
  <c r="BJ319" i="2"/>
  <c r="BL319" i="2" a="1"/>
  <c r="BL319" i="2"/>
  <c r="BN319" i="2" s="1"/>
  <c r="BM319" i="2"/>
  <c r="BP319" i="2"/>
  <c r="BQ319" i="2"/>
  <c r="BR319" i="2"/>
  <c r="BS319" i="2"/>
  <c r="BT319" i="2"/>
  <c r="BU319" i="2"/>
  <c r="BV319" i="2"/>
  <c r="BW319" i="2"/>
  <c r="BX319" i="2"/>
  <c r="BY319" i="2"/>
  <c r="BZ319" i="2"/>
  <c r="CB319" i="2"/>
  <c r="CC319" i="2"/>
  <c r="CD319" i="2"/>
  <c r="CF319" i="2" s="1"/>
  <c r="CE319" i="2"/>
  <c r="CH319" i="2"/>
  <c r="CJ319" i="2"/>
  <c r="CK319" i="2"/>
  <c r="CL319" i="2"/>
  <c r="CM319" i="2"/>
  <c r="CN319" i="2"/>
  <c r="CP319" i="2"/>
  <c r="CQ319" i="2"/>
  <c r="CS319" i="2"/>
  <c r="CU319" i="2"/>
  <c r="CV319" i="2"/>
  <c r="CT319" i="2" s="1"/>
  <c r="CX319" i="2"/>
  <c r="CY319" i="2" a="1"/>
  <c r="CY319" i="2" s="1"/>
  <c r="CZ319" i="2" s="1"/>
  <c r="CW319" i="2" s="1"/>
  <c r="DC319" i="2"/>
  <c r="DD319" i="2" a="1"/>
  <c r="DD319" i="2"/>
  <c r="DF319" i="2" s="1"/>
  <c r="DE319" i="2"/>
  <c r="DB319" i="2" s="1"/>
  <c r="DH319" i="2"/>
  <c r="DI319" i="2"/>
  <c r="DJ319" i="2"/>
  <c r="DK319" i="2"/>
  <c r="DL319" i="2"/>
  <c r="DN319" i="2" a="1"/>
  <c r="DN319" i="2" s="1"/>
  <c r="DQ319" i="2" s="1"/>
  <c r="DO319" i="2"/>
  <c r="DS319" i="2"/>
  <c r="DR319" i="2" s="1"/>
  <c r="DT319" i="2"/>
  <c r="DV319" i="2"/>
  <c r="DU319" i="2" s="1"/>
  <c r="DW319" i="2"/>
  <c r="DX319" i="2"/>
  <c r="DY319" i="2"/>
  <c r="DZ319" i="2" s="1"/>
  <c r="EA319" i="2"/>
  <c r="EB319" i="2"/>
  <c r="EC319" i="2"/>
  <c r="ED319" i="2"/>
  <c r="EF319" i="2" s="1"/>
  <c r="EE319" i="2"/>
  <c r="EG319" i="2"/>
  <c r="EH319" i="2"/>
  <c r="EI319" i="2"/>
  <c r="EJ319" i="2"/>
  <c r="C320" i="2"/>
  <c r="G320" i="2"/>
  <c r="H320" i="2"/>
  <c r="J320" i="2"/>
  <c r="I320" i="2"/>
  <c r="L320" i="2"/>
  <c r="N320" i="2"/>
  <c r="O320" i="2"/>
  <c r="P320" i="2"/>
  <c r="Q320" i="2"/>
  <c r="S320" i="2"/>
  <c r="T320" i="2"/>
  <c r="U320" i="2"/>
  <c r="W320" i="2"/>
  <c r="X320" i="2"/>
  <c r="V320" i="2" s="1"/>
  <c r="Y320" i="2"/>
  <c r="AA320" i="2" a="1"/>
  <c r="AA320" i="2" s="1"/>
  <c r="AB320" i="2" a="1"/>
  <c r="AB320" i="2"/>
  <c r="AC320" i="2"/>
  <c r="AD320" i="2"/>
  <c r="Z320" i="2" s="1"/>
  <c r="AF320" i="2" a="1"/>
  <c r="AF320" i="2"/>
  <c r="AG320" i="2" s="1"/>
  <c r="AE320" i="2" s="1"/>
  <c r="AH320" i="2"/>
  <c r="AI320" i="2"/>
  <c r="AK320" i="2"/>
  <c r="AL320" i="2"/>
  <c r="AJ320" i="2" s="1"/>
  <c r="AM320" i="2"/>
  <c r="AN320" i="2"/>
  <c r="AO320" i="2"/>
  <c r="AP320" i="2"/>
  <c r="AQ320" i="2"/>
  <c r="AR320" i="2"/>
  <c r="AT320" i="2"/>
  <c r="AS320" i="2" s="1"/>
  <c r="AU320" i="2"/>
  <c r="AW320" i="2"/>
  <c r="AV320" i="2" s="1"/>
  <c r="AX320" i="2"/>
  <c r="AZ320" i="2"/>
  <c r="BA320" i="2"/>
  <c r="AY320" i="2" s="1"/>
  <c r="BC320" i="2"/>
  <c r="BB320" i="2" s="1"/>
  <c r="BD320" i="2"/>
  <c r="BF320" i="2"/>
  <c r="BE320" i="2" s="1"/>
  <c r="BG320" i="2"/>
  <c r="BI320" i="2"/>
  <c r="BH320" i="2" s="1"/>
  <c r="BJ320" i="2"/>
  <c r="BL320" i="2" a="1"/>
  <c r="BL320" i="2" s="1"/>
  <c r="BP320" i="2"/>
  <c r="BQ320" i="2"/>
  <c r="BR320" i="2"/>
  <c r="BS320" i="2"/>
  <c r="BT320" i="2"/>
  <c r="BU320" i="2"/>
  <c r="BV320" i="2"/>
  <c r="BW320" i="2"/>
  <c r="BY320" i="2"/>
  <c r="BX320" i="2" s="1"/>
  <c r="BZ320" i="2"/>
  <c r="CB320" i="2"/>
  <c r="CC320" i="2"/>
  <c r="CG320" i="2" s="1"/>
  <c r="CD320" i="2"/>
  <c r="CF320" i="2" s="1"/>
  <c r="CE320" i="2"/>
  <c r="CH320" i="2"/>
  <c r="CJ320" i="2"/>
  <c r="CK320" i="2"/>
  <c r="CL320" i="2"/>
  <c r="CN320" i="2"/>
  <c r="CM320" i="2" s="1"/>
  <c r="CP320" i="2"/>
  <c r="CQ320" i="2"/>
  <c r="CR320" i="2" s="1"/>
  <c r="CU320" i="2"/>
  <c r="CV320" i="2"/>
  <c r="CT320" i="2" s="1"/>
  <c r="CX320" i="2"/>
  <c r="DA320" i="2" s="1"/>
  <c r="CY320" i="2" a="1"/>
  <c r="CY320" i="2"/>
  <c r="CZ320" i="2" s="1"/>
  <c r="CW320" i="2" s="1"/>
  <c r="DC320" i="2"/>
  <c r="DD320" i="2" a="1"/>
  <c r="DD320" i="2" s="1"/>
  <c r="DF320" i="2" s="1"/>
  <c r="DE320" i="2"/>
  <c r="DB320" i="2" s="1"/>
  <c r="DH320" i="2"/>
  <c r="DG320" i="2" s="1"/>
  <c r="DI320" i="2"/>
  <c r="DJ320" i="2"/>
  <c r="DK320" i="2"/>
  <c r="DL320" i="2"/>
  <c r="DN320" i="2" a="1"/>
  <c r="DN320" i="2" s="1"/>
  <c r="DQ320" i="2" s="1"/>
  <c r="DO320" i="2"/>
  <c r="DR320" i="2"/>
  <c r="DS320" i="2"/>
  <c r="DT320" i="2"/>
  <c r="DU320" i="2"/>
  <c r="DV320" i="2"/>
  <c r="DW320" i="2"/>
  <c r="DY320" i="2"/>
  <c r="DZ320" i="2" s="1"/>
  <c r="EB320" i="2"/>
  <c r="ED320" i="2"/>
  <c r="EE320" i="2"/>
  <c r="EG320" i="2"/>
  <c r="EH320" i="2"/>
  <c r="EI320" i="2"/>
  <c r="EJ320" i="2"/>
  <c r="C321" i="2"/>
  <c r="G321" i="2"/>
  <c r="H321" i="2"/>
  <c r="J321" i="2"/>
  <c r="L321" i="2"/>
  <c r="N321" i="2"/>
  <c r="O321" i="2"/>
  <c r="P321" i="2"/>
  <c r="Q321" i="2"/>
  <c r="S321" i="2"/>
  <c r="R321" i="2" s="1"/>
  <c r="T321" i="2"/>
  <c r="U321" i="2"/>
  <c r="W321" i="2"/>
  <c r="X321" i="2"/>
  <c r="Y321" i="2"/>
  <c r="AA321" i="2" a="1"/>
  <c r="AA321" i="2" s="1"/>
  <c r="AB321" i="2" a="1"/>
  <c r="AB321" i="2"/>
  <c r="AC321" i="2"/>
  <c r="AF321" i="2" a="1"/>
  <c r="AF321" i="2"/>
  <c r="AG321" i="2" s="1"/>
  <c r="AH321" i="2"/>
  <c r="AI321" i="2"/>
  <c r="AJ321" i="2"/>
  <c r="AK321" i="2"/>
  <c r="AL321" i="2"/>
  <c r="AN321" i="2"/>
  <c r="AM321" i="2" s="1"/>
  <c r="AO321" i="2"/>
  <c r="AQ321" i="2"/>
  <c r="AR321" i="2"/>
  <c r="AS321" i="2"/>
  <c r="AT321" i="2"/>
  <c r="AU321" i="2"/>
  <c r="AW321" i="2"/>
  <c r="AV321" i="2" s="1"/>
  <c r="AX321" i="2"/>
  <c r="AZ321" i="2"/>
  <c r="BA321" i="2"/>
  <c r="BB321" i="2"/>
  <c r="BC321" i="2"/>
  <c r="BD321" i="2"/>
  <c r="BE321" i="2"/>
  <c r="BF321" i="2"/>
  <c r="BG321" i="2"/>
  <c r="BI321" i="2"/>
  <c r="BH321" i="2" s="1"/>
  <c r="BJ321" i="2"/>
  <c r="BK321" i="2"/>
  <c r="BL321" i="2" a="1"/>
  <c r="BL321" i="2"/>
  <c r="BM321" i="2" s="1"/>
  <c r="BN321" i="2"/>
  <c r="BP321" i="2"/>
  <c r="BQ321" i="2"/>
  <c r="BR321" i="2"/>
  <c r="BS321" i="2"/>
  <c r="BT321" i="2"/>
  <c r="BU321" i="2"/>
  <c r="BV321" i="2"/>
  <c r="BW321" i="2"/>
  <c r="BY321" i="2"/>
  <c r="BZ321" i="2"/>
  <c r="BX321" i="2" s="1"/>
  <c r="CA321" i="2"/>
  <c r="CB321" i="2"/>
  <c r="CC321" i="2"/>
  <c r="CD321" i="2"/>
  <c r="CF321" i="2" s="1"/>
  <c r="CG321" i="2" s="1"/>
  <c r="CE321" i="2"/>
  <c r="CH321" i="2"/>
  <c r="CI321" i="2"/>
  <c r="CJ321" i="2"/>
  <c r="CK321" i="2"/>
  <c r="CL321" i="2"/>
  <c r="CN321" i="2"/>
  <c r="CM321" i="2" s="1"/>
  <c r="CP321" i="2"/>
  <c r="CQ321" i="2"/>
  <c r="CR321" i="2"/>
  <c r="CT321" i="2"/>
  <c r="CU321" i="2"/>
  <c r="CV321" i="2"/>
  <c r="CX321" i="2"/>
  <c r="CY321" i="2" a="1"/>
  <c r="CY321" i="2"/>
  <c r="CZ321" i="2" s="1"/>
  <c r="CW321" i="2" s="1"/>
  <c r="DA321" i="2"/>
  <c r="DC321" i="2"/>
  <c r="DF321" i="2" s="1"/>
  <c r="DD321" i="2" a="1"/>
  <c r="DD321" i="2"/>
  <c r="DE321" i="2" s="1"/>
  <c r="DB321" i="2" s="1"/>
  <c r="DH321" i="2"/>
  <c r="DI321" i="2"/>
  <c r="DJ321" i="2"/>
  <c r="DK321" i="2"/>
  <c r="DL321" i="2"/>
  <c r="DN321" i="2" a="1"/>
  <c r="DN321" i="2" s="1"/>
  <c r="DO321" i="2"/>
  <c r="DP321" i="2"/>
  <c r="DM321" i="2" s="1"/>
  <c r="DQ321" i="2"/>
  <c r="DR321" i="2"/>
  <c r="DS321" i="2"/>
  <c r="DT321" i="2"/>
  <c r="DU321" i="2"/>
  <c r="DV321" i="2"/>
  <c r="DW321" i="2"/>
  <c r="DY321" i="2"/>
  <c r="EB321" i="2"/>
  <c r="EC321" i="2"/>
  <c r="ED321" i="2"/>
  <c r="EE321" i="2"/>
  <c r="EF321" i="2"/>
  <c r="EG321" i="2"/>
  <c r="EH321" i="2"/>
  <c r="EJ321" i="2" s="1"/>
  <c r="C322" i="2"/>
  <c r="H322" i="2"/>
  <c r="G322" i="2" s="1"/>
  <c r="I322" i="2"/>
  <c r="J322" i="2"/>
  <c r="L322" i="2"/>
  <c r="N322" i="2"/>
  <c r="O322" i="2"/>
  <c r="P322" i="2"/>
  <c r="Q322" i="2"/>
  <c r="S322" i="2"/>
  <c r="T322" i="2"/>
  <c r="R322" i="2" s="1"/>
  <c r="U322" i="2"/>
  <c r="W322" i="2"/>
  <c r="X322" i="2"/>
  <c r="V322" i="2" s="1"/>
  <c r="Y322" i="2"/>
  <c r="AA322" i="2" a="1"/>
  <c r="AA322" i="2"/>
  <c r="AB322" i="2" a="1"/>
  <c r="AB322" i="2" s="1"/>
  <c r="AD322" i="2" s="1"/>
  <c r="AC322" i="2"/>
  <c r="AE322" i="2"/>
  <c r="AF322" i="2" a="1"/>
  <c r="AF322" i="2" s="1"/>
  <c r="AG322" i="2"/>
  <c r="AH322" i="2"/>
  <c r="AI322" i="2"/>
  <c r="AJ322" i="2"/>
  <c r="AK322" i="2"/>
  <c r="AL322" i="2"/>
  <c r="AM322" i="2"/>
  <c r="AN322" i="2"/>
  <c r="AO322" i="2"/>
  <c r="AQ322" i="2"/>
  <c r="AP322" i="2" s="1"/>
  <c r="AR322" i="2"/>
  <c r="AT322" i="2"/>
  <c r="AU322" i="2"/>
  <c r="AS322" i="2" s="1"/>
  <c r="AW322" i="2"/>
  <c r="AX322" i="2"/>
  <c r="AZ322" i="2"/>
  <c r="AY322" i="2" s="1"/>
  <c r="BA322" i="2"/>
  <c r="BB322" i="2"/>
  <c r="BC322" i="2"/>
  <c r="BD322" i="2"/>
  <c r="BF322" i="2"/>
  <c r="BE322" i="2" s="1"/>
  <c r="BG322" i="2"/>
  <c r="BI322" i="2"/>
  <c r="BH322" i="2" s="1"/>
  <c r="BJ322" i="2"/>
  <c r="BL322" i="2" a="1"/>
  <c r="BL322" i="2"/>
  <c r="BM322" i="2"/>
  <c r="BN322" i="2"/>
  <c r="BP322" i="2"/>
  <c r="BQ322" i="2"/>
  <c r="BR322" i="2"/>
  <c r="BS322" i="2"/>
  <c r="BT322" i="2"/>
  <c r="BU322" i="2"/>
  <c r="BV322" i="2"/>
  <c r="BW322" i="2"/>
  <c r="BX322" i="2"/>
  <c r="BY322" i="2"/>
  <c r="BZ322" i="2"/>
  <c r="CB322" i="2"/>
  <c r="CC322" i="2"/>
  <c r="CD322" i="2"/>
  <c r="CF322" i="2" s="1"/>
  <c r="CG322" i="2" s="1"/>
  <c r="CE322" i="2"/>
  <c r="CH322" i="2"/>
  <c r="CJ322" i="2"/>
  <c r="CI322" i="2" s="1"/>
  <c r="CK322" i="2"/>
  <c r="CL322" i="2"/>
  <c r="CM322" i="2"/>
  <c r="CN322" i="2"/>
  <c r="CP322" i="2"/>
  <c r="CR322" i="2" s="1"/>
  <c r="CQ322" i="2"/>
  <c r="CU322" i="2"/>
  <c r="CV322" i="2"/>
  <c r="CX322" i="2"/>
  <c r="CY322" i="2" a="1"/>
  <c r="CY322" i="2"/>
  <c r="CZ322" i="2" s="1"/>
  <c r="CW322" i="2" s="1"/>
  <c r="DC322" i="2"/>
  <c r="DF322" i="2" s="1"/>
  <c r="DD322" i="2" a="1"/>
  <c r="DD322" i="2" s="1"/>
  <c r="DE322" i="2" s="1"/>
  <c r="DB322" i="2" s="1"/>
  <c r="DG322" i="2"/>
  <c r="DH322" i="2"/>
  <c r="DI322" i="2"/>
  <c r="DK322" i="2"/>
  <c r="DJ322" i="2" s="1"/>
  <c r="DL322" i="2"/>
  <c r="DN322" i="2" a="1"/>
  <c r="DN322" i="2" s="1"/>
  <c r="DQ322" i="2" s="1"/>
  <c r="DO322" i="2"/>
  <c r="DP322" i="2" s="1"/>
  <c r="DM322" i="2" s="1"/>
  <c r="DR322" i="2"/>
  <c r="DS322" i="2"/>
  <c r="DT322" i="2"/>
  <c r="DU322" i="2"/>
  <c r="DV322" i="2"/>
  <c r="DW322" i="2"/>
  <c r="DX322" i="2"/>
  <c r="DY322" i="2"/>
  <c r="DZ322" i="2"/>
  <c r="EA322" i="2"/>
  <c r="EB322" i="2"/>
  <c r="EC322" i="2"/>
  <c r="ED322" i="2"/>
  <c r="EE322" i="2" s="1"/>
  <c r="EH322" i="2"/>
  <c r="EI322" i="2" s="1"/>
  <c r="C323" i="2"/>
  <c r="G323" i="2"/>
  <c r="H323" i="2"/>
  <c r="J323" i="2"/>
  <c r="L323" i="2"/>
  <c r="I323" i="2" s="1"/>
  <c r="N323" i="2"/>
  <c r="O323" i="2"/>
  <c r="P323" i="2"/>
  <c r="M323" i="2" s="1"/>
  <c r="Q323" i="2"/>
  <c r="S323" i="2"/>
  <c r="T323" i="2"/>
  <c r="U323" i="2"/>
  <c r="W323" i="2"/>
  <c r="X323" i="2"/>
  <c r="V323" i="2" s="1"/>
  <c r="Y323" i="2"/>
  <c r="AA323" i="2" a="1"/>
  <c r="AA323" i="2"/>
  <c r="AB323" i="2" a="1"/>
  <c r="AB323" i="2" s="1"/>
  <c r="AC323" i="2"/>
  <c r="AF323" i="2" a="1"/>
  <c r="AF323" i="2" s="1"/>
  <c r="AG323" i="2" s="1"/>
  <c r="AH323" i="2"/>
  <c r="AI323" i="2"/>
  <c r="AJ323" i="2"/>
  <c r="AK323" i="2"/>
  <c r="AL323" i="2"/>
  <c r="AN323" i="2"/>
  <c r="AO323" i="2"/>
  <c r="AM323" i="2" s="1"/>
  <c r="AP323" i="2"/>
  <c r="AQ323" i="2"/>
  <c r="AR323" i="2"/>
  <c r="AT323" i="2"/>
  <c r="AU323" i="2"/>
  <c r="AS323" i="2" s="1"/>
  <c r="AW323" i="2"/>
  <c r="AX323" i="2"/>
  <c r="AV323" i="2" s="1"/>
  <c r="AY323" i="2"/>
  <c r="AZ323" i="2"/>
  <c r="BA323" i="2"/>
  <c r="BC323" i="2"/>
  <c r="BB323" i="2" s="1"/>
  <c r="BD323" i="2"/>
  <c r="BF323" i="2"/>
  <c r="BG323" i="2"/>
  <c r="BE323" i="2" s="1"/>
  <c r="BH323" i="2"/>
  <c r="BI323" i="2"/>
  <c r="BJ323" i="2"/>
  <c r="BL323" i="2" a="1"/>
  <c r="BL323" i="2" s="1"/>
  <c r="BP323" i="2"/>
  <c r="BQ323" i="2"/>
  <c r="BR323" i="2"/>
  <c r="BS323" i="2"/>
  <c r="BT323" i="2"/>
  <c r="BU323" i="2"/>
  <c r="BV323" i="2"/>
  <c r="BW323" i="2"/>
  <c r="BO323" i="2" s="1"/>
  <c r="BX323" i="2"/>
  <c r="BY323" i="2"/>
  <c r="BZ323" i="2"/>
  <c r="CB323" i="2"/>
  <c r="CC323" i="2"/>
  <c r="CD323" i="2"/>
  <c r="CE323" i="2"/>
  <c r="CH323" i="2"/>
  <c r="CI323" i="2"/>
  <c r="CJ323" i="2"/>
  <c r="CK323" i="2"/>
  <c r="CL323" i="2"/>
  <c r="CN323" i="2"/>
  <c r="CM323" i="2" s="1"/>
  <c r="CP323" i="2"/>
  <c r="CR323" i="2" s="1"/>
  <c r="CQ323" i="2"/>
  <c r="CU323" i="2"/>
  <c r="CV323" i="2"/>
  <c r="CT323" i="2" s="1"/>
  <c r="CX323" i="2"/>
  <c r="DA323" i="2" s="1"/>
  <c r="CY323" i="2" a="1"/>
  <c r="CY323" i="2" s="1"/>
  <c r="CZ323" i="2" s="1"/>
  <c r="CW323" i="2" s="1"/>
  <c r="DC323" i="2"/>
  <c r="DD323" i="2" a="1"/>
  <c r="DD323" i="2"/>
  <c r="DE323" i="2"/>
  <c r="DB323" i="2" s="1"/>
  <c r="DG323" i="2"/>
  <c r="DH323" i="2"/>
  <c r="DI323" i="2"/>
  <c r="DJ323" i="2"/>
  <c r="DK323" i="2"/>
  <c r="DL323" i="2"/>
  <c r="DN323" i="2" a="1"/>
  <c r="DN323" i="2"/>
  <c r="DP323" i="2" s="1"/>
  <c r="DM323" i="2" s="1"/>
  <c r="DO323" i="2"/>
  <c r="DS323" i="2"/>
  <c r="DR323" i="2" s="1"/>
  <c r="DT323" i="2"/>
  <c r="DU323" i="2"/>
  <c r="DV323" i="2"/>
  <c r="DW323" i="2"/>
  <c r="DY323" i="2"/>
  <c r="DZ323" i="2" s="1"/>
  <c r="EB323" i="2"/>
  <c r="DX323" i="2" s="1"/>
  <c r="ED323" i="2"/>
  <c r="EE323" i="2" s="1"/>
  <c r="EF323" i="2"/>
  <c r="EG323" i="2"/>
  <c r="EH323" i="2"/>
  <c r="EI323" i="2"/>
  <c r="EJ323" i="2"/>
  <c r="C324" i="2"/>
  <c r="G324" i="2"/>
  <c r="H324" i="2"/>
  <c r="J324" i="2"/>
  <c r="L324" i="2"/>
  <c r="N324" i="2"/>
  <c r="O324" i="2"/>
  <c r="P324" i="2"/>
  <c r="Q324" i="2"/>
  <c r="S324" i="2"/>
  <c r="T324" i="2"/>
  <c r="U324" i="2"/>
  <c r="R324" i="2" s="1"/>
  <c r="W324" i="2"/>
  <c r="X324" i="2"/>
  <c r="V324" i="2" s="1"/>
  <c r="Y324" i="2"/>
  <c r="AA324" i="2" a="1"/>
  <c r="AA324" i="2" s="1"/>
  <c r="AB324" i="2" a="1"/>
  <c r="AB324" i="2"/>
  <c r="AD324" i="2" s="1"/>
  <c r="Z324" i="2" s="1"/>
  <c r="AC324" i="2"/>
  <c r="AF324" i="2" a="1"/>
  <c r="AF324" i="2" s="1"/>
  <c r="AG324" i="2" s="1"/>
  <c r="AH324" i="2"/>
  <c r="AI324" i="2"/>
  <c r="AK324" i="2"/>
  <c r="AL324" i="2"/>
  <c r="AJ324" i="2" s="1"/>
  <c r="AM324" i="2"/>
  <c r="AN324" i="2"/>
  <c r="AO324" i="2"/>
  <c r="AQ324" i="2"/>
  <c r="AP324" i="2" s="1"/>
  <c r="AR324" i="2"/>
  <c r="AT324" i="2"/>
  <c r="AS324" i="2" s="1"/>
  <c r="AU324" i="2"/>
  <c r="AV324" i="2"/>
  <c r="AW324" i="2"/>
  <c r="AX324" i="2"/>
  <c r="AY324" i="2"/>
  <c r="AZ324" i="2"/>
  <c r="BA324" i="2"/>
  <c r="BC324" i="2"/>
  <c r="BB324" i="2" s="1"/>
  <c r="BD324" i="2"/>
  <c r="BF324" i="2"/>
  <c r="BG324" i="2"/>
  <c r="BE324" i="2" s="1"/>
  <c r="BI324" i="2"/>
  <c r="BH324" i="2" s="1"/>
  <c r="BJ324" i="2"/>
  <c r="BL324" i="2" a="1"/>
  <c r="BL324" i="2" s="1"/>
  <c r="BP324" i="2"/>
  <c r="BQ324" i="2"/>
  <c r="BR324" i="2"/>
  <c r="BS324" i="2"/>
  <c r="BT324" i="2"/>
  <c r="BU324" i="2"/>
  <c r="BV324" i="2"/>
  <c r="BW324" i="2"/>
  <c r="BX324" i="2"/>
  <c r="BY324" i="2"/>
  <c r="BZ324" i="2"/>
  <c r="CB324" i="2"/>
  <c r="CC324" i="2"/>
  <c r="CG324" i="2" s="1"/>
  <c r="CD324" i="2"/>
  <c r="CF324" i="2" s="1"/>
  <c r="CE324" i="2"/>
  <c r="CH324" i="2"/>
  <c r="CJ324" i="2"/>
  <c r="CK324" i="2"/>
  <c r="CL324" i="2"/>
  <c r="CN324" i="2"/>
  <c r="CM324" i="2" s="1"/>
  <c r="CP324" i="2"/>
  <c r="CR324" i="2" s="1"/>
  <c r="CQ324" i="2"/>
  <c r="CS324" i="2"/>
  <c r="CT324" i="2"/>
  <c r="CU324" i="2"/>
  <c r="CV324" i="2"/>
  <c r="CX324" i="2"/>
  <c r="CY324" i="2" a="1"/>
  <c r="CY324" i="2" s="1"/>
  <c r="CZ324" i="2" s="1"/>
  <c r="CW324" i="2" s="1"/>
  <c r="DA324" i="2"/>
  <c r="DC324" i="2"/>
  <c r="DF324" i="2" s="1"/>
  <c r="DD324" i="2" a="1"/>
  <c r="DD324" i="2"/>
  <c r="DE324" i="2" s="1"/>
  <c r="DB324" i="2" s="1"/>
  <c r="DH324" i="2"/>
  <c r="DG324" i="2" s="1"/>
  <c r="DI324" i="2"/>
  <c r="DJ324" i="2"/>
  <c r="DK324" i="2"/>
  <c r="DL324" i="2"/>
  <c r="DN324" i="2" a="1"/>
  <c r="DN324" i="2" s="1"/>
  <c r="DO324" i="2"/>
  <c r="DQ324" i="2"/>
  <c r="DR324" i="2"/>
  <c r="DS324" i="2"/>
  <c r="DT324" i="2"/>
  <c r="DV324" i="2"/>
  <c r="DU324" i="2" s="1"/>
  <c r="DW324" i="2"/>
  <c r="DY324" i="2"/>
  <c r="EA324" i="2" s="1"/>
  <c r="DZ324" i="2"/>
  <c r="EB324" i="2"/>
  <c r="EC324" i="2"/>
  <c r="ED324" i="2"/>
  <c r="EF324" i="2" s="1"/>
  <c r="EE324" i="2"/>
  <c r="EH324" i="2"/>
  <c r="EJ324" i="2" s="1"/>
  <c r="EI324" i="2"/>
  <c r="C325" i="2"/>
  <c r="H325" i="2"/>
  <c r="G325" i="2" s="1"/>
  <c r="J325" i="2"/>
  <c r="L325" i="2"/>
  <c r="N325" i="2"/>
  <c r="O325" i="2"/>
  <c r="P325" i="2"/>
  <c r="Q325" i="2"/>
  <c r="S325" i="2"/>
  <c r="T325" i="2"/>
  <c r="U325" i="2"/>
  <c r="W325" i="2"/>
  <c r="X325" i="2"/>
  <c r="Y325" i="2"/>
  <c r="AA325" i="2" a="1"/>
  <c r="AA325" i="2" s="1"/>
  <c r="AB325" i="2" a="1"/>
  <c r="AB325" i="2"/>
  <c r="AD325" i="2" s="1"/>
  <c r="Z325" i="2" s="1"/>
  <c r="AC325" i="2"/>
  <c r="AF325" i="2" a="1"/>
  <c r="AF325" i="2" s="1"/>
  <c r="AG325" i="2" s="1"/>
  <c r="AH325" i="2"/>
  <c r="AI325" i="2"/>
  <c r="AJ325" i="2"/>
  <c r="AK325" i="2"/>
  <c r="AL325" i="2"/>
  <c r="AN325" i="2"/>
  <c r="AM325" i="2" s="1"/>
  <c r="AO325" i="2"/>
  <c r="AQ325" i="2"/>
  <c r="AR325" i="2"/>
  <c r="AS325" i="2"/>
  <c r="AT325" i="2"/>
  <c r="AU325" i="2"/>
  <c r="AW325" i="2"/>
  <c r="AV325" i="2" s="1"/>
  <c r="AX325" i="2"/>
  <c r="AZ325" i="2"/>
  <c r="AY325" i="2" s="1"/>
  <c r="BA325" i="2"/>
  <c r="BC325" i="2"/>
  <c r="BB325" i="2" s="1"/>
  <c r="BD325" i="2"/>
  <c r="BE325" i="2"/>
  <c r="BF325" i="2"/>
  <c r="BG325" i="2"/>
  <c r="BH325" i="2"/>
  <c r="BI325" i="2"/>
  <c r="BJ325" i="2"/>
  <c r="BL325" i="2" a="1"/>
  <c r="BL325" i="2"/>
  <c r="BP325" i="2"/>
  <c r="BQ325" i="2"/>
  <c r="BR325" i="2"/>
  <c r="BS325" i="2"/>
  <c r="BT325" i="2"/>
  <c r="BU325" i="2"/>
  <c r="BV325" i="2"/>
  <c r="BW325" i="2"/>
  <c r="BY325" i="2"/>
  <c r="BX325" i="2" s="1"/>
  <c r="BZ325" i="2"/>
  <c r="CB325" i="2"/>
  <c r="CA325" i="2" s="1"/>
  <c r="CC325" i="2"/>
  <c r="CD325" i="2"/>
  <c r="CE325" i="2"/>
  <c r="CF325" i="2"/>
  <c r="CG325" i="2"/>
  <c r="CH325" i="2"/>
  <c r="CJ325" i="2"/>
  <c r="CI325" i="2" s="1"/>
  <c r="CK325" i="2"/>
  <c r="CL325" i="2"/>
  <c r="CN325" i="2"/>
  <c r="CM325" i="2" s="1"/>
  <c r="CP325" i="2"/>
  <c r="CS325" i="2" s="1"/>
  <c r="CQ325" i="2"/>
  <c r="CT325" i="2"/>
  <c r="CU325" i="2"/>
  <c r="CV325" i="2"/>
  <c r="CX325" i="2"/>
  <c r="CY325" i="2" a="1"/>
  <c r="CY325" i="2" s="1"/>
  <c r="CZ325" i="2" s="1"/>
  <c r="CW325" i="2" s="1"/>
  <c r="DC325" i="2"/>
  <c r="DD325" i="2" a="1"/>
  <c r="DD325" i="2"/>
  <c r="DF325" i="2" s="1"/>
  <c r="DE325" i="2"/>
  <c r="DB325" i="2" s="1"/>
  <c r="DH325" i="2"/>
  <c r="DI325" i="2"/>
  <c r="DJ325" i="2"/>
  <c r="DK325" i="2"/>
  <c r="DL325" i="2"/>
  <c r="DN325" i="2" a="1"/>
  <c r="DN325" i="2" s="1"/>
  <c r="DQ325" i="2" s="1"/>
  <c r="DO325" i="2"/>
  <c r="DR325" i="2"/>
  <c r="DS325" i="2"/>
  <c r="DT325" i="2"/>
  <c r="DU325" i="2"/>
  <c r="DV325" i="2"/>
  <c r="DW325" i="2"/>
  <c r="DY325" i="2"/>
  <c r="EA325" i="2" s="1"/>
  <c r="EB325" i="2"/>
  <c r="DX325" i="2" s="1"/>
  <c r="EC325" i="2"/>
  <c r="ED325" i="2"/>
  <c r="EE325" i="2"/>
  <c r="EF325" i="2"/>
  <c r="EH325" i="2"/>
  <c r="EG325" i="2" s="1"/>
  <c r="EJ325" i="2"/>
  <c r="C326" i="2"/>
  <c r="H326" i="2"/>
  <c r="G326" i="2" s="1"/>
  <c r="J326" i="2"/>
  <c r="L326" i="2"/>
  <c r="I326" i="2" s="1"/>
  <c r="N326" i="2"/>
  <c r="O326" i="2"/>
  <c r="P326" i="2"/>
  <c r="M326" i="2" s="1"/>
  <c r="Q326" i="2"/>
  <c r="S326" i="2"/>
  <c r="T326" i="2"/>
  <c r="U326" i="2"/>
  <c r="R326" i="2" s="1"/>
  <c r="W326" i="2"/>
  <c r="X326" i="2"/>
  <c r="V326" i="2" s="1"/>
  <c r="Y326" i="2"/>
  <c r="AA326" i="2" a="1"/>
  <c r="AA326" i="2"/>
  <c r="AB326" i="2" a="1"/>
  <c r="AB326" i="2" s="1"/>
  <c r="AD326" i="2" s="1"/>
  <c r="Z326" i="2" s="1"/>
  <c r="AC326" i="2"/>
  <c r="AF326" i="2" a="1"/>
  <c r="AF326" i="2" s="1"/>
  <c r="AG326" i="2" s="1"/>
  <c r="AH326" i="2"/>
  <c r="AI326" i="2"/>
  <c r="AJ326" i="2"/>
  <c r="AK326" i="2"/>
  <c r="AL326" i="2"/>
  <c r="AM326" i="2"/>
  <c r="AN326" i="2"/>
  <c r="AO326" i="2"/>
  <c r="AQ326" i="2"/>
  <c r="AP326" i="2" s="1"/>
  <c r="AR326" i="2"/>
  <c r="AT326" i="2"/>
  <c r="AS326" i="2" s="1"/>
  <c r="AU326" i="2"/>
  <c r="AW326" i="2"/>
  <c r="AV326" i="2" s="1"/>
  <c r="AX326" i="2"/>
  <c r="AZ326" i="2"/>
  <c r="AY326" i="2" s="1"/>
  <c r="BA326" i="2"/>
  <c r="BC326" i="2"/>
  <c r="BB326" i="2" s="1"/>
  <c r="BD326" i="2"/>
  <c r="BE326" i="2"/>
  <c r="BF326" i="2"/>
  <c r="BG326" i="2"/>
  <c r="BH326" i="2"/>
  <c r="BI326" i="2"/>
  <c r="BJ326" i="2"/>
  <c r="BL326" i="2" a="1"/>
  <c r="BL326" i="2"/>
  <c r="BM326" i="2" s="1"/>
  <c r="BP326" i="2"/>
  <c r="BQ326" i="2"/>
  <c r="BR326" i="2"/>
  <c r="BS326" i="2"/>
  <c r="BT326" i="2"/>
  <c r="BU326" i="2"/>
  <c r="BV326" i="2"/>
  <c r="BK326" i="2" s="1"/>
  <c r="BW326" i="2"/>
  <c r="BO326" i="2" s="1"/>
  <c r="BX326" i="2"/>
  <c r="BY326" i="2"/>
  <c r="BZ326" i="2"/>
  <c r="CB326" i="2"/>
  <c r="CC326" i="2"/>
  <c r="CG326" i="2" s="1"/>
  <c r="CD326" i="2"/>
  <c r="CE326" i="2"/>
  <c r="CF326" i="2"/>
  <c r="CH326" i="2"/>
  <c r="CJ326" i="2"/>
  <c r="CK326" i="2"/>
  <c r="CL326" i="2"/>
  <c r="CN326" i="2"/>
  <c r="CM326" i="2" s="1"/>
  <c r="CP326" i="2"/>
  <c r="CR326" i="2" s="1"/>
  <c r="CQ326" i="2"/>
  <c r="CT326" i="2"/>
  <c r="CU326" i="2"/>
  <c r="CV326" i="2"/>
  <c r="CW326" i="2"/>
  <c r="CX326" i="2"/>
  <c r="CY326" i="2" a="1"/>
  <c r="CY326" i="2"/>
  <c r="CZ326" i="2" s="1"/>
  <c r="DA326" i="2"/>
  <c r="DC326" i="2"/>
  <c r="DD326" i="2" a="1"/>
  <c r="DD326" i="2" s="1"/>
  <c r="DE326" i="2" s="1"/>
  <c r="DB326" i="2" s="1"/>
  <c r="DH326" i="2"/>
  <c r="DI326" i="2"/>
  <c r="DG326" i="2" s="1"/>
  <c r="DK326" i="2"/>
  <c r="DJ326" i="2" s="1"/>
  <c r="DL326" i="2"/>
  <c r="DN326" i="2" a="1"/>
  <c r="DN326" i="2" s="1"/>
  <c r="DQ326" i="2" s="1"/>
  <c r="DO326" i="2"/>
  <c r="DS326" i="2"/>
  <c r="DR326" i="2" s="1"/>
  <c r="DT326" i="2"/>
  <c r="DU326" i="2"/>
  <c r="DV326" i="2"/>
  <c r="DW326" i="2"/>
  <c r="DY326" i="2"/>
  <c r="DX326" i="2" s="1"/>
  <c r="EB326" i="2"/>
  <c r="EC326" i="2"/>
  <c r="ED326" i="2"/>
  <c r="EE326" i="2"/>
  <c r="EF326" i="2"/>
  <c r="EG326" i="2"/>
  <c r="EH326" i="2"/>
  <c r="EJ326" i="2" s="1"/>
  <c r="EI326" i="2"/>
  <c r="C327" i="2"/>
  <c r="H327" i="2"/>
  <c r="G327" i="2" s="1"/>
  <c r="J327" i="2"/>
  <c r="I327" i="2"/>
  <c r="L327" i="2"/>
  <c r="N327" i="2"/>
  <c r="O327" i="2"/>
  <c r="P327" i="2"/>
  <c r="Q327" i="2"/>
  <c r="S327" i="2"/>
  <c r="T327" i="2"/>
  <c r="R327" i="2" s="1"/>
  <c r="U327" i="2"/>
  <c r="W327" i="2"/>
  <c r="X327" i="2"/>
  <c r="Y327" i="2"/>
  <c r="AA327" i="2" a="1"/>
  <c r="AA327" i="2" s="1"/>
  <c r="AB327" i="2" a="1"/>
  <c r="AB327" i="2" s="1"/>
  <c r="AD327" i="2" s="1"/>
  <c r="Z327" i="2" s="1"/>
  <c r="AC327" i="2"/>
  <c r="AF327" i="2" a="1"/>
  <c r="AF327" i="2"/>
  <c r="AG327" i="2" s="1"/>
  <c r="AH327" i="2"/>
  <c r="AI327" i="2"/>
  <c r="AK327" i="2"/>
  <c r="AJ327" i="2" s="1"/>
  <c r="AL327" i="2"/>
  <c r="AN327" i="2"/>
  <c r="AM327" i="2" s="1"/>
  <c r="AO327" i="2"/>
  <c r="AQ327" i="2"/>
  <c r="AP327" i="2" s="1"/>
  <c r="AR327" i="2"/>
  <c r="AS327" i="2"/>
  <c r="AT327" i="2"/>
  <c r="AU327" i="2"/>
  <c r="AV327" i="2"/>
  <c r="AW327" i="2"/>
  <c r="AX327" i="2"/>
  <c r="AZ327" i="2"/>
  <c r="BA327" i="2"/>
  <c r="AY327" i="2" s="1"/>
  <c r="BC327" i="2"/>
  <c r="BD327" i="2"/>
  <c r="BE327" i="2"/>
  <c r="BF327" i="2"/>
  <c r="BG327" i="2"/>
  <c r="BH327" i="2"/>
  <c r="BI327" i="2"/>
  <c r="BJ327" i="2"/>
  <c r="BL327" i="2" a="1"/>
  <c r="BL327" i="2"/>
  <c r="BP327" i="2"/>
  <c r="BQ327" i="2"/>
  <c r="BR327" i="2"/>
  <c r="BS327" i="2"/>
  <c r="BT327" i="2"/>
  <c r="BU327" i="2"/>
  <c r="BO327" i="2" s="1"/>
  <c r="BV327" i="2"/>
  <c r="BW327" i="2"/>
  <c r="BX327" i="2"/>
  <c r="BY327" i="2"/>
  <c r="BZ327" i="2"/>
  <c r="CB327" i="2"/>
  <c r="CC327" i="2"/>
  <c r="CD327" i="2"/>
  <c r="CE327" i="2"/>
  <c r="CF327" i="2" s="1"/>
  <c r="CH327" i="2"/>
  <c r="CJ327" i="2"/>
  <c r="CK327" i="2"/>
  <c r="CL327" i="2"/>
  <c r="CN327" i="2"/>
  <c r="CM327" i="2" s="1"/>
  <c r="CP327" i="2"/>
  <c r="CR327" i="2" s="1"/>
  <c r="CQ327" i="2"/>
  <c r="CS327" i="2" s="1"/>
  <c r="CO327" i="2" s="1"/>
  <c r="CT327" i="2"/>
  <c r="CU327" i="2"/>
  <c r="CV327" i="2"/>
  <c r="CX327" i="2"/>
  <c r="CY327" i="2" a="1"/>
  <c r="CY327" i="2"/>
  <c r="CZ327" i="2" s="1"/>
  <c r="CW327" i="2" s="1"/>
  <c r="DB327" i="2"/>
  <c r="DC327" i="2"/>
  <c r="DD327" i="2" a="1"/>
  <c r="DD327" i="2"/>
  <c r="DE327" i="2" s="1"/>
  <c r="DF327" i="2"/>
  <c r="DH327" i="2"/>
  <c r="DI327" i="2"/>
  <c r="DJ327" i="2"/>
  <c r="DK327" i="2"/>
  <c r="DL327" i="2"/>
  <c r="DN327" i="2" a="1"/>
  <c r="DN327" i="2" s="1"/>
  <c r="DQ327" i="2" s="1"/>
  <c r="DO327" i="2"/>
  <c r="DS327" i="2"/>
  <c r="DT327" i="2"/>
  <c r="DV327" i="2"/>
  <c r="DU327" i="2" s="1"/>
  <c r="DW327" i="2"/>
  <c r="DY327" i="2"/>
  <c r="EB327" i="2"/>
  <c r="EC327" i="2"/>
  <c r="ED327" i="2"/>
  <c r="EF327" i="2" s="1"/>
  <c r="EE327" i="2"/>
  <c r="EG327" i="2"/>
  <c r="EH327" i="2"/>
  <c r="EI327" i="2"/>
  <c r="EJ327" i="2"/>
  <c r="C328" i="2"/>
  <c r="G328" i="2"/>
  <c r="H328" i="2"/>
  <c r="J328" i="2"/>
  <c r="L328" i="2"/>
  <c r="N328" i="2"/>
  <c r="O328" i="2"/>
  <c r="P328" i="2"/>
  <c r="M328" i="2" s="1"/>
  <c r="Q328" i="2"/>
  <c r="S328" i="2"/>
  <c r="T328" i="2"/>
  <c r="R328" i="2" s="1"/>
  <c r="U328" i="2"/>
  <c r="V328" i="2"/>
  <c r="W328" i="2"/>
  <c r="X328" i="2"/>
  <c r="Y328" i="2"/>
  <c r="AA328" i="2" a="1"/>
  <c r="AA328" i="2"/>
  <c r="AB328" i="2" a="1"/>
  <c r="AB328" i="2"/>
  <c r="AD328" i="2" s="1"/>
  <c r="Z328" i="2" s="1"/>
  <c r="AC328" i="2"/>
  <c r="AF328" i="2" a="1"/>
  <c r="AF328" i="2" s="1"/>
  <c r="AG328" i="2" s="1"/>
  <c r="AH328" i="2"/>
  <c r="AI328" i="2"/>
  <c r="AE328" i="2" s="1"/>
  <c r="AK328" i="2"/>
  <c r="AL328" i="2"/>
  <c r="AN328" i="2"/>
  <c r="AM328" i="2" s="1"/>
  <c r="AO328" i="2"/>
  <c r="AP328" i="2"/>
  <c r="AQ328" i="2"/>
  <c r="AR328" i="2"/>
  <c r="AS328" i="2"/>
  <c r="AT328" i="2"/>
  <c r="AU328" i="2"/>
  <c r="AW328" i="2"/>
  <c r="AX328" i="2"/>
  <c r="AV328" i="2" s="1"/>
  <c r="AZ328" i="2"/>
  <c r="BA328" i="2"/>
  <c r="AY328" i="2" s="1"/>
  <c r="BC328" i="2"/>
  <c r="BD328" i="2"/>
  <c r="BB328" i="2" s="1"/>
  <c r="BF328" i="2"/>
  <c r="BE328" i="2" s="1"/>
  <c r="BG328" i="2"/>
  <c r="BI328" i="2"/>
  <c r="BJ328" i="2"/>
  <c r="BL328" i="2" a="1"/>
  <c r="BL328" i="2"/>
  <c r="BM328" i="2" s="1"/>
  <c r="BN328" i="2"/>
  <c r="BP328" i="2"/>
  <c r="BQ328" i="2"/>
  <c r="BR328" i="2"/>
  <c r="BS328" i="2"/>
  <c r="BT328" i="2"/>
  <c r="BU328" i="2"/>
  <c r="BV328" i="2"/>
  <c r="BW328" i="2"/>
  <c r="BY328" i="2"/>
  <c r="BX328" i="2" s="1"/>
  <c r="BZ328" i="2"/>
  <c r="CB328" i="2"/>
  <c r="CC328" i="2"/>
  <c r="CD328" i="2"/>
  <c r="CF328" i="2" s="1"/>
  <c r="CE328" i="2"/>
  <c r="CH328" i="2"/>
  <c r="CJ328" i="2"/>
  <c r="CK328" i="2"/>
  <c r="CI328" i="2" s="1"/>
  <c r="CL328" i="2"/>
  <c r="CN328" i="2"/>
  <c r="CM328" i="2" s="1"/>
  <c r="CP328" i="2"/>
  <c r="CQ328" i="2"/>
  <c r="CU328" i="2"/>
  <c r="CV328" i="2"/>
  <c r="CT328" i="2" s="1"/>
  <c r="CX328" i="2"/>
  <c r="CY328" i="2" a="1"/>
  <c r="CY328" i="2" s="1"/>
  <c r="DC328" i="2"/>
  <c r="DD328" i="2" a="1"/>
  <c r="DD328" i="2" s="1"/>
  <c r="DE328" i="2" s="1"/>
  <c r="DB328" i="2" s="1"/>
  <c r="DF328" i="2"/>
  <c r="DG328" i="2"/>
  <c r="DH328" i="2"/>
  <c r="DI328" i="2"/>
  <c r="DK328" i="2"/>
  <c r="DJ328" i="2" s="1"/>
  <c r="DL328" i="2"/>
  <c r="DN328" i="2" a="1"/>
  <c r="DN328" i="2" s="1"/>
  <c r="DQ328" i="2" s="1"/>
  <c r="DO328" i="2"/>
  <c r="DS328" i="2"/>
  <c r="DR328" i="2" s="1"/>
  <c r="DT328" i="2"/>
  <c r="DV328" i="2"/>
  <c r="DU328" i="2" s="1"/>
  <c r="DW328" i="2"/>
  <c r="DY328" i="2"/>
  <c r="DZ328" i="2"/>
  <c r="EA328" i="2"/>
  <c r="EB328" i="2"/>
  <c r="DX328" i="2" s="1"/>
  <c r="ED328" i="2"/>
  <c r="EF328" i="2" s="1"/>
  <c r="EE328" i="2"/>
  <c r="EG328" i="2"/>
  <c r="EH328" i="2"/>
  <c r="EI328" i="2"/>
  <c r="EJ328" i="2"/>
  <c r="C329" i="2"/>
  <c r="G329" i="2"/>
  <c r="H329" i="2"/>
  <c r="J329" i="2"/>
  <c r="L329" i="2"/>
  <c r="I329" i="2" s="1"/>
  <c r="N329" i="2"/>
  <c r="O329" i="2"/>
  <c r="P329" i="2"/>
  <c r="Q329" i="2"/>
  <c r="S329" i="2"/>
  <c r="T329" i="2"/>
  <c r="U329" i="2"/>
  <c r="W329" i="2"/>
  <c r="X329" i="2"/>
  <c r="Y329" i="2"/>
  <c r="AA329" i="2" a="1"/>
  <c r="AA329" i="2"/>
  <c r="AB329" i="2" a="1"/>
  <c r="AB329" i="2"/>
  <c r="AD329" i="2" s="1"/>
  <c r="AC329" i="2"/>
  <c r="AF329" i="2" a="1"/>
  <c r="AF329" i="2"/>
  <c r="AG329" i="2"/>
  <c r="AH329" i="2"/>
  <c r="AI329" i="2"/>
  <c r="AE329" i="2" s="1"/>
  <c r="AJ329" i="2"/>
  <c r="AK329" i="2"/>
  <c r="AL329" i="2"/>
  <c r="AN329" i="2"/>
  <c r="AM329" i="2" s="1"/>
  <c r="AO329" i="2"/>
  <c r="AQ329" i="2"/>
  <c r="AR329" i="2"/>
  <c r="AS329" i="2"/>
  <c r="AT329" i="2"/>
  <c r="AU329" i="2"/>
  <c r="AW329" i="2"/>
  <c r="AV329" i="2" s="1"/>
  <c r="AX329" i="2"/>
  <c r="AZ329" i="2"/>
  <c r="AY329" i="2" s="1"/>
  <c r="BA329" i="2"/>
  <c r="BC329" i="2"/>
  <c r="BD329" i="2"/>
  <c r="BB329" i="2" s="1"/>
  <c r="BE329" i="2"/>
  <c r="BF329" i="2"/>
  <c r="BG329" i="2"/>
  <c r="BI329" i="2"/>
  <c r="BH329" i="2" s="1"/>
  <c r="BJ329" i="2"/>
  <c r="BL329" i="2" a="1"/>
  <c r="BL329" i="2"/>
  <c r="BM329" i="2" s="1"/>
  <c r="BN329" i="2"/>
  <c r="BP329" i="2"/>
  <c r="BQ329" i="2"/>
  <c r="BR329" i="2"/>
  <c r="BS329" i="2"/>
  <c r="BT329" i="2"/>
  <c r="BU329" i="2"/>
  <c r="BV329" i="2"/>
  <c r="BK329" i="2" s="1"/>
  <c r="BW329" i="2"/>
  <c r="BY329" i="2"/>
  <c r="BX329" i="2" s="1"/>
  <c r="BZ329" i="2"/>
  <c r="CB329" i="2"/>
  <c r="CC329" i="2"/>
  <c r="CD329" i="2"/>
  <c r="CF329" i="2" s="1"/>
  <c r="CG329" i="2" s="1"/>
  <c r="CE329" i="2"/>
  <c r="CH329" i="2"/>
  <c r="CJ329" i="2"/>
  <c r="CI329" i="2" s="1"/>
  <c r="CK329" i="2"/>
  <c r="CL329" i="2"/>
  <c r="CN329" i="2"/>
  <c r="CM329" i="2" s="1"/>
  <c r="CO329" i="2"/>
  <c r="CP329" i="2"/>
  <c r="CS329" i="2" s="1"/>
  <c r="CQ329" i="2"/>
  <c r="CR329" i="2"/>
  <c r="CU329" i="2"/>
  <c r="CT329" i="2" s="1"/>
  <c r="CV329" i="2"/>
  <c r="CX329" i="2"/>
  <c r="CY329" i="2" a="1"/>
  <c r="CY329" i="2" s="1"/>
  <c r="CZ329" i="2" s="1"/>
  <c r="CW329" i="2" s="1"/>
  <c r="DC329" i="2"/>
  <c r="DF329" i="2" s="1"/>
  <c r="DD329" i="2" a="1"/>
  <c r="DD329" i="2"/>
  <c r="DE329" i="2"/>
  <c r="DB329" i="2" s="1"/>
  <c r="DH329" i="2"/>
  <c r="DI329" i="2"/>
  <c r="DK329" i="2"/>
  <c r="DJ329" i="2" s="1"/>
  <c r="DL329" i="2"/>
  <c r="DN329" i="2" a="1"/>
  <c r="DN329" i="2" s="1"/>
  <c r="DQ329" i="2" s="1"/>
  <c r="DO329" i="2"/>
  <c r="DS329" i="2"/>
  <c r="DR329" i="2" s="1"/>
  <c r="DT329" i="2"/>
  <c r="DU329" i="2"/>
  <c r="DV329" i="2"/>
  <c r="DW329" i="2"/>
  <c r="DY329" i="2"/>
  <c r="DZ329" i="2"/>
  <c r="EA329" i="2"/>
  <c r="EB329" i="2"/>
  <c r="DX329" i="2" s="1"/>
  <c r="EC329" i="2"/>
  <c r="ED329" i="2"/>
  <c r="EE329" i="2"/>
  <c r="EF329" i="2"/>
  <c r="EH329" i="2"/>
  <c r="EG329" i="2" s="1"/>
  <c r="EI329" i="2"/>
  <c r="C330" i="2"/>
  <c r="H330" i="2"/>
  <c r="G330" i="2" s="1"/>
  <c r="J330" i="2"/>
  <c r="L330" i="2"/>
  <c r="I330" i="2" s="1"/>
  <c r="N330" i="2"/>
  <c r="O330" i="2"/>
  <c r="P330" i="2"/>
  <c r="Q330" i="2"/>
  <c r="S330" i="2"/>
  <c r="T330" i="2"/>
  <c r="R330" i="2" s="1"/>
  <c r="U330" i="2"/>
  <c r="W330" i="2"/>
  <c r="V330" i="2" s="1"/>
  <c r="X330" i="2"/>
  <c r="Y330" i="2"/>
  <c r="AA330" i="2" a="1"/>
  <c r="AA330" i="2"/>
  <c r="AB330" i="2" a="1"/>
  <c r="AB330" i="2" s="1"/>
  <c r="AC330" i="2"/>
  <c r="AF330" i="2" a="1"/>
  <c r="AF330" i="2" s="1"/>
  <c r="AG330" i="2"/>
  <c r="AH330" i="2"/>
  <c r="AE330" i="2" s="1"/>
  <c r="AI330" i="2"/>
  <c r="AK330" i="2"/>
  <c r="AL330" i="2"/>
  <c r="AJ330" i="2" s="1"/>
  <c r="AM330" i="2"/>
  <c r="AN330" i="2"/>
  <c r="AO330" i="2"/>
  <c r="AP330" i="2"/>
  <c r="AQ330" i="2"/>
  <c r="AR330" i="2"/>
  <c r="AT330" i="2"/>
  <c r="AS330" i="2" s="1"/>
  <c r="AU330" i="2"/>
  <c r="AW330" i="2"/>
  <c r="AX330" i="2"/>
  <c r="AY330" i="2"/>
  <c r="AZ330" i="2"/>
  <c r="BA330" i="2"/>
  <c r="BC330" i="2"/>
  <c r="BB330" i="2" s="1"/>
  <c r="BD330" i="2"/>
  <c r="BF330" i="2"/>
  <c r="BE330" i="2" s="1"/>
  <c r="BG330" i="2"/>
  <c r="BI330" i="2"/>
  <c r="BJ330" i="2"/>
  <c r="BH330" i="2" s="1"/>
  <c r="BL330" i="2" a="1"/>
  <c r="BL330" i="2"/>
  <c r="BM330" i="2"/>
  <c r="BN330" i="2"/>
  <c r="BP330" i="2"/>
  <c r="BQ330" i="2"/>
  <c r="BR330" i="2"/>
  <c r="BS330" i="2"/>
  <c r="BT330" i="2"/>
  <c r="BU330" i="2"/>
  <c r="BV330" i="2"/>
  <c r="BW330" i="2"/>
  <c r="BY330" i="2"/>
  <c r="BX330" i="2" s="1"/>
  <c r="BZ330" i="2"/>
  <c r="CB330" i="2"/>
  <c r="CC330" i="2"/>
  <c r="CG330" i="2" s="1"/>
  <c r="CD330" i="2"/>
  <c r="CF330" i="2" s="1"/>
  <c r="CE330" i="2"/>
  <c r="CH330" i="2"/>
  <c r="CJ330" i="2"/>
  <c r="CK330" i="2"/>
  <c r="CL330" i="2"/>
  <c r="CN330" i="2"/>
  <c r="CM330" i="2" s="1"/>
  <c r="CP330" i="2"/>
  <c r="CQ330" i="2"/>
  <c r="CR330" i="2"/>
  <c r="CS330" i="2"/>
  <c r="CO330" i="2" s="1"/>
  <c r="CU330" i="2"/>
  <c r="CT330" i="2" s="1"/>
  <c r="CV330" i="2"/>
  <c r="CX330" i="2"/>
  <c r="CY330" i="2" a="1"/>
  <c r="CY330" i="2"/>
  <c r="DA330" i="2" s="1"/>
  <c r="CZ330" i="2"/>
  <c r="CW330" i="2" s="1"/>
  <c r="DC330" i="2"/>
  <c r="DD330" i="2" a="1"/>
  <c r="DD330" i="2" s="1"/>
  <c r="DE330" i="2" s="1"/>
  <c r="DB330" i="2" s="1"/>
  <c r="DH330" i="2"/>
  <c r="DG330" i="2" s="1"/>
  <c r="DI330" i="2"/>
  <c r="DK330" i="2"/>
  <c r="DJ330" i="2" s="1"/>
  <c r="DL330" i="2"/>
  <c r="DN330" i="2" a="1"/>
  <c r="DN330" i="2"/>
  <c r="DQ330" i="2" s="1"/>
  <c r="DO330" i="2"/>
  <c r="DP330" i="2"/>
  <c r="DM330" i="2" s="1"/>
  <c r="DS330" i="2"/>
  <c r="DR330" i="2" s="1"/>
  <c r="DT330" i="2"/>
  <c r="DV330" i="2"/>
  <c r="DU330" i="2" s="1"/>
  <c r="DW330" i="2"/>
  <c r="DX330" i="2"/>
  <c r="DY330" i="2"/>
  <c r="DZ330" i="2"/>
  <c r="EA330" i="2"/>
  <c r="EB330" i="2"/>
  <c r="ED330" i="2"/>
  <c r="EC330" i="2" s="1"/>
  <c r="EE330" i="2"/>
  <c r="EF330" i="2"/>
  <c r="EH330" i="2"/>
  <c r="EJ330" i="2" s="1"/>
  <c r="EI330" i="2"/>
  <c r="C331" i="2"/>
  <c r="G331" i="2"/>
  <c r="H331" i="2"/>
  <c r="J331" i="2"/>
  <c r="I331" i="2"/>
  <c r="L331" i="2"/>
  <c r="N331" i="2"/>
  <c r="O331" i="2"/>
  <c r="P331" i="2"/>
  <c r="M331" i="2" s="1"/>
  <c r="Q331" i="2"/>
  <c r="S331" i="2"/>
  <c r="T331" i="2"/>
  <c r="R331" i="2" s="1"/>
  <c r="U331" i="2"/>
  <c r="W331" i="2"/>
  <c r="X331" i="2"/>
  <c r="V331" i="2" s="1"/>
  <c r="Y331" i="2"/>
  <c r="AA331" i="2" a="1"/>
  <c r="AA331" i="2"/>
  <c r="AB331" i="2" a="1"/>
  <c r="AB331" i="2"/>
  <c r="AD331" i="2" s="1"/>
  <c r="Z331" i="2" s="1"/>
  <c r="AC331" i="2"/>
  <c r="AF331" i="2" a="1"/>
  <c r="AF331" i="2" s="1"/>
  <c r="AG331" i="2" s="1"/>
  <c r="AH331" i="2"/>
  <c r="AI331" i="2"/>
  <c r="AJ331" i="2"/>
  <c r="AK331" i="2"/>
  <c r="AL331" i="2"/>
  <c r="AM331" i="2"/>
  <c r="AN331" i="2"/>
  <c r="AO331" i="2"/>
  <c r="AQ331" i="2"/>
  <c r="AP331" i="2" s="1"/>
  <c r="AR331" i="2"/>
  <c r="AT331" i="2"/>
  <c r="AU331" i="2"/>
  <c r="AS331" i="2" s="1"/>
  <c r="AV331" i="2"/>
  <c r="AW331" i="2"/>
  <c r="AX331" i="2"/>
  <c r="AZ331" i="2"/>
  <c r="AY331" i="2" s="1"/>
  <c r="BA331" i="2"/>
  <c r="BC331" i="2"/>
  <c r="BD331" i="2"/>
  <c r="BE331" i="2"/>
  <c r="BF331" i="2"/>
  <c r="BG331" i="2"/>
  <c r="BI331" i="2"/>
  <c r="BH331" i="2" s="1"/>
  <c r="BJ331" i="2"/>
  <c r="BL331" i="2" a="1"/>
  <c r="BL331" i="2" s="1"/>
  <c r="BP331" i="2"/>
  <c r="BQ331" i="2"/>
  <c r="BR331" i="2"/>
  <c r="BS331" i="2"/>
  <c r="BT331" i="2"/>
  <c r="BU331" i="2"/>
  <c r="BV331" i="2"/>
  <c r="BW331" i="2"/>
  <c r="BO331" i="2" s="1"/>
  <c r="BX331" i="2"/>
  <c r="BY331" i="2"/>
  <c r="BZ331" i="2"/>
  <c r="CB331" i="2"/>
  <c r="CC331" i="2"/>
  <c r="CD331" i="2"/>
  <c r="CE331" i="2"/>
  <c r="CF331" i="2"/>
  <c r="CH331" i="2"/>
  <c r="CJ331" i="2"/>
  <c r="CI331" i="2" s="1"/>
  <c r="CK331" i="2"/>
  <c r="CL331" i="2"/>
  <c r="CN331" i="2"/>
  <c r="CM331" i="2" s="1"/>
  <c r="CP331" i="2"/>
  <c r="CR331" i="2" s="1"/>
  <c r="CQ331" i="2"/>
  <c r="CS331" i="2"/>
  <c r="CO331" i="2" s="1"/>
  <c r="CT331" i="2"/>
  <c r="CU331" i="2"/>
  <c r="CV331" i="2"/>
  <c r="CX331" i="2"/>
  <c r="CY331" i="2" a="1"/>
  <c r="CY331" i="2" s="1"/>
  <c r="CZ331" i="2" s="1"/>
  <c r="CW331" i="2" s="1"/>
  <c r="DC331" i="2"/>
  <c r="DD331" i="2" a="1"/>
  <c r="DD331" i="2"/>
  <c r="DF331" i="2" s="1"/>
  <c r="DE331" i="2"/>
  <c r="DB331" i="2" s="1"/>
  <c r="DH331" i="2"/>
  <c r="DG331" i="2" s="1"/>
  <c r="DI331" i="2"/>
  <c r="DK331" i="2"/>
  <c r="DJ331" i="2" s="1"/>
  <c r="DL331" i="2"/>
  <c r="DN331" i="2" a="1"/>
  <c r="DN331" i="2"/>
  <c r="DQ331" i="2" s="1"/>
  <c r="DO331" i="2"/>
  <c r="DP331" i="2" s="1"/>
  <c r="DM331" i="2" s="1"/>
  <c r="DS331" i="2"/>
  <c r="DR331" i="2" s="1"/>
  <c r="DT331" i="2"/>
  <c r="DV331" i="2"/>
  <c r="DW331" i="2"/>
  <c r="DY331" i="2"/>
  <c r="DZ331" i="2"/>
  <c r="EA331" i="2"/>
  <c r="EB331" i="2"/>
  <c r="DX331" i="2" s="1"/>
  <c r="ED331" i="2"/>
  <c r="EF331" i="2" s="1"/>
  <c r="EE331" i="2"/>
  <c r="EH331" i="2"/>
  <c r="EG331" i="2" s="1"/>
  <c r="EI331" i="2"/>
  <c r="EJ331" i="2"/>
  <c r="C332" i="2"/>
  <c r="H332" i="2"/>
  <c r="G332" i="2" s="1"/>
  <c r="J332" i="2"/>
  <c r="L332" i="2"/>
  <c r="I332" i="2" s="1"/>
  <c r="N332" i="2"/>
  <c r="O332" i="2"/>
  <c r="P332" i="2"/>
  <c r="Q332" i="2"/>
  <c r="S332" i="2"/>
  <c r="T332" i="2"/>
  <c r="U332" i="2"/>
  <c r="W332" i="2"/>
  <c r="X332" i="2"/>
  <c r="Y332" i="2"/>
  <c r="AA332" i="2" a="1"/>
  <c r="AA332" i="2"/>
  <c r="AB332" i="2" a="1"/>
  <c r="AB332" i="2" s="1"/>
  <c r="AC332" i="2"/>
  <c r="AF332" i="2" a="1"/>
  <c r="AF332" i="2"/>
  <c r="AG332" i="2"/>
  <c r="AE332" i="2" s="1"/>
  <c r="AH332" i="2"/>
  <c r="AI332" i="2"/>
  <c r="AK332" i="2"/>
  <c r="AL332" i="2"/>
  <c r="AJ332" i="2" s="1"/>
  <c r="AN332" i="2"/>
  <c r="AO332" i="2"/>
  <c r="AP332" i="2"/>
  <c r="AQ332" i="2"/>
  <c r="AR332" i="2"/>
  <c r="AT332" i="2"/>
  <c r="AS332" i="2" s="1"/>
  <c r="AU332" i="2"/>
  <c r="AW332" i="2"/>
  <c r="AV332" i="2" s="1"/>
  <c r="AX332" i="2"/>
  <c r="AZ332" i="2"/>
  <c r="AY332" i="2" s="1"/>
  <c r="BA332" i="2"/>
  <c r="BB332" i="2"/>
  <c r="BC332" i="2"/>
  <c r="BD332" i="2"/>
  <c r="BE332" i="2"/>
  <c r="BF332" i="2"/>
  <c r="BG332" i="2"/>
  <c r="BI332" i="2"/>
  <c r="BH332" i="2" s="1"/>
  <c r="BJ332" i="2"/>
  <c r="BL332" i="2" a="1"/>
  <c r="BL332" i="2"/>
  <c r="BP332" i="2"/>
  <c r="BQ332" i="2"/>
  <c r="BR332" i="2"/>
  <c r="BS332" i="2"/>
  <c r="BT332" i="2"/>
  <c r="BU332" i="2"/>
  <c r="BO332" i="2" s="1"/>
  <c r="BV332" i="2"/>
  <c r="BW332" i="2"/>
  <c r="BY332" i="2"/>
  <c r="BX332" i="2" s="1"/>
  <c r="BZ332" i="2"/>
  <c r="CB332" i="2"/>
  <c r="CA332" i="2" s="1"/>
  <c r="CC332" i="2"/>
  <c r="CD332" i="2"/>
  <c r="CE332" i="2"/>
  <c r="CF332" i="2"/>
  <c r="CG332" i="2"/>
  <c r="CH332" i="2"/>
  <c r="CJ332" i="2"/>
  <c r="CI332" i="2" s="1"/>
  <c r="CK332" i="2"/>
  <c r="CL332" i="2"/>
  <c r="CN332" i="2"/>
  <c r="CM332" i="2" s="1"/>
  <c r="CP332" i="2"/>
  <c r="CQ332" i="2"/>
  <c r="CR332" i="2"/>
  <c r="CO332" i="2" s="1"/>
  <c r="CS332" i="2"/>
  <c r="CU332" i="2"/>
  <c r="CT332" i="2" s="1"/>
  <c r="CV332" i="2"/>
  <c r="CX332" i="2"/>
  <c r="CY332" i="2" a="1"/>
  <c r="CY332" i="2"/>
  <c r="CZ332" i="2" s="1"/>
  <c r="CW332" i="2" s="1"/>
  <c r="DC332" i="2"/>
  <c r="DD332" i="2" a="1"/>
  <c r="DD332" i="2" s="1"/>
  <c r="DE332" i="2" s="1"/>
  <c r="DB332" i="2" s="1"/>
  <c r="DF332" i="2"/>
  <c r="DG332" i="2"/>
  <c r="DH332" i="2"/>
  <c r="DI332" i="2"/>
  <c r="DK332" i="2"/>
  <c r="DJ332" i="2" s="1"/>
  <c r="DL332" i="2"/>
  <c r="DN332" i="2" a="1"/>
  <c r="DN332" i="2" s="1"/>
  <c r="DO332" i="2"/>
  <c r="DR332" i="2"/>
  <c r="DS332" i="2"/>
  <c r="DT332" i="2"/>
  <c r="DU332" i="2"/>
  <c r="DV332" i="2"/>
  <c r="DW332" i="2"/>
  <c r="DY332" i="2"/>
  <c r="EA332" i="2" s="1"/>
  <c r="DZ332" i="2"/>
  <c r="EB332" i="2"/>
  <c r="DX332" i="2" s="1"/>
  <c r="EC332" i="2"/>
  <c r="ED332" i="2"/>
  <c r="EE332" i="2" s="1"/>
  <c r="EH332" i="2"/>
  <c r="EG332" i="2" s="1"/>
  <c r="C333" i="2"/>
  <c r="H333" i="2"/>
  <c r="G333" i="2" s="1"/>
  <c r="J333" i="2"/>
  <c r="L333" i="2"/>
  <c r="N333" i="2"/>
  <c r="O333" i="2"/>
  <c r="P333" i="2"/>
  <c r="Q333" i="2"/>
  <c r="M333" i="2" s="1"/>
  <c r="S333" i="2"/>
  <c r="T333" i="2"/>
  <c r="R333" i="2" s="1"/>
  <c r="U333" i="2"/>
  <c r="W333" i="2"/>
  <c r="X333" i="2"/>
  <c r="Y333" i="2"/>
  <c r="AA333" i="2" a="1"/>
  <c r="AA333" i="2" s="1"/>
  <c r="AB333" i="2" a="1"/>
  <c r="AB333" i="2"/>
  <c r="AD333" i="2" s="1"/>
  <c r="Z333" i="2" s="1"/>
  <c r="AC333" i="2"/>
  <c r="AF333" i="2" a="1"/>
  <c r="AF333" i="2" s="1"/>
  <c r="AG333" i="2" s="1"/>
  <c r="AE333" i="2" s="1"/>
  <c r="AH333" i="2"/>
  <c r="AI333" i="2"/>
  <c r="AJ333" i="2"/>
  <c r="AK333" i="2"/>
  <c r="AL333" i="2"/>
  <c r="AM333" i="2"/>
  <c r="AN333" i="2"/>
  <c r="AO333" i="2"/>
  <c r="AQ333" i="2"/>
  <c r="AP333" i="2" s="1"/>
  <c r="AR333" i="2"/>
  <c r="AT333" i="2"/>
  <c r="AS333" i="2" s="1"/>
  <c r="AU333" i="2"/>
  <c r="AV333" i="2"/>
  <c r="AW333" i="2"/>
  <c r="AX333" i="2"/>
  <c r="AZ333" i="2"/>
  <c r="AY333" i="2" s="1"/>
  <c r="BA333" i="2"/>
  <c r="BC333" i="2"/>
  <c r="BB333" i="2" s="1"/>
  <c r="BD333" i="2"/>
  <c r="BF333" i="2"/>
  <c r="BE333" i="2" s="1"/>
  <c r="BG333" i="2"/>
  <c r="BH333" i="2"/>
  <c r="BI333" i="2"/>
  <c r="BJ333" i="2"/>
  <c r="BL333" i="2" a="1"/>
  <c r="BL333" i="2" s="1"/>
  <c r="BP333" i="2"/>
  <c r="BQ333" i="2"/>
  <c r="BR333" i="2"/>
  <c r="BS333" i="2"/>
  <c r="BT333" i="2"/>
  <c r="BU333" i="2"/>
  <c r="BV333" i="2"/>
  <c r="BW333" i="2"/>
  <c r="BY333" i="2"/>
  <c r="BX333" i="2" s="1"/>
  <c r="BZ333" i="2"/>
  <c r="CB333" i="2"/>
  <c r="CC333" i="2"/>
  <c r="CD333" i="2"/>
  <c r="CF333" i="2" s="1"/>
  <c r="CG333" i="2" s="1"/>
  <c r="CA333" i="2" s="1"/>
  <c r="CE333" i="2"/>
  <c r="CH333" i="2"/>
  <c r="CI333" i="2"/>
  <c r="CJ333" i="2"/>
  <c r="CK333" i="2"/>
  <c r="CL333" i="2"/>
  <c r="CM333" i="2"/>
  <c r="CN333" i="2"/>
  <c r="CP333" i="2"/>
  <c r="CQ333" i="2"/>
  <c r="CU333" i="2"/>
  <c r="CT333" i="2" s="1"/>
  <c r="CV333" i="2"/>
  <c r="CX333" i="2"/>
  <c r="DA333" i="2" s="1"/>
  <c r="CY333" i="2" a="1"/>
  <c r="CY333" i="2" s="1"/>
  <c r="CZ333" i="2" s="1"/>
  <c r="CW333" i="2" s="1"/>
  <c r="DC333" i="2"/>
  <c r="DF333" i="2" s="1"/>
  <c r="DD333" i="2" a="1"/>
  <c r="DD333" i="2"/>
  <c r="DE333" i="2" s="1"/>
  <c r="DB333" i="2" s="1"/>
  <c r="DH333" i="2"/>
  <c r="DG333" i="2" s="1"/>
  <c r="DI333" i="2"/>
  <c r="DK333" i="2"/>
  <c r="DJ333" i="2" s="1"/>
  <c r="DL333" i="2"/>
  <c r="DN333" i="2" a="1"/>
  <c r="DN333" i="2"/>
  <c r="DQ333" i="2" s="1"/>
  <c r="DO333" i="2"/>
  <c r="DP333" i="2"/>
  <c r="DM333" i="2" s="1"/>
  <c r="DS333" i="2"/>
  <c r="DR333" i="2" s="1"/>
  <c r="DT333" i="2"/>
  <c r="DV333" i="2"/>
  <c r="DU333" i="2" s="1"/>
  <c r="DW333" i="2"/>
  <c r="DX333" i="2"/>
  <c r="DY333" i="2"/>
  <c r="DZ333" i="2"/>
  <c r="EA333" i="2"/>
  <c r="EB333" i="2"/>
  <c r="ED333" i="2"/>
  <c r="EC333" i="2" s="1"/>
  <c r="EE333" i="2"/>
  <c r="EF333" i="2"/>
  <c r="EH333" i="2"/>
  <c r="EG333" i="2" s="1"/>
  <c r="EI333" i="2"/>
  <c r="EJ333" i="2"/>
  <c r="C334" i="2"/>
  <c r="H334" i="2"/>
  <c r="G334" i="2" s="1"/>
  <c r="I334" i="2"/>
  <c r="J334" i="2"/>
  <c r="L334" i="2"/>
  <c r="N334" i="2"/>
  <c r="O334" i="2"/>
  <c r="P334" i="2"/>
  <c r="M334" i="2" s="1"/>
  <c r="Q334" i="2"/>
  <c r="S334" i="2"/>
  <c r="T334" i="2"/>
  <c r="U334" i="2"/>
  <c r="W334" i="2"/>
  <c r="X334" i="2"/>
  <c r="Y334" i="2"/>
  <c r="AA334" i="2" a="1"/>
  <c r="AA334" i="2"/>
  <c r="AB334" i="2" a="1"/>
  <c r="AB334" i="2" s="1"/>
  <c r="AD334" i="2" s="1"/>
  <c r="AC334" i="2"/>
  <c r="AF334" i="2" a="1"/>
  <c r="AF334" i="2"/>
  <c r="AG334" i="2"/>
  <c r="AH334" i="2"/>
  <c r="AE334" i="2" s="1"/>
  <c r="AI334" i="2"/>
  <c r="AK334" i="2"/>
  <c r="AL334" i="2"/>
  <c r="AN334" i="2"/>
  <c r="AM334" i="2" s="1"/>
  <c r="AO334" i="2"/>
  <c r="AP334" i="2"/>
  <c r="AQ334" i="2"/>
  <c r="AR334" i="2"/>
  <c r="AS334" i="2"/>
  <c r="AT334" i="2"/>
  <c r="AU334" i="2"/>
  <c r="AW334" i="2"/>
  <c r="AV334" i="2" s="1"/>
  <c r="AX334" i="2"/>
  <c r="AZ334" i="2"/>
  <c r="AY334" i="2" s="1"/>
  <c r="BA334" i="2"/>
  <c r="BB334" i="2"/>
  <c r="BC334" i="2"/>
  <c r="BD334" i="2"/>
  <c r="BF334" i="2"/>
  <c r="BE334" i="2" s="1"/>
  <c r="BG334" i="2"/>
  <c r="BI334" i="2"/>
  <c r="BH334" i="2" s="1"/>
  <c r="BJ334" i="2"/>
  <c r="BL334" i="2" a="1"/>
  <c r="BL334" i="2"/>
  <c r="BN334" i="2" s="1"/>
  <c r="BM334" i="2"/>
  <c r="BP334" i="2"/>
  <c r="BQ334" i="2"/>
  <c r="BR334" i="2"/>
  <c r="BS334" i="2"/>
  <c r="BT334" i="2"/>
  <c r="BU334" i="2"/>
  <c r="BK334" i="2" s="1"/>
  <c r="BV334" i="2"/>
  <c r="BW334" i="2"/>
  <c r="BX334" i="2"/>
  <c r="BY334" i="2"/>
  <c r="BZ334" i="2"/>
  <c r="CB334" i="2"/>
  <c r="CA334" i="2" s="1"/>
  <c r="CC334" i="2"/>
  <c r="CG334" i="2" s="1"/>
  <c r="CD334" i="2"/>
  <c r="CE334" i="2"/>
  <c r="CF334" i="2"/>
  <c r="CH334" i="2"/>
  <c r="CJ334" i="2"/>
  <c r="CI334" i="2" s="1"/>
  <c r="CK334" i="2"/>
  <c r="CL334" i="2"/>
  <c r="CN334" i="2"/>
  <c r="CM334" i="2" s="1"/>
  <c r="CP334" i="2"/>
  <c r="CQ334" i="2"/>
  <c r="CR334" i="2"/>
  <c r="CS334" i="2"/>
  <c r="CO334" i="2" s="1"/>
  <c r="CU334" i="2"/>
  <c r="CT334" i="2" s="1"/>
  <c r="CV334" i="2"/>
  <c r="CX334" i="2"/>
  <c r="CY334" i="2" a="1"/>
  <c r="CY334" i="2"/>
  <c r="DA334" i="2" s="1"/>
  <c r="CZ334" i="2"/>
  <c r="CW334" i="2" s="1"/>
  <c r="DC334" i="2"/>
  <c r="DD334" i="2" a="1"/>
  <c r="DD334" i="2" s="1"/>
  <c r="DE334" i="2" s="1"/>
  <c r="DB334" i="2" s="1"/>
  <c r="DG334" i="2"/>
  <c r="DH334" i="2"/>
  <c r="DI334" i="2"/>
  <c r="DJ334" i="2"/>
  <c r="DK334" i="2"/>
  <c r="DL334" i="2"/>
  <c r="DN334" i="2" a="1"/>
  <c r="DN334" i="2"/>
  <c r="DP334" i="2" s="1"/>
  <c r="DM334" i="2" s="1"/>
  <c r="DO334" i="2"/>
  <c r="DQ334" i="2"/>
  <c r="DR334" i="2"/>
  <c r="DS334" i="2"/>
  <c r="DT334" i="2"/>
  <c r="DV334" i="2"/>
  <c r="DU334" i="2" s="1"/>
  <c r="DW334" i="2"/>
  <c r="DY334" i="2"/>
  <c r="EB334" i="2"/>
  <c r="ED334" i="2"/>
  <c r="EC334" i="2" s="1"/>
  <c r="EG334" i="2"/>
  <c r="EH334" i="2"/>
  <c r="EI334" i="2" s="1"/>
  <c r="C335" i="2"/>
  <c r="G335" i="2"/>
  <c r="H335" i="2"/>
  <c r="J335" i="2"/>
  <c r="L335" i="2"/>
  <c r="N335" i="2"/>
  <c r="O335" i="2"/>
  <c r="P335" i="2"/>
  <c r="Q335" i="2"/>
  <c r="S335" i="2"/>
  <c r="T335" i="2"/>
  <c r="R335" i="2" s="1"/>
  <c r="U335" i="2"/>
  <c r="W335" i="2"/>
  <c r="X335" i="2"/>
  <c r="V335" i="2" s="1"/>
  <c r="Y335" i="2"/>
  <c r="AA335" i="2" a="1"/>
  <c r="AA335" i="2" s="1"/>
  <c r="AB335" i="2" a="1"/>
  <c r="AB335" i="2"/>
  <c r="AD335" i="2" s="1"/>
  <c r="Z335" i="2" s="1"/>
  <c r="AC335" i="2"/>
  <c r="AF335" i="2" a="1"/>
  <c r="AF335" i="2" s="1"/>
  <c r="AG335" i="2" s="1"/>
  <c r="AH335" i="2"/>
  <c r="AI335" i="2"/>
  <c r="AJ335" i="2"/>
  <c r="AK335" i="2"/>
  <c r="AL335" i="2"/>
  <c r="AM335" i="2"/>
  <c r="AN335" i="2"/>
  <c r="AO335" i="2"/>
  <c r="AQ335" i="2"/>
  <c r="AP335" i="2" s="1"/>
  <c r="AR335" i="2"/>
  <c r="AT335" i="2"/>
  <c r="AS335" i="2" s="1"/>
  <c r="AU335" i="2"/>
  <c r="AV335" i="2"/>
  <c r="AW335" i="2"/>
  <c r="AX335" i="2"/>
  <c r="AY335" i="2"/>
  <c r="AZ335" i="2"/>
  <c r="BA335" i="2"/>
  <c r="BC335" i="2"/>
  <c r="BB335" i="2" s="1"/>
  <c r="BD335" i="2"/>
  <c r="BF335" i="2"/>
  <c r="BE335" i="2" s="1"/>
  <c r="BG335" i="2"/>
  <c r="BH335" i="2"/>
  <c r="BI335" i="2"/>
  <c r="BJ335" i="2"/>
  <c r="BL335" i="2" a="1"/>
  <c r="BL335" i="2" s="1"/>
  <c r="BM335" i="2" s="1"/>
  <c r="BP335" i="2"/>
  <c r="BQ335" i="2"/>
  <c r="BR335" i="2"/>
  <c r="BS335" i="2"/>
  <c r="BT335" i="2"/>
  <c r="BU335" i="2"/>
  <c r="BV335" i="2"/>
  <c r="BW335" i="2"/>
  <c r="BY335" i="2"/>
  <c r="BX335" i="2" s="1"/>
  <c r="BZ335" i="2"/>
  <c r="CB335" i="2"/>
  <c r="CC335" i="2"/>
  <c r="CD335" i="2"/>
  <c r="CF335" i="2" s="1"/>
  <c r="CE335" i="2"/>
  <c r="CH335" i="2"/>
  <c r="CJ335" i="2"/>
  <c r="CK335" i="2"/>
  <c r="CL335" i="2"/>
  <c r="CI335" i="2" s="1"/>
  <c r="CM335" i="2"/>
  <c r="CN335" i="2"/>
  <c r="CP335" i="2"/>
  <c r="CR335" i="2" s="1"/>
  <c r="CQ335" i="2"/>
  <c r="CT335" i="2"/>
  <c r="CU335" i="2"/>
  <c r="CV335" i="2"/>
  <c r="CX335" i="2"/>
  <c r="CY335" i="2" a="1"/>
  <c r="CY335" i="2" s="1"/>
  <c r="CZ335" i="2" s="1"/>
  <c r="CW335" i="2" s="1"/>
  <c r="DC335" i="2"/>
  <c r="DD335" i="2" a="1"/>
  <c r="DD335" i="2"/>
  <c r="DE335" i="2" s="1"/>
  <c r="DB335" i="2" s="1"/>
  <c r="DH335" i="2"/>
  <c r="DG335" i="2" s="1"/>
  <c r="DI335" i="2"/>
  <c r="DK335" i="2"/>
  <c r="DJ335" i="2" s="1"/>
  <c r="DL335" i="2"/>
  <c r="DN335" i="2" a="1"/>
  <c r="DN335" i="2"/>
  <c r="DQ335" i="2" s="1"/>
  <c r="DO335" i="2"/>
  <c r="DP335" i="2" s="1"/>
  <c r="DM335" i="2" s="1"/>
  <c r="DS335" i="2"/>
  <c r="DR335" i="2" s="1"/>
  <c r="DT335" i="2"/>
  <c r="DV335" i="2"/>
  <c r="DW335" i="2"/>
  <c r="DY335" i="2"/>
  <c r="DZ335" i="2"/>
  <c r="EA335" i="2"/>
  <c r="EB335" i="2"/>
  <c r="DX335" i="2" s="1"/>
  <c r="ED335" i="2"/>
  <c r="EC335" i="2" s="1"/>
  <c r="EE335" i="2"/>
  <c r="EF335" i="2"/>
  <c r="EH335" i="2"/>
  <c r="EG335" i="2" s="1"/>
  <c r="EI335" i="2"/>
  <c r="EJ335" i="2"/>
  <c r="C336" i="2"/>
  <c r="H336" i="2"/>
  <c r="G336" i="2" s="1"/>
  <c r="J336" i="2"/>
  <c r="L336" i="2"/>
  <c r="I336" i="2" s="1"/>
  <c r="N336" i="2"/>
  <c r="O336" i="2"/>
  <c r="P336" i="2"/>
  <c r="Q336" i="2"/>
  <c r="M336" i="2" s="1"/>
  <c r="S336" i="2"/>
  <c r="T336" i="2"/>
  <c r="R336" i="2" s="1"/>
  <c r="U336" i="2"/>
  <c r="W336" i="2"/>
  <c r="X336" i="2"/>
  <c r="Y336" i="2"/>
  <c r="Z336" i="2"/>
  <c r="AA336" i="2" a="1"/>
  <c r="AA336" i="2"/>
  <c r="AB336" i="2" a="1"/>
  <c r="AB336" i="2" s="1"/>
  <c r="AD336" i="2" s="1"/>
  <c r="AC336" i="2"/>
  <c r="AF336" i="2" a="1"/>
  <c r="AF336" i="2" s="1"/>
  <c r="AG336" i="2" s="1"/>
  <c r="AE336" i="2" s="1"/>
  <c r="AH336" i="2"/>
  <c r="AI336" i="2"/>
  <c r="AK336" i="2"/>
  <c r="AL336" i="2"/>
  <c r="AJ336" i="2" s="1"/>
  <c r="AN336" i="2"/>
  <c r="AO336" i="2"/>
  <c r="AM336" i="2" s="1"/>
  <c r="AP336" i="2"/>
  <c r="AQ336" i="2"/>
  <c r="AR336" i="2"/>
  <c r="AT336" i="2"/>
  <c r="AU336" i="2"/>
  <c r="AS336" i="2" s="1"/>
  <c r="AW336" i="2"/>
  <c r="AV336" i="2" s="1"/>
  <c r="AX336" i="2"/>
  <c r="AZ336" i="2"/>
  <c r="AY336" i="2" s="1"/>
  <c r="BA336" i="2"/>
  <c r="BC336" i="2"/>
  <c r="BB336" i="2" s="1"/>
  <c r="BD336" i="2"/>
  <c r="BE336" i="2"/>
  <c r="BF336" i="2"/>
  <c r="BG336" i="2"/>
  <c r="BI336" i="2"/>
  <c r="BH336" i="2" s="1"/>
  <c r="BJ336" i="2"/>
  <c r="BL336" i="2" a="1"/>
  <c r="BL336" i="2"/>
  <c r="BP336" i="2"/>
  <c r="BQ336" i="2"/>
  <c r="BR336" i="2"/>
  <c r="BS336" i="2"/>
  <c r="BT336" i="2"/>
  <c r="BU336" i="2"/>
  <c r="BV336" i="2"/>
  <c r="BW336" i="2"/>
  <c r="BY336" i="2"/>
  <c r="BZ336" i="2"/>
  <c r="BX336" i="2" s="1"/>
  <c r="CB336" i="2"/>
  <c r="CC336" i="2"/>
  <c r="CD336" i="2"/>
  <c r="CE336" i="2"/>
  <c r="CF336" i="2"/>
  <c r="CG336" i="2" s="1"/>
  <c r="CH336" i="2"/>
  <c r="CJ336" i="2"/>
  <c r="CI336" i="2" s="1"/>
  <c r="CK336" i="2"/>
  <c r="CL336" i="2"/>
  <c r="CN336" i="2"/>
  <c r="CM336" i="2" s="1"/>
  <c r="CP336" i="2"/>
  <c r="CS336" i="2" s="1"/>
  <c r="CQ336" i="2"/>
  <c r="CR336" i="2"/>
  <c r="CU336" i="2"/>
  <c r="CT336" i="2" s="1"/>
  <c r="CV336" i="2"/>
  <c r="CX336" i="2"/>
  <c r="CY336" i="2" a="1"/>
  <c r="CY336" i="2"/>
  <c r="CZ336" i="2" s="1"/>
  <c r="CW336" i="2" s="1"/>
  <c r="DC336" i="2"/>
  <c r="DD336" i="2" a="1"/>
  <c r="DD336" i="2"/>
  <c r="DG336" i="2"/>
  <c r="DH336" i="2"/>
  <c r="DI336" i="2"/>
  <c r="DK336" i="2"/>
  <c r="DL336" i="2"/>
  <c r="DJ336" i="2" s="1"/>
  <c r="DN336" i="2" a="1"/>
  <c r="DN336" i="2" s="1"/>
  <c r="DO336" i="2"/>
  <c r="DS336" i="2"/>
  <c r="DR336" i="2" s="1"/>
  <c r="DT336" i="2"/>
  <c r="DU336" i="2"/>
  <c r="DV336" i="2"/>
  <c r="DW336" i="2"/>
  <c r="DY336" i="2"/>
  <c r="DZ336" i="2" s="1"/>
  <c r="EA336" i="2"/>
  <c r="EB336" i="2"/>
  <c r="DX336" i="2" s="1"/>
  <c r="EC336" i="2"/>
  <c r="ED336" i="2"/>
  <c r="EE336" i="2" s="1"/>
  <c r="EG336" i="2"/>
  <c r="EH336" i="2"/>
  <c r="EJ336" i="2" s="1"/>
  <c r="EI336" i="2"/>
  <c r="C337" i="2"/>
  <c r="G337" i="2"/>
  <c r="H337" i="2"/>
  <c r="J337" i="2"/>
  <c r="I337" i="2"/>
  <c r="L337" i="2"/>
  <c r="N337" i="2"/>
  <c r="O337" i="2"/>
  <c r="P337" i="2"/>
  <c r="Q337" i="2"/>
  <c r="R337" i="2"/>
  <c r="S337" i="2"/>
  <c r="T337" i="2"/>
  <c r="U337" i="2"/>
  <c r="W337" i="2"/>
  <c r="X337" i="2"/>
  <c r="V337" i="2" s="1"/>
  <c r="Y337" i="2"/>
  <c r="AA337" i="2" a="1"/>
  <c r="AA337" i="2" s="1"/>
  <c r="AB337" i="2" a="1"/>
  <c r="AB337" i="2"/>
  <c r="AC337" i="2"/>
  <c r="AD337" i="2"/>
  <c r="Z337" i="2" s="1"/>
  <c r="AF337" i="2" a="1"/>
  <c r="AF337" i="2" s="1"/>
  <c r="AG337" i="2" s="1"/>
  <c r="AH337" i="2"/>
  <c r="AI337" i="2"/>
  <c r="AE337" i="2" s="1"/>
  <c r="AK337" i="2"/>
  <c r="AJ337" i="2" s="1"/>
  <c r="AL337" i="2"/>
  <c r="AM337" i="2"/>
  <c r="AN337" i="2"/>
  <c r="AO337" i="2"/>
  <c r="AQ337" i="2"/>
  <c r="AP337" i="2" s="1"/>
  <c r="AR337" i="2"/>
  <c r="AS337" i="2"/>
  <c r="AT337" i="2"/>
  <c r="AU337" i="2"/>
  <c r="AV337" i="2"/>
  <c r="AW337" i="2"/>
  <c r="AX337" i="2"/>
  <c r="AZ337" i="2"/>
  <c r="BA337" i="2"/>
  <c r="AY337" i="2" s="1"/>
  <c r="BC337" i="2"/>
  <c r="BB337" i="2" s="1"/>
  <c r="BD337" i="2"/>
  <c r="BF337" i="2"/>
  <c r="BE337" i="2" s="1"/>
  <c r="BG337" i="2"/>
  <c r="BI337" i="2"/>
  <c r="BH337" i="2" s="1"/>
  <c r="BJ337" i="2"/>
  <c r="BL337" i="2" a="1"/>
  <c r="BL337" i="2" s="1"/>
  <c r="BP337" i="2"/>
  <c r="BQ337" i="2"/>
  <c r="BR337" i="2"/>
  <c r="BS337" i="2"/>
  <c r="BT337" i="2"/>
  <c r="BU337" i="2"/>
  <c r="BV337" i="2"/>
  <c r="BW337" i="2"/>
  <c r="BX337" i="2"/>
  <c r="BY337" i="2"/>
  <c r="BZ337" i="2"/>
  <c r="CB337" i="2"/>
  <c r="CC337" i="2"/>
  <c r="CD337" i="2"/>
  <c r="CE337" i="2"/>
  <c r="CF337" i="2"/>
  <c r="CG337" i="2" s="1"/>
  <c r="CA337" i="2" s="1"/>
  <c r="CH337" i="2"/>
  <c r="CJ337" i="2"/>
  <c r="CK337" i="2"/>
  <c r="CL337" i="2"/>
  <c r="CI337" i="2" s="1"/>
  <c r="CN337" i="2"/>
  <c r="CM337" i="2" s="1"/>
  <c r="CP337" i="2"/>
  <c r="CQ337" i="2"/>
  <c r="CU337" i="2"/>
  <c r="CV337" i="2"/>
  <c r="CT337" i="2" s="1"/>
  <c r="CX337" i="2"/>
  <c r="DA337" i="2" s="1"/>
  <c r="CY337" i="2" a="1"/>
  <c r="CY337" i="2" s="1"/>
  <c r="CZ337" i="2" s="1"/>
  <c r="CW337" i="2" s="1"/>
  <c r="DC337" i="2"/>
  <c r="DD337" i="2" a="1"/>
  <c r="DD337" i="2"/>
  <c r="DE337" i="2" s="1"/>
  <c r="DB337" i="2" s="1"/>
  <c r="DH337" i="2"/>
  <c r="DG337" i="2" s="1"/>
  <c r="DI337" i="2"/>
  <c r="DJ337" i="2"/>
  <c r="DK337" i="2"/>
  <c r="DL337" i="2"/>
  <c r="DN337" i="2" a="1"/>
  <c r="DN337" i="2"/>
  <c r="DO337" i="2"/>
  <c r="DP337" i="2" s="1"/>
  <c r="DM337" i="2" s="1"/>
  <c r="DQ337" i="2"/>
  <c r="DS337" i="2"/>
  <c r="DR337" i="2" s="1"/>
  <c r="DT337" i="2"/>
  <c r="DV337" i="2"/>
  <c r="DU337" i="2" s="1"/>
  <c r="DW337" i="2"/>
  <c r="DY337" i="2"/>
  <c r="EA337" i="2"/>
  <c r="EB337" i="2"/>
  <c r="ED337" i="2"/>
  <c r="EC337" i="2" s="1"/>
  <c r="EE337" i="2"/>
  <c r="EF337" i="2"/>
  <c r="EG337" i="2"/>
  <c r="EH337" i="2"/>
  <c r="EI337" i="2"/>
  <c r="EJ337" i="2"/>
  <c r="C338" i="2"/>
  <c r="G338" i="2"/>
  <c r="H338" i="2"/>
  <c r="I338" i="2"/>
  <c r="J338" i="2"/>
  <c r="L338" i="2"/>
  <c r="N338" i="2"/>
  <c r="O338" i="2"/>
  <c r="P338" i="2"/>
  <c r="M338" i="2" s="1"/>
  <c r="Q338" i="2"/>
  <c r="S338" i="2"/>
  <c r="R338" i="2" s="1"/>
  <c r="T338" i="2"/>
  <c r="U338" i="2"/>
  <c r="V338" i="2"/>
  <c r="W338" i="2"/>
  <c r="X338" i="2"/>
  <c r="Y338" i="2"/>
  <c r="AA338" i="2" a="1"/>
  <c r="AA338" i="2"/>
  <c r="AB338" i="2" a="1"/>
  <c r="AB338" i="2"/>
  <c r="AC338" i="2"/>
  <c r="Z338" i="2" s="1"/>
  <c r="AD338" i="2"/>
  <c r="AF338" i="2" a="1"/>
  <c r="AF338" i="2"/>
  <c r="AG338" i="2"/>
  <c r="AH338" i="2"/>
  <c r="AI338" i="2"/>
  <c r="AE338" i="2" s="1"/>
  <c r="AK338" i="2"/>
  <c r="AL338" i="2"/>
  <c r="AJ338" i="2" s="1"/>
  <c r="AN338" i="2"/>
  <c r="AM338" i="2" s="1"/>
  <c r="AO338" i="2"/>
  <c r="AQ338" i="2"/>
  <c r="AP338" i="2" s="1"/>
  <c r="AR338" i="2"/>
  <c r="AS338" i="2"/>
  <c r="AT338" i="2"/>
  <c r="AU338" i="2"/>
  <c r="AW338" i="2"/>
  <c r="AV338" i="2" s="1"/>
  <c r="AX338" i="2"/>
  <c r="AZ338" i="2"/>
  <c r="BA338" i="2"/>
  <c r="AY338" i="2" s="1"/>
  <c r="BB338" i="2"/>
  <c r="BC338" i="2"/>
  <c r="BD338" i="2"/>
  <c r="BF338" i="2"/>
  <c r="BG338" i="2"/>
  <c r="BE338" i="2" s="1"/>
  <c r="BI338" i="2"/>
  <c r="BH338" i="2" s="1"/>
  <c r="BJ338" i="2"/>
  <c r="BL338" i="2" a="1"/>
  <c r="BL338" i="2"/>
  <c r="BM338" i="2" s="1"/>
  <c r="BN338" i="2"/>
  <c r="BP338" i="2"/>
  <c r="BQ338" i="2"/>
  <c r="BR338" i="2"/>
  <c r="BS338" i="2"/>
  <c r="BT338" i="2"/>
  <c r="BU338" i="2"/>
  <c r="BK338" i="2" s="1"/>
  <c r="BV338" i="2"/>
  <c r="BW338" i="2"/>
  <c r="BX338" i="2"/>
  <c r="BY338" i="2"/>
  <c r="BZ338" i="2"/>
  <c r="CB338" i="2"/>
  <c r="CC338" i="2"/>
  <c r="CD338" i="2"/>
  <c r="CF338" i="2" s="1"/>
  <c r="CE338" i="2"/>
  <c r="CH338" i="2"/>
  <c r="CJ338" i="2"/>
  <c r="CI338" i="2" s="1"/>
  <c r="CK338" i="2"/>
  <c r="CL338" i="2"/>
  <c r="CN338" i="2"/>
  <c r="CM338" i="2" s="1"/>
  <c r="CP338" i="2"/>
  <c r="CQ338" i="2"/>
  <c r="CR338" i="2"/>
  <c r="CS338" i="2"/>
  <c r="CO338" i="2" s="1"/>
  <c r="CT338" i="2"/>
  <c r="CU338" i="2"/>
  <c r="CV338" i="2"/>
  <c r="CX338" i="2"/>
  <c r="CY338" i="2" a="1"/>
  <c r="CY338" i="2"/>
  <c r="CZ338" i="2" s="1"/>
  <c r="CW338" i="2" s="1"/>
  <c r="DA338" i="2"/>
  <c r="DC338" i="2"/>
  <c r="DD338" i="2" a="1"/>
  <c r="DD338" i="2" s="1"/>
  <c r="DE338" i="2" s="1"/>
  <c r="DB338" i="2" s="1"/>
  <c r="DH338" i="2"/>
  <c r="DG338" i="2" s="1"/>
  <c r="DI338" i="2"/>
  <c r="DJ338" i="2"/>
  <c r="DK338" i="2"/>
  <c r="DL338" i="2"/>
  <c r="DN338" i="2" a="1"/>
  <c r="DN338" i="2" s="1"/>
  <c r="DO338" i="2"/>
  <c r="DP338" i="2" s="1"/>
  <c r="DM338" i="2" s="1"/>
  <c r="DQ338" i="2"/>
  <c r="DR338" i="2"/>
  <c r="DS338" i="2"/>
  <c r="DT338" i="2"/>
  <c r="DV338" i="2"/>
  <c r="DW338" i="2"/>
  <c r="DU338" i="2" s="1"/>
  <c r="DY338" i="2"/>
  <c r="EB338" i="2"/>
  <c r="EC338" i="2"/>
  <c r="ED338" i="2"/>
  <c r="EF338" i="2" s="1"/>
  <c r="EE338" i="2"/>
  <c r="EG338" i="2"/>
  <c r="EH338" i="2"/>
  <c r="EI338" i="2" s="1"/>
  <c r="C339" i="2"/>
  <c r="G339" i="2"/>
  <c r="H339" i="2"/>
  <c r="J339" i="2"/>
  <c r="L339" i="2"/>
  <c r="I339" i="2" s="1"/>
  <c r="N339" i="2"/>
  <c r="O339" i="2"/>
  <c r="P339" i="2"/>
  <c r="Q339" i="2"/>
  <c r="R339" i="2"/>
  <c r="S339" i="2"/>
  <c r="T339" i="2"/>
  <c r="U339" i="2"/>
  <c r="V339" i="2"/>
  <c r="W339" i="2"/>
  <c r="X339" i="2"/>
  <c r="Y339" i="2"/>
  <c r="Z339" i="2"/>
  <c r="AA339" i="2" a="1"/>
  <c r="AA339" i="2"/>
  <c r="AB339" i="2" a="1"/>
  <c r="AB339" i="2"/>
  <c r="AD339" i="2" s="1"/>
  <c r="AC339" i="2"/>
  <c r="AF339" i="2" a="1"/>
  <c r="AF339" i="2" s="1"/>
  <c r="AG339" i="2"/>
  <c r="AH339" i="2"/>
  <c r="AI339" i="2"/>
  <c r="AE339" i="2" s="1"/>
  <c r="AJ339" i="2"/>
  <c r="AK339" i="2"/>
  <c r="AL339" i="2"/>
  <c r="AN339" i="2"/>
  <c r="AO339" i="2"/>
  <c r="AM339" i="2" s="1"/>
  <c r="AQ339" i="2"/>
  <c r="AP339" i="2" s="1"/>
  <c r="AR339" i="2"/>
  <c r="AT339" i="2"/>
  <c r="AU339" i="2"/>
  <c r="AW339" i="2"/>
  <c r="AV339" i="2" s="1"/>
  <c r="AX339" i="2"/>
  <c r="AY339" i="2"/>
  <c r="AZ339" i="2"/>
  <c r="BA339" i="2"/>
  <c r="BC339" i="2"/>
  <c r="BB339" i="2" s="1"/>
  <c r="BD339" i="2"/>
  <c r="BE339" i="2"/>
  <c r="BF339" i="2"/>
  <c r="BG339" i="2"/>
  <c r="BH339" i="2"/>
  <c r="BI339" i="2"/>
  <c r="BJ339" i="2"/>
  <c r="BL339" i="2" a="1"/>
  <c r="BL339" i="2"/>
  <c r="BP339" i="2"/>
  <c r="BQ339" i="2"/>
  <c r="BR339" i="2"/>
  <c r="BS339" i="2"/>
  <c r="BT339" i="2"/>
  <c r="BU339" i="2"/>
  <c r="BV339" i="2"/>
  <c r="BW339" i="2"/>
  <c r="BY339" i="2"/>
  <c r="BX339" i="2" s="1"/>
  <c r="BZ339" i="2"/>
  <c r="CB339" i="2"/>
  <c r="CC339" i="2"/>
  <c r="CG339" i="2" s="1"/>
  <c r="CD339" i="2"/>
  <c r="CF339" i="2" s="1"/>
  <c r="CE339" i="2"/>
  <c r="CH339" i="2"/>
  <c r="CJ339" i="2"/>
  <c r="CI339" i="2" s="1"/>
  <c r="CK339" i="2"/>
  <c r="CL339" i="2"/>
  <c r="CM339" i="2"/>
  <c r="CN339" i="2"/>
  <c r="CP339" i="2"/>
  <c r="CS339" i="2" s="1"/>
  <c r="CQ339" i="2"/>
  <c r="CR339" i="2"/>
  <c r="CT339" i="2"/>
  <c r="CU339" i="2"/>
  <c r="CV339" i="2"/>
  <c r="CX339" i="2"/>
  <c r="DA339" i="2" s="1"/>
  <c r="CY339" i="2" a="1"/>
  <c r="CY339" i="2"/>
  <c r="CZ339" i="2" s="1"/>
  <c r="CW339" i="2" s="1"/>
  <c r="DC339" i="2"/>
  <c r="DD339" i="2" a="1"/>
  <c r="DD339" i="2"/>
  <c r="DE339" i="2" s="1"/>
  <c r="DB339" i="2" s="1"/>
  <c r="DH339" i="2"/>
  <c r="DG339" i="2" s="1"/>
  <c r="DI339" i="2"/>
  <c r="DK339" i="2"/>
  <c r="DJ339" i="2" s="1"/>
  <c r="DL339" i="2"/>
  <c r="DN339" i="2" a="1"/>
  <c r="DN339" i="2" s="1"/>
  <c r="DQ339" i="2" s="1"/>
  <c r="DO339" i="2"/>
  <c r="DS339" i="2"/>
  <c r="DR339" i="2" s="1"/>
  <c r="DT339" i="2"/>
  <c r="DV339" i="2"/>
  <c r="DW339" i="2"/>
  <c r="DU339" i="2" s="1"/>
  <c r="DY339" i="2"/>
  <c r="DZ339" i="2"/>
  <c r="EA339" i="2"/>
  <c r="EB339" i="2"/>
  <c r="DX339" i="2" s="1"/>
  <c r="EC339" i="2"/>
  <c r="ED339" i="2"/>
  <c r="EE339" i="2"/>
  <c r="EF339" i="2"/>
  <c r="EH339" i="2"/>
  <c r="EG339" i="2" s="1"/>
  <c r="EI339" i="2"/>
  <c r="EJ339" i="2"/>
  <c r="C340" i="2"/>
  <c r="H340" i="2"/>
  <c r="G340" i="2" s="1"/>
  <c r="J340" i="2"/>
  <c r="I340" i="2"/>
  <c r="L340" i="2"/>
  <c r="N340" i="2"/>
  <c r="O340" i="2"/>
  <c r="P340" i="2"/>
  <c r="Q340" i="2"/>
  <c r="S340" i="2"/>
  <c r="T340" i="2"/>
  <c r="R340" i="2" s="1"/>
  <c r="U340" i="2"/>
  <c r="W340" i="2"/>
  <c r="X340" i="2"/>
  <c r="Y340" i="2"/>
  <c r="AA340" i="2" a="1"/>
  <c r="AA340" i="2"/>
  <c r="AB340" i="2" a="1"/>
  <c r="AB340" i="2" s="1"/>
  <c r="AD340" i="2" s="1"/>
  <c r="Z340" i="2" s="1"/>
  <c r="AC340" i="2"/>
  <c r="AF340" i="2" a="1"/>
  <c r="AF340" i="2" s="1"/>
  <c r="AG340" i="2"/>
  <c r="AE340" i="2" s="1"/>
  <c r="AH340" i="2"/>
  <c r="AI340" i="2"/>
  <c r="AK340" i="2"/>
  <c r="AL340" i="2"/>
  <c r="AJ340" i="2" s="1"/>
  <c r="AM340" i="2"/>
  <c r="AN340" i="2"/>
  <c r="AO340" i="2"/>
  <c r="AP340" i="2"/>
  <c r="AQ340" i="2"/>
  <c r="AR340" i="2"/>
  <c r="AT340" i="2"/>
  <c r="AU340" i="2"/>
  <c r="AS340" i="2" s="1"/>
  <c r="AW340" i="2"/>
  <c r="AV340" i="2" s="1"/>
  <c r="AX340" i="2"/>
  <c r="AZ340" i="2"/>
  <c r="BA340" i="2"/>
  <c r="BC340" i="2"/>
  <c r="BB340" i="2" s="1"/>
  <c r="BD340" i="2"/>
  <c r="BE340" i="2"/>
  <c r="BF340" i="2"/>
  <c r="BG340" i="2"/>
  <c r="BI340" i="2"/>
  <c r="BH340" i="2" s="1"/>
  <c r="BJ340" i="2"/>
  <c r="BK340" i="2"/>
  <c r="BL340" i="2" a="1"/>
  <c r="BL340" i="2"/>
  <c r="BP340" i="2"/>
  <c r="BQ340" i="2"/>
  <c r="BR340" i="2"/>
  <c r="BS340" i="2"/>
  <c r="BT340" i="2"/>
  <c r="BU340" i="2"/>
  <c r="BV340" i="2"/>
  <c r="BW340" i="2"/>
  <c r="BX340" i="2"/>
  <c r="BY340" i="2"/>
  <c r="BZ340" i="2"/>
  <c r="CB340" i="2"/>
  <c r="CC340" i="2"/>
  <c r="CD340" i="2"/>
  <c r="CE340" i="2"/>
  <c r="CF340" i="2"/>
  <c r="CG340" i="2" s="1"/>
  <c r="CH340" i="2"/>
  <c r="CJ340" i="2"/>
  <c r="CI340" i="2" s="1"/>
  <c r="CK340" i="2"/>
  <c r="CL340" i="2"/>
  <c r="CN340" i="2"/>
  <c r="CM340" i="2" s="1"/>
  <c r="CP340" i="2"/>
  <c r="CS340" i="2" s="1"/>
  <c r="CQ340" i="2"/>
  <c r="CU340" i="2"/>
  <c r="CT340" i="2" s="1"/>
  <c r="CV340" i="2"/>
  <c r="CX340" i="2"/>
  <c r="CY340" i="2" a="1"/>
  <c r="CY340" i="2"/>
  <c r="CZ340" i="2" s="1"/>
  <c r="CW340" i="2" s="1"/>
  <c r="DC340" i="2"/>
  <c r="DD340" i="2" a="1"/>
  <c r="DD340" i="2"/>
  <c r="DE340" i="2" s="1"/>
  <c r="DB340" i="2" s="1"/>
  <c r="DF340" i="2"/>
  <c r="DG340" i="2"/>
  <c r="DH340" i="2"/>
  <c r="DI340" i="2"/>
  <c r="DK340" i="2"/>
  <c r="DL340" i="2"/>
  <c r="DJ340" i="2" s="1"/>
  <c r="DN340" i="2" a="1"/>
  <c r="DN340" i="2" s="1"/>
  <c r="DP340" i="2" s="1"/>
  <c r="DM340" i="2" s="1"/>
  <c r="DO340" i="2"/>
  <c r="DQ340" i="2"/>
  <c r="DS340" i="2"/>
  <c r="DR340" i="2" s="1"/>
  <c r="DT340" i="2"/>
  <c r="DU340" i="2"/>
  <c r="DV340" i="2"/>
  <c r="DW340" i="2"/>
  <c r="DY340" i="2"/>
  <c r="DZ340" i="2" s="1"/>
  <c r="EA340" i="2"/>
  <c r="EB340" i="2"/>
  <c r="DX340" i="2" s="1"/>
  <c r="EC340" i="2"/>
  <c r="ED340" i="2"/>
  <c r="EE340" i="2" s="1"/>
  <c r="EG340" i="2"/>
  <c r="EH340" i="2"/>
  <c r="EJ340" i="2" s="1"/>
  <c r="EI340" i="2"/>
  <c r="C341" i="2"/>
  <c r="G341" i="2"/>
  <c r="H341" i="2"/>
  <c r="J341" i="2"/>
  <c r="I341" i="2"/>
  <c r="L341" i="2"/>
  <c r="N341" i="2"/>
  <c r="O341" i="2"/>
  <c r="P341" i="2"/>
  <c r="Q341" i="2"/>
  <c r="R341" i="2"/>
  <c r="S341" i="2"/>
  <c r="T341" i="2"/>
  <c r="U341" i="2"/>
  <c r="W341" i="2"/>
  <c r="X341" i="2"/>
  <c r="V341" i="2" s="1"/>
  <c r="Y341" i="2"/>
  <c r="AA341" i="2" a="1"/>
  <c r="AA341" i="2" s="1"/>
  <c r="AB341" i="2" a="1"/>
  <c r="AB341" i="2"/>
  <c r="AC341" i="2"/>
  <c r="AD341" i="2"/>
  <c r="Z341" i="2" s="1"/>
  <c r="AF341" i="2" a="1"/>
  <c r="AF341" i="2" s="1"/>
  <c r="AG341" i="2" s="1"/>
  <c r="AH341" i="2"/>
  <c r="AI341" i="2"/>
  <c r="AK341" i="2"/>
  <c r="AJ341" i="2" s="1"/>
  <c r="AL341" i="2"/>
  <c r="AM341" i="2"/>
  <c r="AN341" i="2"/>
  <c r="AO341" i="2"/>
  <c r="AQ341" i="2"/>
  <c r="AP341" i="2" s="1"/>
  <c r="AR341" i="2"/>
  <c r="AT341" i="2"/>
  <c r="AU341" i="2"/>
  <c r="AS341" i="2" s="1"/>
  <c r="AV341" i="2"/>
  <c r="AW341" i="2"/>
  <c r="AX341" i="2"/>
  <c r="AY341" i="2"/>
  <c r="AZ341" i="2"/>
  <c r="BA341" i="2"/>
  <c r="BC341" i="2"/>
  <c r="BB341" i="2" s="1"/>
  <c r="BD341" i="2"/>
  <c r="BF341" i="2"/>
  <c r="BE341" i="2" s="1"/>
  <c r="BG341" i="2"/>
  <c r="BI341" i="2"/>
  <c r="BH341" i="2" s="1"/>
  <c r="BJ341" i="2"/>
  <c r="BK341" i="2"/>
  <c r="BL341" i="2" a="1"/>
  <c r="BL341" i="2" s="1"/>
  <c r="BM341" i="2" s="1"/>
  <c r="BN341" i="2"/>
  <c r="BP341" i="2"/>
  <c r="BQ341" i="2"/>
  <c r="BR341" i="2"/>
  <c r="BS341" i="2"/>
  <c r="BT341" i="2"/>
  <c r="BU341" i="2"/>
  <c r="BV341" i="2"/>
  <c r="BW341" i="2"/>
  <c r="BX341" i="2"/>
  <c r="BY341" i="2"/>
  <c r="BZ341" i="2"/>
  <c r="CB341" i="2"/>
  <c r="CC341" i="2"/>
  <c r="CD341" i="2"/>
  <c r="CE341" i="2"/>
  <c r="CF341" i="2"/>
  <c r="CG341" i="2" s="1"/>
  <c r="CH341" i="2"/>
  <c r="CJ341" i="2"/>
  <c r="CK341" i="2"/>
  <c r="CL341" i="2"/>
  <c r="CI341" i="2" s="1"/>
  <c r="CN341" i="2"/>
  <c r="CM341" i="2" s="1"/>
  <c r="CP341" i="2"/>
  <c r="CQ341" i="2"/>
  <c r="CT341" i="2"/>
  <c r="CU341" i="2"/>
  <c r="CV341" i="2"/>
  <c r="CX341" i="2"/>
  <c r="CY341" i="2" a="1"/>
  <c r="CY341" i="2" s="1"/>
  <c r="DC341" i="2"/>
  <c r="DD341" i="2" a="1"/>
  <c r="DD341" i="2"/>
  <c r="DE341" i="2" s="1"/>
  <c r="DB341" i="2" s="1"/>
  <c r="DH341" i="2"/>
  <c r="DG341" i="2" s="1"/>
  <c r="DI341" i="2"/>
  <c r="DK341" i="2"/>
  <c r="DL341" i="2"/>
  <c r="DJ341" i="2" s="1"/>
  <c r="DN341" i="2" a="1"/>
  <c r="DN341" i="2"/>
  <c r="DO341" i="2"/>
  <c r="DP341" i="2" s="1"/>
  <c r="DM341" i="2" s="1"/>
  <c r="DQ341" i="2"/>
  <c r="DS341" i="2"/>
  <c r="DR341" i="2" s="1"/>
  <c r="DT341" i="2"/>
  <c r="DV341" i="2"/>
  <c r="DU341" i="2" s="1"/>
  <c r="DW341" i="2"/>
  <c r="DY341" i="2"/>
  <c r="EB341" i="2"/>
  <c r="ED341" i="2"/>
  <c r="EC341" i="2" s="1"/>
  <c r="EE341" i="2"/>
  <c r="EF341" i="2"/>
  <c r="EG341" i="2"/>
  <c r="EH341" i="2"/>
  <c r="EI341" i="2"/>
  <c r="EJ341" i="2"/>
  <c r="C342" i="2"/>
  <c r="G342" i="2"/>
  <c r="H342" i="2"/>
  <c r="I342" i="2"/>
  <c r="J342" i="2"/>
  <c r="L342" i="2"/>
  <c r="N342" i="2"/>
  <c r="O342" i="2"/>
  <c r="P342" i="2"/>
  <c r="Q342" i="2"/>
  <c r="S342" i="2"/>
  <c r="T342" i="2"/>
  <c r="U342" i="2"/>
  <c r="V342" i="2"/>
  <c r="W342" i="2"/>
  <c r="X342" i="2"/>
  <c r="Y342" i="2"/>
  <c r="AA342" i="2" a="1"/>
  <c r="AA342" i="2"/>
  <c r="AB342" i="2" a="1"/>
  <c r="AB342" i="2"/>
  <c r="AC342" i="2"/>
  <c r="AD342" i="2"/>
  <c r="AF342" i="2" a="1"/>
  <c r="AF342" i="2"/>
  <c r="AG342" i="2"/>
  <c r="AH342" i="2"/>
  <c r="AI342" i="2"/>
  <c r="AK342" i="2"/>
  <c r="AL342" i="2"/>
  <c r="AJ342" i="2" s="1"/>
  <c r="AN342" i="2"/>
  <c r="AM342" i="2" s="1"/>
  <c r="AO342" i="2"/>
  <c r="AQ342" i="2"/>
  <c r="AP342" i="2" s="1"/>
  <c r="AR342" i="2"/>
  <c r="AS342" i="2"/>
  <c r="AT342" i="2"/>
  <c r="AU342" i="2"/>
  <c r="AW342" i="2"/>
  <c r="AV342" i="2" s="1"/>
  <c r="AX342" i="2"/>
  <c r="AZ342" i="2"/>
  <c r="BA342" i="2"/>
  <c r="AY342" i="2" s="1"/>
  <c r="BB342" i="2"/>
  <c r="BC342" i="2"/>
  <c r="BD342" i="2"/>
  <c r="BE342" i="2"/>
  <c r="BF342" i="2"/>
  <c r="BG342" i="2"/>
  <c r="BI342" i="2"/>
  <c r="BH342" i="2" s="1"/>
  <c r="BJ342" i="2"/>
  <c r="BL342" i="2" a="1"/>
  <c r="BL342" i="2"/>
  <c r="BM342" i="2" s="1"/>
  <c r="BP342" i="2"/>
  <c r="BQ342" i="2"/>
  <c r="BR342" i="2"/>
  <c r="BS342" i="2"/>
  <c r="BT342" i="2"/>
  <c r="BU342" i="2"/>
  <c r="BK342" i="2" s="1"/>
  <c r="BV342" i="2"/>
  <c r="BW342" i="2"/>
  <c r="BX342" i="2"/>
  <c r="BY342" i="2"/>
  <c r="BZ342" i="2"/>
  <c r="CB342" i="2"/>
  <c r="CC342" i="2"/>
  <c r="CG342" i="2" s="1"/>
  <c r="CD342" i="2"/>
  <c r="CF342" i="2" s="1"/>
  <c r="CE342" i="2"/>
  <c r="CH342" i="2"/>
  <c r="CJ342" i="2"/>
  <c r="CI342" i="2" s="1"/>
  <c r="CK342" i="2"/>
  <c r="CL342" i="2"/>
  <c r="CN342" i="2"/>
  <c r="CM342" i="2" s="1"/>
  <c r="CP342" i="2"/>
  <c r="CQ342" i="2"/>
  <c r="CR342" i="2"/>
  <c r="CS342" i="2"/>
  <c r="CO342" i="2" s="1"/>
  <c r="CT342" i="2"/>
  <c r="CU342" i="2"/>
  <c r="CV342" i="2"/>
  <c r="CX342" i="2"/>
  <c r="CY342" i="2" a="1"/>
  <c r="CY342" i="2"/>
  <c r="CZ342" i="2" s="1"/>
  <c r="CW342" i="2" s="1"/>
  <c r="DC342" i="2"/>
  <c r="DF342" i="2" s="1"/>
  <c r="DD342" i="2" a="1"/>
  <c r="DD342" i="2" s="1"/>
  <c r="DE342" i="2" s="1"/>
  <c r="DB342" i="2" s="1"/>
  <c r="DH342" i="2"/>
  <c r="DG342" i="2" s="1"/>
  <c r="DI342" i="2"/>
  <c r="DJ342" i="2"/>
  <c r="DK342" i="2"/>
  <c r="DL342" i="2"/>
  <c r="DN342" i="2" a="1"/>
  <c r="DN342" i="2" s="1"/>
  <c r="DQ342" i="2" s="1"/>
  <c r="DO342" i="2"/>
  <c r="DP342" i="2" s="1"/>
  <c r="DM342" i="2" s="1"/>
  <c r="DR342" i="2"/>
  <c r="DS342" i="2"/>
  <c r="DT342" i="2"/>
  <c r="DV342" i="2"/>
  <c r="DW342" i="2"/>
  <c r="DU342" i="2" s="1"/>
  <c r="DY342" i="2"/>
  <c r="EB342" i="2"/>
  <c r="EC342" i="2"/>
  <c r="ED342" i="2"/>
  <c r="EF342" i="2" s="1"/>
  <c r="EE342" i="2"/>
  <c r="EG342" i="2"/>
  <c r="EH342" i="2"/>
  <c r="EI342" i="2" s="1"/>
  <c r="C343" i="2"/>
  <c r="G343" i="2"/>
  <c r="H343" i="2"/>
  <c r="J343" i="2"/>
  <c r="L343" i="2"/>
  <c r="N343" i="2"/>
  <c r="O343" i="2"/>
  <c r="P343" i="2"/>
  <c r="Q343" i="2"/>
  <c r="S343" i="2"/>
  <c r="T343" i="2"/>
  <c r="R343" i="2" s="1"/>
  <c r="U343" i="2"/>
  <c r="W343" i="2"/>
  <c r="X343" i="2"/>
  <c r="V343" i="2" s="1"/>
  <c r="Y343" i="2"/>
  <c r="Z343" i="2"/>
  <c r="AA343" i="2" a="1"/>
  <c r="AA343" i="2"/>
  <c r="AB343" i="2" a="1"/>
  <c r="AB343" i="2"/>
  <c r="AD343" i="2" s="1"/>
  <c r="AC343" i="2"/>
  <c r="AF343" i="2" a="1"/>
  <c r="AF343" i="2" s="1"/>
  <c r="AG343" i="2" s="1"/>
  <c r="AH343" i="2"/>
  <c r="AI343" i="2"/>
  <c r="AJ343" i="2"/>
  <c r="AK343" i="2"/>
  <c r="AL343" i="2"/>
  <c r="AM343" i="2"/>
  <c r="AN343" i="2"/>
  <c r="AO343" i="2"/>
  <c r="AQ343" i="2"/>
  <c r="AP343" i="2" s="1"/>
  <c r="AR343" i="2"/>
  <c r="AT343" i="2"/>
  <c r="AS343" i="2" s="1"/>
  <c r="AU343" i="2"/>
  <c r="AW343" i="2"/>
  <c r="AV343" i="2" s="1"/>
  <c r="AX343" i="2"/>
  <c r="AY343" i="2"/>
  <c r="AZ343" i="2"/>
  <c r="BA343" i="2"/>
  <c r="BC343" i="2"/>
  <c r="BB343" i="2" s="1"/>
  <c r="BD343" i="2"/>
  <c r="BF343" i="2"/>
  <c r="BG343" i="2"/>
  <c r="BE343" i="2" s="1"/>
  <c r="BH343" i="2"/>
  <c r="BI343" i="2"/>
  <c r="BJ343" i="2"/>
  <c r="BK343" i="2"/>
  <c r="BL343" i="2" a="1"/>
  <c r="BL343" i="2"/>
  <c r="BM343" i="2" s="1"/>
  <c r="BN343" i="2"/>
  <c r="BP343" i="2"/>
  <c r="BQ343" i="2"/>
  <c r="BR343" i="2"/>
  <c r="BS343" i="2"/>
  <c r="BT343" i="2"/>
  <c r="BU343" i="2"/>
  <c r="BV343" i="2"/>
  <c r="BW343" i="2"/>
  <c r="BY343" i="2"/>
  <c r="BX343" i="2" s="1"/>
  <c r="BZ343" i="2"/>
  <c r="CB343" i="2"/>
  <c r="CC343" i="2"/>
  <c r="CG343" i="2" s="1"/>
  <c r="CD343" i="2"/>
  <c r="CF343" i="2" s="1"/>
  <c r="CE343" i="2"/>
  <c r="CH343" i="2"/>
  <c r="CJ343" i="2"/>
  <c r="CI343" i="2" s="1"/>
  <c r="CK343" i="2"/>
  <c r="CL343" i="2"/>
  <c r="CM343" i="2"/>
  <c r="CN343" i="2"/>
  <c r="CP343" i="2"/>
  <c r="CS343" i="2" s="1"/>
  <c r="CQ343" i="2"/>
  <c r="CT343" i="2"/>
  <c r="CU343" i="2"/>
  <c r="CV343" i="2"/>
  <c r="CX343" i="2"/>
  <c r="CY343" i="2" a="1"/>
  <c r="CY343" i="2"/>
  <c r="CZ343" i="2" s="1"/>
  <c r="CW343" i="2" s="1"/>
  <c r="DC343" i="2"/>
  <c r="DD343" i="2" a="1"/>
  <c r="DD343" i="2"/>
  <c r="DE343" i="2" s="1"/>
  <c r="DB343" i="2" s="1"/>
  <c r="DH343" i="2"/>
  <c r="DG343" i="2" s="1"/>
  <c r="DI343" i="2"/>
  <c r="DK343" i="2"/>
  <c r="DJ343" i="2" s="1"/>
  <c r="DL343" i="2"/>
  <c r="DN343" i="2" a="1"/>
  <c r="DN343" i="2" s="1"/>
  <c r="DO343" i="2"/>
  <c r="DP343" i="2" s="1"/>
  <c r="DM343" i="2" s="1"/>
  <c r="DS343" i="2"/>
  <c r="DR343" i="2" s="1"/>
  <c r="DT343" i="2"/>
  <c r="DV343" i="2"/>
  <c r="DW343" i="2"/>
  <c r="DU343" i="2" s="1"/>
  <c r="DY343" i="2"/>
  <c r="DZ343" i="2"/>
  <c r="EA343" i="2"/>
  <c r="EB343" i="2"/>
  <c r="DX343" i="2" s="1"/>
  <c r="EC343" i="2"/>
  <c r="ED343" i="2"/>
  <c r="EE343" i="2"/>
  <c r="EF343" i="2"/>
  <c r="EH343" i="2"/>
  <c r="EG343" i="2" s="1"/>
  <c r="EI343" i="2"/>
  <c r="EJ343" i="2"/>
  <c r="C344" i="2"/>
  <c r="H344" i="2"/>
  <c r="G344" i="2" s="1"/>
  <c r="J344" i="2"/>
  <c r="L344" i="2"/>
  <c r="I344" i="2" s="1"/>
  <c r="N344" i="2"/>
  <c r="O344" i="2"/>
  <c r="P344" i="2"/>
  <c r="Q344" i="2"/>
  <c r="S344" i="2"/>
  <c r="T344" i="2"/>
  <c r="R344" i="2" s="1"/>
  <c r="U344" i="2"/>
  <c r="W344" i="2"/>
  <c r="X344" i="2"/>
  <c r="Y344" i="2"/>
  <c r="Z344" i="2"/>
  <c r="AA344" i="2" a="1"/>
  <c r="AA344" i="2"/>
  <c r="AB344" i="2" a="1"/>
  <c r="AB344" i="2" s="1"/>
  <c r="AC344" i="2"/>
  <c r="AD344" i="2"/>
  <c r="AF344" i="2" a="1"/>
  <c r="AF344" i="2" s="1"/>
  <c r="AG344" i="2" s="1"/>
  <c r="AE344" i="2" s="1"/>
  <c r="AH344" i="2"/>
  <c r="AI344" i="2"/>
  <c r="AK344" i="2"/>
  <c r="AL344" i="2"/>
  <c r="AM344" i="2"/>
  <c r="AN344" i="2"/>
  <c r="AO344" i="2"/>
  <c r="AP344" i="2"/>
  <c r="AQ344" i="2"/>
  <c r="AR344" i="2"/>
  <c r="AT344" i="2"/>
  <c r="AU344" i="2"/>
  <c r="AS344" i="2" s="1"/>
  <c r="AW344" i="2"/>
  <c r="AV344" i="2" s="1"/>
  <c r="AX344" i="2"/>
  <c r="AZ344" i="2"/>
  <c r="BA344" i="2"/>
  <c r="BC344" i="2"/>
  <c r="BB344" i="2" s="1"/>
  <c r="BD344" i="2"/>
  <c r="BE344" i="2"/>
  <c r="BF344" i="2"/>
  <c r="BG344" i="2"/>
  <c r="BI344" i="2"/>
  <c r="BH344" i="2" s="1"/>
  <c r="BJ344" i="2"/>
  <c r="BK344" i="2"/>
  <c r="BL344" i="2" a="1"/>
  <c r="BL344" i="2"/>
  <c r="BP344" i="2"/>
  <c r="BQ344" i="2"/>
  <c r="BR344" i="2"/>
  <c r="BS344" i="2"/>
  <c r="BT344" i="2"/>
  <c r="BU344" i="2"/>
  <c r="BO344" i="2" s="1"/>
  <c r="BV344" i="2"/>
  <c r="BW344" i="2"/>
  <c r="BY344" i="2"/>
  <c r="BZ344" i="2"/>
  <c r="BX344" i="2" s="1"/>
  <c r="CB344" i="2"/>
  <c r="CA344" i="2" s="1"/>
  <c r="CC344" i="2"/>
  <c r="CD344" i="2"/>
  <c r="CE344" i="2"/>
  <c r="CF344" i="2"/>
  <c r="CG344" i="2" s="1"/>
  <c r="CH344" i="2"/>
  <c r="CJ344" i="2"/>
  <c r="CI344" i="2" s="1"/>
  <c r="CK344" i="2"/>
  <c r="CL344" i="2"/>
  <c r="CN344" i="2"/>
  <c r="CM344" i="2" s="1"/>
  <c r="CP344" i="2"/>
  <c r="CQ344" i="2"/>
  <c r="CU344" i="2"/>
  <c r="CV344" i="2"/>
  <c r="CX344" i="2"/>
  <c r="DA344" i="2" s="1"/>
  <c r="CY344" i="2" a="1"/>
  <c r="CY344" i="2"/>
  <c r="CZ344" i="2" s="1"/>
  <c r="CW344" i="2" s="1"/>
  <c r="DC344" i="2"/>
  <c r="DF344" i="2" s="1"/>
  <c r="DD344" i="2" a="1"/>
  <c r="DD344" i="2"/>
  <c r="DE344" i="2" s="1"/>
  <c r="DB344" i="2" s="1"/>
  <c r="DG344" i="2"/>
  <c r="DH344" i="2"/>
  <c r="DI344" i="2"/>
  <c r="DK344" i="2"/>
  <c r="DL344" i="2"/>
  <c r="DJ344" i="2" s="1"/>
  <c r="DN344" i="2" a="1"/>
  <c r="DN344" i="2" s="1"/>
  <c r="DP344" i="2" s="1"/>
  <c r="DM344" i="2" s="1"/>
  <c r="DO344" i="2"/>
  <c r="DQ344" i="2"/>
  <c r="DS344" i="2"/>
  <c r="DR344" i="2" s="1"/>
  <c r="DT344" i="2"/>
  <c r="DU344" i="2"/>
  <c r="DV344" i="2"/>
  <c r="DW344" i="2"/>
  <c r="DY344" i="2"/>
  <c r="DZ344" i="2" s="1"/>
  <c r="EB344" i="2"/>
  <c r="DX344" i="2" s="1"/>
  <c r="EC344" i="2"/>
  <c r="ED344" i="2"/>
  <c r="EE344" i="2" s="1"/>
  <c r="EG344" i="2"/>
  <c r="EH344" i="2"/>
  <c r="EJ344" i="2" s="1"/>
  <c r="EI344" i="2"/>
  <c r="C345" i="2"/>
  <c r="G345" i="2"/>
  <c r="H345" i="2"/>
  <c r="J345" i="2"/>
  <c r="I345" i="2"/>
  <c r="L345" i="2"/>
  <c r="N345" i="2"/>
  <c r="O345" i="2"/>
  <c r="P345" i="2"/>
  <c r="Q345" i="2"/>
  <c r="S345" i="2"/>
  <c r="T345" i="2"/>
  <c r="R345" i="2" s="1"/>
  <c r="U345" i="2"/>
  <c r="W345" i="2"/>
  <c r="X345" i="2"/>
  <c r="V345" i="2" s="1"/>
  <c r="Y345" i="2"/>
  <c r="AA345" i="2" a="1"/>
  <c r="AA345" i="2" s="1"/>
  <c r="AB345" i="2" a="1"/>
  <c r="AB345" i="2"/>
  <c r="AD345" i="2" s="1"/>
  <c r="Z345" i="2" s="1"/>
  <c r="AC345" i="2"/>
  <c r="AF345" i="2" a="1"/>
  <c r="AF345" i="2" s="1"/>
  <c r="AG345" i="2" s="1"/>
  <c r="AH345" i="2"/>
  <c r="AI345" i="2"/>
  <c r="AK345" i="2"/>
  <c r="AJ345" i="2" s="1"/>
  <c r="AL345" i="2"/>
  <c r="AM345" i="2"/>
  <c r="AN345" i="2"/>
  <c r="AO345" i="2"/>
  <c r="AQ345" i="2"/>
  <c r="AP345" i="2" s="1"/>
  <c r="AR345" i="2"/>
  <c r="AT345" i="2"/>
  <c r="AU345" i="2"/>
  <c r="AS345" i="2" s="1"/>
  <c r="AV345" i="2"/>
  <c r="AW345" i="2"/>
  <c r="AX345" i="2"/>
  <c r="AY345" i="2"/>
  <c r="AZ345" i="2"/>
  <c r="BA345" i="2"/>
  <c r="BC345" i="2"/>
  <c r="BB345" i="2" s="1"/>
  <c r="BD345" i="2"/>
  <c r="BF345" i="2"/>
  <c r="BE345" i="2" s="1"/>
  <c r="BG345" i="2"/>
  <c r="BI345" i="2"/>
  <c r="BH345" i="2" s="1"/>
  <c r="BJ345" i="2"/>
  <c r="BK345" i="2"/>
  <c r="BL345" i="2" a="1"/>
  <c r="BL345" i="2" s="1"/>
  <c r="BM345" i="2" s="1"/>
  <c r="BP345" i="2"/>
  <c r="BQ345" i="2"/>
  <c r="BR345" i="2"/>
  <c r="BS345" i="2"/>
  <c r="BT345" i="2"/>
  <c r="BU345" i="2"/>
  <c r="BV345" i="2"/>
  <c r="BW345" i="2"/>
  <c r="BX345" i="2"/>
  <c r="BY345" i="2"/>
  <c r="BZ345" i="2"/>
  <c r="CB345" i="2"/>
  <c r="CC345" i="2"/>
  <c r="CD345" i="2"/>
  <c r="CF345" i="2" s="1"/>
  <c r="CG345" i="2" s="1"/>
  <c r="CA345" i="2" s="1"/>
  <c r="CE345" i="2"/>
  <c r="CH345" i="2"/>
  <c r="CJ345" i="2"/>
  <c r="CK345" i="2"/>
  <c r="CL345" i="2"/>
  <c r="CI345" i="2" s="1"/>
  <c r="CN345" i="2"/>
  <c r="CM345" i="2" s="1"/>
  <c r="CP345" i="2"/>
  <c r="CQ345" i="2"/>
  <c r="CU345" i="2"/>
  <c r="CV345" i="2"/>
  <c r="CT345" i="2" s="1"/>
  <c r="CX345" i="2"/>
  <c r="CY345" i="2" a="1"/>
  <c r="CY345" i="2" s="1"/>
  <c r="CZ345" i="2" s="1"/>
  <c r="CW345" i="2" s="1"/>
  <c r="DA345" i="2"/>
  <c r="DC345" i="2"/>
  <c r="DF345" i="2" s="1"/>
  <c r="DD345" i="2" a="1"/>
  <c r="DD345" i="2"/>
  <c r="DE345" i="2" s="1"/>
  <c r="DB345" i="2" s="1"/>
  <c r="DH345" i="2"/>
  <c r="DG345" i="2" s="1"/>
  <c r="DI345" i="2"/>
  <c r="DK345" i="2"/>
  <c r="DL345" i="2"/>
  <c r="DJ345" i="2" s="1"/>
  <c r="DN345" i="2" a="1"/>
  <c r="DN345" i="2"/>
  <c r="DO345" i="2"/>
  <c r="DP345" i="2" s="1"/>
  <c r="DM345" i="2" s="1"/>
  <c r="DQ345" i="2"/>
  <c r="DS345" i="2"/>
  <c r="DR345" i="2" s="1"/>
  <c r="DT345" i="2"/>
  <c r="DV345" i="2"/>
  <c r="DW345" i="2"/>
  <c r="DY345" i="2"/>
  <c r="EA345" i="2" s="1"/>
  <c r="EB345" i="2"/>
  <c r="ED345" i="2"/>
  <c r="EC345" i="2" s="1"/>
  <c r="EE345" i="2"/>
  <c r="EF345" i="2"/>
  <c r="EG345" i="2"/>
  <c r="EH345" i="2"/>
  <c r="EI345" i="2"/>
  <c r="EJ345" i="2"/>
  <c r="C346" i="2"/>
  <c r="G346" i="2"/>
  <c r="H346" i="2"/>
  <c r="J346" i="2"/>
  <c r="L346" i="2"/>
  <c r="N346" i="2"/>
  <c r="O346" i="2"/>
  <c r="P346" i="2"/>
  <c r="Q346" i="2"/>
  <c r="S346" i="2"/>
  <c r="T346" i="2"/>
  <c r="U346" i="2"/>
  <c r="W346" i="2"/>
  <c r="X346" i="2"/>
  <c r="V346" i="2" s="1"/>
  <c r="Y346" i="2"/>
  <c r="AA346" i="2" a="1"/>
  <c r="AA346" i="2"/>
  <c r="AB346" i="2" a="1"/>
  <c r="AB346" i="2"/>
  <c r="AC346" i="2"/>
  <c r="AD346" i="2"/>
  <c r="AF346" i="2" a="1"/>
  <c r="AF346" i="2"/>
  <c r="AG346" i="2"/>
  <c r="AH346" i="2"/>
  <c r="AI346" i="2"/>
  <c r="AE346" i="2" s="1"/>
  <c r="AK346" i="2"/>
  <c r="AL346" i="2"/>
  <c r="AN346" i="2"/>
  <c r="AM346" i="2" s="1"/>
  <c r="AO346" i="2"/>
  <c r="AQ346" i="2"/>
  <c r="AP346" i="2" s="1"/>
  <c r="AR346" i="2"/>
  <c r="AS346" i="2"/>
  <c r="AT346" i="2"/>
  <c r="AU346" i="2"/>
  <c r="AW346" i="2"/>
  <c r="AV346" i="2" s="1"/>
  <c r="AX346" i="2"/>
  <c r="AY346" i="2"/>
  <c r="AZ346" i="2"/>
  <c r="BA346" i="2"/>
  <c r="BB346" i="2"/>
  <c r="BC346" i="2"/>
  <c r="BD346" i="2"/>
  <c r="BF346" i="2"/>
  <c r="BG346" i="2"/>
  <c r="BE346" i="2" s="1"/>
  <c r="BI346" i="2"/>
  <c r="BH346" i="2" s="1"/>
  <c r="BJ346" i="2"/>
  <c r="BL346" i="2" a="1"/>
  <c r="BL346" i="2"/>
  <c r="BM346" i="2" s="1"/>
  <c r="BP346" i="2"/>
  <c r="BQ346" i="2"/>
  <c r="BR346" i="2"/>
  <c r="BS346" i="2"/>
  <c r="BT346" i="2"/>
  <c r="BU346" i="2"/>
  <c r="BV346" i="2"/>
  <c r="BW346" i="2"/>
  <c r="BX346" i="2"/>
  <c r="BY346" i="2"/>
  <c r="BZ346" i="2"/>
  <c r="CB346" i="2"/>
  <c r="CC346" i="2"/>
  <c r="CD346" i="2"/>
  <c r="CF346" i="2" s="1"/>
  <c r="CE346" i="2"/>
  <c r="CH346" i="2"/>
  <c r="CJ346" i="2"/>
  <c r="CI346" i="2" s="1"/>
  <c r="CK346" i="2"/>
  <c r="CL346" i="2"/>
  <c r="CN346" i="2"/>
  <c r="CM346" i="2" s="1"/>
  <c r="CP346" i="2"/>
  <c r="CQ346" i="2"/>
  <c r="CR346" i="2"/>
  <c r="CS346" i="2"/>
  <c r="CT346" i="2"/>
  <c r="CU346" i="2"/>
  <c r="CV346" i="2"/>
  <c r="CX346" i="2"/>
  <c r="CY346" i="2" a="1"/>
  <c r="CY346" i="2"/>
  <c r="CZ346" i="2" s="1"/>
  <c r="CW346" i="2" s="1"/>
  <c r="DC346" i="2"/>
  <c r="DD346" i="2" a="1"/>
  <c r="DD346" i="2" s="1"/>
  <c r="DH346" i="2"/>
  <c r="DG346" i="2" s="1"/>
  <c r="DI346" i="2"/>
  <c r="DJ346" i="2"/>
  <c r="DK346" i="2"/>
  <c r="DL346" i="2"/>
  <c r="DN346" i="2" a="1"/>
  <c r="DN346" i="2" s="1"/>
  <c r="DO346" i="2"/>
  <c r="DR346" i="2"/>
  <c r="DS346" i="2"/>
  <c r="DT346" i="2"/>
  <c r="DU346" i="2"/>
  <c r="DV346" i="2"/>
  <c r="DW346" i="2"/>
  <c r="DY346" i="2"/>
  <c r="EB346" i="2"/>
  <c r="EC346" i="2"/>
  <c r="ED346" i="2"/>
  <c r="EF346" i="2" s="1"/>
  <c r="EE346" i="2"/>
  <c r="EG346" i="2"/>
  <c r="EH346" i="2"/>
  <c r="EI346" i="2" s="1"/>
  <c r="C347" i="2"/>
  <c r="G347" i="2"/>
  <c r="H347" i="2"/>
  <c r="J347" i="2"/>
  <c r="L347" i="2"/>
  <c r="N347" i="2"/>
  <c r="O347" i="2"/>
  <c r="M347" i="2" s="1"/>
  <c r="P347" i="2"/>
  <c r="Q347" i="2"/>
  <c r="S347" i="2"/>
  <c r="T347" i="2"/>
  <c r="R347" i="2" s="1"/>
  <c r="U347" i="2"/>
  <c r="W347" i="2"/>
  <c r="X347" i="2"/>
  <c r="V347" i="2" s="1"/>
  <c r="Y347" i="2"/>
  <c r="AA347" i="2" a="1"/>
  <c r="AA347" i="2"/>
  <c r="AB347" i="2" a="1"/>
  <c r="AB347" i="2"/>
  <c r="AC347" i="2"/>
  <c r="AF347" i="2" a="1"/>
  <c r="AF347" i="2" s="1"/>
  <c r="AG347" i="2" s="1"/>
  <c r="AH347" i="2"/>
  <c r="AI347" i="2"/>
  <c r="AJ347" i="2"/>
  <c r="AK347" i="2"/>
  <c r="AL347" i="2"/>
  <c r="AM347" i="2"/>
  <c r="AN347" i="2"/>
  <c r="AO347" i="2"/>
  <c r="AQ347" i="2"/>
  <c r="AP347" i="2" s="1"/>
  <c r="AR347" i="2"/>
  <c r="AT347" i="2"/>
  <c r="AS347" i="2" s="1"/>
  <c r="AU347" i="2"/>
  <c r="AW347" i="2"/>
  <c r="AV347" i="2" s="1"/>
  <c r="AX347" i="2"/>
  <c r="AY347" i="2"/>
  <c r="AZ347" i="2"/>
  <c r="BA347" i="2"/>
  <c r="BC347" i="2"/>
  <c r="BB347" i="2" s="1"/>
  <c r="BD347" i="2"/>
  <c r="BF347" i="2"/>
  <c r="BG347" i="2"/>
  <c r="BE347" i="2" s="1"/>
  <c r="BH347" i="2"/>
  <c r="BI347" i="2"/>
  <c r="BJ347" i="2"/>
  <c r="BK347" i="2"/>
  <c r="BL347" i="2" a="1"/>
  <c r="BL347" i="2"/>
  <c r="BM347" i="2" s="1"/>
  <c r="BP347" i="2"/>
  <c r="BQ347" i="2"/>
  <c r="BR347" i="2"/>
  <c r="BS347" i="2"/>
  <c r="BT347" i="2"/>
  <c r="BU347" i="2"/>
  <c r="BV347" i="2"/>
  <c r="BW347" i="2"/>
  <c r="BY347" i="2"/>
  <c r="BX347" i="2" s="1"/>
  <c r="BZ347" i="2"/>
  <c r="CB347" i="2"/>
  <c r="CC347" i="2"/>
  <c r="CD347" i="2"/>
  <c r="CF347" i="2" s="1"/>
  <c r="CE347" i="2"/>
  <c r="CH347" i="2"/>
  <c r="CJ347" i="2"/>
  <c r="CK347" i="2"/>
  <c r="CL347" i="2"/>
  <c r="CM347" i="2"/>
  <c r="CN347" i="2"/>
  <c r="CP347" i="2"/>
  <c r="CS347" i="2" s="1"/>
  <c r="CQ347" i="2"/>
  <c r="CT347" i="2"/>
  <c r="CU347" i="2"/>
  <c r="CV347" i="2"/>
  <c r="CX347" i="2"/>
  <c r="CY347" i="2" a="1"/>
  <c r="CY347" i="2"/>
  <c r="CZ347" i="2" s="1"/>
  <c r="CW347" i="2" s="1"/>
  <c r="DA347" i="2"/>
  <c r="DC347" i="2"/>
  <c r="DD347" i="2" a="1"/>
  <c r="DD347" i="2"/>
  <c r="DH347" i="2"/>
  <c r="DG347" i="2" s="1"/>
  <c r="DI347" i="2"/>
  <c r="DK347" i="2"/>
  <c r="DL347" i="2"/>
  <c r="DN347" i="2" a="1"/>
  <c r="DN347" i="2" s="1"/>
  <c r="DQ347" i="2" s="1"/>
  <c r="DO347" i="2"/>
  <c r="DS347" i="2"/>
  <c r="DR347" i="2" s="1"/>
  <c r="DT347" i="2"/>
  <c r="DV347" i="2"/>
  <c r="DW347" i="2"/>
  <c r="DU347" i="2" s="1"/>
  <c r="DY347" i="2"/>
  <c r="DZ347" i="2"/>
  <c r="EA347" i="2"/>
  <c r="EB347" i="2"/>
  <c r="DX347" i="2" s="1"/>
  <c r="EC347" i="2"/>
  <c r="ED347" i="2"/>
  <c r="EE347" i="2"/>
  <c r="EF347" i="2"/>
  <c r="EH347" i="2"/>
  <c r="EG347" i="2" s="1"/>
  <c r="EI347" i="2"/>
  <c r="EJ347" i="2"/>
  <c r="C348" i="2"/>
  <c r="H348" i="2"/>
  <c r="G348" i="2" s="1"/>
  <c r="J348" i="2"/>
  <c r="I348" i="2"/>
  <c r="L348" i="2"/>
  <c r="N348" i="2"/>
  <c r="O348" i="2"/>
  <c r="P348" i="2"/>
  <c r="Q348" i="2"/>
  <c r="S348" i="2"/>
  <c r="T348" i="2"/>
  <c r="R348" i="2" s="1"/>
  <c r="U348" i="2"/>
  <c r="W348" i="2"/>
  <c r="V348" i="2" s="1"/>
  <c r="X348" i="2"/>
  <c r="Y348" i="2"/>
  <c r="AA348" i="2" a="1"/>
  <c r="AA348" i="2"/>
  <c r="AB348" i="2" a="1"/>
  <c r="AB348" i="2" s="1"/>
  <c r="AC348" i="2"/>
  <c r="AD348" i="2"/>
  <c r="Z348" i="2" s="1"/>
  <c r="AF348" i="2" a="1"/>
  <c r="AF348" i="2" s="1"/>
  <c r="AG348" i="2" s="1"/>
  <c r="AE348" i="2" s="1"/>
  <c r="AH348" i="2"/>
  <c r="AI348" i="2"/>
  <c r="AK348" i="2"/>
  <c r="AL348" i="2"/>
  <c r="AN348" i="2"/>
  <c r="AO348" i="2"/>
  <c r="AM348" i="2" s="1"/>
  <c r="AP348" i="2"/>
  <c r="AQ348" i="2"/>
  <c r="AR348" i="2"/>
  <c r="AS348" i="2"/>
  <c r="AT348" i="2"/>
  <c r="AU348" i="2"/>
  <c r="AW348" i="2"/>
  <c r="AV348" i="2" s="1"/>
  <c r="AX348" i="2"/>
  <c r="AZ348" i="2"/>
  <c r="AY348" i="2" s="1"/>
  <c r="BA348" i="2"/>
  <c r="BC348" i="2"/>
  <c r="BB348" i="2" s="1"/>
  <c r="BD348" i="2"/>
  <c r="BE348" i="2"/>
  <c r="BF348" i="2"/>
  <c r="BG348" i="2"/>
  <c r="BI348" i="2"/>
  <c r="BH348" i="2" s="1"/>
  <c r="BJ348" i="2"/>
  <c r="BL348" i="2" a="1"/>
  <c r="BL348" i="2"/>
  <c r="BP348" i="2"/>
  <c r="BQ348" i="2"/>
  <c r="BR348" i="2"/>
  <c r="BS348" i="2"/>
  <c r="BT348" i="2"/>
  <c r="BU348" i="2"/>
  <c r="BV348" i="2"/>
  <c r="BW348" i="2"/>
  <c r="BY348" i="2"/>
  <c r="BZ348" i="2"/>
  <c r="BX348" i="2" s="1"/>
  <c r="CB348" i="2"/>
  <c r="CC348" i="2"/>
  <c r="CD348" i="2"/>
  <c r="CE348" i="2"/>
  <c r="CF348" i="2"/>
  <c r="CG348" i="2" s="1"/>
  <c r="CH348" i="2"/>
  <c r="CJ348" i="2"/>
  <c r="CI348" i="2" s="1"/>
  <c r="CK348" i="2"/>
  <c r="CL348" i="2"/>
  <c r="CN348" i="2"/>
  <c r="CM348" i="2" s="1"/>
  <c r="CP348" i="2"/>
  <c r="CS348" i="2" s="1"/>
  <c r="CQ348" i="2"/>
  <c r="CR348" i="2"/>
  <c r="CU348" i="2"/>
  <c r="CT348" i="2" s="1"/>
  <c r="CV348" i="2"/>
  <c r="CX348" i="2"/>
  <c r="DA348" i="2" s="1"/>
  <c r="CY348" i="2" a="1"/>
  <c r="CY348" i="2"/>
  <c r="CZ348" i="2" s="1"/>
  <c r="CW348" i="2" s="1"/>
  <c r="DC348" i="2"/>
  <c r="DD348" i="2" a="1"/>
  <c r="DD348" i="2"/>
  <c r="DE348" i="2" s="1"/>
  <c r="DB348" i="2" s="1"/>
  <c r="DG348" i="2"/>
  <c r="DH348" i="2"/>
  <c r="DI348" i="2"/>
  <c r="DK348" i="2"/>
  <c r="DL348" i="2"/>
  <c r="DJ348" i="2" s="1"/>
  <c r="DN348" i="2" a="1"/>
  <c r="DN348" i="2" s="1"/>
  <c r="DP348" i="2" s="1"/>
  <c r="DM348" i="2" s="1"/>
  <c r="DO348" i="2"/>
  <c r="DS348" i="2"/>
  <c r="DR348" i="2" s="1"/>
  <c r="DT348" i="2"/>
  <c r="DU348" i="2"/>
  <c r="DV348" i="2"/>
  <c r="DW348" i="2"/>
  <c r="DY348" i="2"/>
  <c r="DZ348" i="2" s="1"/>
  <c r="EB348" i="2"/>
  <c r="EC348" i="2"/>
  <c r="ED348" i="2"/>
  <c r="EE348" i="2" s="1"/>
  <c r="EG348" i="2"/>
  <c r="EH348" i="2"/>
  <c r="EJ348" i="2" s="1"/>
  <c r="EI348" i="2"/>
  <c r="C349" i="2"/>
  <c r="G349" i="2"/>
  <c r="H349" i="2"/>
  <c r="J349" i="2"/>
  <c r="I349" i="2"/>
  <c r="L349" i="2"/>
  <c r="N349" i="2"/>
  <c r="O349" i="2"/>
  <c r="P349" i="2"/>
  <c r="Q349" i="2"/>
  <c r="S349" i="2"/>
  <c r="T349" i="2"/>
  <c r="R349" i="2" s="1"/>
  <c r="U349" i="2"/>
  <c r="W349" i="2"/>
  <c r="X349" i="2"/>
  <c r="V349" i="2" s="1"/>
  <c r="Y349" i="2"/>
  <c r="AA349" i="2" a="1"/>
  <c r="AA349" i="2" s="1"/>
  <c r="AB349" i="2" a="1"/>
  <c r="AB349" i="2"/>
  <c r="AC349" i="2"/>
  <c r="AD349" i="2"/>
  <c r="Z349" i="2" s="1"/>
  <c r="AF349" i="2" a="1"/>
  <c r="AF349" i="2" s="1"/>
  <c r="AG349" i="2" s="1"/>
  <c r="AH349" i="2"/>
  <c r="AI349" i="2"/>
  <c r="AE349" i="2" s="1"/>
  <c r="AK349" i="2"/>
  <c r="AJ349" i="2" s="1"/>
  <c r="AL349" i="2"/>
  <c r="AM349" i="2"/>
  <c r="AN349" i="2"/>
  <c r="AO349" i="2"/>
  <c r="AQ349" i="2"/>
  <c r="AP349" i="2" s="1"/>
  <c r="AR349" i="2"/>
  <c r="AT349" i="2"/>
  <c r="AU349" i="2"/>
  <c r="AS349" i="2" s="1"/>
  <c r="AV349" i="2"/>
  <c r="AW349" i="2"/>
  <c r="AX349" i="2"/>
  <c r="AZ349" i="2"/>
  <c r="BA349" i="2"/>
  <c r="AY349" i="2" s="1"/>
  <c r="BC349" i="2"/>
  <c r="BB349" i="2" s="1"/>
  <c r="BD349" i="2"/>
  <c r="BF349" i="2"/>
  <c r="BG349" i="2"/>
  <c r="BI349" i="2"/>
  <c r="BH349" i="2" s="1"/>
  <c r="BJ349" i="2"/>
  <c r="BK349" i="2"/>
  <c r="BL349" i="2" a="1"/>
  <c r="BL349" i="2" s="1"/>
  <c r="BM349" i="2" s="1"/>
  <c r="BP349" i="2"/>
  <c r="BQ349" i="2"/>
  <c r="BR349" i="2"/>
  <c r="BS349" i="2"/>
  <c r="BT349" i="2"/>
  <c r="BU349" i="2"/>
  <c r="BV349" i="2"/>
  <c r="BW349" i="2"/>
  <c r="BY349" i="2"/>
  <c r="BZ349" i="2"/>
  <c r="BX349" i="2" s="1"/>
  <c r="CB349" i="2"/>
  <c r="CC349" i="2"/>
  <c r="CD349" i="2"/>
  <c r="CF349" i="2" s="1"/>
  <c r="CG349" i="2" s="1"/>
  <c r="CA349" i="2" s="1"/>
  <c r="CE349" i="2"/>
  <c r="CH349" i="2"/>
  <c r="CJ349" i="2"/>
  <c r="CK349" i="2"/>
  <c r="CL349" i="2"/>
  <c r="CI349" i="2" s="1"/>
  <c r="CN349" i="2"/>
  <c r="CM349" i="2" s="1"/>
  <c r="CP349" i="2"/>
  <c r="CQ349" i="2"/>
  <c r="CU349" i="2"/>
  <c r="CV349" i="2"/>
  <c r="CT349" i="2" s="1"/>
  <c r="CX349" i="2"/>
  <c r="DA349" i="2" s="1"/>
  <c r="CY349" i="2" a="1"/>
  <c r="CY349" i="2" s="1"/>
  <c r="CZ349" i="2" s="1"/>
  <c r="CW349" i="2" s="1"/>
  <c r="DC349" i="2"/>
  <c r="DF349" i="2" s="1"/>
  <c r="DD349" i="2" a="1"/>
  <c r="DD349" i="2"/>
  <c r="DE349" i="2" s="1"/>
  <c r="DB349" i="2" s="1"/>
  <c r="DH349" i="2"/>
  <c r="DG349" i="2" s="1"/>
  <c r="DI349" i="2"/>
  <c r="DJ349" i="2"/>
  <c r="DK349" i="2"/>
  <c r="DL349" i="2"/>
  <c r="DN349" i="2" a="1"/>
  <c r="DN349" i="2"/>
  <c r="DO349" i="2"/>
  <c r="DP349" i="2" s="1"/>
  <c r="DM349" i="2" s="1"/>
  <c r="DQ349" i="2"/>
  <c r="DS349" i="2"/>
  <c r="DR349" i="2" s="1"/>
  <c r="DT349" i="2"/>
  <c r="DV349" i="2"/>
  <c r="DU349" i="2" s="1"/>
  <c r="DW349" i="2"/>
  <c r="DY349" i="2"/>
  <c r="EB349" i="2"/>
  <c r="ED349" i="2"/>
  <c r="EC349" i="2" s="1"/>
  <c r="EE349" i="2"/>
  <c r="EF349" i="2"/>
  <c r="EG349" i="2"/>
  <c r="EH349" i="2"/>
  <c r="EI349" i="2"/>
  <c r="EJ349" i="2"/>
  <c r="C350" i="2"/>
  <c r="G350" i="2"/>
  <c r="H350" i="2"/>
  <c r="J350" i="2"/>
  <c r="L350" i="2"/>
  <c r="N350" i="2"/>
  <c r="O350" i="2"/>
  <c r="P350" i="2"/>
  <c r="M350" i="2" s="1"/>
  <c r="Q350" i="2"/>
  <c r="S350" i="2"/>
  <c r="R350" i="2" s="1"/>
  <c r="T350" i="2"/>
  <c r="U350" i="2"/>
  <c r="W350" i="2"/>
  <c r="X350" i="2"/>
  <c r="V350" i="2" s="1"/>
  <c r="Y350" i="2"/>
  <c r="AA350" i="2" a="1"/>
  <c r="AA350" i="2"/>
  <c r="AB350" i="2" a="1"/>
  <c r="AB350" i="2" s="1"/>
  <c r="AC350" i="2"/>
  <c r="AF350" i="2" a="1"/>
  <c r="AF350" i="2"/>
  <c r="AG350" i="2"/>
  <c r="AH350" i="2"/>
  <c r="AI350" i="2"/>
  <c r="AK350" i="2"/>
  <c r="AL350" i="2"/>
  <c r="AJ350" i="2" s="1"/>
  <c r="AN350" i="2"/>
  <c r="AO350" i="2"/>
  <c r="AP350" i="2"/>
  <c r="AQ350" i="2"/>
  <c r="AR350" i="2"/>
  <c r="AS350" i="2"/>
  <c r="AT350" i="2"/>
  <c r="AU350" i="2"/>
  <c r="AW350" i="2"/>
  <c r="AX350" i="2"/>
  <c r="AZ350" i="2"/>
  <c r="BA350" i="2"/>
  <c r="AY350" i="2" s="1"/>
  <c r="BB350" i="2"/>
  <c r="BC350" i="2"/>
  <c r="BD350" i="2"/>
  <c r="BF350" i="2"/>
  <c r="BE350" i="2" s="1"/>
  <c r="BG350" i="2"/>
  <c r="BI350" i="2"/>
  <c r="BH350" i="2" s="1"/>
  <c r="BJ350" i="2"/>
  <c r="BL350" i="2" a="1"/>
  <c r="BL350" i="2"/>
  <c r="BM350" i="2"/>
  <c r="BN350" i="2"/>
  <c r="BP350" i="2"/>
  <c r="BQ350" i="2"/>
  <c r="BR350" i="2"/>
  <c r="BS350" i="2"/>
  <c r="BT350" i="2"/>
  <c r="BU350" i="2"/>
  <c r="BV350" i="2"/>
  <c r="BW350" i="2"/>
  <c r="BX350" i="2"/>
  <c r="BY350" i="2"/>
  <c r="BZ350" i="2"/>
  <c r="CB350" i="2"/>
  <c r="CC350" i="2"/>
  <c r="CD350" i="2"/>
  <c r="CE350" i="2"/>
  <c r="CF350" i="2"/>
  <c r="CH350" i="2"/>
  <c r="CJ350" i="2"/>
  <c r="CK350" i="2"/>
  <c r="CL350" i="2"/>
  <c r="CN350" i="2"/>
  <c r="CM350" i="2" s="1"/>
  <c r="CP350" i="2"/>
  <c r="CQ350" i="2"/>
  <c r="CR350" i="2"/>
  <c r="CS350" i="2"/>
  <c r="CO350" i="2" s="1"/>
  <c r="CU350" i="2"/>
  <c r="CV350" i="2"/>
  <c r="CT350" i="2" s="1"/>
  <c r="CX350" i="2"/>
  <c r="CY350" i="2" a="1"/>
  <c r="CY350" i="2"/>
  <c r="CZ350" i="2" s="1"/>
  <c r="CW350" i="2" s="1"/>
  <c r="DA350" i="2"/>
  <c r="DC350" i="2"/>
  <c r="DD350" i="2" a="1"/>
  <c r="DD350" i="2" s="1"/>
  <c r="DE350" i="2" s="1"/>
  <c r="DB350" i="2" s="1"/>
  <c r="DF350" i="2"/>
  <c r="DG350" i="2"/>
  <c r="DH350" i="2"/>
  <c r="DI350" i="2"/>
  <c r="DJ350" i="2"/>
  <c r="DK350" i="2"/>
  <c r="DL350" i="2"/>
  <c r="DN350" i="2" a="1"/>
  <c r="DN350" i="2"/>
  <c r="DQ350" i="2" s="1"/>
  <c r="DO350" i="2"/>
  <c r="DR350" i="2"/>
  <c r="DS350" i="2"/>
  <c r="DT350" i="2"/>
  <c r="DV350" i="2"/>
  <c r="DW350" i="2"/>
  <c r="DU350" i="2" s="1"/>
  <c r="DY350" i="2"/>
  <c r="EB350" i="2"/>
  <c r="EC350" i="2"/>
  <c r="ED350" i="2"/>
  <c r="EF350" i="2" s="1"/>
  <c r="EE350" i="2"/>
  <c r="EG350" i="2"/>
  <c r="EH350" i="2"/>
  <c r="EI350" i="2" s="1"/>
  <c r="C351" i="2"/>
  <c r="G351" i="2"/>
  <c r="H351" i="2"/>
  <c r="J351" i="2"/>
  <c r="L351" i="2"/>
  <c r="N351" i="2"/>
  <c r="O351" i="2"/>
  <c r="P351" i="2"/>
  <c r="Q351" i="2"/>
  <c r="S351" i="2"/>
  <c r="T351" i="2"/>
  <c r="R351" i="2" s="1"/>
  <c r="U351" i="2"/>
  <c r="W351" i="2"/>
  <c r="X351" i="2"/>
  <c r="V351" i="2" s="1"/>
  <c r="Y351" i="2"/>
  <c r="AA351" i="2" a="1"/>
  <c r="AA351" i="2" s="1"/>
  <c r="AB351" i="2" a="1"/>
  <c r="AB351" i="2"/>
  <c r="AC351" i="2"/>
  <c r="AF351" i="2" a="1"/>
  <c r="AF351" i="2" s="1"/>
  <c r="AG351" i="2" s="1"/>
  <c r="AH351" i="2"/>
  <c r="AI351" i="2"/>
  <c r="AJ351" i="2"/>
  <c r="AK351" i="2"/>
  <c r="AL351" i="2"/>
  <c r="AN351" i="2"/>
  <c r="AO351" i="2"/>
  <c r="AM351" i="2" s="1"/>
  <c r="AQ351" i="2"/>
  <c r="AP351" i="2" s="1"/>
  <c r="AR351" i="2"/>
  <c r="AT351" i="2"/>
  <c r="AS351" i="2" s="1"/>
  <c r="AU351" i="2"/>
  <c r="AW351" i="2"/>
  <c r="AV351" i="2" s="1"/>
  <c r="AX351" i="2"/>
  <c r="AY351" i="2"/>
  <c r="AZ351" i="2"/>
  <c r="BA351" i="2"/>
  <c r="BC351" i="2"/>
  <c r="BB351" i="2" s="1"/>
  <c r="BD351" i="2"/>
  <c r="BF351" i="2"/>
  <c r="BG351" i="2"/>
  <c r="BE351" i="2" s="1"/>
  <c r="BH351" i="2"/>
  <c r="BI351" i="2"/>
  <c r="BJ351" i="2"/>
  <c r="BL351" i="2" a="1"/>
  <c r="BL351" i="2" s="1"/>
  <c r="BP351" i="2"/>
  <c r="BQ351" i="2"/>
  <c r="BR351" i="2"/>
  <c r="BS351" i="2"/>
  <c r="BT351" i="2"/>
  <c r="BU351" i="2"/>
  <c r="BV351" i="2"/>
  <c r="BW351" i="2"/>
  <c r="BY351" i="2"/>
  <c r="BZ351" i="2"/>
  <c r="CB351" i="2"/>
  <c r="CC351" i="2"/>
  <c r="CG351" i="2" s="1"/>
  <c r="CA351" i="2" s="1"/>
  <c r="CD351" i="2"/>
  <c r="CF351" i="2" s="1"/>
  <c r="CE351" i="2"/>
  <c r="CH351" i="2"/>
  <c r="CJ351" i="2"/>
  <c r="CI351" i="2" s="1"/>
  <c r="CK351" i="2"/>
  <c r="CL351" i="2"/>
  <c r="CM351" i="2"/>
  <c r="CN351" i="2"/>
  <c r="CP351" i="2"/>
  <c r="CQ351" i="2"/>
  <c r="CR351" i="2" s="1"/>
  <c r="CT351" i="2"/>
  <c r="CU351" i="2"/>
  <c r="CV351" i="2"/>
  <c r="CX351" i="2"/>
  <c r="CY351" i="2" a="1"/>
  <c r="CY351" i="2" s="1"/>
  <c r="CZ351" i="2" s="1"/>
  <c r="CW351" i="2" s="1"/>
  <c r="DC351" i="2"/>
  <c r="DD351" i="2" a="1"/>
  <c r="DD351" i="2"/>
  <c r="DE351" i="2" s="1"/>
  <c r="DB351" i="2" s="1"/>
  <c r="DF351" i="2"/>
  <c r="DH351" i="2"/>
  <c r="DG351" i="2" s="1"/>
  <c r="DI351" i="2"/>
  <c r="DK351" i="2"/>
  <c r="DJ351" i="2" s="1"/>
  <c r="DL351" i="2"/>
  <c r="DN351" i="2" a="1"/>
  <c r="DN351" i="2" s="1"/>
  <c r="DQ351" i="2" s="1"/>
  <c r="DO351" i="2"/>
  <c r="DS351" i="2"/>
  <c r="DR351" i="2" s="1"/>
  <c r="DT351" i="2"/>
  <c r="DV351" i="2"/>
  <c r="DW351" i="2"/>
  <c r="DU351" i="2" s="1"/>
  <c r="DY351" i="2"/>
  <c r="DZ351" i="2"/>
  <c r="EA351" i="2"/>
  <c r="EB351" i="2"/>
  <c r="DX351" i="2" s="1"/>
  <c r="EC351" i="2"/>
  <c r="ED351" i="2"/>
  <c r="EE351" i="2"/>
  <c r="EF351" i="2"/>
  <c r="EH351" i="2"/>
  <c r="EG351" i="2" s="1"/>
  <c r="EI351" i="2"/>
  <c r="EJ351" i="2"/>
  <c r="C352" i="2"/>
  <c r="H352" i="2"/>
  <c r="G352" i="2" s="1"/>
  <c r="J352" i="2"/>
  <c r="I352" i="2" s="1"/>
  <c r="L352" i="2"/>
  <c r="N352" i="2"/>
  <c r="O352" i="2"/>
  <c r="P352" i="2"/>
  <c r="Q352" i="2"/>
  <c r="S352" i="2"/>
  <c r="T352" i="2"/>
  <c r="R352" i="2" s="1"/>
  <c r="U352" i="2"/>
  <c r="W352" i="2"/>
  <c r="X352" i="2"/>
  <c r="Y352" i="2"/>
  <c r="AA352" i="2" a="1"/>
  <c r="AA352" i="2"/>
  <c r="AB352" i="2" a="1"/>
  <c r="AB352" i="2" s="1"/>
  <c r="AD352" i="2" s="1"/>
  <c r="Z352" i="2" s="1"/>
  <c r="AC352" i="2"/>
  <c r="AF352" i="2" a="1"/>
  <c r="AF352" i="2" s="1"/>
  <c r="AG352" i="2"/>
  <c r="AE352" i="2" s="1"/>
  <c r="AH352" i="2"/>
  <c r="AI352" i="2"/>
  <c r="AK352" i="2"/>
  <c r="AL352" i="2"/>
  <c r="AM352" i="2"/>
  <c r="AN352" i="2"/>
  <c r="AO352" i="2"/>
  <c r="AP352" i="2"/>
  <c r="AQ352" i="2"/>
  <c r="AR352" i="2"/>
  <c r="AT352" i="2"/>
  <c r="AU352" i="2"/>
  <c r="AS352" i="2" s="1"/>
  <c r="AW352" i="2"/>
  <c r="AV352" i="2" s="1"/>
  <c r="AX352" i="2"/>
  <c r="AZ352" i="2"/>
  <c r="AY352" i="2" s="1"/>
  <c r="BA352" i="2"/>
  <c r="BC352" i="2"/>
  <c r="BB352" i="2" s="1"/>
  <c r="BD352" i="2"/>
  <c r="BE352" i="2"/>
  <c r="BF352" i="2"/>
  <c r="BG352" i="2"/>
  <c r="BI352" i="2"/>
  <c r="BH352" i="2" s="1"/>
  <c r="BJ352" i="2"/>
  <c r="BK352" i="2"/>
  <c r="BL352" i="2" a="1"/>
  <c r="BL352" i="2"/>
  <c r="BP352" i="2"/>
  <c r="BQ352" i="2"/>
  <c r="BR352" i="2"/>
  <c r="BS352" i="2"/>
  <c r="BT352" i="2"/>
  <c r="BU352" i="2"/>
  <c r="BV352" i="2"/>
  <c r="BW352" i="2"/>
  <c r="BX352" i="2"/>
  <c r="BY352" i="2"/>
  <c r="BZ352" i="2"/>
  <c r="CB352" i="2"/>
  <c r="CC352" i="2"/>
  <c r="CD352" i="2"/>
  <c r="CE352" i="2"/>
  <c r="CF352" i="2"/>
  <c r="CG352" i="2"/>
  <c r="CH352" i="2"/>
  <c r="CJ352" i="2"/>
  <c r="CI352" i="2" s="1"/>
  <c r="CK352" i="2"/>
  <c r="CL352" i="2"/>
  <c r="CN352" i="2"/>
  <c r="CM352" i="2" s="1"/>
  <c r="CO352" i="2"/>
  <c r="CP352" i="2"/>
  <c r="CS352" i="2" s="1"/>
  <c r="CQ352" i="2"/>
  <c r="CR352" i="2"/>
  <c r="CU352" i="2"/>
  <c r="CV352" i="2"/>
  <c r="CW352" i="2"/>
  <c r="CX352" i="2"/>
  <c r="DA352" i="2" s="1"/>
  <c r="CY352" i="2" a="1"/>
  <c r="CY352" i="2"/>
  <c r="CZ352" i="2" s="1"/>
  <c r="DC352" i="2"/>
  <c r="DD352" i="2" a="1"/>
  <c r="DD352" i="2" s="1"/>
  <c r="DE352" i="2" s="1"/>
  <c r="DB352" i="2" s="1"/>
  <c r="DG352" i="2"/>
  <c r="DH352" i="2"/>
  <c r="DI352" i="2"/>
  <c r="DK352" i="2"/>
  <c r="DJ352" i="2" s="1"/>
  <c r="DL352" i="2"/>
  <c r="DN352" i="2" a="1"/>
  <c r="DN352" i="2" s="1"/>
  <c r="DP352" i="2" s="1"/>
  <c r="DM352" i="2" s="1"/>
  <c r="DO352" i="2"/>
  <c r="DQ352" i="2"/>
  <c r="DS352" i="2"/>
  <c r="DR352" i="2" s="1"/>
  <c r="DT352" i="2"/>
  <c r="DU352" i="2"/>
  <c r="DV352" i="2"/>
  <c r="DW352" i="2"/>
  <c r="DY352" i="2"/>
  <c r="DZ352" i="2" s="1"/>
  <c r="EA352" i="2"/>
  <c r="EB352" i="2"/>
  <c r="DX352" i="2" s="1"/>
  <c r="EC352" i="2"/>
  <c r="ED352" i="2"/>
  <c r="EE352" i="2" s="1"/>
  <c r="EG352" i="2"/>
  <c r="EH352" i="2"/>
  <c r="EJ352" i="2" s="1"/>
  <c r="EI352" i="2"/>
  <c r="C353" i="2"/>
  <c r="G353" i="2"/>
  <c r="H353" i="2"/>
  <c r="I353" i="2"/>
  <c r="J353" i="2"/>
  <c r="L353" i="2"/>
  <c r="N353" i="2"/>
  <c r="O353" i="2"/>
  <c r="P353" i="2"/>
  <c r="Q353" i="2"/>
  <c r="S353" i="2"/>
  <c r="T353" i="2"/>
  <c r="R353" i="2" s="1"/>
  <c r="U353" i="2"/>
  <c r="W353" i="2"/>
  <c r="X353" i="2"/>
  <c r="Y353" i="2"/>
  <c r="Z353" i="2"/>
  <c r="AA353" i="2" a="1"/>
  <c r="AA353" i="2" s="1"/>
  <c r="AB353" i="2" a="1"/>
  <c r="AB353" i="2"/>
  <c r="AC353" i="2"/>
  <c r="AD353" i="2"/>
  <c r="AF353" i="2" a="1"/>
  <c r="AF353" i="2" s="1"/>
  <c r="AG353" i="2" s="1"/>
  <c r="AH353" i="2"/>
  <c r="AI353" i="2"/>
  <c r="AE353" i="2" s="1"/>
  <c r="AK353" i="2"/>
  <c r="AJ353" i="2" s="1"/>
  <c r="AL353" i="2"/>
  <c r="AM353" i="2"/>
  <c r="AN353" i="2"/>
  <c r="AO353" i="2"/>
  <c r="AQ353" i="2"/>
  <c r="AR353" i="2"/>
  <c r="AT353" i="2"/>
  <c r="AU353" i="2"/>
  <c r="AS353" i="2" s="1"/>
  <c r="AV353" i="2"/>
  <c r="AW353" i="2"/>
  <c r="AX353" i="2"/>
  <c r="AZ353" i="2"/>
  <c r="AY353" i="2" s="1"/>
  <c r="BA353" i="2"/>
  <c r="BC353" i="2"/>
  <c r="BB353" i="2" s="1"/>
  <c r="BD353" i="2"/>
  <c r="BF353" i="2"/>
  <c r="BG353" i="2"/>
  <c r="BH353" i="2"/>
  <c r="BI353" i="2"/>
  <c r="BJ353" i="2"/>
  <c r="BL353" i="2" a="1"/>
  <c r="BL353" i="2" s="1"/>
  <c r="BM353" i="2" s="1"/>
  <c r="BP353" i="2"/>
  <c r="BQ353" i="2"/>
  <c r="BR353" i="2"/>
  <c r="BS353" i="2"/>
  <c r="BT353" i="2"/>
  <c r="BU353" i="2"/>
  <c r="BV353" i="2"/>
  <c r="BO353" i="2" s="1"/>
  <c r="BW353" i="2"/>
  <c r="BX353" i="2"/>
  <c r="BY353" i="2"/>
  <c r="BZ353" i="2"/>
  <c r="CB353" i="2"/>
  <c r="CC353" i="2"/>
  <c r="CD353" i="2"/>
  <c r="CF353" i="2" s="1"/>
  <c r="CG353" i="2" s="1"/>
  <c r="CA353" i="2" s="1"/>
  <c r="CE353" i="2"/>
  <c r="CH353" i="2"/>
  <c r="CJ353" i="2"/>
  <c r="CK353" i="2"/>
  <c r="CL353" i="2"/>
  <c r="CI353" i="2" s="1"/>
  <c r="CN353" i="2"/>
  <c r="CM353" i="2" s="1"/>
  <c r="CP353" i="2"/>
  <c r="CQ353" i="2"/>
  <c r="CU353" i="2"/>
  <c r="CT353" i="2" s="1"/>
  <c r="CV353" i="2"/>
  <c r="CX353" i="2"/>
  <c r="DA353" i="2" s="1"/>
  <c r="CY353" i="2" a="1"/>
  <c r="CY353" i="2" s="1"/>
  <c r="CZ353" i="2" s="1"/>
  <c r="CW353" i="2" s="1"/>
  <c r="DC353" i="2"/>
  <c r="DD353" i="2" a="1"/>
  <c r="DD353" i="2"/>
  <c r="DE353" i="2" s="1"/>
  <c r="DB353" i="2" s="1"/>
  <c r="DH353" i="2"/>
  <c r="DI353" i="2"/>
  <c r="DK353" i="2"/>
  <c r="DL353" i="2"/>
  <c r="DJ353" i="2" s="1"/>
  <c r="DN353" i="2" a="1"/>
  <c r="DN353" i="2"/>
  <c r="DO353" i="2"/>
  <c r="DP353" i="2" s="1"/>
  <c r="DM353" i="2" s="1"/>
  <c r="DQ353" i="2"/>
  <c r="DS353" i="2"/>
  <c r="DR353" i="2" s="1"/>
  <c r="DT353" i="2"/>
  <c r="DV353" i="2"/>
  <c r="DU353" i="2" s="1"/>
  <c r="DW353" i="2"/>
  <c r="DY353" i="2"/>
  <c r="EB353" i="2"/>
  <c r="ED353" i="2"/>
  <c r="EC353" i="2" s="1"/>
  <c r="EE353" i="2"/>
  <c r="EF353" i="2"/>
  <c r="EG353" i="2"/>
  <c r="EH353" i="2"/>
  <c r="EI353" i="2"/>
  <c r="EJ353" i="2"/>
  <c r="C354" i="2"/>
  <c r="G354" i="2"/>
  <c r="H354" i="2"/>
  <c r="J354" i="2"/>
  <c r="L354" i="2"/>
  <c r="I354" i="2" s="1"/>
  <c r="N354" i="2"/>
  <c r="O354" i="2"/>
  <c r="P354" i="2"/>
  <c r="M354" i="2" s="1"/>
  <c r="Q354" i="2"/>
  <c r="S354" i="2"/>
  <c r="T354" i="2"/>
  <c r="R354" i="2" s="1"/>
  <c r="U354" i="2"/>
  <c r="W354" i="2"/>
  <c r="X354" i="2"/>
  <c r="V354" i="2" s="1"/>
  <c r="Y354" i="2"/>
  <c r="AA354" i="2" a="1"/>
  <c r="AA354" i="2"/>
  <c r="AB354" i="2" a="1"/>
  <c r="AB354" i="2"/>
  <c r="AC354" i="2"/>
  <c r="AF354" i="2" a="1"/>
  <c r="AF354" i="2" s="1"/>
  <c r="AG354" i="2"/>
  <c r="AH354" i="2"/>
  <c r="AI354" i="2"/>
  <c r="AE354" i="2" s="1"/>
  <c r="AK354" i="2"/>
  <c r="AL354" i="2"/>
  <c r="AJ354" i="2" s="1"/>
  <c r="AN354" i="2"/>
  <c r="AO354" i="2"/>
  <c r="AM354" i="2" s="1"/>
  <c r="AP354" i="2"/>
  <c r="AQ354" i="2"/>
  <c r="AR354" i="2"/>
  <c r="AT354" i="2"/>
  <c r="AU354" i="2"/>
  <c r="AS354" i="2" s="1"/>
  <c r="AW354" i="2"/>
  <c r="AX354" i="2"/>
  <c r="AY354" i="2"/>
  <c r="AZ354" i="2"/>
  <c r="BA354" i="2"/>
  <c r="BC354" i="2"/>
  <c r="BB354" i="2" s="1"/>
  <c r="BD354" i="2"/>
  <c r="BF354" i="2"/>
  <c r="BG354" i="2"/>
  <c r="BE354" i="2" s="1"/>
  <c r="BI354" i="2"/>
  <c r="BH354" i="2" s="1"/>
  <c r="BJ354" i="2"/>
  <c r="BK354" i="2"/>
  <c r="BL354" i="2" a="1"/>
  <c r="BL354" i="2"/>
  <c r="BM354" i="2" s="1"/>
  <c r="BP354" i="2"/>
  <c r="BQ354" i="2"/>
  <c r="BR354" i="2"/>
  <c r="BS354" i="2"/>
  <c r="BT354" i="2"/>
  <c r="BU354" i="2"/>
  <c r="BV354" i="2"/>
  <c r="BW354" i="2"/>
  <c r="BX354" i="2"/>
  <c r="BY354" i="2"/>
  <c r="BZ354" i="2"/>
  <c r="CB354" i="2"/>
  <c r="CC354" i="2"/>
  <c r="CD354" i="2"/>
  <c r="CF354" i="2" s="1"/>
  <c r="CE354" i="2"/>
  <c r="CH354" i="2"/>
  <c r="CJ354" i="2"/>
  <c r="CI354" i="2" s="1"/>
  <c r="CK354" i="2"/>
  <c r="CL354" i="2"/>
  <c r="CN354" i="2"/>
  <c r="CM354" i="2" s="1"/>
  <c r="CP354" i="2"/>
  <c r="CR354" i="2" s="1"/>
  <c r="CQ354" i="2"/>
  <c r="CS354" i="2"/>
  <c r="CU354" i="2"/>
  <c r="CV354" i="2"/>
  <c r="CT354" i="2" s="1"/>
  <c r="CX354" i="2"/>
  <c r="CY354" i="2" a="1"/>
  <c r="CY354" i="2"/>
  <c r="CZ354" i="2" s="1"/>
  <c r="CW354" i="2" s="1"/>
  <c r="DA354" i="2"/>
  <c r="DC354" i="2"/>
  <c r="DD354" i="2" a="1"/>
  <c r="DD354" i="2"/>
  <c r="DE354" i="2" s="1"/>
  <c r="DB354" i="2" s="1"/>
  <c r="DG354" i="2"/>
  <c r="DH354" i="2"/>
  <c r="DI354" i="2"/>
  <c r="DJ354" i="2"/>
  <c r="DK354" i="2"/>
  <c r="DL354" i="2"/>
  <c r="DN354" i="2" a="1"/>
  <c r="DN354" i="2" s="1"/>
  <c r="DQ354" i="2" s="1"/>
  <c r="DO354" i="2"/>
  <c r="DS354" i="2"/>
  <c r="DR354" i="2" s="1"/>
  <c r="DT354" i="2"/>
  <c r="DU354" i="2"/>
  <c r="DV354" i="2"/>
  <c r="DW354" i="2"/>
  <c r="DY354" i="2"/>
  <c r="EA354" i="2"/>
  <c r="EB354" i="2"/>
  <c r="ED354" i="2"/>
  <c r="EF354" i="2" s="1"/>
  <c r="EE354" i="2"/>
  <c r="EG354" i="2"/>
  <c r="EH354" i="2"/>
  <c r="EJ354" i="2" s="1"/>
  <c r="EI354" i="2"/>
  <c r="C355" i="2"/>
  <c r="G355" i="2"/>
  <c r="H355" i="2"/>
  <c r="J355" i="2"/>
  <c r="L355" i="2"/>
  <c r="N355" i="2"/>
  <c r="O355" i="2"/>
  <c r="P355" i="2"/>
  <c r="Q355" i="2"/>
  <c r="S355" i="2"/>
  <c r="T355" i="2"/>
  <c r="R355" i="2" s="1"/>
  <c r="U355" i="2"/>
  <c r="W355" i="2"/>
  <c r="X355" i="2"/>
  <c r="V355" i="2" s="1"/>
  <c r="Y355" i="2"/>
  <c r="AA355" i="2" a="1"/>
  <c r="AA355" i="2" s="1"/>
  <c r="AD355" i="2" s="1"/>
  <c r="Z355" i="2" s="1"/>
  <c r="AB355" i="2" a="1"/>
  <c r="AB355" i="2"/>
  <c r="AC355" i="2"/>
  <c r="AF355" i="2" a="1"/>
  <c r="AF355" i="2"/>
  <c r="AG355" i="2" s="1"/>
  <c r="AH355" i="2"/>
  <c r="AI355" i="2"/>
  <c r="AK355" i="2"/>
  <c r="AJ355" i="2" s="1"/>
  <c r="AL355" i="2"/>
  <c r="AM355" i="2"/>
  <c r="AN355" i="2"/>
  <c r="AO355" i="2"/>
  <c r="AQ355" i="2"/>
  <c r="AP355" i="2" s="1"/>
  <c r="AR355" i="2"/>
  <c r="AT355" i="2"/>
  <c r="AU355" i="2"/>
  <c r="AS355" i="2" s="1"/>
  <c r="AV355" i="2"/>
  <c r="AW355" i="2"/>
  <c r="AX355" i="2"/>
  <c r="AY355" i="2"/>
  <c r="AZ355" i="2"/>
  <c r="BA355" i="2"/>
  <c r="BC355" i="2"/>
  <c r="BD355" i="2"/>
  <c r="BF355" i="2"/>
  <c r="BG355" i="2"/>
  <c r="BE355" i="2" s="1"/>
  <c r="BI355" i="2"/>
  <c r="BH355" i="2" s="1"/>
  <c r="BJ355" i="2"/>
  <c r="BL355" i="2" a="1"/>
  <c r="BL355" i="2"/>
  <c r="BM355" i="2" s="1"/>
  <c r="BN355" i="2"/>
  <c r="BP355" i="2"/>
  <c r="BQ355" i="2"/>
  <c r="BR355" i="2"/>
  <c r="BS355" i="2"/>
  <c r="BT355" i="2"/>
  <c r="BU355" i="2"/>
  <c r="BV355" i="2"/>
  <c r="BO355" i="2" s="1"/>
  <c r="BW355" i="2"/>
  <c r="BY355" i="2"/>
  <c r="BZ355" i="2"/>
  <c r="BX355" i="2" s="1"/>
  <c r="CB355" i="2"/>
  <c r="CC355" i="2"/>
  <c r="CD355" i="2"/>
  <c r="CF355" i="2" s="1"/>
  <c r="CE355" i="2"/>
  <c r="CH355" i="2"/>
  <c r="CI355" i="2"/>
  <c r="CJ355" i="2"/>
  <c r="CK355" i="2"/>
  <c r="CL355" i="2"/>
  <c r="CN355" i="2"/>
  <c r="CM355" i="2" s="1"/>
  <c r="CP355" i="2"/>
  <c r="CS355" i="2" s="1"/>
  <c r="CQ355" i="2"/>
  <c r="CR355" i="2"/>
  <c r="CT355" i="2"/>
  <c r="CU355" i="2"/>
  <c r="CV355" i="2"/>
  <c r="CX355" i="2"/>
  <c r="DA355" i="2" s="1"/>
  <c r="CY355" i="2" a="1"/>
  <c r="CY355" i="2"/>
  <c r="CZ355" i="2" s="1"/>
  <c r="CW355" i="2" s="1"/>
  <c r="DC355" i="2"/>
  <c r="DF355" i="2" s="1"/>
  <c r="DD355" i="2" a="1"/>
  <c r="DD355" i="2"/>
  <c r="DE355" i="2" s="1"/>
  <c r="DB355" i="2" s="1"/>
  <c r="DH355" i="2"/>
  <c r="DG355" i="2" s="1"/>
  <c r="DI355" i="2"/>
  <c r="DK355" i="2"/>
  <c r="DL355" i="2"/>
  <c r="DJ355" i="2" s="1"/>
  <c r="DN355" i="2" a="1"/>
  <c r="DN355" i="2" s="1"/>
  <c r="DO355" i="2"/>
  <c r="DQ355" i="2"/>
  <c r="DS355" i="2"/>
  <c r="DR355" i="2" s="1"/>
  <c r="DT355" i="2"/>
  <c r="DU355" i="2"/>
  <c r="DV355" i="2"/>
  <c r="DW355" i="2"/>
  <c r="DY355" i="2"/>
  <c r="DZ355" i="2" s="1"/>
  <c r="EB355" i="2"/>
  <c r="DX355" i="2" s="1"/>
  <c r="EC355" i="2"/>
  <c r="ED355" i="2"/>
  <c r="EE355" i="2"/>
  <c r="EF355" i="2"/>
  <c r="EG355" i="2"/>
  <c r="EH355" i="2"/>
  <c r="EI355" i="2"/>
  <c r="EJ355" i="2"/>
  <c r="C356" i="2"/>
  <c r="G356" i="2"/>
  <c r="H356" i="2"/>
  <c r="J356" i="2"/>
  <c r="L356" i="2"/>
  <c r="N356" i="2"/>
  <c r="O356" i="2"/>
  <c r="P356" i="2"/>
  <c r="Q356" i="2"/>
  <c r="S356" i="2"/>
  <c r="T356" i="2"/>
  <c r="R356" i="2" s="1"/>
  <c r="U356" i="2"/>
  <c r="W356" i="2"/>
  <c r="X356" i="2"/>
  <c r="V356" i="2" s="1"/>
  <c r="Y356" i="2"/>
  <c r="AA356" i="2" a="1"/>
  <c r="AA356" i="2"/>
  <c r="AD356" i="2" s="1"/>
  <c r="Z356" i="2" s="1"/>
  <c r="AB356" i="2" a="1"/>
  <c r="AB356" i="2"/>
  <c r="AC356" i="2"/>
  <c r="AF356" i="2" a="1"/>
  <c r="AF356" i="2" s="1"/>
  <c r="AG356" i="2" s="1"/>
  <c r="AH356" i="2"/>
  <c r="AI356" i="2"/>
  <c r="AE356" i="2" s="1"/>
  <c r="AK356" i="2"/>
  <c r="AL356" i="2"/>
  <c r="AJ356" i="2" s="1"/>
  <c r="AM356" i="2"/>
  <c r="AN356" i="2"/>
  <c r="AO356" i="2"/>
  <c r="AQ356" i="2"/>
  <c r="AP356" i="2" s="1"/>
  <c r="AR356" i="2"/>
  <c r="AS356" i="2"/>
  <c r="AT356" i="2"/>
  <c r="AU356" i="2"/>
  <c r="AW356" i="2"/>
  <c r="AV356" i="2" s="1"/>
  <c r="AX356" i="2"/>
  <c r="AZ356" i="2"/>
  <c r="BA356" i="2"/>
  <c r="AY356" i="2" s="1"/>
  <c r="BB356" i="2"/>
  <c r="BC356" i="2"/>
  <c r="BD356" i="2"/>
  <c r="BE356" i="2"/>
  <c r="BF356" i="2"/>
  <c r="BG356" i="2"/>
  <c r="BI356" i="2"/>
  <c r="BJ356" i="2"/>
  <c r="BL356" i="2" a="1"/>
  <c r="BL356" i="2"/>
  <c r="BP356" i="2"/>
  <c r="BQ356" i="2"/>
  <c r="BR356" i="2"/>
  <c r="BS356" i="2"/>
  <c r="BT356" i="2"/>
  <c r="BU356" i="2"/>
  <c r="BV356" i="2"/>
  <c r="BK356" i="2" s="1"/>
  <c r="BW356" i="2"/>
  <c r="BX356" i="2"/>
  <c r="BY356" i="2"/>
  <c r="BZ356" i="2"/>
  <c r="CB356" i="2"/>
  <c r="CC356" i="2"/>
  <c r="CD356" i="2"/>
  <c r="CE356" i="2"/>
  <c r="CF356" i="2"/>
  <c r="CG356" i="2" s="1"/>
  <c r="CH356" i="2"/>
  <c r="CJ356" i="2"/>
  <c r="CK356" i="2"/>
  <c r="CL356" i="2"/>
  <c r="CN356" i="2"/>
  <c r="CM356" i="2" s="1"/>
  <c r="CP356" i="2"/>
  <c r="CS356" i="2" s="1"/>
  <c r="CQ356" i="2"/>
  <c r="CU356" i="2"/>
  <c r="CV356" i="2"/>
  <c r="CT356" i="2" s="1"/>
  <c r="CX356" i="2"/>
  <c r="DA356" i="2" s="1"/>
  <c r="CY356" i="2" a="1"/>
  <c r="CY356" i="2"/>
  <c r="CZ356" i="2" s="1"/>
  <c r="CW356" i="2" s="1"/>
  <c r="DC356" i="2"/>
  <c r="DD356" i="2" a="1"/>
  <c r="DD356" i="2" s="1"/>
  <c r="DE356" i="2" s="1"/>
  <c r="DB356" i="2" s="1"/>
  <c r="DH356" i="2"/>
  <c r="DG356" i="2" s="1"/>
  <c r="DI356" i="2"/>
  <c r="DJ356" i="2"/>
  <c r="DK356" i="2"/>
  <c r="DL356" i="2"/>
  <c r="DN356" i="2" a="1"/>
  <c r="DN356" i="2" s="1"/>
  <c r="DO356" i="2"/>
  <c r="DP356" i="2" s="1"/>
  <c r="DM356" i="2" s="1"/>
  <c r="DR356" i="2"/>
  <c r="DS356" i="2"/>
  <c r="DT356" i="2"/>
  <c r="DV356" i="2"/>
  <c r="DW356" i="2"/>
  <c r="DU356" i="2" s="1"/>
  <c r="DY356" i="2"/>
  <c r="DZ356" i="2" s="1"/>
  <c r="EA356" i="2"/>
  <c r="EB356" i="2"/>
  <c r="EC356" i="2"/>
  <c r="ED356" i="2"/>
  <c r="EF356" i="2" s="1"/>
  <c r="EE356" i="2"/>
  <c r="EH356" i="2"/>
  <c r="C357" i="2"/>
  <c r="G357" i="2"/>
  <c r="H357" i="2"/>
  <c r="I357" i="2"/>
  <c r="J357" i="2"/>
  <c r="L357" i="2"/>
  <c r="N357" i="2"/>
  <c r="O357" i="2"/>
  <c r="P357" i="2"/>
  <c r="Q357" i="2"/>
  <c r="S357" i="2"/>
  <c r="T357" i="2"/>
  <c r="R357" i="2" s="1"/>
  <c r="U357" i="2"/>
  <c r="W357" i="2"/>
  <c r="X357" i="2"/>
  <c r="V357" i="2" s="1"/>
  <c r="Y357" i="2"/>
  <c r="AA357" i="2" a="1"/>
  <c r="AA357" i="2"/>
  <c r="AB357" i="2" a="1"/>
  <c r="AB357" i="2"/>
  <c r="AD357" i="2" s="1"/>
  <c r="Z357" i="2" s="1"/>
  <c r="AC357" i="2"/>
  <c r="AF357" i="2" a="1"/>
  <c r="AF357" i="2" s="1"/>
  <c r="AG357" i="2"/>
  <c r="AH357" i="2"/>
  <c r="AI357" i="2"/>
  <c r="AJ357" i="2"/>
  <c r="AK357" i="2"/>
  <c r="AL357" i="2"/>
  <c r="AN357" i="2"/>
  <c r="AO357" i="2"/>
  <c r="AM357" i="2" s="1"/>
  <c r="AQ357" i="2"/>
  <c r="AP357" i="2" s="1"/>
  <c r="AR357" i="2"/>
  <c r="AS357" i="2"/>
  <c r="AT357" i="2"/>
  <c r="AU357" i="2"/>
  <c r="AW357" i="2"/>
  <c r="AV357" i="2" s="1"/>
  <c r="AX357" i="2"/>
  <c r="AY357" i="2"/>
  <c r="AZ357" i="2"/>
  <c r="BA357" i="2"/>
  <c r="BC357" i="2"/>
  <c r="BB357" i="2" s="1"/>
  <c r="BD357" i="2"/>
  <c r="BE357" i="2"/>
  <c r="BF357" i="2"/>
  <c r="BG357" i="2"/>
  <c r="BH357" i="2"/>
  <c r="BI357" i="2"/>
  <c r="BJ357" i="2"/>
  <c r="BK357" i="2"/>
  <c r="BL357" i="2" a="1"/>
  <c r="BL357" i="2"/>
  <c r="BM357" i="2" s="1"/>
  <c r="BP357" i="2"/>
  <c r="BQ357" i="2"/>
  <c r="BR357" i="2"/>
  <c r="BS357" i="2"/>
  <c r="BT357" i="2"/>
  <c r="BU357" i="2"/>
  <c r="BV357" i="2"/>
  <c r="BW357" i="2"/>
  <c r="BX357" i="2"/>
  <c r="BY357" i="2"/>
  <c r="BZ357" i="2"/>
  <c r="CB357" i="2"/>
  <c r="CC357" i="2"/>
  <c r="CD357" i="2"/>
  <c r="CF357" i="2" s="1"/>
  <c r="CG357" i="2" s="1"/>
  <c r="CE357" i="2"/>
  <c r="CH357" i="2"/>
  <c r="CJ357" i="2"/>
  <c r="CK357" i="2"/>
  <c r="CL357" i="2"/>
  <c r="CM357" i="2"/>
  <c r="CN357" i="2"/>
  <c r="CP357" i="2"/>
  <c r="CS357" i="2" s="1"/>
  <c r="CQ357" i="2"/>
  <c r="CR357" i="2"/>
  <c r="CU357" i="2"/>
  <c r="CV357" i="2"/>
  <c r="CT357" i="2" s="1"/>
  <c r="CX357" i="2"/>
  <c r="DA357" i="2" s="1"/>
  <c r="CY357" i="2" a="1"/>
  <c r="CY357" i="2"/>
  <c r="CZ357" i="2" s="1"/>
  <c r="CW357" i="2" s="1"/>
  <c r="DC357" i="2"/>
  <c r="DD357" i="2" a="1"/>
  <c r="DD357" i="2"/>
  <c r="DE357" i="2" s="1"/>
  <c r="DB357" i="2" s="1"/>
  <c r="DH357" i="2"/>
  <c r="DG357" i="2" s="1"/>
  <c r="DI357" i="2"/>
  <c r="DK357" i="2"/>
  <c r="DL357" i="2"/>
  <c r="DJ357" i="2" s="1"/>
  <c r="DN357" i="2" a="1"/>
  <c r="DN357" i="2" s="1"/>
  <c r="DO357" i="2"/>
  <c r="DS357" i="2"/>
  <c r="DR357" i="2" s="1"/>
  <c r="DT357" i="2"/>
  <c r="DU357" i="2"/>
  <c r="DV357" i="2"/>
  <c r="DW357" i="2"/>
  <c r="DX357" i="2"/>
  <c r="DY357" i="2"/>
  <c r="DZ357" i="2" s="1"/>
  <c r="EB357" i="2"/>
  <c r="EC357" i="2"/>
  <c r="ED357" i="2"/>
  <c r="EE357" i="2"/>
  <c r="EF357" i="2"/>
  <c r="EG357" i="2"/>
  <c r="EH357" i="2"/>
  <c r="EI357" i="2"/>
  <c r="EJ357" i="2"/>
  <c r="C358" i="2"/>
  <c r="G358" i="2"/>
  <c r="H358" i="2"/>
  <c r="J358" i="2"/>
  <c r="L358" i="2"/>
  <c r="I358" i="2" s="1"/>
  <c r="N358" i="2"/>
  <c r="O358" i="2"/>
  <c r="P358" i="2"/>
  <c r="M358" i="2" s="1"/>
  <c r="Q358" i="2"/>
  <c r="S358" i="2"/>
  <c r="T358" i="2"/>
  <c r="R358" i="2" s="1"/>
  <c r="U358" i="2"/>
  <c r="W358" i="2"/>
  <c r="X358" i="2"/>
  <c r="V358" i="2" s="1"/>
  <c r="Y358" i="2"/>
  <c r="AA358" i="2" a="1"/>
  <c r="AA358" i="2"/>
  <c r="AB358" i="2" a="1"/>
  <c r="AB358" i="2" s="1"/>
  <c r="AC358" i="2"/>
  <c r="AF358" i="2" a="1"/>
  <c r="AF358" i="2" s="1"/>
  <c r="AG358" i="2" s="1"/>
  <c r="AH358" i="2"/>
  <c r="AI358" i="2"/>
  <c r="AE358" i="2" s="1"/>
  <c r="AK358" i="2"/>
  <c r="AL358" i="2"/>
  <c r="AM358" i="2"/>
  <c r="AN358" i="2"/>
  <c r="AO358" i="2"/>
  <c r="AQ358" i="2"/>
  <c r="AP358" i="2" s="1"/>
  <c r="AR358" i="2"/>
  <c r="AT358" i="2"/>
  <c r="AU358" i="2"/>
  <c r="AS358" i="2" s="1"/>
  <c r="AW358" i="2"/>
  <c r="AV358" i="2" s="1"/>
  <c r="AX358" i="2"/>
  <c r="AZ358" i="2"/>
  <c r="BA358" i="2"/>
  <c r="AY358" i="2" s="1"/>
  <c r="BC358" i="2"/>
  <c r="BB358" i="2" s="1"/>
  <c r="BD358" i="2"/>
  <c r="BE358" i="2"/>
  <c r="BF358" i="2"/>
  <c r="BG358" i="2"/>
  <c r="BI358" i="2"/>
  <c r="BH358" i="2" s="1"/>
  <c r="BJ358" i="2"/>
  <c r="BL358" i="2" a="1"/>
  <c r="BL358" i="2"/>
  <c r="BM358" i="2"/>
  <c r="BN358" i="2"/>
  <c r="BP358" i="2"/>
  <c r="BQ358" i="2"/>
  <c r="BR358" i="2"/>
  <c r="BS358" i="2"/>
  <c r="BT358" i="2"/>
  <c r="BU358" i="2"/>
  <c r="BV358" i="2"/>
  <c r="BK358" i="2" s="1"/>
  <c r="BW358" i="2"/>
  <c r="BY358" i="2"/>
  <c r="BZ358" i="2"/>
  <c r="BX358" i="2" s="1"/>
  <c r="CB358" i="2"/>
  <c r="CA358" i="2" s="1"/>
  <c r="CC358" i="2"/>
  <c r="CG358" i="2" s="1"/>
  <c r="CD358" i="2"/>
  <c r="CE358" i="2"/>
  <c r="CF358" i="2"/>
  <c r="CH358" i="2"/>
  <c r="CJ358" i="2"/>
  <c r="CK358" i="2"/>
  <c r="CL358" i="2"/>
  <c r="CN358" i="2"/>
  <c r="CM358" i="2" s="1"/>
  <c r="CP358" i="2"/>
  <c r="CQ358" i="2"/>
  <c r="CR358" i="2"/>
  <c r="CS358" i="2"/>
  <c r="CU358" i="2"/>
  <c r="CV358" i="2"/>
  <c r="CT358" i="2" s="1"/>
  <c r="CX358" i="2"/>
  <c r="DA358" i="2" s="1"/>
  <c r="CY358" i="2" a="1"/>
  <c r="CY358" i="2"/>
  <c r="CZ358" i="2" s="1"/>
  <c r="CW358" i="2" s="1"/>
  <c r="DC358" i="2"/>
  <c r="DD358" i="2" a="1"/>
  <c r="DD358" i="2"/>
  <c r="DE358" i="2" s="1"/>
  <c r="DB358" i="2" s="1"/>
  <c r="DH358" i="2"/>
  <c r="DG358" i="2" s="1"/>
  <c r="DI358" i="2"/>
  <c r="DK358" i="2"/>
  <c r="DL358" i="2"/>
  <c r="DJ358" i="2" s="1"/>
  <c r="DN358" i="2" a="1"/>
  <c r="DN358" i="2"/>
  <c r="DQ358" i="2" s="1"/>
  <c r="DO358" i="2"/>
  <c r="DS358" i="2"/>
  <c r="DR358" i="2" s="1"/>
  <c r="DT358" i="2"/>
  <c r="DV358" i="2"/>
  <c r="DW358" i="2"/>
  <c r="DY358" i="2"/>
  <c r="EB358" i="2"/>
  <c r="DX358" i="2" s="1"/>
  <c r="EC358" i="2"/>
  <c r="ED358" i="2"/>
  <c r="EF358" i="2" s="1"/>
  <c r="EG358" i="2"/>
  <c r="EH358" i="2"/>
  <c r="EJ358" i="2" s="1"/>
  <c r="EI358" i="2"/>
  <c r="C359" i="2"/>
  <c r="G359" i="2"/>
  <c r="H359" i="2"/>
  <c r="J359" i="2"/>
  <c r="L359" i="2"/>
  <c r="N359" i="2"/>
  <c r="O359" i="2"/>
  <c r="P359" i="2"/>
  <c r="Q359" i="2"/>
  <c r="S359" i="2"/>
  <c r="T359" i="2"/>
  <c r="U359" i="2"/>
  <c r="V359" i="2"/>
  <c r="W359" i="2"/>
  <c r="X359" i="2"/>
  <c r="Y359" i="2"/>
  <c r="AA359" i="2" a="1"/>
  <c r="AA359" i="2" s="1"/>
  <c r="AB359" i="2" a="1"/>
  <c r="AB359" i="2"/>
  <c r="AC359" i="2"/>
  <c r="AF359" i="2" a="1"/>
  <c r="AF359" i="2"/>
  <c r="AG359" i="2"/>
  <c r="AH359" i="2"/>
  <c r="AI359" i="2"/>
  <c r="AE359" i="2" s="1"/>
  <c r="AK359" i="2"/>
  <c r="AJ359" i="2" s="1"/>
  <c r="AL359" i="2"/>
  <c r="AN359" i="2"/>
  <c r="AM359" i="2" s="1"/>
  <c r="AO359" i="2"/>
  <c r="AQ359" i="2"/>
  <c r="AP359" i="2" s="1"/>
  <c r="AR359" i="2"/>
  <c r="AS359" i="2"/>
  <c r="AT359" i="2"/>
  <c r="AU359" i="2"/>
  <c r="AW359" i="2"/>
  <c r="AV359" i="2" s="1"/>
  <c r="AX359" i="2"/>
  <c r="AZ359" i="2"/>
  <c r="BA359" i="2"/>
  <c r="AY359" i="2" s="1"/>
  <c r="BC359" i="2"/>
  <c r="BB359" i="2" s="1"/>
  <c r="BD359" i="2"/>
  <c r="BF359" i="2"/>
  <c r="BG359" i="2"/>
  <c r="BE359" i="2" s="1"/>
  <c r="BI359" i="2"/>
  <c r="BH359" i="2" s="1"/>
  <c r="BJ359" i="2"/>
  <c r="BL359" i="2" a="1"/>
  <c r="BL359" i="2" s="1"/>
  <c r="BP359" i="2"/>
  <c r="BQ359" i="2"/>
  <c r="BR359" i="2"/>
  <c r="BS359" i="2"/>
  <c r="BT359" i="2"/>
  <c r="BU359" i="2"/>
  <c r="BV359" i="2"/>
  <c r="BW359" i="2"/>
  <c r="BY359" i="2"/>
  <c r="BZ359" i="2"/>
  <c r="BX359" i="2" s="1"/>
  <c r="CB359" i="2"/>
  <c r="CC359" i="2"/>
  <c r="CD359" i="2"/>
  <c r="CE359" i="2"/>
  <c r="CF359" i="2"/>
  <c r="CH359" i="2"/>
  <c r="CI359" i="2"/>
  <c r="CJ359" i="2"/>
  <c r="CK359" i="2"/>
  <c r="CL359" i="2"/>
  <c r="CN359" i="2"/>
  <c r="CM359" i="2" s="1"/>
  <c r="CP359" i="2"/>
  <c r="CQ359" i="2"/>
  <c r="CR359" i="2"/>
  <c r="CU359" i="2"/>
  <c r="CV359" i="2"/>
  <c r="CT359" i="2" s="1"/>
  <c r="CX359" i="2"/>
  <c r="CY359" i="2" a="1"/>
  <c r="CY359" i="2" s="1"/>
  <c r="DC359" i="2"/>
  <c r="DF359" i="2" s="1"/>
  <c r="DD359" i="2" a="1"/>
  <c r="DD359" i="2"/>
  <c r="DE359" i="2"/>
  <c r="DB359" i="2" s="1"/>
  <c r="DH359" i="2"/>
  <c r="DG359" i="2" s="1"/>
  <c r="DI359" i="2"/>
  <c r="DK359" i="2"/>
  <c r="DL359" i="2"/>
  <c r="DN359" i="2" a="1"/>
  <c r="DN359" i="2" s="1"/>
  <c r="DQ359" i="2" s="1"/>
  <c r="DO359" i="2"/>
  <c r="DS359" i="2"/>
  <c r="DT359" i="2"/>
  <c r="DV359" i="2"/>
  <c r="DU359" i="2" s="1"/>
  <c r="DW359" i="2"/>
  <c r="DY359" i="2"/>
  <c r="DZ359" i="2"/>
  <c r="EA359" i="2"/>
  <c r="EB359" i="2"/>
  <c r="DX359" i="2" s="1"/>
  <c r="ED359" i="2"/>
  <c r="EH359" i="2"/>
  <c r="EG359" i="2" s="1"/>
  <c r="EI359" i="2"/>
  <c r="EJ359" i="2"/>
  <c r="C360" i="2"/>
  <c r="H360" i="2"/>
  <c r="G360" i="2" s="1"/>
  <c r="J360" i="2"/>
  <c r="L360" i="2"/>
  <c r="N360" i="2"/>
  <c r="O360" i="2"/>
  <c r="P360" i="2"/>
  <c r="Q360" i="2"/>
  <c r="S360" i="2"/>
  <c r="T360" i="2"/>
  <c r="U360" i="2"/>
  <c r="W360" i="2"/>
  <c r="X360" i="2"/>
  <c r="Y360" i="2"/>
  <c r="AA360" i="2" a="1"/>
  <c r="AA360" i="2" s="1"/>
  <c r="AD360" i="2" s="1"/>
  <c r="AB360" i="2" a="1"/>
  <c r="AB360" i="2" s="1"/>
  <c r="AC360" i="2"/>
  <c r="AF360" i="2" a="1"/>
  <c r="AF360" i="2"/>
  <c r="AG360" i="2" s="1"/>
  <c r="AE360" i="2" s="1"/>
  <c r="AH360" i="2"/>
  <c r="AI360" i="2"/>
  <c r="AK360" i="2"/>
  <c r="AL360" i="2"/>
  <c r="AJ360" i="2" s="1"/>
  <c r="AN360" i="2"/>
  <c r="AM360" i="2" s="1"/>
  <c r="AO360" i="2"/>
  <c r="AQ360" i="2"/>
  <c r="AR360" i="2"/>
  <c r="AP360" i="2" s="1"/>
  <c r="AT360" i="2"/>
  <c r="AS360" i="2" s="1"/>
  <c r="AU360" i="2"/>
  <c r="AV360" i="2"/>
  <c r="AW360" i="2"/>
  <c r="AX360" i="2"/>
  <c r="AZ360" i="2"/>
  <c r="AY360" i="2" s="1"/>
  <c r="BA360" i="2"/>
  <c r="BB360" i="2"/>
  <c r="BC360" i="2"/>
  <c r="BD360" i="2"/>
  <c r="BE360" i="2"/>
  <c r="BF360" i="2"/>
  <c r="BG360" i="2"/>
  <c r="BI360" i="2"/>
  <c r="BH360" i="2" s="1"/>
  <c r="BJ360" i="2"/>
  <c r="BL360" i="2" a="1"/>
  <c r="BL360" i="2" s="1"/>
  <c r="BP360" i="2"/>
  <c r="BQ360" i="2"/>
  <c r="BR360" i="2"/>
  <c r="BS360" i="2"/>
  <c r="BT360" i="2"/>
  <c r="BU360" i="2"/>
  <c r="BV360" i="2"/>
  <c r="BW360" i="2"/>
  <c r="BX360" i="2"/>
  <c r="BY360" i="2"/>
  <c r="BZ360" i="2"/>
  <c r="CB360" i="2"/>
  <c r="CC360" i="2"/>
  <c r="CD360" i="2"/>
  <c r="CE360" i="2"/>
  <c r="CF360" i="2"/>
  <c r="CG360" i="2" s="1"/>
  <c r="CA360" i="2" s="1"/>
  <c r="CH360" i="2"/>
  <c r="CI360" i="2"/>
  <c r="CJ360" i="2"/>
  <c r="CK360" i="2"/>
  <c r="CL360" i="2"/>
  <c r="CN360" i="2"/>
  <c r="CM360" i="2" s="1"/>
  <c r="CP360" i="2"/>
  <c r="CQ360" i="2"/>
  <c r="CR360" i="2" s="1"/>
  <c r="CU360" i="2"/>
  <c r="CV360" i="2"/>
  <c r="CW360" i="2"/>
  <c r="CX360" i="2"/>
  <c r="DA360" i="2" s="1"/>
  <c r="CY360" i="2" a="1"/>
  <c r="CY360" i="2" s="1"/>
  <c r="CZ360" i="2" s="1"/>
  <c r="DC360" i="2"/>
  <c r="DF360" i="2" s="1"/>
  <c r="DD360" i="2" a="1"/>
  <c r="DD360" i="2" s="1"/>
  <c r="DE360" i="2" s="1"/>
  <c r="DB360" i="2" s="1"/>
  <c r="DH360" i="2"/>
  <c r="DI360" i="2"/>
  <c r="DG360" i="2" s="1"/>
  <c r="DJ360" i="2"/>
  <c r="DK360" i="2"/>
  <c r="DL360" i="2"/>
  <c r="DM360" i="2"/>
  <c r="DN360" i="2" a="1"/>
  <c r="DN360" i="2" s="1"/>
  <c r="DP360" i="2" s="1"/>
  <c r="DO360" i="2"/>
  <c r="DQ360" i="2"/>
  <c r="DS360" i="2"/>
  <c r="DT360" i="2"/>
  <c r="DR360" i="2" s="1"/>
  <c r="DU360" i="2"/>
  <c r="DV360" i="2"/>
  <c r="DW360" i="2"/>
  <c r="DY360" i="2"/>
  <c r="EA360" i="2" s="1"/>
  <c r="DZ360" i="2"/>
  <c r="EB360" i="2"/>
  <c r="DX360" i="2" s="1"/>
  <c r="EC360" i="2"/>
  <c r="ED360" i="2"/>
  <c r="EE360" i="2" s="1"/>
  <c r="EF360" i="2"/>
  <c r="EG360" i="2"/>
  <c r="EH360" i="2"/>
  <c r="EI360" i="2" s="1"/>
  <c r="C361" i="2"/>
  <c r="H361" i="2"/>
  <c r="G361" i="2" s="1"/>
  <c r="J361" i="2"/>
  <c r="I361" i="2" s="1"/>
  <c r="L361" i="2"/>
  <c r="N361" i="2"/>
  <c r="O361" i="2"/>
  <c r="P361" i="2"/>
  <c r="Q361" i="2"/>
  <c r="S361" i="2"/>
  <c r="T361" i="2"/>
  <c r="U361" i="2"/>
  <c r="W361" i="2"/>
  <c r="X361" i="2"/>
  <c r="V361" i="2" s="1"/>
  <c r="Y361" i="2"/>
  <c r="AA361" i="2" a="1"/>
  <c r="AA361" i="2" s="1"/>
  <c r="AB361" i="2" a="1"/>
  <c r="AB361" i="2"/>
  <c r="AD361" i="2" s="1"/>
  <c r="AC361" i="2"/>
  <c r="AE361" i="2"/>
  <c r="AF361" i="2" a="1"/>
  <c r="AF361" i="2" s="1"/>
  <c r="AG361" i="2" s="1"/>
  <c r="AH361" i="2"/>
  <c r="AI361" i="2"/>
  <c r="AK361" i="2"/>
  <c r="AL361" i="2"/>
  <c r="AJ361" i="2" s="1"/>
  <c r="AM361" i="2"/>
  <c r="AN361" i="2"/>
  <c r="AO361" i="2"/>
  <c r="AQ361" i="2"/>
  <c r="AR361" i="2"/>
  <c r="AT361" i="2"/>
  <c r="AS361" i="2" s="1"/>
  <c r="AU361" i="2"/>
  <c r="AW361" i="2"/>
  <c r="AX361" i="2"/>
  <c r="AV361" i="2" s="1"/>
  <c r="AY361" i="2"/>
  <c r="AZ361" i="2"/>
  <c r="BA361" i="2"/>
  <c r="BB361" i="2"/>
  <c r="BC361" i="2"/>
  <c r="BD361" i="2"/>
  <c r="BF361" i="2"/>
  <c r="BE361" i="2" s="1"/>
  <c r="BG361" i="2"/>
  <c r="BH361" i="2"/>
  <c r="BI361" i="2"/>
  <c r="BJ361" i="2"/>
  <c r="BL361" i="2" a="1"/>
  <c r="BL361" i="2" s="1"/>
  <c r="BM361" i="2" s="1"/>
  <c r="BN361" i="2"/>
  <c r="BP361" i="2"/>
  <c r="BQ361" i="2"/>
  <c r="BR361" i="2"/>
  <c r="BS361" i="2"/>
  <c r="BT361" i="2"/>
  <c r="BU361" i="2"/>
  <c r="BV361" i="2"/>
  <c r="BW361" i="2"/>
  <c r="BO361" i="2" s="1"/>
  <c r="BY361" i="2"/>
  <c r="BX361" i="2" s="1"/>
  <c r="BZ361" i="2"/>
  <c r="CB361" i="2"/>
  <c r="CC361" i="2"/>
  <c r="CD361" i="2"/>
  <c r="CE361" i="2"/>
  <c r="CH361" i="2"/>
  <c r="CJ361" i="2"/>
  <c r="CK361" i="2"/>
  <c r="CL361" i="2"/>
  <c r="CM361" i="2"/>
  <c r="CN361" i="2"/>
  <c r="CP361" i="2"/>
  <c r="CR361" i="2" s="1"/>
  <c r="CO361" i="2" s="1"/>
  <c r="CQ361" i="2"/>
  <c r="CS361" i="2"/>
  <c r="CU361" i="2"/>
  <c r="CT361" i="2" s="1"/>
  <c r="CV361" i="2"/>
  <c r="CX361" i="2"/>
  <c r="CY361" i="2" a="1"/>
  <c r="CY361" i="2" s="1"/>
  <c r="CZ361" i="2" s="1"/>
  <c r="CW361" i="2" s="1"/>
  <c r="DA361" i="2"/>
  <c r="DB361" i="2"/>
  <c r="DC361" i="2"/>
  <c r="DD361" i="2" a="1"/>
  <c r="DD361" i="2" s="1"/>
  <c r="DE361" i="2" s="1"/>
  <c r="DH361" i="2"/>
  <c r="DG361" i="2" s="1"/>
  <c r="DI361" i="2"/>
  <c r="DK361" i="2"/>
  <c r="DJ361" i="2" s="1"/>
  <c r="DL361" i="2"/>
  <c r="DN361" i="2" a="1"/>
  <c r="DN361" i="2"/>
  <c r="DQ361" i="2" s="1"/>
  <c r="DO361" i="2"/>
  <c r="DP361" i="2"/>
  <c r="DM361" i="2" s="1"/>
  <c r="DR361" i="2"/>
  <c r="DS361" i="2"/>
  <c r="DT361" i="2"/>
  <c r="DV361" i="2"/>
  <c r="DW361" i="2"/>
  <c r="DX361" i="2"/>
  <c r="DY361" i="2"/>
  <c r="DZ361" i="2"/>
  <c r="EA361" i="2"/>
  <c r="EB361" i="2"/>
  <c r="ED361" i="2"/>
  <c r="EC361" i="2" s="1"/>
  <c r="EE361" i="2"/>
  <c r="EF361" i="2"/>
  <c r="EH361" i="2"/>
  <c r="C362" i="2"/>
  <c r="H362" i="2"/>
  <c r="G362" i="2" s="1"/>
  <c r="J362" i="2"/>
  <c r="L362" i="2"/>
  <c r="M362" i="2"/>
  <c r="N362" i="2"/>
  <c r="O362" i="2"/>
  <c r="P362" i="2"/>
  <c r="Q362" i="2"/>
  <c r="S362" i="2"/>
  <c r="T362" i="2"/>
  <c r="U362" i="2"/>
  <c r="W362" i="2"/>
  <c r="X362" i="2"/>
  <c r="Y362" i="2"/>
  <c r="AA362" i="2" a="1"/>
  <c r="AA362" i="2"/>
  <c r="AB362" i="2" a="1"/>
  <c r="AB362" i="2" s="1"/>
  <c r="AD362" i="2" s="1"/>
  <c r="AC362" i="2"/>
  <c r="Z362" i="2" s="1"/>
  <c r="AF362" i="2" a="1"/>
  <c r="AF362" i="2"/>
  <c r="AG362" i="2"/>
  <c r="AH362" i="2"/>
  <c r="AI362" i="2"/>
  <c r="AJ362" i="2"/>
  <c r="AK362" i="2"/>
  <c r="AL362" i="2"/>
  <c r="AN362" i="2"/>
  <c r="AM362" i="2" s="1"/>
  <c r="AO362" i="2"/>
  <c r="AP362" i="2"/>
  <c r="AQ362" i="2"/>
  <c r="AR362" i="2"/>
  <c r="AT362" i="2"/>
  <c r="AU362" i="2"/>
  <c r="AS362" i="2" s="1"/>
  <c r="AW362" i="2"/>
  <c r="AV362" i="2" s="1"/>
  <c r="AX362" i="2"/>
  <c r="AZ362" i="2"/>
  <c r="AY362" i="2" s="1"/>
  <c r="BA362" i="2"/>
  <c r="BC362" i="2"/>
  <c r="BB362" i="2" s="1"/>
  <c r="BD362" i="2"/>
  <c r="BF362" i="2"/>
  <c r="BE362" i="2" s="1"/>
  <c r="BG362" i="2"/>
  <c r="BH362" i="2"/>
  <c r="BI362" i="2"/>
  <c r="BJ362" i="2"/>
  <c r="BL362" i="2" a="1"/>
  <c r="BL362" i="2"/>
  <c r="BN362" i="2" s="1"/>
  <c r="BM362" i="2"/>
  <c r="BP362" i="2"/>
  <c r="BQ362" i="2"/>
  <c r="BR362" i="2"/>
  <c r="BS362" i="2"/>
  <c r="BT362" i="2"/>
  <c r="BU362" i="2"/>
  <c r="BV362" i="2"/>
  <c r="BW362" i="2"/>
  <c r="BO362" i="2" s="1"/>
  <c r="BY362" i="2"/>
  <c r="BZ362" i="2"/>
  <c r="BX362" i="2" s="1"/>
  <c r="CB362" i="2"/>
  <c r="CC362" i="2"/>
  <c r="CG362" i="2" s="1"/>
  <c r="CD362" i="2"/>
  <c r="CE362" i="2"/>
  <c r="CF362" i="2" s="1"/>
  <c r="CH362" i="2"/>
  <c r="CJ362" i="2"/>
  <c r="CK362" i="2"/>
  <c r="CL362" i="2"/>
  <c r="CM362" i="2"/>
  <c r="CN362" i="2"/>
  <c r="CP362" i="2"/>
  <c r="CQ362" i="2"/>
  <c r="CR362" i="2"/>
  <c r="CS362" i="2"/>
  <c r="CO362" i="2" s="1"/>
  <c r="CU362" i="2"/>
  <c r="CT362" i="2" s="1"/>
  <c r="CV362" i="2"/>
  <c r="CX362" i="2"/>
  <c r="DA362" i="2" s="1"/>
  <c r="CY362" i="2" a="1"/>
  <c r="CY362" i="2"/>
  <c r="CZ362" i="2" s="1"/>
  <c r="CW362" i="2" s="1"/>
  <c r="DB362" i="2"/>
  <c r="DC362" i="2"/>
  <c r="DD362" i="2" a="1"/>
  <c r="DD362" i="2"/>
  <c r="DE362" i="2"/>
  <c r="DF362" i="2"/>
  <c r="DH362" i="2"/>
  <c r="DI362" i="2"/>
  <c r="DG362" i="2" s="1"/>
  <c r="DK362" i="2"/>
  <c r="DL362" i="2"/>
  <c r="DJ362" i="2" s="1"/>
  <c r="DN362" i="2" a="1"/>
  <c r="DN362" i="2" s="1"/>
  <c r="DO362" i="2"/>
  <c r="DS362" i="2"/>
  <c r="DR362" i="2" s="1"/>
  <c r="DT362" i="2"/>
  <c r="DV362" i="2"/>
  <c r="DU362" i="2" s="1"/>
  <c r="DW362" i="2"/>
  <c r="DX362" i="2"/>
  <c r="DY362" i="2"/>
  <c r="DZ362" i="2" s="1"/>
  <c r="EA362" i="2"/>
  <c r="EB362" i="2"/>
  <c r="ED362" i="2"/>
  <c r="EE362" i="2" s="1"/>
  <c r="EF362" i="2"/>
  <c r="EG362" i="2"/>
  <c r="EH362" i="2"/>
  <c r="EI362" i="2"/>
  <c r="EJ362" i="2"/>
  <c r="C363" i="2"/>
  <c r="G363" i="2"/>
  <c r="H363" i="2"/>
  <c r="J363" i="2"/>
  <c r="L363" i="2"/>
  <c r="M363" i="2"/>
  <c r="N363" i="2"/>
  <c r="O363" i="2"/>
  <c r="P363" i="2"/>
  <c r="Q363" i="2"/>
  <c r="R363" i="2"/>
  <c r="S363" i="2"/>
  <c r="T363" i="2"/>
  <c r="U363" i="2"/>
  <c r="W363" i="2"/>
  <c r="X363" i="2"/>
  <c r="V363" i="2" s="1"/>
  <c r="Y363" i="2"/>
  <c r="AA363" i="2" a="1"/>
  <c r="AA363" i="2" s="1"/>
  <c r="AB363" i="2" a="1"/>
  <c r="AB363" i="2" s="1"/>
  <c r="AC363" i="2"/>
  <c r="AF363" i="2" a="1"/>
  <c r="AF363" i="2"/>
  <c r="AG363" i="2" s="1"/>
  <c r="AH363" i="2"/>
  <c r="AI363" i="2"/>
  <c r="AK363" i="2"/>
  <c r="AL363" i="2"/>
  <c r="AJ363" i="2" s="1"/>
  <c r="AM363" i="2"/>
  <c r="AN363" i="2"/>
  <c r="AO363" i="2"/>
  <c r="AP363" i="2"/>
  <c r="AQ363" i="2"/>
  <c r="AR363" i="2"/>
  <c r="AT363" i="2"/>
  <c r="AU363" i="2"/>
  <c r="AW363" i="2"/>
  <c r="AX363" i="2"/>
  <c r="AV363" i="2" s="1"/>
  <c r="AZ363" i="2"/>
  <c r="BA363" i="2"/>
  <c r="AY363" i="2" s="1"/>
  <c r="BC363" i="2"/>
  <c r="BB363" i="2" s="1"/>
  <c r="BD363" i="2"/>
  <c r="BF363" i="2"/>
  <c r="BE363" i="2" s="1"/>
  <c r="BG363" i="2"/>
  <c r="BI363" i="2"/>
  <c r="BH363" i="2" s="1"/>
  <c r="BJ363" i="2"/>
  <c r="BL363" i="2" a="1"/>
  <c r="BL363" i="2" s="1"/>
  <c r="BN363" i="2" s="1"/>
  <c r="BP363" i="2"/>
  <c r="BQ363" i="2"/>
  <c r="BR363" i="2"/>
  <c r="BS363" i="2"/>
  <c r="BT363" i="2"/>
  <c r="BU363" i="2"/>
  <c r="BO363" i="2" s="1"/>
  <c r="BV363" i="2"/>
  <c r="BW363" i="2"/>
  <c r="BY363" i="2"/>
  <c r="BZ363" i="2"/>
  <c r="CB363" i="2"/>
  <c r="CC363" i="2"/>
  <c r="CD363" i="2"/>
  <c r="CF363" i="2" s="1"/>
  <c r="CE363" i="2"/>
  <c r="CH363" i="2"/>
  <c r="CJ363" i="2"/>
  <c r="CK363" i="2"/>
  <c r="CI363" i="2" s="1"/>
  <c r="CL363" i="2"/>
  <c r="CN363" i="2"/>
  <c r="CM363" i="2" s="1"/>
  <c r="CP363" i="2"/>
  <c r="CQ363" i="2"/>
  <c r="CS363" i="2" s="1"/>
  <c r="CT363" i="2"/>
  <c r="CU363" i="2"/>
  <c r="CV363" i="2"/>
  <c r="CX363" i="2"/>
  <c r="CY363" i="2" a="1"/>
  <c r="CY363" i="2" s="1"/>
  <c r="CZ363" i="2"/>
  <c r="CW363" i="2" s="1"/>
  <c r="DC363" i="2"/>
  <c r="DF363" i="2" s="1"/>
  <c r="DD363" i="2" a="1"/>
  <c r="DD363" i="2"/>
  <c r="DE363" i="2"/>
  <c r="DB363" i="2" s="1"/>
  <c r="DG363" i="2"/>
  <c r="DH363" i="2"/>
  <c r="DI363" i="2"/>
  <c r="DK363" i="2"/>
  <c r="DL363" i="2"/>
  <c r="DN363" i="2" a="1"/>
  <c r="DN363" i="2"/>
  <c r="DQ363" i="2" s="1"/>
  <c r="DO363" i="2"/>
  <c r="DS363" i="2"/>
  <c r="DT363" i="2"/>
  <c r="DV363" i="2"/>
  <c r="DU363" i="2" s="1"/>
  <c r="DW363" i="2"/>
  <c r="DY363" i="2"/>
  <c r="DZ363" i="2"/>
  <c r="EA363" i="2"/>
  <c r="EB363" i="2"/>
  <c r="DX363" i="2" s="1"/>
  <c r="ED363" i="2"/>
  <c r="EH363" i="2"/>
  <c r="EG363" i="2" s="1"/>
  <c r="EI363" i="2"/>
  <c r="EJ363" i="2"/>
  <c r="C364" i="2"/>
  <c r="H364" i="2"/>
  <c r="G364" i="2" s="1"/>
  <c r="I364" i="2"/>
  <c r="J364" i="2"/>
  <c r="L364" i="2"/>
  <c r="N364" i="2"/>
  <c r="O364" i="2"/>
  <c r="P364" i="2"/>
  <c r="Q364" i="2"/>
  <c r="S364" i="2"/>
  <c r="T364" i="2"/>
  <c r="U364" i="2"/>
  <c r="W364" i="2"/>
  <c r="X364" i="2"/>
  <c r="Y364" i="2"/>
  <c r="AA364" i="2" a="1"/>
  <c r="AA364" i="2" s="1"/>
  <c r="AB364" i="2" a="1"/>
  <c r="AB364" i="2"/>
  <c r="AC364" i="2"/>
  <c r="AD364" i="2"/>
  <c r="AF364" i="2" a="1"/>
  <c r="AF364" i="2"/>
  <c r="AG364" i="2" s="1"/>
  <c r="AE364" i="2" s="1"/>
  <c r="AH364" i="2"/>
  <c r="AI364" i="2"/>
  <c r="AK364" i="2"/>
  <c r="AL364" i="2"/>
  <c r="AN364" i="2"/>
  <c r="AM364" i="2" s="1"/>
  <c r="AO364" i="2"/>
  <c r="AQ364" i="2"/>
  <c r="AP364" i="2" s="1"/>
  <c r="AR364" i="2"/>
  <c r="AT364" i="2"/>
  <c r="AS364" i="2" s="1"/>
  <c r="AU364" i="2"/>
  <c r="AV364" i="2"/>
  <c r="AW364" i="2"/>
  <c r="AX364" i="2"/>
  <c r="AZ364" i="2"/>
  <c r="AY364" i="2" s="1"/>
  <c r="BA364" i="2"/>
  <c r="BC364" i="2"/>
  <c r="BD364" i="2"/>
  <c r="BB364" i="2" s="1"/>
  <c r="BE364" i="2"/>
  <c r="BF364" i="2"/>
  <c r="BG364" i="2"/>
  <c r="BI364" i="2"/>
  <c r="BH364" i="2" s="1"/>
  <c r="BJ364" i="2"/>
  <c r="BL364" i="2" a="1"/>
  <c r="BL364" i="2" s="1"/>
  <c r="BP364" i="2"/>
  <c r="BQ364" i="2"/>
  <c r="BR364" i="2"/>
  <c r="BS364" i="2"/>
  <c r="BT364" i="2"/>
  <c r="BU364" i="2"/>
  <c r="BV364" i="2"/>
  <c r="BK364" i="2" s="1"/>
  <c r="BW364" i="2"/>
  <c r="BX364" i="2"/>
  <c r="BY364" i="2"/>
  <c r="BZ364" i="2"/>
  <c r="CB364" i="2"/>
  <c r="CC364" i="2"/>
  <c r="CD364" i="2"/>
  <c r="CE364" i="2"/>
  <c r="CF364" i="2"/>
  <c r="CG364" i="2" s="1"/>
  <c r="CA364" i="2" s="1"/>
  <c r="CH364" i="2"/>
  <c r="CI364" i="2"/>
  <c r="CJ364" i="2"/>
  <c r="CK364" i="2"/>
  <c r="CL364" i="2"/>
  <c r="CN364" i="2"/>
  <c r="CM364" i="2" s="1"/>
  <c r="CO364" i="2"/>
  <c r="CP364" i="2"/>
  <c r="CS364" i="2" s="1"/>
  <c r="CQ364" i="2"/>
  <c r="CR364" i="2" s="1"/>
  <c r="CU364" i="2"/>
  <c r="CV364" i="2"/>
  <c r="CX364" i="2"/>
  <c r="CY364" i="2" a="1"/>
  <c r="CY364" i="2" s="1"/>
  <c r="DC364" i="2"/>
  <c r="DF364" i="2" s="1"/>
  <c r="DD364" i="2" a="1"/>
  <c r="DD364" i="2" s="1"/>
  <c r="DE364" i="2" s="1"/>
  <c r="DB364" i="2" s="1"/>
  <c r="DH364" i="2"/>
  <c r="DG364" i="2" s="1"/>
  <c r="DI364" i="2"/>
  <c r="DJ364" i="2"/>
  <c r="DK364" i="2"/>
  <c r="DL364" i="2"/>
  <c r="DM364" i="2"/>
  <c r="DN364" i="2" a="1"/>
  <c r="DN364" i="2" s="1"/>
  <c r="DP364" i="2" s="1"/>
  <c r="DO364" i="2"/>
  <c r="DQ364" i="2"/>
  <c r="DS364" i="2"/>
  <c r="DT364" i="2"/>
  <c r="DR364" i="2" s="1"/>
  <c r="DU364" i="2"/>
  <c r="DV364" i="2"/>
  <c r="DW364" i="2"/>
  <c r="DY364" i="2"/>
  <c r="EA364" i="2" s="1"/>
  <c r="DZ364" i="2"/>
  <c r="EB364" i="2"/>
  <c r="DX364" i="2" s="1"/>
  <c r="EC364" i="2"/>
  <c r="ED364" i="2"/>
  <c r="EE364" i="2"/>
  <c r="EF364" i="2"/>
  <c r="EG364" i="2"/>
  <c r="EH364" i="2"/>
  <c r="EI364" i="2" s="1"/>
  <c r="EJ364" i="2"/>
  <c r="C365" i="2"/>
  <c r="G365" i="2"/>
  <c r="H365" i="2"/>
  <c r="J365" i="2"/>
  <c r="L365" i="2"/>
  <c r="N365" i="2"/>
  <c r="O365" i="2"/>
  <c r="P365" i="2"/>
  <c r="Q365" i="2"/>
  <c r="S365" i="2"/>
  <c r="T365" i="2"/>
  <c r="R365" i="2" s="1"/>
  <c r="U365" i="2"/>
  <c r="W365" i="2"/>
  <c r="X365" i="2"/>
  <c r="Y365" i="2"/>
  <c r="Z365" i="2"/>
  <c r="AA365" i="2" a="1"/>
  <c r="AA365" i="2"/>
  <c r="AB365" i="2" a="1"/>
  <c r="AB365" i="2"/>
  <c r="AD365" i="2" s="1"/>
  <c r="AC365" i="2"/>
  <c r="AF365" i="2" a="1"/>
  <c r="AF365" i="2" s="1"/>
  <c r="AG365" i="2" s="1"/>
  <c r="AE365" i="2" s="1"/>
  <c r="AH365" i="2"/>
  <c r="AI365" i="2"/>
  <c r="AJ365" i="2"/>
  <c r="AK365" i="2"/>
  <c r="AL365" i="2"/>
  <c r="AM365" i="2"/>
  <c r="AN365" i="2"/>
  <c r="AO365" i="2"/>
  <c r="AQ365" i="2"/>
  <c r="AP365" i="2" s="1"/>
  <c r="AR365" i="2"/>
  <c r="AT365" i="2"/>
  <c r="AS365" i="2" s="1"/>
  <c r="AU365" i="2"/>
  <c r="AW365" i="2"/>
  <c r="AV365" i="2" s="1"/>
  <c r="AX365" i="2"/>
  <c r="AZ365" i="2"/>
  <c r="AY365" i="2" s="1"/>
  <c r="BA365" i="2"/>
  <c r="BC365" i="2"/>
  <c r="BB365" i="2" s="1"/>
  <c r="BD365" i="2"/>
  <c r="BF365" i="2"/>
  <c r="BG365" i="2"/>
  <c r="BI365" i="2"/>
  <c r="BJ365" i="2"/>
  <c r="BH365" i="2" s="1"/>
  <c r="BL365" i="2" a="1"/>
  <c r="BL365" i="2"/>
  <c r="BM365" i="2"/>
  <c r="BN365" i="2"/>
  <c r="BP365" i="2"/>
  <c r="BQ365" i="2"/>
  <c r="BR365" i="2"/>
  <c r="BS365" i="2"/>
  <c r="BT365" i="2"/>
  <c r="BU365" i="2"/>
  <c r="BV365" i="2"/>
  <c r="BK365" i="2" s="1"/>
  <c r="BW365" i="2"/>
  <c r="BO365" i="2" s="1"/>
  <c r="BY365" i="2"/>
  <c r="BX365" i="2" s="1"/>
  <c r="BZ365" i="2"/>
  <c r="CB365" i="2"/>
  <c r="CC365" i="2"/>
  <c r="CD365" i="2"/>
  <c r="CF365" i="2" s="1"/>
  <c r="CE365" i="2"/>
  <c r="CG365" i="2"/>
  <c r="CH365" i="2"/>
  <c r="CJ365" i="2"/>
  <c r="CI365" i="2" s="1"/>
  <c r="CK365" i="2"/>
  <c r="CL365" i="2"/>
  <c r="CM365" i="2"/>
  <c r="CN365" i="2"/>
  <c r="CP365" i="2"/>
  <c r="CQ365" i="2"/>
  <c r="CT365" i="2"/>
  <c r="CU365" i="2"/>
  <c r="CV365" i="2"/>
  <c r="CW365" i="2"/>
  <c r="CX365" i="2"/>
  <c r="CY365" i="2" a="1"/>
  <c r="CY365" i="2"/>
  <c r="CZ365" i="2"/>
  <c r="DA365" i="2"/>
  <c r="DC365" i="2"/>
  <c r="DD365" i="2" a="1"/>
  <c r="DD365" i="2" s="1"/>
  <c r="DH365" i="2"/>
  <c r="DI365" i="2"/>
  <c r="DK365" i="2"/>
  <c r="DL365" i="2"/>
  <c r="DN365" i="2" a="1"/>
  <c r="DN365" i="2"/>
  <c r="DO365" i="2"/>
  <c r="DP365" i="2" s="1"/>
  <c r="DM365" i="2" s="1"/>
  <c r="DS365" i="2"/>
  <c r="DR365" i="2" s="1"/>
  <c r="DT365" i="2"/>
  <c r="DV365" i="2"/>
  <c r="DU365" i="2" s="1"/>
  <c r="DW365" i="2"/>
  <c r="DX365" i="2"/>
  <c r="DY365" i="2"/>
  <c r="DZ365" i="2"/>
  <c r="EA365" i="2"/>
  <c r="EB365" i="2"/>
  <c r="ED365" i="2"/>
  <c r="EC365" i="2" s="1"/>
  <c r="EE365" i="2"/>
  <c r="EF365" i="2"/>
  <c r="EH365" i="2"/>
  <c r="EI365" i="2"/>
  <c r="C366" i="2"/>
  <c r="H366" i="2"/>
  <c r="G366" i="2" s="1"/>
  <c r="J366" i="2"/>
  <c r="L366" i="2"/>
  <c r="N366" i="2"/>
  <c r="O366" i="2"/>
  <c r="P366" i="2"/>
  <c r="Q366" i="2"/>
  <c r="S366" i="2"/>
  <c r="T366" i="2"/>
  <c r="R366" i="2" s="1"/>
  <c r="U366" i="2"/>
  <c r="W366" i="2"/>
  <c r="X366" i="2"/>
  <c r="Y366" i="2"/>
  <c r="AA366" i="2" a="1"/>
  <c r="AA366" i="2"/>
  <c r="AB366" i="2" a="1"/>
  <c r="AB366" i="2" s="1"/>
  <c r="AD366" i="2" s="1"/>
  <c r="Z366" i="2" s="1"/>
  <c r="AC366" i="2"/>
  <c r="AF366" i="2" a="1"/>
  <c r="AF366" i="2" s="1"/>
  <c r="AG366" i="2"/>
  <c r="AH366" i="2"/>
  <c r="AI366" i="2"/>
  <c r="AK366" i="2"/>
  <c r="AJ366" i="2" s="1"/>
  <c r="AL366" i="2"/>
  <c r="AN366" i="2"/>
  <c r="AO366" i="2"/>
  <c r="AM366" i="2" s="1"/>
  <c r="AP366" i="2"/>
  <c r="AQ366" i="2"/>
  <c r="AR366" i="2"/>
  <c r="AS366" i="2"/>
  <c r="AT366" i="2"/>
  <c r="AU366" i="2"/>
  <c r="AW366" i="2"/>
  <c r="AX366" i="2"/>
  <c r="AZ366" i="2"/>
  <c r="AY366" i="2" s="1"/>
  <c r="BA366" i="2"/>
  <c r="BC366" i="2"/>
  <c r="BB366" i="2" s="1"/>
  <c r="BD366" i="2"/>
  <c r="BE366" i="2"/>
  <c r="BF366" i="2"/>
  <c r="BG366" i="2"/>
  <c r="BI366" i="2"/>
  <c r="BH366" i="2" s="1"/>
  <c r="BJ366" i="2"/>
  <c r="BL366" i="2" a="1"/>
  <c r="BL366" i="2"/>
  <c r="BN366" i="2" s="1"/>
  <c r="BP366" i="2"/>
  <c r="BQ366" i="2"/>
  <c r="BR366" i="2"/>
  <c r="BS366" i="2"/>
  <c r="BT366" i="2"/>
  <c r="BU366" i="2"/>
  <c r="BK366" i="2" s="1"/>
  <c r="BV366" i="2"/>
  <c r="BW366" i="2"/>
  <c r="BO366" i="2" s="1"/>
  <c r="BY366" i="2"/>
  <c r="BZ366" i="2"/>
  <c r="BX366" i="2" s="1"/>
  <c r="CB366" i="2"/>
  <c r="CC366" i="2"/>
  <c r="CG366" i="2" s="1"/>
  <c r="CD366" i="2"/>
  <c r="CE366" i="2"/>
  <c r="CF366" i="2"/>
  <c r="CH366" i="2"/>
  <c r="CJ366" i="2"/>
  <c r="CI366" i="2" s="1"/>
  <c r="CK366" i="2"/>
  <c r="CL366" i="2"/>
  <c r="CM366" i="2"/>
  <c r="CN366" i="2"/>
  <c r="CP366" i="2"/>
  <c r="CQ366" i="2"/>
  <c r="CR366" i="2"/>
  <c r="CS366" i="2"/>
  <c r="CO366" i="2" s="1"/>
  <c r="CU366" i="2"/>
  <c r="CT366" i="2" s="1"/>
  <c r="CV366" i="2"/>
  <c r="CX366" i="2"/>
  <c r="DA366" i="2" s="1"/>
  <c r="CY366" i="2" a="1"/>
  <c r="CY366" i="2"/>
  <c r="CZ366" i="2"/>
  <c r="CW366" i="2" s="1"/>
  <c r="DB366" i="2"/>
  <c r="DC366" i="2"/>
  <c r="DF366" i="2" s="1"/>
  <c r="DD366" i="2" a="1"/>
  <c r="DD366" i="2"/>
  <c r="DE366" i="2" s="1"/>
  <c r="DH366" i="2"/>
  <c r="DI366" i="2"/>
  <c r="DG366" i="2" s="1"/>
  <c r="DK366" i="2"/>
  <c r="DL366" i="2"/>
  <c r="DJ366" i="2" s="1"/>
  <c r="DN366" i="2" a="1"/>
  <c r="DN366" i="2"/>
  <c r="DP366" i="2" s="1"/>
  <c r="DM366" i="2" s="1"/>
  <c r="DO366" i="2"/>
  <c r="DS366" i="2"/>
  <c r="DR366" i="2" s="1"/>
  <c r="DT366" i="2"/>
  <c r="DU366" i="2"/>
  <c r="DV366" i="2"/>
  <c r="DW366" i="2"/>
  <c r="DX366" i="2"/>
  <c r="DY366" i="2"/>
  <c r="DZ366" i="2" s="1"/>
  <c r="EA366" i="2"/>
  <c r="EB366" i="2"/>
  <c r="EC366" i="2"/>
  <c r="ED366" i="2"/>
  <c r="EE366" i="2" s="1"/>
  <c r="EG366" i="2"/>
  <c r="EH366" i="2"/>
  <c r="EI366" i="2"/>
  <c r="EJ366" i="2"/>
  <c r="C367" i="2"/>
  <c r="G367" i="2"/>
  <c r="H367" i="2"/>
  <c r="J367" i="2"/>
  <c r="I367" i="2"/>
  <c r="L367" i="2"/>
  <c r="N367" i="2"/>
  <c r="O367" i="2"/>
  <c r="P367" i="2"/>
  <c r="M367" i="2" s="1"/>
  <c r="Q367" i="2"/>
  <c r="S367" i="2"/>
  <c r="T367" i="2"/>
  <c r="U367" i="2"/>
  <c r="W367" i="2"/>
  <c r="X367" i="2"/>
  <c r="V367" i="2" s="1"/>
  <c r="Y367" i="2"/>
  <c r="AA367" i="2" a="1"/>
  <c r="AA367" i="2" s="1"/>
  <c r="AB367" i="2" a="1"/>
  <c r="AB367" i="2" s="1"/>
  <c r="AD367" i="2" s="1"/>
  <c r="Z367" i="2" s="1"/>
  <c r="AC367" i="2"/>
  <c r="AF367" i="2" a="1"/>
  <c r="AF367" i="2" s="1"/>
  <c r="AG367" i="2" s="1"/>
  <c r="AH367" i="2"/>
  <c r="AI367" i="2"/>
  <c r="AK367" i="2"/>
  <c r="AL367" i="2"/>
  <c r="AN367" i="2"/>
  <c r="AM367" i="2" s="1"/>
  <c r="AO367" i="2"/>
  <c r="AQ367" i="2"/>
  <c r="AP367" i="2" s="1"/>
  <c r="AR367" i="2"/>
  <c r="AS367" i="2"/>
  <c r="AT367" i="2"/>
  <c r="AU367" i="2"/>
  <c r="AV367" i="2"/>
  <c r="AW367" i="2"/>
  <c r="AX367" i="2"/>
  <c r="AZ367" i="2"/>
  <c r="BA367" i="2"/>
  <c r="AY367" i="2" s="1"/>
  <c r="BC367" i="2"/>
  <c r="BB367" i="2" s="1"/>
  <c r="BD367" i="2"/>
  <c r="BF367" i="2"/>
  <c r="BE367" i="2" s="1"/>
  <c r="BG367" i="2"/>
  <c r="BI367" i="2"/>
  <c r="BH367" i="2" s="1"/>
  <c r="BJ367" i="2"/>
  <c r="BL367" i="2" a="1"/>
  <c r="BL367" i="2" s="1"/>
  <c r="BM367" i="2" s="1"/>
  <c r="BP367" i="2"/>
  <c r="BQ367" i="2"/>
  <c r="BR367" i="2"/>
  <c r="BS367" i="2"/>
  <c r="BT367" i="2"/>
  <c r="BU367" i="2"/>
  <c r="BO367" i="2" s="1"/>
  <c r="BV367" i="2"/>
  <c r="BW367" i="2"/>
  <c r="BX367" i="2"/>
  <c r="BY367" i="2"/>
  <c r="BZ367" i="2"/>
  <c r="CB367" i="2"/>
  <c r="CC367" i="2"/>
  <c r="CG367" i="2" s="1"/>
  <c r="CA367" i="2" s="1"/>
  <c r="CD367" i="2"/>
  <c r="CE367" i="2"/>
  <c r="CF367" i="2"/>
  <c r="CH367" i="2"/>
  <c r="CJ367" i="2"/>
  <c r="CK367" i="2"/>
  <c r="CI367" i="2" s="1"/>
  <c r="CL367" i="2"/>
  <c r="CN367" i="2"/>
  <c r="CM367" i="2" s="1"/>
  <c r="CP367" i="2"/>
  <c r="CQ367" i="2"/>
  <c r="CS367" i="2" s="1"/>
  <c r="CU367" i="2"/>
  <c r="CV367" i="2"/>
  <c r="CT367" i="2" s="1"/>
  <c r="CX367" i="2"/>
  <c r="DA367" i="2" s="1"/>
  <c r="CY367" i="2" a="1"/>
  <c r="CY367" i="2" s="1"/>
  <c r="CZ367" i="2" s="1"/>
  <c r="CW367" i="2" s="1"/>
  <c r="DC367" i="2"/>
  <c r="DD367" i="2" a="1"/>
  <c r="DD367" i="2"/>
  <c r="DE367" i="2" s="1"/>
  <c r="DB367" i="2" s="1"/>
  <c r="DG367" i="2"/>
  <c r="DH367" i="2"/>
  <c r="DI367" i="2"/>
  <c r="DJ367" i="2"/>
  <c r="DK367" i="2"/>
  <c r="DL367" i="2"/>
  <c r="DN367" i="2" a="1"/>
  <c r="DN367" i="2"/>
  <c r="DQ367" i="2" s="1"/>
  <c r="DO367" i="2"/>
  <c r="DS367" i="2"/>
  <c r="DR367" i="2" s="1"/>
  <c r="DT367" i="2"/>
  <c r="DV367" i="2"/>
  <c r="DW367" i="2"/>
  <c r="DY367" i="2"/>
  <c r="DZ367" i="2" s="1"/>
  <c r="EA367" i="2"/>
  <c r="EB367" i="2"/>
  <c r="DX367" i="2" s="1"/>
  <c r="ED367" i="2"/>
  <c r="EE367" i="2"/>
  <c r="EG367" i="2"/>
  <c r="EH367" i="2"/>
  <c r="EI367" i="2"/>
  <c r="EJ367" i="2"/>
  <c r="C368" i="2"/>
  <c r="G368" i="2"/>
  <c r="H368" i="2"/>
  <c r="J368" i="2"/>
  <c r="L368" i="2"/>
  <c r="N368" i="2"/>
  <c r="O368" i="2"/>
  <c r="P368" i="2"/>
  <c r="Q368" i="2"/>
  <c r="S368" i="2"/>
  <c r="T368" i="2"/>
  <c r="U368" i="2"/>
  <c r="W368" i="2"/>
  <c r="X368" i="2"/>
  <c r="V368" i="2" s="1"/>
  <c r="Y368" i="2"/>
  <c r="AA368" i="2" a="1"/>
  <c r="AA368" i="2" s="1"/>
  <c r="AD368" i="2" s="1"/>
  <c r="Z368" i="2" s="1"/>
  <c r="AB368" i="2" a="1"/>
  <c r="AB368" i="2"/>
  <c r="AC368" i="2"/>
  <c r="AF368" i="2" a="1"/>
  <c r="AF368" i="2"/>
  <c r="AG368" i="2" s="1"/>
  <c r="AH368" i="2"/>
  <c r="AI368" i="2"/>
  <c r="AK368" i="2"/>
  <c r="AL368" i="2"/>
  <c r="AJ368" i="2" s="1"/>
  <c r="AN368" i="2"/>
  <c r="AO368" i="2"/>
  <c r="AM368" i="2" s="1"/>
  <c r="AQ368" i="2"/>
  <c r="AP368" i="2" s="1"/>
  <c r="AR368" i="2"/>
  <c r="AT368" i="2"/>
  <c r="AU368" i="2"/>
  <c r="AS368" i="2" s="1"/>
  <c r="AV368" i="2"/>
  <c r="AW368" i="2"/>
  <c r="AX368" i="2"/>
  <c r="AZ368" i="2"/>
  <c r="BA368" i="2"/>
  <c r="AY368" i="2" s="1"/>
  <c r="BC368" i="2"/>
  <c r="BB368" i="2" s="1"/>
  <c r="BD368" i="2"/>
  <c r="BF368" i="2"/>
  <c r="BG368" i="2"/>
  <c r="BE368" i="2" s="1"/>
  <c r="BI368" i="2"/>
  <c r="BH368" i="2" s="1"/>
  <c r="BJ368" i="2"/>
  <c r="BL368" i="2" a="1"/>
  <c r="BL368" i="2" s="1"/>
  <c r="BP368" i="2"/>
  <c r="BQ368" i="2"/>
  <c r="BR368" i="2"/>
  <c r="BS368" i="2"/>
  <c r="BT368" i="2"/>
  <c r="BU368" i="2"/>
  <c r="BV368" i="2"/>
  <c r="BW368" i="2"/>
  <c r="BY368" i="2"/>
  <c r="BZ368" i="2"/>
  <c r="BX368" i="2" s="1"/>
  <c r="CB368" i="2"/>
  <c r="CC368" i="2"/>
  <c r="CD368" i="2"/>
  <c r="CE368" i="2"/>
  <c r="CF368" i="2"/>
  <c r="CG368" i="2" s="1"/>
  <c r="CA368" i="2" s="1"/>
  <c r="CH368" i="2"/>
  <c r="CI368" i="2"/>
  <c r="CJ368" i="2"/>
  <c r="CK368" i="2"/>
  <c r="CL368" i="2"/>
  <c r="CN368" i="2"/>
  <c r="CM368" i="2" s="1"/>
  <c r="CP368" i="2"/>
  <c r="CQ368" i="2"/>
  <c r="CR368" i="2" s="1"/>
  <c r="CU368" i="2"/>
  <c r="CV368" i="2"/>
  <c r="CT368" i="2" s="1"/>
  <c r="CX368" i="2"/>
  <c r="CY368" i="2" a="1"/>
  <c r="CY368" i="2"/>
  <c r="CZ368" i="2" s="1"/>
  <c r="CW368" i="2" s="1"/>
  <c r="DC368" i="2"/>
  <c r="DD368" i="2" a="1"/>
  <c r="DD368" i="2" s="1"/>
  <c r="DH368" i="2"/>
  <c r="DG368" i="2" s="1"/>
  <c r="DI368" i="2"/>
  <c r="DK368" i="2"/>
  <c r="DL368" i="2"/>
  <c r="DJ368" i="2" s="1"/>
  <c r="DN368" i="2" a="1"/>
  <c r="DN368" i="2" s="1"/>
  <c r="DO368" i="2"/>
  <c r="DP368" i="2" s="1"/>
  <c r="DM368" i="2" s="1"/>
  <c r="DR368" i="2"/>
  <c r="DS368" i="2"/>
  <c r="DT368" i="2"/>
  <c r="DU368" i="2"/>
  <c r="DV368" i="2"/>
  <c r="DW368" i="2"/>
  <c r="DY368" i="2"/>
  <c r="DZ368" i="2" s="1"/>
  <c r="EA368" i="2"/>
  <c r="EB368" i="2"/>
  <c r="DX368" i="2" s="1"/>
  <c r="EC368" i="2"/>
  <c r="ED368" i="2"/>
  <c r="EE368" i="2"/>
  <c r="EF368" i="2"/>
  <c r="EG368" i="2"/>
  <c r="EH368" i="2"/>
  <c r="EI368" i="2"/>
  <c r="EJ368" i="2"/>
  <c r="C369" i="2"/>
  <c r="H369" i="2"/>
  <c r="G369" i="2" s="1"/>
  <c r="J369" i="2"/>
  <c r="I369" i="2" s="1"/>
  <c r="L369" i="2"/>
  <c r="N369" i="2"/>
  <c r="O369" i="2"/>
  <c r="P369" i="2"/>
  <c r="Q369" i="2"/>
  <c r="S369" i="2"/>
  <c r="T369" i="2"/>
  <c r="R369" i="2" s="1"/>
  <c r="U369" i="2"/>
  <c r="W369" i="2"/>
  <c r="X369" i="2"/>
  <c r="V369" i="2" s="1"/>
  <c r="Y369" i="2"/>
  <c r="AA369" i="2" a="1"/>
  <c r="AA369" i="2"/>
  <c r="AB369" i="2" a="1"/>
  <c r="AB369" i="2"/>
  <c r="AD369" i="2" s="1"/>
  <c r="Z369" i="2" s="1"/>
  <c r="AC369" i="2"/>
  <c r="AF369" i="2" a="1"/>
  <c r="AF369" i="2" s="1"/>
  <c r="AG369" i="2"/>
  <c r="AE369" i="2" s="1"/>
  <c r="AH369" i="2"/>
  <c r="AI369" i="2"/>
  <c r="AJ369" i="2"/>
  <c r="AK369" i="2"/>
  <c r="AL369" i="2"/>
  <c r="AN369" i="2"/>
  <c r="AO369" i="2"/>
  <c r="AM369" i="2" s="1"/>
  <c r="AQ369" i="2"/>
  <c r="AP369" i="2" s="1"/>
  <c r="AR369" i="2"/>
  <c r="AS369" i="2"/>
  <c r="AT369" i="2"/>
  <c r="AU369" i="2"/>
  <c r="AW369" i="2"/>
  <c r="AV369" i="2" s="1"/>
  <c r="AX369" i="2"/>
  <c r="AY369" i="2"/>
  <c r="AZ369" i="2"/>
  <c r="BA369" i="2"/>
  <c r="BB369" i="2"/>
  <c r="BC369" i="2"/>
  <c r="BD369" i="2"/>
  <c r="BF369" i="2"/>
  <c r="BG369" i="2"/>
  <c r="BE369" i="2" s="1"/>
  <c r="BH369" i="2"/>
  <c r="BI369" i="2"/>
  <c r="BJ369" i="2"/>
  <c r="BL369" i="2" a="1"/>
  <c r="BL369" i="2"/>
  <c r="BM369" i="2" s="1"/>
  <c r="BP369" i="2"/>
  <c r="BQ369" i="2"/>
  <c r="BR369" i="2"/>
  <c r="BS369" i="2"/>
  <c r="BT369" i="2"/>
  <c r="BU369" i="2"/>
  <c r="BV369" i="2"/>
  <c r="BK369" i="2" s="1"/>
  <c r="BW369" i="2"/>
  <c r="BO369" i="2" s="1"/>
  <c r="BX369" i="2"/>
  <c r="BY369" i="2"/>
  <c r="BZ369" i="2"/>
  <c r="CB369" i="2"/>
  <c r="CC369" i="2"/>
  <c r="CD369" i="2"/>
  <c r="CE369" i="2"/>
  <c r="CF369" i="2"/>
  <c r="CG369" i="2" s="1"/>
  <c r="CH369" i="2"/>
  <c r="CJ369" i="2"/>
  <c r="CI369" i="2" s="1"/>
  <c r="CK369" i="2"/>
  <c r="CL369" i="2"/>
  <c r="CM369" i="2"/>
  <c r="CN369" i="2"/>
  <c r="CP369" i="2"/>
  <c r="CS369" i="2" s="1"/>
  <c r="CQ369" i="2"/>
  <c r="CU369" i="2"/>
  <c r="CV369" i="2"/>
  <c r="CT369" i="2" s="1"/>
  <c r="CW369" i="2"/>
  <c r="CX369" i="2"/>
  <c r="DA369" i="2" s="1"/>
  <c r="CY369" i="2" a="1"/>
  <c r="CY369" i="2"/>
  <c r="CZ369" i="2" s="1"/>
  <c r="DC369" i="2"/>
  <c r="DD369" i="2" a="1"/>
  <c r="DD369" i="2" s="1"/>
  <c r="DH369" i="2"/>
  <c r="DG369" i="2" s="1"/>
  <c r="DI369" i="2"/>
  <c r="DJ369" i="2"/>
  <c r="DK369" i="2"/>
  <c r="DL369" i="2"/>
  <c r="DN369" i="2" a="1"/>
  <c r="DN369" i="2" s="1"/>
  <c r="DO369" i="2"/>
  <c r="DP369" i="2"/>
  <c r="DM369" i="2" s="1"/>
  <c r="DQ369" i="2"/>
  <c r="DS369" i="2"/>
  <c r="DR369" i="2" s="1"/>
  <c r="DT369" i="2"/>
  <c r="DV369" i="2"/>
  <c r="DW369" i="2"/>
  <c r="DU369" i="2" s="1"/>
  <c r="DX369" i="2"/>
  <c r="DY369" i="2"/>
  <c r="DZ369" i="2" s="1"/>
  <c r="EB369" i="2"/>
  <c r="EC369" i="2"/>
  <c r="ED369" i="2"/>
  <c r="EE369" i="2"/>
  <c r="EF369" i="2"/>
  <c r="EG369" i="2"/>
  <c r="EH369" i="2"/>
  <c r="EJ369" i="2" s="1"/>
  <c r="EI369" i="2"/>
  <c r="C370" i="2"/>
  <c r="G370" i="2"/>
  <c r="H370" i="2"/>
  <c r="J370" i="2"/>
  <c r="I370" i="2"/>
  <c r="L370" i="2"/>
  <c r="N370" i="2"/>
  <c r="O370" i="2"/>
  <c r="P370" i="2"/>
  <c r="Q370" i="2"/>
  <c r="S370" i="2"/>
  <c r="T370" i="2"/>
  <c r="R370" i="2" s="1"/>
  <c r="U370" i="2"/>
  <c r="W370" i="2"/>
  <c r="X370" i="2"/>
  <c r="Y370" i="2"/>
  <c r="AA370" i="2" a="1"/>
  <c r="AA370" i="2"/>
  <c r="AB370" i="2" a="1"/>
  <c r="AB370" i="2" s="1"/>
  <c r="AD370" i="2" s="1"/>
  <c r="AC370" i="2"/>
  <c r="AF370" i="2" a="1"/>
  <c r="AF370" i="2" s="1"/>
  <c r="AG370" i="2"/>
  <c r="AH370" i="2"/>
  <c r="AI370" i="2"/>
  <c r="AJ370" i="2"/>
  <c r="AK370" i="2"/>
  <c r="AL370" i="2"/>
  <c r="AM370" i="2"/>
  <c r="AN370" i="2"/>
  <c r="AO370" i="2"/>
  <c r="AQ370" i="2"/>
  <c r="AR370" i="2"/>
  <c r="AP370" i="2" s="1"/>
  <c r="AT370" i="2"/>
  <c r="AU370" i="2"/>
  <c r="AS370" i="2" s="1"/>
  <c r="AW370" i="2"/>
  <c r="AX370" i="2"/>
  <c r="AZ370" i="2"/>
  <c r="BA370" i="2"/>
  <c r="AY370" i="2" s="1"/>
  <c r="BC370" i="2"/>
  <c r="BB370" i="2" s="1"/>
  <c r="BD370" i="2"/>
  <c r="BE370" i="2"/>
  <c r="BF370" i="2"/>
  <c r="BG370" i="2"/>
  <c r="BH370" i="2"/>
  <c r="BI370" i="2"/>
  <c r="BJ370" i="2"/>
  <c r="BL370" i="2" a="1"/>
  <c r="BL370" i="2"/>
  <c r="BM370" i="2" s="1"/>
  <c r="BP370" i="2"/>
  <c r="BQ370" i="2"/>
  <c r="BR370" i="2"/>
  <c r="BS370" i="2"/>
  <c r="BT370" i="2"/>
  <c r="BU370" i="2"/>
  <c r="BV370" i="2"/>
  <c r="BO370" i="2" s="1"/>
  <c r="BW370" i="2"/>
  <c r="BY370" i="2"/>
  <c r="BZ370" i="2"/>
  <c r="BX370" i="2" s="1"/>
  <c r="CB370" i="2"/>
  <c r="CC370" i="2"/>
  <c r="CD370" i="2"/>
  <c r="CE370" i="2"/>
  <c r="CF370" i="2" s="1"/>
  <c r="CH370" i="2"/>
  <c r="CJ370" i="2"/>
  <c r="CK370" i="2"/>
  <c r="CL370" i="2"/>
  <c r="CM370" i="2"/>
  <c r="CN370" i="2"/>
  <c r="CP370" i="2"/>
  <c r="CR370" i="2" s="1"/>
  <c r="CQ370" i="2"/>
  <c r="CU370" i="2"/>
  <c r="CT370" i="2" s="1"/>
  <c r="CV370" i="2"/>
  <c r="CX370" i="2"/>
  <c r="CY370" i="2" a="1"/>
  <c r="CY370" i="2"/>
  <c r="CZ370" i="2" s="1"/>
  <c r="CW370" i="2" s="1"/>
  <c r="DA370" i="2"/>
  <c r="DB370" i="2"/>
  <c r="DC370" i="2"/>
  <c r="DF370" i="2" s="1"/>
  <c r="DD370" i="2" a="1"/>
  <c r="DD370" i="2"/>
  <c r="DE370" i="2" s="1"/>
  <c r="DH370" i="2"/>
  <c r="DI370" i="2"/>
  <c r="DG370" i="2" s="1"/>
  <c r="DK370" i="2"/>
  <c r="DL370" i="2"/>
  <c r="DJ370" i="2" s="1"/>
  <c r="DN370" i="2" a="1"/>
  <c r="DN370" i="2"/>
  <c r="DQ370" i="2" s="1"/>
  <c r="DO370" i="2"/>
  <c r="DP370" i="2" s="1"/>
  <c r="DM370" i="2" s="1"/>
  <c r="DS370" i="2"/>
  <c r="DR370" i="2" s="1"/>
  <c r="DT370" i="2"/>
  <c r="DU370" i="2"/>
  <c r="DV370" i="2"/>
  <c r="DW370" i="2"/>
  <c r="DX370" i="2"/>
  <c r="DY370" i="2"/>
  <c r="DZ370" i="2" s="1"/>
  <c r="EA370" i="2"/>
  <c r="EB370" i="2"/>
  <c r="EC370" i="2"/>
  <c r="ED370" i="2"/>
  <c r="EE370" i="2" s="1"/>
  <c r="EG370" i="2"/>
  <c r="EH370" i="2"/>
  <c r="EI370" i="2"/>
  <c r="EJ370" i="2"/>
  <c r="C371" i="2"/>
  <c r="G371" i="2"/>
  <c r="H371" i="2"/>
  <c r="J371" i="2"/>
  <c r="I371" i="2"/>
  <c r="L371" i="2"/>
  <c r="N371" i="2"/>
  <c r="O371" i="2"/>
  <c r="P371" i="2"/>
  <c r="M371" i="2" s="1"/>
  <c r="Q371" i="2"/>
  <c r="R371" i="2"/>
  <c r="S371" i="2"/>
  <c r="T371" i="2"/>
  <c r="U371" i="2"/>
  <c r="W371" i="2"/>
  <c r="X371" i="2"/>
  <c r="V371" i="2" s="1"/>
  <c r="Y371" i="2"/>
  <c r="AA371" i="2" a="1"/>
  <c r="AA371" i="2" s="1"/>
  <c r="AB371" i="2" a="1"/>
  <c r="AB371" i="2" s="1"/>
  <c r="AD371" i="2" s="1"/>
  <c r="Z371" i="2" s="1"/>
  <c r="AC371" i="2"/>
  <c r="AF371" i="2" a="1"/>
  <c r="AF371" i="2"/>
  <c r="AG371" i="2" s="1"/>
  <c r="AH371" i="2"/>
  <c r="AI371" i="2"/>
  <c r="AK371" i="2"/>
  <c r="AL371" i="2"/>
  <c r="AN371" i="2"/>
  <c r="AO371" i="2"/>
  <c r="AM371" i="2" s="1"/>
  <c r="AP371" i="2"/>
  <c r="AQ371" i="2"/>
  <c r="AR371" i="2"/>
  <c r="AT371" i="2"/>
  <c r="AU371" i="2"/>
  <c r="AS371" i="2" s="1"/>
  <c r="AW371" i="2"/>
  <c r="AV371" i="2" s="1"/>
  <c r="AX371" i="2"/>
  <c r="AZ371" i="2"/>
  <c r="BA371" i="2"/>
  <c r="AY371" i="2" s="1"/>
  <c r="BC371" i="2"/>
  <c r="BD371" i="2"/>
  <c r="BF371" i="2"/>
  <c r="BE371" i="2" s="1"/>
  <c r="BG371" i="2"/>
  <c r="BI371" i="2"/>
  <c r="BH371" i="2" s="1"/>
  <c r="BJ371" i="2"/>
  <c r="BL371" i="2" a="1"/>
  <c r="BL371" i="2"/>
  <c r="BM371" i="2" s="1"/>
  <c r="BN371" i="2"/>
  <c r="BP371" i="2"/>
  <c r="BQ371" i="2"/>
  <c r="BR371" i="2"/>
  <c r="BS371" i="2"/>
  <c r="BT371" i="2"/>
  <c r="BU371" i="2"/>
  <c r="BV371" i="2"/>
  <c r="BW371" i="2"/>
  <c r="BX371" i="2"/>
  <c r="BY371" i="2"/>
  <c r="BZ371" i="2"/>
  <c r="CB371" i="2"/>
  <c r="CC371" i="2"/>
  <c r="CD371" i="2"/>
  <c r="CE371" i="2"/>
  <c r="CF371" i="2"/>
  <c r="CH371" i="2"/>
  <c r="CI371" i="2"/>
  <c r="CJ371" i="2"/>
  <c r="CK371" i="2"/>
  <c r="CL371" i="2"/>
  <c r="CN371" i="2"/>
  <c r="CM371" i="2" s="1"/>
  <c r="CP371" i="2"/>
  <c r="CR371" i="2" s="1"/>
  <c r="CQ371" i="2"/>
  <c r="CU371" i="2"/>
  <c r="CV371" i="2"/>
  <c r="CT371" i="2" s="1"/>
  <c r="CX371" i="2"/>
  <c r="CY371" i="2" a="1"/>
  <c r="CY371" i="2" s="1"/>
  <c r="DC371" i="2"/>
  <c r="DD371" i="2" a="1"/>
  <c r="DD371" i="2"/>
  <c r="DE371" i="2" s="1"/>
  <c r="DB371" i="2" s="1"/>
  <c r="DF371" i="2"/>
  <c r="DG371" i="2"/>
  <c r="DH371" i="2"/>
  <c r="DI371" i="2"/>
  <c r="DK371" i="2"/>
  <c r="DL371" i="2"/>
  <c r="DJ371" i="2" s="1"/>
  <c r="DN371" i="2" a="1"/>
  <c r="DN371" i="2" s="1"/>
  <c r="DQ371" i="2" s="1"/>
  <c r="DO371" i="2"/>
  <c r="DS371" i="2"/>
  <c r="DR371" i="2" s="1"/>
  <c r="DT371" i="2"/>
  <c r="DV371" i="2"/>
  <c r="DW371" i="2"/>
  <c r="DU371" i="2" s="1"/>
  <c r="DY371" i="2"/>
  <c r="DZ371" i="2" s="1"/>
  <c r="EB371" i="2"/>
  <c r="EC371" i="2"/>
  <c r="ED371" i="2"/>
  <c r="EF371" i="2" s="1"/>
  <c r="EE371" i="2"/>
  <c r="EG371" i="2"/>
  <c r="EH371" i="2"/>
  <c r="EI371" i="2"/>
  <c r="EJ371" i="2"/>
  <c r="C372" i="2"/>
  <c r="G372" i="2"/>
  <c r="H372" i="2"/>
  <c r="J372" i="2"/>
  <c r="L372" i="2"/>
  <c r="N372" i="2"/>
  <c r="O372" i="2"/>
  <c r="P372" i="2"/>
  <c r="Q372" i="2"/>
  <c r="M372" i="2" s="1"/>
  <c r="S372" i="2"/>
  <c r="T372" i="2"/>
  <c r="R372" i="2" s="1"/>
  <c r="U372" i="2"/>
  <c r="W372" i="2"/>
  <c r="X372" i="2"/>
  <c r="V372" i="2" s="1"/>
  <c r="Y372" i="2"/>
  <c r="AA372" i="2" a="1"/>
  <c r="AA372" i="2"/>
  <c r="AD372" i="2" s="1"/>
  <c r="Z372" i="2" s="1"/>
  <c r="AB372" i="2" a="1"/>
  <c r="AB372" i="2"/>
  <c r="AC372" i="2"/>
  <c r="AF372" i="2" a="1"/>
  <c r="AF372" i="2" s="1"/>
  <c r="AG372" i="2" s="1"/>
  <c r="AE372" i="2" s="1"/>
  <c r="AH372" i="2"/>
  <c r="AI372" i="2"/>
  <c r="AK372" i="2"/>
  <c r="AL372" i="2"/>
  <c r="AM372" i="2"/>
  <c r="AN372" i="2"/>
  <c r="AO372" i="2"/>
  <c r="AQ372" i="2"/>
  <c r="AP372" i="2" s="1"/>
  <c r="AR372" i="2"/>
  <c r="AT372" i="2"/>
  <c r="AS372" i="2" s="1"/>
  <c r="AU372" i="2"/>
  <c r="AV372" i="2"/>
  <c r="AW372" i="2"/>
  <c r="AX372" i="2"/>
  <c r="AY372" i="2"/>
  <c r="AZ372" i="2"/>
  <c r="BA372" i="2"/>
  <c r="BC372" i="2"/>
  <c r="BD372" i="2"/>
  <c r="BB372" i="2" s="1"/>
  <c r="BE372" i="2"/>
  <c r="BF372" i="2"/>
  <c r="BG372" i="2"/>
  <c r="BI372" i="2"/>
  <c r="BH372" i="2" s="1"/>
  <c r="BJ372" i="2"/>
  <c r="BL372" i="2" a="1"/>
  <c r="BL372" i="2"/>
  <c r="BM372" i="2" s="1"/>
  <c r="BP372" i="2"/>
  <c r="BQ372" i="2"/>
  <c r="BR372" i="2"/>
  <c r="BS372" i="2"/>
  <c r="BT372" i="2"/>
  <c r="BU372" i="2"/>
  <c r="BV372" i="2"/>
  <c r="BO372" i="2" s="1"/>
  <c r="BW372" i="2"/>
  <c r="BY372" i="2"/>
  <c r="BX372" i="2" s="1"/>
  <c r="BZ372" i="2"/>
  <c r="CB372" i="2"/>
  <c r="CC372" i="2"/>
  <c r="CD372" i="2"/>
  <c r="CF372" i="2" s="1"/>
  <c r="CG372" i="2" s="1"/>
  <c r="CE372" i="2"/>
  <c r="CH372" i="2"/>
  <c r="CJ372" i="2"/>
  <c r="CI372" i="2" s="1"/>
  <c r="CK372" i="2"/>
  <c r="CL372" i="2"/>
  <c r="CN372" i="2"/>
  <c r="CM372" i="2" s="1"/>
  <c r="CP372" i="2"/>
  <c r="CS372" i="2" s="1"/>
  <c r="CQ372" i="2"/>
  <c r="CU372" i="2"/>
  <c r="CV372" i="2"/>
  <c r="CT372" i="2" s="1"/>
  <c r="CX372" i="2"/>
  <c r="CY372" i="2" a="1"/>
  <c r="CY372" i="2" s="1"/>
  <c r="CZ372" i="2" s="1"/>
  <c r="CW372" i="2" s="1"/>
  <c r="DC372" i="2"/>
  <c r="DF372" i="2" s="1"/>
  <c r="DD372" i="2" a="1"/>
  <c r="DD372" i="2"/>
  <c r="DE372" i="2" s="1"/>
  <c r="DB372" i="2" s="1"/>
  <c r="DH372" i="2"/>
  <c r="DG372" i="2" s="1"/>
  <c r="DI372" i="2"/>
  <c r="DK372" i="2"/>
  <c r="DJ372" i="2" s="1"/>
  <c r="DL372" i="2"/>
  <c r="DN372" i="2" a="1"/>
  <c r="DN372" i="2" s="1"/>
  <c r="DQ372" i="2" s="1"/>
  <c r="DO372" i="2"/>
  <c r="DS372" i="2"/>
  <c r="DT372" i="2"/>
  <c r="DR372" i="2" s="1"/>
  <c r="DV372" i="2"/>
  <c r="DW372" i="2"/>
  <c r="DU372" i="2" s="1"/>
  <c r="DY372" i="2"/>
  <c r="DZ372" i="2"/>
  <c r="EA372" i="2"/>
  <c r="EB372" i="2"/>
  <c r="EC372" i="2"/>
  <c r="ED372" i="2"/>
  <c r="EE372" i="2"/>
  <c r="EF372" i="2"/>
  <c r="EH372" i="2"/>
  <c r="EG372" i="2" s="1"/>
  <c r="C373" i="2"/>
  <c r="G373" i="2"/>
  <c r="H373" i="2"/>
  <c r="J373" i="2"/>
  <c r="L373" i="2"/>
  <c r="N373" i="2"/>
  <c r="O373" i="2"/>
  <c r="P373" i="2"/>
  <c r="Q373" i="2"/>
  <c r="S373" i="2"/>
  <c r="T373" i="2"/>
  <c r="R373" i="2" s="1"/>
  <c r="U373" i="2"/>
  <c r="W373" i="2"/>
  <c r="X373" i="2"/>
  <c r="Y373" i="2"/>
  <c r="AA373" i="2" a="1"/>
  <c r="AA373" i="2"/>
  <c r="AB373" i="2" a="1"/>
  <c r="AB373" i="2"/>
  <c r="AC373" i="2"/>
  <c r="Z373" i="2" s="1"/>
  <c r="AD373" i="2"/>
  <c r="AF373" i="2" a="1"/>
  <c r="AF373" i="2" s="1"/>
  <c r="AG373" i="2" s="1"/>
  <c r="AH373" i="2"/>
  <c r="AI373" i="2"/>
  <c r="AK373" i="2"/>
  <c r="AL373" i="2"/>
  <c r="AJ373" i="2" s="1"/>
  <c r="AN373" i="2"/>
  <c r="AO373" i="2"/>
  <c r="AM373" i="2" s="1"/>
  <c r="AQ373" i="2"/>
  <c r="AR373" i="2"/>
  <c r="AT373" i="2"/>
  <c r="AS373" i="2" s="1"/>
  <c r="AU373" i="2"/>
  <c r="AW373" i="2"/>
  <c r="AV373" i="2" s="1"/>
  <c r="AX373" i="2"/>
  <c r="AZ373" i="2"/>
  <c r="BA373" i="2"/>
  <c r="AY373" i="2" s="1"/>
  <c r="BC373" i="2"/>
  <c r="BB373" i="2" s="1"/>
  <c r="BD373" i="2"/>
  <c r="BF373" i="2"/>
  <c r="BG373" i="2"/>
  <c r="BE373" i="2" s="1"/>
  <c r="BI373" i="2"/>
  <c r="BH373" i="2" s="1"/>
  <c r="BJ373" i="2"/>
  <c r="BK373" i="2"/>
  <c r="BL373" i="2" a="1"/>
  <c r="BL373" i="2"/>
  <c r="BM373" i="2" s="1"/>
  <c r="BN373" i="2"/>
  <c r="BP373" i="2"/>
  <c r="BQ373" i="2"/>
  <c r="BR373" i="2"/>
  <c r="BS373" i="2"/>
  <c r="BT373" i="2"/>
  <c r="BU373" i="2"/>
  <c r="BV373" i="2"/>
  <c r="BO373" i="2" s="1"/>
  <c r="BW373" i="2"/>
  <c r="BY373" i="2"/>
  <c r="BX373" i="2" s="1"/>
  <c r="BZ373" i="2"/>
  <c r="CB373" i="2"/>
  <c r="CC373" i="2"/>
  <c r="CD373" i="2"/>
  <c r="CE373" i="2"/>
  <c r="CF373" i="2" s="1"/>
  <c r="CG373" i="2" s="1"/>
  <c r="CH373" i="2"/>
  <c r="CJ373" i="2"/>
  <c r="CK373" i="2"/>
  <c r="CL373" i="2"/>
  <c r="CN373" i="2"/>
  <c r="CM373" i="2" s="1"/>
  <c r="CP373" i="2"/>
  <c r="CS373" i="2" s="1"/>
  <c r="CQ373" i="2"/>
  <c r="CR373" i="2"/>
  <c r="CO373" i="2" s="1"/>
  <c r="CT373" i="2"/>
  <c r="CU373" i="2"/>
  <c r="CV373" i="2"/>
  <c r="CW373" i="2"/>
  <c r="CX373" i="2"/>
  <c r="CY373" i="2" a="1"/>
  <c r="CY373" i="2"/>
  <c r="CZ373" i="2" s="1"/>
  <c r="DB373" i="2"/>
  <c r="DC373" i="2"/>
  <c r="DF373" i="2" s="1"/>
  <c r="DD373" i="2" a="1"/>
  <c r="DD373" i="2"/>
  <c r="DE373" i="2" s="1"/>
  <c r="DH373" i="2"/>
  <c r="DI373" i="2"/>
  <c r="DK373" i="2"/>
  <c r="DJ373" i="2" s="1"/>
  <c r="DL373" i="2"/>
  <c r="DN373" i="2" a="1"/>
  <c r="DN373" i="2" s="1"/>
  <c r="DQ373" i="2" s="1"/>
  <c r="DO373" i="2"/>
  <c r="DP373" i="2" s="1"/>
  <c r="DM373" i="2" s="1"/>
  <c r="DR373" i="2"/>
  <c r="DS373" i="2"/>
  <c r="DT373" i="2"/>
  <c r="DU373" i="2"/>
  <c r="DV373" i="2"/>
  <c r="DW373" i="2"/>
  <c r="DX373" i="2"/>
  <c r="DY373" i="2"/>
  <c r="DZ373" i="2"/>
  <c r="EA373" i="2"/>
  <c r="EB373" i="2"/>
  <c r="EC373" i="2"/>
  <c r="ED373" i="2"/>
  <c r="EE373" i="2"/>
  <c r="EF373" i="2"/>
  <c r="EH373" i="2"/>
  <c r="EJ373" i="2" s="1"/>
  <c r="C374" i="2"/>
  <c r="G374" i="2"/>
  <c r="H374" i="2"/>
  <c r="J374" i="2"/>
  <c r="L374" i="2"/>
  <c r="N374" i="2"/>
  <c r="O374" i="2"/>
  <c r="P374" i="2"/>
  <c r="Q374" i="2"/>
  <c r="S374" i="2"/>
  <c r="T374" i="2"/>
  <c r="R374" i="2" s="1"/>
  <c r="U374" i="2"/>
  <c r="W374" i="2"/>
  <c r="X374" i="2"/>
  <c r="V374" i="2" s="1"/>
  <c r="Y374" i="2"/>
  <c r="AA374" i="2" a="1"/>
  <c r="AA374" i="2"/>
  <c r="AB374" i="2" a="1"/>
  <c r="AB374" i="2"/>
  <c r="AD374" i="2" s="1"/>
  <c r="AC374" i="2"/>
  <c r="Z374" i="2" s="1"/>
  <c r="AF374" i="2" a="1"/>
  <c r="AF374" i="2" s="1"/>
  <c r="AG374" i="2" s="1"/>
  <c r="AH374" i="2"/>
  <c r="AI374" i="2"/>
  <c r="AK374" i="2"/>
  <c r="AJ374" i="2" s="1"/>
  <c r="AL374" i="2"/>
  <c r="AN374" i="2"/>
  <c r="AO374" i="2"/>
  <c r="AM374" i="2" s="1"/>
  <c r="AP374" i="2"/>
  <c r="AQ374" i="2"/>
  <c r="AR374" i="2"/>
  <c r="AS374" i="2"/>
  <c r="AT374" i="2"/>
  <c r="AU374" i="2"/>
  <c r="AW374" i="2"/>
  <c r="AV374" i="2" s="1"/>
  <c r="AX374" i="2"/>
  <c r="AY374" i="2"/>
  <c r="AZ374" i="2"/>
  <c r="BA374" i="2"/>
  <c r="BC374" i="2"/>
  <c r="BB374" i="2" s="1"/>
  <c r="BD374" i="2"/>
  <c r="BF374" i="2"/>
  <c r="BE374" i="2" s="1"/>
  <c r="BG374" i="2"/>
  <c r="BH374" i="2"/>
  <c r="BI374" i="2"/>
  <c r="BJ374" i="2"/>
  <c r="BL374" i="2" a="1"/>
  <c r="BL374" i="2"/>
  <c r="BM374" i="2"/>
  <c r="BN374" i="2"/>
  <c r="BP374" i="2"/>
  <c r="BQ374" i="2"/>
  <c r="BR374" i="2"/>
  <c r="BS374" i="2"/>
  <c r="BT374" i="2"/>
  <c r="BU374" i="2"/>
  <c r="BV374" i="2"/>
  <c r="BW374" i="2"/>
  <c r="BK374" i="2" s="1"/>
  <c r="BX374" i="2"/>
  <c r="BY374" i="2"/>
  <c r="BZ374" i="2"/>
  <c r="CB374" i="2"/>
  <c r="CC374" i="2"/>
  <c r="CD374" i="2"/>
  <c r="CE374" i="2"/>
  <c r="CF374" i="2"/>
  <c r="CH374" i="2"/>
  <c r="CJ374" i="2"/>
  <c r="CK374" i="2"/>
  <c r="CL374" i="2"/>
  <c r="CN374" i="2"/>
  <c r="CM374" i="2" s="1"/>
  <c r="CP374" i="2"/>
  <c r="CS374" i="2" s="1"/>
  <c r="CO374" i="2" s="1"/>
  <c r="CQ374" i="2"/>
  <c r="CR374" i="2"/>
  <c r="CT374" i="2"/>
  <c r="CU374" i="2"/>
  <c r="CV374" i="2"/>
  <c r="CX374" i="2"/>
  <c r="DA374" i="2" s="1"/>
  <c r="CY374" i="2" a="1"/>
  <c r="CY374" i="2"/>
  <c r="CZ374" i="2" s="1"/>
  <c r="CW374" i="2" s="1"/>
  <c r="DB374" i="2"/>
  <c r="DC374" i="2"/>
  <c r="DD374" i="2" a="1"/>
  <c r="DD374" i="2"/>
  <c r="DE374" i="2" s="1"/>
  <c r="DG374" i="2"/>
  <c r="DH374" i="2"/>
  <c r="DI374" i="2"/>
  <c r="DJ374" i="2"/>
  <c r="DK374" i="2"/>
  <c r="DL374" i="2"/>
  <c r="DN374" i="2" a="1"/>
  <c r="DN374" i="2" s="1"/>
  <c r="DO374" i="2"/>
  <c r="DP374" i="2" s="1"/>
  <c r="DM374" i="2" s="1"/>
  <c r="DS374" i="2"/>
  <c r="DR374" i="2" s="1"/>
  <c r="DT374" i="2"/>
  <c r="DV374" i="2"/>
  <c r="DU374" i="2" s="1"/>
  <c r="DW374" i="2"/>
  <c r="DX374" i="2"/>
  <c r="DY374" i="2"/>
  <c r="DZ374" i="2" s="1"/>
  <c r="EB374" i="2"/>
  <c r="EC374" i="2"/>
  <c r="ED374" i="2"/>
  <c r="EE374" i="2"/>
  <c r="EF374" i="2"/>
  <c r="EG374" i="2"/>
  <c r="EH374" i="2"/>
  <c r="EI374" i="2"/>
  <c r="EJ374" i="2"/>
  <c r="C375" i="2"/>
  <c r="G375" i="2"/>
  <c r="H375" i="2"/>
  <c r="J375" i="2"/>
  <c r="L375" i="2"/>
  <c r="N375" i="2"/>
  <c r="O375" i="2"/>
  <c r="P375" i="2"/>
  <c r="Q375" i="2"/>
  <c r="S375" i="2"/>
  <c r="T375" i="2"/>
  <c r="R375" i="2" s="1"/>
  <c r="U375" i="2"/>
  <c r="W375" i="2"/>
  <c r="X375" i="2"/>
  <c r="V375" i="2" s="1"/>
  <c r="Y375" i="2"/>
  <c r="AA375" i="2" a="1"/>
  <c r="AA375" i="2"/>
  <c r="AB375" i="2" a="1"/>
  <c r="AB375" i="2"/>
  <c r="AD375" i="2" s="1"/>
  <c r="Z375" i="2" s="1"/>
  <c r="AC375" i="2"/>
  <c r="AF375" i="2" a="1"/>
  <c r="AF375" i="2"/>
  <c r="AG375" i="2" s="1"/>
  <c r="AH375" i="2"/>
  <c r="AI375" i="2"/>
  <c r="AK375" i="2"/>
  <c r="AL375" i="2"/>
  <c r="AN375" i="2"/>
  <c r="AM375" i="2" s="1"/>
  <c r="AO375" i="2"/>
  <c r="AQ375" i="2"/>
  <c r="AP375" i="2" s="1"/>
  <c r="AR375" i="2"/>
  <c r="AS375" i="2"/>
  <c r="AT375" i="2"/>
  <c r="AU375" i="2"/>
  <c r="AW375" i="2"/>
  <c r="AV375" i="2" s="1"/>
  <c r="AX375" i="2"/>
  <c r="AZ375" i="2"/>
  <c r="BA375" i="2"/>
  <c r="AY375" i="2" s="1"/>
  <c r="BC375" i="2"/>
  <c r="BB375" i="2" s="1"/>
  <c r="BD375" i="2"/>
  <c r="BF375" i="2"/>
  <c r="BE375" i="2" s="1"/>
  <c r="BG375" i="2"/>
  <c r="BI375" i="2"/>
  <c r="BH375" i="2" s="1"/>
  <c r="BJ375" i="2"/>
  <c r="BL375" i="2" a="1"/>
  <c r="BL375" i="2" s="1"/>
  <c r="BP375" i="2"/>
  <c r="BQ375" i="2"/>
  <c r="BR375" i="2"/>
  <c r="BS375" i="2"/>
  <c r="BT375" i="2"/>
  <c r="BU375" i="2"/>
  <c r="BV375" i="2"/>
  <c r="BW375" i="2"/>
  <c r="BY375" i="2"/>
  <c r="BZ375" i="2"/>
  <c r="BX375" i="2" s="1"/>
  <c r="CB375" i="2"/>
  <c r="CC375" i="2"/>
  <c r="CD375" i="2"/>
  <c r="CF375" i="2" s="1"/>
  <c r="CE375" i="2"/>
  <c r="CH375" i="2"/>
  <c r="CJ375" i="2"/>
  <c r="CI375" i="2" s="1"/>
  <c r="CK375" i="2"/>
  <c r="CL375" i="2"/>
  <c r="CN375" i="2"/>
  <c r="CM375" i="2" s="1"/>
  <c r="CP375" i="2"/>
  <c r="CR375" i="2" s="1"/>
  <c r="CQ375" i="2"/>
  <c r="CT375" i="2"/>
  <c r="CU375" i="2"/>
  <c r="CV375" i="2"/>
  <c r="CX375" i="2"/>
  <c r="DA375" i="2" s="1"/>
  <c r="CY375" i="2" a="1"/>
  <c r="CY375" i="2" s="1"/>
  <c r="CZ375" i="2" s="1"/>
  <c r="CW375" i="2" s="1"/>
  <c r="DC375" i="2"/>
  <c r="DF375" i="2" s="1"/>
  <c r="DD375" i="2" a="1"/>
  <c r="DD375" i="2"/>
  <c r="DE375" i="2"/>
  <c r="DB375" i="2" s="1"/>
  <c r="DH375" i="2"/>
  <c r="DG375" i="2" s="1"/>
  <c r="DI375" i="2"/>
  <c r="DJ375" i="2"/>
  <c r="DK375" i="2"/>
  <c r="DL375" i="2"/>
  <c r="DN375" i="2" a="1"/>
  <c r="DN375" i="2" s="1"/>
  <c r="DQ375" i="2" s="1"/>
  <c r="DO375" i="2"/>
  <c r="DS375" i="2"/>
  <c r="DR375" i="2" s="1"/>
  <c r="DT375" i="2"/>
  <c r="DV375" i="2"/>
  <c r="DU375" i="2" s="1"/>
  <c r="DW375" i="2"/>
  <c r="DY375" i="2"/>
  <c r="DZ375" i="2" s="1"/>
  <c r="EA375" i="2"/>
  <c r="EB375" i="2"/>
  <c r="DX375" i="2" s="1"/>
  <c r="EC375" i="2"/>
  <c r="ED375" i="2"/>
  <c r="EF375" i="2" s="1"/>
  <c r="EG375" i="2"/>
  <c r="EH375" i="2"/>
  <c r="EI375" i="2"/>
  <c r="EJ375" i="2"/>
  <c r="C376" i="2"/>
  <c r="G376" i="2"/>
  <c r="H376" i="2"/>
  <c r="J376" i="2"/>
  <c r="L376" i="2"/>
  <c r="N376" i="2"/>
  <c r="O376" i="2"/>
  <c r="P376" i="2"/>
  <c r="Q376" i="2"/>
  <c r="S376" i="2"/>
  <c r="T376" i="2"/>
  <c r="U376" i="2"/>
  <c r="V376" i="2"/>
  <c r="W376" i="2"/>
  <c r="X376" i="2"/>
  <c r="Y376" i="2"/>
  <c r="AA376" i="2" a="1"/>
  <c r="AA376" i="2" s="1"/>
  <c r="AB376" i="2" a="1"/>
  <c r="AB376" i="2"/>
  <c r="AC376" i="2"/>
  <c r="AF376" i="2" a="1"/>
  <c r="AF376" i="2"/>
  <c r="AG376" i="2" s="1"/>
  <c r="AH376" i="2"/>
  <c r="AI376" i="2"/>
  <c r="AK376" i="2"/>
  <c r="AL376" i="2"/>
  <c r="AJ376" i="2" s="1"/>
  <c r="AN376" i="2"/>
  <c r="AO376" i="2"/>
  <c r="AM376" i="2" s="1"/>
  <c r="AQ376" i="2"/>
  <c r="AP376" i="2" s="1"/>
  <c r="AR376" i="2"/>
  <c r="AS376" i="2"/>
  <c r="AT376" i="2"/>
  <c r="AU376" i="2"/>
  <c r="AV376" i="2"/>
  <c r="AW376" i="2"/>
  <c r="AX376" i="2"/>
  <c r="AZ376" i="2"/>
  <c r="BA376" i="2"/>
  <c r="AY376" i="2" s="1"/>
  <c r="BC376" i="2"/>
  <c r="BB376" i="2" s="1"/>
  <c r="BD376" i="2"/>
  <c r="BF376" i="2"/>
  <c r="BG376" i="2"/>
  <c r="BE376" i="2" s="1"/>
  <c r="BI376" i="2"/>
  <c r="BH376" i="2" s="1"/>
  <c r="BJ376" i="2"/>
  <c r="BL376" i="2" a="1"/>
  <c r="BL376" i="2"/>
  <c r="BM376" i="2" s="1"/>
  <c r="BP376" i="2"/>
  <c r="BQ376" i="2"/>
  <c r="BR376" i="2"/>
  <c r="BS376" i="2"/>
  <c r="BT376" i="2"/>
  <c r="BU376" i="2"/>
  <c r="BV376" i="2"/>
  <c r="BW376" i="2"/>
  <c r="BY376" i="2"/>
  <c r="BZ376" i="2"/>
  <c r="BX376" i="2" s="1"/>
  <c r="CB376" i="2"/>
  <c r="CC376" i="2"/>
  <c r="CD376" i="2"/>
  <c r="CE376" i="2"/>
  <c r="CF376" i="2"/>
  <c r="CG376" i="2" s="1"/>
  <c r="CH376" i="2"/>
  <c r="CI376" i="2"/>
  <c r="CJ376" i="2"/>
  <c r="CK376" i="2"/>
  <c r="CL376" i="2"/>
  <c r="CN376" i="2"/>
  <c r="CM376" i="2" s="1"/>
  <c r="CP376" i="2"/>
  <c r="CQ376" i="2"/>
  <c r="CU376" i="2"/>
  <c r="CT376" i="2" s="1"/>
  <c r="CV376" i="2"/>
  <c r="CX376" i="2"/>
  <c r="CY376" i="2" a="1"/>
  <c r="CY376" i="2" s="1"/>
  <c r="CZ376" i="2" s="1"/>
  <c r="CW376" i="2" s="1"/>
  <c r="DC376" i="2"/>
  <c r="DD376" i="2" a="1"/>
  <c r="DD376" i="2"/>
  <c r="DE376" i="2" s="1"/>
  <c r="DB376" i="2" s="1"/>
  <c r="DF376" i="2"/>
  <c r="DH376" i="2"/>
  <c r="DG376" i="2" s="1"/>
  <c r="DI376" i="2"/>
  <c r="DK376" i="2"/>
  <c r="DJ376" i="2" s="1"/>
  <c r="DL376" i="2"/>
  <c r="DN376" i="2" a="1"/>
  <c r="DN376" i="2" s="1"/>
  <c r="DO376" i="2"/>
  <c r="DP376" i="2" s="1"/>
  <c r="DM376" i="2" s="1"/>
  <c r="DS376" i="2"/>
  <c r="DR376" i="2" s="1"/>
  <c r="DT376" i="2"/>
  <c r="DV376" i="2"/>
  <c r="DW376" i="2"/>
  <c r="DU376" i="2" s="1"/>
  <c r="DX376" i="2"/>
  <c r="DY376" i="2"/>
  <c r="DZ376" i="2"/>
  <c r="EA376" i="2"/>
  <c r="EB376" i="2"/>
  <c r="EC376" i="2"/>
  <c r="ED376" i="2"/>
  <c r="EE376" i="2"/>
  <c r="EF376" i="2"/>
  <c r="EH376" i="2"/>
  <c r="EG376" i="2" s="1"/>
  <c r="EI376" i="2"/>
  <c r="C377" i="2"/>
  <c r="H377" i="2"/>
  <c r="G377" i="2" s="1"/>
  <c r="J377" i="2"/>
  <c r="L377" i="2"/>
  <c r="N377" i="2"/>
  <c r="O377" i="2"/>
  <c r="P377" i="2"/>
  <c r="M377" i="2" s="1"/>
  <c r="Q377" i="2"/>
  <c r="S377" i="2"/>
  <c r="T377" i="2"/>
  <c r="R377" i="2" s="1"/>
  <c r="U377" i="2"/>
  <c r="W377" i="2"/>
  <c r="X377" i="2"/>
  <c r="V377" i="2" s="1"/>
  <c r="Y377" i="2"/>
  <c r="AA377" i="2" a="1"/>
  <c r="AA377" i="2"/>
  <c r="AB377" i="2" a="1"/>
  <c r="AB377" i="2" s="1"/>
  <c r="AD377" i="2" s="1"/>
  <c r="AC377" i="2"/>
  <c r="AF377" i="2" a="1"/>
  <c r="AF377" i="2" s="1"/>
  <c r="AG377" i="2"/>
  <c r="AH377" i="2"/>
  <c r="AI377" i="2"/>
  <c r="AE377" i="2" s="1"/>
  <c r="AJ377" i="2"/>
  <c r="AK377" i="2"/>
  <c r="AL377" i="2"/>
  <c r="AN377" i="2"/>
  <c r="AO377" i="2"/>
  <c r="AM377" i="2" s="1"/>
  <c r="AQ377" i="2"/>
  <c r="AP377" i="2" s="1"/>
  <c r="AR377" i="2"/>
  <c r="AT377" i="2"/>
  <c r="AS377" i="2" s="1"/>
  <c r="AU377" i="2"/>
  <c r="AW377" i="2"/>
  <c r="AX377" i="2"/>
  <c r="AZ377" i="2"/>
  <c r="AY377" i="2" s="1"/>
  <c r="BA377" i="2"/>
  <c r="BC377" i="2"/>
  <c r="BB377" i="2" s="1"/>
  <c r="BD377" i="2"/>
  <c r="BF377" i="2"/>
  <c r="BE377" i="2" s="1"/>
  <c r="BG377" i="2"/>
  <c r="BH377" i="2"/>
  <c r="BI377" i="2"/>
  <c r="BJ377" i="2"/>
  <c r="BL377" i="2" a="1"/>
  <c r="BL377" i="2"/>
  <c r="BM377" i="2"/>
  <c r="BN377" i="2"/>
  <c r="BP377" i="2"/>
  <c r="BQ377" i="2"/>
  <c r="BR377" i="2"/>
  <c r="BS377" i="2"/>
  <c r="BT377" i="2"/>
  <c r="BU377" i="2"/>
  <c r="BV377" i="2"/>
  <c r="BW377" i="2"/>
  <c r="BO377" i="2" s="1"/>
  <c r="BX377" i="2"/>
  <c r="BY377" i="2"/>
  <c r="BZ377" i="2"/>
  <c r="CB377" i="2"/>
  <c r="CC377" i="2"/>
  <c r="CD377" i="2"/>
  <c r="CE377" i="2"/>
  <c r="CF377" i="2"/>
  <c r="CG377" i="2" s="1"/>
  <c r="CH377" i="2"/>
  <c r="CJ377" i="2"/>
  <c r="CK377" i="2"/>
  <c r="CL377" i="2"/>
  <c r="CM377" i="2"/>
  <c r="CN377" i="2"/>
  <c r="CP377" i="2"/>
  <c r="CR377" i="2" s="1"/>
  <c r="CQ377" i="2"/>
  <c r="CU377" i="2"/>
  <c r="CT377" i="2" s="1"/>
  <c r="CV377" i="2"/>
  <c r="CW377" i="2"/>
  <c r="CX377" i="2"/>
  <c r="DA377" i="2" s="1"/>
  <c r="CY377" i="2" a="1"/>
  <c r="CY377" i="2"/>
  <c r="CZ377" i="2"/>
  <c r="DB377" i="2"/>
  <c r="DC377" i="2"/>
  <c r="DF377" i="2" s="1"/>
  <c r="DD377" i="2" a="1"/>
  <c r="DD377" i="2" s="1"/>
  <c r="DE377" i="2" s="1"/>
  <c r="DH377" i="2"/>
  <c r="DG377" i="2" s="1"/>
  <c r="DI377" i="2"/>
  <c r="DK377" i="2"/>
  <c r="DL377" i="2"/>
  <c r="DJ377" i="2" s="1"/>
  <c r="DN377" i="2" a="1"/>
  <c r="DN377" i="2" s="1"/>
  <c r="DO377" i="2"/>
  <c r="DR377" i="2"/>
  <c r="DS377" i="2"/>
  <c r="DT377" i="2"/>
  <c r="DU377" i="2"/>
  <c r="DV377" i="2"/>
  <c r="DW377" i="2"/>
  <c r="DX377" i="2"/>
  <c r="DY377" i="2"/>
  <c r="DZ377" i="2"/>
  <c r="EA377" i="2"/>
  <c r="EB377" i="2"/>
  <c r="EC377" i="2"/>
  <c r="ED377" i="2"/>
  <c r="EE377" i="2"/>
  <c r="EF377" i="2"/>
  <c r="EH377" i="2"/>
  <c r="C378" i="2"/>
  <c r="G378" i="2"/>
  <c r="H378" i="2"/>
  <c r="J378" i="2"/>
  <c r="I378" i="2"/>
  <c r="L378" i="2"/>
  <c r="N378" i="2"/>
  <c r="O378" i="2"/>
  <c r="P378" i="2"/>
  <c r="M378" i="2" s="1"/>
  <c r="Q378" i="2"/>
  <c r="R378" i="2"/>
  <c r="S378" i="2"/>
  <c r="T378" i="2"/>
  <c r="U378" i="2"/>
  <c r="W378" i="2"/>
  <c r="X378" i="2"/>
  <c r="V378" i="2" s="1"/>
  <c r="Y378" i="2"/>
  <c r="AA378" i="2" a="1"/>
  <c r="AA378" i="2" s="1"/>
  <c r="AB378" i="2" a="1"/>
  <c r="AB378" i="2"/>
  <c r="AC378" i="2"/>
  <c r="AD378" i="2"/>
  <c r="Z378" i="2" s="1"/>
  <c r="AF378" i="2" a="1"/>
  <c r="AF378" i="2"/>
  <c r="AG378" i="2" s="1"/>
  <c r="AH378" i="2"/>
  <c r="AI378" i="2"/>
  <c r="AJ378" i="2"/>
  <c r="AK378" i="2"/>
  <c r="AL378" i="2"/>
  <c r="AN378" i="2"/>
  <c r="AM378" i="2" s="1"/>
  <c r="AO378" i="2"/>
  <c r="AQ378" i="2"/>
  <c r="AP378" i="2" s="1"/>
  <c r="AR378" i="2"/>
  <c r="AT378" i="2"/>
  <c r="AU378" i="2"/>
  <c r="AS378" i="2" s="1"/>
  <c r="AV378" i="2"/>
  <c r="AW378" i="2"/>
  <c r="AX378" i="2"/>
  <c r="AZ378" i="2"/>
  <c r="AY378" i="2" s="1"/>
  <c r="BA378" i="2"/>
  <c r="BC378" i="2"/>
  <c r="BB378" i="2" s="1"/>
  <c r="BD378" i="2"/>
  <c r="BE378" i="2"/>
  <c r="BF378" i="2"/>
  <c r="BG378" i="2"/>
  <c r="BI378" i="2"/>
  <c r="BH378" i="2" s="1"/>
  <c r="BJ378" i="2"/>
  <c r="BL378" i="2" a="1"/>
  <c r="BL378" i="2"/>
  <c r="BP378" i="2"/>
  <c r="BQ378" i="2"/>
  <c r="BR378" i="2"/>
  <c r="BS378" i="2"/>
  <c r="BT378" i="2"/>
  <c r="BU378" i="2"/>
  <c r="BV378" i="2"/>
  <c r="BW378" i="2"/>
  <c r="BY378" i="2"/>
  <c r="BZ378" i="2"/>
  <c r="BX378" i="2" s="1"/>
  <c r="CB378" i="2"/>
  <c r="CA378" i="2" s="1"/>
  <c r="CC378" i="2"/>
  <c r="CG378" i="2" s="1"/>
  <c r="CD378" i="2"/>
  <c r="CE378" i="2"/>
  <c r="CF378" i="2"/>
  <c r="CH378" i="2"/>
  <c r="CI378" i="2"/>
  <c r="CJ378" i="2"/>
  <c r="CK378" i="2"/>
  <c r="CL378" i="2"/>
  <c r="CN378" i="2"/>
  <c r="CM378" i="2" s="1"/>
  <c r="CP378" i="2"/>
  <c r="CS378" i="2" s="1"/>
  <c r="CQ378" i="2"/>
  <c r="CR378" i="2"/>
  <c r="CT378" i="2"/>
  <c r="CU378" i="2"/>
  <c r="CV378" i="2"/>
  <c r="CX378" i="2"/>
  <c r="CY378" i="2" a="1"/>
  <c r="CY378" i="2" s="1"/>
  <c r="CZ378" i="2" s="1"/>
  <c r="CW378" i="2" s="1"/>
  <c r="DB378" i="2"/>
  <c r="DC378" i="2"/>
  <c r="DF378" i="2" s="1"/>
  <c r="DD378" i="2" a="1"/>
  <c r="DD378" i="2"/>
  <c r="DE378" i="2"/>
  <c r="DG378" i="2"/>
  <c r="DH378" i="2"/>
  <c r="DI378" i="2"/>
  <c r="DJ378" i="2"/>
  <c r="DK378" i="2"/>
  <c r="DL378" i="2"/>
  <c r="DN378" i="2" a="1"/>
  <c r="DN378" i="2"/>
  <c r="DQ378" i="2" s="1"/>
  <c r="DO378" i="2"/>
  <c r="DS378" i="2"/>
  <c r="DT378" i="2"/>
  <c r="DV378" i="2"/>
  <c r="DW378" i="2"/>
  <c r="DU378" i="2" s="1"/>
  <c r="DY378" i="2"/>
  <c r="EB378" i="2"/>
  <c r="ED378" i="2"/>
  <c r="EC378" i="2" s="1"/>
  <c r="EF378" i="2"/>
  <c r="EG378" i="2"/>
  <c r="EH378" i="2"/>
  <c r="EI378" i="2"/>
  <c r="EJ378" i="2"/>
  <c r="C379" i="2"/>
  <c r="G379" i="2"/>
  <c r="H379" i="2"/>
  <c r="J379" i="2"/>
  <c r="I379" i="2"/>
  <c r="L379" i="2"/>
  <c r="N379" i="2"/>
  <c r="O379" i="2"/>
  <c r="P379" i="2"/>
  <c r="M379" i="2" s="1"/>
  <c r="Q379" i="2"/>
  <c r="S379" i="2"/>
  <c r="T379" i="2"/>
  <c r="U379" i="2"/>
  <c r="R379" i="2" s="1"/>
  <c r="W379" i="2"/>
  <c r="X379" i="2"/>
  <c r="V379" i="2" s="1"/>
  <c r="Y379" i="2"/>
  <c r="AA379" i="2" a="1"/>
  <c r="AA379" i="2" s="1"/>
  <c r="AB379" i="2" a="1"/>
  <c r="AB379" i="2" s="1"/>
  <c r="AD379" i="2" s="1"/>
  <c r="Z379" i="2" s="1"/>
  <c r="AC379" i="2"/>
  <c r="AF379" i="2" a="1"/>
  <c r="AF379" i="2" s="1"/>
  <c r="AG379" i="2" s="1"/>
  <c r="AH379" i="2"/>
  <c r="AI379" i="2"/>
  <c r="AE379" i="2" s="1"/>
  <c r="AK379" i="2"/>
  <c r="AL379" i="2"/>
  <c r="AN379" i="2"/>
  <c r="AM379" i="2" s="1"/>
  <c r="AO379" i="2"/>
  <c r="AQ379" i="2"/>
  <c r="AP379" i="2" s="1"/>
  <c r="AR379" i="2"/>
  <c r="AS379" i="2"/>
  <c r="AT379" i="2"/>
  <c r="AU379" i="2"/>
  <c r="AV379" i="2"/>
  <c r="AW379" i="2"/>
  <c r="AX379" i="2"/>
  <c r="AZ379" i="2"/>
  <c r="BA379" i="2"/>
  <c r="AY379" i="2" s="1"/>
  <c r="BB379" i="2"/>
  <c r="BC379" i="2"/>
  <c r="BD379" i="2"/>
  <c r="BF379" i="2"/>
  <c r="BG379" i="2"/>
  <c r="BE379" i="2" s="1"/>
  <c r="BI379" i="2"/>
  <c r="BJ379" i="2"/>
  <c r="BK379" i="2"/>
  <c r="BL379" i="2" a="1"/>
  <c r="BL379" i="2"/>
  <c r="BM379" i="2" s="1"/>
  <c r="BP379" i="2"/>
  <c r="BQ379" i="2"/>
  <c r="BR379" i="2"/>
  <c r="BS379" i="2"/>
  <c r="BT379" i="2"/>
  <c r="BU379" i="2"/>
  <c r="BV379" i="2"/>
  <c r="BW379" i="2"/>
  <c r="BY379" i="2"/>
  <c r="BZ379" i="2"/>
  <c r="BX379" i="2" s="1"/>
  <c r="CB379" i="2"/>
  <c r="CC379" i="2"/>
  <c r="CD379" i="2"/>
  <c r="CE379" i="2"/>
  <c r="CF379" i="2"/>
  <c r="CH379" i="2"/>
  <c r="CI379" i="2"/>
  <c r="CJ379" i="2"/>
  <c r="CK379" i="2"/>
  <c r="CL379" i="2"/>
  <c r="CN379" i="2"/>
  <c r="CM379" i="2" s="1"/>
  <c r="CP379" i="2"/>
  <c r="CS379" i="2" s="1"/>
  <c r="CO379" i="2" s="1"/>
  <c r="CQ379" i="2"/>
  <c r="CR379" i="2" s="1"/>
  <c r="CT379" i="2"/>
  <c r="CU379" i="2"/>
  <c r="CV379" i="2"/>
  <c r="CX379" i="2"/>
  <c r="CY379" i="2" a="1"/>
  <c r="CY379" i="2" s="1"/>
  <c r="DC379" i="2"/>
  <c r="DD379" i="2" a="1"/>
  <c r="DD379" i="2"/>
  <c r="DE379" i="2" s="1"/>
  <c r="DB379" i="2" s="1"/>
  <c r="DF379" i="2"/>
  <c r="DG379" i="2"/>
  <c r="DH379" i="2"/>
  <c r="DI379" i="2"/>
  <c r="DK379" i="2"/>
  <c r="DL379" i="2"/>
  <c r="DJ379" i="2" s="1"/>
  <c r="DN379" i="2" a="1"/>
  <c r="DN379" i="2" s="1"/>
  <c r="DQ379" i="2" s="1"/>
  <c r="DO379" i="2"/>
  <c r="DS379" i="2"/>
  <c r="DT379" i="2"/>
  <c r="DR379" i="2" s="1"/>
  <c r="DV379" i="2"/>
  <c r="DU379" i="2" s="1"/>
  <c r="DW379" i="2"/>
  <c r="DY379" i="2"/>
  <c r="DZ379" i="2"/>
  <c r="EA379" i="2"/>
  <c r="EB379" i="2"/>
  <c r="EC379" i="2"/>
  <c r="ED379" i="2"/>
  <c r="EF379" i="2" s="1"/>
  <c r="EE379" i="2"/>
  <c r="EG379" i="2"/>
  <c r="EH379" i="2"/>
  <c r="EI379" i="2"/>
  <c r="EJ379" i="2"/>
  <c r="C380" i="2"/>
  <c r="G380" i="2"/>
  <c r="H380" i="2"/>
  <c r="J380" i="2"/>
  <c r="L380" i="2"/>
  <c r="N380" i="2"/>
  <c r="O380" i="2"/>
  <c r="P380" i="2"/>
  <c r="Q380" i="2"/>
  <c r="S380" i="2"/>
  <c r="T380" i="2"/>
  <c r="U380" i="2"/>
  <c r="W380" i="2"/>
  <c r="X380" i="2"/>
  <c r="Y380" i="2"/>
  <c r="AA380" i="2" a="1"/>
  <c r="AA380" i="2" s="1"/>
  <c r="AD380" i="2" s="1"/>
  <c r="AB380" i="2" a="1"/>
  <c r="AB380" i="2"/>
  <c r="AC380" i="2"/>
  <c r="AF380" i="2" a="1"/>
  <c r="AF380" i="2"/>
  <c r="AG380" i="2" s="1"/>
  <c r="AH380" i="2"/>
  <c r="AI380" i="2"/>
  <c r="AJ380" i="2"/>
  <c r="AK380" i="2"/>
  <c r="AL380" i="2"/>
  <c r="AN380" i="2"/>
  <c r="AM380" i="2" s="1"/>
  <c r="AO380" i="2"/>
  <c r="AQ380" i="2"/>
  <c r="AP380" i="2" s="1"/>
  <c r="AR380" i="2"/>
  <c r="AS380" i="2"/>
  <c r="AT380" i="2"/>
  <c r="AU380" i="2"/>
  <c r="AW380" i="2"/>
  <c r="AV380" i="2" s="1"/>
  <c r="AX380" i="2"/>
  <c r="AZ380" i="2"/>
  <c r="BA380" i="2"/>
  <c r="AY380" i="2" s="1"/>
  <c r="BB380" i="2"/>
  <c r="BC380" i="2"/>
  <c r="BD380" i="2"/>
  <c r="BF380" i="2"/>
  <c r="BG380" i="2"/>
  <c r="BE380" i="2" s="1"/>
  <c r="BI380" i="2"/>
  <c r="BH380" i="2" s="1"/>
  <c r="BJ380" i="2"/>
  <c r="BL380" i="2" a="1"/>
  <c r="BL380" i="2"/>
  <c r="BM380" i="2" s="1"/>
  <c r="BP380" i="2"/>
  <c r="BQ380" i="2"/>
  <c r="BR380" i="2"/>
  <c r="BS380" i="2"/>
  <c r="BT380" i="2"/>
  <c r="BU380" i="2"/>
  <c r="BV380" i="2"/>
  <c r="BW380" i="2"/>
  <c r="BK380" i="2" s="1"/>
  <c r="BY380" i="2"/>
  <c r="BX380" i="2" s="1"/>
  <c r="BZ380" i="2"/>
  <c r="CB380" i="2"/>
  <c r="CC380" i="2"/>
  <c r="CD380" i="2"/>
  <c r="CE380" i="2"/>
  <c r="CF380" i="2" s="1"/>
  <c r="CG380" i="2" s="1"/>
  <c r="CH380" i="2"/>
  <c r="CJ380" i="2"/>
  <c r="CI380" i="2" s="1"/>
  <c r="CK380" i="2"/>
  <c r="CL380" i="2"/>
  <c r="CM380" i="2"/>
  <c r="CN380" i="2"/>
  <c r="CP380" i="2"/>
  <c r="CS380" i="2" s="1"/>
  <c r="CQ380" i="2"/>
  <c r="CU380" i="2"/>
  <c r="CV380" i="2"/>
  <c r="CT380" i="2" s="1"/>
  <c r="CX380" i="2"/>
  <c r="DA380" i="2" s="1"/>
  <c r="CY380" i="2" a="1"/>
  <c r="CY380" i="2" s="1"/>
  <c r="CZ380" i="2" s="1"/>
  <c r="CW380" i="2" s="1"/>
  <c r="DC380" i="2"/>
  <c r="DD380" i="2" a="1"/>
  <c r="DD380" i="2" s="1"/>
  <c r="DH380" i="2"/>
  <c r="DI380" i="2"/>
  <c r="DK380" i="2"/>
  <c r="DL380" i="2"/>
  <c r="DJ380" i="2" s="1"/>
  <c r="DN380" i="2" a="1"/>
  <c r="DN380" i="2" s="1"/>
  <c r="DQ380" i="2" s="1"/>
  <c r="DO380" i="2"/>
  <c r="DP380" i="2" s="1"/>
  <c r="DM380" i="2" s="1"/>
  <c r="DS380" i="2"/>
  <c r="DT380" i="2"/>
  <c r="DR380" i="2" s="1"/>
  <c r="DV380" i="2"/>
  <c r="DW380" i="2"/>
  <c r="DU380" i="2" s="1"/>
  <c r="DY380" i="2"/>
  <c r="EA380" i="2" s="1"/>
  <c r="DZ380" i="2"/>
  <c r="EB380" i="2"/>
  <c r="DX380" i="2" s="1"/>
  <c r="EC380" i="2"/>
  <c r="ED380" i="2"/>
  <c r="EE380" i="2"/>
  <c r="EF380" i="2"/>
  <c r="EH380" i="2"/>
  <c r="EG380" i="2" s="1"/>
  <c r="EJ380" i="2"/>
  <c r="C381" i="2"/>
  <c r="H381" i="2"/>
  <c r="G381" i="2" s="1"/>
  <c r="J381" i="2"/>
  <c r="L381" i="2"/>
  <c r="N381" i="2"/>
  <c r="O381" i="2"/>
  <c r="P381" i="2"/>
  <c r="M381" i="2" s="1"/>
  <c r="Q381" i="2"/>
  <c r="S381" i="2"/>
  <c r="T381" i="2"/>
  <c r="R381" i="2" s="1"/>
  <c r="U381" i="2"/>
  <c r="W381" i="2"/>
  <c r="X381" i="2"/>
  <c r="Y381" i="2"/>
  <c r="AA381" i="2" a="1"/>
  <c r="AA381" i="2"/>
  <c r="AB381" i="2" a="1"/>
  <c r="AB381" i="2" s="1"/>
  <c r="AC381" i="2"/>
  <c r="AF381" i="2" a="1"/>
  <c r="AF381" i="2" s="1"/>
  <c r="AG381" i="2" s="1"/>
  <c r="AH381" i="2"/>
  <c r="AI381" i="2"/>
  <c r="AK381" i="2"/>
  <c r="AL381" i="2"/>
  <c r="AJ381" i="2" s="1"/>
  <c r="AN381" i="2"/>
  <c r="AO381" i="2"/>
  <c r="AM381" i="2" s="1"/>
  <c r="AP381" i="2"/>
  <c r="AQ381" i="2"/>
  <c r="AR381" i="2"/>
  <c r="AT381" i="2"/>
  <c r="AS381" i="2" s="1"/>
  <c r="AU381" i="2"/>
  <c r="AW381" i="2"/>
  <c r="AV381" i="2" s="1"/>
  <c r="AX381" i="2"/>
  <c r="AY381" i="2"/>
  <c r="AZ381" i="2"/>
  <c r="BA381" i="2"/>
  <c r="BC381" i="2"/>
  <c r="BB381" i="2" s="1"/>
  <c r="BD381" i="2"/>
  <c r="BF381" i="2"/>
  <c r="BG381" i="2"/>
  <c r="BE381" i="2" s="1"/>
  <c r="BH381" i="2"/>
  <c r="BI381" i="2"/>
  <c r="BJ381" i="2"/>
  <c r="BL381" i="2" a="1"/>
  <c r="BL381" i="2"/>
  <c r="BM381" i="2" s="1"/>
  <c r="BN381" i="2"/>
  <c r="BP381" i="2"/>
  <c r="BQ381" i="2"/>
  <c r="BR381" i="2"/>
  <c r="BS381" i="2"/>
  <c r="BT381" i="2"/>
  <c r="BU381" i="2"/>
  <c r="BV381" i="2"/>
  <c r="BW381" i="2"/>
  <c r="BY381" i="2"/>
  <c r="BX381" i="2" s="1"/>
  <c r="BZ381" i="2"/>
  <c r="CB381" i="2"/>
  <c r="CC381" i="2"/>
  <c r="CG381" i="2" s="1"/>
  <c r="CD381" i="2"/>
  <c r="CE381" i="2"/>
  <c r="CF381" i="2" s="1"/>
  <c r="CH381" i="2"/>
  <c r="CJ381" i="2"/>
  <c r="CK381" i="2"/>
  <c r="CL381" i="2"/>
  <c r="CN381" i="2"/>
  <c r="CM381" i="2" s="1"/>
  <c r="CP381" i="2"/>
  <c r="CS381" i="2" s="1"/>
  <c r="CO381" i="2" s="1"/>
  <c r="CQ381" i="2"/>
  <c r="CR381" i="2"/>
  <c r="CU381" i="2"/>
  <c r="CV381" i="2"/>
  <c r="CT381" i="2" s="1"/>
  <c r="CX381" i="2"/>
  <c r="CY381" i="2" a="1"/>
  <c r="CY381" i="2"/>
  <c r="CZ381" i="2" s="1"/>
  <c r="CW381" i="2" s="1"/>
  <c r="DA381" i="2"/>
  <c r="DC381" i="2"/>
  <c r="DD381" i="2" a="1"/>
  <c r="DD381" i="2" s="1"/>
  <c r="DE381" i="2" s="1"/>
  <c r="DB381" i="2" s="1"/>
  <c r="DH381" i="2"/>
  <c r="DI381" i="2"/>
  <c r="DG381" i="2" s="1"/>
  <c r="DK381" i="2"/>
  <c r="DJ381" i="2" s="1"/>
  <c r="DL381" i="2"/>
  <c r="DN381" i="2" a="1"/>
  <c r="DN381" i="2"/>
  <c r="DO381" i="2"/>
  <c r="DP381" i="2" s="1"/>
  <c r="DM381" i="2" s="1"/>
  <c r="DQ381" i="2"/>
  <c r="DS381" i="2"/>
  <c r="DR381" i="2" s="1"/>
  <c r="DT381" i="2"/>
  <c r="DV381" i="2"/>
  <c r="DU381" i="2" s="1"/>
  <c r="DW381" i="2"/>
  <c r="DY381" i="2"/>
  <c r="EA381" i="2"/>
  <c r="EB381" i="2"/>
  <c r="ED381" i="2"/>
  <c r="EC381" i="2" s="1"/>
  <c r="EE381" i="2"/>
  <c r="EG381" i="2"/>
  <c r="EH381" i="2"/>
  <c r="EJ381" i="2" s="1"/>
  <c r="EI381" i="2"/>
  <c r="C382" i="2"/>
  <c r="H382" i="2"/>
  <c r="G382" i="2" s="1"/>
  <c r="J382" i="2"/>
  <c r="L382" i="2"/>
  <c r="N382" i="2"/>
  <c r="O382" i="2"/>
  <c r="P382" i="2"/>
  <c r="Q382" i="2"/>
  <c r="S382" i="2"/>
  <c r="T382" i="2"/>
  <c r="R382" i="2" s="1"/>
  <c r="U382" i="2"/>
  <c r="W382" i="2"/>
  <c r="X382" i="2"/>
  <c r="Y382" i="2"/>
  <c r="AA382" i="2" a="1"/>
  <c r="AA382" i="2"/>
  <c r="AB382" i="2" a="1"/>
  <c r="AB382" i="2" s="1"/>
  <c r="AD382" i="2" s="1"/>
  <c r="AC382" i="2"/>
  <c r="Z382" i="2" s="1"/>
  <c r="AF382" i="2" a="1"/>
  <c r="AF382" i="2" s="1"/>
  <c r="AG382" i="2" s="1"/>
  <c r="AH382" i="2"/>
  <c r="AI382" i="2"/>
  <c r="AK382" i="2"/>
  <c r="AJ382" i="2" s="1"/>
  <c r="AL382" i="2"/>
  <c r="AM382" i="2"/>
  <c r="AN382" i="2"/>
  <c r="AO382" i="2"/>
  <c r="AQ382" i="2"/>
  <c r="AP382" i="2" s="1"/>
  <c r="AR382" i="2"/>
  <c r="AS382" i="2"/>
  <c r="AT382" i="2"/>
  <c r="AU382" i="2"/>
  <c r="AV382" i="2"/>
  <c r="AW382" i="2"/>
  <c r="AX382" i="2"/>
  <c r="AZ382" i="2"/>
  <c r="BA382" i="2"/>
  <c r="AY382" i="2" s="1"/>
  <c r="BC382" i="2"/>
  <c r="BD382" i="2"/>
  <c r="BE382" i="2"/>
  <c r="BF382" i="2"/>
  <c r="BG382" i="2"/>
  <c r="BH382" i="2"/>
  <c r="BI382" i="2"/>
  <c r="BJ382" i="2"/>
  <c r="BL382" i="2" a="1"/>
  <c r="BL382" i="2" s="1"/>
  <c r="BP382" i="2"/>
  <c r="BQ382" i="2"/>
  <c r="BR382" i="2"/>
  <c r="BS382" i="2"/>
  <c r="BT382" i="2"/>
  <c r="BU382" i="2"/>
  <c r="BV382" i="2"/>
  <c r="BW382" i="2"/>
  <c r="BO382" i="2" s="1"/>
  <c r="BY382" i="2"/>
  <c r="BZ382" i="2"/>
  <c r="BX382" i="2" s="1"/>
  <c r="CB382" i="2"/>
  <c r="CC382" i="2"/>
  <c r="CD382" i="2"/>
  <c r="CF382" i="2" s="1"/>
  <c r="CE382" i="2"/>
  <c r="CH382" i="2"/>
  <c r="CJ382" i="2"/>
  <c r="CI382" i="2" s="1"/>
  <c r="CK382" i="2"/>
  <c r="CL382" i="2"/>
  <c r="CN382" i="2"/>
  <c r="CM382" i="2" s="1"/>
  <c r="CP382" i="2"/>
  <c r="CQ382" i="2"/>
  <c r="CR382" i="2" s="1"/>
  <c r="CS382" i="2"/>
  <c r="CO382" i="2" s="1"/>
  <c r="CT382" i="2"/>
  <c r="CU382" i="2"/>
  <c r="CV382" i="2"/>
  <c r="CX382" i="2"/>
  <c r="CY382" i="2" a="1"/>
  <c r="CY382" i="2"/>
  <c r="CZ382" i="2" s="1"/>
  <c r="CW382" i="2" s="1"/>
  <c r="DA382" i="2"/>
  <c r="DC382" i="2"/>
  <c r="DD382" i="2" a="1"/>
  <c r="DD382" i="2"/>
  <c r="DE382" i="2" s="1"/>
  <c r="DB382" i="2" s="1"/>
  <c r="DF382" i="2"/>
  <c r="DH382" i="2"/>
  <c r="DG382" i="2" s="1"/>
  <c r="DI382" i="2"/>
  <c r="DK382" i="2"/>
  <c r="DL382" i="2"/>
  <c r="DJ382" i="2" s="1"/>
  <c r="DN382" i="2" a="1"/>
  <c r="DN382" i="2" s="1"/>
  <c r="DO382" i="2"/>
  <c r="DP382" i="2" s="1"/>
  <c r="DM382" i="2" s="1"/>
  <c r="DS382" i="2"/>
  <c r="DT382" i="2"/>
  <c r="DV382" i="2"/>
  <c r="DU382" i="2" s="1"/>
  <c r="DW382" i="2"/>
  <c r="DX382" i="2"/>
  <c r="DY382" i="2"/>
  <c r="DZ382" i="2" s="1"/>
  <c r="EB382" i="2"/>
  <c r="EC382" i="2"/>
  <c r="ED382" i="2"/>
  <c r="EE382" i="2"/>
  <c r="EF382" i="2"/>
  <c r="EG382" i="2"/>
  <c r="EH382" i="2"/>
  <c r="EI382" i="2"/>
  <c r="EJ382" i="2"/>
  <c r="C383" i="2"/>
  <c r="G383" i="2"/>
  <c r="H383" i="2"/>
  <c r="J383" i="2"/>
  <c r="L383" i="2"/>
  <c r="I383" i="2" s="1"/>
  <c r="N383" i="2"/>
  <c r="O383" i="2"/>
  <c r="P383" i="2"/>
  <c r="Q383" i="2"/>
  <c r="S383" i="2"/>
  <c r="T383" i="2"/>
  <c r="R383" i="2" s="1"/>
  <c r="U383" i="2"/>
  <c r="W383" i="2"/>
  <c r="X383" i="2"/>
  <c r="V383" i="2" s="1"/>
  <c r="Y383" i="2"/>
  <c r="AA383" i="2" a="1"/>
  <c r="AA383" i="2"/>
  <c r="AB383" i="2" a="1"/>
  <c r="AB383" i="2"/>
  <c r="AC383" i="2"/>
  <c r="AF383" i="2" a="1"/>
  <c r="AF383" i="2" s="1"/>
  <c r="AG383" i="2"/>
  <c r="AH383" i="2"/>
  <c r="AI383" i="2"/>
  <c r="AK383" i="2"/>
  <c r="AL383" i="2"/>
  <c r="AN383" i="2"/>
  <c r="AM383" i="2" s="1"/>
  <c r="AO383" i="2"/>
  <c r="AP383" i="2"/>
  <c r="AQ383" i="2"/>
  <c r="AR383" i="2"/>
  <c r="AS383" i="2"/>
  <c r="AT383" i="2"/>
  <c r="AU383" i="2"/>
  <c r="AW383" i="2"/>
  <c r="AX383" i="2"/>
  <c r="AV383" i="2" s="1"/>
  <c r="AZ383" i="2"/>
  <c r="BA383" i="2"/>
  <c r="AY383" i="2" s="1"/>
  <c r="BC383" i="2"/>
  <c r="BB383" i="2" s="1"/>
  <c r="BD383" i="2"/>
  <c r="BF383" i="2"/>
  <c r="BE383" i="2" s="1"/>
  <c r="BG383" i="2"/>
  <c r="BI383" i="2"/>
  <c r="BH383" i="2" s="1"/>
  <c r="BJ383" i="2"/>
  <c r="BL383" i="2" a="1"/>
  <c r="BL383" i="2"/>
  <c r="BM383" i="2" s="1"/>
  <c r="BN383" i="2"/>
  <c r="BP383" i="2"/>
  <c r="BQ383" i="2"/>
  <c r="BR383" i="2"/>
  <c r="BS383" i="2"/>
  <c r="BT383" i="2"/>
  <c r="BU383" i="2"/>
  <c r="BV383" i="2"/>
  <c r="BW383" i="2"/>
  <c r="BY383" i="2"/>
  <c r="BX383" i="2" s="1"/>
  <c r="BZ383" i="2"/>
  <c r="CB383" i="2"/>
  <c r="CC383" i="2"/>
  <c r="CD383" i="2"/>
  <c r="CE383" i="2"/>
  <c r="CF383" i="2"/>
  <c r="CG383" i="2"/>
  <c r="CH383" i="2"/>
  <c r="CJ383" i="2"/>
  <c r="CI383" i="2" s="1"/>
  <c r="CK383" i="2"/>
  <c r="CL383" i="2"/>
  <c r="CN383" i="2"/>
  <c r="CM383" i="2" s="1"/>
  <c r="CP383" i="2"/>
  <c r="CQ383" i="2"/>
  <c r="CU383" i="2"/>
  <c r="CV383" i="2"/>
  <c r="CT383" i="2" s="1"/>
  <c r="CX383" i="2"/>
  <c r="DA383" i="2" s="1"/>
  <c r="CY383" i="2" a="1"/>
  <c r="CY383" i="2" s="1"/>
  <c r="CZ383" i="2" s="1"/>
  <c r="CW383" i="2" s="1"/>
  <c r="DC383" i="2"/>
  <c r="DD383" i="2" a="1"/>
  <c r="DD383" i="2" s="1"/>
  <c r="DF383" i="2" s="1"/>
  <c r="DE383" i="2"/>
  <c r="DB383" i="2" s="1"/>
  <c r="DH383" i="2"/>
  <c r="DG383" i="2" s="1"/>
  <c r="DI383" i="2"/>
  <c r="DK383" i="2"/>
  <c r="DJ383" i="2" s="1"/>
  <c r="DL383" i="2"/>
  <c r="DN383" i="2" a="1"/>
  <c r="DN383" i="2" s="1"/>
  <c r="DQ383" i="2" s="1"/>
  <c r="DO383" i="2"/>
  <c r="DS383" i="2"/>
  <c r="DR383" i="2" s="1"/>
  <c r="DT383" i="2"/>
  <c r="DU383" i="2"/>
  <c r="DV383" i="2"/>
  <c r="DW383" i="2"/>
  <c r="DY383" i="2"/>
  <c r="EA383" i="2" s="1"/>
  <c r="DZ383" i="2"/>
  <c r="EB383" i="2"/>
  <c r="DX383" i="2" s="1"/>
  <c r="ED383" i="2"/>
  <c r="EH383" i="2"/>
  <c r="EG383" i="2" s="1"/>
  <c r="EI383" i="2"/>
  <c r="C384" i="2"/>
  <c r="G384" i="2"/>
  <c r="H384" i="2"/>
  <c r="J384" i="2"/>
  <c r="I384" i="2" s="1"/>
  <c r="L384" i="2"/>
  <c r="N384" i="2"/>
  <c r="O384" i="2"/>
  <c r="P384" i="2"/>
  <c r="Q384" i="2"/>
  <c r="S384" i="2"/>
  <c r="T384" i="2"/>
  <c r="R384" i="2" s="1"/>
  <c r="U384" i="2"/>
  <c r="W384" i="2"/>
  <c r="X384" i="2"/>
  <c r="V384" i="2" s="1"/>
  <c r="Y384" i="2"/>
  <c r="AA384" i="2" a="1"/>
  <c r="AA384" i="2"/>
  <c r="AB384" i="2" a="1"/>
  <c r="AB384" i="2"/>
  <c r="AC384" i="2"/>
  <c r="AF384" i="2" a="1"/>
  <c r="AF384" i="2" s="1"/>
  <c r="AG384" i="2" s="1"/>
  <c r="AH384" i="2"/>
  <c r="AI384" i="2"/>
  <c r="AJ384" i="2"/>
  <c r="AK384" i="2"/>
  <c r="AL384" i="2"/>
  <c r="AN384" i="2"/>
  <c r="AO384" i="2"/>
  <c r="AM384" i="2" s="1"/>
  <c r="AQ384" i="2"/>
  <c r="AR384" i="2"/>
  <c r="AS384" i="2"/>
  <c r="AT384" i="2"/>
  <c r="AU384" i="2"/>
  <c r="AV384" i="2"/>
  <c r="AW384" i="2"/>
  <c r="AX384" i="2"/>
  <c r="AZ384" i="2"/>
  <c r="AY384" i="2" s="1"/>
  <c r="BA384" i="2"/>
  <c r="BC384" i="2"/>
  <c r="BB384" i="2" s="1"/>
  <c r="BD384" i="2"/>
  <c r="BF384" i="2"/>
  <c r="BG384" i="2"/>
  <c r="BE384" i="2" s="1"/>
  <c r="BH384" i="2"/>
  <c r="BI384" i="2"/>
  <c r="BJ384" i="2"/>
  <c r="BL384" i="2" a="1"/>
  <c r="BL384" i="2" s="1"/>
  <c r="BM384" i="2" s="1"/>
  <c r="BN384" i="2"/>
  <c r="BP384" i="2"/>
  <c r="BQ384" i="2"/>
  <c r="BR384" i="2"/>
  <c r="BS384" i="2"/>
  <c r="BT384" i="2"/>
  <c r="BU384" i="2"/>
  <c r="BV384" i="2"/>
  <c r="BW384" i="2"/>
  <c r="BX384" i="2"/>
  <c r="BY384" i="2"/>
  <c r="BZ384" i="2"/>
  <c r="CB384" i="2"/>
  <c r="CC384" i="2"/>
  <c r="CD384" i="2"/>
  <c r="CE384" i="2"/>
  <c r="CF384" i="2"/>
  <c r="CG384" i="2" s="1"/>
  <c r="CH384" i="2"/>
  <c r="CJ384" i="2"/>
  <c r="CI384" i="2" s="1"/>
  <c r="CK384" i="2"/>
  <c r="CL384" i="2"/>
  <c r="CN384" i="2"/>
  <c r="CM384" i="2" s="1"/>
  <c r="CP384" i="2"/>
  <c r="CQ384" i="2"/>
  <c r="CR384" i="2"/>
  <c r="CU384" i="2"/>
  <c r="CT384" i="2" s="1"/>
  <c r="CV384" i="2"/>
  <c r="CW384" i="2"/>
  <c r="CX384" i="2"/>
  <c r="CY384" i="2" a="1"/>
  <c r="CY384" i="2"/>
  <c r="CZ384" i="2" s="1"/>
  <c r="DA384" i="2"/>
  <c r="DC384" i="2"/>
  <c r="DD384" i="2" a="1"/>
  <c r="DD384" i="2"/>
  <c r="DE384" i="2" s="1"/>
  <c r="DB384" i="2" s="1"/>
  <c r="DH384" i="2"/>
  <c r="DI384" i="2"/>
  <c r="DK384" i="2"/>
  <c r="DJ384" i="2" s="1"/>
  <c r="DL384" i="2"/>
  <c r="DN384" i="2" a="1"/>
  <c r="DN384" i="2" s="1"/>
  <c r="DP384" i="2" s="1"/>
  <c r="DM384" i="2" s="1"/>
  <c r="DO384" i="2"/>
  <c r="DS384" i="2"/>
  <c r="DR384" i="2" s="1"/>
  <c r="DT384" i="2"/>
  <c r="DU384" i="2"/>
  <c r="DV384" i="2"/>
  <c r="DW384" i="2"/>
  <c r="DY384" i="2"/>
  <c r="DX384" i="2" s="1"/>
  <c r="EA384" i="2"/>
  <c r="EB384" i="2"/>
  <c r="EC384" i="2"/>
  <c r="ED384" i="2"/>
  <c r="EE384" i="2"/>
  <c r="EF384" i="2"/>
  <c r="EG384" i="2"/>
  <c r="EH384" i="2"/>
  <c r="EI384" i="2"/>
  <c r="EJ384" i="2"/>
  <c r="C385" i="2"/>
  <c r="G385" i="2"/>
  <c r="H385" i="2"/>
  <c r="J385" i="2"/>
  <c r="L385" i="2"/>
  <c r="N385" i="2"/>
  <c r="O385" i="2"/>
  <c r="P385" i="2"/>
  <c r="Q385" i="2"/>
  <c r="S385" i="2"/>
  <c r="T385" i="2"/>
  <c r="R385" i="2" s="1"/>
  <c r="U385" i="2"/>
  <c r="W385" i="2"/>
  <c r="X385" i="2"/>
  <c r="Y385" i="2"/>
  <c r="AA385" i="2" a="1"/>
  <c r="AA385" i="2"/>
  <c r="AB385" i="2" a="1"/>
  <c r="AB385" i="2"/>
  <c r="AD385" i="2" s="1"/>
  <c r="AC385" i="2"/>
  <c r="Z385" i="2" s="1"/>
  <c r="AE385" i="2"/>
  <c r="AF385" i="2" a="1"/>
  <c r="AF385" i="2" s="1"/>
  <c r="AG385" i="2"/>
  <c r="AH385" i="2"/>
  <c r="AI385" i="2"/>
  <c r="AK385" i="2"/>
  <c r="AJ385" i="2" s="1"/>
  <c r="AL385" i="2"/>
  <c r="AN385" i="2"/>
  <c r="AO385" i="2"/>
  <c r="AM385" i="2" s="1"/>
  <c r="AP385" i="2"/>
  <c r="AQ385" i="2"/>
  <c r="AR385" i="2"/>
  <c r="AT385" i="2"/>
  <c r="AU385" i="2"/>
  <c r="AS385" i="2" s="1"/>
  <c r="AW385" i="2"/>
  <c r="AX385" i="2"/>
  <c r="AY385" i="2"/>
  <c r="AZ385" i="2"/>
  <c r="BA385" i="2"/>
  <c r="BB385" i="2"/>
  <c r="BC385" i="2"/>
  <c r="BD385" i="2"/>
  <c r="BF385" i="2"/>
  <c r="BE385" i="2" s="1"/>
  <c r="BG385" i="2"/>
  <c r="BI385" i="2"/>
  <c r="BH385" i="2" s="1"/>
  <c r="BJ385" i="2"/>
  <c r="BL385" i="2" a="1"/>
  <c r="BL385" i="2"/>
  <c r="BM385" i="2"/>
  <c r="BN385" i="2"/>
  <c r="BP385" i="2"/>
  <c r="BQ385" i="2"/>
  <c r="BR385" i="2"/>
  <c r="BS385" i="2"/>
  <c r="BT385" i="2"/>
  <c r="BU385" i="2"/>
  <c r="BV385" i="2"/>
  <c r="BW385" i="2"/>
  <c r="BY385" i="2"/>
  <c r="BX385" i="2" s="1"/>
  <c r="BZ385" i="2"/>
  <c r="CB385" i="2"/>
  <c r="CA385" i="2" s="1"/>
  <c r="CC385" i="2"/>
  <c r="CD385" i="2"/>
  <c r="CF385" i="2" s="1"/>
  <c r="CG385" i="2" s="1"/>
  <c r="CE385" i="2"/>
  <c r="CH385" i="2"/>
  <c r="CJ385" i="2"/>
  <c r="CK385" i="2"/>
  <c r="CL385" i="2"/>
  <c r="CM385" i="2"/>
  <c r="CN385" i="2"/>
  <c r="CP385" i="2"/>
  <c r="CR385" i="2" s="1"/>
  <c r="CQ385" i="2"/>
  <c r="CS385" i="2"/>
  <c r="CU385" i="2"/>
  <c r="CT385" i="2" s="1"/>
  <c r="CV385" i="2"/>
  <c r="CX385" i="2"/>
  <c r="DA385" i="2" s="1"/>
  <c r="CY385" i="2" a="1"/>
  <c r="CY385" i="2"/>
  <c r="CZ385" i="2"/>
  <c r="CW385" i="2" s="1"/>
  <c r="DB385" i="2"/>
  <c r="DC385" i="2"/>
  <c r="DD385" i="2" a="1"/>
  <c r="DD385" i="2"/>
  <c r="DE385" i="2" s="1"/>
  <c r="DF385" i="2"/>
  <c r="DH385" i="2"/>
  <c r="DG385" i="2" s="1"/>
  <c r="DI385" i="2"/>
  <c r="DJ385" i="2"/>
  <c r="DK385" i="2"/>
  <c r="DL385" i="2"/>
  <c r="DN385" i="2" a="1"/>
  <c r="DN385" i="2"/>
  <c r="DQ385" i="2" s="1"/>
  <c r="DO385" i="2"/>
  <c r="DP385" i="2"/>
  <c r="DM385" i="2" s="1"/>
  <c r="DR385" i="2"/>
  <c r="DS385" i="2"/>
  <c r="DT385" i="2"/>
  <c r="DV385" i="2"/>
  <c r="DU385" i="2" s="1"/>
  <c r="DW385" i="2"/>
  <c r="DX385" i="2"/>
  <c r="DY385" i="2"/>
  <c r="DZ385" i="2"/>
  <c r="EA385" i="2"/>
  <c r="EB385" i="2"/>
  <c r="ED385" i="2"/>
  <c r="EC385" i="2" s="1"/>
  <c r="EF385" i="2"/>
  <c r="EH385" i="2"/>
  <c r="C386" i="2"/>
  <c r="G386" i="2"/>
  <c r="H386" i="2"/>
  <c r="J386" i="2"/>
  <c r="L386" i="2"/>
  <c r="N386" i="2"/>
  <c r="O386" i="2"/>
  <c r="P386" i="2"/>
  <c r="Q386" i="2"/>
  <c r="S386" i="2"/>
  <c r="T386" i="2"/>
  <c r="U386" i="2"/>
  <c r="W386" i="2"/>
  <c r="X386" i="2"/>
  <c r="V386" i="2" s="1"/>
  <c r="Y386" i="2"/>
  <c r="AA386" i="2" a="1"/>
  <c r="AA386" i="2"/>
  <c r="AB386" i="2" a="1"/>
  <c r="AB386" i="2"/>
  <c r="AC386" i="2"/>
  <c r="AD386" i="2"/>
  <c r="AF386" i="2" a="1"/>
  <c r="AF386" i="2" s="1"/>
  <c r="AG386" i="2" s="1"/>
  <c r="AH386" i="2"/>
  <c r="AI386" i="2"/>
  <c r="AJ386" i="2"/>
  <c r="AK386" i="2"/>
  <c r="AL386" i="2"/>
  <c r="AM386" i="2"/>
  <c r="AN386" i="2"/>
  <c r="AO386" i="2"/>
  <c r="AQ386" i="2"/>
  <c r="AR386" i="2"/>
  <c r="AP386" i="2" s="1"/>
  <c r="AT386" i="2"/>
  <c r="AU386" i="2"/>
  <c r="AS386" i="2" s="1"/>
  <c r="AW386" i="2"/>
  <c r="AV386" i="2" s="1"/>
  <c r="AX386" i="2"/>
  <c r="AZ386" i="2"/>
  <c r="AY386" i="2" s="1"/>
  <c r="BA386" i="2"/>
  <c r="BC386" i="2"/>
  <c r="BB386" i="2" s="1"/>
  <c r="BD386" i="2"/>
  <c r="BF386" i="2"/>
  <c r="BE386" i="2" s="1"/>
  <c r="BG386" i="2"/>
  <c r="BI386" i="2"/>
  <c r="BH386" i="2" s="1"/>
  <c r="BJ386" i="2"/>
  <c r="BL386" i="2" a="1"/>
  <c r="BL386" i="2" s="1"/>
  <c r="BP386" i="2"/>
  <c r="BQ386" i="2"/>
  <c r="BR386" i="2"/>
  <c r="BS386" i="2"/>
  <c r="BT386" i="2"/>
  <c r="BU386" i="2"/>
  <c r="BV386" i="2"/>
  <c r="BW386" i="2"/>
  <c r="BX386" i="2"/>
  <c r="BY386" i="2"/>
  <c r="BZ386" i="2"/>
  <c r="CB386" i="2"/>
  <c r="CC386" i="2"/>
  <c r="CD386" i="2"/>
  <c r="CE386" i="2"/>
  <c r="CF386" i="2"/>
  <c r="CH386" i="2"/>
  <c r="CI386" i="2"/>
  <c r="CJ386" i="2"/>
  <c r="CK386" i="2"/>
  <c r="CL386" i="2"/>
  <c r="CM386" i="2"/>
  <c r="CN386" i="2"/>
  <c r="CP386" i="2"/>
  <c r="CS386" i="2" s="1"/>
  <c r="CQ386" i="2"/>
  <c r="CU386" i="2"/>
  <c r="CT386" i="2" s="1"/>
  <c r="CV386" i="2"/>
  <c r="CX386" i="2"/>
  <c r="CY386" i="2" a="1"/>
  <c r="CY386" i="2" s="1"/>
  <c r="DA386" i="2" s="1"/>
  <c r="CZ386" i="2"/>
  <c r="CW386" i="2" s="1"/>
  <c r="DC386" i="2"/>
  <c r="DF386" i="2" s="1"/>
  <c r="DD386" i="2" a="1"/>
  <c r="DD386" i="2"/>
  <c r="DE386" i="2"/>
  <c r="DB386" i="2" s="1"/>
  <c r="DG386" i="2"/>
  <c r="DH386" i="2"/>
  <c r="DI386" i="2"/>
  <c r="DJ386" i="2"/>
  <c r="DK386" i="2"/>
  <c r="DL386" i="2"/>
  <c r="DN386" i="2" a="1"/>
  <c r="DN386" i="2"/>
  <c r="DQ386" i="2" s="1"/>
  <c r="DO386" i="2"/>
  <c r="DS386" i="2"/>
  <c r="DR386" i="2" s="1"/>
  <c r="DT386" i="2"/>
  <c r="DU386" i="2"/>
  <c r="DV386" i="2"/>
  <c r="DW386" i="2"/>
  <c r="DX386" i="2"/>
  <c r="DY386" i="2"/>
  <c r="DZ386" i="2" s="1"/>
  <c r="EA386" i="2"/>
  <c r="EB386" i="2"/>
  <c r="ED386" i="2"/>
  <c r="EF386" i="2"/>
  <c r="EG386" i="2"/>
  <c r="EH386" i="2"/>
  <c r="EI386" i="2"/>
  <c r="EJ386" i="2"/>
  <c r="C387" i="2"/>
  <c r="G387" i="2"/>
  <c r="H387" i="2"/>
  <c r="J387" i="2"/>
  <c r="I387" i="2" s="1"/>
  <c r="L387" i="2"/>
  <c r="N387" i="2"/>
  <c r="O387" i="2"/>
  <c r="P387" i="2"/>
  <c r="M387" i="2" s="1"/>
  <c r="Q387" i="2"/>
  <c r="S387" i="2"/>
  <c r="T387" i="2"/>
  <c r="U387" i="2"/>
  <c r="W387" i="2"/>
  <c r="X387" i="2"/>
  <c r="V387" i="2" s="1"/>
  <c r="Y387" i="2"/>
  <c r="AA387" i="2" a="1"/>
  <c r="AA387" i="2" s="1"/>
  <c r="AB387" i="2" a="1"/>
  <c r="AB387" i="2" s="1"/>
  <c r="AC387" i="2"/>
  <c r="AF387" i="2" a="1"/>
  <c r="AF387" i="2"/>
  <c r="AG387" i="2" s="1"/>
  <c r="AH387" i="2"/>
  <c r="AI387" i="2"/>
  <c r="AE387" i="2" s="1"/>
  <c r="AK387" i="2"/>
  <c r="AL387" i="2"/>
  <c r="AJ387" i="2" s="1"/>
  <c r="AN387" i="2"/>
  <c r="AO387" i="2"/>
  <c r="AM387" i="2" s="1"/>
  <c r="AQ387" i="2"/>
  <c r="AP387" i="2" s="1"/>
  <c r="AR387" i="2"/>
  <c r="AT387" i="2"/>
  <c r="AS387" i="2" s="1"/>
  <c r="AU387" i="2"/>
  <c r="AW387" i="2"/>
  <c r="AV387" i="2" s="1"/>
  <c r="AX387" i="2"/>
  <c r="AY387" i="2"/>
  <c r="AZ387" i="2"/>
  <c r="BA387" i="2"/>
  <c r="BC387" i="2"/>
  <c r="BB387" i="2" s="1"/>
  <c r="BD387" i="2"/>
  <c r="BF387" i="2"/>
  <c r="BG387" i="2"/>
  <c r="BE387" i="2" s="1"/>
  <c r="BI387" i="2"/>
  <c r="BH387" i="2" s="1"/>
  <c r="BJ387" i="2"/>
  <c r="BL387" i="2" a="1"/>
  <c r="BL387" i="2" s="1"/>
  <c r="BN387" i="2" s="1"/>
  <c r="BP387" i="2"/>
  <c r="BQ387" i="2"/>
  <c r="BR387" i="2"/>
  <c r="BS387" i="2"/>
  <c r="BT387" i="2"/>
  <c r="BU387" i="2"/>
  <c r="BV387" i="2"/>
  <c r="BK387" i="2" s="1"/>
  <c r="BW387" i="2"/>
  <c r="BX387" i="2"/>
  <c r="BY387" i="2"/>
  <c r="BZ387" i="2"/>
  <c r="CB387" i="2"/>
  <c r="CA387" i="2" s="1"/>
  <c r="CC387" i="2"/>
  <c r="CD387" i="2"/>
  <c r="CF387" i="2" s="1"/>
  <c r="CG387" i="2" s="1"/>
  <c r="CE387" i="2"/>
  <c r="CH387" i="2"/>
  <c r="CJ387" i="2"/>
  <c r="CK387" i="2"/>
  <c r="CL387" i="2"/>
  <c r="CN387" i="2"/>
  <c r="CM387" i="2" s="1"/>
  <c r="CP387" i="2"/>
  <c r="CR387" i="2" s="1"/>
  <c r="CQ387" i="2"/>
  <c r="CT387" i="2"/>
  <c r="CU387" i="2"/>
  <c r="CV387" i="2"/>
  <c r="CW387" i="2"/>
  <c r="CX387" i="2"/>
  <c r="DA387" i="2" s="1"/>
  <c r="CY387" i="2" a="1"/>
  <c r="CY387" i="2"/>
  <c r="CZ387" i="2"/>
  <c r="DC387" i="2"/>
  <c r="DD387" i="2" a="1"/>
  <c r="DD387" i="2"/>
  <c r="DE387" i="2" s="1"/>
  <c r="DB387" i="2" s="1"/>
  <c r="DH387" i="2"/>
  <c r="DG387" i="2" s="1"/>
  <c r="DI387" i="2"/>
  <c r="DJ387" i="2"/>
  <c r="DK387" i="2"/>
  <c r="DL387" i="2"/>
  <c r="DN387" i="2" a="1"/>
  <c r="DN387" i="2"/>
  <c r="DQ387" i="2" s="1"/>
  <c r="DO387" i="2"/>
  <c r="DP387" i="2" s="1"/>
  <c r="DM387" i="2" s="1"/>
  <c r="DR387" i="2"/>
  <c r="DS387" i="2"/>
  <c r="DT387" i="2"/>
  <c r="DU387" i="2"/>
  <c r="DV387" i="2"/>
  <c r="DW387" i="2"/>
  <c r="DY387" i="2"/>
  <c r="DZ387" i="2" s="1"/>
  <c r="EA387" i="2"/>
  <c r="EB387" i="2"/>
  <c r="EC387" i="2"/>
  <c r="ED387" i="2"/>
  <c r="EF387" i="2" s="1"/>
  <c r="EH387" i="2"/>
  <c r="EG387" i="2" s="1"/>
  <c r="EJ387" i="2"/>
  <c r="C388" i="2"/>
  <c r="H388" i="2"/>
  <c r="G388" i="2" s="1"/>
  <c r="J388" i="2"/>
  <c r="L388" i="2"/>
  <c r="N388" i="2"/>
  <c r="O388" i="2"/>
  <c r="P388" i="2"/>
  <c r="Q388" i="2"/>
  <c r="S388" i="2"/>
  <c r="T388" i="2"/>
  <c r="U388" i="2"/>
  <c r="W388" i="2"/>
  <c r="X388" i="2"/>
  <c r="Y388" i="2"/>
  <c r="AA388" i="2" a="1"/>
  <c r="AA388" i="2" s="1"/>
  <c r="AB388" i="2" a="1"/>
  <c r="AB388" i="2"/>
  <c r="AD388" i="2" s="1"/>
  <c r="Z388" i="2" s="1"/>
  <c r="AC388" i="2"/>
  <c r="AF388" i="2" a="1"/>
  <c r="AF388" i="2"/>
  <c r="AG388" i="2" s="1"/>
  <c r="AE388" i="2" s="1"/>
  <c r="AH388" i="2"/>
  <c r="AI388" i="2"/>
  <c r="AK388" i="2"/>
  <c r="AL388" i="2"/>
  <c r="AJ388" i="2" s="1"/>
  <c r="AN388" i="2"/>
  <c r="AM388" i="2" s="1"/>
  <c r="AO388" i="2"/>
  <c r="AQ388" i="2"/>
  <c r="AP388" i="2" s="1"/>
  <c r="AR388" i="2"/>
  <c r="AT388" i="2"/>
  <c r="AS388" i="2" s="1"/>
  <c r="AU388" i="2"/>
  <c r="AW388" i="2"/>
  <c r="AV388" i="2" s="1"/>
  <c r="AX388" i="2"/>
  <c r="AY388" i="2"/>
  <c r="AZ388" i="2"/>
  <c r="BA388" i="2"/>
  <c r="BC388" i="2"/>
  <c r="BB388" i="2" s="1"/>
  <c r="BD388" i="2"/>
  <c r="BF388" i="2"/>
  <c r="BG388" i="2"/>
  <c r="BE388" i="2" s="1"/>
  <c r="BH388" i="2"/>
  <c r="BI388" i="2"/>
  <c r="BJ388" i="2"/>
  <c r="BL388" i="2" a="1"/>
  <c r="BL388" i="2"/>
  <c r="BP388" i="2"/>
  <c r="BQ388" i="2"/>
  <c r="BR388" i="2"/>
  <c r="BS388" i="2"/>
  <c r="BT388" i="2"/>
  <c r="BU388" i="2"/>
  <c r="BV388" i="2"/>
  <c r="BW388" i="2"/>
  <c r="BX388" i="2"/>
  <c r="BY388" i="2"/>
  <c r="BZ388" i="2"/>
  <c r="CB388" i="2"/>
  <c r="CC388" i="2"/>
  <c r="CD388" i="2"/>
  <c r="CE388" i="2"/>
  <c r="CF388" i="2" s="1"/>
  <c r="CG388" i="2" s="1"/>
  <c r="CA388" i="2" s="1"/>
  <c r="CH388" i="2"/>
  <c r="CI388" i="2"/>
  <c r="CJ388" i="2"/>
  <c r="CK388" i="2"/>
  <c r="CL388" i="2"/>
  <c r="CM388" i="2"/>
  <c r="CN388" i="2"/>
  <c r="CP388" i="2"/>
  <c r="CR388" i="2" s="1"/>
  <c r="CQ388" i="2"/>
  <c r="CU388" i="2"/>
  <c r="CV388" i="2"/>
  <c r="CT388" i="2" s="1"/>
  <c r="CX388" i="2"/>
  <c r="CY388" i="2" a="1"/>
  <c r="CY388" i="2"/>
  <c r="CZ388" i="2" s="1"/>
  <c r="CW388" i="2" s="1"/>
  <c r="DC388" i="2"/>
  <c r="DD388" i="2" a="1"/>
  <c r="DD388" i="2" s="1"/>
  <c r="DH388" i="2"/>
  <c r="DG388" i="2" s="1"/>
  <c r="DI388" i="2"/>
  <c r="DJ388" i="2"/>
  <c r="DK388" i="2"/>
  <c r="DL388" i="2"/>
  <c r="DN388" i="2" a="1"/>
  <c r="DN388" i="2" s="1"/>
  <c r="DO388" i="2"/>
  <c r="DQ388" i="2" s="1"/>
  <c r="DP388" i="2"/>
  <c r="DM388" i="2" s="1"/>
  <c r="DS388" i="2"/>
  <c r="DT388" i="2"/>
  <c r="DR388" i="2" s="1"/>
  <c r="DU388" i="2"/>
  <c r="DV388" i="2"/>
  <c r="DW388" i="2"/>
  <c r="DY388" i="2"/>
  <c r="EA388" i="2" s="1"/>
  <c r="DZ388" i="2"/>
  <c r="EB388" i="2"/>
  <c r="DX388" i="2" s="1"/>
  <c r="EC388" i="2"/>
  <c r="ED388" i="2"/>
  <c r="EE388" i="2"/>
  <c r="EF388" i="2"/>
  <c r="EH388" i="2"/>
  <c r="C389" i="2"/>
  <c r="H389" i="2"/>
  <c r="G389" i="2" s="1"/>
  <c r="J389" i="2"/>
  <c r="L389" i="2"/>
  <c r="N389" i="2"/>
  <c r="O389" i="2"/>
  <c r="P389" i="2"/>
  <c r="M389" i="2" s="1"/>
  <c r="Q389" i="2"/>
  <c r="R389" i="2"/>
  <c r="S389" i="2"/>
  <c r="T389" i="2"/>
  <c r="U389" i="2"/>
  <c r="W389" i="2"/>
  <c r="X389" i="2"/>
  <c r="V389" i="2" s="1"/>
  <c r="Y389" i="2"/>
  <c r="AA389" i="2" a="1"/>
  <c r="AA389" i="2"/>
  <c r="AB389" i="2" a="1"/>
  <c r="AB389" i="2"/>
  <c r="AC389" i="2"/>
  <c r="AD389" i="2"/>
  <c r="Z389" i="2" s="1"/>
  <c r="AF389" i="2" a="1"/>
  <c r="AF389" i="2" s="1"/>
  <c r="AG389" i="2" s="1"/>
  <c r="AH389" i="2"/>
  <c r="AI389" i="2"/>
  <c r="AE389" i="2" s="1"/>
  <c r="AK389" i="2"/>
  <c r="AL389" i="2"/>
  <c r="AJ389" i="2" s="1"/>
  <c r="AN389" i="2"/>
  <c r="AO389" i="2"/>
  <c r="AM389" i="2" s="1"/>
  <c r="AQ389" i="2"/>
  <c r="AP389" i="2" s="1"/>
  <c r="AR389" i="2"/>
  <c r="AT389" i="2"/>
  <c r="AS389" i="2" s="1"/>
  <c r="AU389" i="2"/>
  <c r="AW389" i="2"/>
  <c r="AV389" i="2" s="1"/>
  <c r="AX389" i="2"/>
  <c r="AZ389" i="2"/>
  <c r="AY389" i="2" s="1"/>
  <c r="BA389" i="2"/>
  <c r="BC389" i="2"/>
  <c r="BB389" i="2" s="1"/>
  <c r="BD389" i="2"/>
  <c r="BE389" i="2"/>
  <c r="BF389" i="2"/>
  <c r="BG389" i="2"/>
  <c r="BI389" i="2"/>
  <c r="BH389" i="2" s="1"/>
  <c r="BJ389" i="2"/>
  <c r="BK389" i="2"/>
  <c r="BL389" i="2" a="1"/>
  <c r="BL389" i="2"/>
  <c r="BP389" i="2"/>
  <c r="BQ389" i="2"/>
  <c r="BR389" i="2"/>
  <c r="BS389" i="2"/>
  <c r="BT389" i="2"/>
  <c r="BU389" i="2"/>
  <c r="BV389" i="2"/>
  <c r="BW389" i="2"/>
  <c r="BY389" i="2"/>
  <c r="BZ389" i="2"/>
  <c r="BX389" i="2" s="1"/>
  <c r="CB389" i="2"/>
  <c r="CC389" i="2"/>
  <c r="CD389" i="2"/>
  <c r="CF389" i="2" s="1"/>
  <c r="CE389" i="2"/>
  <c r="CH389" i="2"/>
  <c r="CJ389" i="2"/>
  <c r="CK389" i="2"/>
  <c r="CL389" i="2"/>
  <c r="CM389" i="2"/>
  <c r="CN389" i="2"/>
  <c r="CP389" i="2"/>
  <c r="CS389" i="2" s="1"/>
  <c r="CO389" i="2" s="1"/>
  <c r="CQ389" i="2"/>
  <c r="CR389" i="2"/>
  <c r="CT389" i="2"/>
  <c r="CU389" i="2"/>
  <c r="CV389" i="2"/>
  <c r="CX389" i="2"/>
  <c r="CY389" i="2" a="1"/>
  <c r="CY389" i="2"/>
  <c r="DB389" i="2"/>
  <c r="DC389" i="2"/>
  <c r="DD389" i="2" a="1"/>
  <c r="DD389" i="2"/>
  <c r="DE389" i="2" s="1"/>
  <c r="DH389" i="2"/>
  <c r="DI389" i="2"/>
  <c r="DG389" i="2" s="1"/>
  <c r="DJ389" i="2"/>
  <c r="DK389" i="2"/>
  <c r="DL389" i="2"/>
  <c r="DN389" i="2" a="1"/>
  <c r="DN389" i="2" s="1"/>
  <c r="DO389" i="2"/>
  <c r="DP389" i="2" s="1"/>
  <c r="DM389" i="2" s="1"/>
  <c r="DQ389" i="2"/>
  <c r="DR389" i="2"/>
  <c r="DS389" i="2"/>
  <c r="DT389" i="2"/>
  <c r="DV389" i="2"/>
  <c r="DW389" i="2"/>
  <c r="DU389" i="2" s="1"/>
  <c r="DY389" i="2"/>
  <c r="EB389" i="2"/>
  <c r="EC389" i="2"/>
  <c r="ED389" i="2"/>
  <c r="EF389" i="2" s="1"/>
  <c r="EE389" i="2"/>
  <c r="EG389" i="2"/>
  <c r="EH389" i="2"/>
  <c r="EJ389" i="2" s="1"/>
  <c r="C390" i="2"/>
  <c r="H390" i="2"/>
  <c r="G390" i="2" s="1"/>
  <c r="I390" i="2"/>
  <c r="J390" i="2"/>
  <c r="L390" i="2"/>
  <c r="N390" i="2"/>
  <c r="O390" i="2"/>
  <c r="M390" i="2" s="1"/>
  <c r="P390" i="2"/>
  <c r="Q390" i="2"/>
  <c r="S390" i="2"/>
  <c r="T390" i="2"/>
  <c r="U390" i="2"/>
  <c r="W390" i="2"/>
  <c r="X390" i="2"/>
  <c r="Y390" i="2"/>
  <c r="AA390" i="2" a="1"/>
  <c r="AA390" i="2" s="1"/>
  <c r="AB390" i="2" a="1"/>
  <c r="AB390" i="2" s="1"/>
  <c r="AD390" i="2" s="1"/>
  <c r="AC390" i="2"/>
  <c r="Z390" i="2" s="1"/>
  <c r="AF390" i="2" a="1"/>
  <c r="AF390" i="2"/>
  <c r="AG390" i="2"/>
  <c r="AH390" i="2"/>
  <c r="AI390" i="2"/>
  <c r="AE390" i="2" s="1"/>
  <c r="AK390" i="2"/>
  <c r="AJ390" i="2" s="1"/>
  <c r="AL390" i="2"/>
  <c r="AN390" i="2"/>
  <c r="AM390" i="2" s="1"/>
  <c r="AO390" i="2"/>
  <c r="AQ390" i="2"/>
  <c r="AP390" i="2" s="1"/>
  <c r="AR390" i="2"/>
  <c r="AS390" i="2"/>
  <c r="AT390" i="2"/>
  <c r="AU390" i="2"/>
  <c r="AW390" i="2"/>
  <c r="AV390" i="2" s="1"/>
  <c r="AX390" i="2"/>
  <c r="AY390" i="2"/>
  <c r="AZ390" i="2"/>
  <c r="BA390" i="2"/>
  <c r="BC390" i="2"/>
  <c r="BB390" i="2" s="1"/>
  <c r="BD390" i="2"/>
  <c r="BF390" i="2"/>
  <c r="BE390" i="2" s="1"/>
  <c r="BG390" i="2"/>
  <c r="BH390" i="2"/>
  <c r="BI390" i="2"/>
  <c r="BJ390" i="2"/>
  <c r="BL390" i="2" a="1"/>
  <c r="BL390" i="2"/>
  <c r="BN390" i="2" s="1"/>
  <c r="BM390" i="2"/>
  <c r="BP390" i="2"/>
  <c r="BQ390" i="2"/>
  <c r="BR390" i="2"/>
  <c r="BS390" i="2"/>
  <c r="BT390" i="2"/>
  <c r="BU390" i="2"/>
  <c r="BV390" i="2"/>
  <c r="BW390" i="2"/>
  <c r="BK390" i="2" s="1"/>
  <c r="BY390" i="2"/>
  <c r="BZ390" i="2"/>
  <c r="BX390" i="2" s="1"/>
  <c r="CB390" i="2"/>
  <c r="CC390" i="2"/>
  <c r="CD390" i="2"/>
  <c r="CF390" i="2" s="1"/>
  <c r="CE390" i="2"/>
  <c r="CH390" i="2"/>
  <c r="CI390" i="2"/>
  <c r="CJ390" i="2"/>
  <c r="CK390" i="2"/>
  <c r="CL390" i="2"/>
  <c r="CN390" i="2"/>
  <c r="CM390" i="2" s="1"/>
  <c r="CP390" i="2"/>
  <c r="CS390" i="2" s="1"/>
  <c r="CO390" i="2" s="1"/>
  <c r="CQ390" i="2"/>
  <c r="CR390" i="2" s="1"/>
  <c r="CU390" i="2"/>
  <c r="CT390" i="2" s="1"/>
  <c r="CV390" i="2"/>
  <c r="CX390" i="2"/>
  <c r="DA390" i="2" s="1"/>
  <c r="CY390" i="2" a="1"/>
  <c r="CY390" i="2"/>
  <c r="CZ390" i="2" s="1"/>
  <c r="CW390" i="2" s="1"/>
  <c r="DC390" i="2"/>
  <c r="DD390" i="2" a="1"/>
  <c r="DD390" i="2"/>
  <c r="DE390" i="2" s="1"/>
  <c r="DB390" i="2" s="1"/>
  <c r="DF390" i="2"/>
  <c r="DG390" i="2"/>
  <c r="DH390" i="2"/>
  <c r="DI390" i="2"/>
  <c r="DK390" i="2"/>
  <c r="DL390" i="2"/>
  <c r="DJ390" i="2" s="1"/>
  <c r="DN390" i="2" a="1"/>
  <c r="DN390" i="2" s="1"/>
  <c r="DO390" i="2"/>
  <c r="DS390" i="2"/>
  <c r="DT390" i="2"/>
  <c r="DV390" i="2"/>
  <c r="DU390" i="2" s="1"/>
  <c r="DW390" i="2"/>
  <c r="DY390" i="2"/>
  <c r="DZ390" i="2" s="1"/>
  <c r="EA390" i="2"/>
  <c r="EB390" i="2"/>
  <c r="DX390" i="2" s="1"/>
  <c r="EC390" i="2"/>
  <c r="ED390" i="2"/>
  <c r="EE390" i="2"/>
  <c r="EF390" i="2"/>
  <c r="EG390" i="2"/>
  <c r="EH390" i="2"/>
  <c r="EI390" i="2"/>
  <c r="EJ390" i="2"/>
  <c r="C391" i="2"/>
  <c r="G391" i="2"/>
  <c r="H391" i="2"/>
  <c r="J391" i="2"/>
  <c r="L391" i="2"/>
  <c r="N391" i="2"/>
  <c r="O391" i="2"/>
  <c r="P391" i="2"/>
  <c r="M391" i="2" s="1"/>
  <c r="Q391" i="2"/>
  <c r="S391" i="2"/>
  <c r="T391" i="2"/>
  <c r="R391" i="2" s="1"/>
  <c r="U391" i="2"/>
  <c r="W391" i="2"/>
  <c r="X391" i="2"/>
  <c r="V391" i="2" s="1"/>
  <c r="Y391" i="2"/>
  <c r="AA391" i="2" a="1"/>
  <c r="AA391" i="2"/>
  <c r="AB391" i="2" a="1"/>
  <c r="AB391" i="2" s="1"/>
  <c r="AC391" i="2"/>
  <c r="AF391" i="2" a="1"/>
  <c r="AF391" i="2" s="1"/>
  <c r="AG391" i="2"/>
  <c r="AE391" i="2" s="1"/>
  <c r="AH391" i="2"/>
  <c r="AI391" i="2"/>
  <c r="AK391" i="2"/>
  <c r="AL391" i="2"/>
  <c r="AJ391" i="2" s="1"/>
  <c r="AN391" i="2"/>
  <c r="AM391" i="2" s="1"/>
  <c r="AO391" i="2"/>
  <c r="AP391" i="2"/>
  <c r="AQ391" i="2"/>
  <c r="AR391" i="2"/>
  <c r="AT391" i="2"/>
  <c r="AS391" i="2" s="1"/>
  <c r="AU391" i="2"/>
  <c r="AV391" i="2"/>
  <c r="AW391" i="2"/>
  <c r="AX391" i="2"/>
  <c r="AY391" i="2"/>
  <c r="AZ391" i="2"/>
  <c r="BA391" i="2"/>
  <c r="BC391" i="2"/>
  <c r="BD391" i="2"/>
  <c r="BB391" i="2" s="1"/>
  <c r="BF391" i="2"/>
  <c r="BE391" i="2" s="1"/>
  <c r="BG391" i="2"/>
  <c r="BI391" i="2"/>
  <c r="BJ391" i="2"/>
  <c r="BL391" i="2" a="1"/>
  <c r="BL391" i="2"/>
  <c r="BM391" i="2" s="1"/>
  <c r="BN391" i="2"/>
  <c r="BP391" i="2"/>
  <c r="BQ391" i="2"/>
  <c r="BR391" i="2"/>
  <c r="BS391" i="2"/>
  <c r="BT391" i="2"/>
  <c r="BU391" i="2"/>
  <c r="BV391" i="2"/>
  <c r="BW391" i="2"/>
  <c r="BX391" i="2"/>
  <c r="BY391" i="2"/>
  <c r="BZ391" i="2"/>
  <c r="CB391" i="2"/>
  <c r="CC391" i="2"/>
  <c r="CG391" i="2" s="1"/>
  <c r="CA391" i="2" s="1"/>
  <c r="CD391" i="2"/>
  <c r="CE391" i="2"/>
  <c r="CF391" i="2"/>
  <c r="CH391" i="2"/>
  <c r="CJ391" i="2"/>
  <c r="CK391" i="2"/>
  <c r="CI391" i="2" s="1"/>
  <c r="CL391" i="2"/>
  <c r="CN391" i="2"/>
  <c r="CM391" i="2" s="1"/>
  <c r="CP391" i="2"/>
  <c r="CQ391" i="2"/>
  <c r="CS391" i="2" s="1"/>
  <c r="CO391" i="2" s="1"/>
  <c r="CR391" i="2"/>
  <c r="CU391" i="2"/>
  <c r="CV391" i="2"/>
  <c r="CT391" i="2" s="1"/>
  <c r="CX391" i="2"/>
  <c r="CY391" i="2" a="1"/>
  <c r="CY391" i="2"/>
  <c r="CZ391" i="2" s="1"/>
  <c r="CW391" i="2" s="1"/>
  <c r="DA391" i="2"/>
  <c r="DC391" i="2"/>
  <c r="DD391" i="2" a="1"/>
  <c r="DD391" i="2" s="1"/>
  <c r="DG391" i="2"/>
  <c r="DH391" i="2"/>
  <c r="DI391" i="2"/>
  <c r="DK391" i="2"/>
  <c r="DJ391" i="2" s="1"/>
  <c r="DL391" i="2"/>
  <c r="DN391" i="2" a="1"/>
  <c r="DN391" i="2"/>
  <c r="DO391" i="2"/>
  <c r="DQ391" i="2"/>
  <c r="DS391" i="2"/>
  <c r="DR391" i="2" s="1"/>
  <c r="DT391" i="2"/>
  <c r="DV391" i="2"/>
  <c r="DU391" i="2" s="1"/>
  <c r="DW391" i="2"/>
  <c r="DY391" i="2"/>
  <c r="EA391" i="2" s="1"/>
  <c r="DZ391" i="2"/>
  <c r="EB391" i="2"/>
  <c r="DX391" i="2" s="1"/>
  <c r="EC391" i="2"/>
  <c r="ED391" i="2"/>
  <c r="EF391" i="2" s="1"/>
  <c r="EE391" i="2"/>
  <c r="EG391" i="2"/>
  <c r="EH391" i="2"/>
  <c r="EJ391" i="2" s="1"/>
  <c r="EI391" i="2"/>
  <c r="C392" i="2"/>
  <c r="H392" i="2"/>
  <c r="G392" i="2" s="1"/>
  <c r="J392" i="2"/>
  <c r="L392" i="2"/>
  <c r="I392" i="2" s="1"/>
  <c r="N392" i="2"/>
  <c r="O392" i="2"/>
  <c r="P392" i="2"/>
  <c r="Q392" i="2"/>
  <c r="S392" i="2"/>
  <c r="T392" i="2"/>
  <c r="R392" i="2" s="1"/>
  <c r="U392" i="2"/>
  <c r="W392" i="2"/>
  <c r="X392" i="2"/>
  <c r="Y392" i="2"/>
  <c r="Z392" i="2"/>
  <c r="AA392" i="2" a="1"/>
  <c r="AA392" i="2"/>
  <c r="AD392" i="2" s="1"/>
  <c r="AB392" i="2" a="1"/>
  <c r="AB392" i="2"/>
  <c r="AC392" i="2"/>
  <c r="AF392" i="2" a="1"/>
  <c r="AF392" i="2" s="1"/>
  <c r="AG392" i="2" s="1"/>
  <c r="AE392" i="2" s="1"/>
  <c r="AH392" i="2"/>
  <c r="AI392" i="2"/>
  <c r="AK392" i="2"/>
  <c r="AJ392" i="2" s="1"/>
  <c r="AL392" i="2"/>
  <c r="AN392" i="2"/>
  <c r="AO392" i="2"/>
  <c r="AM392" i="2" s="1"/>
  <c r="AQ392" i="2"/>
  <c r="AP392" i="2" s="1"/>
  <c r="AR392" i="2"/>
  <c r="AT392" i="2"/>
  <c r="AS392" i="2" s="1"/>
  <c r="AU392" i="2"/>
  <c r="AV392" i="2"/>
  <c r="AW392" i="2"/>
  <c r="AX392" i="2"/>
  <c r="AY392" i="2"/>
  <c r="AZ392" i="2"/>
  <c r="BA392" i="2"/>
  <c r="BC392" i="2"/>
  <c r="BD392" i="2"/>
  <c r="BB392" i="2" s="1"/>
  <c r="BF392" i="2"/>
  <c r="BG392" i="2"/>
  <c r="BE392" i="2" s="1"/>
  <c r="BI392" i="2"/>
  <c r="BH392" i="2" s="1"/>
  <c r="BJ392" i="2"/>
  <c r="BL392" i="2" a="1"/>
  <c r="BL392" i="2" s="1"/>
  <c r="BM392" i="2" s="1"/>
  <c r="BN392" i="2"/>
  <c r="BP392" i="2"/>
  <c r="BQ392" i="2"/>
  <c r="BR392" i="2"/>
  <c r="BS392" i="2"/>
  <c r="BT392" i="2"/>
  <c r="BU392" i="2"/>
  <c r="BV392" i="2"/>
  <c r="BW392" i="2"/>
  <c r="BY392" i="2"/>
  <c r="BX392" i="2" s="1"/>
  <c r="BZ392" i="2"/>
  <c r="CB392" i="2"/>
  <c r="CC392" i="2"/>
  <c r="CD392" i="2"/>
  <c r="CF392" i="2" s="1"/>
  <c r="CG392" i="2" s="1"/>
  <c r="CE392" i="2"/>
  <c r="CH392" i="2"/>
  <c r="CJ392" i="2"/>
  <c r="CI392" i="2" s="1"/>
  <c r="CK392" i="2"/>
  <c r="CL392" i="2"/>
  <c r="CM392" i="2"/>
  <c r="CN392" i="2"/>
  <c r="CP392" i="2"/>
  <c r="CS392" i="2" s="1"/>
  <c r="CO392" i="2" s="1"/>
  <c r="CQ392" i="2"/>
  <c r="CR392" i="2"/>
  <c r="CU392" i="2"/>
  <c r="CT392" i="2" s="1"/>
  <c r="CV392" i="2"/>
  <c r="CX392" i="2"/>
  <c r="CY392" i="2" a="1"/>
  <c r="CY392" i="2" s="1"/>
  <c r="CZ392" i="2"/>
  <c r="CW392" i="2" s="1"/>
  <c r="DB392" i="2"/>
  <c r="DC392" i="2"/>
  <c r="DF392" i="2" s="1"/>
  <c r="DD392" i="2" a="1"/>
  <c r="DD392" i="2"/>
  <c r="DE392" i="2"/>
  <c r="DH392" i="2"/>
  <c r="DI392" i="2"/>
  <c r="DG392" i="2" s="1"/>
  <c r="DJ392" i="2"/>
  <c r="DK392" i="2"/>
  <c r="DL392" i="2"/>
  <c r="DN392" i="2" a="1"/>
  <c r="DN392" i="2"/>
  <c r="DQ392" i="2" s="1"/>
  <c r="DO392" i="2"/>
  <c r="DP392" i="2"/>
  <c r="DM392" i="2" s="1"/>
  <c r="DS392" i="2"/>
  <c r="DR392" i="2" s="1"/>
  <c r="DT392" i="2"/>
  <c r="DV392" i="2"/>
  <c r="DU392" i="2" s="1"/>
  <c r="DW392" i="2"/>
  <c r="DX392" i="2"/>
  <c r="DY392" i="2"/>
  <c r="DZ392" i="2" s="1"/>
  <c r="EB392" i="2"/>
  <c r="ED392" i="2"/>
  <c r="EF392" i="2"/>
  <c r="EG392" i="2"/>
  <c r="EH392" i="2"/>
  <c r="EI392" i="2"/>
  <c r="EJ392" i="2"/>
  <c r="C393" i="2"/>
  <c r="G393" i="2"/>
  <c r="H393" i="2"/>
  <c r="J393" i="2"/>
  <c r="L393" i="2"/>
  <c r="N393" i="2"/>
  <c r="O393" i="2"/>
  <c r="P393" i="2"/>
  <c r="M393" i="2" s="1"/>
  <c r="Q393" i="2"/>
  <c r="S393" i="2"/>
  <c r="T393" i="2"/>
  <c r="U393" i="2"/>
  <c r="W393" i="2"/>
  <c r="X393" i="2"/>
  <c r="V393" i="2" s="1"/>
  <c r="Y393" i="2"/>
  <c r="AA393" i="2" a="1"/>
  <c r="AA393" i="2" s="1"/>
  <c r="AB393" i="2" a="1"/>
  <c r="AB393" i="2" s="1"/>
  <c r="AD393" i="2" s="1"/>
  <c r="Z393" i="2" s="1"/>
  <c r="AC393" i="2"/>
  <c r="AF393" i="2" a="1"/>
  <c r="AF393" i="2"/>
  <c r="AG393" i="2" s="1"/>
  <c r="AH393" i="2"/>
  <c r="AI393" i="2"/>
  <c r="AE393" i="2" s="1"/>
  <c r="AK393" i="2"/>
  <c r="AL393" i="2"/>
  <c r="AJ393" i="2" s="1"/>
  <c r="AN393" i="2"/>
  <c r="AM393" i="2" s="1"/>
  <c r="AO393" i="2"/>
  <c r="AP393" i="2"/>
  <c r="AQ393" i="2"/>
  <c r="AR393" i="2"/>
  <c r="AT393" i="2"/>
  <c r="AS393" i="2" s="1"/>
  <c r="AU393" i="2"/>
  <c r="AV393" i="2"/>
  <c r="AW393" i="2"/>
  <c r="AX393" i="2"/>
  <c r="AY393" i="2"/>
  <c r="AZ393" i="2"/>
  <c r="BA393" i="2"/>
  <c r="BC393" i="2"/>
  <c r="BD393" i="2"/>
  <c r="BB393" i="2" s="1"/>
  <c r="BF393" i="2"/>
  <c r="BE393" i="2" s="1"/>
  <c r="BG393" i="2"/>
  <c r="BI393" i="2"/>
  <c r="BH393" i="2" s="1"/>
  <c r="BJ393" i="2"/>
  <c r="BL393" i="2" a="1"/>
  <c r="BL393" i="2" s="1"/>
  <c r="BN393" i="2" s="1"/>
  <c r="BP393" i="2"/>
  <c r="BQ393" i="2"/>
  <c r="BR393" i="2"/>
  <c r="BS393" i="2"/>
  <c r="BT393" i="2"/>
  <c r="BU393" i="2"/>
  <c r="BV393" i="2"/>
  <c r="BW393" i="2"/>
  <c r="BY393" i="2"/>
  <c r="BX393" i="2" s="1"/>
  <c r="BZ393" i="2"/>
  <c r="CB393" i="2"/>
  <c r="CC393" i="2"/>
  <c r="CD393" i="2"/>
  <c r="CF393" i="2" s="1"/>
  <c r="CE393" i="2"/>
  <c r="CH393" i="2"/>
  <c r="CJ393" i="2"/>
  <c r="CK393" i="2"/>
  <c r="CI393" i="2" s="1"/>
  <c r="CL393" i="2"/>
  <c r="CN393" i="2"/>
  <c r="CM393" i="2" s="1"/>
  <c r="CP393" i="2"/>
  <c r="CR393" i="2" s="1"/>
  <c r="CQ393" i="2"/>
  <c r="CS393" i="2" s="1"/>
  <c r="CO393" i="2" s="1"/>
  <c r="CT393" i="2"/>
  <c r="CU393" i="2"/>
  <c r="CV393" i="2"/>
  <c r="CX393" i="2"/>
  <c r="CY393" i="2" a="1"/>
  <c r="CY393" i="2" s="1"/>
  <c r="DA393" i="2" s="1"/>
  <c r="CZ393" i="2"/>
  <c r="CW393" i="2" s="1"/>
  <c r="DC393" i="2"/>
  <c r="DF393" i="2" s="1"/>
  <c r="DD393" i="2" a="1"/>
  <c r="DD393" i="2" s="1"/>
  <c r="DE393" i="2"/>
  <c r="DB393" i="2" s="1"/>
  <c r="DG393" i="2"/>
  <c r="DH393" i="2"/>
  <c r="DI393" i="2"/>
  <c r="DK393" i="2"/>
  <c r="DJ393" i="2" s="1"/>
  <c r="DL393" i="2"/>
  <c r="DN393" i="2" a="1"/>
  <c r="DN393" i="2"/>
  <c r="DQ393" i="2" s="1"/>
  <c r="DO393" i="2"/>
  <c r="DP393" i="2" s="1"/>
  <c r="DM393" i="2" s="1"/>
  <c r="DS393" i="2"/>
  <c r="DT393" i="2"/>
  <c r="DR393" i="2" s="1"/>
  <c r="DV393" i="2"/>
  <c r="DU393" i="2" s="1"/>
  <c r="DW393" i="2"/>
  <c r="DY393" i="2"/>
  <c r="EA393" i="2" s="1"/>
  <c r="DZ393" i="2"/>
  <c r="EB393" i="2"/>
  <c r="DX393" i="2" s="1"/>
  <c r="ED393" i="2"/>
  <c r="EH393" i="2"/>
  <c r="EG393" i="2" s="1"/>
  <c r="EJ393" i="2"/>
  <c r="C394" i="2"/>
  <c r="H394" i="2"/>
  <c r="G394" i="2" s="1"/>
  <c r="J394" i="2"/>
  <c r="L394" i="2"/>
  <c r="N394" i="2"/>
  <c r="O394" i="2"/>
  <c r="P394" i="2"/>
  <c r="Q394" i="2"/>
  <c r="S394" i="2"/>
  <c r="T394" i="2"/>
  <c r="U394" i="2"/>
  <c r="W394" i="2"/>
  <c r="X394" i="2"/>
  <c r="Y394" i="2"/>
  <c r="AA394" i="2" a="1"/>
  <c r="AA394" i="2" s="1"/>
  <c r="AB394" i="2" a="1"/>
  <c r="AB394" i="2"/>
  <c r="AC394" i="2"/>
  <c r="AF394" i="2" a="1"/>
  <c r="AF394" i="2"/>
  <c r="AG394" i="2" s="1"/>
  <c r="AE394" i="2" s="1"/>
  <c r="AH394" i="2"/>
  <c r="AI394" i="2"/>
  <c r="AK394" i="2"/>
  <c r="AL394" i="2"/>
  <c r="AJ394" i="2" s="1"/>
  <c r="AN394" i="2"/>
  <c r="AM394" i="2" s="1"/>
  <c r="AO394" i="2"/>
  <c r="AQ394" i="2"/>
  <c r="AP394" i="2" s="1"/>
  <c r="AR394" i="2"/>
  <c r="AT394" i="2"/>
  <c r="AS394" i="2" s="1"/>
  <c r="AU394" i="2"/>
  <c r="AV394" i="2"/>
  <c r="AW394" i="2"/>
  <c r="AX394" i="2"/>
  <c r="AZ394" i="2"/>
  <c r="AY394" i="2" s="1"/>
  <c r="BA394" i="2"/>
  <c r="BB394" i="2"/>
  <c r="BC394" i="2"/>
  <c r="BD394" i="2"/>
  <c r="BE394" i="2"/>
  <c r="BF394" i="2"/>
  <c r="BG394" i="2"/>
  <c r="BI394" i="2"/>
  <c r="BJ394" i="2"/>
  <c r="BH394" i="2" s="1"/>
  <c r="BL394" i="2" a="1"/>
  <c r="BL394" i="2" s="1"/>
  <c r="BP394" i="2"/>
  <c r="BQ394" i="2"/>
  <c r="BR394" i="2"/>
  <c r="BS394" i="2"/>
  <c r="BT394" i="2"/>
  <c r="BU394" i="2"/>
  <c r="BV394" i="2"/>
  <c r="BW394" i="2"/>
  <c r="BO394" i="2" s="1"/>
  <c r="BY394" i="2"/>
  <c r="BX394" i="2" s="1"/>
  <c r="BZ394" i="2"/>
  <c r="CB394" i="2"/>
  <c r="CC394" i="2"/>
  <c r="CD394" i="2"/>
  <c r="CF394" i="2" s="1"/>
  <c r="CE394" i="2"/>
  <c r="CG394" i="2"/>
  <c r="CA394" i="2" s="1"/>
  <c r="CH394" i="2"/>
  <c r="CI394" i="2"/>
  <c r="CJ394" i="2"/>
  <c r="CK394" i="2"/>
  <c r="CL394" i="2"/>
  <c r="CM394" i="2"/>
  <c r="CN394" i="2"/>
  <c r="CP394" i="2"/>
  <c r="CS394" i="2" s="1"/>
  <c r="CO394" i="2" s="1"/>
  <c r="CQ394" i="2"/>
  <c r="CR394" i="2" s="1"/>
  <c r="CU394" i="2"/>
  <c r="CT394" i="2" s="1"/>
  <c r="CV394" i="2"/>
  <c r="CX394" i="2"/>
  <c r="CY394" i="2" a="1"/>
  <c r="CY394" i="2" s="1"/>
  <c r="DC394" i="2"/>
  <c r="DD394" i="2" a="1"/>
  <c r="DD394" i="2" s="1"/>
  <c r="DH394" i="2"/>
  <c r="DG394" i="2" s="1"/>
  <c r="DI394" i="2"/>
  <c r="DK394" i="2"/>
  <c r="DJ394" i="2" s="1"/>
  <c r="DL394" i="2"/>
  <c r="DN394" i="2" a="1"/>
  <c r="DN394" i="2" s="1"/>
  <c r="DO394" i="2"/>
  <c r="DR394" i="2"/>
  <c r="DS394" i="2"/>
  <c r="DT394" i="2"/>
  <c r="DU394" i="2"/>
  <c r="DV394" i="2"/>
  <c r="DW394" i="2"/>
  <c r="DY394" i="2"/>
  <c r="EA394" i="2" s="1"/>
  <c r="DZ394" i="2"/>
  <c r="EB394" i="2"/>
  <c r="DX394" i="2" s="1"/>
  <c r="EC394" i="2"/>
  <c r="ED394" i="2"/>
  <c r="EE394" i="2"/>
  <c r="EF394" i="2"/>
  <c r="EH394" i="2"/>
  <c r="EJ394" i="2"/>
  <c r="C395" i="2"/>
  <c r="H395" i="2"/>
  <c r="G395" i="2" s="1"/>
  <c r="J395" i="2"/>
  <c r="L395" i="2"/>
  <c r="N395" i="2"/>
  <c r="O395" i="2"/>
  <c r="P395" i="2"/>
  <c r="Q395" i="2"/>
  <c r="M395" i="2" s="1"/>
  <c r="S395" i="2"/>
  <c r="T395" i="2"/>
  <c r="R395" i="2" s="1"/>
  <c r="U395" i="2"/>
  <c r="W395" i="2"/>
  <c r="X395" i="2"/>
  <c r="Y395" i="2"/>
  <c r="Z395" i="2"/>
  <c r="AA395" i="2" a="1"/>
  <c r="AA395" i="2"/>
  <c r="AB395" i="2" a="1"/>
  <c r="AB395" i="2" s="1"/>
  <c r="AD395" i="2" s="1"/>
  <c r="AC395" i="2"/>
  <c r="AF395" i="2" a="1"/>
  <c r="AF395" i="2" s="1"/>
  <c r="AG395" i="2" s="1"/>
  <c r="AE395" i="2" s="1"/>
  <c r="AH395" i="2"/>
  <c r="AI395" i="2"/>
  <c r="AJ395" i="2"/>
  <c r="AK395" i="2"/>
  <c r="AL395" i="2"/>
  <c r="AM395" i="2"/>
  <c r="AN395" i="2"/>
  <c r="AO395" i="2"/>
  <c r="AQ395" i="2"/>
  <c r="AR395" i="2"/>
  <c r="AP395" i="2" s="1"/>
  <c r="AT395" i="2"/>
  <c r="AU395" i="2"/>
  <c r="AW395" i="2"/>
  <c r="AV395" i="2" s="1"/>
  <c r="AX395" i="2"/>
  <c r="AZ395" i="2"/>
  <c r="AY395" i="2" s="1"/>
  <c r="BA395" i="2"/>
  <c r="BC395" i="2"/>
  <c r="BB395" i="2" s="1"/>
  <c r="BD395" i="2"/>
  <c r="BF395" i="2"/>
  <c r="BE395" i="2" s="1"/>
  <c r="BG395" i="2"/>
  <c r="BI395" i="2"/>
  <c r="BJ395" i="2"/>
  <c r="BH395" i="2" s="1"/>
  <c r="BK395" i="2"/>
  <c r="BL395" i="2" a="1"/>
  <c r="BL395" i="2"/>
  <c r="BN395" i="2" s="1"/>
  <c r="BM395" i="2"/>
  <c r="BP395" i="2"/>
  <c r="BQ395" i="2"/>
  <c r="BR395" i="2"/>
  <c r="BS395" i="2"/>
  <c r="BT395" i="2"/>
  <c r="BU395" i="2"/>
  <c r="BV395" i="2"/>
  <c r="BW395" i="2"/>
  <c r="BO395" i="2" s="1"/>
  <c r="BY395" i="2"/>
  <c r="BZ395" i="2"/>
  <c r="CB395" i="2"/>
  <c r="CC395" i="2"/>
  <c r="CD395" i="2"/>
  <c r="CF395" i="2" s="1"/>
  <c r="CG395" i="2" s="1"/>
  <c r="CE395" i="2"/>
  <c r="CH395" i="2"/>
  <c r="CJ395" i="2"/>
  <c r="CI395" i="2" s="1"/>
  <c r="CK395" i="2"/>
  <c r="CL395" i="2"/>
  <c r="CM395" i="2"/>
  <c r="CN395" i="2"/>
  <c r="CP395" i="2"/>
  <c r="CQ395" i="2"/>
  <c r="CU395" i="2"/>
  <c r="CT395" i="2" s="1"/>
  <c r="CV395" i="2"/>
  <c r="CW395" i="2"/>
  <c r="CX395" i="2"/>
  <c r="DA395" i="2" s="1"/>
  <c r="CY395" i="2" a="1"/>
  <c r="CY395" i="2"/>
  <c r="CZ395" i="2"/>
  <c r="DC395" i="2"/>
  <c r="DD395" i="2" a="1"/>
  <c r="DD395" i="2"/>
  <c r="DH395" i="2"/>
  <c r="DI395" i="2"/>
  <c r="DG395" i="2" s="1"/>
  <c r="DK395" i="2"/>
  <c r="DL395" i="2"/>
  <c r="DN395" i="2" a="1"/>
  <c r="DN395" i="2"/>
  <c r="DQ395" i="2" s="1"/>
  <c r="DO395" i="2"/>
  <c r="DP395" i="2"/>
  <c r="DM395" i="2" s="1"/>
  <c r="DS395" i="2"/>
  <c r="DR395" i="2" s="1"/>
  <c r="DT395" i="2"/>
  <c r="DV395" i="2"/>
  <c r="DU395" i="2" s="1"/>
  <c r="DW395" i="2"/>
  <c r="DX395" i="2"/>
  <c r="DY395" i="2"/>
  <c r="DZ395" i="2"/>
  <c r="EA395" i="2"/>
  <c r="EB395" i="2"/>
  <c r="ED395" i="2"/>
  <c r="EC395" i="2" s="1"/>
  <c r="EF395" i="2"/>
  <c r="EH395" i="2"/>
  <c r="EI395" i="2" s="1"/>
  <c r="C396" i="2"/>
  <c r="H396" i="2"/>
  <c r="G396" i="2" s="1"/>
  <c r="J396" i="2"/>
  <c r="L396" i="2"/>
  <c r="N396" i="2"/>
  <c r="O396" i="2"/>
  <c r="P396" i="2"/>
  <c r="Q396" i="2"/>
  <c r="S396" i="2"/>
  <c r="T396" i="2"/>
  <c r="U396" i="2"/>
  <c r="W396" i="2"/>
  <c r="X396" i="2"/>
  <c r="Y396" i="2"/>
  <c r="AA396" i="2" a="1"/>
  <c r="AA396" i="2" s="1"/>
  <c r="AB396" i="2" a="1"/>
  <c r="AB396" i="2" s="1"/>
  <c r="AD396" i="2" s="1"/>
  <c r="AC396" i="2"/>
  <c r="AF396" i="2" a="1"/>
  <c r="AF396" i="2" s="1"/>
  <c r="AG396" i="2" s="1"/>
  <c r="AH396" i="2"/>
  <c r="AI396" i="2"/>
  <c r="AE396" i="2" s="1"/>
  <c r="AK396" i="2"/>
  <c r="AJ396" i="2" s="1"/>
  <c r="AL396" i="2"/>
  <c r="AM396" i="2"/>
  <c r="AN396" i="2"/>
  <c r="AO396" i="2"/>
  <c r="AQ396" i="2"/>
  <c r="AR396" i="2"/>
  <c r="AP396" i="2" s="1"/>
  <c r="AS396" i="2"/>
  <c r="AT396" i="2"/>
  <c r="AU396" i="2"/>
  <c r="AW396" i="2"/>
  <c r="AX396" i="2"/>
  <c r="AV396" i="2" s="1"/>
  <c r="AZ396" i="2"/>
  <c r="BA396" i="2"/>
  <c r="BC396" i="2"/>
  <c r="BB396" i="2" s="1"/>
  <c r="BD396" i="2"/>
  <c r="BF396" i="2"/>
  <c r="BE396" i="2" s="1"/>
  <c r="BG396" i="2"/>
  <c r="BH396" i="2"/>
  <c r="BI396" i="2"/>
  <c r="BJ396" i="2"/>
  <c r="BL396" i="2" a="1"/>
  <c r="BL396" i="2" s="1"/>
  <c r="BN396" i="2" s="1"/>
  <c r="BM396" i="2"/>
  <c r="BP396" i="2"/>
  <c r="BQ396" i="2"/>
  <c r="BR396" i="2"/>
  <c r="BS396" i="2"/>
  <c r="BT396" i="2"/>
  <c r="BU396" i="2"/>
  <c r="BV396" i="2"/>
  <c r="BW396" i="2"/>
  <c r="BO396" i="2" s="1"/>
  <c r="BX396" i="2"/>
  <c r="BY396" i="2"/>
  <c r="BZ396" i="2"/>
  <c r="CB396" i="2"/>
  <c r="CC396" i="2"/>
  <c r="CD396" i="2"/>
  <c r="CE396" i="2"/>
  <c r="CF396" i="2"/>
  <c r="CH396" i="2"/>
  <c r="CJ396" i="2"/>
  <c r="CK396" i="2"/>
  <c r="CI396" i="2" s="1"/>
  <c r="CL396" i="2"/>
  <c r="CN396" i="2"/>
  <c r="CM396" i="2" s="1"/>
  <c r="CP396" i="2"/>
  <c r="CR396" i="2" s="1"/>
  <c r="CQ396" i="2"/>
  <c r="CS396" i="2"/>
  <c r="CO396" i="2" s="1"/>
  <c r="CU396" i="2"/>
  <c r="CV396" i="2"/>
  <c r="CX396" i="2"/>
  <c r="DA396" i="2" s="1"/>
  <c r="CY396" i="2" a="1"/>
  <c r="CY396" i="2" s="1"/>
  <c r="CZ396" i="2"/>
  <c r="CW396" i="2" s="1"/>
  <c r="DB396" i="2"/>
  <c r="DC396" i="2"/>
  <c r="DF396" i="2" s="1"/>
  <c r="DD396" i="2" a="1"/>
  <c r="DD396" i="2"/>
  <c r="DE396" i="2" s="1"/>
  <c r="DG396" i="2"/>
  <c r="DH396" i="2"/>
  <c r="DI396" i="2"/>
  <c r="DJ396" i="2"/>
  <c r="DK396" i="2"/>
  <c r="DL396" i="2"/>
  <c r="DN396" i="2" a="1"/>
  <c r="DN396" i="2"/>
  <c r="DP396" i="2" s="1"/>
  <c r="DM396" i="2" s="1"/>
  <c r="DO396" i="2"/>
  <c r="DS396" i="2"/>
  <c r="DR396" i="2" s="1"/>
  <c r="DT396" i="2"/>
  <c r="DV396" i="2"/>
  <c r="DU396" i="2" s="1"/>
  <c r="DW396" i="2"/>
  <c r="DY396" i="2"/>
  <c r="EB396" i="2"/>
  <c r="ED396" i="2"/>
  <c r="EF396" i="2"/>
  <c r="EG396" i="2"/>
  <c r="EH396" i="2"/>
  <c r="EI396" i="2"/>
  <c r="EJ396" i="2"/>
  <c r="C397" i="2"/>
  <c r="G397" i="2"/>
  <c r="H397" i="2"/>
  <c r="J397" i="2"/>
  <c r="L397" i="2"/>
  <c r="N397" i="2"/>
  <c r="O397" i="2"/>
  <c r="P397" i="2"/>
  <c r="M397" i="2" s="1"/>
  <c r="Q397" i="2"/>
  <c r="S397" i="2"/>
  <c r="R397" i="2" s="1"/>
  <c r="T397" i="2"/>
  <c r="U397" i="2"/>
  <c r="W397" i="2"/>
  <c r="X397" i="2"/>
  <c r="V397" i="2" s="1"/>
  <c r="Y397" i="2"/>
  <c r="AA397" i="2" a="1"/>
  <c r="AA397" i="2" s="1"/>
  <c r="AB397" i="2" a="1"/>
  <c r="AB397" i="2"/>
  <c r="AD397" i="2" s="1"/>
  <c r="Z397" i="2" s="1"/>
  <c r="AC397" i="2"/>
  <c r="AF397" i="2" a="1"/>
  <c r="AF397" i="2"/>
  <c r="AG397" i="2" s="1"/>
  <c r="AH397" i="2"/>
  <c r="AI397" i="2"/>
  <c r="AE397" i="2" s="1"/>
  <c r="AK397" i="2"/>
  <c r="AL397" i="2"/>
  <c r="AJ397" i="2" s="1"/>
  <c r="AN397" i="2"/>
  <c r="AM397" i="2" s="1"/>
  <c r="AO397" i="2"/>
  <c r="AP397" i="2"/>
  <c r="AQ397" i="2"/>
  <c r="AR397" i="2"/>
  <c r="AS397" i="2"/>
  <c r="AT397" i="2"/>
  <c r="AU397" i="2"/>
  <c r="AV397" i="2"/>
  <c r="AW397" i="2"/>
  <c r="AX397" i="2"/>
  <c r="AY397" i="2"/>
  <c r="AZ397" i="2"/>
  <c r="BA397" i="2"/>
  <c r="BC397" i="2"/>
  <c r="BD397" i="2"/>
  <c r="BF397" i="2"/>
  <c r="BE397" i="2" s="1"/>
  <c r="BG397" i="2"/>
  <c r="BI397" i="2"/>
  <c r="BH397" i="2" s="1"/>
  <c r="BJ397" i="2"/>
  <c r="BL397" i="2" a="1"/>
  <c r="BL397" i="2" s="1"/>
  <c r="BM397" i="2"/>
  <c r="BN397" i="2"/>
  <c r="BP397" i="2"/>
  <c r="BQ397" i="2"/>
  <c r="BR397" i="2"/>
  <c r="BS397" i="2"/>
  <c r="BT397" i="2"/>
  <c r="BU397" i="2"/>
  <c r="BV397" i="2"/>
  <c r="BW397" i="2"/>
  <c r="BX397" i="2"/>
  <c r="BY397" i="2"/>
  <c r="BZ397" i="2"/>
  <c r="CB397" i="2"/>
  <c r="CC397" i="2"/>
  <c r="CD397" i="2"/>
  <c r="CF397" i="2" s="1"/>
  <c r="CE397" i="2"/>
  <c r="CH397" i="2"/>
  <c r="CI397" i="2"/>
  <c r="CJ397" i="2"/>
  <c r="CK397" i="2"/>
  <c r="CL397" i="2"/>
  <c r="CN397" i="2"/>
  <c r="CM397" i="2" s="1"/>
  <c r="CP397" i="2"/>
  <c r="CQ397" i="2"/>
  <c r="CS397" i="2"/>
  <c r="CT397" i="2"/>
  <c r="CU397" i="2"/>
  <c r="CV397" i="2"/>
  <c r="CX397" i="2"/>
  <c r="CY397" i="2" a="1"/>
  <c r="CY397" i="2" s="1"/>
  <c r="CZ397" i="2"/>
  <c r="CW397" i="2" s="1"/>
  <c r="DA397" i="2"/>
  <c r="DC397" i="2"/>
  <c r="DF397" i="2" s="1"/>
  <c r="DD397" i="2" a="1"/>
  <c r="DD397" i="2"/>
  <c r="DE397" i="2"/>
  <c r="DB397" i="2" s="1"/>
  <c r="DG397" i="2"/>
  <c r="DH397" i="2"/>
  <c r="DI397" i="2"/>
  <c r="DJ397" i="2"/>
  <c r="DK397" i="2"/>
  <c r="DL397" i="2"/>
  <c r="DN397" i="2" a="1"/>
  <c r="DN397" i="2"/>
  <c r="DQ397" i="2" s="1"/>
  <c r="DO397" i="2"/>
  <c r="DS397" i="2"/>
  <c r="DT397" i="2"/>
  <c r="DV397" i="2"/>
  <c r="DW397" i="2"/>
  <c r="DY397" i="2"/>
  <c r="DZ397" i="2" s="1"/>
  <c r="EB397" i="2"/>
  <c r="DX397" i="2" s="1"/>
  <c r="ED397" i="2"/>
  <c r="EE397" i="2" s="1"/>
  <c r="EG397" i="2"/>
  <c r="EH397" i="2"/>
  <c r="EI397" i="2"/>
  <c r="EJ397" i="2"/>
  <c r="C398" i="2"/>
  <c r="G398" i="2"/>
  <c r="H398" i="2"/>
  <c r="J398" i="2"/>
  <c r="L398" i="2"/>
  <c r="N398" i="2"/>
  <c r="O398" i="2"/>
  <c r="P398" i="2"/>
  <c r="Q398" i="2"/>
  <c r="S398" i="2"/>
  <c r="T398" i="2"/>
  <c r="U398" i="2"/>
  <c r="W398" i="2"/>
  <c r="X398" i="2"/>
  <c r="Y398" i="2"/>
  <c r="V398" i="2" s="1"/>
  <c r="AA398" i="2" a="1"/>
  <c r="AA398" i="2" s="1"/>
  <c r="AB398" i="2" a="1"/>
  <c r="AB398" i="2"/>
  <c r="AC398" i="2"/>
  <c r="AF398" i="2" a="1"/>
  <c r="AF398" i="2"/>
  <c r="AG398" i="2" s="1"/>
  <c r="AE398" i="2" s="1"/>
  <c r="AH398" i="2"/>
  <c r="AI398" i="2"/>
  <c r="AK398" i="2"/>
  <c r="AL398" i="2"/>
  <c r="AJ398" i="2" s="1"/>
  <c r="AN398" i="2"/>
  <c r="AM398" i="2" s="1"/>
  <c r="AO398" i="2"/>
  <c r="AQ398" i="2"/>
  <c r="AP398" i="2" s="1"/>
  <c r="AR398" i="2"/>
  <c r="AT398" i="2"/>
  <c r="AS398" i="2" s="1"/>
  <c r="AU398" i="2"/>
  <c r="AW398" i="2"/>
  <c r="AV398" i="2" s="1"/>
  <c r="AX398" i="2"/>
  <c r="AY398" i="2"/>
  <c r="AZ398" i="2"/>
  <c r="BA398" i="2"/>
  <c r="BC398" i="2"/>
  <c r="BD398" i="2"/>
  <c r="BB398" i="2" s="1"/>
  <c r="BE398" i="2"/>
  <c r="BF398" i="2"/>
  <c r="BG398" i="2"/>
  <c r="BI398" i="2"/>
  <c r="BH398" i="2" s="1"/>
  <c r="BJ398" i="2"/>
  <c r="BL398" i="2" a="1"/>
  <c r="BL398" i="2"/>
  <c r="BP398" i="2"/>
  <c r="BQ398" i="2"/>
  <c r="BR398" i="2"/>
  <c r="BS398" i="2"/>
  <c r="BT398" i="2"/>
  <c r="BU398" i="2"/>
  <c r="BV398" i="2"/>
  <c r="BW398" i="2"/>
  <c r="BY398" i="2"/>
  <c r="BX398" i="2" s="1"/>
  <c r="BZ398" i="2"/>
  <c r="CA398" i="2"/>
  <c r="CB398" i="2"/>
  <c r="CC398" i="2"/>
  <c r="CD398" i="2"/>
  <c r="CF398" i="2" s="1"/>
  <c r="CE398" i="2"/>
  <c r="CG398" i="2"/>
  <c r="CH398" i="2"/>
  <c r="CJ398" i="2"/>
  <c r="CI398" i="2" s="1"/>
  <c r="CK398" i="2"/>
  <c r="CL398" i="2"/>
  <c r="CN398" i="2"/>
  <c r="CM398" i="2" s="1"/>
  <c r="CP398" i="2"/>
  <c r="CQ398" i="2"/>
  <c r="CR398" i="2"/>
  <c r="CT398" i="2"/>
  <c r="CU398" i="2"/>
  <c r="CV398" i="2"/>
  <c r="CX398" i="2"/>
  <c r="CY398" i="2" a="1"/>
  <c r="CY398" i="2"/>
  <c r="DC398" i="2"/>
  <c r="DD398" i="2" a="1"/>
  <c r="DD398" i="2" s="1"/>
  <c r="DH398" i="2"/>
  <c r="DG398" i="2" s="1"/>
  <c r="DI398" i="2"/>
  <c r="DK398" i="2"/>
  <c r="DJ398" i="2" s="1"/>
  <c r="DL398" i="2"/>
  <c r="DN398" i="2" a="1"/>
  <c r="DN398" i="2" s="1"/>
  <c r="DQ398" i="2" s="1"/>
  <c r="DO398" i="2"/>
  <c r="DR398" i="2"/>
  <c r="DS398" i="2"/>
  <c r="DT398" i="2"/>
  <c r="DU398" i="2"/>
  <c r="DV398" i="2"/>
  <c r="DW398" i="2"/>
  <c r="DY398" i="2"/>
  <c r="EA398" i="2" s="1"/>
  <c r="DZ398" i="2"/>
  <c r="EB398" i="2"/>
  <c r="DX398" i="2" s="1"/>
  <c r="EC398" i="2"/>
  <c r="ED398" i="2"/>
  <c r="EE398" i="2"/>
  <c r="EF398" i="2"/>
  <c r="EH398" i="2"/>
  <c r="EJ398" i="2"/>
  <c r="C399" i="2"/>
  <c r="H399" i="2"/>
  <c r="G399" i="2" s="1"/>
  <c r="J399" i="2"/>
  <c r="L399" i="2"/>
  <c r="I399" i="2" s="1"/>
  <c r="N399" i="2"/>
  <c r="O399" i="2"/>
  <c r="P399" i="2"/>
  <c r="Q399" i="2"/>
  <c r="S399" i="2"/>
  <c r="T399" i="2"/>
  <c r="R399" i="2" s="1"/>
  <c r="U399" i="2"/>
  <c r="W399" i="2"/>
  <c r="X399" i="2"/>
  <c r="Y399" i="2"/>
  <c r="AA399" i="2" a="1"/>
  <c r="AA399" i="2"/>
  <c r="AB399" i="2" a="1"/>
  <c r="AB399" i="2"/>
  <c r="AD399" i="2" s="1"/>
  <c r="AC399" i="2"/>
  <c r="Z399" i="2" s="1"/>
  <c r="AE399" i="2"/>
  <c r="AF399" i="2" a="1"/>
  <c r="AF399" i="2" s="1"/>
  <c r="AG399" i="2" s="1"/>
  <c r="AH399" i="2"/>
  <c r="AI399" i="2"/>
  <c r="AK399" i="2"/>
  <c r="AL399" i="2"/>
  <c r="AJ399" i="2" s="1"/>
  <c r="AM399" i="2"/>
  <c r="AN399" i="2"/>
  <c r="AO399" i="2"/>
  <c r="AQ399" i="2"/>
  <c r="AP399" i="2" s="1"/>
  <c r="AR399" i="2"/>
  <c r="AT399" i="2"/>
  <c r="AU399" i="2"/>
  <c r="AW399" i="2"/>
  <c r="AV399" i="2" s="1"/>
  <c r="AX399" i="2"/>
  <c r="AZ399" i="2"/>
  <c r="AY399" i="2" s="1"/>
  <c r="BA399" i="2"/>
  <c r="BB399" i="2"/>
  <c r="BC399" i="2"/>
  <c r="BD399" i="2"/>
  <c r="BE399" i="2"/>
  <c r="BF399" i="2"/>
  <c r="BG399" i="2"/>
  <c r="BH399" i="2"/>
  <c r="BI399" i="2"/>
  <c r="BJ399" i="2"/>
  <c r="BL399" i="2" a="1"/>
  <c r="BL399" i="2"/>
  <c r="BM399" i="2" s="1"/>
  <c r="BP399" i="2"/>
  <c r="BQ399" i="2"/>
  <c r="BR399" i="2"/>
  <c r="BS399" i="2"/>
  <c r="BT399" i="2"/>
  <c r="BU399" i="2"/>
  <c r="BV399" i="2"/>
  <c r="BW399" i="2"/>
  <c r="BK399" i="2" s="1"/>
  <c r="BY399" i="2"/>
  <c r="BZ399" i="2"/>
  <c r="CB399" i="2"/>
  <c r="CC399" i="2"/>
  <c r="CD399" i="2"/>
  <c r="CF399" i="2" s="1"/>
  <c r="CE399" i="2"/>
  <c r="CG399" i="2"/>
  <c r="CH399" i="2"/>
  <c r="CJ399" i="2"/>
  <c r="CI399" i="2" s="1"/>
  <c r="CK399" i="2"/>
  <c r="CL399" i="2"/>
  <c r="CM399" i="2"/>
  <c r="CN399" i="2"/>
  <c r="CP399" i="2"/>
  <c r="CQ399" i="2"/>
  <c r="CU399" i="2"/>
  <c r="CT399" i="2" s="1"/>
  <c r="CV399" i="2"/>
  <c r="CW399" i="2"/>
  <c r="CX399" i="2"/>
  <c r="DA399" i="2" s="1"/>
  <c r="CY399" i="2" a="1"/>
  <c r="CY399" i="2"/>
  <c r="CZ399" i="2" s="1"/>
  <c r="DC399" i="2"/>
  <c r="DD399" i="2" a="1"/>
  <c r="DD399" i="2"/>
  <c r="DH399" i="2"/>
  <c r="DI399" i="2"/>
  <c r="DK399" i="2"/>
  <c r="DJ399" i="2" s="1"/>
  <c r="DL399" i="2"/>
  <c r="DN399" i="2" a="1"/>
  <c r="DN399" i="2" s="1"/>
  <c r="DQ399" i="2" s="1"/>
  <c r="DO399" i="2"/>
  <c r="DP399" i="2"/>
  <c r="DM399" i="2" s="1"/>
  <c r="DR399" i="2"/>
  <c r="DS399" i="2"/>
  <c r="DT399" i="2"/>
  <c r="DU399" i="2"/>
  <c r="DV399" i="2"/>
  <c r="DW399" i="2"/>
  <c r="DX399" i="2"/>
  <c r="DY399" i="2"/>
  <c r="DZ399" i="2"/>
  <c r="EA399" i="2"/>
  <c r="EB399" i="2"/>
  <c r="EC399" i="2"/>
  <c r="ED399" i="2"/>
  <c r="EE399" i="2"/>
  <c r="EF399" i="2"/>
  <c r="EH399" i="2"/>
  <c r="EI399" i="2"/>
  <c r="C400" i="2"/>
  <c r="H400" i="2"/>
  <c r="G400" i="2" s="1"/>
  <c r="J400" i="2"/>
  <c r="L400" i="2"/>
  <c r="N400" i="2"/>
  <c r="O400" i="2"/>
  <c r="P400" i="2"/>
  <c r="M400" i="2" s="1"/>
  <c r="Q400" i="2"/>
  <c r="S400" i="2"/>
  <c r="T400" i="2"/>
  <c r="U400" i="2"/>
  <c r="W400" i="2"/>
  <c r="X400" i="2"/>
  <c r="Y400" i="2"/>
  <c r="AA400" i="2" a="1"/>
  <c r="AA400" i="2"/>
  <c r="AB400" i="2" a="1"/>
  <c r="AB400" i="2" s="1"/>
  <c r="AD400" i="2" s="1"/>
  <c r="AC400" i="2"/>
  <c r="Z400" i="2" s="1"/>
  <c r="AF400" i="2" a="1"/>
  <c r="AF400" i="2" s="1"/>
  <c r="AG400" i="2" s="1"/>
  <c r="AH400" i="2"/>
  <c r="AI400" i="2"/>
  <c r="AK400" i="2"/>
  <c r="AJ400" i="2" s="1"/>
  <c r="AL400" i="2"/>
  <c r="AM400" i="2"/>
  <c r="AN400" i="2"/>
  <c r="AO400" i="2"/>
  <c r="AQ400" i="2"/>
  <c r="AR400" i="2"/>
  <c r="AP400" i="2" s="1"/>
  <c r="AT400" i="2"/>
  <c r="AU400" i="2"/>
  <c r="AS400" i="2" s="1"/>
  <c r="AW400" i="2"/>
  <c r="AX400" i="2"/>
  <c r="AZ400" i="2"/>
  <c r="AY400" i="2" s="1"/>
  <c r="BA400" i="2"/>
  <c r="BC400" i="2"/>
  <c r="BB400" i="2" s="1"/>
  <c r="BD400" i="2"/>
  <c r="BF400" i="2"/>
  <c r="BE400" i="2" s="1"/>
  <c r="BG400" i="2"/>
  <c r="BI400" i="2"/>
  <c r="BH400" i="2" s="1"/>
  <c r="BJ400" i="2"/>
  <c r="BL400" i="2" a="1"/>
  <c r="BL400" i="2"/>
  <c r="BN400" i="2" s="1"/>
  <c r="BM400" i="2"/>
  <c r="BP400" i="2"/>
  <c r="BQ400" i="2"/>
  <c r="BR400" i="2"/>
  <c r="BS400" i="2"/>
  <c r="BT400" i="2"/>
  <c r="BU400" i="2"/>
  <c r="BK400" i="2" s="1"/>
  <c r="BV400" i="2"/>
  <c r="BW400" i="2"/>
  <c r="BO400" i="2" s="1"/>
  <c r="BX400" i="2"/>
  <c r="BY400" i="2"/>
  <c r="BZ400" i="2"/>
  <c r="CB400" i="2"/>
  <c r="CC400" i="2"/>
  <c r="CD400" i="2"/>
  <c r="CE400" i="2"/>
  <c r="CF400" i="2"/>
  <c r="CH400" i="2"/>
  <c r="CJ400" i="2"/>
  <c r="CI400" i="2" s="1"/>
  <c r="CK400" i="2"/>
  <c r="CL400" i="2"/>
  <c r="CN400" i="2"/>
  <c r="CM400" i="2" s="1"/>
  <c r="CP400" i="2"/>
  <c r="CR400" i="2" s="1"/>
  <c r="CQ400" i="2"/>
  <c r="CU400" i="2"/>
  <c r="CT400" i="2" s="1"/>
  <c r="CV400" i="2"/>
  <c r="CX400" i="2"/>
  <c r="DA400" i="2" s="1"/>
  <c r="CY400" i="2" a="1"/>
  <c r="CY400" i="2"/>
  <c r="CZ400" i="2"/>
  <c r="CW400" i="2" s="1"/>
  <c r="DB400" i="2"/>
  <c r="DC400" i="2"/>
  <c r="DF400" i="2" s="1"/>
  <c r="DD400" i="2" a="1"/>
  <c r="DD400" i="2"/>
  <c r="DE400" i="2" s="1"/>
  <c r="DH400" i="2"/>
  <c r="DI400" i="2"/>
  <c r="DG400" i="2" s="1"/>
  <c r="DJ400" i="2"/>
  <c r="DK400" i="2"/>
  <c r="DL400" i="2"/>
  <c r="DN400" i="2" a="1"/>
  <c r="DN400" i="2"/>
  <c r="DO400" i="2"/>
  <c r="DP400" i="2"/>
  <c r="DM400" i="2" s="1"/>
  <c r="DQ400" i="2"/>
  <c r="DS400" i="2"/>
  <c r="DR400" i="2" s="1"/>
  <c r="DT400" i="2"/>
  <c r="DV400" i="2"/>
  <c r="DU400" i="2" s="1"/>
  <c r="DW400" i="2"/>
  <c r="DX400" i="2"/>
  <c r="DY400" i="2"/>
  <c r="DZ400" i="2" s="1"/>
  <c r="EA400" i="2"/>
  <c r="EB400" i="2"/>
  <c r="ED400" i="2"/>
  <c r="EF400" i="2"/>
  <c r="EG400" i="2"/>
  <c r="EH400" i="2"/>
  <c r="EI400" i="2"/>
  <c r="EJ400" i="2"/>
  <c r="C401" i="2"/>
  <c r="G401" i="2"/>
  <c r="H401" i="2"/>
  <c r="I401" i="2"/>
  <c r="J401" i="2"/>
  <c r="L401" i="2"/>
  <c r="N401" i="2"/>
  <c r="O401" i="2"/>
  <c r="P401" i="2"/>
  <c r="Q401" i="2"/>
  <c r="S401" i="2"/>
  <c r="T401" i="2"/>
  <c r="U401" i="2"/>
  <c r="W401" i="2"/>
  <c r="X401" i="2"/>
  <c r="V401" i="2" s="1"/>
  <c r="Y401" i="2"/>
  <c r="AA401" i="2" a="1"/>
  <c r="AA401" i="2" s="1"/>
  <c r="AB401" i="2" a="1"/>
  <c r="AB401" i="2"/>
  <c r="AC401" i="2"/>
  <c r="AD401" i="2"/>
  <c r="Z401" i="2" s="1"/>
  <c r="AF401" i="2" a="1"/>
  <c r="AF401" i="2"/>
  <c r="AG401" i="2" s="1"/>
  <c r="AH401" i="2"/>
  <c r="AI401" i="2"/>
  <c r="AK401" i="2"/>
  <c r="AL401" i="2"/>
  <c r="AJ401" i="2" s="1"/>
  <c r="AN401" i="2"/>
  <c r="AM401" i="2" s="1"/>
  <c r="AO401" i="2"/>
  <c r="AP401" i="2"/>
  <c r="AQ401" i="2"/>
  <c r="AR401" i="2"/>
  <c r="AT401" i="2"/>
  <c r="AU401" i="2"/>
  <c r="AS401" i="2" s="1"/>
  <c r="AV401" i="2"/>
  <c r="AW401" i="2"/>
  <c r="AX401" i="2"/>
  <c r="AZ401" i="2"/>
  <c r="BA401" i="2"/>
  <c r="AY401" i="2" s="1"/>
  <c r="BC401" i="2"/>
  <c r="BD401" i="2"/>
  <c r="BF401" i="2"/>
  <c r="BE401" i="2" s="1"/>
  <c r="BG401" i="2"/>
  <c r="BI401" i="2"/>
  <c r="BH401" i="2" s="1"/>
  <c r="BJ401" i="2"/>
  <c r="BL401" i="2" a="1"/>
  <c r="BL401" i="2" s="1"/>
  <c r="BM401" i="2"/>
  <c r="BN401" i="2"/>
  <c r="BP401" i="2"/>
  <c r="BQ401" i="2"/>
  <c r="BR401" i="2"/>
  <c r="BS401" i="2"/>
  <c r="BT401" i="2"/>
  <c r="BU401" i="2"/>
  <c r="BV401" i="2"/>
  <c r="BW401" i="2"/>
  <c r="BX401" i="2"/>
  <c r="BY401" i="2"/>
  <c r="BZ401" i="2"/>
  <c r="CB401" i="2"/>
  <c r="CC401" i="2"/>
  <c r="CD401" i="2"/>
  <c r="CE401" i="2"/>
  <c r="CF401" i="2"/>
  <c r="CH401" i="2"/>
  <c r="CI401" i="2"/>
  <c r="CJ401" i="2"/>
  <c r="CK401" i="2"/>
  <c r="CL401" i="2"/>
  <c r="CN401" i="2"/>
  <c r="CM401" i="2" s="1"/>
  <c r="CP401" i="2"/>
  <c r="CS401" i="2" s="1"/>
  <c r="CQ401" i="2"/>
  <c r="CT401" i="2"/>
  <c r="CU401" i="2"/>
  <c r="CV401" i="2"/>
  <c r="CX401" i="2"/>
  <c r="CY401" i="2" a="1"/>
  <c r="CY401" i="2" s="1"/>
  <c r="CZ401" i="2"/>
  <c r="CW401" i="2" s="1"/>
  <c r="DA401" i="2"/>
  <c r="DC401" i="2"/>
  <c r="DF401" i="2" s="1"/>
  <c r="DD401" i="2" a="1"/>
  <c r="DD401" i="2"/>
  <c r="DE401" i="2" s="1"/>
  <c r="DB401" i="2" s="1"/>
  <c r="DH401" i="2"/>
  <c r="DG401" i="2" s="1"/>
  <c r="DI401" i="2"/>
  <c r="DJ401" i="2"/>
  <c r="DK401" i="2"/>
  <c r="DL401" i="2"/>
  <c r="DN401" i="2" a="1"/>
  <c r="DN401" i="2"/>
  <c r="DO401" i="2"/>
  <c r="DP401" i="2" s="1"/>
  <c r="DM401" i="2" s="1"/>
  <c r="DQ401" i="2"/>
  <c r="DS401" i="2"/>
  <c r="DR401" i="2" s="1"/>
  <c r="DT401" i="2"/>
  <c r="DV401" i="2"/>
  <c r="DU401" i="2" s="1"/>
  <c r="DW401" i="2"/>
  <c r="DY401" i="2"/>
  <c r="DZ401" i="2" s="1"/>
  <c r="EA401" i="2"/>
  <c r="EB401" i="2"/>
  <c r="DX401" i="2" s="1"/>
  <c r="ED401" i="2"/>
  <c r="EE401" i="2"/>
  <c r="EG401" i="2"/>
  <c r="EH401" i="2"/>
  <c r="EI401" i="2"/>
  <c r="EJ401" i="2"/>
  <c r="C402" i="2"/>
  <c r="G402" i="2"/>
  <c r="H402" i="2"/>
  <c r="J402" i="2"/>
  <c r="L402" i="2"/>
  <c r="N402" i="2"/>
  <c r="O402" i="2"/>
  <c r="P402" i="2"/>
  <c r="Q402" i="2"/>
  <c r="S402" i="2"/>
  <c r="T402" i="2"/>
  <c r="R402" i="2" s="1"/>
  <c r="U402" i="2"/>
  <c r="W402" i="2"/>
  <c r="X402" i="2"/>
  <c r="V402" i="2" s="1"/>
  <c r="Y402" i="2"/>
  <c r="AA402" i="2" a="1"/>
  <c r="AA402" i="2" s="1"/>
  <c r="AB402" i="2" a="1"/>
  <c r="AB402" i="2"/>
  <c r="AC402" i="2"/>
  <c r="AD402" i="2"/>
  <c r="Z402" i="2" s="1"/>
  <c r="AF402" i="2" a="1"/>
  <c r="AF402" i="2" s="1"/>
  <c r="AG402" i="2" s="1"/>
  <c r="AH402" i="2"/>
  <c r="AI402" i="2"/>
  <c r="AE402" i="2" s="1"/>
  <c r="AK402" i="2"/>
  <c r="AL402" i="2"/>
  <c r="AJ402" i="2" s="1"/>
  <c r="AN402" i="2"/>
  <c r="AM402" i="2" s="1"/>
  <c r="AO402" i="2"/>
  <c r="AQ402" i="2"/>
  <c r="AP402" i="2" s="1"/>
  <c r="AR402" i="2"/>
  <c r="AT402" i="2"/>
  <c r="AU402" i="2"/>
  <c r="AW402" i="2"/>
  <c r="AV402" i="2" s="1"/>
  <c r="AX402" i="2"/>
  <c r="AZ402" i="2"/>
  <c r="BA402" i="2"/>
  <c r="AY402" i="2" s="1"/>
  <c r="BC402" i="2"/>
  <c r="BB402" i="2" s="1"/>
  <c r="BD402" i="2"/>
  <c r="BE402" i="2"/>
  <c r="BF402" i="2"/>
  <c r="BG402" i="2"/>
  <c r="BI402" i="2"/>
  <c r="BJ402" i="2"/>
  <c r="BL402" i="2" a="1"/>
  <c r="BL402" i="2" s="1"/>
  <c r="BP402" i="2"/>
  <c r="BQ402" i="2"/>
  <c r="BR402" i="2"/>
  <c r="BS402" i="2"/>
  <c r="BT402" i="2"/>
  <c r="BU402" i="2"/>
  <c r="BV402" i="2"/>
  <c r="BW402" i="2"/>
  <c r="BY402" i="2"/>
  <c r="BZ402" i="2"/>
  <c r="BX402" i="2" s="1"/>
  <c r="CB402" i="2"/>
  <c r="CA402" i="2" s="1"/>
  <c r="CC402" i="2"/>
  <c r="CD402" i="2"/>
  <c r="CF402" i="2" s="1"/>
  <c r="CG402" i="2" s="1"/>
  <c r="CE402" i="2"/>
  <c r="CH402" i="2"/>
  <c r="CJ402" i="2"/>
  <c r="CI402" i="2" s="1"/>
  <c r="CK402" i="2"/>
  <c r="CL402" i="2"/>
  <c r="CN402" i="2"/>
  <c r="CM402" i="2" s="1"/>
  <c r="CP402" i="2"/>
  <c r="CQ402" i="2"/>
  <c r="CR402" i="2"/>
  <c r="CT402" i="2"/>
  <c r="CU402" i="2"/>
  <c r="CV402" i="2"/>
  <c r="CW402" i="2"/>
  <c r="CX402" i="2"/>
  <c r="CY402" i="2" a="1"/>
  <c r="CY402" i="2"/>
  <c r="CZ402" i="2" s="1"/>
  <c r="DA402" i="2"/>
  <c r="DC402" i="2"/>
  <c r="DD402" i="2" a="1"/>
  <c r="DD402" i="2" s="1"/>
  <c r="DE402" i="2" s="1"/>
  <c r="DB402" i="2" s="1"/>
  <c r="DH402" i="2"/>
  <c r="DG402" i="2" s="1"/>
  <c r="DI402" i="2"/>
  <c r="DK402" i="2"/>
  <c r="DL402" i="2"/>
  <c r="DN402" i="2" a="1"/>
  <c r="DN402" i="2" s="1"/>
  <c r="DQ402" i="2" s="1"/>
  <c r="DO402" i="2"/>
  <c r="DS402" i="2"/>
  <c r="DR402" i="2" s="1"/>
  <c r="DT402" i="2"/>
  <c r="DU402" i="2"/>
  <c r="DV402" i="2"/>
  <c r="DW402" i="2"/>
  <c r="DY402" i="2"/>
  <c r="DZ402" i="2" s="1"/>
  <c r="EA402" i="2"/>
  <c r="EB402" i="2"/>
  <c r="DX402" i="2" s="1"/>
  <c r="EC402" i="2"/>
  <c r="ED402" i="2"/>
  <c r="EE402" i="2"/>
  <c r="EF402" i="2"/>
  <c r="EG402" i="2"/>
  <c r="EH402" i="2"/>
  <c r="EI402" i="2"/>
  <c r="EJ402" i="2"/>
  <c r="C403" i="2"/>
  <c r="G403" i="2"/>
  <c r="H403" i="2"/>
  <c r="J403" i="2"/>
  <c r="L403" i="2"/>
  <c r="I403" i="2" s="1"/>
  <c r="N403" i="2"/>
  <c r="O403" i="2"/>
  <c r="P403" i="2"/>
  <c r="Q403" i="2"/>
  <c r="S403" i="2"/>
  <c r="T403" i="2"/>
  <c r="R403" i="2" s="1"/>
  <c r="U403" i="2"/>
  <c r="W403" i="2"/>
  <c r="X403" i="2"/>
  <c r="V403" i="2" s="1"/>
  <c r="Y403" i="2"/>
  <c r="AA403" i="2" a="1"/>
  <c r="AA403" i="2"/>
  <c r="AB403" i="2" a="1"/>
  <c r="AB403" i="2"/>
  <c r="AD403" i="2" s="1"/>
  <c r="AC403" i="2"/>
  <c r="Z403" i="2" s="1"/>
  <c r="AF403" i="2" a="1"/>
  <c r="AF403" i="2" s="1"/>
  <c r="AG403" i="2"/>
  <c r="AH403" i="2"/>
  <c r="AI403" i="2"/>
  <c r="AE403" i="2" s="1"/>
  <c r="AJ403" i="2"/>
  <c r="AK403" i="2"/>
  <c r="AL403" i="2"/>
  <c r="AN403" i="2"/>
  <c r="AO403" i="2"/>
  <c r="AM403" i="2" s="1"/>
  <c r="AQ403" i="2"/>
  <c r="AP403" i="2" s="1"/>
  <c r="AR403" i="2"/>
  <c r="AS403" i="2"/>
  <c r="AT403" i="2"/>
  <c r="AU403" i="2"/>
  <c r="AW403" i="2"/>
  <c r="AV403" i="2" s="1"/>
  <c r="AX403" i="2"/>
  <c r="AZ403" i="2"/>
  <c r="AY403" i="2" s="1"/>
  <c r="BA403" i="2"/>
  <c r="BB403" i="2"/>
  <c r="BC403" i="2"/>
  <c r="BD403" i="2"/>
  <c r="BF403" i="2"/>
  <c r="BG403" i="2"/>
  <c r="BE403" i="2" s="1"/>
  <c r="BI403" i="2"/>
  <c r="BJ403" i="2"/>
  <c r="BH403" i="2" s="1"/>
  <c r="BL403" i="2" a="1"/>
  <c r="BL403" i="2"/>
  <c r="BM403" i="2" s="1"/>
  <c r="BP403" i="2"/>
  <c r="BQ403" i="2"/>
  <c r="BR403" i="2"/>
  <c r="BS403" i="2"/>
  <c r="BT403" i="2"/>
  <c r="BU403" i="2"/>
  <c r="BV403" i="2"/>
  <c r="BW403" i="2"/>
  <c r="BY403" i="2"/>
  <c r="BZ403" i="2"/>
  <c r="BX403" i="2" s="1"/>
  <c r="CB403" i="2"/>
  <c r="CC403" i="2"/>
  <c r="CD403" i="2"/>
  <c r="CE403" i="2"/>
  <c r="CF403" i="2"/>
  <c r="CG403" i="2"/>
  <c r="CH403" i="2"/>
  <c r="CJ403" i="2"/>
  <c r="CI403" i="2" s="1"/>
  <c r="CK403" i="2"/>
  <c r="CL403" i="2"/>
  <c r="CM403" i="2"/>
  <c r="CN403" i="2"/>
  <c r="CP403" i="2"/>
  <c r="CS403" i="2" s="1"/>
  <c r="CQ403" i="2"/>
  <c r="CR403" i="2"/>
  <c r="CU403" i="2"/>
  <c r="CT403" i="2" s="1"/>
  <c r="CV403" i="2"/>
  <c r="CX403" i="2"/>
  <c r="CY403" i="2" a="1"/>
  <c r="CY403" i="2"/>
  <c r="CZ403" i="2" s="1"/>
  <c r="CW403" i="2" s="1"/>
  <c r="DA403" i="2"/>
  <c r="DC403" i="2"/>
  <c r="DD403" i="2" a="1"/>
  <c r="DD403" i="2" s="1"/>
  <c r="DE403" i="2" s="1"/>
  <c r="DB403" i="2" s="1"/>
  <c r="DH403" i="2"/>
  <c r="DG403" i="2" s="1"/>
  <c r="DI403" i="2"/>
  <c r="DJ403" i="2"/>
  <c r="DK403" i="2"/>
  <c r="DL403" i="2"/>
  <c r="DN403" i="2" a="1"/>
  <c r="DN403" i="2" s="1"/>
  <c r="DO403" i="2"/>
  <c r="DP403" i="2"/>
  <c r="DM403" i="2" s="1"/>
  <c r="DQ403" i="2"/>
  <c r="DS403" i="2"/>
  <c r="DR403" i="2" s="1"/>
  <c r="DT403" i="2"/>
  <c r="DU403" i="2"/>
  <c r="DV403" i="2"/>
  <c r="DW403" i="2"/>
  <c r="DY403" i="2"/>
  <c r="DX403" i="2" s="1"/>
  <c r="EA403" i="2"/>
  <c r="EB403" i="2"/>
  <c r="EC403" i="2"/>
  <c r="ED403" i="2"/>
  <c r="EE403" i="2"/>
  <c r="EF403" i="2"/>
  <c r="EG403" i="2"/>
  <c r="EH403" i="2"/>
  <c r="EJ403" i="2" s="1"/>
  <c r="EI403" i="2"/>
  <c r="C404" i="2"/>
  <c r="H404" i="2"/>
  <c r="G404" i="2" s="1"/>
  <c r="J404" i="2"/>
  <c r="L404" i="2"/>
  <c r="N404" i="2"/>
  <c r="O404" i="2"/>
  <c r="P404" i="2"/>
  <c r="Q404" i="2"/>
  <c r="S404" i="2"/>
  <c r="T404" i="2"/>
  <c r="R404" i="2" s="1"/>
  <c r="U404" i="2"/>
  <c r="W404" i="2"/>
  <c r="X404" i="2"/>
  <c r="Y404" i="2"/>
  <c r="Z404" i="2"/>
  <c r="AA404" i="2" a="1"/>
  <c r="AA404" i="2"/>
  <c r="AB404" i="2" a="1"/>
  <c r="AB404" i="2" s="1"/>
  <c r="AD404" i="2" s="1"/>
  <c r="AC404" i="2"/>
  <c r="AF404" i="2" a="1"/>
  <c r="AF404" i="2" s="1"/>
  <c r="AG404" i="2"/>
  <c r="AH404" i="2"/>
  <c r="AI404" i="2"/>
  <c r="AJ404" i="2"/>
  <c r="AK404" i="2"/>
  <c r="AL404" i="2"/>
  <c r="AN404" i="2"/>
  <c r="AO404" i="2"/>
  <c r="AM404" i="2" s="1"/>
  <c r="AQ404" i="2"/>
  <c r="AP404" i="2" s="1"/>
  <c r="AR404" i="2"/>
  <c r="AT404" i="2"/>
  <c r="AU404" i="2"/>
  <c r="AS404" i="2" s="1"/>
  <c r="AW404" i="2"/>
  <c r="AX404" i="2"/>
  <c r="AZ404" i="2"/>
  <c r="AY404" i="2" s="1"/>
  <c r="BA404" i="2"/>
  <c r="BC404" i="2"/>
  <c r="BB404" i="2" s="1"/>
  <c r="BD404" i="2"/>
  <c r="BF404" i="2"/>
  <c r="BG404" i="2"/>
  <c r="BE404" i="2" s="1"/>
  <c r="BI404" i="2"/>
  <c r="BH404" i="2" s="1"/>
  <c r="BJ404" i="2"/>
  <c r="BL404" i="2" a="1"/>
  <c r="BL404" i="2"/>
  <c r="BM404" i="2" s="1"/>
  <c r="BN404" i="2"/>
  <c r="BP404" i="2"/>
  <c r="BQ404" i="2"/>
  <c r="BR404" i="2"/>
  <c r="BS404" i="2"/>
  <c r="BT404" i="2"/>
  <c r="BU404" i="2"/>
  <c r="BV404" i="2"/>
  <c r="BW404" i="2"/>
  <c r="BX404" i="2"/>
  <c r="BY404" i="2"/>
  <c r="BZ404" i="2"/>
  <c r="CB404" i="2"/>
  <c r="CC404" i="2"/>
  <c r="CD404" i="2"/>
  <c r="CE404" i="2"/>
  <c r="CH404" i="2"/>
  <c r="CJ404" i="2"/>
  <c r="CK404" i="2"/>
  <c r="CL404" i="2"/>
  <c r="CM404" i="2"/>
  <c r="CN404" i="2"/>
  <c r="CP404" i="2"/>
  <c r="CQ404" i="2"/>
  <c r="CU404" i="2"/>
  <c r="CT404" i="2" s="1"/>
  <c r="CV404" i="2"/>
  <c r="CX404" i="2"/>
  <c r="DA404" i="2" s="1"/>
  <c r="CY404" i="2" a="1"/>
  <c r="CY404" i="2"/>
  <c r="CZ404" i="2"/>
  <c r="CW404" i="2" s="1"/>
  <c r="DC404" i="2"/>
  <c r="DD404" i="2" a="1"/>
  <c r="DD404" i="2"/>
  <c r="DE404" i="2" s="1"/>
  <c r="DB404" i="2" s="1"/>
  <c r="DF404" i="2"/>
  <c r="DH404" i="2"/>
  <c r="DG404" i="2" s="1"/>
  <c r="DI404" i="2"/>
  <c r="DK404" i="2"/>
  <c r="DL404" i="2"/>
  <c r="DJ404" i="2" s="1"/>
  <c r="DN404" i="2" a="1"/>
  <c r="DN404" i="2"/>
  <c r="DO404" i="2"/>
  <c r="DS404" i="2"/>
  <c r="DR404" i="2" s="1"/>
  <c r="DT404" i="2"/>
  <c r="DV404" i="2"/>
  <c r="DW404" i="2"/>
  <c r="DU404" i="2" s="1"/>
  <c r="DY404" i="2"/>
  <c r="DZ404" i="2" s="1"/>
  <c r="EB404" i="2"/>
  <c r="ED404" i="2"/>
  <c r="EC404" i="2" s="1"/>
  <c r="EF404" i="2"/>
  <c r="EG404" i="2"/>
  <c r="EH404" i="2"/>
  <c r="EI404" i="2"/>
  <c r="EJ404" i="2"/>
  <c r="C405" i="2"/>
  <c r="G405" i="2"/>
  <c r="H405" i="2"/>
  <c r="J405" i="2"/>
  <c r="L405" i="2"/>
  <c r="N405" i="2"/>
  <c r="O405" i="2"/>
  <c r="P405" i="2"/>
  <c r="M405" i="2" s="1"/>
  <c r="Q405" i="2"/>
  <c r="S405" i="2"/>
  <c r="T405" i="2"/>
  <c r="U405" i="2"/>
  <c r="W405" i="2"/>
  <c r="X405" i="2"/>
  <c r="V405" i="2" s="1"/>
  <c r="Y405" i="2"/>
  <c r="AA405" i="2" a="1"/>
  <c r="AA405" i="2" s="1"/>
  <c r="AB405" i="2" a="1"/>
  <c r="AB405" i="2" s="1"/>
  <c r="AC405" i="2"/>
  <c r="AF405" i="2" a="1"/>
  <c r="AF405" i="2"/>
  <c r="AG405" i="2"/>
  <c r="AH405" i="2"/>
  <c r="AI405" i="2"/>
  <c r="AE405" i="2" s="1"/>
  <c r="AK405" i="2"/>
  <c r="AL405" i="2"/>
  <c r="AJ405" i="2" s="1"/>
  <c r="AN405" i="2"/>
  <c r="AO405" i="2"/>
  <c r="AM405" i="2" s="1"/>
  <c r="AP405" i="2"/>
  <c r="AQ405" i="2"/>
  <c r="AR405" i="2"/>
  <c r="AS405" i="2"/>
  <c r="AT405" i="2"/>
  <c r="AU405" i="2"/>
  <c r="AW405" i="2"/>
  <c r="AV405" i="2" s="1"/>
  <c r="AX405" i="2"/>
  <c r="AY405" i="2"/>
  <c r="AZ405" i="2"/>
  <c r="BA405" i="2"/>
  <c r="BC405" i="2"/>
  <c r="BB405" i="2" s="1"/>
  <c r="BD405" i="2"/>
  <c r="BF405" i="2"/>
  <c r="BE405" i="2" s="1"/>
  <c r="BG405" i="2"/>
  <c r="BI405" i="2"/>
  <c r="BH405" i="2" s="1"/>
  <c r="BJ405" i="2"/>
  <c r="BL405" i="2" a="1"/>
  <c r="BL405" i="2" s="1"/>
  <c r="BP405" i="2"/>
  <c r="BQ405" i="2"/>
  <c r="BR405" i="2"/>
  <c r="BS405" i="2"/>
  <c r="BT405" i="2"/>
  <c r="BU405" i="2"/>
  <c r="BV405" i="2"/>
  <c r="BW405" i="2"/>
  <c r="BY405" i="2"/>
  <c r="BZ405" i="2"/>
  <c r="BX405" i="2" s="1"/>
  <c r="CB405" i="2"/>
  <c r="CC405" i="2"/>
  <c r="CD405" i="2"/>
  <c r="CE405" i="2"/>
  <c r="CF405" i="2"/>
  <c r="CH405" i="2"/>
  <c r="CI405" i="2"/>
  <c r="CJ405" i="2"/>
  <c r="CK405" i="2"/>
  <c r="CL405" i="2"/>
  <c r="CN405" i="2"/>
  <c r="CM405" i="2" s="1"/>
  <c r="CP405" i="2"/>
  <c r="CR405" i="2" s="1"/>
  <c r="CQ405" i="2"/>
  <c r="CS405" i="2"/>
  <c r="CT405" i="2"/>
  <c r="CU405" i="2"/>
  <c r="CV405" i="2"/>
  <c r="CX405" i="2"/>
  <c r="CY405" i="2" a="1"/>
  <c r="CY405" i="2"/>
  <c r="CZ405" i="2" s="1"/>
  <c r="CW405" i="2" s="1"/>
  <c r="DA405" i="2"/>
  <c r="DC405" i="2"/>
  <c r="DD405" i="2" a="1"/>
  <c r="DD405" i="2"/>
  <c r="DE405" i="2" s="1"/>
  <c r="DB405" i="2" s="1"/>
  <c r="DF405" i="2"/>
  <c r="DG405" i="2"/>
  <c r="DH405" i="2"/>
  <c r="DI405" i="2"/>
  <c r="DJ405" i="2"/>
  <c r="DK405" i="2"/>
  <c r="DL405" i="2"/>
  <c r="DN405" i="2" a="1"/>
  <c r="DN405" i="2"/>
  <c r="DO405" i="2"/>
  <c r="DQ405" i="2"/>
  <c r="DS405" i="2"/>
  <c r="DT405" i="2"/>
  <c r="DV405" i="2"/>
  <c r="DW405" i="2"/>
  <c r="DU405" i="2" s="1"/>
  <c r="DY405" i="2"/>
  <c r="DZ405" i="2" s="1"/>
  <c r="EB405" i="2"/>
  <c r="DX405" i="2" s="1"/>
  <c r="ED405" i="2"/>
  <c r="EF405" i="2" s="1"/>
  <c r="EG405" i="2"/>
  <c r="EH405" i="2"/>
  <c r="EI405" i="2"/>
  <c r="EJ405" i="2"/>
  <c r="C406" i="2"/>
  <c r="G406" i="2"/>
  <c r="H406" i="2"/>
  <c r="J406" i="2"/>
  <c r="L406" i="2"/>
  <c r="N406" i="2"/>
  <c r="O406" i="2"/>
  <c r="P406" i="2"/>
  <c r="Q406" i="2"/>
  <c r="S406" i="2"/>
  <c r="T406" i="2"/>
  <c r="U406" i="2"/>
  <c r="W406" i="2"/>
  <c r="X406" i="2"/>
  <c r="Y406" i="2"/>
  <c r="AA406" i="2" a="1"/>
  <c r="AA406" i="2"/>
  <c r="AB406" i="2" a="1"/>
  <c r="AB406" i="2"/>
  <c r="AD406" i="2" s="1"/>
  <c r="Z406" i="2" s="1"/>
  <c r="AC406" i="2"/>
  <c r="AF406" i="2" a="1"/>
  <c r="AF406" i="2"/>
  <c r="AG406" i="2"/>
  <c r="AE406" i="2" s="1"/>
  <c r="AH406" i="2"/>
  <c r="AI406" i="2"/>
  <c r="AK406" i="2"/>
  <c r="AL406" i="2"/>
  <c r="AN406" i="2"/>
  <c r="AM406" i="2" s="1"/>
  <c r="AO406" i="2"/>
  <c r="AQ406" i="2"/>
  <c r="AP406" i="2" s="1"/>
  <c r="AR406" i="2"/>
  <c r="AS406" i="2"/>
  <c r="AT406" i="2"/>
  <c r="AU406" i="2"/>
  <c r="AW406" i="2"/>
  <c r="AV406" i="2" s="1"/>
  <c r="AX406" i="2"/>
  <c r="AY406" i="2"/>
  <c r="AZ406" i="2"/>
  <c r="BA406" i="2"/>
  <c r="BC406" i="2"/>
  <c r="BD406" i="2"/>
  <c r="BB406" i="2" s="1"/>
  <c r="BF406" i="2"/>
  <c r="BG406" i="2"/>
  <c r="BE406" i="2" s="1"/>
  <c r="BI406" i="2"/>
  <c r="BJ406" i="2"/>
  <c r="BL406" i="2" a="1"/>
  <c r="BL406" i="2"/>
  <c r="BM406" i="2" s="1"/>
  <c r="BN406" i="2"/>
  <c r="BP406" i="2"/>
  <c r="BQ406" i="2"/>
  <c r="BR406" i="2"/>
  <c r="BS406" i="2"/>
  <c r="BT406" i="2"/>
  <c r="BU406" i="2"/>
  <c r="BV406" i="2"/>
  <c r="BW406" i="2"/>
  <c r="BY406" i="2"/>
  <c r="BX406" i="2" s="1"/>
  <c r="BZ406" i="2"/>
  <c r="CB406" i="2"/>
  <c r="CC406" i="2"/>
  <c r="CD406" i="2"/>
  <c r="CE406" i="2"/>
  <c r="CF406" i="2"/>
  <c r="CG406" i="2"/>
  <c r="CA406" i="2" s="1"/>
  <c r="CH406" i="2"/>
  <c r="CJ406" i="2"/>
  <c r="CK406" i="2"/>
  <c r="CL406" i="2"/>
  <c r="CI406" i="2" s="1"/>
  <c r="CN406" i="2"/>
  <c r="CM406" i="2" s="1"/>
  <c r="CP406" i="2"/>
  <c r="CQ406" i="2"/>
  <c r="CU406" i="2"/>
  <c r="CV406" i="2"/>
  <c r="CT406" i="2" s="1"/>
  <c r="CX406" i="2"/>
  <c r="CY406" i="2" a="1"/>
  <c r="CY406" i="2" s="1"/>
  <c r="CZ406" i="2" s="1"/>
  <c r="CW406" i="2" s="1"/>
  <c r="DC406" i="2"/>
  <c r="DD406" i="2" a="1"/>
  <c r="DD406" i="2"/>
  <c r="DE406" i="2"/>
  <c r="DB406" i="2" s="1"/>
  <c r="DF406" i="2"/>
  <c r="DH406" i="2"/>
  <c r="DG406" i="2" s="1"/>
  <c r="DI406" i="2"/>
  <c r="DJ406" i="2"/>
  <c r="DK406" i="2"/>
  <c r="DL406" i="2"/>
  <c r="DN406" i="2" a="1"/>
  <c r="DN406" i="2" s="1"/>
  <c r="DO406" i="2"/>
  <c r="DP406" i="2" s="1"/>
  <c r="DM406" i="2" s="1"/>
  <c r="DQ406" i="2"/>
  <c r="DS406" i="2"/>
  <c r="DR406" i="2" s="1"/>
  <c r="DT406" i="2"/>
  <c r="DV406" i="2"/>
  <c r="DW406" i="2"/>
  <c r="DU406" i="2" s="1"/>
  <c r="DY406" i="2"/>
  <c r="EA406" i="2" s="1"/>
  <c r="DZ406" i="2"/>
  <c r="EB406" i="2"/>
  <c r="EC406" i="2"/>
  <c r="ED406" i="2"/>
  <c r="EE406" i="2"/>
  <c r="EF406" i="2"/>
  <c r="EH406" i="2"/>
  <c r="C407" i="2"/>
  <c r="H407" i="2"/>
  <c r="G407" i="2" s="1"/>
  <c r="I407" i="2"/>
  <c r="J407" i="2"/>
  <c r="L407" i="2"/>
  <c r="N407" i="2"/>
  <c r="O407" i="2"/>
  <c r="P407" i="2"/>
  <c r="Q407" i="2"/>
  <c r="S407" i="2"/>
  <c r="T407" i="2"/>
  <c r="R407" i="2" s="1"/>
  <c r="U407" i="2"/>
  <c r="W407" i="2"/>
  <c r="X407" i="2"/>
  <c r="Y407" i="2"/>
  <c r="Z407" i="2"/>
  <c r="AA407" i="2" a="1"/>
  <c r="AA407" i="2"/>
  <c r="AB407" i="2" a="1"/>
  <c r="AB407" i="2"/>
  <c r="AC407" i="2"/>
  <c r="AD407" i="2"/>
  <c r="AF407" i="2" a="1"/>
  <c r="AF407" i="2" s="1"/>
  <c r="AG407" i="2" s="1"/>
  <c r="AE407" i="2" s="1"/>
  <c r="AH407" i="2"/>
  <c r="AI407" i="2"/>
  <c r="AK407" i="2"/>
  <c r="AL407" i="2"/>
  <c r="AJ407" i="2" s="1"/>
  <c r="AM407" i="2"/>
  <c r="AN407" i="2"/>
  <c r="AO407" i="2"/>
  <c r="AQ407" i="2"/>
  <c r="AP407" i="2" s="1"/>
  <c r="AR407" i="2"/>
  <c r="AT407" i="2"/>
  <c r="AS407" i="2" s="1"/>
  <c r="AU407" i="2"/>
  <c r="AW407" i="2"/>
  <c r="AV407" i="2" s="1"/>
  <c r="AX407" i="2"/>
  <c r="AZ407" i="2"/>
  <c r="AY407" i="2" s="1"/>
  <c r="BA407" i="2"/>
  <c r="BC407" i="2"/>
  <c r="BB407" i="2" s="1"/>
  <c r="BD407" i="2"/>
  <c r="BE407" i="2"/>
  <c r="BF407" i="2"/>
  <c r="BG407" i="2"/>
  <c r="BH407" i="2"/>
  <c r="BI407" i="2"/>
  <c r="BJ407" i="2"/>
  <c r="BL407" i="2" a="1"/>
  <c r="BL407" i="2"/>
  <c r="BM407" i="2" s="1"/>
  <c r="BN407" i="2"/>
  <c r="BP407" i="2"/>
  <c r="BQ407" i="2"/>
  <c r="BR407" i="2"/>
  <c r="BS407" i="2"/>
  <c r="BT407" i="2"/>
  <c r="BU407" i="2"/>
  <c r="BV407" i="2"/>
  <c r="BW407" i="2"/>
  <c r="BX407" i="2"/>
  <c r="BY407" i="2"/>
  <c r="BZ407" i="2"/>
  <c r="CB407" i="2"/>
  <c r="CC407" i="2"/>
  <c r="CD407" i="2"/>
  <c r="CF407" i="2" s="1"/>
  <c r="CG407" i="2" s="1"/>
  <c r="CE407" i="2"/>
  <c r="CH407" i="2"/>
  <c r="CJ407" i="2"/>
  <c r="CK407" i="2"/>
  <c r="CL407" i="2"/>
  <c r="CN407" i="2"/>
  <c r="CM407" i="2" s="1"/>
  <c r="CP407" i="2"/>
  <c r="CS407" i="2" s="1"/>
  <c r="CQ407" i="2"/>
  <c r="CU407" i="2"/>
  <c r="CT407" i="2" s="1"/>
  <c r="CV407" i="2"/>
  <c r="CW407" i="2"/>
  <c r="CX407" i="2"/>
  <c r="DA407" i="2" s="1"/>
  <c r="CY407" i="2" a="1"/>
  <c r="CY407" i="2"/>
  <c r="CZ407" i="2" s="1"/>
  <c r="DC407" i="2"/>
  <c r="DD407" i="2" a="1"/>
  <c r="DD407" i="2"/>
  <c r="DE407" i="2" s="1"/>
  <c r="DB407" i="2" s="1"/>
  <c r="DH407" i="2"/>
  <c r="DG407" i="2" s="1"/>
  <c r="DI407" i="2"/>
  <c r="DK407" i="2"/>
  <c r="DJ407" i="2" s="1"/>
  <c r="DL407" i="2"/>
  <c r="DN407" i="2" a="1"/>
  <c r="DN407" i="2" s="1"/>
  <c r="DQ407" i="2" s="1"/>
  <c r="DO407" i="2"/>
  <c r="DP407" i="2" s="1"/>
  <c r="DM407" i="2" s="1"/>
  <c r="DR407" i="2"/>
  <c r="DS407" i="2"/>
  <c r="DT407" i="2"/>
  <c r="DV407" i="2"/>
  <c r="DW407" i="2"/>
  <c r="DU407" i="2" s="1"/>
  <c r="DY407" i="2"/>
  <c r="DZ407" i="2" s="1"/>
  <c r="EB407" i="2"/>
  <c r="EC407" i="2"/>
  <c r="ED407" i="2"/>
  <c r="EE407" i="2"/>
  <c r="EF407" i="2"/>
  <c r="EG407" i="2"/>
  <c r="EH407" i="2"/>
  <c r="EJ407" i="2" s="1"/>
  <c r="C408" i="2"/>
  <c r="H408" i="2"/>
  <c r="G408" i="2" s="1"/>
  <c r="J408" i="2"/>
  <c r="L408" i="2"/>
  <c r="N408" i="2"/>
  <c r="O408" i="2"/>
  <c r="P408" i="2"/>
  <c r="Q408" i="2"/>
  <c r="S408" i="2"/>
  <c r="T408" i="2"/>
  <c r="R408" i="2" s="1"/>
  <c r="U408" i="2"/>
  <c r="W408" i="2"/>
  <c r="X408" i="2"/>
  <c r="V408" i="2" s="1"/>
  <c r="Y408" i="2"/>
  <c r="AA408" i="2" a="1"/>
  <c r="AA408" i="2"/>
  <c r="AB408" i="2" a="1"/>
  <c r="AB408" i="2"/>
  <c r="AD408" i="2" s="1"/>
  <c r="AC408" i="2"/>
  <c r="Z408" i="2" s="1"/>
  <c r="AF408" i="2" a="1"/>
  <c r="AF408" i="2" s="1"/>
  <c r="AG408" i="2" s="1"/>
  <c r="AH408" i="2"/>
  <c r="AI408" i="2"/>
  <c r="AK408" i="2"/>
  <c r="AJ408" i="2" s="1"/>
  <c r="AL408" i="2"/>
  <c r="AM408" i="2"/>
  <c r="AN408" i="2"/>
  <c r="AO408" i="2"/>
  <c r="AP408" i="2"/>
  <c r="AQ408" i="2"/>
  <c r="AR408" i="2"/>
  <c r="AS408" i="2"/>
  <c r="AT408" i="2"/>
  <c r="AU408" i="2"/>
  <c r="AW408" i="2"/>
  <c r="AV408" i="2" s="1"/>
  <c r="AX408" i="2"/>
  <c r="AY408" i="2"/>
  <c r="AZ408" i="2"/>
  <c r="BA408" i="2"/>
  <c r="BC408" i="2"/>
  <c r="BB408" i="2" s="1"/>
  <c r="BD408" i="2"/>
  <c r="BE408" i="2"/>
  <c r="BF408" i="2"/>
  <c r="BG408" i="2"/>
  <c r="BH408" i="2"/>
  <c r="BI408" i="2"/>
  <c r="BJ408" i="2"/>
  <c r="BK408" i="2"/>
  <c r="BL408" i="2" a="1"/>
  <c r="BL408" i="2"/>
  <c r="BM408" i="2" s="1"/>
  <c r="BP408" i="2"/>
  <c r="BQ408" i="2"/>
  <c r="BR408" i="2"/>
  <c r="BS408" i="2"/>
  <c r="BT408" i="2"/>
  <c r="BU408" i="2"/>
  <c r="BV408" i="2"/>
  <c r="BW408" i="2"/>
  <c r="BY408" i="2"/>
  <c r="BZ408" i="2"/>
  <c r="BX408" i="2" s="1"/>
  <c r="CB408" i="2"/>
  <c r="CC408" i="2"/>
  <c r="CD408" i="2"/>
  <c r="CE408" i="2"/>
  <c r="CF408" i="2"/>
  <c r="CH408" i="2"/>
  <c r="CJ408" i="2"/>
  <c r="CK408" i="2"/>
  <c r="CL408" i="2"/>
  <c r="CM408" i="2"/>
  <c r="CN408" i="2"/>
  <c r="CP408" i="2"/>
  <c r="CQ408" i="2"/>
  <c r="CR408" i="2"/>
  <c r="CS408" i="2"/>
  <c r="CO408" i="2" s="1"/>
  <c r="CT408" i="2"/>
  <c r="CU408" i="2"/>
  <c r="CV408" i="2"/>
  <c r="CX408" i="2"/>
  <c r="CY408" i="2" a="1"/>
  <c r="CY408" i="2"/>
  <c r="CZ408" i="2" s="1"/>
  <c r="CW408" i="2" s="1"/>
  <c r="DB408" i="2"/>
  <c r="DC408" i="2"/>
  <c r="DF408" i="2" s="1"/>
  <c r="DD408" i="2" a="1"/>
  <c r="DD408" i="2"/>
  <c r="DE408" i="2" s="1"/>
  <c r="DG408" i="2"/>
  <c r="DH408" i="2"/>
  <c r="DI408" i="2"/>
  <c r="DJ408" i="2"/>
  <c r="DK408" i="2"/>
  <c r="DL408" i="2"/>
  <c r="DN408" i="2" a="1"/>
  <c r="DN408" i="2" s="1"/>
  <c r="DQ408" i="2" s="1"/>
  <c r="DO408" i="2"/>
  <c r="DP408" i="2" s="1"/>
  <c r="DM408" i="2" s="1"/>
  <c r="DS408" i="2"/>
  <c r="DR408" i="2" s="1"/>
  <c r="DT408" i="2"/>
  <c r="DU408" i="2"/>
  <c r="DV408" i="2"/>
  <c r="DW408" i="2"/>
  <c r="DX408" i="2"/>
  <c r="DY408" i="2"/>
  <c r="DZ408" i="2" s="1"/>
  <c r="EA408" i="2"/>
  <c r="EB408" i="2"/>
  <c r="ED408" i="2"/>
  <c r="EE408" i="2" s="1"/>
  <c r="EG408" i="2"/>
  <c r="EH408" i="2"/>
  <c r="EI408" i="2"/>
  <c r="EJ408" i="2"/>
  <c r="C409" i="2"/>
  <c r="G409" i="2"/>
  <c r="H409" i="2"/>
  <c r="J409" i="2"/>
  <c r="L409" i="2"/>
  <c r="N409" i="2"/>
  <c r="O409" i="2"/>
  <c r="P409" i="2"/>
  <c r="M409" i="2" s="1"/>
  <c r="Q409" i="2"/>
  <c r="S409" i="2"/>
  <c r="R409" i="2" s="1"/>
  <c r="T409" i="2"/>
  <c r="U409" i="2"/>
  <c r="W409" i="2"/>
  <c r="X409" i="2"/>
  <c r="V409" i="2" s="1"/>
  <c r="Y409" i="2"/>
  <c r="AA409" i="2" a="1"/>
  <c r="AA409" i="2" s="1"/>
  <c r="AB409" i="2" a="1"/>
  <c r="AB409" i="2"/>
  <c r="AC409" i="2"/>
  <c r="AF409" i="2" a="1"/>
  <c r="AF409" i="2" s="1"/>
  <c r="AG409" i="2" s="1"/>
  <c r="AH409" i="2"/>
  <c r="AI409" i="2"/>
  <c r="AK409" i="2"/>
  <c r="AL409" i="2"/>
  <c r="AN409" i="2"/>
  <c r="AM409" i="2" s="1"/>
  <c r="AO409" i="2"/>
  <c r="AP409" i="2"/>
  <c r="AQ409" i="2"/>
  <c r="AR409" i="2"/>
  <c r="AS409" i="2"/>
  <c r="AT409" i="2"/>
  <c r="AU409" i="2"/>
  <c r="AV409" i="2"/>
  <c r="AW409" i="2"/>
  <c r="AX409" i="2"/>
  <c r="AZ409" i="2"/>
  <c r="BA409" i="2"/>
  <c r="AY409" i="2" s="1"/>
  <c r="BC409" i="2"/>
  <c r="BD409" i="2"/>
  <c r="BE409" i="2"/>
  <c r="BF409" i="2"/>
  <c r="BG409" i="2"/>
  <c r="BI409" i="2"/>
  <c r="BH409" i="2" s="1"/>
  <c r="BJ409" i="2"/>
  <c r="BL409" i="2" a="1"/>
  <c r="BL409" i="2"/>
  <c r="BN409" i="2" s="1"/>
  <c r="BM409" i="2"/>
  <c r="BP409" i="2"/>
  <c r="BQ409" i="2"/>
  <c r="BR409" i="2"/>
  <c r="BS409" i="2"/>
  <c r="BT409" i="2"/>
  <c r="BU409" i="2"/>
  <c r="BV409" i="2"/>
  <c r="BK409" i="2" s="1"/>
  <c r="BW409" i="2"/>
  <c r="BX409" i="2"/>
  <c r="BY409" i="2"/>
  <c r="BZ409" i="2"/>
  <c r="CB409" i="2"/>
  <c r="CC409" i="2"/>
  <c r="CD409" i="2"/>
  <c r="CF409" i="2" s="1"/>
  <c r="CE409" i="2"/>
  <c r="CH409" i="2"/>
  <c r="CJ409" i="2"/>
  <c r="CI409" i="2" s="1"/>
  <c r="CK409" i="2"/>
  <c r="CL409" i="2"/>
  <c r="CN409" i="2"/>
  <c r="CM409" i="2" s="1"/>
  <c r="CP409" i="2"/>
  <c r="CR409" i="2" s="1"/>
  <c r="CQ409" i="2"/>
  <c r="CT409" i="2"/>
  <c r="CU409" i="2"/>
  <c r="CV409" i="2"/>
  <c r="CX409" i="2"/>
  <c r="DA409" i="2" s="1"/>
  <c r="CY409" i="2" a="1"/>
  <c r="CY409" i="2"/>
  <c r="CZ409" i="2" s="1"/>
  <c r="CW409" i="2" s="1"/>
  <c r="DC409" i="2"/>
  <c r="DF409" i="2" s="1"/>
  <c r="DD409" i="2" a="1"/>
  <c r="DD409" i="2"/>
  <c r="DE409" i="2"/>
  <c r="DB409" i="2" s="1"/>
  <c r="DG409" i="2"/>
  <c r="DH409" i="2"/>
  <c r="DI409" i="2"/>
  <c r="DJ409" i="2"/>
  <c r="DK409" i="2"/>
  <c r="DL409" i="2"/>
  <c r="DN409" i="2" a="1"/>
  <c r="DN409" i="2"/>
  <c r="DQ409" i="2" s="1"/>
  <c r="DO409" i="2"/>
  <c r="DS409" i="2"/>
  <c r="DR409" i="2" s="1"/>
  <c r="DT409" i="2"/>
  <c r="DV409" i="2"/>
  <c r="DU409" i="2" s="1"/>
  <c r="DW409" i="2"/>
  <c r="DY409" i="2"/>
  <c r="DZ409" i="2" s="1"/>
  <c r="EB409" i="2"/>
  <c r="EC409" i="2"/>
  <c r="ED409" i="2"/>
  <c r="EF409" i="2" s="1"/>
  <c r="EE409" i="2"/>
  <c r="EG409" i="2"/>
  <c r="EH409" i="2"/>
  <c r="EI409" i="2"/>
  <c r="EJ409" i="2"/>
  <c r="C410" i="2"/>
  <c r="G410" i="2"/>
  <c r="H410" i="2"/>
  <c r="J410" i="2"/>
  <c r="L410" i="2"/>
  <c r="I410" i="2" s="1"/>
  <c r="N410" i="2"/>
  <c r="O410" i="2"/>
  <c r="P410" i="2"/>
  <c r="Q410" i="2"/>
  <c r="S410" i="2"/>
  <c r="T410" i="2"/>
  <c r="R410" i="2" s="1"/>
  <c r="U410" i="2"/>
  <c r="W410" i="2"/>
  <c r="X410" i="2"/>
  <c r="V410" i="2" s="1"/>
  <c r="Y410" i="2"/>
  <c r="AA410" i="2" a="1"/>
  <c r="AA410" i="2" s="1"/>
  <c r="AD410" i="2" s="1"/>
  <c r="Z410" i="2" s="1"/>
  <c r="AB410" i="2" a="1"/>
  <c r="AB410" i="2"/>
  <c r="AC410" i="2"/>
  <c r="AF410" i="2" a="1"/>
  <c r="AF410" i="2" s="1"/>
  <c r="AG410" i="2" s="1"/>
  <c r="AH410" i="2"/>
  <c r="AI410" i="2"/>
  <c r="AK410" i="2"/>
  <c r="AL410" i="2"/>
  <c r="AJ410" i="2" s="1"/>
  <c r="AN410" i="2"/>
  <c r="AM410" i="2" s="1"/>
  <c r="AO410" i="2"/>
  <c r="AQ410" i="2"/>
  <c r="AP410" i="2" s="1"/>
  <c r="AR410" i="2"/>
  <c r="AT410" i="2"/>
  <c r="AS410" i="2" s="1"/>
  <c r="AU410" i="2"/>
  <c r="AW410" i="2"/>
  <c r="AV410" i="2" s="1"/>
  <c r="AX410" i="2"/>
  <c r="AZ410" i="2"/>
  <c r="BA410" i="2"/>
  <c r="AY410" i="2" s="1"/>
  <c r="BC410" i="2"/>
  <c r="BB410" i="2" s="1"/>
  <c r="BD410" i="2"/>
  <c r="BE410" i="2"/>
  <c r="BF410" i="2"/>
  <c r="BG410" i="2"/>
  <c r="BI410" i="2"/>
  <c r="BH410" i="2" s="1"/>
  <c r="BJ410" i="2"/>
  <c r="BL410" i="2" a="1"/>
  <c r="BL410" i="2" s="1"/>
  <c r="BP410" i="2"/>
  <c r="BQ410" i="2"/>
  <c r="BR410" i="2"/>
  <c r="BS410" i="2"/>
  <c r="BT410" i="2"/>
  <c r="BU410" i="2"/>
  <c r="BV410" i="2"/>
  <c r="BW410" i="2"/>
  <c r="BY410" i="2"/>
  <c r="BZ410" i="2"/>
  <c r="BX410" i="2" s="1"/>
  <c r="CB410" i="2"/>
  <c r="CA410" i="2" s="1"/>
  <c r="CC410" i="2"/>
  <c r="CD410" i="2"/>
  <c r="CF410" i="2" s="1"/>
  <c r="CG410" i="2" s="1"/>
  <c r="CE410" i="2"/>
  <c r="CH410" i="2"/>
  <c r="CJ410" i="2"/>
  <c r="CI410" i="2" s="1"/>
  <c r="CK410" i="2"/>
  <c r="CL410" i="2"/>
  <c r="CN410" i="2"/>
  <c r="CM410" i="2" s="1"/>
  <c r="CP410" i="2"/>
  <c r="CQ410" i="2"/>
  <c r="CR410" i="2" s="1"/>
  <c r="CT410" i="2"/>
  <c r="CU410" i="2"/>
  <c r="CV410" i="2"/>
  <c r="CX410" i="2"/>
  <c r="CY410" i="2" a="1"/>
  <c r="CY410" i="2"/>
  <c r="CZ410" i="2" s="1"/>
  <c r="CW410" i="2" s="1"/>
  <c r="DC410" i="2"/>
  <c r="DD410" i="2" a="1"/>
  <c r="DD410" i="2" s="1"/>
  <c r="DE410" i="2" s="1"/>
  <c r="DB410" i="2" s="1"/>
  <c r="DH410" i="2"/>
  <c r="DG410" i="2" s="1"/>
  <c r="DI410" i="2"/>
  <c r="DK410" i="2"/>
  <c r="DJ410" i="2" s="1"/>
  <c r="DL410" i="2"/>
  <c r="DN410" i="2" a="1"/>
  <c r="DN410" i="2" s="1"/>
  <c r="DQ410" i="2" s="1"/>
  <c r="DO410" i="2"/>
  <c r="DR410" i="2"/>
  <c r="DS410" i="2"/>
  <c r="DT410" i="2"/>
  <c r="DU410" i="2"/>
  <c r="DV410" i="2"/>
  <c r="DW410" i="2"/>
  <c r="DY410" i="2"/>
  <c r="DZ410" i="2" s="1"/>
  <c r="EA410" i="2"/>
  <c r="EB410" i="2"/>
  <c r="DX410" i="2" s="1"/>
  <c r="EC410" i="2"/>
  <c r="ED410" i="2"/>
  <c r="EE410" i="2"/>
  <c r="EF410" i="2"/>
  <c r="EG410" i="2"/>
  <c r="EH410" i="2"/>
  <c r="EI410" i="2"/>
  <c r="EJ410" i="2"/>
  <c r="C411" i="2"/>
  <c r="G411" i="2"/>
  <c r="H411" i="2"/>
  <c r="J411" i="2"/>
  <c r="L411" i="2"/>
  <c r="I411" i="2" s="1"/>
  <c r="N411" i="2"/>
  <c r="O411" i="2"/>
  <c r="P411" i="2"/>
  <c r="Q411" i="2"/>
  <c r="S411" i="2"/>
  <c r="T411" i="2"/>
  <c r="R411" i="2" s="1"/>
  <c r="U411" i="2"/>
  <c r="V411" i="2"/>
  <c r="W411" i="2"/>
  <c r="X411" i="2"/>
  <c r="Y411" i="2"/>
  <c r="AA411" i="2" a="1"/>
  <c r="AA411" i="2"/>
  <c r="AB411" i="2" a="1"/>
  <c r="AB411" i="2"/>
  <c r="AD411" i="2" s="1"/>
  <c r="AC411" i="2"/>
  <c r="Z411" i="2" s="1"/>
  <c r="AF411" i="2" a="1"/>
  <c r="AF411" i="2" s="1"/>
  <c r="AG411" i="2"/>
  <c r="AH411" i="2"/>
  <c r="AI411" i="2"/>
  <c r="AE411" i="2" s="1"/>
  <c r="AJ411" i="2"/>
  <c r="AK411" i="2"/>
  <c r="AL411" i="2"/>
  <c r="AN411" i="2"/>
  <c r="AO411" i="2"/>
  <c r="AM411" i="2" s="1"/>
  <c r="AQ411" i="2"/>
  <c r="AP411" i="2" s="1"/>
  <c r="AR411" i="2"/>
  <c r="AS411" i="2"/>
  <c r="AT411" i="2"/>
  <c r="AU411" i="2"/>
  <c r="AW411" i="2"/>
  <c r="AV411" i="2" s="1"/>
  <c r="AX411" i="2"/>
  <c r="AZ411" i="2"/>
  <c r="AY411" i="2" s="1"/>
  <c r="BA411" i="2"/>
  <c r="BB411" i="2"/>
  <c r="BC411" i="2"/>
  <c r="BD411" i="2"/>
  <c r="BF411" i="2"/>
  <c r="BG411" i="2"/>
  <c r="BE411" i="2" s="1"/>
  <c r="BI411" i="2"/>
  <c r="BJ411" i="2"/>
  <c r="BH411" i="2" s="1"/>
  <c r="BL411" i="2" a="1"/>
  <c r="BL411" i="2"/>
  <c r="BM411" i="2" s="1"/>
  <c r="BP411" i="2"/>
  <c r="BQ411" i="2"/>
  <c r="BR411" i="2"/>
  <c r="BS411" i="2"/>
  <c r="BT411" i="2"/>
  <c r="BU411" i="2"/>
  <c r="BV411" i="2"/>
  <c r="BW411" i="2"/>
  <c r="BO411" i="2" s="1"/>
  <c r="BY411" i="2"/>
  <c r="BZ411" i="2"/>
  <c r="BX411" i="2" s="1"/>
  <c r="CB411" i="2"/>
  <c r="CC411" i="2"/>
  <c r="CD411" i="2"/>
  <c r="CE411" i="2"/>
  <c r="CF411" i="2"/>
  <c r="CG411" i="2"/>
  <c r="CH411" i="2"/>
  <c r="CJ411" i="2"/>
  <c r="CI411" i="2" s="1"/>
  <c r="CK411" i="2"/>
  <c r="CL411" i="2"/>
  <c r="CM411" i="2"/>
  <c r="CN411" i="2"/>
  <c r="CP411" i="2"/>
  <c r="CS411" i="2" s="1"/>
  <c r="CQ411" i="2"/>
  <c r="CR411" i="2"/>
  <c r="CU411" i="2"/>
  <c r="CT411" i="2" s="1"/>
  <c r="CV411" i="2"/>
  <c r="CX411" i="2"/>
  <c r="CY411" i="2" a="1"/>
  <c r="CY411" i="2"/>
  <c r="CZ411" i="2" s="1"/>
  <c r="CW411" i="2" s="1"/>
  <c r="DA411" i="2"/>
  <c r="DC411" i="2"/>
  <c r="DD411" i="2" a="1"/>
  <c r="DD411" i="2" s="1"/>
  <c r="DH411" i="2"/>
  <c r="DG411" i="2" s="1"/>
  <c r="DI411" i="2"/>
  <c r="DJ411" i="2"/>
  <c r="DK411" i="2"/>
  <c r="DL411" i="2"/>
  <c r="DN411" i="2" a="1"/>
  <c r="DN411" i="2" s="1"/>
  <c r="DO411" i="2"/>
  <c r="DP411" i="2"/>
  <c r="DM411" i="2" s="1"/>
  <c r="DQ411" i="2"/>
  <c r="DS411" i="2"/>
  <c r="DR411" i="2" s="1"/>
  <c r="DT411" i="2"/>
  <c r="DU411" i="2"/>
  <c r="DV411" i="2"/>
  <c r="DW411" i="2"/>
  <c r="DY411" i="2"/>
  <c r="DX411" i="2" s="1"/>
  <c r="EA411" i="2"/>
  <c r="EB411" i="2"/>
  <c r="EC411" i="2"/>
  <c r="ED411" i="2"/>
  <c r="EE411" i="2"/>
  <c r="EF411" i="2"/>
  <c r="EG411" i="2"/>
  <c r="EH411" i="2"/>
  <c r="EJ411" i="2" s="1"/>
  <c r="EI411" i="2"/>
  <c r="C412" i="2"/>
  <c r="H412" i="2"/>
  <c r="G412" i="2" s="1"/>
  <c r="J412" i="2"/>
  <c r="L412" i="2"/>
  <c r="N412" i="2"/>
  <c r="O412" i="2"/>
  <c r="P412" i="2"/>
  <c r="Q412" i="2"/>
  <c r="S412" i="2"/>
  <c r="T412" i="2"/>
  <c r="R412" i="2" s="1"/>
  <c r="U412" i="2"/>
  <c r="W412" i="2"/>
  <c r="V412" i="2" s="1"/>
  <c r="X412" i="2"/>
  <c r="Y412" i="2"/>
  <c r="AA412" i="2" a="1"/>
  <c r="AA412" i="2"/>
  <c r="AB412" i="2" a="1"/>
  <c r="AB412" i="2" s="1"/>
  <c r="AD412" i="2" s="1"/>
  <c r="Z412" i="2" s="1"/>
  <c r="AC412" i="2"/>
  <c r="AF412" i="2" a="1"/>
  <c r="AF412" i="2" s="1"/>
  <c r="AG412" i="2"/>
  <c r="AH412" i="2"/>
  <c r="AI412" i="2"/>
  <c r="AJ412" i="2"/>
  <c r="AK412" i="2"/>
  <c r="AL412" i="2"/>
  <c r="AN412" i="2"/>
  <c r="AO412" i="2"/>
  <c r="AM412" i="2" s="1"/>
  <c r="AP412" i="2"/>
  <c r="AQ412" i="2"/>
  <c r="AR412" i="2"/>
  <c r="AT412" i="2"/>
  <c r="AU412" i="2"/>
  <c r="AS412" i="2" s="1"/>
  <c r="AW412" i="2"/>
  <c r="AX412" i="2"/>
  <c r="AY412" i="2"/>
  <c r="AZ412" i="2"/>
  <c r="BA412" i="2"/>
  <c r="BC412" i="2"/>
  <c r="BB412" i="2" s="1"/>
  <c r="BD412" i="2"/>
  <c r="BF412" i="2"/>
  <c r="BG412" i="2"/>
  <c r="BE412" i="2" s="1"/>
  <c r="BH412" i="2"/>
  <c r="BI412" i="2"/>
  <c r="BJ412" i="2"/>
  <c r="BL412" i="2" a="1"/>
  <c r="BL412" i="2"/>
  <c r="BM412" i="2" s="1"/>
  <c r="BN412" i="2"/>
  <c r="BP412" i="2"/>
  <c r="BQ412" i="2"/>
  <c r="BR412" i="2"/>
  <c r="BS412" i="2"/>
  <c r="BT412" i="2"/>
  <c r="BU412" i="2"/>
  <c r="BK412" i="2" s="1"/>
  <c r="BV412" i="2"/>
  <c r="BO412" i="2" s="1"/>
  <c r="BW412" i="2"/>
  <c r="BX412" i="2"/>
  <c r="BY412" i="2"/>
  <c r="BZ412" i="2"/>
  <c r="CB412" i="2"/>
  <c r="CC412" i="2"/>
  <c r="CD412" i="2"/>
  <c r="CE412" i="2"/>
  <c r="CF412" i="2" s="1"/>
  <c r="CH412" i="2"/>
  <c r="CJ412" i="2"/>
  <c r="CK412" i="2"/>
  <c r="CL412" i="2"/>
  <c r="CM412" i="2"/>
  <c r="CN412" i="2"/>
  <c r="CP412" i="2"/>
  <c r="CQ412" i="2"/>
  <c r="CU412" i="2"/>
  <c r="CT412" i="2" s="1"/>
  <c r="CV412" i="2"/>
  <c r="CX412" i="2"/>
  <c r="DA412" i="2" s="1"/>
  <c r="CY412" i="2" a="1"/>
  <c r="CY412" i="2"/>
  <c r="CZ412" i="2" s="1"/>
  <c r="CW412" i="2" s="1"/>
  <c r="DC412" i="2"/>
  <c r="DD412" i="2" a="1"/>
  <c r="DD412" i="2"/>
  <c r="DE412" i="2" s="1"/>
  <c r="DB412" i="2" s="1"/>
  <c r="DF412" i="2"/>
  <c r="DG412" i="2"/>
  <c r="DH412" i="2"/>
  <c r="DI412" i="2"/>
  <c r="DK412" i="2"/>
  <c r="DL412" i="2"/>
  <c r="DJ412" i="2" s="1"/>
  <c r="DN412" i="2" a="1"/>
  <c r="DN412" i="2"/>
  <c r="DQ412" i="2" s="1"/>
  <c r="DO412" i="2"/>
  <c r="DS412" i="2"/>
  <c r="DR412" i="2" s="1"/>
  <c r="DT412" i="2"/>
  <c r="DV412" i="2"/>
  <c r="DW412" i="2"/>
  <c r="DU412" i="2" s="1"/>
  <c r="DX412" i="2"/>
  <c r="DY412" i="2"/>
  <c r="DZ412" i="2" s="1"/>
  <c r="EB412" i="2"/>
  <c r="ED412" i="2"/>
  <c r="EC412" i="2" s="1"/>
  <c r="EF412" i="2"/>
  <c r="EG412" i="2"/>
  <c r="EH412" i="2"/>
  <c r="EI412" i="2"/>
  <c r="EJ412" i="2"/>
  <c r="C413" i="2"/>
  <c r="G413" i="2"/>
  <c r="H413" i="2"/>
  <c r="J413" i="2"/>
  <c r="L413" i="2"/>
  <c r="N413" i="2"/>
  <c r="O413" i="2"/>
  <c r="P413" i="2"/>
  <c r="M413" i="2" s="1"/>
  <c r="Q413" i="2"/>
  <c r="S413" i="2"/>
  <c r="T413" i="2"/>
  <c r="U413" i="2"/>
  <c r="W413" i="2"/>
  <c r="X413" i="2"/>
  <c r="V413" i="2" s="1"/>
  <c r="Y413" i="2"/>
  <c r="AA413" i="2" a="1"/>
  <c r="AA413" i="2" s="1"/>
  <c r="AB413" i="2" a="1"/>
  <c r="AB413" i="2" s="1"/>
  <c r="AD413" i="2" s="1"/>
  <c r="Z413" i="2" s="1"/>
  <c r="AC413" i="2"/>
  <c r="AF413" i="2" a="1"/>
  <c r="AF413" i="2"/>
  <c r="AG413" i="2" s="1"/>
  <c r="AH413" i="2"/>
  <c r="AI413" i="2"/>
  <c r="AK413" i="2"/>
  <c r="AL413" i="2"/>
  <c r="AN413" i="2"/>
  <c r="AO413" i="2"/>
  <c r="AM413" i="2" s="1"/>
  <c r="AP413" i="2"/>
  <c r="AQ413" i="2"/>
  <c r="AR413" i="2"/>
  <c r="AS413" i="2"/>
  <c r="AT413" i="2"/>
  <c r="AU413" i="2"/>
  <c r="AW413" i="2"/>
  <c r="AV413" i="2" s="1"/>
  <c r="AX413" i="2"/>
  <c r="AZ413" i="2"/>
  <c r="BA413" i="2"/>
  <c r="AY413" i="2" s="1"/>
  <c r="BC413" i="2"/>
  <c r="BB413" i="2" s="1"/>
  <c r="BD413" i="2"/>
  <c r="BF413" i="2"/>
  <c r="BE413" i="2" s="1"/>
  <c r="BG413" i="2"/>
  <c r="BI413" i="2"/>
  <c r="BH413" i="2" s="1"/>
  <c r="BJ413" i="2"/>
  <c r="BL413" i="2" a="1"/>
  <c r="BL413" i="2" s="1"/>
  <c r="BP413" i="2"/>
  <c r="BQ413" i="2"/>
  <c r="BR413" i="2"/>
  <c r="BS413" i="2"/>
  <c r="BT413" i="2"/>
  <c r="BU413" i="2"/>
  <c r="BV413" i="2"/>
  <c r="BW413" i="2"/>
  <c r="BY413" i="2"/>
  <c r="BZ413" i="2"/>
  <c r="BX413" i="2" s="1"/>
  <c r="CB413" i="2"/>
  <c r="CC413" i="2"/>
  <c r="CD413" i="2"/>
  <c r="CE413" i="2"/>
  <c r="CF413" i="2"/>
  <c r="CH413" i="2"/>
  <c r="CI413" i="2"/>
  <c r="CJ413" i="2"/>
  <c r="CK413" i="2"/>
  <c r="CL413" i="2"/>
  <c r="CN413" i="2"/>
  <c r="CM413" i="2" s="1"/>
  <c r="CP413" i="2"/>
  <c r="CR413" i="2" s="1"/>
  <c r="CQ413" i="2"/>
  <c r="CS413" i="2"/>
  <c r="CT413" i="2"/>
  <c r="CU413" i="2"/>
  <c r="CV413" i="2"/>
  <c r="CX413" i="2"/>
  <c r="CY413" i="2" a="1"/>
  <c r="CY413" i="2" s="1"/>
  <c r="CZ413" i="2" s="1"/>
  <c r="CW413" i="2" s="1"/>
  <c r="DA413" i="2"/>
  <c r="DC413" i="2"/>
  <c r="DD413" i="2" a="1"/>
  <c r="DD413" i="2"/>
  <c r="DE413" i="2" s="1"/>
  <c r="DB413" i="2" s="1"/>
  <c r="DF413" i="2"/>
  <c r="DG413" i="2"/>
  <c r="DH413" i="2"/>
  <c r="DI413" i="2"/>
  <c r="DJ413" i="2"/>
  <c r="DK413" i="2"/>
  <c r="DL413" i="2"/>
  <c r="DN413" i="2" a="1"/>
  <c r="DN413" i="2" s="1"/>
  <c r="DQ413" i="2" s="1"/>
  <c r="DO413" i="2"/>
  <c r="DS413" i="2"/>
  <c r="DR413" i="2" s="1"/>
  <c r="DT413" i="2"/>
  <c r="DV413" i="2"/>
  <c r="DW413" i="2"/>
  <c r="DU413" i="2" s="1"/>
  <c r="DY413" i="2"/>
  <c r="DZ413" i="2" s="1"/>
  <c r="EB413" i="2"/>
  <c r="DX413" i="2" s="1"/>
  <c r="EC413" i="2"/>
  <c r="ED413" i="2"/>
  <c r="EF413" i="2" s="1"/>
  <c r="EG413" i="2"/>
  <c r="EH413" i="2"/>
  <c r="EI413" i="2"/>
  <c r="EJ413" i="2"/>
  <c r="C414" i="2"/>
  <c r="G414" i="2"/>
  <c r="H414" i="2"/>
  <c r="J414" i="2"/>
  <c r="L414" i="2"/>
  <c r="N414" i="2"/>
  <c r="O414" i="2"/>
  <c r="P414" i="2"/>
  <c r="Q414" i="2"/>
  <c r="S414" i="2"/>
  <c r="T414" i="2"/>
  <c r="R414" i="2" s="1"/>
  <c r="U414" i="2"/>
  <c r="W414" i="2"/>
  <c r="X414" i="2"/>
  <c r="Y414" i="2"/>
  <c r="V414" i="2" s="1"/>
  <c r="AA414" i="2" a="1"/>
  <c r="AA414" i="2"/>
  <c r="AB414" i="2" a="1"/>
  <c r="AB414" i="2"/>
  <c r="AC414" i="2"/>
  <c r="AF414" i="2" a="1"/>
  <c r="AF414" i="2" s="1"/>
  <c r="AG414" i="2" s="1"/>
  <c r="AE414" i="2" s="1"/>
  <c r="AH414" i="2"/>
  <c r="AI414" i="2"/>
  <c r="AK414" i="2"/>
  <c r="AL414" i="2"/>
  <c r="AM414" i="2"/>
  <c r="AN414" i="2"/>
  <c r="AO414" i="2"/>
  <c r="AQ414" i="2"/>
  <c r="AP414" i="2" s="1"/>
  <c r="AR414" i="2"/>
  <c r="AS414" i="2"/>
  <c r="AT414" i="2"/>
  <c r="AU414" i="2"/>
  <c r="AV414" i="2"/>
  <c r="AW414" i="2"/>
  <c r="AX414" i="2"/>
  <c r="AY414" i="2"/>
  <c r="AZ414" i="2"/>
  <c r="BA414" i="2"/>
  <c r="BC414" i="2"/>
  <c r="BD414" i="2"/>
  <c r="BB414" i="2" s="1"/>
  <c r="BF414" i="2"/>
  <c r="BG414" i="2"/>
  <c r="BE414" i="2" s="1"/>
  <c r="BI414" i="2"/>
  <c r="BH414" i="2" s="1"/>
  <c r="BJ414" i="2"/>
  <c r="BL414" i="2" a="1"/>
  <c r="BL414" i="2"/>
  <c r="BM414" i="2" s="1"/>
  <c r="BP414" i="2"/>
  <c r="BQ414" i="2"/>
  <c r="BR414" i="2"/>
  <c r="BS414" i="2"/>
  <c r="BT414" i="2"/>
  <c r="BU414" i="2"/>
  <c r="BV414" i="2"/>
  <c r="BW414" i="2"/>
  <c r="BY414" i="2"/>
  <c r="BX414" i="2" s="1"/>
  <c r="BZ414" i="2"/>
  <c r="CB414" i="2"/>
  <c r="CC414" i="2"/>
  <c r="CD414" i="2"/>
  <c r="CF414" i="2" s="1"/>
  <c r="CG414" i="2" s="1"/>
  <c r="CA414" i="2" s="1"/>
  <c r="CE414" i="2"/>
  <c r="CH414" i="2"/>
  <c r="CJ414" i="2"/>
  <c r="CK414" i="2"/>
  <c r="CL414" i="2"/>
  <c r="CI414" i="2" s="1"/>
  <c r="CN414" i="2"/>
  <c r="CM414" i="2" s="1"/>
  <c r="CP414" i="2"/>
  <c r="CQ414" i="2"/>
  <c r="CU414" i="2"/>
  <c r="CV414" i="2"/>
  <c r="CT414" i="2" s="1"/>
  <c r="CX414" i="2"/>
  <c r="CY414" i="2" a="1"/>
  <c r="CY414" i="2" s="1"/>
  <c r="CZ414" i="2" s="1"/>
  <c r="CW414" i="2" s="1"/>
  <c r="DC414" i="2"/>
  <c r="DD414" i="2" a="1"/>
  <c r="DD414" i="2"/>
  <c r="DE414" i="2" s="1"/>
  <c r="DB414" i="2" s="1"/>
  <c r="DH414" i="2"/>
  <c r="DG414" i="2" s="1"/>
  <c r="DI414" i="2"/>
  <c r="DJ414" i="2"/>
  <c r="DK414" i="2"/>
  <c r="DL414" i="2"/>
  <c r="DN414" i="2" a="1"/>
  <c r="DN414" i="2" s="1"/>
  <c r="DO414" i="2"/>
  <c r="DQ414" i="2"/>
  <c r="DR414" i="2"/>
  <c r="DS414" i="2"/>
  <c r="DT414" i="2"/>
  <c r="DV414" i="2"/>
  <c r="DW414" i="2"/>
  <c r="DU414" i="2" s="1"/>
  <c r="DY414" i="2"/>
  <c r="EA414" i="2" s="1"/>
  <c r="DZ414" i="2"/>
  <c r="EB414" i="2"/>
  <c r="EC414" i="2"/>
  <c r="ED414" i="2"/>
  <c r="EE414" i="2"/>
  <c r="EF414" i="2"/>
  <c r="EH414" i="2"/>
  <c r="C415" i="2"/>
  <c r="G415" i="2"/>
  <c r="H415" i="2"/>
  <c r="I415" i="2"/>
  <c r="J415" i="2"/>
  <c r="L415" i="2"/>
  <c r="N415" i="2"/>
  <c r="O415" i="2"/>
  <c r="P415" i="2"/>
  <c r="Q415" i="2"/>
  <c r="S415" i="2"/>
  <c r="T415" i="2"/>
  <c r="R415" i="2" s="1"/>
  <c r="U415" i="2"/>
  <c r="W415" i="2"/>
  <c r="X415" i="2"/>
  <c r="Y415" i="2"/>
  <c r="Z415" i="2"/>
  <c r="AA415" i="2" a="1"/>
  <c r="AA415" i="2"/>
  <c r="AB415" i="2" a="1"/>
  <c r="AB415" i="2"/>
  <c r="AC415" i="2"/>
  <c r="AD415" i="2"/>
  <c r="AF415" i="2" a="1"/>
  <c r="AF415" i="2" s="1"/>
  <c r="AG415" i="2" s="1"/>
  <c r="AE415" i="2" s="1"/>
  <c r="AH415" i="2"/>
  <c r="AI415" i="2"/>
  <c r="AK415" i="2"/>
  <c r="AL415" i="2"/>
  <c r="AJ415" i="2" s="1"/>
  <c r="AM415" i="2"/>
  <c r="AN415" i="2"/>
  <c r="AO415" i="2"/>
  <c r="AQ415" i="2"/>
  <c r="AP415" i="2" s="1"/>
  <c r="AR415" i="2"/>
  <c r="AT415" i="2"/>
  <c r="AS415" i="2" s="1"/>
  <c r="AU415" i="2"/>
  <c r="AW415" i="2"/>
  <c r="AV415" i="2" s="1"/>
  <c r="AX415" i="2"/>
  <c r="AY415" i="2"/>
  <c r="AZ415" i="2"/>
  <c r="BA415" i="2"/>
  <c r="BC415" i="2"/>
  <c r="BB415" i="2" s="1"/>
  <c r="BD415" i="2"/>
  <c r="BE415" i="2"/>
  <c r="BF415" i="2"/>
  <c r="BG415" i="2"/>
  <c r="BH415" i="2"/>
  <c r="BI415" i="2"/>
  <c r="BJ415" i="2"/>
  <c r="BL415" i="2" a="1"/>
  <c r="BL415" i="2"/>
  <c r="BM415" i="2" s="1"/>
  <c r="BN415" i="2"/>
  <c r="BP415" i="2"/>
  <c r="BQ415" i="2"/>
  <c r="BR415" i="2"/>
  <c r="BS415" i="2"/>
  <c r="BT415" i="2"/>
  <c r="BU415" i="2"/>
  <c r="BV415" i="2"/>
  <c r="BW415" i="2"/>
  <c r="BX415" i="2"/>
  <c r="BY415" i="2"/>
  <c r="BZ415" i="2"/>
  <c r="CB415" i="2"/>
  <c r="CC415" i="2"/>
  <c r="CD415" i="2"/>
  <c r="CF415" i="2" s="1"/>
  <c r="CG415" i="2" s="1"/>
  <c r="CE415" i="2"/>
  <c r="CH415" i="2"/>
  <c r="CJ415" i="2"/>
  <c r="CK415" i="2"/>
  <c r="CL415" i="2"/>
  <c r="CN415" i="2"/>
  <c r="CM415" i="2" s="1"/>
  <c r="CP415" i="2"/>
  <c r="CS415" i="2" s="1"/>
  <c r="CQ415" i="2"/>
  <c r="CT415" i="2"/>
  <c r="CU415" i="2"/>
  <c r="CV415" i="2"/>
  <c r="CW415" i="2"/>
  <c r="CX415" i="2"/>
  <c r="DA415" i="2" s="1"/>
  <c r="CY415" i="2" a="1"/>
  <c r="CY415" i="2"/>
  <c r="CZ415" i="2" s="1"/>
  <c r="DC415" i="2"/>
  <c r="DF415" i="2" s="1"/>
  <c r="DD415" i="2" a="1"/>
  <c r="DD415" i="2"/>
  <c r="DE415" i="2" s="1"/>
  <c r="DB415" i="2" s="1"/>
  <c r="DH415" i="2"/>
  <c r="DG415" i="2" s="1"/>
  <c r="DI415" i="2"/>
  <c r="DK415" i="2"/>
  <c r="DJ415" i="2" s="1"/>
  <c r="DL415" i="2"/>
  <c r="DN415" i="2" a="1"/>
  <c r="DN415" i="2" s="1"/>
  <c r="DO415" i="2"/>
  <c r="DP415" i="2" s="1"/>
  <c r="DM415" i="2" s="1"/>
  <c r="DR415" i="2"/>
  <c r="DS415" i="2"/>
  <c r="DT415" i="2"/>
  <c r="DV415" i="2"/>
  <c r="DW415" i="2"/>
  <c r="DU415" i="2" s="1"/>
  <c r="DX415" i="2"/>
  <c r="DY415" i="2"/>
  <c r="DZ415" i="2" s="1"/>
  <c r="EB415" i="2"/>
  <c r="EC415" i="2"/>
  <c r="ED415" i="2"/>
  <c r="EE415" i="2"/>
  <c r="EF415" i="2"/>
  <c r="EG415" i="2"/>
  <c r="EH415" i="2"/>
  <c r="EJ415" i="2" s="1"/>
  <c r="C416" i="2"/>
  <c r="G416" i="2"/>
  <c r="H416" i="2"/>
  <c r="J416" i="2"/>
  <c r="L416" i="2"/>
  <c r="N416" i="2"/>
  <c r="O416" i="2"/>
  <c r="P416" i="2"/>
  <c r="Q416" i="2"/>
  <c r="S416" i="2"/>
  <c r="T416" i="2"/>
  <c r="R416" i="2" s="1"/>
  <c r="U416" i="2"/>
  <c r="V416" i="2"/>
  <c r="W416" i="2"/>
  <c r="X416" i="2"/>
  <c r="Y416" i="2"/>
  <c r="AA416" i="2" a="1"/>
  <c r="AA416" i="2"/>
  <c r="AB416" i="2" a="1"/>
  <c r="AB416" i="2"/>
  <c r="AD416" i="2" s="1"/>
  <c r="AC416" i="2"/>
  <c r="Z416" i="2" s="1"/>
  <c r="AF416" i="2" a="1"/>
  <c r="AF416" i="2" s="1"/>
  <c r="AG416" i="2" s="1"/>
  <c r="AH416" i="2"/>
  <c r="AI416" i="2"/>
  <c r="AK416" i="2"/>
  <c r="AJ416" i="2" s="1"/>
  <c r="AL416" i="2"/>
  <c r="AM416" i="2"/>
  <c r="AN416" i="2"/>
  <c r="AO416" i="2"/>
  <c r="AP416" i="2"/>
  <c r="AQ416" i="2"/>
  <c r="AR416" i="2"/>
  <c r="AS416" i="2"/>
  <c r="AT416" i="2"/>
  <c r="AU416" i="2"/>
  <c r="AW416" i="2"/>
  <c r="AV416" i="2" s="1"/>
  <c r="AX416" i="2"/>
  <c r="AY416" i="2"/>
  <c r="AZ416" i="2"/>
  <c r="BA416" i="2"/>
  <c r="BC416" i="2"/>
  <c r="BB416" i="2" s="1"/>
  <c r="BD416" i="2"/>
  <c r="BE416" i="2"/>
  <c r="BF416" i="2"/>
  <c r="BG416" i="2"/>
  <c r="BH416" i="2"/>
  <c r="BI416" i="2"/>
  <c r="BJ416" i="2"/>
  <c r="BK416" i="2"/>
  <c r="BL416" i="2" a="1"/>
  <c r="BL416" i="2"/>
  <c r="BM416" i="2" s="1"/>
  <c r="BP416" i="2"/>
  <c r="BQ416" i="2"/>
  <c r="BR416" i="2"/>
  <c r="BS416" i="2"/>
  <c r="BT416" i="2"/>
  <c r="BU416" i="2"/>
  <c r="BV416" i="2"/>
  <c r="BW416" i="2"/>
  <c r="BO416" i="2" s="1"/>
  <c r="BY416" i="2"/>
  <c r="BZ416" i="2"/>
  <c r="BX416" i="2" s="1"/>
  <c r="CB416" i="2"/>
  <c r="CC416" i="2"/>
  <c r="CD416" i="2"/>
  <c r="CE416" i="2"/>
  <c r="CF416" i="2"/>
  <c r="CH416" i="2"/>
  <c r="CJ416" i="2"/>
  <c r="CK416" i="2"/>
  <c r="CL416" i="2"/>
  <c r="CM416" i="2"/>
  <c r="CN416" i="2"/>
  <c r="CP416" i="2"/>
  <c r="CQ416" i="2"/>
  <c r="CR416" i="2"/>
  <c r="CS416" i="2"/>
  <c r="CT416" i="2"/>
  <c r="CU416" i="2"/>
  <c r="CV416" i="2"/>
  <c r="CX416" i="2"/>
  <c r="CY416" i="2" a="1"/>
  <c r="CY416" i="2"/>
  <c r="CZ416" i="2" s="1"/>
  <c r="CW416" i="2" s="1"/>
  <c r="DB416" i="2"/>
  <c r="DC416" i="2"/>
  <c r="DF416" i="2" s="1"/>
  <c r="DD416" i="2" a="1"/>
  <c r="DD416" i="2"/>
  <c r="DE416" i="2" s="1"/>
  <c r="DG416" i="2"/>
  <c r="DH416" i="2"/>
  <c r="DI416" i="2"/>
  <c r="DJ416" i="2"/>
  <c r="DK416" i="2"/>
  <c r="DL416" i="2"/>
  <c r="DN416" i="2" a="1"/>
  <c r="DN416" i="2" s="1"/>
  <c r="DQ416" i="2" s="1"/>
  <c r="DO416" i="2"/>
  <c r="DS416" i="2"/>
  <c r="DR416" i="2" s="1"/>
  <c r="DT416" i="2"/>
  <c r="DU416" i="2"/>
  <c r="DV416" i="2"/>
  <c r="DW416" i="2"/>
  <c r="DX416" i="2"/>
  <c r="DY416" i="2"/>
  <c r="DZ416" i="2" s="1"/>
  <c r="EB416" i="2"/>
  <c r="EC416" i="2"/>
  <c r="ED416" i="2"/>
  <c r="EE416" i="2" s="1"/>
  <c r="EG416" i="2"/>
  <c r="EH416" i="2"/>
  <c r="EI416" i="2"/>
  <c r="EJ416" i="2"/>
  <c r="C417" i="2"/>
  <c r="G417" i="2"/>
  <c r="H417" i="2"/>
  <c r="J417" i="2"/>
  <c r="L417" i="2"/>
  <c r="N417" i="2"/>
  <c r="O417" i="2"/>
  <c r="P417" i="2"/>
  <c r="M417" i="2" s="1"/>
  <c r="Q417" i="2"/>
  <c r="S417" i="2"/>
  <c r="T417" i="2"/>
  <c r="R417" i="2" s="1"/>
  <c r="U417" i="2"/>
  <c r="W417" i="2"/>
  <c r="X417" i="2"/>
  <c r="V417" i="2" s="1"/>
  <c r="Y417" i="2"/>
  <c r="AA417" i="2" a="1"/>
  <c r="AA417" i="2" s="1"/>
  <c r="AB417" i="2" a="1"/>
  <c r="AB417" i="2"/>
  <c r="AC417" i="2"/>
  <c r="AF417" i="2" a="1"/>
  <c r="AF417" i="2" s="1"/>
  <c r="AG417" i="2" s="1"/>
  <c r="AH417" i="2"/>
  <c r="AI417" i="2"/>
  <c r="AK417" i="2"/>
  <c r="AL417" i="2"/>
  <c r="AN417" i="2"/>
  <c r="AM417" i="2" s="1"/>
  <c r="AO417" i="2"/>
  <c r="AP417" i="2"/>
  <c r="AQ417" i="2"/>
  <c r="AR417" i="2"/>
  <c r="AS417" i="2"/>
  <c r="AT417" i="2"/>
  <c r="AU417" i="2"/>
  <c r="AV417" i="2"/>
  <c r="AW417" i="2"/>
  <c r="AX417" i="2"/>
  <c r="AZ417" i="2"/>
  <c r="BA417" i="2"/>
  <c r="AY417" i="2" s="1"/>
  <c r="BC417" i="2"/>
  <c r="BB417" i="2" s="1"/>
  <c r="BD417" i="2"/>
  <c r="BE417" i="2"/>
  <c r="BF417" i="2"/>
  <c r="BG417" i="2"/>
  <c r="BI417" i="2"/>
  <c r="BH417" i="2" s="1"/>
  <c r="BJ417" i="2"/>
  <c r="BL417" i="2" a="1"/>
  <c r="BL417" i="2" s="1"/>
  <c r="BN417" i="2" s="1"/>
  <c r="BM417" i="2"/>
  <c r="BP417" i="2"/>
  <c r="BQ417" i="2"/>
  <c r="BR417" i="2"/>
  <c r="BS417" i="2"/>
  <c r="BT417" i="2"/>
  <c r="BU417" i="2"/>
  <c r="BV417" i="2"/>
  <c r="BK417" i="2" s="1"/>
  <c r="BW417" i="2"/>
  <c r="BX417" i="2"/>
  <c r="BY417" i="2"/>
  <c r="BZ417" i="2"/>
  <c r="CB417" i="2"/>
  <c r="CC417" i="2"/>
  <c r="CD417" i="2"/>
  <c r="CF417" i="2" s="1"/>
  <c r="CE417" i="2"/>
  <c r="CH417" i="2"/>
  <c r="CJ417" i="2"/>
  <c r="CI417" i="2" s="1"/>
  <c r="CK417" i="2"/>
  <c r="CL417" i="2"/>
  <c r="CN417" i="2"/>
  <c r="CM417" i="2" s="1"/>
  <c r="CP417" i="2"/>
  <c r="CR417" i="2" s="1"/>
  <c r="CQ417" i="2"/>
  <c r="CT417" i="2"/>
  <c r="CU417" i="2"/>
  <c r="CV417" i="2"/>
  <c r="CX417" i="2"/>
  <c r="CY417" i="2" a="1"/>
  <c r="CY417" i="2" s="1"/>
  <c r="CZ417" i="2" s="1"/>
  <c r="CW417" i="2" s="1"/>
  <c r="DC417" i="2"/>
  <c r="DF417" i="2" s="1"/>
  <c r="DD417" i="2" a="1"/>
  <c r="DD417" i="2"/>
  <c r="DE417" i="2"/>
  <c r="DB417" i="2" s="1"/>
  <c r="DG417" i="2"/>
  <c r="DH417" i="2"/>
  <c r="DI417" i="2"/>
  <c r="DJ417" i="2"/>
  <c r="DK417" i="2"/>
  <c r="DL417" i="2"/>
  <c r="DN417" i="2" a="1"/>
  <c r="DN417" i="2" s="1"/>
  <c r="DQ417" i="2" s="1"/>
  <c r="DO417" i="2"/>
  <c r="DS417" i="2"/>
  <c r="DR417" i="2" s="1"/>
  <c r="DT417" i="2"/>
  <c r="DV417" i="2"/>
  <c r="DU417" i="2" s="1"/>
  <c r="DW417" i="2"/>
  <c r="DY417" i="2"/>
  <c r="DZ417" i="2" s="1"/>
  <c r="EB417" i="2"/>
  <c r="EC417" i="2"/>
  <c r="ED417" i="2"/>
  <c r="EF417" i="2" s="1"/>
  <c r="EG417" i="2"/>
  <c r="EH417" i="2"/>
  <c r="EI417" i="2"/>
  <c r="EJ417" i="2"/>
  <c r="C418" i="2"/>
  <c r="G418" i="2"/>
  <c r="H418" i="2"/>
  <c r="J418" i="2"/>
  <c r="L418" i="2"/>
  <c r="N418" i="2"/>
  <c r="O418" i="2"/>
  <c r="P418" i="2"/>
  <c r="Q418" i="2"/>
  <c r="R418" i="2"/>
  <c r="S418" i="2"/>
  <c r="T418" i="2"/>
  <c r="U418" i="2"/>
  <c r="W418" i="2"/>
  <c r="X418" i="2"/>
  <c r="V418" i="2" s="1"/>
  <c r="Y418" i="2"/>
  <c r="AA418" i="2" a="1"/>
  <c r="AA418" i="2" s="1"/>
  <c r="AD418" i="2" s="1"/>
  <c r="Z418" i="2" s="1"/>
  <c r="AB418" i="2" a="1"/>
  <c r="AB418" i="2"/>
  <c r="AC418" i="2"/>
  <c r="AF418" i="2" a="1"/>
  <c r="AF418" i="2" s="1"/>
  <c r="AG418" i="2" s="1"/>
  <c r="AE418" i="2" s="1"/>
  <c r="AH418" i="2"/>
  <c r="AI418" i="2"/>
  <c r="AK418" i="2"/>
  <c r="AL418" i="2"/>
  <c r="AJ418" i="2" s="1"/>
  <c r="AM418" i="2"/>
  <c r="AN418" i="2"/>
  <c r="AO418" i="2"/>
  <c r="AQ418" i="2"/>
  <c r="AP418" i="2" s="1"/>
  <c r="AR418" i="2"/>
  <c r="AT418" i="2"/>
  <c r="AU418" i="2"/>
  <c r="AS418" i="2" s="1"/>
  <c r="AV418" i="2"/>
  <c r="AW418" i="2"/>
  <c r="AX418" i="2"/>
  <c r="AZ418" i="2"/>
  <c r="BA418" i="2"/>
  <c r="AY418" i="2" s="1"/>
  <c r="BC418" i="2"/>
  <c r="BB418" i="2" s="1"/>
  <c r="BD418" i="2"/>
  <c r="BE418" i="2"/>
  <c r="BF418" i="2"/>
  <c r="BG418" i="2"/>
  <c r="BI418" i="2"/>
  <c r="BH418" i="2" s="1"/>
  <c r="BJ418" i="2"/>
  <c r="BL418" i="2" a="1"/>
  <c r="BL418" i="2" s="1"/>
  <c r="BP418" i="2"/>
  <c r="BQ418" i="2"/>
  <c r="BR418" i="2"/>
  <c r="BS418" i="2"/>
  <c r="BT418" i="2"/>
  <c r="BU418" i="2"/>
  <c r="BV418" i="2"/>
  <c r="BW418" i="2"/>
  <c r="BY418" i="2"/>
  <c r="BZ418" i="2"/>
  <c r="BX418" i="2" s="1"/>
  <c r="CB418" i="2"/>
  <c r="CC418" i="2"/>
  <c r="CD418" i="2"/>
  <c r="CF418" i="2" s="1"/>
  <c r="CG418" i="2" s="1"/>
  <c r="CA418" i="2" s="1"/>
  <c r="CE418" i="2"/>
  <c r="CH418" i="2"/>
  <c r="CJ418" i="2"/>
  <c r="CK418" i="2"/>
  <c r="CL418" i="2"/>
  <c r="CI418" i="2" s="1"/>
  <c r="CN418" i="2"/>
  <c r="CM418" i="2" s="1"/>
  <c r="CP418" i="2"/>
  <c r="CQ418" i="2"/>
  <c r="CR418" i="2" s="1"/>
  <c r="CU418" i="2"/>
  <c r="CV418" i="2"/>
  <c r="CT418" i="2" s="1"/>
  <c r="CX418" i="2"/>
  <c r="CY418" i="2" a="1"/>
  <c r="CY418" i="2"/>
  <c r="CZ418" i="2" s="1"/>
  <c r="CW418" i="2" s="1"/>
  <c r="DC418" i="2"/>
  <c r="DF418" i="2" s="1"/>
  <c r="DD418" i="2" a="1"/>
  <c r="DD418" i="2" s="1"/>
  <c r="DE418" i="2" s="1"/>
  <c r="DB418" i="2" s="1"/>
  <c r="DH418" i="2"/>
  <c r="DG418" i="2" s="1"/>
  <c r="DI418" i="2"/>
  <c r="DK418" i="2"/>
  <c r="DL418" i="2"/>
  <c r="DJ418" i="2" s="1"/>
  <c r="DN418" i="2" a="1"/>
  <c r="DN418" i="2" s="1"/>
  <c r="DQ418" i="2" s="1"/>
  <c r="DO418" i="2"/>
  <c r="DR418" i="2"/>
  <c r="DS418" i="2"/>
  <c r="DT418" i="2"/>
  <c r="DU418" i="2"/>
  <c r="DV418" i="2"/>
  <c r="DW418" i="2"/>
  <c r="DY418" i="2"/>
  <c r="DZ418" i="2" s="1"/>
  <c r="EA418" i="2"/>
  <c r="EB418" i="2"/>
  <c r="DX418" i="2" s="1"/>
  <c r="EC418" i="2"/>
  <c r="ED418" i="2"/>
  <c r="EE418" i="2"/>
  <c r="EF418" i="2"/>
  <c r="EG418" i="2"/>
  <c r="EH418" i="2"/>
  <c r="EI418" i="2"/>
  <c r="EJ418" i="2"/>
  <c r="C419" i="2"/>
  <c r="G419" i="2"/>
  <c r="H419" i="2"/>
  <c r="J419" i="2"/>
  <c r="L419" i="2"/>
  <c r="I419" i="2" s="1"/>
  <c r="N419" i="2"/>
  <c r="O419" i="2"/>
  <c r="P419" i="2"/>
  <c r="Q419" i="2"/>
  <c r="S419" i="2"/>
  <c r="T419" i="2"/>
  <c r="R419" i="2" s="1"/>
  <c r="U419" i="2"/>
  <c r="W419" i="2"/>
  <c r="X419" i="2"/>
  <c r="V419" i="2" s="1"/>
  <c r="Y419" i="2"/>
  <c r="AA419" i="2" a="1"/>
  <c r="AA419" i="2"/>
  <c r="AB419" i="2" a="1"/>
  <c r="AB419" i="2"/>
  <c r="AD419" i="2" s="1"/>
  <c r="AC419" i="2"/>
  <c r="AF419" i="2" a="1"/>
  <c r="AF419" i="2" s="1"/>
  <c r="AG419" i="2"/>
  <c r="AH419" i="2"/>
  <c r="AI419" i="2"/>
  <c r="AE419" i="2" s="1"/>
  <c r="AJ419" i="2"/>
  <c r="AK419" i="2"/>
  <c r="AL419" i="2"/>
  <c r="AN419" i="2"/>
  <c r="AO419" i="2"/>
  <c r="AM419" i="2" s="1"/>
  <c r="AQ419" i="2"/>
  <c r="AP419" i="2" s="1"/>
  <c r="AR419" i="2"/>
  <c r="AS419" i="2"/>
  <c r="AT419" i="2"/>
  <c r="AU419" i="2"/>
  <c r="AW419" i="2"/>
  <c r="AV419" i="2" s="1"/>
  <c r="AX419" i="2"/>
  <c r="AZ419" i="2"/>
  <c r="AY419" i="2" s="1"/>
  <c r="BA419" i="2"/>
  <c r="BB419" i="2"/>
  <c r="BC419" i="2"/>
  <c r="BD419" i="2"/>
  <c r="BF419" i="2"/>
  <c r="BG419" i="2"/>
  <c r="BE419" i="2" s="1"/>
  <c r="BI419" i="2"/>
  <c r="BJ419" i="2"/>
  <c r="BH419" i="2" s="1"/>
  <c r="BL419" i="2" a="1"/>
  <c r="BL419" i="2"/>
  <c r="BM419" i="2" s="1"/>
  <c r="BP419" i="2"/>
  <c r="BQ419" i="2"/>
  <c r="BR419" i="2"/>
  <c r="BS419" i="2"/>
  <c r="BT419" i="2"/>
  <c r="BU419" i="2"/>
  <c r="BV419" i="2"/>
  <c r="BW419" i="2"/>
  <c r="BY419" i="2"/>
  <c r="BZ419" i="2"/>
  <c r="BX419" i="2" s="1"/>
  <c r="CB419" i="2"/>
  <c r="CC419" i="2"/>
  <c r="CD419" i="2"/>
  <c r="CE419" i="2"/>
  <c r="CF419" i="2"/>
  <c r="CG419" i="2"/>
  <c r="CH419" i="2"/>
  <c r="CJ419" i="2"/>
  <c r="CI419" i="2" s="1"/>
  <c r="CK419" i="2"/>
  <c r="CL419" i="2"/>
  <c r="CM419" i="2"/>
  <c r="CN419" i="2"/>
  <c r="CP419" i="2"/>
  <c r="CS419" i="2" s="1"/>
  <c r="CO419" i="2" s="1"/>
  <c r="CQ419" i="2"/>
  <c r="CR419" i="2"/>
  <c r="CT419" i="2"/>
  <c r="CU419" i="2"/>
  <c r="CV419" i="2"/>
  <c r="CX419" i="2"/>
  <c r="CY419" i="2" a="1"/>
  <c r="CY419" i="2"/>
  <c r="CZ419" i="2" s="1"/>
  <c r="CW419" i="2" s="1"/>
  <c r="DA419" i="2"/>
  <c r="DC419" i="2"/>
  <c r="DD419" i="2" a="1"/>
  <c r="DD419" i="2" s="1"/>
  <c r="DH419" i="2"/>
  <c r="DG419" i="2" s="1"/>
  <c r="DI419" i="2"/>
  <c r="DJ419" i="2"/>
  <c r="DK419" i="2"/>
  <c r="DL419" i="2"/>
  <c r="DN419" i="2" a="1"/>
  <c r="DN419" i="2" s="1"/>
  <c r="DO419" i="2"/>
  <c r="DP419" i="2"/>
  <c r="DM419" i="2" s="1"/>
  <c r="DQ419" i="2"/>
  <c r="DS419" i="2"/>
  <c r="DR419" i="2" s="1"/>
  <c r="DT419" i="2"/>
  <c r="DU419" i="2"/>
  <c r="DV419" i="2"/>
  <c r="DW419" i="2"/>
  <c r="DY419" i="2"/>
  <c r="DX419" i="2" s="1"/>
  <c r="EA419" i="2"/>
  <c r="EB419" i="2"/>
  <c r="EC419" i="2"/>
  <c r="ED419" i="2"/>
  <c r="EE419" i="2"/>
  <c r="EF419" i="2"/>
  <c r="EG419" i="2"/>
  <c r="EH419" i="2"/>
  <c r="EJ419" i="2" s="1"/>
  <c r="EI419" i="2"/>
  <c r="C420" i="2"/>
  <c r="H420" i="2"/>
  <c r="G420" i="2" s="1"/>
  <c r="J420" i="2"/>
  <c r="L420" i="2"/>
  <c r="N420" i="2"/>
  <c r="O420" i="2"/>
  <c r="P420" i="2"/>
  <c r="Q420" i="2"/>
  <c r="S420" i="2"/>
  <c r="T420" i="2"/>
  <c r="R420" i="2" s="1"/>
  <c r="U420" i="2"/>
  <c r="W420" i="2"/>
  <c r="X420" i="2"/>
  <c r="Y420" i="2"/>
  <c r="AA420" i="2" a="1"/>
  <c r="AA420" i="2"/>
  <c r="AB420" i="2" a="1"/>
  <c r="AB420" i="2" s="1"/>
  <c r="AD420" i="2" s="1"/>
  <c r="Z420" i="2" s="1"/>
  <c r="AC420" i="2"/>
  <c r="AF420" i="2" a="1"/>
  <c r="AF420" i="2" s="1"/>
  <c r="AG420" i="2"/>
  <c r="AH420" i="2"/>
  <c r="AI420" i="2"/>
  <c r="AJ420" i="2"/>
  <c r="AK420" i="2"/>
  <c r="AL420" i="2"/>
  <c r="AN420" i="2"/>
  <c r="AO420" i="2"/>
  <c r="AM420" i="2" s="1"/>
  <c r="AP420" i="2"/>
  <c r="AQ420" i="2"/>
  <c r="AR420" i="2"/>
  <c r="AT420" i="2"/>
  <c r="AU420" i="2"/>
  <c r="AS420" i="2" s="1"/>
  <c r="AW420" i="2"/>
  <c r="AX420" i="2"/>
  <c r="AY420" i="2"/>
  <c r="AZ420" i="2"/>
  <c r="BA420" i="2"/>
  <c r="BC420" i="2"/>
  <c r="BB420" i="2" s="1"/>
  <c r="BD420" i="2"/>
  <c r="BF420" i="2"/>
  <c r="BG420" i="2"/>
  <c r="BE420" i="2" s="1"/>
  <c r="BH420" i="2"/>
  <c r="BI420" i="2"/>
  <c r="BJ420" i="2"/>
  <c r="BL420" i="2" a="1"/>
  <c r="BL420" i="2"/>
  <c r="BM420" i="2" s="1"/>
  <c r="BN420" i="2"/>
  <c r="BP420" i="2"/>
  <c r="BQ420" i="2"/>
  <c r="BR420" i="2"/>
  <c r="BS420" i="2"/>
  <c r="BT420" i="2"/>
  <c r="BU420" i="2"/>
  <c r="BV420" i="2"/>
  <c r="BO420" i="2" s="1"/>
  <c r="BW420" i="2"/>
  <c r="BX420" i="2"/>
  <c r="BY420" i="2"/>
  <c r="BZ420" i="2"/>
  <c r="CB420" i="2"/>
  <c r="CC420" i="2"/>
  <c r="CD420" i="2"/>
  <c r="CE420" i="2"/>
  <c r="CF420" i="2" s="1"/>
  <c r="CH420" i="2"/>
  <c r="CJ420" i="2"/>
  <c r="CK420" i="2"/>
  <c r="CL420" i="2"/>
  <c r="CM420" i="2"/>
  <c r="CN420" i="2"/>
  <c r="CP420" i="2"/>
  <c r="CQ420" i="2"/>
  <c r="CU420" i="2"/>
  <c r="CT420" i="2" s="1"/>
  <c r="CV420" i="2"/>
  <c r="CX420" i="2"/>
  <c r="DA420" i="2" s="1"/>
  <c r="CY420" i="2" a="1"/>
  <c r="CY420" i="2"/>
  <c r="CZ420" i="2" s="1"/>
  <c r="CW420" i="2" s="1"/>
  <c r="DC420" i="2"/>
  <c r="DD420" i="2" a="1"/>
  <c r="DD420" i="2"/>
  <c r="DE420" i="2" s="1"/>
  <c r="DB420" i="2" s="1"/>
  <c r="DF420" i="2"/>
  <c r="DG420" i="2"/>
  <c r="DH420" i="2"/>
  <c r="DI420" i="2"/>
  <c r="DK420" i="2"/>
  <c r="DL420" i="2"/>
  <c r="DJ420" i="2" s="1"/>
  <c r="DN420" i="2" a="1"/>
  <c r="DN420" i="2"/>
  <c r="DQ420" i="2" s="1"/>
  <c r="DO420" i="2"/>
  <c r="DP420" i="2" s="1"/>
  <c r="DM420" i="2" s="1"/>
  <c r="DS420" i="2"/>
  <c r="DR420" i="2" s="1"/>
  <c r="DT420" i="2"/>
  <c r="DV420" i="2"/>
  <c r="DW420" i="2"/>
  <c r="DU420" i="2" s="1"/>
  <c r="DX420" i="2"/>
  <c r="DY420" i="2"/>
  <c r="DZ420" i="2" s="1"/>
  <c r="EB420" i="2"/>
  <c r="ED420" i="2"/>
  <c r="EC420" i="2" s="1"/>
  <c r="EF420" i="2"/>
  <c r="EG420" i="2"/>
  <c r="EH420" i="2"/>
  <c r="EI420" i="2"/>
  <c r="EJ420" i="2"/>
  <c r="C421" i="2"/>
  <c r="G421" i="2"/>
  <c r="H421" i="2"/>
  <c r="J421" i="2"/>
  <c r="L421" i="2"/>
  <c r="N421" i="2"/>
  <c r="O421" i="2"/>
  <c r="P421" i="2"/>
  <c r="M421" i="2" s="1"/>
  <c r="Q421" i="2"/>
  <c r="S421" i="2"/>
  <c r="T421" i="2"/>
  <c r="U421" i="2"/>
  <c r="V421" i="2"/>
  <c r="W421" i="2"/>
  <c r="X421" i="2"/>
  <c r="Y421" i="2"/>
  <c r="AA421" i="2" a="1"/>
  <c r="AA421" i="2" s="1"/>
  <c r="AB421" i="2" a="1"/>
  <c r="AB421" i="2" s="1"/>
  <c r="AD421" i="2" s="1"/>
  <c r="Z421" i="2" s="1"/>
  <c r="AC421" i="2"/>
  <c r="AF421" i="2" a="1"/>
  <c r="AF421" i="2"/>
  <c r="AG421" i="2" s="1"/>
  <c r="AH421" i="2"/>
  <c r="AI421" i="2"/>
  <c r="AE421" i="2" s="1"/>
  <c r="AK421" i="2"/>
  <c r="AL421" i="2"/>
  <c r="AN421" i="2"/>
  <c r="AO421" i="2"/>
  <c r="AM421" i="2" s="1"/>
  <c r="AP421" i="2"/>
  <c r="AQ421" i="2"/>
  <c r="AR421" i="2"/>
  <c r="AS421" i="2"/>
  <c r="AT421" i="2"/>
  <c r="AU421" i="2"/>
  <c r="AW421" i="2"/>
  <c r="AV421" i="2" s="1"/>
  <c r="AX421" i="2"/>
  <c r="AZ421" i="2"/>
  <c r="BA421" i="2"/>
  <c r="AY421" i="2" s="1"/>
  <c r="BC421" i="2"/>
  <c r="BB421" i="2" s="1"/>
  <c r="BD421" i="2"/>
  <c r="BF421" i="2"/>
  <c r="BE421" i="2" s="1"/>
  <c r="BG421" i="2"/>
  <c r="BI421" i="2"/>
  <c r="BH421" i="2" s="1"/>
  <c r="BJ421" i="2"/>
  <c r="BL421" i="2" a="1"/>
  <c r="BL421" i="2" s="1"/>
  <c r="BP421" i="2"/>
  <c r="BQ421" i="2"/>
  <c r="BR421" i="2"/>
  <c r="BS421" i="2"/>
  <c r="BT421" i="2"/>
  <c r="BU421" i="2"/>
  <c r="BV421" i="2"/>
  <c r="BW421" i="2"/>
  <c r="BY421" i="2"/>
  <c r="BZ421" i="2"/>
  <c r="BX421" i="2" s="1"/>
  <c r="CB421" i="2"/>
  <c r="CC421" i="2"/>
  <c r="CD421" i="2"/>
  <c r="CE421" i="2"/>
  <c r="CF421" i="2"/>
  <c r="CH421" i="2"/>
  <c r="CI421" i="2"/>
  <c r="CJ421" i="2"/>
  <c r="CK421" i="2"/>
  <c r="CL421" i="2"/>
  <c r="CN421" i="2"/>
  <c r="CM421" i="2" s="1"/>
  <c r="CP421" i="2"/>
  <c r="CR421" i="2" s="1"/>
  <c r="CQ421" i="2"/>
  <c r="CS421" i="2"/>
  <c r="CT421" i="2"/>
  <c r="CU421" i="2"/>
  <c r="CV421" i="2"/>
  <c r="CX421" i="2"/>
  <c r="CY421" i="2" a="1"/>
  <c r="CY421" i="2" s="1"/>
  <c r="CZ421" i="2" s="1"/>
  <c r="CW421" i="2" s="1"/>
  <c r="DA421" i="2"/>
  <c r="DC421" i="2"/>
  <c r="DD421" i="2" a="1"/>
  <c r="DD421" i="2"/>
  <c r="DE421" i="2" s="1"/>
  <c r="DB421" i="2" s="1"/>
  <c r="DF421" i="2"/>
  <c r="DG421" i="2"/>
  <c r="DH421" i="2"/>
  <c r="DI421" i="2"/>
  <c r="DJ421" i="2"/>
  <c r="DK421" i="2"/>
  <c r="DL421" i="2"/>
  <c r="DN421" i="2" a="1"/>
  <c r="DN421" i="2" s="1"/>
  <c r="DO421" i="2"/>
  <c r="DQ421" i="2"/>
  <c r="DS421" i="2"/>
  <c r="DR421" i="2" s="1"/>
  <c r="DT421" i="2"/>
  <c r="DV421" i="2"/>
  <c r="DW421" i="2"/>
  <c r="DU421" i="2" s="1"/>
  <c r="DY421" i="2"/>
  <c r="DZ421" i="2" s="1"/>
  <c r="EB421" i="2"/>
  <c r="DX421" i="2" s="1"/>
  <c r="EC421" i="2"/>
  <c r="ED421" i="2"/>
  <c r="EF421" i="2" s="1"/>
  <c r="EG421" i="2"/>
  <c r="EH421" i="2"/>
  <c r="EI421" i="2"/>
  <c r="EJ421" i="2"/>
  <c r="C422" i="2"/>
  <c r="G422" i="2"/>
  <c r="H422" i="2"/>
  <c r="J422" i="2"/>
  <c r="I422" i="2"/>
  <c r="L422" i="2"/>
  <c r="N422" i="2"/>
  <c r="O422" i="2"/>
  <c r="P422" i="2"/>
  <c r="Q422" i="2"/>
  <c r="S422" i="2"/>
  <c r="T422" i="2"/>
  <c r="R422" i="2" s="1"/>
  <c r="U422" i="2"/>
  <c r="W422" i="2"/>
  <c r="X422" i="2"/>
  <c r="Y422" i="2"/>
  <c r="AA422" i="2" a="1"/>
  <c r="AA422" i="2"/>
  <c r="AB422" i="2" a="1"/>
  <c r="AB422" i="2"/>
  <c r="AC422" i="2"/>
  <c r="AF422" i="2" a="1"/>
  <c r="AF422" i="2" s="1"/>
  <c r="AG422" i="2" s="1"/>
  <c r="AE422" i="2" s="1"/>
  <c r="AH422" i="2"/>
  <c r="AI422" i="2"/>
  <c r="AK422" i="2"/>
  <c r="AL422" i="2"/>
  <c r="AM422" i="2"/>
  <c r="AN422" i="2"/>
  <c r="AO422" i="2"/>
  <c r="AQ422" i="2"/>
  <c r="AP422" i="2" s="1"/>
  <c r="AR422" i="2"/>
  <c r="AS422" i="2"/>
  <c r="AT422" i="2"/>
  <c r="AU422" i="2"/>
  <c r="AV422" i="2"/>
  <c r="AW422" i="2"/>
  <c r="AX422" i="2"/>
  <c r="AY422" i="2"/>
  <c r="AZ422" i="2"/>
  <c r="BA422" i="2"/>
  <c r="BC422" i="2"/>
  <c r="BD422" i="2"/>
  <c r="BB422" i="2" s="1"/>
  <c r="BF422" i="2"/>
  <c r="BG422" i="2"/>
  <c r="BE422" i="2" s="1"/>
  <c r="BI422" i="2"/>
  <c r="BH422" i="2" s="1"/>
  <c r="BJ422" i="2"/>
  <c r="BL422" i="2" a="1"/>
  <c r="BL422" i="2"/>
  <c r="BM422" i="2" s="1"/>
  <c r="BP422" i="2"/>
  <c r="BQ422" i="2"/>
  <c r="BR422" i="2"/>
  <c r="BS422" i="2"/>
  <c r="BT422" i="2"/>
  <c r="BU422" i="2"/>
  <c r="BV422" i="2"/>
  <c r="BW422" i="2"/>
  <c r="BY422" i="2"/>
  <c r="BX422" i="2" s="1"/>
  <c r="BZ422" i="2"/>
  <c r="CB422" i="2"/>
  <c r="CC422" i="2"/>
  <c r="CD422" i="2"/>
  <c r="CF422" i="2" s="1"/>
  <c r="CG422" i="2" s="1"/>
  <c r="CA422" i="2" s="1"/>
  <c r="CE422" i="2"/>
  <c r="CH422" i="2"/>
  <c r="CJ422" i="2"/>
  <c r="CK422" i="2"/>
  <c r="CL422" i="2"/>
  <c r="CI422" i="2" s="1"/>
  <c r="CN422" i="2"/>
  <c r="CM422" i="2" s="1"/>
  <c r="CP422" i="2"/>
  <c r="CQ422" i="2"/>
  <c r="CU422" i="2"/>
  <c r="CV422" i="2"/>
  <c r="CT422" i="2" s="1"/>
  <c r="CX422" i="2"/>
  <c r="CY422" i="2" a="1"/>
  <c r="CY422" i="2" s="1"/>
  <c r="CZ422" i="2" s="1"/>
  <c r="CW422" i="2" s="1"/>
  <c r="DC422" i="2"/>
  <c r="DD422" i="2" a="1"/>
  <c r="DD422" i="2"/>
  <c r="DE422" i="2" s="1"/>
  <c r="DB422" i="2" s="1"/>
  <c r="DH422" i="2"/>
  <c r="DG422" i="2" s="1"/>
  <c r="DI422" i="2"/>
  <c r="DJ422" i="2"/>
  <c r="DK422" i="2"/>
  <c r="DL422" i="2"/>
  <c r="DN422" i="2" a="1"/>
  <c r="DN422" i="2" s="1"/>
  <c r="DO422" i="2"/>
  <c r="DQ422" i="2"/>
  <c r="DR422" i="2"/>
  <c r="DS422" i="2"/>
  <c r="DT422" i="2"/>
  <c r="DV422" i="2"/>
  <c r="DW422" i="2"/>
  <c r="DU422" i="2" s="1"/>
  <c r="DY422" i="2"/>
  <c r="DZ422" i="2"/>
  <c r="EA422" i="2"/>
  <c r="EB422" i="2"/>
  <c r="EC422" i="2"/>
  <c r="ED422" i="2"/>
  <c r="EE422" i="2"/>
  <c r="EF422" i="2"/>
  <c r="EH422" i="2"/>
  <c r="C423" i="2"/>
  <c r="G423" i="2"/>
  <c r="H423" i="2"/>
  <c r="I423" i="2"/>
  <c r="J423" i="2"/>
  <c r="L423" i="2"/>
  <c r="N423" i="2"/>
  <c r="O423" i="2"/>
  <c r="P423" i="2"/>
  <c r="Q423" i="2"/>
  <c r="S423" i="2"/>
  <c r="T423" i="2"/>
  <c r="R423" i="2" s="1"/>
  <c r="U423" i="2"/>
  <c r="W423" i="2"/>
  <c r="X423" i="2"/>
  <c r="Y423" i="2"/>
  <c r="Z423" i="2"/>
  <c r="AA423" i="2" a="1"/>
  <c r="AA423" i="2"/>
  <c r="AB423" i="2" a="1"/>
  <c r="AB423" i="2"/>
  <c r="AC423" i="2"/>
  <c r="AD423" i="2"/>
  <c r="AF423" i="2" a="1"/>
  <c r="AF423" i="2" s="1"/>
  <c r="AG423" i="2" s="1"/>
  <c r="AE423" i="2" s="1"/>
  <c r="AH423" i="2"/>
  <c r="AI423" i="2"/>
  <c r="AK423" i="2"/>
  <c r="AL423" i="2"/>
  <c r="AJ423" i="2" s="1"/>
  <c r="AN423" i="2"/>
  <c r="AO423" i="2"/>
  <c r="AM423" i="2" s="1"/>
  <c r="AQ423" i="2"/>
  <c r="AP423" i="2" s="1"/>
  <c r="AR423" i="2"/>
  <c r="AT423" i="2"/>
  <c r="AS423" i="2" s="1"/>
  <c r="AU423" i="2"/>
  <c r="AW423" i="2"/>
  <c r="AV423" i="2" s="1"/>
  <c r="AX423" i="2"/>
  <c r="AY423" i="2"/>
  <c r="AZ423" i="2"/>
  <c r="BA423" i="2"/>
  <c r="BC423" i="2"/>
  <c r="BB423" i="2" s="1"/>
  <c r="BD423" i="2"/>
  <c r="BF423" i="2"/>
  <c r="BG423" i="2"/>
  <c r="BE423" i="2" s="1"/>
  <c r="BH423" i="2"/>
  <c r="BI423" i="2"/>
  <c r="BJ423" i="2"/>
  <c r="BL423" i="2" a="1"/>
  <c r="BL423" i="2"/>
  <c r="BM423" i="2" s="1"/>
  <c r="BN423" i="2"/>
  <c r="BP423" i="2"/>
  <c r="BQ423" i="2"/>
  <c r="BR423" i="2"/>
  <c r="BS423" i="2"/>
  <c r="BT423" i="2"/>
  <c r="BU423" i="2"/>
  <c r="BV423" i="2"/>
  <c r="BW423" i="2"/>
  <c r="BX423" i="2"/>
  <c r="BY423" i="2"/>
  <c r="BZ423" i="2"/>
  <c r="CB423" i="2"/>
  <c r="CC423" i="2"/>
  <c r="CD423" i="2"/>
  <c r="CE423" i="2"/>
  <c r="CF423" i="2" s="1"/>
  <c r="CG423" i="2" s="1"/>
  <c r="CH423" i="2"/>
  <c r="CJ423" i="2"/>
  <c r="CK423" i="2"/>
  <c r="CL423" i="2"/>
  <c r="CN423" i="2"/>
  <c r="CM423" i="2" s="1"/>
  <c r="CP423" i="2"/>
  <c r="CS423" i="2" s="1"/>
  <c r="CQ423" i="2"/>
  <c r="CT423" i="2"/>
  <c r="CU423" i="2"/>
  <c r="CV423" i="2"/>
  <c r="CW423" i="2"/>
  <c r="CX423" i="2"/>
  <c r="DA423" i="2" s="1"/>
  <c r="CY423" i="2" a="1"/>
  <c r="CY423" i="2"/>
  <c r="CZ423" i="2" s="1"/>
  <c r="DC423" i="2"/>
  <c r="DD423" i="2" a="1"/>
  <c r="DD423" i="2"/>
  <c r="DH423" i="2"/>
  <c r="DG423" i="2" s="1"/>
  <c r="DI423" i="2"/>
  <c r="DK423" i="2"/>
  <c r="DJ423" i="2" s="1"/>
  <c r="DL423" i="2"/>
  <c r="DN423" i="2" a="1"/>
  <c r="DN423" i="2" s="1"/>
  <c r="DO423" i="2"/>
  <c r="DP423" i="2" s="1"/>
  <c r="DM423" i="2" s="1"/>
  <c r="DR423" i="2"/>
  <c r="DS423" i="2"/>
  <c r="DT423" i="2"/>
  <c r="DV423" i="2"/>
  <c r="DW423" i="2"/>
  <c r="DU423" i="2" s="1"/>
  <c r="DX423" i="2"/>
  <c r="DY423" i="2"/>
  <c r="DZ423" i="2" s="1"/>
  <c r="EB423" i="2"/>
  <c r="EC423" i="2"/>
  <c r="ED423" i="2"/>
  <c r="EE423" i="2"/>
  <c r="EF423" i="2"/>
  <c r="EG423" i="2"/>
  <c r="EH423" i="2"/>
  <c r="EJ423" i="2" s="1"/>
  <c r="C424" i="2"/>
  <c r="G424" i="2"/>
  <c r="H424" i="2"/>
  <c r="J424" i="2"/>
  <c r="L424" i="2"/>
  <c r="I424" i="2" s="1"/>
  <c r="N424" i="2"/>
  <c r="O424" i="2"/>
  <c r="P424" i="2"/>
  <c r="Q424" i="2"/>
  <c r="S424" i="2"/>
  <c r="T424" i="2"/>
  <c r="R424" i="2" s="1"/>
  <c r="U424" i="2"/>
  <c r="W424" i="2"/>
  <c r="X424" i="2"/>
  <c r="V424" i="2" s="1"/>
  <c r="Y424" i="2"/>
  <c r="AA424" i="2" a="1"/>
  <c r="AA424" i="2"/>
  <c r="AB424" i="2" a="1"/>
  <c r="AB424" i="2"/>
  <c r="AD424" i="2" s="1"/>
  <c r="AC424" i="2"/>
  <c r="Z424" i="2" s="1"/>
  <c r="AF424" i="2" a="1"/>
  <c r="AF424" i="2" s="1"/>
  <c r="AG424" i="2" s="1"/>
  <c r="AH424" i="2"/>
  <c r="AI424" i="2"/>
  <c r="AK424" i="2"/>
  <c r="AJ424" i="2" s="1"/>
  <c r="AL424" i="2"/>
  <c r="AM424" i="2"/>
  <c r="AN424" i="2"/>
  <c r="AO424" i="2"/>
  <c r="AP424" i="2"/>
  <c r="AQ424" i="2"/>
  <c r="AR424" i="2"/>
  <c r="AS424" i="2"/>
  <c r="AT424" i="2"/>
  <c r="AU424" i="2"/>
  <c r="AW424" i="2"/>
  <c r="AV424" i="2" s="1"/>
  <c r="AX424" i="2"/>
  <c r="AY424" i="2"/>
  <c r="AZ424" i="2"/>
  <c r="BA424" i="2"/>
  <c r="BC424" i="2"/>
  <c r="BB424" i="2" s="1"/>
  <c r="BD424" i="2"/>
  <c r="BE424" i="2"/>
  <c r="BF424" i="2"/>
  <c r="BG424" i="2"/>
  <c r="BH424" i="2"/>
  <c r="BI424" i="2"/>
  <c r="BJ424" i="2"/>
  <c r="BK424" i="2"/>
  <c r="BL424" i="2" a="1"/>
  <c r="BL424" i="2"/>
  <c r="BM424" i="2" s="1"/>
  <c r="BP424" i="2"/>
  <c r="BQ424" i="2"/>
  <c r="BR424" i="2"/>
  <c r="BS424" i="2"/>
  <c r="BT424" i="2"/>
  <c r="BU424" i="2"/>
  <c r="BV424" i="2"/>
  <c r="BW424" i="2"/>
  <c r="BY424" i="2"/>
  <c r="BZ424" i="2"/>
  <c r="BX424" i="2" s="1"/>
  <c r="CB424" i="2"/>
  <c r="CC424" i="2"/>
  <c r="CD424" i="2"/>
  <c r="CE424" i="2"/>
  <c r="CF424" i="2"/>
  <c r="CH424" i="2"/>
  <c r="CJ424" i="2"/>
  <c r="CK424" i="2"/>
  <c r="CL424" i="2"/>
  <c r="CM424" i="2"/>
  <c r="CN424" i="2"/>
  <c r="CP424" i="2"/>
  <c r="CQ424" i="2"/>
  <c r="CR424" i="2"/>
  <c r="CS424" i="2"/>
  <c r="CT424" i="2"/>
  <c r="CU424" i="2"/>
  <c r="CV424" i="2"/>
  <c r="CX424" i="2"/>
  <c r="CY424" i="2" a="1"/>
  <c r="CY424" i="2"/>
  <c r="CZ424" i="2" s="1"/>
  <c r="CW424" i="2" s="1"/>
  <c r="DB424" i="2"/>
  <c r="DC424" i="2"/>
  <c r="DF424" i="2" s="1"/>
  <c r="DD424" i="2" a="1"/>
  <c r="DD424" i="2"/>
  <c r="DE424" i="2" s="1"/>
  <c r="DG424" i="2"/>
  <c r="DH424" i="2"/>
  <c r="DI424" i="2"/>
  <c r="DJ424" i="2"/>
  <c r="DK424" i="2"/>
  <c r="DL424" i="2"/>
  <c r="DN424" i="2" a="1"/>
  <c r="DN424" i="2" s="1"/>
  <c r="DQ424" i="2" s="1"/>
  <c r="DO424" i="2"/>
  <c r="DP424" i="2" s="1"/>
  <c r="DM424" i="2" s="1"/>
  <c r="DS424" i="2"/>
  <c r="DR424" i="2" s="1"/>
  <c r="DT424" i="2"/>
  <c r="DU424" i="2"/>
  <c r="DV424" i="2"/>
  <c r="DW424" i="2"/>
  <c r="DX424" i="2"/>
  <c r="DY424" i="2"/>
  <c r="DZ424" i="2" s="1"/>
  <c r="EB424" i="2"/>
  <c r="EC424" i="2"/>
  <c r="ED424" i="2"/>
  <c r="EE424" i="2" s="1"/>
  <c r="EG424" i="2"/>
  <c r="EH424" i="2"/>
  <c r="EI424" i="2"/>
  <c r="EJ424" i="2"/>
  <c r="C425" i="2"/>
  <c r="G425" i="2"/>
  <c r="H425" i="2"/>
  <c r="J425" i="2"/>
  <c r="L425" i="2"/>
  <c r="N425" i="2"/>
  <c r="O425" i="2"/>
  <c r="P425" i="2"/>
  <c r="M425" i="2" s="1"/>
  <c r="Q425" i="2"/>
  <c r="S425" i="2"/>
  <c r="T425" i="2"/>
  <c r="R425" i="2" s="1"/>
  <c r="U425" i="2"/>
  <c r="V425" i="2"/>
  <c r="W425" i="2"/>
  <c r="X425" i="2"/>
  <c r="Y425" i="2"/>
  <c r="AA425" i="2" a="1"/>
  <c r="AA425" i="2" s="1"/>
  <c r="AB425" i="2" a="1"/>
  <c r="AB425" i="2"/>
  <c r="AD425" i="2" s="1"/>
  <c r="Z425" i="2" s="1"/>
  <c r="AC425" i="2"/>
  <c r="AF425" i="2" a="1"/>
  <c r="AF425" i="2" s="1"/>
  <c r="AG425" i="2" s="1"/>
  <c r="AH425" i="2"/>
  <c r="AI425" i="2"/>
  <c r="AK425" i="2"/>
  <c r="AL425" i="2"/>
  <c r="AN425" i="2"/>
  <c r="AM425" i="2" s="1"/>
  <c r="AO425" i="2"/>
  <c r="AP425" i="2"/>
  <c r="AQ425" i="2"/>
  <c r="AR425" i="2"/>
  <c r="AS425" i="2"/>
  <c r="AT425" i="2"/>
  <c r="AU425" i="2"/>
  <c r="AV425" i="2"/>
  <c r="AW425" i="2"/>
  <c r="AX425" i="2"/>
  <c r="AZ425" i="2"/>
  <c r="BA425" i="2"/>
  <c r="AY425" i="2" s="1"/>
  <c r="BC425" i="2"/>
  <c r="BB425" i="2" s="1"/>
  <c r="BD425" i="2"/>
  <c r="BE425" i="2"/>
  <c r="BF425" i="2"/>
  <c r="BG425" i="2"/>
  <c r="BI425" i="2"/>
  <c r="BH425" i="2" s="1"/>
  <c r="BJ425" i="2"/>
  <c r="BL425" i="2" a="1"/>
  <c r="BL425" i="2" s="1"/>
  <c r="BN425" i="2" s="1"/>
  <c r="BM425" i="2"/>
  <c r="BP425" i="2"/>
  <c r="BQ425" i="2"/>
  <c r="BR425" i="2"/>
  <c r="BS425" i="2"/>
  <c r="BT425" i="2"/>
  <c r="BU425" i="2"/>
  <c r="BV425" i="2"/>
  <c r="BK425" i="2" s="1"/>
  <c r="BW425" i="2"/>
  <c r="BX425" i="2"/>
  <c r="BY425" i="2"/>
  <c r="BZ425" i="2"/>
  <c r="CB425" i="2"/>
  <c r="CC425" i="2"/>
  <c r="CD425" i="2"/>
  <c r="CF425" i="2" s="1"/>
  <c r="CE425" i="2"/>
  <c r="CH425" i="2"/>
  <c r="CJ425" i="2"/>
  <c r="CI425" i="2" s="1"/>
  <c r="CK425" i="2"/>
  <c r="CL425" i="2"/>
  <c r="CN425" i="2"/>
  <c r="CM425" i="2" s="1"/>
  <c r="CP425" i="2"/>
  <c r="CR425" i="2" s="1"/>
  <c r="CQ425" i="2"/>
  <c r="CT425" i="2"/>
  <c r="CU425" i="2"/>
  <c r="CV425" i="2"/>
  <c r="CX425" i="2"/>
  <c r="CY425" i="2" a="1"/>
  <c r="CY425" i="2" s="1"/>
  <c r="CZ425" i="2" s="1"/>
  <c r="CW425" i="2" s="1"/>
  <c r="DC425" i="2"/>
  <c r="DF425" i="2" s="1"/>
  <c r="DD425" i="2" a="1"/>
  <c r="DD425" i="2"/>
  <c r="DE425" i="2"/>
  <c r="DB425" i="2" s="1"/>
  <c r="DG425" i="2"/>
  <c r="DH425" i="2"/>
  <c r="DI425" i="2"/>
  <c r="DJ425" i="2"/>
  <c r="DK425" i="2"/>
  <c r="DL425" i="2"/>
  <c r="DN425" i="2" a="1"/>
  <c r="DN425" i="2" s="1"/>
  <c r="DQ425" i="2" s="1"/>
  <c r="DO425" i="2"/>
  <c r="DS425" i="2"/>
  <c r="DR425" i="2" s="1"/>
  <c r="DT425" i="2"/>
  <c r="DV425" i="2"/>
  <c r="DU425" i="2" s="1"/>
  <c r="DW425" i="2"/>
  <c r="DY425" i="2"/>
  <c r="DZ425" i="2" s="1"/>
  <c r="EB425" i="2"/>
  <c r="EC425" i="2"/>
  <c r="ED425" i="2"/>
  <c r="EF425" i="2" s="1"/>
  <c r="EG425" i="2"/>
  <c r="EH425" i="2"/>
  <c r="EI425" i="2"/>
  <c r="EJ425" i="2"/>
  <c r="C426" i="2"/>
  <c r="G426" i="2"/>
  <c r="H426" i="2"/>
  <c r="J426" i="2"/>
  <c r="L426" i="2"/>
  <c r="N426" i="2"/>
  <c r="O426" i="2"/>
  <c r="P426" i="2"/>
  <c r="Q426" i="2"/>
  <c r="S426" i="2"/>
  <c r="T426" i="2"/>
  <c r="R426" i="2" s="1"/>
  <c r="U426" i="2"/>
  <c r="W426" i="2"/>
  <c r="X426" i="2"/>
  <c r="V426" i="2" s="1"/>
  <c r="Y426" i="2"/>
  <c r="AA426" i="2" a="1"/>
  <c r="AA426" i="2" s="1"/>
  <c r="AD426" i="2" s="1"/>
  <c r="Z426" i="2" s="1"/>
  <c r="AB426" i="2" a="1"/>
  <c r="AB426" i="2"/>
  <c r="AC426" i="2"/>
  <c r="AF426" i="2" a="1"/>
  <c r="AF426" i="2" s="1"/>
  <c r="AG426" i="2" s="1"/>
  <c r="AE426" i="2" s="1"/>
  <c r="AH426" i="2"/>
  <c r="AI426" i="2"/>
  <c r="AK426" i="2"/>
  <c r="AL426" i="2"/>
  <c r="AJ426" i="2" s="1"/>
  <c r="AM426" i="2"/>
  <c r="AN426" i="2"/>
  <c r="AO426" i="2"/>
  <c r="AQ426" i="2"/>
  <c r="AP426" i="2" s="1"/>
  <c r="AR426" i="2"/>
  <c r="AT426" i="2"/>
  <c r="AU426" i="2"/>
  <c r="AS426" i="2" s="1"/>
  <c r="AV426" i="2"/>
  <c r="AW426" i="2"/>
  <c r="AX426" i="2"/>
  <c r="AZ426" i="2"/>
  <c r="BA426" i="2"/>
  <c r="AY426" i="2" s="1"/>
  <c r="BC426" i="2"/>
  <c r="BB426" i="2" s="1"/>
  <c r="BD426" i="2"/>
  <c r="BE426" i="2"/>
  <c r="BF426" i="2"/>
  <c r="BG426" i="2"/>
  <c r="BI426" i="2"/>
  <c r="BH426" i="2" s="1"/>
  <c r="BJ426" i="2"/>
  <c r="BL426" i="2" a="1"/>
  <c r="BL426" i="2" s="1"/>
  <c r="BP426" i="2"/>
  <c r="BQ426" i="2"/>
  <c r="BR426" i="2"/>
  <c r="BS426" i="2"/>
  <c r="BT426" i="2"/>
  <c r="BU426" i="2"/>
  <c r="BV426" i="2"/>
  <c r="BW426" i="2"/>
  <c r="BY426" i="2"/>
  <c r="BZ426" i="2"/>
  <c r="BX426" i="2" s="1"/>
  <c r="CB426" i="2"/>
  <c r="CC426" i="2"/>
  <c r="CD426" i="2"/>
  <c r="CF426" i="2" s="1"/>
  <c r="CG426" i="2" s="1"/>
  <c r="CA426" i="2" s="1"/>
  <c r="CE426" i="2"/>
  <c r="CH426" i="2"/>
  <c r="CJ426" i="2"/>
  <c r="CK426" i="2"/>
  <c r="CL426" i="2"/>
  <c r="CI426" i="2" s="1"/>
  <c r="CN426" i="2"/>
  <c r="CM426" i="2" s="1"/>
  <c r="CP426" i="2"/>
  <c r="CQ426" i="2"/>
  <c r="CR426" i="2" s="1"/>
  <c r="CU426" i="2"/>
  <c r="CV426" i="2"/>
  <c r="CT426" i="2" s="1"/>
  <c r="CX426" i="2"/>
  <c r="CY426" i="2" a="1"/>
  <c r="CY426" i="2"/>
  <c r="CZ426" i="2" s="1"/>
  <c r="CW426" i="2" s="1"/>
  <c r="DC426" i="2"/>
  <c r="DF426" i="2" s="1"/>
  <c r="DD426" i="2" a="1"/>
  <c r="DD426" i="2" s="1"/>
  <c r="DE426" i="2" s="1"/>
  <c r="DB426" i="2" s="1"/>
  <c r="DH426" i="2"/>
  <c r="DG426" i="2" s="1"/>
  <c r="DI426" i="2"/>
  <c r="DK426" i="2"/>
  <c r="DL426" i="2"/>
  <c r="DJ426" i="2" s="1"/>
  <c r="DN426" i="2" a="1"/>
  <c r="DN426" i="2" s="1"/>
  <c r="DQ426" i="2" s="1"/>
  <c r="DO426" i="2"/>
  <c r="DR426" i="2"/>
  <c r="DS426" i="2"/>
  <c r="DT426" i="2"/>
  <c r="DU426" i="2"/>
  <c r="DV426" i="2"/>
  <c r="DW426" i="2"/>
  <c r="DY426" i="2"/>
  <c r="DZ426" i="2" s="1"/>
  <c r="EA426" i="2"/>
  <c r="EB426" i="2"/>
  <c r="DX426" i="2" s="1"/>
  <c r="EC426" i="2"/>
  <c r="ED426" i="2"/>
  <c r="EE426" i="2"/>
  <c r="EF426" i="2"/>
  <c r="EG426" i="2"/>
  <c r="EH426" i="2"/>
  <c r="EI426" i="2"/>
  <c r="EJ426" i="2"/>
  <c r="C427" i="2"/>
  <c r="G427" i="2"/>
  <c r="H427" i="2"/>
  <c r="J427" i="2"/>
  <c r="L427" i="2"/>
  <c r="I427" i="2" s="1"/>
  <c r="N427" i="2"/>
  <c r="O427" i="2"/>
  <c r="P427" i="2"/>
  <c r="Q427" i="2"/>
  <c r="S427" i="2"/>
  <c r="T427" i="2"/>
  <c r="R427" i="2" s="1"/>
  <c r="U427" i="2"/>
  <c r="W427" i="2"/>
  <c r="X427" i="2"/>
  <c r="V427" i="2" s="1"/>
  <c r="Y427" i="2"/>
  <c r="AA427" i="2" a="1"/>
  <c r="AA427" i="2"/>
  <c r="AB427" i="2" a="1"/>
  <c r="AB427" i="2"/>
  <c r="AD427" i="2" s="1"/>
  <c r="AC427" i="2"/>
  <c r="Z427" i="2" s="1"/>
  <c r="AF427" i="2" a="1"/>
  <c r="AF427" i="2" s="1"/>
  <c r="AG427" i="2"/>
  <c r="AH427" i="2"/>
  <c r="AI427" i="2"/>
  <c r="AE427" i="2" s="1"/>
  <c r="AJ427" i="2"/>
  <c r="AK427" i="2"/>
  <c r="AL427" i="2"/>
  <c r="AN427" i="2"/>
  <c r="AO427" i="2"/>
  <c r="AM427" i="2" s="1"/>
  <c r="AQ427" i="2"/>
  <c r="AP427" i="2" s="1"/>
  <c r="AR427" i="2"/>
  <c r="AS427" i="2"/>
  <c r="AT427" i="2"/>
  <c r="AU427" i="2"/>
  <c r="AW427" i="2"/>
  <c r="AV427" i="2" s="1"/>
  <c r="AX427" i="2"/>
  <c r="AY427" i="2"/>
  <c r="AZ427" i="2"/>
  <c r="BA427" i="2"/>
  <c r="BB427" i="2"/>
  <c r="BC427" i="2"/>
  <c r="BD427" i="2"/>
  <c r="BF427" i="2"/>
  <c r="BG427" i="2"/>
  <c r="BE427" i="2" s="1"/>
  <c r="BI427" i="2"/>
  <c r="BJ427" i="2"/>
  <c r="BH427" i="2" s="1"/>
  <c r="BL427" i="2" a="1"/>
  <c r="BL427" i="2"/>
  <c r="BM427" i="2" s="1"/>
  <c r="BP427" i="2"/>
  <c r="BQ427" i="2"/>
  <c r="BR427" i="2"/>
  <c r="BS427" i="2"/>
  <c r="BT427" i="2"/>
  <c r="BU427" i="2"/>
  <c r="BV427" i="2"/>
  <c r="BW427" i="2"/>
  <c r="BY427" i="2"/>
  <c r="BZ427" i="2"/>
  <c r="BX427" i="2" s="1"/>
  <c r="CB427" i="2"/>
  <c r="CC427" i="2"/>
  <c r="CD427" i="2"/>
  <c r="CE427" i="2"/>
  <c r="CF427" i="2"/>
  <c r="CG427" i="2" s="1"/>
  <c r="CH427" i="2"/>
  <c r="CJ427" i="2"/>
  <c r="CI427" i="2" s="1"/>
  <c r="CK427" i="2"/>
  <c r="CL427" i="2"/>
  <c r="CM427" i="2"/>
  <c r="CN427" i="2"/>
  <c r="CP427" i="2"/>
  <c r="CS427" i="2" s="1"/>
  <c r="CQ427" i="2"/>
  <c r="CR427" i="2"/>
  <c r="CO427" i="2" s="1"/>
  <c r="CT427" i="2"/>
  <c r="CU427" i="2"/>
  <c r="CV427" i="2"/>
  <c r="CX427" i="2"/>
  <c r="CY427" i="2" a="1"/>
  <c r="CY427" i="2"/>
  <c r="CZ427" i="2" s="1"/>
  <c r="CW427" i="2" s="1"/>
  <c r="DA427" i="2"/>
  <c r="DC427" i="2"/>
  <c r="DD427" i="2" a="1"/>
  <c r="DD427" i="2" s="1"/>
  <c r="DH427" i="2"/>
  <c r="DG427" i="2" s="1"/>
  <c r="DI427" i="2"/>
  <c r="DJ427" i="2"/>
  <c r="DK427" i="2"/>
  <c r="DL427" i="2"/>
  <c r="DN427" i="2" a="1"/>
  <c r="DN427" i="2" s="1"/>
  <c r="DO427" i="2"/>
  <c r="DP427" i="2"/>
  <c r="DM427" i="2" s="1"/>
  <c r="DQ427" i="2"/>
  <c r="DS427" i="2"/>
  <c r="DR427" i="2" s="1"/>
  <c r="DT427" i="2"/>
  <c r="DU427" i="2"/>
  <c r="DV427" i="2"/>
  <c r="DW427" i="2"/>
  <c r="DX427" i="2"/>
  <c r="DY427" i="2"/>
  <c r="DZ427" i="2" s="1"/>
  <c r="EA427" i="2"/>
  <c r="EB427" i="2"/>
  <c r="EC427" i="2"/>
  <c r="ED427" i="2"/>
  <c r="EE427" i="2"/>
  <c r="EF427" i="2"/>
  <c r="EG427" i="2"/>
  <c r="EH427" i="2"/>
  <c r="EJ427" i="2" s="1"/>
  <c r="EI427" i="2"/>
  <c r="C428" i="2"/>
  <c r="G428" i="2"/>
  <c r="H428" i="2"/>
  <c r="J428" i="2"/>
  <c r="L428" i="2"/>
  <c r="N428" i="2"/>
  <c r="O428" i="2"/>
  <c r="P428" i="2"/>
  <c r="Q428" i="2"/>
  <c r="S428" i="2"/>
  <c r="T428" i="2"/>
  <c r="R428" i="2" s="1"/>
  <c r="U428" i="2"/>
  <c r="W428" i="2"/>
  <c r="X428" i="2"/>
  <c r="Y428" i="2"/>
  <c r="Z428" i="2"/>
  <c r="AA428" i="2" a="1"/>
  <c r="AA428" i="2"/>
  <c r="AB428" i="2" a="1"/>
  <c r="AB428" i="2" s="1"/>
  <c r="AD428" i="2" s="1"/>
  <c r="AC428" i="2"/>
  <c r="AF428" i="2" a="1"/>
  <c r="AF428" i="2" s="1"/>
  <c r="AG428" i="2"/>
  <c r="AH428" i="2"/>
  <c r="AI428" i="2"/>
  <c r="AJ428" i="2"/>
  <c r="AK428" i="2"/>
  <c r="AL428" i="2"/>
  <c r="AN428" i="2"/>
  <c r="AO428" i="2"/>
  <c r="AM428" i="2" s="1"/>
  <c r="AP428" i="2"/>
  <c r="AQ428" i="2"/>
  <c r="AR428" i="2"/>
  <c r="AT428" i="2"/>
  <c r="AU428" i="2"/>
  <c r="AS428" i="2" s="1"/>
  <c r="AW428" i="2"/>
  <c r="AX428" i="2"/>
  <c r="AY428" i="2"/>
  <c r="AZ428" i="2"/>
  <c r="BA428" i="2"/>
  <c r="BC428" i="2"/>
  <c r="BB428" i="2" s="1"/>
  <c r="BD428" i="2"/>
  <c r="BF428" i="2"/>
  <c r="BG428" i="2"/>
  <c r="BE428" i="2" s="1"/>
  <c r="BH428" i="2"/>
  <c r="BI428" i="2"/>
  <c r="BJ428" i="2"/>
  <c r="BL428" i="2" a="1"/>
  <c r="BL428" i="2"/>
  <c r="BM428" i="2" s="1"/>
  <c r="BN428" i="2"/>
  <c r="BP428" i="2"/>
  <c r="BQ428" i="2"/>
  <c r="BR428" i="2"/>
  <c r="BS428" i="2"/>
  <c r="BT428" i="2"/>
  <c r="BU428" i="2"/>
  <c r="BV428" i="2"/>
  <c r="BO428" i="2" s="1"/>
  <c r="BW428" i="2"/>
  <c r="BX428" i="2"/>
  <c r="BY428" i="2"/>
  <c r="BZ428" i="2"/>
  <c r="CB428" i="2"/>
  <c r="CC428" i="2"/>
  <c r="CD428" i="2"/>
  <c r="CE428" i="2"/>
  <c r="CF428" i="2" s="1"/>
  <c r="CH428" i="2"/>
  <c r="CJ428" i="2"/>
  <c r="CK428" i="2"/>
  <c r="CL428" i="2"/>
  <c r="CM428" i="2"/>
  <c r="CN428" i="2"/>
  <c r="CP428" i="2"/>
  <c r="CQ428" i="2"/>
  <c r="CU428" i="2"/>
  <c r="CT428" i="2" s="1"/>
  <c r="CV428" i="2"/>
  <c r="CX428" i="2"/>
  <c r="DA428" i="2" s="1"/>
  <c r="CY428" i="2" a="1"/>
  <c r="CY428" i="2"/>
  <c r="CZ428" i="2" s="1"/>
  <c r="CW428" i="2" s="1"/>
  <c r="DC428" i="2"/>
  <c r="DD428" i="2" a="1"/>
  <c r="DD428" i="2"/>
  <c r="DE428" i="2" s="1"/>
  <c r="DB428" i="2" s="1"/>
  <c r="DF428" i="2"/>
  <c r="DG428" i="2"/>
  <c r="DH428" i="2"/>
  <c r="DI428" i="2"/>
  <c r="DK428" i="2"/>
  <c r="DL428" i="2"/>
  <c r="DJ428" i="2" s="1"/>
  <c r="DN428" i="2" a="1"/>
  <c r="DN428" i="2"/>
  <c r="DQ428" i="2" s="1"/>
  <c r="DO428" i="2"/>
  <c r="DS428" i="2"/>
  <c r="DR428" i="2" s="1"/>
  <c r="DT428" i="2"/>
  <c r="DV428" i="2"/>
  <c r="DW428" i="2"/>
  <c r="DU428" i="2" s="1"/>
  <c r="DX428" i="2"/>
  <c r="DY428" i="2"/>
  <c r="DZ428" i="2" s="1"/>
  <c r="EB428" i="2"/>
  <c r="EC428" i="2"/>
  <c r="ED428" i="2"/>
  <c r="EE428" i="2" s="1"/>
  <c r="EF428" i="2"/>
  <c r="EG428" i="2"/>
  <c r="EH428" i="2"/>
  <c r="EI428" i="2"/>
  <c r="EJ428" i="2"/>
  <c r="C429" i="2"/>
  <c r="G429" i="2"/>
  <c r="H429" i="2"/>
  <c r="J429" i="2"/>
  <c r="L429" i="2"/>
  <c r="N429" i="2"/>
  <c r="O429" i="2"/>
  <c r="P429" i="2"/>
  <c r="M429" i="2" s="1"/>
  <c r="Q429" i="2"/>
  <c r="S429" i="2"/>
  <c r="T429" i="2"/>
  <c r="U429" i="2"/>
  <c r="R429" i="2" s="1"/>
  <c r="W429" i="2"/>
  <c r="X429" i="2"/>
  <c r="V429" i="2" s="1"/>
  <c r="Y429" i="2"/>
  <c r="AA429" i="2" a="1"/>
  <c r="AA429" i="2" s="1"/>
  <c r="AB429" i="2" a="1"/>
  <c r="AB429" i="2" s="1"/>
  <c r="AC429" i="2"/>
  <c r="AF429" i="2" a="1"/>
  <c r="AF429" i="2"/>
  <c r="AG429" i="2" s="1"/>
  <c r="AH429" i="2"/>
  <c r="AI429" i="2"/>
  <c r="AK429" i="2"/>
  <c r="AL429" i="2"/>
  <c r="AN429" i="2"/>
  <c r="AO429" i="2"/>
  <c r="AM429" i="2" s="1"/>
  <c r="AP429" i="2"/>
  <c r="AQ429" i="2"/>
  <c r="AR429" i="2"/>
  <c r="AS429" i="2"/>
  <c r="AT429" i="2"/>
  <c r="AU429" i="2"/>
  <c r="AW429" i="2"/>
  <c r="AV429" i="2" s="1"/>
  <c r="AX429" i="2"/>
  <c r="AZ429" i="2"/>
  <c r="BA429" i="2"/>
  <c r="AY429" i="2" s="1"/>
  <c r="BC429" i="2"/>
  <c r="BB429" i="2" s="1"/>
  <c r="BD429" i="2"/>
  <c r="BF429" i="2"/>
  <c r="BE429" i="2" s="1"/>
  <c r="BG429" i="2"/>
  <c r="BI429" i="2"/>
  <c r="BH429" i="2" s="1"/>
  <c r="BJ429" i="2"/>
  <c r="BK429" i="2"/>
  <c r="BL429" i="2" a="1"/>
  <c r="BL429" i="2" s="1"/>
  <c r="BM429" i="2" s="1"/>
  <c r="BN429" i="2"/>
  <c r="BP429" i="2"/>
  <c r="BQ429" i="2"/>
  <c r="BR429" i="2"/>
  <c r="BS429" i="2"/>
  <c r="BT429" i="2"/>
  <c r="BU429" i="2"/>
  <c r="BV429" i="2"/>
  <c r="BW429" i="2"/>
  <c r="BY429" i="2"/>
  <c r="BZ429" i="2"/>
  <c r="BX429" i="2" s="1"/>
  <c r="CB429" i="2"/>
  <c r="CC429" i="2"/>
  <c r="CD429" i="2"/>
  <c r="CE429" i="2"/>
  <c r="CF429" i="2"/>
  <c r="CH429" i="2"/>
  <c r="CJ429" i="2"/>
  <c r="CI429" i="2" s="1"/>
  <c r="CK429" i="2"/>
  <c r="CL429" i="2"/>
  <c r="CN429" i="2"/>
  <c r="CM429" i="2" s="1"/>
  <c r="CP429" i="2"/>
  <c r="CR429" i="2" s="1"/>
  <c r="CQ429" i="2"/>
  <c r="CT429" i="2"/>
  <c r="CU429" i="2"/>
  <c r="CV429" i="2"/>
  <c r="CX429" i="2"/>
  <c r="CY429" i="2" a="1"/>
  <c r="CY429" i="2" s="1"/>
  <c r="CZ429" i="2" s="1"/>
  <c r="CW429" i="2" s="1"/>
  <c r="DC429" i="2"/>
  <c r="DD429" i="2" a="1"/>
  <c r="DD429" i="2"/>
  <c r="DE429" i="2" s="1"/>
  <c r="DB429" i="2" s="1"/>
  <c r="DF429" i="2"/>
  <c r="DG429" i="2"/>
  <c r="DH429" i="2"/>
  <c r="DI429" i="2"/>
  <c r="DJ429" i="2"/>
  <c r="DK429" i="2"/>
  <c r="DL429" i="2"/>
  <c r="DN429" i="2" a="1"/>
  <c r="DN429" i="2" s="1"/>
  <c r="DQ429" i="2" s="1"/>
  <c r="DO429" i="2"/>
  <c r="DS429" i="2"/>
  <c r="DR429" i="2" s="1"/>
  <c r="DT429" i="2"/>
  <c r="DV429" i="2"/>
  <c r="DW429" i="2"/>
  <c r="DU429" i="2" s="1"/>
  <c r="DY429" i="2"/>
  <c r="DZ429" i="2" s="1"/>
  <c r="EB429" i="2"/>
  <c r="DX429" i="2" s="1"/>
  <c r="EC429" i="2"/>
  <c r="ED429" i="2"/>
  <c r="EF429" i="2" s="1"/>
  <c r="EG429" i="2"/>
  <c r="EH429" i="2"/>
  <c r="EI429" i="2"/>
  <c r="EJ429" i="2"/>
  <c r="C430" i="2"/>
  <c r="G430" i="2"/>
  <c r="H430" i="2"/>
  <c r="J430" i="2"/>
  <c r="L430" i="2"/>
  <c r="N430" i="2"/>
  <c r="O430" i="2"/>
  <c r="P430" i="2"/>
  <c r="Q430" i="2"/>
  <c r="M430" i="2" s="1"/>
  <c r="S430" i="2"/>
  <c r="T430" i="2"/>
  <c r="R430" i="2" s="1"/>
  <c r="U430" i="2"/>
  <c r="W430" i="2"/>
  <c r="X430" i="2"/>
  <c r="Y430" i="2"/>
  <c r="AA430" i="2" a="1"/>
  <c r="AA430" i="2"/>
  <c r="AB430" i="2" a="1"/>
  <c r="AB430" i="2"/>
  <c r="AC430" i="2"/>
  <c r="AF430" i="2" a="1"/>
  <c r="AF430" i="2" s="1"/>
  <c r="AG430" i="2"/>
  <c r="AE430" i="2" s="1"/>
  <c r="AH430" i="2"/>
  <c r="AI430" i="2"/>
  <c r="AK430" i="2"/>
  <c r="AL430" i="2"/>
  <c r="AM430" i="2"/>
  <c r="AN430" i="2"/>
  <c r="AO430" i="2"/>
  <c r="AQ430" i="2"/>
  <c r="AP430" i="2" s="1"/>
  <c r="AR430" i="2"/>
  <c r="AS430" i="2"/>
  <c r="AT430" i="2"/>
  <c r="AU430" i="2"/>
  <c r="AV430" i="2"/>
  <c r="AW430" i="2"/>
  <c r="AX430" i="2"/>
  <c r="AY430" i="2"/>
  <c r="AZ430" i="2"/>
  <c r="BA430" i="2"/>
  <c r="BC430" i="2"/>
  <c r="BD430" i="2"/>
  <c r="BB430" i="2" s="1"/>
  <c r="BF430" i="2"/>
  <c r="BG430" i="2"/>
  <c r="BE430" i="2" s="1"/>
  <c r="BI430" i="2"/>
  <c r="BH430" i="2" s="1"/>
  <c r="BJ430" i="2"/>
  <c r="BL430" i="2" a="1"/>
  <c r="BL430" i="2"/>
  <c r="BP430" i="2"/>
  <c r="BQ430" i="2"/>
  <c r="BR430" i="2"/>
  <c r="BS430" i="2"/>
  <c r="BT430" i="2"/>
  <c r="BU430" i="2"/>
  <c r="BV430" i="2"/>
  <c r="BW430" i="2"/>
  <c r="BY430" i="2"/>
  <c r="BX430" i="2" s="1"/>
  <c r="BZ430" i="2"/>
  <c r="CB430" i="2"/>
  <c r="CC430" i="2"/>
  <c r="CD430" i="2"/>
  <c r="CF430" i="2" s="1"/>
  <c r="CG430" i="2" s="1"/>
  <c r="CA430" i="2" s="1"/>
  <c r="CE430" i="2"/>
  <c r="CH430" i="2"/>
  <c r="CJ430" i="2"/>
  <c r="CK430" i="2"/>
  <c r="CL430" i="2"/>
  <c r="CI430" i="2" s="1"/>
  <c r="CN430" i="2"/>
  <c r="CM430" i="2" s="1"/>
  <c r="CP430" i="2"/>
  <c r="CQ430" i="2"/>
  <c r="CU430" i="2"/>
  <c r="CV430" i="2"/>
  <c r="CT430" i="2" s="1"/>
  <c r="CX430" i="2"/>
  <c r="CY430" i="2" a="1"/>
  <c r="CY430" i="2" s="1"/>
  <c r="CZ430" i="2" s="1"/>
  <c r="CW430" i="2" s="1"/>
  <c r="DC430" i="2"/>
  <c r="DD430" i="2" a="1"/>
  <c r="DD430" i="2"/>
  <c r="DH430" i="2"/>
  <c r="DG430" i="2" s="1"/>
  <c r="DI430" i="2"/>
  <c r="DJ430" i="2"/>
  <c r="DK430" i="2"/>
  <c r="DL430" i="2"/>
  <c r="DN430" i="2" a="1"/>
  <c r="DN430" i="2" s="1"/>
  <c r="DO430" i="2"/>
  <c r="DQ430" i="2"/>
  <c r="DR430" i="2"/>
  <c r="DS430" i="2"/>
  <c r="DT430" i="2"/>
  <c r="DV430" i="2"/>
  <c r="DW430" i="2"/>
  <c r="DU430" i="2" s="1"/>
  <c r="DY430" i="2"/>
  <c r="DZ430" i="2"/>
  <c r="EA430" i="2"/>
  <c r="EB430" i="2"/>
  <c r="EC430" i="2"/>
  <c r="ED430" i="2"/>
  <c r="EE430" i="2"/>
  <c r="EF430" i="2"/>
  <c r="EH430" i="2"/>
  <c r="EI430" i="2"/>
  <c r="C431" i="2"/>
  <c r="G431" i="2"/>
  <c r="H431" i="2"/>
  <c r="I431" i="2"/>
  <c r="J431" i="2"/>
  <c r="L431" i="2"/>
  <c r="N431" i="2"/>
  <c r="O431" i="2"/>
  <c r="P431" i="2"/>
  <c r="Q431" i="2"/>
  <c r="S431" i="2"/>
  <c r="T431" i="2"/>
  <c r="R431" i="2" s="1"/>
  <c r="U431" i="2"/>
  <c r="W431" i="2"/>
  <c r="X431" i="2"/>
  <c r="Y431" i="2"/>
  <c r="Z431" i="2"/>
  <c r="AA431" i="2" a="1"/>
  <c r="AA431" i="2"/>
  <c r="AB431" i="2" a="1"/>
  <c r="AB431" i="2"/>
  <c r="AC431" i="2"/>
  <c r="AD431" i="2"/>
  <c r="AF431" i="2" a="1"/>
  <c r="AF431" i="2" s="1"/>
  <c r="AG431" i="2" s="1"/>
  <c r="AE431" i="2" s="1"/>
  <c r="AH431" i="2"/>
  <c r="AI431" i="2"/>
  <c r="AK431" i="2"/>
  <c r="AL431" i="2"/>
  <c r="AJ431" i="2" s="1"/>
  <c r="AN431" i="2"/>
  <c r="AO431" i="2"/>
  <c r="AM431" i="2" s="1"/>
  <c r="AQ431" i="2"/>
  <c r="AP431" i="2" s="1"/>
  <c r="AR431" i="2"/>
  <c r="AT431" i="2"/>
  <c r="AS431" i="2" s="1"/>
  <c r="AU431" i="2"/>
  <c r="AW431" i="2"/>
  <c r="AV431" i="2" s="1"/>
  <c r="AX431" i="2"/>
  <c r="AY431" i="2"/>
  <c r="AZ431" i="2"/>
  <c r="BA431" i="2"/>
  <c r="BC431" i="2"/>
  <c r="BB431" i="2" s="1"/>
  <c r="BD431" i="2"/>
  <c r="BF431" i="2"/>
  <c r="BG431" i="2"/>
  <c r="BE431" i="2" s="1"/>
  <c r="BH431" i="2"/>
  <c r="BI431" i="2"/>
  <c r="BJ431" i="2"/>
  <c r="BK431" i="2"/>
  <c r="BL431" i="2" a="1"/>
  <c r="BL431" i="2"/>
  <c r="BM431" i="2" s="1"/>
  <c r="BN431" i="2"/>
  <c r="BP431" i="2"/>
  <c r="BQ431" i="2"/>
  <c r="BR431" i="2"/>
  <c r="BS431" i="2"/>
  <c r="BT431" i="2"/>
  <c r="BU431" i="2"/>
  <c r="BV431" i="2"/>
  <c r="BW431" i="2"/>
  <c r="BO431" i="2" s="1"/>
  <c r="BX431" i="2"/>
  <c r="BY431" i="2"/>
  <c r="BZ431" i="2"/>
  <c r="CB431" i="2"/>
  <c r="CA431" i="2" s="1"/>
  <c r="CC431" i="2"/>
  <c r="CD431" i="2"/>
  <c r="CE431" i="2"/>
  <c r="CF431" i="2"/>
  <c r="CG431" i="2" s="1"/>
  <c r="CH431" i="2"/>
  <c r="CJ431" i="2"/>
  <c r="CK431" i="2"/>
  <c r="CL431" i="2"/>
  <c r="CN431" i="2"/>
  <c r="CM431" i="2" s="1"/>
  <c r="CP431" i="2"/>
  <c r="CS431" i="2" s="1"/>
  <c r="CQ431" i="2"/>
  <c r="CT431" i="2"/>
  <c r="CU431" i="2"/>
  <c r="CV431" i="2"/>
  <c r="CW431" i="2"/>
  <c r="CX431" i="2"/>
  <c r="DA431" i="2" s="1"/>
  <c r="CY431" i="2" a="1"/>
  <c r="CY431" i="2"/>
  <c r="CZ431" i="2" s="1"/>
  <c r="DC431" i="2"/>
  <c r="DD431" i="2" a="1"/>
  <c r="DD431" i="2"/>
  <c r="DE431" i="2" s="1"/>
  <c r="DB431" i="2" s="1"/>
  <c r="DF431" i="2"/>
  <c r="DH431" i="2"/>
  <c r="DG431" i="2" s="1"/>
  <c r="DI431" i="2"/>
  <c r="DK431" i="2"/>
  <c r="DJ431" i="2" s="1"/>
  <c r="DL431" i="2"/>
  <c r="DN431" i="2" a="1"/>
  <c r="DN431" i="2" s="1"/>
  <c r="DQ431" i="2" s="1"/>
  <c r="DO431" i="2"/>
  <c r="DP431" i="2"/>
  <c r="DM431" i="2" s="1"/>
  <c r="DR431" i="2"/>
  <c r="DS431" i="2"/>
  <c r="DT431" i="2"/>
  <c r="DV431" i="2"/>
  <c r="DW431" i="2"/>
  <c r="DU431" i="2" s="1"/>
  <c r="DX431" i="2"/>
  <c r="DY431" i="2"/>
  <c r="DZ431" i="2" s="1"/>
  <c r="EB431" i="2"/>
  <c r="EC431" i="2"/>
  <c r="ED431" i="2"/>
  <c r="EE431" i="2"/>
  <c r="EF431" i="2"/>
  <c r="EG431" i="2"/>
  <c r="EH431" i="2"/>
  <c r="EJ431" i="2" s="1"/>
  <c r="C432" i="2"/>
  <c r="G432" i="2"/>
  <c r="H432" i="2"/>
  <c r="J432" i="2"/>
  <c r="L432" i="2"/>
  <c r="N432" i="2"/>
  <c r="O432" i="2"/>
  <c r="M432" i="2" s="1"/>
  <c r="P432" i="2"/>
  <c r="Q432" i="2"/>
  <c r="S432" i="2"/>
  <c r="T432" i="2"/>
  <c r="R432" i="2" s="1"/>
  <c r="U432" i="2"/>
  <c r="W432" i="2"/>
  <c r="X432" i="2"/>
  <c r="V432" i="2" s="1"/>
  <c r="Y432" i="2"/>
  <c r="AA432" i="2" a="1"/>
  <c r="AA432" i="2"/>
  <c r="AB432" i="2" a="1"/>
  <c r="AB432" i="2"/>
  <c r="AD432" i="2" s="1"/>
  <c r="AC432" i="2"/>
  <c r="Z432" i="2" s="1"/>
  <c r="AF432" i="2" a="1"/>
  <c r="AF432" i="2" s="1"/>
  <c r="AG432" i="2" s="1"/>
  <c r="AH432" i="2"/>
  <c r="AI432" i="2"/>
  <c r="AK432" i="2"/>
  <c r="AJ432" i="2" s="1"/>
  <c r="AL432" i="2"/>
  <c r="AM432" i="2"/>
  <c r="AN432" i="2"/>
  <c r="AO432" i="2"/>
  <c r="AP432" i="2"/>
  <c r="AQ432" i="2"/>
  <c r="AR432" i="2"/>
  <c r="AS432" i="2"/>
  <c r="AT432" i="2"/>
  <c r="AU432" i="2"/>
  <c r="AW432" i="2"/>
  <c r="AV432" i="2" s="1"/>
  <c r="AX432" i="2"/>
  <c r="AY432" i="2"/>
  <c r="AZ432" i="2"/>
  <c r="BA432" i="2"/>
  <c r="BC432" i="2"/>
  <c r="BB432" i="2" s="1"/>
  <c r="BD432" i="2"/>
  <c r="BE432" i="2"/>
  <c r="BF432" i="2"/>
  <c r="BG432" i="2"/>
  <c r="BH432" i="2"/>
  <c r="BI432" i="2"/>
  <c r="BJ432" i="2"/>
  <c r="BL432" i="2" a="1"/>
  <c r="BL432" i="2"/>
  <c r="BM432" i="2" s="1"/>
  <c r="BP432" i="2"/>
  <c r="BQ432" i="2"/>
  <c r="BR432" i="2"/>
  <c r="BS432" i="2"/>
  <c r="BT432" i="2"/>
  <c r="BU432" i="2"/>
  <c r="BV432" i="2"/>
  <c r="BW432" i="2"/>
  <c r="BO432" i="2" s="1"/>
  <c r="BY432" i="2"/>
  <c r="BZ432" i="2"/>
  <c r="BX432" i="2" s="1"/>
  <c r="CB432" i="2"/>
  <c r="CC432" i="2"/>
  <c r="CD432" i="2"/>
  <c r="CE432" i="2"/>
  <c r="CF432" i="2"/>
  <c r="CH432" i="2"/>
  <c r="CJ432" i="2"/>
  <c r="CK432" i="2"/>
  <c r="CL432" i="2"/>
  <c r="CM432" i="2"/>
  <c r="CN432" i="2"/>
  <c r="CP432" i="2"/>
  <c r="CQ432" i="2"/>
  <c r="CR432" i="2"/>
  <c r="CS432" i="2"/>
  <c r="CU432" i="2"/>
  <c r="CT432" i="2" s="1"/>
  <c r="CV432" i="2"/>
  <c r="CX432" i="2"/>
  <c r="CY432" i="2" a="1"/>
  <c r="CY432" i="2"/>
  <c r="DB432" i="2"/>
  <c r="DC432" i="2"/>
  <c r="DF432" i="2" s="1"/>
  <c r="DD432" i="2" a="1"/>
  <c r="DD432" i="2"/>
  <c r="DE432" i="2" s="1"/>
  <c r="DG432" i="2"/>
  <c r="DH432" i="2"/>
  <c r="DI432" i="2"/>
  <c r="DJ432" i="2"/>
  <c r="DK432" i="2"/>
  <c r="DL432" i="2"/>
  <c r="DN432" i="2" a="1"/>
  <c r="DN432" i="2" s="1"/>
  <c r="DO432" i="2"/>
  <c r="DP432" i="2" s="1"/>
  <c r="DM432" i="2" s="1"/>
  <c r="DS432" i="2"/>
  <c r="DR432" i="2" s="1"/>
  <c r="DT432" i="2"/>
  <c r="DU432" i="2"/>
  <c r="DV432" i="2"/>
  <c r="DW432" i="2"/>
  <c r="DX432" i="2"/>
  <c r="DY432" i="2"/>
  <c r="DZ432" i="2" s="1"/>
  <c r="EB432" i="2"/>
  <c r="EC432" i="2"/>
  <c r="ED432" i="2"/>
  <c r="EE432" i="2" s="1"/>
  <c r="EG432" i="2"/>
  <c r="EH432" i="2"/>
  <c r="EI432" i="2"/>
  <c r="EJ432" i="2"/>
  <c r="C433" i="2"/>
  <c r="G433" i="2"/>
  <c r="H433" i="2"/>
  <c r="J433" i="2"/>
  <c r="I433" i="2"/>
  <c r="L433" i="2"/>
  <c r="N433" i="2"/>
  <c r="O433" i="2"/>
  <c r="P433" i="2"/>
  <c r="Q433" i="2"/>
  <c r="S433" i="2"/>
  <c r="T433" i="2"/>
  <c r="R433" i="2" s="1"/>
  <c r="U433" i="2"/>
  <c r="V433" i="2"/>
  <c r="W433" i="2"/>
  <c r="X433" i="2"/>
  <c r="Y433" i="2"/>
  <c r="AA433" i="2" a="1"/>
  <c r="AA433" i="2" s="1"/>
  <c r="AB433" i="2" a="1"/>
  <c r="AB433" i="2"/>
  <c r="AD433" i="2" s="1"/>
  <c r="Z433" i="2" s="1"/>
  <c r="AC433" i="2"/>
  <c r="AF433" i="2" a="1"/>
  <c r="AF433" i="2"/>
  <c r="AG433" i="2" s="1"/>
  <c r="AH433" i="2"/>
  <c r="AI433" i="2"/>
  <c r="AK433" i="2"/>
  <c r="AL433" i="2"/>
  <c r="AN433" i="2"/>
  <c r="AO433" i="2"/>
  <c r="AP433" i="2"/>
  <c r="AQ433" i="2"/>
  <c r="AR433" i="2"/>
  <c r="AS433" i="2"/>
  <c r="AT433" i="2"/>
  <c r="AU433" i="2"/>
  <c r="AW433" i="2"/>
  <c r="AV433" i="2" s="1"/>
  <c r="AX433" i="2"/>
  <c r="AZ433" i="2"/>
  <c r="BA433" i="2"/>
  <c r="AY433" i="2" s="1"/>
  <c r="BC433" i="2"/>
  <c r="BB433" i="2" s="1"/>
  <c r="BD433" i="2"/>
  <c r="BF433" i="2"/>
  <c r="BE433" i="2" s="1"/>
  <c r="BG433" i="2"/>
  <c r="BI433" i="2"/>
  <c r="BH433" i="2" s="1"/>
  <c r="BJ433" i="2"/>
  <c r="BK433" i="2"/>
  <c r="BL433" i="2" a="1"/>
  <c r="BL433" i="2" s="1"/>
  <c r="BM433" i="2" s="1"/>
  <c r="BN433" i="2"/>
  <c r="BP433" i="2"/>
  <c r="BQ433" i="2"/>
  <c r="BR433" i="2"/>
  <c r="BS433" i="2"/>
  <c r="BT433" i="2"/>
  <c r="BU433" i="2"/>
  <c r="BV433" i="2"/>
  <c r="BW433" i="2"/>
  <c r="BX433" i="2"/>
  <c r="BY433" i="2"/>
  <c r="BZ433" i="2"/>
  <c r="CB433" i="2"/>
  <c r="CC433" i="2"/>
  <c r="CD433" i="2"/>
  <c r="CF433" i="2" s="1"/>
  <c r="CE433" i="2"/>
  <c r="CH433" i="2"/>
  <c r="CJ433" i="2"/>
  <c r="CI433" i="2" s="1"/>
  <c r="CK433" i="2"/>
  <c r="CL433" i="2"/>
  <c r="CN433" i="2"/>
  <c r="CM433" i="2" s="1"/>
  <c r="CP433" i="2"/>
  <c r="CQ433" i="2"/>
  <c r="CT433" i="2"/>
  <c r="CU433" i="2"/>
  <c r="CV433" i="2"/>
  <c r="CX433" i="2"/>
  <c r="CY433" i="2" a="1"/>
  <c r="CY433" i="2" s="1"/>
  <c r="CZ433" i="2" s="1"/>
  <c r="CW433" i="2" s="1"/>
  <c r="DC433" i="2"/>
  <c r="DF433" i="2" s="1"/>
  <c r="DD433" i="2" a="1"/>
  <c r="DD433" i="2"/>
  <c r="DE433" i="2"/>
  <c r="DB433" i="2" s="1"/>
  <c r="DG433" i="2"/>
  <c r="DH433" i="2"/>
  <c r="DI433" i="2"/>
  <c r="DJ433" i="2"/>
  <c r="DK433" i="2"/>
  <c r="DL433" i="2"/>
  <c r="DN433" i="2" a="1"/>
  <c r="DN433" i="2" s="1"/>
  <c r="DQ433" i="2" s="1"/>
  <c r="DO433" i="2"/>
  <c r="DS433" i="2"/>
  <c r="DR433" i="2" s="1"/>
  <c r="DT433" i="2"/>
  <c r="DV433" i="2"/>
  <c r="DU433" i="2" s="1"/>
  <c r="DW433" i="2"/>
  <c r="DY433" i="2"/>
  <c r="DZ433" i="2" s="1"/>
  <c r="EB433" i="2"/>
  <c r="EC433" i="2"/>
  <c r="ED433" i="2"/>
  <c r="EF433" i="2" s="1"/>
  <c r="EG433" i="2"/>
  <c r="EH433" i="2"/>
  <c r="EI433" i="2"/>
  <c r="EJ433" i="2"/>
  <c r="C434" i="2"/>
  <c r="G434" i="2"/>
  <c r="H434" i="2"/>
  <c r="J434" i="2"/>
  <c r="L434" i="2"/>
  <c r="N434" i="2"/>
  <c r="O434" i="2"/>
  <c r="P434" i="2"/>
  <c r="Q434" i="2"/>
  <c r="S434" i="2"/>
  <c r="T434" i="2"/>
  <c r="R434" i="2" s="1"/>
  <c r="U434" i="2"/>
  <c r="W434" i="2"/>
  <c r="X434" i="2"/>
  <c r="Y434" i="2"/>
  <c r="AA434" i="2" a="1"/>
  <c r="AA434" i="2" s="1"/>
  <c r="AB434" i="2" a="1"/>
  <c r="AB434" i="2"/>
  <c r="AC434" i="2"/>
  <c r="AD434" i="2"/>
  <c r="Z434" i="2" s="1"/>
  <c r="AF434" i="2" a="1"/>
  <c r="AF434" i="2" s="1"/>
  <c r="AG434" i="2" s="1"/>
  <c r="AE434" i="2" s="1"/>
  <c r="AH434" i="2"/>
  <c r="AI434" i="2"/>
  <c r="AK434" i="2"/>
  <c r="AL434" i="2"/>
  <c r="AJ434" i="2" s="1"/>
  <c r="AM434" i="2"/>
  <c r="AN434" i="2"/>
  <c r="AO434" i="2"/>
  <c r="AQ434" i="2"/>
  <c r="AP434" i="2" s="1"/>
  <c r="AR434" i="2"/>
  <c r="AT434" i="2"/>
  <c r="AU434" i="2"/>
  <c r="AS434" i="2" s="1"/>
  <c r="AV434" i="2"/>
  <c r="AW434" i="2"/>
  <c r="AX434" i="2"/>
  <c r="AZ434" i="2"/>
  <c r="BA434" i="2"/>
  <c r="AY434" i="2" s="1"/>
  <c r="BC434" i="2"/>
  <c r="BD434" i="2"/>
  <c r="BE434" i="2"/>
  <c r="BF434" i="2"/>
  <c r="BG434" i="2"/>
  <c r="BI434" i="2"/>
  <c r="BH434" i="2" s="1"/>
  <c r="BJ434" i="2"/>
  <c r="BL434" i="2" a="1"/>
  <c r="BL434" i="2"/>
  <c r="BP434" i="2"/>
  <c r="BQ434" i="2"/>
  <c r="BR434" i="2"/>
  <c r="BS434" i="2"/>
  <c r="BT434" i="2"/>
  <c r="BU434" i="2"/>
  <c r="BV434" i="2"/>
  <c r="BW434" i="2"/>
  <c r="BY434" i="2"/>
  <c r="BZ434" i="2"/>
  <c r="BX434" i="2" s="1"/>
  <c r="CB434" i="2"/>
  <c r="CC434" i="2"/>
  <c r="CD434" i="2"/>
  <c r="CF434" i="2" s="1"/>
  <c r="CG434" i="2" s="1"/>
  <c r="CA434" i="2" s="1"/>
  <c r="CE434" i="2"/>
  <c r="CH434" i="2"/>
  <c r="CJ434" i="2"/>
  <c r="CK434" i="2"/>
  <c r="CL434" i="2"/>
  <c r="CI434" i="2" s="1"/>
  <c r="CN434" i="2"/>
  <c r="CM434" i="2" s="1"/>
  <c r="CP434" i="2"/>
  <c r="CQ434" i="2"/>
  <c r="CR434" i="2" s="1"/>
  <c r="CU434" i="2"/>
  <c r="CV434" i="2"/>
  <c r="CT434" i="2" s="1"/>
  <c r="CX434" i="2"/>
  <c r="CY434" i="2" a="1"/>
  <c r="CY434" i="2"/>
  <c r="DC434" i="2"/>
  <c r="DD434" i="2" a="1"/>
  <c r="DD434" i="2"/>
  <c r="DE434" i="2" s="1"/>
  <c r="DB434" i="2" s="1"/>
  <c r="DH434" i="2"/>
  <c r="DG434" i="2" s="1"/>
  <c r="DI434" i="2"/>
  <c r="DK434" i="2"/>
  <c r="DL434" i="2"/>
  <c r="DJ434" i="2" s="1"/>
  <c r="DN434" i="2" a="1"/>
  <c r="DN434" i="2" s="1"/>
  <c r="DQ434" i="2" s="1"/>
  <c r="DO434" i="2"/>
  <c r="DR434" i="2"/>
  <c r="DS434" i="2"/>
  <c r="DT434" i="2"/>
  <c r="DU434" i="2"/>
  <c r="DV434" i="2"/>
  <c r="DW434" i="2"/>
  <c r="DY434" i="2"/>
  <c r="DZ434" i="2" s="1"/>
  <c r="EA434" i="2"/>
  <c r="EB434" i="2"/>
  <c r="DX434" i="2" s="1"/>
  <c r="EC434" i="2"/>
  <c r="ED434" i="2"/>
  <c r="EE434" i="2"/>
  <c r="EF434" i="2"/>
  <c r="EG434" i="2"/>
  <c r="EH434" i="2"/>
  <c r="EI434" i="2"/>
  <c r="EJ434" i="2"/>
  <c r="C435" i="2"/>
  <c r="G435" i="2"/>
  <c r="H435" i="2"/>
  <c r="J435" i="2"/>
  <c r="L435" i="2"/>
  <c r="N435" i="2"/>
  <c r="O435" i="2"/>
  <c r="P435" i="2"/>
  <c r="Q435" i="2"/>
  <c r="S435" i="2"/>
  <c r="T435" i="2"/>
  <c r="R435" i="2" s="1"/>
  <c r="U435" i="2"/>
  <c r="W435" i="2"/>
  <c r="X435" i="2"/>
  <c r="Y435" i="2"/>
  <c r="AA435" i="2" a="1"/>
  <c r="AA435" i="2"/>
  <c r="AB435" i="2" a="1"/>
  <c r="AB435" i="2"/>
  <c r="AD435" i="2" s="1"/>
  <c r="AC435" i="2"/>
  <c r="Z435" i="2" s="1"/>
  <c r="AF435" i="2" a="1"/>
  <c r="AF435" i="2" s="1"/>
  <c r="AG435" i="2"/>
  <c r="AH435" i="2"/>
  <c r="AI435" i="2"/>
  <c r="AE435" i="2" s="1"/>
  <c r="AK435" i="2"/>
  <c r="AJ435" i="2" s="1"/>
  <c r="AL435" i="2"/>
  <c r="AN435" i="2"/>
  <c r="AO435" i="2"/>
  <c r="AM435" i="2" s="1"/>
  <c r="AQ435" i="2"/>
  <c r="AP435" i="2" s="1"/>
  <c r="AR435" i="2"/>
  <c r="AT435" i="2"/>
  <c r="AS435" i="2" s="1"/>
  <c r="AU435" i="2"/>
  <c r="AW435" i="2"/>
  <c r="AV435" i="2" s="1"/>
  <c r="AX435" i="2"/>
  <c r="AY435" i="2"/>
  <c r="AZ435" i="2"/>
  <c r="BA435" i="2"/>
  <c r="BC435" i="2"/>
  <c r="BB435" i="2" s="1"/>
  <c r="BD435" i="2"/>
  <c r="BF435" i="2"/>
  <c r="BG435" i="2"/>
  <c r="BE435" i="2" s="1"/>
  <c r="BI435" i="2"/>
  <c r="BJ435" i="2"/>
  <c r="BH435" i="2" s="1"/>
  <c r="BL435" i="2" a="1"/>
  <c r="BL435" i="2"/>
  <c r="BM435" i="2" s="1"/>
  <c r="BP435" i="2"/>
  <c r="BQ435" i="2"/>
  <c r="BR435" i="2"/>
  <c r="BS435" i="2"/>
  <c r="BT435" i="2"/>
  <c r="BU435" i="2"/>
  <c r="BV435" i="2"/>
  <c r="BW435" i="2"/>
  <c r="BO435" i="2" s="1"/>
  <c r="BY435" i="2"/>
  <c r="BZ435" i="2"/>
  <c r="BX435" i="2" s="1"/>
  <c r="CB435" i="2"/>
  <c r="CA435" i="2" s="1"/>
  <c r="CC435" i="2"/>
  <c r="CD435" i="2"/>
  <c r="CE435" i="2"/>
  <c r="CF435" i="2"/>
  <c r="CG435" i="2" s="1"/>
  <c r="CH435" i="2"/>
  <c r="CJ435" i="2"/>
  <c r="CI435" i="2" s="1"/>
  <c r="CK435" i="2"/>
  <c r="CL435" i="2"/>
  <c r="CM435" i="2"/>
  <c r="CN435" i="2"/>
  <c r="CO435" i="2"/>
  <c r="CP435" i="2"/>
  <c r="CS435" i="2" s="1"/>
  <c r="CQ435" i="2"/>
  <c r="CR435" i="2"/>
  <c r="CT435" i="2"/>
  <c r="CU435" i="2"/>
  <c r="CV435" i="2"/>
  <c r="CX435" i="2"/>
  <c r="CY435" i="2" a="1"/>
  <c r="CY435" i="2"/>
  <c r="CZ435" i="2" s="1"/>
  <c r="CW435" i="2" s="1"/>
  <c r="DA435" i="2"/>
  <c r="DC435" i="2"/>
  <c r="DD435" i="2" a="1"/>
  <c r="DD435" i="2" s="1"/>
  <c r="DE435" i="2" s="1"/>
  <c r="DB435" i="2" s="1"/>
  <c r="DH435" i="2"/>
  <c r="DG435" i="2" s="1"/>
  <c r="DI435" i="2"/>
  <c r="DK435" i="2"/>
  <c r="DJ435" i="2" s="1"/>
  <c r="DL435" i="2"/>
  <c r="DN435" i="2" a="1"/>
  <c r="DN435" i="2" s="1"/>
  <c r="DO435" i="2"/>
  <c r="DP435" i="2"/>
  <c r="DM435" i="2" s="1"/>
  <c r="DQ435" i="2"/>
  <c r="DS435" i="2"/>
  <c r="DR435" i="2" s="1"/>
  <c r="DT435" i="2"/>
  <c r="DU435" i="2"/>
  <c r="DV435" i="2"/>
  <c r="DW435" i="2"/>
  <c r="DX435" i="2"/>
  <c r="DY435" i="2"/>
  <c r="DZ435" i="2" s="1"/>
  <c r="EA435" i="2"/>
  <c r="EB435" i="2"/>
  <c r="EC435" i="2"/>
  <c r="ED435" i="2"/>
  <c r="EE435" i="2"/>
  <c r="EF435" i="2"/>
  <c r="EG435" i="2"/>
  <c r="EH435" i="2"/>
  <c r="EJ435" i="2" s="1"/>
  <c r="EI435" i="2"/>
  <c r="C436" i="2"/>
  <c r="G436" i="2"/>
  <c r="H436" i="2"/>
  <c r="J436" i="2"/>
  <c r="I436" i="2"/>
  <c r="L436" i="2"/>
  <c r="N436" i="2"/>
  <c r="O436" i="2"/>
  <c r="P436" i="2"/>
  <c r="Q436" i="2"/>
  <c r="S436" i="2"/>
  <c r="T436" i="2"/>
  <c r="R436" i="2" s="1"/>
  <c r="U436" i="2"/>
  <c r="W436" i="2"/>
  <c r="X436" i="2"/>
  <c r="Y436" i="2"/>
  <c r="AA436" i="2" a="1"/>
  <c r="AA436" i="2"/>
  <c r="AB436" i="2" a="1"/>
  <c r="AB436" i="2" s="1"/>
  <c r="AD436" i="2" s="1"/>
  <c r="Z436" i="2" s="1"/>
  <c r="AC436" i="2"/>
  <c r="AF436" i="2" a="1"/>
  <c r="AF436" i="2" s="1"/>
  <c r="AG436" i="2"/>
  <c r="AH436" i="2"/>
  <c r="AI436" i="2"/>
  <c r="AJ436" i="2"/>
  <c r="AK436" i="2"/>
  <c r="AL436" i="2"/>
  <c r="AN436" i="2"/>
  <c r="AO436" i="2"/>
  <c r="AM436" i="2" s="1"/>
  <c r="AP436" i="2"/>
  <c r="AQ436" i="2"/>
  <c r="AR436" i="2"/>
  <c r="AT436" i="2"/>
  <c r="AU436" i="2"/>
  <c r="AS436" i="2" s="1"/>
  <c r="AW436" i="2"/>
  <c r="AX436" i="2"/>
  <c r="AY436" i="2"/>
  <c r="AZ436" i="2"/>
  <c r="BA436" i="2"/>
  <c r="BC436" i="2"/>
  <c r="BB436" i="2" s="1"/>
  <c r="BD436" i="2"/>
  <c r="BF436" i="2"/>
  <c r="BG436" i="2"/>
  <c r="BE436" i="2" s="1"/>
  <c r="BH436" i="2"/>
  <c r="BI436" i="2"/>
  <c r="BJ436" i="2"/>
  <c r="BL436" i="2" a="1"/>
  <c r="BL436" i="2"/>
  <c r="BM436" i="2" s="1"/>
  <c r="BN436" i="2"/>
  <c r="BP436" i="2"/>
  <c r="BQ436" i="2"/>
  <c r="BR436" i="2"/>
  <c r="BS436" i="2"/>
  <c r="BT436" i="2"/>
  <c r="BU436" i="2"/>
  <c r="BK436" i="2" s="1"/>
  <c r="BV436" i="2"/>
  <c r="BW436" i="2"/>
  <c r="BO436" i="2" s="1"/>
  <c r="BX436" i="2"/>
  <c r="BY436" i="2"/>
  <c r="BZ436" i="2"/>
  <c r="CB436" i="2"/>
  <c r="CC436" i="2"/>
  <c r="CD436" i="2"/>
  <c r="CE436" i="2"/>
  <c r="CF436" i="2"/>
  <c r="CH436" i="2"/>
  <c r="CJ436" i="2"/>
  <c r="CK436" i="2"/>
  <c r="CL436" i="2"/>
  <c r="CM436" i="2"/>
  <c r="CN436" i="2"/>
  <c r="CP436" i="2"/>
  <c r="CQ436" i="2"/>
  <c r="CU436" i="2"/>
  <c r="CT436" i="2" s="1"/>
  <c r="CV436" i="2"/>
  <c r="CX436" i="2"/>
  <c r="CY436" i="2" a="1"/>
  <c r="CY436" i="2"/>
  <c r="CZ436" i="2" s="1"/>
  <c r="CW436" i="2" s="1"/>
  <c r="DC436" i="2"/>
  <c r="DD436" i="2" a="1"/>
  <c r="DD436" i="2"/>
  <c r="DE436" i="2" s="1"/>
  <c r="DB436" i="2" s="1"/>
  <c r="DF436" i="2"/>
  <c r="DG436" i="2"/>
  <c r="DH436" i="2"/>
  <c r="DI436" i="2"/>
  <c r="DK436" i="2"/>
  <c r="DL436" i="2"/>
  <c r="DJ436" i="2" s="1"/>
  <c r="DN436" i="2" a="1"/>
  <c r="DN436" i="2"/>
  <c r="DO436" i="2"/>
  <c r="DP436" i="2" s="1"/>
  <c r="DM436" i="2" s="1"/>
  <c r="DS436" i="2"/>
  <c r="DR436" i="2" s="1"/>
  <c r="DT436" i="2"/>
  <c r="DV436" i="2"/>
  <c r="DW436" i="2"/>
  <c r="DU436" i="2" s="1"/>
  <c r="DX436" i="2"/>
  <c r="DY436" i="2"/>
  <c r="DZ436" i="2" s="1"/>
  <c r="EB436" i="2"/>
  <c r="EC436" i="2"/>
  <c r="ED436" i="2"/>
  <c r="EE436" i="2" s="1"/>
  <c r="EF436" i="2"/>
  <c r="EG436" i="2"/>
  <c r="EH436" i="2"/>
  <c r="EI436" i="2"/>
  <c r="EJ436" i="2"/>
  <c r="C437" i="2"/>
  <c r="G437" i="2"/>
  <c r="H437" i="2"/>
  <c r="J437" i="2"/>
  <c r="L437" i="2"/>
  <c r="N437" i="2"/>
  <c r="O437" i="2"/>
  <c r="P437" i="2"/>
  <c r="Q437" i="2"/>
  <c r="S437" i="2"/>
  <c r="T437" i="2"/>
  <c r="R437" i="2" s="1"/>
  <c r="U437" i="2"/>
  <c r="W437" i="2"/>
  <c r="X437" i="2"/>
  <c r="V437" i="2" s="1"/>
  <c r="Y437" i="2"/>
  <c r="AA437" i="2" a="1"/>
  <c r="AA437" i="2" s="1"/>
  <c r="AB437" i="2" a="1"/>
  <c r="AB437" i="2"/>
  <c r="AC437" i="2"/>
  <c r="AF437" i="2" a="1"/>
  <c r="AF437" i="2"/>
  <c r="AG437" i="2" s="1"/>
  <c r="AH437" i="2"/>
  <c r="AI437" i="2"/>
  <c r="AE437" i="2" s="1"/>
  <c r="AK437" i="2"/>
  <c r="AL437" i="2"/>
  <c r="AN437" i="2"/>
  <c r="AO437" i="2"/>
  <c r="AM437" i="2" s="1"/>
  <c r="AP437" i="2"/>
  <c r="AQ437" i="2"/>
  <c r="AR437" i="2"/>
  <c r="AS437" i="2"/>
  <c r="AT437" i="2"/>
  <c r="AU437" i="2"/>
  <c r="AW437" i="2"/>
  <c r="AV437" i="2" s="1"/>
  <c r="AX437" i="2"/>
  <c r="AZ437" i="2"/>
  <c r="BA437" i="2"/>
  <c r="AY437" i="2" s="1"/>
  <c r="BC437" i="2"/>
  <c r="BB437" i="2" s="1"/>
  <c r="BD437" i="2"/>
  <c r="BF437" i="2"/>
  <c r="BE437" i="2" s="1"/>
  <c r="BG437" i="2"/>
  <c r="BI437" i="2"/>
  <c r="BH437" i="2" s="1"/>
  <c r="BJ437" i="2"/>
  <c r="BL437" i="2" a="1"/>
  <c r="BL437" i="2" s="1"/>
  <c r="BM437" i="2" s="1"/>
  <c r="BN437" i="2"/>
  <c r="BP437" i="2"/>
  <c r="BQ437" i="2"/>
  <c r="BR437" i="2"/>
  <c r="BS437" i="2"/>
  <c r="BT437" i="2"/>
  <c r="BU437" i="2"/>
  <c r="BV437" i="2"/>
  <c r="BW437" i="2"/>
  <c r="BY437" i="2"/>
  <c r="BZ437" i="2"/>
  <c r="BX437" i="2" s="1"/>
  <c r="CB437" i="2"/>
  <c r="CC437" i="2"/>
  <c r="CD437" i="2"/>
  <c r="CE437" i="2"/>
  <c r="CF437" i="2"/>
  <c r="CH437" i="2"/>
  <c r="CI437" i="2"/>
  <c r="CJ437" i="2"/>
  <c r="CK437" i="2"/>
  <c r="CL437" i="2"/>
  <c r="CN437" i="2"/>
  <c r="CM437" i="2" s="1"/>
  <c r="CP437" i="2"/>
  <c r="CR437" i="2" s="1"/>
  <c r="CQ437" i="2"/>
  <c r="CS437" i="2"/>
  <c r="CO437" i="2" s="1"/>
  <c r="CT437" i="2"/>
  <c r="CU437" i="2"/>
  <c r="CV437" i="2"/>
  <c r="CX437" i="2"/>
  <c r="CY437" i="2" a="1"/>
  <c r="CY437" i="2" s="1"/>
  <c r="CZ437" i="2" s="1"/>
  <c r="CW437" i="2" s="1"/>
  <c r="DA437" i="2"/>
  <c r="DC437" i="2"/>
  <c r="DF437" i="2" s="1"/>
  <c r="DD437" i="2" a="1"/>
  <c r="DD437" i="2"/>
  <c r="DE437" i="2" s="1"/>
  <c r="DB437" i="2" s="1"/>
  <c r="DG437" i="2"/>
  <c r="DH437" i="2"/>
  <c r="DI437" i="2"/>
  <c r="DJ437" i="2"/>
  <c r="DK437" i="2"/>
  <c r="DL437" i="2"/>
  <c r="DN437" i="2" a="1"/>
  <c r="DN437" i="2" s="1"/>
  <c r="DQ437" i="2" s="1"/>
  <c r="DO437" i="2"/>
  <c r="DS437" i="2"/>
  <c r="DR437" i="2" s="1"/>
  <c r="DT437" i="2"/>
  <c r="DV437" i="2"/>
  <c r="DW437" i="2"/>
  <c r="DU437" i="2" s="1"/>
  <c r="DY437" i="2"/>
  <c r="DZ437" i="2" s="1"/>
  <c r="EB437" i="2"/>
  <c r="DX437" i="2" s="1"/>
  <c r="EC437" i="2"/>
  <c r="ED437" i="2"/>
  <c r="EF437" i="2" s="1"/>
  <c r="EG437" i="2"/>
  <c r="EH437" i="2"/>
  <c r="EI437" i="2"/>
  <c r="EJ437" i="2"/>
  <c r="C438" i="2"/>
  <c r="G438" i="2"/>
  <c r="H438" i="2"/>
  <c r="J438" i="2"/>
  <c r="L438" i="2"/>
  <c r="N438" i="2"/>
  <c r="O438" i="2"/>
  <c r="P438" i="2"/>
  <c r="Q438" i="2"/>
  <c r="S438" i="2"/>
  <c r="T438" i="2"/>
  <c r="U438" i="2"/>
  <c r="W438" i="2"/>
  <c r="X438" i="2"/>
  <c r="Y438" i="2"/>
  <c r="AA438" i="2" a="1"/>
  <c r="AA438" i="2"/>
  <c r="AB438" i="2" a="1"/>
  <c r="AB438" i="2"/>
  <c r="AC438" i="2"/>
  <c r="AE438" i="2"/>
  <c r="AF438" i="2" a="1"/>
  <c r="AF438" i="2"/>
  <c r="AG438" i="2"/>
  <c r="AH438" i="2"/>
  <c r="AI438" i="2"/>
  <c r="AK438" i="2"/>
  <c r="AL438" i="2"/>
  <c r="AM438" i="2"/>
  <c r="AN438" i="2"/>
  <c r="AO438" i="2"/>
  <c r="AQ438" i="2"/>
  <c r="AP438" i="2" s="1"/>
  <c r="AR438" i="2"/>
  <c r="AS438" i="2"/>
  <c r="AT438" i="2"/>
  <c r="AU438" i="2"/>
  <c r="AV438" i="2"/>
  <c r="AW438" i="2"/>
  <c r="AX438" i="2"/>
  <c r="AY438" i="2"/>
  <c r="AZ438" i="2"/>
  <c r="BA438" i="2"/>
  <c r="BC438" i="2"/>
  <c r="BD438" i="2"/>
  <c r="BB438" i="2" s="1"/>
  <c r="BF438" i="2"/>
  <c r="BG438" i="2"/>
  <c r="BE438" i="2" s="1"/>
  <c r="BI438" i="2"/>
  <c r="BH438" i="2" s="1"/>
  <c r="BJ438" i="2"/>
  <c r="BL438" i="2" a="1"/>
  <c r="BL438" i="2"/>
  <c r="BP438" i="2"/>
  <c r="BQ438" i="2"/>
  <c r="BR438" i="2"/>
  <c r="BS438" i="2"/>
  <c r="BT438" i="2"/>
  <c r="BU438" i="2"/>
  <c r="BV438" i="2"/>
  <c r="BW438" i="2"/>
  <c r="BY438" i="2"/>
  <c r="BX438" i="2" s="1"/>
  <c r="BZ438" i="2"/>
  <c r="CB438" i="2"/>
  <c r="CC438" i="2"/>
  <c r="CD438" i="2"/>
  <c r="CF438" i="2" s="1"/>
  <c r="CG438" i="2" s="1"/>
  <c r="CA438" i="2" s="1"/>
  <c r="CE438" i="2"/>
  <c r="CH438" i="2"/>
  <c r="CJ438" i="2"/>
  <c r="CK438" i="2"/>
  <c r="CL438" i="2"/>
  <c r="CI438" i="2" s="1"/>
  <c r="CN438" i="2"/>
  <c r="CM438" i="2" s="1"/>
  <c r="CP438" i="2"/>
  <c r="CQ438" i="2"/>
  <c r="CU438" i="2"/>
  <c r="CV438" i="2"/>
  <c r="CT438" i="2" s="1"/>
  <c r="CX438" i="2"/>
  <c r="DA438" i="2" s="1"/>
  <c r="CY438" i="2" a="1"/>
  <c r="CY438" i="2"/>
  <c r="CZ438" i="2" s="1"/>
  <c r="CW438" i="2" s="1"/>
  <c r="DC438" i="2"/>
  <c r="DD438" i="2" a="1"/>
  <c r="DD438" i="2"/>
  <c r="DE438" i="2" s="1"/>
  <c r="DB438" i="2" s="1"/>
  <c r="DF438" i="2"/>
  <c r="DH438" i="2"/>
  <c r="DG438" i="2" s="1"/>
  <c r="DI438" i="2"/>
  <c r="DJ438" i="2"/>
  <c r="DK438" i="2"/>
  <c r="DL438" i="2"/>
  <c r="DN438" i="2" a="1"/>
  <c r="DN438" i="2" s="1"/>
  <c r="DO438" i="2"/>
  <c r="DP438" i="2" s="1"/>
  <c r="DM438" i="2" s="1"/>
  <c r="DQ438" i="2"/>
  <c r="DR438" i="2"/>
  <c r="DS438" i="2"/>
  <c r="DT438" i="2"/>
  <c r="DV438" i="2"/>
  <c r="DW438" i="2"/>
  <c r="DU438" i="2" s="1"/>
  <c r="DY438" i="2"/>
  <c r="DZ438" i="2"/>
  <c r="EA438" i="2"/>
  <c r="EB438" i="2"/>
  <c r="EC438" i="2"/>
  <c r="ED438" i="2"/>
  <c r="EE438" i="2"/>
  <c r="EF438" i="2"/>
  <c r="EH438" i="2"/>
  <c r="EJ438" i="2" s="1"/>
  <c r="EI438" i="2"/>
  <c r="C439" i="2"/>
  <c r="H439" i="2"/>
  <c r="G439" i="2" s="1"/>
  <c r="I439" i="2"/>
  <c r="J439" i="2"/>
  <c r="L439" i="2"/>
  <c r="N439" i="2"/>
  <c r="O439" i="2"/>
  <c r="P439" i="2"/>
  <c r="Q439" i="2"/>
  <c r="S439" i="2"/>
  <c r="T439" i="2"/>
  <c r="R439" i="2" s="1"/>
  <c r="U439" i="2"/>
  <c r="W439" i="2"/>
  <c r="X439" i="2"/>
  <c r="Y439" i="2"/>
  <c r="AA439" i="2" a="1"/>
  <c r="AA439" i="2"/>
  <c r="AB439" i="2" a="1"/>
  <c r="AB439" i="2"/>
  <c r="AC439" i="2"/>
  <c r="Z439" i="2" s="1"/>
  <c r="AD439" i="2"/>
  <c r="AF439" i="2" a="1"/>
  <c r="AF439" i="2" s="1"/>
  <c r="AG439" i="2"/>
  <c r="AE439" i="2" s="1"/>
  <c r="AH439" i="2"/>
  <c r="AI439" i="2"/>
  <c r="AK439" i="2"/>
  <c r="AL439" i="2"/>
  <c r="AJ439" i="2" s="1"/>
  <c r="AM439" i="2"/>
  <c r="AN439" i="2"/>
  <c r="AO439" i="2"/>
  <c r="AQ439" i="2"/>
  <c r="AP439" i="2" s="1"/>
  <c r="AR439" i="2"/>
  <c r="AT439" i="2"/>
  <c r="AS439" i="2" s="1"/>
  <c r="AU439" i="2"/>
  <c r="AW439" i="2"/>
  <c r="AV439" i="2" s="1"/>
  <c r="AX439" i="2"/>
  <c r="AY439" i="2"/>
  <c r="AZ439" i="2"/>
  <c r="BA439" i="2"/>
  <c r="BC439" i="2"/>
  <c r="BB439" i="2" s="1"/>
  <c r="BD439" i="2"/>
  <c r="BF439" i="2"/>
  <c r="BG439" i="2"/>
  <c r="BE439" i="2" s="1"/>
  <c r="BH439" i="2"/>
  <c r="BI439" i="2"/>
  <c r="BJ439" i="2"/>
  <c r="BL439" i="2" a="1"/>
  <c r="BL439" i="2"/>
  <c r="BM439" i="2" s="1"/>
  <c r="BN439" i="2"/>
  <c r="BP439" i="2"/>
  <c r="BQ439" i="2"/>
  <c r="BR439" i="2"/>
  <c r="BS439" i="2"/>
  <c r="BT439" i="2"/>
  <c r="BU439" i="2"/>
  <c r="BV439" i="2"/>
  <c r="BK439" i="2" s="1"/>
  <c r="BW439" i="2"/>
  <c r="BO439" i="2" s="1"/>
  <c r="BX439" i="2"/>
  <c r="BY439" i="2"/>
  <c r="BZ439" i="2"/>
  <c r="CB439" i="2"/>
  <c r="CC439" i="2"/>
  <c r="CD439" i="2"/>
  <c r="CE439" i="2"/>
  <c r="CF439" i="2"/>
  <c r="CG439" i="2" s="1"/>
  <c r="CH439" i="2"/>
  <c r="CJ439" i="2"/>
  <c r="CK439" i="2"/>
  <c r="CL439" i="2"/>
  <c r="CN439" i="2"/>
  <c r="CM439" i="2" s="1"/>
  <c r="CP439" i="2"/>
  <c r="CS439" i="2" s="1"/>
  <c r="CQ439" i="2"/>
  <c r="CU439" i="2"/>
  <c r="CT439" i="2" s="1"/>
  <c r="CV439" i="2"/>
  <c r="CW439" i="2"/>
  <c r="CX439" i="2"/>
  <c r="DA439" i="2" s="1"/>
  <c r="CY439" i="2" a="1"/>
  <c r="CY439" i="2"/>
  <c r="CZ439" i="2" s="1"/>
  <c r="DC439" i="2"/>
  <c r="DD439" i="2" a="1"/>
  <c r="DD439" i="2" s="1"/>
  <c r="DE439" i="2" s="1"/>
  <c r="DB439" i="2" s="1"/>
  <c r="DH439" i="2"/>
  <c r="DG439" i="2" s="1"/>
  <c r="DI439" i="2"/>
  <c r="DK439" i="2"/>
  <c r="DJ439" i="2" s="1"/>
  <c r="DL439" i="2"/>
  <c r="DN439" i="2" a="1"/>
  <c r="DN439" i="2" s="1"/>
  <c r="DO439" i="2"/>
  <c r="DP439" i="2" s="1"/>
  <c r="DM439" i="2" s="1"/>
  <c r="DR439" i="2"/>
  <c r="DS439" i="2"/>
  <c r="DT439" i="2"/>
  <c r="DU439" i="2"/>
  <c r="DV439" i="2"/>
  <c r="DW439" i="2"/>
  <c r="DX439" i="2"/>
  <c r="DY439" i="2"/>
  <c r="DZ439" i="2" s="1"/>
  <c r="EB439" i="2"/>
  <c r="EC439" i="2"/>
  <c r="ED439" i="2"/>
  <c r="EE439" i="2"/>
  <c r="EF439" i="2"/>
  <c r="EG439" i="2"/>
  <c r="EH439" i="2"/>
  <c r="EJ439" i="2" s="1"/>
  <c r="C440" i="2"/>
  <c r="G440" i="2"/>
  <c r="H440" i="2"/>
  <c r="J440" i="2"/>
  <c r="L440" i="2"/>
  <c r="N440" i="2"/>
  <c r="O440" i="2"/>
  <c r="P440" i="2"/>
  <c r="Q440" i="2"/>
  <c r="S440" i="2"/>
  <c r="T440" i="2"/>
  <c r="R440" i="2" s="1"/>
  <c r="U440" i="2"/>
  <c r="W440" i="2"/>
  <c r="X440" i="2"/>
  <c r="Y440" i="2"/>
  <c r="AA440" i="2" a="1"/>
  <c r="AA440" i="2"/>
  <c r="AB440" i="2" a="1"/>
  <c r="AB440" i="2" s="1"/>
  <c r="AD440" i="2" s="1"/>
  <c r="AC440" i="2"/>
  <c r="AF440" i="2" a="1"/>
  <c r="AF440" i="2" s="1"/>
  <c r="AG440" i="2" s="1"/>
  <c r="AH440" i="2"/>
  <c r="AI440" i="2"/>
  <c r="AE440" i="2" s="1"/>
  <c r="AK440" i="2"/>
  <c r="AJ440" i="2" s="1"/>
  <c r="AL440" i="2"/>
  <c r="AM440" i="2"/>
  <c r="AN440" i="2"/>
  <c r="AO440" i="2"/>
  <c r="AQ440" i="2"/>
  <c r="AP440" i="2" s="1"/>
  <c r="AR440" i="2"/>
  <c r="AS440" i="2"/>
  <c r="AT440" i="2"/>
  <c r="AU440" i="2"/>
  <c r="AW440" i="2"/>
  <c r="AV440" i="2" s="1"/>
  <c r="AX440" i="2"/>
  <c r="AZ440" i="2"/>
  <c r="AY440" i="2" s="1"/>
  <c r="BA440" i="2"/>
  <c r="BC440" i="2"/>
  <c r="BB440" i="2" s="1"/>
  <c r="BD440" i="2"/>
  <c r="BE440" i="2"/>
  <c r="BF440" i="2"/>
  <c r="BG440" i="2"/>
  <c r="BI440" i="2"/>
  <c r="BH440" i="2" s="1"/>
  <c r="BJ440" i="2"/>
  <c r="BK440" i="2"/>
  <c r="BL440" i="2" a="1"/>
  <c r="BL440" i="2"/>
  <c r="BM440" i="2" s="1"/>
  <c r="BP440" i="2"/>
  <c r="BQ440" i="2"/>
  <c r="BR440" i="2"/>
  <c r="BS440" i="2"/>
  <c r="BT440" i="2"/>
  <c r="BU440" i="2"/>
  <c r="BV440" i="2"/>
  <c r="BW440" i="2"/>
  <c r="BO440" i="2" s="1"/>
  <c r="BY440" i="2"/>
  <c r="BZ440" i="2"/>
  <c r="BX440" i="2" s="1"/>
  <c r="CB440" i="2"/>
  <c r="CC440" i="2"/>
  <c r="CD440" i="2"/>
  <c r="CE440" i="2"/>
  <c r="CF440" i="2"/>
  <c r="CH440" i="2"/>
  <c r="CJ440" i="2"/>
  <c r="CK440" i="2"/>
  <c r="CL440" i="2"/>
  <c r="CM440" i="2"/>
  <c r="CN440" i="2"/>
  <c r="CP440" i="2"/>
  <c r="CQ440" i="2"/>
  <c r="CR440" i="2"/>
  <c r="CS440" i="2"/>
  <c r="CO440" i="2" s="1"/>
  <c r="CT440" i="2"/>
  <c r="CU440" i="2"/>
  <c r="CV440" i="2"/>
  <c r="CX440" i="2"/>
  <c r="CY440" i="2" a="1"/>
  <c r="CY440" i="2"/>
  <c r="CZ440" i="2"/>
  <c r="CW440" i="2" s="1"/>
  <c r="DA440" i="2"/>
  <c r="DB440" i="2"/>
  <c r="DC440" i="2"/>
  <c r="DF440" i="2" s="1"/>
  <c r="DD440" i="2" a="1"/>
  <c r="DD440" i="2"/>
  <c r="DE440" i="2" s="1"/>
  <c r="DH440" i="2"/>
  <c r="DG440" i="2" s="1"/>
  <c r="DI440" i="2"/>
  <c r="DJ440" i="2"/>
  <c r="DK440" i="2"/>
  <c r="DL440" i="2"/>
  <c r="DN440" i="2" a="1"/>
  <c r="DN440" i="2" s="1"/>
  <c r="DO440" i="2"/>
  <c r="DP440" i="2" s="1"/>
  <c r="DM440" i="2" s="1"/>
  <c r="DS440" i="2"/>
  <c r="DR440" i="2" s="1"/>
  <c r="DT440" i="2"/>
  <c r="DU440" i="2"/>
  <c r="DV440" i="2"/>
  <c r="DW440" i="2"/>
  <c r="DX440" i="2"/>
  <c r="DY440" i="2"/>
  <c r="DZ440" i="2" s="1"/>
  <c r="EA440" i="2"/>
  <c r="EB440" i="2"/>
  <c r="EC440" i="2"/>
  <c r="ED440" i="2"/>
  <c r="EE440" i="2" s="1"/>
  <c r="EG440" i="2"/>
  <c r="EH440" i="2"/>
  <c r="EI440" i="2"/>
  <c r="EJ440" i="2"/>
  <c r="C441" i="2"/>
  <c r="G441" i="2"/>
  <c r="H441" i="2"/>
  <c r="J441" i="2"/>
  <c r="L441" i="2"/>
  <c r="N441" i="2"/>
  <c r="O441" i="2"/>
  <c r="P441" i="2"/>
  <c r="M441" i="2" s="1"/>
  <c r="Q441" i="2"/>
  <c r="R441" i="2"/>
  <c r="S441" i="2"/>
  <c r="T441" i="2"/>
  <c r="U441" i="2"/>
  <c r="W441" i="2"/>
  <c r="X441" i="2"/>
  <c r="V441" i="2" s="1"/>
  <c r="Y441" i="2"/>
  <c r="AA441" i="2" a="1"/>
  <c r="AA441" i="2" s="1"/>
  <c r="AB441" i="2" a="1"/>
  <c r="AB441" i="2"/>
  <c r="AC441" i="2"/>
  <c r="AD441" i="2"/>
  <c r="Z441" i="2" s="1"/>
  <c r="AF441" i="2" a="1"/>
  <c r="AF441" i="2"/>
  <c r="AG441" i="2" s="1"/>
  <c r="AH441" i="2"/>
  <c r="AI441" i="2"/>
  <c r="AK441" i="2"/>
  <c r="AL441" i="2"/>
  <c r="AN441" i="2"/>
  <c r="AM441" i="2" s="1"/>
  <c r="AO441" i="2"/>
  <c r="AP441" i="2"/>
  <c r="AQ441" i="2"/>
  <c r="AR441" i="2"/>
  <c r="AS441" i="2"/>
  <c r="AT441" i="2"/>
  <c r="AU441" i="2"/>
  <c r="AW441" i="2"/>
  <c r="AV441" i="2" s="1"/>
  <c r="AX441" i="2"/>
  <c r="AZ441" i="2"/>
  <c r="BA441" i="2"/>
  <c r="AY441" i="2" s="1"/>
  <c r="BC441" i="2"/>
  <c r="BB441" i="2" s="1"/>
  <c r="BD441" i="2"/>
  <c r="BF441" i="2"/>
  <c r="BE441" i="2" s="1"/>
  <c r="BG441" i="2"/>
  <c r="BI441" i="2"/>
  <c r="BH441" i="2" s="1"/>
  <c r="BJ441" i="2"/>
  <c r="BL441" i="2" a="1"/>
  <c r="BL441" i="2" s="1"/>
  <c r="BP441" i="2"/>
  <c r="BQ441" i="2"/>
  <c r="BR441" i="2"/>
  <c r="BS441" i="2"/>
  <c r="BT441" i="2"/>
  <c r="BU441" i="2"/>
  <c r="BV441" i="2"/>
  <c r="BW441" i="2"/>
  <c r="BX441" i="2"/>
  <c r="BY441" i="2"/>
  <c r="BZ441" i="2"/>
  <c r="CB441" i="2"/>
  <c r="CC441" i="2"/>
  <c r="CD441" i="2"/>
  <c r="CF441" i="2" s="1"/>
  <c r="CE441" i="2"/>
  <c r="CH441" i="2"/>
  <c r="CJ441" i="2"/>
  <c r="CI441" i="2" s="1"/>
  <c r="CK441" i="2"/>
  <c r="CL441" i="2"/>
  <c r="CN441" i="2"/>
  <c r="CM441" i="2" s="1"/>
  <c r="CP441" i="2"/>
  <c r="CQ441" i="2"/>
  <c r="CU441" i="2"/>
  <c r="CV441" i="2"/>
  <c r="CT441" i="2" s="1"/>
  <c r="CX441" i="2"/>
  <c r="CY441" i="2" a="1"/>
  <c r="CY441" i="2" s="1"/>
  <c r="CZ441" i="2" s="1"/>
  <c r="CW441" i="2" s="1"/>
  <c r="DC441" i="2"/>
  <c r="DF441" i="2" s="1"/>
  <c r="DD441" i="2" a="1"/>
  <c r="DD441" i="2"/>
  <c r="DE441" i="2"/>
  <c r="DB441" i="2" s="1"/>
  <c r="DG441" i="2"/>
  <c r="DH441" i="2"/>
  <c r="DI441" i="2"/>
  <c r="DJ441" i="2"/>
  <c r="DK441" i="2"/>
  <c r="DL441" i="2"/>
  <c r="DN441" i="2" a="1"/>
  <c r="DN441" i="2" s="1"/>
  <c r="DQ441" i="2" s="1"/>
  <c r="DO441" i="2"/>
  <c r="DS441" i="2"/>
  <c r="DT441" i="2"/>
  <c r="DU441" i="2"/>
  <c r="DV441" i="2"/>
  <c r="DW441" i="2"/>
  <c r="DY441" i="2"/>
  <c r="DZ441" i="2" s="1"/>
  <c r="EB441" i="2"/>
  <c r="EC441" i="2"/>
  <c r="ED441" i="2"/>
  <c r="EF441" i="2" s="1"/>
  <c r="EE441" i="2"/>
  <c r="EG441" i="2"/>
  <c r="EH441" i="2"/>
  <c r="EI441" i="2"/>
  <c r="EJ441" i="2"/>
  <c r="C442" i="2"/>
  <c r="G442" i="2"/>
  <c r="H442" i="2"/>
  <c r="I442" i="2"/>
  <c r="J442" i="2"/>
  <c r="L442" i="2"/>
  <c r="N442" i="2"/>
  <c r="O442" i="2"/>
  <c r="P442" i="2"/>
  <c r="Q442" i="2"/>
  <c r="S442" i="2"/>
  <c r="T442" i="2"/>
  <c r="R442" i="2" s="1"/>
  <c r="U442" i="2"/>
  <c r="W442" i="2"/>
  <c r="X442" i="2"/>
  <c r="V442" i="2" s="1"/>
  <c r="Y442" i="2"/>
  <c r="AA442" i="2" a="1"/>
  <c r="AA442" i="2" s="1"/>
  <c r="AD442" i="2" s="1"/>
  <c r="Z442" i="2" s="1"/>
  <c r="AB442" i="2" a="1"/>
  <c r="AB442" i="2"/>
  <c r="AC442" i="2"/>
  <c r="AF442" i="2" a="1"/>
  <c r="AF442" i="2" s="1"/>
  <c r="AG442" i="2" s="1"/>
  <c r="AH442" i="2"/>
  <c r="AI442" i="2"/>
  <c r="AE442" i="2" s="1"/>
  <c r="AK442" i="2"/>
  <c r="AL442" i="2"/>
  <c r="AJ442" i="2" s="1"/>
  <c r="AM442" i="2"/>
  <c r="AN442" i="2"/>
  <c r="AO442" i="2"/>
  <c r="AQ442" i="2"/>
  <c r="AP442" i="2" s="1"/>
  <c r="AR442" i="2"/>
  <c r="AS442" i="2"/>
  <c r="AT442" i="2"/>
  <c r="AU442" i="2"/>
  <c r="AV442" i="2"/>
  <c r="AW442" i="2"/>
  <c r="AX442" i="2"/>
  <c r="AZ442" i="2"/>
  <c r="BA442" i="2"/>
  <c r="AY442" i="2" s="1"/>
  <c r="BB442" i="2"/>
  <c r="BC442" i="2"/>
  <c r="BD442" i="2"/>
  <c r="BE442" i="2"/>
  <c r="BF442" i="2"/>
  <c r="BG442" i="2"/>
  <c r="BI442" i="2"/>
  <c r="BJ442" i="2"/>
  <c r="BK442" i="2"/>
  <c r="BL442" i="2" a="1"/>
  <c r="BL442" i="2"/>
  <c r="BP442" i="2"/>
  <c r="BQ442" i="2"/>
  <c r="BR442" i="2"/>
  <c r="BS442" i="2"/>
  <c r="BT442" i="2"/>
  <c r="BU442" i="2"/>
  <c r="BV442" i="2"/>
  <c r="BW442" i="2"/>
  <c r="BY442" i="2"/>
  <c r="BZ442" i="2"/>
  <c r="BX442" i="2" s="1"/>
  <c r="CB442" i="2"/>
  <c r="CC442" i="2"/>
  <c r="CD442" i="2"/>
  <c r="CF442" i="2" s="1"/>
  <c r="CG442" i="2" s="1"/>
  <c r="CA442" i="2" s="1"/>
  <c r="CE442" i="2"/>
  <c r="CH442" i="2"/>
  <c r="CJ442" i="2"/>
  <c r="CI442" i="2" s="1"/>
  <c r="CK442" i="2"/>
  <c r="CL442" i="2"/>
  <c r="CN442" i="2"/>
  <c r="CM442" i="2" s="1"/>
  <c r="CP442" i="2"/>
  <c r="CQ442" i="2"/>
  <c r="CR442" i="2" s="1"/>
  <c r="CU442" i="2"/>
  <c r="CV442" i="2"/>
  <c r="CT442" i="2" s="1"/>
  <c r="CX442" i="2"/>
  <c r="CY442" i="2" a="1"/>
  <c r="CY442" i="2"/>
  <c r="DC442" i="2"/>
  <c r="DD442" i="2" a="1"/>
  <c r="DD442" i="2"/>
  <c r="DE442" i="2" s="1"/>
  <c r="DB442" i="2" s="1"/>
  <c r="DH442" i="2"/>
  <c r="DG442" i="2" s="1"/>
  <c r="DI442" i="2"/>
  <c r="DK442" i="2"/>
  <c r="DJ442" i="2" s="1"/>
  <c r="DL442" i="2"/>
  <c r="DN442" i="2" a="1"/>
  <c r="DN442" i="2" s="1"/>
  <c r="DQ442" i="2" s="1"/>
  <c r="DO442" i="2"/>
  <c r="DR442" i="2"/>
  <c r="DS442" i="2"/>
  <c r="DT442" i="2"/>
  <c r="DU442" i="2"/>
  <c r="DV442" i="2"/>
  <c r="DW442" i="2"/>
  <c r="DY442" i="2"/>
  <c r="DZ442" i="2" s="1"/>
  <c r="EA442" i="2"/>
  <c r="EB442" i="2"/>
  <c r="DX442" i="2" s="1"/>
  <c r="EC442" i="2"/>
  <c r="ED442" i="2"/>
  <c r="EE442" i="2"/>
  <c r="EF442" i="2"/>
  <c r="EG442" i="2"/>
  <c r="EH442" i="2"/>
  <c r="EI442" i="2"/>
  <c r="EJ442" i="2"/>
  <c r="C443" i="2"/>
  <c r="G443" i="2"/>
  <c r="H443" i="2"/>
  <c r="J443" i="2"/>
  <c r="L443" i="2"/>
  <c r="I443" i="2" s="1"/>
  <c r="N443" i="2"/>
  <c r="O443" i="2"/>
  <c r="P443" i="2"/>
  <c r="Q443" i="2"/>
  <c r="S443" i="2"/>
  <c r="T443" i="2"/>
  <c r="R443" i="2" s="1"/>
  <c r="U443" i="2"/>
  <c r="W443" i="2"/>
  <c r="X443" i="2"/>
  <c r="V443" i="2" s="1"/>
  <c r="Y443" i="2"/>
  <c r="AA443" i="2" a="1"/>
  <c r="AA443" i="2"/>
  <c r="AB443" i="2" a="1"/>
  <c r="AB443" i="2"/>
  <c r="AD443" i="2" s="1"/>
  <c r="AC443" i="2"/>
  <c r="Z443" i="2" s="1"/>
  <c r="AF443" i="2" a="1"/>
  <c r="AF443" i="2" s="1"/>
  <c r="AG443" i="2"/>
  <c r="AH443" i="2"/>
  <c r="AI443" i="2"/>
  <c r="AK443" i="2"/>
  <c r="AJ443" i="2" s="1"/>
  <c r="AL443" i="2"/>
  <c r="AN443" i="2"/>
  <c r="AO443" i="2"/>
  <c r="AM443" i="2" s="1"/>
  <c r="AQ443" i="2"/>
  <c r="AR443" i="2"/>
  <c r="AS443" i="2"/>
  <c r="AT443" i="2"/>
  <c r="AU443" i="2"/>
  <c r="AW443" i="2"/>
  <c r="AV443" i="2" s="1"/>
  <c r="AX443" i="2"/>
  <c r="AZ443" i="2"/>
  <c r="BA443" i="2"/>
  <c r="BB443" i="2"/>
  <c r="BC443" i="2"/>
  <c r="BD443" i="2"/>
  <c r="BF443" i="2"/>
  <c r="BG443" i="2"/>
  <c r="BE443" i="2" s="1"/>
  <c r="BI443" i="2"/>
  <c r="BH443" i="2" s="1"/>
  <c r="BJ443" i="2"/>
  <c r="BL443" i="2" a="1"/>
  <c r="BL443" i="2"/>
  <c r="BM443" i="2" s="1"/>
  <c r="BP443" i="2"/>
  <c r="BQ443" i="2"/>
  <c r="BR443" i="2"/>
  <c r="BS443" i="2"/>
  <c r="BT443" i="2"/>
  <c r="BU443" i="2"/>
  <c r="BV443" i="2"/>
  <c r="BW443" i="2"/>
  <c r="BO443" i="2" s="1"/>
  <c r="BX443" i="2"/>
  <c r="BY443" i="2"/>
  <c r="BZ443" i="2"/>
  <c r="CB443" i="2"/>
  <c r="CA443" i="2" s="1"/>
  <c r="CC443" i="2"/>
  <c r="CD443" i="2"/>
  <c r="CE443" i="2"/>
  <c r="CF443" i="2"/>
  <c r="CG443" i="2"/>
  <c r="CH443" i="2"/>
  <c r="CJ443" i="2"/>
  <c r="CI443" i="2" s="1"/>
  <c r="CK443" i="2"/>
  <c r="CL443" i="2"/>
  <c r="CM443" i="2"/>
  <c r="CN443" i="2"/>
  <c r="CP443" i="2"/>
  <c r="CS443" i="2" s="1"/>
  <c r="CQ443" i="2"/>
  <c r="CT443" i="2"/>
  <c r="CU443" i="2"/>
  <c r="CV443" i="2"/>
  <c r="CX443" i="2"/>
  <c r="DA443" i="2" s="1"/>
  <c r="CY443" i="2" a="1"/>
  <c r="CY443" i="2"/>
  <c r="CZ443" i="2" s="1"/>
  <c r="CW443" i="2" s="1"/>
  <c r="DB443" i="2"/>
  <c r="DC443" i="2"/>
  <c r="DD443" i="2" a="1"/>
  <c r="DD443" i="2" s="1"/>
  <c r="DE443" i="2" s="1"/>
  <c r="DH443" i="2"/>
  <c r="DI443" i="2"/>
  <c r="DJ443" i="2"/>
  <c r="DK443" i="2"/>
  <c r="DL443" i="2"/>
  <c r="DN443" i="2" a="1"/>
  <c r="DN443" i="2" s="1"/>
  <c r="DO443" i="2"/>
  <c r="DP443" i="2"/>
  <c r="DM443" i="2" s="1"/>
  <c r="DQ443" i="2"/>
  <c r="DS443" i="2"/>
  <c r="DR443" i="2" s="1"/>
  <c r="DT443" i="2"/>
  <c r="DU443" i="2"/>
  <c r="DV443" i="2"/>
  <c r="DW443" i="2"/>
  <c r="DY443" i="2"/>
  <c r="DX443" i="2" s="1"/>
  <c r="DZ443" i="2"/>
  <c r="EA443" i="2"/>
  <c r="EB443" i="2"/>
  <c r="EC443" i="2"/>
  <c r="ED443" i="2"/>
  <c r="EE443" i="2"/>
  <c r="EF443" i="2"/>
  <c r="EH443" i="2"/>
  <c r="EJ443" i="2" s="1"/>
  <c r="EI443" i="2"/>
  <c r="C444" i="2"/>
  <c r="G444" i="2"/>
  <c r="H444" i="2"/>
  <c r="J444" i="2"/>
  <c r="L444" i="2"/>
  <c r="N444" i="2"/>
  <c r="O444" i="2"/>
  <c r="P444" i="2"/>
  <c r="Q444" i="2"/>
  <c r="S444" i="2"/>
  <c r="T444" i="2"/>
  <c r="R444" i="2" s="1"/>
  <c r="U444" i="2"/>
  <c r="W444" i="2"/>
  <c r="X444" i="2"/>
  <c r="Y444" i="2"/>
  <c r="AA444" i="2" a="1"/>
  <c r="AA444" i="2"/>
  <c r="AB444" i="2" a="1"/>
  <c r="AB444" i="2" s="1"/>
  <c r="AD444" i="2" s="1"/>
  <c r="AC444" i="2"/>
  <c r="Z444" i="2" s="1"/>
  <c r="AF444" i="2" a="1"/>
  <c r="AF444" i="2" s="1"/>
  <c r="AG444" i="2"/>
  <c r="AH444" i="2"/>
  <c r="AI444" i="2"/>
  <c r="AJ444" i="2"/>
  <c r="AK444" i="2"/>
  <c r="AL444" i="2"/>
  <c r="AN444" i="2"/>
  <c r="AO444" i="2"/>
  <c r="AM444" i="2" s="1"/>
  <c r="AP444" i="2"/>
  <c r="AQ444" i="2"/>
  <c r="AR444" i="2"/>
  <c r="AT444" i="2"/>
  <c r="AU444" i="2"/>
  <c r="AS444" i="2" s="1"/>
  <c r="AW444" i="2"/>
  <c r="AX444" i="2"/>
  <c r="AY444" i="2"/>
  <c r="AZ444" i="2"/>
  <c r="BA444" i="2"/>
  <c r="BC444" i="2"/>
  <c r="BB444" i="2" s="1"/>
  <c r="BD444" i="2"/>
  <c r="BE444" i="2"/>
  <c r="BF444" i="2"/>
  <c r="BG444" i="2"/>
  <c r="BH444" i="2"/>
  <c r="BI444" i="2"/>
  <c r="BJ444" i="2"/>
  <c r="BL444" i="2" a="1"/>
  <c r="BL444" i="2"/>
  <c r="BN444" i="2" s="1"/>
  <c r="BM444" i="2"/>
  <c r="BP444" i="2"/>
  <c r="BQ444" i="2"/>
  <c r="BR444" i="2"/>
  <c r="BS444" i="2"/>
  <c r="BT444" i="2"/>
  <c r="BU444" i="2"/>
  <c r="BK444" i="2" s="1"/>
  <c r="BV444" i="2"/>
  <c r="BW444" i="2"/>
  <c r="BX444" i="2"/>
  <c r="BY444" i="2"/>
  <c r="BZ444" i="2"/>
  <c r="CB444" i="2"/>
  <c r="CC444" i="2"/>
  <c r="CD444" i="2"/>
  <c r="CF444" i="2" s="1"/>
  <c r="CE444" i="2"/>
  <c r="CH444" i="2"/>
  <c r="CJ444" i="2"/>
  <c r="CK444" i="2"/>
  <c r="CL444" i="2"/>
  <c r="CN444" i="2"/>
  <c r="CM444" i="2" s="1"/>
  <c r="CP444" i="2"/>
  <c r="CQ444" i="2"/>
  <c r="CU444" i="2"/>
  <c r="CT444" i="2" s="1"/>
  <c r="CV444" i="2"/>
  <c r="CX444" i="2"/>
  <c r="CY444" i="2" a="1"/>
  <c r="CY444" i="2"/>
  <c r="CZ444" i="2" s="1"/>
  <c r="CW444" i="2" s="1"/>
  <c r="DC444" i="2"/>
  <c r="DD444" i="2" a="1"/>
  <c r="DD444" i="2"/>
  <c r="DE444" i="2" s="1"/>
  <c r="DB444" i="2" s="1"/>
  <c r="DF444" i="2"/>
  <c r="DG444" i="2"/>
  <c r="DH444" i="2"/>
  <c r="DI444" i="2"/>
  <c r="DK444" i="2"/>
  <c r="DL444" i="2"/>
  <c r="DJ444" i="2" s="1"/>
  <c r="DN444" i="2" a="1"/>
  <c r="DN444" i="2"/>
  <c r="DO444" i="2"/>
  <c r="DP444" i="2" s="1"/>
  <c r="DM444" i="2" s="1"/>
  <c r="DS444" i="2"/>
  <c r="DR444" i="2" s="1"/>
  <c r="DT444" i="2"/>
  <c r="DV444" i="2"/>
  <c r="DU444" i="2" s="1"/>
  <c r="DW444" i="2"/>
  <c r="DX444" i="2"/>
  <c r="DY444" i="2"/>
  <c r="DZ444" i="2" s="1"/>
  <c r="EB444" i="2"/>
  <c r="ED444" i="2"/>
  <c r="EC444" i="2" s="1"/>
  <c r="EE444" i="2"/>
  <c r="EF444" i="2"/>
  <c r="EG444" i="2"/>
  <c r="EH444" i="2"/>
  <c r="EI444" i="2"/>
  <c r="EJ444" i="2"/>
  <c r="C445" i="2"/>
  <c r="G445" i="2"/>
  <c r="H445" i="2"/>
  <c r="J445" i="2"/>
  <c r="L445" i="2"/>
  <c r="N445" i="2"/>
  <c r="O445" i="2"/>
  <c r="P445" i="2"/>
  <c r="Q445" i="2"/>
  <c r="S445" i="2"/>
  <c r="T445" i="2"/>
  <c r="R445" i="2" s="1"/>
  <c r="U445" i="2"/>
  <c r="W445" i="2"/>
  <c r="X445" i="2"/>
  <c r="V445" i="2" s="1"/>
  <c r="Y445" i="2"/>
  <c r="Z445" i="2"/>
  <c r="AA445" i="2" a="1"/>
  <c r="AA445" i="2"/>
  <c r="AB445" i="2" a="1"/>
  <c r="AB445" i="2"/>
  <c r="AD445" i="2" s="1"/>
  <c r="AC445" i="2"/>
  <c r="AF445" i="2" a="1"/>
  <c r="AF445" i="2"/>
  <c r="AG445" i="2"/>
  <c r="AH445" i="2"/>
  <c r="AI445" i="2"/>
  <c r="AK445" i="2"/>
  <c r="AL445" i="2"/>
  <c r="AN445" i="2"/>
  <c r="AO445" i="2"/>
  <c r="AM445" i="2" s="1"/>
  <c r="AQ445" i="2"/>
  <c r="AP445" i="2" s="1"/>
  <c r="AR445" i="2"/>
  <c r="AS445" i="2"/>
  <c r="AT445" i="2"/>
  <c r="AU445" i="2"/>
  <c r="AW445" i="2"/>
  <c r="AV445" i="2" s="1"/>
  <c r="AX445" i="2"/>
  <c r="AY445" i="2"/>
  <c r="AZ445" i="2"/>
  <c r="BA445" i="2"/>
  <c r="BC445" i="2"/>
  <c r="BB445" i="2" s="1"/>
  <c r="BD445" i="2"/>
  <c r="BF445" i="2"/>
  <c r="BG445" i="2"/>
  <c r="BI445" i="2"/>
  <c r="BH445" i="2" s="1"/>
  <c r="BJ445" i="2"/>
  <c r="BK445" i="2"/>
  <c r="BL445" i="2" a="1"/>
  <c r="BL445" i="2" s="1"/>
  <c r="BM445" i="2" s="1"/>
  <c r="BN445" i="2"/>
  <c r="BP445" i="2"/>
  <c r="BQ445" i="2"/>
  <c r="BR445" i="2"/>
  <c r="BS445" i="2"/>
  <c r="BT445" i="2"/>
  <c r="BU445" i="2"/>
  <c r="BV445" i="2"/>
  <c r="BW445" i="2"/>
  <c r="BY445" i="2"/>
  <c r="BZ445" i="2"/>
  <c r="BX445" i="2" s="1"/>
  <c r="CB445" i="2"/>
  <c r="CC445" i="2"/>
  <c r="CD445" i="2"/>
  <c r="CE445" i="2"/>
  <c r="CF445" i="2"/>
  <c r="CH445" i="2"/>
  <c r="CI445" i="2"/>
  <c r="CJ445" i="2"/>
  <c r="CK445" i="2"/>
  <c r="CL445" i="2"/>
  <c r="CN445" i="2"/>
  <c r="CM445" i="2" s="1"/>
  <c r="CP445" i="2"/>
  <c r="CQ445" i="2"/>
  <c r="CR445" i="2"/>
  <c r="CS445" i="2"/>
  <c r="CO445" i="2" s="1"/>
  <c r="CT445" i="2"/>
  <c r="CU445" i="2"/>
  <c r="CV445" i="2"/>
  <c r="CX445" i="2"/>
  <c r="CY445" i="2" a="1"/>
  <c r="CY445" i="2"/>
  <c r="CZ445" i="2"/>
  <c r="CW445" i="2" s="1"/>
  <c r="DA445" i="2"/>
  <c r="DC445" i="2"/>
  <c r="DF445" i="2" s="1"/>
  <c r="DD445" i="2" a="1"/>
  <c r="DD445" i="2"/>
  <c r="DE445" i="2" s="1"/>
  <c r="DB445" i="2" s="1"/>
  <c r="DH445" i="2"/>
  <c r="DG445" i="2" s="1"/>
  <c r="DI445" i="2"/>
  <c r="DJ445" i="2"/>
  <c r="DK445" i="2"/>
  <c r="DL445" i="2"/>
  <c r="DN445" i="2" a="1"/>
  <c r="DN445" i="2" s="1"/>
  <c r="DQ445" i="2" s="1"/>
  <c r="DO445" i="2"/>
  <c r="DS445" i="2"/>
  <c r="DR445" i="2" s="1"/>
  <c r="DT445" i="2"/>
  <c r="DV445" i="2"/>
  <c r="DW445" i="2"/>
  <c r="DU445" i="2" s="1"/>
  <c r="DY445" i="2"/>
  <c r="EB445" i="2"/>
  <c r="EC445" i="2"/>
  <c r="ED445" i="2"/>
  <c r="EF445" i="2" s="1"/>
  <c r="EG445" i="2"/>
  <c r="EH445" i="2"/>
  <c r="EI445" i="2"/>
  <c r="EJ445" i="2"/>
  <c r="C446" i="2"/>
  <c r="G446" i="2"/>
  <c r="H446" i="2"/>
  <c r="J446" i="2"/>
  <c r="L446" i="2"/>
  <c r="N446" i="2"/>
  <c r="O446" i="2"/>
  <c r="P446" i="2"/>
  <c r="Q446" i="2"/>
  <c r="S446" i="2"/>
  <c r="T446" i="2"/>
  <c r="U446" i="2"/>
  <c r="W446" i="2"/>
  <c r="X446" i="2"/>
  <c r="Y446" i="2"/>
  <c r="AA446" i="2" a="1"/>
  <c r="AA446" i="2"/>
  <c r="AB446" i="2" a="1"/>
  <c r="AB446" i="2"/>
  <c r="AC446" i="2"/>
  <c r="AF446" i="2" a="1"/>
  <c r="AF446" i="2"/>
  <c r="AG446" i="2" s="1"/>
  <c r="AE446" i="2" s="1"/>
  <c r="AH446" i="2"/>
  <c r="AI446" i="2"/>
  <c r="AK446" i="2"/>
  <c r="AL446" i="2"/>
  <c r="AN446" i="2"/>
  <c r="AM446" i="2" s="1"/>
  <c r="AO446" i="2"/>
  <c r="AQ446" i="2"/>
  <c r="AP446" i="2" s="1"/>
  <c r="AR446" i="2"/>
  <c r="AS446" i="2"/>
  <c r="AT446" i="2"/>
  <c r="AU446" i="2"/>
  <c r="AW446" i="2"/>
  <c r="AV446" i="2" s="1"/>
  <c r="AX446" i="2"/>
  <c r="AY446" i="2"/>
  <c r="AZ446" i="2"/>
  <c r="BA446" i="2"/>
  <c r="BC446" i="2"/>
  <c r="BD446" i="2"/>
  <c r="BB446" i="2" s="1"/>
  <c r="BF446" i="2"/>
  <c r="BG446" i="2"/>
  <c r="BE446" i="2" s="1"/>
  <c r="BI446" i="2"/>
  <c r="BH446" i="2" s="1"/>
  <c r="BJ446" i="2"/>
  <c r="BL446" i="2" a="1"/>
  <c r="BL446" i="2"/>
  <c r="BM446" i="2" s="1"/>
  <c r="BN446" i="2"/>
  <c r="BP446" i="2"/>
  <c r="BQ446" i="2"/>
  <c r="BR446" i="2"/>
  <c r="BS446" i="2"/>
  <c r="BT446" i="2"/>
  <c r="BU446" i="2"/>
  <c r="BV446" i="2"/>
  <c r="BW446" i="2"/>
  <c r="BY446" i="2"/>
  <c r="BX446" i="2" s="1"/>
  <c r="BZ446" i="2"/>
  <c r="CB446" i="2"/>
  <c r="CC446" i="2"/>
  <c r="CD446" i="2"/>
  <c r="CF446" i="2" s="1"/>
  <c r="CG446" i="2" s="1"/>
  <c r="CA446" i="2" s="1"/>
  <c r="CE446" i="2"/>
  <c r="CH446" i="2"/>
  <c r="CJ446" i="2"/>
  <c r="CK446" i="2"/>
  <c r="CL446" i="2"/>
  <c r="CI446" i="2" s="1"/>
  <c r="CN446" i="2"/>
  <c r="CM446" i="2" s="1"/>
  <c r="CP446" i="2"/>
  <c r="CQ446" i="2"/>
  <c r="CU446" i="2"/>
  <c r="CV446" i="2"/>
  <c r="CT446" i="2" s="1"/>
  <c r="CX446" i="2"/>
  <c r="CY446" i="2" a="1"/>
  <c r="CY446" i="2" s="1"/>
  <c r="CZ446" i="2" s="1"/>
  <c r="CW446" i="2" s="1"/>
  <c r="DC446" i="2"/>
  <c r="DD446" i="2" a="1"/>
  <c r="DD446" i="2"/>
  <c r="DF446" i="2" s="1"/>
  <c r="DE446" i="2"/>
  <c r="DB446" i="2" s="1"/>
  <c r="DH446" i="2"/>
  <c r="DG446" i="2" s="1"/>
  <c r="DI446" i="2"/>
  <c r="DJ446" i="2"/>
  <c r="DK446" i="2"/>
  <c r="DL446" i="2"/>
  <c r="DN446" i="2" a="1"/>
  <c r="DN446" i="2" s="1"/>
  <c r="DQ446" i="2" s="1"/>
  <c r="DO446" i="2"/>
  <c r="DR446" i="2"/>
  <c r="DS446" i="2"/>
  <c r="DT446" i="2"/>
  <c r="DV446" i="2"/>
  <c r="DW446" i="2"/>
  <c r="DU446" i="2" s="1"/>
  <c r="DY446" i="2"/>
  <c r="DZ446" i="2" s="1"/>
  <c r="EB446" i="2"/>
  <c r="EC446" i="2"/>
  <c r="ED446" i="2"/>
  <c r="EE446" i="2"/>
  <c r="EF446" i="2"/>
  <c r="EG446" i="2"/>
  <c r="EH446" i="2"/>
  <c r="EJ446" i="2" s="1"/>
  <c r="EI446" i="2"/>
  <c r="C447" i="2"/>
  <c r="H447" i="2"/>
  <c r="G447" i="2" s="1"/>
  <c r="J447" i="2"/>
  <c r="L447" i="2"/>
  <c r="N447" i="2"/>
  <c r="O447" i="2"/>
  <c r="P447" i="2"/>
  <c r="Q447" i="2"/>
  <c r="S447" i="2"/>
  <c r="T447" i="2"/>
  <c r="R447" i="2" s="1"/>
  <c r="U447" i="2"/>
  <c r="W447" i="2"/>
  <c r="X447" i="2"/>
  <c r="Y447" i="2"/>
  <c r="AA447" i="2" a="1"/>
  <c r="AA447" i="2"/>
  <c r="AD447" i="2" s="1"/>
  <c r="AB447" i="2" a="1"/>
  <c r="AB447" i="2"/>
  <c r="AC447" i="2"/>
  <c r="Z447" i="2" s="1"/>
  <c r="AF447" i="2" a="1"/>
  <c r="AF447" i="2" s="1"/>
  <c r="AG447" i="2"/>
  <c r="AE447" i="2" s="1"/>
  <c r="AH447" i="2"/>
  <c r="AI447" i="2"/>
  <c r="AK447" i="2"/>
  <c r="AL447" i="2"/>
  <c r="AJ447" i="2" s="1"/>
  <c r="AN447" i="2"/>
  <c r="AO447" i="2"/>
  <c r="AM447" i="2" s="1"/>
  <c r="AQ447" i="2"/>
  <c r="AP447" i="2" s="1"/>
  <c r="AR447" i="2"/>
  <c r="AT447" i="2"/>
  <c r="AU447" i="2"/>
  <c r="AW447" i="2"/>
  <c r="AV447" i="2" s="1"/>
  <c r="AX447" i="2"/>
  <c r="AZ447" i="2"/>
  <c r="AY447" i="2" s="1"/>
  <c r="BA447" i="2"/>
  <c r="BC447" i="2"/>
  <c r="BB447" i="2" s="1"/>
  <c r="BD447" i="2"/>
  <c r="BE447" i="2"/>
  <c r="BF447" i="2"/>
  <c r="BG447" i="2"/>
  <c r="BH447" i="2"/>
  <c r="BI447" i="2"/>
  <c r="BJ447" i="2"/>
  <c r="BL447" i="2" a="1"/>
  <c r="BL447" i="2"/>
  <c r="BM447" i="2" s="1"/>
  <c r="BN447" i="2"/>
  <c r="BP447" i="2"/>
  <c r="BQ447" i="2"/>
  <c r="BR447" i="2"/>
  <c r="BS447" i="2"/>
  <c r="BT447" i="2"/>
  <c r="BU447" i="2"/>
  <c r="BV447" i="2"/>
  <c r="BW447" i="2"/>
  <c r="BX447" i="2"/>
  <c r="BY447" i="2"/>
  <c r="BZ447" i="2"/>
  <c r="CB447" i="2"/>
  <c r="CC447" i="2"/>
  <c r="CD447" i="2"/>
  <c r="CE447" i="2"/>
  <c r="CH447" i="2"/>
  <c r="CJ447" i="2"/>
  <c r="CK447" i="2"/>
  <c r="CL447" i="2"/>
  <c r="CN447" i="2"/>
  <c r="CM447" i="2" s="1"/>
  <c r="CP447" i="2"/>
  <c r="CQ447" i="2"/>
  <c r="CU447" i="2"/>
  <c r="CT447" i="2" s="1"/>
  <c r="CV447" i="2"/>
  <c r="CW447" i="2"/>
  <c r="CX447" i="2"/>
  <c r="DA447" i="2" s="1"/>
  <c r="CY447" i="2" a="1"/>
  <c r="CY447" i="2"/>
  <c r="CZ447" i="2" s="1"/>
  <c r="DC447" i="2"/>
  <c r="DF447" i="2" s="1"/>
  <c r="DD447" i="2" a="1"/>
  <c r="DD447" i="2" s="1"/>
  <c r="DE447" i="2" s="1"/>
  <c r="DB447" i="2" s="1"/>
  <c r="DH447" i="2"/>
  <c r="DG447" i="2" s="1"/>
  <c r="DI447" i="2"/>
  <c r="DK447" i="2"/>
  <c r="DL447" i="2"/>
  <c r="DN447" i="2" a="1"/>
  <c r="DN447" i="2" s="1"/>
  <c r="DQ447" i="2" s="1"/>
  <c r="DO447" i="2"/>
  <c r="DP447" i="2" s="1"/>
  <c r="DM447" i="2" s="1"/>
  <c r="DR447" i="2"/>
  <c r="DS447" i="2"/>
  <c r="DT447" i="2"/>
  <c r="DV447" i="2"/>
  <c r="DW447" i="2"/>
  <c r="DU447" i="2" s="1"/>
  <c r="DY447" i="2"/>
  <c r="EB447" i="2"/>
  <c r="EC447" i="2"/>
  <c r="ED447" i="2"/>
  <c r="EE447" i="2"/>
  <c r="EF447" i="2"/>
  <c r="EG447" i="2"/>
  <c r="EH447" i="2"/>
  <c r="EJ447" i="2" s="1"/>
  <c r="C448" i="2"/>
  <c r="H448" i="2"/>
  <c r="G448" i="2" s="1"/>
  <c r="J448" i="2"/>
  <c r="L448" i="2"/>
  <c r="N448" i="2"/>
  <c r="O448" i="2"/>
  <c r="P448" i="2"/>
  <c r="M448" i="2" s="1"/>
  <c r="Q448" i="2"/>
  <c r="S448" i="2"/>
  <c r="T448" i="2"/>
  <c r="U448" i="2"/>
  <c r="W448" i="2"/>
  <c r="X448" i="2"/>
  <c r="V448" i="2" s="1"/>
  <c r="Y448" i="2"/>
  <c r="AA448" i="2" a="1"/>
  <c r="AA448" i="2"/>
  <c r="AB448" i="2" a="1"/>
  <c r="AB448" i="2"/>
  <c r="AD448" i="2" s="1"/>
  <c r="AC448" i="2"/>
  <c r="Z448" i="2" s="1"/>
  <c r="AF448" i="2" a="1"/>
  <c r="AF448" i="2" s="1"/>
  <c r="AG448" i="2" s="1"/>
  <c r="AH448" i="2"/>
  <c r="AI448" i="2"/>
  <c r="AE448" i="2" s="1"/>
  <c r="AJ448" i="2"/>
  <c r="AK448" i="2"/>
  <c r="AL448" i="2"/>
  <c r="AM448" i="2"/>
  <c r="AN448" i="2"/>
  <c r="AO448" i="2"/>
  <c r="AQ448" i="2"/>
  <c r="AP448" i="2" s="1"/>
  <c r="AR448" i="2"/>
  <c r="AT448" i="2"/>
  <c r="AU448" i="2"/>
  <c r="AS448" i="2" s="1"/>
  <c r="AW448" i="2"/>
  <c r="AV448" i="2" s="1"/>
  <c r="AX448" i="2"/>
  <c r="AZ448" i="2"/>
  <c r="AY448" i="2" s="1"/>
  <c r="BA448" i="2"/>
  <c r="BC448" i="2"/>
  <c r="BB448" i="2" s="1"/>
  <c r="BD448" i="2"/>
  <c r="BE448" i="2"/>
  <c r="BF448" i="2"/>
  <c r="BG448" i="2"/>
  <c r="BI448" i="2"/>
  <c r="BH448" i="2" s="1"/>
  <c r="BJ448" i="2"/>
  <c r="BL448" i="2" a="1"/>
  <c r="BL448" i="2"/>
  <c r="BP448" i="2"/>
  <c r="BQ448" i="2"/>
  <c r="BR448" i="2"/>
  <c r="BS448" i="2"/>
  <c r="BT448" i="2"/>
  <c r="BU448" i="2"/>
  <c r="BV448" i="2"/>
  <c r="BW448" i="2"/>
  <c r="BO448" i="2" s="1"/>
  <c r="BY448" i="2"/>
  <c r="BZ448" i="2"/>
  <c r="BX448" i="2" s="1"/>
  <c r="CB448" i="2"/>
  <c r="CA448" i="2" s="1"/>
  <c r="CC448" i="2"/>
  <c r="CG448" i="2" s="1"/>
  <c r="CD448" i="2"/>
  <c r="CE448" i="2"/>
  <c r="CF448" i="2"/>
  <c r="CH448" i="2"/>
  <c r="CJ448" i="2"/>
  <c r="CK448" i="2"/>
  <c r="CL448" i="2"/>
  <c r="CM448" i="2"/>
  <c r="CN448" i="2"/>
  <c r="CP448" i="2"/>
  <c r="CQ448" i="2"/>
  <c r="CR448" i="2"/>
  <c r="CS448" i="2"/>
  <c r="CO448" i="2" s="1"/>
  <c r="CU448" i="2"/>
  <c r="CT448" i="2" s="1"/>
  <c r="CV448" i="2"/>
  <c r="CX448" i="2"/>
  <c r="CY448" i="2" a="1"/>
  <c r="CY448" i="2"/>
  <c r="CZ448" i="2"/>
  <c r="CW448" i="2" s="1"/>
  <c r="DA448" i="2"/>
  <c r="DB448" i="2"/>
  <c r="DC448" i="2"/>
  <c r="DF448" i="2" s="1"/>
  <c r="DD448" i="2" a="1"/>
  <c r="DD448" i="2"/>
  <c r="DE448" i="2" s="1"/>
  <c r="DG448" i="2"/>
  <c r="DH448" i="2"/>
  <c r="DI448" i="2"/>
  <c r="DK448" i="2"/>
  <c r="DL448" i="2"/>
  <c r="DJ448" i="2" s="1"/>
  <c r="DN448" i="2" a="1"/>
  <c r="DN448" i="2" s="1"/>
  <c r="DQ448" i="2" s="1"/>
  <c r="DO448" i="2"/>
  <c r="DP448" i="2"/>
  <c r="DM448" i="2" s="1"/>
  <c r="DS448" i="2"/>
  <c r="DR448" i="2" s="1"/>
  <c r="DT448" i="2"/>
  <c r="DU448" i="2"/>
  <c r="DV448" i="2"/>
  <c r="DW448" i="2"/>
  <c r="DY448" i="2"/>
  <c r="EB448" i="2"/>
  <c r="ED448" i="2"/>
  <c r="EG448" i="2"/>
  <c r="EH448" i="2"/>
  <c r="EI448" i="2"/>
  <c r="EJ448" i="2"/>
  <c r="C449" i="2"/>
  <c r="G449" i="2"/>
  <c r="H449" i="2"/>
  <c r="J449" i="2"/>
  <c r="L449" i="2"/>
  <c r="N449" i="2"/>
  <c r="O449" i="2"/>
  <c r="P449" i="2"/>
  <c r="M449" i="2" s="1"/>
  <c r="Q449" i="2"/>
  <c r="S449" i="2"/>
  <c r="T449" i="2"/>
  <c r="U449" i="2"/>
  <c r="W449" i="2"/>
  <c r="X449" i="2"/>
  <c r="V449" i="2" s="1"/>
  <c r="Y449" i="2"/>
  <c r="AA449" i="2" a="1"/>
  <c r="AA449" i="2" s="1"/>
  <c r="AD449" i="2" s="1"/>
  <c r="Z449" i="2" s="1"/>
  <c r="AB449" i="2" a="1"/>
  <c r="AB449" i="2"/>
  <c r="AC449" i="2"/>
  <c r="AF449" i="2" a="1"/>
  <c r="AF449" i="2"/>
  <c r="AG449" i="2" s="1"/>
  <c r="AH449" i="2"/>
  <c r="AI449" i="2"/>
  <c r="AK449" i="2"/>
  <c r="AL449" i="2"/>
  <c r="AJ449" i="2" s="1"/>
  <c r="AN449" i="2"/>
  <c r="AM449" i="2" s="1"/>
  <c r="AO449" i="2"/>
  <c r="AP449" i="2"/>
  <c r="AQ449" i="2"/>
  <c r="AR449" i="2"/>
  <c r="AT449" i="2"/>
  <c r="AU449" i="2"/>
  <c r="AS449" i="2" s="1"/>
  <c r="AW449" i="2"/>
  <c r="AV449" i="2" s="1"/>
  <c r="AX449" i="2"/>
  <c r="AZ449" i="2"/>
  <c r="BA449" i="2"/>
  <c r="AY449" i="2" s="1"/>
  <c r="BC449" i="2"/>
  <c r="BD449" i="2"/>
  <c r="BF449" i="2"/>
  <c r="BE449" i="2" s="1"/>
  <c r="BG449" i="2"/>
  <c r="BI449" i="2"/>
  <c r="BH449" i="2" s="1"/>
  <c r="BJ449" i="2"/>
  <c r="BK449" i="2"/>
  <c r="BL449" i="2" a="1"/>
  <c r="BL449" i="2"/>
  <c r="BM449" i="2"/>
  <c r="BN449" i="2"/>
  <c r="BP449" i="2"/>
  <c r="BQ449" i="2"/>
  <c r="BR449" i="2"/>
  <c r="BS449" i="2"/>
  <c r="BT449" i="2"/>
  <c r="BU449" i="2"/>
  <c r="BV449" i="2"/>
  <c r="BW449" i="2"/>
  <c r="BX449" i="2"/>
  <c r="BY449" i="2"/>
  <c r="BZ449" i="2"/>
  <c r="CB449" i="2"/>
  <c r="CC449" i="2"/>
  <c r="CD449" i="2"/>
  <c r="CE449" i="2"/>
  <c r="CF449" i="2"/>
  <c r="CH449" i="2"/>
  <c r="CJ449" i="2"/>
  <c r="CK449" i="2"/>
  <c r="CL449" i="2"/>
  <c r="CN449" i="2"/>
  <c r="CM449" i="2" s="1"/>
  <c r="CP449" i="2"/>
  <c r="CQ449" i="2"/>
  <c r="CT449" i="2"/>
  <c r="CU449" i="2"/>
  <c r="CV449" i="2"/>
  <c r="CX449" i="2"/>
  <c r="DA449" i="2" s="1"/>
  <c r="CY449" i="2" a="1"/>
  <c r="CY449" i="2"/>
  <c r="CZ449" i="2" s="1"/>
  <c r="CW449" i="2" s="1"/>
  <c r="DC449" i="2"/>
  <c r="DD449" i="2" a="1"/>
  <c r="DD449" i="2"/>
  <c r="DE449" i="2" s="1"/>
  <c r="DB449" i="2" s="1"/>
  <c r="DG449" i="2"/>
  <c r="DH449" i="2"/>
  <c r="DI449" i="2"/>
  <c r="DK449" i="2"/>
  <c r="DL449" i="2"/>
  <c r="DJ449" i="2" s="1"/>
  <c r="DN449" i="2" a="1"/>
  <c r="DN449" i="2"/>
  <c r="DQ449" i="2" s="1"/>
  <c r="DO449" i="2"/>
  <c r="DS449" i="2"/>
  <c r="DT449" i="2"/>
  <c r="DV449" i="2"/>
  <c r="DU449" i="2" s="1"/>
  <c r="DW449" i="2"/>
  <c r="DY449" i="2"/>
  <c r="EB449" i="2"/>
  <c r="ED449" i="2"/>
  <c r="EF449" i="2" s="1"/>
  <c r="EE449" i="2"/>
  <c r="EG449" i="2"/>
  <c r="EH449" i="2"/>
  <c r="EI449" i="2"/>
  <c r="EJ449" i="2"/>
  <c r="C450" i="2"/>
  <c r="G450" i="2"/>
  <c r="H450" i="2"/>
  <c r="J450" i="2"/>
  <c r="L450" i="2"/>
  <c r="N450" i="2"/>
  <c r="O450" i="2"/>
  <c r="P450" i="2"/>
  <c r="Q450" i="2"/>
  <c r="S450" i="2"/>
  <c r="T450" i="2"/>
  <c r="R450" i="2" s="1"/>
  <c r="U450" i="2"/>
  <c r="W450" i="2"/>
  <c r="X450" i="2"/>
  <c r="V450" i="2" s="1"/>
  <c r="Y450" i="2"/>
  <c r="AA450" i="2" a="1"/>
  <c r="AA450" i="2" s="1"/>
  <c r="AB450" i="2" a="1"/>
  <c r="AB450" i="2"/>
  <c r="AD450" i="2" s="1"/>
  <c r="Z450" i="2" s="1"/>
  <c r="AC450" i="2"/>
  <c r="AF450" i="2" a="1"/>
  <c r="AF450" i="2" s="1"/>
  <c r="AG450" i="2" s="1"/>
  <c r="AH450" i="2"/>
  <c r="AI450" i="2"/>
  <c r="AE450" i="2" s="1"/>
  <c r="AK450" i="2"/>
  <c r="AL450" i="2"/>
  <c r="AJ450" i="2" s="1"/>
  <c r="AM450" i="2"/>
  <c r="AN450" i="2"/>
  <c r="AO450" i="2"/>
  <c r="AQ450" i="2"/>
  <c r="AP450" i="2" s="1"/>
  <c r="AR450" i="2"/>
  <c r="AS450" i="2"/>
  <c r="AT450" i="2"/>
  <c r="AU450" i="2"/>
  <c r="AV450" i="2"/>
  <c r="AW450" i="2"/>
  <c r="AX450" i="2"/>
  <c r="AZ450" i="2"/>
  <c r="BA450" i="2"/>
  <c r="AY450" i="2" s="1"/>
  <c r="BB450" i="2"/>
  <c r="BC450" i="2"/>
  <c r="BD450" i="2"/>
  <c r="BE450" i="2"/>
  <c r="BF450" i="2"/>
  <c r="BG450" i="2"/>
  <c r="BI450" i="2"/>
  <c r="BJ450" i="2"/>
  <c r="BK450" i="2"/>
  <c r="BL450" i="2" a="1"/>
  <c r="BL450" i="2"/>
  <c r="BM450" i="2" s="1"/>
  <c r="BN450" i="2"/>
  <c r="BP450" i="2"/>
  <c r="BQ450" i="2"/>
  <c r="BR450" i="2"/>
  <c r="BS450" i="2"/>
  <c r="BT450" i="2"/>
  <c r="BU450" i="2"/>
  <c r="BV450" i="2"/>
  <c r="BW450" i="2"/>
  <c r="BY450" i="2"/>
  <c r="BZ450" i="2"/>
  <c r="BX450" i="2" s="1"/>
  <c r="CB450" i="2"/>
  <c r="CA450" i="2" s="1"/>
  <c r="CC450" i="2"/>
  <c r="CD450" i="2"/>
  <c r="CF450" i="2" s="1"/>
  <c r="CG450" i="2" s="1"/>
  <c r="CE450" i="2"/>
  <c r="CH450" i="2"/>
  <c r="CJ450" i="2"/>
  <c r="CI450" i="2" s="1"/>
  <c r="CK450" i="2"/>
  <c r="CL450" i="2"/>
  <c r="CN450" i="2"/>
  <c r="CM450" i="2" s="1"/>
  <c r="CP450" i="2"/>
  <c r="CQ450" i="2"/>
  <c r="CR450" i="2"/>
  <c r="CU450" i="2"/>
  <c r="CV450" i="2"/>
  <c r="CT450" i="2" s="1"/>
  <c r="CW450" i="2"/>
  <c r="CX450" i="2"/>
  <c r="CY450" i="2" a="1"/>
  <c r="CY450" i="2"/>
  <c r="CZ450" i="2" s="1"/>
  <c r="DA450" i="2"/>
  <c r="DC450" i="2"/>
  <c r="DD450" i="2" a="1"/>
  <c r="DD450" i="2"/>
  <c r="DE450" i="2"/>
  <c r="DB450" i="2" s="1"/>
  <c r="DH450" i="2"/>
  <c r="DG450" i="2" s="1"/>
  <c r="DI450" i="2"/>
  <c r="DK450" i="2"/>
  <c r="DJ450" i="2" s="1"/>
  <c r="DL450" i="2"/>
  <c r="DN450" i="2" a="1"/>
  <c r="DN450" i="2" s="1"/>
  <c r="DQ450" i="2" s="1"/>
  <c r="DO450" i="2"/>
  <c r="DR450" i="2"/>
  <c r="DS450" i="2"/>
  <c r="DT450" i="2"/>
  <c r="DU450" i="2"/>
  <c r="DV450" i="2"/>
  <c r="DW450" i="2"/>
  <c r="DY450" i="2"/>
  <c r="DZ450" i="2" s="1"/>
  <c r="EA450" i="2"/>
  <c r="EB450" i="2"/>
  <c r="DX450" i="2" s="1"/>
  <c r="EC450" i="2"/>
  <c r="ED450" i="2"/>
  <c r="EE450" i="2"/>
  <c r="EF450" i="2"/>
  <c r="EG450" i="2"/>
  <c r="EH450" i="2"/>
  <c r="EI450" i="2"/>
  <c r="EJ450" i="2"/>
  <c r="C451" i="2"/>
  <c r="G451" i="2"/>
  <c r="H451" i="2"/>
  <c r="J451" i="2"/>
  <c r="L451" i="2"/>
  <c r="I451" i="2" s="1"/>
  <c r="N451" i="2"/>
  <c r="O451" i="2"/>
  <c r="P451" i="2"/>
  <c r="Q451" i="2"/>
  <c r="S451" i="2"/>
  <c r="T451" i="2"/>
  <c r="R451" i="2" s="1"/>
  <c r="U451" i="2"/>
  <c r="V451" i="2"/>
  <c r="W451" i="2"/>
  <c r="X451" i="2"/>
  <c r="Y451" i="2"/>
  <c r="AA451" i="2" a="1"/>
  <c r="AA451" i="2"/>
  <c r="AB451" i="2" a="1"/>
  <c r="AB451" i="2"/>
  <c r="AD451" i="2" s="1"/>
  <c r="AC451" i="2"/>
  <c r="AF451" i="2" a="1"/>
  <c r="AF451" i="2" s="1"/>
  <c r="AG451" i="2"/>
  <c r="AH451" i="2"/>
  <c r="AI451" i="2"/>
  <c r="AK451" i="2"/>
  <c r="AL451" i="2"/>
  <c r="AJ451" i="2" s="1"/>
  <c r="AN451" i="2"/>
  <c r="AO451" i="2"/>
  <c r="AM451" i="2" s="1"/>
  <c r="AQ451" i="2"/>
  <c r="AP451" i="2" s="1"/>
  <c r="AR451" i="2"/>
  <c r="AT451" i="2"/>
  <c r="AS451" i="2" s="1"/>
  <c r="AU451" i="2"/>
  <c r="AW451" i="2"/>
  <c r="AV451" i="2" s="1"/>
  <c r="AX451" i="2"/>
  <c r="AZ451" i="2"/>
  <c r="AY451" i="2" s="1"/>
  <c r="BA451" i="2"/>
  <c r="BC451" i="2"/>
  <c r="BB451" i="2" s="1"/>
  <c r="BD451" i="2"/>
  <c r="BF451" i="2"/>
  <c r="BG451" i="2"/>
  <c r="BE451" i="2" s="1"/>
  <c r="BI451" i="2"/>
  <c r="BH451" i="2" s="1"/>
  <c r="BJ451" i="2"/>
  <c r="BL451" i="2" a="1"/>
  <c r="BL451" i="2"/>
  <c r="BM451" i="2" s="1"/>
  <c r="BP451" i="2"/>
  <c r="BQ451" i="2"/>
  <c r="BR451" i="2"/>
  <c r="BS451" i="2"/>
  <c r="BT451" i="2"/>
  <c r="BU451" i="2"/>
  <c r="BV451" i="2"/>
  <c r="BW451" i="2"/>
  <c r="BY451" i="2"/>
  <c r="BX451" i="2" s="1"/>
  <c r="BZ451" i="2"/>
  <c r="CB451" i="2"/>
  <c r="CC451" i="2"/>
  <c r="CD451" i="2"/>
  <c r="CE451" i="2"/>
  <c r="CF451" i="2"/>
  <c r="CG451" i="2" s="1"/>
  <c r="CH451" i="2"/>
  <c r="CJ451" i="2"/>
  <c r="CI451" i="2" s="1"/>
  <c r="CK451" i="2"/>
  <c r="CL451" i="2"/>
  <c r="CM451" i="2"/>
  <c r="CN451" i="2"/>
  <c r="CP451" i="2"/>
  <c r="CS451" i="2" s="1"/>
  <c r="CQ451" i="2"/>
  <c r="CR451" i="2"/>
  <c r="CO451" i="2" s="1"/>
  <c r="CU451" i="2"/>
  <c r="CT451" i="2" s="1"/>
  <c r="CV451" i="2"/>
  <c r="CX451" i="2"/>
  <c r="DA451" i="2" s="1"/>
  <c r="CY451" i="2" a="1"/>
  <c r="CY451" i="2"/>
  <c r="CZ451" i="2" s="1"/>
  <c r="CW451" i="2" s="1"/>
  <c r="DB451" i="2"/>
  <c r="DC451" i="2"/>
  <c r="DD451" i="2" a="1"/>
  <c r="DD451" i="2" s="1"/>
  <c r="DE451" i="2" s="1"/>
  <c r="DF451" i="2"/>
  <c r="DH451" i="2"/>
  <c r="DI451" i="2"/>
  <c r="DK451" i="2"/>
  <c r="DL451" i="2"/>
  <c r="DN451" i="2" a="1"/>
  <c r="DN451" i="2" s="1"/>
  <c r="DO451" i="2"/>
  <c r="DP451" i="2"/>
  <c r="DM451" i="2" s="1"/>
  <c r="DQ451" i="2"/>
  <c r="DR451" i="2"/>
  <c r="DS451" i="2"/>
  <c r="DT451" i="2"/>
  <c r="DU451" i="2"/>
  <c r="DV451" i="2"/>
  <c r="DW451" i="2"/>
  <c r="DY451" i="2"/>
  <c r="DX451" i="2" s="1"/>
  <c r="DZ451" i="2"/>
  <c r="EB451" i="2"/>
  <c r="EC451" i="2"/>
  <c r="ED451" i="2"/>
  <c r="EE451" i="2"/>
  <c r="EF451" i="2"/>
  <c r="EH451" i="2"/>
  <c r="EJ451" i="2" s="1"/>
  <c r="C452" i="2"/>
  <c r="H452" i="2"/>
  <c r="G452" i="2" s="1"/>
  <c r="J452" i="2"/>
  <c r="L452" i="2"/>
  <c r="N452" i="2"/>
  <c r="O452" i="2"/>
  <c r="P452" i="2"/>
  <c r="Q452" i="2"/>
  <c r="S452" i="2"/>
  <c r="T452" i="2"/>
  <c r="R452" i="2" s="1"/>
  <c r="U452" i="2"/>
  <c r="W452" i="2"/>
  <c r="X452" i="2"/>
  <c r="Y452" i="2"/>
  <c r="AA452" i="2" a="1"/>
  <c r="AA452" i="2"/>
  <c r="AB452" i="2" a="1"/>
  <c r="AB452" i="2" s="1"/>
  <c r="AD452" i="2" s="1"/>
  <c r="AC452" i="2"/>
  <c r="AF452" i="2" a="1"/>
  <c r="AF452" i="2" s="1"/>
  <c r="AG452" i="2" s="1"/>
  <c r="AH452" i="2"/>
  <c r="AI452" i="2"/>
  <c r="AJ452" i="2"/>
  <c r="AK452" i="2"/>
  <c r="AL452" i="2"/>
  <c r="AM452" i="2"/>
  <c r="AN452" i="2"/>
  <c r="AO452" i="2"/>
  <c r="AQ452" i="2"/>
  <c r="AP452" i="2" s="1"/>
  <c r="AR452" i="2"/>
  <c r="AT452" i="2"/>
  <c r="AU452" i="2"/>
  <c r="AS452" i="2" s="1"/>
  <c r="AW452" i="2"/>
  <c r="AX452" i="2"/>
  <c r="AZ452" i="2"/>
  <c r="AY452" i="2" s="1"/>
  <c r="BA452" i="2"/>
  <c r="BC452" i="2"/>
  <c r="BB452" i="2" s="1"/>
  <c r="BD452" i="2"/>
  <c r="BF452" i="2"/>
  <c r="BG452" i="2"/>
  <c r="BI452" i="2"/>
  <c r="BH452" i="2" s="1"/>
  <c r="BJ452" i="2"/>
  <c r="BL452" i="2" a="1"/>
  <c r="BL452" i="2"/>
  <c r="BM452" i="2" s="1"/>
  <c r="BP452" i="2"/>
  <c r="BQ452" i="2"/>
  <c r="BR452" i="2"/>
  <c r="BS452" i="2"/>
  <c r="BT452" i="2"/>
  <c r="BU452" i="2"/>
  <c r="BV452" i="2"/>
  <c r="BW452" i="2"/>
  <c r="BO452" i="2" s="1"/>
  <c r="BX452" i="2"/>
  <c r="BY452" i="2"/>
  <c r="BZ452" i="2"/>
  <c r="CB452" i="2"/>
  <c r="CC452" i="2"/>
  <c r="CD452" i="2"/>
  <c r="CE452" i="2"/>
  <c r="CF452" i="2"/>
  <c r="CH452" i="2"/>
  <c r="CJ452" i="2"/>
  <c r="CK452" i="2"/>
  <c r="CL452" i="2"/>
  <c r="CM452" i="2"/>
  <c r="CN452" i="2"/>
  <c r="CP452" i="2"/>
  <c r="CS452" i="2" s="1"/>
  <c r="CQ452" i="2"/>
  <c r="CU452" i="2"/>
  <c r="CV452" i="2"/>
  <c r="CX452" i="2"/>
  <c r="DA452" i="2" s="1"/>
  <c r="CY452" i="2" a="1"/>
  <c r="CY452" i="2"/>
  <c r="CZ452" i="2"/>
  <c r="CW452" i="2" s="1"/>
  <c r="DC452" i="2"/>
  <c r="DF452" i="2" s="1"/>
  <c r="DD452" i="2" a="1"/>
  <c r="DD452" i="2"/>
  <c r="DE452" i="2" s="1"/>
  <c r="DB452" i="2" s="1"/>
  <c r="DH452" i="2"/>
  <c r="DG452" i="2" s="1"/>
  <c r="DI452" i="2"/>
  <c r="DK452" i="2"/>
  <c r="DL452" i="2"/>
  <c r="DJ452" i="2" s="1"/>
  <c r="DN452" i="2" a="1"/>
  <c r="DN452" i="2"/>
  <c r="DO452" i="2"/>
  <c r="DP452" i="2"/>
  <c r="DM452" i="2" s="1"/>
  <c r="DS452" i="2"/>
  <c r="DR452" i="2" s="1"/>
  <c r="DT452" i="2"/>
  <c r="DV452" i="2"/>
  <c r="DU452" i="2" s="1"/>
  <c r="DW452" i="2"/>
  <c r="DY452" i="2"/>
  <c r="DX452" i="2" s="1"/>
  <c r="EB452" i="2"/>
  <c r="EC452" i="2"/>
  <c r="ED452" i="2"/>
  <c r="EE452" i="2"/>
  <c r="EF452" i="2"/>
  <c r="EG452" i="2"/>
  <c r="EH452" i="2"/>
  <c r="EI452" i="2"/>
  <c r="EJ452" i="2"/>
  <c r="C453" i="2"/>
  <c r="G453" i="2"/>
  <c r="H453" i="2"/>
  <c r="J453" i="2"/>
  <c r="L453" i="2"/>
  <c r="N453" i="2"/>
  <c r="O453" i="2"/>
  <c r="P453" i="2"/>
  <c r="Q453" i="2"/>
  <c r="S453" i="2"/>
  <c r="R453" i="2" s="1"/>
  <c r="T453" i="2"/>
  <c r="U453" i="2"/>
  <c r="W453" i="2"/>
  <c r="X453" i="2"/>
  <c r="V453" i="2" s="1"/>
  <c r="Y453" i="2"/>
  <c r="AA453" i="2" a="1"/>
  <c r="AA453" i="2" s="1"/>
  <c r="AB453" i="2" a="1"/>
  <c r="AB453" i="2"/>
  <c r="AD453" i="2" s="1"/>
  <c r="Z453" i="2" s="1"/>
  <c r="AC453" i="2"/>
  <c r="AF453" i="2" a="1"/>
  <c r="AF453" i="2"/>
  <c r="AG453" i="2"/>
  <c r="AH453" i="2"/>
  <c r="AI453" i="2"/>
  <c r="AK453" i="2"/>
  <c r="AL453" i="2"/>
  <c r="AJ453" i="2" s="1"/>
  <c r="AN453" i="2"/>
  <c r="AO453" i="2"/>
  <c r="AM453" i="2" s="1"/>
  <c r="AQ453" i="2"/>
  <c r="AP453" i="2" s="1"/>
  <c r="AR453" i="2"/>
  <c r="AS453" i="2"/>
  <c r="AT453" i="2"/>
  <c r="AU453" i="2"/>
  <c r="AW453" i="2"/>
  <c r="AX453" i="2"/>
  <c r="AZ453" i="2"/>
  <c r="BA453" i="2"/>
  <c r="AY453" i="2" s="1"/>
  <c r="BC453" i="2"/>
  <c r="BB453" i="2" s="1"/>
  <c r="BD453" i="2"/>
  <c r="BF453" i="2"/>
  <c r="BE453" i="2" s="1"/>
  <c r="BG453" i="2"/>
  <c r="BI453" i="2"/>
  <c r="BH453" i="2" s="1"/>
  <c r="BJ453" i="2"/>
  <c r="BL453" i="2" a="1"/>
  <c r="BL453" i="2" s="1"/>
  <c r="BM453" i="2" s="1"/>
  <c r="BP453" i="2"/>
  <c r="BQ453" i="2"/>
  <c r="BR453" i="2"/>
  <c r="BS453" i="2"/>
  <c r="BT453" i="2"/>
  <c r="BU453" i="2"/>
  <c r="BV453" i="2"/>
  <c r="BW453" i="2"/>
  <c r="BX453" i="2"/>
  <c r="BY453" i="2"/>
  <c r="BZ453" i="2"/>
  <c r="CB453" i="2"/>
  <c r="CC453" i="2"/>
  <c r="CD453" i="2"/>
  <c r="CE453" i="2"/>
  <c r="CF453" i="2"/>
  <c r="CH453" i="2"/>
  <c r="CJ453" i="2"/>
  <c r="CI453" i="2" s="1"/>
  <c r="CK453" i="2"/>
  <c r="CL453" i="2"/>
  <c r="CN453" i="2"/>
  <c r="CM453" i="2" s="1"/>
  <c r="CP453" i="2"/>
  <c r="CS453" i="2" s="1"/>
  <c r="CO453" i="2" s="1"/>
  <c r="CQ453" i="2"/>
  <c r="CR453" i="2"/>
  <c r="CT453" i="2"/>
  <c r="CU453" i="2"/>
  <c r="CV453" i="2"/>
  <c r="CX453" i="2"/>
  <c r="CY453" i="2" a="1"/>
  <c r="CY453" i="2"/>
  <c r="DA453" i="2" s="1"/>
  <c r="CZ453" i="2"/>
  <c r="CW453" i="2" s="1"/>
  <c r="DC453" i="2"/>
  <c r="DD453" i="2" a="1"/>
  <c r="DD453" i="2"/>
  <c r="DE453" i="2" s="1"/>
  <c r="DB453" i="2" s="1"/>
  <c r="DF453" i="2"/>
  <c r="DH453" i="2"/>
  <c r="DG453" i="2" s="1"/>
  <c r="DI453" i="2"/>
  <c r="DJ453" i="2"/>
  <c r="DK453" i="2"/>
  <c r="DL453" i="2"/>
  <c r="DN453" i="2" a="1"/>
  <c r="DN453" i="2"/>
  <c r="DQ453" i="2" s="1"/>
  <c r="DO453" i="2"/>
  <c r="DS453" i="2"/>
  <c r="DR453" i="2" s="1"/>
  <c r="DT453" i="2"/>
  <c r="DV453" i="2"/>
  <c r="DW453" i="2"/>
  <c r="DU453" i="2" s="1"/>
  <c r="DY453" i="2"/>
  <c r="DZ453" i="2" s="1"/>
  <c r="EA453" i="2"/>
  <c r="EB453" i="2"/>
  <c r="ED453" i="2"/>
  <c r="EG453" i="2"/>
  <c r="EH453" i="2"/>
  <c r="EI453" i="2"/>
  <c r="EJ453" i="2"/>
  <c r="C454" i="2"/>
  <c r="G454" i="2"/>
  <c r="H454" i="2"/>
  <c r="J454" i="2"/>
  <c r="L454" i="2"/>
  <c r="I454" i="2" s="1"/>
  <c r="N454" i="2"/>
  <c r="O454" i="2"/>
  <c r="P454" i="2"/>
  <c r="Q454" i="2"/>
  <c r="S454" i="2"/>
  <c r="T454" i="2"/>
  <c r="U454" i="2"/>
  <c r="V454" i="2"/>
  <c r="W454" i="2"/>
  <c r="X454" i="2"/>
  <c r="Y454" i="2"/>
  <c r="AA454" i="2" a="1"/>
  <c r="AA454" i="2"/>
  <c r="AB454" i="2" a="1"/>
  <c r="AB454" i="2"/>
  <c r="AC454" i="2"/>
  <c r="AF454" i="2" a="1"/>
  <c r="AF454" i="2"/>
  <c r="AG454" i="2"/>
  <c r="AH454" i="2"/>
  <c r="AI454" i="2"/>
  <c r="AE454" i="2" s="1"/>
  <c r="AK454" i="2"/>
  <c r="AL454" i="2"/>
  <c r="AN454" i="2"/>
  <c r="AM454" i="2" s="1"/>
  <c r="AO454" i="2"/>
  <c r="AQ454" i="2"/>
  <c r="AP454" i="2" s="1"/>
  <c r="AR454" i="2"/>
  <c r="AS454" i="2"/>
  <c r="AT454" i="2"/>
  <c r="AU454" i="2"/>
  <c r="AW454" i="2"/>
  <c r="AV454" i="2" s="1"/>
  <c r="AX454" i="2"/>
  <c r="AY454" i="2"/>
  <c r="AZ454" i="2"/>
  <c r="BA454" i="2"/>
  <c r="BC454" i="2"/>
  <c r="BD454" i="2"/>
  <c r="BB454" i="2" s="1"/>
  <c r="BF454" i="2"/>
  <c r="BG454" i="2"/>
  <c r="BE454" i="2" s="1"/>
  <c r="BI454" i="2"/>
  <c r="BJ454" i="2"/>
  <c r="BL454" i="2" a="1"/>
  <c r="BL454" i="2"/>
  <c r="BM454" i="2" s="1"/>
  <c r="BN454" i="2"/>
  <c r="BP454" i="2"/>
  <c r="BQ454" i="2"/>
  <c r="BR454" i="2"/>
  <c r="BS454" i="2"/>
  <c r="BT454" i="2"/>
  <c r="BU454" i="2"/>
  <c r="BV454" i="2"/>
  <c r="BW454" i="2"/>
  <c r="BY454" i="2"/>
  <c r="BX454" i="2" s="1"/>
  <c r="BZ454" i="2"/>
  <c r="CB454" i="2"/>
  <c r="CC454" i="2"/>
  <c r="CD454" i="2"/>
  <c r="CF454" i="2" s="1"/>
  <c r="CG454" i="2" s="1"/>
  <c r="CA454" i="2" s="1"/>
  <c r="CE454" i="2"/>
  <c r="CH454" i="2"/>
  <c r="CI454" i="2"/>
  <c r="CJ454" i="2"/>
  <c r="CK454" i="2"/>
  <c r="CL454" i="2"/>
  <c r="CN454" i="2"/>
  <c r="CM454" i="2" s="1"/>
  <c r="CP454" i="2"/>
  <c r="CQ454" i="2"/>
  <c r="CR454" i="2"/>
  <c r="CU454" i="2"/>
  <c r="CV454" i="2"/>
  <c r="CT454" i="2" s="1"/>
  <c r="CW454" i="2"/>
  <c r="CX454" i="2"/>
  <c r="DA454" i="2" s="1"/>
  <c r="CY454" i="2" a="1"/>
  <c r="CY454" i="2"/>
  <c r="CZ454" i="2" s="1"/>
  <c r="DC454" i="2"/>
  <c r="DD454" i="2" a="1"/>
  <c r="DD454" i="2"/>
  <c r="DE454" i="2"/>
  <c r="DB454" i="2" s="1"/>
  <c r="DF454" i="2"/>
  <c r="DH454" i="2"/>
  <c r="DG454" i="2" s="1"/>
  <c r="DI454" i="2"/>
  <c r="DJ454" i="2"/>
  <c r="DK454" i="2"/>
  <c r="DL454" i="2"/>
  <c r="DN454" i="2" a="1"/>
  <c r="DN454" i="2" s="1"/>
  <c r="DQ454" i="2" s="1"/>
  <c r="DO454" i="2"/>
  <c r="DP454" i="2" s="1"/>
  <c r="DM454" i="2" s="1"/>
  <c r="DS454" i="2"/>
  <c r="DR454" i="2" s="1"/>
  <c r="DT454" i="2"/>
  <c r="DV454" i="2"/>
  <c r="DW454" i="2"/>
  <c r="DU454" i="2" s="1"/>
  <c r="DY454" i="2"/>
  <c r="EA454" i="2" s="1"/>
  <c r="DZ454" i="2"/>
  <c r="EB454" i="2"/>
  <c r="EC454" i="2"/>
  <c r="ED454" i="2"/>
  <c r="EE454" i="2"/>
  <c r="EF454" i="2"/>
  <c r="EH454" i="2"/>
  <c r="C455" i="2"/>
  <c r="G455" i="2"/>
  <c r="H455" i="2"/>
  <c r="J455" i="2"/>
  <c r="I455" i="2" s="1"/>
  <c r="L455" i="2"/>
  <c r="N455" i="2"/>
  <c r="O455" i="2"/>
  <c r="P455" i="2"/>
  <c r="Q455" i="2"/>
  <c r="S455" i="2"/>
  <c r="T455" i="2"/>
  <c r="R455" i="2" s="1"/>
  <c r="U455" i="2"/>
  <c r="W455" i="2"/>
  <c r="X455" i="2"/>
  <c r="Y455" i="2"/>
  <c r="AA455" i="2" a="1"/>
  <c r="AA455" i="2"/>
  <c r="AD455" i="2" s="1"/>
  <c r="Z455" i="2" s="1"/>
  <c r="AB455" i="2" a="1"/>
  <c r="AB455" i="2"/>
  <c r="AC455" i="2"/>
  <c r="AE455" i="2"/>
  <c r="AF455" i="2" a="1"/>
  <c r="AF455" i="2" s="1"/>
  <c r="AG455" i="2"/>
  <c r="AH455" i="2"/>
  <c r="AI455" i="2"/>
  <c r="AK455" i="2"/>
  <c r="AL455" i="2"/>
  <c r="AJ455" i="2" s="1"/>
  <c r="AM455" i="2"/>
  <c r="AN455" i="2"/>
  <c r="AO455" i="2"/>
  <c r="AQ455" i="2"/>
  <c r="AP455" i="2" s="1"/>
  <c r="AR455" i="2"/>
  <c r="AT455" i="2"/>
  <c r="AS455" i="2" s="1"/>
  <c r="AU455" i="2"/>
  <c r="AW455" i="2"/>
  <c r="AV455" i="2" s="1"/>
  <c r="AX455" i="2"/>
  <c r="AY455" i="2"/>
  <c r="AZ455" i="2"/>
  <c r="BA455" i="2"/>
  <c r="BC455" i="2"/>
  <c r="BB455" i="2" s="1"/>
  <c r="BD455" i="2"/>
  <c r="BF455" i="2"/>
  <c r="BG455" i="2"/>
  <c r="BE455" i="2" s="1"/>
  <c r="BH455" i="2"/>
  <c r="BI455" i="2"/>
  <c r="BJ455" i="2"/>
  <c r="BK455" i="2"/>
  <c r="BL455" i="2" a="1"/>
  <c r="BL455" i="2"/>
  <c r="BM455" i="2" s="1"/>
  <c r="BN455" i="2"/>
  <c r="BP455" i="2"/>
  <c r="BQ455" i="2"/>
  <c r="BR455" i="2"/>
  <c r="BS455" i="2"/>
  <c r="BT455" i="2"/>
  <c r="BU455" i="2"/>
  <c r="BV455" i="2"/>
  <c r="BW455" i="2"/>
  <c r="BO455" i="2" s="1"/>
  <c r="BX455" i="2"/>
  <c r="BY455" i="2"/>
  <c r="BZ455" i="2"/>
  <c r="CB455" i="2"/>
  <c r="CA455" i="2" s="1"/>
  <c r="CC455" i="2"/>
  <c r="CD455" i="2"/>
  <c r="CE455" i="2"/>
  <c r="CF455" i="2"/>
  <c r="CG455" i="2"/>
  <c r="CH455" i="2"/>
  <c r="CJ455" i="2"/>
  <c r="CK455" i="2"/>
  <c r="CL455" i="2"/>
  <c r="CN455" i="2"/>
  <c r="CM455" i="2" s="1"/>
  <c r="CP455" i="2"/>
  <c r="CQ455" i="2"/>
  <c r="CU455" i="2"/>
  <c r="CT455" i="2" s="1"/>
  <c r="CV455" i="2"/>
  <c r="CW455" i="2"/>
  <c r="CX455" i="2"/>
  <c r="DA455" i="2" s="1"/>
  <c r="CY455" i="2" a="1"/>
  <c r="CY455" i="2"/>
  <c r="CZ455" i="2" s="1"/>
  <c r="DC455" i="2"/>
  <c r="DF455" i="2" s="1"/>
  <c r="DD455" i="2" a="1"/>
  <c r="DD455" i="2" s="1"/>
  <c r="DE455" i="2" s="1"/>
  <c r="DB455" i="2" s="1"/>
  <c r="DH455" i="2"/>
  <c r="DG455" i="2" s="1"/>
  <c r="DI455" i="2"/>
  <c r="DK455" i="2"/>
  <c r="DJ455" i="2" s="1"/>
  <c r="DL455" i="2"/>
  <c r="DN455" i="2" a="1"/>
  <c r="DN455" i="2" s="1"/>
  <c r="DQ455" i="2" s="1"/>
  <c r="DO455" i="2"/>
  <c r="DP455" i="2" s="1"/>
  <c r="DM455" i="2" s="1"/>
  <c r="DR455" i="2"/>
  <c r="DS455" i="2"/>
  <c r="DT455" i="2"/>
  <c r="DV455" i="2"/>
  <c r="DW455" i="2"/>
  <c r="DU455" i="2" s="1"/>
  <c r="DX455" i="2"/>
  <c r="DY455" i="2"/>
  <c r="EB455" i="2"/>
  <c r="EC455" i="2"/>
  <c r="ED455" i="2"/>
  <c r="EE455" i="2"/>
  <c r="EF455" i="2"/>
  <c r="EG455" i="2"/>
  <c r="EH455" i="2"/>
  <c r="EJ455" i="2" s="1"/>
  <c r="C456" i="2"/>
  <c r="H456" i="2"/>
  <c r="G456" i="2" s="1"/>
  <c r="J456" i="2"/>
  <c r="L456" i="2"/>
  <c r="N456" i="2"/>
  <c r="O456" i="2"/>
  <c r="P456" i="2"/>
  <c r="Q456" i="2"/>
  <c r="S456" i="2"/>
  <c r="T456" i="2"/>
  <c r="R456" i="2" s="1"/>
  <c r="U456" i="2"/>
  <c r="W456" i="2"/>
  <c r="X456" i="2"/>
  <c r="Y456" i="2"/>
  <c r="AA456" i="2" a="1"/>
  <c r="AA456" i="2"/>
  <c r="AB456" i="2" a="1"/>
  <c r="AB456" i="2" s="1"/>
  <c r="AC456" i="2"/>
  <c r="AF456" i="2" a="1"/>
  <c r="AF456" i="2" s="1"/>
  <c r="AG456" i="2" s="1"/>
  <c r="AH456" i="2"/>
  <c r="AI456" i="2"/>
  <c r="AJ456" i="2"/>
  <c r="AK456" i="2"/>
  <c r="AL456" i="2"/>
  <c r="AM456" i="2"/>
  <c r="AN456" i="2"/>
  <c r="AO456" i="2"/>
  <c r="AQ456" i="2"/>
  <c r="AP456" i="2" s="1"/>
  <c r="AR456" i="2"/>
  <c r="AS456" i="2"/>
  <c r="AT456" i="2"/>
  <c r="AU456" i="2"/>
  <c r="AW456" i="2"/>
  <c r="AV456" i="2" s="1"/>
  <c r="AX456" i="2"/>
  <c r="AZ456" i="2"/>
  <c r="BA456" i="2"/>
  <c r="BC456" i="2"/>
  <c r="BB456" i="2" s="1"/>
  <c r="BD456" i="2"/>
  <c r="BE456" i="2"/>
  <c r="BF456" i="2"/>
  <c r="BG456" i="2"/>
  <c r="BI456" i="2"/>
  <c r="BH456" i="2" s="1"/>
  <c r="BJ456" i="2"/>
  <c r="BL456" i="2" a="1"/>
  <c r="BL456" i="2"/>
  <c r="BP456" i="2"/>
  <c r="BQ456" i="2"/>
  <c r="BR456" i="2"/>
  <c r="BS456" i="2"/>
  <c r="BT456" i="2"/>
  <c r="BU456" i="2"/>
  <c r="BV456" i="2"/>
  <c r="BW456" i="2"/>
  <c r="BO456" i="2" s="1"/>
  <c r="BX456" i="2"/>
  <c r="BY456" i="2"/>
  <c r="BZ456" i="2"/>
  <c r="CB456" i="2"/>
  <c r="CC456" i="2"/>
  <c r="CD456" i="2"/>
  <c r="CE456" i="2"/>
  <c r="CF456" i="2"/>
  <c r="CH456" i="2"/>
  <c r="CJ456" i="2"/>
  <c r="CK456" i="2"/>
  <c r="CL456" i="2"/>
  <c r="CM456" i="2"/>
  <c r="CN456" i="2"/>
  <c r="CP456" i="2"/>
  <c r="CQ456" i="2"/>
  <c r="CR456" i="2"/>
  <c r="CS456" i="2"/>
  <c r="CU456" i="2"/>
  <c r="CT456" i="2" s="1"/>
  <c r="CV456" i="2"/>
  <c r="CX456" i="2"/>
  <c r="CY456" i="2" a="1"/>
  <c r="CY456" i="2"/>
  <c r="DA456" i="2" s="1"/>
  <c r="CZ456" i="2"/>
  <c r="CW456" i="2" s="1"/>
  <c r="DB456" i="2"/>
  <c r="DC456" i="2"/>
  <c r="DF456" i="2" s="1"/>
  <c r="DD456" i="2" a="1"/>
  <c r="DD456" i="2"/>
  <c r="DE456" i="2" s="1"/>
  <c r="DH456" i="2"/>
  <c r="DG456" i="2" s="1"/>
  <c r="DI456" i="2"/>
  <c r="DK456" i="2"/>
  <c r="DL456" i="2"/>
  <c r="DJ456" i="2" s="1"/>
  <c r="DN456" i="2" a="1"/>
  <c r="DN456" i="2" s="1"/>
  <c r="DP456" i="2" s="1"/>
  <c r="DM456" i="2" s="1"/>
  <c r="DO456" i="2"/>
  <c r="DQ456" i="2"/>
  <c r="DS456" i="2"/>
  <c r="DR456" i="2" s="1"/>
  <c r="DT456" i="2"/>
  <c r="DU456" i="2"/>
  <c r="DV456" i="2"/>
  <c r="DW456" i="2"/>
  <c r="DY456" i="2"/>
  <c r="DZ456" i="2" s="1"/>
  <c r="EA456" i="2"/>
  <c r="EB456" i="2"/>
  <c r="ED456" i="2"/>
  <c r="EG456" i="2"/>
  <c r="EH456" i="2"/>
  <c r="EI456" i="2"/>
  <c r="EJ456" i="2"/>
  <c r="C457" i="2"/>
  <c r="G457" i="2"/>
  <c r="H457" i="2"/>
  <c r="J457" i="2"/>
  <c r="L457" i="2"/>
  <c r="N457" i="2"/>
  <c r="O457" i="2"/>
  <c r="P457" i="2"/>
  <c r="Q457" i="2"/>
  <c r="S457" i="2"/>
  <c r="T457" i="2"/>
  <c r="R457" i="2" s="1"/>
  <c r="U457" i="2"/>
  <c r="W457" i="2"/>
  <c r="X457" i="2"/>
  <c r="V457" i="2" s="1"/>
  <c r="Y457" i="2"/>
  <c r="AA457" i="2" a="1"/>
  <c r="AA457" i="2" s="1"/>
  <c r="AB457" i="2" a="1"/>
  <c r="AB457" i="2"/>
  <c r="AD457" i="2" s="1"/>
  <c r="Z457" i="2" s="1"/>
  <c r="AC457" i="2"/>
  <c r="AF457" i="2" a="1"/>
  <c r="AF457" i="2"/>
  <c r="AG457" i="2" s="1"/>
  <c r="AH457" i="2"/>
  <c r="AI457" i="2"/>
  <c r="AK457" i="2"/>
  <c r="AL457" i="2"/>
  <c r="AJ457" i="2" s="1"/>
  <c r="AN457" i="2"/>
  <c r="AO457" i="2"/>
  <c r="AP457" i="2"/>
  <c r="AQ457" i="2"/>
  <c r="AR457" i="2"/>
  <c r="AS457" i="2"/>
  <c r="AT457" i="2"/>
  <c r="AU457" i="2"/>
  <c r="AW457" i="2"/>
  <c r="AV457" i="2" s="1"/>
  <c r="AX457" i="2"/>
  <c r="AZ457" i="2"/>
  <c r="BA457" i="2"/>
  <c r="AY457" i="2" s="1"/>
  <c r="BC457" i="2"/>
  <c r="BD457" i="2"/>
  <c r="BF457" i="2"/>
  <c r="BG457" i="2"/>
  <c r="BI457" i="2"/>
  <c r="BH457" i="2" s="1"/>
  <c r="BJ457" i="2"/>
  <c r="BL457" i="2" a="1"/>
  <c r="BL457" i="2"/>
  <c r="BM457" i="2" s="1"/>
  <c r="BP457" i="2"/>
  <c r="BQ457" i="2"/>
  <c r="BR457" i="2"/>
  <c r="BS457" i="2"/>
  <c r="BT457" i="2"/>
  <c r="BU457" i="2"/>
  <c r="BV457" i="2"/>
  <c r="BW457" i="2"/>
  <c r="BX457" i="2"/>
  <c r="BY457" i="2"/>
  <c r="BZ457" i="2"/>
  <c r="CB457" i="2"/>
  <c r="CC457" i="2"/>
  <c r="CD457" i="2"/>
  <c r="CE457" i="2"/>
  <c r="CF457" i="2"/>
  <c r="CH457" i="2"/>
  <c r="CJ457" i="2"/>
  <c r="CK457" i="2"/>
  <c r="CL457" i="2"/>
  <c r="CN457" i="2"/>
  <c r="CM457" i="2" s="1"/>
  <c r="CP457" i="2"/>
  <c r="CQ457" i="2"/>
  <c r="CT457" i="2"/>
  <c r="CU457" i="2"/>
  <c r="CV457" i="2"/>
  <c r="CX457" i="2"/>
  <c r="CY457" i="2" a="1"/>
  <c r="CY457" i="2"/>
  <c r="CZ457" i="2" s="1"/>
  <c r="CW457" i="2" s="1"/>
  <c r="DC457" i="2"/>
  <c r="DD457" i="2" a="1"/>
  <c r="DD457" i="2"/>
  <c r="DG457" i="2"/>
  <c r="DH457" i="2"/>
  <c r="DI457" i="2"/>
  <c r="DK457" i="2"/>
  <c r="DL457" i="2"/>
  <c r="DJ457" i="2" s="1"/>
  <c r="DN457" i="2" a="1"/>
  <c r="DN457" i="2" s="1"/>
  <c r="DQ457" i="2" s="1"/>
  <c r="DO457" i="2"/>
  <c r="DS457" i="2"/>
  <c r="DR457" i="2" s="1"/>
  <c r="DT457" i="2"/>
  <c r="DV457" i="2"/>
  <c r="DU457" i="2" s="1"/>
  <c r="DW457" i="2"/>
  <c r="DY457" i="2"/>
  <c r="EB457" i="2"/>
  <c r="ED457" i="2"/>
  <c r="EF457" i="2" s="1"/>
  <c r="EG457" i="2"/>
  <c r="EH457" i="2"/>
  <c r="EI457" i="2"/>
  <c r="EJ457" i="2"/>
  <c r="C458" i="2"/>
  <c r="G458" i="2"/>
  <c r="H458" i="2"/>
  <c r="J458" i="2"/>
  <c r="I458" i="2" s="1"/>
  <c r="L458" i="2"/>
  <c r="N458" i="2"/>
  <c r="O458" i="2"/>
  <c r="P458" i="2"/>
  <c r="Q458" i="2"/>
  <c r="S458" i="2"/>
  <c r="T458" i="2"/>
  <c r="R458" i="2" s="1"/>
  <c r="U458" i="2"/>
  <c r="W458" i="2"/>
  <c r="X458" i="2"/>
  <c r="V458" i="2" s="1"/>
  <c r="Y458" i="2"/>
  <c r="AA458" i="2" a="1"/>
  <c r="AA458" i="2" s="1"/>
  <c r="AD458" i="2" s="1"/>
  <c r="Z458" i="2" s="1"/>
  <c r="AB458" i="2" a="1"/>
  <c r="AB458" i="2"/>
  <c r="AC458" i="2"/>
  <c r="AF458" i="2" a="1"/>
  <c r="AF458" i="2" s="1"/>
  <c r="AG458" i="2" s="1"/>
  <c r="AH458" i="2"/>
  <c r="AI458" i="2"/>
  <c r="AE458" i="2" s="1"/>
  <c r="AK458" i="2"/>
  <c r="AL458" i="2"/>
  <c r="AN458" i="2"/>
  <c r="AM458" i="2" s="1"/>
  <c r="AO458" i="2"/>
  <c r="AQ458" i="2"/>
  <c r="AP458" i="2" s="1"/>
  <c r="AR458" i="2"/>
  <c r="AS458" i="2"/>
  <c r="AT458" i="2"/>
  <c r="AU458" i="2"/>
  <c r="AW458" i="2"/>
  <c r="AV458" i="2" s="1"/>
  <c r="AX458" i="2"/>
  <c r="AZ458" i="2"/>
  <c r="BA458" i="2"/>
  <c r="AY458" i="2" s="1"/>
  <c r="BB458" i="2"/>
  <c r="BC458" i="2"/>
  <c r="BD458" i="2"/>
  <c r="BE458" i="2"/>
  <c r="BF458" i="2"/>
  <c r="BG458" i="2"/>
  <c r="BI458" i="2"/>
  <c r="BJ458" i="2"/>
  <c r="BK458" i="2"/>
  <c r="BL458" i="2" a="1"/>
  <c r="BL458" i="2" s="1"/>
  <c r="BP458" i="2"/>
  <c r="BQ458" i="2"/>
  <c r="BR458" i="2"/>
  <c r="BS458" i="2"/>
  <c r="BT458" i="2"/>
  <c r="BU458" i="2"/>
  <c r="BV458" i="2"/>
  <c r="BW458" i="2"/>
  <c r="BY458" i="2"/>
  <c r="BZ458" i="2"/>
  <c r="BX458" i="2" s="1"/>
  <c r="CB458" i="2"/>
  <c r="CA458" i="2" s="1"/>
  <c r="CC458" i="2"/>
  <c r="CD458" i="2"/>
  <c r="CF458" i="2" s="1"/>
  <c r="CG458" i="2" s="1"/>
  <c r="CE458" i="2"/>
  <c r="CH458" i="2"/>
  <c r="CJ458" i="2"/>
  <c r="CI458" i="2" s="1"/>
  <c r="CK458" i="2"/>
  <c r="CL458" i="2"/>
  <c r="CN458" i="2"/>
  <c r="CM458" i="2" s="1"/>
  <c r="CP458" i="2"/>
  <c r="CQ458" i="2"/>
  <c r="CR458" i="2" s="1"/>
  <c r="CT458" i="2"/>
  <c r="CU458" i="2"/>
  <c r="CV458" i="2"/>
  <c r="CW458" i="2"/>
  <c r="CX458" i="2"/>
  <c r="CY458" i="2" a="1"/>
  <c r="CY458" i="2"/>
  <c r="CZ458" i="2" s="1"/>
  <c r="DC458" i="2"/>
  <c r="DD458" i="2" a="1"/>
  <c r="DD458" i="2" s="1"/>
  <c r="DE458" i="2" s="1"/>
  <c r="DB458" i="2" s="1"/>
  <c r="DH458" i="2"/>
  <c r="DG458" i="2" s="1"/>
  <c r="DI458" i="2"/>
  <c r="DK458" i="2"/>
  <c r="DL458" i="2"/>
  <c r="DJ458" i="2" s="1"/>
  <c r="DN458" i="2" a="1"/>
  <c r="DN458" i="2" s="1"/>
  <c r="DQ458" i="2" s="1"/>
  <c r="DO458" i="2"/>
  <c r="DR458" i="2"/>
  <c r="DS458" i="2"/>
  <c r="DT458" i="2"/>
  <c r="DV458" i="2"/>
  <c r="DW458" i="2"/>
  <c r="DU458" i="2" s="1"/>
  <c r="DY458" i="2"/>
  <c r="DZ458" i="2" s="1"/>
  <c r="EA458" i="2"/>
  <c r="EB458" i="2"/>
  <c r="DX458" i="2" s="1"/>
  <c r="EC458" i="2"/>
  <c r="ED458" i="2"/>
  <c r="EE458" i="2"/>
  <c r="EF458" i="2"/>
  <c r="EG458" i="2"/>
  <c r="EH458" i="2"/>
  <c r="EI458" i="2"/>
  <c r="EJ458" i="2"/>
  <c r="C459" i="2"/>
  <c r="G459" i="2"/>
  <c r="H459" i="2"/>
  <c r="J459" i="2"/>
  <c r="L459" i="2"/>
  <c r="I459" i="2" s="1"/>
  <c r="N459" i="2"/>
  <c r="O459" i="2"/>
  <c r="P459" i="2"/>
  <c r="Q459" i="2"/>
  <c r="S459" i="2"/>
  <c r="T459" i="2"/>
  <c r="R459" i="2" s="1"/>
  <c r="U459" i="2"/>
  <c r="W459" i="2"/>
  <c r="X459" i="2"/>
  <c r="V459" i="2" s="1"/>
  <c r="Y459" i="2"/>
  <c r="AA459" i="2" a="1"/>
  <c r="AA459" i="2"/>
  <c r="AB459" i="2" a="1"/>
  <c r="AB459" i="2"/>
  <c r="AD459" i="2" s="1"/>
  <c r="AC459" i="2"/>
  <c r="AF459" i="2" a="1"/>
  <c r="AF459" i="2" s="1"/>
  <c r="AG459" i="2"/>
  <c r="AH459" i="2"/>
  <c r="AI459" i="2"/>
  <c r="AE459" i="2" s="1"/>
  <c r="AK459" i="2"/>
  <c r="AL459" i="2"/>
  <c r="AJ459" i="2" s="1"/>
  <c r="AN459" i="2"/>
  <c r="AO459" i="2"/>
  <c r="AM459" i="2" s="1"/>
  <c r="AQ459" i="2"/>
  <c r="AR459" i="2"/>
  <c r="AS459" i="2"/>
  <c r="AT459" i="2"/>
  <c r="AU459" i="2"/>
  <c r="AW459" i="2"/>
  <c r="AV459" i="2" s="1"/>
  <c r="AX459" i="2"/>
  <c r="AZ459" i="2"/>
  <c r="BA459" i="2"/>
  <c r="AY459" i="2" s="1"/>
  <c r="BB459" i="2"/>
  <c r="BC459" i="2"/>
  <c r="BD459" i="2"/>
  <c r="BF459" i="2"/>
  <c r="BG459" i="2"/>
  <c r="BE459" i="2" s="1"/>
  <c r="BI459" i="2"/>
  <c r="BJ459" i="2"/>
  <c r="BH459" i="2" s="1"/>
  <c r="BL459" i="2" a="1"/>
  <c r="BL459" i="2"/>
  <c r="BM459" i="2" s="1"/>
  <c r="BP459" i="2"/>
  <c r="BQ459" i="2"/>
  <c r="BR459" i="2"/>
  <c r="BS459" i="2"/>
  <c r="BT459" i="2"/>
  <c r="BU459" i="2"/>
  <c r="BV459" i="2"/>
  <c r="BW459" i="2"/>
  <c r="BK459" i="2" s="1"/>
  <c r="BX459" i="2"/>
  <c r="BY459" i="2"/>
  <c r="BZ459" i="2"/>
  <c r="CB459" i="2"/>
  <c r="CC459" i="2"/>
  <c r="CD459" i="2"/>
  <c r="CE459" i="2"/>
  <c r="CF459" i="2"/>
  <c r="CG459" i="2" s="1"/>
  <c r="CH459" i="2"/>
  <c r="CJ459" i="2"/>
  <c r="CK459" i="2"/>
  <c r="CL459" i="2"/>
  <c r="CM459" i="2"/>
  <c r="CN459" i="2"/>
  <c r="CP459" i="2"/>
  <c r="CS459" i="2" s="1"/>
  <c r="CQ459" i="2"/>
  <c r="CU459" i="2"/>
  <c r="CT459" i="2" s="1"/>
  <c r="CV459" i="2"/>
  <c r="CX459" i="2"/>
  <c r="DA459" i="2" s="1"/>
  <c r="CY459" i="2" a="1"/>
  <c r="CY459" i="2"/>
  <c r="CZ459" i="2" s="1"/>
  <c r="CW459" i="2" s="1"/>
  <c r="DC459" i="2"/>
  <c r="DF459" i="2" s="1"/>
  <c r="DD459" i="2" a="1"/>
  <c r="DD459" i="2" s="1"/>
  <c r="DE459" i="2" s="1"/>
  <c r="DB459" i="2" s="1"/>
  <c r="DH459" i="2"/>
  <c r="DI459" i="2"/>
  <c r="DJ459" i="2"/>
  <c r="DK459" i="2"/>
  <c r="DL459" i="2"/>
  <c r="DN459" i="2" a="1"/>
  <c r="DN459" i="2" s="1"/>
  <c r="DO459" i="2"/>
  <c r="DP459" i="2"/>
  <c r="DM459" i="2" s="1"/>
  <c r="DQ459" i="2"/>
  <c r="DR459" i="2"/>
  <c r="DS459" i="2"/>
  <c r="DT459" i="2"/>
  <c r="DU459" i="2"/>
  <c r="DV459" i="2"/>
  <c r="DW459" i="2"/>
  <c r="DY459" i="2"/>
  <c r="DX459" i="2" s="1"/>
  <c r="DZ459" i="2"/>
  <c r="EB459" i="2"/>
  <c r="EC459" i="2"/>
  <c r="ED459" i="2"/>
  <c r="EE459" i="2"/>
  <c r="EF459" i="2"/>
  <c r="EH459" i="2"/>
  <c r="C460" i="2"/>
  <c r="H460" i="2"/>
  <c r="G460" i="2" s="1"/>
  <c r="J460" i="2"/>
  <c r="L460" i="2"/>
  <c r="N460" i="2"/>
  <c r="O460" i="2"/>
  <c r="P460" i="2"/>
  <c r="Q460" i="2"/>
  <c r="S460" i="2"/>
  <c r="T460" i="2"/>
  <c r="R460" i="2" s="1"/>
  <c r="U460" i="2"/>
  <c r="W460" i="2"/>
  <c r="X460" i="2"/>
  <c r="Y460" i="2"/>
  <c r="AA460" i="2" a="1"/>
  <c r="AA460" i="2"/>
  <c r="AB460" i="2" a="1"/>
  <c r="AB460" i="2" s="1"/>
  <c r="AD460" i="2" s="1"/>
  <c r="Z460" i="2" s="1"/>
  <c r="AC460" i="2"/>
  <c r="AF460" i="2" a="1"/>
  <c r="AF460" i="2" s="1"/>
  <c r="AG460" i="2"/>
  <c r="AH460" i="2"/>
  <c r="AI460" i="2"/>
  <c r="AJ460" i="2"/>
  <c r="AK460" i="2"/>
  <c r="AL460" i="2"/>
  <c r="AN460" i="2"/>
  <c r="AO460" i="2"/>
  <c r="AM460" i="2" s="1"/>
  <c r="AP460" i="2"/>
  <c r="AQ460" i="2"/>
  <c r="AR460" i="2"/>
  <c r="AT460" i="2"/>
  <c r="AU460" i="2"/>
  <c r="AS460" i="2" s="1"/>
  <c r="AW460" i="2"/>
  <c r="AV460" i="2" s="1"/>
  <c r="AX460" i="2"/>
  <c r="AZ460" i="2"/>
  <c r="AY460" i="2" s="1"/>
  <c r="BA460" i="2"/>
  <c r="BC460" i="2"/>
  <c r="BB460" i="2" s="1"/>
  <c r="BD460" i="2"/>
  <c r="BE460" i="2"/>
  <c r="BF460" i="2"/>
  <c r="BG460" i="2"/>
  <c r="BI460" i="2"/>
  <c r="BH460" i="2" s="1"/>
  <c r="BJ460" i="2"/>
  <c r="BL460" i="2" a="1"/>
  <c r="BL460" i="2"/>
  <c r="BP460" i="2"/>
  <c r="BQ460" i="2"/>
  <c r="BR460" i="2"/>
  <c r="BS460" i="2"/>
  <c r="BT460" i="2"/>
  <c r="BU460" i="2"/>
  <c r="BV460" i="2"/>
  <c r="BW460" i="2"/>
  <c r="BX460" i="2"/>
  <c r="BY460" i="2"/>
  <c r="BZ460" i="2"/>
  <c r="CB460" i="2"/>
  <c r="CC460" i="2"/>
  <c r="CG460" i="2" s="1"/>
  <c r="CD460" i="2"/>
  <c r="CF460" i="2" s="1"/>
  <c r="CE460" i="2"/>
  <c r="CH460" i="2"/>
  <c r="CJ460" i="2"/>
  <c r="CK460" i="2"/>
  <c r="CL460" i="2"/>
  <c r="CM460" i="2"/>
  <c r="CN460" i="2"/>
  <c r="CP460" i="2"/>
  <c r="CS460" i="2" s="1"/>
  <c r="CQ460" i="2"/>
  <c r="CR460" i="2"/>
  <c r="CU460" i="2"/>
  <c r="CT460" i="2" s="1"/>
  <c r="CV460" i="2"/>
  <c r="CX460" i="2"/>
  <c r="DA460" i="2" s="1"/>
  <c r="CY460" i="2" a="1"/>
  <c r="CY460" i="2"/>
  <c r="CZ460" i="2" s="1"/>
  <c r="CW460" i="2" s="1"/>
  <c r="DC460" i="2"/>
  <c r="DD460" i="2" a="1"/>
  <c r="DD460" i="2"/>
  <c r="DE460" i="2" s="1"/>
  <c r="DB460" i="2" s="1"/>
  <c r="DH460" i="2"/>
  <c r="DG460" i="2" s="1"/>
  <c r="DI460" i="2"/>
  <c r="DK460" i="2"/>
  <c r="DL460" i="2"/>
  <c r="DJ460" i="2" s="1"/>
  <c r="DN460" i="2" a="1"/>
  <c r="DN460" i="2"/>
  <c r="DQ460" i="2" s="1"/>
  <c r="DO460" i="2"/>
  <c r="DS460" i="2"/>
  <c r="DR460" i="2" s="1"/>
  <c r="DT460" i="2"/>
  <c r="DV460" i="2"/>
  <c r="DW460" i="2"/>
  <c r="DU460" i="2" s="1"/>
  <c r="DX460" i="2"/>
  <c r="DY460" i="2"/>
  <c r="EB460" i="2"/>
  <c r="EC460" i="2"/>
  <c r="ED460" i="2"/>
  <c r="EF460" i="2" s="1"/>
  <c r="EG460" i="2"/>
  <c r="EH460" i="2"/>
  <c r="EI460" i="2"/>
  <c r="EJ460" i="2"/>
  <c r="C461" i="2"/>
  <c r="G461" i="2"/>
  <c r="H461" i="2"/>
  <c r="J461" i="2"/>
  <c r="L461" i="2"/>
  <c r="N461" i="2"/>
  <c r="O461" i="2"/>
  <c r="P461" i="2"/>
  <c r="M461" i="2" s="1"/>
  <c r="Q461" i="2"/>
  <c r="S461" i="2"/>
  <c r="T461" i="2"/>
  <c r="U461" i="2"/>
  <c r="W461" i="2"/>
  <c r="X461" i="2"/>
  <c r="V461" i="2" s="1"/>
  <c r="Y461" i="2"/>
  <c r="AA461" i="2" a="1"/>
  <c r="AA461" i="2" s="1"/>
  <c r="AB461" i="2" a="1"/>
  <c r="AB461" i="2" s="1"/>
  <c r="AC461" i="2"/>
  <c r="AF461" i="2" a="1"/>
  <c r="AF461" i="2"/>
  <c r="AG461" i="2"/>
  <c r="AH461" i="2"/>
  <c r="AI461" i="2"/>
  <c r="AK461" i="2"/>
  <c r="AL461" i="2"/>
  <c r="AJ461" i="2" s="1"/>
  <c r="AM461" i="2"/>
  <c r="AN461" i="2"/>
  <c r="AO461" i="2"/>
  <c r="AP461" i="2"/>
  <c r="AQ461" i="2"/>
  <c r="AR461" i="2"/>
  <c r="AT461" i="2"/>
  <c r="AU461" i="2"/>
  <c r="AS461" i="2" s="1"/>
  <c r="AW461" i="2"/>
  <c r="AX461" i="2"/>
  <c r="AY461" i="2"/>
  <c r="AZ461" i="2"/>
  <c r="BA461" i="2"/>
  <c r="BC461" i="2"/>
  <c r="BD461" i="2"/>
  <c r="BF461" i="2"/>
  <c r="BE461" i="2" s="1"/>
  <c r="BG461" i="2"/>
  <c r="BI461" i="2"/>
  <c r="BH461" i="2" s="1"/>
  <c r="BJ461" i="2"/>
  <c r="BL461" i="2" a="1"/>
  <c r="BL461" i="2" s="1"/>
  <c r="BP461" i="2"/>
  <c r="BQ461" i="2"/>
  <c r="BR461" i="2"/>
  <c r="BS461" i="2"/>
  <c r="BT461" i="2"/>
  <c r="BU461" i="2"/>
  <c r="BV461" i="2"/>
  <c r="BW461" i="2"/>
  <c r="BX461" i="2"/>
  <c r="BY461" i="2"/>
  <c r="BZ461" i="2"/>
  <c r="CB461" i="2"/>
  <c r="CC461" i="2"/>
  <c r="CD461" i="2"/>
  <c r="CE461" i="2"/>
  <c r="CF461" i="2"/>
  <c r="CH461" i="2"/>
  <c r="CJ461" i="2"/>
  <c r="CI461" i="2" s="1"/>
  <c r="CK461" i="2"/>
  <c r="CL461" i="2"/>
  <c r="CN461" i="2"/>
  <c r="CM461" i="2" s="1"/>
  <c r="CP461" i="2"/>
  <c r="CR461" i="2" s="1"/>
  <c r="CQ461" i="2"/>
  <c r="CT461" i="2"/>
  <c r="CU461" i="2"/>
  <c r="CV461" i="2"/>
  <c r="CX461" i="2"/>
  <c r="CY461" i="2" a="1"/>
  <c r="CY461" i="2"/>
  <c r="CZ461" i="2" s="1"/>
  <c r="CW461" i="2" s="1"/>
  <c r="DC461" i="2"/>
  <c r="DF461" i="2" s="1"/>
  <c r="DD461" i="2" a="1"/>
  <c r="DD461" i="2"/>
  <c r="DE461" i="2" s="1"/>
  <c r="DB461" i="2" s="1"/>
  <c r="DH461" i="2"/>
  <c r="DG461" i="2" s="1"/>
  <c r="DI461" i="2"/>
  <c r="DJ461" i="2"/>
  <c r="DK461" i="2"/>
  <c r="DL461" i="2"/>
  <c r="DN461" i="2" a="1"/>
  <c r="DN461" i="2" s="1"/>
  <c r="DQ461" i="2" s="1"/>
  <c r="DO461" i="2"/>
  <c r="DS461" i="2"/>
  <c r="DT461" i="2"/>
  <c r="DU461" i="2"/>
  <c r="DV461" i="2"/>
  <c r="DW461" i="2"/>
  <c r="DY461" i="2"/>
  <c r="DZ461" i="2" s="1"/>
  <c r="EA461" i="2"/>
  <c r="EB461" i="2"/>
  <c r="DX461" i="2" s="1"/>
  <c r="ED461" i="2"/>
  <c r="EF461" i="2" s="1"/>
  <c r="EE461" i="2"/>
  <c r="EG461" i="2"/>
  <c r="EH461" i="2"/>
  <c r="EI461" i="2"/>
  <c r="EJ461" i="2"/>
  <c r="C462" i="2"/>
  <c r="G462" i="2"/>
  <c r="H462" i="2"/>
  <c r="J462" i="2"/>
  <c r="L462" i="2"/>
  <c r="N462" i="2"/>
  <c r="O462" i="2"/>
  <c r="P462" i="2"/>
  <c r="Q462" i="2"/>
  <c r="S462" i="2"/>
  <c r="T462" i="2"/>
  <c r="U462" i="2"/>
  <c r="W462" i="2"/>
  <c r="X462" i="2"/>
  <c r="V462" i="2" s="1"/>
  <c r="Y462" i="2"/>
  <c r="AA462" i="2" a="1"/>
  <c r="AA462" i="2"/>
  <c r="AB462" i="2" a="1"/>
  <c r="AB462" i="2"/>
  <c r="AC462" i="2"/>
  <c r="AF462" i="2" a="1"/>
  <c r="AF462" i="2" s="1"/>
  <c r="AG462" i="2" s="1"/>
  <c r="AE462" i="2" s="1"/>
  <c r="AH462" i="2"/>
  <c r="AI462" i="2"/>
  <c r="AK462" i="2"/>
  <c r="AL462" i="2"/>
  <c r="AM462" i="2"/>
  <c r="AN462" i="2"/>
  <c r="AO462" i="2"/>
  <c r="AQ462" i="2"/>
  <c r="AP462" i="2" s="1"/>
  <c r="AR462" i="2"/>
  <c r="AT462" i="2"/>
  <c r="AS462" i="2" s="1"/>
  <c r="AU462" i="2"/>
  <c r="AV462" i="2"/>
  <c r="AW462" i="2"/>
  <c r="AX462" i="2"/>
  <c r="AY462" i="2"/>
  <c r="AZ462" i="2"/>
  <c r="BA462" i="2"/>
  <c r="BB462" i="2"/>
  <c r="BC462" i="2"/>
  <c r="BD462" i="2"/>
  <c r="BF462" i="2"/>
  <c r="BG462" i="2"/>
  <c r="BE462" i="2" s="1"/>
  <c r="BI462" i="2"/>
  <c r="BH462" i="2" s="1"/>
  <c r="BJ462" i="2"/>
  <c r="BK462" i="2"/>
  <c r="BL462" i="2" a="1"/>
  <c r="BL462" i="2"/>
  <c r="BM462" i="2" s="1"/>
  <c r="BP462" i="2"/>
  <c r="BQ462" i="2"/>
  <c r="BR462" i="2"/>
  <c r="BS462" i="2"/>
  <c r="BT462" i="2"/>
  <c r="BU462" i="2"/>
  <c r="BV462" i="2"/>
  <c r="BW462" i="2"/>
  <c r="BY462" i="2"/>
  <c r="BX462" i="2" s="1"/>
  <c r="BZ462" i="2"/>
  <c r="CB462" i="2"/>
  <c r="CC462" i="2"/>
  <c r="CD462" i="2"/>
  <c r="CF462" i="2" s="1"/>
  <c r="CG462" i="2" s="1"/>
  <c r="CE462" i="2"/>
  <c r="CH462" i="2"/>
  <c r="CJ462" i="2"/>
  <c r="CI462" i="2" s="1"/>
  <c r="CK462" i="2"/>
  <c r="CL462" i="2"/>
  <c r="CN462" i="2"/>
  <c r="CM462" i="2" s="1"/>
  <c r="CP462" i="2"/>
  <c r="CR462" i="2" s="1"/>
  <c r="CQ462" i="2"/>
  <c r="CT462" i="2"/>
  <c r="CU462" i="2"/>
  <c r="CV462" i="2"/>
  <c r="CX462" i="2"/>
  <c r="CY462" i="2" a="1"/>
  <c r="CY462" i="2"/>
  <c r="CZ462" i="2" s="1"/>
  <c r="CW462" i="2" s="1"/>
  <c r="DC462" i="2"/>
  <c r="DF462" i="2" s="1"/>
  <c r="DD462" i="2" a="1"/>
  <c r="DD462" i="2"/>
  <c r="DE462" i="2" s="1"/>
  <c r="DB462" i="2" s="1"/>
  <c r="DH462" i="2"/>
  <c r="DG462" i="2" s="1"/>
  <c r="DI462" i="2"/>
  <c r="DK462" i="2"/>
  <c r="DJ462" i="2" s="1"/>
  <c r="DL462" i="2"/>
  <c r="DN462" i="2" a="1"/>
  <c r="DN462" i="2" s="1"/>
  <c r="DO462" i="2"/>
  <c r="DQ462" i="2"/>
  <c r="DR462" i="2"/>
  <c r="DS462" i="2"/>
  <c r="DT462" i="2"/>
  <c r="DV462" i="2"/>
  <c r="DW462" i="2"/>
  <c r="DU462" i="2" s="1"/>
  <c r="DY462" i="2"/>
  <c r="DZ462" i="2" s="1"/>
  <c r="EA462" i="2"/>
  <c r="EB462" i="2"/>
  <c r="DX462" i="2" s="1"/>
  <c r="EC462" i="2"/>
  <c r="ED462" i="2"/>
  <c r="EE462" i="2"/>
  <c r="EF462" i="2"/>
  <c r="EG462" i="2"/>
  <c r="EH462" i="2"/>
  <c r="EI462" i="2"/>
  <c r="EJ462" i="2"/>
  <c r="C463" i="2"/>
  <c r="G463" i="2"/>
  <c r="H463" i="2"/>
  <c r="J463" i="2"/>
  <c r="L463" i="2"/>
  <c r="I463" i="2" s="1"/>
  <c r="N463" i="2"/>
  <c r="O463" i="2"/>
  <c r="P463" i="2"/>
  <c r="Q463" i="2"/>
  <c r="S463" i="2"/>
  <c r="T463" i="2"/>
  <c r="R463" i="2" s="1"/>
  <c r="U463" i="2"/>
  <c r="W463" i="2"/>
  <c r="X463" i="2"/>
  <c r="Y463" i="2"/>
  <c r="AA463" i="2" a="1"/>
  <c r="AA463" i="2"/>
  <c r="AB463" i="2" a="1"/>
  <c r="AB463" i="2"/>
  <c r="AC463" i="2"/>
  <c r="AD463" i="2"/>
  <c r="AF463" i="2" a="1"/>
  <c r="AF463" i="2" s="1"/>
  <c r="AG463" i="2" s="1"/>
  <c r="AH463" i="2"/>
  <c r="AI463" i="2"/>
  <c r="AK463" i="2"/>
  <c r="AL463" i="2"/>
  <c r="AJ463" i="2" s="1"/>
  <c r="AM463" i="2"/>
  <c r="AN463" i="2"/>
  <c r="AO463" i="2"/>
  <c r="AQ463" i="2"/>
  <c r="AR463" i="2"/>
  <c r="AT463" i="2"/>
  <c r="AS463" i="2" s="1"/>
  <c r="AU463" i="2"/>
  <c r="AW463" i="2"/>
  <c r="AV463" i="2" s="1"/>
  <c r="AX463" i="2"/>
  <c r="AY463" i="2"/>
  <c r="AZ463" i="2"/>
  <c r="BA463" i="2"/>
  <c r="BC463" i="2"/>
  <c r="BB463" i="2" s="1"/>
  <c r="BD463" i="2"/>
  <c r="BF463" i="2"/>
  <c r="BG463" i="2"/>
  <c r="BE463" i="2" s="1"/>
  <c r="BH463" i="2"/>
  <c r="BI463" i="2"/>
  <c r="BJ463" i="2"/>
  <c r="BL463" i="2" a="1"/>
  <c r="BL463" i="2"/>
  <c r="BM463" i="2" s="1"/>
  <c r="BN463" i="2"/>
  <c r="BP463" i="2"/>
  <c r="BQ463" i="2"/>
  <c r="BR463" i="2"/>
  <c r="BS463" i="2"/>
  <c r="BT463" i="2"/>
  <c r="BU463" i="2"/>
  <c r="BV463" i="2"/>
  <c r="BW463" i="2"/>
  <c r="BK463" i="2" s="1"/>
  <c r="BX463" i="2"/>
  <c r="BY463" i="2"/>
  <c r="BZ463" i="2"/>
  <c r="CB463" i="2"/>
  <c r="CC463" i="2"/>
  <c r="CD463" i="2"/>
  <c r="CE463" i="2"/>
  <c r="CF463" i="2"/>
  <c r="CG463" i="2" s="1"/>
  <c r="CH463" i="2"/>
  <c r="CJ463" i="2"/>
  <c r="CK463" i="2"/>
  <c r="CL463" i="2"/>
  <c r="CN463" i="2"/>
  <c r="CM463" i="2" s="1"/>
  <c r="CP463" i="2"/>
  <c r="CQ463" i="2"/>
  <c r="CU463" i="2"/>
  <c r="CT463" i="2" s="1"/>
  <c r="CV463" i="2"/>
  <c r="CX463" i="2"/>
  <c r="DA463" i="2" s="1"/>
  <c r="CY463" i="2" a="1"/>
  <c r="CY463" i="2"/>
  <c r="CZ463" i="2" s="1"/>
  <c r="CW463" i="2" s="1"/>
  <c r="DC463" i="2"/>
  <c r="DD463" i="2" a="1"/>
  <c r="DD463" i="2"/>
  <c r="DE463" i="2" s="1"/>
  <c r="DB463" i="2" s="1"/>
  <c r="DH463" i="2"/>
  <c r="DI463" i="2"/>
  <c r="DK463" i="2"/>
  <c r="DJ463" i="2" s="1"/>
  <c r="DL463" i="2"/>
  <c r="DN463" i="2" a="1"/>
  <c r="DN463" i="2" s="1"/>
  <c r="DO463" i="2"/>
  <c r="DQ463" i="2" s="1"/>
  <c r="DP463" i="2"/>
  <c r="DM463" i="2" s="1"/>
  <c r="DR463" i="2"/>
  <c r="DS463" i="2"/>
  <c r="DT463" i="2"/>
  <c r="DV463" i="2"/>
  <c r="DW463" i="2"/>
  <c r="DU463" i="2" s="1"/>
  <c r="DX463" i="2"/>
  <c r="DY463" i="2"/>
  <c r="EA463" i="2" s="1"/>
  <c r="DZ463" i="2"/>
  <c r="EB463" i="2"/>
  <c r="EC463" i="2"/>
  <c r="ED463" i="2"/>
  <c r="EE463" i="2"/>
  <c r="EF463" i="2"/>
  <c r="EG463" i="2"/>
  <c r="EH463" i="2"/>
  <c r="C464" i="2"/>
  <c r="H464" i="2"/>
  <c r="G464" i="2" s="1"/>
  <c r="J464" i="2"/>
  <c r="L464" i="2"/>
  <c r="N464" i="2"/>
  <c r="O464" i="2"/>
  <c r="P464" i="2"/>
  <c r="M464" i="2" s="1"/>
  <c r="Q464" i="2"/>
  <c r="S464" i="2"/>
  <c r="T464" i="2"/>
  <c r="U464" i="2"/>
  <c r="W464" i="2"/>
  <c r="X464" i="2"/>
  <c r="V464" i="2" s="1"/>
  <c r="Y464" i="2"/>
  <c r="AA464" i="2" a="1"/>
  <c r="AA464" i="2"/>
  <c r="AB464" i="2" a="1"/>
  <c r="AB464" i="2"/>
  <c r="AD464" i="2" s="1"/>
  <c r="AC464" i="2"/>
  <c r="AF464" i="2" a="1"/>
  <c r="AF464" i="2" s="1"/>
  <c r="AG464" i="2" s="1"/>
  <c r="AH464" i="2"/>
  <c r="AI464" i="2"/>
  <c r="AE464" i="2" s="1"/>
  <c r="AK464" i="2"/>
  <c r="AJ464" i="2" s="1"/>
  <c r="AL464" i="2"/>
  <c r="AM464" i="2"/>
  <c r="AN464" i="2"/>
  <c r="AO464" i="2"/>
  <c r="AQ464" i="2"/>
  <c r="AP464" i="2" s="1"/>
  <c r="AR464" i="2"/>
  <c r="AS464" i="2"/>
  <c r="AT464" i="2"/>
  <c r="AU464" i="2"/>
  <c r="AW464" i="2"/>
  <c r="AV464" i="2" s="1"/>
  <c r="AX464" i="2"/>
  <c r="AZ464" i="2"/>
  <c r="AY464" i="2" s="1"/>
  <c r="BA464" i="2"/>
  <c r="BC464" i="2"/>
  <c r="BB464" i="2" s="1"/>
  <c r="BD464" i="2"/>
  <c r="BE464" i="2"/>
  <c r="BF464" i="2"/>
  <c r="BG464" i="2"/>
  <c r="BI464" i="2"/>
  <c r="BH464" i="2" s="1"/>
  <c r="BJ464" i="2"/>
  <c r="BK464" i="2"/>
  <c r="BL464" i="2" a="1"/>
  <c r="BL464" i="2"/>
  <c r="BN464" i="2" s="1"/>
  <c r="BP464" i="2"/>
  <c r="BQ464" i="2"/>
  <c r="BR464" i="2"/>
  <c r="BS464" i="2"/>
  <c r="BT464" i="2"/>
  <c r="BU464" i="2"/>
  <c r="BO464" i="2" s="1"/>
  <c r="BV464" i="2"/>
  <c r="BW464" i="2"/>
  <c r="BX464" i="2"/>
  <c r="BY464" i="2"/>
  <c r="BZ464" i="2"/>
  <c r="CB464" i="2"/>
  <c r="CC464" i="2"/>
  <c r="CD464" i="2"/>
  <c r="CF464" i="2" s="1"/>
  <c r="CE464" i="2"/>
  <c r="CH464" i="2"/>
  <c r="CJ464" i="2"/>
  <c r="CI464" i="2" s="1"/>
  <c r="CK464" i="2"/>
  <c r="CL464" i="2"/>
  <c r="CM464" i="2"/>
  <c r="CN464" i="2"/>
  <c r="CP464" i="2"/>
  <c r="CQ464" i="2"/>
  <c r="CR464" i="2"/>
  <c r="CS464" i="2"/>
  <c r="CO464" i="2" s="1"/>
  <c r="CU464" i="2"/>
  <c r="CT464" i="2" s="1"/>
  <c r="CV464" i="2"/>
  <c r="CX464" i="2"/>
  <c r="CY464" i="2" a="1"/>
  <c r="CY464" i="2"/>
  <c r="CZ464" i="2"/>
  <c r="CW464" i="2" s="1"/>
  <c r="DA464" i="2"/>
  <c r="DC464" i="2"/>
  <c r="DF464" i="2" s="1"/>
  <c r="DD464" i="2" a="1"/>
  <c r="DD464" i="2"/>
  <c r="DE464" i="2" s="1"/>
  <c r="DB464" i="2" s="1"/>
  <c r="DH464" i="2"/>
  <c r="DI464" i="2"/>
  <c r="DG464" i="2" s="1"/>
  <c r="DJ464" i="2"/>
  <c r="DK464" i="2"/>
  <c r="DL464" i="2"/>
  <c r="DN464" i="2" a="1"/>
  <c r="DN464" i="2" s="1"/>
  <c r="DQ464" i="2" s="1"/>
  <c r="DO464" i="2"/>
  <c r="DP464" i="2" s="1"/>
  <c r="DM464" i="2" s="1"/>
  <c r="DS464" i="2"/>
  <c r="DR464" i="2" s="1"/>
  <c r="DT464" i="2"/>
  <c r="DV464" i="2"/>
  <c r="DU464" i="2" s="1"/>
  <c r="DW464" i="2"/>
  <c r="DX464" i="2"/>
  <c r="DY464" i="2"/>
  <c r="DZ464" i="2" s="1"/>
  <c r="EB464" i="2"/>
  <c r="EC464" i="2"/>
  <c r="ED464" i="2"/>
  <c r="EF464" i="2" s="1"/>
  <c r="EE464" i="2"/>
  <c r="EG464" i="2"/>
  <c r="EH464" i="2"/>
  <c r="EI464" i="2"/>
  <c r="EJ464" i="2"/>
  <c r="C465" i="2"/>
  <c r="G465" i="2"/>
  <c r="H465" i="2"/>
  <c r="J465" i="2"/>
  <c r="L465" i="2"/>
  <c r="I465" i="2" s="1"/>
  <c r="N465" i="2"/>
  <c r="O465" i="2"/>
  <c r="P465" i="2"/>
  <c r="M465" i="2" s="1"/>
  <c r="Q465" i="2"/>
  <c r="S465" i="2"/>
  <c r="T465" i="2"/>
  <c r="U465" i="2"/>
  <c r="W465" i="2"/>
  <c r="X465" i="2"/>
  <c r="V465" i="2" s="1"/>
  <c r="Y465" i="2"/>
  <c r="AA465" i="2" a="1"/>
  <c r="AA465" i="2"/>
  <c r="AB465" i="2" a="1"/>
  <c r="AB465" i="2"/>
  <c r="AC465" i="2"/>
  <c r="AD465" i="2"/>
  <c r="Z465" i="2" s="1"/>
  <c r="AF465" i="2" a="1"/>
  <c r="AF465" i="2" s="1"/>
  <c r="AG465" i="2" s="1"/>
  <c r="AH465" i="2"/>
  <c r="AI465" i="2"/>
  <c r="AK465" i="2"/>
  <c r="AL465" i="2"/>
  <c r="AJ465" i="2" s="1"/>
  <c r="AM465" i="2"/>
  <c r="AN465" i="2"/>
  <c r="AO465" i="2"/>
  <c r="AQ465" i="2"/>
  <c r="AP465" i="2" s="1"/>
  <c r="AR465" i="2"/>
  <c r="AT465" i="2"/>
  <c r="AU465" i="2"/>
  <c r="AS465" i="2" s="1"/>
  <c r="AV465" i="2"/>
  <c r="AW465" i="2"/>
  <c r="AX465" i="2"/>
  <c r="AY465" i="2"/>
  <c r="AZ465" i="2"/>
  <c r="BA465" i="2"/>
  <c r="BC465" i="2"/>
  <c r="BD465" i="2"/>
  <c r="BE465" i="2"/>
  <c r="BF465" i="2"/>
  <c r="BG465" i="2"/>
  <c r="BI465" i="2"/>
  <c r="BH465" i="2" s="1"/>
  <c r="BJ465" i="2"/>
  <c r="BL465" i="2" a="1"/>
  <c r="BL465" i="2"/>
  <c r="BP465" i="2"/>
  <c r="BQ465" i="2"/>
  <c r="BR465" i="2"/>
  <c r="BS465" i="2"/>
  <c r="BT465" i="2"/>
  <c r="BU465" i="2"/>
  <c r="BV465" i="2"/>
  <c r="BW465" i="2"/>
  <c r="BX465" i="2"/>
  <c r="BY465" i="2"/>
  <c r="BZ465" i="2"/>
  <c r="CB465" i="2"/>
  <c r="CC465" i="2"/>
  <c r="CD465" i="2"/>
  <c r="CF465" i="2" s="1"/>
  <c r="CE465" i="2"/>
  <c r="CH465" i="2"/>
  <c r="CJ465" i="2"/>
  <c r="CI465" i="2" s="1"/>
  <c r="CK465" i="2"/>
  <c r="CL465" i="2"/>
  <c r="CN465" i="2"/>
  <c r="CM465" i="2" s="1"/>
  <c r="CP465" i="2"/>
  <c r="CS465" i="2" s="1"/>
  <c r="CQ465" i="2"/>
  <c r="CT465" i="2"/>
  <c r="CU465" i="2"/>
  <c r="CV465" i="2"/>
  <c r="CX465" i="2"/>
  <c r="CY465" i="2" a="1"/>
  <c r="CY465" i="2" s="1"/>
  <c r="CZ465" i="2" s="1"/>
  <c r="CW465" i="2" s="1"/>
  <c r="DC465" i="2"/>
  <c r="DD465" i="2" a="1"/>
  <c r="DD465" i="2"/>
  <c r="DE465" i="2" s="1"/>
  <c r="DB465" i="2" s="1"/>
  <c r="DG465" i="2"/>
  <c r="DH465" i="2"/>
  <c r="DI465" i="2"/>
  <c r="DK465" i="2"/>
  <c r="DL465" i="2"/>
  <c r="DJ465" i="2" s="1"/>
  <c r="DN465" i="2" a="1"/>
  <c r="DN465" i="2"/>
  <c r="DQ465" i="2" s="1"/>
  <c r="DO465" i="2"/>
  <c r="DS465" i="2"/>
  <c r="DT465" i="2"/>
  <c r="DV465" i="2"/>
  <c r="DU465" i="2" s="1"/>
  <c r="DW465" i="2"/>
  <c r="DY465" i="2"/>
  <c r="DZ465" i="2" s="1"/>
  <c r="EA465" i="2"/>
  <c r="EB465" i="2"/>
  <c r="ED465" i="2"/>
  <c r="EF465" i="2" s="1"/>
  <c r="EE465" i="2"/>
  <c r="EG465" i="2"/>
  <c r="EH465" i="2"/>
  <c r="EI465" i="2"/>
  <c r="EJ465" i="2"/>
  <c r="C466" i="2"/>
  <c r="G466" i="2"/>
  <c r="H466" i="2"/>
  <c r="J466" i="2"/>
  <c r="L466" i="2"/>
  <c r="N466" i="2"/>
  <c r="O466" i="2"/>
  <c r="P466" i="2"/>
  <c r="Q466" i="2"/>
  <c r="M466" i="2" s="1"/>
  <c r="S466" i="2"/>
  <c r="T466" i="2"/>
  <c r="R466" i="2" s="1"/>
  <c r="U466" i="2"/>
  <c r="W466" i="2"/>
  <c r="X466" i="2"/>
  <c r="Y466" i="2"/>
  <c r="V466" i="2" s="1"/>
  <c r="AA466" i="2" a="1"/>
  <c r="AA466" i="2" s="1"/>
  <c r="AB466" i="2" a="1"/>
  <c r="AB466" i="2"/>
  <c r="AD466" i="2" s="1"/>
  <c r="Z466" i="2" s="1"/>
  <c r="AC466" i="2"/>
  <c r="AF466" i="2" a="1"/>
  <c r="AF466" i="2"/>
  <c r="AG466" i="2" s="1"/>
  <c r="AH466" i="2"/>
  <c r="AI466" i="2"/>
  <c r="AE466" i="2" s="1"/>
  <c r="AK466" i="2"/>
  <c r="AL466" i="2"/>
  <c r="AN466" i="2"/>
  <c r="AM466" i="2" s="1"/>
  <c r="AO466" i="2"/>
  <c r="AQ466" i="2"/>
  <c r="AP466" i="2" s="1"/>
  <c r="AR466" i="2"/>
  <c r="AT466" i="2"/>
  <c r="AS466" i="2" s="1"/>
  <c r="AU466" i="2"/>
  <c r="AW466" i="2"/>
  <c r="AV466" i="2" s="1"/>
  <c r="AX466" i="2"/>
  <c r="AZ466" i="2"/>
  <c r="BA466" i="2"/>
  <c r="AY466" i="2" s="1"/>
  <c r="BC466" i="2"/>
  <c r="BB466" i="2" s="1"/>
  <c r="BD466" i="2"/>
  <c r="BE466" i="2"/>
  <c r="BF466" i="2"/>
  <c r="BG466" i="2"/>
  <c r="BI466" i="2"/>
  <c r="BH466" i="2" s="1"/>
  <c r="BJ466" i="2"/>
  <c r="BL466" i="2" a="1"/>
  <c r="BL466" i="2" s="1"/>
  <c r="BP466" i="2"/>
  <c r="BQ466" i="2"/>
  <c r="BR466" i="2"/>
  <c r="BS466" i="2"/>
  <c r="BT466" i="2"/>
  <c r="BU466" i="2"/>
  <c r="BV466" i="2"/>
  <c r="BW466" i="2"/>
  <c r="BY466" i="2"/>
  <c r="BZ466" i="2"/>
  <c r="BX466" i="2" s="1"/>
  <c r="CB466" i="2"/>
  <c r="CC466" i="2"/>
  <c r="CD466" i="2"/>
  <c r="CF466" i="2" s="1"/>
  <c r="CG466" i="2" s="1"/>
  <c r="CE466" i="2"/>
  <c r="CH466" i="2"/>
  <c r="CJ466" i="2"/>
  <c r="CK466" i="2"/>
  <c r="CL466" i="2"/>
  <c r="CI466" i="2" s="1"/>
  <c r="CN466" i="2"/>
  <c r="CM466" i="2" s="1"/>
  <c r="CP466" i="2"/>
  <c r="CQ466" i="2"/>
  <c r="CR466" i="2"/>
  <c r="CU466" i="2"/>
  <c r="CV466" i="2"/>
  <c r="CT466" i="2" s="1"/>
  <c r="CX466" i="2"/>
  <c r="CY466" i="2" a="1"/>
  <c r="CY466" i="2"/>
  <c r="CZ466" i="2" s="1"/>
  <c r="CW466" i="2" s="1"/>
  <c r="DA466" i="2"/>
  <c r="DC466" i="2"/>
  <c r="DD466" i="2" a="1"/>
  <c r="DD466" i="2"/>
  <c r="DH466" i="2"/>
  <c r="DG466" i="2" s="1"/>
  <c r="DI466" i="2"/>
  <c r="DJ466" i="2"/>
  <c r="DK466" i="2"/>
  <c r="DL466" i="2"/>
  <c r="DN466" i="2" a="1"/>
  <c r="DN466" i="2" s="1"/>
  <c r="DQ466" i="2" s="1"/>
  <c r="DO466" i="2"/>
  <c r="DS466" i="2"/>
  <c r="DR466" i="2" s="1"/>
  <c r="DT466" i="2"/>
  <c r="DV466" i="2"/>
  <c r="DW466" i="2"/>
  <c r="DU466" i="2" s="1"/>
  <c r="DY466" i="2"/>
  <c r="DZ466" i="2" s="1"/>
  <c r="EB466" i="2"/>
  <c r="EC466" i="2"/>
  <c r="ED466" i="2"/>
  <c r="EE466" i="2"/>
  <c r="EF466" i="2"/>
  <c r="EG466" i="2"/>
  <c r="EH466" i="2"/>
  <c r="EI466" i="2"/>
  <c r="EJ466" i="2"/>
  <c r="C467" i="2"/>
  <c r="H467" i="2"/>
  <c r="G467" i="2" s="1"/>
  <c r="J467" i="2"/>
  <c r="L467" i="2"/>
  <c r="N467" i="2"/>
  <c r="M467" i="2" s="1"/>
  <c r="O467" i="2"/>
  <c r="P467" i="2"/>
  <c r="Q467" i="2"/>
  <c r="S467" i="2"/>
  <c r="T467" i="2"/>
  <c r="U467" i="2"/>
  <c r="V467" i="2"/>
  <c r="W467" i="2"/>
  <c r="X467" i="2"/>
  <c r="Y467" i="2"/>
  <c r="AA467" i="2" a="1"/>
  <c r="AA467" i="2"/>
  <c r="AB467" i="2" a="1"/>
  <c r="AB467" i="2"/>
  <c r="AD467" i="2" s="1"/>
  <c r="Z467" i="2" s="1"/>
  <c r="AC467" i="2"/>
  <c r="AF467" i="2" a="1"/>
  <c r="AF467" i="2" s="1"/>
  <c r="AG467" i="2" s="1"/>
  <c r="AH467" i="2"/>
  <c r="AI467" i="2"/>
  <c r="AK467" i="2"/>
  <c r="AJ467" i="2" s="1"/>
  <c r="AL467" i="2"/>
  <c r="AN467" i="2"/>
  <c r="AO467" i="2"/>
  <c r="AM467" i="2" s="1"/>
  <c r="AQ467" i="2"/>
  <c r="AP467" i="2" s="1"/>
  <c r="AR467" i="2"/>
  <c r="AT467" i="2"/>
  <c r="AS467" i="2" s="1"/>
  <c r="AU467" i="2"/>
  <c r="AW467" i="2"/>
  <c r="AX467" i="2"/>
  <c r="AZ467" i="2"/>
  <c r="AY467" i="2" s="1"/>
  <c r="BA467" i="2"/>
  <c r="BC467" i="2"/>
  <c r="BB467" i="2" s="1"/>
  <c r="BD467" i="2"/>
  <c r="BF467" i="2"/>
  <c r="BE467" i="2" s="1"/>
  <c r="BG467" i="2"/>
  <c r="BI467" i="2"/>
  <c r="BJ467" i="2"/>
  <c r="BH467" i="2" s="1"/>
  <c r="BL467" i="2" a="1"/>
  <c r="BL467" i="2"/>
  <c r="BN467" i="2" s="1"/>
  <c r="BM467" i="2"/>
  <c r="BP467" i="2"/>
  <c r="BQ467" i="2"/>
  <c r="BR467" i="2"/>
  <c r="BS467" i="2"/>
  <c r="BT467" i="2"/>
  <c r="BU467" i="2"/>
  <c r="BV467" i="2"/>
  <c r="BW467" i="2"/>
  <c r="BY467" i="2"/>
  <c r="BX467" i="2" s="1"/>
  <c r="BZ467" i="2"/>
  <c r="CB467" i="2"/>
  <c r="CC467" i="2"/>
  <c r="CG467" i="2" s="1"/>
  <c r="CD467" i="2"/>
  <c r="CF467" i="2" s="1"/>
  <c r="CE467" i="2"/>
  <c r="CH467" i="2"/>
  <c r="CJ467" i="2"/>
  <c r="CI467" i="2" s="1"/>
  <c r="CK467" i="2"/>
  <c r="CL467" i="2"/>
  <c r="CM467" i="2"/>
  <c r="CN467" i="2"/>
  <c r="CP467" i="2"/>
  <c r="CS467" i="2" s="1"/>
  <c r="CQ467" i="2"/>
  <c r="CR467" i="2"/>
  <c r="CO467" i="2" s="1"/>
  <c r="CU467" i="2"/>
  <c r="CV467" i="2"/>
  <c r="CX467" i="2"/>
  <c r="CY467" i="2" a="1"/>
  <c r="CY467" i="2"/>
  <c r="CZ467" i="2" s="1"/>
  <c r="CW467" i="2" s="1"/>
  <c r="DA467" i="2"/>
  <c r="DC467" i="2"/>
  <c r="DF467" i="2" s="1"/>
  <c r="DD467" i="2" a="1"/>
  <c r="DD467" i="2" s="1"/>
  <c r="DE467" i="2" s="1"/>
  <c r="DB467" i="2" s="1"/>
  <c r="DH467" i="2"/>
  <c r="DI467" i="2"/>
  <c r="DG467" i="2" s="1"/>
  <c r="DK467" i="2"/>
  <c r="DJ467" i="2" s="1"/>
  <c r="DL467" i="2"/>
  <c r="DN467" i="2" a="1"/>
  <c r="DN467" i="2"/>
  <c r="DO467" i="2"/>
  <c r="DQ467" i="2"/>
  <c r="DR467" i="2"/>
  <c r="DS467" i="2"/>
  <c r="DT467" i="2"/>
  <c r="DU467" i="2"/>
  <c r="DV467" i="2"/>
  <c r="DW467" i="2"/>
  <c r="DY467" i="2"/>
  <c r="DX467" i="2" s="1"/>
  <c r="DZ467" i="2"/>
  <c r="EA467" i="2"/>
  <c r="EB467" i="2"/>
  <c r="ED467" i="2"/>
  <c r="EG467" i="2"/>
  <c r="EH467" i="2"/>
  <c r="EJ467" i="2" s="1"/>
  <c r="EI467" i="2"/>
  <c r="C468" i="2"/>
  <c r="H468" i="2"/>
  <c r="G468" i="2" s="1"/>
  <c r="J468" i="2"/>
  <c r="I468" i="2"/>
  <c r="L468" i="2"/>
  <c r="N468" i="2"/>
  <c r="O468" i="2"/>
  <c r="P468" i="2"/>
  <c r="M468" i="2" s="1"/>
  <c r="Q468" i="2"/>
  <c r="S468" i="2"/>
  <c r="T468" i="2"/>
  <c r="U468" i="2"/>
  <c r="W468" i="2"/>
  <c r="X468" i="2"/>
  <c r="Y468" i="2"/>
  <c r="AA468" i="2" a="1"/>
  <c r="AA468" i="2"/>
  <c r="AB468" i="2" a="1"/>
  <c r="AB468" i="2" s="1"/>
  <c r="AC468" i="2"/>
  <c r="AD468" i="2"/>
  <c r="AF468" i="2" a="1"/>
  <c r="AF468" i="2"/>
  <c r="AG468" i="2" s="1"/>
  <c r="AH468" i="2"/>
  <c r="AI468" i="2"/>
  <c r="AK468" i="2"/>
  <c r="AJ468" i="2" s="1"/>
  <c r="AL468" i="2"/>
  <c r="AM468" i="2"/>
  <c r="AN468" i="2"/>
  <c r="AO468" i="2"/>
  <c r="AQ468" i="2"/>
  <c r="AP468" i="2" s="1"/>
  <c r="AR468" i="2"/>
  <c r="AT468" i="2"/>
  <c r="AU468" i="2"/>
  <c r="AS468" i="2" s="1"/>
  <c r="AW468" i="2"/>
  <c r="AV468" i="2" s="1"/>
  <c r="AX468" i="2"/>
  <c r="AY468" i="2"/>
  <c r="AZ468" i="2"/>
  <c r="BA468" i="2"/>
  <c r="BC468" i="2"/>
  <c r="BD468" i="2"/>
  <c r="BF468" i="2"/>
  <c r="BE468" i="2" s="1"/>
  <c r="BG468" i="2"/>
  <c r="BH468" i="2"/>
  <c r="BI468" i="2"/>
  <c r="BJ468" i="2"/>
  <c r="BL468" i="2" a="1"/>
  <c r="BL468" i="2" s="1"/>
  <c r="BP468" i="2"/>
  <c r="BQ468" i="2"/>
  <c r="BR468" i="2"/>
  <c r="BS468" i="2"/>
  <c r="BT468" i="2"/>
  <c r="BU468" i="2"/>
  <c r="BV468" i="2"/>
  <c r="BW468" i="2"/>
  <c r="BO468" i="2" s="1"/>
  <c r="BY468" i="2"/>
  <c r="BZ468" i="2"/>
  <c r="BX468" i="2" s="1"/>
  <c r="CB468" i="2"/>
  <c r="CC468" i="2"/>
  <c r="CD468" i="2"/>
  <c r="CF468" i="2" s="1"/>
  <c r="CE468" i="2"/>
  <c r="CH468" i="2"/>
  <c r="CJ468" i="2"/>
  <c r="CK468" i="2"/>
  <c r="CL468" i="2"/>
  <c r="CI468" i="2" s="1"/>
  <c r="CN468" i="2"/>
  <c r="CM468" i="2" s="1"/>
  <c r="CP468" i="2"/>
  <c r="CQ468" i="2"/>
  <c r="CS468" i="2" s="1"/>
  <c r="CO468" i="2" s="1"/>
  <c r="CR468" i="2"/>
  <c r="CU468" i="2"/>
  <c r="CT468" i="2" s="1"/>
  <c r="CV468" i="2"/>
  <c r="CX468" i="2"/>
  <c r="DA468" i="2" s="1"/>
  <c r="CY468" i="2" a="1"/>
  <c r="CY468" i="2"/>
  <c r="CZ468" i="2"/>
  <c r="CW468" i="2" s="1"/>
  <c r="DB468" i="2"/>
  <c r="DC468" i="2"/>
  <c r="DF468" i="2" s="1"/>
  <c r="DD468" i="2" a="1"/>
  <c r="DD468" i="2"/>
  <c r="DE468" i="2" s="1"/>
  <c r="DH468" i="2"/>
  <c r="DG468" i="2" s="1"/>
  <c r="DI468" i="2"/>
  <c r="DJ468" i="2"/>
  <c r="DK468" i="2"/>
  <c r="DL468" i="2"/>
  <c r="DN468" i="2" a="1"/>
  <c r="DN468" i="2" s="1"/>
  <c r="DO468" i="2"/>
  <c r="DS468" i="2"/>
  <c r="DT468" i="2"/>
  <c r="DV468" i="2"/>
  <c r="DW468" i="2"/>
  <c r="DY468" i="2"/>
  <c r="DZ468" i="2" s="1"/>
  <c r="EA468" i="2"/>
  <c r="EB468" i="2"/>
  <c r="EC468" i="2"/>
  <c r="ED468" i="2"/>
  <c r="EE468" i="2"/>
  <c r="EF468" i="2"/>
  <c r="EG468" i="2"/>
  <c r="EH468" i="2"/>
  <c r="EI468" i="2"/>
  <c r="EJ468" i="2"/>
  <c r="C469" i="2"/>
  <c r="G469" i="2"/>
  <c r="H469" i="2"/>
  <c r="J469" i="2"/>
  <c r="L469" i="2"/>
  <c r="N469" i="2"/>
  <c r="O469" i="2"/>
  <c r="P469" i="2"/>
  <c r="Q469" i="2"/>
  <c r="S469" i="2"/>
  <c r="T469" i="2"/>
  <c r="R469" i="2" s="1"/>
  <c r="U469" i="2"/>
  <c r="W469" i="2"/>
  <c r="X469" i="2"/>
  <c r="V469" i="2" s="1"/>
  <c r="Y469" i="2"/>
  <c r="AA469" i="2" a="1"/>
  <c r="AA469" i="2"/>
  <c r="AD469" i="2" s="1"/>
  <c r="Z469" i="2" s="1"/>
  <c r="AB469" i="2" a="1"/>
  <c r="AB469" i="2"/>
  <c r="AC469" i="2"/>
  <c r="AF469" i="2" a="1"/>
  <c r="AF469" i="2" s="1"/>
  <c r="AG469" i="2"/>
  <c r="AH469" i="2"/>
  <c r="AE469" i="2" s="1"/>
  <c r="AI469" i="2"/>
  <c r="AK469" i="2"/>
  <c r="AL469" i="2"/>
  <c r="AN469" i="2"/>
  <c r="AM469" i="2" s="1"/>
  <c r="AO469" i="2"/>
  <c r="AQ469" i="2"/>
  <c r="AP469" i="2" s="1"/>
  <c r="AR469" i="2"/>
  <c r="AT469" i="2"/>
  <c r="AU469" i="2"/>
  <c r="AS469" i="2" s="1"/>
  <c r="AV469" i="2"/>
  <c r="AW469" i="2"/>
  <c r="AX469" i="2"/>
  <c r="AY469" i="2"/>
  <c r="AZ469" i="2"/>
  <c r="BA469" i="2"/>
  <c r="BC469" i="2"/>
  <c r="BB469" i="2" s="1"/>
  <c r="BD469" i="2"/>
  <c r="BF469" i="2"/>
  <c r="BG469" i="2"/>
  <c r="BI469" i="2"/>
  <c r="BH469" i="2" s="1"/>
  <c r="BJ469" i="2"/>
  <c r="BL469" i="2" a="1"/>
  <c r="BL469" i="2"/>
  <c r="BM469" i="2" s="1"/>
  <c r="BN469" i="2"/>
  <c r="BP469" i="2"/>
  <c r="BQ469" i="2"/>
  <c r="BR469" i="2"/>
  <c r="BS469" i="2"/>
  <c r="BT469" i="2"/>
  <c r="BU469" i="2"/>
  <c r="BV469" i="2"/>
  <c r="BW469" i="2"/>
  <c r="BY469" i="2"/>
  <c r="BZ469" i="2"/>
  <c r="CB469" i="2"/>
  <c r="CA469" i="2" s="1"/>
  <c r="CC469" i="2"/>
  <c r="CD469" i="2"/>
  <c r="CE469" i="2"/>
  <c r="CF469" i="2"/>
  <c r="CG469" i="2"/>
  <c r="CH469" i="2"/>
  <c r="CJ469" i="2"/>
  <c r="CI469" i="2" s="1"/>
  <c r="CK469" i="2"/>
  <c r="CL469" i="2"/>
  <c r="CN469" i="2"/>
  <c r="CM469" i="2" s="1"/>
  <c r="CP469" i="2"/>
  <c r="CR469" i="2" s="1"/>
  <c r="CQ469" i="2"/>
  <c r="CU469" i="2"/>
  <c r="CV469" i="2"/>
  <c r="CT469" i="2" s="1"/>
  <c r="CX469" i="2"/>
  <c r="DA469" i="2" s="1"/>
  <c r="CY469" i="2" a="1"/>
  <c r="CY469" i="2" s="1"/>
  <c r="CZ469" i="2" s="1"/>
  <c r="CW469" i="2" s="1"/>
  <c r="DC469" i="2"/>
  <c r="DD469" i="2" a="1"/>
  <c r="DD469" i="2" s="1"/>
  <c r="DE469" i="2" s="1"/>
  <c r="DB469" i="2" s="1"/>
  <c r="DF469" i="2"/>
  <c r="DH469" i="2"/>
  <c r="DG469" i="2" s="1"/>
  <c r="DI469" i="2"/>
  <c r="DK469" i="2"/>
  <c r="DL469" i="2"/>
  <c r="DN469" i="2" a="1"/>
  <c r="DN469" i="2"/>
  <c r="DQ469" i="2" s="1"/>
  <c r="DO469" i="2"/>
  <c r="DS469" i="2"/>
  <c r="DT469" i="2"/>
  <c r="DU469" i="2"/>
  <c r="DV469" i="2"/>
  <c r="DW469" i="2"/>
  <c r="DY469" i="2"/>
  <c r="EB469" i="2"/>
  <c r="ED469" i="2"/>
  <c r="EF469" i="2" s="1"/>
  <c r="EE469" i="2"/>
  <c r="EH469" i="2"/>
  <c r="EJ469" i="2" s="1"/>
  <c r="EI469" i="2"/>
  <c r="C470" i="2"/>
  <c r="H470" i="2"/>
  <c r="G470" i="2" s="1"/>
  <c r="J470" i="2"/>
  <c r="L470" i="2"/>
  <c r="N470" i="2"/>
  <c r="O470" i="2"/>
  <c r="P470" i="2"/>
  <c r="Q470" i="2"/>
  <c r="R470" i="2"/>
  <c r="S470" i="2"/>
  <c r="T470" i="2"/>
  <c r="U470" i="2"/>
  <c r="W470" i="2"/>
  <c r="V470" i="2" s="1"/>
  <c r="X470" i="2"/>
  <c r="Y470" i="2"/>
  <c r="AA470" i="2" a="1"/>
  <c r="AA470" i="2"/>
  <c r="AB470" i="2" a="1"/>
  <c r="AB470" i="2"/>
  <c r="AC470" i="2"/>
  <c r="Z470" i="2" s="1"/>
  <c r="AD470" i="2"/>
  <c r="AF470" i="2" a="1"/>
  <c r="AF470" i="2" s="1"/>
  <c r="AG470" i="2"/>
  <c r="AH470" i="2"/>
  <c r="AI470" i="2"/>
  <c r="AE470" i="2" s="1"/>
  <c r="AK470" i="2"/>
  <c r="AL470" i="2"/>
  <c r="AJ470" i="2" s="1"/>
  <c r="AN470" i="2"/>
  <c r="AO470" i="2"/>
  <c r="AM470" i="2" s="1"/>
  <c r="AQ470" i="2"/>
  <c r="AR470" i="2"/>
  <c r="AT470" i="2"/>
  <c r="AS470" i="2" s="1"/>
  <c r="AU470" i="2"/>
  <c r="AV470" i="2"/>
  <c r="AW470" i="2"/>
  <c r="AX470" i="2"/>
  <c r="AZ470" i="2"/>
  <c r="AY470" i="2" s="1"/>
  <c r="BA470" i="2"/>
  <c r="BC470" i="2"/>
  <c r="BB470" i="2" s="1"/>
  <c r="BD470" i="2"/>
  <c r="BF470" i="2"/>
  <c r="BG470" i="2"/>
  <c r="BE470" i="2" s="1"/>
  <c r="BI470" i="2"/>
  <c r="BH470" i="2" s="1"/>
  <c r="BJ470" i="2"/>
  <c r="BL470" i="2" a="1"/>
  <c r="BL470" i="2" s="1"/>
  <c r="BM470" i="2" s="1"/>
  <c r="BP470" i="2"/>
  <c r="BQ470" i="2"/>
  <c r="BR470" i="2"/>
  <c r="BS470" i="2"/>
  <c r="BT470" i="2"/>
  <c r="BU470" i="2"/>
  <c r="BV470" i="2"/>
  <c r="BW470" i="2"/>
  <c r="BX470" i="2"/>
  <c r="BY470" i="2"/>
  <c r="BZ470" i="2"/>
  <c r="CB470" i="2"/>
  <c r="CA470" i="2" s="1"/>
  <c r="CC470" i="2"/>
  <c r="CD470" i="2"/>
  <c r="CE470" i="2"/>
  <c r="CF470" i="2"/>
  <c r="CG470" i="2" s="1"/>
  <c r="CH470" i="2"/>
  <c r="CJ470" i="2"/>
  <c r="CI470" i="2" s="1"/>
  <c r="CK470" i="2"/>
  <c r="CL470" i="2"/>
  <c r="CN470" i="2"/>
  <c r="CM470" i="2" s="1"/>
  <c r="CP470" i="2"/>
  <c r="CS470" i="2" s="1"/>
  <c r="CO470" i="2" s="1"/>
  <c r="CQ470" i="2"/>
  <c r="CR470" i="2"/>
  <c r="CU470" i="2"/>
  <c r="CT470" i="2" s="1"/>
  <c r="CV470" i="2"/>
  <c r="CW470" i="2"/>
  <c r="CX470" i="2"/>
  <c r="DA470" i="2" s="1"/>
  <c r="CY470" i="2" a="1"/>
  <c r="CY470" i="2"/>
  <c r="CZ470" i="2" s="1"/>
  <c r="DC470" i="2"/>
  <c r="DD470" i="2" a="1"/>
  <c r="DD470" i="2" s="1"/>
  <c r="DE470" i="2" s="1"/>
  <c r="DB470" i="2" s="1"/>
  <c r="DF470" i="2"/>
  <c r="DH470" i="2"/>
  <c r="DI470" i="2"/>
  <c r="DK470" i="2"/>
  <c r="DL470" i="2"/>
  <c r="DN470" i="2" a="1"/>
  <c r="DN470" i="2" s="1"/>
  <c r="DO470" i="2"/>
  <c r="DQ470" i="2" s="1"/>
  <c r="DP470" i="2"/>
  <c r="DM470" i="2" s="1"/>
  <c r="DS470" i="2"/>
  <c r="DR470" i="2" s="1"/>
  <c r="DT470" i="2"/>
  <c r="DU470" i="2"/>
  <c r="DV470" i="2"/>
  <c r="DW470" i="2"/>
  <c r="DY470" i="2"/>
  <c r="EB470" i="2"/>
  <c r="EC470" i="2"/>
  <c r="ED470" i="2"/>
  <c r="EE470" i="2"/>
  <c r="EF470" i="2"/>
  <c r="EG470" i="2"/>
  <c r="EH470" i="2"/>
  <c r="EI470" i="2"/>
  <c r="EJ470" i="2"/>
  <c r="C471" i="2"/>
  <c r="G471" i="2"/>
  <c r="H471" i="2"/>
  <c r="J471" i="2"/>
  <c r="L471" i="2"/>
  <c r="I471" i="2" s="1"/>
  <c r="N471" i="2"/>
  <c r="O471" i="2"/>
  <c r="P471" i="2"/>
  <c r="M471" i="2" s="1"/>
  <c r="Q471" i="2"/>
  <c r="S471" i="2"/>
  <c r="T471" i="2"/>
  <c r="R471" i="2" s="1"/>
  <c r="U471" i="2"/>
  <c r="W471" i="2"/>
  <c r="V471" i="2" s="1"/>
  <c r="X471" i="2"/>
  <c r="Y471" i="2"/>
  <c r="AA471" i="2" a="1"/>
  <c r="AA471" i="2"/>
  <c r="AB471" i="2" a="1"/>
  <c r="AB471" i="2" s="1"/>
  <c r="AD471" i="2" s="1"/>
  <c r="AC471" i="2"/>
  <c r="AE471" i="2"/>
  <c r="AF471" i="2" a="1"/>
  <c r="AF471" i="2" s="1"/>
  <c r="AG471" i="2"/>
  <c r="AH471" i="2"/>
  <c r="AI471" i="2"/>
  <c r="AJ471" i="2"/>
  <c r="AK471" i="2"/>
  <c r="AL471" i="2"/>
  <c r="AM471" i="2"/>
  <c r="AN471" i="2"/>
  <c r="AO471" i="2"/>
  <c r="AQ471" i="2"/>
  <c r="AP471" i="2" s="1"/>
  <c r="AR471" i="2"/>
  <c r="AT471" i="2"/>
  <c r="AU471" i="2"/>
  <c r="AS471" i="2" s="1"/>
  <c r="AW471" i="2"/>
  <c r="AX471" i="2"/>
  <c r="AZ471" i="2"/>
  <c r="AY471" i="2" s="1"/>
  <c r="BA471" i="2"/>
  <c r="BB471" i="2"/>
  <c r="BC471" i="2"/>
  <c r="BD471" i="2"/>
  <c r="BF471" i="2"/>
  <c r="BE471" i="2" s="1"/>
  <c r="BG471" i="2"/>
  <c r="BI471" i="2"/>
  <c r="BH471" i="2" s="1"/>
  <c r="BJ471" i="2"/>
  <c r="BL471" i="2" a="1"/>
  <c r="BL471" i="2"/>
  <c r="BP471" i="2"/>
  <c r="BQ471" i="2"/>
  <c r="BR471" i="2"/>
  <c r="BS471" i="2"/>
  <c r="BT471" i="2"/>
  <c r="BU471" i="2"/>
  <c r="BV471" i="2"/>
  <c r="BW471" i="2"/>
  <c r="BO471" i="2" s="1"/>
  <c r="BY471" i="2"/>
  <c r="BX471" i="2" s="1"/>
  <c r="BZ471" i="2"/>
  <c r="CB471" i="2"/>
  <c r="CC471" i="2"/>
  <c r="CG471" i="2" s="1"/>
  <c r="CD471" i="2"/>
  <c r="CE471" i="2"/>
  <c r="CF471" i="2"/>
  <c r="CH471" i="2"/>
  <c r="CJ471" i="2"/>
  <c r="CK471" i="2"/>
  <c r="CL471" i="2"/>
  <c r="CN471" i="2"/>
  <c r="CM471" i="2" s="1"/>
  <c r="CP471" i="2"/>
  <c r="CR471" i="2" s="1"/>
  <c r="CQ471" i="2"/>
  <c r="CU471" i="2"/>
  <c r="CT471" i="2" s="1"/>
  <c r="CV471" i="2"/>
  <c r="CW471" i="2"/>
  <c r="CX471" i="2"/>
  <c r="CY471" i="2" a="1"/>
  <c r="CY471" i="2"/>
  <c r="CZ471" i="2"/>
  <c r="DA471" i="2"/>
  <c r="DB471" i="2"/>
  <c r="DC471" i="2"/>
  <c r="DD471" i="2" a="1"/>
  <c r="DD471" i="2"/>
  <c r="DE471" i="2" s="1"/>
  <c r="DF471" i="2"/>
  <c r="DH471" i="2"/>
  <c r="DG471" i="2" s="1"/>
  <c r="DI471" i="2"/>
  <c r="DK471" i="2"/>
  <c r="DJ471" i="2" s="1"/>
  <c r="DL471" i="2"/>
  <c r="DN471" i="2" a="1"/>
  <c r="DN471" i="2"/>
  <c r="DQ471" i="2" s="1"/>
  <c r="DO471" i="2"/>
  <c r="DP471" i="2"/>
  <c r="DM471" i="2" s="1"/>
  <c r="DS471" i="2"/>
  <c r="DR471" i="2" s="1"/>
  <c r="DT471" i="2"/>
  <c r="DV471" i="2"/>
  <c r="DU471" i="2" s="1"/>
  <c r="DW471" i="2"/>
  <c r="DX471" i="2"/>
  <c r="DY471" i="2"/>
  <c r="DZ471" i="2"/>
  <c r="EA471" i="2"/>
  <c r="EB471" i="2"/>
  <c r="ED471" i="2"/>
  <c r="EE471" i="2" s="1"/>
  <c r="EF471" i="2"/>
  <c r="EG471" i="2"/>
  <c r="EH471" i="2"/>
  <c r="EJ471" i="2" s="1"/>
  <c r="EI471" i="2"/>
  <c r="C472" i="2"/>
  <c r="H472" i="2"/>
  <c r="G472" i="2" s="1"/>
  <c r="J472" i="2"/>
  <c r="L472" i="2"/>
  <c r="N472" i="2"/>
  <c r="O472" i="2"/>
  <c r="P472" i="2"/>
  <c r="Q472" i="2"/>
  <c r="S472" i="2"/>
  <c r="T472" i="2"/>
  <c r="U472" i="2"/>
  <c r="W472" i="2"/>
  <c r="X472" i="2"/>
  <c r="Y472" i="2"/>
  <c r="AA472" i="2" a="1"/>
  <c r="AA472" i="2"/>
  <c r="AD472" i="2" s="1"/>
  <c r="AB472" i="2" a="1"/>
  <c r="AB472" i="2"/>
  <c r="AC472" i="2"/>
  <c r="AF472" i="2" a="1"/>
  <c r="AF472" i="2" s="1"/>
  <c r="AG472" i="2" s="1"/>
  <c r="AH472" i="2"/>
  <c r="AI472" i="2"/>
  <c r="AK472" i="2"/>
  <c r="AJ472" i="2" s="1"/>
  <c r="AL472" i="2"/>
  <c r="AM472" i="2"/>
  <c r="AN472" i="2"/>
  <c r="AO472" i="2"/>
  <c r="AP472" i="2"/>
  <c r="AQ472" i="2"/>
  <c r="AR472" i="2"/>
  <c r="AT472" i="2"/>
  <c r="AU472" i="2"/>
  <c r="AS472" i="2" s="1"/>
  <c r="AW472" i="2"/>
  <c r="AX472" i="2"/>
  <c r="AZ472" i="2"/>
  <c r="BA472" i="2"/>
  <c r="BC472" i="2"/>
  <c r="BD472" i="2"/>
  <c r="BE472" i="2"/>
  <c r="BF472" i="2"/>
  <c r="BG472" i="2"/>
  <c r="BI472" i="2"/>
  <c r="BH472" i="2" s="1"/>
  <c r="BJ472" i="2"/>
  <c r="BL472" i="2" a="1"/>
  <c r="BL472" i="2"/>
  <c r="BN472" i="2" s="1"/>
  <c r="BM472" i="2"/>
  <c r="BP472" i="2"/>
  <c r="BQ472" i="2"/>
  <c r="BR472" i="2"/>
  <c r="BS472" i="2"/>
  <c r="BT472" i="2"/>
  <c r="BU472" i="2"/>
  <c r="BK472" i="2" s="1"/>
  <c r="BV472" i="2"/>
  <c r="BW472" i="2"/>
  <c r="BX472" i="2"/>
  <c r="BY472" i="2"/>
  <c r="BZ472" i="2"/>
  <c r="CB472" i="2"/>
  <c r="CC472" i="2"/>
  <c r="CD472" i="2"/>
  <c r="CF472" i="2" s="1"/>
  <c r="CE472" i="2"/>
  <c r="CH472" i="2"/>
  <c r="CJ472" i="2"/>
  <c r="CI472" i="2" s="1"/>
  <c r="CK472" i="2"/>
  <c r="CL472" i="2"/>
  <c r="CM472" i="2"/>
  <c r="CN472" i="2"/>
  <c r="CP472" i="2"/>
  <c r="CQ472" i="2"/>
  <c r="CU472" i="2"/>
  <c r="CT472" i="2" s="1"/>
  <c r="CV472" i="2"/>
  <c r="CX472" i="2"/>
  <c r="CY472" i="2" a="1"/>
  <c r="CY472" i="2"/>
  <c r="DC472" i="2"/>
  <c r="DD472" i="2" a="1"/>
  <c r="DD472" i="2"/>
  <c r="DE472" i="2"/>
  <c r="DB472" i="2" s="1"/>
  <c r="DF472" i="2"/>
  <c r="DH472" i="2"/>
  <c r="DG472" i="2" s="1"/>
  <c r="DI472" i="2"/>
  <c r="DJ472" i="2"/>
  <c r="DK472" i="2"/>
  <c r="DL472" i="2"/>
  <c r="DN472" i="2" a="1"/>
  <c r="DN472" i="2" s="1"/>
  <c r="DO472" i="2"/>
  <c r="DS472" i="2"/>
  <c r="DR472" i="2" s="1"/>
  <c r="DT472" i="2"/>
  <c r="DV472" i="2"/>
  <c r="DU472" i="2" s="1"/>
  <c r="DW472" i="2"/>
  <c r="DY472" i="2"/>
  <c r="DZ472" i="2" s="1"/>
  <c r="EA472" i="2"/>
  <c r="EB472" i="2"/>
  <c r="DX472" i="2" s="1"/>
  <c r="ED472" i="2"/>
  <c r="EC472" i="2" s="1"/>
  <c r="EE472" i="2"/>
  <c r="EF472" i="2"/>
  <c r="EG472" i="2"/>
  <c r="EH472" i="2"/>
  <c r="EI472" i="2"/>
  <c r="EJ472" i="2"/>
  <c r="C473" i="2"/>
  <c r="G473" i="2"/>
  <c r="H473" i="2"/>
  <c r="J473" i="2"/>
  <c r="L473" i="2"/>
  <c r="N473" i="2"/>
  <c r="O473" i="2"/>
  <c r="P473" i="2"/>
  <c r="Q473" i="2"/>
  <c r="S473" i="2"/>
  <c r="T473" i="2"/>
  <c r="U473" i="2"/>
  <c r="W473" i="2"/>
  <c r="X473" i="2"/>
  <c r="V473" i="2" s="1"/>
  <c r="Y473" i="2"/>
  <c r="AA473" i="2" a="1"/>
  <c r="AA473" i="2"/>
  <c r="AB473" i="2" a="1"/>
  <c r="AB473" i="2" s="1"/>
  <c r="AC473" i="2"/>
  <c r="AD473" i="2"/>
  <c r="Z473" i="2" s="1"/>
  <c r="AF473" i="2" a="1"/>
  <c r="AF473" i="2"/>
  <c r="AG473" i="2"/>
  <c r="AE473" i="2" s="1"/>
  <c r="AH473" i="2"/>
  <c r="AI473" i="2"/>
  <c r="AK473" i="2"/>
  <c r="AL473" i="2"/>
  <c r="AJ473" i="2" s="1"/>
  <c r="AN473" i="2"/>
  <c r="AO473" i="2"/>
  <c r="AM473" i="2" s="1"/>
  <c r="AQ473" i="2"/>
  <c r="AP473" i="2" s="1"/>
  <c r="AR473" i="2"/>
  <c r="AT473" i="2"/>
  <c r="AS473" i="2" s="1"/>
  <c r="AU473" i="2"/>
  <c r="AW473" i="2"/>
  <c r="AX473" i="2"/>
  <c r="AY473" i="2"/>
  <c r="AZ473" i="2"/>
  <c r="BA473" i="2"/>
  <c r="BC473" i="2"/>
  <c r="BB473" i="2" s="1"/>
  <c r="BD473" i="2"/>
  <c r="BF473" i="2"/>
  <c r="BE473" i="2" s="1"/>
  <c r="BG473" i="2"/>
  <c r="BI473" i="2"/>
  <c r="BH473" i="2" s="1"/>
  <c r="BJ473" i="2"/>
  <c r="BL473" i="2" a="1"/>
  <c r="BL473" i="2" s="1"/>
  <c r="BP473" i="2"/>
  <c r="BQ473" i="2"/>
  <c r="BR473" i="2"/>
  <c r="BS473" i="2"/>
  <c r="BT473" i="2"/>
  <c r="BU473" i="2"/>
  <c r="BV473" i="2"/>
  <c r="BW473" i="2"/>
  <c r="BY473" i="2"/>
  <c r="BX473" i="2" s="1"/>
  <c r="BZ473" i="2"/>
  <c r="CB473" i="2"/>
  <c r="CA473" i="2" s="1"/>
  <c r="CC473" i="2"/>
  <c r="CD473" i="2"/>
  <c r="CE473" i="2"/>
  <c r="CF473" i="2"/>
  <c r="CG473" i="2"/>
  <c r="CH473" i="2"/>
  <c r="CJ473" i="2"/>
  <c r="CI473" i="2" s="1"/>
  <c r="CK473" i="2"/>
  <c r="CL473" i="2"/>
  <c r="CN473" i="2"/>
  <c r="CM473" i="2" s="1"/>
  <c r="CP473" i="2"/>
  <c r="CR473" i="2" s="1"/>
  <c r="CQ473" i="2"/>
  <c r="CS473" i="2" s="1"/>
  <c r="CO473" i="2" s="1"/>
  <c r="CU473" i="2"/>
  <c r="CV473" i="2"/>
  <c r="CT473" i="2" s="1"/>
  <c r="CX473" i="2"/>
  <c r="CY473" i="2" a="1"/>
  <c r="CY473" i="2"/>
  <c r="CZ473" i="2" s="1"/>
  <c r="CW473" i="2" s="1"/>
  <c r="DC473" i="2"/>
  <c r="DD473" i="2" a="1"/>
  <c r="DD473" i="2" s="1"/>
  <c r="DE473" i="2" s="1"/>
  <c r="DB473" i="2" s="1"/>
  <c r="DH473" i="2"/>
  <c r="DG473" i="2" s="1"/>
  <c r="DI473" i="2"/>
  <c r="DK473" i="2"/>
  <c r="DJ473" i="2" s="1"/>
  <c r="DL473" i="2"/>
  <c r="DN473" i="2" a="1"/>
  <c r="DN473" i="2"/>
  <c r="DO473" i="2"/>
  <c r="DP473" i="2" s="1"/>
  <c r="DM473" i="2" s="1"/>
  <c r="DS473" i="2"/>
  <c r="DT473" i="2"/>
  <c r="DV473" i="2"/>
  <c r="DU473" i="2" s="1"/>
  <c r="DW473" i="2"/>
  <c r="DY473" i="2"/>
  <c r="DZ473" i="2" s="1"/>
  <c r="EA473" i="2"/>
  <c r="EB473" i="2"/>
  <c r="ED473" i="2"/>
  <c r="EH473" i="2"/>
  <c r="EI473" i="2" s="1"/>
  <c r="EJ473" i="2"/>
  <c r="C474" i="2"/>
  <c r="G474" i="2"/>
  <c r="H474" i="2"/>
  <c r="J474" i="2"/>
  <c r="L474" i="2"/>
  <c r="N474" i="2"/>
  <c r="O474" i="2"/>
  <c r="P474" i="2"/>
  <c r="Q474" i="2"/>
  <c r="S474" i="2"/>
  <c r="T474" i="2"/>
  <c r="U474" i="2"/>
  <c r="W474" i="2"/>
  <c r="X474" i="2"/>
  <c r="Y474" i="2"/>
  <c r="AA474" i="2" a="1"/>
  <c r="AA474" i="2"/>
  <c r="AB474" i="2" a="1"/>
  <c r="AB474" i="2"/>
  <c r="AD474" i="2" s="1"/>
  <c r="AC474" i="2"/>
  <c r="AE474" i="2"/>
  <c r="AF474" i="2" a="1"/>
  <c r="AF474" i="2"/>
  <c r="AG474" i="2"/>
  <c r="AH474" i="2"/>
  <c r="AI474" i="2"/>
  <c r="AK474" i="2"/>
  <c r="AL474" i="2"/>
  <c r="AJ474" i="2" s="1"/>
  <c r="AN474" i="2"/>
  <c r="AO474" i="2"/>
  <c r="AQ474" i="2"/>
  <c r="AR474" i="2"/>
  <c r="AS474" i="2"/>
  <c r="AT474" i="2"/>
  <c r="AU474" i="2"/>
  <c r="AW474" i="2"/>
  <c r="AV474" i="2" s="1"/>
  <c r="AX474" i="2"/>
  <c r="AZ474" i="2"/>
  <c r="AY474" i="2" s="1"/>
  <c r="BA474" i="2"/>
  <c r="BB474" i="2"/>
  <c r="BC474" i="2"/>
  <c r="BD474" i="2"/>
  <c r="BE474" i="2"/>
  <c r="BF474" i="2"/>
  <c r="BG474" i="2"/>
  <c r="BI474" i="2"/>
  <c r="BH474" i="2" s="1"/>
  <c r="BJ474" i="2"/>
  <c r="BL474" i="2" a="1"/>
  <c r="BL474" i="2"/>
  <c r="BP474" i="2"/>
  <c r="BQ474" i="2"/>
  <c r="BR474" i="2"/>
  <c r="BS474" i="2"/>
  <c r="BT474" i="2"/>
  <c r="BU474" i="2"/>
  <c r="BV474" i="2"/>
  <c r="BK474" i="2" s="1"/>
  <c r="BW474" i="2"/>
  <c r="BO474" i="2" s="1"/>
  <c r="BY474" i="2"/>
  <c r="BX474" i="2" s="1"/>
  <c r="BZ474" i="2"/>
  <c r="CB474" i="2"/>
  <c r="CC474" i="2"/>
  <c r="CD474" i="2"/>
  <c r="CE474" i="2"/>
  <c r="CF474" i="2"/>
  <c r="CG474" i="2"/>
  <c r="CA474" i="2" s="1"/>
  <c r="CH474" i="2"/>
  <c r="CJ474" i="2"/>
  <c r="CK474" i="2"/>
  <c r="CL474" i="2"/>
  <c r="CI474" i="2" s="1"/>
  <c r="CN474" i="2"/>
  <c r="CM474" i="2" s="1"/>
  <c r="CP474" i="2"/>
  <c r="CQ474" i="2"/>
  <c r="CU474" i="2"/>
  <c r="CT474" i="2" s="1"/>
  <c r="CV474" i="2"/>
  <c r="CX474" i="2"/>
  <c r="CY474" i="2" a="1"/>
  <c r="CY474" i="2"/>
  <c r="CZ474" i="2" s="1"/>
  <c r="CW474" i="2" s="1"/>
  <c r="DC474" i="2"/>
  <c r="DF474" i="2" s="1"/>
  <c r="DD474" i="2" a="1"/>
  <c r="DD474" i="2" s="1"/>
  <c r="DE474" i="2" s="1"/>
  <c r="DB474" i="2" s="1"/>
  <c r="DH474" i="2"/>
  <c r="DG474" i="2" s="1"/>
  <c r="DI474" i="2"/>
  <c r="DK474" i="2"/>
  <c r="DJ474" i="2" s="1"/>
  <c r="DL474" i="2"/>
  <c r="DN474" i="2" a="1"/>
  <c r="DN474" i="2" s="1"/>
  <c r="DO474" i="2"/>
  <c r="DP474" i="2"/>
  <c r="DM474" i="2" s="1"/>
  <c r="DR474" i="2"/>
  <c r="DS474" i="2"/>
  <c r="DT474" i="2"/>
  <c r="DU474" i="2"/>
  <c r="DV474" i="2"/>
  <c r="DW474" i="2"/>
  <c r="DY474" i="2"/>
  <c r="DZ474" i="2"/>
  <c r="EA474" i="2"/>
  <c r="EB474" i="2"/>
  <c r="DX474" i="2" s="1"/>
  <c r="EC474" i="2"/>
  <c r="ED474" i="2"/>
  <c r="EE474" i="2"/>
  <c r="EF474" i="2"/>
  <c r="EH474" i="2"/>
  <c r="EG474" i="2" s="1"/>
  <c r="EI474" i="2"/>
  <c r="C475" i="2"/>
  <c r="H475" i="2"/>
  <c r="G475" i="2" s="1"/>
  <c r="J475" i="2"/>
  <c r="I475" i="2" s="1"/>
  <c r="L475" i="2"/>
  <c r="N475" i="2"/>
  <c r="O475" i="2"/>
  <c r="P475" i="2"/>
  <c r="M475" i="2" s="1"/>
  <c r="Q475" i="2"/>
  <c r="S475" i="2"/>
  <c r="T475" i="2"/>
  <c r="U475" i="2"/>
  <c r="R475" i="2" s="1"/>
  <c r="W475" i="2"/>
  <c r="X475" i="2"/>
  <c r="V475" i="2" s="1"/>
  <c r="Y475" i="2"/>
  <c r="AA475" i="2" a="1"/>
  <c r="AA475" i="2"/>
  <c r="AB475" i="2" a="1"/>
  <c r="AB475" i="2" s="1"/>
  <c r="AD475" i="2" s="1"/>
  <c r="Z475" i="2" s="1"/>
  <c r="AC475" i="2"/>
  <c r="AF475" i="2" a="1"/>
  <c r="AF475" i="2" s="1"/>
  <c r="AG475" i="2" s="1"/>
  <c r="AH475" i="2"/>
  <c r="AI475" i="2"/>
  <c r="AK475" i="2"/>
  <c r="AL475" i="2"/>
  <c r="AJ475" i="2" s="1"/>
  <c r="AM475" i="2"/>
  <c r="AN475" i="2"/>
  <c r="AO475" i="2"/>
  <c r="AQ475" i="2"/>
  <c r="AP475" i="2" s="1"/>
  <c r="AR475" i="2"/>
  <c r="AT475" i="2"/>
  <c r="AU475" i="2"/>
  <c r="AW475" i="2"/>
  <c r="AX475" i="2"/>
  <c r="AZ475" i="2"/>
  <c r="BA475" i="2"/>
  <c r="BC475" i="2"/>
  <c r="BB475" i="2" s="1"/>
  <c r="BD475" i="2"/>
  <c r="BF475" i="2"/>
  <c r="BE475" i="2" s="1"/>
  <c r="BG475" i="2"/>
  <c r="BI475" i="2"/>
  <c r="BH475" i="2" s="1"/>
  <c r="BJ475" i="2"/>
  <c r="BL475" i="2" a="1"/>
  <c r="BL475" i="2"/>
  <c r="BM475" i="2"/>
  <c r="BN475" i="2"/>
  <c r="BP475" i="2"/>
  <c r="BQ475" i="2"/>
  <c r="BR475" i="2"/>
  <c r="BS475" i="2"/>
  <c r="BT475" i="2"/>
  <c r="BU475" i="2"/>
  <c r="BO475" i="2" s="1"/>
  <c r="BV475" i="2"/>
  <c r="BW475" i="2"/>
  <c r="BX475" i="2"/>
  <c r="BY475" i="2"/>
  <c r="BZ475" i="2"/>
  <c r="CB475" i="2"/>
  <c r="CC475" i="2"/>
  <c r="CD475" i="2"/>
  <c r="CF475" i="2" s="1"/>
  <c r="CG475" i="2" s="1"/>
  <c r="CE475" i="2"/>
  <c r="CH475" i="2"/>
  <c r="CJ475" i="2"/>
  <c r="CK475" i="2"/>
  <c r="CL475" i="2"/>
  <c r="CN475" i="2"/>
  <c r="CM475" i="2" s="1"/>
  <c r="CP475" i="2"/>
  <c r="CR475" i="2" s="1"/>
  <c r="CQ475" i="2"/>
  <c r="CU475" i="2"/>
  <c r="CT475" i="2" s="1"/>
  <c r="CV475" i="2"/>
  <c r="CX475" i="2"/>
  <c r="DA475" i="2" s="1"/>
  <c r="CY475" i="2" a="1"/>
  <c r="CY475" i="2"/>
  <c r="CZ475" i="2"/>
  <c r="CW475" i="2" s="1"/>
  <c r="DB475" i="2"/>
  <c r="DC475" i="2"/>
  <c r="DF475" i="2" s="1"/>
  <c r="DD475" i="2" a="1"/>
  <c r="DD475" i="2"/>
  <c r="DE475" i="2" s="1"/>
  <c r="DG475" i="2"/>
  <c r="DH475" i="2"/>
  <c r="DI475" i="2"/>
  <c r="DK475" i="2"/>
  <c r="DJ475" i="2" s="1"/>
  <c r="DL475" i="2"/>
  <c r="DN475" i="2" a="1"/>
  <c r="DN475" i="2" s="1"/>
  <c r="DO475" i="2"/>
  <c r="DQ475" i="2" s="1"/>
  <c r="DP475" i="2"/>
  <c r="DM475" i="2" s="1"/>
  <c r="DS475" i="2"/>
  <c r="DR475" i="2" s="1"/>
  <c r="DT475" i="2"/>
  <c r="DU475" i="2"/>
  <c r="DV475" i="2"/>
  <c r="DW475" i="2"/>
  <c r="DX475" i="2"/>
  <c r="DY475" i="2"/>
  <c r="DZ475" i="2"/>
  <c r="EA475" i="2"/>
  <c r="EB475" i="2"/>
  <c r="EC475" i="2"/>
  <c r="ED475" i="2"/>
  <c r="EE475" i="2"/>
  <c r="EF475" i="2"/>
  <c r="EH475" i="2"/>
  <c r="EJ475" i="2" s="1"/>
  <c r="EI475" i="2"/>
  <c r="C476" i="2"/>
  <c r="H476" i="2"/>
  <c r="G476" i="2" s="1"/>
  <c r="J476" i="2"/>
  <c r="I476" i="2"/>
  <c r="L476" i="2"/>
  <c r="N476" i="2"/>
  <c r="O476" i="2"/>
  <c r="M476" i="2" s="1"/>
  <c r="P476" i="2"/>
  <c r="Q476" i="2"/>
  <c r="S476" i="2"/>
  <c r="T476" i="2"/>
  <c r="U476" i="2"/>
  <c r="W476" i="2"/>
  <c r="X476" i="2"/>
  <c r="Y476" i="2"/>
  <c r="AA476" i="2" a="1"/>
  <c r="AA476" i="2" s="1"/>
  <c r="AB476" i="2" a="1"/>
  <c r="AB476" i="2" s="1"/>
  <c r="AD476" i="2" s="1"/>
  <c r="AC476" i="2"/>
  <c r="AF476" i="2" a="1"/>
  <c r="AF476" i="2"/>
  <c r="AG476" i="2"/>
  <c r="AH476" i="2"/>
  <c r="AI476" i="2"/>
  <c r="AE476" i="2" s="1"/>
  <c r="AK476" i="2"/>
  <c r="AJ476" i="2" s="1"/>
  <c r="AL476" i="2"/>
  <c r="AN476" i="2"/>
  <c r="AM476" i="2" s="1"/>
  <c r="AO476" i="2"/>
  <c r="AQ476" i="2"/>
  <c r="AR476" i="2"/>
  <c r="AT476" i="2"/>
  <c r="AU476" i="2"/>
  <c r="AS476" i="2" s="1"/>
  <c r="AW476" i="2"/>
  <c r="AV476" i="2" s="1"/>
  <c r="AX476" i="2"/>
  <c r="AZ476" i="2"/>
  <c r="AY476" i="2" s="1"/>
  <c r="BA476" i="2"/>
  <c r="BC476" i="2"/>
  <c r="BD476" i="2"/>
  <c r="BF476" i="2"/>
  <c r="BE476" i="2" s="1"/>
  <c r="BG476" i="2"/>
  <c r="BI476" i="2"/>
  <c r="BH476" i="2" s="1"/>
  <c r="BJ476" i="2"/>
  <c r="BL476" i="2" a="1"/>
  <c r="BL476" i="2" s="1"/>
  <c r="BP476" i="2"/>
  <c r="BQ476" i="2"/>
  <c r="BR476" i="2"/>
  <c r="BS476" i="2"/>
  <c r="BT476" i="2"/>
  <c r="BU476" i="2"/>
  <c r="BV476" i="2"/>
  <c r="BW476" i="2"/>
  <c r="BO476" i="2" s="1"/>
  <c r="BX476" i="2"/>
  <c r="BY476" i="2"/>
  <c r="BZ476" i="2"/>
  <c r="CB476" i="2"/>
  <c r="CC476" i="2"/>
  <c r="CD476" i="2"/>
  <c r="CE476" i="2"/>
  <c r="CF476" i="2"/>
  <c r="CH476" i="2"/>
  <c r="CJ476" i="2"/>
  <c r="CI476" i="2" s="1"/>
  <c r="CK476" i="2"/>
  <c r="CL476" i="2"/>
  <c r="CN476" i="2"/>
  <c r="CM476" i="2" s="1"/>
  <c r="CP476" i="2"/>
  <c r="CS476" i="2" s="1"/>
  <c r="CO476" i="2" s="1"/>
  <c r="CQ476" i="2"/>
  <c r="CR476" i="2"/>
  <c r="CU476" i="2"/>
  <c r="CT476" i="2" s="1"/>
  <c r="CV476" i="2"/>
  <c r="CX476" i="2"/>
  <c r="DA476" i="2" s="1"/>
  <c r="CY476" i="2" a="1"/>
  <c r="CY476" i="2"/>
  <c r="CZ476" i="2"/>
  <c r="CW476" i="2" s="1"/>
  <c r="DB476" i="2"/>
  <c r="DC476" i="2"/>
  <c r="DF476" i="2" s="1"/>
  <c r="DD476" i="2" a="1"/>
  <c r="DD476" i="2"/>
  <c r="DE476" i="2"/>
  <c r="DG476" i="2"/>
  <c r="DH476" i="2"/>
  <c r="DI476" i="2"/>
  <c r="DJ476" i="2"/>
  <c r="DK476" i="2"/>
  <c r="DL476" i="2"/>
  <c r="DN476" i="2" a="1"/>
  <c r="DN476" i="2"/>
  <c r="DP476" i="2" s="1"/>
  <c r="DM476" i="2" s="1"/>
  <c r="DO476" i="2"/>
  <c r="DQ476" i="2"/>
  <c r="DS476" i="2"/>
  <c r="DT476" i="2"/>
  <c r="DV476" i="2"/>
  <c r="DU476" i="2" s="1"/>
  <c r="DW476" i="2"/>
  <c r="DY476" i="2"/>
  <c r="DZ476" i="2" s="1"/>
  <c r="EA476" i="2"/>
  <c r="EB476" i="2"/>
  <c r="ED476" i="2"/>
  <c r="EC476" i="2" s="1"/>
  <c r="EE476" i="2"/>
  <c r="EF476" i="2"/>
  <c r="EG476" i="2"/>
  <c r="EH476" i="2"/>
  <c r="EI476" i="2"/>
  <c r="EJ476" i="2"/>
  <c r="C477" i="2"/>
  <c r="G477" i="2"/>
  <c r="H477" i="2"/>
  <c r="I477" i="2"/>
  <c r="J477" i="2"/>
  <c r="L477" i="2"/>
  <c r="N477" i="2"/>
  <c r="O477" i="2"/>
  <c r="P477" i="2"/>
  <c r="M477" i="2" s="1"/>
  <c r="Q477" i="2"/>
  <c r="S477" i="2"/>
  <c r="T477" i="2"/>
  <c r="U477" i="2"/>
  <c r="W477" i="2"/>
  <c r="X477" i="2"/>
  <c r="V477" i="2" s="1"/>
  <c r="Y477" i="2"/>
  <c r="AA477" i="2" a="1"/>
  <c r="AA477" i="2"/>
  <c r="AB477" i="2" a="1"/>
  <c r="AB477" i="2" s="1"/>
  <c r="AC477" i="2"/>
  <c r="AD477" i="2"/>
  <c r="Z477" i="2" s="1"/>
  <c r="AF477" i="2" a="1"/>
  <c r="AF477" i="2"/>
  <c r="AG477" i="2"/>
  <c r="AH477" i="2"/>
  <c r="AI477" i="2"/>
  <c r="AE477" i="2" s="1"/>
  <c r="AK477" i="2"/>
  <c r="AL477" i="2"/>
  <c r="AJ477" i="2" s="1"/>
  <c r="AN477" i="2"/>
  <c r="AM477" i="2" s="1"/>
  <c r="AO477" i="2"/>
  <c r="AQ477" i="2"/>
  <c r="AP477" i="2" s="1"/>
  <c r="AR477" i="2"/>
  <c r="AS477" i="2"/>
  <c r="AT477" i="2"/>
  <c r="AU477" i="2"/>
  <c r="AV477" i="2"/>
  <c r="AW477" i="2"/>
  <c r="AX477" i="2"/>
  <c r="AZ477" i="2"/>
  <c r="BA477" i="2"/>
  <c r="AY477" i="2" s="1"/>
  <c r="BC477" i="2"/>
  <c r="BD477" i="2"/>
  <c r="BB477" i="2" s="1"/>
  <c r="BF477" i="2"/>
  <c r="BE477" i="2" s="1"/>
  <c r="BG477" i="2"/>
  <c r="BI477" i="2"/>
  <c r="BJ477" i="2"/>
  <c r="BL477" i="2" a="1"/>
  <c r="BL477" i="2"/>
  <c r="BP477" i="2"/>
  <c r="BQ477" i="2"/>
  <c r="BR477" i="2"/>
  <c r="BS477" i="2"/>
  <c r="BT477" i="2"/>
  <c r="BU477" i="2"/>
  <c r="BV477" i="2"/>
  <c r="BW477" i="2"/>
  <c r="BY477" i="2"/>
  <c r="BX477" i="2" s="1"/>
  <c r="BZ477" i="2"/>
  <c r="CB477" i="2"/>
  <c r="CC477" i="2"/>
  <c r="CG477" i="2" s="1"/>
  <c r="CA477" i="2" s="1"/>
  <c r="CD477" i="2"/>
  <c r="CE477" i="2"/>
  <c r="CF477" i="2"/>
  <c r="CH477" i="2"/>
  <c r="CJ477" i="2"/>
  <c r="CK477" i="2"/>
  <c r="CI477" i="2" s="1"/>
  <c r="CL477" i="2"/>
  <c r="CN477" i="2"/>
  <c r="CM477" i="2" s="1"/>
  <c r="CP477" i="2"/>
  <c r="CR477" i="2" s="1"/>
  <c r="CQ477" i="2"/>
  <c r="CT477" i="2"/>
  <c r="CU477" i="2"/>
  <c r="CV477" i="2"/>
  <c r="CX477" i="2"/>
  <c r="DA477" i="2" s="1"/>
  <c r="CY477" i="2" a="1"/>
  <c r="CY477" i="2"/>
  <c r="CZ477" i="2" s="1"/>
  <c r="CW477" i="2" s="1"/>
  <c r="DC477" i="2"/>
  <c r="DF477" i="2" s="1"/>
  <c r="DD477" i="2" a="1"/>
  <c r="DD477" i="2" s="1"/>
  <c r="DE477" i="2" s="1"/>
  <c r="DB477" i="2" s="1"/>
  <c r="DG477" i="2"/>
  <c r="DH477" i="2"/>
  <c r="DI477" i="2"/>
  <c r="DK477" i="2"/>
  <c r="DJ477" i="2" s="1"/>
  <c r="DL477" i="2"/>
  <c r="DN477" i="2" a="1"/>
  <c r="DN477" i="2"/>
  <c r="DQ477" i="2" s="1"/>
  <c r="DO477" i="2"/>
  <c r="DS477" i="2"/>
  <c r="DR477" i="2" s="1"/>
  <c r="DT477" i="2"/>
  <c r="DV477" i="2"/>
  <c r="DU477" i="2" s="1"/>
  <c r="DW477" i="2"/>
  <c r="DY477" i="2"/>
  <c r="DZ477" i="2"/>
  <c r="EA477" i="2"/>
  <c r="EB477" i="2"/>
  <c r="DX477" i="2" s="1"/>
  <c r="ED477" i="2"/>
  <c r="EF477" i="2" s="1"/>
  <c r="EE477" i="2"/>
  <c r="EG477" i="2"/>
  <c r="EH477" i="2"/>
  <c r="EI477" i="2"/>
  <c r="EJ477" i="2"/>
  <c r="C478" i="2"/>
  <c r="H478" i="2"/>
  <c r="G478" i="2" s="1"/>
  <c r="J478" i="2"/>
  <c r="L478" i="2"/>
  <c r="N478" i="2"/>
  <c r="O478" i="2"/>
  <c r="P478" i="2"/>
  <c r="Q478" i="2"/>
  <c r="R478" i="2"/>
  <c r="S478" i="2"/>
  <c r="T478" i="2"/>
  <c r="U478" i="2"/>
  <c r="W478" i="2"/>
  <c r="X478" i="2"/>
  <c r="Y478" i="2"/>
  <c r="AA478" i="2" a="1"/>
  <c r="AA478" i="2"/>
  <c r="AD478" i="2" s="1"/>
  <c r="Z478" i="2" s="1"/>
  <c r="AB478" i="2" a="1"/>
  <c r="AB478" i="2"/>
  <c r="AC478" i="2"/>
  <c r="AF478" i="2" a="1"/>
  <c r="AF478" i="2"/>
  <c r="AG478" i="2" s="1"/>
  <c r="AH478" i="2"/>
  <c r="AI478" i="2"/>
  <c r="AK478" i="2"/>
  <c r="AJ478" i="2" s="1"/>
  <c r="AL478" i="2"/>
  <c r="AN478" i="2"/>
  <c r="AM478" i="2" s="1"/>
  <c r="AO478" i="2"/>
  <c r="AQ478" i="2"/>
  <c r="AR478" i="2"/>
  <c r="AT478" i="2"/>
  <c r="AS478" i="2" s="1"/>
  <c r="AU478" i="2"/>
  <c r="AW478" i="2"/>
  <c r="AV478" i="2" s="1"/>
  <c r="AX478" i="2"/>
  <c r="AZ478" i="2"/>
  <c r="AY478" i="2" s="1"/>
  <c r="BA478" i="2"/>
  <c r="BC478" i="2"/>
  <c r="BD478" i="2"/>
  <c r="BB478" i="2" s="1"/>
  <c r="BE478" i="2"/>
  <c r="BF478" i="2"/>
  <c r="BG478" i="2"/>
  <c r="BH478" i="2"/>
  <c r="BI478" i="2"/>
  <c r="BJ478" i="2"/>
  <c r="BL478" i="2" a="1"/>
  <c r="BL478" i="2"/>
  <c r="BM478" i="2" s="1"/>
  <c r="BN478" i="2"/>
  <c r="BP478" i="2"/>
  <c r="BQ478" i="2"/>
  <c r="BR478" i="2"/>
  <c r="BS478" i="2"/>
  <c r="BT478" i="2"/>
  <c r="BU478" i="2"/>
  <c r="BV478" i="2"/>
  <c r="BK478" i="2" s="1"/>
  <c r="BW478" i="2"/>
  <c r="BY478" i="2"/>
  <c r="BX478" i="2" s="1"/>
  <c r="BZ478" i="2"/>
  <c r="CB478" i="2"/>
  <c r="CC478" i="2"/>
  <c r="CD478" i="2"/>
  <c r="CF478" i="2" s="1"/>
  <c r="CG478" i="2" s="1"/>
  <c r="CE478" i="2"/>
  <c r="CH478" i="2"/>
  <c r="CJ478" i="2"/>
  <c r="CK478" i="2"/>
  <c r="CL478" i="2"/>
  <c r="CN478" i="2"/>
  <c r="CM478" i="2" s="1"/>
  <c r="CP478" i="2"/>
  <c r="CS478" i="2" s="1"/>
  <c r="CQ478" i="2"/>
  <c r="CU478" i="2"/>
  <c r="CT478" i="2" s="1"/>
  <c r="CV478" i="2"/>
  <c r="CW478" i="2"/>
  <c r="CX478" i="2"/>
  <c r="CY478" i="2" a="1"/>
  <c r="CY478" i="2" s="1"/>
  <c r="CZ478" i="2" s="1"/>
  <c r="DA478" i="2"/>
  <c r="DC478" i="2"/>
  <c r="DD478" i="2" a="1"/>
  <c r="DD478" i="2"/>
  <c r="DF478" i="2" s="1"/>
  <c r="DE478" i="2"/>
  <c r="DB478" i="2" s="1"/>
  <c r="DH478" i="2"/>
  <c r="DI478" i="2"/>
  <c r="DK478" i="2"/>
  <c r="DJ478" i="2" s="1"/>
  <c r="DL478" i="2"/>
  <c r="DN478" i="2" a="1"/>
  <c r="DN478" i="2" s="1"/>
  <c r="DQ478" i="2" s="1"/>
  <c r="DO478" i="2"/>
  <c r="DR478" i="2"/>
  <c r="DS478" i="2"/>
  <c r="DT478" i="2"/>
  <c r="DV478" i="2"/>
  <c r="DW478" i="2"/>
  <c r="DU478" i="2" s="1"/>
  <c r="DY478" i="2"/>
  <c r="DZ478" i="2"/>
  <c r="EA478" i="2"/>
  <c r="EB478" i="2"/>
  <c r="EC478" i="2"/>
  <c r="ED478" i="2"/>
  <c r="EE478" i="2"/>
  <c r="EF478" i="2"/>
  <c r="EH478" i="2"/>
  <c r="EG478" i="2" s="1"/>
  <c r="EI478" i="2"/>
  <c r="C479" i="2"/>
  <c r="G479" i="2"/>
  <c r="H479" i="2"/>
  <c r="J479" i="2"/>
  <c r="I479" i="2" s="1"/>
  <c r="L479" i="2"/>
  <c r="N479" i="2"/>
  <c r="O479" i="2"/>
  <c r="P479" i="2"/>
  <c r="Q479" i="2"/>
  <c r="M479" i="2" s="1"/>
  <c r="S479" i="2"/>
  <c r="T479" i="2"/>
  <c r="R479" i="2" s="1"/>
  <c r="U479" i="2"/>
  <c r="W479" i="2"/>
  <c r="X479" i="2"/>
  <c r="Y479" i="2"/>
  <c r="AA479" i="2" a="1"/>
  <c r="AA479" i="2"/>
  <c r="AB479" i="2" a="1"/>
  <c r="AB479" i="2" s="1"/>
  <c r="AC479" i="2"/>
  <c r="AD479" i="2"/>
  <c r="Z479" i="2" s="1"/>
  <c r="AF479" i="2" a="1"/>
  <c r="AF479" i="2" s="1"/>
  <c r="AG479" i="2"/>
  <c r="AH479" i="2"/>
  <c r="AE479" i="2" s="1"/>
  <c r="AI479" i="2"/>
  <c r="AK479" i="2"/>
  <c r="AL479" i="2"/>
  <c r="AJ479" i="2" s="1"/>
  <c r="AM479" i="2"/>
  <c r="AN479" i="2"/>
  <c r="AO479" i="2"/>
  <c r="AQ479" i="2"/>
  <c r="AP479" i="2" s="1"/>
  <c r="AR479" i="2"/>
  <c r="AT479" i="2"/>
  <c r="AS479" i="2" s="1"/>
  <c r="AU479" i="2"/>
  <c r="AW479" i="2"/>
  <c r="AV479" i="2" s="1"/>
  <c r="AX479" i="2"/>
  <c r="AZ479" i="2"/>
  <c r="AY479" i="2" s="1"/>
  <c r="BA479" i="2"/>
  <c r="BC479" i="2"/>
  <c r="BB479" i="2" s="1"/>
  <c r="BD479" i="2"/>
  <c r="BE479" i="2"/>
  <c r="BF479" i="2"/>
  <c r="BG479" i="2"/>
  <c r="BH479" i="2"/>
  <c r="BI479" i="2"/>
  <c r="BJ479" i="2"/>
  <c r="BL479" i="2" a="1"/>
  <c r="BL479" i="2"/>
  <c r="BM479" i="2" s="1"/>
  <c r="BP479" i="2"/>
  <c r="BQ479" i="2"/>
  <c r="BR479" i="2"/>
  <c r="BS479" i="2"/>
  <c r="BT479" i="2"/>
  <c r="BU479" i="2"/>
  <c r="BV479" i="2"/>
  <c r="BK479" i="2" s="1"/>
  <c r="BW479" i="2"/>
  <c r="BO479" i="2" s="1"/>
  <c r="BY479" i="2"/>
  <c r="BZ479" i="2"/>
  <c r="CB479" i="2"/>
  <c r="CC479" i="2"/>
  <c r="CD479" i="2"/>
  <c r="CF479" i="2" s="1"/>
  <c r="CE479" i="2"/>
  <c r="CH479" i="2"/>
  <c r="CJ479" i="2"/>
  <c r="CK479" i="2"/>
  <c r="CL479" i="2"/>
  <c r="CN479" i="2"/>
  <c r="CM479" i="2" s="1"/>
  <c r="CO479" i="2"/>
  <c r="CP479" i="2"/>
  <c r="CQ479" i="2"/>
  <c r="CR479" i="2"/>
  <c r="CS479" i="2"/>
  <c r="CU479" i="2"/>
  <c r="CT479" i="2" s="1"/>
  <c r="CV479" i="2"/>
  <c r="CW479" i="2"/>
  <c r="CX479" i="2"/>
  <c r="CY479" i="2" a="1"/>
  <c r="CY479" i="2"/>
  <c r="CZ479" i="2"/>
  <c r="DA479" i="2"/>
  <c r="DB479" i="2"/>
  <c r="DC479" i="2"/>
  <c r="DF479" i="2" s="1"/>
  <c r="DD479" i="2" a="1"/>
  <c r="DD479" i="2" s="1"/>
  <c r="DE479" i="2" s="1"/>
  <c r="DG479" i="2"/>
  <c r="DH479" i="2"/>
  <c r="DI479" i="2"/>
  <c r="DK479" i="2"/>
  <c r="DJ479" i="2" s="1"/>
  <c r="DL479" i="2"/>
  <c r="DN479" i="2" a="1"/>
  <c r="DN479" i="2"/>
  <c r="DQ479" i="2" s="1"/>
  <c r="DO479" i="2"/>
  <c r="DP479" i="2" s="1"/>
  <c r="DM479" i="2" s="1"/>
  <c r="DS479" i="2"/>
  <c r="DR479" i="2" s="1"/>
  <c r="DT479" i="2"/>
  <c r="DV479" i="2"/>
  <c r="DW479" i="2"/>
  <c r="DX479" i="2"/>
  <c r="DY479" i="2"/>
  <c r="DZ479" i="2"/>
  <c r="EA479" i="2"/>
  <c r="EB479" i="2"/>
  <c r="ED479" i="2"/>
  <c r="EC479" i="2" s="1"/>
  <c r="EG479" i="2"/>
  <c r="EH479" i="2"/>
  <c r="EJ479" i="2" s="1"/>
  <c r="EI479" i="2"/>
  <c r="C480" i="2"/>
  <c r="H480" i="2"/>
  <c r="G480" i="2" s="1"/>
  <c r="J480" i="2"/>
  <c r="L480" i="2"/>
  <c r="N480" i="2"/>
  <c r="O480" i="2"/>
  <c r="P480" i="2"/>
  <c r="M480" i="2" s="1"/>
  <c r="Q480" i="2"/>
  <c r="S480" i="2"/>
  <c r="T480" i="2"/>
  <c r="R480" i="2" s="1"/>
  <c r="U480" i="2"/>
  <c r="W480" i="2"/>
  <c r="V480" i="2" s="1"/>
  <c r="X480" i="2"/>
  <c r="Y480" i="2"/>
  <c r="AA480" i="2" a="1"/>
  <c r="AA480" i="2"/>
  <c r="AB480" i="2" a="1"/>
  <c r="AB480" i="2" s="1"/>
  <c r="AD480" i="2" s="1"/>
  <c r="AC480" i="2"/>
  <c r="AF480" i="2" a="1"/>
  <c r="AF480" i="2"/>
  <c r="AG480" i="2" s="1"/>
  <c r="AH480" i="2"/>
  <c r="AI480" i="2"/>
  <c r="AE480" i="2" s="1"/>
  <c r="AJ480" i="2"/>
  <c r="AK480" i="2"/>
  <c r="AL480" i="2"/>
  <c r="AM480" i="2"/>
  <c r="AN480" i="2"/>
  <c r="AO480" i="2"/>
  <c r="AQ480" i="2"/>
  <c r="AP480" i="2" s="1"/>
  <c r="AR480" i="2"/>
  <c r="AT480" i="2"/>
  <c r="AU480" i="2"/>
  <c r="AS480" i="2" s="1"/>
  <c r="AW480" i="2"/>
  <c r="AX480" i="2"/>
  <c r="AV480" i="2" s="1"/>
  <c r="AZ480" i="2"/>
  <c r="AY480" i="2" s="1"/>
  <c r="BA480" i="2"/>
  <c r="BC480" i="2"/>
  <c r="BD480" i="2"/>
  <c r="BF480" i="2"/>
  <c r="BG480" i="2"/>
  <c r="BE480" i="2" s="1"/>
  <c r="BI480" i="2"/>
  <c r="BH480" i="2" s="1"/>
  <c r="BJ480" i="2"/>
  <c r="BL480" i="2" a="1"/>
  <c r="BL480" i="2" s="1"/>
  <c r="BP480" i="2"/>
  <c r="BQ480" i="2"/>
  <c r="BR480" i="2"/>
  <c r="BS480" i="2"/>
  <c r="BT480" i="2"/>
  <c r="BU480" i="2"/>
  <c r="BV480" i="2"/>
  <c r="BW480" i="2"/>
  <c r="BX480" i="2"/>
  <c r="BY480" i="2"/>
  <c r="BZ480" i="2"/>
  <c r="CB480" i="2"/>
  <c r="CC480" i="2"/>
  <c r="CD480" i="2"/>
  <c r="CE480" i="2"/>
  <c r="CF480" i="2"/>
  <c r="CH480" i="2"/>
  <c r="CJ480" i="2"/>
  <c r="CI480" i="2" s="1"/>
  <c r="CK480" i="2"/>
  <c r="CL480" i="2"/>
  <c r="CN480" i="2"/>
  <c r="CM480" i="2" s="1"/>
  <c r="CP480" i="2"/>
  <c r="CR480" i="2" s="1"/>
  <c r="CQ480" i="2"/>
  <c r="CT480" i="2"/>
  <c r="CU480" i="2"/>
  <c r="CV480" i="2"/>
  <c r="CX480" i="2"/>
  <c r="CY480" i="2" a="1"/>
  <c r="CY480" i="2"/>
  <c r="CZ480" i="2" s="1"/>
  <c r="CW480" i="2" s="1"/>
  <c r="DB480" i="2"/>
  <c r="DC480" i="2"/>
  <c r="DD480" i="2" a="1"/>
  <c r="DD480" i="2"/>
  <c r="DE480" i="2"/>
  <c r="DF480" i="2"/>
  <c r="DH480" i="2"/>
  <c r="DG480" i="2" s="1"/>
  <c r="DI480" i="2"/>
  <c r="DK480" i="2"/>
  <c r="DL480" i="2"/>
  <c r="DJ480" i="2" s="1"/>
  <c r="DN480" i="2" a="1"/>
  <c r="DN480" i="2"/>
  <c r="DQ480" i="2" s="1"/>
  <c r="DO480" i="2"/>
  <c r="DS480" i="2"/>
  <c r="DR480" i="2" s="1"/>
  <c r="DT480" i="2"/>
  <c r="DV480" i="2"/>
  <c r="DU480" i="2" s="1"/>
  <c r="DW480" i="2"/>
  <c r="DX480" i="2"/>
  <c r="DY480" i="2"/>
  <c r="EB480" i="2"/>
  <c r="EC480" i="2"/>
  <c r="ED480" i="2"/>
  <c r="EE480" i="2"/>
  <c r="EF480" i="2"/>
  <c r="EG480" i="2"/>
  <c r="EH480" i="2"/>
  <c r="EI480" i="2"/>
  <c r="EJ480" i="2"/>
  <c r="C481" i="2"/>
  <c r="G481" i="2"/>
  <c r="H481" i="2"/>
  <c r="J481" i="2"/>
  <c r="L481" i="2"/>
  <c r="N481" i="2"/>
  <c r="O481" i="2"/>
  <c r="P481" i="2"/>
  <c r="Q481" i="2"/>
  <c r="S481" i="2"/>
  <c r="T481" i="2"/>
  <c r="U481" i="2"/>
  <c r="W481" i="2"/>
  <c r="X481" i="2"/>
  <c r="V481" i="2" s="1"/>
  <c r="Y481" i="2"/>
  <c r="AA481" i="2" a="1"/>
  <c r="AA481" i="2" s="1"/>
  <c r="AB481" i="2" a="1"/>
  <c r="AB481" i="2"/>
  <c r="AC481" i="2"/>
  <c r="AF481" i="2" a="1"/>
  <c r="AF481" i="2"/>
  <c r="AG481" i="2"/>
  <c r="AE481" i="2" s="1"/>
  <c r="AH481" i="2"/>
  <c r="AI481" i="2"/>
  <c r="AK481" i="2"/>
  <c r="AL481" i="2"/>
  <c r="AM481" i="2"/>
  <c r="AN481" i="2"/>
  <c r="AO481" i="2"/>
  <c r="AP481" i="2"/>
  <c r="AQ481" i="2"/>
  <c r="AR481" i="2"/>
  <c r="AT481" i="2"/>
  <c r="AU481" i="2"/>
  <c r="AS481" i="2" s="1"/>
  <c r="AW481" i="2"/>
  <c r="AV481" i="2" s="1"/>
  <c r="AX481" i="2"/>
  <c r="AZ481" i="2"/>
  <c r="BA481" i="2"/>
  <c r="AY481" i="2" s="1"/>
  <c r="BC481" i="2"/>
  <c r="BD481" i="2"/>
  <c r="BF481" i="2"/>
  <c r="BG481" i="2"/>
  <c r="BI481" i="2"/>
  <c r="BJ481" i="2"/>
  <c r="BL481" i="2" a="1"/>
  <c r="BL481" i="2"/>
  <c r="BN481" i="2" s="1"/>
  <c r="BM481" i="2"/>
  <c r="BP481" i="2"/>
  <c r="BQ481" i="2"/>
  <c r="BR481" i="2"/>
  <c r="BS481" i="2"/>
  <c r="BT481" i="2"/>
  <c r="BU481" i="2"/>
  <c r="BV481" i="2"/>
  <c r="BW481" i="2"/>
  <c r="BY481" i="2"/>
  <c r="BX481" i="2" s="1"/>
  <c r="BZ481" i="2"/>
  <c r="CB481" i="2"/>
  <c r="CC481" i="2"/>
  <c r="CD481" i="2"/>
  <c r="CF481" i="2" s="1"/>
  <c r="CG481" i="2" s="1"/>
  <c r="CE481" i="2"/>
  <c r="CH481" i="2"/>
  <c r="CJ481" i="2"/>
  <c r="CK481" i="2"/>
  <c r="CL481" i="2"/>
  <c r="CN481" i="2"/>
  <c r="CM481" i="2" s="1"/>
  <c r="CP481" i="2"/>
  <c r="CQ481" i="2"/>
  <c r="CS481" i="2"/>
  <c r="CU481" i="2"/>
  <c r="CV481" i="2"/>
  <c r="CT481" i="2" s="1"/>
  <c r="CW481" i="2"/>
  <c r="CX481" i="2"/>
  <c r="CY481" i="2" a="1"/>
  <c r="CY481" i="2" s="1"/>
  <c r="CZ481" i="2"/>
  <c r="DA481" i="2"/>
  <c r="DC481" i="2"/>
  <c r="DD481" i="2" a="1"/>
  <c r="DD481" i="2"/>
  <c r="DE481" i="2"/>
  <c r="DB481" i="2" s="1"/>
  <c r="DF481" i="2"/>
  <c r="DH481" i="2"/>
  <c r="DG481" i="2" s="1"/>
  <c r="DI481" i="2"/>
  <c r="DJ481" i="2"/>
  <c r="DK481" i="2"/>
  <c r="DL481" i="2"/>
  <c r="DN481" i="2" a="1"/>
  <c r="DN481" i="2" s="1"/>
  <c r="DQ481" i="2" s="1"/>
  <c r="DO481" i="2"/>
  <c r="DP481" i="2" s="1"/>
  <c r="DM481" i="2" s="1"/>
  <c r="DS481" i="2"/>
  <c r="DR481" i="2" s="1"/>
  <c r="DT481" i="2"/>
  <c r="DV481" i="2"/>
  <c r="DU481" i="2" s="1"/>
  <c r="DW481" i="2"/>
  <c r="DY481" i="2"/>
  <c r="DZ481" i="2" s="1"/>
  <c r="EB481" i="2"/>
  <c r="DX481" i="2" s="1"/>
  <c r="ED481" i="2"/>
  <c r="EF481" i="2" s="1"/>
  <c r="EE481" i="2"/>
  <c r="EH481" i="2"/>
  <c r="EG481" i="2" s="1"/>
  <c r="EI481" i="2"/>
  <c r="C482" i="2"/>
  <c r="G482" i="2"/>
  <c r="H482" i="2"/>
  <c r="J482" i="2"/>
  <c r="L482" i="2"/>
  <c r="N482" i="2"/>
  <c r="O482" i="2"/>
  <c r="P482" i="2"/>
  <c r="Q482" i="2"/>
  <c r="S482" i="2"/>
  <c r="T482" i="2"/>
  <c r="R482" i="2" s="1"/>
  <c r="U482" i="2"/>
  <c r="W482" i="2"/>
  <c r="X482" i="2"/>
  <c r="Y482" i="2"/>
  <c r="AA482" i="2" a="1"/>
  <c r="AA482" i="2"/>
  <c r="AB482" i="2" a="1"/>
  <c r="AB482" i="2"/>
  <c r="AC482" i="2"/>
  <c r="AF482" i="2" a="1"/>
  <c r="AF482" i="2"/>
  <c r="AG482" i="2" s="1"/>
  <c r="AH482" i="2"/>
  <c r="AI482" i="2"/>
  <c r="AK482" i="2"/>
  <c r="AL482" i="2"/>
  <c r="AJ482" i="2" s="1"/>
  <c r="AN482" i="2"/>
  <c r="AM482" i="2" s="1"/>
  <c r="AO482" i="2"/>
  <c r="AQ482" i="2"/>
  <c r="AR482" i="2"/>
  <c r="AT482" i="2"/>
  <c r="AU482" i="2"/>
  <c r="AS482" i="2" s="1"/>
  <c r="AW482" i="2"/>
  <c r="AV482" i="2" s="1"/>
  <c r="AX482" i="2"/>
  <c r="AZ482" i="2"/>
  <c r="AY482" i="2" s="1"/>
  <c r="BA482" i="2"/>
  <c r="BC482" i="2"/>
  <c r="BD482" i="2"/>
  <c r="BE482" i="2"/>
  <c r="BF482" i="2"/>
  <c r="BG482" i="2"/>
  <c r="BI482" i="2"/>
  <c r="BH482" i="2" s="1"/>
  <c r="BJ482" i="2"/>
  <c r="BL482" i="2" a="1"/>
  <c r="BL482" i="2"/>
  <c r="BM482" i="2" s="1"/>
  <c r="BN482" i="2"/>
  <c r="BP482" i="2"/>
  <c r="BQ482" i="2"/>
  <c r="BR482" i="2"/>
  <c r="BS482" i="2"/>
  <c r="BT482" i="2"/>
  <c r="BU482" i="2"/>
  <c r="BV482" i="2"/>
  <c r="BW482" i="2"/>
  <c r="BY482" i="2"/>
  <c r="BX482" i="2" s="1"/>
  <c r="BZ482" i="2"/>
  <c r="CB482" i="2"/>
  <c r="CC482" i="2"/>
  <c r="CD482" i="2"/>
  <c r="CF482" i="2" s="1"/>
  <c r="CG482" i="2" s="1"/>
  <c r="CE482" i="2"/>
  <c r="CH482" i="2"/>
  <c r="CJ482" i="2"/>
  <c r="CI482" i="2" s="1"/>
  <c r="CK482" i="2"/>
  <c r="CL482" i="2"/>
  <c r="CN482" i="2"/>
  <c r="CM482" i="2" s="1"/>
  <c r="CP482" i="2"/>
  <c r="CQ482" i="2"/>
  <c r="CR482" i="2"/>
  <c r="CU482" i="2"/>
  <c r="CT482" i="2" s="1"/>
  <c r="CV482" i="2"/>
  <c r="CW482" i="2"/>
  <c r="CX482" i="2"/>
  <c r="DA482" i="2" s="1"/>
  <c r="CY482" i="2" a="1"/>
  <c r="CY482" i="2"/>
  <c r="CZ482" i="2" s="1"/>
  <c r="DC482" i="2"/>
  <c r="DF482" i="2" s="1"/>
  <c r="DD482" i="2" a="1"/>
  <c r="DD482" i="2"/>
  <c r="DE482" i="2"/>
  <c r="DB482" i="2" s="1"/>
  <c r="DH482" i="2"/>
  <c r="DI482" i="2"/>
  <c r="DK482" i="2"/>
  <c r="DJ482" i="2" s="1"/>
  <c r="DL482" i="2"/>
  <c r="DN482" i="2" a="1"/>
  <c r="DN482" i="2" s="1"/>
  <c r="DP482" i="2" s="1"/>
  <c r="DM482" i="2" s="1"/>
  <c r="DO482" i="2"/>
  <c r="DS482" i="2"/>
  <c r="DR482" i="2" s="1"/>
  <c r="DT482" i="2"/>
  <c r="DU482" i="2"/>
  <c r="DV482" i="2"/>
  <c r="DW482" i="2"/>
  <c r="DY482" i="2"/>
  <c r="DZ482" i="2"/>
  <c r="EA482" i="2"/>
  <c r="EB482" i="2"/>
  <c r="DX482" i="2" s="1"/>
  <c r="EC482" i="2"/>
  <c r="ED482" i="2"/>
  <c r="EE482" i="2"/>
  <c r="EF482" i="2"/>
  <c r="EH482" i="2"/>
  <c r="EG482" i="2" s="1"/>
  <c r="EI482" i="2"/>
  <c r="EJ482" i="2"/>
  <c r="C483" i="2"/>
  <c r="H483" i="2"/>
  <c r="G483" i="2" s="1"/>
  <c r="J483" i="2"/>
  <c r="L483" i="2"/>
  <c r="I483" i="2" s="1"/>
  <c r="N483" i="2"/>
  <c r="O483" i="2"/>
  <c r="P483" i="2"/>
  <c r="Q483" i="2"/>
  <c r="S483" i="2"/>
  <c r="T483" i="2"/>
  <c r="R483" i="2" s="1"/>
  <c r="U483" i="2"/>
  <c r="W483" i="2"/>
  <c r="X483" i="2"/>
  <c r="Y483" i="2"/>
  <c r="AA483" i="2" a="1"/>
  <c r="AA483" i="2"/>
  <c r="AB483" i="2" a="1"/>
  <c r="AB483" i="2"/>
  <c r="AD483" i="2" s="1"/>
  <c r="AC483" i="2"/>
  <c r="AF483" i="2" a="1"/>
  <c r="AF483" i="2" s="1"/>
  <c r="AG483" i="2"/>
  <c r="AE483" i="2" s="1"/>
  <c r="AH483" i="2"/>
  <c r="AI483" i="2"/>
  <c r="AK483" i="2"/>
  <c r="AJ483" i="2" s="1"/>
  <c r="AL483" i="2"/>
  <c r="AN483" i="2"/>
  <c r="AO483" i="2"/>
  <c r="AM483" i="2" s="1"/>
  <c r="AP483" i="2"/>
  <c r="AQ483" i="2"/>
  <c r="AR483" i="2"/>
  <c r="AS483" i="2"/>
  <c r="AT483" i="2"/>
  <c r="AU483" i="2"/>
  <c r="AW483" i="2"/>
  <c r="AX483" i="2"/>
  <c r="AY483" i="2"/>
  <c r="AZ483" i="2"/>
  <c r="BA483" i="2"/>
  <c r="BB483" i="2"/>
  <c r="BC483" i="2"/>
  <c r="BD483" i="2"/>
  <c r="BF483" i="2"/>
  <c r="BE483" i="2" s="1"/>
  <c r="BG483" i="2"/>
  <c r="BI483" i="2"/>
  <c r="BJ483" i="2"/>
  <c r="BK483" i="2"/>
  <c r="BL483" i="2" a="1"/>
  <c r="BL483" i="2"/>
  <c r="BM483" i="2"/>
  <c r="BN483" i="2"/>
  <c r="BP483" i="2"/>
  <c r="BQ483" i="2"/>
  <c r="BR483" i="2"/>
  <c r="BS483" i="2"/>
  <c r="BT483" i="2"/>
  <c r="BU483" i="2"/>
  <c r="BV483" i="2"/>
  <c r="BW483" i="2"/>
  <c r="BX483" i="2"/>
  <c r="BY483" i="2"/>
  <c r="BZ483" i="2"/>
  <c r="CB483" i="2"/>
  <c r="CC483" i="2"/>
  <c r="CD483" i="2"/>
  <c r="CE483" i="2"/>
  <c r="CH483" i="2"/>
  <c r="CJ483" i="2"/>
  <c r="CK483" i="2"/>
  <c r="CL483" i="2"/>
  <c r="CN483" i="2"/>
  <c r="CM483" i="2" s="1"/>
  <c r="CP483" i="2"/>
  <c r="CQ483" i="2"/>
  <c r="CR483" i="2"/>
  <c r="CS483" i="2"/>
  <c r="CU483" i="2"/>
  <c r="CT483" i="2" s="1"/>
  <c r="CV483" i="2"/>
  <c r="CX483" i="2"/>
  <c r="CY483" i="2" a="1"/>
  <c r="CY483" i="2"/>
  <c r="DA483" i="2" s="1"/>
  <c r="CZ483" i="2"/>
  <c r="CW483" i="2" s="1"/>
  <c r="DB483" i="2"/>
  <c r="DC483" i="2"/>
  <c r="DF483" i="2" s="1"/>
  <c r="DD483" i="2" a="1"/>
  <c r="DD483" i="2"/>
  <c r="DE483" i="2" s="1"/>
  <c r="DH483" i="2"/>
  <c r="DG483" i="2" s="1"/>
  <c r="DI483" i="2"/>
  <c r="DK483" i="2"/>
  <c r="DJ483" i="2" s="1"/>
  <c r="DL483" i="2"/>
  <c r="DN483" i="2" a="1"/>
  <c r="DN483" i="2"/>
  <c r="DO483" i="2"/>
  <c r="DQ483" i="2" s="1"/>
  <c r="DP483" i="2"/>
  <c r="DM483" i="2" s="1"/>
  <c r="DS483" i="2"/>
  <c r="DR483" i="2" s="1"/>
  <c r="DT483" i="2"/>
  <c r="DV483" i="2"/>
  <c r="DU483" i="2" s="1"/>
  <c r="DW483" i="2"/>
  <c r="DX483" i="2"/>
  <c r="DY483" i="2"/>
  <c r="DZ483" i="2"/>
  <c r="EA483" i="2"/>
  <c r="EB483" i="2"/>
  <c r="ED483" i="2"/>
  <c r="EC483" i="2" s="1"/>
  <c r="EE483" i="2"/>
  <c r="EF483" i="2"/>
  <c r="EH483" i="2"/>
  <c r="EJ483" i="2" s="1"/>
  <c r="EI483" i="2"/>
  <c r="C484" i="2"/>
  <c r="H484" i="2"/>
  <c r="G484" i="2" s="1"/>
  <c r="J484" i="2"/>
  <c r="L484" i="2"/>
  <c r="N484" i="2"/>
  <c r="O484" i="2"/>
  <c r="P484" i="2"/>
  <c r="Q484" i="2"/>
  <c r="S484" i="2"/>
  <c r="T484" i="2"/>
  <c r="U484" i="2"/>
  <c r="W484" i="2"/>
  <c r="X484" i="2"/>
  <c r="Y484" i="2"/>
  <c r="AA484" i="2" a="1"/>
  <c r="AA484" i="2"/>
  <c r="AD484" i="2" s="1"/>
  <c r="AB484" i="2" a="1"/>
  <c r="AB484" i="2"/>
  <c r="AC484" i="2"/>
  <c r="AF484" i="2" a="1"/>
  <c r="AF484" i="2" s="1"/>
  <c r="AG484" i="2" s="1"/>
  <c r="AH484" i="2"/>
  <c r="AI484" i="2"/>
  <c r="AE484" i="2" s="1"/>
  <c r="AK484" i="2"/>
  <c r="AJ484" i="2" s="1"/>
  <c r="AL484" i="2"/>
  <c r="AM484" i="2"/>
  <c r="AN484" i="2"/>
  <c r="AO484" i="2"/>
  <c r="AQ484" i="2"/>
  <c r="AP484" i="2" s="1"/>
  <c r="AR484" i="2"/>
  <c r="AT484" i="2"/>
  <c r="AU484" i="2"/>
  <c r="AS484" i="2" s="1"/>
  <c r="AW484" i="2"/>
  <c r="AV484" i="2" s="1"/>
  <c r="AX484" i="2"/>
  <c r="AZ484" i="2"/>
  <c r="AY484" i="2" s="1"/>
  <c r="BA484" i="2"/>
  <c r="BC484" i="2"/>
  <c r="BD484" i="2"/>
  <c r="BF484" i="2"/>
  <c r="BG484" i="2"/>
  <c r="BI484" i="2"/>
  <c r="BH484" i="2" s="1"/>
  <c r="BJ484" i="2"/>
  <c r="BL484" i="2" a="1"/>
  <c r="BL484" i="2" s="1"/>
  <c r="BM484" i="2"/>
  <c r="BN484" i="2"/>
  <c r="BP484" i="2"/>
  <c r="BQ484" i="2"/>
  <c r="BR484" i="2"/>
  <c r="BS484" i="2"/>
  <c r="BT484" i="2"/>
  <c r="BU484" i="2"/>
  <c r="BK484" i="2" s="1"/>
  <c r="BV484" i="2"/>
  <c r="BW484" i="2"/>
  <c r="BO484" i="2" s="1"/>
  <c r="BY484" i="2"/>
  <c r="BZ484" i="2"/>
  <c r="BX484" i="2" s="1"/>
  <c r="CB484" i="2"/>
  <c r="CC484" i="2"/>
  <c r="CD484" i="2"/>
  <c r="CF484" i="2" s="1"/>
  <c r="CE484" i="2"/>
  <c r="CH484" i="2"/>
  <c r="CI484" i="2"/>
  <c r="CJ484" i="2"/>
  <c r="CK484" i="2"/>
  <c r="CL484" i="2"/>
  <c r="CN484" i="2"/>
  <c r="CM484" i="2" s="1"/>
  <c r="CP484" i="2"/>
  <c r="CS484" i="2" s="1"/>
  <c r="CO484" i="2" s="1"/>
  <c r="CQ484" i="2"/>
  <c r="CR484" i="2"/>
  <c r="CU484" i="2"/>
  <c r="CV484" i="2"/>
  <c r="CX484" i="2"/>
  <c r="CY484" i="2" a="1"/>
  <c r="CY484" i="2" s="1"/>
  <c r="CZ484" i="2" s="1"/>
  <c r="CW484" i="2" s="1"/>
  <c r="DA484" i="2"/>
  <c r="DC484" i="2"/>
  <c r="DD484" i="2" a="1"/>
  <c r="DD484" i="2"/>
  <c r="DE484" i="2"/>
  <c r="DB484" i="2" s="1"/>
  <c r="DF484" i="2"/>
  <c r="DH484" i="2"/>
  <c r="DG484" i="2" s="1"/>
  <c r="DI484" i="2"/>
  <c r="DK484" i="2"/>
  <c r="DL484" i="2"/>
  <c r="DJ484" i="2" s="1"/>
  <c r="DN484" i="2" a="1"/>
  <c r="DN484" i="2" s="1"/>
  <c r="DQ484" i="2" s="1"/>
  <c r="DO484" i="2"/>
  <c r="DS484" i="2"/>
  <c r="DT484" i="2"/>
  <c r="DV484" i="2"/>
  <c r="DU484" i="2" s="1"/>
  <c r="DW484" i="2"/>
  <c r="DX484" i="2"/>
  <c r="DY484" i="2"/>
  <c r="DZ484" i="2" s="1"/>
  <c r="EA484" i="2"/>
  <c r="EB484" i="2"/>
  <c r="ED484" i="2"/>
  <c r="EC484" i="2" s="1"/>
  <c r="EE484" i="2"/>
  <c r="EF484" i="2"/>
  <c r="EG484" i="2"/>
  <c r="EH484" i="2"/>
  <c r="EI484" i="2"/>
  <c r="EJ484" i="2"/>
  <c r="C485" i="2"/>
  <c r="G485" i="2"/>
  <c r="H485" i="2"/>
  <c r="J485" i="2"/>
  <c r="L485" i="2"/>
  <c r="N485" i="2"/>
  <c r="O485" i="2"/>
  <c r="P485" i="2"/>
  <c r="M485" i="2" s="1"/>
  <c r="Q485" i="2"/>
  <c r="S485" i="2"/>
  <c r="T485" i="2"/>
  <c r="R485" i="2" s="1"/>
  <c r="U485" i="2"/>
  <c r="W485" i="2"/>
  <c r="X485" i="2"/>
  <c r="V485" i="2" s="1"/>
  <c r="Y485" i="2"/>
  <c r="AA485" i="2" a="1"/>
  <c r="AA485" i="2"/>
  <c r="AB485" i="2" a="1"/>
  <c r="AB485" i="2" s="1"/>
  <c r="AC485" i="2"/>
  <c r="AD485" i="2"/>
  <c r="Z485" i="2" s="1"/>
  <c r="AF485" i="2" a="1"/>
  <c r="AF485" i="2" s="1"/>
  <c r="AG485" i="2" s="1"/>
  <c r="AH485" i="2"/>
  <c r="AI485" i="2"/>
  <c r="AK485" i="2"/>
  <c r="AL485" i="2"/>
  <c r="AJ485" i="2" s="1"/>
  <c r="AN485" i="2"/>
  <c r="AM485" i="2" s="1"/>
  <c r="AO485" i="2"/>
  <c r="AQ485" i="2"/>
  <c r="AP485" i="2" s="1"/>
  <c r="AR485" i="2"/>
  <c r="AT485" i="2"/>
  <c r="AU485" i="2"/>
  <c r="AW485" i="2"/>
  <c r="AV485" i="2" s="1"/>
  <c r="AX485" i="2"/>
  <c r="AY485" i="2"/>
  <c r="AZ485" i="2"/>
  <c r="BA485" i="2"/>
  <c r="BC485" i="2"/>
  <c r="BB485" i="2" s="1"/>
  <c r="BD485" i="2"/>
  <c r="BF485" i="2"/>
  <c r="BG485" i="2"/>
  <c r="BE485" i="2" s="1"/>
  <c r="BI485" i="2"/>
  <c r="BH485" i="2" s="1"/>
  <c r="BJ485" i="2"/>
  <c r="BL485" i="2" a="1"/>
  <c r="BL485" i="2" s="1"/>
  <c r="BP485" i="2"/>
  <c r="BQ485" i="2"/>
  <c r="BR485" i="2"/>
  <c r="BS485" i="2"/>
  <c r="BT485" i="2"/>
  <c r="BU485" i="2"/>
  <c r="BV485" i="2"/>
  <c r="BW485" i="2"/>
  <c r="BY485" i="2"/>
  <c r="BX485" i="2" s="1"/>
  <c r="BZ485" i="2"/>
  <c r="CB485" i="2"/>
  <c r="CA485" i="2" s="1"/>
  <c r="CC485" i="2"/>
  <c r="CD485" i="2"/>
  <c r="CE485" i="2"/>
  <c r="CF485" i="2"/>
  <c r="CG485" i="2"/>
  <c r="CH485" i="2"/>
  <c r="CJ485" i="2"/>
  <c r="CI485" i="2" s="1"/>
  <c r="CK485" i="2"/>
  <c r="CL485" i="2"/>
  <c r="CN485" i="2"/>
  <c r="CM485" i="2" s="1"/>
  <c r="CP485" i="2"/>
  <c r="CR485" i="2" s="1"/>
  <c r="CQ485" i="2"/>
  <c r="CS485" i="2"/>
  <c r="CU485" i="2"/>
  <c r="CV485" i="2"/>
  <c r="CT485" i="2" s="1"/>
  <c r="CX485" i="2"/>
  <c r="DA485" i="2" s="1"/>
  <c r="CY485" i="2" a="1"/>
  <c r="CY485" i="2"/>
  <c r="CZ485" i="2"/>
  <c r="CW485" i="2" s="1"/>
  <c r="DC485" i="2"/>
  <c r="DD485" i="2" a="1"/>
  <c r="DD485" i="2"/>
  <c r="DE485" i="2"/>
  <c r="DB485" i="2" s="1"/>
  <c r="DH485" i="2"/>
  <c r="DG485" i="2" s="1"/>
  <c r="DI485" i="2"/>
  <c r="DK485" i="2"/>
  <c r="DJ485" i="2" s="1"/>
  <c r="DL485" i="2"/>
  <c r="DM485" i="2"/>
  <c r="DN485" i="2" a="1"/>
  <c r="DN485" i="2"/>
  <c r="DO485" i="2"/>
  <c r="DP485" i="2" s="1"/>
  <c r="DQ485" i="2"/>
  <c r="DS485" i="2"/>
  <c r="DR485" i="2" s="1"/>
  <c r="DT485" i="2"/>
  <c r="DU485" i="2"/>
  <c r="DV485" i="2"/>
  <c r="DW485" i="2"/>
  <c r="DY485" i="2"/>
  <c r="EA485" i="2" s="1"/>
  <c r="DZ485" i="2"/>
  <c r="EB485" i="2"/>
  <c r="ED485" i="2"/>
  <c r="EG485" i="2"/>
  <c r="EH485" i="2"/>
  <c r="EI485" i="2"/>
  <c r="EJ485" i="2"/>
  <c r="C486" i="2"/>
  <c r="H486" i="2"/>
  <c r="G486" i="2" s="1"/>
  <c r="J486" i="2"/>
  <c r="L486" i="2"/>
  <c r="N486" i="2"/>
  <c r="O486" i="2"/>
  <c r="P486" i="2"/>
  <c r="Q486" i="2"/>
  <c r="S486" i="2"/>
  <c r="T486" i="2"/>
  <c r="U486" i="2"/>
  <c r="W486" i="2"/>
  <c r="X486" i="2"/>
  <c r="V486" i="2" s="1"/>
  <c r="Y486" i="2"/>
  <c r="AA486" i="2" a="1"/>
  <c r="AA486" i="2"/>
  <c r="AD486" i="2" s="1"/>
  <c r="Z486" i="2" s="1"/>
  <c r="AB486" i="2" a="1"/>
  <c r="AB486" i="2"/>
  <c r="AC486" i="2"/>
  <c r="AF486" i="2" a="1"/>
  <c r="AF486" i="2"/>
  <c r="AG486" i="2"/>
  <c r="AE486" i="2" s="1"/>
  <c r="AH486" i="2"/>
  <c r="AI486" i="2"/>
  <c r="AK486" i="2"/>
  <c r="AL486" i="2"/>
  <c r="AJ486" i="2" s="1"/>
  <c r="AM486" i="2"/>
  <c r="AN486" i="2"/>
  <c r="AO486" i="2"/>
  <c r="AQ486" i="2"/>
  <c r="AP486" i="2" s="1"/>
  <c r="AR486" i="2"/>
  <c r="AT486" i="2"/>
  <c r="AS486" i="2" s="1"/>
  <c r="AU486" i="2"/>
  <c r="AW486" i="2"/>
  <c r="AV486" i="2" s="1"/>
  <c r="AX486" i="2"/>
  <c r="AZ486" i="2"/>
  <c r="AY486" i="2" s="1"/>
  <c r="BA486" i="2"/>
  <c r="BC486" i="2"/>
  <c r="BD486" i="2"/>
  <c r="BB486" i="2" s="1"/>
  <c r="BE486" i="2"/>
  <c r="BF486" i="2"/>
  <c r="BG486" i="2"/>
  <c r="BH486" i="2"/>
  <c r="BI486" i="2"/>
  <c r="BJ486" i="2"/>
  <c r="BL486" i="2" a="1"/>
  <c r="BL486" i="2"/>
  <c r="BM486" i="2" s="1"/>
  <c r="BP486" i="2"/>
  <c r="BQ486" i="2"/>
  <c r="BR486" i="2"/>
  <c r="BS486" i="2"/>
  <c r="BT486" i="2"/>
  <c r="BU486" i="2"/>
  <c r="BV486" i="2"/>
  <c r="BK486" i="2" s="1"/>
  <c r="BW486" i="2"/>
  <c r="BO486" i="2" s="1"/>
  <c r="BX486" i="2"/>
  <c r="BY486" i="2"/>
  <c r="BZ486" i="2"/>
  <c r="CB486" i="2"/>
  <c r="CA486" i="2" s="1"/>
  <c r="CC486" i="2"/>
  <c r="CD486" i="2"/>
  <c r="CE486" i="2"/>
  <c r="CF486" i="2"/>
  <c r="CG486" i="2" s="1"/>
  <c r="CH486" i="2"/>
  <c r="CJ486" i="2"/>
  <c r="CK486" i="2"/>
  <c r="CL486" i="2"/>
  <c r="CI486" i="2" s="1"/>
  <c r="CN486" i="2"/>
  <c r="CM486" i="2" s="1"/>
  <c r="CP486" i="2"/>
  <c r="CQ486" i="2"/>
  <c r="CU486" i="2"/>
  <c r="CT486" i="2" s="1"/>
  <c r="CV486" i="2"/>
  <c r="CX486" i="2"/>
  <c r="CY486" i="2" a="1"/>
  <c r="CY486" i="2" s="1"/>
  <c r="DC486" i="2"/>
  <c r="DD486" i="2" a="1"/>
  <c r="DD486" i="2" s="1"/>
  <c r="DH486" i="2"/>
  <c r="DG486" i="2" s="1"/>
  <c r="DI486" i="2"/>
  <c r="DK486" i="2"/>
  <c r="DL486" i="2"/>
  <c r="DJ486" i="2" s="1"/>
  <c r="DN486" i="2" a="1"/>
  <c r="DN486" i="2" s="1"/>
  <c r="DO486" i="2"/>
  <c r="DQ486" i="2" s="1"/>
  <c r="DP486" i="2"/>
  <c r="DM486" i="2" s="1"/>
  <c r="DS486" i="2"/>
  <c r="DT486" i="2"/>
  <c r="DR486" i="2" s="1"/>
  <c r="DU486" i="2"/>
  <c r="DV486" i="2"/>
  <c r="DW486" i="2"/>
  <c r="DX486" i="2"/>
  <c r="DY486" i="2"/>
  <c r="DZ486" i="2"/>
  <c r="EA486" i="2"/>
  <c r="EB486" i="2"/>
  <c r="EC486" i="2"/>
  <c r="ED486" i="2"/>
  <c r="EE486" i="2"/>
  <c r="EF486" i="2"/>
  <c r="EH486" i="2"/>
  <c r="EI486" i="2" s="1"/>
  <c r="EJ486" i="2"/>
  <c r="C487" i="2"/>
  <c r="H487" i="2"/>
  <c r="G487" i="2" s="1"/>
  <c r="J487" i="2"/>
  <c r="I487" i="2" s="1"/>
  <c r="L487" i="2"/>
  <c r="N487" i="2"/>
  <c r="O487" i="2"/>
  <c r="P487" i="2"/>
  <c r="Q487" i="2"/>
  <c r="S487" i="2"/>
  <c r="T487" i="2"/>
  <c r="U487" i="2"/>
  <c r="V487" i="2"/>
  <c r="W487" i="2"/>
  <c r="X487" i="2"/>
  <c r="Y487" i="2"/>
  <c r="AA487" i="2" a="1"/>
  <c r="AA487" i="2"/>
  <c r="AB487" i="2" a="1"/>
  <c r="AB487" i="2"/>
  <c r="AD487" i="2" s="1"/>
  <c r="Z487" i="2" s="1"/>
  <c r="AC487" i="2"/>
  <c r="AF487" i="2" a="1"/>
  <c r="AF487" i="2" s="1"/>
  <c r="AG487" i="2"/>
  <c r="AH487" i="2"/>
  <c r="AI487" i="2"/>
  <c r="AE487" i="2" s="1"/>
  <c r="AJ487" i="2"/>
  <c r="AK487" i="2"/>
  <c r="AL487" i="2"/>
  <c r="AN487" i="2"/>
  <c r="AO487" i="2"/>
  <c r="AM487" i="2" s="1"/>
  <c r="AQ487" i="2"/>
  <c r="AR487" i="2"/>
  <c r="AS487" i="2"/>
  <c r="AT487" i="2"/>
  <c r="AU487" i="2"/>
  <c r="AW487" i="2"/>
  <c r="AX487" i="2"/>
  <c r="AZ487" i="2"/>
  <c r="AY487" i="2" s="1"/>
  <c r="BA487" i="2"/>
  <c r="BC487" i="2"/>
  <c r="BB487" i="2" s="1"/>
  <c r="BD487" i="2"/>
  <c r="BE487" i="2"/>
  <c r="BF487" i="2"/>
  <c r="BG487" i="2"/>
  <c r="BH487" i="2"/>
  <c r="BI487" i="2"/>
  <c r="BJ487" i="2"/>
  <c r="BK487" i="2"/>
  <c r="BL487" i="2" a="1"/>
  <c r="BL487" i="2"/>
  <c r="BN487" i="2" s="1"/>
  <c r="BP487" i="2"/>
  <c r="BQ487" i="2"/>
  <c r="BR487" i="2"/>
  <c r="BS487" i="2"/>
  <c r="BT487" i="2"/>
  <c r="BU487" i="2"/>
  <c r="BV487" i="2"/>
  <c r="BW487" i="2"/>
  <c r="BO487" i="2" s="1"/>
  <c r="BX487" i="2"/>
  <c r="BY487" i="2"/>
  <c r="BZ487" i="2"/>
  <c r="CB487" i="2"/>
  <c r="CA487" i="2" s="1"/>
  <c r="CC487" i="2"/>
  <c r="CD487" i="2"/>
  <c r="CE487" i="2"/>
  <c r="CF487" i="2"/>
  <c r="CG487" i="2"/>
  <c r="CH487" i="2"/>
  <c r="CJ487" i="2"/>
  <c r="CK487" i="2"/>
  <c r="CL487" i="2"/>
  <c r="CM487" i="2"/>
  <c r="CN487" i="2"/>
  <c r="CP487" i="2"/>
  <c r="CR487" i="2" s="1"/>
  <c r="CQ487" i="2"/>
  <c r="CS487" i="2"/>
  <c r="CO487" i="2" s="1"/>
  <c r="CU487" i="2"/>
  <c r="CT487" i="2" s="1"/>
  <c r="CV487" i="2"/>
  <c r="CX487" i="2"/>
  <c r="DA487" i="2" s="1"/>
  <c r="CY487" i="2" a="1"/>
  <c r="CY487" i="2"/>
  <c r="CZ487" i="2"/>
  <c r="CW487" i="2" s="1"/>
  <c r="DC487" i="2"/>
  <c r="DD487" i="2" a="1"/>
  <c r="DD487" i="2"/>
  <c r="DE487" i="2" s="1"/>
  <c r="DB487" i="2" s="1"/>
  <c r="DH487" i="2"/>
  <c r="DG487" i="2" s="1"/>
  <c r="DI487" i="2"/>
  <c r="DK487" i="2"/>
  <c r="DL487" i="2"/>
  <c r="DJ487" i="2" s="1"/>
  <c r="DN487" i="2" a="1"/>
  <c r="DN487" i="2" s="1"/>
  <c r="DQ487" i="2" s="1"/>
  <c r="DO487" i="2"/>
  <c r="DP487" i="2"/>
  <c r="DM487" i="2" s="1"/>
  <c r="DR487" i="2"/>
  <c r="DS487" i="2"/>
  <c r="DT487" i="2"/>
  <c r="DU487" i="2"/>
  <c r="DV487" i="2"/>
  <c r="DW487" i="2"/>
  <c r="DX487" i="2"/>
  <c r="DY487" i="2"/>
  <c r="EA487" i="2" s="1"/>
  <c r="DZ487" i="2"/>
  <c r="EB487" i="2"/>
  <c r="ED487" i="2"/>
  <c r="EC487" i="2" s="1"/>
  <c r="EG487" i="2"/>
  <c r="EH487" i="2"/>
  <c r="C488" i="2"/>
  <c r="H488" i="2"/>
  <c r="G488" i="2" s="1"/>
  <c r="J488" i="2"/>
  <c r="L488" i="2"/>
  <c r="N488" i="2"/>
  <c r="O488" i="2"/>
  <c r="P488" i="2"/>
  <c r="M488" i="2" s="1"/>
  <c r="Q488" i="2"/>
  <c r="S488" i="2"/>
  <c r="T488" i="2"/>
  <c r="R488" i="2" s="1"/>
  <c r="U488" i="2"/>
  <c r="W488" i="2"/>
  <c r="X488" i="2"/>
  <c r="Y488" i="2"/>
  <c r="AA488" i="2" a="1"/>
  <c r="AA488" i="2"/>
  <c r="AB488" i="2" a="1"/>
  <c r="AB488" i="2" s="1"/>
  <c r="AD488" i="2" s="1"/>
  <c r="AC488" i="2"/>
  <c r="AF488" i="2" a="1"/>
  <c r="AF488" i="2"/>
  <c r="AG488" i="2" s="1"/>
  <c r="AH488" i="2"/>
  <c r="AI488" i="2"/>
  <c r="AK488" i="2"/>
  <c r="AJ488" i="2" s="1"/>
  <c r="AL488" i="2"/>
  <c r="AN488" i="2"/>
  <c r="AO488" i="2"/>
  <c r="AQ488" i="2"/>
  <c r="AP488" i="2" s="1"/>
  <c r="AR488" i="2"/>
  <c r="AS488" i="2"/>
  <c r="AT488" i="2"/>
  <c r="AU488" i="2"/>
  <c r="AW488" i="2"/>
  <c r="AV488" i="2" s="1"/>
  <c r="AX488" i="2"/>
  <c r="AZ488" i="2"/>
  <c r="AY488" i="2" s="1"/>
  <c r="BA488" i="2"/>
  <c r="BC488" i="2"/>
  <c r="BB488" i="2" s="1"/>
  <c r="BD488" i="2"/>
  <c r="BF488" i="2"/>
  <c r="BE488" i="2" s="1"/>
  <c r="BG488" i="2"/>
  <c r="BI488" i="2"/>
  <c r="BH488" i="2" s="1"/>
  <c r="BJ488" i="2"/>
  <c r="BK488" i="2"/>
  <c r="BL488" i="2" a="1"/>
  <c r="BL488" i="2"/>
  <c r="BM488" i="2"/>
  <c r="BN488" i="2"/>
  <c r="BP488" i="2"/>
  <c r="BQ488" i="2"/>
  <c r="BR488" i="2"/>
  <c r="BS488" i="2"/>
  <c r="BT488" i="2"/>
  <c r="BU488" i="2"/>
  <c r="BV488" i="2"/>
  <c r="BW488" i="2"/>
  <c r="BO488" i="2" s="1"/>
  <c r="BX488" i="2"/>
  <c r="BY488" i="2"/>
  <c r="BZ488" i="2"/>
  <c r="CB488" i="2"/>
  <c r="CC488" i="2"/>
  <c r="CD488" i="2"/>
  <c r="CE488" i="2"/>
  <c r="CF488" i="2"/>
  <c r="CH488" i="2"/>
  <c r="CJ488" i="2"/>
  <c r="CK488" i="2"/>
  <c r="CI488" i="2" s="1"/>
  <c r="CL488" i="2"/>
  <c r="CM488" i="2"/>
  <c r="CN488" i="2"/>
  <c r="CP488" i="2"/>
  <c r="CR488" i="2" s="1"/>
  <c r="CQ488" i="2"/>
  <c r="CU488" i="2"/>
  <c r="CT488" i="2" s="1"/>
  <c r="CV488" i="2"/>
  <c r="CX488" i="2"/>
  <c r="CY488" i="2" a="1"/>
  <c r="CY488" i="2"/>
  <c r="CZ488" i="2"/>
  <c r="CW488" i="2" s="1"/>
  <c r="DC488" i="2"/>
  <c r="DF488" i="2" s="1"/>
  <c r="DD488" i="2" a="1"/>
  <c r="DD488" i="2"/>
  <c r="DE488" i="2"/>
  <c r="DB488" i="2" s="1"/>
  <c r="DG488" i="2"/>
  <c r="DH488" i="2"/>
  <c r="DI488" i="2"/>
  <c r="DJ488" i="2"/>
  <c r="DK488" i="2"/>
  <c r="DL488" i="2"/>
  <c r="DN488" i="2" a="1"/>
  <c r="DN488" i="2"/>
  <c r="DP488" i="2" s="1"/>
  <c r="DM488" i="2" s="1"/>
  <c r="DO488" i="2"/>
  <c r="DQ488" i="2"/>
  <c r="DS488" i="2"/>
  <c r="DR488" i="2" s="1"/>
  <c r="DT488" i="2"/>
  <c r="DV488" i="2"/>
  <c r="DW488" i="2"/>
  <c r="DU488" i="2" s="1"/>
  <c r="DY488" i="2"/>
  <c r="DZ488" i="2" s="1"/>
  <c r="EB488" i="2"/>
  <c r="EC488" i="2"/>
  <c r="ED488" i="2"/>
  <c r="EE488" i="2"/>
  <c r="EF488" i="2"/>
  <c r="EG488" i="2"/>
  <c r="EH488" i="2"/>
  <c r="EI488" i="2"/>
  <c r="EJ488" i="2"/>
  <c r="C489" i="2"/>
  <c r="G489" i="2"/>
  <c r="H489" i="2"/>
  <c r="J489" i="2"/>
  <c r="L489" i="2"/>
  <c r="N489" i="2"/>
  <c r="O489" i="2"/>
  <c r="P489" i="2"/>
  <c r="Q489" i="2"/>
  <c r="M489" i="2" s="1"/>
  <c r="S489" i="2"/>
  <c r="T489" i="2"/>
  <c r="R489" i="2" s="1"/>
  <c r="U489" i="2"/>
  <c r="W489" i="2"/>
  <c r="X489" i="2"/>
  <c r="V489" i="2" s="1"/>
  <c r="Y489" i="2"/>
  <c r="AA489" i="2" a="1"/>
  <c r="AA489" i="2" s="1"/>
  <c r="AD489" i="2" s="1"/>
  <c r="Z489" i="2" s="1"/>
  <c r="AB489" i="2" a="1"/>
  <c r="AB489" i="2" s="1"/>
  <c r="AC489" i="2"/>
  <c r="AF489" i="2" a="1"/>
  <c r="AF489" i="2"/>
  <c r="AG489" i="2"/>
  <c r="AE489" i="2" s="1"/>
  <c r="AH489" i="2"/>
  <c r="AI489" i="2"/>
  <c r="AK489" i="2"/>
  <c r="AL489" i="2"/>
  <c r="AJ489" i="2" s="1"/>
  <c r="AM489" i="2"/>
  <c r="AN489" i="2"/>
  <c r="AO489" i="2"/>
  <c r="AP489" i="2"/>
  <c r="AQ489" i="2"/>
  <c r="AR489" i="2"/>
  <c r="AT489" i="2"/>
  <c r="AS489" i="2" s="1"/>
  <c r="AU489" i="2"/>
  <c r="AW489" i="2"/>
  <c r="AX489" i="2"/>
  <c r="AZ489" i="2"/>
  <c r="BA489" i="2"/>
  <c r="AY489" i="2" s="1"/>
  <c r="BC489" i="2"/>
  <c r="BB489" i="2" s="1"/>
  <c r="BD489" i="2"/>
  <c r="BF489" i="2"/>
  <c r="BE489" i="2" s="1"/>
  <c r="BG489" i="2"/>
  <c r="BI489" i="2"/>
  <c r="BJ489" i="2"/>
  <c r="BL489" i="2" a="1"/>
  <c r="BL489" i="2" s="1"/>
  <c r="BM489" i="2" s="1"/>
  <c r="BP489" i="2"/>
  <c r="BQ489" i="2"/>
  <c r="BR489" i="2"/>
  <c r="BS489" i="2"/>
  <c r="BT489" i="2"/>
  <c r="BU489" i="2"/>
  <c r="BV489" i="2"/>
  <c r="BK489" i="2" s="1"/>
  <c r="BW489" i="2"/>
  <c r="BY489" i="2"/>
  <c r="BZ489" i="2"/>
  <c r="BX489" i="2" s="1"/>
  <c r="CB489" i="2"/>
  <c r="CC489" i="2"/>
  <c r="CD489" i="2"/>
  <c r="CF489" i="2" s="1"/>
  <c r="CE489" i="2"/>
  <c r="CH489" i="2"/>
  <c r="CJ489" i="2"/>
  <c r="CI489" i="2" s="1"/>
  <c r="CK489" i="2"/>
  <c r="CL489" i="2"/>
  <c r="CN489" i="2"/>
  <c r="CM489" i="2" s="1"/>
  <c r="CO489" i="2"/>
  <c r="CP489" i="2"/>
  <c r="CQ489" i="2"/>
  <c r="CR489" i="2" s="1"/>
  <c r="CS489" i="2"/>
  <c r="CT489" i="2"/>
  <c r="CU489" i="2"/>
  <c r="CV489" i="2"/>
  <c r="CX489" i="2"/>
  <c r="CY489" i="2" a="1"/>
  <c r="CY489" i="2" s="1"/>
  <c r="DC489" i="2"/>
  <c r="DF489" i="2" s="1"/>
  <c r="DD489" i="2" a="1"/>
  <c r="DD489" i="2"/>
  <c r="DE489" i="2" s="1"/>
  <c r="DB489" i="2" s="1"/>
  <c r="DG489" i="2"/>
  <c r="DH489" i="2"/>
  <c r="DI489" i="2"/>
  <c r="DJ489" i="2"/>
  <c r="DK489" i="2"/>
  <c r="DL489" i="2"/>
  <c r="DN489" i="2" a="1"/>
  <c r="DN489" i="2" s="1"/>
  <c r="DQ489" i="2" s="1"/>
  <c r="DO489" i="2"/>
  <c r="DS489" i="2"/>
  <c r="DR489" i="2" s="1"/>
  <c r="DT489" i="2"/>
  <c r="DV489" i="2"/>
  <c r="DW489" i="2"/>
  <c r="DY489" i="2"/>
  <c r="DZ489" i="2"/>
  <c r="EA489" i="2"/>
  <c r="EB489" i="2"/>
  <c r="DX489" i="2" s="1"/>
  <c r="EC489" i="2"/>
  <c r="ED489" i="2"/>
  <c r="EF489" i="2" s="1"/>
  <c r="EE489" i="2"/>
  <c r="EG489" i="2"/>
  <c r="EH489" i="2"/>
  <c r="EI489" i="2"/>
  <c r="EJ489" i="2"/>
  <c r="C490" i="2"/>
  <c r="H490" i="2"/>
  <c r="G490" i="2" s="1"/>
  <c r="J490" i="2"/>
  <c r="L490" i="2"/>
  <c r="N490" i="2"/>
  <c r="O490" i="2"/>
  <c r="P490" i="2"/>
  <c r="Q490" i="2"/>
  <c r="M490" i="2" s="1"/>
  <c r="S490" i="2"/>
  <c r="T490" i="2"/>
  <c r="U490" i="2"/>
  <c r="W490" i="2"/>
  <c r="V490" i="2" s="1"/>
  <c r="X490" i="2"/>
  <c r="Y490" i="2"/>
  <c r="Z490" i="2"/>
  <c r="AA490" i="2" a="1"/>
  <c r="AA490" i="2"/>
  <c r="AD490" i="2" s="1"/>
  <c r="AB490" i="2" a="1"/>
  <c r="AB490" i="2"/>
  <c r="AC490" i="2"/>
  <c r="AF490" i="2" a="1"/>
  <c r="AF490" i="2" s="1"/>
  <c r="AG490" i="2" s="1"/>
  <c r="AE490" i="2" s="1"/>
  <c r="AH490" i="2"/>
  <c r="AI490" i="2"/>
  <c r="AJ490" i="2"/>
  <c r="AK490" i="2"/>
  <c r="AL490" i="2"/>
  <c r="AM490" i="2"/>
  <c r="AN490" i="2"/>
  <c r="AO490" i="2"/>
  <c r="AQ490" i="2"/>
  <c r="AP490" i="2" s="1"/>
  <c r="AR490" i="2"/>
  <c r="AS490" i="2"/>
  <c r="AT490" i="2"/>
  <c r="AU490" i="2"/>
  <c r="AV490" i="2"/>
  <c r="AW490" i="2"/>
  <c r="AX490" i="2"/>
  <c r="AZ490" i="2"/>
  <c r="BA490" i="2"/>
  <c r="AY490" i="2" s="1"/>
  <c r="BC490" i="2"/>
  <c r="BB490" i="2" s="1"/>
  <c r="BD490" i="2"/>
  <c r="BF490" i="2"/>
  <c r="BG490" i="2"/>
  <c r="BE490" i="2" s="1"/>
  <c r="BI490" i="2"/>
  <c r="BJ490" i="2"/>
  <c r="BL490" i="2" a="1"/>
  <c r="BL490" i="2"/>
  <c r="BP490" i="2"/>
  <c r="BQ490" i="2"/>
  <c r="BR490" i="2"/>
  <c r="BS490" i="2"/>
  <c r="BT490" i="2"/>
  <c r="BU490" i="2"/>
  <c r="BV490" i="2"/>
  <c r="BW490" i="2"/>
  <c r="BK490" i="2" s="1"/>
  <c r="BY490" i="2"/>
  <c r="BZ490" i="2"/>
  <c r="CB490" i="2"/>
  <c r="CC490" i="2"/>
  <c r="CD490" i="2"/>
  <c r="CF490" i="2" s="1"/>
  <c r="CG490" i="2" s="1"/>
  <c r="CA490" i="2" s="1"/>
  <c r="CE490" i="2"/>
  <c r="CH490" i="2"/>
  <c r="CJ490" i="2"/>
  <c r="CI490" i="2" s="1"/>
  <c r="CK490" i="2"/>
  <c r="CL490" i="2"/>
  <c r="CM490" i="2"/>
  <c r="CN490" i="2"/>
  <c r="CP490" i="2"/>
  <c r="CQ490" i="2"/>
  <c r="CR490" i="2"/>
  <c r="CU490" i="2"/>
  <c r="CV490" i="2"/>
  <c r="CX490" i="2"/>
  <c r="CY490" i="2" a="1"/>
  <c r="CY490" i="2" s="1"/>
  <c r="DC490" i="2"/>
  <c r="DF490" i="2" s="1"/>
  <c r="DD490" i="2" a="1"/>
  <c r="DD490" i="2" s="1"/>
  <c r="DE490" i="2"/>
  <c r="DB490" i="2" s="1"/>
  <c r="DH490" i="2"/>
  <c r="DG490" i="2" s="1"/>
  <c r="DI490" i="2"/>
  <c r="DK490" i="2"/>
  <c r="DJ490" i="2" s="1"/>
  <c r="DL490" i="2"/>
  <c r="DN490" i="2" a="1"/>
  <c r="DN490" i="2" s="1"/>
  <c r="DQ490" i="2" s="1"/>
  <c r="DO490" i="2"/>
  <c r="DP490" i="2" s="1"/>
  <c r="DM490" i="2" s="1"/>
  <c r="DS490" i="2"/>
  <c r="DR490" i="2" s="1"/>
  <c r="DT490" i="2"/>
  <c r="DV490" i="2"/>
  <c r="DW490" i="2"/>
  <c r="DU490" i="2" s="1"/>
  <c r="DX490" i="2"/>
  <c r="DY490" i="2"/>
  <c r="DZ490" i="2"/>
  <c r="EA490" i="2"/>
  <c r="EB490" i="2"/>
  <c r="EC490" i="2"/>
  <c r="ED490" i="2"/>
  <c r="EE490" i="2"/>
  <c r="EF490" i="2"/>
  <c r="EH490" i="2"/>
  <c r="EI490" i="2" s="1"/>
  <c r="EJ490" i="2"/>
  <c r="C491" i="2"/>
  <c r="G491" i="2"/>
  <c r="H491" i="2"/>
  <c r="J491" i="2"/>
  <c r="L491" i="2"/>
  <c r="I491" i="2" s="1"/>
  <c r="N491" i="2"/>
  <c r="O491" i="2"/>
  <c r="P491" i="2"/>
  <c r="Q491" i="2"/>
  <c r="S491" i="2"/>
  <c r="T491" i="2"/>
  <c r="R491" i="2" s="1"/>
  <c r="U491" i="2"/>
  <c r="W491" i="2"/>
  <c r="X491" i="2"/>
  <c r="Y491" i="2"/>
  <c r="AA491" i="2" a="1"/>
  <c r="AA491" i="2"/>
  <c r="AB491" i="2" a="1"/>
  <c r="AB491" i="2"/>
  <c r="AD491" i="2" s="1"/>
  <c r="AC491" i="2"/>
  <c r="AF491" i="2" a="1"/>
  <c r="AF491" i="2" s="1"/>
  <c r="AG491" i="2" s="1"/>
  <c r="AH491" i="2"/>
  <c r="AI491" i="2"/>
  <c r="AE491" i="2" s="1"/>
  <c r="AK491" i="2"/>
  <c r="AL491" i="2"/>
  <c r="AJ491" i="2" s="1"/>
  <c r="AM491" i="2"/>
  <c r="AN491" i="2"/>
  <c r="AO491" i="2"/>
  <c r="AQ491" i="2"/>
  <c r="AP491" i="2" s="1"/>
  <c r="AR491" i="2"/>
  <c r="AT491" i="2"/>
  <c r="AS491" i="2" s="1"/>
  <c r="AU491" i="2"/>
  <c r="AW491" i="2"/>
  <c r="AV491" i="2" s="1"/>
  <c r="AX491" i="2"/>
  <c r="AZ491" i="2"/>
  <c r="AY491" i="2" s="1"/>
  <c r="BA491" i="2"/>
  <c r="BC491" i="2"/>
  <c r="BB491" i="2" s="1"/>
  <c r="BD491" i="2"/>
  <c r="BF491" i="2"/>
  <c r="BG491" i="2"/>
  <c r="BE491" i="2" s="1"/>
  <c r="BH491" i="2"/>
  <c r="BI491" i="2"/>
  <c r="BJ491" i="2"/>
  <c r="BK491" i="2"/>
  <c r="BL491" i="2" a="1"/>
  <c r="BL491" i="2"/>
  <c r="BM491" i="2" s="1"/>
  <c r="BP491" i="2"/>
  <c r="BQ491" i="2"/>
  <c r="BR491" i="2"/>
  <c r="BS491" i="2"/>
  <c r="BT491" i="2"/>
  <c r="BU491" i="2"/>
  <c r="BV491" i="2"/>
  <c r="BW491" i="2"/>
  <c r="BO491" i="2" s="1"/>
  <c r="BX491" i="2"/>
  <c r="BY491" i="2"/>
  <c r="BZ491" i="2"/>
  <c r="CB491" i="2"/>
  <c r="CA491" i="2" s="1"/>
  <c r="CC491" i="2"/>
  <c r="CD491" i="2"/>
  <c r="CE491" i="2"/>
  <c r="CF491" i="2"/>
  <c r="CG491" i="2"/>
  <c r="CH491" i="2"/>
  <c r="CJ491" i="2"/>
  <c r="CK491" i="2"/>
  <c r="CL491" i="2"/>
  <c r="CN491" i="2"/>
  <c r="CM491" i="2" s="1"/>
  <c r="CP491" i="2"/>
  <c r="CR491" i="2" s="1"/>
  <c r="CQ491" i="2"/>
  <c r="CS491" i="2"/>
  <c r="CO491" i="2" s="1"/>
  <c r="CT491" i="2"/>
  <c r="CU491" i="2"/>
  <c r="CV491" i="2"/>
  <c r="CX491" i="2"/>
  <c r="CY491" i="2" a="1"/>
  <c r="CY491" i="2"/>
  <c r="CZ491" i="2"/>
  <c r="CW491" i="2" s="1"/>
  <c r="DA491" i="2"/>
  <c r="DC491" i="2"/>
  <c r="DD491" i="2" a="1"/>
  <c r="DD491" i="2" s="1"/>
  <c r="DG491" i="2"/>
  <c r="DH491" i="2"/>
  <c r="DI491" i="2"/>
  <c r="DK491" i="2"/>
  <c r="DJ491" i="2" s="1"/>
  <c r="DL491" i="2"/>
  <c r="DN491" i="2" a="1"/>
  <c r="DN491" i="2" s="1"/>
  <c r="DO491" i="2"/>
  <c r="DS491" i="2"/>
  <c r="DR491" i="2" s="1"/>
  <c r="DT491" i="2"/>
  <c r="DV491" i="2"/>
  <c r="DU491" i="2" s="1"/>
  <c r="DW491" i="2"/>
  <c r="DY491" i="2"/>
  <c r="DZ491" i="2" s="1"/>
  <c r="EB491" i="2"/>
  <c r="EC491" i="2"/>
  <c r="ED491" i="2"/>
  <c r="EE491" i="2"/>
  <c r="EF491" i="2"/>
  <c r="EG491" i="2"/>
  <c r="EH491" i="2"/>
  <c r="EJ491" i="2" s="1"/>
  <c r="EI491" i="2"/>
  <c r="C492" i="2"/>
  <c r="H492" i="2"/>
  <c r="G492" i="2" s="1"/>
  <c r="J492" i="2"/>
  <c r="L492" i="2"/>
  <c r="N492" i="2"/>
  <c r="O492" i="2"/>
  <c r="P492" i="2"/>
  <c r="Q492" i="2"/>
  <c r="S492" i="2"/>
  <c r="T492" i="2"/>
  <c r="U492" i="2"/>
  <c r="V492" i="2"/>
  <c r="W492" i="2"/>
  <c r="X492" i="2"/>
  <c r="Y492" i="2"/>
  <c r="AA492" i="2" a="1"/>
  <c r="AA492" i="2"/>
  <c r="AB492" i="2" a="1"/>
  <c r="AB492" i="2"/>
  <c r="AC492" i="2"/>
  <c r="AF492" i="2" a="1"/>
  <c r="AF492" i="2"/>
  <c r="AG492" i="2" s="1"/>
  <c r="AH492" i="2"/>
  <c r="AI492" i="2"/>
  <c r="AE492" i="2" s="1"/>
  <c r="AK492" i="2"/>
  <c r="AJ492" i="2" s="1"/>
  <c r="AL492" i="2"/>
  <c r="AN492" i="2"/>
  <c r="AM492" i="2" s="1"/>
  <c r="AO492" i="2"/>
  <c r="AQ492" i="2"/>
  <c r="AP492" i="2" s="1"/>
  <c r="AR492" i="2"/>
  <c r="AT492" i="2"/>
  <c r="AU492" i="2"/>
  <c r="AS492" i="2" s="1"/>
  <c r="AV492" i="2"/>
  <c r="AW492" i="2"/>
  <c r="AX492" i="2"/>
  <c r="AY492" i="2"/>
  <c r="AZ492" i="2"/>
  <c r="BA492" i="2"/>
  <c r="BC492" i="2"/>
  <c r="BD492" i="2"/>
  <c r="BE492" i="2"/>
  <c r="BF492" i="2"/>
  <c r="BG492" i="2"/>
  <c r="BH492" i="2"/>
  <c r="BI492" i="2"/>
  <c r="BJ492" i="2"/>
  <c r="BL492" i="2" a="1"/>
  <c r="BL492" i="2"/>
  <c r="BN492" i="2" s="1"/>
  <c r="BM492" i="2"/>
  <c r="BP492" i="2"/>
  <c r="BQ492" i="2"/>
  <c r="BR492" i="2"/>
  <c r="BS492" i="2"/>
  <c r="BT492" i="2"/>
  <c r="BU492" i="2"/>
  <c r="BK492" i="2" s="1"/>
  <c r="BV492" i="2"/>
  <c r="BW492" i="2"/>
  <c r="BX492" i="2"/>
  <c r="BY492" i="2"/>
  <c r="BZ492" i="2"/>
  <c r="CB492" i="2"/>
  <c r="CC492" i="2"/>
  <c r="CD492" i="2"/>
  <c r="CE492" i="2"/>
  <c r="CF492" i="2"/>
  <c r="CH492" i="2"/>
  <c r="CJ492" i="2"/>
  <c r="CK492" i="2"/>
  <c r="CL492" i="2"/>
  <c r="CM492" i="2"/>
  <c r="CN492" i="2"/>
  <c r="CP492" i="2"/>
  <c r="CS492" i="2" s="1"/>
  <c r="CQ492" i="2"/>
  <c r="CU492" i="2"/>
  <c r="CV492" i="2"/>
  <c r="CT492" i="2" s="1"/>
  <c r="CX492" i="2"/>
  <c r="CY492" i="2" a="1"/>
  <c r="CY492" i="2"/>
  <c r="CZ492" i="2" s="1"/>
  <c r="CW492" i="2" s="1"/>
  <c r="DA492" i="2"/>
  <c r="DC492" i="2"/>
  <c r="DF492" i="2" s="1"/>
  <c r="DD492" i="2" a="1"/>
  <c r="DD492" i="2"/>
  <c r="DE492" i="2"/>
  <c r="DB492" i="2" s="1"/>
  <c r="DH492" i="2"/>
  <c r="DI492" i="2"/>
  <c r="DK492" i="2"/>
  <c r="DL492" i="2"/>
  <c r="DJ492" i="2" s="1"/>
  <c r="DN492" i="2" a="1"/>
  <c r="DN492" i="2" s="1"/>
  <c r="DP492" i="2" s="1"/>
  <c r="DM492" i="2" s="1"/>
  <c r="DO492" i="2"/>
  <c r="DQ492" i="2"/>
  <c r="DS492" i="2"/>
  <c r="DT492" i="2"/>
  <c r="DV492" i="2"/>
  <c r="DU492" i="2" s="1"/>
  <c r="DW492" i="2"/>
  <c r="DY492" i="2"/>
  <c r="DZ492" i="2" s="1"/>
  <c r="EA492" i="2"/>
  <c r="EB492" i="2"/>
  <c r="EC492" i="2"/>
  <c r="ED492" i="2"/>
  <c r="EF492" i="2" s="1"/>
  <c r="EE492" i="2"/>
  <c r="EG492" i="2"/>
  <c r="EH492" i="2"/>
  <c r="EI492" i="2"/>
  <c r="EJ492" i="2"/>
  <c r="C493" i="2"/>
  <c r="G493" i="2"/>
  <c r="H493" i="2"/>
  <c r="J493" i="2"/>
  <c r="L493" i="2"/>
  <c r="N493" i="2"/>
  <c r="O493" i="2"/>
  <c r="P493" i="2"/>
  <c r="Q493" i="2"/>
  <c r="S493" i="2"/>
  <c r="T493" i="2"/>
  <c r="U493" i="2"/>
  <c r="W493" i="2"/>
  <c r="X493" i="2"/>
  <c r="V493" i="2" s="1"/>
  <c r="Y493" i="2"/>
  <c r="AA493" i="2" a="1"/>
  <c r="AA493" i="2" s="1"/>
  <c r="AD493" i="2" s="1"/>
  <c r="Z493" i="2" s="1"/>
  <c r="AB493" i="2" a="1"/>
  <c r="AB493" i="2"/>
  <c r="AC493" i="2"/>
  <c r="AF493" i="2" a="1"/>
  <c r="AF493" i="2"/>
  <c r="AG493" i="2" s="1"/>
  <c r="AE493" i="2" s="1"/>
  <c r="AH493" i="2"/>
  <c r="AI493" i="2"/>
  <c r="AK493" i="2"/>
  <c r="AL493" i="2"/>
  <c r="AJ493" i="2" s="1"/>
  <c r="AN493" i="2"/>
  <c r="AM493" i="2" s="1"/>
  <c r="AO493" i="2"/>
  <c r="AP493" i="2"/>
  <c r="AQ493" i="2"/>
  <c r="AR493" i="2"/>
  <c r="AT493" i="2"/>
  <c r="AS493" i="2" s="1"/>
  <c r="AU493" i="2"/>
  <c r="AW493" i="2"/>
  <c r="AV493" i="2" s="1"/>
  <c r="AX493" i="2"/>
  <c r="AZ493" i="2"/>
  <c r="BA493" i="2"/>
  <c r="AY493" i="2" s="1"/>
  <c r="BC493" i="2"/>
  <c r="BB493" i="2" s="1"/>
  <c r="BD493" i="2"/>
  <c r="BF493" i="2"/>
  <c r="BE493" i="2" s="1"/>
  <c r="BG493" i="2"/>
  <c r="BI493" i="2"/>
  <c r="BH493" i="2" s="1"/>
  <c r="BJ493" i="2"/>
  <c r="BL493" i="2" a="1"/>
  <c r="BL493" i="2" s="1"/>
  <c r="BM493" i="2" s="1"/>
  <c r="BN493" i="2"/>
  <c r="BP493" i="2"/>
  <c r="BQ493" i="2"/>
  <c r="BR493" i="2"/>
  <c r="BS493" i="2"/>
  <c r="BT493" i="2"/>
  <c r="BU493" i="2"/>
  <c r="BV493" i="2"/>
  <c r="BK493" i="2" s="1"/>
  <c r="BW493" i="2"/>
  <c r="BY493" i="2"/>
  <c r="BZ493" i="2"/>
  <c r="CB493" i="2"/>
  <c r="CA493" i="2" s="1"/>
  <c r="CC493" i="2"/>
  <c r="CD493" i="2"/>
  <c r="CF493" i="2" s="1"/>
  <c r="CE493" i="2"/>
  <c r="CG493" i="2"/>
  <c r="CH493" i="2"/>
  <c r="CJ493" i="2"/>
  <c r="CK493" i="2"/>
  <c r="CI493" i="2" s="1"/>
  <c r="CL493" i="2"/>
  <c r="CN493" i="2"/>
  <c r="CM493" i="2" s="1"/>
  <c r="CP493" i="2"/>
  <c r="CQ493" i="2"/>
  <c r="CU493" i="2"/>
  <c r="CV493" i="2"/>
  <c r="CT493" i="2" s="1"/>
  <c r="CX493" i="2"/>
  <c r="CY493" i="2" a="1"/>
  <c r="CY493" i="2"/>
  <c r="DC493" i="2"/>
  <c r="DD493" i="2" a="1"/>
  <c r="DD493" i="2" s="1"/>
  <c r="DF493" i="2" s="1"/>
  <c r="DE493" i="2"/>
  <c r="DB493" i="2" s="1"/>
  <c r="DH493" i="2"/>
  <c r="DG493" i="2" s="1"/>
  <c r="DI493" i="2"/>
  <c r="DJ493" i="2"/>
  <c r="DK493" i="2"/>
  <c r="DL493" i="2"/>
  <c r="DN493" i="2" a="1"/>
  <c r="DN493" i="2"/>
  <c r="DO493" i="2"/>
  <c r="DP493" i="2" s="1"/>
  <c r="DM493" i="2" s="1"/>
  <c r="DR493" i="2"/>
  <c r="DS493" i="2"/>
  <c r="DT493" i="2"/>
  <c r="DU493" i="2"/>
  <c r="DV493" i="2"/>
  <c r="DW493" i="2"/>
  <c r="DY493" i="2"/>
  <c r="EB493" i="2"/>
  <c r="ED493" i="2"/>
  <c r="EE493" i="2"/>
  <c r="EH493" i="2"/>
  <c r="EG493" i="2" s="1"/>
  <c r="EI493" i="2"/>
  <c r="C494" i="2"/>
  <c r="G494" i="2"/>
  <c r="H494" i="2"/>
  <c r="J494" i="2"/>
  <c r="L494" i="2"/>
  <c r="N494" i="2"/>
  <c r="O494" i="2"/>
  <c r="P494" i="2"/>
  <c r="Q494" i="2"/>
  <c r="S494" i="2"/>
  <c r="T494" i="2"/>
  <c r="R494" i="2" s="1"/>
  <c r="U494" i="2"/>
  <c r="W494" i="2"/>
  <c r="X494" i="2"/>
  <c r="Y494" i="2"/>
  <c r="AA494" i="2" a="1"/>
  <c r="AA494" i="2"/>
  <c r="AB494" i="2" a="1"/>
  <c r="AB494" i="2"/>
  <c r="AD494" i="2" s="1"/>
  <c r="Z494" i="2" s="1"/>
  <c r="AC494" i="2"/>
  <c r="AF494" i="2" a="1"/>
  <c r="AF494" i="2" s="1"/>
  <c r="AG494" i="2" s="1"/>
  <c r="AE494" i="2" s="1"/>
  <c r="AH494" i="2"/>
  <c r="AI494" i="2"/>
  <c r="AJ494" i="2"/>
  <c r="AK494" i="2"/>
  <c r="AL494" i="2"/>
  <c r="AM494" i="2"/>
  <c r="AN494" i="2"/>
  <c r="AO494" i="2"/>
  <c r="AQ494" i="2"/>
  <c r="AR494" i="2"/>
  <c r="AS494" i="2"/>
  <c r="AT494" i="2"/>
  <c r="AU494" i="2"/>
  <c r="AV494" i="2"/>
  <c r="AW494" i="2"/>
  <c r="AX494" i="2"/>
  <c r="AZ494" i="2"/>
  <c r="BA494" i="2"/>
  <c r="BB494" i="2"/>
  <c r="BC494" i="2"/>
  <c r="BD494" i="2"/>
  <c r="BE494" i="2"/>
  <c r="BF494" i="2"/>
  <c r="BG494" i="2"/>
  <c r="BI494" i="2"/>
  <c r="BH494" i="2" s="1"/>
  <c r="BJ494" i="2"/>
  <c r="BL494" i="2" a="1"/>
  <c r="BL494" i="2"/>
  <c r="BP494" i="2"/>
  <c r="BQ494" i="2"/>
  <c r="BR494" i="2"/>
  <c r="BS494" i="2"/>
  <c r="BT494" i="2"/>
  <c r="BU494" i="2"/>
  <c r="BV494" i="2"/>
  <c r="BW494" i="2"/>
  <c r="BY494" i="2"/>
  <c r="BZ494" i="2"/>
  <c r="BX494" i="2" s="1"/>
  <c r="CB494" i="2"/>
  <c r="CC494" i="2"/>
  <c r="CD494" i="2"/>
  <c r="CF494" i="2" s="1"/>
  <c r="CG494" i="2" s="1"/>
  <c r="CA494" i="2" s="1"/>
  <c r="CE494" i="2"/>
  <c r="CH494" i="2"/>
  <c r="CJ494" i="2"/>
  <c r="CK494" i="2"/>
  <c r="CL494" i="2"/>
  <c r="CI494" i="2" s="1"/>
  <c r="CN494" i="2"/>
  <c r="CM494" i="2" s="1"/>
  <c r="CP494" i="2"/>
  <c r="CQ494" i="2"/>
  <c r="CR494" i="2"/>
  <c r="CU494" i="2"/>
  <c r="CT494" i="2" s="1"/>
  <c r="CV494" i="2"/>
  <c r="CX494" i="2"/>
  <c r="CY494" i="2" a="1"/>
  <c r="CY494" i="2"/>
  <c r="CZ494" i="2" s="1"/>
  <c r="CW494" i="2" s="1"/>
  <c r="DA494" i="2"/>
  <c r="DC494" i="2"/>
  <c r="DF494" i="2" s="1"/>
  <c r="DD494" i="2" a="1"/>
  <c r="DD494" i="2"/>
  <c r="DE494" i="2"/>
  <c r="DB494" i="2" s="1"/>
  <c r="DH494" i="2"/>
  <c r="DI494" i="2"/>
  <c r="DK494" i="2"/>
  <c r="DJ494" i="2" s="1"/>
  <c r="DL494" i="2"/>
  <c r="DN494" i="2" a="1"/>
  <c r="DN494" i="2" s="1"/>
  <c r="DO494" i="2"/>
  <c r="DP494" i="2"/>
  <c r="DM494" i="2" s="1"/>
  <c r="DQ494" i="2"/>
  <c r="DS494" i="2"/>
  <c r="DR494" i="2" s="1"/>
  <c r="DT494" i="2"/>
  <c r="DV494" i="2"/>
  <c r="DW494" i="2"/>
  <c r="DU494" i="2" s="1"/>
  <c r="DY494" i="2"/>
  <c r="DX494" i="2" s="1"/>
  <c r="EB494" i="2"/>
  <c r="EC494" i="2"/>
  <c r="ED494" i="2"/>
  <c r="EE494" i="2"/>
  <c r="EF494" i="2"/>
  <c r="EG494" i="2"/>
  <c r="EH494" i="2"/>
  <c r="EJ494" i="2" s="1"/>
  <c r="EI494" i="2"/>
  <c r="C495" i="2"/>
  <c r="H495" i="2"/>
  <c r="G495" i="2" s="1"/>
  <c r="J495" i="2"/>
  <c r="I495" i="2"/>
  <c r="L495" i="2"/>
  <c r="N495" i="2"/>
  <c r="O495" i="2"/>
  <c r="P495" i="2"/>
  <c r="Q495" i="2"/>
  <c r="S495" i="2"/>
  <c r="T495" i="2"/>
  <c r="R495" i="2" s="1"/>
  <c r="U495" i="2"/>
  <c r="W495" i="2"/>
  <c r="X495" i="2"/>
  <c r="V495" i="2" s="1"/>
  <c r="Y495" i="2"/>
  <c r="AA495" i="2" a="1"/>
  <c r="AA495" i="2"/>
  <c r="AB495" i="2" a="1"/>
  <c r="AB495" i="2" s="1"/>
  <c r="AD495" i="2" s="1"/>
  <c r="AC495" i="2"/>
  <c r="AF495" i="2" a="1"/>
  <c r="AF495" i="2" s="1"/>
  <c r="AG495" i="2"/>
  <c r="AH495" i="2"/>
  <c r="AI495" i="2"/>
  <c r="AE495" i="2" s="1"/>
  <c r="AK495" i="2"/>
  <c r="AL495" i="2"/>
  <c r="AJ495" i="2" s="1"/>
  <c r="AM495" i="2"/>
  <c r="AN495" i="2"/>
  <c r="AO495" i="2"/>
  <c r="AQ495" i="2"/>
  <c r="AP495" i="2" s="1"/>
  <c r="AR495" i="2"/>
  <c r="AT495" i="2"/>
  <c r="AU495" i="2"/>
  <c r="AS495" i="2" s="1"/>
  <c r="AW495" i="2"/>
  <c r="AX495" i="2"/>
  <c r="AZ495" i="2"/>
  <c r="AY495" i="2" s="1"/>
  <c r="BA495" i="2"/>
  <c r="BB495" i="2"/>
  <c r="BC495" i="2"/>
  <c r="BD495" i="2"/>
  <c r="BF495" i="2"/>
  <c r="BE495" i="2" s="1"/>
  <c r="BG495" i="2"/>
  <c r="BI495" i="2"/>
  <c r="BH495" i="2" s="1"/>
  <c r="BJ495" i="2"/>
  <c r="BL495" i="2" a="1"/>
  <c r="BL495" i="2"/>
  <c r="BM495" i="2"/>
  <c r="BN495" i="2"/>
  <c r="BP495" i="2"/>
  <c r="BQ495" i="2"/>
  <c r="BR495" i="2"/>
  <c r="BS495" i="2"/>
  <c r="BT495" i="2"/>
  <c r="BU495" i="2"/>
  <c r="BO495" i="2" s="1"/>
  <c r="BV495" i="2"/>
  <c r="BW495" i="2"/>
  <c r="BX495" i="2"/>
  <c r="BY495" i="2"/>
  <c r="BZ495" i="2"/>
  <c r="CB495" i="2"/>
  <c r="CC495" i="2"/>
  <c r="CD495" i="2"/>
  <c r="CF495" i="2" s="1"/>
  <c r="CE495" i="2"/>
  <c r="CG495" i="2"/>
  <c r="CH495" i="2"/>
  <c r="CJ495" i="2"/>
  <c r="CI495" i="2" s="1"/>
  <c r="CK495" i="2"/>
  <c r="CL495" i="2"/>
  <c r="CM495" i="2"/>
  <c r="CN495" i="2"/>
  <c r="CP495" i="2"/>
  <c r="CQ495" i="2"/>
  <c r="CU495" i="2"/>
  <c r="CV495" i="2"/>
  <c r="CX495" i="2"/>
  <c r="DA495" i="2" s="1"/>
  <c r="CY495" i="2" a="1"/>
  <c r="CY495" i="2"/>
  <c r="CZ495" i="2"/>
  <c r="CW495" i="2" s="1"/>
  <c r="DC495" i="2"/>
  <c r="DD495" i="2" a="1"/>
  <c r="DD495" i="2" s="1"/>
  <c r="DG495" i="2"/>
  <c r="DH495" i="2"/>
  <c r="DI495" i="2"/>
  <c r="DK495" i="2"/>
  <c r="DJ495" i="2" s="1"/>
  <c r="DL495" i="2"/>
  <c r="DN495" i="2" a="1"/>
  <c r="DN495" i="2"/>
  <c r="DO495" i="2"/>
  <c r="DP495" i="2" s="1"/>
  <c r="DM495" i="2" s="1"/>
  <c r="DR495" i="2"/>
  <c r="DS495" i="2"/>
  <c r="DT495" i="2"/>
  <c r="DU495" i="2"/>
  <c r="DV495" i="2"/>
  <c r="DW495" i="2"/>
  <c r="DX495" i="2"/>
  <c r="DY495" i="2"/>
  <c r="DZ495" i="2"/>
  <c r="EA495" i="2"/>
  <c r="EB495" i="2"/>
  <c r="EC495" i="2"/>
  <c r="ED495" i="2"/>
  <c r="EE495" i="2"/>
  <c r="EF495" i="2"/>
  <c r="EH495" i="2"/>
  <c r="EI495" i="2"/>
  <c r="C496" i="2"/>
  <c r="G496" i="2"/>
  <c r="H496" i="2"/>
  <c r="J496" i="2"/>
  <c r="L496" i="2"/>
  <c r="N496" i="2"/>
  <c r="O496" i="2"/>
  <c r="P496" i="2"/>
  <c r="Q496" i="2"/>
  <c r="S496" i="2"/>
  <c r="R496" i="2" s="1"/>
  <c r="T496" i="2"/>
  <c r="U496" i="2"/>
  <c r="W496" i="2"/>
  <c r="X496" i="2"/>
  <c r="V496" i="2" s="1"/>
  <c r="Y496" i="2"/>
  <c r="AA496" i="2" a="1"/>
  <c r="AA496" i="2"/>
  <c r="AB496" i="2" a="1"/>
  <c r="AB496" i="2"/>
  <c r="AD496" i="2" s="1"/>
  <c r="Z496" i="2" s="1"/>
  <c r="AC496" i="2"/>
  <c r="AF496" i="2" a="1"/>
  <c r="AF496" i="2" s="1"/>
  <c r="AG496" i="2" s="1"/>
  <c r="AH496" i="2"/>
  <c r="AI496" i="2"/>
  <c r="AJ496" i="2"/>
  <c r="AK496" i="2"/>
  <c r="AL496" i="2"/>
  <c r="AN496" i="2"/>
  <c r="AO496" i="2"/>
  <c r="AM496" i="2" s="1"/>
  <c r="AP496" i="2"/>
  <c r="AQ496" i="2"/>
  <c r="AR496" i="2"/>
  <c r="AT496" i="2"/>
  <c r="AU496" i="2"/>
  <c r="AS496" i="2" s="1"/>
  <c r="AW496" i="2"/>
  <c r="AX496" i="2"/>
  <c r="AV496" i="2" s="1"/>
  <c r="AY496" i="2"/>
  <c r="AZ496" i="2"/>
  <c r="BA496" i="2"/>
  <c r="BC496" i="2"/>
  <c r="BB496" i="2" s="1"/>
  <c r="BD496" i="2"/>
  <c r="BF496" i="2"/>
  <c r="BG496" i="2"/>
  <c r="BE496" i="2" s="1"/>
  <c r="BH496" i="2"/>
  <c r="BI496" i="2"/>
  <c r="BJ496" i="2"/>
  <c r="BK496" i="2"/>
  <c r="BL496" i="2" a="1"/>
  <c r="BL496" i="2"/>
  <c r="BM496" i="2" s="1"/>
  <c r="BN496" i="2"/>
  <c r="BP496" i="2"/>
  <c r="BQ496" i="2"/>
  <c r="BR496" i="2"/>
  <c r="BS496" i="2"/>
  <c r="BT496" i="2"/>
  <c r="BU496" i="2"/>
  <c r="BV496" i="2"/>
  <c r="BW496" i="2"/>
  <c r="BO496" i="2" s="1"/>
  <c r="BY496" i="2"/>
  <c r="BZ496" i="2"/>
  <c r="BX496" i="2" s="1"/>
  <c r="CB496" i="2"/>
  <c r="CC496" i="2"/>
  <c r="CD496" i="2"/>
  <c r="CF496" i="2" s="1"/>
  <c r="CE496" i="2"/>
  <c r="CH496" i="2"/>
  <c r="CI496" i="2"/>
  <c r="CJ496" i="2"/>
  <c r="CK496" i="2"/>
  <c r="CL496" i="2"/>
  <c r="CN496" i="2"/>
  <c r="CM496" i="2" s="1"/>
  <c r="CP496" i="2"/>
  <c r="CS496" i="2" s="1"/>
  <c r="CQ496" i="2"/>
  <c r="CR496" i="2"/>
  <c r="CU496" i="2"/>
  <c r="CV496" i="2"/>
  <c r="CT496" i="2" s="1"/>
  <c r="CX496" i="2"/>
  <c r="CY496" i="2" a="1"/>
  <c r="CY496" i="2" s="1"/>
  <c r="CZ496" i="2"/>
  <c r="CW496" i="2" s="1"/>
  <c r="DA496" i="2"/>
  <c r="DC496" i="2"/>
  <c r="DD496" i="2" a="1"/>
  <c r="DD496" i="2"/>
  <c r="DE496" i="2"/>
  <c r="DB496" i="2" s="1"/>
  <c r="DH496" i="2"/>
  <c r="DG496" i="2" s="1"/>
  <c r="DI496" i="2"/>
  <c r="DK496" i="2"/>
  <c r="DL496" i="2"/>
  <c r="DJ496" i="2" s="1"/>
  <c r="DN496" i="2" a="1"/>
  <c r="DN496" i="2"/>
  <c r="DQ496" i="2" s="1"/>
  <c r="DO496" i="2"/>
  <c r="DP496" i="2"/>
  <c r="DM496" i="2" s="1"/>
  <c r="DS496" i="2"/>
  <c r="DR496" i="2" s="1"/>
  <c r="DT496" i="2"/>
  <c r="DU496" i="2"/>
  <c r="DV496" i="2"/>
  <c r="DW496" i="2"/>
  <c r="DY496" i="2"/>
  <c r="EB496" i="2"/>
  <c r="ED496" i="2"/>
  <c r="EE496" i="2" s="1"/>
  <c r="EF496" i="2"/>
  <c r="EG496" i="2"/>
  <c r="EH496" i="2"/>
  <c r="EI496" i="2"/>
  <c r="EJ496" i="2"/>
  <c r="C497" i="2"/>
  <c r="G497" i="2"/>
  <c r="H497" i="2"/>
  <c r="J497" i="2"/>
  <c r="I497" i="2" s="1"/>
  <c r="L497" i="2"/>
  <c r="N497" i="2"/>
  <c r="O497" i="2"/>
  <c r="P497" i="2"/>
  <c r="Q497" i="2"/>
  <c r="S497" i="2"/>
  <c r="T497" i="2"/>
  <c r="U497" i="2"/>
  <c r="W497" i="2"/>
  <c r="X497" i="2"/>
  <c r="Y497" i="2"/>
  <c r="AA497" i="2" a="1"/>
  <c r="AA497" i="2" s="1"/>
  <c r="AB497" i="2" a="1"/>
  <c r="AB497" i="2"/>
  <c r="AD497" i="2" s="1"/>
  <c r="Z497" i="2" s="1"/>
  <c r="AC497" i="2"/>
  <c r="AF497" i="2" a="1"/>
  <c r="AF497" i="2" s="1"/>
  <c r="AG497" i="2" s="1"/>
  <c r="AE497" i="2" s="1"/>
  <c r="AH497" i="2"/>
  <c r="AI497" i="2"/>
  <c r="AK497" i="2"/>
  <c r="AL497" i="2"/>
  <c r="AJ497" i="2" s="1"/>
  <c r="AN497" i="2"/>
  <c r="AO497" i="2"/>
  <c r="AQ497" i="2"/>
  <c r="AP497" i="2" s="1"/>
  <c r="AR497" i="2"/>
  <c r="AT497" i="2"/>
  <c r="AS497" i="2" s="1"/>
  <c r="AU497" i="2"/>
  <c r="AW497" i="2"/>
  <c r="AV497" i="2" s="1"/>
  <c r="AX497" i="2"/>
  <c r="AZ497" i="2"/>
  <c r="BA497" i="2"/>
  <c r="AY497" i="2" s="1"/>
  <c r="BC497" i="2"/>
  <c r="BB497" i="2" s="1"/>
  <c r="BD497" i="2"/>
  <c r="BE497" i="2"/>
  <c r="BF497" i="2"/>
  <c r="BG497" i="2"/>
  <c r="BI497" i="2"/>
  <c r="BH497" i="2" s="1"/>
  <c r="BJ497" i="2"/>
  <c r="BL497" i="2" a="1"/>
  <c r="BL497" i="2" s="1"/>
  <c r="BP497" i="2"/>
  <c r="BQ497" i="2"/>
  <c r="BR497" i="2"/>
  <c r="BS497" i="2"/>
  <c r="BT497" i="2"/>
  <c r="BU497" i="2"/>
  <c r="BV497" i="2"/>
  <c r="BW497" i="2"/>
  <c r="BX497" i="2"/>
  <c r="BY497" i="2"/>
  <c r="BZ497" i="2"/>
  <c r="CB497" i="2"/>
  <c r="CC497" i="2"/>
  <c r="CD497" i="2"/>
  <c r="CE497" i="2"/>
  <c r="CF497" i="2"/>
  <c r="CH497" i="2"/>
  <c r="CJ497" i="2"/>
  <c r="CI497" i="2" s="1"/>
  <c r="CK497" i="2"/>
  <c r="CL497" i="2"/>
  <c r="CN497" i="2"/>
  <c r="CM497" i="2" s="1"/>
  <c r="CP497" i="2"/>
  <c r="CQ497" i="2"/>
  <c r="CR497" i="2" s="1"/>
  <c r="CO497" i="2" s="1"/>
  <c r="CS497" i="2"/>
  <c r="CT497" i="2"/>
  <c r="CU497" i="2"/>
  <c r="CV497" i="2"/>
  <c r="CX497" i="2"/>
  <c r="CY497" i="2" a="1"/>
  <c r="CY497" i="2" s="1"/>
  <c r="DC497" i="2"/>
  <c r="DD497" i="2" a="1"/>
  <c r="DD497" i="2"/>
  <c r="DH497" i="2"/>
  <c r="DG497" i="2" s="1"/>
  <c r="DI497" i="2"/>
  <c r="DK497" i="2"/>
  <c r="DL497" i="2"/>
  <c r="DJ497" i="2" s="1"/>
  <c r="DN497" i="2" a="1"/>
  <c r="DN497" i="2" s="1"/>
  <c r="DQ497" i="2" s="1"/>
  <c r="DO497" i="2"/>
  <c r="DS497" i="2"/>
  <c r="DT497" i="2"/>
  <c r="DR497" i="2" s="1"/>
  <c r="DV497" i="2"/>
  <c r="DU497" i="2" s="1"/>
  <c r="DW497" i="2"/>
  <c r="DY497" i="2"/>
  <c r="EA497" i="2" s="1"/>
  <c r="DZ497" i="2"/>
  <c r="EB497" i="2"/>
  <c r="EC497" i="2"/>
  <c r="ED497" i="2"/>
  <c r="EF497" i="2" s="1"/>
  <c r="EE497" i="2"/>
  <c r="EH497" i="2"/>
  <c r="EG497" i="2" s="1"/>
  <c r="EI497" i="2"/>
  <c r="C498" i="2"/>
  <c r="H498" i="2"/>
  <c r="G498" i="2" s="1"/>
  <c r="J498" i="2"/>
  <c r="L498" i="2"/>
  <c r="N498" i="2"/>
  <c r="O498" i="2"/>
  <c r="P498" i="2"/>
  <c r="Q498" i="2"/>
  <c r="S498" i="2"/>
  <c r="T498" i="2"/>
  <c r="U498" i="2"/>
  <c r="W498" i="2"/>
  <c r="X498" i="2"/>
  <c r="Y498" i="2"/>
  <c r="AA498" i="2" a="1"/>
  <c r="AA498" i="2" s="1"/>
  <c r="AB498" i="2" a="1"/>
  <c r="AB498" i="2"/>
  <c r="AC498" i="2"/>
  <c r="Z498" i="2" s="1"/>
  <c r="AD498" i="2"/>
  <c r="AF498" i="2" a="1"/>
  <c r="AF498" i="2" s="1"/>
  <c r="AG498" i="2" s="1"/>
  <c r="AH498" i="2"/>
  <c r="AI498" i="2"/>
  <c r="AE498" i="2" s="1"/>
  <c r="AK498" i="2"/>
  <c r="AL498" i="2"/>
  <c r="AJ498" i="2" s="1"/>
  <c r="AN498" i="2"/>
  <c r="AM498" i="2" s="1"/>
  <c r="AO498" i="2"/>
  <c r="AQ498" i="2"/>
  <c r="AR498" i="2"/>
  <c r="AT498" i="2"/>
  <c r="AS498" i="2" s="1"/>
  <c r="AU498" i="2"/>
  <c r="AW498" i="2"/>
  <c r="AV498" i="2" s="1"/>
  <c r="AX498" i="2"/>
  <c r="AZ498" i="2"/>
  <c r="AY498" i="2" s="1"/>
  <c r="BA498" i="2"/>
  <c r="BC498" i="2"/>
  <c r="BB498" i="2" s="1"/>
  <c r="BD498" i="2"/>
  <c r="BF498" i="2"/>
  <c r="BG498" i="2"/>
  <c r="BE498" i="2" s="1"/>
  <c r="BH498" i="2"/>
  <c r="BI498" i="2"/>
  <c r="BJ498" i="2"/>
  <c r="BK498" i="2"/>
  <c r="BL498" i="2" a="1"/>
  <c r="BL498" i="2"/>
  <c r="BP498" i="2"/>
  <c r="BQ498" i="2"/>
  <c r="BR498" i="2"/>
  <c r="BS498" i="2"/>
  <c r="BT498" i="2"/>
  <c r="BU498" i="2"/>
  <c r="BV498" i="2"/>
  <c r="BW498" i="2"/>
  <c r="BO498" i="2" s="1"/>
  <c r="BY498" i="2"/>
  <c r="BX498" i="2" s="1"/>
  <c r="BZ498" i="2"/>
  <c r="CB498" i="2"/>
  <c r="CA498" i="2" s="1"/>
  <c r="CC498" i="2"/>
  <c r="CD498" i="2"/>
  <c r="CE498" i="2"/>
  <c r="CF498" i="2"/>
  <c r="CG498" i="2"/>
  <c r="CH498" i="2"/>
  <c r="CJ498" i="2"/>
  <c r="CI498" i="2" s="1"/>
  <c r="CK498" i="2"/>
  <c r="CL498" i="2"/>
  <c r="CN498" i="2"/>
  <c r="CM498" i="2" s="1"/>
  <c r="CP498" i="2"/>
  <c r="CQ498" i="2"/>
  <c r="CR498" i="2"/>
  <c r="CU498" i="2"/>
  <c r="CV498" i="2"/>
  <c r="CT498" i="2" s="1"/>
  <c r="CX498" i="2"/>
  <c r="CY498" i="2" a="1"/>
  <c r="CY498" i="2"/>
  <c r="CZ498" i="2" s="1"/>
  <c r="CW498" i="2" s="1"/>
  <c r="DA498" i="2"/>
  <c r="DC498" i="2"/>
  <c r="DD498" i="2" a="1"/>
  <c r="DD498" i="2"/>
  <c r="DF498" i="2" s="1"/>
  <c r="DE498" i="2"/>
  <c r="DB498" i="2" s="1"/>
  <c r="DH498" i="2"/>
  <c r="DI498" i="2"/>
  <c r="DK498" i="2"/>
  <c r="DL498" i="2"/>
  <c r="DJ498" i="2" s="1"/>
  <c r="DN498" i="2" a="1"/>
  <c r="DN498" i="2" s="1"/>
  <c r="DP498" i="2" s="1"/>
  <c r="DM498" i="2" s="1"/>
  <c r="DO498" i="2"/>
  <c r="DQ498" i="2"/>
  <c r="DS498" i="2"/>
  <c r="DT498" i="2"/>
  <c r="DR498" i="2" s="1"/>
  <c r="DU498" i="2"/>
  <c r="DV498" i="2"/>
  <c r="DW498" i="2"/>
  <c r="DY498" i="2"/>
  <c r="EB498" i="2"/>
  <c r="EC498" i="2"/>
  <c r="ED498" i="2"/>
  <c r="EE498" i="2"/>
  <c r="EF498" i="2"/>
  <c r="EH498" i="2"/>
  <c r="C499" i="2"/>
  <c r="H499" i="2"/>
  <c r="G499" i="2" s="1"/>
  <c r="J499" i="2"/>
  <c r="L499" i="2"/>
  <c r="N499" i="2"/>
  <c r="O499" i="2"/>
  <c r="P499" i="2"/>
  <c r="Q499" i="2"/>
  <c r="S499" i="2"/>
  <c r="T499" i="2"/>
  <c r="R499" i="2" s="1"/>
  <c r="U499" i="2"/>
  <c r="W499" i="2"/>
  <c r="V499" i="2" s="1"/>
  <c r="X499" i="2"/>
  <c r="Y499" i="2"/>
  <c r="Z499" i="2"/>
  <c r="AA499" i="2" a="1"/>
  <c r="AA499" i="2"/>
  <c r="AB499" i="2" a="1"/>
  <c r="AB499" i="2"/>
  <c r="AD499" i="2" s="1"/>
  <c r="AC499" i="2"/>
  <c r="AF499" i="2" a="1"/>
  <c r="AF499" i="2" s="1"/>
  <c r="AG499" i="2"/>
  <c r="AH499" i="2"/>
  <c r="AI499" i="2"/>
  <c r="AK499" i="2"/>
  <c r="AL499" i="2"/>
  <c r="AJ499" i="2" s="1"/>
  <c r="AN499" i="2"/>
  <c r="AO499" i="2"/>
  <c r="AM499" i="2" s="1"/>
  <c r="AP499" i="2"/>
  <c r="AQ499" i="2"/>
  <c r="AR499" i="2"/>
  <c r="AT499" i="2"/>
  <c r="AS499" i="2" s="1"/>
  <c r="AU499" i="2"/>
  <c r="AW499" i="2"/>
  <c r="AX499" i="2"/>
  <c r="AY499" i="2"/>
  <c r="AZ499" i="2"/>
  <c r="BA499" i="2"/>
  <c r="BC499" i="2"/>
  <c r="BB499" i="2" s="1"/>
  <c r="BD499" i="2"/>
  <c r="BF499" i="2"/>
  <c r="BG499" i="2"/>
  <c r="BI499" i="2"/>
  <c r="BH499" i="2" s="1"/>
  <c r="BJ499" i="2"/>
  <c r="BL499" i="2" a="1"/>
  <c r="BL499" i="2"/>
  <c r="BM499" i="2"/>
  <c r="BN499" i="2"/>
  <c r="BP499" i="2"/>
  <c r="BQ499" i="2"/>
  <c r="BR499" i="2"/>
  <c r="BS499" i="2"/>
  <c r="BT499" i="2"/>
  <c r="BU499" i="2"/>
  <c r="BV499" i="2"/>
  <c r="BW499" i="2"/>
  <c r="BY499" i="2"/>
  <c r="BZ499" i="2"/>
  <c r="BX499" i="2" s="1"/>
  <c r="CB499" i="2"/>
  <c r="CC499" i="2"/>
  <c r="CD499" i="2"/>
  <c r="CF499" i="2" s="1"/>
  <c r="CG499" i="2" s="1"/>
  <c r="CE499" i="2"/>
  <c r="CH499" i="2"/>
  <c r="CJ499" i="2"/>
  <c r="CI499" i="2" s="1"/>
  <c r="CK499" i="2"/>
  <c r="CL499" i="2"/>
  <c r="CN499" i="2"/>
  <c r="CM499" i="2" s="1"/>
  <c r="CP499" i="2"/>
  <c r="CS499" i="2" s="1"/>
  <c r="CO499" i="2" s="1"/>
  <c r="CQ499" i="2"/>
  <c r="CR499" i="2"/>
  <c r="CT499" i="2"/>
  <c r="CU499" i="2"/>
  <c r="CV499" i="2"/>
  <c r="CW499" i="2"/>
  <c r="CX499" i="2"/>
  <c r="CY499" i="2" a="1"/>
  <c r="CY499" i="2"/>
  <c r="CZ499" i="2" s="1"/>
  <c r="DA499" i="2"/>
  <c r="DC499" i="2"/>
  <c r="DD499" i="2" a="1"/>
  <c r="DD499" i="2"/>
  <c r="DH499" i="2"/>
  <c r="DI499" i="2"/>
  <c r="DG499" i="2" s="1"/>
  <c r="DJ499" i="2"/>
  <c r="DK499" i="2"/>
  <c r="DL499" i="2"/>
  <c r="DN499" i="2" a="1"/>
  <c r="DN499" i="2" s="1"/>
  <c r="DQ499" i="2" s="1"/>
  <c r="DO499" i="2"/>
  <c r="DS499" i="2"/>
  <c r="DR499" i="2" s="1"/>
  <c r="DT499" i="2"/>
  <c r="DV499" i="2"/>
  <c r="DU499" i="2" s="1"/>
  <c r="DW499" i="2"/>
  <c r="DY499" i="2"/>
  <c r="DX499" i="2" s="1"/>
  <c r="EA499" i="2"/>
  <c r="EB499" i="2"/>
  <c r="ED499" i="2"/>
  <c r="EF499" i="2" s="1"/>
  <c r="EE499" i="2"/>
  <c r="EH499" i="2"/>
  <c r="EJ499" i="2" s="1"/>
  <c r="C500" i="2"/>
  <c r="H500" i="2"/>
  <c r="G500" i="2" s="1"/>
  <c r="J500" i="2"/>
  <c r="L500" i="2"/>
  <c r="I500" i="2" s="1"/>
  <c r="N500" i="2"/>
  <c r="O500" i="2"/>
  <c r="P500" i="2"/>
  <c r="Q500" i="2"/>
  <c r="S500" i="2"/>
  <c r="T500" i="2"/>
  <c r="U500" i="2"/>
  <c r="W500" i="2"/>
  <c r="X500" i="2"/>
  <c r="Y500" i="2"/>
  <c r="AA500" i="2" a="1"/>
  <c r="AA500" i="2"/>
  <c r="AB500" i="2" a="1"/>
  <c r="AB500" i="2" s="1"/>
  <c r="AD500" i="2" s="1"/>
  <c r="Z500" i="2" s="1"/>
  <c r="AC500" i="2"/>
  <c r="AF500" i="2" a="1"/>
  <c r="AF500" i="2" s="1"/>
  <c r="AG500" i="2" s="1"/>
  <c r="AH500" i="2"/>
  <c r="AI500" i="2"/>
  <c r="AK500" i="2"/>
  <c r="AJ500" i="2" s="1"/>
  <c r="AL500" i="2"/>
  <c r="AN500" i="2"/>
  <c r="AM500" i="2" s="1"/>
  <c r="AO500" i="2"/>
  <c r="AQ500" i="2"/>
  <c r="AP500" i="2" s="1"/>
  <c r="AR500" i="2"/>
  <c r="AS500" i="2"/>
  <c r="AT500" i="2"/>
  <c r="AU500" i="2"/>
  <c r="AV500" i="2"/>
  <c r="AW500" i="2"/>
  <c r="AX500" i="2"/>
  <c r="AZ500" i="2"/>
  <c r="BA500" i="2"/>
  <c r="AY500" i="2" s="1"/>
  <c r="BC500" i="2"/>
  <c r="BD500" i="2"/>
  <c r="BE500" i="2"/>
  <c r="BF500" i="2"/>
  <c r="BG500" i="2"/>
  <c r="BH500" i="2"/>
  <c r="BI500" i="2"/>
  <c r="BJ500" i="2"/>
  <c r="BL500" i="2" a="1"/>
  <c r="BL500" i="2"/>
  <c r="BP500" i="2"/>
  <c r="BQ500" i="2"/>
  <c r="BR500" i="2"/>
  <c r="BS500" i="2"/>
  <c r="BT500" i="2"/>
  <c r="BU500" i="2"/>
  <c r="BK500" i="2" s="1"/>
  <c r="BV500" i="2"/>
  <c r="BW500" i="2"/>
  <c r="BO500" i="2" s="1"/>
  <c r="BY500" i="2"/>
  <c r="BZ500" i="2"/>
  <c r="BX500" i="2" s="1"/>
  <c r="CB500" i="2"/>
  <c r="CC500" i="2"/>
  <c r="CD500" i="2"/>
  <c r="CE500" i="2"/>
  <c r="CH500" i="2"/>
  <c r="CJ500" i="2"/>
  <c r="CI500" i="2" s="1"/>
  <c r="CK500" i="2"/>
  <c r="CL500" i="2"/>
  <c r="CM500" i="2"/>
  <c r="CN500" i="2"/>
  <c r="CP500" i="2"/>
  <c r="CQ500" i="2"/>
  <c r="CR500" i="2"/>
  <c r="CS500" i="2"/>
  <c r="CO500" i="2" s="1"/>
  <c r="CU500" i="2"/>
  <c r="CT500" i="2" s="1"/>
  <c r="CV500" i="2"/>
  <c r="CX500" i="2"/>
  <c r="CY500" i="2" a="1"/>
  <c r="CY500" i="2"/>
  <c r="CZ500" i="2"/>
  <c r="CW500" i="2" s="1"/>
  <c r="DA500" i="2"/>
  <c r="DC500" i="2"/>
  <c r="DF500" i="2" s="1"/>
  <c r="DD500" i="2" a="1"/>
  <c r="DD500" i="2"/>
  <c r="DE500" i="2" s="1"/>
  <c r="DB500" i="2" s="1"/>
  <c r="DH500" i="2"/>
  <c r="DG500" i="2" s="1"/>
  <c r="DI500" i="2"/>
  <c r="DK500" i="2"/>
  <c r="DL500" i="2"/>
  <c r="DJ500" i="2" s="1"/>
  <c r="DN500" i="2" a="1"/>
  <c r="DN500" i="2"/>
  <c r="DO500" i="2"/>
  <c r="DP500" i="2"/>
  <c r="DM500" i="2" s="1"/>
  <c r="DQ500" i="2"/>
  <c r="DS500" i="2"/>
  <c r="DT500" i="2"/>
  <c r="DV500" i="2"/>
  <c r="DU500" i="2" s="1"/>
  <c r="DW500" i="2"/>
  <c r="DY500" i="2"/>
  <c r="DZ500" i="2" s="1"/>
  <c r="EA500" i="2"/>
  <c r="EB500" i="2"/>
  <c r="DX500" i="2" s="1"/>
  <c r="EC500" i="2"/>
  <c r="ED500" i="2"/>
  <c r="EE500" i="2"/>
  <c r="EF500" i="2"/>
  <c r="EG500" i="2"/>
  <c r="EH500" i="2"/>
  <c r="EI500" i="2"/>
  <c r="EJ500" i="2"/>
  <c r="C501" i="2"/>
  <c r="G501" i="2"/>
  <c r="H501" i="2"/>
  <c r="J501" i="2"/>
  <c r="L501" i="2"/>
  <c r="N501" i="2"/>
  <c r="O501" i="2"/>
  <c r="P501" i="2"/>
  <c r="M501" i="2" s="1"/>
  <c r="Q501" i="2"/>
  <c r="S501" i="2"/>
  <c r="T501" i="2"/>
  <c r="U501" i="2"/>
  <c r="W501" i="2"/>
  <c r="X501" i="2"/>
  <c r="V501" i="2" s="1"/>
  <c r="Y501" i="2"/>
  <c r="AA501" i="2" a="1"/>
  <c r="AA501" i="2"/>
  <c r="AB501" i="2" a="1"/>
  <c r="AB501" i="2" s="1"/>
  <c r="AD501" i="2" s="1"/>
  <c r="Z501" i="2" s="1"/>
  <c r="AC501" i="2"/>
  <c r="AF501" i="2" a="1"/>
  <c r="AF501" i="2" s="1"/>
  <c r="AG501" i="2" s="1"/>
  <c r="AH501" i="2"/>
  <c r="AI501" i="2"/>
  <c r="AE501" i="2" s="1"/>
  <c r="AK501" i="2"/>
  <c r="AL501" i="2"/>
  <c r="AJ501" i="2" s="1"/>
  <c r="AN501" i="2"/>
  <c r="AM501" i="2" s="1"/>
  <c r="AO501" i="2"/>
  <c r="AQ501" i="2"/>
  <c r="AP501" i="2" s="1"/>
  <c r="AR501" i="2"/>
  <c r="AT501" i="2"/>
  <c r="AS501" i="2" s="1"/>
  <c r="AU501" i="2"/>
  <c r="AV501" i="2"/>
  <c r="AW501" i="2"/>
  <c r="AX501" i="2"/>
  <c r="AY501" i="2"/>
  <c r="AZ501" i="2"/>
  <c r="BA501" i="2"/>
  <c r="BC501" i="2"/>
  <c r="BB501" i="2" s="1"/>
  <c r="BD501" i="2"/>
  <c r="BF501" i="2"/>
  <c r="BE501" i="2" s="1"/>
  <c r="BG501" i="2"/>
  <c r="BI501" i="2"/>
  <c r="BJ501" i="2"/>
  <c r="BL501" i="2" a="1"/>
  <c r="BL501" i="2"/>
  <c r="BM501" i="2" s="1"/>
  <c r="BN501" i="2"/>
  <c r="BP501" i="2"/>
  <c r="BQ501" i="2"/>
  <c r="BR501" i="2"/>
  <c r="BS501" i="2"/>
  <c r="BT501" i="2"/>
  <c r="BU501" i="2"/>
  <c r="BV501" i="2"/>
  <c r="BW501" i="2"/>
  <c r="BX501" i="2"/>
  <c r="BY501" i="2"/>
  <c r="BZ501" i="2"/>
  <c r="CA501" i="2"/>
  <c r="CB501" i="2"/>
  <c r="CC501" i="2"/>
  <c r="CD501" i="2"/>
  <c r="CE501" i="2"/>
  <c r="CF501" i="2"/>
  <c r="CG501" i="2" s="1"/>
  <c r="CH501" i="2"/>
  <c r="CI501" i="2"/>
  <c r="CJ501" i="2"/>
  <c r="CK501" i="2"/>
  <c r="CL501" i="2"/>
  <c r="CN501" i="2"/>
  <c r="CM501" i="2" s="1"/>
  <c r="CP501" i="2"/>
  <c r="CS501" i="2" s="1"/>
  <c r="CQ501" i="2"/>
  <c r="CR501" i="2"/>
  <c r="CU501" i="2"/>
  <c r="CV501" i="2"/>
  <c r="CT501" i="2" s="1"/>
  <c r="CX501" i="2"/>
  <c r="DA501" i="2" s="1"/>
  <c r="CY501" i="2" a="1"/>
  <c r="CY501" i="2"/>
  <c r="CZ501" i="2" s="1"/>
  <c r="CW501" i="2" s="1"/>
  <c r="DC501" i="2"/>
  <c r="DD501" i="2" a="1"/>
  <c r="DD501" i="2"/>
  <c r="DE501" i="2" s="1"/>
  <c r="DB501" i="2" s="1"/>
  <c r="DG501" i="2"/>
  <c r="DH501" i="2"/>
  <c r="DI501" i="2"/>
  <c r="DK501" i="2"/>
  <c r="DL501" i="2"/>
  <c r="DN501" i="2" a="1"/>
  <c r="DN501" i="2"/>
  <c r="DO501" i="2"/>
  <c r="DP501" i="2" s="1"/>
  <c r="DM501" i="2" s="1"/>
  <c r="DS501" i="2"/>
  <c r="DT501" i="2"/>
  <c r="DV501" i="2"/>
  <c r="DU501" i="2" s="1"/>
  <c r="DW501" i="2"/>
  <c r="DY501" i="2"/>
  <c r="EA501" i="2" s="1"/>
  <c r="DZ501" i="2"/>
  <c r="EB501" i="2"/>
  <c r="ED501" i="2"/>
  <c r="EF501" i="2" s="1"/>
  <c r="EE501" i="2"/>
  <c r="EG501" i="2"/>
  <c r="EH501" i="2"/>
  <c r="EJ501" i="2" s="1"/>
  <c r="EI501" i="2"/>
  <c r="C502" i="2"/>
  <c r="H502" i="2"/>
  <c r="G502" i="2" s="1"/>
  <c r="J502" i="2"/>
  <c r="L502" i="2"/>
  <c r="N502" i="2"/>
  <c r="O502" i="2"/>
  <c r="P502" i="2"/>
  <c r="Q502" i="2"/>
  <c r="S502" i="2"/>
  <c r="T502" i="2"/>
  <c r="R502" i="2" s="1"/>
  <c r="U502" i="2"/>
  <c r="W502" i="2"/>
  <c r="X502" i="2"/>
  <c r="Y502" i="2"/>
  <c r="AA502" i="2" a="1"/>
  <c r="AA502" i="2"/>
  <c r="AD502" i="2" s="1"/>
  <c r="AB502" i="2" a="1"/>
  <c r="AB502" i="2"/>
  <c r="AC502" i="2"/>
  <c r="Z502" i="2" s="1"/>
  <c r="AE502" i="2"/>
  <c r="AF502" i="2" a="1"/>
  <c r="AF502" i="2" s="1"/>
  <c r="AG502" i="2"/>
  <c r="AH502" i="2"/>
  <c r="AI502" i="2"/>
  <c r="AK502" i="2"/>
  <c r="AL502" i="2"/>
  <c r="AJ502" i="2" s="1"/>
  <c r="AM502" i="2"/>
  <c r="AN502" i="2"/>
  <c r="AO502" i="2"/>
  <c r="AQ502" i="2"/>
  <c r="AP502" i="2" s="1"/>
  <c r="AR502" i="2"/>
  <c r="AT502" i="2"/>
  <c r="AS502" i="2" s="1"/>
  <c r="AU502" i="2"/>
  <c r="AV502" i="2"/>
  <c r="AW502" i="2"/>
  <c r="AX502" i="2"/>
  <c r="AY502" i="2"/>
  <c r="AZ502" i="2"/>
  <c r="BA502" i="2"/>
  <c r="BC502" i="2"/>
  <c r="BB502" i="2" s="1"/>
  <c r="BD502" i="2"/>
  <c r="BF502" i="2"/>
  <c r="BG502" i="2"/>
  <c r="BE502" i="2" s="1"/>
  <c r="BH502" i="2"/>
  <c r="BI502" i="2"/>
  <c r="BJ502" i="2"/>
  <c r="BL502" i="2" a="1"/>
  <c r="BL502" i="2" s="1"/>
  <c r="BM502" i="2" s="1"/>
  <c r="BN502" i="2"/>
  <c r="BP502" i="2"/>
  <c r="BQ502" i="2"/>
  <c r="BR502" i="2"/>
  <c r="BS502" i="2"/>
  <c r="BT502" i="2"/>
  <c r="BU502" i="2"/>
  <c r="BV502" i="2"/>
  <c r="BK502" i="2" s="1"/>
  <c r="BW502" i="2"/>
  <c r="BY502" i="2"/>
  <c r="BX502" i="2" s="1"/>
  <c r="BZ502" i="2"/>
  <c r="CB502" i="2"/>
  <c r="CA502" i="2" s="1"/>
  <c r="CC502" i="2"/>
  <c r="CD502" i="2"/>
  <c r="CF502" i="2" s="1"/>
  <c r="CE502" i="2"/>
  <c r="CG502" i="2"/>
  <c r="CH502" i="2"/>
  <c r="CJ502" i="2"/>
  <c r="CI502" i="2" s="1"/>
  <c r="CK502" i="2"/>
  <c r="CL502" i="2"/>
  <c r="CN502" i="2"/>
  <c r="CM502" i="2" s="1"/>
  <c r="CP502" i="2"/>
  <c r="CQ502" i="2"/>
  <c r="CR502" i="2"/>
  <c r="CU502" i="2"/>
  <c r="CV502" i="2"/>
  <c r="CX502" i="2"/>
  <c r="DA502" i="2" s="1"/>
  <c r="CY502" i="2" a="1"/>
  <c r="CY502" i="2" s="1"/>
  <c r="CZ502" i="2" s="1"/>
  <c r="CW502" i="2" s="1"/>
  <c r="DC502" i="2"/>
  <c r="DD502" i="2" a="1"/>
  <c r="DD502" i="2"/>
  <c r="DE502" i="2" s="1"/>
  <c r="DB502" i="2" s="1"/>
  <c r="DH502" i="2"/>
  <c r="DG502" i="2" s="1"/>
  <c r="DI502" i="2"/>
  <c r="DK502" i="2"/>
  <c r="DL502" i="2"/>
  <c r="DN502" i="2" a="1"/>
  <c r="DN502" i="2" s="1"/>
  <c r="DP502" i="2" s="1"/>
  <c r="DM502" i="2" s="1"/>
  <c r="DO502" i="2"/>
  <c r="DQ502" i="2"/>
  <c r="DS502" i="2"/>
  <c r="DT502" i="2"/>
  <c r="DV502" i="2"/>
  <c r="DW502" i="2"/>
  <c r="DU502" i="2" s="1"/>
  <c r="DY502" i="2"/>
  <c r="DZ502" i="2" s="1"/>
  <c r="EA502" i="2"/>
  <c r="EB502" i="2"/>
  <c r="EC502" i="2"/>
  <c r="ED502" i="2"/>
  <c r="EE502" i="2"/>
  <c r="EF502" i="2"/>
  <c r="EG502" i="2"/>
  <c r="EH502" i="2"/>
  <c r="EI502" i="2"/>
  <c r="EJ502" i="2"/>
  <c r="C503" i="2"/>
  <c r="G503" i="2"/>
  <c r="H503" i="2"/>
  <c r="I503" i="2"/>
  <c r="J503" i="2"/>
  <c r="L503" i="2"/>
  <c r="N503" i="2"/>
  <c r="O503" i="2"/>
  <c r="P503" i="2"/>
  <c r="Q503" i="2"/>
  <c r="S503" i="2"/>
  <c r="T503" i="2"/>
  <c r="R503" i="2" s="1"/>
  <c r="U503" i="2"/>
  <c r="W503" i="2"/>
  <c r="X503" i="2"/>
  <c r="Y503" i="2"/>
  <c r="V503" i="2" s="1"/>
  <c r="AA503" i="2" a="1"/>
  <c r="AA503" i="2"/>
  <c r="AB503" i="2" a="1"/>
  <c r="AB503" i="2"/>
  <c r="AD503" i="2" s="1"/>
  <c r="AC503" i="2"/>
  <c r="Z503" i="2" s="1"/>
  <c r="AF503" i="2" a="1"/>
  <c r="AF503" i="2" s="1"/>
  <c r="AG503" i="2" s="1"/>
  <c r="AE503" i="2" s="1"/>
  <c r="AH503" i="2"/>
  <c r="AI503" i="2"/>
  <c r="AK503" i="2"/>
  <c r="AJ503" i="2" s="1"/>
  <c r="AL503" i="2"/>
  <c r="AM503" i="2"/>
  <c r="AN503" i="2"/>
  <c r="AO503" i="2"/>
  <c r="AQ503" i="2"/>
  <c r="AP503" i="2" s="1"/>
  <c r="AR503" i="2"/>
  <c r="AS503" i="2"/>
  <c r="AT503" i="2"/>
  <c r="AU503" i="2"/>
  <c r="AW503" i="2"/>
  <c r="AV503" i="2" s="1"/>
  <c r="AX503" i="2"/>
  <c r="AZ503" i="2"/>
  <c r="AY503" i="2" s="1"/>
  <c r="BA503" i="2"/>
  <c r="BB503" i="2"/>
  <c r="BC503" i="2"/>
  <c r="BD503" i="2"/>
  <c r="BE503" i="2"/>
  <c r="BF503" i="2"/>
  <c r="BG503" i="2"/>
  <c r="BI503" i="2"/>
  <c r="BH503" i="2" s="1"/>
  <c r="BJ503" i="2"/>
  <c r="BL503" i="2" a="1"/>
  <c r="BL503" i="2"/>
  <c r="BN503" i="2" s="1"/>
  <c r="BM503" i="2"/>
  <c r="BP503" i="2"/>
  <c r="BQ503" i="2"/>
  <c r="BR503" i="2"/>
  <c r="BS503" i="2"/>
  <c r="BT503" i="2"/>
  <c r="BU503" i="2"/>
  <c r="BV503" i="2"/>
  <c r="BW503" i="2"/>
  <c r="BY503" i="2"/>
  <c r="BX503" i="2" s="1"/>
  <c r="BZ503" i="2"/>
  <c r="CB503" i="2"/>
  <c r="CC503" i="2"/>
  <c r="CG503" i="2" s="1"/>
  <c r="CD503" i="2"/>
  <c r="CF503" i="2" s="1"/>
  <c r="CE503" i="2"/>
  <c r="CH503" i="2"/>
  <c r="CJ503" i="2"/>
  <c r="CK503" i="2"/>
  <c r="CL503" i="2"/>
  <c r="CM503" i="2"/>
  <c r="CN503" i="2"/>
  <c r="CP503" i="2"/>
  <c r="CR503" i="2" s="1"/>
  <c r="CQ503" i="2"/>
  <c r="CS503" i="2"/>
  <c r="CO503" i="2" s="1"/>
  <c r="CU503" i="2"/>
  <c r="CV503" i="2"/>
  <c r="CX503" i="2"/>
  <c r="DA503" i="2" s="1"/>
  <c r="CY503" i="2" a="1"/>
  <c r="CY503" i="2"/>
  <c r="CZ503" i="2"/>
  <c r="CW503" i="2" s="1"/>
  <c r="DB503" i="2"/>
  <c r="DC503" i="2"/>
  <c r="DF503" i="2" s="1"/>
  <c r="DD503" i="2" a="1"/>
  <c r="DD503" i="2"/>
  <c r="DE503" i="2" s="1"/>
  <c r="DH503" i="2"/>
  <c r="DI503" i="2"/>
  <c r="DK503" i="2"/>
  <c r="DJ503" i="2" s="1"/>
  <c r="DL503" i="2"/>
  <c r="DN503" i="2" a="1"/>
  <c r="DN503" i="2"/>
  <c r="DO503" i="2"/>
  <c r="DP503" i="2"/>
  <c r="DM503" i="2" s="1"/>
  <c r="DQ503" i="2"/>
  <c r="DS503" i="2"/>
  <c r="DR503" i="2" s="1"/>
  <c r="DT503" i="2"/>
  <c r="DV503" i="2"/>
  <c r="DU503" i="2" s="1"/>
  <c r="DW503" i="2"/>
  <c r="DY503" i="2"/>
  <c r="DX503" i="2" s="1"/>
  <c r="EB503" i="2"/>
  <c r="ED503" i="2"/>
  <c r="EE503" i="2" s="1"/>
  <c r="EF503" i="2"/>
  <c r="EH503" i="2"/>
  <c r="EJ503" i="2" s="1"/>
  <c r="C504" i="2"/>
  <c r="H504" i="2"/>
  <c r="G504" i="2" s="1"/>
  <c r="J504" i="2"/>
  <c r="L504" i="2"/>
  <c r="N504" i="2"/>
  <c r="O504" i="2"/>
  <c r="P504" i="2"/>
  <c r="Q504" i="2"/>
  <c r="S504" i="2"/>
  <c r="T504" i="2"/>
  <c r="R504" i="2" s="1"/>
  <c r="U504" i="2"/>
  <c r="W504" i="2"/>
  <c r="X504" i="2"/>
  <c r="Y504" i="2"/>
  <c r="AA504" i="2" a="1"/>
  <c r="AA504" i="2"/>
  <c r="AD504" i="2" s="1"/>
  <c r="Z504" i="2" s="1"/>
  <c r="AB504" i="2" a="1"/>
  <c r="AB504" i="2"/>
  <c r="AC504" i="2"/>
  <c r="AF504" i="2" a="1"/>
  <c r="AF504" i="2"/>
  <c r="AG504" i="2" s="1"/>
  <c r="AH504" i="2"/>
  <c r="AI504" i="2"/>
  <c r="AK504" i="2"/>
  <c r="AJ504" i="2" s="1"/>
  <c r="AL504" i="2"/>
  <c r="AN504" i="2"/>
  <c r="AM504" i="2" s="1"/>
  <c r="AO504" i="2"/>
  <c r="AP504" i="2"/>
  <c r="AQ504" i="2"/>
  <c r="AR504" i="2"/>
  <c r="AT504" i="2"/>
  <c r="AU504" i="2"/>
  <c r="AS504" i="2" s="1"/>
  <c r="AV504" i="2"/>
  <c r="AW504" i="2"/>
  <c r="AX504" i="2"/>
  <c r="AZ504" i="2"/>
  <c r="AY504" i="2" s="1"/>
  <c r="BA504" i="2"/>
  <c r="BC504" i="2"/>
  <c r="BD504" i="2"/>
  <c r="BF504" i="2"/>
  <c r="BE504" i="2" s="1"/>
  <c r="BG504" i="2"/>
  <c r="BI504" i="2"/>
  <c r="BH504" i="2" s="1"/>
  <c r="BJ504" i="2"/>
  <c r="BL504" i="2" a="1"/>
  <c r="BL504" i="2"/>
  <c r="BM504" i="2"/>
  <c r="BN504" i="2"/>
  <c r="BP504" i="2"/>
  <c r="BQ504" i="2"/>
  <c r="BR504" i="2"/>
  <c r="BS504" i="2"/>
  <c r="BT504" i="2"/>
  <c r="BU504" i="2"/>
  <c r="BK504" i="2" s="1"/>
  <c r="BV504" i="2"/>
  <c r="BW504" i="2"/>
  <c r="BY504" i="2"/>
  <c r="BZ504" i="2"/>
  <c r="BX504" i="2" s="1"/>
  <c r="CB504" i="2"/>
  <c r="CC504" i="2"/>
  <c r="CD504" i="2"/>
  <c r="CF504" i="2" s="1"/>
  <c r="CE504" i="2"/>
  <c r="CH504" i="2"/>
  <c r="CI504" i="2"/>
  <c r="CJ504" i="2"/>
  <c r="CK504" i="2"/>
  <c r="CL504" i="2"/>
  <c r="CM504" i="2"/>
  <c r="CN504" i="2"/>
  <c r="CP504" i="2"/>
  <c r="CS504" i="2" s="1"/>
  <c r="CQ504" i="2"/>
  <c r="CR504" i="2"/>
  <c r="CU504" i="2"/>
  <c r="CT504" i="2" s="1"/>
  <c r="CV504" i="2"/>
  <c r="CX504" i="2"/>
  <c r="CY504" i="2" a="1"/>
  <c r="CY504" i="2"/>
  <c r="DA504" i="2" s="1"/>
  <c r="CZ504" i="2"/>
  <c r="CW504" i="2" s="1"/>
  <c r="DB504" i="2"/>
  <c r="DC504" i="2"/>
  <c r="DD504" i="2" a="1"/>
  <c r="DD504" i="2"/>
  <c r="DE504" i="2"/>
  <c r="DF504" i="2"/>
  <c r="DG504" i="2"/>
  <c r="DH504" i="2"/>
  <c r="DI504" i="2"/>
  <c r="DJ504" i="2"/>
  <c r="DK504" i="2"/>
  <c r="DL504" i="2"/>
  <c r="DN504" i="2" a="1"/>
  <c r="DN504" i="2"/>
  <c r="DO504" i="2"/>
  <c r="DS504" i="2"/>
  <c r="DR504" i="2" s="1"/>
  <c r="DT504" i="2"/>
  <c r="DV504" i="2"/>
  <c r="DU504" i="2" s="1"/>
  <c r="DW504" i="2"/>
  <c r="DY504" i="2"/>
  <c r="DZ504" i="2" s="1"/>
  <c r="EA504" i="2"/>
  <c r="EB504" i="2"/>
  <c r="DX504" i="2" s="1"/>
  <c r="ED504" i="2"/>
  <c r="EC504" i="2" s="1"/>
  <c r="EG504" i="2"/>
  <c r="EH504" i="2"/>
  <c r="EI504" i="2"/>
  <c r="EJ504" i="2"/>
  <c r="C505" i="2"/>
  <c r="G505" i="2"/>
  <c r="H505" i="2"/>
  <c r="J505" i="2"/>
  <c r="L505" i="2"/>
  <c r="N505" i="2"/>
  <c r="O505" i="2"/>
  <c r="P505" i="2"/>
  <c r="Q505" i="2"/>
  <c r="S505" i="2"/>
  <c r="T505" i="2"/>
  <c r="U505" i="2"/>
  <c r="W505" i="2"/>
  <c r="X505" i="2"/>
  <c r="V505" i="2" s="1"/>
  <c r="Y505" i="2"/>
  <c r="AA505" i="2" a="1"/>
  <c r="AA505" i="2"/>
  <c r="AB505" i="2" a="1"/>
  <c r="AB505" i="2"/>
  <c r="AD505" i="2" s="1"/>
  <c r="Z505" i="2" s="1"/>
  <c r="AC505" i="2"/>
  <c r="AF505" i="2" a="1"/>
  <c r="AF505" i="2"/>
  <c r="AG505" i="2"/>
  <c r="AH505" i="2"/>
  <c r="AI505" i="2"/>
  <c r="AK505" i="2"/>
  <c r="AL505" i="2"/>
  <c r="AN505" i="2"/>
  <c r="AM505" i="2" s="1"/>
  <c r="AO505" i="2"/>
  <c r="AP505" i="2"/>
  <c r="AQ505" i="2"/>
  <c r="AR505" i="2"/>
  <c r="AS505" i="2"/>
  <c r="AT505" i="2"/>
  <c r="AU505" i="2"/>
  <c r="AW505" i="2"/>
  <c r="AX505" i="2"/>
  <c r="AZ505" i="2"/>
  <c r="BA505" i="2"/>
  <c r="AY505" i="2" s="1"/>
  <c r="BC505" i="2"/>
  <c r="BB505" i="2" s="1"/>
  <c r="BD505" i="2"/>
  <c r="BF505" i="2"/>
  <c r="BE505" i="2" s="1"/>
  <c r="BG505" i="2"/>
  <c r="BI505" i="2"/>
  <c r="BJ505" i="2"/>
  <c r="BL505" i="2" a="1"/>
  <c r="BL505" i="2"/>
  <c r="BM505" i="2"/>
  <c r="BN505" i="2"/>
  <c r="BP505" i="2"/>
  <c r="BQ505" i="2"/>
  <c r="BR505" i="2"/>
  <c r="BS505" i="2"/>
  <c r="BT505" i="2"/>
  <c r="BU505" i="2"/>
  <c r="BK505" i="2" s="1"/>
  <c r="BV505" i="2"/>
  <c r="BW505" i="2"/>
  <c r="BY505" i="2"/>
  <c r="BX505" i="2" s="1"/>
  <c r="BZ505" i="2"/>
  <c r="CB505" i="2"/>
  <c r="CC505" i="2"/>
  <c r="CD505" i="2"/>
  <c r="CF505" i="2" s="1"/>
  <c r="CG505" i="2" s="1"/>
  <c r="CE505" i="2"/>
  <c r="CH505" i="2"/>
  <c r="CJ505" i="2"/>
  <c r="CI505" i="2" s="1"/>
  <c r="CK505" i="2"/>
  <c r="CL505" i="2"/>
  <c r="CN505" i="2"/>
  <c r="CM505" i="2" s="1"/>
  <c r="CP505" i="2"/>
  <c r="CR505" i="2" s="1"/>
  <c r="CQ505" i="2"/>
  <c r="CU505" i="2"/>
  <c r="CV505" i="2"/>
  <c r="CT505" i="2" s="1"/>
  <c r="CX505" i="2"/>
  <c r="CY505" i="2" a="1"/>
  <c r="CY505" i="2" s="1"/>
  <c r="CZ505" i="2" s="1"/>
  <c r="CW505" i="2" s="1"/>
  <c r="DC505" i="2"/>
  <c r="DD505" i="2" a="1"/>
  <c r="DD505" i="2" s="1"/>
  <c r="DE505" i="2" s="1"/>
  <c r="DB505" i="2" s="1"/>
  <c r="DF505" i="2"/>
  <c r="DH505" i="2"/>
  <c r="DG505" i="2" s="1"/>
  <c r="DI505" i="2"/>
  <c r="DK505" i="2"/>
  <c r="DJ505" i="2" s="1"/>
  <c r="DL505" i="2"/>
  <c r="DN505" i="2" a="1"/>
  <c r="DN505" i="2" s="1"/>
  <c r="DQ505" i="2" s="1"/>
  <c r="DO505" i="2"/>
  <c r="DS505" i="2"/>
  <c r="DR505" i="2" s="1"/>
  <c r="DT505" i="2"/>
  <c r="DV505" i="2"/>
  <c r="DU505" i="2" s="1"/>
  <c r="DW505" i="2"/>
  <c r="DY505" i="2"/>
  <c r="DZ505" i="2" s="1"/>
  <c r="EA505" i="2"/>
  <c r="EB505" i="2"/>
  <c r="DX505" i="2" s="1"/>
  <c r="ED505" i="2"/>
  <c r="EF505" i="2" s="1"/>
  <c r="EE505" i="2"/>
  <c r="EH505" i="2"/>
  <c r="EI505" i="2" s="1"/>
  <c r="EJ505" i="2"/>
  <c r="C506" i="2"/>
  <c r="G506" i="2"/>
  <c r="H506" i="2"/>
  <c r="J506" i="2"/>
  <c r="I506" i="2"/>
  <c r="L506" i="2"/>
  <c r="N506" i="2"/>
  <c r="O506" i="2"/>
  <c r="P506" i="2"/>
  <c r="Q506" i="2"/>
  <c r="S506" i="2"/>
  <c r="T506" i="2"/>
  <c r="U506" i="2"/>
  <c r="W506" i="2"/>
  <c r="X506" i="2"/>
  <c r="Y506" i="2"/>
  <c r="AA506" i="2" a="1"/>
  <c r="AA506" i="2"/>
  <c r="AB506" i="2" a="1"/>
  <c r="AB506" i="2"/>
  <c r="AC506" i="2"/>
  <c r="AF506" i="2" a="1"/>
  <c r="AF506" i="2"/>
  <c r="AG506" i="2"/>
  <c r="AH506" i="2"/>
  <c r="AI506" i="2"/>
  <c r="AE506" i="2" s="1"/>
  <c r="AJ506" i="2"/>
  <c r="AK506" i="2"/>
  <c r="AL506" i="2"/>
  <c r="AN506" i="2"/>
  <c r="AO506" i="2"/>
  <c r="AQ506" i="2"/>
  <c r="AR506" i="2"/>
  <c r="AS506" i="2"/>
  <c r="AT506" i="2"/>
  <c r="AU506" i="2"/>
  <c r="AW506" i="2"/>
  <c r="AV506" i="2" s="1"/>
  <c r="AX506" i="2"/>
  <c r="AZ506" i="2"/>
  <c r="BA506" i="2"/>
  <c r="BC506" i="2"/>
  <c r="BB506" i="2" s="1"/>
  <c r="BD506" i="2"/>
  <c r="BE506" i="2"/>
  <c r="BF506" i="2"/>
  <c r="BG506" i="2"/>
  <c r="BI506" i="2"/>
  <c r="BH506" i="2" s="1"/>
  <c r="BJ506" i="2"/>
  <c r="BL506" i="2" a="1"/>
  <c r="BL506" i="2"/>
  <c r="BM506" i="2" s="1"/>
  <c r="BN506" i="2"/>
  <c r="BP506" i="2"/>
  <c r="BQ506" i="2"/>
  <c r="BR506" i="2"/>
  <c r="BS506" i="2"/>
  <c r="BT506" i="2"/>
  <c r="BU506" i="2"/>
  <c r="BV506" i="2"/>
  <c r="BW506" i="2"/>
  <c r="BY506" i="2"/>
  <c r="BX506" i="2" s="1"/>
  <c r="BZ506" i="2"/>
  <c r="CB506" i="2"/>
  <c r="CC506" i="2"/>
  <c r="CD506" i="2"/>
  <c r="CF506" i="2" s="1"/>
  <c r="CG506" i="2" s="1"/>
  <c r="CE506" i="2"/>
  <c r="CH506" i="2"/>
  <c r="CJ506" i="2"/>
  <c r="CI506" i="2" s="1"/>
  <c r="CK506" i="2"/>
  <c r="CL506" i="2"/>
  <c r="CN506" i="2"/>
  <c r="CM506" i="2" s="1"/>
  <c r="CP506" i="2"/>
  <c r="CQ506" i="2"/>
  <c r="CR506" i="2" s="1"/>
  <c r="CU506" i="2"/>
  <c r="CT506" i="2" s="1"/>
  <c r="CV506" i="2"/>
  <c r="CW506" i="2"/>
  <c r="CX506" i="2"/>
  <c r="DA506" i="2" s="1"/>
  <c r="CY506" i="2" a="1"/>
  <c r="CY506" i="2"/>
  <c r="CZ506" i="2" s="1"/>
  <c r="DC506" i="2"/>
  <c r="DF506" i="2" s="1"/>
  <c r="DD506" i="2" a="1"/>
  <c r="DD506" i="2"/>
  <c r="DE506" i="2"/>
  <c r="DB506" i="2" s="1"/>
  <c r="DH506" i="2"/>
  <c r="DG506" i="2" s="1"/>
  <c r="DI506" i="2"/>
  <c r="DK506" i="2"/>
  <c r="DJ506" i="2" s="1"/>
  <c r="DL506" i="2"/>
  <c r="DN506" i="2" a="1"/>
  <c r="DN506" i="2" s="1"/>
  <c r="DO506" i="2"/>
  <c r="DS506" i="2"/>
  <c r="DR506" i="2" s="1"/>
  <c r="DT506" i="2"/>
  <c r="DU506" i="2"/>
  <c r="DV506" i="2"/>
  <c r="DW506" i="2"/>
  <c r="DX506" i="2"/>
  <c r="DY506" i="2"/>
  <c r="DZ506" i="2"/>
  <c r="EA506" i="2"/>
  <c r="EB506" i="2"/>
  <c r="EC506" i="2"/>
  <c r="ED506" i="2"/>
  <c r="EE506" i="2"/>
  <c r="EF506" i="2"/>
  <c r="EH506" i="2"/>
  <c r="EG506" i="2" s="1"/>
  <c r="EI506" i="2"/>
  <c r="C507" i="2"/>
  <c r="H507" i="2"/>
  <c r="G507" i="2" s="1"/>
  <c r="J507" i="2"/>
  <c r="L507" i="2"/>
  <c r="I507" i="2" s="1"/>
  <c r="N507" i="2"/>
  <c r="O507" i="2"/>
  <c r="P507" i="2"/>
  <c r="Q507" i="2"/>
  <c r="M507" i="2" s="1"/>
  <c r="S507" i="2"/>
  <c r="T507" i="2"/>
  <c r="R507" i="2" s="1"/>
  <c r="U507" i="2"/>
  <c r="W507" i="2"/>
  <c r="X507" i="2"/>
  <c r="V507" i="2" s="1"/>
  <c r="Y507" i="2"/>
  <c r="AA507" i="2" a="1"/>
  <c r="AA507" i="2"/>
  <c r="AD507" i="2" s="1"/>
  <c r="AB507" i="2" a="1"/>
  <c r="AB507" i="2"/>
  <c r="AC507" i="2"/>
  <c r="AF507" i="2" a="1"/>
  <c r="AF507" i="2" s="1"/>
  <c r="AG507" i="2"/>
  <c r="AH507" i="2"/>
  <c r="AE507" i="2" s="1"/>
  <c r="AI507" i="2"/>
  <c r="AK507" i="2"/>
  <c r="AL507" i="2"/>
  <c r="AJ507" i="2" s="1"/>
  <c r="AM507" i="2"/>
  <c r="AN507" i="2"/>
  <c r="AO507" i="2"/>
  <c r="AP507" i="2"/>
  <c r="AQ507" i="2"/>
  <c r="AR507" i="2"/>
  <c r="AT507" i="2"/>
  <c r="AU507" i="2"/>
  <c r="AW507" i="2"/>
  <c r="AX507" i="2"/>
  <c r="AY507" i="2"/>
  <c r="AZ507" i="2"/>
  <c r="BA507" i="2"/>
  <c r="BC507" i="2"/>
  <c r="BB507" i="2" s="1"/>
  <c r="BD507" i="2"/>
  <c r="BF507" i="2"/>
  <c r="BE507" i="2" s="1"/>
  <c r="BG507" i="2"/>
  <c r="BI507" i="2"/>
  <c r="BH507" i="2" s="1"/>
  <c r="BJ507" i="2"/>
  <c r="BL507" i="2" a="1"/>
  <c r="BL507" i="2"/>
  <c r="BM507" i="2"/>
  <c r="BN507" i="2"/>
  <c r="BP507" i="2"/>
  <c r="BQ507" i="2"/>
  <c r="BR507" i="2"/>
  <c r="BS507" i="2"/>
  <c r="BT507" i="2"/>
  <c r="BU507" i="2"/>
  <c r="BK507" i="2" s="1"/>
  <c r="BV507" i="2"/>
  <c r="BW507" i="2"/>
  <c r="BY507" i="2"/>
  <c r="BZ507" i="2"/>
  <c r="BX507" i="2" s="1"/>
  <c r="CB507" i="2"/>
  <c r="CC507" i="2"/>
  <c r="CD507" i="2"/>
  <c r="CE507" i="2"/>
  <c r="CH507" i="2"/>
  <c r="CJ507" i="2"/>
  <c r="CK507" i="2"/>
  <c r="CL507" i="2"/>
  <c r="CN507" i="2"/>
  <c r="CM507" i="2" s="1"/>
  <c r="CP507" i="2"/>
  <c r="CQ507" i="2"/>
  <c r="CR507" i="2"/>
  <c r="CS507" i="2"/>
  <c r="CO507" i="2" s="1"/>
  <c r="CU507" i="2"/>
  <c r="CV507" i="2"/>
  <c r="CX507" i="2"/>
  <c r="DA507" i="2" s="1"/>
  <c r="CY507" i="2" a="1"/>
  <c r="CY507" i="2"/>
  <c r="CZ507" i="2"/>
  <c r="CW507" i="2" s="1"/>
  <c r="DB507" i="2"/>
  <c r="DC507" i="2"/>
  <c r="DF507" i="2" s="1"/>
  <c r="DD507" i="2" a="1"/>
  <c r="DD507" i="2"/>
  <c r="DE507" i="2" s="1"/>
  <c r="DH507" i="2"/>
  <c r="DG507" i="2" s="1"/>
  <c r="DI507" i="2"/>
  <c r="DK507" i="2"/>
  <c r="DJ507" i="2" s="1"/>
  <c r="DL507" i="2"/>
  <c r="DN507" i="2" a="1"/>
  <c r="DN507" i="2" s="1"/>
  <c r="DO507" i="2"/>
  <c r="DS507" i="2"/>
  <c r="DR507" i="2" s="1"/>
  <c r="DT507" i="2"/>
  <c r="DV507" i="2"/>
  <c r="DW507" i="2"/>
  <c r="DU507" i="2" s="1"/>
  <c r="DX507" i="2"/>
  <c r="DY507" i="2"/>
  <c r="DZ507" i="2"/>
  <c r="EA507" i="2"/>
  <c r="EB507" i="2"/>
  <c r="EC507" i="2"/>
  <c r="ED507" i="2"/>
  <c r="EE507" i="2"/>
  <c r="EF507" i="2"/>
  <c r="EH507" i="2"/>
  <c r="EJ507" i="2" s="1"/>
  <c r="EI507" i="2"/>
  <c r="C508" i="2"/>
  <c r="G508" i="2"/>
  <c r="H508" i="2"/>
  <c r="J508" i="2"/>
  <c r="L508" i="2"/>
  <c r="N508" i="2"/>
  <c r="O508" i="2"/>
  <c r="P508" i="2"/>
  <c r="M508" i="2" s="1"/>
  <c r="Q508" i="2"/>
  <c r="S508" i="2"/>
  <c r="R508" i="2" s="1"/>
  <c r="T508" i="2"/>
  <c r="U508" i="2"/>
  <c r="W508" i="2"/>
  <c r="X508" i="2"/>
  <c r="V508" i="2" s="1"/>
  <c r="Y508" i="2"/>
  <c r="AA508" i="2" a="1"/>
  <c r="AA508" i="2" s="1"/>
  <c r="AB508" i="2" a="1"/>
  <c r="AB508" i="2"/>
  <c r="AC508" i="2"/>
  <c r="AF508" i="2" a="1"/>
  <c r="AF508" i="2" s="1"/>
  <c r="AG508" i="2" s="1"/>
  <c r="AH508" i="2"/>
  <c r="AI508" i="2"/>
  <c r="AJ508" i="2"/>
  <c r="AK508" i="2"/>
  <c r="AL508" i="2"/>
  <c r="AM508" i="2"/>
  <c r="AN508" i="2"/>
  <c r="AO508" i="2"/>
  <c r="AQ508" i="2"/>
  <c r="AR508" i="2"/>
  <c r="AT508" i="2"/>
  <c r="AU508" i="2"/>
  <c r="AS508" i="2" s="1"/>
  <c r="AW508" i="2"/>
  <c r="AV508" i="2" s="1"/>
  <c r="AX508" i="2"/>
  <c r="AZ508" i="2"/>
  <c r="AY508" i="2" s="1"/>
  <c r="BA508" i="2"/>
  <c r="BC508" i="2"/>
  <c r="BD508" i="2"/>
  <c r="BF508" i="2"/>
  <c r="BE508" i="2" s="1"/>
  <c r="BG508" i="2"/>
  <c r="BI508" i="2"/>
  <c r="BH508" i="2" s="1"/>
  <c r="BJ508" i="2"/>
  <c r="BL508" i="2" a="1"/>
  <c r="BL508" i="2" s="1"/>
  <c r="BP508" i="2"/>
  <c r="BQ508" i="2"/>
  <c r="BR508" i="2"/>
  <c r="BS508" i="2"/>
  <c r="BT508" i="2"/>
  <c r="BU508" i="2"/>
  <c r="BV508" i="2"/>
  <c r="BW508" i="2"/>
  <c r="BO508" i="2" s="1"/>
  <c r="BX508" i="2"/>
  <c r="BY508" i="2"/>
  <c r="BZ508" i="2"/>
  <c r="CB508" i="2"/>
  <c r="CC508" i="2"/>
  <c r="CD508" i="2"/>
  <c r="CE508" i="2"/>
  <c r="CF508" i="2"/>
  <c r="CH508" i="2"/>
  <c r="CJ508" i="2"/>
  <c r="CI508" i="2" s="1"/>
  <c r="CK508" i="2"/>
  <c r="CL508" i="2"/>
  <c r="CN508" i="2"/>
  <c r="CM508" i="2" s="1"/>
  <c r="CP508" i="2"/>
  <c r="CR508" i="2" s="1"/>
  <c r="CQ508" i="2"/>
  <c r="CS508" i="2"/>
  <c r="CO508" i="2" s="1"/>
  <c r="CU508" i="2"/>
  <c r="CT508" i="2" s="1"/>
  <c r="CV508" i="2"/>
  <c r="CX508" i="2"/>
  <c r="CY508" i="2" a="1"/>
  <c r="CY508" i="2" s="1"/>
  <c r="CZ508" i="2" s="1"/>
  <c r="CW508" i="2" s="1"/>
  <c r="DA508" i="2"/>
  <c r="DC508" i="2"/>
  <c r="DF508" i="2" s="1"/>
  <c r="DD508" i="2" a="1"/>
  <c r="DD508" i="2"/>
  <c r="DE508" i="2"/>
  <c r="DB508" i="2" s="1"/>
  <c r="DH508" i="2"/>
  <c r="DG508" i="2" s="1"/>
  <c r="DI508" i="2"/>
  <c r="DK508" i="2"/>
  <c r="DL508" i="2"/>
  <c r="DJ508" i="2" s="1"/>
  <c r="DN508" i="2" a="1"/>
  <c r="DN508" i="2"/>
  <c r="DQ508" i="2" s="1"/>
  <c r="DO508" i="2"/>
  <c r="DP508" i="2" s="1"/>
  <c r="DM508" i="2" s="1"/>
  <c r="DS508" i="2"/>
  <c r="DT508" i="2"/>
  <c r="DU508" i="2"/>
  <c r="DV508" i="2"/>
  <c r="DW508" i="2"/>
  <c r="DX508" i="2"/>
  <c r="DY508" i="2"/>
  <c r="DZ508" i="2" s="1"/>
  <c r="EA508" i="2"/>
  <c r="EB508" i="2"/>
  <c r="ED508" i="2"/>
  <c r="EG508" i="2"/>
  <c r="EH508" i="2"/>
  <c r="EI508" i="2"/>
  <c r="EJ508" i="2"/>
  <c r="C509" i="2"/>
  <c r="G509" i="2"/>
  <c r="H509" i="2"/>
  <c r="J509" i="2"/>
  <c r="I509" i="2"/>
  <c r="L509" i="2"/>
  <c r="N509" i="2"/>
  <c r="O509" i="2"/>
  <c r="P509" i="2"/>
  <c r="Q509" i="2"/>
  <c r="S509" i="2"/>
  <c r="T509" i="2"/>
  <c r="U509" i="2"/>
  <c r="W509" i="2"/>
  <c r="X509" i="2"/>
  <c r="V509" i="2" s="1"/>
  <c r="Y509" i="2"/>
  <c r="AA509" i="2" a="1"/>
  <c r="AA509" i="2" s="1"/>
  <c r="AB509" i="2" a="1"/>
  <c r="AB509" i="2"/>
  <c r="AD509" i="2" s="1"/>
  <c r="Z509" i="2" s="1"/>
  <c r="AC509" i="2"/>
  <c r="AF509" i="2" a="1"/>
  <c r="AF509" i="2"/>
  <c r="AG509" i="2" s="1"/>
  <c r="AH509" i="2"/>
  <c r="AI509" i="2"/>
  <c r="AK509" i="2"/>
  <c r="AL509" i="2"/>
  <c r="AJ509" i="2" s="1"/>
  <c r="AN509" i="2"/>
  <c r="AO509" i="2"/>
  <c r="AQ509" i="2"/>
  <c r="AP509" i="2" s="1"/>
  <c r="AR509" i="2"/>
  <c r="AT509" i="2"/>
  <c r="AS509" i="2" s="1"/>
  <c r="AU509" i="2"/>
  <c r="AW509" i="2"/>
  <c r="AV509" i="2" s="1"/>
  <c r="AX509" i="2"/>
  <c r="AY509" i="2"/>
  <c r="AZ509" i="2"/>
  <c r="BA509" i="2"/>
  <c r="BC509" i="2"/>
  <c r="BD509" i="2"/>
  <c r="BB509" i="2" s="1"/>
  <c r="BE509" i="2"/>
  <c r="BF509" i="2"/>
  <c r="BG509" i="2"/>
  <c r="BI509" i="2"/>
  <c r="BH509" i="2" s="1"/>
  <c r="BJ509" i="2"/>
  <c r="BL509" i="2" a="1"/>
  <c r="BL509" i="2"/>
  <c r="BN509" i="2" s="1"/>
  <c r="BM509" i="2"/>
  <c r="BP509" i="2"/>
  <c r="BQ509" i="2"/>
  <c r="BR509" i="2"/>
  <c r="BS509" i="2"/>
  <c r="BT509" i="2"/>
  <c r="BU509" i="2"/>
  <c r="BV509" i="2"/>
  <c r="BW509" i="2"/>
  <c r="BY509" i="2"/>
  <c r="BX509" i="2" s="1"/>
  <c r="BZ509" i="2"/>
  <c r="CB509" i="2"/>
  <c r="CC509" i="2"/>
  <c r="CD509" i="2"/>
  <c r="CF509" i="2" s="1"/>
  <c r="CE509" i="2"/>
  <c r="CG509" i="2"/>
  <c r="CA509" i="2" s="1"/>
  <c r="CH509" i="2"/>
  <c r="CJ509" i="2"/>
  <c r="CK509" i="2"/>
  <c r="CI509" i="2" s="1"/>
  <c r="CL509" i="2"/>
  <c r="CN509" i="2"/>
  <c r="CM509" i="2" s="1"/>
  <c r="CP509" i="2"/>
  <c r="CQ509" i="2"/>
  <c r="CT509" i="2"/>
  <c r="CU509" i="2"/>
  <c r="CV509" i="2"/>
  <c r="CX509" i="2"/>
  <c r="DA509" i="2" s="1"/>
  <c r="CY509" i="2" a="1"/>
  <c r="CY509" i="2"/>
  <c r="CZ509" i="2" s="1"/>
  <c r="CW509" i="2" s="1"/>
  <c r="DC509" i="2"/>
  <c r="DF509" i="2" s="1"/>
  <c r="DD509" i="2" a="1"/>
  <c r="DD509" i="2"/>
  <c r="DE509" i="2"/>
  <c r="DB509" i="2" s="1"/>
  <c r="DG509" i="2"/>
  <c r="DH509" i="2"/>
  <c r="DI509" i="2"/>
  <c r="DJ509" i="2"/>
  <c r="DK509" i="2"/>
  <c r="DL509" i="2"/>
  <c r="DN509" i="2" a="1"/>
  <c r="DN509" i="2"/>
  <c r="DO509" i="2"/>
  <c r="DQ509" i="2"/>
  <c r="DR509" i="2"/>
  <c r="DS509" i="2"/>
  <c r="DT509" i="2"/>
  <c r="DU509" i="2"/>
  <c r="DV509" i="2"/>
  <c r="DW509" i="2"/>
  <c r="DY509" i="2"/>
  <c r="DZ509" i="2"/>
  <c r="EA509" i="2"/>
  <c r="EB509" i="2"/>
  <c r="ED509" i="2"/>
  <c r="EH509" i="2"/>
  <c r="EG509" i="2" s="1"/>
  <c r="EI509" i="2"/>
  <c r="EJ509" i="2"/>
  <c r="C510" i="2"/>
  <c r="H510" i="2"/>
  <c r="G510" i="2" s="1"/>
  <c r="J510" i="2"/>
  <c r="L510" i="2"/>
  <c r="N510" i="2"/>
  <c r="O510" i="2"/>
  <c r="P510" i="2"/>
  <c r="Q510" i="2"/>
  <c r="S510" i="2"/>
  <c r="T510" i="2"/>
  <c r="U510" i="2"/>
  <c r="W510" i="2"/>
  <c r="X510" i="2"/>
  <c r="V510" i="2" s="1"/>
  <c r="Y510" i="2"/>
  <c r="AA510" i="2" a="1"/>
  <c r="AA510" i="2" s="1"/>
  <c r="AB510" i="2" a="1"/>
  <c r="AB510" i="2"/>
  <c r="AD510" i="2" s="1"/>
  <c r="Z510" i="2" s="1"/>
  <c r="AC510" i="2"/>
  <c r="AF510" i="2" a="1"/>
  <c r="AF510" i="2"/>
  <c r="AG510" i="2" s="1"/>
  <c r="AH510" i="2"/>
  <c r="AI510" i="2"/>
  <c r="AK510" i="2"/>
  <c r="AL510" i="2"/>
  <c r="AJ510" i="2" s="1"/>
  <c r="AN510" i="2"/>
  <c r="AM510" i="2" s="1"/>
  <c r="AO510" i="2"/>
  <c r="AQ510" i="2"/>
  <c r="AR510" i="2"/>
  <c r="AT510" i="2"/>
  <c r="AS510" i="2" s="1"/>
  <c r="AU510" i="2"/>
  <c r="AW510" i="2"/>
  <c r="AV510" i="2" s="1"/>
  <c r="AX510" i="2"/>
  <c r="AZ510" i="2"/>
  <c r="AY510" i="2" s="1"/>
  <c r="BA510" i="2"/>
  <c r="BC510" i="2"/>
  <c r="BB510" i="2" s="1"/>
  <c r="BD510" i="2"/>
  <c r="BE510" i="2"/>
  <c r="BF510" i="2"/>
  <c r="BG510" i="2"/>
  <c r="BH510" i="2"/>
  <c r="BI510" i="2"/>
  <c r="BJ510" i="2"/>
  <c r="BL510" i="2" a="1"/>
  <c r="BL510" i="2"/>
  <c r="BP510" i="2"/>
  <c r="BQ510" i="2"/>
  <c r="BR510" i="2"/>
  <c r="BS510" i="2"/>
  <c r="BT510" i="2"/>
  <c r="BU510" i="2"/>
  <c r="BV510" i="2"/>
  <c r="BW510" i="2"/>
  <c r="BK510" i="2" s="1"/>
  <c r="BX510" i="2"/>
  <c r="BY510" i="2"/>
  <c r="BZ510" i="2"/>
  <c r="CB510" i="2"/>
  <c r="CA510" i="2" s="1"/>
  <c r="CC510" i="2"/>
  <c r="CD510" i="2"/>
  <c r="CE510" i="2"/>
  <c r="CF510" i="2"/>
  <c r="CG510" i="2" s="1"/>
  <c r="CH510" i="2"/>
  <c r="CJ510" i="2"/>
  <c r="CI510" i="2" s="1"/>
  <c r="CK510" i="2"/>
  <c r="CL510" i="2"/>
  <c r="CN510" i="2"/>
  <c r="CM510" i="2" s="1"/>
  <c r="CP510" i="2"/>
  <c r="CQ510" i="2"/>
  <c r="CR510" i="2"/>
  <c r="CT510" i="2"/>
  <c r="CU510" i="2"/>
  <c r="CV510" i="2"/>
  <c r="CX510" i="2"/>
  <c r="CY510" i="2" a="1"/>
  <c r="CY510" i="2" s="1"/>
  <c r="DC510" i="2"/>
  <c r="DD510" i="2" a="1"/>
  <c r="DD510" i="2"/>
  <c r="DH510" i="2"/>
  <c r="DI510" i="2"/>
  <c r="DJ510" i="2"/>
  <c r="DK510" i="2"/>
  <c r="DL510" i="2"/>
  <c r="DM510" i="2"/>
  <c r="DN510" i="2" a="1"/>
  <c r="DN510" i="2" s="1"/>
  <c r="DO510" i="2"/>
  <c r="DP510" i="2" s="1"/>
  <c r="DQ510" i="2"/>
  <c r="DR510" i="2"/>
  <c r="DS510" i="2"/>
  <c r="DT510" i="2"/>
  <c r="DU510" i="2"/>
  <c r="DV510" i="2"/>
  <c r="DW510" i="2"/>
  <c r="DY510" i="2"/>
  <c r="EA510" i="2" s="1"/>
  <c r="DZ510" i="2"/>
  <c r="EB510" i="2"/>
  <c r="DX510" i="2" s="1"/>
  <c r="EC510" i="2"/>
  <c r="ED510" i="2"/>
  <c r="EE510" i="2"/>
  <c r="EF510" i="2"/>
  <c r="EH510" i="2"/>
  <c r="C511" i="2"/>
  <c r="H511" i="2"/>
  <c r="G511" i="2" s="1"/>
  <c r="J511" i="2"/>
  <c r="I511" i="2" s="1"/>
  <c r="L511" i="2"/>
  <c r="N511" i="2"/>
  <c r="O511" i="2"/>
  <c r="P511" i="2"/>
  <c r="Q511" i="2"/>
  <c r="S511" i="2"/>
  <c r="T511" i="2"/>
  <c r="R511" i="2" s="1"/>
  <c r="U511" i="2"/>
  <c r="W511" i="2"/>
  <c r="X511" i="2"/>
  <c r="Y511" i="2"/>
  <c r="AA511" i="2" a="1"/>
  <c r="AA511" i="2"/>
  <c r="AB511" i="2" a="1"/>
  <c r="AB511" i="2" s="1"/>
  <c r="AC511" i="2"/>
  <c r="AD511" i="2"/>
  <c r="AF511" i="2" a="1"/>
  <c r="AF511" i="2" s="1"/>
  <c r="AG511" i="2"/>
  <c r="AH511" i="2"/>
  <c r="AI511" i="2"/>
  <c r="AE511" i="2" s="1"/>
  <c r="AK511" i="2"/>
  <c r="AL511" i="2"/>
  <c r="AJ511" i="2" s="1"/>
  <c r="AN511" i="2"/>
  <c r="AO511" i="2"/>
  <c r="AM511" i="2" s="1"/>
  <c r="AQ511" i="2"/>
  <c r="AP511" i="2" s="1"/>
  <c r="AR511" i="2"/>
  <c r="AT511" i="2"/>
  <c r="AS511" i="2" s="1"/>
  <c r="AU511" i="2"/>
  <c r="AW511" i="2"/>
  <c r="AX511" i="2"/>
  <c r="AZ511" i="2"/>
  <c r="AY511" i="2" s="1"/>
  <c r="BA511" i="2"/>
  <c r="BC511" i="2"/>
  <c r="BB511" i="2" s="1"/>
  <c r="BD511" i="2"/>
  <c r="BF511" i="2"/>
  <c r="BE511" i="2" s="1"/>
  <c r="BG511" i="2"/>
  <c r="BI511" i="2"/>
  <c r="BJ511" i="2"/>
  <c r="BH511" i="2" s="1"/>
  <c r="BL511" i="2" a="1"/>
  <c r="BL511" i="2"/>
  <c r="BN511" i="2" s="1"/>
  <c r="BM511" i="2"/>
  <c r="BP511" i="2"/>
  <c r="BQ511" i="2"/>
  <c r="BR511" i="2"/>
  <c r="BS511" i="2"/>
  <c r="BT511" i="2"/>
  <c r="BU511" i="2"/>
  <c r="BV511" i="2"/>
  <c r="BW511" i="2"/>
  <c r="BY511" i="2"/>
  <c r="BX511" i="2" s="1"/>
  <c r="BZ511" i="2"/>
  <c r="CB511" i="2"/>
  <c r="CC511" i="2"/>
  <c r="CG511" i="2" s="1"/>
  <c r="CD511" i="2"/>
  <c r="CF511" i="2" s="1"/>
  <c r="CE511" i="2"/>
  <c r="CH511" i="2"/>
  <c r="CJ511" i="2"/>
  <c r="CI511" i="2" s="1"/>
  <c r="CK511" i="2"/>
  <c r="CL511" i="2"/>
  <c r="CM511" i="2"/>
  <c r="CN511" i="2"/>
  <c r="CP511" i="2"/>
  <c r="CS511" i="2" s="1"/>
  <c r="CO511" i="2" s="1"/>
  <c r="CQ511" i="2"/>
  <c r="CR511" i="2"/>
  <c r="CU511" i="2"/>
  <c r="CT511" i="2" s="1"/>
  <c r="CV511" i="2"/>
  <c r="CX511" i="2"/>
  <c r="CY511" i="2" a="1"/>
  <c r="CY511" i="2"/>
  <c r="DC511" i="2"/>
  <c r="DD511" i="2" a="1"/>
  <c r="DD511" i="2" s="1"/>
  <c r="DG511" i="2"/>
  <c r="DH511" i="2"/>
  <c r="DI511" i="2"/>
  <c r="DJ511" i="2"/>
  <c r="DK511" i="2"/>
  <c r="DL511" i="2"/>
  <c r="DN511" i="2" a="1"/>
  <c r="DN511" i="2"/>
  <c r="DQ511" i="2" s="1"/>
  <c r="DO511" i="2"/>
  <c r="DP511" i="2" s="1"/>
  <c r="DM511" i="2" s="1"/>
  <c r="DR511" i="2"/>
  <c r="DS511" i="2"/>
  <c r="DT511" i="2"/>
  <c r="DV511" i="2"/>
  <c r="DU511" i="2" s="1"/>
  <c r="DW511" i="2"/>
  <c r="DY511" i="2"/>
  <c r="DX511" i="2" s="1"/>
  <c r="DZ511" i="2"/>
  <c r="EB511" i="2"/>
  <c r="ED511" i="2"/>
  <c r="EC511" i="2" s="1"/>
  <c r="EE511" i="2"/>
  <c r="EH511" i="2"/>
  <c r="C512" i="2"/>
  <c r="H512" i="2"/>
  <c r="G512" i="2" s="1"/>
  <c r="J512" i="2"/>
  <c r="L512" i="2"/>
  <c r="N512" i="2"/>
  <c r="O512" i="2"/>
  <c r="P512" i="2"/>
  <c r="M512" i="2" s="1"/>
  <c r="Q512" i="2"/>
  <c r="S512" i="2"/>
  <c r="T512" i="2"/>
  <c r="R512" i="2" s="1"/>
  <c r="U512" i="2"/>
  <c r="W512" i="2"/>
  <c r="X512" i="2"/>
  <c r="Y512" i="2"/>
  <c r="AA512" i="2" a="1"/>
  <c r="AA512" i="2"/>
  <c r="AB512" i="2" a="1"/>
  <c r="AB512" i="2" s="1"/>
  <c r="AC512" i="2"/>
  <c r="Z512" i="2" s="1"/>
  <c r="AD512" i="2"/>
  <c r="AF512" i="2" a="1"/>
  <c r="AF512" i="2"/>
  <c r="AG512" i="2" s="1"/>
  <c r="AH512" i="2"/>
  <c r="AI512" i="2"/>
  <c r="AE512" i="2" s="1"/>
  <c r="AK512" i="2"/>
  <c r="AJ512" i="2" s="1"/>
  <c r="AL512" i="2"/>
  <c r="AN512" i="2"/>
  <c r="AM512" i="2" s="1"/>
  <c r="AO512" i="2"/>
  <c r="AQ512" i="2"/>
  <c r="AP512" i="2" s="1"/>
  <c r="AR512" i="2"/>
  <c r="AS512" i="2"/>
  <c r="AT512" i="2"/>
  <c r="AU512" i="2"/>
  <c r="AW512" i="2"/>
  <c r="AX512" i="2"/>
  <c r="AV512" i="2" s="1"/>
  <c r="AY512" i="2"/>
  <c r="AZ512" i="2"/>
  <c r="BA512" i="2"/>
  <c r="BC512" i="2"/>
  <c r="BB512" i="2" s="1"/>
  <c r="BD512" i="2"/>
  <c r="BF512" i="2"/>
  <c r="BG512" i="2"/>
  <c r="BE512" i="2" s="1"/>
  <c r="BH512" i="2"/>
  <c r="BI512" i="2"/>
  <c r="BJ512" i="2"/>
  <c r="BK512" i="2"/>
  <c r="BL512" i="2" a="1"/>
  <c r="BL512" i="2"/>
  <c r="BM512" i="2" s="1"/>
  <c r="BN512" i="2"/>
  <c r="BP512" i="2"/>
  <c r="BQ512" i="2"/>
  <c r="BR512" i="2"/>
  <c r="BS512" i="2"/>
  <c r="BT512" i="2"/>
  <c r="BU512" i="2"/>
  <c r="BV512" i="2"/>
  <c r="BW512" i="2"/>
  <c r="BO512" i="2" s="1"/>
  <c r="BY512" i="2"/>
  <c r="BZ512" i="2"/>
  <c r="BX512" i="2" s="1"/>
  <c r="CB512" i="2"/>
  <c r="CC512" i="2"/>
  <c r="CD512" i="2"/>
  <c r="CE512" i="2"/>
  <c r="CH512" i="2"/>
  <c r="CI512" i="2"/>
  <c r="CJ512" i="2"/>
  <c r="CK512" i="2"/>
  <c r="CL512" i="2"/>
  <c r="CN512" i="2"/>
  <c r="CM512" i="2" s="1"/>
  <c r="CP512" i="2"/>
  <c r="CS512" i="2" s="1"/>
  <c r="CO512" i="2" s="1"/>
  <c r="CQ512" i="2"/>
  <c r="CR512" i="2"/>
  <c r="CU512" i="2"/>
  <c r="CV512" i="2"/>
  <c r="CT512" i="2" s="1"/>
  <c r="CX512" i="2"/>
  <c r="DA512" i="2" s="1"/>
  <c r="CY512" i="2" a="1"/>
  <c r="CY512" i="2"/>
  <c r="CZ512" i="2"/>
  <c r="CW512" i="2" s="1"/>
  <c r="DC512" i="2"/>
  <c r="DD512" i="2" a="1"/>
  <c r="DD512" i="2"/>
  <c r="DG512" i="2"/>
  <c r="DH512" i="2"/>
  <c r="DI512" i="2"/>
  <c r="DK512" i="2"/>
  <c r="DL512" i="2"/>
  <c r="DJ512" i="2" s="1"/>
  <c r="DN512" i="2" a="1"/>
  <c r="DN512" i="2"/>
  <c r="DO512" i="2"/>
  <c r="DS512" i="2"/>
  <c r="DT512" i="2"/>
  <c r="DV512" i="2"/>
  <c r="DW512" i="2"/>
  <c r="DY512" i="2"/>
  <c r="DZ512" i="2" s="1"/>
  <c r="EB512" i="2"/>
  <c r="DX512" i="2" s="1"/>
  <c r="EC512" i="2"/>
  <c r="ED512" i="2"/>
  <c r="EE512" i="2"/>
  <c r="EF512" i="2"/>
  <c r="EG512" i="2"/>
  <c r="EH512" i="2"/>
  <c r="EI512" i="2"/>
  <c r="EJ512" i="2"/>
  <c r="C513" i="2"/>
  <c r="G513" i="2"/>
  <c r="H513" i="2"/>
  <c r="J513" i="2"/>
  <c r="L513" i="2"/>
  <c r="N513" i="2"/>
  <c r="O513" i="2"/>
  <c r="P513" i="2"/>
  <c r="M513" i="2" s="1"/>
  <c r="Q513" i="2"/>
  <c r="S513" i="2"/>
  <c r="T513" i="2"/>
  <c r="R513" i="2" s="1"/>
  <c r="U513" i="2"/>
  <c r="W513" i="2"/>
  <c r="X513" i="2"/>
  <c r="V513" i="2" s="1"/>
  <c r="Y513" i="2"/>
  <c r="AA513" i="2" a="1"/>
  <c r="AA513" i="2"/>
  <c r="AB513" i="2" a="1"/>
  <c r="AB513" i="2" s="1"/>
  <c r="AD513" i="2" s="1"/>
  <c r="Z513" i="2" s="1"/>
  <c r="AC513" i="2"/>
  <c r="AF513" i="2" a="1"/>
  <c r="AF513" i="2" s="1"/>
  <c r="AG513" i="2" s="1"/>
  <c r="AH513" i="2"/>
  <c r="AI513" i="2"/>
  <c r="AK513" i="2"/>
  <c r="AL513" i="2"/>
  <c r="AN513" i="2"/>
  <c r="AM513" i="2" s="1"/>
  <c r="AO513" i="2"/>
  <c r="AQ513" i="2"/>
  <c r="AP513" i="2" s="1"/>
  <c r="AR513" i="2"/>
  <c r="AT513" i="2"/>
  <c r="AU513" i="2"/>
  <c r="AS513" i="2" s="1"/>
  <c r="AV513" i="2"/>
  <c r="AW513" i="2"/>
  <c r="AX513" i="2"/>
  <c r="AY513" i="2"/>
  <c r="AZ513" i="2"/>
  <c r="BA513" i="2"/>
  <c r="BC513" i="2"/>
  <c r="BB513" i="2" s="1"/>
  <c r="BD513" i="2"/>
  <c r="BF513" i="2"/>
  <c r="BG513" i="2"/>
  <c r="BI513" i="2"/>
  <c r="BJ513" i="2"/>
  <c r="BL513" i="2" a="1"/>
  <c r="BL513" i="2"/>
  <c r="BP513" i="2"/>
  <c r="BQ513" i="2"/>
  <c r="BR513" i="2"/>
  <c r="BS513" i="2"/>
  <c r="BT513" i="2"/>
  <c r="BU513" i="2"/>
  <c r="BV513" i="2"/>
  <c r="BW513" i="2"/>
  <c r="BX513" i="2"/>
  <c r="BY513" i="2"/>
  <c r="BZ513" i="2"/>
  <c r="CB513" i="2"/>
  <c r="CC513" i="2"/>
  <c r="CG513" i="2" s="1"/>
  <c r="CD513" i="2"/>
  <c r="CE513" i="2"/>
  <c r="CF513" i="2"/>
  <c r="CH513" i="2"/>
  <c r="CJ513" i="2"/>
  <c r="CK513" i="2"/>
  <c r="CL513" i="2"/>
  <c r="CN513" i="2"/>
  <c r="CM513" i="2" s="1"/>
  <c r="CO513" i="2"/>
  <c r="CP513" i="2"/>
  <c r="CQ513" i="2"/>
  <c r="CR513" i="2" s="1"/>
  <c r="CS513" i="2"/>
  <c r="CT513" i="2"/>
  <c r="CU513" i="2"/>
  <c r="CV513" i="2"/>
  <c r="CW513" i="2"/>
  <c r="CX513" i="2"/>
  <c r="CY513" i="2" a="1"/>
  <c r="CY513" i="2" s="1"/>
  <c r="CZ513" i="2" s="1"/>
  <c r="DC513" i="2"/>
  <c r="DD513" i="2" a="1"/>
  <c r="DD513" i="2"/>
  <c r="DH513" i="2"/>
  <c r="DG513" i="2" s="1"/>
  <c r="DI513" i="2"/>
  <c r="DK513" i="2"/>
  <c r="DJ513" i="2" s="1"/>
  <c r="DL513" i="2"/>
  <c r="DN513" i="2" a="1"/>
  <c r="DN513" i="2" s="1"/>
  <c r="DO513" i="2"/>
  <c r="DQ513" i="2"/>
  <c r="DS513" i="2"/>
  <c r="DT513" i="2"/>
  <c r="DV513" i="2"/>
  <c r="DU513" i="2" s="1"/>
  <c r="DW513" i="2"/>
  <c r="DY513" i="2"/>
  <c r="EA513" i="2" s="1"/>
  <c r="DZ513" i="2"/>
  <c r="EB513" i="2"/>
  <c r="EC513" i="2"/>
  <c r="ED513" i="2"/>
  <c r="EF513" i="2" s="1"/>
  <c r="EE513" i="2"/>
  <c r="EH513" i="2"/>
  <c r="EG513" i="2" s="1"/>
  <c r="EI513" i="2"/>
  <c r="C514" i="2"/>
  <c r="G514" i="2"/>
  <c r="H514" i="2"/>
  <c r="J514" i="2"/>
  <c r="L514" i="2"/>
  <c r="I514" i="2" s="1"/>
  <c r="N514" i="2"/>
  <c r="O514" i="2"/>
  <c r="P514" i="2"/>
  <c r="Q514" i="2"/>
  <c r="M514" i="2" s="1"/>
  <c r="S514" i="2"/>
  <c r="T514" i="2"/>
  <c r="R514" i="2" s="1"/>
  <c r="U514" i="2"/>
  <c r="W514" i="2"/>
  <c r="X514" i="2"/>
  <c r="Y514" i="2"/>
  <c r="AA514" i="2" a="1"/>
  <c r="AA514" i="2"/>
  <c r="AD514" i="2" s="1"/>
  <c r="Z514" i="2" s="1"/>
  <c r="AB514" i="2" a="1"/>
  <c r="AB514" i="2"/>
  <c r="AC514" i="2"/>
  <c r="AF514" i="2" a="1"/>
  <c r="AF514" i="2" s="1"/>
  <c r="AG514" i="2" s="1"/>
  <c r="AE514" i="2" s="1"/>
  <c r="AH514" i="2"/>
  <c r="AI514" i="2"/>
  <c r="AK514" i="2"/>
  <c r="AL514" i="2"/>
  <c r="AJ514" i="2" s="1"/>
  <c r="AM514" i="2"/>
  <c r="AN514" i="2"/>
  <c r="AO514" i="2"/>
  <c r="AQ514" i="2"/>
  <c r="AP514" i="2" s="1"/>
  <c r="AR514" i="2"/>
  <c r="AT514" i="2"/>
  <c r="AU514" i="2"/>
  <c r="AS514" i="2" s="1"/>
  <c r="AV514" i="2"/>
  <c r="AW514" i="2"/>
  <c r="AX514" i="2"/>
  <c r="AY514" i="2"/>
  <c r="AZ514" i="2"/>
  <c r="BA514" i="2"/>
  <c r="BC514" i="2"/>
  <c r="BB514" i="2" s="1"/>
  <c r="BD514" i="2"/>
  <c r="BF514" i="2"/>
  <c r="BG514" i="2"/>
  <c r="BE514" i="2" s="1"/>
  <c r="BI514" i="2"/>
  <c r="BH514" i="2" s="1"/>
  <c r="BJ514" i="2"/>
  <c r="BL514" i="2" a="1"/>
  <c r="BL514" i="2" s="1"/>
  <c r="BP514" i="2"/>
  <c r="BQ514" i="2"/>
  <c r="BR514" i="2"/>
  <c r="BS514" i="2"/>
  <c r="BT514" i="2"/>
  <c r="BU514" i="2"/>
  <c r="BV514" i="2"/>
  <c r="BW514" i="2"/>
  <c r="BY514" i="2"/>
  <c r="BX514" i="2" s="1"/>
  <c r="BZ514" i="2"/>
  <c r="CB514" i="2"/>
  <c r="CC514" i="2"/>
  <c r="CD514" i="2"/>
  <c r="CE514" i="2"/>
  <c r="CH514" i="2"/>
  <c r="CJ514" i="2"/>
  <c r="CI514" i="2" s="1"/>
  <c r="CK514" i="2"/>
  <c r="CL514" i="2"/>
  <c r="CM514" i="2"/>
  <c r="CN514" i="2"/>
  <c r="CP514" i="2"/>
  <c r="CQ514" i="2"/>
  <c r="CR514" i="2"/>
  <c r="CU514" i="2"/>
  <c r="CV514" i="2"/>
  <c r="CX514" i="2"/>
  <c r="CY514" i="2" a="1"/>
  <c r="CY514" i="2"/>
  <c r="CZ514" i="2" s="1"/>
  <c r="CW514" i="2" s="1"/>
  <c r="DA514" i="2"/>
  <c r="DC514" i="2"/>
  <c r="DF514" i="2" s="1"/>
  <c r="DD514" i="2" a="1"/>
  <c r="DD514" i="2" s="1"/>
  <c r="DE514" i="2" s="1"/>
  <c r="DB514" i="2" s="1"/>
  <c r="DH514" i="2"/>
  <c r="DI514" i="2"/>
  <c r="DK514" i="2"/>
  <c r="DL514" i="2"/>
  <c r="DN514" i="2" a="1"/>
  <c r="DN514" i="2" s="1"/>
  <c r="DO514" i="2"/>
  <c r="DP514" i="2"/>
  <c r="DM514" i="2" s="1"/>
  <c r="DQ514" i="2"/>
  <c r="DS514" i="2"/>
  <c r="DT514" i="2"/>
  <c r="DV514" i="2"/>
  <c r="DW514" i="2"/>
  <c r="DU514" i="2" s="1"/>
  <c r="DY514" i="2"/>
  <c r="EB514" i="2"/>
  <c r="DX514" i="2" s="1"/>
  <c r="EC514" i="2"/>
  <c r="ED514" i="2"/>
  <c r="EE514" i="2"/>
  <c r="EF514" i="2"/>
  <c r="EG514" i="2"/>
  <c r="EH514" i="2"/>
  <c r="EI514" i="2"/>
  <c r="EJ514" i="2"/>
  <c r="C515" i="2"/>
  <c r="G515" i="2"/>
  <c r="H515" i="2"/>
  <c r="J515" i="2"/>
  <c r="I515" i="2" s="1"/>
  <c r="L515" i="2"/>
  <c r="N515" i="2"/>
  <c r="O515" i="2"/>
  <c r="P515" i="2"/>
  <c r="Q515" i="2"/>
  <c r="S515" i="2"/>
  <c r="T515" i="2"/>
  <c r="R515" i="2" s="1"/>
  <c r="U515" i="2"/>
  <c r="W515" i="2"/>
  <c r="V515" i="2" s="1"/>
  <c r="X515" i="2"/>
  <c r="Y515" i="2"/>
  <c r="AA515" i="2" a="1"/>
  <c r="AA515" i="2"/>
  <c r="AB515" i="2" a="1"/>
  <c r="AB515" i="2"/>
  <c r="AD515" i="2" s="1"/>
  <c r="AC515" i="2"/>
  <c r="Z515" i="2" s="1"/>
  <c r="AF515" i="2" a="1"/>
  <c r="AF515" i="2" s="1"/>
  <c r="AG515" i="2" s="1"/>
  <c r="AE515" i="2" s="1"/>
  <c r="AH515" i="2"/>
  <c r="AI515" i="2"/>
  <c r="AK515" i="2"/>
  <c r="AJ515" i="2" s="1"/>
  <c r="AL515" i="2"/>
  <c r="AM515" i="2"/>
  <c r="AN515" i="2"/>
  <c r="AO515" i="2"/>
  <c r="AQ515" i="2"/>
  <c r="AR515" i="2"/>
  <c r="AP515" i="2" s="1"/>
  <c r="AS515" i="2"/>
  <c r="AT515" i="2"/>
  <c r="AU515" i="2"/>
  <c r="AW515" i="2"/>
  <c r="AV515" i="2" s="1"/>
  <c r="AX515" i="2"/>
  <c r="AZ515" i="2"/>
  <c r="BA515" i="2"/>
  <c r="AY515" i="2" s="1"/>
  <c r="BB515" i="2"/>
  <c r="BC515" i="2"/>
  <c r="BD515" i="2"/>
  <c r="BE515" i="2"/>
  <c r="BF515" i="2"/>
  <c r="BG515" i="2"/>
  <c r="BI515" i="2"/>
  <c r="BJ515" i="2"/>
  <c r="BL515" i="2" a="1"/>
  <c r="BL515" i="2"/>
  <c r="BP515" i="2"/>
  <c r="BQ515" i="2"/>
  <c r="BR515" i="2"/>
  <c r="BS515" i="2"/>
  <c r="BT515" i="2"/>
  <c r="BU515" i="2"/>
  <c r="BV515" i="2"/>
  <c r="BO515" i="2" s="1"/>
  <c r="BW515" i="2"/>
  <c r="BY515" i="2"/>
  <c r="BX515" i="2" s="1"/>
  <c r="BZ515" i="2"/>
  <c r="CB515" i="2"/>
  <c r="CC515" i="2"/>
  <c r="CD515" i="2"/>
  <c r="CE515" i="2"/>
  <c r="CF515" i="2" s="1"/>
  <c r="CH515" i="2"/>
  <c r="CJ515" i="2"/>
  <c r="CK515" i="2"/>
  <c r="CL515" i="2"/>
  <c r="CN515" i="2"/>
  <c r="CM515" i="2" s="1"/>
  <c r="CP515" i="2"/>
  <c r="CR515" i="2" s="1"/>
  <c r="CQ515" i="2"/>
  <c r="CT515" i="2"/>
  <c r="CU515" i="2"/>
  <c r="CV515" i="2"/>
  <c r="CX515" i="2"/>
  <c r="CY515" i="2" a="1"/>
  <c r="CY515" i="2"/>
  <c r="CZ515" i="2"/>
  <c r="CW515" i="2" s="1"/>
  <c r="DA515" i="2"/>
  <c r="DC515" i="2"/>
  <c r="DD515" i="2" a="1"/>
  <c r="DD515" i="2"/>
  <c r="DE515" i="2" s="1"/>
  <c r="DB515" i="2" s="1"/>
  <c r="DF515" i="2"/>
  <c r="DH515" i="2"/>
  <c r="DG515" i="2" s="1"/>
  <c r="DI515" i="2"/>
  <c r="DK515" i="2"/>
  <c r="DJ515" i="2" s="1"/>
  <c r="DL515" i="2"/>
  <c r="DN515" i="2" a="1"/>
  <c r="DN515" i="2"/>
  <c r="DO515" i="2"/>
  <c r="DS515" i="2"/>
  <c r="DR515" i="2" s="1"/>
  <c r="DT515" i="2"/>
  <c r="DV515" i="2"/>
  <c r="DU515" i="2" s="1"/>
  <c r="DW515" i="2"/>
  <c r="DY515" i="2"/>
  <c r="EB515" i="2"/>
  <c r="ED515" i="2"/>
  <c r="EG515" i="2"/>
  <c r="EH515" i="2"/>
  <c r="EJ515" i="2" s="1"/>
  <c r="EI515" i="2"/>
  <c r="C516" i="2"/>
  <c r="H516" i="2"/>
  <c r="G516" i="2" s="1"/>
  <c r="J516" i="2"/>
  <c r="L516" i="2"/>
  <c r="N516" i="2"/>
  <c r="O516" i="2"/>
  <c r="P516" i="2"/>
  <c r="Q516" i="2"/>
  <c r="S516" i="2"/>
  <c r="T516" i="2"/>
  <c r="U516" i="2"/>
  <c r="W516" i="2"/>
  <c r="V516" i="2" s="1"/>
  <c r="X516" i="2"/>
  <c r="Y516" i="2"/>
  <c r="AA516" i="2" a="1"/>
  <c r="AA516" i="2"/>
  <c r="AB516" i="2" a="1"/>
  <c r="AB516" i="2"/>
  <c r="AC516" i="2"/>
  <c r="AF516" i="2" a="1"/>
  <c r="AF516" i="2"/>
  <c r="AG516" i="2"/>
  <c r="AH516" i="2"/>
  <c r="AI516" i="2"/>
  <c r="AK516" i="2"/>
  <c r="AJ516" i="2" s="1"/>
  <c r="AL516" i="2"/>
  <c r="AN516" i="2"/>
  <c r="AM516" i="2" s="1"/>
  <c r="AO516" i="2"/>
  <c r="AP516" i="2"/>
  <c r="AQ516" i="2"/>
  <c r="AR516" i="2"/>
  <c r="AS516" i="2"/>
  <c r="AT516" i="2"/>
  <c r="AU516" i="2"/>
  <c r="AW516" i="2"/>
  <c r="AX516" i="2"/>
  <c r="AZ516" i="2"/>
  <c r="BA516" i="2"/>
  <c r="BC516" i="2"/>
  <c r="BD516" i="2"/>
  <c r="BF516" i="2"/>
  <c r="BE516" i="2" s="1"/>
  <c r="BG516" i="2"/>
  <c r="BI516" i="2"/>
  <c r="BH516" i="2" s="1"/>
  <c r="BJ516" i="2"/>
  <c r="BL516" i="2" a="1"/>
  <c r="BL516" i="2"/>
  <c r="BM516" i="2"/>
  <c r="BN516" i="2"/>
  <c r="BP516" i="2"/>
  <c r="BQ516" i="2"/>
  <c r="BR516" i="2"/>
  <c r="BS516" i="2"/>
  <c r="BT516" i="2"/>
  <c r="BU516" i="2"/>
  <c r="BV516" i="2"/>
  <c r="BW516" i="2"/>
  <c r="BX516" i="2"/>
  <c r="BY516" i="2"/>
  <c r="BZ516" i="2"/>
  <c r="CB516" i="2"/>
  <c r="CC516" i="2"/>
  <c r="CD516" i="2"/>
  <c r="CF516" i="2" s="1"/>
  <c r="CE516" i="2"/>
  <c r="CH516" i="2"/>
  <c r="CJ516" i="2"/>
  <c r="CI516" i="2" s="1"/>
  <c r="CK516" i="2"/>
  <c r="CL516" i="2"/>
  <c r="CM516" i="2"/>
  <c r="CN516" i="2"/>
  <c r="CP516" i="2"/>
  <c r="CQ516" i="2"/>
  <c r="CU516" i="2"/>
  <c r="CV516" i="2"/>
  <c r="CX516" i="2"/>
  <c r="CY516" i="2" a="1"/>
  <c r="CY516" i="2"/>
  <c r="DC516" i="2"/>
  <c r="DD516" i="2" a="1"/>
  <c r="DD516" i="2"/>
  <c r="DE516" i="2"/>
  <c r="DB516" i="2" s="1"/>
  <c r="DF516" i="2"/>
  <c r="DH516" i="2"/>
  <c r="DG516" i="2" s="1"/>
  <c r="DI516" i="2"/>
  <c r="DJ516" i="2"/>
  <c r="DK516" i="2"/>
  <c r="DL516" i="2"/>
  <c r="DN516" i="2" a="1"/>
  <c r="DN516" i="2" s="1"/>
  <c r="DO516" i="2"/>
  <c r="DS516" i="2"/>
  <c r="DR516" i="2" s="1"/>
  <c r="DT516" i="2"/>
  <c r="DV516" i="2"/>
  <c r="DU516" i="2" s="1"/>
  <c r="DW516" i="2"/>
  <c r="DY516" i="2"/>
  <c r="DZ516" i="2" s="1"/>
  <c r="EA516" i="2"/>
  <c r="EB516" i="2"/>
  <c r="DX516" i="2" s="1"/>
  <c r="ED516" i="2"/>
  <c r="EC516" i="2" s="1"/>
  <c r="EE516" i="2"/>
  <c r="EG516" i="2"/>
  <c r="EH516" i="2"/>
  <c r="EI516" i="2"/>
  <c r="EJ516" i="2"/>
  <c r="C517" i="2"/>
  <c r="G517" i="2"/>
  <c r="H517" i="2"/>
  <c r="J517" i="2"/>
  <c r="L517" i="2"/>
  <c r="N517" i="2"/>
  <c r="O517" i="2"/>
  <c r="P517" i="2"/>
  <c r="Q517" i="2"/>
  <c r="S517" i="2"/>
  <c r="R517" i="2" s="1"/>
  <c r="T517" i="2"/>
  <c r="U517" i="2"/>
  <c r="W517" i="2"/>
  <c r="X517" i="2"/>
  <c r="Y517" i="2"/>
  <c r="AA517" i="2" a="1"/>
  <c r="AA517" i="2"/>
  <c r="AD517" i="2" s="1"/>
  <c r="Z517" i="2" s="1"/>
  <c r="AB517" i="2" a="1"/>
  <c r="AB517" i="2"/>
  <c r="AC517" i="2"/>
  <c r="AF517" i="2" a="1"/>
  <c r="AF517" i="2"/>
  <c r="AG517" i="2"/>
  <c r="AE517" i="2" s="1"/>
  <c r="AH517" i="2"/>
  <c r="AI517" i="2"/>
  <c r="AK517" i="2"/>
  <c r="AL517" i="2"/>
  <c r="AJ517" i="2" s="1"/>
  <c r="AM517" i="2"/>
  <c r="AN517" i="2"/>
  <c r="AO517" i="2"/>
  <c r="AP517" i="2"/>
  <c r="AQ517" i="2"/>
  <c r="AR517" i="2"/>
  <c r="AT517" i="2"/>
  <c r="AU517" i="2"/>
  <c r="AW517" i="2"/>
  <c r="AX517" i="2"/>
  <c r="AZ517" i="2"/>
  <c r="BA517" i="2"/>
  <c r="AY517" i="2" s="1"/>
  <c r="BC517" i="2"/>
  <c r="BB517" i="2" s="1"/>
  <c r="BD517" i="2"/>
  <c r="BF517" i="2"/>
  <c r="BE517" i="2" s="1"/>
  <c r="BG517" i="2"/>
  <c r="BI517" i="2"/>
  <c r="BJ517" i="2"/>
  <c r="BL517" i="2" a="1"/>
  <c r="BL517" i="2" s="1"/>
  <c r="BN517" i="2"/>
  <c r="BP517" i="2"/>
  <c r="BQ517" i="2"/>
  <c r="BR517" i="2"/>
  <c r="BS517" i="2"/>
  <c r="BT517" i="2"/>
  <c r="BU517" i="2"/>
  <c r="BV517" i="2"/>
  <c r="BW517" i="2"/>
  <c r="BY517" i="2"/>
  <c r="BX517" i="2" s="1"/>
  <c r="BZ517" i="2"/>
  <c r="CB517" i="2"/>
  <c r="CC517" i="2"/>
  <c r="CG517" i="2" s="1"/>
  <c r="CD517" i="2"/>
  <c r="CF517" i="2" s="1"/>
  <c r="CE517" i="2"/>
  <c r="CH517" i="2"/>
  <c r="CJ517" i="2"/>
  <c r="CI517" i="2" s="1"/>
  <c r="CK517" i="2"/>
  <c r="CL517" i="2"/>
  <c r="CN517" i="2"/>
  <c r="CM517" i="2" s="1"/>
  <c r="CP517" i="2"/>
  <c r="CQ517" i="2"/>
  <c r="CR517" i="2"/>
  <c r="CS517" i="2"/>
  <c r="CO517" i="2" s="1"/>
  <c r="CU517" i="2"/>
  <c r="CV517" i="2"/>
  <c r="CT517" i="2" s="1"/>
  <c r="CX517" i="2"/>
  <c r="CY517" i="2" a="1"/>
  <c r="CY517" i="2"/>
  <c r="DA517" i="2" s="1"/>
  <c r="CZ517" i="2"/>
  <c r="CW517" i="2" s="1"/>
  <c r="DC517" i="2"/>
  <c r="DD517" i="2" a="1"/>
  <c r="DD517" i="2" s="1"/>
  <c r="DE517" i="2" s="1"/>
  <c r="DB517" i="2" s="1"/>
  <c r="DH517" i="2"/>
  <c r="DG517" i="2" s="1"/>
  <c r="DI517" i="2"/>
  <c r="DK517" i="2"/>
  <c r="DJ517" i="2" s="1"/>
  <c r="DL517" i="2"/>
  <c r="DN517" i="2" a="1"/>
  <c r="DN517" i="2"/>
  <c r="DO517" i="2"/>
  <c r="DP517" i="2" s="1"/>
  <c r="DM517" i="2" s="1"/>
  <c r="DS517" i="2"/>
  <c r="DR517" i="2" s="1"/>
  <c r="DT517" i="2"/>
  <c r="DV517" i="2"/>
  <c r="DU517" i="2" s="1"/>
  <c r="DW517" i="2"/>
  <c r="DY517" i="2"/>
  <c r="EB517" i="2"/>
  <c r="DX517" i="2" s="1"/>
  <c r="ED517" i="2"/>
  <c r="EF517" i="2" s="1"/>
  <c r="EE517" i="2"/>
  <c r="EH517" i="2"/>
  <c r="C518" i="2"/>
  <c r="H518" i="2"/>
  <c r="G518" i="2" s="1"/>
  <c r="J518" i="2"/>
  <c r="I518" i="2"/>
  <c r="L518" i="2"/>
  <c r="N518" i="2"/>
  <c r="O518" i="2"/>
  <c r="P518" i="2"/>
  <c r="Q518" i="2"/>
  <c r="M518" i="2" s="1"/>
  <c r="S518" i="2"/>
  <c r="T518" i="2"/>
  <c r="U518" i="2"/>
  <c r="W518" i="2"/>
  <c r="X518" i="2"/>
  <c r="Y518" i="2"/>
  <c r="AA518" i="2" a="1"/>
  <c r="AA518" i="2"/>
  <c r="AD518" i="2" s="1"/>
  <c r="Z518" i="2" s="1"/>
  <c r="AB518" i="2" a="1"/>
  <c r="AB518" i="2"/>
  <c r="AC518" i="2"/>
  <c r="AE518" i="2"/>
  <c r="AF518" i="2" a="1"/>
  <c r="AF518" i="2"/>
  <c r="AG518" i="2"/>
  <c r="AH518" i="2"/>
  <c r="AI518" i="2"/>
  <c r="AK518" i="2"/>
  <c r="AL518" i="2"/>
  <c r="AJ518" i="2" s="1"/>
  <c r="AN518" i="2"/>
  <c r="AO518" i="2"/>
  <c r="AQ518" i="2"/>
  <c r="AR518" i="2"/>
  <c r="AT518" i="2"/>
  <c r="AU518" i="2"/>
  <c r="AW518" i="2"/>
  <c r="AV518" i="2" s="1"/>
  <c r="AX518" i="2"/>
  <c r="AZ518" i="2"/>
  <c r="AY518" i="2" s="1"/>
  <c r="BA518" i="2"/>
  <c r="BC518" i="2"/>
  <c r="BB518" i="2" s="1"/>
  <c r="BD518" i="2"/>
  <c r="BE518" i="2"/>
  <c r="BF518" i="2"/>
  <c r="BG518" i="2"/>
  <c r="BI518" i="2"/>
  <c r="BH518" i="2" s="1"/>
  <c r="BJ518" i="2"/>
  <c r="BK518" i="2"/>
  <c r="BL518" i="2" a="1"/>
  <c r="BL518" i="2"/>
  <c r="BM518" i="2" s="1"/>
  <c r="BN518" i="2"/>
  <c r="BP518" i="2"/>
  <c r="BQ518" i="2"/>
  <c r="BR518" i="2"/>
  <c r="BS518" i="2"/>
  <c r="BT518" i="2"/>
  <c r="BU518" i="2"/>
  <c r="BV518" i="2"/>
  <c r="BW518" i="2"/>
  <c r="BY518" i="2"/>
  <c r="BX518" i="2" s="1"/>
  <c r="BZ518" i="2"/>
  <c r="CB518" i="2"/>
  <c r="CC518" i="2"/>
  <c r="CD518" i="2"/>
  <c r="CF518" i="2" s="1"/>
  <c r="CG518" i="2" s="1"/>
  <c r="CA518" i="2" s="1"/>
  <c r="CE518" i="2"/>
  <c r="CH518" i="2"/>
  <c r="CJ518" i="2"/>
  <c r="CK518" i="2"/>
  <c r="CL518" i="2"/>
  <c r="CI518" i="2" s="1"/>
  <c r="CN518" i="2"/>
  <c r="CM518" i="2" s="1"/>
  <c r="CP518" i="2"/>
  <c r="CR518" i="2" s="1"/>
  <c r="CQ518" i="2"/>
  <c r="CU518" i="2"/>
  <c r="CT518" i="2" s="1"/>
  <c r="CV518" i="2"/>
  <c r="CX518" i="2"/>
  <c r="CY518" i="2" a="1"/>
  <c r="CY518" i="2"/>
  <c r="DB518" i="2"/>
  <c r="DC518" i="2"/>
  <c r="DF518" i="2" s="1"/>
  <c r="DD518" i="2" a="1"/>
  <c r="DD518" i="2"/>
  <c r="DE518" i="2"/>
  <c r="DH518" i="2"/>
  <c r="DG518" i="2" s="1"/>
  <c r="DI518" i="2"/>
  <c r="DK518" i="2"/>
  <c r="DJ518" i="2" s="1"/>
  <c r="DL518" i="2"/>
  <c r="DN518" i="2" a="1"/>
  <c r="DN518" i="2" s="1"/>
  <c r="DO518" i="2"/>
  <c r="DQ518" i="2" s="1"/>
  <c r="DP518" i="2"/>
  <c r="DM518" i="2" s="1"/>
  <c r="DS518" i="2"/>
  <c r="DR518" i="2" s="1"/>
  <c r="DT518" i="2"/>
  <c r="DV518" i="2"/>
  <c r="DW518" i="2"/>
  <c r="DU518" i="2" s="1"/>
  <c r="DX518" i="2"/>
  <c r="DY518" i="2"/>
  <c r="DZ518" i="2"/>
  <c r="EA518" i="2"/>
  <c r="EB518" i="2"/>
  <c r="EC518" i="2"/>
  <c r="ED518" i="2"/>
  <c r="EE518" i="2"/>
  <c r="EF518" i="2"/>
  <c r="EH518" i="2"/>
  <c r="EG518" i="2" s="1"/>
  <c r="EI518" i="2"/>
  <c r="C519" i="2"/>
  <c r="H519" i="2"/>
  <c r="G519" i="2" s="1"/>
  <c r="I519" i="2"/>
  <c r="J519" i="2"/>
  <c r="L519" i="2"/>
  <c r="N519" i="2"/>
  <c r="O519" i="2"/>
  <c r="P519" i="2"/>
  <c r="Q519" i="2"/>
  <c r="S519" i="2"/>
  <c r="T519" i="2"/>
  <c r="R519" i="2" s="1"/>
  <c r="U519" i="2"/>
  <c r="W519" i="2"/>
  <c r="X519" i="2"/>
  <c r="V519" i="2" s="1"/>
  <c r="Y519" i="2"/>
  <c r="AA519" i="2" a="1"/>
  <c r="AA519" i="2"/>
  <c r="AB519" i="2" a="1"/>
  <c r="AB519" i="2"/>
  <c r="AD519" i="2" s="1"/>
  <c r="AC519" i="2"/>
  <c r="Z519" i="2" s="1"/>
  <c r="AE519" i="2"/>
  <c r="AF519" i="2" a="1"/>
  <c r="AF519" i="2" s="1"/>
  <c r="AG519" i="2"/>
  <c r="AH519" i="2"/>
  <c r="AI519" i="2"/>
  <c r="AJ519" i="2"/>
  <c r="AK519" i="2"/>
  <c r="AL519" i="2"/>
  <c r="AM519" i="2"/>
  <c r="AN519" i="2"/>
  <c r="AO519" i="2"/>
  <c r="AQ519" i="2"/>
  <c r="AR519" i="2"/>
  <c r="AT519" i="2"/>
  <c r="AU519" i="2"/>
  <c r="AW519" i="2"/>
  <c r="AX519" i="2"/>
  <c r="AZ519" i="2"/>
  <c r="BA519" i="2"/>
  <c r="BC519" i="2"/>
  <c r="BB519" i="2" s="1"/>
  <c r="BD519" i="2"/>
  <c r="BF519" i="2"/>
  <c r="BE519" i="2" s="1"/>
  <c r="BG519" i="2"/>
  <c r="BI519" i="2"/>
  <c r="BH519" i="2" s="1"/>
  <c r="BJ519" i="2"/>
  <c r="BK519" i="2"/>
  <c r="BL519" i="2" a="1"/>
  <c r="BL519" i="2"/>
  <c r="BM519" i="2"/>
  <c r="BN519" i="2"/>
  <c r="BP519" i="2"/>
  <c r="BQ519" i="2"/>
  <c r="BR519" i="2"/>
  <c r="BS519" i="2"/>
  <c r="BT519" i="2"/>
  <c r="BU519" i="2"/>
  <c r="BV519" i="2"/>
  <c r="BW519" i="2"/>
  <c r="BX519" i="2"/>
  <c r="BY519" i="2"/>
  <c r="BZ519" i="2"/>
  <c r="CB519" i="2"/>
  <c r="CC519" i="2"/>
  <c r="CD519" i="2"/>
  <c r="CE519" i="2"/>
  <c r="CF519" i="2"/>
  <c r="CG519" i="2"/>
  <c r="CH519" i="2"/>
  <c r="CJ519" i="2"/>
  <c r="CK519" i="2"/>
  <c r="CL519" i="2"/>
  <c r="CM519" i="2"/>
  <c r="CN519" i="2"/>
  <c r="CP519" i="2"/>
  <c r="CR519" i="2" s="1"/>
  <c r="CQ519" i="2"/>
  <c r="CS519" i="2"/>
  <c r="CO519" i="2" s="1"/>
  <c r="CU519" i="2"/>
  <c r="CT519" i="2" s="1"/>
  <c r="CV519" i="2"/>
  <c r="CX519" i="2"/>
  <c r="DA519" i="2" s="1"/>
  <c r="CY519" i="2" a="1"/>
  <c r="CY519" i="2"/>
  <c r="CZ519" i="2"/>
  <c r="CW519" i="2" s="1"/>
  <c r="DC519" i="2"/>
  <c r="DD519" i="2" a="1"/>
  <c r="DD519" i="2"/>
  <c r="DH519" i="2"/>
  <c r="DG519" i="2" s="1"/>
  <c r="DI519" i="2"/>
  <c r="DK519" i="2"/>
  <c r="DL519" i="2"/>
  <c r="DJ519" i="2" s="1"/>
  <c r="DN519" i="2" a="1"/>
  <c r="DN519" i="2" s="1"/>
  <c r="DQ519" i="2" s="1"/>
  <c r="DO519" i="2"/>
  <c r="DP519" i="2"/>
  <c r="DM519" i="2" s="1"/>
  <c r="DR519" i="2"/>
  <c r="DS519" i="2"/>
  <c r="DT519" i="2"/>
  <c r="DU519" i="2"/>
  <c r="DV519" i="2"/>
  <c r="DW519" i="2"/>
  <c r="DX519" i="2"/>
  <c r="DY519" i="2"/>
  <c r="DZ519" i="2"/>
  <c r="EA519" i="2"/>
  <c r="EB519" i="2"/>
  <c r="EC519" i="2"/>
  <c r="ED519" i="2"/>
  <c r="EE519" i="2"/>
  <c r="EF519" i="2"/>
  <c r="EH519" i="2"/>
  <c r="EJ519" i="2" s="1"/>
  <c r="C520" i="2"/>
  <c r="G520" i="2"/>
  <c r="H520" i="2"/>
  <c r="J520" i="2"/>
  <c r="I520" i="2"/>
  <c r="L520" i="2"/>
  <c r="N520" i="2"/>
  <c r="M520" i="2" s="1"/>
  <c r="O520" i="2"/>
  <c r="P520" i="2"/>
  <c r="Q520" i="2"/>
  <c r="S520" i="2"/>
  <c r="T520" i="2"/>
  <c r="U520" i="2"/>
  <c r="V520" i="2"/>
  <c r="W520" i="2"/>
  <c r="X520" i="2"/>
  <c r="Y520" i="2"/>
  <c r="AA520" i="2" a="1"/>
  <c r="AA520" i="2" s="1"/>
  <c r="AB520" i="2" a="1"/>
  <c r="AB520" i="2"/>
  <c r="AD520" i="2" s="1"/>
  <c r="Z520" i="2" s="1"/>
  <c r="AC520" i="2"/>
  <c r="AF520" i="2" a="1"/>
  <c r="AF520" i="2"/>
  <c r="AG520" i="2"/>
  <c r="AH520" i="2"/>
  <c r="AI520" i="2"/>
  <c r="AJ520" i="2"/>
  <c r="AK520" i="2"/>
  <c r="AL520" i="2"/>
  <c r="AN520" i="2"/>
  <c r="AO520" i="2"/>
  <c r="AQ520" i="2"/>
  <c r="AP520" i="2" s="1"/>
  <c r="AR520" i="2"/>
  <c r="AT520" i="2"/>
  <c r="AU520" i="2"/>
  <c r="AS520" i="2" s="1"/>
  <c r="AW520" i="2"/>
  <c r="AV520" i="2" s="1"/>
  <c r="AX520" i="2"/>
  <c r="AZ520" i="2"/>
  <c r="AY520" i="2" s="1"/>
  <c r="BA520" i="2"/>
  <c r="BC520" i="2"/>
  <c r="BB520" i="2" s="1"/>
  <c r="BD520" i="2"/>
  <c r="BF520" i="2"/>
  <c r="BE520" i="2" s="1"/>
  <c r="BG520" i="2"/>
  <c r="BI520" i="2"/>
  <c r="BH520" i="2" s="1"/>
  <c r="BJ520" i="2"/>
  <c r="BL520" i="2" a="1"/>
  <c r="BL520" i="2"/>
  <c r="BN520" i="2" s="1"/>
  <c r="BM520" i="2"/>
  <c r="BP520" i="2"/>
  <c r="BQ520" i="2"/>
  <c r="BR520" i="2"/>
  <c r="BS520" i="2"/>
  <c r="BT520" i="2"/>
  <c r="BU520" i="2"/>
  <c r="BV520" i="2"/>
  <c r="BW520" i="2"/>
  <c r="BX520" i="2"/>
  <c r="BY520" i="2"/>
  <c r="BZ520" i="2"/>
  <c r="CB520" i="2"/>
  <c r="CC520" i="2"/>
  <c r="CG520" i="2" s="1"/>
  <c r="CD520" i="2"/>
  <c r="CE520" i="2"/>
  <c r="CF520" i="2"/>
  <c r="CH520" i="2"/>
  <c r="CJ520" i="2"/>
  <c r="CK520" i="2"/>
  <c r="CL520" i="2"/>
  <c r="CN520" i="2"/>
  <c r="CM520" i="2" s="1"/>
  <c r="CP520" i="2"/>
  <c r="CQ520" i="2"/>
  <c r="CU520" i="2"/>
  <c r="CT520" i="2" s="1"/>
  <c r="CV520" i="2"/>
  <c r="CX520" i="2"/>
  <c r="DA520" i="2" s="1"/>
  <c r="CY520" i="2" a="1"/>
  <c r="CY520" i="2" s="1"/>
  <c r="CZ520" i="2" s="1"/>
  <c r="CW520" i="2" s="1"/>
  <c r="DC520" i="2"/>
  <c r="DF520" i="2" s="1"/>
  <c r="DD520" i="2" a="1"/>
  <c r="DD520" i="2"/>
  <c r="DE520" i="2"/>
  <c r="DB520" i="2" s="1"/>
  <c r="DH520" i="2"/>
  <c r="DI520" i="2"/>
  <c r="DG520" i="2" s="1"/>
  <c r="DJ520" i="2"/>
  <c r="DK520" i="2"/>
  <c r="DL520" i="2"/>
  <c r="DM520" i="2"/>
  <c r="DN520" i="2" a="1"/>
  <c r="DN520" i="2"/>
  <c r="DO520" i="2"/>
  <c r="DP520" i="2"/>
  <c r="DQ520" i="2"/>
  <c r="DS520" i="2"/>
  <c r="DT520" i="2"/>
  <c r="DU520" i="2"/>
  <c r="DV520" i="2"/>
  <c r="DW520" i="2"/>
  <c r="DY520" i="2"/>
  <c r="DZ520" i="2" s="1"/>
  <c r="EA520" i="2"/>
  <c r="EB520" i="2"/>
  <c r="DX520" i="2" s="1"/>
  <c r="ED520" i="2"/>
  <c r="EG520" i="2"/>
  <c r="EH520" i="2"/>
  <c r="EI520" i="2"/>
  <c r="EJ520" i="2"/>
  <c r="C521" i="2"/>
  <c r="G521" i="2"/>
  <c r="H521" i="2"/>
  <c r="J521" i="2"/>
  <c r="L521" i="2"/>
  <c r="N521" i="2"/>
  <c r="O521" i="2"/>
  <c r="P521" i="2"/>
  <c r="M521" i="2" s="1"/>
  <c r="Q521" i="2"/>
  <c r="S521" i="2"/>
  <c r="R521" i="2" s="1"/>
  <c r="T521" i="2"/>
  <c r="U521" i="2"/>
  <c r="W521" i="2"/>
  <c r="X521" i="2"/>
  <c r="V521" i="2" s="1"/>
  <c r="Y521" i="2"/>
  <c r="AA521" i="2" a="1"/>
  <c r="AA521" i="2" s="1"/>
  <c r="AB521" i="2" a="1"/>
  <c r="AB521" i="2" s="1"/>
  <c r="AC521" i="2"/>
  <c r="AD521" i="2"/>
  <c r="Z521" i="2" s="1"/>
  <c r="AF521" i="2" a="1"/>
  <c r="AF521" i="2" s="1"/>
  <c r="AG521" i="2" s="1"/>
  <c r="AE521" i="2" s="1"/>
  <c r="AH521" i="2"/>
  <c r="AI521" i="2"/>
  <c r="AK521" i="2"/>
  <c r="AL521" i="2"/>
  <c r="AJ521" i="2" s="1"/>
  <c r="AN521" i="2"/>
  <c r="AO521" i="2"/>
  <c r="AQ521" i="2"/>
  <c r="AP521" i="2" s="1"/>
  <c r="AR521" i="2"/>
  <c r="AT521" i="2"/>
  <c r="AS521" i="2" s="1"/>
  <c r="AU521" i="2"/>
  <c r="AW521" i="2"/>
  <c r="AV521" i="2" s="1"/>
  <c r="AX521" i="2"/>
  <c r="AZ521" i="2"/>
  <c r="BA521" i="2"/>
  <c r="AY521" i="2" s="1"/>
  <c r="BC521" i="2"/>
  <c r="BD521" i="2"/>
  <c r="BB521" i="2" s="1"/>
  <c r="BE521" i="2"/>
  <c r="BF521" i="2"/>
  <c r="BG521" i="2"/>
  <c r="BI521" i="2"/>
  <c r="BJ521" i="2"/>
  <c r="BL521" i="2" a="1"/>
  <c r="BL521" i="2"/>
  <c r="BN521" i="2" s="1"/>
  <c r="BM521" i="2"/>
  <c r="BP521" i="2"/>
  <c r="BQ521" i="2"/>
  <c r="BR521" i="2"/>
  <c r="BS521" i="2"/>
  <c r="BT521" i="2"/>
  <c r="BU521" i="2"/>
  <c r="BV521" i="2"/>
  <c r="BW521" i="2"/>
  <c r="BY521" i="2"/>
  <c r="BZ521" i="2"/>
  <c r="BX521" i="2" s="1"/>
  <c r="CB521" i="2"/>
  <c r="CC521" i="2"/>
  <c r="CD521" i="2"/>
  <c r="CF521" i="2" s="1"/>
  <c r="CE521" i="2"/>
  <c r="CH521" i="2"/>
  <c r="CJ521" i="2"/>
  <c r="CK521" i="2"/>
  <c r="CI521" i="2" s="1"/>
  <c r="CL521" i="2"/>
  <c r="CN521" i="2"/>
  <c r="CM521" i="2" s="1"/>
  <c r="CP521" i="2"/>
  <c r="CQ521" i="2"/>
  <c r="CS521" i="2" s="1"/>
  <c r="CR521" i="2"/>
  <c r="CT521" i="2"/>
  <c r="CU521" i="2"/>
  <c r="CV521" i="2"/>
  <c r="CX521" i="2"/>
  <c r="CY521" i="2" a="1"/>
  <c r="CY521" i="2"/>
  <c r="CZ521" i="2" s="1"/>
  <c r="CW521" i="2" s="1"/>
  <c r="DC521" i="2"/>
  <c r="DF521" i="2" s="1"/>
  <c r="DD521" i="2" a="1"/>
  <c r="DD521" i="2"/>
  <c r="DE521" i="2" s="1"/>
  <c r="DB521" i="2" s="1"/>
  <c r="DG521" i="2"/>
  <c r="DH521" i="2"/>
  <c r="DI521" i="2"/>
  <c r="DJ521" i="2"/>
  <c r="DK521" i="2"/>
  <c r="DL521" i="2"/>
  <c r="DN521" i="2" a="1"/>
  <c r="DN521" i="2"/>
  <c r="DQ521" i="2" s="1"/>
  <c r="DO521" i="2"/>
  <c r="DR521" i="2"/>
  <c r="DS521" i="2"/>
  <c r="DT521" i="2"/>
  <c r="DV521" i="2"/>
  <c r="DW521" i="2"/>
  <c r="DY521" i="2"/>
  <c r="DZ521" i="2"/>
  <c r="EA521" i="2"/>
  <c r="EB521" i="2"/>
  <c r="EC521" i="2"/>
  <c r="ED521" i="2"/>
  <c r="EF521" i="2" s="1"/>
  <c r="EE521" i="2"/>
  <c r="EG521" i="2"/>
  <c r="EH521" i="2"/>
  <c r="EI521" i="2"/>
  <c r="EJ521" i="2"/>
  <c r="C522" i="2"/>
  <c r="H522" i="2"/>
  <c r="G522" i="2" s="1"/>
  <c r="J522" i="2"/>
  <c r="L522" i="2"/>
  <c r="N522" i="2"/>
  <c r="O522" i="2"/>
  <c r="P522" i="2"/>
  <c r="Q522" i="2"/>
  <c r="S522" i="2"/>
  <c r="T522" i="2"/>
  <c r="R522" i="2" s="1"/>
  <c r="U522" i="2"/>
  <c r="W522" i="2"/>
  <c r="X522" i="2"/>
  <c r="Y522" i="2"/>
  <c r="AA522" i="2" a="1"/>
  <c r="AA522" i="2" s="1"/>
  <c r="AB522" i="2" a="1"/>
  <c r="AB522" i="2"/>
  <c r="AC522" i="2"/>
  <c r="AD522" i="2"/>
  <c r="Z522" i="2" s="1"/>
  <c r="AF522" i="2" a="1"/>
  <c r="AF522" i="2" s="1"/>
  <c r="AG522" i="2" s="1"/>
  <c r="AE522" i="2" s="1"/>
  <c r="AH522" i="2"/>
  <c r="AI522" i="2"/>
  <c r="AK522" i="2"/>
  <c r="AJ522" i="2" s="1"/>
  <c r="AL522" i="2"/>
  <c r="AN522" i="2"/>
  <c r="AM522" i="2" s="1"/>
  <c r="AO522" i="2"/>
  <c r="AQ522" i="2"/>
  <c r="AP522" i="2" s="1"/>
  <c r="AR522" i="2"/>
  <c r="AT522" i="2"/>
  <c r="AS522" i="2" s="1"/>
  <c r="AU522" i="2"/>
  <c r="AW522" i="2"/>
  <c r="AV522" i="2" s="1"/>
  <c r="AX522" i="2"/>
  <c r="AZ522" i="2"/>
  <c r="BA522" i="2"/>
  <c r="AY522" i="2" s="1"/>
  <c r="BC522" i="2"/>
  <c r="BD522" i="2"/>
  <c r="BB522" i="2" s="1"/>
  <c r="BE522" i="2"/>
  <c r="BF522" i="2"/>
  <c r="BG522" i="2"/>
  <c r="BI522" i="2"/>
  <c r="BH522" i="2" s="1"/>
  <c r="BJ522" i="2"/>
  <c r="BL522" i="2" a="1"/>
  <c r="BL522" i="2"/>
  <c r="BP522" i="2"/>
  <c r="BQ522" i="2"/>
  <c r="BR522" i="2"/>
  <c r="BS522" i="2"/>
  <c r="BT522" i="2"/>
  <c r="BU522" i="2"/>
  <c r="BV522" i="2"/>
  <c r="BW522" i="2"/>
  <c r="BK522" i="2" s="1"/>
  <c r="BY522" i="2"/>
  <c r="BZ522" i="2"/>
  <c r="CB522" i="2"/>
  <c r="CA522" i="2" s="1"/>
  <c r="CC522" i="2"/>
  <c r="CD522" i="2"/>
  <c r="CE522" i="2"/>
  <c r="CF522" i="2" s="1"/>
  <c r="CG522" i="2" s="1"/>
  <c r="CH522" i="2"/>
  <c r="CJ522" i="2"/>
  <c r="CI522" i="2" s="1"/>
  <c r="CK522" i="2"/>
  <c r="CL522" i="2"/>
  <c r="CM522" i="2"/>
  <c r="CN522" i="2"/>
  <c r="CP522" i="2"/>
  <c r="CQ522" i="2"/>
  <c r="CT522" i="2"/>
  <c r="CU522" i="2"/>
  <c r="CV522" i="2"/>
  <c r="CX522" i="2"/>
  <c r="CY522" i="2" a="1"/>
  <c r="CY522" i="2" s="1"/>
  <c r="CZ522" i="2" s="1"/>
  <c r="CW522" i="2" s="1"/>
  <c r="DA522" i="2"/>
  <c r="DB522" i="2"/>
  <c r="DC522" i="2"/>
  <c r="DD522" i="2" a="1"/>
  <c r="DD522" i="2" s="1"/>
  <c r="DE522" i="2" s="1"/>
  <c r="DH522" i="2"/>
  <c r="DI522" i="2"/>
  <c r="DJ522" i="2"/>
  <c r="DK522" i="2"/>
  <c r="DL522" i="2"/>
  <c r="DN522" i="2" a="1"/>
  <c r="DN522" i="2" s="1"/>
  <c r="DO522" i="2"/>
  <c r="DP522" i="2" s="1"/>
  <c r="DM522" i="2" s="1"/>
  <c r="DR522" i="2"/>
  <c r="DS522" i="2"/>
  <c r="DT522" i="2"/>
  <c r="DV522" i="2"/>
  <c r="DW522" i="2"/>
  <c r="DU522" i="2" s="1"/>
  <c r="DY522" i="2"/>
  <c r="EA522" i="2" s="1"/>
  <c r="DZ522" i="2"/>
  <c r="EB522" i="2"/>
  <c r="DX522" i="2" s="1"/>
  <c r="EC522" i="2"/>
  <c r="ED522" i="2"/>
  <c r="EE522" i="2"/>
  <c r="EF522" i="2"/>
  <c r="EG522" i="2"/>
  <c r="EH522" i="2"/>
  <c r="C523" i="2"/>
  <c r="H523" i="2"/>
  <c r="G523" i="2" s="1"/>
  <c r="J523" i="2"/>
  <c r="L523" i="2"/>
  <c r="I523" i="2" s="1"/>
  <c r="N523" i="2"/>
  <c r="O523" i="2"/>
  <c r="P523" i="2"/>
  <c r="Q523" i="2"/>
  <c r="S523" i="2"/>
  <c r="T523" i="2"/>
  <c r="R523" i="2" s="1"/>
  <c r="U523" i="2"/>
  <c r="W523" i="2"/>
  <c r="X523" i="2"/>
  <c r="Y523" i="2"/>
  <c r="AA523" i="2" a="1"/>
  <c r="AA523" i="2"/>
  <c r="AB523" i="2" a="1"/>
  <c r="AB523" i="2" s="1"/>
  <c r="AD523" i="2" s="1"/>
  <c r="AC523" i="2"/>
  <c r="Z523" i="2" s="1"/>
  <c r="AF523" i="2" a="1"/>
  <c r="AF523" i="2" s="1"/>
  <c r="AG523" i="2"/>
  <c r="AH523" i="2"/>
  <c r="AI523" i="2"/>
  <c r="AE523" i="2" s="1"/>
  <c r="AK523" i="2"/>
  <c r="AL523" i="2"/>
  <c r="AJ523" i="2" s="1"/>
  <c r="AN523" i="2"/>
  <c r="AO523" i="2"/>
  <c r="AM523" i="2" s="1"/>
  <c r="AQ523" i="2"/>
  <c r="AP523" i="2" s="1"/>
  <c r="AR523" i="2"/>
  <c r="AT523" i="2"/>
  <c r="AS523" i="2" s="1"/>
  <c r="AU523" i="2"/>
  <c r="AW523" i="2"/>
  <c r="AX523" i="2"/>
  <c r="AZ523" i="2"/>
  <c r="AY523" i="2" s="1"/>
  <c r="BA523" i="2"/>
  <c r="BB523" i="2"/>
  <c r="BC523" i="2"/>
  <c r="BD523" i="2"/>
  <c r="BF523" i="2"/>
  <c r="BE523" i="2" s="1"/>
  <c r="BG523" i="2"/>
  <c r="BH523" i="2"/>
  <c r="BI523" i="2"/>
  <c r="BJ523" i="2"/>
  <c r="BL523" i="2" a="1"/>
  <c r="BL523" i="2"/>
  <c r="BM523" i="2"/>
  <c r="BN523" i="2"/>
  <c r="BP523" i="2"/>
  <c r="BQ523" i="2"/>
  <c r="BR523" i="2"/>
  <c r="BS523" i="2"/>
  <c r="BT523" i="2"/>
  <c r="BU523" i="2"/>
  <c r="BV523" i="2"/>
  <c r="BW523" i="2"/>
  <c r="BK523" i="2" s="1"/>
  <c r="BY523" i="2"/>
  <c r="BX523" i="2" s="1"/>
  <c r="BZ523" i="2"/>
  <c r="CB523" i="2"/>
  <c r="CC523" i="2"/>
  <c r="CD523" i="2"/>
  <c r="CE523" i="2"/>
  <c r="CF523" i="2"/>
  <c r="CH523" i="2"/>
  <c r="CJ523" i="2"/>
  <c r="CI523" i="2" s="1"/>
  <c r="CK523" i="2"/>
  <c r="CL523" i="2"/>
  <c r="CN523" i="2"/>
  <c r="CM523" i="2" s="1"/>
  <c r="CP523" i="2"/>
  <c r="CS523" i="2" s="1"/>
  <c r="CO523" i="2" s="1"/>
  <c r="CQ523" i="2"/>
  <c r="CR523" i="2"/>
  <c r="CU523" i="2"/>
  <c r="CT523" i="2" s="1"/>
  <c r="CV523" i="2"/>
  <c r="CX523" i="2"/>
  <c r="CY523" i="2" a="1"/>
  <c r="CY523" i="2"/>
  <c r="DC523" i="2"/>
  <c r="DD523" i="2" a="1"/>
  <c r="DD523" i="2" s="1"/>
  <c r="DG523" i="2"/>
  <c r="DH523" i="2"/>
  <c r="DI523" i="2"/>
  <c r="DK523" i="2"/>
  <c r="DL523" i="2"/>
  <c r="DN523" i="2" a="1"/>
  <c r="DN523" i="2"/>
  <c r="DQ523" i="2" s="1"/>
  <c r="DO523" i="2"/>
  <c r="DS523" i="2"/>
  <c r="DR523" i="2" s="1"/>
  <c r="DT523" i="2"/>
  <c r="DV523" i="2"/>
  <c r="DW523" i="2"/>
  <c r="DY523" i="2"/>
  <c r="DX523" i="2" s="1"/>
  <c r="DZ523" i="2"/>
  <c r="EA523" i="2"/>
  <c r="EB523" i="2"/>
  <c r="ED523" i="2"/>
  <c r="EE523" i="2"/>
  <c r="EH523" i="2"/>
  <c r="EJ523" i="2" s="1"/>
  <c r="EI523" i="2"/>
  <c r="C524" i="2"/>
  <c r="H524" i="2"/>
  <c r="G524" i="2" s="1"/>
  <c r="J524" i="2"/>
  <c r="L524" i="2"/>
  <c r="N524" i="2"/>
  <c r="O524" i="2"/>
  <c r="P524" i="2"/>
  <c r="M524" i="2" s="1"/>
  <c r="Q524" i="2"/>
  <c r="S524" i="2"/>
  <c r="T524" i="2"/>
  <c r="R524" i="2" s="1"/>
  <c r="U524" i="2"/>
  <c r="W524" i="2"/>
  <c r="X524" i="2"/>
  <c r="Y524" i="2"/>
  <c r="AA524" i="2" a="1"/>
  <c r="AA524" i="2"/>
  <c r="AB524" i="2" a="1"/>
  <c r="AB524" i="2" s="1"/>
  <c r="AD524" i="2" s="1"/>
  <c r="Z524" i="2" s="1"/>
  <c r="AC524" i="2"/>
  <c r="AF524" i="2" a="1"/>
  <c r="AF524" i="2"/>
  <c r="AG524" i="2" s="1"/>
  <c r="AH524" i="2"/>
  <c r="AI524" i="2"/>
  <c r="AK524" i="2"/>
  <c r="AJ524" i="2" s="1"/>
  <c r="AL524" i="2"/>
  <c r="AN524" i="2"/>
  <c r="AM524" i="2" s="1"/>
  <c r="AO524" i="2"/>
  <c r="AQ524" i="2"/>
  <c r="AP524" i="2" s="1"/>
  <c r="AR524" i="2"/>
  <c r="AT524" i="2"/>
  <c r="AU524" i="2"/>
  <c r="AS524" i="2" s="1"/>
  <c r="AW524" i="2"/>
  <c r="AX524" i="2"/>
  <c r="AV524" i="2" s="1"/>
  <c r="AY524" i="2"/>
  <c r="AZ524" i="2"/>
  <c r="BA524" i="2"/>
  <c r="BC524" i="2"/>
  <c r="BD524" i="2"/>
  <c r="BF524" i="2"/>
  <c r="BG524" i="2"/>
  <c r="BE524" i="2" s="1"/>
  <c r="BH524" i="2"/>
  <c r="BI524" i="2"/>
  <c r="BJ524" i="2"/>
  <c r="BL524" i="2" a="1"/>
  <c r="BL524" i="2"/>
  <c r="BM524" i="2" s="1"/>
  <c r="BN524" i="2"/>
  <c r="BP524" i="2"/>
  <c r="BQ524" i="2"/>
  <c r="BR524" i="2"/>
  <c r="BS524" i="2"/>
  <c r="BT524" i="2"/>
  <c r="BU524" i="2"/>
  <c r="BV524" i="2"/>
  <c r="BW524" i="2"/>
  <c r="BO524" i="2" s="1"/>
  <c r="BY524" i="2"/>
  <c r="BZ524" i="2"/>
  <c r="BX524" i="2" s="1"/>
  <c r="CB524" i="2"/>
  <c r="CC524" i="2"/>
  <c r="CD524" i="2"/>
  <c r="CE524" i="2"/>
  <c r="CH524" i="2"/>
  <c r="CJ524" i="2"/>
  <c r="CK524" i="2"/>
  <c r="CL524" i="2"/>
  <c r="CM524" i="2"/>
  <c r="CN524" i="2"/>
  <c r="CP524" i="2"/>
  <c r="CQ524" i="2"/>
  <c r="CR524" i="2"/>
  <c r="CS524" i="2"/>
  <c r="CO524" i="2" s="1"/>
  <c r="CU524" i="2"/>
  <c r="CV524" i="2"/>
  <c r="CT524" i="2" s="1"/>
  <c r="CX524" i="2"/>
  <c r="DA524" i="2" s="1"/>
  <c r="CY524" i="2" a="1"/>
  <c r="CY524" i="2"/>
  <c r="CZ524" i="2"/>
  <c r="CW524" i="2" s="1"/>
  <c r="DC524" i="2"/>
  <c r="DD524" i="2" a="1"/>
  <c r="DD524" i="2"/>
  <c r="DH524" i="2"/>
  <c r="DG524" i="2" s="1"/>
  <c r="DI524" i="2"/>
  <c r="DK524" i="2"/>
  <c r="DL524" i="2"/>
  <c r="DJ524" i="2" s="1"/>
  <c r="DN524" i="2" a="1"/>
  <c r="DN524" i="2"/>
  <c r="DQ524" i="2" s="1"/>
  <c r="DO524" i="2"/>
  <c r="DP524" i="2"/>
  <c r="DM524" i="2" s="1"/>
  <c r="DS524" i="2"/>
  <c r="DR524" i="2" s="1"/>
  <c r="DT524" i="2"/>
  <c r="DV524" i="2"/>
  <c r="DU524" i="2" s="1"/>
  <c r="DW524" i="2"/>
  <c r="DY524" i="2"/>
  <c r="EB524" i="2"/>
  <c r="DX524" i="2" s="1"/>
  <c r="EC524" i="2"/>
  <c r="ED524" i="2"/>
  <c r="EE524" i="2"/>
  <c r="EF524" i="2"/>
  <c r="EG524" i="2"/>
  <c r="EH524" i="2"/>
  <c r="EI524" i="2"/>
  <c r="EJ524" i="2"/>
  <c r="C525" i="2"/>
  <c r="G525" i="2"/>
  <c r="H525" i="2"/>
  <c r="J525" i="2"/>
  <c r="L525" i="2"/>
  <c r="N525" i="2"/>
  <c r="O525" i="2"/>
  <c r="P525" i="2"/>
  <c r="Q525" i="2"/>
  <c r="M525" i="2" s="1"/>
  <c r="R525" i="2"/>
  <c r="S525" i="2"/>
  <c r="T525" i="2"/>
  <c r="U525" i="2"/>
  <c r="W525" i="2"/>
  <c r="X525" i="2"/>
  <c r="Y525" i="2"/>
  <c r="AA525" i="2" a="1"/>
  <c r="AA525" i="2"/>
  <c r="AB525" i="2" a="1"/>
  <c r="AB525" i="2"/>
  <c r="AD525" i="2" s="1"/>
  <c r="Z525" i="2" s="1"/>
  <c r="AC525" i="2"/>
  <c r="AF525" i="2" a="1"/>
  <c r="AF525" i="2" s="1"/>
  <c r="AG525" i="2" s="1"/>
  <c r="AE525" i="2" s="1"/>
  <c r="AH525" i="2"/>
  <c r="AI525" i="2"/>
  <c r="AK525" i="2"/>
  <c r="AL525" i="2"/>
  <c r="AN525" i="2"/>
  <c r="AM525" i="2" s="1"/>
  <c r="AO525" i="2"/>
  <c r="AQ525" i="2"/>
  <c r="AP525" i="2" s="1"/>
  <c r="AR525" i="2"/>
  <c r="AT525" i="2"/>
  <c r="AU525" i="2"/>
  <c r="AS525" i="2" s="1"/>
  <c r="AV525" i="2"/>
  <c r="AW525" i="2"/>
  <c r="AX525" i="2"/>
  <c r="AZ525" i="2"/>
  <c r="BA525" i="2"/>
  <c r="AY525" i="2" s="1"/>
  <c r="BC525" i="2"/>
  <c r="BD525" i="2"/>
  <c r="BF525" i="2"/>
  <c r="BE525" i="2" s="1"/>
  <c r="BG525" i="2"/>
  <c r="BI525" i="2"/>
  <c r="BJ525" i="2"/>
  <c r="BL525" i="2" a="1"/>
  <c r="BL525" i="2" s="1"/>
  <c r="BP525" i="2"/>
  <c r="BQ525" i="2"/>
  <c r="BR525" i="2"/>
  <c r="BS525" i="2"/>
  <c r="BT525" i="2"/>
  <c r="BU525" i="2"/>
  <c r="BV525" i="2"/>
  <c r="BW525" i="2"/>
  <c r="BY525" i="2"/>
  <c r="BZ525" i="2"/>
  <c r="CB525" i="2"/>
  <c r="CA525" i="2" s="1"/>
  <c r="CC525" i="2"/>
  <c r="CG525" i="2" s="1"/>
  <c r="CD525" i="2"/>
  <c r="CE525" i="2"/>
  <c r="CF525" i="2"/>
  <c r="CH525" i="2"/>
  <c r="CJ525" i="2"/>
  <c r="CK525" i="2"/>
  <c r="CL525" i="2"/>
  <c r="CN525" i="2"/>
  <c r="CM525" i="2" s="1"/>
  <c r="CP525" i="2"/>
  <c r="CQ525" i="2"/>
  <c r="CS525" i="2"/>
  <c r="CT525" i="2"/>
  <c r="CU525" i="2"/>
  <c r="CV525" i="2"/>
  <c r="CX525" i="2"/>
  <c r="CY525" i="2" a="1"/>
  <c r="CY525" i="2" s="1"/>
  <c r="CZ525" i="2"/>
  <c r="CW525" i="2" s="1"/>
  <c r="DA525" i="2"/>
  <c r="DC525" i="2"/>
  <c r="DD525" i="2" a="1"/>
  <c r="DD525" i="2"/>
  <c r="DE525" i="2"/>
  <c r="DB525" i="2" s="1"/>
  <c r="DF525" i="2"/>
  <c r="DH525" i="2"/>
  <c r="DG525" i="2" s="1"/>
  <c r="DI525" i="2"/>
  <c r="DK525" i="2"/>
  <c r="DJ525" i="2" s="1"/>
  <c r="DL525" i="2"/>
  <c r="DN525" i="2" a="1"/>
  <c r="DN525" i="2" s="1"/>
  <c r="DQ525" i="2" s="1"/>
  <c r="DO525" i="2"/>
  <c r="DS525" i="2"/>
  <c r="DR525" i="2" s="1"/>
  <c r="DT525" i="2"/>
  <c r="DV525" i="2"/>
  <c r="DU525" i="2" s="1"/>
  <c r="DW525" i="2"/>
  <c r="DY525" i="2"/>
  <c r="EB525" i="2"/>
  <c r="ED525" i="2"/>
  <c r="EF525" i="2" s="1"/>
  <c r="EE525" i="2"/>
  <c r="EH525" i="2"/>
  <c r="EI525" i="2"/>
  <c r="C526" i="2"/>
  <c r="G526" i="2"/>
  <c r="H526" i="2"/>
  <c r="J526" i="2"/>
  <c r="L526" i="2"/>
  <c r="N526" i="2"/>
  <c r="O526" i="2"/>
  <c r="P526" i="2"/>
  <c r="Q526" i="2"/>
  <c r="R526" i="2"/>
  <c r="S526" i="2"/>
  <c r="T526" i="2"/>
  <c r="U526" i="2"/>
  <c r="W526" i="2"/>
  <c r="X526" i="2"/>
  <c r="Y526" i="2"/>
  <c r="AA526" i="2" a="1"/>
  <c r="AA526" i="2"/>
  <c r="AB526" i="2" a="1"/>
  <c r="AB526" i="2"/>
  <c r="AD526" i="2" s="1"/>
  <c r="AC526" i="2"/>
  <c r="Z526" i="2" s="1"/>
  <c r="AE526" i="2"/>
  <c r="AF526" i="2" a="1"/>
  <c r="AF526" i="2" s="1"/>
  <c r="AG526" i="2" s="1"/>
  <c r="AH526" i="2"/>
  <c r="AI526" i="2"/>
  <c r="AJ526" i="2"/>
  <c r="AK526" i="2"/>
  <c r="AL526" i="2"/>
  <c r="AM526" i="2"/>
  <c r="AN526" i="2"/>
  <c r="AO526" i="2"/>
  <c r="AQ526" i="2"/>
  <c r="AR526" i="2"/>
  <c r="AS526" i="2"/>
  <c r="AT526" i="2"/>
  <c r="AU526" i="2"/>
  <c r="AV526" i="2"/>
  <c r="AW526" i="2"/>
  <c r="AX526" i="2"/>
  <c r="AZ526" i="2"/>
  <c r="BA526" i="2"/>
  <c r="BC526" i="2"/>
  <c r="BB526" i="2" s="1"/>
  <c r="BD526" i="2"/>
  <c r="BF526" i="2"/>
  <c r="BG526" i="2"/>
  <c r="BE526" i="2" s="1"/>
  <c r="BI526" i="2"/>
  <c r="BH526" i="2" s="1"/>
  <c r="BJ526" i="2"/>
  <c r="BL526" i="2" a="1"/>
  <c r="BL526" i="2" s="1"/>
  <c r="BP526" i="2"/>
  <c r="BQ526" i="2"/>
  <c r="BR526" i="2"/>
  <c r="BS526" i="2"/>
  <c r="BT526" i="2"/>
  <c r="BU526" i="2"/>
  <c r="BV526" i="2"/>
  <c r="BW526" i="2"/>
  <c r="BY526" i="2"/>
  <c r="BX526" i="2" s="1"/>
  <c r="BZ526" i="2"/>
  <c r="CB526" i="2"/>
  <c r="CA526" i="2" s="1"/>
  <c r="CC526" i="2"/>
  <c r="CD526" i="2"/>
  <c r="CE526" i="2"/>
  <c r="CF526" i="2"/>
  <c r="CG526" i="2"/>
  <c r="CH526" i="2"/>
  <c r="CJ526" i="2"/>
  <c r="CI526" i="2" s="1"/>
  <c r="CK526" i="2"/>
  <c r="CL526" i="2"/>
  <c r="CN526" i="2"/>
  <c r="CM526" i="2" s="1"/>
  <c r="CP526" i="2"/>
  <c r="CQ526" i="2"/>
  <c r="CR526" i="2"/>
  <c r="CU526" i="2"/>
  <c r="CT526" i="2" s="1"/>
  <c r="CV526" i="2"/>
  <c r="CX526" i="2"/>
  <c r="CY526" i="2" a="1"/>
  <c r="CY526" i="2"/>
  <c r="CZ526" i="2" s="1"/>
  <c r="CW526" i="2" s="1"/>
  <c r="DA526" i="2"/>
  <c r="DC526" i="2"/>
  <c r="DF526" i="2" s="1"/>
  <c r="DD526" i="2" a="1"/>
  <c r="DD526" i="2"/>
  <c r="DE526" i="2"/>
  <c r="DB526" i="2" s="1"/>
  <c r="DH526" i="2"/>
  <c r="DG526" i="2" s="1"/>
  <c r="DI526" i="2"/>
  <c r="DK526" i="2"/>
  <c r="DJ526" i="2" s="1"/>
  <c r="DL526" i="2"/>
  <c r="DN526" i="2" a="1"/>
  <c r="DN526" i="2" s="1"/>
  <c r="DO526" i="2"/>
  <c r="DP526" i="2"/>
  <c r="DM526" i="2" s="1"/>
  <c r="DQ526" i="2"/>
  <c r="DS526" i="2"/>
  <c r="DR526" i="2" s="1"/>
  <c r="DT526" i="2"/>
  <c r="DU526" i="2"/>
  <c r="DV526" i="2"/>
  <c r="DW526" i="2"/>
  <c r="DY526" i="2"/>
  <c r="EB526" i="2"/>
  <c r="EC526" i="2"/>
  <c r="ED526" i="2"/>
  <c r="EE526" i="2"/>
  <c r="EF526" i="2"/>
  <c r="EG526" i="2"/>
  <c r="EH526" i="2"/>
  <c r="EI526" i="2"/>
  <c r="EJ526" i="2"/>
  <c r="C527" i="2"/>
  <c r="G527" i="2"/>
  <c r="H527" i="2"/>
  <c r="J527" i="2"/>
  <c r="L527" i="2"/>
  <c r="I527" i="2" s="1"/>
  <c r="N527" i="2"/>
  <c r="O527" i="2"/>
  <c r="P527" i="2"/>
  <c r="Q527" i="2"/>
  <c r="S527" i="2"/>
  <c r="T527" i="2"/>
  <c r="R527" i="2" s="1"/>
  <c r="U527" i="2"/>
  <c r="W527" i="2"/>
  <c r="X527" i="2"/>
  <c r="Y527" i="2"/>
  <c r="AA527" i="2" a="1"/>
  <c r="AA527" i="2"/>
  <c r="AB527" i="2" a="1"/>
  <c r="AB527" i="2"/>
  <c r="AC527" i="2"/>
  <c r="AF527" i="2" a="1"/>
  <c r="AF527" i="2" s="1"/>
  <c r="AG527" i="2"/>
  <c r="AE527" i="2" s="1"/>
  <c r="AH527" i="2"/>
  <c r="AI527" i="2"/>
  <c r="AJ527" i="2"/>
  <c r="AK527" i="2"/>
  <c r="AL527" i="2"/>
  <c r="AN527" i="2"/>
  <c r="AO527" i="2"/>
  <c r="AM527" i="2" s="1"/>
  <c r="AP527" i="2"/>
  <c r="AQ527" i="2"/>
  <c r="AR527" i="2"/>
  <c r="AS527" i="2"/>
  <c r="AT527" i="2"/>
  <c r="AU527" i="2"/>
  <c r="AW527" i="2"/>
  <c r="AX527" i="2"/>
  <c r="AY527" i="2"/>
  <c r="AZ527" i="2"/>
  <c r="BA527" i="2"/>
  <c r="BB527" i="2"/>
  <c r="BC527" i="2"/>
  <c r="BD527" i="2"/>
  <c r="BF527" i="2"/>
  <c r="BG527" i="2"/>
  <c r="BI527" i="2"/>
  <c r="BH527" i="2" s="1"/>
  <c r="BJ527" i="2"/>
  <c r="BL527" i="2" a="1"/>
  <c r="BL527" i="2"/>
  <c r="BM527" i="2"/>
  <c r="BN527" i="2"/>
  <c r="BP527" i="2"/>
  <c r="BQ527" i="2"/>
  <c r="BR527" i="2"/>
  <c r="BS527" i="2"/>
  <c r="BT527" i="2"/>
  <c r="BU527" i="2"/>
  <c r="BV527" i="2"/>
  <c r="BW527" i="2"/>
  <c r="BY527" i="2"/>
  <c r="BX527" i="2" s="1"/>
  <c r="BZ527" i="2"/>
  <c r="CB527" i="2"/>
  <c r="CC527" i="2"/>
  <c r="CD527" i="2"/>
  <c r="CF527" i="2" s="1"/>
  <c r="CG527" i="2" s="1"/>
  <c r="CE527" i="2"/>
  <c r="CH527" i="2"/>
  <c r="CJ527" i="2"/>
  <c r="CK527" i="2"/>
  <c r="CL527" i="2"/>
  <c r="CN527" i="2"/>
  <c r="CM527" i="2" s="1"/>
  <c r="CP527" i="2"/>
  <c r="CQ527" i="2"/>
  <c r="CU527" i="2"/>
  <c r="CV527" i="2"/>
  <c r="CX527" i="2"/>
  <c r="DA527" i="2" s="1"/>
  <c r="CY527" i="2" a="1"/>
  <c r="CY527" i="2"/>
  <c r="CZ527" i="2"/>
  <c r="CW527" i="2" s="1"/>
  <c r="DC527" i="2"/>
  <c r="DF527" i="2" s="1"/>
  <c r="DD527" i="2" a="1"/>
  <c r="DD527" i="2"/>
  <c r="DE527" i="2" s="1"/>
  <c r="DB527" i="2" s="1"/>
  <c r="DH527" i="2"/>
  <c r="DG527" i="2" s="1"/>
  <c r="DI527" i="2"/>
  <c r="DJ527" i="2"/>
  <c r="DK527" i="2"/>
  <c r="DL527" i="2"/>
  <c r="DN527" i="2" a="1"/>
  <c r="DN527" i="2"/>
  <c r="DO527" i="2"/>
  <c r="DS527" i="2"/>
  <c r="DR527" i="2" s="1"/>
  <c r="DT527" i="2"/>
  <c r="DV527" i="2"/>
  <c r="DU527" i="2" s="1"/>
  <c r="DW527" i="2"/>
  <c r="DY527" i="2"/>
  <c r="DX527" i="2" s="1"/>
  <c r="DZ527" i="2"/>
  <c r="EA527" i="2"/>
  <c r="EB527" i="2"/>
  <c r="EC527" i="2"/>
  <c r="ED527" i="2"/>
  <c r="EH527" i="2"/>
  <c r="EI527" i="2"/>
  <c r="C528" i="2"/>
  <c r="H528" i="2"/>
  <c r="G528" i="2" s="1"/>
  <c r="J528" i="2"/>
  <c r="L528" i="2"/>
  <c r="I528" i="2" s="1"/>
  <c r="N528" i="2"/>
  <c r="O528" i="2"/>
  <c r="M528" i="2" s="1"/>
  <c r="P528" i="2"/>
  <c r="Q528" i="2"/>
  <c r="S528" i="2"/>
  <c r="T528" i="2"/>
  <c r="U528" i="2"/>
  <c r="W528" i="2"/>
  <c r="X528" i="2"/>
  <c r="Y528" i="2"/>
  <c r="AA528" i="2" a="1"/>
  <c r="AA528" i="2"/>
  <c r="AB528" i="2" a="1"/>
  <c r="AB528" i="2"/>
  <c r="AC528" i="2"/>
  <c r="AD528" i="2"/>
  <c r="Z528" i="2" s="1"/>
  <c r="AF528" i="2" a="1"/>
  <c r="AF528" i="2" s="1"/>
  <c r="AG528" i="2" s="1"/>
  <c r="AH528" i="2"/>
  <c r="AI528" i="2"/>
  <c r="AK528" i="2"/>
  <c r="AJ528" i="2" s="1"/>
  <c r="AL528" i="2"/>
  <c r="AN528" i="2"/>
  <c r="AO528" i="2"/>
  <c r="AM528" i="2" s="1"/>
  <c r="AP528" i="2"/>
  <c r="AQ528" i="2"/>
  <c r="AR528" i="2"/>
  <c r="AT528" i="2"/>
  <c r="AU528" i="2"/>
  <c r="AS528" i="2" s="1"/>
  <c r="AW528" i="2"/>
  <c r="AX528" i="2"/>
  <c r="AZ528" i="2"/>
  <c r="AY528" i="2" s="1"/>
  <c r="BA528" i="2"/>
  <c r="BC528" i="2"/>
  <c r="BD528" i="2"/>
  <c r="BF528" i="2"/>
  <c r="BE528" i="2" s="1"/>
  <c r="BG528" i="2"/>
  <c r="BI528" i="2"/>
  <c r="BH528" i="2" s="1"/>
  <c r="BJ528" i="2"/>
  <c r="BK528" i="2"/>
  <c r="BL528" i="2" a="1"/>
  <c r="BL528" i="2" s="1"/>
  <c r="BM528" i="2" s="1"/>
  <c r="BP528" i="2"/>
  <c r="BQ528" i="2"/>
  <c r="BR528" i="2"/>
  <c r="BS528" i="2"/>
  <c r="BT528" i="2"/>
  <c r="BU528" i="2"/>
  <c r="BV528" i="2"/>
  <c r="BW528" i="2"/>
  <c r="BY528" i="2"/>
  <c r="BZ528" i="2"/>
  <c r="BX528" i="2" s="1"/>
  <c r="CB528" i="2"/>
  <c r="CC528" i="2"/>
  <c r="CG528" i="2" s="1"/>
  <c r="CA528" i="2" s="1"/>
  <c r="CD528" i="2"/>
  <c r="CF528" i="2" s="1"/>
  <c r="CE528" i="2"/>
  <c r="CH528" i="2"/>
  <c r="CJ528" i="2"/>
  <c r="CK528" i="2"/>
  <c r="CL528" i="2"/>
  <c r="CI528" i="2" s="1"/>
  <c r="CM528" i="2"/>
  <c r="CN528" i="2"/>
  <c r="CP528" i="2"/>
  <c r="CQ528" i="2"/>
  <c r="CR528" i="2"/>
  <c r="CS528" i="2"/>
  <c r="CU528" i="2"/>
  <c r="CV528" i="2"/>
  <c r="CX528" i="2"/>
  <c r="CY528" i="2" a="1"/>
  <c r="CY528" i="2"/>
  <c r="CZ528" i="2"/>
  <c r="CW528" i="2" s="1"/>
  <c r="DA528" i="2"/>
  <c r="DB528" i="2"/>
  <c r="DC528" i="2"/>
  <c r="DF528" i="2" s="1"/>
  <c r="DD528" i="2" a="1"/>
  <c r="DD528" i="2"/>
  <c r="DE528" i="2"/>
  <c r="DH528" i="2"/>
  <c r="DG528" i="2" s="1"/>
  <c r="DI528" i="2"/>
  <c r="DJ528" i="2"/>
  <c r="DK528" i="2"/>
  <c r="DL528" i="2"/>
  <c r="DN528" i="2" a="1"/>
  <c r="DN528" i="2"/>
  <c r="DQ528" i="2" s="1"/>
  <c r="DO528" i="2"/>
  <c r="DS528" i="2"/>
  <c r="DR528" i="2" s="1"/>
  <c r="DT528" i="2"/>
  <c r="DV528" i="2"/>
  <c r="DW528" i="2"/>
  <c r="DX528" i="2"/>
  <c r="DY528" i="2"/>
  <c r="DZ528" i="2" s="1"/>
  <c r="EA528" i="2"/>
  <c r="EB528" i="2"/>
  <c r="ED528" i="2"/>
  <c r="EC528" i="2" s="1"/>
  <c r="EE528" i="2"/>
  <c r="EF528" i="2"/>
  <c r="EG528" i="2"/>
  <c r="EH528" i="2"/>
  <c r="EI528" i="2"/>
  <c r="EJ528" i="2"/>
  <c r="C529" i="2"/>
  <c r="G529" i="2"/>
  <c r="H529" i="2"/>
  <c r="J529" i="2"/>
  <c r="I529" i="2" s="1"/>
  <c r="L529" i="2"/>
  <c r="N529" i="2"/>
  <c r="O529" i="2"/>
  <c r="P529" i="2"/>
  <c r="Q529" i="2"/>
  <c r="S529" i="2"/>
  <c r="T529" i="2"/>
  <c r="R529" i="2" s="1"/>
  <c r="U529" i="2"/>
  <c r="W529" i="2"/>
  <c r="X529" i="2"/>
  <c r="V529" i="2" s="1"/>
  <c r="Y529" i="2"/>
  <c r="AA529" i="2" a="1"/>
  <c r="AA529" i="2"/>
  <c r="AB529" i="2" a="1"/>
  <c r="AB529" i="2" s="1"/>
  <c r="AD529" i="2" s="1"/>
  <c r="Z529" i="2" s="1"/>
  <c r="AC529" i="2"/>
  <c r="AF529" i="2" a="1"/>
  <c r="AF529" i="2" s="1"/>
  <c r="AG529" i="2" s="1"/>
  <c r="AH529" i="2"/>
  <c r="AI529" i="2"/>
  <c r="AE529" i="2" s="1"/>
  <c r="AK529" i="2"/>
  <c r="AL529" i="2"/>
  <c r="AJ529" i="2" s="1"/>
  <c r="AM529" i="2"/>
  <c r="AN529" i="2"/>
  <c r="AO529" i="2"/>
  <c r="AQ529" i="2"/>
  <c r="AP529" i="2" s="1"/>
  <c r="AR529" i="2"/>
  <c r="AT529" i="2"/>
  <c r="AS529" i="2" s="1"/>
  <c r="AU529" i="2"/>
  <c r="AW529" i="2"/>
  <c r="AX529" i="2"/>
  <c r="AV529" i="2" s="1"/>
  <c r="AY529" i="2"/>
  <c r="AZ529" i="2"/>
  <c r="BA529" i="2"/>
  <c r="BC529" i="2"/>
  <c r="BB529" i="2" s="1"/>
  <c r="BD529" i="2"/>
  <c r="BF529" i="2"/>
  <c r="BG529" i="2"/>
  <c r="BI529" i="2"/>
  <c r="BH529" i="2" s="1"/>
  <c r="BJ529" i="2"/>
  <c r="BL529" i="2" a="1"/>
  <c r="BL529" i="2" s="1"/>
  <c r="BP529" i="2"/>
  <c r="BQ529" i="2"/>
  <c r="BR529" i="2"/>
  <c r="BS529" i="2"/>
  <c r="BT529" i="2"/>
  <c r="BU529" i="2"/>
  <c r="BV529" i="2"/>
  <c r="BW529" i="2"/>
  <c r="BX529" i="2"/>
  <c r="BY529" i="2"/>
  <c r="BZ529" i="2"/>
  <c r="CB529" i="2"/>
  <c r="CC529" i="2"/>
  <c r="CD529" i="2"/>
  <c r="CE529" i="2"/>
  <c r="CF529" i="2"/>
  <c r="CG529" i="2" s="1"/>
  <c r="CH529" i="2"/>
  <c r="CJ529" i="2"/>
  <c r="CI529" i="2" s="1"/>
  <c r="CK529" i="2"/>
  <c r="CL529" i="2"/>
  <c r="CN529" i="2"/>
  <c r="CM529" i="2" s="1"/>
  <c r="CO529" i="2"/>
  <c r="CP529" i="2"/>
  <c r="CR529" i="2" s="1"/>
  <c r="CQ529" i="2"/>
  <c r="CS529" i="2"/>
  <c r="CU529" i="2"/>
  <c r="CV529" i="2"/>
  <c r="CT529" i="2" s="1"/>
  <c r="CW529" i="2"/>
  <c r="CX529" i="2"/>
  <c r="DA529" i="2" s="1"/>
  <c r="CY529" i="2" a="1"/>
  <c r="CY529" i="2"/>
  <c r="CZ529" i="2"/>
  <c r="DC529" i="2"/>
  <c r="DD529" i="2" a="1"/>
  <c r="DD529" i="2"/>
  <c r="DF529" i="2" s="1"/>
  <c r="DE529" i="2"/>
  <c r="DB529" i="2" s="1"/>
  <c r="DG529" i="2"/>
  <c r="DH529" i="2"/>
  <c r="DI529" i="2"/>
  <c r="DK529" i="2"/>
  <c r="DL529" i="2"/>
  <c r="DN529" i="2" a="1"/>
  <c r="DN529" i="2"/>
  <c r="DO529" i="2"/>
  <c r="DP529" i="2" s="1"/>
  <c r="DM529" i="2" s="1"/>
  <c r="DS529" i="2"/>
  <c r="DR529" i="2" s="1"/>
  <c r="DT529" i="2"/>
  <c r="DV529" i="2"/>
  <c r="DW529" i="2"/>
  <c r="DU529" i="2" s="1"/>
  <c r="DY529" i="2"/>
  <c r="EB529" i="2"/>
  <c r="EC529" i="2"/>
  <c r="ED529" i="2"/>
  <c r="EH529" i="2"/>
  <c r="C530" i="2"/>
  <c r="H530" i="2"/>
  <c r="G530" i="2" s="1"/>
  <c r="J530" i="2"/>
  <c r="L530" i="2"/>
  <c r="N530" i="2"/>
  <c r="O530" i="2"/>
  <c r="P530" i="2"/>
  <c r="Q530" i="2"/>
  <c r="S530" i="2"/>
  <c r="T530" i="2"/>
  <c r="U530" i="2"/>
  <c r="W530" i="2"/>
  <c r="X530" i="2"/>
  <c r="V530" i="2" s="1"/>
  <c r="Y530" i="2"/>
  <c r="AA530" i="2" a="1"/>
  <c r="AA530" i="2" s="1"/>
  <c r="AB530" i="2" a="1"/>
  <c r="AB530" i="2"/>
  <c r="AD530" i="2" s="1"/>
  <c r="AC530" i="2"/>
  <c r="AF530" i="2" a="1"/>
  <c r="AF530" i="2"/>
  <c r="AG530" i="2" s="1"/>
  <c r="AH530" i="2"/>
  <c r="AI530" i="2"/>
  <c r="AE530" i="2" s="1"/>
  <c r="AK530" i="2"/>
  <c r="AL530" i="2"/>
  <c r="AN530" i="2"/>
  <c r="AM530" i="2" s="1"/>
  <c r="AO530" i="2"/>
  <c r="AQ530" i="2"/>
  <c r="AP530" i="2" s="1"/>
  <c r="AR530" i="2"/>
  <c r="AT530" i="2"/>
  <c r="AU530" i="2"/>
  <c r="AW530" i="2"/>
  <c r="AV530" i="2" s="1"/>
  <c r="AX530" i="2"/>
  <c r="AZ530" i="2"/>
  <c r="AY530" i="2" s="1"/>
  <c r="BA530" i="2"/>
  <c r="BC530" i="2"/>
  <c r="BB530" i="2" s="1"/>
  <c r="BD530" i="2"/>
  <c r="BF530" i="2"/>
  <c r="BG530" i="2"/>
  <c r="BE530" i="2" s="1"/>
  <c r="BI530" i="2"/>
  <c r="BJ530" i="2"/>
  <c r="BH530" i="2" s="1"/>
  <c r="BL530" i="2" a="1"/>
  <c r="BL530" i="2"/>
  <c r="BM530" i="2" s="1"/>
  <c r="BP530" i="2"/>
  <c r="BQ530" i="2"/>
  <c r="BR530" i="2"/>
  <c r="BS530" i="2"/>
  <c r="BT530" i="2"/>
  <c r="BU530" i="2"/>
  <c r="BV530" i="2"/>
  <c r="BW530" i="2"/>
  <c r="BK530" i="2" s="1"/>
  <c r="BX530" i="2"/>
  <c r="BY530" i="2"/>
  <c r="BZ530" i="2"/>
  <c r="CB530" i="2"/>
  <c r="CC530" i="2"/>
  <c r="CD530" i="2"/>
  <c r="CE530" i="2"/>
  <c r="CF530" i="2" s="1"/>
  <c r="CG530" i="2" s="1"/>
  <c r="CA530" i="2" s="1"/>
  <c r="CH530" i="2"/>
  <c r="CI530" i="2"/>
  <c r="CJ530" i="2"/>
  <c r="CK530" i="2"/>
  <c r="CL530" i="2"/>
  <c r="CN530" i="2"/>
  <c r="CM530" i="2" s="1"/>
  <c r="CP530" i="2"/>
  <c r="CQ530" i="2"/>
  <c r="CU530" i="2"/>
  <c r="CV530" i="2"/>
  <c r="CT530" i="2" s="1"/>
  <c r="CX530" i="2"/>
  <c r="CY530" i="2" a="1"/>
  <c r="CY530" i="2"/>
  <c r="CZ530" i="2" s="1"/>
  <c r="CW530" i="2" s="1"/>
  <c r="DC530" i="2"/>
  <c r="DD530" i="2" a="1"/>
  <c r="DD530" i="2"/>
  <c r="DE530" i="2" s="1"/>
  <c r="DB530" i="2" s="1"/>
  <c r="DF530" i="2"/>
  <c r="DH530" i="2"/>
  <c r="DG530" i="2" s="1"/>
  <c r="DI530" i="2"/>
  <c r="DK530" i="2"/>
  <c r="DL530" i="2"/>
  <c r="DJ530" i="2" s="1"/>
  <c r="DN530" i="2" a="1"/>
  <c r="DN530" i="2" s="1"/>
  <c r="DO530" i="2"/>
  <c r="DP530" i="2"/>
  <c r="DM530" i="2" s="1"/>
  <c r="DS530" i="2"/>
  <c r="DT530" i="2"/>
  <c r="DR530" i="2" s="1"/>
  <c r="DU530" i="2"/>
  <c r="DV530" i="2"/>
  <c r="DW530" i="2"/>
  <c r="DY530" i="2"/>
  <c r="DZ530" i="2"/>
  <c r="EA530" i="2"/>
  <c r="EB530" i="2"/>
  <c r="DX530" i="2" s="1"/>
  <c r="EC530" i="2"/>
  <c r="ED530" i="2"/>
  <c r="EE530" i="2"/>
  <c r="EF530" i="2"/>
  <c r="EH530" i="2"/>
  <c r="EI530" i="2" s="1"/>
  <c r="EJ530" i="2"/>
  <c r="C531" i="2"/>
  <c r="H531" i="2"/>
  <c r="G531" i="2" s="1"/>
  <c r="J531" i="2"/>
  <c r="L531" i="2"/>
  <c r="I531" i="2" s="1"/>
  <c r="N531" i="2"/>
  <c r="M531" i="2" s="1"/>
  <c r="O531" i="2"/>
  <c r="P531" i="2"/>
  <c r="Q531" i="2"/>
  <c r="S531" i="2"/>
  <c r="T531" i="2"/>
  <c r="U531" i="2"/>
  <c r="R531" i="2" s="1"/>
  <c r="W531" i="2"/>
  <c r="X531" i="2"/>
  <c r="V531" i="2" s="1"/>
  <c r="Y531" i="2"/>
  <c r="AA531" i="2" a="1"/>
  <c r="AA531" i="2"/>
  <c r="AB531" i="2" a="1"/>
  <c r="AB531" i="2"/>
  <c r="AD531" i="2" s="1"/>
  <c r="Z531" i="2" s="1"/>
  <c r="AC531" i="2"/>
  <c r="AF531" i="2" a="1"/>
  <c r="AF531" i="2" s="1"/>
  <c r="AG531" i="2" s="1"/>
  <c r="AH531" i="2"/>
  <c r="AI531" i="2"/>
  <c r="AJ531" i="2"/>
  <c r="AK531" i="2"/>
  <c r="AL531" i="2"/>
  <c r="AN531" i="2"/>
  <c r="AO531" i="2"/>
  <c r="AM531" i="2" s="1"/>
  <c r="AQ531" i="2"/>
  <c r="AP531" i="2" s="1"/>
  <c r="AR531" i="2"/>
  <c r="AT531" i="2"/>
  <c r="AS531" i="2" s="1"/>
  <c r="AU531" i="2"/>
  <c r="AW531" i="2"/>
  <c r="AX531" i="2"/>
  <c r="AZ531" i="2"/>
  <c r="BA531" i="2"/>
  <c r="BC531" i="2"/>
  <c r="BB531" i="2" s="1"/>
  <c r="BD531" i="2"/>
  <c r="BF531" i="2"/>
  <c r="BE531" i="2" s="1"/>
  <c r="BG531" i="2"/>
  <c r="BI531" i="2"/>
  <c r="BH531" i="2" s="1"/>
  <c r="BJ531" i="2"/>
  <c r="BL531" i="2" a="1"/>
  <c r="BL531" i="2"/>
  <c r="BN531" i="2" s="1"/>
  <c r="BM531" i="2"/>
  <c r="BP531" i="2"/>
  <c r="BQ531" i="2"/>
  <c r="BR531" i="2"/>
  <c r="BS531" i="2"/>
  <c r="BT531" i="2"/>
  <c r="BU531" i="2"/>
  <c r="BV531" i="2"/>
  <c r="BW531" i="2"/>
  <c r="BO531" i="2" s="1"/>
  <c r="BX531" i="2"/>
  <c r="BY531" i="2"/>
  <c r="BZ531" i="2"/>
  <c r="CB531" i="2"/>
  <c r="CC531" i="2"/>
  <c r="CD531" i="2"/>
  <c r="CE531" i="2"/>
  <c r="CF531" i="2"/>
  <c r="CG531" i="2" s="1"/>
  <c r="CH531" i="2"/>
  <c r="CJ531" i="2"/>
  <c r="CK531" i="2"/>
  <c r="CL531" i="2"/>
  <c r="CM531" i="2"/>
  <c r="CN531" i="2"/>
  <c r="CP531" i="2"/>
  <c r="CQ531" i="2"/>
  <c r="CU531" i="2"/>
  <c r="CT531" i="2" s="1"/>
  <c r="CV531" i="2"/>
  <c r="CX531" i="2"/>
  <c r="CY531" i="2" a="1"/>
  <c r="CY531" i="2"/>
  <c r="CZ531" i="2" s="1"/>
  <c r="CW531" i="2" s="1"/>
  <c r="DA531" i="2"/>
  <c r="DC531" i="2"/>
  <c r="DF531" i="2" s="1"/>
  <c r="DD531" i="2" a="1"/>
  <c r="DD531" i="2" s="1"/>
  <c r="DE531" i="2" s="1"/>
  <c r="DB531" i="2" s="1"/>
  <c r="DH531" i="2"/>
  <c r="DI531" i="2"/>
  <c r="DG531" i="2" s="1"/>
  <c r="DK531" i="2"/>
  <c r="DL531" i="2"/>
  <c r="DJ531" i="2" s="1"/>
  <c r="DN531" i="2" a="1"/>
  <c r="DN531" i="2" s="1"/>
  <c r="DQ531" i="2" s="1"/>
  <c r="DO531" i="2"/>
  <c r="DR531" i="2"/>
  <c r="DS531" i="2"/>
  <c r="DT531" i="2"/>
  <c r="DU531" i="2"/>
  <c r="DV531" i="2"/>
  <c r="DW531" i="2"/>
  <c r="DY531" i="2"/>
  <c r="DZ531" i="2" s="1"/>
  <c r="EB531" i="2"/>
  <c r="EC531" i="2"/>
  <c r="ED531" i="2"/>
  <c r="EE531" i="2"/>
  <c r="EF531" i="2"/>
  <c r="EG531" i="2"/>
  <c r="EH531" i="2"/>
  <c r="C532" i="2"/>
  <c r="H532" i="2"/>
  <c r="G532" i="2" s="1"/>
  <c r="J532" i="2"/>
  <c r="L532" i="2"/>
  <c r="N532" i="2"/>
  <c r="O532" i="2"/>
  <c r="P532" i="2"/>
  <c r="Q532" i="2"/>
  <c r="S532" i="2"/>
  <c r="T532" i="2"/>
  <c r="U532" i="2"/>
  <c r="W532" i="2"/>
  <c r="X532" i="2"/>
  <c r="Y532" i="2"/>
  <c r="AA532" i="2" a="1"/>
  <c r="AA532" i="2" s="1"/>
  <c r="AB532" i="2" a="1"/>
  <c r="AB532" i="2" s="1"/>
  <c r="AD532" i="2" s="1"/>
  <c r="AC532" i="2"/>
  <c r="Z532" i="2" s="1"/>
  <c r="AF532" i="2" a="1"/>
  <c r="AF532" i="2"/>
  <c r="AG532" i="2"/>
  <c r="AH532" i="2"/>
  <c r="AI532" i="2"/>
  <c r="AK532" i="2"/>
  <c r="AJ532" i="2" s="1"/>
  <c r="AL532" i="2"/>
  <c r="AN532" i="2"/>
  <c r="AM532" i="2" s="1"/>
  <c r="AO532" i="2"/>
  <c r="AQ532" i="2"/>
  <c r="AP532" i="2" s="1"/>
  <c r="AR532" i="2"/>
  <c r="AS532" i="2"/>
  <c r="AT532" i="2"/>
  <c r="AU532" i="2"/>
  <c r="AV532" i="2"/>
  <c r="AW532" i="2"/>
  <c r="AX532" i="2"/>
  <c r="AZ532" i="2"/>
  <c r="BA532" i="2"/>
  <c r="AY532" i="2" s="1"/>
  <c r="BC532" i="2"/>
  <c r="BB532" i="2" s="1"/>
  <c r="BD532" i="2"/>
  <c r="BF532" i="2"/>
  <c r="BE532" i="2" s="1"/>
  <c r="BG532" i="2"/>
  <c r="BH532" i="2"/>
  <c r="BI532" i="2"/>
  <c r="BJ532" i="2"/>
  <c r="BL532" i="2" a="1"/>
  <c r="BL532" i="2"/>
  <c r="BN532" i="2" s="1"/>
  <c r="BM532" i="2"/>
  <c r="BP532" i="2"/>
  <c r="BQ532" i="2"/>
  <c r="BR532" i="2"/>
  <c r="BS532" i="2"/>
  <c r="BT532" i="2"/>
  <c r="BU532" i="2"/>
  <c r="BO532" i="2" s="1"/>
  <c r="BV532" i="2"/>
  <c r="BW532" i="2"/>
  <c r="BY532" i="2"/>
  <c r="BZ532" i="2"/>
  <c r="BX532" i="2" s="1"/>
  <c r="CB532" i="2"/>
  <c r="CC532" i="2"/>
  <c r="CG532" i="2" s="1"/>
  <c r="CD532" i="2"/>
  <c r="CE532" i="2"/>
  <c r="CF532" i="2" s="1"/>
  <c r="CH532" i="2"/>
  <c r="CI532" i="2"/>
  <c r="CJ532" i="2"/>
  <c r="CK532" i="2"/>
  <c r="CL532" i="2"/>
  <c r="CN532" i="2"/>
  <c r="CM532" i="2" s="1"/>
  <c r="CP532" i="2"/>
  <c r="CQ532" i="2"/>
  <c r="CS532" i="2" s="1"/>
  <c r="CR532" i="2"/>
  <c r="CT532" i="2"/>
  <c r="CU532" i="2"/>
  <c r="CV532" i="2"/>
  <c r="CX532" i="2"/>
  <c r="CY532" i="2" a="1"/>
  <c r="CY532" i="2"/>
  <c r="CZ532" i="2"/>
  <c r="CW532" i="2" s="1"/>
  <c r="DB532" i="2"/>
  <c r="DC532" i="2"/>
  <c r="DF532" i="2" s="1"/>
  <c r="DD532" i="2" a="1"/>
  <c r="DD532" i="2"/>
  <c r="DE532" i="2" s="1"/>
  <c r="DG532" i="2"/>
  <c r="DH532" i="2"/>
  <c r="DI532" i="2"/>
  <c r="DJ532" i="2"/>
  <c r="DK532" i="2"/>
  <c r="DL532" i="2"/>
  <c r="DN532" i="2" a="1"/>
  <c r="DN532" i="2"/>
  <c r="DO532" i="2"/>
  <c r="DP532" i="2"/>
  <c r="DM532" i="2" s="1"/>
  <c r="DQ532" i="2"/>
  <c r="DS532" i="2"/>
  <c r="DT532" i="2"/>
  <c r="DV532" i="2"/>
  <c r="DU532" i="2" s="1"/>
  <c r="DW532" i="2"/>
  <c r="DY532" i="2"/>
  <c r="EA532" i="2"/>
  <c r="EB532" i="2"/>
  <c r="EC532" i="2"/>
  <c r="ED532" i="2"/>
  <c r="EE532" i="2"/>
  <c r="EF532" i="2"/>
  <c r="EG532" i="2"/>
  <c r="EH532" i="2"/>
  <c r="EI532" i="2"/>
  <c r="EJ532" i="2"/>
  <c r="C533" i="2"/>
  <c r="G533" i="2"/>
  <c r="H533" i="2"/>
  <c r="J533" i="2"/>
  <c r="L533" i="2"/>
  <c r="N533" i="2"/>
  <c r="O533" i="2"/>
  <c r="P533" i="2"/>
  <c r="M533" i="2" s="1"/>
  <c r="Q533" i="2"/>
  <c r="S533" i="2"/>
  <c r="T533" i="2"/>
  <c r="U533" i="2"/>
  <c r="W533" i="2"/>
  <c r="X533" i="2"/>
  <c r="V533" i="2" s="1"/>
  <c r="Y533" i="2"/>
  <c r="AA533" i="2" a="1"/>
  <c r="AA533" i="2"/>
  <c r="AB533" i="2" a="1"/>
  <c r="AB533" i="2" s="1"/>
  <c r="AD533" i="2" s="1"/>
  <c r="Z533" i="2" s="1"/>
  <c r="AC533" i="2"/>
  <c r="AF533" i="2" a="1"/>
  <c r="AF533" i="2" s="1"/>
  <c r="AG533" i="2"/>
  <c r="AH533" i="2"/>
  <c r="AI533" i="2"/>
  <c r="AK533" i="2"/>
  <c r="AL533" i="2"/>
  <c r="AJ533" i="2" s="1"/>
  <c r="AN533" i="2"/>
  <c r="AM533" i="2" s="1"/>
  <c r="AO533" i="2"/>
  <c r="AQ533" i="2"/>
  <c r="AP533" i="2" s="1"/>
  <c r="AR533" i="2"/>
  <c r="AT533" i="2"/>
  <c r="AS533" i="2" s="1"/>
  <c r="AU533" i="2"/>
  <c r="AW533" i="2"/>
  <c r="AX533" i="2"/>
  <c r="AV533" i="2" s="1"/>
  <c r="AY533" i="2"/>
  <c r="AZ533" i="2"/>
  <c r="BA533" i="2"/>
  <c r="BB533" i="2"/>
  <c r="BC533" i="2"/>
  <c r="BD533" i="2"/>
  <c r="BF533" i="2"/>
  <c r="BG533" i="2"/>
  <c r="BI533" i="2"/>
  <c r="BJ533" i="2"/>
  <c r="BK533" i="2"/>
  <c r="BL533" i="2" a="1"/>
  <c r="BL533" i="2"/>
  <c r="BM533" i="2" s="1"/>
  <c r="BN533" i="2"/>
  <c r="BP533" i="2"/>
  <c r="BQ533" i="2"/>
  <c r="BR533" i="2"/>
  <c r="BS533" i="2"/>
  <c r="BT533" i="2"/>
  <c r="BU533" i="2"/>
  <c r="BV533" i="2"/>
  <c r="BW533" i="2"/>
  <c r="BY533" i="2"/>
  <c r="BZ533" i="2"/>
  <c r="BX533" i="2" s="1"/>
  <c r="CB533" i="2"/>
  <c r="CC533" i="2"/>
  <c r="CD533" i="2"/>
  <c r="CE533" i="2"/>
  <c r="CF533" i="2"/>
  <c r="CH533" i="2"/>
  <c r="CI533" i="2"/>
  <c r="CJ533" i="2"/>
  <c r="CK533" i="2"/>
  <c r="CL533" i="2"/>
  <c r="CN533" i="2"/>
  <c r="CM533" i="2" s="1"/>
  <c r="CP533" i="2"/>
  <c r="CQ533" i="2"/>
  <c r="CR533" i="2"/>
  <c r="CU533" i="2"/>
  <c r="CV533" i="2"/>
  <c r="CT533" i="2" s="1"/>
  <c r="CX533" i="2"/>
  <c r="CY533" i="2" a="1"/>
  <c r="CY533" i="2" s="1"/>
  <c r="DC533" i="2"/>
  <c r="DD533" i="2" a="1"/>
  <c r="DD533" i="2" s="1"/>
  <c r="DG533" i="2"/>
  <c r="DH533" i="2"/>
  <c r="DI533" i="2"/>
  <c r="DK533" i="2"/>
  <c r="DL533" i="2"/>
  <c r="DN533" i="2" a="1"/>
  <c r="DN533" i="2" s="1"/>
  <c r="DQ533" i="2" s="1"/>
  <c r="DO533" i="2"/>
  <c r="DS533" i="2"/>
  <c r="DT533" i="2"/>
  <c r="DV533" i="2"/>
  <c r="DU533" i="2" s="1"/>
  <c r="DW533" i="2"/>
  <c r="DY533" i="2"/>
  <c r="DZ533" i="2"/>
  <c r="EA533" i="2"/>
  <c r="EB533" i="2"/>
  <c r="DX533" i="2" s="1"/>
  <c r="EC533" i="2"/>
  <c r="ED533" i="2"/>
  <c r="EF533" i="2" s="1"/>
  <c r="EE533" i="2"/>
  <c r="EG533" i="2"/>
  <c r="EH533" i="2"/>
  <c r="EI533" i="2"/>
  <c r="EJ533" i="2"/>
  <c r="C534" i="2"/>
  <c r="H534" i="2"/>
  <c r="G534" i="2" s="1"/>
  <c r="J534" i="2"/>
  <c r="L534" i="2"/>
  <c r="N534" i="2"/>
  <c r="O534" i="2"/>
  <c r="P534" i="2"/>
  <c r="Q534" i="2"/>
  <c r="S534" i="2"/>
  <c r="T534" i="2"/>
  <c r="R534" i="2" s="1"/>
  <c r="U534" i="2"/>
  <c r="W534" i="2"/>
  <c r="X534" i="2"/>
  <c r="Y534" i="2"/>
  <c r="AA534" i="2" a="1"/>
  <c r="AA534" i="2"/>
  <c r="AB534" i="2" a="1"/>
  <c r="AB534" i="2"/>
  <c r="AC534" i="2"/>
  <c r="AD534" i="2"/>
  <c r="AF534" i="2" a="1"/>
  <c r="AF534" i="2" s="1"/>
  <c r="AG534" i="2" s="1"/>
  <c r="AH534" i="2"/>
  <c r="AI534" i="2"/>
  <c r="AK534" i="2"/>
  <c r="AJ534" i="2" s="1"/>
  <c r="AL534" i="2"/>
  <c r="AN534" i="2"/>
  <c r="AO534" i="2"/>
  <c r="AM534" i="2" s="1"/>
  <c r="AQ534" i="2"/>
  <c r="AP534" i="2" s="1"/>
  <c r="AR534" i="2"/>
  <c r="AS534" i="2"/>
  <c r="AT534" i="2"/>
  <c r="AU534" i="2"/>
  <c r="AV534" i="2"/>
  <c r="AW534" i="2"/>
  <c r="AX534" i="2"/>
  <c r="AZ534" i="2"/>
  <c r="BA534" i="2"/>
  <c r="AY534" i="2" s="1"/>
  <c r="BB534" i="2"/>
  <c r="BC534" i="2"/>
  <c r="BD534" i="2"/>
  <c r="BF534" i="2"/>
  <c r="BG534" i="2"/>
  <c r="BE534" i="2" s="1"/>
  <c r="BI534" i="2"/>
  <c r="BJ534" i="2"/>
  <c r="BL534" i="2" a="1"/>
  <c r="BL534" i="2" s="1"/>
  <c r="BM534" i="2" s="1"/>
  <c r="BP534" i="2"/>
  <c r="BQ534" i="2"/>
  <c r="BR534" i="2"/>
  <c r="BS534" i="2"/>
  <c r="BT534" i="2"/>
  <c r="BU534" i="2"/>
  <c r="BV534" i="2"/>
  <c r="BW534" i="2"/>
  <c r="BO534" i="2" s="1"/>
  <c r="BY534" i="2"/>
  <c r="BX534" i="2" s="1"/>
  <c r="BZ534" i="2"/>
  <c r="CB534" i="2"/>
  <c r="CC534" i="2"/>
  <c r="CD534" i="2"/>
  <c r="CE534" i="2"/>
  <c r="CH534" i="2"/>
  <c r="CJ534" i="2"/>
  <c r="CI534" i="2" s="1"/>
  <c r="CK534" i="2"/>
  <c r="CL534" i="2"/>
  <c r="CM534" i="2"/>
  <c r="CN534" i="2"/>
  <c r="CP534" i="2"/>
  <c r="CQ534" i="2"/>
  <c r="CU534" i="2"/>
  <c r="CT534" i="2" s="1"/>
  <c r="CV534" i="2"/>
  <c r="CX534" i="2"/>
  <c r="DA534" i="2" s="1"/>
  <c r="CY534" i="2" a="1"/>
  <c r="CY534" i="2" s="1"/>
  <c r="CZ534" i="2" s="1"/>
  <c r="CW534" i="2" s="1"/>
  <c r="DC534" i="2"/>
  <c r="DD534" i="2" a="1"/>
  <c r="DD534" i="2" s="1"/>
  <c r="DE534" i="2" s="1"/>
  <c r="DB534" i="2" s="1"/>
  <c r="DH534" i="2"/>
  <c r="DI534" i="2"/>
  <c r="DK534" i="2"/>
  <c r="DJ534" i="2" s="1"/>
  <c r="DL534" i="2"/>
  <c r="DN534" i="2" a="1"/>
  <c r="DN534" i="2" s="1"/>
  <c r="DO534" i="2"/>
  <c r="DP534" i="2" s="1"/>
  <c r="DM534" i="2" s="1"/>
  <c r="DS534" i="2"/>
  <c r="DT534" i="2"/>
  <c r="DV534" i="2"/>
  <c r="DW534" i="2"/>
  <c r="DU534" i="2" s="1"/>
  <c r="DY534" i="2"/>
  <c r="DZ534" i="2" s="1"/>
  <c r="EA534" i="2"/>
  <c r="EB534" i="2"/>
  <c r="DX534" i="2" s="1"/>
  <c r="EC534" i="2"/>
  <c r="ED534" i="2"/>
  <c r="EE534" i="2"/>
  <c r="EF534" i="2"/>
  <c r="EG534" i="2"/>
  <c r="EH534" i="2"/>
  <c r="EI534" i="2"/>
  <c r="EJ534" i="2"/>
  <c r="C535" i="2"/>
  <c r="G535" i="2"/>
  <c r="H535" i="2"/>
  <c r="I535" i="2"/>
  <c r="J535" i="2"/>
  <c r="L535" i="2"/>
  <c r="N535" i="2"/>
  <c r="O535" i="2"/>
  <c r="P535" i="2"/>
  <c r="Q535" i="2"/>
  <c r="M535" i="2" s="1"/>
  <c r="S535" i="2"/>
  <c r="T535" i="2"/>
  <c r="R535" i="2" s="1"/>
  <c r="U535" i="2"/>
  <c r="W535" i="2"/>
  <c r="X535" i="2"/>
  <c r="Y535" i="2"/>
  <c r="Z535" i="2"/>
  <c r="AA535" i="2" a="1"/>
  <c r="AA535" i="2"/>
  <c r="AB535" i="2" a="1"/>
  <c r="AB535" i="2" s="1"/>
  <c r="AD535" i="2" s="1"/>
  <c r="AC535" i="2"/>
  <c r="AF535" i="2" a="1"/>
  <c r="AF535" i="2" s="1"/>
  <c r="AG535" i="2" s="1"/>
  <c r="AH535" i="2"/>
  <c r="AI535" i="2"/>
  <c r="AE535" i="2" s="1"/>
  <c r="AK535" i="2"/>
  <c r="AL535" i="2"/>
  <c r="AJ535" i="2" s="1"/>
  <c r="AM535" i="2"/>
  <c r="AN535" i="2"/>
  <c r="AO535" i="2"/>
  <c r="AQ535" i="2"/>
  <c r="AP535" i="2" s="1"/>
  <c r="AR535" i="2"/>
  <c r="AT535" i="2"/>
  <c r="AU535" i="2"/>
  <c r="AS535" i="2" s="1"/>
  <c r="AW535" i="2"/>
  <c r="AV535" i="2" s="1"/>
  <c r="AX535" i="2"/>
  <c r="AZ535" i="2"/>
  <c r="AY535" i="2" s="1"/>
  <c r="BA535" i="2"/>
  <c r="BB535" i="2"/>
  <c r="BC535" i="2"/>
  <c r="BD535" i="2"/>
  <c r="BF535" i="2"/>
  <c r="BG535" i="2"/>
  <c r="BE535" i="2" s="1"/>
  <c r="BH535" i="2"/>
  <c r="BI535" i="2"/>
  <c r="BJ535" i="2"/>
  <c r="BL535" i="2" a="1"/>
  <c r="BL535" i="2"/>
  <c r="BM535" i="2" s="1"/>
  <c r="BN535" i="2"/>
  <c r="BP535" i="2"/>
  <c r="BQ535" i="2"/>
  <c r="BR535" i="2"/>
  <c r="BS535" i="2"/>
  <c r="BT535" i="2"/>
  <c r="BU535" i="2"/>
  <c r="BV535" i="2"/>
  <c r="BW535" i="2"/>
  <c r="BO535" i="2" s="1"/>
  <c r="BY535" i="2"/>
  <c r="BX535" i="2" s="1"/>
  <c r="BZ535" i="2"/>
  <c r="CB535" i="2"/>
  <c r="CA535" i="2" s="1"/>
  <c r="CC535" i="2"/>
  <c r="CG535" i="2" s="1"/>
  <c r="CD535" i="2"/>
  <c r="CE535" i="2"/>
  <c r="CF535" i="2"/>
  <c r="CH535" i="2"/>
  <c r="CJ535" i="2"/>
  <c r="CK535" i="2"/>
  <c r="CL535" i="2"/>
  <c r="CN535" i="2"/>
  <c r="CM535" i="2" s="1"/>
  <c r="CP535" i="2"/>
  <c r="CQ535" i="2"/>
  <c r="CR535" i="2"/>
  <c r="CS535" i="2"/>
  <c r="CO535" i="2" s="1"/>
  <c r="CU535" i="2"/>
  <c r="CV535" i="2"/>
  <c r="CT535" i="2" s="1"/>
  <c r="CX535" i="2"/>
  <c r="CY535" i="2" a="1"/>
  <c r="CY535" i="2"/>
  <c r="CZ535" i="2"/>
  <c r="CW535" i="2" s="1"/>
  <c r="DA535" i="2"/>
  <c r="DC535" i="2"/>
  <c r="DD535" i="2" a="1"/>
  <c r="DD535" i="2" s="1"/>
  <c r="DE535" i="2" s="1"/>
  <c r="DB535" i="2" s="1"/>
  <c r="DH535" i="2"/>
  <c r="DG535" i="2" s="1"/>
  <c r="DI535" i="2"/>
  <c r="DK535" i="2"/>
  <c r="DL535" i="2"/>
  <c r="DN535" i="2" a="1"/>
  <c r="DN535" i="2"/>
  <c r="DO535" i="2"/>
  <c r="DP535" i="2"/>
  <c r="DM535" i="2" s="1"/>
  <c r="DQ535" i="2"/>
  <c r="DS535" i="2"/>
  <c r="DR535" i="2" s="1"/>
  <c r="DT535" i="2"/>
  <c r="DV535" i="2"/>
  <c r="DU535" i="2" s="1"/>
  <c r="DW535" i="2"/>
  <c r="DY535" i="2"/>
  <c r="EA535" i="2"/>
  <c r="EB535" i="2"/>
  <c r="ED535" i="2"/>
  <c r="EE535" i="2" s="1"/>
  <c r="EF535" i="2"/>
  <c r="EG535" i="2"/>
  <c r="EH535" i="2"/>
  <c r="EJ535" i="2" s="1"/>
  <c r="EI535" i="2"/>
  <c r="C536" i="2"/>
  <c r="G536" i="2"/>
  <c r="H536" i="2"/>
  <c r="J536" i="2"/>
  <c r="L536" i="2"/>
  <c r="N536" i="2"/>
  <c r="O536" i="2"/>
  <c r="M536" i="2" s="1"/>
  <c r="P536" i="2"/>
  <c r="Q536" i="2"/>
  <c r="S536" i="2"/>
  <c r="T536" i="2"/>
  <c r="R536" i="2" s="1"/>
  <c r="U536" i="2"/>
  <c r="W536" i="2"/>
  <c r="X536" i="2"/>
  <c r="Y536" i="2"/>
  <c r="AA536" i="2" a="1"/>
  <c r="AA536" i="2"/>
  <c r="AB536" i="2" a="1"/>
  <c r="AB536" i="2"/>
  <c r="AD536" i="2" s="1"/>
  <c r="AC536" i="2"/>
  <c r="Z536" i="2" s="1"/>
  <c r="AF536" i="2" a="1"/>
  <c r="AF536" i="2" s="1"/>
  <c r="AG536" i="2" s="1"/>
  <c r="AH536" i="2"/>
  <c r="AI536" i="2"/>
  <c r="AJ536" i="2"/>
  <c r="AK536" i="2"/>
  <c r="AL536" i="2"/>
  <c r="AN536" i="2"/>
  <c r="AM536" i="2" s="1"/>
  <c r="AO536" i="2"/>
  <c r="AQ536" i="2"/>
  <c r="AR536" i="2"/>
  <c r="AP536" i="2" s="1"/>
  <c r="AS536" i="2"/>
  <c r="AT536" i="2"/>
  <c r="AU536" i="2"/>
  <c r="AV536" i="2"/>
  <c r="AW536" i="2"/>
  <c r="AX536" i="2"/>
  <c r="AZ536" i="2"/>
  <c r="BA536" i="2"/>
  <c r="BC536" i="2"/>
  <c r="BD536" i="2"/>
  <c r="BE536" i="2"/>
  <c r="BF536" i="2"/>
  <c r="BG536" i="2"/>
  <c r="BI536" i="2"/>
  <c r="BH536" i="2" s="1"/>
  <c r="BJ536" i="2"/>
  <c r="BL536" i="2" a="1"/>
  <c r="BL536" i="2"/>
  <c r="BP536" i="2"/>
  <c r="BQ536" i="2"/>
  <c r="BR536" i="2"/>
  <c r="BS536" i="2"/>
  <c r="BT536" i="2"/>
  <c r="BU536" i="2"/>
  <c r="BV536" i="2"/>
  <c r="BW536" i="2"/>
  <c r="BX536" i="2"/>
  <c r="BY536" i="2"/>
  <c r="BZ536" i="2"/>
  <c r="CB536" i="2"/>
  <c r="CC536" i="2"/>
  <c r="CD536" i="2"/>
  <c r="CE536" i="2"/>
  <c r="CF536" i="2"/>
  <c r="CH536" i="2"/>
  <c r="CJ536" i="2"/>
  <c r="CK536" i="2"/>
  <c r="CL536" i="2"/>
  <c r="CM536" i="2"/>
  <c r="CN536" i="2"/>
  <c r="CP536" i="2"/>
  <c r="CQ536" i="2"/>
  <c r="CT536" i="2"/>
  <c r="CU536" i="2"/>
  <c r="CV536" i="2"/>
  <c r="CX536" i="2"/>
  <c r="CY536" i="2" a="1"/>
  <c r="CY536" i="2"/>
  <c r="DB536" i="2"/>
  <c r="DC536" i="2"/>
  <c r="DD536" i="2" a="1"/>
  <c r="DD536" i="2"/>
  <c r="DE536" i="2"/>
  <c r="DF536" i="2"/>
  <c r="DH536" i="2"/>
  <c r="DG536" i="2" s="1"/>
  <c r="DI536" i="2"/>
  <c r="DK536" i="2"/>
  <c r="DL536" i="2"/>
  <c r="DJ536" i="2" s="1"/>
  <c r="DM536" i="2"/>
  <c r="DN536" i="2" a="1"/>
  <c r="DN536" i="2" s="1"/>
  <c r="DQ536" i="2" s="1"/>
  <c r="DO536" i="2"/>
  <c r="DP536" i="2"/>
  <c r="DS536" i="2"/>
  <c r="DR536" i="2" s="1"/>
  <c r="DT536" i="2"/>
  <c r="DV536" i="2"/>
  <c r="DU536" i="2" s="1"/>
  <c r="DW536" i="2"/>
  <c r="DX536" i="2"/>
  <c r="DY536" i="2"/>
  <c r="EB536" i="2"/>
  <c r="ED536" i="2"/>
  <c r="EG536" i="2"/>
  <c r="EH536" i="2"/>
  <c r="EI536" i="2"/>
  <c r="EJ536" i="2"/>
  <c r="C537" i="2"/>
  <c r="G537" i="2"/>
  <c r="H537" i="2"/>
  <c r="J537" i="2"/>
  <c r="L537" i="2"/>
  <c r="N537" i="2"/>
  <c r="O537" i="2"/>
  <c r="P537" i="2"/>
  <c r="Q537" i="2"/>
  <c r="S537" i="2"/>
  <c r="T537" i="2"/>
  <c r="U537" i="2"/>
  <c r="W537" i="2"/>
  <c r="X537" i="2"/>
  <c r="V537" i="2" s="1"/>
  <c r="Y537" i="2"/>
  <c r="AA537" i="2" a="1"/>
  <c r="AA537" i="2" s="1"/>
  <c r="AB537" i="2" a="1"/>
  <c r="AB537" i="2"/>
  <c r="AC537" i="2"/>
  <c r="AF537" i="2" a="1"/>
  <c r="AF537" i="2" s="1"/>
  <c r="AG537" i="2" s="1"/>
  <c r="AH537" i="2"/>
  <c r="AI537" i="2"/>
  <c r="AK537" i="2"/>
  <c r="AL537" i="2"/>
  <c r="AN537" i="2"/>
  <c r="AO537" i="2"/>
  <c r="AP537" i="2"/>
  <c r="AQ537" i="2"/>
  <c r="AR537" i="2"/>
  <c r="AS537" i="2"/>
  <c r="AT537" i="2"/>
  <c r="AU537" i="2"/>
  <c r="AW537" i="2"/>
  <c r="AV537" i="2" s="1"/>
  <c r="AX537" i="2"/>
  <c r="AZ537" i="2"/>
  <c r="BA537" i="2"/>
  <c r="AY537" i="2" s="1"/>
  <c r="BC537" i="2"/>
  <c r="BB537" i="2" s="1"/>
  <c r="BD537" i="2"/>
  <c r="BF537" i="2"/>
  <c r="BE537" i="2" s="1"/>
  <c r="BG537" i="2"/>
  <c r="BI537" i="2"/>
  <c r="BJ537" i="2"/>
  <c r="BL537" i="2" a="1"/>
  <c r="BL537" i="2"/>
  <c r="BP537" i="2"/>
  <c r="BQ537" i="2"/>
  <c r="BR537" i="2"/>
  <c r="BS537" i="2"/>
  <c r="BT537" i="2"/>
  <c r="BU537" i="2"/>
  <c r="BV537" i="2"/>
  <c r="BW537" i="2"/>
  <c r="BY537" i="2"/>
  <c r="BZ537" i="2"/>
  <c r="CB537" i="2"/>
  <c r="CC537" i="2"/>
  <c r="CG537" i="2" s="1"/>
  <c r="CD537" i="2"/>
  <c r="CF537" i="2" s="1"/>
  <c r="CE537" i="2"/>
  <c r="CH537" i="2"/>
  <c r="CJ537" i="2"/>
  <c r="CK537" i="2"/>
  <c r="CL537" i="2"/>
  <c r="CN537" i="2"/>
  <c r="CM537" i="2" s="1"/>
  <c r="CP537" i="2"/>
  <c r="CQ537" i="2"/>
  <c r="CU537" i="2"/>
  <c r="CV537" i="2"/>
  <c r="CT537" i="2" s="1"/>
  <c r="CX537" i="2"/>
  <c r="DA537" i="2" s="1"/>
  <c r="CY537" i="2" a="1"/>
  <c r="CY537" i="2" s="1"/>
  <c r="CZ537" i="2" s="1"/>
  <c r="CW537" i="2" s="1"/>
  <c r="DC537" i="2"/>
  <c r="DD537" i="2" a="1"/>
  <c r="DD537" i="2" s="1"/>
  <c r="DE537" i="2" s="1"/>
  <c r="DB537" i="2" s="1"/>
  <c r="DH537" i="2"/>
  <c r="DG537" i="2" s="1"/>
  <c r="DI537" i="2"/>
  <c r="DK537" i="2"/>
  <c r="DJ537" i="2" s="1"/>
  <c r="DL537" i="2"/>
  <c r="DN537" i="2" a="1"/>
  <c r="DN537" i="2" s="1"/>
  <c r="DO537" i="2"/>
  <c r="DQ537" i="2"/>
  <c r="DR537" i="2"/>
  <c r="DS537" i="2"/>
  <c r="DT537" i="2"/>
  <c r="DV537" i="2"/>
  <c r="DU537" i="2" s="1"/>
  <c r="DW537" i="2"/>
  <c r="DY537" i="2"/>
  <c r="DZ537" i="2"/>
  <c r="EA537" i="2"/>
  <c r="EB537" i="2"/>
  <c r="DX537" i="2" s="1"/>
  <c r="ED537" i="2"/>
  <c r="EE537" i="2"/>
  <c r="EH537" i="2"/>
  <c r="EG537" i="2" s="1"/>
  <c r="EI537" i="2"/>
  <c r="EJ537" i="2"/>
  <c r="C538" i="2"/>
  <c r="G538" i="2"/>
  <c r="H538" i="2"/>
  <c r="J538" i="2"/>
  <c r="L538" i="2"/>
  <c r="N538" i="2"/>
  <c r="O538" i="2"/>
  <c r="P538" i="2"/>
  <c r="Q538" i="2"/>
  <c r="R538" i="2"/>
  <c r="S538" i="2"/>
  <c r="T538" i="2"/>
  <c r="U538" i="2"/>
  <c r="W538" i="2"/>
  <c r="X538" i="2"/>
  <c r="V538" i="2" s="1"/>
  <c r="Y538" i="2"/>
  <c r="AA538" i="2" a="1"/>
  <c r="AA538" i="2" s="1"/>
  <c r="AB538" i="2" a="1"/>
  <c r="AB538" i="2"/>
  <c r="AD538" i="2" s="1"/>
  <c r="Z538" i="2" s="1"/>
  <c r="AC538" i="2"/>
  <c r="AF538" i="2" a="1"/>
  <c r="AF538" i="2"/>
  <c r="AG538" i="2" s="1"/>
  <c r="AH538" i="2"/>
  <c r="AI538" i="2"/>
  <c r="AJ538" i="2"/>
  <c r="AK538" i="2"/>
  <c r="AL538" i="2"/>
  <c r="AN538" i="2"/>
  <c r="AO538" i="2"/>
  <c r="AQ538" i="2"/>
  <c r="AR538" i="2"/>
  <c r="AS538" i="2"/>
  <c r="AT538" i="2"/>
  <c r="AU538" i="2"/>
  <c r="AW538" i="2"/>
  <c r="AV538" i="2" s="1"/>
  <c r="AX538" i="2"/>
  <c r="AZ538" i="2"/>
  <c r="AY538" i="2" s="1"/>
  <c r="BA538" i="2"/>
  <c r="BC538" i="2"/>
  <c r="BD538" i="2"/>
  <c r="BE538" i="2"/>
  <c r="BF538" i="2"/>
  <c r="BG538" i="2"/>
  <c r="BH538" i="2"/>
  <c r="BI538" i="2"/>
  <c r="BJ538" i="2"/>
  <c r="BL538" i="2" a="1"/>
  <c r="BL538" i="2"/>
  <c r="BP538" i="2"/>
  <c r="BQ538" i="2"/>
  <c r="BR538" i="2"/>
  <c r="BS538" i="2"/>
  <c r="BT538" i="2"/>
  <c r="BU538" i="2"/>
  <c r="BV538" i="2"/>
  <c r="BW538" i="2"/>
  <c r="BY538" i="2"/>
  <c r="BX538" i="2" s="1"/>
  <c r="BZ538" i="2"/>
  <c r="CB538" i="2"/>
  <c r="CA538" i="2" s="1"/>
  <c r="CC538" i="2"/>
  <c r="CD538" i="2"/>
  <c r="CE538" i="2"/>
  <c r="CF538" i="2"/>
  <c r="CG538" i="2"/>
  <c r="CH538" i="2"/>
  <c r="CJ538" i="2"/>
  <c r="CI538" i="2" s="1"/>
  <c r="CK538" i="2"/>
  <c r="CL538" i="2"/>
  <c r="CN538" i="2"/>
  <c r="CM538" i="2" s="1"/>
  <c r="CP538" i="2"/>
  <c r="CQ538" i="2"/>
  <c r="CR538" i="2"/>
  <c r="CT538" i="2"/>
  <c r="CU538" i="2"/>
  <c r="CV538" i="2"/>
  <c r="CW538" i="2"/>
  <c r="CX538" i="2"/>
  <c r="DA538" i="2" s="1"/>
  <c r="CY538" i="2" a="1"/>
  <c r="CY538" i="2"/>
  <c r="CZ538" i="2" s="1"/>
  <c r="DB538" i="2"/>
  <c r="DC538" i="2"/>
  <c r="DF538" i="2" s="1"/>
  <c r="DD538" i="2" a="1"/>
  <c r="DD538" i="2"/>
  <c r="DE538" i="2"/>
  <c r="DH538" i="2"/>
  <c r="DI538" i="2"/>
  <c r="DK538" i="2"/>
  <c r="DJ538" i="2" s="1"/>
  <c r="DL538" i="2"/>
  <c r="DN538" i="2" a="1"/>
  <c r="DN538" i="2" s="1"/>
  <c r="DP538" i="2" s="1"/>
  <c r="DM538" i="2" s="1"/>
  <c r="DO538" i="2"/>
  <c r="DQ538" i="2"/>
  <c r="DS538" i="2"/>
  <c r="DR538" i="2" s="1"/>
  <c r="DT538" i="2"/>
  <c r="DU538" i="2"/>
  <c r="DV538" i="2"/>
  <c r="DW538" i="2"/>
  <c r="DX538" i="2"/>
  <c r="DY538" i="2"/>
  <c r="DZ538" i="2"/>
  <c r="EA538" i="2"/>
  <c r="EB538" i="2"/>
  <c r="EC538" i="2"/>
  <c r="ED538" i="2"/>
  <c r="EE538" i="2"/>
  <c r="EF538" i="2"/>
  <c r="EH538" i="2"/>
  <c r="EJ538" i="2" s="1"/>
  <c r="EI538" i="2"/>
  <c r="C539" i="2"/>
  <c r="H539" i="2"/>
  <c r="G539" i="2" s="1"/>
  <c r="J539" i="2"/>
  <c r="L539" i="2"/>
  <c r="N539" i="2"/>
  <c r="O539" i="2"/>
  <c r="P539" i="2"/>
  <c r="Q539" i="2"/>
  <c r="S539" i="2"/>
  <c r="T539" i="2"/>
  <c r="R539" i="2" s="1"/>
  <c r="U539" i="2"/>
  <c r="W539" i="2"/>
  <c r="X539" i="2"/>
  <c r="V539" i="2" s="1"/>
  <c r="Y539" i="2"/>
  <c r="AA539" i="2" a="1"/>
  <c r="AA539" i="2"/>
  <c r="AB539" i="2" a="1"/>
  <c r="AB539" i="2"/>
  <c r="AD539" i="2" s="1"/>
  <c r="AC539" i="2"/>
  <c r="AF539" i="2" a="1"/>
  <c r="AF539" i="2" s="1"/>
  <c r="AG539" i="2"/>
  <c r="AE539" i="2" s="1"/>
  <c r="AH539" i="2"/>
  <c r="AI539" i="2"/>
  <c r="AK539" i="2"/>
  <c r="AJ539" i="2" s="1"/>
  <c r="AL539" i="2"/>
  <c r="AN539" i="2"/>
  <c r="AO539" i="2"/>
  <c r="AM539" i="2" s="1"/>
  <c r="AQ539" i="2"/>
  <c r="AR539" i="2"/>
  <c r="AP539" i="2" s="1"/>
  <c r="AS539" i="2"/>
  <c r="AT539" i="2"/>
  <c r="AU539" i="2"/>
  <c r="AW539" i="2"/>
  <c r="AX539" i="2"/>
  <c r="AZ539" i="2"/>
  <c r="BA539" i="2"/>
  <c r="AY539" i="2" s="1"/>
  <c r="BB539" i="2"/>
  <c r="BC539" i="2"/>
  <c r="BD539" i="2"/>
  <c r="BF539" i="2"/>
  <c r="BG539" i="2"/>
  <c r="BI539" i="2"/>
  <c r="BJ539" i="2"/>
  <c r="BK539" i="2"/>
  <c r="BL539" i="2" a="1"/>
  <c r="BL539" i="2"/>
  <c r="BM539" i="2"/>
  <c r="BN539" i="2"/>
  <c r="BP539" i="2"/>
  <c r="BQ539" i="2"/>
  <c r="BR539" i="2"/>
  <c r="BS539" i="2"/>
  <c r="BT539" i="2"/>
  <c r="BU539" i="2"/>
  <c r="BV539" i="2"/>
  <c r="BW539" i="2"/>
  <c r="BX539" i="2"/>
  <c r="BY539" i="2"/>
  <c r="BZ539" i="2"/>
  <c r="CB539" i="2"/>
  <c r="CC539" i="2"/>
  <c r="CD539" i="2"/>
  <c r="CF539" i="2" s="1"/>
  <c r="CG539" i="2" s="1"/>
  <c r="CE539" i="2"/>
  <c r="CH539" i="2"/>
  <c r="CJ539" i="2"/>
  <c r="CK539" i="2"/>
  <c r="CL539" i="2"/>
  <c r="CM539" i="2"/>
  <c r="CN539" i="2"/>
  <c r="CP539" i="2"/>
  <c r="CQ539" i="2"/>
  <c r="CR539" i="2"/>
  <c r="CS539" i="2"/>
  <c r="CU539" i="2"/>
  <c r="CV539" i="2"/>
  <c r="CX539" i="2"/>
  <c r="DA539" i="2" s="1"/>
  <c r="CY539" i="2" a="1"/>
  <c r="CY539" i="2"/>
  <c r="CZ539" i="2"/>
  <c r="CW539" i="2" s="1"/>
  <c r="DB539" i="2"/>
  <c r="DC539" i="2"/>
  <c r="DD539" i="2" a="1"/>
  <c r="DD539" i="2"/>
  <c r="DE539" i="2" s="1"/>
  <c r="DG539" i="2"/>
  <c r="DH539" i="2"/>
  <c r="DI539" i="2"/>
  <c r="DJ539" i="2"/>
  <c r="DK539" i="2"/>
  <c r="DL539" i="2"/>
  <c r="DN539" i="2" a="1"/>
  <c r="DN539" i="2" s="1"/>
  <c r="DQ539" i="2" s="1"/>
  <c r="DO539" i="2"/>
  <c r="DS539" i="2"/>
  <c r="DR539" i="2" s="1"/>
  <c r="DT539" i="2"/>
  <c r="DV539" i="2"/>
  <c r="DU539" i="2" s="1"/>
  <c r="DW539" i="2"/>
  <c r="DX539" i="2"/>
  <c r="DY539" i="2"/>
  <c r="DZ539" i="2"/>
  <c r="EA539" i="2"/>
  <c r="EB539" i="2"/>
  <c r="ED539" i="2"/>
  <c r="EE539" i="2"/>
  <c r="EH539" i="2"/>
  <c r="EI539" i="2"/>
  <c r="C540" i="2"/>
  <c r="G540" i="2"/>
  <c r="H540" i="2"/>
  <c r="J540" i="2"/>
  <c r="L540" i="2"/>
  <c r="N540" i="2"/>
  <c r="O540" i="2"/>
  <c r="P540" i="2"/>
  <c r="M540" i="2" s="1"/>
  <c r="Q540" i="2"/>
  <c r="S540" i="2"/>
  <c r="T540" i="2"/>
  <c r="U540" i="2"/>
  <c r="W540" i="2"/>
  <c r="X540" i="2"/>
  <c r="V540" i="2" s="1"/>
  <c r="Y540" i="2"/>
  <c r="AA540" i="2" a="1"/>
  <c r="AA540" i="2"/>
  <c r="AB540" i="2" a="1"/>
  <c r="AB540" i="2" s="1"/>
  <c r="AC540" i="2"/>
  <c r="AD540" i="2"/>
  <c r="AF540" i="2" a="1"/>
  <c r="AF540" i="2" s="1"/>
  <c r="AG540" i="2" s="1"/>
  <c r="AH540" i="2"/>
  <c r="AI540" i="2"/>
  <c r="AJ540" i="2"/>
  <c r="AK540" i="2"/>
  <c r="AL540" i="2"/>
  <c r="AM540" i="2"/>
  <c r="AN540" i="2"/>
  <c r="AO540" i="2"/>
  <c r="AQ540" i="2"/>
  <c r="AR540" i="2"/>
  <c r="AT540" i="2"/>
  <c r="AU540" i="2"/>
  <c r="AS540" i="2" s="1"/>
  <c r="AW540" i="2"/>
  <c r="AX540" i="2"/>
  <c r="AY540" i="2"/>
  <c r="AZ540" i="2"/>
  <c r="BA540" i="2"/>
  <c r="BC540" i="2"/>
  <c r="BB540" i="2" s="1"/>
  <c r="BD540" i="2"/>
  <c r="BF540" i="2"/>
  <c r="BG540" i="2"/>
  <c r="BH540" i="2"/>
  <c r="BI540" i="2"/>
  <c r="BJ540" i="2"/>
  <c r="BL540" i="2" a="1"/>
  <c r="BL540" i="2" s="1"/>
  <c r="BP540" i="2"/>
  <c r="BQ540" i="2"/>
  <c r="BR540" i="2"/>
  <c r="BS540" i="2"/>
  <c r="BT540" i="2"/>
  <c r="BU540" i="2"/>
  <c r="BK540" i="2" s="1"/>
  <c r="BV540" i="2"/>
  <c r="BW540" i="2"/>
  <c r="BO540" i="2" s="1"/>
  <c r="BX540" i="2"/>
  <c r="BY540" i="2"/>
  <c r="BZ540" i="2"/>
  <c r="CB540" i="2"/>
  <c r="CC540" i="2"/>
  <c r="CD540" i="2"/>
  <c r="CE540" i="2"/>
  <c r="CF540" i="2"/>
  <c r="CH540" i="2"/>
  <c r="CJ540" i="2"/>
  <c r="CI540" i="2" s="1"/>
  <c r="CK540" i="2"/>
  <c r="CL540" i="2"/>
  <c r="CN540" i="2"/>
  <c r="CM540" i="2" s="1"/>
  <c r="CP540" i="2"/>
  <c r="CQ540" i="2"/>
  <c r="CU540" i="2"/>
  <c r="CT540" i="2" s="1"/>
  <c r="CV540" i="2"/>
  <c r="CX540" i="2"/>
  <c r="CY540" i="2" a="1"/>
  <c r="CY540" i="2" s="1"/>
  <c r="DA540" i="2" s="1"/>
  <c r="CZ540" i="2"/>
  <c r="CW540" i="2" s="1"/>
  <c r="DC540" i="2"/>
  <c r="DD540" i="2" a="1"/>
  <c r="DD540" i="2"/>
  <c r="DE540" i="2" s="1"/>
  <c r="DB540" i="2" s="1"/>
  <c r="DH540" i="2"/>
  <c r="DG540" i="2" s="1"/>
  <c r="DI540" i="2"/>
  <c r="DJ540" i="2"/>
  <c r="DK540" i="2"/>
  <c r="DL540" i="2"/>
  <c r="DM540" i="2"/>
  <c r="DN540" i="2" a="1"/>
  <c r="DN540" i="2"/>
  <c r="DO540" i="2"/>
  <c r="DP540" i="2" s="1"/>
  <c r="DS540" i="2"/>
  <c r="DR540" i="2" s="1"/>
  <c r="DT540" i="2"/>
  <c r="DV540" i="2"/>
  <c r="DW540" i="2"/>
  <c r="DU540" i="2" s="1"/>
  <c r="DY540" i="2"/>
  <c r="DZ540" i="2" s="1"/>
  <c r="EA540" i="2"/>
  <c r="EB540" i="2"/>
  <c r="DX540" i="2" s="1"/>
  <c r="ED540" i="2"/>
  <c r="EE540" i="2" s="1"/>
  <c r="EF540" i="2"/>
  <c r="EG540" i="2"/>
  <c r="EH540" i="2"/>
  <c r="EI540" i="2"/>
  <c r="EJ540" i="2"/>
  <c r="C541" i="2"/>
  <c r="G541" i="2"/>
  <c r="H541" i="2"/>
  <c r="J541" i="2"/>
  <c r="L541" i="2"/>
  <c r="N541" i="2"/>
  <c r="O541" i="2"/>
  <c r="P541" i="2"/>
  <c r="Q541" i="2"/>
  <c r="R541" i="2"/>
  <c r="S541" i="2"/>
  <c r="T541" i="2"/>
  <c r="U541" i="2"/>
  <c r="W541" i="2"/>
  <c r="X541" i="2"/>
  <c r="V541" i="2" s="1"/>
  <c r="Y541" i="2"/>
  <c r="Z541" i="2"/>
  <c r="AA541" i="2" a="1"/>
  <c r="AA541" i="2" s="1"/>
  <c r="AB541" i="2" a="1"/>
  <c r="AB541" i="2"/>
  <c r="AD541" i="2" s="1"/>
  <c r="AC541" i="2"/>
  <c r="AE541" i="2"/>
  <c r="AF541" i="2" a="1"/>
  <c r="AF541" i="2" s="1"/>
  <c r="AG541" i="2" s="1"/>
  <c r="AH541" i="2"/>
  <c r="AI541" i="2"/>
  <c r="AK541" i="2"/>
  <c r="AL541" i="2"/>
  <c r="AJ541" i="2" s="1"/>
  <c r="AN541" i="2"/>
  <c r="AM541" i="2" s="1"/>
  <c r="AO541" i="2"/>
  <c r="AQ541" i="2"/>
  <c r="AP541" i="2" s="1"/>
  <c r="AR541" i="2"/>
  <c r="AT541" i="2"/>
  <c r="AU541" i="2"/>
  <c r="AV541" i="2"/>
  <c r="AW541" i="2"/>
  <c r="AX541" i="2"/>
  <c r="AY541" i="2"/>
  <c r="AZ541" i="2"/>
  <c r="BA541" i="2"/>
  <c r="BC541" i="2"/>
  <c r="BB541" i="2" s="1"/>
  <c r="BD541" i="2"/>
  <c r="BE541" i="2"/>
  <c r="BF541" i="2"/>
  <c r="BG541" i="2"/>
  <c r="BI541" i="2"/>
  <c r="BH541" i="2" s="1"/>
  <c r="BJ541" i="2"/>
  <c r="BL541" i="2" a="1"/>
  <c r="BL541" i="2"/>
  <c r="BN541" i="2" s="1"/>
  <c r="BP541" i="2"/>
  <c r="BQ541" i="2"/>
  <c r="BR541" i="2"/>
  <c r="BS541" i="2"/>
  <c r="BT541" i="2"/>
  <c r="BU541" i="2"/>
  <c r="BV541" i="2"/>
  <c r="BW541" i="2"/>
  <c r="BY541" i="2"/>
  <c r="BX541" i="2" s="1"/>
  <c r="BZ541" i="2"/>
  <c r="CB541" i="2"/>
  <c r="CA541" i="2" s="1"/>
  <c r="CC541" i="2"/>
  <c r="CG541" i="2" s="1"/>
  <c r="CD541" i="2"/>
  <c r="CF541" i="2" s="1"/>
  <c r="CE541" i="2"/>
  <c r="CH541" i="2"/>
  <c r="CJ541" i="2"/>
  <c r="CK541" i="2"/>
  <c r="CL541" i="2"/>
  <c r="CN541" i="2"/>
  <c r="CM541" i="2" s="1"/>
  <c r="CP541" i="2"/>
  <c r="CQ541" i="2"/>
  <c r="CR541" i="2"/>
  <c r="CS541" i="2"/>
  <c r="CO541" i="2" s="1"/>
  <c r="CT541" i="2"/>
  <c r="CU541" i="2"/>
  <c r="CV541" i="2"/>
  <c r="CX541" i="2"/>
  <c r="CY541" i="2" a="1"/>
  <c r="CY541" i="2"/>
  <c r="CZ541" i="2"/>
  <c r="CW541" i="2" s="1"/>
  <c r="DA541" i="2"/>
  <c r="DC541" i="2"/>
  <c r="DD541" i="2" a="1"/>
  <c r="DD541" i="2" s="1"/>
  <c r="DE541" i="2" s="1"/>
  <c r="DB541" i="2" s="1"/>
  <c r="DG541" i="2"/>
  <c r="DH541" i="2"/>
  <c r="DI541" i="2"/>
  <c r="DK541" i="2"/>
  <c r="DJ541" i="2" s="1"/>
  <c r="DL541" i="2"/>
  <c r="DN541" i="2" a="1"/>
  <c r="DN541" i="2"/>
  <c r="DQ541" i="2" s="1"/>
  <c r="DO541" i="2"/>
  <c r="DR541" i="2"/>
  <c r="DS541" i="2"/>
  <c r="DT541" i="2"/>
  <c r="DV541" i="2"/>
  <c r="DW541" i="2"/>
  <c r="DU541" i="2" s="1"/>
  <c r="DY541" i="2"/>
  <c r="DZ541" i="2"/>
  <c r="EA541" i="2"/>
  <c r="EB541" i="2"/>
  <c r="DX541" i="2" s="1"/>
  <c r="EC541" i="2"/>
  <c r="ED541" i="2"/>
  <c r="EH541" i="2"/>
  <c r="C542" i="2"/>
  <c r="H542" i="2"/>
  <c r="G542" i="2" s="1"/>
  <c r="J542" i="2"/>
  <c r="L542" i="2"/>
  <c r="I542" i="2" s="1"/>
  <c r="N542" i="2"/>
  <c r="O542" i="2"/>
  <c r="P542" i="2"/>
  <c r="Q542" i="2"/>
  <c r="S542" i="2"/>
  <c r="T542" i="2"/>
  <c r="U542" i="2"/>
  <c r="W542" i="2"/>
  <c r="X542" i="2"/>
  <c r="Y542" i="2"/>
  <c r="AA542" i="2" a="1"/>
  <c r="AA542" i="2"/>
  <c r="AB542" i="2" a="1"/>
  <c r="AB542" i="2"/>
  <c r="AD542" i="2" s="1"/>
  <c r="Z542" i="2" s="1"/>
  <c r="AC542" i="2"/>
  <c r="AF542" i="2" a="1"/>
  <c r="AF542" i="2"/>
  <c r="AG542" i="2"/>
  <c r="AE542" i="2" s="1"/>
  <c r="AH542" i="2"/>
  <c r="AI542" i="2"/>
  <c r="AK542" i="2"/>
  <c r="AL542" i="2"/>
  <c r="AJ542" i="2" s="1"/>
  <c r="AN542" i="2"/>
  <c r="AM542" i="2" s="1"/>
  <c r="AO542" i="2"/>
  <c r="AQ542" i="2"/>
  <c r="AP542" i="2" s="1"/>
  <c r="AR542" i="2"/>
  <c r="AT542" i="2"/>
  <c r="AU542" i="2"/>
  <c r="AW542" i="2"/>
  <c r="AV542" i="2" s="1"/>
  <c r="AX542" i="2"/>
  <c r="AY542" i="2"/>
  <c r="AZ542" i="2"/>
  <c r="BA542" i="2"/>
  <c r="BC542" i="2"/>
  <c r="BB542" i="2" s="1"/>
  <c r="BD542" i="2"/>
  <c r="BF542" i="2"/>
  <c r="BG542" i="2"/>
  <c r="BE542" i="2" s="1"/>
  <c r="BH542" i="2"/>
  <c r="BI542" i="2"/>
  <c r="BJ542" i="2"/>
  <c r="BL542" i="2" a="1"/>
  <c r="BL542" i="2"/>
  <c r="BM542" i="2" s="1"/>
  <c r="BN542" i="2"/>
  <c r="BP542" i="2"/>
  <c r="BQ542" i="2"/>
  <c r="BR542" i="2"/>
  <c r="BS542" i="2"/>
  <c r="BT542" i="2"/>
  <c r="BU542" i="2"/>
  <c r="BV542" i="2"/>
  <c r="BO542" i="2" s="1"/>
  <c r="BW542" i="2"/>
  <c r="BX542" i="2"/>
  <c r="BY542" i="2"/>
  <c r="BZ542" i="2"/>
  <c r="CB542" i="2"/>
  <c r="CC542" i="2"/>
  <c r="CD542" i="2"/>
  <c r="CF542" i="2" s="1"/>
  <c r="CG542" i="2" s="1"/>
  <c r="CA542" i="2" s="1"/>
  <c r="CE542" i="2"/>
  <c r="CH542" i="2"/>
  <c r="CJ542" i="2"/>
  <c r="CK542" i="2"/>
  <c r="CL542" i="2"/>
  <c r="CI542" i="2" s="1"/>
  <c r="CM542" i="2"/>
  <c r="CN542" i="2"/>
  <c r="CP542" i="2"/>
  <c r="CQ542" i="2"/>
  <c r="CR542" i="2" s="1"/>
  <c r="CU542" i="2"/>
  <c r="CT542" i="2" s="1"/>
  <c r="CV542" i="2"/>
  <c r="CX542" i="2"/>
  <c r="CY542" i="2" a="1"/>
  <c r="CY542" i="2"/>
  <c r="DC542" i="2"/>
  <c r="DF542" i="2" s="1"/>
  <c r="DD542" i="2" a="1"/>
  <c r="DD542" i="2" s="1"/>
  <c r="DE542" i="2" s="1"/>
  <c r="DB542" i="2" s="1"/>
  <c r="DH542" i="2"/>
  <c r="DG542" i="2" s="1"/>
  <c r="DI542" i="2"/>
  <c r="DK542" i="2"/>
  <c r="DJ542" i="2" s="1"/>
  <c r="DL542" i="2"/>
  <c r="DN542" i="2" a="1"/>
  <c r="DN542" i="2" s="1"/>
  <c r="DO542" i="2"/>
  <c r="DP542" i="2"/>
  <c r="DM542" i="2" s="1"/>
  <c r="DQ542" i="2"/>
  <c r="DS542" i="2"/>
  <c r="DT542" i="2"/>
  <c r="DU542" i="2"/>
  <c r="DV542" i="2"/>
  <c r="DW542" i="2"/>
  <c r="DY542" i="2"/>
  <c r="DZ542" i="2"/>
  <c r="EA542" i="2"/>
  <c r="EB542" i="2"/>
  <c r="DX542" i="2" s="1"/>
  <c r="EC542" i="2"/>
  <c r="ED542" i="2"/>
  <c r="EE542" i="2"/>
  <c r="EF542" i="2"/>
  <c r="EH542" i="2"/>
  <c r="EG542" i="2" s="1"/>
  <c r="EI542" i="2"/>
  <c r="EJ542" i="2"/>
  <c r="C543" i="2"/>
  <c r="H543" i="2"/>
  <c r="G543" i="2" s="1"/>
  <c r="J543" i="2"/>
  <c r="I543" i="2"/>
  <c r="L543" i="2"/>
  <c r="N543" i="2"/>
  <c r="O543" i="2"/>
  <c r="P543" i="2"/>
  <c r="Q543" i="2"/>
  <c r="R543" i="2"/>
  <c r="S543" i="2"/>
  <c r="T543" i="2"/>
  <c r="U543" i="2"/>
  <c r="W543" i="2"/>
  <c r="X543" i="2"/>
  <c r="Y543" i="2"/>
  <c r="V543" i="2" s="1"/>
  <c r="Z543" i="2"/>
  <c r="AA543" i="2" a="1"/>
  <c r="AA543" i="2"/>
  <c r="AB543" i="2" a="1"/>
  <c r="AB543" i="2"/>
  <c r="AD543" i="2" s="1"/>
  <c r="AC543" i="2"/>
  <c r="AF543" i="2" a="1"/>
  <c r="AF543" i="2" s="1"/>
  <c r="AG543" i="2"/>
  <c r="AE543" i="2" s="1"/>
  <c r="AH543" i="2"/>
  <c r="AI543" i="2"/>
  <c r="AJ543" i="2"/>
  <c r="AK543" i="2"/>
  <c r="AL543" i="2"/>
  <c r="AN543" i="2"/>
  <c r="AO543" i="2"/>
  <c r="AM543" i="2" s="1"/>
  <c r="AQ543" i="2"/>
  <c r="AR543" i="2"/>
  <c r="AT543" i="2"/>
  <c r="AS543" i="2" s="1"/>
  <c r="AU543" i="2"/>
  <c r="AW543" i="2"/>
  <c r="AV543" i="2" s="1"/>
  <c r="AX543" i="2"/>
  <c r="AZ543" i="2"/>
  <c r="BA543" i="2"/>
  <c r="BC543" i="2"/>
  <c r="BB543" i="2" s="1"/>
  <c r="BD543" i="2"/>
  <c r="BE543" i="2"/>
  <c r="BF543" i="2"/>
  <c r="BG543" i="2"/>
  <c r="BI543" i="2"/>
  <c r="BH543" i="2" s="1"/>
  <c r="BJ543" i="2"/>
  <c r="BL543" i="2" a="1"/>
  <c r="BL543" i="2"/>
  <c r="BN543" i="2" s="1"/>
  <c r="BM543" i="2"/>
  <c r="BP543" i="2"/>
  <c r="BQ543" i="2"/>
  <c r="BR543" i="2"/>
  <c r="BS543" i="2"/>
  <c r="BT543" i="2"/>
  <c r="BU543" i="2"/>
  <c r="BV543" i="2"/>
  <c r="BW543" i="2"/>
  <c r="BX543" i="2"/>
  <c r="BY543" i="2"/>
  <c r="BZ543" i="2"/>
  <c r="CB543" i="2"/>
  <c r="CC543" i="2"/>
  <c r="CD543" i="2"/>
  <c r="CF543" i="2" s="1"/>
  <c r="CE543" i="2"/>
  <c r="CG543" i="2"/>
  <c r="CH543" i="2"/>
  <c r="CJ543" i="2"/>
  <c r="CK543" i="2"/>
  <c r="CL543" i="2"/>
  <c r="CM543" i="2"/>
  <c r="CN543" i="2"/>
  <c r="CP543" i="2"/>
  <c r="CR543" i="2" s="1"/>
  <c r="CQ543" i="2"/>
  <c r="CS543" i="2"/>
  <c r="CO543" i="2" s="1"/>
  <c r="CU543" i="2"/>
  <c r="CT543" i="2" s="1"/>
  <c r="CV543" i="2"/>
  <c r="CX543" i="2"/>
  <c r="CY543" i="2" a="1"/>
  <c r="CY543" i="2"/>
  <c r="CZ543" i="2"/>
  <c r="CW543" i="2" s="1"/>
  <c r="DA543" i="2"/>
  <c r="DC543" i="2"/>
  <c r="DD543" i="2" a="1"/>
  <c r="DD543" i="2"/>
  <c r="DH543" i="2"/>
  <c r="DG543" i="2" s="1"/>
  <c r="DI543" i="2"/>
  <c r="DJ543" i="2"/>
  <c r="DK543" i="2"/>
  <c r="DL543" i="2"/>
  <c r="DN543" i="2" a="1"/>
  <c r="DN543" i="2" s="1"/>
  <c r="DP543" i="2" s="1"/>
  <c r="DM543" i="2" s="1"/>
  <c r="DO543" i="2"/>
  <c r="DQ543" i="2"/>
  <c r="DR543" i="2"/>
  <c r="DS543" i="2"/>
  <c r="DT543" i="2"/>
  <c r="DU543" i="2"/>
  <c r="DV543" i="2"/>
  <c r="DW543" i="2"/>
  <c r="DY543" i="2"/>
  <c r="EA543" i="2" s="1"/>
  <c r="EB543" i="2"/>
  <c r="EC543" i="2"/>
  <c r="ED543" i="2"/>
  <c r="EE543" i="2"/>
  <c r="EF543" i="2"/>
  <c r="EH543" i="2"/>
  <c r="C544" i="2"/>
  <c r="G544" i="2"/>
  <c r="H544" i="2"/>
  <c r="J544" i="2"/>
  <c r="L544" i="2"/>
  <c r="N544" i="2"/>
  <c r="O544" i="2"/>
  <c r="M544" i="2" s="1"/>
  <c r="P544" i="2"/>
  <c r="Q544" i="2"/>
  <c r="S544" i="2"/>
  <c r="T544" i="2"/>
  <c r="U544" i="2"/>
  <c r="W544" i="2"/>
  <c r="X544" i="2"/>
  <c r="V544" i="2" s="1"/>
  <c r="Y544" i="2"/>
  <c r="AA544" i="2" a="1"/>
  <c r="AA544" i="2" s="1"/>
  <c r="AB544" i="2" a="1"/>
  <c r="AB544" i="2"/>
  <c r="AC544" i="2"/>
  <c r="AD544" i="2"/>
  <c r="AF544" i="2" a="1"/>
  <c r="AF544" i="2"/>
  <c r="AG544" i="2"/>
  <c r="AH544" i="2"/>
  <c r="AI544" i="2"/>
  <c r="AJ544" i="2"/>
  <c r="AK544" i="2"/>
  <c r="AL544" i="2"/>
  <c r="AN544" i="2"/>
  <c r="AO544" i="2"/>
  <c r="AQ544" i="2"/>
  <c r="AP544" i="2" s="1"/>
  <c r="AR544" i="2"/>
  <c r="AS544" i="2"/>
  <c r="AT544" i="2"/>
  <c r="AU544" i="2"/>
  <c r="AW544" i="2"/>
  <c r="AV544" i="2" s="1"/>
  <c r="AX544" i="2"/>
  <c r="AZ544" i="2"/>
  <c r="AY544" i="2" s="1"/>
  <c r="BA544" i="2"/>
  <c r="BC544" i="2"/>
  <c r="BB544" i="2" s="1"/>
  <c r="BD544" i="2"/>
  <c r="BF544" i="2"/>
  <c r="BE544" i="2" s="1"/>
  <c r="BG544" i="2"/>
  <c r="BI544" i="2"/>
  <c r="BH544" i="2" s="1"/>
  <c r="BJ544" i="2"/>
  <c r="BK544" i="2"/>
  <c r="BL544" i="2" a="1"/>
  <c r="BL544" i="2"/>
  <c r="BN544" i="2" s="1"/>
  <c r="BM544" i="2"/>
  <c r="BP544" i="2"/>
  <c r="BQ544" i="2"/>
  <c r="BR544" i="2"/>
  <c r="BS544" i="2"/>
  <c r="BT544" i="2"/>
  <c r="BU544" i="2"/>
  <c r="BO544" i="2" s="1"/>
  <c r="BV544" i="2"/>
  <c r="BW544" i="2"/>
  <c r="BY544" i="2"/>
  <c r="BZ544" i="2"/>
  <c r="BX544" i="2" s="1"/>
  <c r="CB544" i="2"/>
  <c r="CC544" i="2"/>
  <c r="CG544" i="2" s="1"/>
  <c r="CD544" i="2"/>
  <c r="CE544" i="2"/>
  <c r="CF544" i="2"/>
  <c r="CH544" i="2"/>
  <c r="CJ544" i="2"/>
  <c r="CK544" i="2"/>
  <c r="CL544" i="2"/>
  <c r="CI544" i="2" s="1"/>
  <c r="CN544" i="2"/>
  <c r="CM544" i="2" s="1"/>
  <c r="CP544" i="2"/>
  <c r="CQ544" i="2"/>
  <c r="CR544" i="2" s="1"/>
  <c r="CU544" i="2"/>
  <c r="CT544" i="2" s="1"/>
  <c r="CV544" i="2"/>
  <c r="CX544" i="2"/>
  <c r="CY544" i="2" a="1"/>
  <c r="CY544" i="2" s="1"/>
  <c r="CZ544" i="2" s="1"/>
  <c r="CW544" i="2" s="1"/>
  <c r="DC544" i="2"/>
  <c r="DF544" i="2" s="1"/>
  <c r="DD544" i="2" a="1"/>
  <c r="DD544" i="2"/>
  <c r="DE544" i="2"/>
  <c r="DB544" i="2" s="1"/>
  <c r="DG544" i="2"/>
  <c r="DH544" i="2"/>
  <c r="DI544" i="2"/>
  <c r="DJ544" i="2"/>
  <c r="DK544" i="2"/>
  <c r="DL544" i="2"/>
  <c r="DN544" i="2" a="1"/>
  <c r="DN544" i="2"/>
  <c r="DP544" i="2" s="1"/>
  <c r="DM544" i="2" s="1"/>
  <c r="DO544" i="2"/>
  <c r="DS544" i="2"/>
  <c r="DT544" i="2"/>
  <c r="DV544" i="2"/>
  <c r="DU544" i="2" s="1"/>
  <c r="DW544" i="2"/>
  <c r="DY544" i="2"/>
  <c r="DZ544" i="2" s="1"/>
  <c r="EA544" i="2"/>
  <c r="EB544" i="2"/>
  <c r="DX544" i="2" s="1"/>
  <c r="ED544" i="2"/>
  <c r="EC544" i="2" s="1"/>
  <c r="EH544" i="2"/>
  <c r="EG544" i="2" s="1"/>
  <c r="EI544" i="2"/>
  <c r="C545" i="2"/>
  <c r="H545" i="2"/>
  <c r="G545" i="2" s="1"/>
  <c r="J545" i="2"/>
  <c r="L545" i="2"/>
  <c r="M545" i="2"/>
  <c r="N545" i="2"/>
  <c r="O545" i="2"/>
  <c r="P545" i="2"/>
  <c r="Q545" i="2"/>
  <c r="S545" i="2"/>
  <c r="T545" i="2"/>
  <c r="R545" i="2" s="1"/>
  <c r="U545" i="2"/>
  <c r="W545" i="2"/>
  <c r="X545" i="2"/>
  <c r="Y545" i="2"/>
  <c r="AA545" i="2" a="1"/>
  <c r="AA545" i="2" s="1"/>
  <c r="AB545" i="2" a="1"/>
  <c r="AB545" i="2" s="1"/>
  <c r="AC545" i="2"/>
  <c r="AF545" i="2" a="1"/>
  <c r="AF545" i="2" s="1"/>
  <c r="AG545" i="2" s="1"/>
  <c r="AE545" i="2" s="1"/>
  <c r="AH545" i="2"/>
  <c r="AI545" i="2"/>
  <c r="AK545" i="2"/>
  <c r="AJ545" i="2" s="1"/>
  <c r="AL545" i="2"/>
  <c r="AN545" i="2"/>
  <c r="AM545" i="2" s="1"/>
  <c r="AO545" i="2"/>
  <c r="AP545" i="2"/>
  <c r="AQ545" i="2"/>
  <c r="AR545" i="2"/>
  <c r="AS545" i="2"/>
  <c r="AT545" i="2"/>
  <c r="AU545" i="2"/>
  <c r="AV545" i="2"/>
  <c r="AW545" i="2"/>
  <c r="AX545" i="2"/>
  <c r="AZ545" i="2"/>
  <c r="AY545" i="2" s="1"/>
  <c r="BA545" i="2"/>
  <c r="BC545" i="2"/>
  <c r="BB545" i="2" s="1"/>
  <c r="BD545" i="2"/>
  <c r="BF545" i="2"/>
  <c r="BE545" i="2" s="1"/>
  <c r="BG545" i="2"/>
  <c r="BI545" i="2"/>
  <c r="BH545" i="2" s="1"/>
  <c r="BJ545" i="2"/>
  <c r="BL545" i="2" a="1"/>
  <c r="BL545" i="2" s="1"/>
  <c r="BP545" i="2"/>
  <c r="BQ545" i="2"/>
  <c r="BR545" i="2"/>
  <c r="BS545" i="2"/>
  <c r="BT545" i="2"/>
  <c r="BU545" i="2"/>
  <c r="BO545" i="2" s="1"/>
  <c r="BV545" i="2"/>
  <c r="BW545" i="2"/>
  <c r="BX545" i="2"/>
  <c r="BY545" i="2"/>
  <c r="BZ545" i="2"/>
  <c r="CB545" i="2"/>
  <c r="CC545" i="2"/>
  <c r="CG545" i="2" s="1"/>
  <c r="CA545" i="2" s="1"/>
  <c r="CD545" i="2"/>
  <c r="CE545" i="2"/>
  <c r="CF545" i="2"/>
  <c r="CH545" i="2"/>
  <c r="CJ545" i="2"/>
  <c r="CI545" i="2" s="1"/>
  <c r="CK545" i="2"/>
  <c r="CL545" i="2"/>
  <c r="CN545" i="2"/>
  <c r="CM545" i="2" s="1"/>
  <c r="CP545" i="2"/>
  <c r="CQ545" i="2"/>
  <c r="CR545" i="2" s="1"/>
  <c r="CU545" i="2"/>
  <c r="CT545" i="2" s="1"/>
  <c r="CV545" i="2"/>
  <c r="CX545" i="2"/>
  <c r="CY545" i="2" a="1"/>
  <c r="CY545" i="2" s="1"/>
  <c r="CZ545" i="2" s="1"/>
  <c r="CW545" i="2" s="1"/>
  <c r="DC545" i="2"/>
  <c r="DD545" i="2" a="1"/>
  <c r="DD545" i="2"/>
  <c r="DE545" i="2" s="1"/>
  <c r="DB545" i="2" s="1"/>
  <c r="DF545" i="2"/>
  <c r="DG545" i="2"/>
  <c r="DH545" i="2"/>
  <c r="DI545" i="2"/>
  <c r="DK545" i="2"/>
  <c r="DL545" i="2"/>
  <c r="DJ545" i="2" s="1"/>
  <c r="DN545" i="2" a="1"/>
  <c r="DN545" i="2" s="1"/>
  <c r="DO545" i="2"/>
  <c r="DS545" i="2"/>
  <c r="DR545" i="2" s="1"/>
  <c r="DT545" i="2"/>
  <c r="DU545" i="2"/>
  <c r="DV545" i="2"/>
  <c r="DW545" i="2"/>
  <c r="DY545" i="2"/>
  <c r="DZ545" i="2" s="1"/>
  <c r="EB545" i="2"/>
  <c r="EC545" i="2"/>
  <c r="ED545" i="2"/>
  <c r="EG545" i="2"/>
  <c r="EH545" i="2"/>
  <c r="EI545" i="2"/>
  <c r="EJ545" i="2"/>
  <c r="C546" i="2"/>
  <c r="G546" i="2"/>
  <c r="H546" i="2"/>
  <c r="J546" i="2"/>
  <c r="I546" i="2"/>
  <c r="L546" i="2"/>
  <c r="N546" i="2"/>
  <c r="O546" i="2"/>
  <c r="P546" i="2"/>
  <c r="Q546" i="2"/>
  <c r="S546" i="2"/>
  <c r="T546" i="2"/>
  <c r="U546" i="2"/>
  <c r="W546" i="2"/>
  <c r="X546" i="2"/>
  <c r="Y546" i="2"/>
  <c r="AA546" i="2" a="1"/>
  <c r="AA546" i="2" s="1"/>
  <c r="AD546" i="2" s="1"/>
  <c r="Z546" i="2" s="1"/>
  <c r="AB546" i="2" a="1"/>
  <c r="AB546" i="2"/>
  <c r="AC546" i="2"/>
  <c r="AF546" i="2" a="1"/>
  <c r="AF546" i="2" s="1"/>
  <c r="AG546" i="2" s="1"/>
  <c r="AH546" i="2"/>
  <c r="AI546" i="2"/>
  <c r="AK546" i="2"/>
  <c r="AL546" i="2"/>
  <c r="AJ546" i="2" s="1"/>
  <c r="AM546" i="2"/>
  <c r="AN546" i="2"/>
  <c r="AO546" i="2"/>
  <c r="AQ546" i="2"/>
  <c r="AP546" i="2" s="1"/>
  <c r="AR546" i="2"/>
  <c r="AS546" i="2"/>
  <c r="AT546" i="2"/>
  <c r="AU546" i="2"/>
  <c r="AV546" i="2"/>
  <c r="AW546" i="2"/>
  <c r="AX546" i="2"/>
  <c r="AZ546" i="2"/>
  <c r="BA546" i="2"/>
  <c r="AY546" i="2" s="1"/>
  <c r="BC546" i="2"/>
  <c r="BB546" i="2" s="1"/>
  <c r="BD546" i="2"/>
  <c r="BF546" i="2"/>
  <c r="BG546" i="2"/>
  <c r="BI546" i="2"/>
  <c r="BJ546" i="2"/>
  <c r="BK546" i="2"/>
  <c r="BL546" i="2" a="1"/>
  <c r="BL546" i="2" s="1"/>
  <c r="BM546" i="2" s="1"/>
  <c r="BN546" i="2"/>
  <c r="BP546" i="2"/>
  <c r="BQ546" i="2"/>
  <c r="BR546" i="2"/>
  <c r="BS546" i="2"/>
  <c r="BT546" i="2"/>
  <c r="BU546" i="2"/>
  <c r="BO546" i="2" s="1"/>
  <c r="BV546" i="2"/>
  <c r="BW546" i="2"/>
  <c r="BY546" i="2"/>
  <c r="BZ546" i="2"/>
  <c r="BX546" i="2" s="1"/>
  <c r="CB546" i="2"/>
  <c r="CC546" i="2"/>
  <c r="CD546" i="2"/>
  <c r="CE546" i="2"/>
  <c r="CF546" i="2"/>
  <c r="CG546" i="2" s="1"/>
  <c r="CA546" i="2" s="1"/>
  <c r="CH546" i="2"/>
  <c r="CI546" i="2"/>
  <c r="CJ546" i="2"/>
  <c r="CK546" i="2"/>
  <c r="CL546" i="2"/>
  <c r="CN546" i="2"/>
  <c r="CM546" i="2" s="1"/>
  <c r="CP546" i="2"/>
  <c r="CQ546" i="2"/>
  <c r="CU546" i="2"/>
  <c r="CV546" i="2"/>
  <c r="CT546" i="2" s="1"/>
  <c r="CX546" i="2"/>
  <c r="DA546" i="2" s="1"/>
  <c r="CY546" i="2" a="1"/>
  <c r="CY546" i="2" s="1"/>
  <c r="CZ546" i="2" s="1"/>
  <c r="CW546" i="2" s="1"/>
  <c r="DC546" i="2"/>
  <c r="DD546" i="2" a="1"/>
  <c r="DD546" i="2"/>
  <c r="DE546" i="2" s="1"/>
  <c r="DB546" i="2" s="1"/>
  <c r="DH546" i="2"/>
  <c r="DG546" i="2" s="1"/>
  <c r="DI546" i="2"/>
  <c r="DK546" i="2"/>
  <c r="DL546" i="2"/>
  <c r="DJ546" i="2" s="1"/>
  <c r="DM546" i="2"/>
  <c r="DN546" i="2" a="1"/>
  <c r="DN546" i="2"/>
  <c r="DO546" i="2"/>
  <c r="DP546" i="2" s="1"/>
  <c r="DQ546" i="2"/>
  <c r="DS546" i="2"/>
  <c r="DT546" i="2"/>
  <c r="DR546" i="2" s="1"/>
  <c r="DV546" i="2"/>
  <c r="DW546" i="2"/>
  <c r="DY546" i="2"/>
  <c r="DZ546" i="2" s="1"/>
  <c r="EB546" i="2"/>
  <c r="ED546" i="2"/>
  <c r="EC546" i="2" s="1"/>
  <c r="EE546" i="2"/>
  <c r="EH546" i="2"/>
  <c r="EI546" i="2" s="1"/>
  <c r="C547" i="2"/>
  <c r="H547" i="2"/>
  <c r="G547" i="2" s="1"/>
  <c r="J547" i="2"/>
  <c r="L547" i="2"/>
  <c r="I547" i="2" s="1"/>
  <c r="N547" i="2"/>
  <c r="O547" i="2"/>
  <c r="P547" i="2"/>
  <c r="Q547" i="2"/>
  <c r="S547" i="2"/>
  <c r="T547" i="2"/>
  <c r="U547" i="2"/>
  <c r="W547" i="2"/>
  <c r="X547" i="2"/>
  <c r="Y547" i="2"/>
  <c r="AA547" i="2" a="1"/>
  <c r="AA547" i="2"/>
  <c r="AD547" i="2" s="1"/>
  <c r="AB547" i="2" a="1"/>
  <c r="AB547" i="2"/>
  <c r="AC547" i="2"/>
  <c r="AF547" i="2" a="1"/>
  <c r="AF547" i="2"/>
  <c r="AG547" i="2"/>
  <c r="AE547" i="2" s="1"/>
  <c r="AH547" i="2"/>
  <c r="AI547" i="2"/>
  <c r="AJ547" i="2"/>
  <c r="AK547" i="2"/>
  <c r="AL547" i="2"/>
  <c r="AN547" i="2"/>
  <c r="AM547" i="2" s="1"/>
  <c r="AO547" i="2"/>
  <c r="AQ547" i="2"/>
  <c r="AP547" i="2" s="1"/>
  <c r="AR547" i="2"/>
  <c r="AT547" i="2"/>
  <c r="AS547" i="2" s="1"/>
  <c r="AU547" i="2"/>
  <c r="AW547" i="2"/>
  <c r="AV547" i="2" s="1"/>
  <c r="AX547" i="2"/>
  <c r="AZ547" i="2"/>
  <c r="AY547" i="2" s="1"/>
  <c r="BA547" i="2"/>
  <c r="BB547" i="2"/>
  <c r="BC547" i="2"/>
  <c r="BD547" i="2"/>
  <c r="BF547" i="2"/>
  <c r="BG547" i="2"/>
  <c r="BE547" i="2" s="1"/>
  <c r="BH547" i="2"/>
  <c r="BI547" i="2"/>
  <c r="BJ547" i="2"/>
  <c r="BL547" i="2" a="1"/>
  <c r="BL547" i="2"/>
  <c r="BM547" i="2" s="1"/>
  <c r="BP547" i="2"/>
  <c r="BQ547" i="2"/>
  <c r="BR547" i="2"/>
  <c r="BS547" i="2"/>
  <c r="BT547" i="2"/>
  <c r="BU547" i="2"/>
  <c r="BV547" i="2"/>
  <c r="BW547" i="2"/>
  <c r="BO547" i="2" s="1"/>
  <c r="BY547" i="2"/>
  <c r="BX547" i="2" s="1"/>
  <c r="BZ547" i="2"/>
  <c r="CB547" i="2"/>
  <c r="CC547" i="2"/>
  <c r="CD547" i="2"/>
  <c r="CE547" i="2"/>
  <c r="CF547" i="2"/>
  <c r="CG547" i="2" s="1"/>
  <c r="CH547" i="2"/>
  <c r="CJ547" i="2"/>
  <c r="CI547" i="2" s="1"/>
  <c r="CK547" i="2"/>
  <c r="CL547" i="2"/>
  <c r="CM547" i="2"/>
  <c r="CN547" i="2"/>
  <c r="CP547" i="2"/>
  <c r="CQ547" i="2"/>
  <c r="CS547" i="2" s="1"/>
  <c r="CO547" i="2" s="1"/>
  <c r="CR547" i="2"/>
  <c r="CU547" i="2"/>
  <c r="CT547" i="2" s="1"/>
  <c r="CV547" i="2"/>
  <c r="CX547" i="2"/>
  <c r="CY547" i="2" a="1"/>
  <c r="CY547" i="2"/>
  <c r="CZ547" i="2" s="1"/>
  <c r="CW547" i="2" s="1"/>
  <c r="DC547" i="2"/>
  <c r="DF547" i="2" s="1"/>
  <c r="DD547" i="2" a="1"/>
  <c r="DD547" i="2" s="1"/>
  <c r="DE547" i="2" s="1"/>
  <c r="DB547" i="2" s="1"/>
  <c r="DH547" i="2"/>
  <c r="DG547" i="2" s="1"/>
  <c r="DI547" i="2"/>
  <c r="DJ547" i="2"/>
  <c r="DK547" i="2"/>
  <c r="DL547" i="2"/>
  <c r="DN547" i="2" a="1"/>
  <c r="DN547" i="2" s="1"/>
  <c r="DO547" i="2"/>
  <c r="DP547" i="2" s="1"/>
  <c r="DM547" i="2" s="1"/>
  <c r="DQ547" i="2"/>
  <c r="DR547" i="2"/>
  <c r="DS547" i="2"/>
  <c r="DT547" i="2"/>
  <c r="DV547" i="2"/>
  <c r="DW547" i="2"/>
  <c r="DU547" i="2" s="1"/>
  <c r="DY547" i="2"/>
  <c r="EA547" i="2" s="1"/>
  <c r="EB547" i="2"/>
  <c r="EC547" i="2"/>
  <c r="ED547" i="2"/>
  <c r="EE547" i="2"/>
  <c r="EF547" i="2"/>
  <c r="EH547" i="2"/>
  <c r="C548" i="2"/>
  <c r="G548" i="2"/>
  <c r="H548" i="2"/>
  <c r="J548" i="2"/>
  <c r="L548" i="2"/>
  <c r="M548" i="2"/>
  <c r="N548" i="2"/>
  <c r="O548" i="2"/>
  <c r="P548" i="2"/>
  <c r="Q548" i="2"/>
  <c r="S548" i="2"/>
  <c r="T548" i="2"/>
  <c r="R548" i="2" s="1"/>
  <c r="U548" i="2"/>
  <c r="V548" i="2"/>
  <c r="W548" i="2"/>
  <c r="X548" i="2"/>
  <c r="Y548" i="2"/>
  <c r="AA548" i="2" a="1"/>
  <c r="AA548" i="2"/>
  <c r="AB548" i="2" a="1"/>
  <c r="AB548" i="2" s="1"/>
  <c r="AD548" i="2" s="1"/>
  <c r="Z548" i="2" s="1"/>
  <c r="AC548" i="2"/>
  <c r="AF548" i="2" a="1"/>
  <c r="AF548" i="2" s="1"/>
  <c r="AG548" i="2" s="1"/>
  <c r="AH548" i="2"/>
  <c r="AI548" i="2"/>
  <c r="AJ548" i="2"/>
  <c r="AK548" i="2"/>
  <c r="AL548" i="2"/>
  <c r="AN548" i="2"/>
  <c r="AO548" i="2"/>
  <c r="AM548" i="2" s="1"/>
  <c r="AQ548" i="2"/>
  <c r="AP548" i="2" s="1"/>
  <c r="AR548" i="2"/>
  <c r="AT548" i="2"/>
  <c r="AS548" i="2" s="1"/>
  <c r="AU548" i="2"/>
  <c r="AW548" i="2"/>
  <c r="AX548" i="2"/>
  <c r="AY548" i="2"/>
  <c r="AZ548" i="2"/>
  <c r="BA548" i="2"/>
  <c r="BC548" i="2"/>
  <c r="BB548" i="2" s="1"/>
  <c r="BD548" i="2"/>
  <c r="BE548" i="2"/>
  <c r="BF548" i="2"/>
  <c r="BG548" i="2"/>
  <c r="BH548" i="2"/>
  <c r="BI548" i="2"/>
  <c r="BJ548" i="2"/>
  <c r="BL548" i="2" a="1"/>
  <c r="BL548" i="2"/>
  <c r="BM548" i="2" s="1"/>
  <c r="BP548" i="2"/>
  <c r="BQ548" i="2"/>
  <c r="BR548" i="2"/>
  <c r="BS548" i="2"/>
  <c r="BT548" i="2"/>
  <c r="BU548" i="2"/>
  <c r="BV548" i="2"/>
  <c r="BO548" i="2" s="1"/>
  <c r="BW548" i="2"/>
  <c r="BY548" i="2"/>
  <c r="BZ548" i="2"/>
  <c r="CB548" i="2"/>
  <c r="CC548" i="2"/>
  <c r="CG548" i="2" s="1"/>
  <c r="CD548" i="2"/>
  <c r="CF548" i="2" s="1"/>
  <c r="CE548" i="2"/>
  <c r="CH548" i="2"/>
  <c r="CJ548" i="2"/>
  <c r="CK548" i="2"/>
  <c r="CL548" i="2"/>
  <c r="CM548" i="2"/>
  <c r="CN548" i="2"/>
  <c r="CP548" i="2"/>
  <c r="CR548" i="2" s="1"/>
  <c r="CQ548" i="2"/>
  <c r="CU548" i="2"/>
  <c r="CT548" i="2" s="1"/>
  <c r="CV548" i="2"/>
  <c r="CX548" i="2"/>
  <c r="DA548" i="2" s="1"/>
  <c r="CY548" i="2" a="1"/>
  <c r="CY548" i="2"/>
  <c r="CZ548" i="2"/>
  <c r="CW548" i="2" s="1"/>
  <c r="DC548" i="2"/>
  <c r="DD548" i="2" a="1"/>
  <c r="DD548" i="2"/>
  <c r="DE548" i="2" s="1"/>
  <c r="DB548" i="2" s="1"/>
  <c r="DH548" i="2"/>
  <c r="DG548" i="2" s="1"/>
  <c r="DI548" i="2"/>
  <c r="DK548" i="2"/>
  <c r="DL548" i="2"/>
  <c r="DN548" i="2" a="1"/>
  <c r="DN548" i="2"/>
  <c r="DQ548" i="2" s="1"/>
  <c r="DO548" i="2"/>
  <c r="DP548" i="2" s="1"/>
  <c r="DM548" i="2" s="1"/>
  <c r="DS548" i="2"/>
  <c r="DR548" i="2" s="1"/>
  <c r="DT548" i="2"/>
  <c r="DV548" i="2"/>
  <c r="DU548" i="2" s="1"/>
  <c r="DW548" i="2"/>
  <c r="DX548" i="2"/>
  <c r="DY548" i="2"/>
  <c r="DZ548" i="2"/>
  <c r="EA548" i="2"/>
  <c r="EB548" i="2"/>
  <c r="ED548" i="2"/>
  <c r="EC548" i="2" s="1"/>
  <c r="EF548" i="2"/>
  <c r="EH548" i="2"/>
  <c r="EG548" i="2" s="1"/>
  <c r="EI548" i="2"/>
  <c r="C549" i="2"/>
  <c r="H549" i="2"/>
  <c r="G549" i="2" s="1"/>
  <c r="J549" i="2"/>
  <c r="L549" i="2"/>
  <c r="N549" i="2"/>
  <c r="O549" i="2"/>
  <c r="P549" i="2"/>
  <c r="M549" i="2" s="1"/>
  <c r="Q549" i="2"/>
  <c r="S549" i="2"/>
  <c r="T549" i="2"/>
  <c r="R549" i="2" s="1"/>
  <c r="U549" i="2"/>
  <c r="W549" i="2"/>
  <c r="V549" i="2" s="1"/>
  <c r="X549" i="2"/>
  <c r="Y549" i="2"/>
  <c r="AA549" i="2" a="1"/>
  <c r="AA549" i="2" s="1"/>
  <c r="AD549" i="2" s="1"/>
  <c r="Z549" i="2" s="1"/>
  <c r="AB549" i="2" a="1"/>
  <c r="AB549" i="2" s="1"/>
  <c r="AC549" i="2"/>
  <c r="AF549" i="2" a="1"/>
  <c r="AF549" i="2"/>
  <c r="AG549" i="2" s="1"/>
  <c r="AE549" i="2" s="1"/>
  <c r="AH549" i="2"/>
  <c r="AI549" i="2"/>
  <c r="AK549" i="2"/>
  <c r="AJ549" i="2" s="1"/>
  <c r="AL549" i="2"/>
  <c r="AN549" i="2"/>
  <c r="AO549" i="2"/>
  <c r="AM549" i="2" s="1"/>
  <c r="AP549" i="2"/>
  <c r="AQ549" i="2"/>
  <c r="AR549" i="2"/>
  <c r="AT549" i="2"/>
  <c r="AU549" i="2"/>
  <c r="AS549" i="2" s="1"/>
  <c r="AW549" i="2"/>
  <c r="AV549" i="2" s="1"/>
  <c r="AX549" i="2"/>
  <c r="AZ549" i="2"/>
  <c r="AY549" i="2" s="1"/>
  <c r="BA549" i="2"/>
  <c r="BC549" i="2"/>
  <c r="BB549" i="2" s="1"/>
  <c r="BD549" i="2"/>
  <c r="BE549" i="2"/>
  <c r="BF549" i="2"/>
  <c r="BG549" i="2"/>
  <c r="BI549" i="2"/>
  <c r="BH549" i="2" s="1"/>
  <c r="BJ549" i="2"/>
  <c r="BL549" i="2" a="1"/>
  <c r="BL549" i="2" s="1"/>
  <c r="BP549" i="2"/>
  <c r="BQ549" i="2"/>
  <c r="BR549" i="2"/>
  <c r="BS549" i="2"/>
  <c r="BT549" i="2"/>
  <c r="BU549" i="2"/>
  <c r="BV549" i="2"/>
  <c r="BW549" i="2"/>
  <c r="BY549" i="2"/>
  <c r="BZ549" i="2"/>
  <c r="BX549" i="2" s="1"/>
  <c r="CB549" i="2"/>
  <c r="CC549" i="2"/>
  <c r="CG549" i="2" s="1"/>
  <c r="CD549" i="2"/>
  <c r="CE549" i="2"/>
  <c r="CF549" i="2"/>
  <c r="CH549" i="2"/>
  <c r="CA549" i="2" s="1"/>
  <c r="CI549" i="2"/>
  <c r="CJ549" i="2"/>
  <c r="CK549" i="2"/>
  <c r="CL549" i="2"/>
  <c r="CN549" i="2"/>
  <c r="CM549" i="2" s="1"/>
  <c r="CP549" i="2"/>
  <c r="CS549" i="2" s="1"/>
  <c r="CO549" i="2" s="1"/>
  <c r="CQ549" i="2"/>
  <c r="CR549" i="2"/>
  <c r="CU549" i="2"/>
  <c r="CT549" i="2" s="1"/>
  <c r="CV549" i="2"/>
  <c r="CX549" i="2"/>
  <c r="CY549" i="2" a="1"/>
  <c r="CY549" i="2"/>
  <c r="CZ549" i="2" s="1"/>
  <c r="CW549" i="2" s="1"/>
  <c r="DC549" i="2"/>
  <c r="DF549" i="2" s="1"/>
  <c r="DD549" i="2" a="1"/>
  <c r="DD549" i="2"/>
  <c r="DE549" i="2" s="1"/>
  <c r="DB549" i="2" s="1"/>
  <c r="DG549" i="2"/>
  <c r="DH549" i="2"/>
  <c r="DI549" i="2"/>
  <c r="DJ549" i="2"/>
  <c r="DK549" i="2"/>
  <c r="DL549" i="2"/>
  <c r="DN549" i="2" a="1"/>
  <c r="DN549" i="2" s="1"/>
  <c r="DO549" i="2"/>
  <c r="DS549" i="2"/>
  <c r="DR549" i="2" s="1"/>
  <c r="DT549" i="2"/>
  <c r="DU549" i="2"/>
  <c r="DV549" i="2"/>
  <c r="DW549" i="2"/>
  <c r="DY549" i="2"/>
  <c r="DZ549" i="2" s="1"/>
  <c r="EA549" i="2"/>
  <c r="EB549" i="2"/>
  <c r="DX549" i="2" s="1"/>
  <c r="EC549" i="2"/>
  <c r="ED549" i="2"/>
  <c r="EG549" i="2"/>
  <c r="EH549" i="2"/>
  <c r="EI549" i="2"/>
  <c r="EJ549" i="2"/>
  <c r="C550" i="2"/>
  <c r="G550" i="2"/>
  <c r="H550" i="2"/>
  <c r="J550" i="2"/>
  <c r="L550" i="2"/>
  <c r="N550" i="2"/>
  <c r="O550" i="2"/>
  <c r="P550" i="2"/>
  <c r="Q550" i="2"/>
  <c r="S550" i="2"/>
  <c r="R550" i="2" s="1"/>
  <c r="T550" i="2"/>
  <c r="U550" i="2"/>
  <c r="W550" i="2"/>
  <c r="X550" i="2"/>
  <c r="V550" i="2" s="1"/>
  <c r="Y550" i="2"/>
  <c r="AA550" i="2" a="1"/>
  <c r="AA550" i="2" s="1"/>
  <c r="AB550" i="2" a="1"/>
  <c r="AB550" i="2"/>
  <c r="AC550" i="2"/>
  <c r="AD550" i="2"/>
  <c r="Z550" i="2" s="1"/>
  <c r="AF550" i="2" a="1"/>
  <c r="AF550" i="2" s="1"/>
  <c r="AG550" i="2" s="1"/>
  <c r="AE550" i="2" s="1"/>
  <c r="AH550" i="2"/>
  <c r="AI550" i="2"/>
  <c r="AK550" i="2"/>
  <c r="AL550" i="2"/>
  <c r="AM550" i="2"/>
  <c r="AN550" i="2"/>
  <c r="AO550" i="2"/>
  <c r="AQ550" i="2"/>
  <c r="AP550" i="2" s="1"/>
  <c r="AR550" i="2"/>
  <c r="AT550" i="2"/>
  <c r="AS550" i="2" s="1"/>
  <c r="AU550" i="2"/>
  <c r="AV550" i="2"/>
  <c r="AW550" i="2"/>
  <c r="AX550" i="2"/>
  <c r="AY550" i="2"/>
  <c r="AZ550" i="2"/>
  <c r="BA550" i="2"/>
  <c r="BC550" i="2"/>
  <c r="BD550" i="2"/>
  <c r="BB550" i="2" s="1"/>
  <c r="BF550" i="2"/>
  <c r="BE550" i="2" s="1"/>
  <c r="BG550" i="2"/>
  <c r="BI550" i="2"/>
  <c r="BJ550" i="2"/>
  <c r="BL550" i="2" a="1"/>
  <c r="BL550" i="2" s="1"/>
  <c r="BM550" i="2" s="1"/>
  <c r="BP550" i="2"/>
  <c r="BQ550" i="2"/>
  <c r="BR550" i="2"/>
  <c r="BS550" i="2"/>
  <c r="BT550" i="2"/>
  <c r="BU550" i="2"/>
  <c r="BV550" i="2"/>
  <c r="BK550" i="2" s="1"/>
  <c r="BW550" i="2"/>
  <c r="BX550" i="2"/>
  <c r="BY550" i="2"/>
  <c r="BZ550" i="2"/>
  <c r="CB550" i="2"/>
  <c r="CC550" i="2"/>
  <c r="CD550" i="2"/>
  <c r="CE550" i="2"/>
  <c r="CF550" i="2"/>
  <c r="CG550" i="2" s="1"/>
  <c r="CA550" i="2" s="1"/>
  <c r="CH550" i="2"/>
  <c r="CJ550" i="2"/>
  <c r="CK550" i="2"/>
  <c r="CL550" i="2"/>
  <c r="CI550" i="2" s="1"/>
  <c r="CN550" i="2"/>
  <c r="CM550" i="2" s="1"/>
  <c r="CP550" i="2"/>
  <c r="CQ550" i="2"/>
  <c r="CT550" i="2"/>
  <c r="CU550" i="2"/>
  <c r="CV550" i="2"/>
  <c r="CX550" i="2"/>
  <c r="CY550" i="2" a="1"/>
  <c r="CY550" i="2" s="1"/>
  <c r="CZ550" i="2" s="1"/>
  <c r="CW550" i="2" s="1"/>
  <c r="DC550" i="2"/>
  <c r="DD550" i="2" a="1"/>
  <c r="DD550" i="2"/>
  <c r="DE550" i="2" s="1"/>
  <c r="DB550" i="2" s="1"/>
  <c r="DH550" i="2"/>
  <c r="DG550" i="2" s="1"/>
  <c r="DI550" i="2"/>
  <c r="DJ550" i="2"/>
  <c r="DK550" i="2"/>
  <c r="DL550" i="2"/>
  <c r="DN550" i="2" a="1"/>
  <c r="DN550" i="2"/>
  <c r="DO550" i="2"/>
  <c r="DP550" i="2" s="1"/>
  <c r="DM550" i="2" s="1"/>
  <c r="DR550" i="2"/>
  <c r="DS550" i="2"/>
  <c r="DT550" i="2"/>
  <c r="DV550" i="2"/>
  <c r="DW550" i="2"/>
  <c r="DY550" i="2"/>
  <c r="DZ550" i="2"/>
  <c r="EA550" i="2"/>
  <c r="EB550" i="2"/>
  <c r="DX550" i="2" s="1"/>
  <c r="ED550" i="2"/>
  <c r="EC550" i="2" s="1"/>
  <c r="EE550" i="2"/>
  <c r="EH550" i="2"/>
  <c r="EG550" i="2" s="1"/>
  <c r="EJ550" i="2"/>
  <c r="C551" i="2"/>
  <c r="G551" i="2"/>
  <c r="H551" i="2"/>
  <c r="J551" i="2"/>
  <c r="I551" i="2" s="1"/>
  <c r="L551" i="2"/>
  <c r="N551" i="2"/>
  <c r="O551" i="2"/>
  <c r="P551" i="2"/>
  <c r="Q551" i="2"/>
  <c r="S551" i="2"/>
  <c r="T551" i="2"/>
  <c r="U551" i="2"/>
  <c r="W551" i="2"/>
  <c r="X551" i="2"/>
  <c r="Y551" i="2"/>
  <c r="AA551" i="2" a="1"/>
  <c r="AA551" i="2"/>
  <c r="AB551" i="2" a="1"/>
  <c r="AB551" i="2"/>
  <c r="AC551" i="2"/>
  <c r="AD551" i="2"/>
  <c r="AF551" i="2" a="1"/>
  <c r="AF551" i="2"/>
  <c r="AG551" i="2"/>
  <c r="AH551" i="2"/>
  <c r="AI551" i="2"/>
  <c r="AE551" i="2" s="1"/>
  <c r="AK551" i="2"/>
  <c r="AL551" i="2"/>
  <c r="AJ551" i="2" s="1"/>
  <c r="AN551" i="2"/>
  <c r="AM551" i="2" s="1"/>
  <c r="AO551" i="2"/>
  <c r="AQ551" i="2"/>
  <c r="AP551" i="2" s="1"/>
  <c r="AR551" i="2"/>
  <c r="AS551" i="2"/>
  <c r="AT551" i="2"/>
  <c r="AU551" i="2"/>
  <c r="AW551" i="2"/>
  <c r="AV551" i="2" s="1"/>
  <c r="AX551" i="2"/>
  <c r="AZ551" i="2"/>
  <c r="AY551" i="2" s="1"/>
  <c r="BA551" i="2"/>
  <c r="BB551" i="2"/>
  <c r="BC551" i="2"/>
  <c r="BD551" i="2"/>
  <c r="BE551" i="2"/>
  <c r="BF551" i="2"/>
  <c r="BG551" i="2"/>
  <c r="BI551" i="2"/>
  <c r="BJ551" i="2"/>
  <c r="BH551" i="2" s="1"/>
  <c r="BL551" i="2" a="1"/>
  <c r="BL551" i="2"/>
  <c r="BM551" i="2" s="1"/>
  <c r="BP551" i="2"/>
  <c r="BQ551" i="2"/>
  <c r="BR551" i="2"/>
  <c r="BS551" i="2"/>
  <c r="BT551" i="2"/>
  <c r="BU551" i="2"/>
  <c r="BV551" i="2"/>
  <c r="BO551" i="2" s="1"/>
  <c r="BW551" i="2"/>
  <c r="BY551" i="2"/>
  <c r="BX551" i="2" s="1"/>
  <c r="BZ551" i="2"/>
  <c r="CB551" i="2"/>
  <c r="CC551" i="2"/>
  <c r="CD551" i="2"/>
  <c r="CF551" i="2" s="1"/>
  <c r="CG551" i="2" s="1"/>
  <c r="CE551" i="2"/>
  <c r="CH551" i="2"/>
  <c r="CJ551" i="2"/>
  <c r="CK551" i="2"/>
  <c r="CL551" i="2"/>
  <c r="CM551" i="2"/>
  <c r="CN551" i="2"/>
  <c r="CO551" i="2"/>
  <c r="CP551" i="2"/>
  <c r="CS551" i="2" s="1"/>
  <c r="CQ551" i="2"/>
  <c r="CR551" i="2"/>
  <c r="CU551" i="2"/>
  <c r="CV551" i="2"/>
  <c r="CT551" i="2" s="1"/>
  <c r="CX551" i="2"/>
  <c r="CY551" i="2" a="1"/>
  <c r="CY551" i="2"/>
  <c r="CZ551" i="2" s="1"/>
  <c r="CW551" i="2" s="1"/>
  <c r="DC551" i="2"/>
  <c r="DD551" i="2" a="1"/>
  <c r="DD551" i="2" s="1"/>
  <c r="DE551" i="2" s="1"/>
  <c r="DB551" i="2" s="1"/>
  <c r="DH551" i="2"/>
  <c r="DG551" i="2" s="1"/>
  <c r="DI551" i="2"/>
  <c r="DJ551" i="2"/>
  <c r="DK551" i="2"/>
  <c r="DL551" i="2"/>
  <c r="DN551" i="2" a="1"/>
  <c r="DN551" i="2" s="1"/>
  <c r="DO551" i="2"/>
  <c r="DP551" i="2" s="1"/>
  <c r="DM551" i="2" s="1"/>
  <c r="DR551" i="2"/>
  <c r="DS551" i="2"/>
  <c r="DT551" i="2"/>
  <c r="DV551" i="2"/>
  <c r="DW551" i="2"/>
  <c r="DU551" i="2" s="1"/>
  <c r="DX551" i="2"/>
  <c r="DY551" i="2"/>
  <c r="EA551" i="2" s="1"/>
  <c r="EB551" i="2"/>
  <c r="EC551" i="2"/>
  <c r="ED551" i="2"/>
  <c r="EE551" i="2"/>
  <c r="EF551" i="2"/>
  <c r="EG551" i="2"/>
  <c r="EH551" i="2"/>
  <c r="C552" i="2"/>
  <c r="H552" i="2"/>
  <c r="G552" i="2" s="1"/>
  <c r="J552" i="2"/>
  <c r="L552" i="2"/>
  <c r="N552" i="2"/>
  <c r="O552" i="2"/>
  <c r="M552" i="2" s="1"/>
  <c r="P552" i="2"/>
  <c r="Q552" i="2"/>
  <c r="S552" i="2"/>
  <c r="T552" i="2"/>
  <c r="U552" i="2"/>
  <c r="W552" i="2"/>
  <c r="V552" i="2" s="1"/>
  <c r="X552" i="2"/>
  <c r="Y552" i="2"/>
  <c r="AA552" i="2" a="1"/>
  <c r="AA552" i="2"/>
  <c r="AB552" i="2" a="1"/>
  <c r="AB552" i="2" s="1"/>
  <c r="AD552" i="2" s="1"/>
  <c r="AC552" i="2"/>
  <c r="Z552" i="2" s="1"/>
  <c r="AF552" i="2" a="1"/>
  <c r="AF552" i="2" s="1"/>
  <c r="AG552" i="2"/>
  <c r="AH552" i="2"/>
  <c r="AI552" i="2"/>
  <c r="AJ552" i="2"/>
  <c r="AK552" i="2"/>
  <c r="AL552" i="2"/>
  <c r="AN552" i="2"/>
  <c r="AO552" i="2"/>
  <c r="AM552" i="2" s="1"/>
  <c r="AQ552" i="2"/>
  <c r="AP552" i="2" s="1"/>
  <c r="AR552" i="2"/>
  <c r="AT552" i="2"/>
  <c r="AS552" i="2" s="1"/>
  <c r="AU552" i="2"/>
  <c r="AW552" i="2"/>
  <c r="AV552" i="2" s="1"/>
  <c r="AX552" i="2"/>
  <c r="AY552" i="2"/>
  <c r="AZ552" i="2"/>
  <c r="BA552" i="2"/>
  <c r="BC552" i="2"/>
  <c r="BB552" i="2" s="1"/>
  <c r="BD552" i="2"/>
  <c r="BF552" i="2"/>
  <c r="BE552" i="2" s="1"/>
  <c r="BG552" i="2"/>
  <c r="BH552" i="2"/>
  <c r="BI552" i="2"/>
  <c r="BJ552" i="2"/>
  <c r="BL552" i="2" a="1"/>
  <c r="BL552" i="2"/>
  <c r="BM552" i="2"/>
  <c r="BN552" i="2"/>
  <c r="BP552" i="2"/>
  <c r="BQ552" i="2"/>
  <c r="BR552" i="2"/>
  <c r="BS552" i="2"/>
  <c r="BT552" i="2"/>
  <c r="BU552" i="2"/>
  <c r="BK552" i="2" s="1"/>
  <c r="BV552" i="2"/>
  <c r="BW552" i="2"/>
  <c r="BO552" i="2" s="1"/>
  <c r="BY552" i="2"/>
  <c r="BZ552" i="2"/>
  <c r="CB552" i="2"/>
  <c r="CC552" i="2"/>
  <c r="CD552" i="2"/>
  <c r="CE552" i="2"/>
  <c r="CH552" i="2"/>
  <c r="CJ552" i="2"/>
  <c r="CI552" i="2" s="1"/>
  <c r="CK552" i="2"/>
  <c r="CL552" i="2"/>
  <c r="CM552" i="2"/>
  <c r="CN552" i="2"/>
  <c r="CP552" i="2"/>
  <c r="CQ552" i="2"/>
  <c r="CR552" i="2"/>
  <c r="CS552" i="2"/>
  <c r="CO552" i="2" s="1"/>
  <c r="CU552" i="2"/>
  <c r="CT552" i="2" s="1"/>
  <c r="CV552" i="2"/>
  <c r="CX552" i="2"/>
  <c r="CY552" i="2" a="1"/>
  <c r="CY552" i="2"/>
  <c r="CZ552" i="2" s="1"/>
  <c r="CW552" i="2" s="1"/>
  <c r="DA552" i="2"/>
  <c r="DC552" i="2"/>
  <c r="DD552" i="2" a="1"/>
  <c r="DD552" i="2"/>
  <c r="DE552" i="2" s="1"/>
  <c r="DB552" i="2" s="1"/>
  <c r="DH552" i="2"/>
  <c r="DI552" i="2"/>
  <c r="DG552" i="2" s="1"/>
  <c r="DK552" i="2"/>
  <c r="DL552" i="2"/>
  <c r="DN552" i="2" a="1"/>
  <c r="DN552" i="2"/>
  <c r="DQ552" i="2" s="1"/>
  <c r="DO552" i="2"/>
  <c r="DP552" i="2"/>
  <c r="DM552" i="2" s="1"/>
  <c r="DS552" i="2"/>
  <c r="DR552" i="2" s="1"/>
  <c r="DT552" i="2"/>
  <c r="DV552" i="2"/>
  <c r="DU552" i="2" s="1"/>
  <c r="DW552" i="2"/>
  <c r="DX552" i="2"/>
  <c r="DY552" i="2"/>
  <c r="DZ552" i="2"/>
  <c r="EA552" i="2"/>
  <c r="EB552" i="2"/>
  <c r="ED552" i="2"/>
  <c r="EC552" i="2" s="1"/>
  <c r="EH552" i="2"/>
  <c r="EG552" i="2" s="1"/>
  <c r="EI552" i="2"/>
  <c r="C553" i="2"/>
  <c r="H553" i="2"/>
  <c r="G553" i="2" s="1"/>
  <c r="J553" i="2"/>
  <c r="L553" i="2"/>
  <c r="N553" i="2"/>
  <c r="O553" i="2"/>
  <c r="P553" i="2"/>
  <c r="M553" i="2" s="1"/>
  <c r="Q553" i="2"/>
  <c r="S553" i="2"/>
  <c r="T553" i="2"/>
  <c r="R553" i="2" s="1"/>
  <c r="U553" i="2"/>
  <c r="W553" i="2"/>
  <c r="X553" i="2"/>
  <c r="Y553" i="2"/>
  <c r="AA553" i="2" a="1"/>
  <c r="AA553" i="2" s="1"/>
  <c r="AB553" i="2" a="1"/>
  <c r="AB553" i="2" s="1"/>
  <c r="AC553" i="2"/>
  <c r="AF553" i="2" a="1"/>
  <c r="AF553" i="2"/>
  <c r="AG553" i="2" s="1"/>
  <c r="AH553" i="2"/>
  <c r="AI553" i="2"/>
  <c r="AK553" i="2"/>
  <c r="AJ553" i="2" s="1"/>
  <c r="AL553" i="2"/>
  <c r="AM553" i="2"/>
  <c r="AN553" i="2"/>
  <c r="AO553" i="2"/>
  <c r="AP553" i="2"/>
  <c r="AQ553" i="2"/>
  <c r="AR553" i="2"/>
  <c r="AS553" i="2"/>
  <c r="AT553" i="2"/>
  <c r="AU553" i="2"/>
  <c r="AW553" i="2"/>
  <c r="AV553" i="2" s="1"/>
  <c r="AX553" i="2"/>
  <c r="AZ553" i="2"/>
  <c r="AY553" i="2" s="1"/>
  <c r="BA553" i="2"/>
  <c r="BC553" i="2"/>
  <c r="BB553" i="2" s="1"/>
  <c r="BD553" i="2"/>
  <c r="BE553" i="2"/>
  <c r="BF553" i="2"/>
  <c r="BG553" i="2"/>
  <c r="BI553" i="2"/>
  <c r="BH553" i="2" s="1"/>
  <c r="BJ553" i="2"/>
  <c r="BL553" i="2" a="1"/>
  <c r="BL553" i="2" s="1"/>
  <c r="BP553" i="2"/>
  <c r="BQ553" i="2"/>
  <c r="BR553" i="2"/>
  <c r="BS553" i="2"/>
  <c r="BT553" i="2"/>
  <c r="BU553" i="2"/>
  <c r="BO553" i="2" s="1"/>
  <c r="BV553" i="2"/>
  <c r="BW553" i="2"/>
  <c r="BX553" i="2"/>
  <c r="BY553" i="2"/>
  <c r="BZ553" i="2"/>
  <c r="CB553" i="2"/>
  <c r="CC553" i="2"/>
  <c r="CG553" i="2" s="1"/>
  <c r="CA553" i="2" s="1"/>
  <c r="CD553" i="2"/>
  <c r="CE553" i="2"/>
  <c r="CF553" i="2"/>
  <c r="CH553" i="2"/>
  <c r="CJ553" i="2"/>
  <c r="CI553" i="2" s="1"/>
  <c r="CK553" i="2"/>
  <c r="CL553" i="2"/>
  <c r="CN553" i="2"/>
  <c r="CM553" i="2" s="1"/>
  <c r="CP553" i="2"/>
  <c r="CR553" i="2" s="1"/>
  <c r="CQ553" i="2"/>
  <c r="CU553" i="2"/>
  <c r="CT553" i="2" s="1"/>
  <c r="CV553" i="2"/>
  <c r="CX553" i="2"/>
  <c r="DA553" i="2" s="1"/>
  <c r="CY553" i="2" a="1"/>
  <c r="CY553" i="2"/>
  <c r="CZ553" i="2" s="1"/>
  <c r="CW553" i="2" s="1"/>
  <c r="DC553" i="2"/>
  <c r="DD553" i="2" a="1"/>
  <c r="DD553" i="2"/>
  <c r="DE553" i="2" s="1"/>
  <c r="DB553" i="2" s="1"/>
  <c r="DF553" i="2"/>
  <c r="DG553" i="2"/>
  <c r="DH553" i="2"/>
  <c r="DI553" i="2"/>
  <c r="DK553" i="2"/>
  <c r="DL553" i="2"/>
  <c r="DJ553" i="2" s="1"/>
  <c r="DN553" i="2" a="1"/>
  <c r="DN553" i="2" s="1"/>
  <c r="DO553" i="2"/>
  <c r="DS553" i="2"/>
  <c r="DR553" i="2" s="1"/>
  <c r="DT553" i="2"/>
  <c r="DU553" i="2"/>
  <c r="DV553" i="2"/>
  <c r="DW553" i="2"/>
  <c r="DY553" i="2"/>
  <c r="DZ553" i="2" s="1"/>
  <c r="EA553" i="2"/>
  <c r="EB553" i="2"/>
  <c r="EC553" i="2"/>
  <c r="ED553" i="2"/>
  <c r="EG553" i="2"/>
  <c r="EH553" i="2"/>
  <c r="EI553" i="2"/>
  <c r="EJ553" i="2"/>
  <c r="C554" i="2"/>
  <c r="G554" i="2"/>
  <c r="H554" i="2"/>
  <c r="J554" i="2"/>
  <c r="L554" i="2"/>
  <c r="N554" i="2"/>
  <c r="O554" i="2"/>
  <c r="P554" i="2"/>
  <c r="Q554" i="2"/>
  <c r="M554" i="2" s="1"/>
  <c r="S554" i="2"/>
  <c r="R554" i="2" s="1"/>
  <c r="T554" i="2"/>
  <c r="U554" i="2"/>
  <c r="W554" i="2"/>
  <c r="X554" i="2"/>
  <c r="Y554" i="2"/>
  <c r="V554" i="2" s="1"/>
  <c r="AA554" i="2" a="1"/>
  <c r="AA554" i="2" s="1"/>
  <c r="AD554" i="2" s="1"/>
  <c r="Z554" i="2" s="1"/>
  <c r="AB554" i="2" a="1"/>
  <c r="AB554" i="2"/>
  <c r="AC554" i="2"/>
  <c r="AF554" i="2" a="1"/>
  <c r="AF554" i="2" s="1"/>
  <c r="AG554" i="2" s="1"/>
  <c r="AH554" i="2"/>
  <c r="AI554" i="2"/>
  <c r="AK554" i="2"/>
  <c r="AL554" i="2"/>
  <c r="AM554" i="2"/>
  <c r="AN554" i="2"/>
  <c r="AO554" i="2"/>
  <c r="AQ554" i="2"/>
  <c r="AP554" i="2" s="1"/>
  <c r="AR554" i="2"/>
  <c r="AT554" i="2"/>
  <c r="AS554" i="2" s="1"/>
  <c r="AU554" i="2"/>
  <c r="AV554" i="2"/>
  <c r="AW554" i="2"/>
  <c r="AX554" i="2"/>
  <c r="AZ554" i="2"/>
  <c r="BA554" i="2"/>
  <c r="AY554" i="2" s="1"/>
  <c r="BC554" i="2"/>
  <c r="BD554" i="2"/>
  <c r="BB554" i="2" s="1"/>
  <c r="BF554" i="2"/>
  <c r="BG554" i="2"/>
  <c r="BI554" i="2"/>
  <c r="BJ554" i="2"/>
  <c r="BL554" i="2" a="1"/>
  <c r="BL554" i="2" s="1"/>
  <c r="BM554" i="2" s="1"/>
  <c r="BP554" i="2"/>
  <c r="BQ554" i="2"/>
  <c r="BR554" i="2"/>
  <c r="BS554" i="2"/>
  <c r="BT554" i="2"/>
  <c r="BU554" i="2"/>
  <c r="BV554" i="2"/>
  <c r="BK554" i="2" s="1"/>
  <c r="BW554" i="2"/>
  <c r="BY554" i="2"/>
  <c r="BZ554" i="2"/>
  <c r="BX554" i="2" s="1"/>
  <c r="CB554" i="2"/>
  <c r="CC554" i="2"/>
  <c r="CD554" i="2"/>
  <c r="CE554" i="2"/>
  <c r="CF554" i="2"/>
  <c r="CG554" i="2" s="1"/>
  <c r="CA554" i="2" s="1"/>
  <c r="CH554" i="2"/>
  <c r="CJ554" i="2"/>
  <c r="CK554" i="2"/>
  <c r="CL554" i="2"/>
  <c r="CI554" i="2" s="1"/>
  <c r="CN554" i="2"/>
  <c r="CM554" i="2" s="1"/>
  <c r="CP554" i="2"/>
  <c r="CQ554" i="2"/>
  <c r="CU554" i="2"/>
  <c r="CV554" i="2"/>
  <c r="CT554" i="2" s="1"/>
  <c r="CX554" i="2"/>
  <c r="DA554" i="2" s="1"/>
  <c r="CY554" i="2" a="1"/>
  <c r="CY554" i="2" s="1"/>
  <c r="CZ554" i="2" s="1"/>
  <c r="CW554" i="2" s="1"/>
  <c r="DC554" i="2"/>
  <c r="DD554" i="2" a="1"/>
  <c r="DD554" i="2"/>
  <c r="DE554" i="2" s="1"/>
  <c r="DB554" i="2" s="1"/>
  <c r="DH554" i="2"/>
  <c r="DG554" i="2" s="1"/>
  <c r="DI554" i="2"/>
  <c r="DK554" i="2"/>
  <c r="DL554" i="2"/>
  <c r="DJ554" i="2" s="1"/>
  <c r="DN554" i="2" a="1"/>
  <c r="DN554" i="2"/>
  <c r="DO554" i="2"/>
  <c r="DP554" i="2" s="1"/>
  <c r="DM554" i="2" s="1"/>
  <c r="DS554" i="2"/>
  <c r="DT554" i="2"/>
  <c r="DR554" i="2" s="1"/>
  <c r="DV554" i="2"/>
  <c r="DW554" i="2"/>
  <c r="DY554" i="2"/>
  <c r="EA554" i="2" s="1"/>
  <c r="DZ554" i="2"/>
  <c r="EB554" i="2"/>
  <c r="DX554" i="2" s="1"/>
  <c r="ED554" i="2"/>
  <c r="EC554" i="2" s="1"/>
  <c r="EE554" i="2"/>
  <c r="EH554" i="2"/>
  <c r="EI554" i="2" s="1"/>
  <c r="C555" i="2"/>
  <c r="H555" i="2"/>
  <c r="G555" i="2" s="1"/>
  <c r="J555" i="2"/>
  <c r="L555" i="2"/>
  <c r="N555" i="2"/>
  <c r="O555" i="2"/>
  <c r="P555" i="2"/>
  <c r="Q555" i="2"/>
  <c r="M555" i="2" s="1"/>
  <c r="S555" i="2"/>
  <c r="T555" i="2"/>
  <c r="R555" i="2" s="1"/>
  <c r="U555" i="2"/>
  <c r="W555" i="2"/>
  <c r="X555" i="2"/>
  <c r="Y555" i="2"/>
  <c r="AA555" i="2" a="1"/>
  <c r="AA555" i="2"/>
  <c r="AB555" i="2" a="1"/>
  <c r="AB555" i="2"/>
  <c r="AD555" i="2" s="1"/>
  <c r="AC555" i="2"/>
  <c r="AF555" i="2" a="1"/>
  <c r="AF555" i="2" s="1"/>
  <c r="AG555" i="2"/>
  <c r="AE555" i="2" s="1"/>
  <c r="AH555" i="2"/>
  <c r="AI555" i="2"/>
  <c r="AK555" i="2"/>
  <c r="AJ555" i="2" s="1"/>
  <c r="AL555" i="2"/>
  <c r="AN555" i="2"/>
  <c r="AO555" i="2"/>
  <c r="AM555" i="2" s="1"/>
  <c r="AQ555" i="2"/>
  <c r="AR555" i="2"/>
  <c r="AT555" i="2"/>
  <c r="AS555" i="2" s="1"/>
  <c r="AU555" i="2"/>
  <c r="AW555" i="2"/>
  <c r="AV555" i="2" s="1"/>
  <c r="AX555" i="2"/>
  <c r="AY555" i="2"/>
  <c r="AZ555" i="2"/>
  <c r="BA555" i="2"/>
  <c r="BC555" i="2"/>
  <c r="BB555" i="2" s="1"/>
  <c r="BD555" i="2"/>
  <c r="BF555" i="2"/>
  <c r="BG555" i="2"/>
  <c r="BE555" i="2" s="1"/>
  <c r="BI555" i="2"/>
  <c r="BH555" i="2" s="1"/>
  <c r="BJ555" i="2"/>
  <c r="BL555" i="2" a="1"/>
  <c r="BL555" i="2"/>
  <c r="BM555" i="2" s="1"/>
  <c r="BP555" i="2"/>
  <c r="BQ555" i="2"/>
  <c r="BR555" i="2"/>
  <c r="BS555" i="2"/>
  <c r="BT555" i="2"/>
  <c r="BU555" i="2"/>
  <c r="BV555" i="2"/>
  <c r="BW555" i="2"/>
  <c r="BK555" i="2" s="1"/>
  <c r="BY555" i="2"/>
  <c r="BX555" i="2" s="1"/>
  <c r="BZ555" i="2"/>
  <c r="CB555" i="2"/>
  <c r="CC555" i="2"/>
  <c r="CD555" i="2"/>
  <c r="CE555" i="2"/>
  <c r="CF555" i="2"/>
  <c r="CG555" i="2" s="1"/>
  <c r="CH555" i="2"/>
  <c r="CJ555" i="2"/>
  <c r="CI555" i="2" s="1"/>
  <c r="CK555" i="2"/>
  <c r="CL555" i="2"/>
  <c r="CM555" i="2"/>
  <c r="CN555" i="2"/>
  <c r="CP555" i="2"/>
  <c r="CS555" i="2" s="1"/>
  <c r="CQ555" i="2"/>
  <c r="CU555" i="2"/>
  <c r="CV555" i="2"/>
  <c r="CT555" i="2" s="1"/>
  <c r="CX555" i="2"/>
  <c r="DA555" i="2" s="1"/>
  <c r="CY555" i="2" a="1"/>
  <c r="CY555" i="2"/>
  <c r="CZ555" i="2" s="1"/>
  <c r="CW555" i="2" s="1"/>
  <c r="DC555" i="2"/>
  <c r="DD555" i="2" a="1"/>
  <c r="DD555" i="2" s="1"/>
  <c r="DH555" i="2"/>
  <c r="DI555" i="2"/>
  <c r="DK555" i="2"/>
  <c r="DJ555" i="2" s="1"/>
  <c r="DL555" i="2"/>
  <c r="DN555" i="2" a="1"/>
  <c r="DN555" i="2" s="1"/>
  <c r="DQ555" i="2" s="1"/>
  <c r="DO555" i="2"/>
  <c r="DP555" i="2"/>
  <c r="DM555" i="2" s="1"/>
  <c r="DR555" i="2"/>
  <c r="DS555" i="2"/>
  <c r="DT555" i="2"/>
  <c r="DV555" i="2"/>
  <c r="DW555" i="2"/>
  <c r="DU555" i="2" s="1"/>
  <c r="DX555" i="2"/>
  <c r="DY555" i="2"/>
  <c r="EA555" i="2" s="1"/>
  <c r="DZ555" i="2"/>
  <c r="EB555" i="2"/>
  <c r="EC555" i="2"/>
  <c r="ED555" i="2"/>
  <c r="EE555" i="2"/>
  <c r="EF555" i="2"/>
  <c r="EH555" i="2"/>
  <c r="EJ555" i="2" s="1"/>
  <c r="C556" i="2"/>
  <c r="G556" i="2"/>
  <c r="H556" i="2"/>
  <c r="J556" i="2"/>
  <c r="L556" i="2"/>
  <c r="N556" i="2"/>
  <c r="O556" i="2"/>
  <c r="M556" i="2" s="1"/>
  <c r="P556" i="2"/>
  <c r="Q556" i="2"/>
  <c r="S556" i="2"/>
  <c r="T556" i="2"/>
  <c r="U556" i="2"/>
  <c r="R556" i="2" s="1"/>
  <c r="W556" i="2"/>
  <c r="X556" i="2"/>
  <c r="Y556" i="2"/>
  <c r="AA556" i="2" a="1"/>
  <c r="AA556" i="2"/>
  <c r="AB556" i="2" a="1"/>
  <c r="AB556" i="2" s="1"/>
  <c r="AD556" i="2" s="1"/>
  <c r="AC556" i="2"/>
  <c r="AF556" i="2" a="1"/>
  <c r="AF556" i="2" s="1"/>
  <c r="AG556" i="2" s="1"/>
  <c r="AH556" i="2"/>
  <c r="AI556" i="2"/>
  <c r="AJ556" i="2"/>
  <c r="AK556" i="2"/>
  <c r="AL556" i="2"/>
  <c r="AM556" i="2"/>
  <c r="AN556" i="2"/>
  <c r="AO556" i="2"/>
  <c r="AP556" i="2"/>
  <c r="AQ556" i="2"/>
  <c r="AR556" i="2"/>
  <c r="AT556" i="2"/>
  <c r="AU556" i="2"/>
  <c r="AS556" i="2" s="1"/>
  <c r="AW556" i="2"/>
  <c r="AV556" i="2" s="1"/>
  <c r="AX556" i="2"/>
  <c r="AY556" i="2"/>
  <c r="AZ556" i="2"/>
  <c r="BA556" i="2"/>
  <c r="BC556" i="2"/>
  <c r="BB556" i="2" s="1"/>
  <c r="BD556" i="2"/>
  <c r="BF556" i="2"/>
  <c r="BE556" i="2" s="1"/>
  <c r="BG556" i="2"/>
  <c r="BH556" i="2"/>
  <c r="BI556" i="2"/>
  <c r="BJ556" i="2"/>
  <c r="BL556" i="2" a="1"/>
  <c r="BL556" i="2"/>
  <c r="BN556" i="2" s="1"/>
  <c r="BM556" i="2"/>
  <c r="BP556" i="2"/>
  <c r="BQ556" i="2"/>
  <c r="BR556" i="2"/>
  <c r="BS556" i="2"/>
  <c r="BT556" i="2"/>
  <c r="BU556" i="2"/>
  <c r="BK556" i="2" s="1"/>
  <c r="BV556" i="2"/>
  <c r="BW556" i="2"/>
  <c r="BO556" i="2" s="1"/>
  <c r="BY556" i="2"/>
  <c r="BZ556" i="2"/>
  <c r="BX556" i="2" s="1"/>
  <c r="CB556" i="2"/>
  <c r="CC556" i="2"/>
  <c r="CD556" i="2"/>
  <c r="CE556" i="2"/>
  <c r="CF556" i="2"/>
  <c r="CH556" i="2"/>
  <c r="CJ556" i="2"/>
  <c r="CK556" i="2"/>
  <c r="CL556" i="2"/>
  <c r="CN556" i="2"/>
  <c r="CM556" i="2" s="1"/>
  <c r="CP556" i="2"/>
  <c r="CR556" i="2" s="1"/>
  <c r="CQ556" i="2"/>
  <c r="CS556" i="2"/>
  <c r="CU556" i="2"/>
  <c r="CT556" i="2" s="1"/>
  <c r="CV556" i="2"/>
  <c r="CX556" i="2"/>
  <c r="CY556" i="2" a="1"/>
  <c r="CY556" i="2"/>
  <c r="CZ556" i="2" s="1"/>
  <c r="CW556" i="2" s="1"/>
  <c r="DC556" i="2"/>
  <c r="DF556" i="2" s="1"/>
  <c r="DD556" i="2" a="1"/>
  <c r="DD556" i="2"/>
  <c r="DE556" i="2" s="1"/>
  <c r="DB556" i="2" s="1"/>
  <c r="DG556" i="2"/>
  <c r="DH556" i="2"/>
  <c r="DI556" i="2"/>
  <c r="DK556" i="2"/>
  <c r="DL556" i="2"/>
  <c r="DJ556" i="2" s="1"/>
  <c r="DN556" i="2" a="1"/>
  <c r="DN556" i="2" s="1"/>
  <c r="DQ556" i="2" s="1"/>
  <c r="DO556" i="2"/>
  <c r="DS556" i="2"/>
  <c r="DR556" i="2" s="1"/>
  <c r="DT556" i="2"/>
  <c r="DV556" i="2"/>
  <c r="DU556" i="2" s="1"/>
  <c r="DW556" i="2"/>
  <c r="DX556" i="2"/>
  <c r="DY556" i="2"/>
  <c r="DZ556" i="2" s="1"/>
  <c r="EA556" i="2"/>
  <c r="EB556" i="2"/>
  <c r="EC556" i="2"/>
  <c r="ED556" i="2"/>
  <c r="EF556" i="2" s="1"/>
  <c r="EE556" i="2"/>
  <c r="EG556" i="2"/>
  <c r="EH556" i="2"/>
  <c r="EJ556" i="2" s="1"/>
  <c r="EI556" i="2"/>
  <c r="C557" i="2"/>
  <c r="G557" i="2"/>
  <c r="H557" i="2"/>
  <c r="J557" i="2"/>
  <c r="L557" i="2"/>
  <c r="I557" i="2" s="1"/>
  <c r="N557" i="2"/>
  <c r="O557" i="2"/>
  <c r="P557" i="2"/>
  <c r="M557" i="2" s="1"/>
  <c r="Q557" i="2"/>
  <c r="S557" i="2"/>
  <c r="T557" i="2"/>
  <c r="U557" i="2"/>
  <c r="W557" i="2"/>
  <c r="X557" i="2"/>
  <c r="V557" i="2" s="1"/>
  <c r="Y557" i="2"/>
  <c r="AA557" i="2" a="1"/>
  <c r="AA557" i="2" s="1"/>
  <c r="AB557" i="2" a="1"/>
  <c r="AB557" i="2" s="1"/>
  <c r="AD557" i="2" s="1"/>
  <c r="Z557" i="2" s="1"/>
  <c r="AC557" i="2"/>
  <c r="AF557" i="2" a="1"/>
  <c r="AF557" i="2" s="1"/>
  <c r="AG557" i="2" s="1"/>
  <c r="AH557" i="2"/>
  <c r="AI557" i="2"/>
  <c r="AK557" i="2"/>
  <c r="AJ557" i="2" s="1"/>
  <c r="AL557" i="2"/>
  <c r="AN557" i="2"/>
  <c r="AM557" i="2" s="1"/>
  <c r="AO557" i="2"/>
  <c r="AP557" i="2"/>
  <c r="AQ557" i="2"/>
  <c r="AR557" i="2"/>
  <c r="AS557" i="2"/>
  <c r="AT557" i="2"/>
  <c r="AU557" i="2"/>
  <c r="AW557" i="2"/>
  <c r="AX557" i="2"/>
  <c r="AV557" i="2" s="1"/>
  <c r="AY557" i="2"/>
  <c r="AZ557" i="2"/>
  <c r="BA557" i="2"/>
  <c r="BC557" i="2"/>
  <c r="BB557" i="2" s="1"/>
  <c r="BD557" i="2"/>
  <c r="BF557" i="2"/>
  <c r="BG557" i="2"/>
  <c r="BE557" i="2" s="1"/>
  <c r="BI557" i="2"/>
  <c r="BH557" i="2" s="1"/>
  <c r="BJ557" i="2"/>
  <c r="BL557" i="2" a="1"/>
  <c r="BL557" i="2" s="1"/>
  <c r="BP557" i="2"/>
  <c r="BQ557" i="2"/>
  <c r="BR557" i="2"/>
  <c r="BS557" i="2"/>
  <c r="BT557" i="2"/>
  <c r="BU557" i="2"/>
  <c r="BV557" i="2"/>
  <c r="BW557" i="2"/>
  <c r="BX557" i="2"/>
  <c r="BY557" i="2"/>
  <c r="BZ557" i="2"/>
  <c r="CB557" i="2"/>
  <c r="CC557" i="2"/>
  <c r="CD557" i="2"/>
  <c r="CE557" i="2"/>
  <c r="CF557" i="2"/>
  <c r="CH557" i="2"/>
  <c r="CJ557" i="2"/>
  <c r="CK557" i="2"/>
  <c r="CI557" i="2" s="1"/>
  <c r="CL557" i="2"/>
  <c r="CN557" i="2"/>
  <c r="CM557" i="2" s="1"/>
  <c r="CP557" i="2"/>
  <c r="CQ557" i="2"/>
  <c r="CR557" i="2" s="1"/>
  <c r="CT557" i="2"/>
  <c r="CU557" i="2"/>
  <c r="CV557" i="2"/>
  <c r="CX557" i="2"/>
  <c r="DA557" i="2" s="1"/>
  <c r="CY557" i="2" a="1"/>
  <c r="CY557" i="2"/>
  <c r="CZ557" i="2" s="1"/>
  <c r="CW557" i="2" s="1"/>
  <c r="DC557" i="2"/>
  <c r="DD557" i="2" a="1"/>
  <c r="DD557" i="2"/>
  <c r="DE557" i="2"/>
  <c r="DB557" i="2" s="1"/>
  <c r="DF557" i="2"/>
  <c r="DG557" i="2"/>
  <c r="DH557" i="2"/>
  <c r="DI557" i="2"/>
  <c r="DJ557" i="2"/>
  <c r="DK557" i="2"/>
  <c r="DL557" i="2"/>
  <c r="DN557" i="2" a="1"/>
  <c r="DN557" i="2"/>
  <c r="DQ557" i="2" s="1"/>
  <c r="DO557" i="2"/>
  <c r="DS557" i="2"/>
  <c r="DT557" i="2"/>
  <c r="DV557" i="2"/>
  <c r="DU557" i="2" s="1"/>
  <c r="DW557" i="2"/>
  <c r="DY557" i="2"/>
  <c r="DZ557" i="2" s="1"/>
  <c r="EB557" i="2"/>
  <c r="ED557" i="2"/>
  <c r="EF557" i="2" s="1"/>
  <c r="EG557" i="2"/>
  <c r="EH557" i="2"/>
  <c r="EI557" i="2"/>
  <c r="EJ557" i="2"/>
  <c r="C558" i="2"/>
  <c r="G558" i="2"/>
  <c r="H558" i="2"/>
  <c r="J558" i="2"/>
  <c r="L558" i="2"/>
  <c r="N558" i="2"/>
  <c r="O558" i="2"/>
  <c r="P558" i="2"/>
  <c r="Q558" i="2"/>
  <c r="R558" i="2"/>
  <c r="S558" i="2"/>
  <c r="T558" i="2"/>
  <c r="U558" i="2"/>
  <c r="W558" i="2"/>
  <c r="X558" i="2"/>
  <c r="V558" i="2" s="1"/>
  <c r="Y558" i="2"/>
  <c r="AA558" i="2" a="1"/>
  <c r="AA558" i="2" s="1"/>
  <c r="AB558" i="2" a="1"/>
  <c r="AB558" i="2"/>
  <c r="AC558" i="2"/>
  <c r="AF558" i="2" a="1"/>
  <c r="AF558" i="2" s="1"/>
  <c r="AG558" i="2" s="1"/>
  <c r="AH558" i="2"/>
  <c r="AI558" i="2"/>
  <c r="AK558" i="2"/>
  <c r="AL558" i="2"/>
  <c r="AJ558" i="2" s="1"/>
  <c r="AN558" i="2"/>
  <c r="AM558" i="2" s="1"/>
  <c r="AO558" i="2"/>
  <c r="AQ558" i="2"/>
  <c r="AP558" i="2" s="1"/>
  <c r="AR558" i="2"/>
  <c r="AS558" i="2"/>
  <c r="AT558" i="2"/>
  <c r="AU558" i="2"/>
  <c r="AW558" i="2"/>
  <c r="AV558" i="2" s="1"/>
  <c r="AX558" i="2"/>
  <c r="AZ558" i="2"/>
  <c r="BA558" i="2"/>
  <c r="AY558" i="2" s="1"/>
  <c r="BC558" i="2"/>
  <c r="BB558" i="2" s="1"/>
  <c r="BD558" i="2"/>
  <c r="BE558" i="2"/>
  <c r="BF558" i="2"/>
  <c r="BG558" i="2"/>
  <c r="BI558" i="2"/>
  <c r="BJ558" i="2"/>
  <c r="BL558" i="2" a="1"/>
  <c r="BL558" i="2" s="1"/>
  <c r="BP558" i="2"/>
  <c r="BQ558" i="2"/>
  <c r="BR558" i="2"/>
  <c r="BS558" i="2"/>
  <c r="BT558" i="2"/>
  <c r="BU558" i="2"/>
  <c r="BV558" i="2"/>
  <c r="BK558" i="2" s="1"/>
  <c r="BW558" i="2"/>
  <c r="BX558" i="2"/>
  <c r="BY558" i="2"/>
  <c r="BZ558" i="2"/>
  <c r="CB558" i="2"/>
  <c r="CC558" i="2"/>
  <c r="CD558" i="2"/>
  <c r="CE558" i="2"/>
  <c r="CF558" i="2"/>
  <c r="CG558" i="2" s="1"/>
  <c r="CA558" i="2" s="1"/>
  <c r="CH558" i="2"/>
  <c r="CI558" i="2"/>
  <c r="CJ558" i="2"/>
  <c r="CK558" i="2"/>
  <c r="CL558" i="2"/>
  <c r="CN558" i="2"/>
  <c r="CM558" i="2" s="1"/>
  <c r="CP558" i="2"/>
  <c r="CS558" i="2" s="1"/>
  <c r="CQ558" i="2"/>
  <c r="CR558" i="2"/>
  <c r="CO558" i="2" s="1"/>
  <c r="CU558" i="2"/>
  <c r="CV558" i="2"/>
  <c r="CT558" i="2" s="1"/>
  <c r="CX558" i="2"/>
  <c r="CY558" i="2" a="1"/>
  <c r="CY558" i="2" s="1"/>
  <c r="DC558" i="2"/>
  <c r="DD558" i="2" a="1"/>
  <c r="DD558" i="2" s="1"/>
  <c r="DH558" i="2"/>
  <c r="DG558" i="2" s="1"/>
  <c r="DI558" i="2"/>
  <c r="DJ558" i="2"/>
  <c r="DK558" i="2"/>
  <c r="DL558" i="2"/>
  <c r="DN558" i="2" a="1"/>
  <c r="DN558" i="2" s="1"/>
  <c r="DQ558" i="2" s="1"/>
  <c r="DO558" i="2"/>
  <c r="DS558" i="2"/>
  <c r="DR558" i="2" s="1"/>
  <c r="DT558" i="2"/>
  <c r="DV558" i="2"/>
  <c r="DW558" i="2"/>
  <c r="DU558" i="2" s="1"/>
  <c r="DY558" i="2"/>
  <c r="DZ558" i="2" s="1"/>
  <c r="EB558" i="2"/>
  <c r="DX558" i="2" s="1"/>
  <c r="EC558" i="2"/>
  <c r="ED558" i="2"/>
  <c r="EF558" i="2" s="1"/>
  <c r="EE558" i="2"/>
  <c r="EG558" i="2"/>
  <c r="EH558" i="2"/>
  <c r="EI558" i="2" s="1"/>
  <c r="C559" i="2"/>
  <c r="H559" i="2"/>
  <c r="G559" i="2" s="1"/>
  <c r="J559" i="2"/>
  <c r="L559" i="2"/>
  <c r="N559" i="2"/>
  <c r="O559" i="2"/>
  <c r="P559" i="2"/>
  <c r="Q559" i="2"/>
  <c r="S559" i="2"/>
  <c r="T559" i="2"/>
  <c r="R559" i="2" s="1"/>
  <c r="U559" i="2"/>
  <c r="W559" i="2"/>
  <c r="X559" i="2"/>
  <c r="Y559" i="2"/>
  <c r="AA559" i="2" a="1"/>
  <c r="AA559" i="2"/>
  <c r="AD559" i="2" s="1"/>
  <c r="AB559" i="2" a="1"/>
  <c r="AB559" i="2"/>
  <c r="AC559" i="2"/>
  <c r="Z559" i="2" s="1"/>
  <c r="AF559" i="2" a="1"/>
  <c r="AF559" i="2" s="1"/>
  <c r="AG559" i="2" s="1"/>
  <c r="AE559" i="2" s="1"/>
  <c r="AH559" i="2"/>
  <c r="AI559" i="2"/>
  <c r="AK559" i="2"/>
  <c r="AL559" i="2"/>
  <c r="AJ559" i="2" s="1"/>
  <c r="AM559" i="2"/>
  <c r="AN559" i="2"/>
  <c r="AO559" i="2"/>
  <c r="AQ559" i="2"/>
  <c r="AR559" i="2"/>
  <c r="AT559" i="2"/>
  <c r="AS559" i="2" s="1"/>
  <c r="AU559" i="2"/>
  <c r="AW559" i="2"/>
  <c r="AV559" i="2" s="1"/>
  <c r="AX559" i="2"/>
  <c r="AZ559" i="2"/>
  <c r="BA559" i="2"/>
  <c r="AY559" i="2" s="1"/>
  <c r="BC559" i="2"/>
  <c r="BB559" i="2" s="1"/>
  <c r="BD559" i="2"/>
  <c r="BE559" i="2"/>
  <c r="BF559" i="2"/>
  <c r="BG559" i="2"/>
  <c r="BI559" i="2"/>
  <c r="BH559" i="2" s="1"/>
  <c r="BJ559" i="2"/>
  <c r="BL559" i="2" a="1"/>
  <c r="BL559" i="2"/>
  <c r="BM559" i="2" s="1"/>
  <c r="BP559" i="2"/>
  <c r="BQ559" i="2"/>
  <c r="BR559" i="2"/>
  <c r="BS559" i="2"/>
  <c r="BT559" i="2"/>
  <c r="BU559" i="2"/>
  <c r="BV559" i="2"/>
  <c r="BO559" i="2" s="1"/>
  <c r="BW559" i="2"/>
  <c r="BY559" i="2"/>
  <c r="BX559" i="2" s="1"/>
  <c r="BZ559" i="2"/>
  <c r="CB559" i="2"/>
  <c r="CC559" i="2"/>
  <c r="CD559" i="2"/>
  <c r="CF559" i="2" s="1"/>
  <c r="CG559" i="2" s="1"/>
  <c r="CE559" i="2"/>
  <c r="CH559" i="2"/>
  <c r="CJ559" i="2"/>
  <c r="CK559" i="2"/>
  <c r="CL559" i="2"/>
  <c r="CM559" i="2"/>
  <c r="CN559" i="2"/>
  <c r="CP559" i="2"/>
  <c r="CS559" i="2" s="1"/>
  <c r="CQ559" i="2"/>
  <c r="CU559" i="2"/>
  <c r="CV559" i="2"/>
  <c r="CT559" i="2" s="1"/>
  <c r="CX559" i="2"/>
  <c r="DA559" i="2" s="1"/>
  <c r="CY559" i="2" a="1"/>
  <c r="CY559" i="2"/>
  <c r="CZ559" i="2" s="1"/>
  <c r="CW559" i="2" s="1"/>
  <c r="DC559" i="2"/>
  <c r="DD559" i="2" a="1"/>
  <c r="DD559" i="2" s="1"/>
  <c r="DH559" i="2"/>
  <c r="DI559" i="2"/>
  <c r="DK559" i="2"/>
  <c r="DJ559" i="2" s="1"/>
  <c r="DL559" i="2"/>
  <c r="DN559" i="2" a="1"/>
  <c r="DN559" i="2" s="1"/>
  <c r="DQ559" i="2" s="1"/>
  <c r="DO559" i="2"/>
  <c r="DP559" i="2" s="1"/>
  <c r="DM559" i="2" s="1"/>
  <c r="DR559" i="2"/>
  <c r="DS559" i="2"/>
  <c r="DT559" i="2"/>
  <c r="DV559" i="2"/>
  <c r="DW559" i="2"/>
  <c r="DU559" i="2" s="1"/>
  <c r="DX559" i="2"/>
  <c r="DY559" i="2"/>
  <c r="EA559" i="2" s="1"/>
  <c r="DZ559" i="2"/>
  <c r="EB559" i="2"/>
  <c r="EC559" i="2"/>
  <c r="ED559" i="2"/>
  <c r="EE559" i="2"/>
  <c r="EF559" i="2"/>
  <c r="EH559" i="2"/>
  <c r="EJ559" i="2" s="1"/>
  <c r="C560" i="2"/>
  <c r="G560" i="2"/>
  <c r="H560" i="2"/>
  <c r="J560" i="2"/>
  <c r="L560" i="2"/>
  <c r="N560" i="2"/>
  <c r="O560" i="2"/>
  <c r="P560" i="2"/>
  <c r="M560" i="2" s="1"/>
  <c r="Q560" i="2"/>
  <c r="S560" i="2"/>
  <c r="T560" i="2"/>
  <c r="R560" i="2" s="1"/>
  <c r="U560" i="2"/>
  <c r="W560" i="2"/>
  <c r="X560" i="2"/>
  <c r="V560" i="2" s="1"/>
  <c r="Y560" i="2"/>
  <c r="AA560" i="2" a="1"/>
  <c r="AA560" i="2"/>
  <c r="AB560" i="2" a="1"/>
  <c r="AB560" i="2" s="1"/>
  <c r="AD560" i="2" s="1"/>
  <c r="AC560" i="2"/>
  <c r="AF560" i="2" a="1"/>
  <c r="AF560" i="2" s="1"/>
  <c r="AG560" i="2" s="1"/>
  <c r="AH560" i="2"/>
  <c r="AI560" i="2"/>
  <c r="AJ560" i="2"/>
  <c r="AK560" i="2"/>
  <c r="AL560" i="2"/>
  <c r="AM560" i="2"/>
  <c r="AN560" i="2"/>
  <c r="AO560" i="2"/>
  <c r="AQ560" i="2"/>
  <c r="AR560" i="2"/>
  <c r="AP560" i="2" s="1"/>
  <c r="AS560" i="2"/>
  <c r="AT560" i="2"/>
  <c r="AU560" i="2"/>
  <c r="AW560" i="2"/>
  <c r="AV560" i="2" s="1"/>
  <c r="AX560" i="2"/>
  <c r="AZ560" i="2"/>
  <c r="BA560" i="2"/>
  <c r="AY560" i="2" s="1"/>
  <c r="BC560" i="2"/>
  <c r="BB560" i="2" s="1"/>
  <c r="BD560" i="2"/>
  <c r="BF560" i="2"/>
  <c r="BE560" i="2" s="1"/>
  <c r="BG560" i="2"/>
  <c r="BH560" i="2"/>
  <c r="BI560" i="2"/>
  <c r="BJ560" i="2"/>
  <c r="BL560" i="2" a="1"/>
  <c r="BL560" i="2"/>
  <c r="BN560" i="2" s="1"/>
  <c r="BM560" i="2"/>
  <c r="BP560" i="2"/>
  <c r="BQ560" i="2"/>
  <c r="BR560" i="2"/>
  <c r="BS560" i="2"/>
  <c r="BT560" i="2"/>
  <c r="BU560" i="2"/>
  <c r="BK560" i="2" s="1"/>
  <c r="BV560" i="2"/>
  <c r="BW560" i="2"/>
  <c r="BY560" i="2"/>
  <c r="BZ560" i="2"/>
  <c r="BX560" i="2" s="1"/>
  <c r="CB560" i="2"/>
  <c r="CC560" i="2"/>
  <c r="CD560" i="2"/>
  <c r="CF560" i="2" s="1"/>
  <c r="CE560" i="2"/>
  <c r="CH560" i="2"/>
  <c r="CJ560" i="2"/>
  <c r="CI560" i="2" s="1"/>
  <c r="CK560" i="2"/>
  <c r="CL560" i="2"/>
  <c r="CN560" i="2"/>
  <c r="CM560" i="2" s="1"/>
  <c r="CP560" i="2"/>
  <c r="CQ560" i="2"/>
  <c r="CR560" i="2"/>
  <c r="CS560" i="2"/>
  <c r="CO560" i="2" s="1"/>
  <c r="CT560" i="2"/>
  <c r="CU560" i="2"/>
  <c r="CV560" i="2"/>
  <c r="CX560" i="2"/>
  <c r="CY560" i="2" a="1"/>
  <c r="CY560" i="2"/>
  <c r="CZ560" i="2" s="1"/>
  <c r="CW560" i="2" s="1"/>
  <c r="DA560" i="2"/>
  <c r="DC560" i="2"/>
  <c r="DF560" i="2" s="1"/>
  <c r="DD560" i="2" a="1"/>
  <c r="DD560" i="2"/>
  <c r="DE560" i="2" s="1"/>
  <c r="DB560" i="2" s="1"/>
  <c r="DH560" i="2"/>
  <c r="DI560" i="2"/>
  <c r="DG560" i="2" s="1"/>
  <c r="DJ560" i="2"/>
  <c r="DK560" i="2"/>
  <c r="DL560" i="2"/>
  <c r="DN560" i="2" a="1"/>
  <c r="DN560" i="2" s="1"/>
  <c r="DQ560" i="2" s="1"/>
  <c r="DO560" i="2"/>
  <c r="DS560" i="2"/>
  <c r="DR560" i="2" s="1"/>
  <c r="DT560" i="2"/>
  <c r="DV560" i="2"/>
  <c r="DU560" i="2" s="1"/>
  <c r="DW560" i="2"/>
  <c r="DX560" i="2"/>
  <c r="DY560" i="2"/>
  <c r="DZ560" i="2" s="1"/>
  <c r="EA560" i="2"/>
  <c r="EB560" i="2"/>
  <c r="EC560" i="2"/>
  <c r="ED560" i="2"/>
  <c r="EF560" i="2" s="1"/>
  <c r="EE560" i="2"/>
  <c r="EG560" i="2"/>
  <c r="EH560" i="2"/>
  <c r="EJ560" i="2" s="1"/>
  <c r="EI560" i="2"/>
  <c r="C561" i="2"/>
  <c r="G561" i="2"/>
  <c r="H561" i="2"/>
  <c r="J561" i="2"/>
  <c r="L561" i="2"/>
  <c r="N561" i="2"/>
  <c r="O561" i="2"/>
  <c r="P561" i="2"/>
  <c r="M561" i="2" s="1"/>
  <c r="Q561" i="2"/>
  <c r="S561" i="2"/>
  <c r="T561" i="2"/>
  <c r="U561" i="2"/>
  <c r="W561" i="2"/>
  <c r="X561" i="2"/>
  <c r="V561" i="2" s="1"/>
  <c r="Y561" i="2"/>
  <c r="AA561" i="2" a="1"/>
  <c r="AA561" i="2" s="1"/>
  <c r="AB561" i="2" a="1"/>
  <c r="AB561" i="2" s="1"/>
  <c r="AD561" i="2" s="1"/>
  <c r="Z561" i="2" s="1"/>
  <c r="AC561" i="2"/>
  <c r="AF561" i="2" a="1"/>
  <c r="AF561" i="2" s="1"/>
  <c r="AG561" i="2" s="1"/>
  <c r="AH561" i="2"/>
  <c r="AI561" i="2"/>
  <c r="AK561" i="2"/>
  <c r="AJ561" i="2" s="1"/>
  <c r="AL561" i="2"/>
  <c r="AN561" i="2"/>
  <c r="AM561" i="2" s="1"/>
  <c r="AO561" i="2"/>
  <c r="AP561" i="2"/>
  <c r="AQ561" i="2"/>
  <c r="AR561" i="2"/>
  <c r="AT561" i="2"/>
  <c r="AU561" i="2"/>
  <c r="AS561" i="2" s="1"/>
  <c r="AV561" i="2"/>
  <c r="AW561" i="2"/>
  <c r="AX561" i="2"/>
  <c r="AY561" i="2"/>
  <c r="AZ561" i="2"/>
  <c r="BA561" i="2"/>
  <c r="BC561" i="2"/>
  <c r="BB561" i="2" s="1"/>
  <c r="BD561" i="2"/>
  <c r="BE561" i="2"/>
  <c r="BF561" i="2"/>
  <c r="BG561" i="2"/>
  <c r="BI561" i="2"/>
  <c r="BH561" i="2" s="1"/>
  <c r="BJ561" i="2"/>
  <c r="BL561" i="2" a="1"/>
  <c r="BL561" i="2" s="1"/>
  <c r="BP561" i="2"/>
  <c r="BQ561" i="2"/>
  <c r="BR561" i="2"/>
  <c r="BS561" i="2"/>
  <c r="BT561" i="2"/>
  <c r="BU561" i="2"/>
  <c r="BV561" i="2"/>
  <c r="BW561" i="2"/>
  <c r="BY561" i="2"/>
  <c r="BZ561" i="2"/>
  <c r="BX561" i="2" s="1"/>
  <c r="CB561" i="2"/>
  <c r="CC561" i="2"/>
  <c r="CD561" i="2"/>
  <c r="CF561" i="2" s="1"/>
  <c r="CE561" i="2"/>
  <c r="CH561" i="2"/>
  <c r="CI561" i="2"/>
  <c r="CJ561" i="2"/>
  <c r="CK561" i="2"/>
  <c r="CL561" i="2"/>
  <c r="CN561" i="2"/>
  <c r="CM561" i="2" s="1"/>
  <c r="CP561" i="2"/>
  <c r="CR561" i="2" s="1"/>
  <c r="CQ561" i="2"/>
  <c r="CS561" i="2"/>
  <c r="CU561" i="2"/>
  <c r="CV561" i="2"/>
  <c r="CT561" i="2" s="1"/>
  <c r="CX561" i="2"/>
  <c r="CY561" i="2" a="1"/>
  <c r="CY561" i="2" s="1"/>
  <c r="CZ561" i="2" s="1"/>
  <c r="CW561" i="2" s="1"/>
  <c r="DC561" i="2"/>
  <c r="DD561" i="2" a="1"/>
  <c r="DD561" i="2"/>
  <c r="DE561" i="2"/>
  <c r="DB561" i="2" s="1"/>
  <c r="DF561" i="2"/>
  <c r="DG561" i="2"/>
  <c r="DH561" i="2"/>
  <c r="DI561" i="2"/>
  <c r="DK561" i="2"/>
  <c r="DL561" i="2"/>
  <c r="DJ561" i="2" s="1"/>
  <c r="DN561" i="2" a="1"/>
  <c r="DN561" i="2" s="1"/>
  <c r="DQ561" i="2" s="1"/>
  <c r="DO561" i="2"/>
  <c r="DS561" i="2"/>
  <c r="DT561" i="2"/>
  <c r="DV561" i="2"/>
  <c r="DU561" i="2" s="1"/>
  <c r="DW561" i="2"/>
  <c r="DY561" i="2"/>
  <c r="DZ561" i="2" s="1"/>
  <c r="EB561" i="2"/>
  <c r="DX561" i="2" s="1"/>
  <c r="ED561" i="2"/>
  <c r="EF561" i="2" s="1"/>
  <c r="EG561" i="2"/>
  <c r="EH561" i="2"/>
  <c r="EI561" i="2"/>
  <c r="EJ561" i="2"/>
  <c r="C562" i="2"/>
  <c r="G562" i="2"/>
  <c r="H562" i="2"/>
  <c r="J562" i="2"/>
  <c r="L562" i="2"/>
  <c r="N562" i="2"/>
  <c r="O562" i="2"/>
  <c r="P562" i="2"/>
  <c r="Q562" i="2"/>
  <c r="S562" i="2"/>
  <c r="T562" i="2"/>
  <c r="U562" i="2"/>
  <c r="W562" i="2"/>
  <c r="X562" i="2"/>
  <c r="V562" i="2" s="1"/>
  <c r="Y562" i="2"/>
  <c r="AA562" i="2" a="1"/>
  <c r="AA562" i="2"/>
  <c r="AB562" i="2" a="1"/>
  <c r="AB562" i="2"/>
  <c r="AC562" i="2"/>
  <c r="AD562" i="2"/>
  <c r="Z562" i="2" s="1"/>
  <c r="AF562" i="2" a="1"/>
  <c r="AF562" i="2"/>
  <c r="AG562" i="2"/>
  <c r="AH562" i="2"/>
  <c r="AI562" i="2"/>
  <c r="AE562" i="2" s="1"/>
  <c r="AK562" i="2"/>
  <c r="AL562" i="2"/>
  <c r="AJ562" i="2" s="1"/>
  <c r="AM562" i="2"/>
  <c r="AN562" i="2"/>
  <c r="AO562" i="2"/>
  <c r="AQ562" i="2"/>
  <c r="AP562" i="2" s="1"/>
  <c r="AR562" i="2"/>
  <c r="AT562" i="2"/>
  <c r="AU562" i="2"/>
  <c r="AS562" i="2" s="1"/>
  <c r="AV562" i="2"/>
  <c r="AW562" i="2"/>
  <c r="AX562" i="2"/>
  <c r="AY562" i="2"/>
  <c r="AZ562" i="2"/>
  <c r="BA562" i="2"/>
  <c r="BC562" i="2"/>
  <c r="BB562" i="2" s="1"/>
  <c r="BD562" i="2"/>
  <c r="BF562" i="2"/>
  <c r="BG562" i="2"/>
  <c r="BE562" i="2" s="1"/>
  <c r="BI562" i="2"/>
  <c r="BJ562" i="2"/>
  <c r="BL562" i="2" a="1"/>
  <c r="BL562" i="2" s="1"/>
  <c r="BP562" i="2"/>
  <c r="BQ562" i="2"/>
  <c r="BR562" i="2"/>
  <c r="BS562" i="2"/>
  <c r="BT562" i="2"/>
  <c r="BU562" i="2"/>
  <c r="BO562" i="2" s="1"/>
  <c r="BV562" i="2"/>
  <c r="BK562" i="2" s="1"/>
  <c r="BW562" i="2"/>
  <c r="BY562" i="2"/>
  <c r="BX562" i="2" s="1"/>
  <c r="BZ562" i="2"/>
  <c r="CB562" i="2"/>
  <c r="CC562" i="2"/>
  <c r="CD562" i="2"/>
  <c r="CF562" i="2" s="1"/>
  <c r="CG562" i="2" s="1"/>
  <c r="CA562" i="2" s="1"/>
  <c r="CE562" i="2"/>
  <c r="CH562" i="2"/>
  <c r="CI562" i="2"/>
  <c r="CJ562" i="2"/>
  <c r="CK562" i="2"/>
  <c r="CL562" i="2"/>
  <c r="CN562" i="2"/>
  <c r="CM562" i="2" s="1"/>
  <c r="CP562" i="2"/>
  <c r="CS562" i="2" s="1"/>
  <c r="CQ562" i="2"/>
  <c r="CU562" i="2"/>
  <c r="CV562" i="2"/>
  <c r="CT562" i="2" s="1"/>
  <c r="CX562" i="2"/>
  <c r="CY562" i="2" a="1"/>
  <c r="CY562" i="2" s="1"/>
  <c r="DC562" i="2"/>
  <c r="DD562" i="2" a="1"/>
  <c r="DD562" i="2" s="1"/>
  <c r="DH562" i="2"/>
  <c r="DG562" i="2" s="1"/>
  <c r="DI562" i="2"/>
  <c r="DK562" i="2"/>
  <c r="DL562" i="2"/>
  <c r="DJ562" i="2" s="1"/>
  <c r="DM562" i="2"/>
  <c r="DN562" i="2" a="1"/>
  <c r="DN562" i="2" s="1"/>
  <c r="DO562" i="2"/>
  <c r="DP562" i="2" s="1"/>
  <c r="DQ562" i="2"/>
  <c r="DS562" i="2"/>
  <c r="DR562" i="2" s="1"/>
  <c r="DT562" i="2"/>
  <c r="DU562" i="2"/>
  <c r="DV562" i="2"/>
  <c r="DW562" i="2"/>
  <c r="DY562" i="2"/>
  <c r="EA562" i="2" s="1"/>
  <c r="DZ562" i="2"/>
  <c r="EB562" i="2"/>
  <c r="DX562" i="2" s="1"/>
  <c r="EC562" i="2"/>
  <c r="ED562" i="2"/>
  <c r="EF562" i="2" s="1"/>
  <c r="EE562" i="2"/>
  <c r="EH562" i="2"/>
  <c r="EG562" i="2" s="1"/>
  <c r="EI562" i="2"/>
  <c r="C563" i="2"/>
  <c r="G563" i="2"/>
  <c r="H563" i="2"/>
  <c r="J563" i="2"/>
  <c r="L563" i="2"/>
  <c r="I563" i="2" s="1"/>
  <c r="N563" i="2"/>
  <c r="O563" i="2"/>
  <c r="P563" i="2"/>
  <c r="Q563" i="2"/>
  <c r="S563" i="2"/>
  <c r="T563" i="2"/>
  <c r="R563" i="2" s="1"/>
  <c r="U563" i="2"/>
  <c r="W563" i="2"/>
  <c r="X563" i="2"/>
  <c r="Y563" i="2"/>
  <c r="AA563" i="2" a="1"/>
  <c r="AA563" i="2"/>
  <c r="AB563" i="2" a="1"/>
  <c r="AB563" i="2"/>
  <c r="AC563" i="2"/>
  <c r="Z563" i="2" s="1"/>
  <c r="AD563" i="2"/>
  <c r="AF563" i="2" a="1"/>
  <c r="AF563" i="2" s="1"/>
  <c r="AG563" i="2"/>
  <c r="AH563" i="2"/>
  <c r="AI563" i="2"/>
  <c r="AE563" i="2" s="1"/>
  <c r="AK563" i="2"/>
  <c r="AL563" i="2"/>
  <c r="AJ563" i="2" s="1"/>
  <c r="AN563" i="2"/>
  <c r="AO563" i="2"/>
  <c r="AM563" i="2" s="1"/>
  <c r="AQ563" i="2"/>
  <c r="AR563" i="2"/>
  <c r="AT563" i="2"/>
  <c r="AS563" i="2" s="1"/>
  <c r="AU563" i="2"/>
  <c r="AW563" i="2"/>
  <c r="AV563" i="2" s="1"/>
  <c r="AX563" i="2"/>
  <c r="AY563" i="2"/>
  <c r="AZ563" i="2"/>
  <c r="BA563" i="2"/>
  <c r="BC563" i="2"/>
  <c r="BB563" i="2" s="1"/>
  <c r="BD563" i="2"/>
  <c r="BF563" i="2"/>
  <c r="BG563" i="2"/>
  <c r="BE563" i="2" s="1"/>
  <c r="BI563" i="2"/>
  <c r="BH563" i="2" s="1"/>
  <c r="BJ563" i="2"/>
  <c r="BK563" i="2"/>
  <c r="BL563" i="2" a="1"/>
  <c r="BL563" i="2"/>
  <c r="BM563" i="2" s="1"/>
  <c r="BN563" i="2"/>
  <c r="BP563" i="2"/>
  <c r="BQ563" i="2"/>
  <c r="BR563" i="2"/>
  <c r="BS563" i="2"/>
  <c r="BT563" i="2"/>
  <c r="BU563" i="2"/>
  <c r="BV563" i="2"/>
  <c r="BW563" i="2"/>
  <c r="BO563" i="2" s="1"/>
  <c r="BY563" i="2"/>
  <c r="BX563" i="2" s="1"/>
  <c r="BZ563" i="2"/>
  <c r="CB563" i="2"/>
  <c r="CC563" i="2"/>
  <c r="CD563" i="2"/>
  <c r="CE563" i="2"/>
  <c r="CF563" i="2"/>
  <c r="CG563" i="2" s="1"/>
  <c r="CH563" i="2"/>
  <c r="CJ563" i="2"/>
  <c r="CK563" i="2"/>
  <c r="CL563" i="2"/>
  <c r="CN563" i="2"/>
  <c r="CM563" i="2" s="1"/>
  <c r="CP563" i="2"/>
  <c r="CS563" i="2" s="1"/>
  <c r="CQ563" i="2"/>
  <c r="CT563" i="2"/>
  <c r="CU563" i="2"/>
  <c r="CV563" i="2"/>
  <c r="CX563" i="2"/>
  <c r="DA563" i="2" s="1"/>
  <c r="CY563" i="2" a="1"/>
  <c r="CY563" i="2"/>
  <c r="CZ563" i="2" s="1"/>
  <c r="CW563" i="2" s="1"/>
  <c r="DB563" i="2"/>
  <c r="DC563" i="2"/>
  <c r="DD563" i="2" a="1"/>
  <c r="DD563" i="2"/>
  <c r="DE563" i="2" s="1"/>
  <c r="DF563" i="2"/>
  <c r="DH563" i="2"/>
  <c r="DI563" i="2"/>
  <c r="DK563" i="2"/>
  <c r="DJ563" i="2" s="1"/>
  <c r="DL563" i="2"/>
  <c r="DN563" i="2" a="1"/>
  <c r="DN563" i="2" s="1"/>
  <c r="DQ563" i="2" s="1"/>
  <c r="DO563" i="2"/>
  <c r="DP563" i="2"/>
  <c r="DM563" i="2" s="1"/>
  <c r="DR563" i="2"/>
  <c r="DS563" i="2"/>
  <c r="DT563" i="2"/>
  <c r="DU563" i="2"/>
  <c r="DV563" i="2"/>
  <c r="DW563" i="2"/>
  <c r="DX563" i="2"/>
  <c r="DY563" i="2"/>
  <c r="EA563" i="2" s="1"/>
  <c r="DZ563" i="2"/>
  <c r="EB563" i="2"/>
  <c r="EC563" i="2"/>
  <c r="ED563" i="2"/>
  <c r="EE563" i="2"/>
  <c r="EF563" i="2"/>
  <c r="EH563" i="2"/>
  <c r="EJ563" i="2" s="1"/>
  <c r="C564" i="2"/>
  <c r="G564" i="2"/>
  <c r="H564" i="2"/>
  <c r="J564" i="2"/>
  <c r="I564" i="2"/>
  <c r="L564" i="2"/>
  <c r="N564" i="2"/>
  <c r="O564" i="2"/>
  <c r="P564" i="2"/>
  <c r="Q564" i="2"/>
  <c r="S564" i="2"/>
  <c r="T564" i="2"/>
  <c r="R564" i="2" s="1"/>
  <c r="U564" i="2"/>
  <c r="W564" i="2"/>
  <c r="X564" i="2"/>
  <c r="Y564" i="2"/>
  <c r="AA564" i="2" a="1"/>
  <c r="AA564" i="2"/>
  <c r="AB564" i="2" a="1"/>
  <c r="AB564" i="2"/>
  <c r="AD564" i="2" s="1"/>
  <c r="AC564" i="2"/>
  <c r="Z564" i="2" s="1"/>
  <c r="AF564" i="2" a="1"/>
  <c r="AF564" i="2" s="1"/>
  <c r="AG564" i="2" s="1"/>
  <c r="AH564" i="2"/>
  <c r="AI564" i="2"/>
  <c r="AK564" i="2"/>
  <c r="AJ564" i="2" s="1"/>
  <c r="AL564" i="2"/>
  <c r="AM564" i="2"/>
  <c r="AN564" i="2"/>
  <c r="AO564" i="2"/>
  <c r="AP564" i="2"/>
  <c r="AQ564" i="2"/>
  <c r="AR564" i="2"/>
  <c r="AS564" i="2"/>
  <c r="AT564" i="2"/>
  <c r="AU564" i="2"/>
  <c r="AW564" i="2"/>
  <c r="AV564" i="2" s="1"/>
  <c r="AX564" i="2"/>
  <c r="AY564" i="2"/>
  <c r="AZ564" i="2"/>
  <c r="BA564" i="2"/>
  <c r="BC564" i="2"/>
  <c r="BB564" i="2" s="1"/>
  <c r="BD564" i="2"/>
  <c r="BF564" i="2"/>
  <c r="BE564" i="2" s="1"/>
  <c r="BG564" i="2"/>
  <c r="BH564" i="2"/>
  <c r="BI564" i="2"/>
  <c r="BJ564" i="2"/>
  <c r="BL564" i="2" a="1"/>
  <c r="BL564" i="2"/>
  <c r="BN564" i="2" s="1"/>
  <c r="BM564" i="2"/>
  <c r="BP564" i="2"/>
  <c r="BQ564" i="2"/>
  <c r="BR564" i="2"/>
  <c r="BS564" i="2"/>
  <c r="BT564" i="2"/>
  <c r="BU564" i="2"/>
  <c r="BK564" i="2" s="1"/>
  <c r="BV564" i="2"/>
  <c r="BW564" i="2"/>
  <c r="BO564" i="2" s="1"/>
  <c r="BX564" i="2"/>
  <c r="BY564" i="2"/>
  <c r="BZ564" i="2"/>
  <c r="CB564" i="2"/>
  <c r="CC564" i="2"/>
  <c r="CD564" i="2"/>
  <c r="CE564" i="2"/>
  <c r="CF564" i="2"/>
  <c r="CH564" i="2"/>
  <c r="CJ564" i="2"/>
  <c r="CK564" i="2"/>
  <c r="CL564" i="2"/>
  <c r="CN564" i="2"/>
  <c r="CM564" i="2" s="1"/>
  <c r="CP564" i="2"/>
  <c r="CQ564" i="2"/>
  <c r="CR564" i="2"/>
  <c r="CS564" i="2"/>
  <c r="CU564" i="2"/>
  <c r="CT564" i="2" s="1"/>
  <c r="CV564" i="2"/>
  <c r="CX564" i="2"/>
  <c r="DA564" i="2" s="1"/>
  <c r="CY564" i="2" a="1"/>
  <c r="CY564" i="2"/>
  <c r="CZ564" i="2" s="1"/>
  <c r="CW564" i="2" s="1"/>
  <c r="DC564" i="2"/>
  <c r="DF564" i="2" s="1"/>
  <c r="DD564" i="2" a="1"/>
  <c r="DD564" i="2"/>
  <c r="DE564" i="2" s="1"/>
  <c r="DB564" i="2" s="1"/>
  <c r="DG564" i="2"/>
  <c r="DH564" i="2"/>
  <c r="DI564" i="2"/>
  <c r="DJ564" i="2"/>
  <c r="DK564" i="2"/>
  <c r="DL564" i="2"/>
  <c r="DN564" i="2" a="1"/>
  <c r="DN564" i="2" s="1"/>
  <c r="DQ564" i="2" s="1"/>
  <c r="DO564" i="2"/>
  <c r="DP564" i="2" s="1"/>
  <c r="DM564" i="2" s="1"/>
  <c r="DS564" i="2"/>
  <c r="DR564" i="2" s="1"/>
  <c r="DT564" i="2"/>
  <c r="DV564" i="2"/>
  <c r="DU564" i="2" s="1"/>
  <c r="DW564" i="2"/>
  <c r="DX564" i="2"/>
  <c r="DY564" i="2"/>
  <c r="DZ564" i="2" s="1"/>
  <c r="EB564" i="2"/>
  <c r="EC564" i="2"/>
  <c r="ED564" i="2"/>
  <c r="EF564" i="2" s="1"/>
  <c r="EE564" i="2"/>
  <c r="EG564" i="2"/>
  <c r="EH564" i="2"/>
  <c r="EJ564" i="2" s="1"/>
  <c r="EI564" i="2"/>
  <c r="C565" i="2"/>
  <c r="G565" i="2"/>
  <c r="H565" i="2"/>
  <c r="J565" i="2"/>
  <c r="I565" i="2"/>
  <c r="L565" i="2"/>
  <c r="N565" i="2"/>
  <c r="O565" i="2"/>
  <c r="P565" i="2"/>
  <c r="M565" i="2" s="1"/>
  <c r="Q565" i="2"/>
  <c r="S565" i="2"/>
  <c r="T565" i="2"/>
  <c r="U565" i="2"/>
  <c r="W565" i="2"/>
  <c r="X565" i="2"/>
  <c r="V565" i="2" s="1"/>
  <c r="Y565" i="2"/>
  <c r="AA565" i="2" a="1"/>
  <c r="AA565" i="2" s="1"/>
  <c r="AB565" i="2" a="1"/>
  <c r="AB565" i="2" s="1"/>
  <c r="AD565" i="2" s="1"/>
  <c r="Z565" i="2" s="1"/>
  <c r="AC565" i="2"/>
  <c r="AF565" i="2" a="1"/>
  <c r="AF565" i="2"/>
  <c r="AG565" i="2"/>
  <c r="AH565" i="2"/>
  <c r="AI565" i="2"/>
  <c r="AK565" i="2"/>
  <c r="AJ565" i="2" s="1"/>
  <c r="AL565" i="2"/>
  <c r="AM565" i="2"/>
  <c r="AN565" i="2"/>
  <c r="AO565" i="2"/>
  <c r="AP565" i="2"/>
  <c r="AQ565" i="2"/>
  <c r="AR565" i="2"/>
  <c r="AT565" i="2"/>
  <c r="AU565" i="2"/>
  <c r="AS565" i="2" s="1"/>
  <c r="AW565" i="2"/>
  <c r="AV565" i="2" s="1"/>
  <c r="AX565" i="2"/>
  <c r="AY565" i="2"/>
  <c r="AZ565" i="2"/>
  <c r="BA565" i="2"/>
  <c r="BC565" i="2"/>
  <c r="BB565" i="2" s="1"/>
  <c r="BD565" i="2"/>
  <c r="BF565" i="2"/>
  <c r="BE565" i="2" s="1"/>
  <c r="BG565" i="2"/>
  <c r="BI565" i="2"/>
  <c r="BH565" i="2" s="1"/>
  <c r="BJ565" i="2"/>
  <c r="BL565" i="2" a="1"/>
  <c r="BL565" i="2" s="1"/>
  <c r="BP565" i="2"/>
  <c r="BQ565" i="2"/>
  <c r="BR565" i="2"/>
  <c r="BS565" i="2"/>
  <c r="BT565" i="2"/>
  <c r="BU565" i="2"/>
  <c r="BK565" i="2" s="1"/>
  <c r="BV565" i="2"/>
  <c r="BW565" i="2"/>
  <c r="BX565" i="2"/>
  <c r="BY565" i="2"/>
  <c r="BZ565" i="2"/>
  <c r="CB565" i="2"/>
  <c r="CC565" i="2"/>
  <c r="CD565" i="2"/>
  <c r="CE565" i="2"/>
  <c r="CF565" i="2"/>
  <c r="CH565" i="2"/>
  <c r="CJ565" i="2"/>
  <c r="CK565" i="2"/>
  <c r="CI565" i="2" s="1"/>
  <c r="CL565" i="2"/>
  <c r="CN565" i="2"/>
  <c r="CM565" i="2" s="1"/>
  <c r="CP565" i="2"/>
  <c r="CR565" i="2" s="1"/>
  <c r="CQ565" i="2"/>
  <c r="CS565" i="2" s="1"/>
  <c r="CU565" i="2"/>
  <c r="CV565" i="2"/>
  <c r="CT565" i="2" s="1"/>
  <c r="CX565" i="2"/>
  <c r="CY565" i="2" a="1"/>
  <c r="CY565" i="2"/>
  <c r="CZ565" i="2" s="1"/>
  <c r="CW565" i="2" s="1"/>
  <c r="DC565" i="2"/>
  <c r="DD565" i="2" a="1"/>
  <c r="DD565" i="2"/>
  <c r="DE565" i="2" s="1"/>
  <c r="DB565" i="2" s="1"/>
  <c r="DG565" i="2"/>
  <c r="DH565" i="2"/>
  <c r="DI565" i="2"/>
  <c r="DK565" i="2"/>
  <c r="DL565" i="2"/>
  <c r="DJ565" i="2" s="1"/>
  <c r="DN565" i="2" a="1"/>
  <c r="DN565" i="2"/>
  <c r="DQ565" i="2" s="1"/>
  <c r="DO565" i="2"/>
  <c r="DS565" i="2"/>
  <c r="DT565" i="2"/>
  <c r="DU565" i="2"/>
  <c r="DV565" i="2"/>
  <c r="DW565" i="2"/>
  <c r="DY565" i="2"/>
  <c r="DZ565" i="2" s="1"/>
  <c r="EB565" i="2"/>
  <c r="ED565" i="2"/>
  <c r="EF565" i="2" s="1"/>
  <c r="EG565" i="2"/>
  <c r="EH565" i="2"/>
  <c r="EI565" i="2"/>
  <c r="EJ565" i="2"/>
  <c r="C566" i="2"/>
  <c r="G566" i="2"/>
  <c r="H566" i="2"/>
  <c r="J566" i="2"/>
  <c r="I566" i="2" s="1"/>
  <c r="L566" i="2"/>
  <c r="N566" i="2"/>
  <c r="O566" i="2"/>
  <c r="P566" i="2"/>
  <c r="Q566" i="2"/>
  <c r="S566" i="2"/>
  <c r="T566" i="2"/>
  <c r="R566" i="2" s="1"/>
  <c r="U566" i="2"/>
  <c r="W566" i="2"/>
  <c r="X566" i="2"/>
  <c r="V566" i="2" s="1"/>
  <c r="Y566" i="2"/>
  <c r="AA566" i="2" a="1"/>
  <c r="AA566" i="2"/>
  <c r="AB566" i="2" a="1"/>
  <c r="AB566" i="2"/>
  <c r="AD566" i="2" s="1"/>
  <c r="Z566" i="2" s="1"/>
  <c r="AC566" i="2"/>
  <c r="AF566" i="2" a="1"/>
  <c r="AF566" i="2" s="1"/>
  <c r="AG566" i="2" s="1"/>
  <c r="AH566" i="2"/>
  <c r="AI566" i="2"/>
  <c r="AK566" i="2"/>
  <c r="AL566" i="2"/>
  <c r="AN566" i="2"/>
  <c r="AM566" i="2" s="1"/>
  <c r="AO566" i="2"/>
  <c r="AQ566" i="2"/>
  <c r="AP566" i="2" s="1"/>
  <c r="AR566" i="2"/>
  <c r="AS566" i="2"/>
  <c r="AT566" i="2"/>
  <c r="AU566" i="2"/>
  <c r="AW566" i="2"/>
  <c r="AV566" i="2" s="1"/>
  <c r="AX566" i="2"/>
  <c r="AZ566" i="2"/>
  <c r="BA566" i="2"/>
  <c r="AY566" i="2" s="1"/>
  <c r="BB566" i="2"/>
  <c r="BC566" i="2"/>
  <c r="BD566" i="2"/>
  <c r="BE566" i="2"/>
  <c r="BF566" i="2"/>
  <c r="BG566" i="2"/>
  <c r="BI566" i="2"/>
  <c r="BJ566" i="2"/>
  <c r="BK566" i="2"/>
  <c r="BL566" i="2" a="1"/>
  <c r="BL566" i="2"/>
  <c r="BM566" i="2" s="1"/>
  <c r="BN566" i="2"/>
  <c r="BP566" i="2"/>
  <c r="BQ566" i="2"/>
  <c r="BR566" i="2"/>
  <c r="BS566" i="2"/>
  <c r="BT566" i="2"/>
  <c r="BU566" i="2"/>
  <c r="BV566" i="2"/>
  <c r="BW566" i="2"/>
  <c r="BY566" i="2"/>
  <c r="BX566" i="2" s="1"/>
  <c r="BZ566" i="2"/>
  <c r="CB566" i="2"/>
  <c r="CC566" i="2"/>
  <c r="CD566" i="2"/>
  <c r="CF566" i="2" s="1"/>
  <c r="CG566" i="2" s="1"/>
  <c r="CA566" i="2" s="1"/>
  <c r="CE566" i="2"/>
  <c r="CH566" i="2"/>
  <c r="CI566" i="2"/>
  <c r="CJ566" i="2"/>
  <c r="CK566" i="2"/>
  <c r="CL566" i="2"/>
  <c r="CN566" i="2"/>
  <c r="CM566" i="2" s="1"/>
  <c r="CP566" i="2"/>
  <c r="CS566" i="2" s="1"/>
  <c r="CO566" i="2" s="1"/>
  <c r="CQ566" i="2"/>
  <c r="CR566" i="2"/>
  <c r="CT566" i="2"/>
  <c r="CU566" i="2"/>
  <c r="CV566" i="2"/>
  <c r="CX566" i="2"/>
  <c r="CY566" i="2" a="1"/>
  <c r="CY566" i="2" s="1"/>
  <c r="DC566" i="2"/>
  <c r="DF566" i="2" s="1"/>
  <c r="DD566" i="2" a="1"/>
  <c r="DD566" i="2"/>
  <c r="DE566" i="2"/>
  <c r="DB566" i="2" s="1"/>
  <c r="DH566" i="2"/>
  <c r="DG566" i="2" s="1"/>
  <c r="DI566" i="2"/>
  <c r="DJ566" i="2"/>
  <c r="DK566" i="2"/>
  <c r="DL566" i="2"/>
  <c r="DN566" i="2" a="1"/>
  <c r="DN566" i="2" s="1"/>
  <c r="DQ566" i="2" s="1"/>
  <c r="DO566" i="2"/>
  <c r="DS566" i="2"/>
  <c r="DR566" i="2" s="1"/>
  <c r="DT566" i="2"/>
  <c r="DV566" i="2"/>
  <c r="DW566" i="2"/>
  <c r="DU566" i="2" s="1"/>
  <c r="DY566" i="2"/>
  <c r="EA566" i="2" s="1"/>
  <c r="DZ566" i="2"/>
  <c r="EB566" i="2"/>
  <c r="DX566" i="2" s="1"/>
  <c r="EC566" i="2"/>
  <c r="ED566" i="2"/>
  <c r="EF566" i="2" s="1"/>
  <c r="EE566" i="2"/>
  <c r="EG566" i="2"/>
  <c r="EH566" i="2"/>
  <c r="EJ566" i="2" s="1"/>
  <c r="EI566" i="2"/>
  <c r="C567" i="2"/>
  <c r="H567" i="2"/>
  <c r="G567" i="2" s="1"/>
  <c r="J567" i="2"/>
  <c r="L567" i="2"/>
  <c r="N567" i="2"/>
  <c r="O567" i="2"/>
  <c r="P567" i="2"/>
  <c r="Q567" i="2"/>
  <c r="S567" i="2"/>
  <c r="T567" i="2"/>
  <c r="R567" i="2" s="1"/>
  <c r="U567" i="2"/>
  <c r="W567" i="2"/>
  <c r="X567" i="2"/>
  <c r="Y567" i="2"/>
  <c r="V567" i="2" s="1"/>
  <c r="AA567" i="2" a="1"/>
  <c r="AA567" i="2"/>
  <c r="AB567" i="2" a="1"/>
  <c r="AB567" i="2"/>
  <c r="AD567" i="2" s="1"/>
  <c r="Z567" i="2" s="1"/>
  <c r="AC567" i="2"/>
  <c r="AF567" i="2" a="1"/>
  <c r="AF567" i="2" s="1"/>
  <c r="AG567" i="2"/>
  <c r="AH567" i="2"/>
  <c r="AI567" i="2"/>
  <c r="AE567" i="2" s="1"/>
  <c r="AJ567" i="2"/>
  <c r="AK567" i="2"/>
  <c r="AL567" i="2"/>
  <c r="AM567" i="2"/>
  <c r="AN567" i="2"/>
  <c r="AO567" i="2"/>
  <c r="AQ567" i="2"/>
  <c r="AR567" i="2"/>
  <c r="AS567" i="2"/>
  <c r="AT567" i="2"/>
  <c r="AU567" i="2"/>
  <c r="AW567" i="2"/>
  <c r="AV567" i="2" s="1"/>
  <c r="AX567" i="2"/>
  <c r="AZ567" i="2"/>
  <c r="BA567" i="2"/>
  <c r="AY567" i="2" s="1"/>
  <c r="BB567" i="2"/>
  <c r="BC567" i="2"/>
  <c r="BD567" i="2"/>
  <c r="BE567" i="2"/>
  <c r="BF567" i="2"/>
  <c r="BG567" i="2"/>
  <c r="BI567" i="2"/>
  <c r="BH567" i="2" s="1"/>
  <c r="BJ567" i="2"/>
  <c r="BL567" i="2" a="1"/>
  <c r="BL567" i="2"/>
  <c r="BM567" i="2" s="1"/>
  <c r="BP567" i="2"/>
  <c r="BQ567" i="2"/>
  <c r="BR567" i="2"/>
  <c r="BS567" i="2"/>
  <c r="BT567" i="2"/>
  <c r="BU567" i="2"/>
  <c r="BV567" i="2"/>
  <c r="BK567" i="2" s="1"/>
  <c r="BW567" i="2"/>
  <c r="BO567" i="2" s="1"/>
  <c r="BY567" i="2"/>
  <c r="BX567" i="2" s="1"/>
  <c r="BZ567" i="2"/>
  <c r="CB567" i="2"/>
  <c r="CC567" i="2"/>
  <c r="CD567" i="2"/>
  <c r="CF567" i="2" s="1"/>
  <c r="CG567" i="2" s="1"/>
  <c r="CE567" i="2"/>
  <c r="CH567" i="2"/>
  <c r="CJ567" i="2"/>
  <c r="CI567" i="2" s="1"/>
  <c r="CK567" i="2"/>
  <c r="CL567" i="2"/>
  <c r="CM567" i="2"/>
  <c r="CN567" i="2"/>
  <c r="CO567" i="2"/>
  <c r="CP567" i="2"/>
  <c r="CS567" i="2" s="1"/>
  <c r="CQ567" i="2"/>
  <c r="CR567" i="2"/>
  <c r="CU567" i="2"/>
  <c r="CT567" i="2" s="1"/>
  <c r="CV567" i="2"/>
  <c r="CX567" i="2"/>
  <c r="DA567" i="2" s="1"/>
  <c r="CY567" i="2" a="1"/>
  <c r="CY567" i="2"/>
  <c r="CZ567" i="2" s="1"/>
  <c r="CW567" i="2" s="1"/>
  <c r="DC567" i="2"/>
  <c r="DD567" i="2" a="1"/>
  <c r="DD567" i="2" s="1"/>
  <c r="DH567" i="2"/>
  <c r="DI567" i="2"/>
  <c r="DJ567" i="2"/>
  <c r="DK567" i="2"/>
  <c r="DL567" i="2"/>
  <c r="DN567" i="2" a="1"/>
  <c r="DN567" i="2" s="1"/>
  <c r="DP567" i="2" s="1"/>
  <c r="DM567" i="2" s="1"/>
  <c r="DO567" i="2"/>
  <c r="DR567" i="2"/>
  <c r="DS567" i="2"/>
  <c r="DT567" i="2"/>
  <c r="DU567" i="2"/>
  <c r="DV567" i="2"/>
  <c r="DW567" i="2"/>
  <c r="DX567" i="2"/>
  <c r="DY567" i="2"/>
  <c r="DZ567" i="2"/>
  <c r="EA567" i="2"/>
  <c r="EB567" i="2"/>
  <c r="EC567" i="2"/>
  <c r="ED567" i="2"/>
  <c r="EE567" i="2"/>
  <c r="EF567" i="2"/>
  <c r="EH567" i="2"/>
  <c r="EJ567" i="2" s="1"/>
  <c r="C568" i="2"/>
  <c r="G568" i="2"/>
  <c r="H568" i="2"/>
  <c r="J568" i="2"/>
  <c r="L568" i="2"/>
  <c r="N568" i="2"/>
  <c r="O568" i="2"/>
  <c r="P568" i="2"/>
  <c r="M568" i="2" s="1"/>
  <c r="Q568" i="2"/>
  <c r="S568" i="2"/>
  <c r="T568" i="2"/>
  <c r="U568" i="2"/>
  <c r="W568" i="2"/>
  <c r="X568" i="2"/>
  <c r="Y568" i="2"/>
  <c r="AA568" i="2" a="1"/>
  <c r="AA568" i="2"/>
  <c r="AB568" i="2" a="1"/>
  <c r="AB568" i="2" s="1"/>
  <c r="AD568" i="2" s="1"/>
  <c r="AC568" i="2"/>
  <c r="Z568" i="2" s="1"/>
  <c r="AF568" i="2" a="1"/>
  <c r="AF568" i="2" s="1"/>
  <c r="AG568" i="2" s="1"/>
  <c r="AH568" i="2"/>
  <c r="AI568" i="2"/>
  <c r="AJ568" i="2"/>
  <c r="AK568" i="2"/>
  <c r="AL568" i="2"/>
  <c r="AN568" i="2"/>
  <c r="AO568" i="2"/>
  <c r="AM568" i="2" s="1"/>
  <c r="AQ568" i="2"/>
  <c r="AP568" i="2" s="1"/>
  <c r="AR568" i="2"/>
  <c r="AS568" i="2"/>
  <c r="AT568" i="2"/>
  <c r="AU568" i="2"/>
  <c r="AW568" i="2"/>
  <c r="AV568" i="2" s="1"/>
  <c r="AX568" i="2"/>
  <c r="AZ568" i="2"/>
  <c r="AY568" i="2" s="1"/>
  <c r="BA568" i="2"/>
  <c r="BC568" i="2"/>
  <c r="BB568" i="2" s="1"/>
  <c r="BD568" i="2"/>
  <c r="BF568" i="2"/>
  <c r="BE568" i="2" s="1"/>
  <c r="BG568" i="2"/>
  <c r="BI568" i="2"/>
  <c r="BH568" i="2" s="1"/>
  <c r="BJ568" i="2"/>
  <c r="BL568" i="2" a="1"/>
  <c r="BL568" i="2"/>
  <c r="BM568" i="2"/>
  <c r="BN568" i="2"/>
  <c r="BP568" i="2"/>
  <c r="BQ568" i="2"/>
  <c r="BR568" i="2"/>
  <c r="BS568" i="2"/>
  <c r="BT568" i="2"/>
  <c r="BU568" i="2"/>
  <c r="BO568" i="2" s="1"/>
  <c r="BV568" i="2"/>
  <c r="BW568" i="2"/>
  <c r="BX568" i="2"/>
  <c r="BY568" i="2"/>
  <c r="BZ568" i="2"/>
  <c r="CB568" i="2"/>
  <c r="CC568" i="2"/>
  <c r="CD568" i="2"/>
  <c r="CF568" i="2" s="1"/>
  <c r="CE568" i="2"/>
  <c r="CH568" i="2"/>
  <c r="CJ568" i="2"/>
  <c r="CI568" i="2" s="1"/>
  <c r="CK568" i="2"/>
  <c r="CL568" i="2"/>
  <c r="CN568" i="2"/>
  <c r="CM568" i="2" s="1"/>
  <c r="CP568" i="2"/>
  <c r="CR568" i="2" s="1"/>
  <c r="CQ568" i="2"/>
  <c r="CS568" i="2"/>
  <c r="CU568" i="2"/>
  <c r="CT568" i="2" s="1"/>
  <c r="CV568" i="2"/>
  <c r="CX568" i="2"/>
  <c r="DA568" i="2" s="1"/>
  <c r="CY568" i="2" a="1"/>
  <c r="CY568" i="2"/>
  <c r="CZ568" i="2"/>
  <c r="CW568" i="2" s="1"/>
  <c r="DC568" i="2"/>
  <c r="DF568" i="2" s="1"/>
  <c r="DD568" i="2" a="1"/>
  <c r="DD568" i="2"/>
  <c r="DE568" i="2" s="1"/>
  <c r="DB568" i="2" s="1"/>
  <c r="DH568" i="2"/>
  <c r="DG568" i="2" s="1"/>
  <c r="DI568" i="2"/>
  <c r="DJ568" i="2"/>
  <c r="DK568" i="2"/>
  <c r="DL568" i="2"/>
  <c r="DN568" i="2" a="1"/>
  <c r="DN568" i="2" s="1"/>
  <c r="DO568" i="2"/>
  <c r="DS568" i="2"/>
  <c r="DR568" i="2" s="1"/>
  <c r="DT568" i="2"/>
  <c r="DV568" i="2"/>
  <c r="DU568" i="2" s="1"/>
  <c r="DW568" i="2"/>
  <c r="DY568" i="2"/>
  <c r="DZ568" i="2" s="1"/>
  <c r="EA568" i="2"/>
  <c r="EB568" i="2"/>
  <c r="EC568" i="2"/>
  <c r="ED568" i="2"/>
  <c r="EE568" i="2"/>
  <c r="EF568" i="2"/>
  <c r="EG568" i="2"/>
  <c r="EH568" i="2"/>
  <c r="EJ568" i="2" s="1"/>
  <c r="EI568" i="2"/>
  <c r="C569" i="2"/>
  <c r="G569" i="2"/>
  <c r="H569" i="2"/>
  <c r="J569" i="2"/>
  <c r="L569" i="2"/>
  <c r="N569" i="2"/>
  <c r="O569" i="2"/>
  <c r="P569" i="2"/>
  <c r="M569" i="2" s="1"/>
  <c r="Q569" i="2"/>
  <c r="S569" i="2"/>
  <c r="T569" i="2"/>
  <c r="U569" i="2"/>
  <c r="W569" i="2"/>
  <c r="X569" i="2"/>
  <c r="V569" i="2" s="1"/>
  <c r="Y569" i="2"/>
  <c r="AA569" i="2" a="1"/>
  <c r="AA569" i="2" s="1"/>
  <c r="AB569" i="2" a="1"/>
  <c r="AB569" i="2" s="1"/>
  <c r="AC569" i="2"/>
  <c r="AF569" i="2" a="1"/>
  <c r="AF569" i="2" s="1"/>
  <c r="AG569" i="2" s="1"/>
  <c r="AH569" i="2"/>
  <c r="AI569" i="2"/>
  <c r="AK569" i="2"/>
  <c r="AJ569" i="2" s="1"/>
  <c r="AL569" i="2"/>
  <c r="AN569" i="2"/>
  <c r="AM569" i="2" s="1"/>
  <c r="AO569" i="2"/>
  <c r="AP569" i="2"/>
  <c r="AQ569" i="2"/>
  <c r="AR569" i="2"/>
  <c r="AS569" i="2"/>
  <c r="AT569" i="2"/>
  <c r="AU569" i="2"/>
  <c r="AV569" i="2"/>
  <c r="AW569" i="2"/>
  <c r="AX569" i="2"/>
  <c r="AZ569" i="2"/>
  <c r="BA569" i="2"/>
  <c r="AY569" i="2" s="1"/>
  <c r="BC569" i="2"/>
  <c r="BD569" i="2"/>
  <c r="BE569" i="2"/>
  <c r="BF569" i="2"/>
  <c r="BG569" i="2"/>
  <c r="BI569" i="2"/>
  <c r="BH569" i="2" s="1"/>
  <c r="BJ569" i="2"/>
  <c r="BL569" i="2" a="1"/>
  <c r="BL569" i="2"/>
  <c r="BN569" i="2" s="1"/>
  <c r="BM569" i="2"/>
  <c r="BP569" i="2"/>
  <c r="BQ569" i="2"/>
  <c r="BR569" i="2"/>
  <c r="BS569" i="2"/>
  <c r="BT569" i="2"/>
  <c r="BU569" i="2"/>
  <c r="BV569" i="2"/>
  <c r="BK569" i="2" s="1"/>
  <c r="BW569" i="2"/>
  <c r="BY569" i="2"/>
  <c r="BZ569" i="2"/>
  <c r="BX569" i="2" s="1"/>
  <c r="CB569" i="2"/>
  <c r="CC569" i="2"/>
  <c r="CD569" i="2"/>
  <c r="CF569" i="2" s="1"/>
  <c r="CE569" i="2"/>
  <c r="CH569" i="2"/>
  <c r="CI569" i="2"/>
  <c r="CJ569" i="2"/>
  <c r="CK569" i="2"/>
  <c r="CL569" i="2"/>
  <c r="CN569" i="2"/>
  <c r="CM569" i="2" s="1"/>
  <c r="CP569" i="2"/>
  <c r="CR569" i="2" s="1"/>
  <c r="CQ569" i="2"/>
  <c r="CS569" i="2"/>
  <c r="CT569" i="2"/>
  <c r="CU569" i="2"/>
  <c r="CV569" i="2"/>
  <c r="CX569" i="2"/>
  <c r="CY569" i="2" a="1"/>
  <c r="CY569" i="2"/>
  <c r="CZ569" i="2" s="1"/>
  <c r="CW569" i="2" s="1"/>
  <c r="DA569" i="2"/>
  <c r="DC569" i="2"/>
  <c r="DF569" i="2" s="1"/>
  <c r="DD569" i="2" a="1"/>
  <c r="DD569" i="2"/>
  <c r="DE569" i="2"/>
  <c r="DB569" i="2" s="1"/>
  <c r="DG569" i="2"/>
  <c r="DH569" i="2"/>
  <c r="DI569" i="2"/>
  <c r="DJ569" i="2"/>
  <c r="DK569" i="2"/>
  <c r="DL569" i="2"/>
  <c r="DN569" i="2" a="1"/>
  <c r="DN569" i="2"/>
  <c r="DO569" i="2"/>
  <c r="DQ569" i="2"/>
  <c r="DS569" i="2"/>
  <c r="DR569" i="2" s="1"/>
  <c r="DT569" i="2"/>
  <c r="DV569" i="2"/>
  <c r="DU569" i="2" s="1"/>
  <c r="DW569" i="2"/>
  <c r="DY569" i="2"/>
  <c r="DZ569" i="2" s="1"/>
  <c r="EB569" i="2"/>
  <c r="DX569" i="2" s="1"/>
  <c r="EC569" i="2"/>
  <c r="ED569" i="2"/>
  <c r="EF569" i="2" s="1"/>
  <c r="EE569" i="2"/>
  <c r="EG569" i="2"/>
  <c r="EH569" i="2"/>
  <c r="EI569" i="2"/>
  <c r="EJ569" i="2"/>
  <c r="C570" i="2"/>
  <c r="G570" i="2"/>
  <c r="H570" i="2"/>
  <c r="J570" i="2"/>
  <c r="L570" i="2"/>
  <c r="I570" i="2" s="1"/>
  <c r="N570" i="2"/>
  <c r="O570" i="2"/>
  <c r="P570" i="2"/>
  <c r="Q570" i="2"/>
  <c r="S570" i="2"/>
  <c r="T570" i="2"/>
  <c r="R570" i="2" s="1"/>
  <c r="U570" i="2"/>
  <c r="W570" i="2"/>
  <c r="X570" i="2"/>
  <c r="V570" i="2" s="1"/>
  <c r="Y570" i="2"/>
  <c r="AA570" i="2" a="1"/>
  <c r="AA570" i="2"/>
  <c r="AD570" i="2" s="1"/>
  <c r="Z570" i="2" s="1"/>
  <c r="AB570" i="2" a="1"/>
  <c r="AB570" i="2"/>
  <c r="AC570" i="2"/>
  <c r="AF570" i="2" a="1"/>
  <c r="AF570" i="2" s="1"/>
  <c r="AG570" i="2" s="1"/>
  <c r="AE570" i="2" s="1"/>
  <c r="AH570" i="2"/>
  <c r="AI570" i="2"/>
  <c r="AK570" i="2"/>
  <c r="AL570" i="2"/>
  <c r="AJ570" i="2" s="1"/>
  <c r="AN570" i="2"/>
  <c r="AM570" i="2" s="1"/>
  <c r="AO570" i="2"/>
  <c r="AQ570" i="2"/>
  <c r="AP570" i="2" s="1"/>
  <c r="AR570" i="2"/>
  <c r="AT570" i="2"/>
  <c r="AS570" i="2" s="1"/>
  <c r="AU570" i="2"/>
  <c r="AW570" i="2"/>
  <c r="AV570" i="2" s="1"/>
  <c r="AX570" i="2"/>
  <c r="AY570" i="2"/>
  <c r="AZ570" i="2"/>
  <c r="BA570" i="2"/>
  <c r="BC570" i="2"/>
  <c r="BB570" i="2" s="1"/>
  <c r="BD570" i="2"/>
  <c r="BF570" i="2"/>
  <c r="BG570" i="2"/>
  <c r="BE570" i="2" s="1"/>
  <c r="BI570" i="2"/>
  <c r="BH570" i="2" s="1"/>
  <c r="BJ570" i="2"/>
  <c r="BL570" i="2" a="1"/>
  <c r="BL570" i="2" s="1"/>
  <c r="BP570" i="2"/>
  <c r="BQ570" i="2"/>
  <c r="BR570" i="2"/>
  <c r="BS570" i="2"/>
  <c r="BT570" i="2"/>
  <c r="BU570" i="2"/>
  <c r="BV570" i="2"/>
  <c r="BW570" i="2"/>
  <c r="BY570" i="2"/>
  <c r="BX570" i="2" s="1"/>
  <c r="BZ570" i="2"/>
  <c r="CB570" i="2"/>
  <c r="CA570" i="2" s="1"/>
  <c r="CC570" i="2"/>
  <c r="CD570" i="2"/>
  <c r="CF570" i="2" s="1"/>
  <c r="CG570" i="2" s="1"/>
  <c r="CE570" i="2"/>
  <c r="CH570" i="2"/>
  <c r="CJ570" i="2"/>
  <c r="CI570" i="2" s="1"/>
  <c r="CK570" i="2"/>
  <c r="CL570" i="2"/>
  <c r="CN570" i="2"/>
  <c r="CM570" i="2" s="1"/>
  <c r="CP570" i="2"/>
  <c r="CS570" i="2" s="1"/>
  <c r="CQ570" i="2"/>
  <c r="CT570" i="2"/>
  <c r="CU570" i="2"/>
  <c r="CV570" i="2"/>
  <c r="CX570" i="2"/>
  <c r="DA570" i="2" s="1"/>
  <c r="CY570" i="2" a="1"/>
  <c r="CY570" i="2" s="1"/>
  <c r="CZ570" i="2" s="1"/>
  <c r="CW570" i="2" s="1"/>
  <c r="DC570" i="2"/>
  <c r="DD570" i="2" a="1"/>
  <c r="DD570" i="2" s="1"/>
  <c r="DE570" i="2" s="1"/>
  <c r="DB570" i="2" s="1"/>
  <c r="DH570" i="2"/>
  <c r="DG570" i="2" s="1"/>
  <c r="DI570" i="2"/>
  <c r="DK570" i="2"/>
  <c r="DJ570" i="2" s="1"/>
  <c r="DL570" i="2"/>
  <c r="DN570" i="2" a="1"/>
  <c r="DN570" i="2" s="1"/>
  <c r="DO570" i="2"/>
  <c r="DQ570" i="2"/>
  <c r="DR570" i="2"/>
  <c r="DS570" i="2"/>
  <c r="DT570" i="2"/>
  <c r="DU570" i="2"/>
  <c r="DV570" i="2"/>
  <c r="DW570" i="2"/>
  <c r="DY570" i="2"/>
  <c r="DZ570" i="2"/>
  <c r="EA570" i="2"/>
  <c r="EB570" i="2"/>
  <c r="EC570" i="2"/>
  <c r="ED570" i="2"/>
  <c r="EF570" i="2" s="1"/>
  <c r="EE570" i="2"/>
  <c r="EG570" i="2"/>
  <c r="EH570" i="2"/>
  <c r="EI570" i="2"/>
  <c r="EJ570" i="2"/>
  <c r="C571" i="2"/>
  <c r="H571" i="2"/>
  <c r="G571" i="2" s="1"/>
  <c r="J571" i="2"/>
  <c r="I571" i="2" s="1"/>
  <c r="L571" i="2"/>
  <c r="N571" i="2"/>
  <c r="O571" i="2"/>
  <c r="P571" i="2"/>
  <c r="Q571" i="2"/>
  <c r="S571" i="2"/>
  <c r="T571" i="2"/>
  <c r="R571" i="2" s="1"/>
  <c r="U571" i="2"/>
  <c r="W571" i="2"/>
  <c r="X571" i="2"/>
  <c r="Y571" i="2"/>
  <c r="AA571" i="2" a="1"/>
  <c r="AA571" i="2"/>
  <c r="AB571" i="2" a="1"/>
  <c r="AB571" i="2"/>
  <c r="AD571" i="2" s="1"/>
  <c r="AC571" i="2"/>
  <c r="AF571" i="2" a="1"/>
  <c r="AF571" i="2" s="1"/>
  <c r="AG571" i="2"/>
  <c r="AE571" i="2" s="1"/>
  <c r="AH571" i="2"/>
  <c r="AI571" i="2"/>
  <c r="AK571" i="2"/>
  <c r="AJ571" i="2" s="1"/>
  <c r="AL571" i="2"/>
  <c r="AN571" i="2"/>
  <c r="AO571" i="2"/>
  <c r="AM571" i="2" s="1"/>
  <c r="AQ571" i="2"/>
  <c r="AP571" i="2" s="1"/>
  <c r="AR571" i="2"/>
  <c r="AT571" i="2"/>
  <c r="AS571" i="2" s="1"/>
  <c r="AU571" i="2"/>
  <c r="AW571" i="2"/>
  <c r="AV571" i="2" s="1"/>
  <c r="AX571" i="2"/>
  <c r="AY571" i="2"/>
  <c r="AZ571" i="2"/>
  <c r="BA571" i="2"/>
  <c r="BC571" i="2"/>
  <c r="BB571" i="2" s="1"/>
  <c r="BD571" i="2"/>
  <c r="BF571" i="2"/>
  <c r="BG571" i="2"/>
  <c r="BE571" i="2" s="1"/>
  <c r="BH571" i="2"/>
  <c r="BI571" i="2"/>
  <c r="BJ571" i="2"/>
  <c r="BL571" i="2" a="1"/>
  <c r="BL571" i="2"/>
  <c r="BM571" i="2" s="1"/>
  <c r="BP571" i="2"/>
  <c r="BQ571" i="2"/>
  <c r="BR571" i="2"/>
  <c r="BS571" i="2"/>
  <c r="BT571" i="2"/>
  <c r="BU571" i="2"/>
  <c r="BV571" i="2"/>
  <c r="BW571" i="2"/>
  <c r="BK571" i="2" s="1"/>
  <c r="BX571" i="2"/>
  <c r="BY571" i="2"/>
  <c r="BZ571" i="2"/>
  <c r="CB571" i="2"/>
  <c r="CC571" i="2"/>
  <c r="CD571" i="2"/>
  <c r="CE571" i="2"/>
  <c r="CF571" i="2"/>
  <c r="CG571" i="2" s="1"/>
  <c r="CH571" i="2"/>
  <c r="CJ571" i="2"/>
  <c r="CI571" i="2" s="1"/>
  <c r="CK571" i="2"/>
  <c r="CL571" i="2"/>
  <c r="CM571" i="2"/>
  <c r="CN571" i="2"/>
  <c r="CP571" i="2"/>
  <c r="CS571" i="2" s="1"/>
  <c r="CQ571" i="2"/>
  <c r="CT571" i="2"/>
  <c r="CU571" i="2"/>
  <c r="CV571" i="2"/>
  <c r="CW571" i="2"/>
  <c r="CX571" i="2"/>
  <c r="DA571" i="2" s="1"/>
  <c r="CY571" i="2" a="1"/>
  <c r="CY571" i="2"/>
  <c r="CZ571" i="2" s="1"/>
  <c r="DC571" i="2"/>
  <c r="DD571" i="2" a="1"/>
  <c r="DD571" i="2" s="1"/>
  <c r="DH571" i="2"/>
  <c r="DG571" i="2" s="1"/>
  <c r="DI571" i="2"/>
  <c r="DK571" i="2"/>
  <c r="DJ571" i="2" s="1"/>
  <c r="DL571" i="2"/>
  <c r="DN571" i="2" a="1"/>
  <c r="DN571" i="2" s="1"/>
  <c r="DO571" i="2"/>
  <c r="DP571" i="2"/>
  <c r="DM571" i="2" s="1"/>
  <c r="DQ571" i="2"/>
  <c r="DS571" i="2"/>
  <c r="DR571" i="2" s="1"/>
  <c r="DT571" i="2"/>
  <c r="DV571" i="2"/>
  <c r="DW571" i="2"/>
  <c r="DU571" i="2" s="1"/>
  <c r="DX571" i="2"/>
  <c r="DY571" i="2"/>
  <c r="DZ571" i="2" s="1"/>
  <c r="EB571" i="2"/>
  <c r="EC571" i="2"/>
  <c r="ED571" i="2"/>
  <c r="EE571" i="2"/>
  <c r="EF571" i="2"/>
  <c r="EG571" i="2"/>
  <c r="EH571" i="2"/>
  <c r="EJ571" i="2" s="1"/>
  <c r="EI571" i="2"/>
  <c r="C572" i="2"/>
  <c r="G572" i="2"/>
  <c r="H572" i="2"/>
  <c r="J572" i="2"/>
  <c r="L572" i="2"/>
  <c r="N572" i="2"/>
  <c r="O572" i="2"/>
  <c r="P572" i="2"/>
  <c r="Q572" i="2"/>
  <c r="S572" i="2"/>
  <c r="T572" i="2"/>
  <c r="U572" i="2"/>
  <c r="W572" i="2"/>
  <c r="X572" i="2"/>
  <c r="Y572" i="2"/>
  <c r="AA572" i="2" a="1"/>
  <c r="AA572" i="2"/>
  <c r="AB572" i="2" a="1"/>
  <c r="AB572" i="2" s="1"/>
  <c r="AD572" i="2" s="1"/>
  <c r="AC572" i="2"/>
  <c r="AF572" i="2" a="1"/>
  <c r="AF572" i="2" s="1"/>
  <c r="AG572" i="2"/>
  <c r="AH572" i="2"/>
  <c r="AI572" i="2"/>
  <c r="AJ572" i="2"/>
  <c r="AK572" i="2"/>
  <c r="AL572" i="2"/>
  <c r="AM572" i="2"/>
  <c r="AN572" i="2"/>
  <c r="AO572" i="2"/>
  <c r="AP572" i="2"/>
  <c r="AQ572" i="2"/>
  <c r="AR572" i="2"/>
  <c r="AT572" i="2"/>
  <c r="AU572" i="2"/>
  <c r="AS572" i="2" s="1"/>
  <c r="AW572" i="2"/>
  <c r="AX572" i="2"/>
  <c r="AY572" i="2"/>
  <c r="AZ572" i="2"/>
  <c r="BA572" i="2"/>
  <c r="BC572" i="2"/>
  <c r="BB572" i="2" s="1"/>
  <c r="BD572" i="2"/>
  <c r="BE572" i="2"/>
  <c r="BF572" i="2"/>
  <c r="BG572" i="2"/>
  <c r="BH572" i="2"/>
  <c r="BI572" i="2"/>
  <c r="BJ572" i="2"/>
  <c r="BL572" i="2" a="1"/>
  <c r="BL572" i="2"/>
  <c r="BM572" i="2" s="1"/>
  <c r="BP572" i="2"/>
  <c r="BQ572" i="2"/>
  <c r="BR572" i="2"/>
  <c r="BS572" i="2"/>
  <c r="BT572" i="2"/>
  <c r="BU572" i="2"/>
  <c r="BV572" i="2"/>
  <c r="BK572" i="2" s="1"/>
  <c r="BW572" i="2"/>
  <c r="BO572" i="2" s="1"/>
  <c r="BY572" i="2"/>
  <c r="BZ572" i="2"/>
  <c r="BX572" i="2" s="1"/>
  <c r="CB572" i="2"/>
  <c r="CC572" i="2"/>
  <c r="CD572" i="2"/>
  <c r="CE572" i="2"/>
  <c r="CF572" i="2"/>
  <c r="CH572" i="2"/>
  <c r="CJ572" i="2"/>
  <c r="CK572" i="2"/>
  <c r="CL572" i="2"/>
  <c r="CM572" i="2"/>
  <c r="CN572" i="2"/>
  <c r="CP572" i="2"/>
  <c r="CR572" i="2" s="1"/>
  <c r="CQ572" i="2"/>
  <c r="CS572" i="2"/>
  <c r="CU572" i="2"/>
  <c r="CT572" i="2" s="1"/>
  <c r="CV572" i="2"/>
  <c r="CX572" i="2"/>
  <c r="CY572" i="2" a="1"/>
  <c r="CY572" i="2"/>
  <c r="CZ572" i="2" s="1"/>
  <c r="CW572" i="2" s="1"/>
  <c r="DB572" i="2"/>
  <c r="DC572" i="2"/>
  <c r="DF572" i="2" s="1"/>
  <c r="DD572" i="2" a="1"/>
  <c r="DD572" i="2"/>
  <c r="DE572" i="2" s="1"/>
  <c r="DG572" i="2"/>
  <c r="DH572" i="2"/>
  <c r="DI572" i="2"/>
  <c r="DK572" i="2"/>
  <c r="DL572" i="2"/>
  <c r="DJ572" i="2" s="1"/>
  <c r="DN572" i="2" a="1"/>
  <c r="DN572" i="2"/>
  <c r="DO572" i="2"/>
  <c r="DP572" i="2" s="1"/>
  <c r="DM572" i="2" s="1"/>
  <c r="DS572" i="2"/>
  <c r="DR572" i="2" s="1"/>
  <c r="DT572" i="2"/>
  <c r="DU572" i="2"/>
  <c r="DV572" i="2"/>
  <c r="DW572" i="2"/>
  <c r="DX572" i="2"/>
  <c r="DY572" i="2"/>
  <c r="DZ572" i="2" s="1"/>
  <c r="EA572" i="2"/>
  <c r="EB572" i="2"/>
  <c r="EC572" i="2"/>
  <c r="ED572" i="2"/>
  <c r="EE572" i="2" s="1"/>
  <c r="EG572" i="2"/>
  <c r="EH572" i="2"/>
  <c r="EJ572" i="2" s="1"/>
  <c r="EI572" i="2"/>
  <c r="C573" i="2"/>
  <c r="G573" i="2"/>
  <c r="H573" i="2"/>
  <c r="J573" i="2"/>
  <c r="L573" i="2"/>
  <c r="N573" i="2"/>
  <c r="O573" i="2"/>
  <c r="P573" i="2"/>
  <c r="M573" i="2" s="1"/>
  <c r="Q573" i="2"/>
  <c r="S573" i="2"/>
  <c r="T573" i="2"/>
  <c r="U573" i="2"/>
  <c r="W573" i="2"/>
  <c r="X573" i="2"/>
  <c r="V573" i="2" s="1"/>
  <c r="Y573" i="2"/>
  <c r="AA573" i="2" a="1"/>
  <c r="AA573" i="2" s="1"/>
  <c r="AB573" i="2" a="1"/>
  <c r="AB573" i="2"/>
  <c r="AD573" i="2" s="1"/>
  <c r="Z573" i="2" s="1"/>
  <c r="AC573" i="2"/>
  <c r="AF573" i="2" a="1"/>
  <c r="AF573" i="2"/>
  <c r="AG573" i="2"/>
  <c r="AH573" i="2"/>
  <c r="AI573" i="2"/>
  <c r="AK573" i="2"/>
  <c r="AJ573" i="2" s="1"/>
  <c r="AL573" i="2"/>
  <c r="AN573" i="2"/>
  <c r="AM573" i="2" s="1"/>
  <c r="AO573" i="2"/>
  <c r="AP573" i="2"/>
  <c r="AQ573" i="2"/>
  <c r="AR573" i="2"/>
  <c r="AS573" i="2"/>
  <c r="AT573" i="2"/>
  <c r="AU573" i="2"/>
  <c r="AW573" i="2"/>
  <c r="AV573" i="2" s="1"/>
  <c r="AX573" i="2"/>
  <c r="AY573" i="2"/>
  <c r="AZ573" i="2"/>
  <c r="BA573" i="2"/>
  <c r="BC573" i="2"/>
  <c r="BB573" i="2" s="1"/>
  <c r="BD573" i="2"/>
  <c r="BF573" i="2"/>
  <c r="BE573" i="2" s="1"/>
  <c r="BG573" i="2"/>
  <c r="BI573" i="2"/>
  <c r="BH573" i="2" s="1"/>
  <c r="BJ573" i="2"/>
  <c r="BL573" i="2" a="1"/>
  <c r="BL573" i="2" s="1"/>
  <c r="BP573" i="2"/>
  <c r="BQ573" i="2"/>
  <c r="BR573" i="2"/>
  <c r="BS573" i="2"/>
  <c r="BT573" i="2"/>
  <c r="BU573" i="2"/>
  <c r="BV573" i="2"/>
  <c r="BW573" i="2"/>
  <c r="BX573" i="2"/>
  <c r="BY573" i="2"/>
  <c r="BZ573" i="2"/>
  <c r="CB573" i="2"/>
  <c r="CC573" i="2"/>
  <c r="CD573" i="2"/>
  <c r="CE573" i="2"/>
  <c r="CF573" i="2"/>
  <c r="CH573" i="2"/>
  <c r="CJ573" i="2"/>
  <c r="CI573" i="2" s="1"/>
  <c r="CK573" i="2"/>
  <c r="CL573" i="2"/>
  <c r="CN573" i="2"/>
  <c r="CM573" i="2" s="1"/>
  <c r="CP573" i="2"/>
  <c r="CS573" i="2" s="1"/>
  <c r="CO573" i="2" s="1"/>
  <c r="CQ573" i="2"/>
  <c r="CR573" i="2" s="1"/>
  <c r="CT573" i="2"/>
  <c r="CU573" i="2"/>
  <c r="CV573" i="2"/>
  <c r="CX573" i="2"/>
  <c r="DA573" i="2" s="1"/>
  <c r="CY573" i="2" a="1"/>
  <c r="CY573" i="2"/>
  <c r="CZ573" i="2" s="1"/>
  <c r="CW573" i="2" s="1"/>
  <c r="DC573" i="2"/>
  <c r="DD573" i="2" a="1"/>
  <c r="DD573" i="2"/>
  <c r="DE573" i="2"/>
  <c r="DB573" i="2" s="1"/>
  <c r="DF573" i="2"/>
  <c r="DG573" i="2"/>
  <c r="DH573" i="2"/>
  <c r="DI573" i="2"/>
  <c r="DJ573" i="2"/>
  <c r="DK573" i="2"/>
  <c r="DL573" i="2"/>
  <c r="DN573" i="2" a="1"/>
  <c r="DN573" i="2"/>
  <c r="DQ573" i="2" s="1"/>
  <c r="DO573" i="2"/>
  <c r="DS573" i="2"/>
  <c r="DT573" i="2"/>
  <c r="DV573" i="2"/>
  <c r="DU573" i="2" s="1"/>
  <c r="DW573" i="2"/>
  <c r="DY573" i="2"/>
  <c r="DZ573" i="2" s="1"/>
  <c r="EB573" i="2"/>
  <c r="ED573" i="2"/>
  <c r="EF573" i="2" s="1"/>
  <c r="EG573" i="2"/>
  <c r="EH573" i="2"/>
  <c r="EI573" i="2"/>
  <c r="EJ573" i="2"/>
  <c r="C574" i="2"/>
  <c r="G574" i="2"/>
  <c r="H574" i="2"/>
  <c r="J574" i="2"/>
  <c r="L574" i="2"/>
  <c r="N574" i="2"/>
  <c r="O574" i="2"/>
  <c r="P574" i="2"/>
  <c r="Q574" i="2"/>
  <c r="S574" i="2"/>
  <c r="T574" i="2"/>
  <c r="R574" i="2" s="1"/>
  <c r="U574" i="2"/>
  <c r="W574" i="2"/>
  <c r="X574" i="2"/>
  <c r="V574" i="2" s="1"/>
  <c r="Y574" i="2"/>
  <c r="AA574" i="2" a="1"/>
  <c r="AA574" i="2" s="1"/>
  <c r="AB574" i="2" a="1"/>
  <c r="AB574" i="2"/>
  <c r="AC574" i="2"/>
  <c r="AF574" i="2" a="1"/>
  <c r="AF574" i="2" s="1"/>
  <c r="AG574" i="2" s="1"/>
  <c r="AH574" i="2"/>
  <c r="AI574" i="2"/>
  <c r="AE574" i="2" s="1"/>
  <c r="AK574" i="2"/>
  <c r="AL574" i="2"/>
  <c r="AJ574" i="2" s="1"/>
  <c r="AN574" i="2"/>
  <c r="AM574" i="2" s="1"/>
  <c r="AO574" i="2"/>
  <c r="AQ574" i="2"/>
  <c r="AP574" i="2" s="1"/>
  <c r="AR574" i="2"/>
  <c r="AS574" i="2"/>
  <c r="AT574" i="2"/>
  <c r="AU574" i="2"/>
  <c r="AW574" i="2"/>
  <c r="AV574" i="2" s="1"/>
  <c r="AX574" i="2"/>
  <c r="AZ574" i="2"/>
  <c r="BA574" i="2"/>
  <c r="AY574" i="2" s="1"/>
  <c r="BC574" i="2"/>
  <c r="BB574" i="2" s="1"/>
  <c r="BD574" i="2"/>
  <c r="BE574" i="2"/>
  <c r="BF574" i="2"/>
  <c r="BG574" i="2"/>
  <c r="BI574" i="2"/>
  <c r="BJ574" i="2"/>
  <c r="BL574" i="2" a="1"/>
  <c r="BL574" i="2"/>
  <c r="BM574" i="2" s="1"/>
  <c r="BN574" i="2"/>
  <c r="BP574" i="2"/>
  <c r="BQ574" i="2"/>
  <c r="BR574" i="2"/>
  <c r="BS574" i="2"/>
  <c r="BT574" i="2"/>
  <c r="BU574" i="2"/>
  <c r="BV574" i="2"/>
  <c r="BK574" i="2" s="1"/>
  <c r="BW574" i="2"/>
  <c r="BX574" i="2"/>
  <c r="BY574" i="2"/>
  <c r="BZ574" i="2"/>
  <c r="CB574" i="2"/>
  <c r="CC574" i="2"/>
  <c r="CD574" i="2"/>
  <c r="CE574" i="2"/>
  <c r="CF574" i="2"/>
  <c r="CG574" i="2" s="1"/>
  <c r="CA574" i="2" s="1"/>
  <c r="CH574" i="2"/>
  <c r="CI574" i="2"/>
  <c r="CJ574" i="2"/>
  <c r="CK574" i="2"/>
  <c r="CL574" i="2"/>
  <c r="CN574" i="2"/>
  <c r="CM574" i="2" s="1"/>
  <c r="CP574" i="2"/>
  <c r="CQ574" i="2"/>
  <c r="CR574" i="2"/>
  <c r="CU574" i="2"/>
  <c r="CV574" i="2"/>
  <c r="CT574" i="2" s="1"/>
  <c r="CW574" i="2"/>
  <c r="CX574" i="2"/>
  <c r="DA574" i="2" s="1"/>
  <c r="CY574" i="2" a="1"/>
  <c r="CY574" i="2"/>
  <c r="CZ574" i="2" s="1"/>
  <c r="DC574" i="2"/>
  <c r="DD574" i="2" a="1"/>
  <c r="DD574" i="2"/>
  <c r="DE574" i="2"/>
  <c r="DB574" i="2" s="1"/>
  <c r="DF574" i="2"/>
  <c r="DH574" i="2"/>
  <c r="DG574" i="2" s="1"/>
  <c r="DI574" i="2"/>
  <c r="DJ574" i="2"/>
  <c r="DK574" i="2"/>
  <c r="DL574" i="2"/>
  <c r="DN574" i="2" a="1"/>
  <c r="DN574" i="2" s="1"/>
  <c r="DQ574" i="2" s="1"/>
  <c r="DO574" i="2"/>
  <c r="DS574" i="2"/>
  <c r="DR574" i="2" s="1"/>
  <c r="DT574" i="2"/>
  <c r="DV574" i="2"/>
  <c r="DW574" i="2"/>
  <c r="DU574" i="2" s="1"/>
  <c r="DY574" i="2"/>
  <c r="DZ574" i="2" s="1"/>
  <c r="EB574" i="2"/>
  <c r="EC574" i="2"/>
  <c r="ED574" i="2"/>
  <c r="EF574" i="2" s="1"/>
  <c r="EE574" i="2"/>
  <c r="EG574" i="2"/>
  <c r="EH574" i="2"/>
  <c r="EI574" i="2" s="1"/>
  <c r="C575" i="2"/>
  <c r="H575" i="2"/>
  <c r="G575" i="2" s="1"/>
  <c r="I575" i="2"/>
  <c r="J575" i="2"/>
  <c r="L575" i="2"/>
  <c r="N575" i="2"/>
  <c r="O575" i="2"/>
  <c r="P575" i="2"/>
  <c r="Q575" i="2"/>
  <c r="M575" i="2" s="1"/>
  <c r="R575" i="2"/>
  <c r="S575" i="2"/>
  <c r="T575" i="2"/>
  <c r="U575" i="2"/>
  <c r="W575" i="2"/>
  <c r="X575" i="2"/>
  <c r="Y575" i="2"/>
  <c r="Z575" i="2"/>
  <c r="AA575" i="2" a="1"/>
  <c r="AA575" i="2"/>
  <c r="AB575" i="2" a="1"/>
  <c r="AB575" i="2"/>
  <c r="AC575" i="2"/>
  <c r="AD575" i="2"/>
  <c r="AF575" i="2" a="1"/>
  <c r="AF575" i="2" s="1"/>
  <c r="AG575" i="2" s="1"/>
  <c r="AE575" i="2" s="1"/>
  <c r="AH575" i="2"/>
  <c r="AI575" i="2"/>
  <c r="AK575" i="2"/>
  <c r="AL575" i="2"/>
  <c r="AJ575" i="2" s="1"/>
  <c r="AM575" i="2"/>
  <c r="AN575" i="2"/>
  <c r="AO575" i="2"/>
  <c r="AQ575" i="2"/>
  <c r="AR575" i="2"/>
  <c r="AT575" i="2"/>
  <c r="AS575" i="2" s="1"/>
  <c r="AU575" i="2"/>
  <c r="AW575" i="2"/>
  <c r="AV575" i="2" s="1"/>
  <c r="AX575" i="2"/>
  <c r="AZ575" i="2"/>
  <c r="AY575" i="2" s="1"/>
  <c r="BA575" i="2"/>
  <c r="BC575" i="2"/>
  <c r="BB575" i="2" s="1"/>
  <c r="BD575" i="2"/>
  <c r="BE575" i="2"/>
  <c r="BF575" i="2"/>
  <c r="BG575" i="2"/>
  <c r="BI575" i="2"/>
  <c r="BH575" i="2" s="1"/>
  <c r="BJ575" i="2"/>
  <c r="BL575" i="2" a="1"/>
  <c r="BL575" i="2"/>
  <c r="BM575" i="2" s="1"/>
  <c r="BP575" i="2"/>
  <c r="BQ575" i="2"/>
  <c r="BR575" i="2"/>
  <c r="BS575" i="2"/>
  <c r="BT575" i="2"/>
  <c r="BU575" i="2"/>
  <c r="BV575" i="2"/>
  <c r="BO575" i="2" s="1"/>
  <c r="BW575" i="2"/>
  <c r="BY575" i="2"/>
  <c r="BX575" i="2" s="1"/>
  <c r="BZ575" i="2"/>
  <c r="CB575" i="2"/>
  <c r="CC575" i="2"/>
  <c r="CD575" i="2"/>
  <c r="CF575" i="2" s="1"/>
  <c r="CG575" i="2" s="1"/>
  <c r="CE575" i="2"/>
  <c r="CH575" i="2"/>
  <c r="CJ575" i="2"/>
  <c r="CK575" i="2"/>
  <c r="CL575" i="2"/>
  <c r="CM575" i="2"/>
  <c r="CN575" i="2"/>
  <c r="CP575" i="2"/>
  <c r="CS575" i="2" s="1"/>
  <c r="CQ575" i="2"/>
  <c r="CU575" i="2"/>
  <c r="CT575" i="2" s="1"/>
  <c r="CV575" i="2"/>
  <c r="CW575" i="2"/>
  <c r="CX575" i="2"/>
  <c r="CY575" i="2" a="1"/>
  <c r="CY575" i="2"/>
  <c r="CZ575" i="2" s="1"/>
  <c r="DC575" i="2"/>
  <c r="DF575" i="2" s="1"/>
  <c r="DD575" i="2" a="1"/>
  <c r="DD575" i="2" s="1"/>
  <c r="DE575" i="2" s="1"/>
  <c r="DB575" i="2" s="1"/>
  <c r="DH575" i="2"/>
  <c r="DI575" i="2"/>
  <c r="DK575" i="2"/>
  <c r="DJ575" i="2" s="1"/>
  <c r="DL575" i="2"/>
  <c r="DN575" i="2" a="1"/>
  <c r="DN575" i="2" s="1"/>
  <c r="DQ575" i="2" s="1"/>
  <c r="DO575" i="2"/>
  <c r="DP575" i="2" s="1"/>
  <c r="DM575" i="2" s="1"/>
  <c r="DR575" i="2"/>
  <c r="DS575" i="2"/>
  <c r="DT575" i="2"/>
  <c r="DV575" i="2"/>
  <c r="DW575" i="2"/>
  <c r="DU575" i="2" s="1"/>
  <c r="DY575" i="2"/>
  <c r="DX575" i="2" s="1"/>
  <c r="DZ575" i="2"/>
  <c r="EB575" i="2"/>
  <c r="EC575" i="2"/>
  <c r="ED575" i="2"/>
  <c r="EE575" i="2"/>
  <c r="EF575" i="2"/>
  <c r="EH575" i="2"/>
  <c r="EJ575" i="2" s="1"/>
  <c r="C576" i="2"/>
  <c r="H576" i="2"/>
  <c r="G576" i="2" s="1"/>
  <c r="J576" i="2"/>
  <c r="L576" i="2"/>
  <c r="N576" i="2"/>
  <c r="O576" i="2"/>
  <c r="P576" i="2"/>
  <c r="M576" i="2" s="1"/>
  <c r="Q576" i="2"/>
  <c r="S576" i="2"/>
  <c r="T576" i="2"/>
  <c r="R576" i="2" s="1"/>
  <c r="U576" i="2"/>
  <c r="W576" i="2"/>
  <c r="X576" i="2"/>
  <c r="V576" i="2" s="1"/>
  <c r="Y576" i="2"/>
  <c r="AA576" i="2" a="1"/>
  <c r="AA576" i="2"/>
  <c r="AB576" i="2" a="1"/>
  <c r="AB576" i="2" s="1"/>
  <c r="AD576" i="2" s="1"/>
  <c r="Z576" i="2" s="1"/>
  <c r="AC576" i="2"/>
  <c r="AF576" i="2" a="1"/>
  <c r="AF576" i="2" s="1"/>
  <c r="AG576" i="2" s="1"/>
  <c r="AH576" i="2"/>
  <c r="AI576" i="2"/>
  <c r="AJ576" i="2"/>
  <c r="AK576" i="2"/>
  <c r="AL576" i="2"/>
  <c r="AM576" i="2"/>
  <c r="AN576" i="2"/>
  <c r="AO576" i="2"/>
  <c r="AQ576" i="2"/>
  <c r="AP576" i="2" s="1"/>
  <c r="AR576" i="2"/>
  <c r="AS576" i="2"/>
  <c r="AT576" i="2"/>
  <c r="AU576" i="2"/>
  <c r="AW576" i="2"/>
  <c r="AV576" i="2" s="1"/>
  <c r="AX576" i="2"/>
  <c r="AZ576" i="2"/>
  <c r="AY576" i="2" s="1"/>
  <c r="BA576" i="2"/>
  <c r="BC576" i="2"/>
  <c r="BB576" i="2" s="1"/>
  <c r="BD576" i="2"/>
  <c r="BF576" i="2"/>
  <c r="BE576" i="2" s="1"/>
  <c r="BG576" i="2"/>
  <c r="BI576" i="2"/>
  <c r="BH576" i="2" s="1"/>
  <c r="BJ576" i="2"/>
  <c r="BK576" i="2"/>
  <c r="BL576" i="2" a="1"/>
  <c r="BL576" i="2"/>
  <c r="BN576" i="2" s="1"/>
  <c r="BM576" i="2"/>
  <c r="BP576" i="2"/>
  <c r="BQ576" i="2"/>
  <c r="BR576" i="2"/>
  <c r="BS576" i="2"/>
  <c r="BT576" i="2"/>
  <c r="BU576" i="2"/>
  <c r="BO576" i="2" s="1"/>
  <c r="BV576" i="2"/>
  <c r="BW576" i="2"/>
  <c r="BY576" i="2"/>
  <c r="BZ576" i="2"/>
  <c r="BX576" i="2" s="1"/>
  <c r="CB576" i="2"/>
  <c r="CC576" i="2"/>
  <c r="CD576" i="2"/>
  <c r="CF576" i="2" s="1"/>
  <c r="CE576" i="2"/>
  <c r="CH576" i="2"/>
  <c r="CJ576" i="2"/>
  <c r="CI576" i="2" s="1"/>
  <c r="CK576" i="2"/>
  <c r="CL576" i="2"/>
  <c r="CN576" i="2"/>
  <c r="CM576" i="2" s="1"/>
  <c r="CP576" i="2"/>
  <c r="CQ576" i="2"/>
  <c r="CR576" i="2"/>
  <c r="CS576" i="2"/>
  <c r="CO576" i="2" s="1"/>
  <c r="CT576" i="2"/>
  <c r="CU576" i="2"/>
  <c r="CV576" i="2"/>
  <c r="CX576" i="2"/>
  <c r="CY576" i="2" a="1"/>
  <c r="CY576" i="2"/>
  <c r="CZ576" i="2"/>
  <c r="CW576" i="2" s="1"/>
  <c r="DA576" i="2"/>
  <c r="DB576" i="2"/>
  <c r="DC576" i="2"/>
  <c r="DD576" i="2" a="1"/>
  <c r="DD576" i="2"/>
  <c r="DE576" i="2" s="1"/>
  <c r="DH576" i="2"/>
  <c r="DG576" i="2" s="1"/>
  <c r="DI576" i="2"/>
  <c r="DJ576" i="2"/>
  <c r="DK576" i="2"/>
  <c r="DL576" i="2"/>
  <c r="DN576" i="2" a="1"/>
  <c r="DN576" i="2" s="1"/>
  <c r="DO576" i="2"/>
  <c r="DS576" i="2"/>
  <c r="DR576" i="2" s="1"/>
  <c r="DT576" i="2"/>
  <c r="DV576" i="2"/>
  <c r="DU576" i="2" s="1"/>
  <c r="DW576" i="2"/>
  <c r="DY576" i="2"/>
  <c r="DZ576" i="2" s="1"/>
  <c r="EA576" i="2"/>
  <c r="EB576" i="2"/>
  <c r="ED576" i="2"/>
  <c r="EC576" i="2" s="1"/>
  <c r="EE576" i="2"/>
  <c r="EG576" i="2"/>
  <c r="EH576" i="2"/>
  <c r="EJ576" i="2" s="1"/>
  <c r="EI576" i="2"/>
  <c r="C577" i="2"/>
  <c r="G577" i="2"/>
  <c r="H577" i="2"/>
  <c r="J577" i="2"/>
  <c r="L577" i="2"/>
  <c r="N577" i="2"/>
  <c r="O577" i="2"/>
  <c r="P577" i="2"/>
  <c r="M577" i="2" s="1"/>
  <c r="Q577" i="2"/>
  <c r="R577" i="2"/>
  <c r="S577" i="2"/>
  <c r="T577" i="2"/>
  <c r="U577" i="2"/>
  <c r="W577" i="2"/>
  <c r="X577" i="2"/>
  <c r="V577" i="2" s="1"/>
  <c r="Y577" i="2"/>
  <c r="AA577" i="2" a="1"/>
  <c r="AA577" i="2"/>
  <c r="AB577" i="2" a="1"/>
  <c r="AB577" i="2" s="1"/>
  <c r="AD577" i="2" s="1"/>
  <c r="Z577" i="2" s="1"/>
  <c r="AC577" i="2"/>
  <c r="AF577" i="2" a="1"/>
  <c r="AF577" i="2" s="1"/>
  <c r="AG577" i="2" s="1"/>
  <c r="AH577" i="2"/>
  <c r="AI577" i="2"/>
  <c r="AK577" i="2"/>
  <c r="AJ577" i="2" s="1"/>
  <c r="AL577" i="2"/>
  <c r="AN577" i="2"/>
  <c r="AM577" i="2" s="1"/>
  <c r="AO577" i="2"/>
  <c r="AQ577" i="2"/>
  <c r="AP577" i="2" s="1"/>
  <c r="AR577" i="2"/>
  <c r="AT577" i="2"/>
  <c r="AU577" i="2"/>
  <c r="AS577" i="2" s="1"/>
  <c r="AV577" i="2"/>
  <c r="AW577" i="2"/>
  <c r="AX577" i="2"/>
  <c r="AY577" i="2"/>
  <c r="AZ577" i="2"/>
  <c r="BA577" i="2"/>
  <c r="BC577" i="2"/>
  <c r="BD577" i="2"/>
  <c r="BE577" i="2"/>
  <c r="BF577" i="2"/>
  <c r="BG577" i="2"/>
  <c r="BI577" i="2"/>
  <c r="BH577" i="2" s="1"/>
  <c r="BJ577" i="2"/>
  <c r="BL577" i="2" a="1"/>
  <c r="BL577" i="2"/>
  <c r="BM577" i="2"/>
  <c r="BN577" i="2"/>
  <c r="BP577" i="2"/>
  <c r="BQ577" i="2"/>
  <c r="BR577" i="2"/>
  <c r="BS577" i="2"/>
  <c r="BT577" i="2"/>
  <c r="BU577" i="2"/>
  <c r="BV577" i="2"/>
  <c r="BW577" i="2"/>
  <c r="BY577" i="2"/>
  <c r="BZ577" i="2"/>
  <c r="BX577" i="2" s="1"/>
  <c r="CB577" i="2"/>
  <c r="CC577" i="2"/>
  <c r="CD577" i="2"/>
  <c r="CF577" i="2" s="1"/>
  <c r="CE577" i="2"/>
  <c r="CH577" i="2"/>
  <c r="CI577" i="2"/>
  <c r="CJ577" i="2"/>
  <c r="CK577" i="2"/>
  <c r="CL577" i="2"/>
  <c r="CN577" i="2"/>
  <c r="CM577" i="2" s="1"/>
  <c r="CP577" i="2"/>
  <c r="CR577" i="2" s="1"/>
  <c r="CQ577" i="2"/>
  <c r="CU577" i="2"/>
  <c r="CV577" i="2"/>
  <c r="CT577" i="2" s="1"/>
  <c r="CX577" i="2"/>
  <c r="DA577" i="2" s="1"/>
  <c r="CY577" i="2" a="1"/>
  <c r="CY577" i="2" s="1"/>
  <c r="CZ577" i="2" s="1"/>
  <c r="CW577" i="2" s="1"/>
  <c r="DC577" i="2"/>
  <c r="DD577" i="2" a="1"/>
  <c r="DD577" i="2"/>
  <c r="DE577" i="2"/>
  <c r="DB577" i="2" s="1"/>
  <c r="DF577" i="2"/>
  <c r="DH577" i="2"/>
  <c r="DG577" i="2" s="1"/>
  <c r="DI577" i="2"/>
  <c r="DK577" i="2"/>
  <c r="DL577" i="2"/>
  <c r="DJ577" i="2" s="1"/>
  <c r="DN577" i="2" a="1"/>
  <c r="DN577" i="2" s="1"/>
  <c r="DQ577" i="2" s="1"/>
  <c r="DO577" i="2"/>
  <c r="DS577" i="2"/>
  <c r="DT577" i="2"/>
  <c r="DV577" i="2"/>
  <c r="DU577" i="2" s="1"/>
  <c r="DW577" i="2"/>
  <c r="DY577" i="2"/>
  <c r="DZ577" i="2" s="1"/>
  <c r="EA577" i="2"/>
  <c r="EB577" i="2"/>
  <c r="DX577" i="2" s="1"/>
  <c r="ED577" i="2"/>
  <c r="EF577" i="2" s="1"/>
  <c r="EE577" i="2"/>
  <c r="EG577" i="2"/>
  <c r="EH577" i="2"/>
  <c r="EI577" i="2"/>
  <c r="EJ577" i="2"/>
  <c r="C578" i="2"/>
  <c r="G578" i="2"/>
  <c r="H578" i="2"/>
  <c r="J578" i="2"/>
  <c r="L578" i="2"/>
  <c r="N578" i="2"/>
  <c r="O578" i="2"/>
  <c r="P578" i="2"/>
  <c r="Q578" i="2"/>
  <c r="S578" i="2"/>
  <c r="T578" i="2"/>
  <c r="U578" i="2"/>
  <c r="W578" i="2"/>
  <c r="X578" i="2"/>
  <c r="V578" i="2" s="1"/>
  <c r="Y578" i="2"/>
  <c r="AA578" i="2" a="1"/>
  <c r="AA578" i="2" s="1"/>
  <c r="AD578" i="2" s="1"/>
  <c r="Z578" i="2" s="1"/>
  <c r="AB578" i="2" a="1"/>
  <c r="AB578" i="2"/>
  <c r="AC578" i="2"/>
  <c r="AF578" i="2" a="1"/>
  <c r="AF578" i="2"/>
  <c r="AG578" i="2" s="1"/>
  <c r="AE578" i="2" s="1"/>
  <c r="AH578" i="2"/>
  <c r="AI578" i="2"/>
  <c r="AK578" i="2"/>
  <c r="AL578" i="2"/>
  <c r="AJ578" i="2" s="1"/>
  <c r="AM578" i="2"/>
  <c r="AN578" i="2"/>
  <c r="AO578" i="2"/>
  <c r="AQ578" i="2"/>
  <c r="AP578" i="2" s="1"/>
  <c r="AR578" i="2"/>
  <c r="AT578" i="2"/>
  <c r="AS578" i="2" s="1"/>
  <c r="AU578" i="2"/>
  <c r="AV578" i="2"/>
  <c r="AW578" i="2"/>
  <c r="AX578" i="2"/>
  <c r="AY578" i="2"/>
  <c r="AZ578" i="2"/>
  <c r="BA578" i="2"/>
  <c r="BC578" i="2"/>
  <c r="BB578" i="2" s="1"/>
  <c r="BD578" i="2"/>
  <c r="BF578" i="2"/>
  <c r="BG578" i="2"/>
  <c r="BE578" i="2" s="1"/>
  <c r="BI578" i="2"/>
  <c r="BJ578" i="2"/>
  <c r="BL578" i="2" a="1"/>
  <c r="BL578" i="2" s="1"/>
  <c r="BP578" i="2"/>
  <c r="BQ578" i="2"/>
  <c r="BR578" i="2"/>
  <c r="BS578" i="2"/>
  <c r="BT578" i="2"/>
  <c r="BU578" i="2"/>
  <c r="BO578" i="2" s="1"/>
  <c r="BV578" i="2"/>
  <c r="BW578" i="2"/>
  <c r="BX578" i="2"/>
  <c r="BY578" i="2"/>
  <c r="BZ578" i="2"/>
  <c r="CB578" i="2"/>
  <c r="CC578" i="2"/>
  <c r="CD578" i="2"/>
  <c r="CF578" i="2" s="1"/>
  <c r="CG578" i="2" s="1"/>
  <c r="CE578" i="2"/>
  <c r="CH578" i="2"/>
  <c r="CJ578" i="2"/>
  <c r="CI578" i="2" s="1"/>
  <c r="CK578" i="2"/>
  <c r="CL578" i="2"/>
  <c r="CN578" i="2"/>
  <c r="CM578" i="2" s="1"/>
  <c r="CP578" i="2"/>
  <c r="CS578" i="2" s="1"/>
  <c r="CQ578" i="2"/>
  <c r="CU578" i="2"/>
  <c r="CV578" i="2"/>
  <c r="CT578" i="2" s="1"/>
  <c r="CX578" i="2"/>
  <c r="DA578" i="2" s="1"/>
  <c r="CY578" i="2" a="1"/>
  <c r="CY578" i="2" s="1"/>
  <c r="CZ578" i="2" s="1"/>
  <c r="CW578" i="2" s="1"/>
  <c r="DC578" i="2"/>
  <c r="DD578" i="2" a="1"/>
  <c r="DD578" i="2" s="1"/>
  <c r="DH578" i="2"/>
  <c r="DG578" i="2" s="1"/>
  <c r="DI578" i="2"/>
  <c r="DK578" i="2"/>
  <c r="DJ578" i="2" s="1"/>
  <c r="DL578" i="2"/>
  <c r="DM578" i="2"/>
  <c r="DN578" i="2" a="1"/>
  <c r="DN578" i="2" s="1"/>
  <c r="DO578" i="2"/>
  <c r="DP578" i="2" s="1"/>
  <c r="DS578" i="2"/>
  <c r="DR578" i="2" s="1"/>
  <c r="DT578" i="2"/>
  <c r="DU578" i="2"/>
  <c r="DV578" i="2"/>
  <c r="DW578" i="2"/>
  <c r="DY578" i="2"/>
  <c r="DZ578" i="2" s="1"/>
  <c r="EB578" i="2"/>
  <c r="EC578" i="2"/>
  <c r="ED578" i="2"/>
  <c r="EF578" i="2" s="1"/>
  <c r="EE578" i="2"/>
  <c r="EH578" i="2"/>
  <c r="EG578" i="2" s="1"/>
  <c r="C579" i="2"/>
  <c r="G579" i="2"/>
  <c r="H579" i="2"/>
  <c r="I579" i="2"/>
  <c r="J579" i="2"/>
  <c r="L579" i="2"/>
  <c r="N579" i="2"/>
  <c r="O579" i="2"/>
  <c r="P579" i="2"/>
  <c r="Q579" i="2"/>
  <c r="S579" i="2"/>
  <c r="T579" i="2"/>
  <c r="R579" i="2" s="1"/>
  <c r="U579" i="2"/>
  <c r="W579" i="2"/>
  <c r="X579" i="2"/>
  <c r="Y579" i="2"/>
  <c r="AA579" i="2" a="1"/>
  <c r="AA579" i="2"/>
  <c r="AB579" i="2" a="1"/>
  <c r="AB579" i="2"/>
  <c r="AC579" i="2"/>
  <c r="Z579" i="2" s="1"/>
  <c r="AD579" i="2"/>
  <c r="AF579" i="2" a="1"/>
  <c r="AF579" i="2" s="1"/>
  <c r="AG579" i="2" s="1"/>
  <c r="AH579" i="2"/>
  <c r="AI579" i="2"/>
  <c r="AE579" i="2" s="1"/>
  <c r="AK579" i="2"/>
  <c r="AL579" i="2"/>
  <c r="AJ579" i="2" s="1"/>
  <c r="AN579" i="2"/>
  <c r="AO579" i="2"/>
  <c r="AM579" i="2" s="1"/>
  <c r="AQ579" i="2"/>
  <c r="AR579" i="2"/>
  <c r="AT579" i="2"/>
  <c r="AS579" i="2" s="1"/>
  <c r="AU579" i="2"/>
  <c r="AW579" i="2"/>
  <c r="AV579" i="2" s="1"/>
  <c r="AX579" i="2"/>
  <c r="AY579" i="2"/>
  <c r="AZ579" i="2"/>
  <c r="BA579" i="2"/>
  <c r="BC579" i="2"/>
  <c r="BB579" i="2" s="1"/>
  <c r="BD579" i="2"/>
  <c r="BF579" i="2"/>
  <c r="BG579" i="2"/>
  <c r="BE579" i="2" s="1"/>
  <c r="BI579" i="2"/>
  <c r="BH579" i="2" s="1"/>
  <c r="BJ579" i="2"/>
  <c r="BK579" i="2"/>
  <c r="BL579" i="2" a="1"/>
  <c r="BL579" i="2"/>
  <c r="BM579" i="2" s="1"/>
  <c r="BN579" i="2"/>
  <c r="BP579" i="2"/>
  <c r="BQ579" i="2"/>
  <c r="BR579" i="2"/>
  <c r="BS579" i="2"/>
  <c r="BT579" i="2"/>
  <c r="BU579" i="2"/>
  <c r="BV579" i="2"/>
  <c r="BO579" i="2" s="1"/>
  <c r="BW579" i="2"/>
  <c r="BY579" i="2"/>
  <c r="BX579" i="2" s="1"/>
  <c r="BZ579" i="2"/>
  <c r="CB579" i="2"/>
  <c r="CC579" i="2"/>
  <c r="CD579" i="2"/>
  <c r="CE579" i="2"/>
  <c r="CF579" i="2" s="1"/>
  <c r="CG579" i="2" s="1"/>
  <c r="CH579" i="2"/>
  <c r="CJ579" i="2"/>
  <c r="CK579" i="2"/>
  <c r="CL579" i="2"/>
  <c r="CN579" i="2"/>
  <c r="CM579" i="2" s="1"/>
  <c r="CO579" i="2"/>
  <c r="CP579" i="2"/>
  <c r="CS579" i="2" s="1"/>
  <c r="CQ579" i="2"/>
  <c r="CR579" i="2"/>
  <c r="CT579" i="2"/>
  <c r="CU579" i="2"/>
  <c r="CV579" i="2"/>
  <c r="CW579" i="2"/>
  <c r="CX579" i="2"/>
  <c r="DA579" i="2" s="1"/>
  <c r="CY579" i="2" a="1"/>
  <c r="CY579" i="2"/>
  <c r="CZ579" i="2" s="1"/>
  <c r="DB579" i="2"/>
  <c r="DC579" i="2"/>
  <c r="DF579" i="2" s="1"/>
  <c r="DD579" i="2" a="1"/>
  <c r="DD579" i="2"/>
  <c r="DE579" i="2" s="1"/>
  <c r="DH579" i="2"/>
  <c r="DI579" i="2"/>
  <c r="DK579" i="2"/>
  <c r="DJ579" i="2" s="1"/>
  <c r="DL579" i="2"/>
  <c r="DN579" i="2" a="1"/>
  <c r="DN579" i="2" s="1"/>
  <c r="DO579" i="2"/>
  <c r="DP579" i="2" s="1"/>
  <c r="DM579" i="2" s="1"/>
  <c r="DS579" i="2"/>
  <c r="DR579" i="2" s="1"/>
  <c r="DT579" i="2"/>
  <c r="DU579" i="2"/>
  <c r="DV579" i="2"/>
  <c r="DW579" i="2"/>
  <c r="DX579" i="2"/>
  <c r="DY579" i="2"/>
  <c r="DZ579" i="2"/>
  <c r="EA579" i="2"/>
  <c r="EB579" i="2"/>
  <c r="EC579" i="2"/>
  <c r="ED579" i="2"/>
  <c r="EE579" i="2"/>
  <c r="EF579" i="2"/>
  <c r="EH579" i="2"/>
  <c r="EJ579" i="2" s="1"/>
  <c r="EI579" i="2"/>
  <c r="C580" i="2"/>
  <c r="G580" i="2"/>
  <c r="H580" i="2"/>
  <c r="J580" i="2"/>
  <c r="L580" i="2"/>
  <c r="I580" i="2" s="1"/>
  <c r="N580" i="2"/>
  <c r="O580" i="2"/>
  <c r="P580" i="2"/>
  <c r="Q580" i="2"/>
  <c r="S580" i="2"/>
  <c r="T580" i="2"/>
  <c r="R580" i="2" s="1"/>
  <c r="U580" i="2"/>
  <c r="W580" i="2"/>
  <c r="X580" i="2"/>
  <c r="V580" i="2" s="1"/>
  <c r="Y580" i="2"/>
  <c r="AA580" i="2" a="1"/>
  <c r="AA580" i="2"/>
  <c r="AB580" i="2" a="1"/>
  <c r="AB580" i="2"/>
  <c r="AD580" i="2" s="1"/>
  <c r="AC580" i="2"/>
  <c r="Z580" i="2" s="1"/>
  <c r="AF580" i="2" a="1"/>
  <c r="AF580" i="2" s="1"/>
  <c r="AG580" i="2"/>
  <c r="AH580" i="2"/>
  <c r="AI580" i="2"/>
  <c r="AK580" i="2"/>
  <c r="AJ580" i="2" s="1"/>
  <c r="AL580" i="2"/>
  <c r="AN580" i="2"/>
  <c r="AO580" i="2"/>
  <c r="AM580" i="2" s="1"/>
  <c r="AP580" i="2"/>
  <c r="AQ580" i="2"/>
  <c r="AR580" i="2"/>
  <c r="AS580" i="2"/>
  <c r="AT580" i="2"/>
  <c r="AU580" i="2"/>
  <c r="AW580" i="2"/>
  <c r="AX580" i="2"/>
  <c r="AY580" i="2"/>
  <c r="AZ580" i="2"/>
  <c r="BA580" i="2"/>
  <c r="BC580" i="2"/>
  <c r="BB580" i="2" s="1"/>
  <c r="BD580" i="2"/>
  <c r="BF580" i="2"/>
  <c r="BE580" i="2" s="1"/>
  <c r="BG580" i="2"/>
  <c r="BH580" i="2"/>
  <c r="BI580" i="2"/>
  <c r="BJ580" i="2"/>
  <c r="BL580" i="2" a="1"/>
  <c r="BL580" i="2"/>
  <c r="BM580" i="2"/>
  <c r="BN580" i="2"/>
  <c r="BP580" i="2"/>
  <c r="BQ580" i="2"/>
  <c r="BR580" i="2"/>
  <c r="BS580" i="2"/>
  <c r="BT580" i="2"/>
  <c r="BU580" i="2"/>
  <c r="BV580" i="2"/>
  <c r="BW580" i="2"/>
  <c r="BK580" i="2" s="1"/>
  <c r="BX580" i="2"/>
  <c r="BY580" i="2"/>
  <c r="BZ580" i="2"/>
  <c r="CB580" i="2"/>
  <c r="CC580" i="2"/>
  <c r="CD580" i="2"/>
  <c r="CE580" i="2"/>
  <c r="CF580" i="2"/>
  <c r="CH580" i="2"/>
  <c r="CJ580" i="2"/>
  <c r="CK580" i="2"/>
  <c r="CL580" i="2"/>
  <c r="CN580" i="2"/>
  <c r="CM580" i="2" s="1"/>
  <c r="CP580" i="2"/>
  <c r="CS580" i="2" s="1"/>
  <c r="CO580" i="2" s="1"/>
  <c r="CQ580" i="2"/>
  <c r="CR580" i="2"/>
  <c r="CT580" i="2"/>
  <c r="CU580" i="2"/>
  <c r="CV580" i="2"/>
  <c r="CX580" i="2"/>
  <c r="DA580" i="2" s="1"/>
  <c r="CY580" i="2" a="1"/>
  <c r="CY580" i="2"/>
  <c r="CZ580" i="2" s="1"/>
  <c r="CW580" i="2" s="1"/>
  <c r="DB580" i="2"/>
  <c r="DC580" i="2"/>
  <c r="DF580" i="2" s="1"/>
  <c r="DD580" i="2" a="1"/>
  <c r="DD580" i="2"/>
  <c r="DE580" i="2" s="1"/>
  <c r="DG580" i="2"/>
  <c r="DH580" i="2"/>
  <c r="DI580" i="2"/>
  <c r="DJ580" i="2"/>
  <c r="DK580" i="2"/>
  <c r="DL580" i="2"/>
  <c r="DN580" i="2" a="1"/>
  <c r="DN580" i="2"/>
  <c r="DQ580" i="2" s="1"/>
  <c r="DO580" i="2"/>
  <c r="DP580" i="2" s="1"/>
  <c r="DM580" i="2" s="1"/>
  <c r="DS580" i="2"/>
  <c r="DR580" i="2" s="1"/>
  <c r="DT580" i="2"/>
  <c r="DV580" i="2"/>
  <c r="DU580" i="2" s="1"/>
  <c r="DW580" i="2"/>
  <c r="DX580" i="2"/>
  <c r="DY580" i="2"/>
  <c r="DZ580" i="2" s="1"/>
  <c r="EB580" i="2"/>
  <c r="EC580" i="2"/>
  <c r="ED580" i="2"/>
  <c r="EE580" i="2"/>
  <c r="EF580" i="2"/>
  <c r="EG580" i="2"/>
  <c r="EH580" i="2"/>
  <c r="EJ580" i="2" s="1"/>
  <c r="EI580" i="2"/>
  <c r="C581" i="2"/>
  <c r="G581" i="2"/>
  <c r="H581" i="2"/>
  <c r="J581" i="2"/>
  <c r="L581" i="2"/>
  <c r="N581" i="2"/>
  <c r="O581" i="2"/>
  <c r="P581" i="2"/>
  <c r="M581" i="2" s="1"/>
  <c r="Q581" i="2"/>
  <c r="S581" i="2"/>
  <c r="T581" i="2"/>
  <c r="R581" i="2" s="1"/>
  <c r="U581" i="2"/>
  <c r="W581" i="2"/>
  <c r="X581" i="2"/>
  <c r="V581" i="2" s="1"/>
  <c r="Y581" i="2"/>
  <c r="AA581" i="2" a="1"/>
  <c r="AA581" i="2" s="1"/>
  <c r="AD581" i="2" s="1"/>
  <c r="Z581" i="2" s="1"/>
  <c r="AB581" i="2" a="1"/>
  <c r="AB581" i="2"/>
  <c r="AC581" i="2"/>
  <c r="AF581" i="2" a="1"/>
  <c r="AF581" i="2"/>
  <c r="AG581" i="2" s="1"/>
  <c r="AH581" i="2"/>
  <c r="AI581" i="2"/>
  <c r="AK581" i="2"/>
  <c r="AJ581" i="2" s="1"/>
  <c r="AL581" i="2"/>
  <c r="AM581" i="2"/>
  <c r="AN581" i="2"/>
  <c r="AO581" i="2"/>
  <c r="AP581" i="2"/>
  <c r="AQ581" i="2"/>
  <c r="AR581" i="2"/>
  <c r="AT581" i="2"/>
  <c r="AU581" i="2"/>
  <c r="AS581" i="2" s="1"/>
  <c r="AW581" i="2"/>
  <c r="AV581" i="2" s="1"/>
  <c r="AX581" i="2"/>
  <c r="AZ581" i="2"/>
  <c r="AY581" i="2" s="1"/>
  <c r="BA581" i="2"/>
  <c r="BC581" i="2"/>
  <c r="BB581" i="2" s="1"/>
  <c r="BD581" i="2"/>
  <c r="BF581" i="2"/>
  <c r="BE581" i="2" s="1"/>
  <c r="BG581" i="2"/>
  <c r="BI581" i="2"/>
  <c r="BH581" i="2" s="1"/>
  <c r="BJ581" i="2"/>
  <c r="BL581" i="2" a="1"/>
  <c r="BL581" i="2" s="1"/>
  <c r="BP581" i="2"/>
  <c r="BQ581" i="2"/>
  <c r="BR581" i="2"/>
  <c r="BS581" i="2"/>
  <c r="BT581" i="2"/>
  <c r="BU581" i="2"/>
  <c r="BO581" i="2" s="1"/>
  <c r="BV581" i="2"/>
  <c r="BW581" i="2"/>
  <c r="BY581" i="2"/>
  <c r="BZ581" i="2"/>
  <c r="BX581" i="2" s="1"/>
  <c r="CB581" i="2"/>
  <c r="CC581" i="2"/>
  <c r="CD581" i="2"/>
  <c r="CF581" i="2" s="1"/>
  <c r="CE581" i="2"/>
  <c r="CH581" i="2"/>
  <c r="CI581" i="2"/>
  <c r="CJ581" i="2"/>
  <c r="CK581" i="2"/>
  <c r="CL581" i="2"/>
  <c r="CM581" i="2"/>
  <c r="CN581" i="2"/>
  <c r="CP581" i="2"/>
  <c r="CQ581" i="2"/>
  <c r="CR581" i="2"/>
  <c r="CS581" i="2"/>
  <c r="CU581" i="2"/>
  <c r="CT581" i="2" s="1"/>
  <c r="CV581" i="2"/>
  <c r="CX581" i="2"/>
  <c r="CY581" i="2" a="1"/>
  <c r="CY581" i="2"/>
  <c r="CZ581" i="2"/>
  <c r="CW581" i="2" s="1"/>
  <c r="DA581" i="2"/>
  <c r="DC581" i="2"/>
  <c r="DF581" i="2" s="1"/>
  <c r="DD581" i="2" a="1"/>
  <c r="DD581" i="2"/>
  <c r="DE581" i="2"/>
  <c r="DB581" i="2" s="1"/>
  <c r="DG581" i="2"/>
  <c r="DH581" i="2"/>
  <c r="DI581" i="2"/>
  <c r="DJ581" i="2"/>
  <c r="DK581" i="2"/>
  <c r="DL581" i="2"/>
  <c r="DN581" i="2" a="1"/>
  <c r="DN581" i="2"/>
  <c r="DQ581" i="2" s="1"/>
  <c r="DO581" i="2"/>
  <c r="DP581" i="2" s="1"/>
  <c r="DM581" i="2" s="1"/>
  <c r="DS581" i="2"/>
  <c r="DR581" i="2" s="1"/>
  <c r="DT581" i="2"/>
  <c r="DV581" i="2"/>
  <c r="DU581" i="2" s="1"/>
  <c r="DW581" i="2"/>
  <c r="DX581" i="2"/>
  <c r="DY581" i="2"/>
  <c r="DZ581" i="2" s="1"/>
  <c r="EA581" i="2"/>
  <c r="EB581" i="2"/>
  <c r="ED581" i="2"/>
  <c r="EC581" i="2" s="1"/>
  <c r="EE581" i="2"/>
  <c r="EF581" i="2"/>
  <c r="EG581" i="2"/>
  <c r="EH581" i="2"/>
  <c r="EI581" i="2"/>
  <c r="EJ581" i="2"/>
  <c r="C582" i="2"/>
  <c r="G582" i="2"/>
  <c r="H582" i="2"/>
  <c r="J582" i="2"/>
  <c r="L582" i="2"/>
  <c r="N582" i="2"/>
  <c r="O582" i="2"/>
  <c r="P582" i="2"/>
  <c r="M582" i="2" s="1"/>
  <c r="Q582" i="2"/>
  <c r="S582" i="2"/>
  <c r="T582" i="2"/>
  <c r="U582" i="2"/>
  <c r="W582" i="2"/>
  <c r="X582" i="2"/>
  <c r="V582" i="2" s="1"/>
  <c r="Y582" i="2"/>
  <c r="AA582" i="2" a="1"/>
  <c r="AA582" i="2"/>
  <c r="AB582" i="2" a="1"/>
  <c r="AB582" i="2" s="1"/>
  <c r="AD582" i="2" s="1"/>
  <c r="Z582" i="2" s="1"/>
  <c r="AC582" i="2"/>
  <c r="AF582" i="2" a="1"/>
  <c r="AF582" i="2" s="1"/>
  <c r="AG582" i="2" s="1"/>
  <c r="AH582" i="2"/>
  <c r="AI582" i="2"/>
  <c r="AK582" i="2"/>
  <c r="AL582" i="2"/>
  <c r="AJ582" i="2" s="1"/>
  <c r="AN582" i="2"/>
  <c r="AM582" i="2" s="1"/>
  <c r="AO582" i="2"/>
  <c r="AQ582" i="2"/>
  <c r="AP582" i="2" s="1"/>
  <c r="AR582" i="2"/>
  <c r="AT582" i="2"/>
  <c r="AS582" i="2" s="1"/>
  <c r="AU582" i="2"/>
  <c r="AV582" i="2"/>
  <c r="AW582" i="2"/>
  <c r="AX582" i="2"/>
  <c r="AY582" i="2"/>
  <c r="AZ582" i="2"/>
  <c r="BA582" i="2"/>
  <c r="BB582" i="2"/>
  <c r="BC582" i="2"/>
  <c r="BD582" i="2"/>
  <c r="BF582" i="2"/>
  <c r="BE582" i="2" s="1"/>
  <c r="BG582" i="2"/>
  <c r="BI582" i="2"/>
  <c r="BH582" i="2" s="1"/>
  <c r="BJ582" i="2"/>
  <c r="BK582" i="2"/>
  <c r="BL582" i="2" a="1"/>
  <c r="BL582" i="2"/>
  <c r="BM582" i="2" s="1"/>
  <c r="BP582" i="2"/>
  <c r="BQ582" i="2"/>
  <c r="BR582" i="2"/>
  <c r="BS582" i="2"/>
  <c r="BT582" i="2"/>
  <c r="BU582" i="2"/>
  <c r="BV582" i="2"/>
  <c r="BW582" i="2"/>
  <c r="BX582" i="2"/>
  <c r="BY582" i="2"/>
  <c r="BZ582" i="2"/>
  <c r="CB582" i="2"/>
  <c r="CC582" i="2"/>
  <c r="CD582" i="2"/>
  <c r="CE582" i="2"/>
  <c r="CF582" i="2"/>
  <c r="CG582" i="2" s="1"/>
  <c r="CA582" i="2" s="1"/>
  <c r="CH582" i="2"/>
  <c r="CI582" i="2"/>
  <c r="CJ582" i="2"/>
  <c r="CK582" i="2"/>
  <c r="CL582" i="2"/>
  <c r="CN582" i="2"/>
  <c r="CM582" i="2" s="1"/>
  <c r="CP582" i="2"/>
  <c r="CR582" i="2" s="1"/>
  <c r="CQ582" i="2"/>
  <c r="CT582" i="2"/>
  <c r="CU582" i="2"/>
  <c r="CV582" i="2"/>
  <c r="CX582" i="2"/>
  <c r="DA582" i="2" s="1"/>
  <c r="CY582" i="2" a="1"/>
  <c r="CY582" i="2"/>
  <c r="CZ582" i="2" s="1"/>
  <c r="CW582" i="2" s="1"/>
  <c r="DC582" i="2"/>
  <c r="DF582" i="2" s="1"/>
  <c r="DD582" i="2" a="1"/>
  <c r="DD582" i="2"/>
  <c r="DE582" i="2" s="1"/>
  <c r="DB582" i="2" s="1"/>
  <c r="DG582" i="2"/>
  <c r="DH582" i="2"/>
  <c r="DI582" i="2"/>
  <c r="DK582" i="2"/>
  <c r="DJ582" i="2" s="1"/>
  <c r="DL582" i="2"/>
  <c r="DN582" i="2" a="1"/>
  <c r="DN582" i="2"/>
  <c r="DQ582" i="2" s="1"/>
  <c r="DO582" i="2"/>
  <c r="DS582" i="2"/>
  <c r="DR582" i="2" s="1"/>
  <c r="DT582" i="2"/>
  <c r="DU582" i="2"/>
  <c r="DV582" i="2"/>
  <c r="DW582" i="2"/>
  <c r="DY582" i="2"/>
  <c r="EA582" i="2" s="1"/>
  <c r="DZ582" i="2"/>
  <c r="EB582" i="2"/>
  <c r="EC582" i="2"/>
  <c r="ED582" i="2"/>
  <c r="EF582" i="2" s="1"/>
  <c r="EG582" i="2"/>
  <c r="EH582" i="2"/>
  <c r="EJ582" i="2" s="1"/>
  <c r="EI582" i="2"/>
  <c r="C583" i="2"/>
  <c r="H583" i="2"/>
  <c r="G583" i="2" s="1"/>
  <c r="J583" i="2"/>
  <c r="L583" i="2"/>
  <c r="N583" i="2"/>
  <c r="O583" i="2"/>
  <c r="P583" i="2"/>
  <c r="Q583" i="2"/>
  <c r="S583" i="2"/>
  <c r="T583" i="2"/>
  <c r="U583" i="2"/>
  <c r="V583" i="2"/>
  <c r="W583" i="2"/>
  <c r="X583" i="2"/>
  <c r="Y583" i="2"/>
  <c r="AA583" i="2" a="1"/>
  <c r="AA583" i="2" s="1"/>
  <c r="AB583" i="2" a="1"/>
  <c r="AB583" i="2"/>
  <c r="AD583" i="2" s="1"/>
  <c r="Z583" i="2" s="1"/>
  <c r="AC583" i="2"/>
  <c r="AF583" i="2" a="1"/>
  <c r="AF583" i="2"/>
  <c r="AG583" i="2" s="1"/>
  <c r="AH583" i="2"/>
  <c r="AI583" i="2"/>
  <c r="AE583" i="2" s="1"/>
  <c r="AK583" i="2"/>
  <c r="AL583" i="2"/>
  <c r="AJ583" i="2" s="1"/>
  <c r="AN583" i="2"/>
  <c r="AM583" i="2" s="1"/>
  <c r="AO583" i="2"/>
  <c r="AQ583" i="2"/>
  <c r="AP583" i="2" s="1"/>
  <c r="AR583" i="2"/>
  <c r="AT583" i="2"/>
  <c r="AS583" i="2" s="1"/>
  <c r="AU583" i="2"/>
  <c r="AW583" i="2"/>
  <c r="AV583" i="2" s="1"/>
  <c r="AX583" i="2"/>
  <c r="AY583" i="2"/>
  <c r="AZ583" i="2"/>
  <c r="BA583" i="2"/>
  <c r="BB583" i="2"/>
  <c r="BC583" i="2"/>
  <c r="BD583" i="2"/>
  <c r="BF583" i="2"/>
  <c r="BG583" i="2"/>
  <c r="BE583" i="2" s="1"/>
  <c r="BH583" i="2"/>
  <c r="BI583" i="2"/>
  <c r="BJ583" i="2"/>
  <c r="BL583" i="2" a="1"/>
  <c r="BL583" i="2"/>
  <c r="BM583" i="2" s="1"/>
  <c r="BP583" i="2"/>
  <c r="BQ583" i="2"/>
  <c r="BR583" i="2"/>
  <c r="BS583" i="2"/>
  <c r="BT583" i="2"/>
  <c r="BU583" i="2"/>
  <c r="BV583" i="2"/>
  <c r="BW583" i="2"/>
  <c r="BK583" i="2" s="1"/>
  <c r="BX583" i="2"/>
  <c r="BY583" i="2"/>
  <c r="BZ583" i="2"/>
  <c r="CB583" i="2"/>
  <c r="CA583" i="2" s="1"/>
  <c r="CC583" i="2"/>
  <c r="CD583" i="2"/>
  <c r="CE583" i="2"/>
  <c r="CF583" i="2" s="1"/>
  <c r="CG583" i="2" s="1"/>
  <c r="CH583" i="2"/>
  <c r="CJ583" i="2"/>
  <c r="CI583" i="2" s="1"/>
  <c r="CK583" i="2"/>
  <c r="CL583" i="2"/>
  <c r="CM583" i="2"/>
  <c r="CN583" i="2"/>
  <c r="CP583" i="2"/>
  <c r="CS583" i="2" s="1"/>
  <c r="CQ583" i="2"/>
  <c r="CU583" i="2"/>
  <c r="CV583" i="2"/>
  <c r="CT583" i="2" s="1"/>
  <c r="CX583" i="2"/>
  <c r="CY583" i="2" a="1"/>
  <c r="CY583" i="2" s="1"/>
  <c r="DC583" i="2"/>
  <c r="DD583" i="2" a="1"/>
  <c r="DD583" i="2" s="1"/>
  <c r="DH583" i="2"/>
  <c r="DI583" i="2"/>
  <c r="DK583" i="2"/>
  <c r="DL583" i="2"/>
  <c r="DJ583" i="2" s="1"/>
  <c r="DN583" i="2" a="1"/>
  <c r="DN583" i="2" s="1"/>
  <c r="DO583" i="2"/>
  <c r="DP583" i="2" s="1"/>
  <c r="DM583" i="2" s="1"/>
  <c r="DS583" i="2"/>
  <c r="DT583" i="2"/>
  <c r="DR583" i="2" s="1"/>
  <c r="DU583" i="2"/>
  <c r="DV583" i="2"/>
  <c r="DW583" i="2"/>
  <c r="DY583" i="2"/>
  <c r="EA583" i="2" s="1"/>
  <c r="DZ583" i="2"/>
  <c r="EB583" i="2"/>
  <c r="DX583" i="2" s="1"/>
  <c r="EC583" i="2"/>
  <c r="ED583" i="2"/>
  <c r="EE583" i="2"/>
  <c r="EF583" i="2"/>
  <c r="EH583" i="2"/>
  <c r="EG583" i="2" s="1"/>
  <c r="EJ583" i="2"/>
  <c r="C584" i="2"/>
  <c r="H584" i="2"/>
  <c r="G584" i="2" s="1"/>
  <c r="J584" i="2"/>
  <c r="L584" i="2"/>
  <c r="N584" i="2"/>
  <c r="O584" i="2"/>
  <c r="P584" i="2"/>
  <c r="M584" i="2" s="1"/>
  <c r="Q584" i="2"/>
  <c r="S584" i="2"/>
  <c r="T584" i="2"/>
  <c r="R584" i="2" s="1"/>
  <c r="U584" i="2"/>
  <c r="W584" i="2"/>
  <c r="X584" i="2"/>
  <c r="Y584" i="2"/>
  <c r="AA584" i="2" a="1"/>
  <c r="AA584" i="2"/>
  <c r="AB584" i="2" a="1"/>
  <c r="AB584" i="2" s="1"/>
  <c r="AD584" i="2" s="1"/>
  <c r="Z584" i="2" s="1"/>
  <c r="AC584" i="2"/>
  <c r="AF584" i="2" a="1"/>
  <c r="AF584" i="2" s="1"/>
  <c r="AG584" i="2" s="1"/>
  <c r="AH584" i="2"/>
  <c r="AI584" i="2"/>
  <c r="AE584" i="2" s="1"/>
  <c r="AK584" i="2"/>
  <c r="AL584" i="2"/>
  <c r="AJ584" i="2" s="1"/>
  <c r="AN584" i="2"/>
  <c r="AO584" i="2"/>
  <c r="AM584" i="2" s="1"/>
  <c r="AQ584" i="2"/>
  <c r="AP584" i="2" s="1"/>
  <c r="AR584" i="2"/>
  <c r="AT584" i="2"/>
  <c r="AS584" i="2" s="1"/>
  <c r="AU584" i="2"/>
  <c r="AW584" i="2"/>
  <c r="AV584" i="2" s="1"/>
  <c r="AX584" i="2"/>
  <c r="AZ584" i="2"/>
  <c r="AY584" i="2" s="1"/>
  <c r="BA584" i="2"/>
  <c r="BC584" i="2"/>
  <c r="BB584" i="2" s="1"/>
  <c r="BD584" i="2"/>
  <c r="BE584" i="2"/>
  <c r="BF584" i="2"/>
  <c r="BG584" i="2"/>
  <c r="BH584" i="2"/>
  <c r="BI584" i="2"/>
  <c r="BJ584" i="2"/>
  <c r="BL584" i="2" a="1"/>
  <c r="BL584" i="2"/>
  <c r="BM584" i="2" s="1"/>
  <c r="BP584" i="2"/>
  <c r="BQ584" i="2"/>
  <c r="BR584" i="2"/>
  <c r="BS584" i="2"/>
  <c r="BT584" i="2"/>
  <c r="BU584" i="2"/>
  <c r="BO584" i="2" s="1"/>
  <c r="BV584" i="2"/>
  <c r="BW584" i="2"/>
  <c r="BY584" i="2"/>
  <c r="BX584" i="2" s="1"/>
  <c r="BZ584" i="2"/>
  <c r="CB584" i="2"/>
  <c r="CC584" i="2"/>
  <c r="CD584" i="2"/>
  <c r="CF584" i="2" s="1"/>
  <c r="CE584" i="2"/>
  <c r="CH584" i="2"/>
  <c r="CJ584" i="2"/>
  <c r="CK584" i="2"/>
  <c r="CL584" i="2"/>
  <c r="CM584" i="2"/>
  <c r="CN584" i="2"/>
  <c r="CP584" i="2"/>
  <c r="CS584" i="2" s="1"/>
  <c r="CO584" i="2" s="1"/>
  <c r="CQ584" i="2"/>
  <c r="CR584" i="2"/>
  <c r="CT584" i="2"/>
  <c r="CU584" i="2"/>
  <c r="CV584" i="2"/>
  <c r="CX584" i="2"/>
  <c r="CY584" i="2" a="1"/>
  <c r="CY584" i="2"/>
  <c r="CZ584" i="2" s="1"/>
  <c r="CW584" i="2" s="1"/>
  <c r="DA584" i="2"/>
  <c r="DC584" i="2"/>
  <c r="DD584" i="2" a="1"/>
  <c r="DD584" i="2" s="1"/>
  <c r="DH584" i="2"/>
  <c r="DI584" i="2"/>
  <c r="DG584" i="2" s="1"/>
  <c r="DJ584" i="2"/>
  <c r="DK584" i="2"/>
  <c r="DL584" i="2"/>
  <c r="DN584" i="2" a="1"/>
  <c r="DN584" i="2"/>
  <c r="DO584" i="2"/>
  <c r="DP584" i="2" s="1"/>
  <c r="DM584" i="2" s="1"/>
  <c r="DQ584" i="2"/>
  <c r="DR584" i="2"/>
  <c r="DS584" i="2"/>
  <c r="DT584" i="2"/>
  <c r="DV584" i="2"/>
  <c r="DU584" i="2" s="1"/>
  <c r="DW584" i="2"/>
  <c r="DY584" i="2"/>
  <c r="DZ584" i="2" s="1"/>
  <c r="EB584" i="2"/>
  <c r="ED584" i="2"/>
  <c r="EC584" i="2" s="1"/>
  <c r="EE584" i="2"/>
  <c r="EG584" i="2"/>
  <c r="EH584" i="2"/>
  <c r="EJ584" i="2" s="1"/>
  <c r="C585" i="2"/>
  <c r="H585" i="2"/>
  <c r="G585" i="2" s="1"/>
  <c r="J585" i="2"/>
  <c r="I585" i="2"/>
  <c r="L585" i="2"/>
  <c r="N585" i="2"/>
  <c r="O585" i="2"/>
  <c r="P585" i="2"/>
  <c r="Q585" i="2"/>
  <c r="S585" i="2"/>
  <c r="T585" i="2"/>
  <c r="R585" i="2" s="1"/>
  <c r="U585" i="2"/>
  <c r="W585" i="2"/>
  <c r="X585" i="2"/>
  <c r="Y585" i="2"/>
  <c r="AA585" i="2" a="1"/>
  <c r="AA585" i="2"/>
  <c r="AB585" i="2" a="1"/>
  <c r="AB585" i="2" s="1"/>
  <c r="AD585" i="2" s="1"/>
  <c r="AC585" i="2"/>
  <c r="Z585" i="2" s="1"/>
  <c r="AF585" i="2" a="1"/>
  <c r="AF585" i="2"/>
  <c r="AG585" i="2" s="1"/>
  <c r="AH585" i="2"/>
  <c r="AI585" i="2"/>
  <c r="AK585" i="2"/>
  <c r="AJ585" i="2" s="1"/>
  <c r="AL585" i="2"/>
  <c r="AN585" i="2"/>
  <c r="AM585" i="2" s="1"/>
  <c r="AO585" i="2"/>
  <c r="AQ585" i="2"/>
  <c r="AP585" i="2" s="1"/>
  <c r="AR585" i="2"/>
  <c r="AS585" i="2"/>
  <c r="AT585" i="2"/>
  <c r="AU585" i="2"/>
  <c r="AV585" i="2"/>
  <c r="AW585" i="2"/>
  <c r="AX585" i="2"/>
  <c r="AZ585" i="2"/>
  <c r="BA585" i="2"/>
  <c r="AY585" i="2" s="1"/>
  <c r="BC585" i="2"/>
  <c r="BB585" i="2" s="1"/>
  <c r="BD585" i="2"/>
  <c r="BE585" i="2"/>
  <c r="BF585" i="2"/>
  <c r="BG585" i="2"/>
  <c r="BH585" i="2"/>
  <c r="BI585" i="2"/>
  <c r="BJ585" i="2"/>
  <c r="BK585" i="2"/>
  <c r="BL585" i="2" a="1"/>
  <c r="BL585" i="2"/>
  <c r="BM585" i="2" s="1"/>
  <c r="BP585" i="2"/>
  <c r="BQ585" i="2"/>
  <c r="BR585" i="2"/>
  <c r="BS585" i="2"/>
  <c r="BT585" i="2"/>
  <c r="BU585" i="2"/>
  <c r="BV585" i="2"/>
  <c r="BW585" i="2"/>
  <c r="BO585" i="2" s="1"/>
  <c r="BY585" i="2"/>
  <c r="BZ585" i="2"/>
  <c r="BX585" i="2" s="1"/>
  <c r="CB585" i="2"/>
  <c r="CC585" i="2"/>
  <c r="CD585" i="2"/>
  <c r="CF585" i="2" s="1"/>
  <c r="CE585" i="2"/>
  <c r="CH585" i="2"/>
  <c r="CI585" i="2"/>
  <c r="CJ585" i="2"/>
  <c r="CK585" i="2"/>
  <c r="CL585" i="2"/>
  <c r="CN585" i="2"/>
  <c r="CM585" i="2" s="1"/>
  <c r="CP585" i="2"/>
  <c r="CS585" i="2" s="1"/>
  <c r="CO585" i="2" s="1"/>
  <c r="CQ585" i="2"/>
  <c r="CR585" i="2" s="1"/>
  <c r="CT585" i="2"/>
  <c r="CU585" i="2"/>
  <c r="CV585" i="2"/>
  <c r="CX585" i="2"/>
  <c r="DA585" i="2" s="1"/>
  <c r="CY585" i="2" a="1"/>
  <c r="CY585" i="2"/>
  <c r="CZ585" i="2" s="1"/>
  <c r="CW585" i="2" s="1"/>
  <c r="DC585" i="2"/>
  <c r="DD585" i="2" a="1"/>
  <c r="DD585" i="2"/>
  <c r="DE585" i="2" s="1"/>
  <c r="DB585" i="2" s="1"/>
  <c r="DF585" i="2"/>
  <c r="DG585" i="2"/>
  <c r="DH585" i="2"/>
  <c r="DI585" i="2"/>
  <c r="DK585" i="2"/>
  <c r="DL585" i="2"/>
  <c r="DJ585" i="2" s="1"/>
  <c r="DN585" i="2" a="1"/>
  <c r="DN585" i="2" s="1"/>
  <c r="DO585" i="2"/>
  <c r="DS585" i="2"/>
  <c r="DT585" i="2"/>
  <c r="DV585" i="2"/>
  <c r="DU585" i="2" s="1"/>
  <c r="DW585" i="2"/>
  <c r="DY585" i="2"/>
  <c r="DZ585" i="2" s="1"/>
  <c r="EB585" i="2"/>
  <c r="DX585" i="2" s="1"/>
  <c r="EC585" i="2"/>
  <c r="ED585" i="2"/>
  <c r="EE585" i="2"/>
  <c r="EF585" i="2"/>
  <c r="EG585" i="2"/>
  <c r="EH585" i="2"/>
  <c r="EI585" i="2"/>
  <c r="EJ585" i="2"/>
  <c r="C586" i="2"/>
  <c r="G586" i="2"/>
  <c r="H586" i="2"/>
  <c r="J586" i="2"/>
  <c r="L586" i="2"/>
  <c r="N586" i="2"/>
  <c r="O586" i="2"/>
  <c r="P586" i="2"/>
  <c r="M586" i="2" s="1"/>
  <c r="Q586" i="2"/>
  <c r="S586" i="2"/>
  <c r="T586" i="2"/>
  <c r="R586" i="2" s="1"/>
  <c r="U586" i="2"/>
  <c r="W586" i="2"/>
  <c r="X586" i="2"/>
  <c r="V586" i="2" s="1"/>
  <c r="Y586" i="2"/>
  <c r="AA586" i="2" a="1"/>
  <c r="AA586" i="2"/>
  <c r="AB586" i="2" a="1"/>
  <c r="AB586" i="2" s="1"/>
  <c r="AD586" i="2" s="1"/>
  <c r="Z586" i="2" s="1"/>
  <c r="AC586" i="2"/>
  <c r="AF586" i="2" a="1"/>
  <c r="AF586" i="2" s="1"/>
  <c r="AG586" i="2" s="1"/>
  <c r="AE586" i="2" s="1"/>
  <c r="AH586" i="2"/>
  <c r="AI586" i="2"/>
  <c r="AK586" i="2"/>
  <c r="AL586" i="2"/>
  <c r="AN586" i="2"/>
  <c r="AM586" i="2" s="1"/>
  <c r="AO586" i="2"/>
  <c r="AP586" i="2"/>
  <c r="AQ586" i="2"/>
  <c r="AR586" i="2"/>
  <c r="AS586" i="2"/>
  <c r="AT586" i="2"/>
  <c r="AU586" i="2"/>
  <c r="AW586" i="2"/>
  <c r="AX586" i="2"/>
  <c r="AV586" i="2" s="1"/>
  <c r="AY586" i="2"/>
  <c r="AZ586" i="2"/>
  <c r="BA586" i="2"/>
  <c r="BC586" i="2"/>
  <c r="BB586" i="2" s="1"/>
  <c r="BD586" i="2"/>
  <c r="BF586" i="2"/>
  <c r="BE586" i="2" s="1"/>
  <c r="BG586" i="2"/>
  <c r="BI586" i="2"/>
  <c r="BJ586" i="2"/>
  <c r="BL586" i="2" a="1"/>
  <c r="BL586" i="2"/>
  <c r="BM586" i="2" s="1"/>
  <c r="BN586" i="2"/>
  <c r="BP586" i="2"/>
  <c r="BQ586" i="2"/>
  <c r="BR586" i="2"/>
  <c r="BS586" i="2"/>
  <c r="BT586" i="2"/>
  <c r="BU586" i="2"/>
  <c r="BV586" i="2"/>
  <c r="BW586" i="2"/>
  <c r="BX586" i="2"/>
  <c r="BY586" i="2"/>
  <c r="BZ586" i="2"/>
  <c r="CB586" i="2"/>
  <c r="CA586" i="2" s="1"/>
  <c r="CC586" i="2"/>
  <c r="CG586" i="2" s="1"/>
  <c r="CD586" i="2"/>
  <c r="CE586" i="2"/>
  <c r="CF586" i="2"/>
  <c r="CH586" i="2"/>
  <c r="CJ586" i="2"/>
  <c r="CI586" i="2" s="1"/>
  <c r="CK586" i="2"/>
  <c r="CL586" i="2"/>
  <c r="CN586" i="2"/>
  <c r="CM586" i="2" s="1"/>
  <c r="CP586" i="2"/>
  <c r="CQ586" i="2"/>
  <c r="CR586" i="2" s="1"/>
  <c r="CU586" i="2"/>
  <c r="CV586" i="2"/>
  <c r="CT586" i="2" s="1"/>
  <c r="CX586" i="2"/>
  <c r="CY586" i="2" a="1"/>
  <c r="CY586" i="2" s="1"/>
  <c r="DC586" i="2"/>
  <c r="DD586" i="2" a="1"/>
  <c r="DD586" i="2" s="1"/>
  <c r="DH586" i="2"/>
  <c r="DG586" i="2" s="1"/>
  <c r="DI586" i="2"/>
  <c r="DK586" i="2"/>
  <c r="DJ586" i="2" s="1"/>
  <c r="DL586" i="2"/>
  <c r="DN586" i="2" a="1"/>
  <c r="DN586" i="2" s="1"/>
  <c r="DQ586" i="2" s="1"/>
  <c r="DO586" i="2"/>
  <c r="DS586" i="2"/>
  <c r="DR586" i="2" s="1"/>
  <c r="DT586" i="2"/>
  <c r="DV586" i="2"/>
  <c r="DU586" i="2" s="1"/>
  <c r="DW586" i="2"/>
  <c r="DY586" i="2"/>
  <c r="EA586" i="2" s="1"/>
  <c r="DZ586" i="2"/>
  <c r="EB586" i="2"/>
  <c r="DX586" i="2" s="1"/>
  <c r="EC586" i="2"/>
  <c r="ED586" i="2"/>
  <c r="EF586" i="2" s="1"/>
  <c r="EE586" i="2"/>
  <c r="EH586" i="2"/>
  <c r="EG586" i="2" s="1"/>
  <c r="EI586" i="2"/>
  <c r="C587" i="2"/>
  <c r="G587" i="2"/>
  <c r="H587" i="2"/>
  <c r="J587" i="2"/>
  <c r="L587" i="2"/>
  <c r="N587" i="2"/>
  <c r="O587" i="2"/>
  <c r="P587" i="2"/>
  <c r="Q587" i="2"/>
  <c r="S587" i="2"/>
  <c r="T587" i="2"/>
  <c r="R587" i="2" s="1"/>
  <c r="U587" i="2"/>
  <c r="W587" i="2"/>
  <c r="X587" i="2"/>
  <c r="Y587" i="2"/>
  <c r="AA587" i="2" a="1"/>
  <c r="AA587" i="2"/>
  <c r="AD587" i="2" s="1"/>
  <c r="AB587" i="2" a="1"/>
  <c r="AB587" i="2"/>
  <c r="AC587" i="2"/>
  <c r="AF587" i="2" a="1"/>
  <c r="AF587" i="2" s="1"/>
  <c r="AG587" i="2" s="1"/>
  <c r="AE587" i="2" s="1"/>
  <c r="AH587" i="2"/>
  <c r="AI587" i="2"/>
  <c r="AJ587" i="2"/>
  <c r="AK587" i="2"/>
  <c r="AL587" i="2"/>
  <c r="AN587" i="2"/>
  <c r="AO587" i="2"/>
  <c r="AM587" i="2" s="1"/>
  <c r="AQ587" i="2"/>
  <c r="AP587" i="2" s="1"/>
  <c r="AR587" i="2"/>
  <c r="AS587" i="2"/>
  <c r="AT587" i="2"/>
  <c r="AU587" i="2"/>
  <c r="AV587" i="2"/>
  <c r="AW587" i="2"/>
  <c r="AX587" i="2"/>
  <c r="AY587" i="2"/>
  <c r="AZ587" i="2"/>
  <c r="BA587" i="2"/>
  <c r="BC587" i="2"/>
  <c r="BB587" i="2" s="1"/>
  <c r="BD587" i="2"/>
  <c r="BF587" i="2"/>
  <c r="BG587" i="2"/>
  <c r="BE587" i="2" s="1"/>
  <c r="BI587" i="2"/>
  <c r="BH587" i="2" s="1"/>
  <c r="BJ587" i="2"/>
  <c r="BL587" i="2" a="1"/>
  <c r="BL587" i="2" s="1"/>
  <c r="BP587" i="2"/>
  <c r="BQ587" i="2"/>
  <c r="BR587" i="2"/>
  <c r="BS587" i="2"/>
  <c r="BT587" i="2"/>
  <c r="BU587" i="2"/>
  <c r="BV587" i="2"/>
  <c r="BO587" i="2" s="1"/>
  <c r="BW587" i="2"/>
  <c r="BY587" i="2"/>
  <c r="BX587" i="2" s="1"/>
  <c r="BZ587" i="2"/>
  <c r="CB587" i="2"/>
  <c r="CC587" i="2"/>
  <c r="CD587" i="2"/>
  <c r="CF587" i="2" s="1"/>
  <c r="CG587" i="2" s="1"/>
  <c r="CE587" i="2"/>
  <c r="CH587" i="2"/>
  <c r="CJ587" i="2"/>
  <c r="CI587" i="2" s="1"/>
  <c r="CK587" i="2"/>
  <c r="CL587" i="2"/>
  <c r="CM587" i="2"/>
  <c r="CN587" i="2"/>
  <c r="CP587" i="2"/>
  <c r="CQ587" i="2"/>
  <c r="CR587" i="2"/>
  <c r="CU587" i="2"/>
  <c r="CT587" i="2" s="1"/>
  <c r="CV587" i="2"/>
  <c r="CX587" i="2"/>
  <c r="DA587" i="2" s="1"/>
  <c r="CY587" i="2" a="1"/>
  <c r="CY587" i="2"/>
  <c r="CZ587" i="2" s="1"/>
  <c r="CW587" i="2" s="1"/>
  <c r="DC587" i="2"/>
  <c r="DF587" i="2" s="1"/>
  <c r="DD587" i="2" a="1"/>
  <c r="DD587" i="2" s="1"/>
  <c r="DE587" i="2" s="1"/>
  <c r="DB587" i="2" s="1"/>
  <c r="DH587" i="2"/>
  <c r="DI587" i="2"/>
  <c r="DK587" i="2"/>
  <c r="DJ587" i="2" s="1"/>
  <c r="DL587" i="2"/>
  <c r="DN587" i="2" a="1"/>
  <c r="DN587" i="2" s="1"/>
  <c r="DP587" i="2" s="1"/>
  <c r="DM587" i="2" s="1"/>
  <c r="DO587" i="2"/>
  <c r="DS587" i="2"/>
  <c r="DR587" i="2" s="1"/>
  <c r="DT587" i="2"/>
  <c r="DV587" i="2"/>
  <c r="DW587" i="2"/>
  <c r="DU587" i="2" s="1"/>
  <c r="DY587" i="2"/>
  <c r="DZ587" i="2" s="1"/>
  <c r="EA587" i="2"/>
  <c r="EB587" i="2"/>
  <c r="DX587" i="2" s="1"/>
  <c r="EC587" i="2"/>
  <c r="ED587" i="2"/>
  <c r="EE587" i="2"/>
  <c r="EF587" i="2"/>
  <c r="EG587" i="2"/>
  <c r="EH587" i="2"/>
  <c r="EI587" i="2"/>
  <c r="EJ587" i="2"/>
  <c r="C588" i="2"/>
  <c r="G588" i="2"/>
  <c r="H588" i="2"/>
  <c r="J588" i="2"/>
  <c r="L588" i="2"/>
  <c r="N588" i="2"/>
  <c r="O588" i="2"/>
  <c r="P588" i="2"/>
  <c r="Q588" i="2"/>
  <c r="S588" i="2"/>
  <c r="T588" i="2"/>
  <c r="R588" i="2" s="1"/>
  <c r="U588" i="2"/>
  <c r="W588" i="2"/>
  <c r="X588" i="2"/>
  <c r="Y588" i="2"/>
  <c r="AA588" i="2" a="1"/>
  <c r="AA588" i="2"/>
  <c r="AD588" i="2" s="1"/>
  <c r="Z588" i="2" s="1"/>
  <c r="AB588" i="2" a="1"/>
  <c r="AB588" i="2"/>
  <c r="AC588" i="2"/>
  <c r="AF588" i="2" a="1"/>
  <c r="AF588" i="2" s="1"/>
  <c r="AG588" i="2" s="1"/>
  <c r="AE588" i="2" s="1"/>
  <c r="AH588" i="2"/>
  <c r="AI588" i="2"/>
  <c r="AK588" i="2"/>
  <c r="AL588" i="2"/>
  <c r="AJ588" i="2" s="1"/>
  <c r="AM588" i="2"/>
  <c r="AN588" i="2"/>
  <c r="AO588" i="2"/>
  <c r="AP588" i="2"/>
  <c r="AQ588" i="2"/>
  <c r="AR588" i="2"/>
  <c r="AT588" i="2"/>
  <c r="AU588" i="2"/>
  <c r="AS588" i="2" s="1"/>
  <c r="AW588" i="2"/>
  <c r="AV588" i="2" s="1"/>
  <c r="AX588" i="2"/>
  <c r="AY588" i="2"/>
  <c r="AZ588" i="2"/>
  <c r="BA588" i="2"/>
  <c r="BB588" i="2"/>
  <c r="BC588" i="2"/>
  <c r="BD588" i="2"/>
  <c r="BE588" i="2"/>
  <c r="BF588" i="2"/>
  <c r="BG588" i="2"/>
  <c r="BI588" i="2"/>
  <c r="BH588" i="2" s="1"/>
  <c r="BJ588" i="2"/>
  <c r="BL588" i="2" a="1"/>
  <c r="BL588" i="2"/>
  <c r="BM588" i="2" s="1"/>
  <c r="BP588" i="2"/>
  <c r="BQ588" i="2"/>
  <c r="BR588" i="2"/>
  <c r="BS588" i="2"/>
  <c r="BT588" i="2"/>
  <c r="BU588" i="2"/>
  <c r="BV588" i="2"/>
  <c r="BO588" i="2" s="1"/>
  <c r="BW588" i="2"/>
  <c r="BY588" i="2"/>
  <c r="BX588" i="2" s="1"/>
  <c r="BZ588" i="2"/>
  <c r="CB588" i="2"/>
  <c r="CC588" i="2"/>
  <c r="CD588" i="2"/>
  <c r="CE588" i="2"/>
  <c r="CF588" i="2" s="1"/>
  <c r="CH588" i="2"/>
  <c r="CJ588" i="2"/>
  <c r="CK588" i="2"/>
  <c r="CL588" i="2"/>
  <c r="CN588" i="2"/>
  <c r="CM588" i="2" s="1"/>
  <c r="CP588" i="2"/>
  <c r="CQ588" i="2"/>
  <c r="CR588" i="2"/>
  <c r="CS588" i="2"/>
  <c r="CO588" i="2" s="1"/>
  <c r="CT588" i="2"/>
  <c r="CU588" i="2"/>
  <c r="CV588" i="2"/>
  <c r="CX588" i="2"/>
  <c r="CY588" i="2" a="1"/>
  <c r="CY588" i="2"/>
  <c r="CZ588" i="2"/>
  <c r="CW588" i="2" s="1"/>
  <c r="DA588" i="2"/>
  <c r="DC588" i="2"/>
  <c r="DF588" i="2" s="1"/>
  <c r="DD588" i="2" a="1"/>
  <c r="DD588" i="2"/>
  <c r="DE588" i="2" s="1"/>
  <c r="DB588" i="2" s="1"/>
  <c r="DH588" i="2"/>
  <c r="DG588" i="2" s="1"/>
  <c r="DI588" i="2"/>
  <c r="DK588" i="2"/>
  <c r="DJ588" i="2" s="1"/>
  <c r="DL588" i="2"/>
  <c r="DN588" i="2" a="1"/>
  <c r="DN588" i="2"/>
  <c r="DO588" i="2"/>
  <c r="DP588" i="2"/>
  <c r="DM588" i="2" s="1"/>
  <c r="DQ588" i="2"/>
  <c r="DS588" i="2"/>
  <c r="DR588" i="2" s="1"/>
  <c r="DT588" i="2"/>
  <c r="DV588" i="2"/>
  <c r="DU588" i="2" s="1"/>
  <c r="DW588" i="2"/>
  <c r="DX588" i="2"/>
  <c r="DY588" i="2"/>
  <c r="DZ588" i="2" s="1"/>
  <c r="EB588" i="2"/>
  <c r="ED588" i="2"/>
  <c r="EC588" i="2" s="1"/>
  <c r="EF588" i="2"/>
  <c r="EG588" i="2"/>
  <c r="EH588" i="2"/>
  <c r="EJ588" i="2" s="1"/>
  <c r="EI588" i="2"/>
  <c r="C589" i="2"/>
  <c r="G589" i="2"/>
  <c r="H589" i="2"/>
  <c r="J589" i="2"/>
  <c r="L589" i="2"/>
  <c r="I589" i="2" s="1"/>
  <c r="N589" i="2"/>
  <c r="O589" i="2"/>
  <c r="P589" i="2"/>
  <c r="Q589" i="2"/>
  <c r="S589" i="2"/>
  <c r="T589" i="2"/>
  <c r="R589" i="2" s="1"/>
  <c r="U589" i="2"/>
  <c r="W589" i="2"/>
  <c r="X589" i="2"/>
  <c r="V589" i="2" s="1"/>
  <c r="Y589" i="2"/>
  <c r="AA589" i="2" a="1"/>
  <c r="AA589" i="2"/>
  <c r="AB589" i="2" a="1"/>
  <c r="AB589" i="2"/>
  <c r="AD589" i="2" s="1"/>
  <c r="AC589" i="2"/>
  <c r="Z589" i="2" s="1"/>
  <c r="AF589" i="2" a="1"/>
  <c r="AF589" i="2" s="1"/>
  <c r="AG589" i="2" s="1"/>
  <c r="AH589" i="2"/>
  <c r="AI589" i="2"/>
  <c r="AJ589" i="2"/>
  <c r="AK589" i="2"/>
  <c r="AL589" i="2"/>
  <c r="AM589" i="2"/>
  <c r="AN589" i="2"/>
  <c r="AO589" i="2"/>
  <c r="AQ589" i="2"/>
  <c r="AR589" i="2"/>
  <c r="AP589" i="2" s="1"/>
  <c r="AS589" i="2"/>
  <c r="AT589" i="2"/>
  <c r="AU589" i="2"/>
  <c r="AW589" i="2"/>
  <c r="AX589" i="2"/>
  <c r="AV589" i="2" s="1"/>
  <c r="AZ589" i="2"/>
  <c r="AY589" i="2" s="1"/>
  <c r="BA589" i="2"/>
  <c r="BC589" i="2"/>
  <c r="BD589" i="2"/>
  <c r="BF589" i="2"/>
  <c r="BG589" i="2"/>
  <c r="BE589" i="2" s="1"/>
  <c r="BI589" i="2"/>
  <c r="BH589" i="2" s="1"/>
  <c r="BJ589" i="2"/>
  <c r="BL589" i="2" a="1"/>
  <c r="BL589" i="2" s="1"/>
  <c r="BP589" i="2"/>
  <c r="BQ589" i="2"/>
  <c r="BR589" i="2"/>
  <c r="BS589" i="2"/>
  <c r="BT589" i="2"/>
  <c r="BU589" i="2"/>
  <c r="BV589" i="2"/>
  <c r="BO589" i="2" s="1"/>
  <c r="BW589" i="2"/>
  <c r="BX589" i="2"/>
  <c r="BY589" i="2"/>
  <c r="BZ589" i="2"/>
  <c r="CB589" i="2"/>
  <c r="CC589" i="2"/>
  <c r="CD589" i="2"/>
  <c r="CE589" i="2"/>
  <c r="CF589" i="2"/>
  <c r="CH589" i="2"/>
  <c r="CJ589" i="2"/>
  <c r="CI589" i="2" s="1"/>
  <c r="CK589" i="2"/>
  <c r="CL589" i="2"/>
  <c r="CM589" i="2"/>
  <c r="CN589" i="2"/>
  <c r="CP589" i="2"/>
  <c r="CR589" i="2" s="1"/>
  <c r="CQ589" i="2"/>
  <c r="CU589" i="2"/>
  <c r="CV589" i="2"/>
  <c r="CT589" i="2" s="1"/>
  <c r="CX589" i="2"/>
  <c r="CY589" i="2" a="1"/>
  <c r="CY589" i="2" s="1"/>
  <c r="DC589" i="2"/>
  <c r="DD589" i="2" a="1"/>
  <c r="DD589" i="2"/>
  <c r="DE589" i="2"/>
  <c r="DB589" i="2" s="1"/>
  <c r="DF589" i="2"/>
  <c r="DH589" i="2"/>
  <c r="DG589" i="2" s="1"/>
  <c r="DI589" i="2"/>
  <c r="DK589" i="2"/>
  <c r="DL589" i="2"/>
  <c r="DJ589" i="2" s="1"/>
  <c r="DN589" i="2" a="1"/>
  <c r="DN589" i="2" s="1"/>
  <c r="DQ589" i="2" s="1"/>
  <c r="DO589" i="2"/>
  <c r="DP589" i="2" s="1"/>
  <c r="DM589" i="2" s="1"/>
  <c r="DS589" i="2"/>
  <c r="DR589" i="2" s="1"/>
  <c r="DT589" i="2"/>
  <c r="DU589" i="2"/>
  <c r="DV589" i="2"/>
  <c r="DW589" i="2"/>
  <c r="DX589" i="2"/>
  <c r="DY589" i="2"/>
  <c r="DZ589" i="2" s="1"/>
  <c r="EB589" i="2"/>
  <c r="ED589" i="2"/>
  <c r="EE589" i="2" s="1"/>
  <c r="EG589" i="2"/>
  <c r="EH589" i="2"/>
  <c r="EI589" i="2"/>
  <c r="EJ589" i="2"/>
  <c r="C590" i="2"/>
  <c r="G590" i="2"/>
  <c r="H590" i="2"/>
  <c r="J590" i="2"/>
  <c r="L590" i="2"/>
  <c r="N590" i="2"/>
  <c r="O590" i="2"/>
  <c r="P590" i="2"/>
  <c r="Q590" i="2"/>
  <c r="M590" i="2" s="1"/>
  <c r="S590" i="2"/>
  <c r="T590" i="2"/>
  <c r="U590" i="2"/>
  <c r="W590" i="2"/>
  <c r="X590" i="2"/>
  <c r="V590" i="2" s="1"/>
  <c r="Y590" i="2"/>
  <c r="AA590" i="2" a="1"/>
  <c r="AA590" i="2" s="1"/>
  <c r="AB590" i="2" a="1"/>
  <c r="AB590" i="2"/>
  <c r="AC590" i="2"/>
  <c r="AF590" i="2" a="1"/>
  <c r="AF590" i="2"/>
  <c r="AG590" i="2" s="1"/>
  <c r="AH590" i="2"/>
  <c r="AI590" i="2"/>
  <c r="AE590" i="2" s="1"/>
  <c r="AK590" i="2"/>
  <c r="AL590" i="2"/>
  <c r="AN590" i="2"/>
  <c r="AM590" i="2" s="1"/>
  <c r="AO590" i="2"/>
  <c r="AP590" i="2"/>
  <c r="AQ590" i="2"/>
  <c r="AR590" i="2"/>
  <c r="AT590" i="2"/>
  <c r="AU590" i="2"/>
  <c r="AS590" i="2" s="1"/>
  <c r="AW590" i="2"/>
  <c r="AV590" i="2" s="1"/>
  <c r="AX590" i="2"/>
  <c r="AZ590" i="2"/>
  <c r="BA590" i="2"/>
  <c r="AY590" i="2" s="1"/>
  <c r="BC590" i="2"/>
  <c r="BB590" i="2" s="1"/>
  <c r="BD590" i="2"/>
  <c r="BE590" i="2"/>
  <c r="BF590" i="2"/>
  <c r="BG590" i="2"/>
  <c r="BI590" i="2"/>
  <c r="BH590" i="2" s="1"/>
  <c r="BJ590" i="2"/>
  <c r="BL590" i="2" a="1"/>
  <c r="BL590" i="2"/>
  <c r="BM590" i="2"/>
  <c r="BN590" i="2"/>
  <c r="BP590" i="2"/>
  <c r="BQ590" i="2"/>
  <c r="BR590" i="2"/>
  <c r="BS590" i="2"/>
  <c r="BT590" i="2"/>
  <c r="BU590" i="2"/>
  <c r="BV590" i="2"/>
  <c r="BW590" i="2"/>
  <c r="BY590" i="2"/>
  <c r="BX590" i="2" s="1"/>
  <c r="BZ590" i="2"/>
  <c r="CB590" i="2"/>
  <c r="CC590" i="2"/>
  <c r="CD590" i="2"/>
  <c r="CF590" i="2" s="1"/>
  <c r="CG590" i="2" s="1"/>
  <c r="CE590" i="2"/>
  <c r="CH590" i="2"/>
  <c r="CJ590" i="2"/>
  <c r="CI590" i="2" s="1"/>
  <c r="CK590" i="2"/>
  <c r="CL590" i="2"/>
  <c r="CN590" i="2"/>
  <c r="CM590" i="2" s="1"/>
  <c r="CP590" i="2"/>
  <c r="CR590" i="2" s="1"/>
  <c r="CQ590" i="2"/>
  <c r="CU590" i="2"/>
  <c r="CV590" i="2"/>
  <c r="CT590" i="2" s="1"/>
  <c r="CX590" i="2"/>
  <c r="CY590" i="2" a="1"/>
  <c r="CY590" i="2" s="1"/>
  <c r="CZ590" i="2" s="1"/>
  <c r="CW590" i="2" s="1"/>
  <c r="DC590" i="2"/>
  <c r="DF590" i="2" s="1"/>
  <c r="DD590" i="2" a="1"/>
  <c r="DD590" i="2" s="1"/>
  <c r="DE590" i="2" s="1"/>
  <c r="DB590" i="2" s="1"/>
  <c r="DH590" i="2"/>
  <c r="DG590" i="2" s="1"/>
  <c r="DI590" i="2"/>
  <c r="DJ590" i="2"/>
  <c r="DK590" i="2"/>
  <c r="DL590" i="2"/>
  <c r="DN590" i="2" a="1"/>
  <c r="DN590" i="2" s="1"/>
  <c r="DQ590" i="2" s="1"/>
  <c r="DO590" i="2"/>
  <c r="DR590" i="2"/>
  <c r="DS590" i="2"/>
  <c r="DT590" i="2"/>
  <c r="DU590" i="2"/>
  <c r="DV590" i="2"/>
  <c r="DW590" i="2"/>
  <c r="DY590" i="2"/>
  <c r="DZ590" i="2"/>
  <c r="EA590" i="2"/>
  <c r="EB590" i="2"/>
  <c r="DX590" i="2" s="1"/>
  <c r="ED590" i="2"/>
  <c r="EF590" i="2" s="1"/>
  <c r="EH590" i="2"/>
  <c r="EG590" i="2" s="1"/>
  <c r="EI590" i="2"/>
  <c r="EJ590" i="2"/>
  <c r="C591" i="2"/>
  <c r="G591" i="2"/>
  <c r="H591" i="2"/>
  <c r="J591" i="2"/>
  <c r="L591" i="2"/>
  <c r="N591" i="2"/>
  <c r="O591" i="2"/>
  <c r="P591" i="2"/>
  <c r="Q591" i="2"/>
  <c r="S591" i="2"/>
  <c r="T591" i="2"/>
  <c r="U591" i="2"/>
  <c r="W591" i="2"/>
  <c r="X591" i="2"/>
  <c r="V591" i="2" s="1"/>
  <c r="Y591" i="2"/>
  <c r="AA591" i="2" a="1"/>
  <c r="AA591" i="2" s="1"/>
  <c r="AB591" i="2" a="1"/>
  <c r="AB591" i="2"/>
  <c r="AC591" i="2"/>
  <c r="AF591" i="2" a="1"/>
  <c r="AF591" i="2"/>
  <c r="AG591" i="2" s="1"/>
  <c r="AH591" i="2"/>
  <c r="AI591" i="2"/>
  <c r="AE591" i="2" s="1"/>
  <c r="AK591" i="2"/>
  <c r="AL591" i="2"/>
  <c r="AJ591" i="2" s="1"/>
  <c r="AN591" i="2"/>
  <c r="AM591" i="2" s="1"/>
  <c r="AO591" i="2"/>
  <c r="AQ591" i="2"/>
  <c r="AR591" i="2"/>
  <c r="AT591" i="2"/>
  <c r="AU591" i="2"/>
  <c r="AS591" i="2" s="1"/>
  <c r="AW591" i="2"/>
  <c r="AV591" i="2" s="1"/>
  <c r="AX591" i="2"/>
  <c r="AZ591" i="2"/>
  <c r="AY591" i="2" s="1"/>
  <c r="BA591" i="2"/>
  <c r="BC591" i="2"/>
  <c r="BB591" i="2" s="1"/>
  <c r="BD591" i="2"/>
  <c r="BE591" i="2"/>
  <c r="BF591" i="2"/>
  <c r="BG591" i="2"/>
  <c r="BH591" i="2"/>
  <c r="BI591" i="2"/>
  <c r="BJ591" i="2"/>
  <c r="BL591" i="2" a="1"/>
  <c r="BL591" i="2"/>
  <c r="BM591" i="2" s="1"/>
  <c r="BP591" i="2"/>
  <c r="BQ591" i="2"/>
  <c r="BR591" i="2"/>
  <c r="BS591" i="2"/>
  <c r="BT591" i="2"/>
  <c r="BU591" i="2"/>
  <c r="BV591" i="2"/>
  <c r="BO591" i="2" s="1"/>
  <c r="BW591" i="2"/>
  <c r="BX591" i="2"/>
  <c r="BY591" i="2"/>
  <c r="BZ591" i="2"/>
  <c r="CB591" i="2"/>
  <c r="CC591" i="2"/>
  <c r="CD591" i="2"/>
  <c r="CF591" i="2" s="1"/>
  <c r="CG591" i="2" s="1"/>
  <c r="CE591" i="2"/>
  <c r="CH591" i="2"/>
  <c r="CJ591" i="2"/>
  <c r="CI591" i="2" s="1"/>
  <c r="CK591" i="2"/>
  <c r="CL591" i="2"/>
  <c r="CN591" i="2"/>
  <c r="CM591" i="2" s="1"/>
  <c r="CP591" i="2"/>
  <c r="CQ591" i="2"/>
  <c r="CR591" i="2"/>
  <c r="CT591" i="2"/>
  <c r="CU591" i="2"/>
  <c r="CV591" i="2"/>
  <c r="CW591" i="2"/>
  <c r="CX591" i="2"/>
  <c r="CY591" i="2" a="1"/>
  <c r="CY591" i="2"/>
  <c r="CZ591" i="2" s="1"/>
  <c r="DA591" i="2"/>
  <c r="DC591" i="2"/>
  <c r="DF591" i="2" s="1"/>
  <c r="DD591" i="2" a="1"/>
  <c r="DD591" i="2"/>
  <c r="DE591" i="2" s="1"/>
  <c r="DB591" i="2" s="1"/>
  <c r="DH591" i="2"/>
  <c r="DI591" i="2"/>
  <c r="DJ591" i="2"/>
  <c r="DK591" i="2"/>
  <c r="DL591" i="2"/>
  <c r="DM591" i="2"/>
  <c r="DN591" i="2" a="1"/>
  <c r="DN591" i="2" s="1"/>
  <c r="DO591" i="2"/>
  <c r="DP591" i="2"/>
  <c r="DQ591" i="2"/>
  <c r="DR591" i="2"/>
  <c r="DS591" i="2"/>
  <c r="DT591" i="2"/>
  <c r="DU591" i="2"/>
  <c r="DV591" i="2"/>
  <c r="DW591" i="2"/>
  <c r="DY591" i="2"/>
  <c r="DX591" i="2" s="1"/>
  <c r="DZ591" i="2"/>
  <c r="EA591" i="2"/>
  <c r="EB591" i="2"/>
  <c r="EC591" i="2"/>
  <c r="ED591" i="2"/>
  <c r="EE591" i="2"/>
  <c r="EF591" i="2"/>
  <c r="EH591" i="2"/>
  <c r="EI591" i="2" s="1"/>
  <c r="C592" i="2"/>
  <c r="H592" i="2"/>
  <c r="G592" i="2" s="1"/>
  <c r="I592" i="2"/>
  <c r="J592" i="2"/>
  <c r="L592" i="2"/>
  <c r="N592" i="2"/>
  <c r="O592" i="2"/>
  <c r="P592" i="2"/>
  <c r="Q592" i="2"/>
  <c r="S592" i="2"/>
  <c r="T592" i="2"/>
  <c r="R592" i="2" s="1"/>
  <c r="U592" i="2"/>
  <c r="W592" i="2"/>
  <c r="X592" i="2"/>
  <c r="Y592" i="2"/>
  <c r="AA592" i="2" a="1"/>
  <c r="AA592" i="2"/>
  <c r="AB592" i="2" a="1"/>
  <c r="AB592" i="2"/>
  <c r="AC592" i="2"/>
  <c r="Z592" i="2" s="1"/>
  <c r="AD592" i="2"/>
  <c r="AE592" i="2"/>
  <c r="AF592" i="2" a="1"/>
  <c r="AF592" i="2" s="1"/>
  <c r="AG592" i="2"/>
  <c r="AH592" i="2"/>
  <c r="AI592" i="2"/>
  <c r="AK592" i="2"/>
  <c r="AL592" i="2"/>
  <c r="AJ592" i="2" s="1"/>
  <c r="AM592" i="2"/>
  <c r="AN592" i="2"/>
  <c r="AO592" i="2"/>
  <c r="AQ592" i="2"/>
  <c r="AR592" i="2"/>
  <c r="AP592" i="2" s="1"/>
  <c r="AT592" i="2"/>
  <c r="AS592" i="2" s="1"/>
  <c r="AU592" i="2"/>
  <c r="AW592" i="2"/>
  <c r="AX592" i="2"/>
  <c r="AZ592" i="2"/>
  <c r="BA592" i="2"/>
  <c r="AY592" i="2" s="1"/>
  <c r="BC592" i="2"/>
  <c r="BB592" i="2" s="1"/>
  <c r="BD592" i="2"/>
  <c r="BF592" i="2"/>
  <c r="BE592" i="2" s="1"/>
  <c r="BG592" i="2"/>
  <c r="BI592" i="2"/>
  <c r="BH592" i="2" s="1"/>
  <c r="BJ592" i="2"/>
  <c r="BK592" i="2"/>
  <c r="BL592" i="2" a="1"/>
  <c r="BL592" i="2"/>
  <c r="BM592" i="2"/>
  <c r="BN592" i="2"/>
  <c r="BP592" i="2"/>
  <c r="BQ592" i="2"/>
  <c r="BR592" i="2"/>
  <c r="BS592" i="2"/>
  <c r="BT592" i="2"/>
  <c r="BU592" i="2"/>
  <c r="BO592" i="2" s="1"/>
  <c r="BV592" i="2"/>
  <c r="BW592" i="2"/>
  <c r="BY592" i="2"/>
  <c r="BX592" i="2" s="1"/>
  <c r="BZ592" i="2"/>
  <c r="CB592" i="2"/>
  <c r="CC592" i="2"/>
  <c r="CD592" i="2"/>
  <c r="CF592" i="2" s="1"/>
  <c r="CG592" i="2" s="1"/>
  <c r="CE592" i="2"/>
  <c r="CH592" i="2"/>
  <c r="CJ592" i="2"/>
  <c r="CI592" i="2" s="1"/>
  <c r="CK592" i="2"/>
  <c r="CL592" i="2"/>
  <c r="CM592" i="2"/>
  <c r="CN592" i="2"/>
  <c r="CP592" i="2"/>
  <c r="CQ592" i="2"/>
  <c r="CR592" i="2"/>
  <c r="CS592" i="2"/>
  <c r="CO592" i="2" s="1"/>
  <c r="CU592" i="2"/>
  <c r="CT592" i="2" s="1"/>
  <c r="CV592" i="2"/>
  <c r="CX592" i="2"/>
  <c r="DA592" i="2" s="1"/>
  <c r="CY592" i="2" a="1"/>
  <c r="CY592" i="2"/>
  <c r="CZ592" i="2" s="1"/>
  <c r="CW592" i="2" s="1"/>
  <c r="DB592" i="2"/>
  <c r="DC592" i="2"/>
  <c r="DD592" i="2" a="1"/>
  <c r="DD592" i="2"/>
  <c r="DE592" i="2" s="1"/>
  <c r="DF592" i="2"/>
  <c r="DG592" i="2"/>
  <c r="DH592" i="2"/>
  <c r="DI592" i="2"/>
  <c r="DJ592" i="2"/>
  <c r="DK592" i="2"/>
  <c r="DL592" i="2"/>
  <c r="DN592" i="2" a="1"/>
  <c r="DN592" i="2"/>
  <c r="DQ592" i="2" s="1"/>
  <c r="DO592" i="2"/>
  <c r="DP592" i="2" s="1"/>
  <c r="DM592" i="2" s="1"/>
  <c r="DR592" i="2"/>
  <c r="DS592" i="2"/>
  <c r="DT592" i="2"/>
  <c r="DV592" i="2"/>
  <c r="DU592" i="2" s="1"/>
  <c r="DW592" i="2"/>
  <c r="DX592" i="2"/>
  <c r="DY592" i="2"/>
  <c r="DZ592" i="2"/>
  <c r="EA592" i="2"/>
  <c r="EB592" i="2"/>
  <c r="ED592" i="2"/>
  <c r="EC592" i="2" s="1"/>
  <c r="EE592" i="2"/>
  <c r="EF592" i="2"/>
  <c r="EH592" i="2"/>
  <c r="EJ592" i="2" s="1"/>
  <c r="C593" i="2"/>
  <c r="G593" i="2"/>
  <c r="H593" i="2"/>
  <c r="I593" i="2"/>
  <c r="J593" i="2"/>
  <c r="L593" i="2"/>
  <c r="N593" i="2"/>
  <c r="O593" i="2"/>
  <c r="P593" i="2"/>
  <c r="M593" i="2" s="1"/>
  <c r="Q593" i="2"/>
  <c r="S593" i="2"/>
  <c r="T593" i="2"/>
  <c r="U593" i="2"/>
  <c r="W593" i="2"/>
  <c r="X593" i="2"/>
  <c r="V593" i="2" s="1"/>
  <c r="Y593" i="2"/>
  <c r="AA593" i="2" a="1"/>
  <c r="AA593" i="2"/>
  <c r="AB593" i="2" a="1"/>
  <c r="AB593" i="2" s="1"/>
  <c r="AD593" i="2" s="1"/>
  <c r="Z593" i="2" s="1"/>
  <c r="AC593" i="2"/>
  <c r="AF593" i="2" a="1"/>
  <c r="AF593" i="2"/>
  <c r="AG593" i="2"/>
  <c r="AH593" i="2"/>
  <c r="AI593" i="2"/>
  <c r="AE593" i="2" s="1"/>
  <c r="AJ593" i="2"/>
  <c r="AK593" i="2"/>
  <c r="AL593" i="2"/>
  <c r="AN593" i="2"/>
  <c r="AM593" i="2" s="1"/>
  <c r="AO593" i="2"/>
  <c r="AQ593" i="2"/>
  <c r="AP593" i="2" s="1"/>
  <c r="AR593" i="2"/>
  <c r="AT593" i="2"/>
  <c r="AU593" i="2"/>
  <c r="AS593" i="2" s="1"/>
  <c r="AW593" i="2"/>
  <c r="AV593" i="2" s="1"/>
  <c r="AX593" i="2"/>
  <c r="AY593" i="2"/>
  <c r="AZ593" i="2"/>
  <c r="BA593" i="2"/>
  <c r="BC593" i="2"/>
  <c r="BB593" i="2" s="1"/>
  <c r="BD593" i="2"/>
  <c r="BF593" i="2"/>
  <c r="BE593" i="2" s="1"/>
  <c r="BG593" i="2"/>
  <c r="BH593" i="2"/>
  <c r="BI593" i="2"/>
  <c r="BJ593" i="2"/>
  <c r="BL593" i="2" a="1"/>
  <c r="BL593" i="2"/>
  <c r="BM593" i="2"/>
  <c r="BN593" i="2"/>
  <c r="BP593" i="2"/>
  <c r="BQ593" i="2"/>
  <c r="BR593" i="2"/>
  <c r="BS593" i="2"/>
  <c r="BT593" i="2"/>
  <c r="BU593" i="2"/>
  <c r="BV593" i="2"/>
  <c r="BW593" i="2"/>
  <c r="BK593" i="2" s="1"/>
  <c r="BX593" i="2"/>
  <c r="BY593" i="2"/>
  <c r="BZ593" i="2"/>
  <c r="CB593" i="2"/>
  <c r="CC593" i="2"/>
  <c r="CD593" i="2"/>
  <c r="CE593" i="2"/>
  <c r="CF593" i="2" s="1"/>
  <c r="CH593" i="2"/>
  <c r="CI593" i="2"/>
  <c r="CJ593" i="2"/>
  <c r="CK593" i="2"/>
  <c r="CL593" i="2"/>
  <c r="CN593" i="2"/>
  <c r="CM593" i="2" s="1"/>
  <c r="CP593" i="2"/>
  <c r="CR593" i="2" s="1"/>
  <c r="CQ593" i="2"/>
  <c r="CU593" i="2"/>
  <c r="CT593" i="2" s="1"/>
  <c r="CV593" i="2"/>
  <c r="CX593" i="2"/>
  <c r="CY593" i="2" a="1"/>
  <c r="CY593" i="2" s="1"/>
  <c r="CZ593" i="2" s="1"/>
  <c r="CW593" i="2" s="1"/>
  <c r="DC593" i="2"/>
  <c r="DF593" i="2" s="1"/>
  <c r="DD593" i="2" a="1"/>
  <c r="DD593" i="2"/>
  <c r="DE593" i="2" s="1"/>
  <c r="DB593" i="2" s="1"/>
  <c r="DG593" i="2"/>
  <c r="DH593" i="2"/>
  <c r="DI593" i="2"/>
  <c r="DK593" i="2"/>
  <c r="DL593" i="2"/>
  <c r="DJ593" i="2" s="1"/>
  <c r="DN593" i="2" a="1"/>
  <c r="DN593" i="2"/>
  <c r="DP593" i="2" s="1"/>
  <c r="DM593" i="2" s="1"/>
  <c r="DO593" i="2"/>
  <c r="DS593" i="2"/>
  <c r="DT593" i="2"/>
  <c r="DU593" i="2"/>
  <c r="DV593" i="2"/>
  <c r="DW593" i="2"/>
  <c r="DY593" i="2"/>
  <c r="DZ593" i="2" s="1"/>
  <c r="EA593" i="2"/>
  <c r="EB593" i="2"/>
  <c r="DX593" i="2" s="1"/>
  <c r="EC593" i="2"/>
  <c r="ED593" i="2"/>
  <c r="EE593" i="2" s="1"/>
  <c r="EG593" i="2"/>
  <c r="EH593" i="2"/>
  <c r="EI593" i="2"/>
  <c r="EJ593" i="2"/>
  <c r="C594" i="2"/>
  <c r="G594" i="2"/>
  <c r="H594" i="2"/>
  <c r="J594" i="2"/>
  <c r="L594" i="2"/>
  <c r="N594" i="2"/>
  <c r="O594" i="2"/>
  <c r="P594" i="2"/>
  <c r="M594" i="2" s="1"/>
  <c r="Q594" i="2"/>
  <c r="S594" i="2"/>
  <c r="T594" i="2"/>
  <c r="R594" i="2" s="1"/>
  <c r="U594" i="2"/>
  <c r="W594" i="2"/>
  <c r="X594" i="2"/>
  <c r="V594" i="2" s="1"/>
  <c r="Y594" i="2"/>
  <c r="AA594" i="2" a="1"/>
  <c r="AA594" i="2" s="1"/>
  <c r="AB594" i="2" a="1"/>
  <c r="AB594" i="2" s="1"/>
  <c r="AC594" i="2"/>
  <c r="AF594" i="2" a="1"/>
  <c r="AF594" i="2" s="1"/>
  <c r="AG594" i="2" s="1"/>
  <c r="AE594" i="2" s="1"/>
  <c r="AH594" i="2"/>
  <c r="AI594" i="2"/>
  <c r="AK594" i="2"/>
  <c r="AL594" i="2"/>
  <c r="AJ594" i="2" s="1"/>
  <c r="AN594" i="2"/>
  <c r="AM594" i="2" s="1"/>
  <c r="AO594" i="2"/>
  <c r="AQ594" i="2"/>
  <c r="AP594" i="2" s="1"/>
  <c r="AR594" i="2"/>
  <c r="AT594" i="2"/>
  <c r="AS594" i="2" s="1"/>
  <c r="AU594" i="2"/>
  <c r="AV594" i="2"/>
  <c r="AW594" i="2"/>
  <c r="AX594" i="2"/>
  <c r="AY594" i="2"/>
  <c r="AZ594" i="2"/>
  <c r="BA594" i="2"/>
  <c r="BC594" i="2"/>
  <c r="BB594" i="2" s="1"/>
  <c r="BD594" i="2"/>
  <c r="BE594" i="2"/>
  <c r="BF594" i="2"/>
  <c r="BG594" i="2"/>
  <c r="BI594" i="2"/>
  <c r="BJ594" i="2"/>
  <c r="BL594" i="2" a="1"/>
  <c r="BL594" i="2"/>
  <c r="BM594" i="2" s="1"/>
  <c r="BP594" i="2"/>
  <c r="BQ594" i="2"/>
  <c r="BR594" i="2"/>
  <c r="BS594" i="2"/>
  <c r="BT594" i="2"/>
  <c r="BU594" i="2"/>
  <c r="BO594" i="2" s="1"/>
  <c r="BV594" i="2"/>
  <c r="BW594" i="2"/>
  <c r="BX594" i="2"/>
  <c r="BY594" i="2"/>
  <c r="BZ594" i="2"/>
  <c r="CB594" i="2"/>
  <c r="CC594" i="2"/>
  <c r="CD594" i="2"/>
  <c r="CF594" i="2" s="1"/>
  <c r="CE594" i="2"/>
  <c r="CH594" i="2"/>
  <c r="CJ594" i="2"/>
  <c r="CI594" i="2" s="1"/>
  <c r="CK594" i="2"/>
  <c r="CL594" i="2"/>
  <c r="CN594" i="2"/>
  <c r="CM594" i="2" s="1"/>
  <c r="CO594" i="2"/>
  <c r="CP594" i="2"/>
  <c r="CQ594" i="2"/>
  <c r="CR594" i="2"/>
  <c r="CS594" i="2"/>
  <c r="CT594" i="2"/>
  <c r="CU594" i="2"/>
  <c r="CV594" i="2"/>
  <c r="CW594" i="2"/>
  <c r="CX594" i="2"/>
  <c r="CY594" i="2" a="1"/>
  <c r="CY594" i="2"/>
  <c r="CZ594" i="2"/>
  <c r="DA594" i="2"/>
  <c r="DC594" i="2"/>
  <c r="DF594" i="2" s="1"/>
  <c r="DD594" i="2" a="1"/>
  <c r="DD594" i="2"/>
  <c r="DE594" i="2" s="1"/>
  <c r="DB594" i="2" s="1"/>
  <c r="DH594" i="2"/>
  <c r="DG594" i="2" s="1"/>
  <c r="DI594" i="2"/>
  <c r="DJ594" i="2"/>
  <c r="DK594" i="2"/>
  <c r="DL594" i="2"/>
  <c r="DN594" i="2" a="1"/>
  <c r="DN594" i="2"/>
  <c r="DO594" i="2"/>
  <c r="DP594" i="2" s="1"/>
  <c r="DM594" i="2" s="1"/>
  <c r="DQ594" i="2"/>
  <c r="DR594" i="2"/>
  <c r="DS594" i="2"/>
  <c r="DT594" i="2"/>
  <c r="DV594" i="2"/>
  <c r="DU594" i="2" s="1"/>
  <c r="DW594" i="2"/>
  <c r="DY594" i="2"/>
  <c r="DZ594" i="2"/>
  <c r="EA594" i="2"/>
  <c r="EB594" i="2"/>
  <c r="EC594" i="2"/>
  <c r="ED594" i="2"/>
  <c r="EF594" i="2" s="1"/>
  <c r="EE594" i="2"/>
  <c r="EH594" i="2"/>
  <c r="EG594" i="2" s="1"/>
  <c r="EI594" i="2"/>
  <c r="EJ594" i="2"/>
  <c r="C595" i="2"/>
  <c r="H595" i="2"/>
  <c r="G595" i="2" s="1"/>
  <c r="J595" i="2"/>
  <c r="L595" i="2"/>
  <c r="I595" i="2" s="1"/>
  <c r="N595" i="2"/>
  <c r="O595" i="2"/>
  <c r="P595" i="2"/>
  <c r="Q595" i="2"/>
  <c r="R595" i="2"/>
  <c r="S595" i="2"/>
  <c r="T595" i="2"/>
  <c r="U595" i="2"/>
  <c r="W595" i="2"/>
  <c r="X595" i="2"/>
  <c r="Y595" i="2"/>
  <c r="AA595" i="2" a="1"/>
  <c r="AA595" i="2" s="1"/>
  <c r="AD595" i="2" s="1"/>
  <c r="Z595" i="2" s="1"/>
  <c r="AB595" i="2" a="1"/>
  <c r="AB595" i="2"/>
  <c r="AC595" i="2"/>
  <c r="AF595" i="2" a="1"/>
  <c r="AF595" i="2" s="1"/>
  <c r="AG595" i="2" s="1"/>
  <c r="AE595" i="2" s="1"/>
  <c r="AH595" i="2"/>
  <c r="AI595" i="2"/>
  <c r="AK595" i="2"/>
  <c r="AL595" i="2"/>
  <c r="AJ595" i="2" s="1"/>
  <c r="AM595" i="2"/>
  <c r="AN595" i="2"/>
  <c r="AO595" i="2"/>
  <c r="AQ595" i="2"/>
  <c r="AP595" i="2" s="1"/>
  <c r="AR595" i="2"/>
  <c r="AT595" i="2"/>
  <c r="AS595" i="2" s="1"/>
  <c r="AU595" i="2"/>
  <c r="AV595" i="2"/>
  <c r="AW595" i="2"/>
  <c r="AX595" i="2"/>
  <c r="AY595" i="2"/>
  <c r="AZ595" i="2"/>
  <c r="BA595" i="2"/>
  <c r="BC595" i="2"/>
  <c r="BB595" i="2" s="1"/>
  <c r="BD595" i="2"/>
  <c r="BE595" i="2"/>
  <c r="BF595" i="2"/>
  <c r="BG595" i="2"/>
  <c r="BI595" i="2"/>
  <c r="BH595" i="2" s="1"/>
  <c r="BJ595" i="2"/>
  <c r="BL595" i="2" a="1"/>
  <c r="BL595" i="2" s="1"/>
  <c r="BP595" i="2"/>
  <c r="BQ595" i="2"/>
  <c r="BR595" i="2"/>
  <c r="BS595" i="2"/>
  <c r="BT595" i="2"/>
  <c r="BU595" i="2"/>
  <c r="BV595" i="2"/>
  <c r="BW595" i="2"/>
  <c r="BO595" i="2" s="1"/>
  <c r="BY595" i="2"/>
  <c r="BX595" i="2" s="1"/>
  <c r="BZ595" i="2"/>
  <c r="CB595" i="2"/>
  <c r="CA595" i="2" s="1"/>
  <c r="CC595" i="2"/>
  <c r="CD595" i="2"/>
  <c r="CE595" i="2"/>
  <c r="CF595" i="2" s="1"/>
  <c r="CG595" i="2" s="1"/>
  <c r="CH595" i="2"/>
  <c r="CJ595" i="2"/>
  <c r="CI595" i="2" s="1"/>
  <c r="CK595" i="2"/>
  <c r="CL595" i="2"/>
  <c r="CM595" i="2"/>
  <c r="CN595" i="2"/>
  <c r="CP595" i="2"/>
  <c r="CQ595" i="2"/>
  <c r="CR595" i="2"/>
  <c r="CT595" i="2"/>
  <c r="CU595" i="2"/>
  <c r="CV595" i="2"/>
  <c r="CX595" i="2"/>
  <c r="CY595" i="2" a="1"/>
  <c r="CY595" i="2"/>
  <c r="CZ595" i="2" s="1"/>
  <c r="CW595" i="2" s="1"/>
  <c r="DA595" i="2"/>
  <c r="DC595" i="2"/>
  <c r="DD595" i="2" a="1"/>
  <c r="DD595" i="2" s="1"/>
  <c r="DH595" i="2"/>
  <c r="DI595" i="2"/>
  <c r="DJ595" i="2"/>
  <c r="DK595" i="2"/>
  <c r="DL595" i="2"/>
  <c r="DN595" i="2" a="1"/>
  <c r="DN595" i="2" s="1"/>
  <c r="DO595" i="2"/>
  <c r="DP595" i="2"/>
  <c r="DM595" i="2" s="1"/>
  <c r="DQ595" i="2"/>
  <c r="DR595" i="2"/>
  <c r="DS595" i="2"/>
  <c r="DT595" i="2"/>
  <c r="DV595" i="2"/>
  <c r="DW595" i="2"/>
  <c r="DU595" i="2" s="1"/>
  <c r="DY595" i="2"/>
  <c r="DZ595" i="2" s="1"/>
  <c r="EB595" i="2"/>
  <c r="DX595" i="2" s="1"/>
  <c r="EC595" i="2"/>
  <c r="ED595" i="2"/>
  <c r="EE595" i="2"/>
  <c r="EF595" i="2"/>
  <c r="EG595" i="2"/>
  <c r="EH595" i="2"/>
  <c r="EI595" i="2" s="1"/>
  <c r="C596" i="2"/>
  <c r="G596" i="2"/>
  <c r="H596" i="2"/>
  <c r="J596" i="2"/>
  <c r="L596" i="2"/>
  <c r="N596" i="2"/>
  <c r="O596" i="2"/>
  <c r="P596" i="2"/>
  <c r="Q596" i="2"/>
  <c r="S596" i="2"/>
  <c r="T596" i="2"/>
  <c r="R596" i="2" s="1"/>
  <c r="U596" i="2"/>
  <c r="W596" i="2"/>
  <c r="X596" i="2"/>
  <c r="Y596" i="2"/>
  <c r="AA596" i="2" a="1"/>
  <c r="AA596" i="2"/>
  <c r="AB596" i="2" a="1"/>
  <c r="AB596" i="2"/>
  <c r="AC596" i="2"/>
  <c r="Z596" i="2" s="1"/>
  <c r="AD596" i="2"/>
  <c r="AF596" i="2" a="1"/>
  <c r="AF596" i="2" s="1"/>
  <c r="AG596" i="2" s="1"/>
  <c r="AH596" i="2"/>
  <c r="AI596" i="2"/>
  <c r="AE596" i="2" s="1"/>
  <c r="AK596" i="2"/>
  <c r="AL596" i="2"/>
  <c r="AJ596" i="2" s="1"/>
  <c r="AN596" i="2"/>
  <c r="AO596" i="2"/>
  <c r="AM596" i="2" s="1"/>
  <c r="AQ596" i="2"/>
  <c r="AP596" i="2" s="1"/>
  <c r="AR596" i="2"/>
  <c r="AS596" i="2"/>
  <c r="AT596" i="2"/>
  <c r="AU596" i="2"/>
  <c r="AW596" i="2"/>
  <c r="AV596" i="2" s="1"/>
  <c r="AX596" i="2"/>
  <c r="AZ596" i="2"/>
  <c r="AY596" i="2" s="1"/>
  <c r="BA596" i="2"/>
  <c r="BB596" i="2"/>
  <c r="BC596" i="2"/>
  <c r="BD596" i="2"/>
  <c r="BE596" i="2"/>
  <c r="BF596" i="2"/>
  <c r="BG596" i="2"/>
  <c r="BI596" i="2"/>
  <c r="BH596" i="2" s="1"/>
  <c r="BJ596" i="2"/>
  <c r="BK596" i="2"/>
  <c r="BL596" i="2" a="1"/>
  <c r="BL596" i="2"/>
  <c r="BM596" i="2" s="1"/>
  <c r="BP596" i="2"/>
  <c r="BQ596" i="2"/>
  <c r="BR596" i="2"/>
  <c r="BS596" i="2"/>
  <c r="BT596" i="2"/>
  <c r="BU596" i="2"/>
  <c r="BO596" i="2" s="1"/>
  <c r="BV596" i="2"/>
  <c r="BW596" i="2"/>
  <c r="BY596" i="2"/>
  <c r="BX596" i="2" s="1"/>
  <c r="BZ596" i="2"/>
  <c r="CB596" i="2"/>
  <c r="CC596" i="2"/>
  <c r="CD596" i="2"/>
  <c r="CF596" i="2" s="1"/>
  <c r="CE596" i="2"/>
  <c r="CH596" i="2"/>
  <c r="CJ596" i="2"/>
  <c r="CI596" i="2" s="1"/>
  <c r="CK596" i="2"/>
  <c r="CL596" i="2"/>
  <c r="CM596" i="2"/>
  <c r="CN596" i="2"/>
  <c r="CP596" i="2"/>
  <c r="CS596" i="2" s="1"/>
  <c r="CO596" i="2" s="1"/>
  <c r="CQ596" i="2"/>
  <c r="CR596" i="2"/>
  <c r="CT596" i="2"/>
  <c r="CU596" i="2"/>
  <c r="CV596" i="2"/>
  <c r="CX596" i="2"/>
  <c r="CY596" i="2" a="1"/>
  <c r="CY596" i="2"/>
  <c r="CZ596" i="2" s="1"/>
  <c r="CW596" i="2" s="1"/>
  <c r="DB596" i="2"/>
  <c r="DC596" i="2"/>
  <c r="DD596" i="2" a="1"/>
  <c r="DD596" i="2"/>
  <c r="DE596" i="2" s="1"/>
  <c r="DF596" i="2"/>
  <c r="DG596" i="2"/>
  <c r="DH596" i="2"/>
  <c r="DI596" i="2"/>
  <c r="DJ596" i="2"/>
  <c r="DK596" i="2"/>
  <c r="DL596" i="2"/>
  <c r="DN596" i="2" a="1"/>
  <c r="DN596" i="2"/>
  <c r="DQ596" i="2" s="1"/>
  <c r="DO596" i="2"/>
  <c r="DP596" i="2" s="1"/>
  <c r="DM596" i="2" s="1"/>
  <c r="DR596" i="2"/>
  <c r="DS596" i="2"/>
  <c r="DT596" i="2"/>
  <c r="DV596" i="2"/>
  <c r="DU596" i="2" s="1"/>
  <c r="DW596" i="2"/>
  <c r="DY596" i="2"/>
  <c r="DX596" i="2" s="1"/>
  <c r="EB596" i="2"/>
  <c r="ED596" i="2"/>
  <c r="EE596" i="2" s="1"/>
  <c r="EG596" i="2"/>
  <c r="EH596" i="2"/>
  <c r="EJ596" i="2" s="1"/>
  <c r="C597" i="2"/>
  <c r="H597" i="2"/>
  <c r="G597" i="2" s="1"/>
  <c r="J597" i="2"/>
  <c r="L597" i="2"/>
  <c r="N597" i="2"/>
  <c r="O597" i="2"/>
  <c r="P597" i="2"/>
  <c r="M597" i="2" s="1"/>
  <c r="Q597" i="2"/>
  <c r="S597" i="2"/>
  <c r="T597" i="2"/>
  <c r="R597" i="2" s="1"/>
  <c r="U597" i="2"/>
  <c r="W597" i="2"/>
  <c r="X597" i="2"/>
  <c r="Y597" i="2"/>
  <c r="AA597" i="2" a="1"/>
  <c r="AA597" i="2"/>
  <c r="AB597" i="2" a="1"/>
  <c r="AB597" i="2" s="1"/>
  <c r="AD597" i="2" s="1"/>
  <c r="Z597" i="2" s="1"/>
  <c r="AC597" i="2"/>
  <c r="AF597" i="2" a="1"/>
  <c r="AF597" i="2"/>
  <c r="AG597" i="2" s="1"/>
  <c r="AH597" i="2"/>
  <c r="AI597" i="2"/>
  <c r="AK597" i="2"/>
  <c r="AJ597" i="2" s="1"/>
  <c r="AL597" i="2"/>
  <c r="AN597" i="2"/>
  <c r="AM597" i="2" s="1"/>
  <c r="AO597" i="2"/>
  <c r="AP597" i="2"/>
  <c r="AQ597" i="2"/>
  <c r="AR597" i="2"/>
  <c r="AS597" i="2"/>
  <c r="AT597" i="2"/>
  <c r="AU597" i="2"/>
  <c r="AW597" i="2"/>
  <c r="AX597" i="2"/>
  <c r="AV597" i="2" s="1"/>
  <c r="AY597" i="2"/>
  <c r="AZ597" i="2"/>
  <c r="BA597" i="2"/>
  <c r="BC597" i="2"/>
  <c r="BB597" i="2" s="1"/>
  <c r="BD597" i="2"/>
  <c r="BF597" i="2"/>
  <c r="BG597" i="2"/>
  <c r="BE597" i="2" s="1"/>
  <c r="BH597" i="2"/>
  <c r="BI597" i="2"/>
  <c r="BJ597" i="2"/>
  <c r="BL597" i="2" a="1"/>
  <c r="BL597" i="2"/>
  <c r="BM597" i="2" s="1"/>
  <c r="BN597" i="2"/>
  <c r="BP597" i="2"/>
  <c r="BQ597" i="2"/>
  <c r="BR597" i="2"/>
  <c r="BS597" i="2"/>
  <c r="BT597" i="2"/>
  <c r="BU597" i="2"/>
  <c r="BV597" i="2"/>
  <c r="BO597" i="2" s="1"/>
  <c r="BW597" i="2"/>
  <c r="BY597" i="2"/>
  <c r="BZ597" i="2"/>
  <c r="BX597" i="2" s="1"/>
  <c r="CB597" i="2"/>
  <c r="CC597" i="2"/>
  <c r="CD597" i="2"/>
  <c r="CF597" i="2" s="1"/>
  <c r="CE597" i="2"/>
  <c r="CH597" i="2"/>
  <c r="CJ597" i="2"/>
  <c r="CK597" i="2"/>
  <c r="CI597" i="2" s="1"/>
  <c r="CL597" i="2"/>
  <c r="CM597" i="2"/>
  <c r="CN597" i="2"/>
  <c r="CP597" i="2"/>
  <c r="CQ597" i="2"/>
  <c r="CR597" i="2" s="1"/>
  <c r="CU597" i="2"/>
  <c r="CV597" i="2"/>
  <c r="CT597" i="2" s="1"/>
  <c r="CX597" i="2"/>
  <c r="DA597" i="2" s="1"/>
  <c r="CY597" i="2" a="1"/>
  <c r="CY597" i="2"/>
  <c r="CZ597" i="2" s="1"/>
  <c r="CW597" i="2" s="1"/>
  <c r="DC597" i="2"/>
  <c r="DD597" i="2" a="1"/>
  <c r="DD597" i="2"/>
  <c r="DE597" i="2" s="1"/>
  <c r="DB597" i="2" s="1"/>
  <c r="DH597" i="2"/>
  <c r="DI597" i="2"/>
  <c r="DG597" i="2" s="1"/>
  <c r="DK597" i="2"/>
  <c r="DL597" i="2"/>
  <c r="DJ597" i="2" s="1"/>
  <c r="DN597" i="2" a="1"/>
  <c r="DN597" i="2" s="1"/>
  <c r="DO597" i="2"/>
  <c r="DS597" i="2"/>
  <c r="DR597" i="2" s="1"/>
  <c r="DT597" i="2"/>
  <c r="DV597" i="2"/>
  <c r="DU597" i="2" s="1"/>
  <c r="DW597" i="2"/>
  <c r="DY597" i="2"/>
  <c r="DZ597" i="2" s="1"/>
  <c r="EB597" i="2"/>
  <c r="DX597" i="2" s="1"/>
  <c r="EC597" i="2"/>
  <c r="ED597" i="2"/>
  <c r="EE597" i="2"/>
  <c r="EF597" i="2"/>
  <c r="EG597" i="2"/>
  <c r="EH597" i="2"/>
  <c r="EI597" i="2"/>
  <c r="EJ597" i="2"/>
  <c r="C598" i="2"/>
  <c r="G598" i="2"/>
  <c r="H598" i="2"/>
  <c r="J598" i="2"/>
  <c r="L598" i="2"/>
  <c r="N598" i="2"/>
  <c r="O598" i="2"/>
  <c r="P598" i="2"/>
  <c r="Q598" i="2"/>
  <c r="S598" i="2"/>
  <c r="T598" i="2"/>
  <c r="R598" i="2" s="1"/>
  <c r="U598" i="2"/>
  <c r="W598" i="2"/>
  <c r="X598" i="2"/>
  <c r="V598" i="2" s="1"/>
  <c r="Y598" i="2"/>
  <c r="AA598" i="2" a="1"/>
  <c r="AA598" i="2"/>
  <c r="AB598" i="2" a="1"/>
  <c r="AB598" i="2" s="1"/>
  <c r="AD598" i="2" s="1"/>
  <c r="Z598" i="2" s="1"/>
  <c r="AC598" i="2"/>
  <c r="AF598" i="2" a="1"/>
  <c r="AF598" i="2" s="1"/>
  <c r="AG598" i="2" s="1"/>
  <c r="AE598" i="2" s="1"/>
  <c r="AH598" i="2"/>
  <c r="AI598" i="2"/>
  <c r="AK598" i="2"/>
  <c r="AL598" i="2"/>
  <c r="AM598" i="2"/>
  <c r="AN598" i="2"/>
  <c r="AO598" i="2"/>
  <c r="AP598" i="2"/>
  <c r="AQ598" i="2"/>
  <c r="AR598" i="2"/>
  <c r="AT598" i="2"/>
  <c r="AU598" i="2"/>
  <c r="AS598" i="2" s="1"/>
  <c r="AV598" i="2"/>
  <c r="AW598" i="2"/>
  <c r="AX598" i="2"/>
  <c r="AZ598" i="2"/>
  <c r="BA598" i="2"/>
  <c r="AY598" i="2" s="1"/>
  <c r="BC598" i="2"/>
  <c r="BB598" i="2" s="1"/>
  <c r="BD598" i="2"/>
  <c r="BF598" i="2"/>
  <c r="BE598" i="2" s="1"/>
  <c r="BG598" i="2"/>
  <c r="BI598" i="2"/>
  <c r="BJ598" i="2"/>
  <c r="BL598" i="2" a="1"/>
  <c r="BL598" i="2" s="1"/>
  <c r="BP598" i="2"/>
  <c r="BQ598" i="2"/>
  <c r="BR598" i="2"/>
  <c r="BS598" i="2"/>
  <c r="BT598" i="2"/>
  <c r="BU598" i="2"/>
  <c r="BK598" i="2" s="1"/>
  <c r="BV598" i="2"/>
  <c r="BW598" i="2"/>
  <c r="BY598" i="2"/>
  <c r="BZ598" i="2"/>
  <c r="BX598" i="2" s="1"/>
  <c r="CB598" i="2"/>
  <c r="CA598" i="2" s="1"/>
  <c r="CC598" i="2"/>
  <c r="CG598" i="2" s="1"/>
  <c r="CD598" i="2"/>
  <c r="CE598" i="2"/>
  <c r="CF598" i="2"/>
  <c r="CH598" i="2"/>
  <c r="CJ598" i="2"/>
  <c r="CI598" i="2" s="1"/>
  <c r="CK598" i="2"/>
  <c r="CL598" i="2"/>
  <c r="CN598" i="2"/>
  <c r="CM598" i="2" s="1"/>
  <c r="CP598" i="2"/>
  <c r="CQ598" i="2"/>
  <c r="CR598" i="2" s="1"/>
  <c r="CS598" i="2"/>
  <c r="CO598" i="2" s="1"/>
  <c r="CT598" i="2"/>
  <c r="CU598" i="2"/>
  <c r="CV598" i="2"/>
  <c r="CX598" i="2"/>
  <c r="CY598" i="2" a="1"/>
  <c r="CY598" i="2" s="1"/>
  <c r="DC598" i="2"/>
  <c r="DD598" i="2" a="1"/>
  <c r="DD598" i="2" s="1"/>
  <c r="DH598" i="2"/>
  <c r="DG598" i="2" s="1"/>
  <c r="DI598" i="2"/>
  <c r="DK598" i="2"/>
  <c r="DJ598" i="2" s="1"/>
  <c r="DL598" i="2"/>
  <c r="DN598" i="2" a="1"/>
  <c r="DN598" i="2" s="1"/>
  <c r="DQ598" i="2" s="1"/>
  <c r="DO598" i="2"/>
  <c r="DS598" i="2"/>
  <c r="DR598" i="2" s="1"/>
  <c r="DT598" i="2"/>
  <c r="DV598" i="2"/>
  <c r="DU598" i="2" s="1"/>
  <c r="DW598" i="2"/>
  <c r="DY598" i="2"/>
  <c r="DZ598" i="2" s="1"/>
  <c r="EB598" i="2"/>
  <c r="EC598" i="2"/>
  <c r="ED598" i="2"/>
  <c r="EF598" i="2" s="1"/>
  <c r="EE598" i="2"/>
  <c r="EH598" i="2"/>
  <c r="EI598" i="2" s="1"/>
  <c r="C599" i="2"/>
  <c r="G599" i="2"/>
  <c r="H599" i="2"/>
  <c r="I599" i="2"/>
  <c r="J599" i="2"/>
  <c r="L599" i="2"/>
  <c r="N599" i="2"/>
  <c r="O599" i="2"/>
  <c r="P599" i="2"/>
  <c r="Q599" i="2"/>
  <c r="S599" i="2"/>
  <c r="T599" i="2"/>
  <c r="R599" i="2" s="1"/>
  <c r="U599" i="2"/>
  <c r="W599" i="2"/>
  <c r="X599" i="2"/>
  <c r="Y599" i="2"/>
  <c r="AA599" i="2" a="1"/>
  <c r="AA599" i="2"/>
  <c r="AD599" i="2" s="1"/>
  <c r="AB599" i="2" a="1"/>
  <c r="AB599" i="2"/>
  <c r="AC599" i="2"/>
  <c r="AF599" i="2" a="1"/>
  <c r="AF599" i="2" s="1"/>
  <c r="AG599" i="2" s="1"/>
  <c r="AE599" i="2" s="1"/>
  <c r="AH599" i="2"/>
  <c r="AI599" i="2"/>
  <c r="AK599" i="2"/>
  <c r="AL599" i="2"/>
  <c r="AJ599" i="2" s="1"/>
  <c r="AM599" i="2"/>
  <c r="AN599" i="2"/>
  <c r="AO599" i="2"/>
  <c r="AQ599" i="2"/>
  <c r="AP599" i="2" s="1"/>
  <c r="AR599" i="2"/>
  <c r="AT599" i="2"/>
  <c r="AU599" i="2"/>
  <c r="AS599" i="2" s="1"/>
  <c r="AV599" i="2"/>
  <c r="AW599" i="2"/>
  <c r="AX599" i="2"/>
  <c r="AZ599" i="2"/>
  <c r="BA599" i="2"/>
  <c r="AY599" i="2" s="1"/>
  <c r="BC599" i="2"/>
  <c r="BB599" i="2" s="1"/>
  <c r="BD599" i="2"/>
  <c r="BF599" i="2"/>
  <c r="BG599" i="2"/>
  <c r="BE599" i="2" s="1"/>
  <c r="BI599" i="2"/>
  <c r="BH599" i="2" s="1"/>
  <c r="BJ599" i="2"/>
  <c r="BL599" i="2" a="1"/>
  <c r="BL599" i="2" s="1"/>
  <c r="BP599" i="2"/>
  <c r="BQ599" i="2"/>
  <c r="BR599" i="2"/>
  <c r="BS599" i="2"/>
  <c r="BT599" i="2"/>
  <c r="BU599" i="2"/>
  <c r="BV599" i="2"/>
  <c r="BO599" i="2" s="1"/>
  <c r="BW599" i="2"/>
  <c r="BY599" i="2"/>
  <c r="BX599" i="2" s="1"/>
  <c r="BZ599" i="2"/>
  <c r="CB599" i="2"/>
  <c r="CC599" i="2"/>
  <c r="CD599" i="2"/>
  <c r="CF599" i="2" s="1"/>
  <c r="CG599" i="2" s="1"/>
  <c r="CA599" i="2" s="1"/>
  <c r="CE599" i="2"/>
  <c r="CH599" i="2"/>
  <c r="CI599" i="2"/>
  <c r="CJ599" i="2"/>
  <c r="CK599" i="2"/>
  <c r="CL599" i="2"/>
  <c r="CM599" i="2"/>
  <c r="CN599" i="2"/>
  <c r="CP599" i="2"/>
  <c r="CQ599" i="2"/>
  <c r="CR599" i="2" s="1"/>
  <c r="CU599" i="2"/>
  <c r="CT599" i="2" s="1"/>
  <c r="CV599" i="2"/>
  <c r="CX599" i="2"/>
  <c r="DA599" i="2" s="1"/>
  <c r="CY599" i="2" a="1"/>
  <c r="CY599" i="2"/>
  <c r="CZ599" i="2" s="1"/>
  <c r="CW599" i="2" s="1"/>
  <c r="DC599" i="2"/>
  <c r="DF599" i="2" s="1"/>
  <c r="DD599" i="2" a="1"/>
  <c r="DD599" i="2" s="1"/>
  <c r="DE599" i="2" s="1"/>
  <c r="DB599" i="2" s="1"/>
  <c r="DH599" i="2"/>
  <c r="DG599" i="2" s="1"/>
  <c r="DI599" i="2"/>
  <c r="DK599" i="2"/>
  <c r="DJ599" i="2" s="1"/>
  <c r="DL599" i="2"/>
  <c r="DN599" i="2" a="1"/>
  <c r="DN599" i="2" s="1"/>
  <c r="DQ599" i="2" s="1"/>
  <c r="DO599" i="2"/>
  <c r="DP599" i="2"/>
  <c r="DM599" i="2" s="1"/>
  <c r="DS599" i="2"/>
  <c r="DR599" i="2" s="1"/>
  <c r="DT599" i="2"/>
  <c r="DV599" i="2"/>
  <c r="DW599" i="2"/>
  <c r="DU599" i="2" s="1"/>
  <c r="DX599" i="2"/>
  <c r="DY599" i="2"/>
  <c r="DZ599" i="2" s="1"/>
  <c r="EB599" i="2"/>
  <c r="EC599" i="2"/>
  <c r="ED599" i="2"/>
  <c r="EE599" i="2"/>
  <c r="EF599" i="2"/>
  <c r="EG599" i="2"/>
  <c r="EH599" i="2"/>
  <c r="EI599" i="2"/>
  <c r="EJ599" i="2"/>
  <c r="C600" i="2"/>
  <c r="G600" i="2"/>
  <c r="H600" i="2"/>
  <c r="J600" i="2"/>
  <c r="L600" i="2"/>
  <c r="I600" i="2" s="1"/>
  <c r="N600" i="2"/>
  <c r="O600" i="2"/>
  <c r="P600" i="2"/>
  <c r="Q600" i="2"/>
  <c r="S600" i="2"/>
  <c r="T600" i="2"/>
  <c r="R600" i="2" s="1"/>
  <c r="U600" i="2"/>
  <c r="W600" i="2"/>
  <c r="X600" i="2"/>
  <c r="V600" i="2" s="1"/>
  <c r="Y600" i="2"/>
  <c r="AA600" i="2" a="1"/>
  <c r="AA600" i="2"/>
  <c r="AB600" i="2" a="1"/>
  <c r="AB600" i="2"/>
  <c r="AD600" i="2" s="1"/>
  <c r="AC600" i="2"/>
  <c r="AF600" i="2" a="1"/>
  <c r="AF600" i="2" s="1"/>
  <c r="AG600" i="2"/>
  <c r="AH600" i="2"/>
  <c r="AE600" i="2" s="1"/>
  <c r="AI600" i="2"/>
  <c r="AJ600" i="2"/>
  <c r="AK600" i="2"/>
  <c r="AL600" i="2"/>
  <c r="AM600" i="2"/>
  <c r="AN600" i="2"/>
  <c r="AO600" i="2"/>
  <c r="AQ600" i="2"/>
  <c r="AR600" i="2"/>
  <c r="AP600" i="2" s="1"/>
  <c r="AS600" i="2"/>
  <c r="AT600" i="2"/>
  <c r="AU600" i="2"/>
  <c r="AW600" i="2"/>
  <c r="AX600" i="2"/>
  <c r="AZ600" i="2"/>
  <c r="BA600" i="2"/>
  <c r="AY600" i="2" s="1"/>
  <c r="BB600" i="2"/>
  <c r="BC600" i="2"/>
  <c r="BD600" i="2"/>
  <c r="BF600" i="2"/>
  <c r="BE600" i="2" s="1"/>
  <c r="BG600" i="2"/>
  <c r="BI600" i="2"/>
  <c r="BH600" i="2" s="1"/>
  <c r="BJ600" i="2"/>
  <c r="BL600" i="2" a="1"/>
  <c r="BL600" i="2"/>
  <c r="BM600" i="2"/>
  <c r="BN600" i="2"/>
  <c r="BP600" i="2"/>
  <c r="BQ600" i="2"/>
  <c r="BR600" i="2"/>
  <c r="BS600" i="2"/>
  <c r="BT600" i="2"/>
  <c r="BU600" i="2"/>
  <c r="BK600" i="2" s="1"/>
  <c r="BV600" i="2"/>
  <c r="BW600" i="2"/>
  <c r="BX600" i="2"/>
  <c r="BY600" i="2"/>
  <c r="BZ600" i="2"/>
  <c r="CB600" i="2"/>
  <c r="CC600" i="2"/>
  <c r="CD600" i="2"/>
  <c r="CF600" i="2" s="1"/>
  <c r="CG600" i="2" s="1"/>
  <c r="CE600" i="2"/>
  <c r="CH600" i="2"/>
  <c r="CJ600" i="2"/>
  <c r="CK600" i="2"/>
  <c r="CL600" i="2"/>
  <c r="CN600" i="2"/>
  <c r="CM600" i="2" s="1"/>
  <c r="CP600" i="2"/>
  <c r="CR600" i="2" s="1"/>
  <c r="CQ600" i="2"/>
  <c r="CU600" i="2"/>
  <c r="CT600" i="2" s="1"/>
  <c r="CV600" i="2"/>
  <c r="CX600" i="2"/>
  <c r="DA600" i="2" s="1"/>
  <c r="CY600" i="2" a="1"/>
  <c r="CY600" i="2"/>
  <c r="CZ600" i="2"/>
  <c r="CW600" i="2" s="1"/>
  <c r="DC600" i="2"/>
  <c r="DF600" i="2" s="1"/>
  <c r="DD600" i="2" a="1"/>
  <c r="DD600" i="2"/>
  <c r="DE600" i="2" s="1"/>
  <c r="DB600" i="2" s="1"/>
  <c r="DH600" i="2"/>
  <c r="DG600" i="2" s="1"/>
  <c r="DI600" i="2"/>
  <c r="DK600" i="2"/>
  <c r="DJ600" i="2" s="1"/>
  <c r="DL600" i="2"/>
  <c r="DN600" i="2" a="1"/>
  <c r="DN600" i="2" s="1"/>
  <c r="DO600" i="2"/>
  <c r="DS600" i="2"/>
  <c r="DR600" i="2" s="1"/>
  <c r="DT600" i="2"/>
  <c r="DU600" i="2"/>
  <c r="DV600" i="2"/>
  <c r="DW600" i="2"/>
  <c r="DX600" i="2"/>
  <c r="DY600" i="2"/>
  <c r="DZ600" i="2"/>
  <c r="EA600" i="2"/>
  <c r="EB600" i="2"/>
  <c r="EC600" i="2"/>
  <c r="ED600" i="2"/>
  <c r="EE600" i="2" s="1"/>
  <c r="EH600" i="2"/>
  <c r="EJ600" i="2" s="1"/>
  <c r="EI600" i="2"/>
  <c r="C601" i="2"/>
  <c r="G601" i="2"/>
  <c r="H601" i="2"/>
  <c r="J601" i="2"/>
  <c r="L601" i="2"/>
  <c r="N601" i="2"/>
  <c r="O601" i="2"/>
  <c r="P601" i="2"/>
  <c r="Q601" i="2"/>
  <c r="S601" i="2"/>
  <c r="T601" i="2"/>
  <c r="U601" i="2"/>
  <c r="V601" i="2"/>
  <c r="W601" i="2"/>
  <c r="X601" i="2"/>
  <c r="Y601" i="2"/>
  <c r="AA601" i="2" a="1"/>
  <c r="AA601" i="2" s="1"/>
  <c r="AB601" i="2" a="1"/>
  <c r="AB601" i="2"/>
  <c r="AC601" i="2"/>
  <c r="AF601" i="2" a="1"/>
  <c r="AF601" i="2" s="1"/>
  <c r="AG601" i="2" s="1"/>
  <c r="AH601" i="2"/>
  <c r="AI601" i="2"/>
  <c r="AJ601" i="2"/>
  <c r="AK601" i="2"/>
  <c r="AL601" i="2"/>
  <c r="AN601" i="2"/>
  <c r="AO601" i="2"/>
  <c r="AM601" i="2" s="1"/>
  <c r="AP601" i="2"/>
  <c r="AQ601" i="2"/>
  <c r="AR601" i="2"/>
  <c r="AT601" i="2"/>
  <c r="AU601" i="2"/>
  <c r="AS601" i="2" s="1"/>
  <c r="AW601" i="2"/>
  <c r="AV601" i="2" s="1"/>
  <c r="AX601" i="2"/>
  <c r="AZ601" i="2"/>
  <c r="AY601" i="2" s="1"/>
  <c r="BA601" i="2"/>
  <c r="BC601" i="2"/>
  <c r="BD601" i="2"/>
  <c r="BF601" i="2"/>
  <c r="BE601" i="2" s="1"/>
  <c r="BG601" i="2"/>
  <c r="BI601" i="2"/>
  <c r="BH601" i="2" s="1"/>
  <c r="BJ601" i="2"/>
  <c r="BL601" i="2" a="1"/>
  <c r="BL601" i="2" s="1"/>
  <c r="BP601" i="2"/>
  <c r="BQ601" i="2"/>
  <c r="BR601" i="2"/>
  <c r="BS601" i="2"/>
  <c r="BT601" i="2"/>
  <c r="BU601" i="2"/>
  <c r="BO601" i="2" s="1"/>
  <c r="BV601" i="2"/>
  <c r="BW601" i="2"/>
  <c r="BX601" i="2"/>
  <c r="BY601" i="2"/>
  <c r="BZ601" i="2"/>
  <c r="CB601" i="2"/>
  <c r="CC601" i="2"/>
  <c r="CD601" i="2"/>
  <c r="CF601" i="2" s="1"/>
  <c r="CE601" i="2"/>
  <c r="CH601" i="2"/>
  <c r="CJ601" i="2"/>
  <c r="CI601" i="2" s="1"/>
  <c r="CK601" i="2"/>
  <c r="CL601" i="2"/>
  <c r="CM601" i="2"/>
  <c r="CN601" i="2"/>
  <c r="CP601" i="2"/>
  <c r="CR601" i="2" s="1"/>
  <c r="CQ601" i="2"/>
  <c r="CS601" i="2"/>
  <c r="CU601" i="2"/>
  <c r="CT601" i="2" s="1"/>
  <c r="CV601" i="2"/>
  <c r="CX601" i="2"/>
  <c r="CY601" i="2" a="1"/>
  <c r="CY601" i="2" s="1"/>
  <c r="DC601" i="2"/>
  <c r="DF601" i="2" s="1"/>
  <c r="DD601" i="2" a="1"/>
  <c r="DD601" i="2"/>
  <c r="DE601" i="2"/>
  <c r="DB601" i="2" s="1"/>
  <c r="DH601" i="2"/>
  <c r="DG601" i="2" s="1"/>
  <c r="DI601" i="2"/>
  <c r="DJ601" i="2"/>
  <c r="DK601" i="2"/>
  <c r="DL601" i="2"/>
  <c r="DN601" i="2" a="1"/>
  <c r="DN601" i="2"/>
  <c r="DO601" i="2"/>
  <c r="DP601" i="2" s="1"/>
  <c r="DM601" i="2" s="1"/>
  <c r="DQ601" i="2"/>
  <c r="DS601" i="2"/>
  <c r="DR601" i="2" s="1"/>
  <c r="DT601" i="2"/>
  <c r="DU601" i="2"/>
  <c r="DV601" i="2"/>
  <c r="DW601" i="2"/>
  <c r="DX601" i="2"/>
  <c r="DY601" i="2"/>
  <c r="DZ601" i="2" s="1"/>
  <c r="EA601" i="2"/>
  <c r="EB601" i="2"/>
  <c r="ED601" i="2"/>
  <c r="EC601" i="2" s="1"/>
  <c r="EG601" i="2"/>
  <c r="EH601" i="2"/>
  <c r="EI601" i="2"/>
  <c r="EJ601" i="2"/>
  <c r="C602" i="2"/>
  <c r="G602" i="2"/>
  <c r="H602" i="2"/>
  <c r="I602" i="2"/>
  <c r="J602" i="2"/>
  <c r="L602" i="2"/>
  <c r="N602" i="2"/>
  <c r="O602" i="2"/>
  <c r="P602" i="2"/>
  <c r="Q602" i="2"/>
  <c r="S602" i="2"/>
  <c r="T602" i="2"/>
  <c r="U602" i="2"/>
  <c r="W602" i="2"/>
  <c r="X602" i="2"/>
  <c r="V602" i="2" s="1"/>
  <c r="Y602" i="2"/>
  <c r="AA602" i="2" a="1"/>
  <c r="AA602" i="2" s="1"/>
  <c r="AD602" i="2" s="1"/>
  <c r="Z602" i="2" s="1"/>
  <c r="AB602" i="2" a="1"/>
  <c r="AB602" i="2"/>
  <c r="AC602" i="2"/>
  <c r="AF602" i="2" a="1"/>
  <c r="AF602" i="2"/>
  <c r="AG602" i="2" s="1"/>
  <c r="AH602" i="2"/>
  <c r="AI602" i="2"/>
  <c r="AE602" i="2" s="1"/>
  <c r="AK602" i="2"/>
  <c r="AL602" i="2"/>
  <c r="AJ602" i="2" s="1"/>
  <c r="AM602" i="2"/>
  <c r="AN602" i="2"/>
  <c r="AO602" i="2"/>
  <c r="AQ602" i="2"/>
  <c r="AP602" i="2" s="1"/>
  <c r="AR602" i="2"/>
  <c r="AT602" i="2"/>
  <c r="AS602" i="2" s="1"/>
  <c r="AU602" i="2"/>
  <c r="AW602" i="2"/>
  <c r="AV602" i="2" s="1"/>
  <c r="AX602" i="2"/>
  <c r="AY602" i="2"/>
  <c r="AZ602" i="2"/>
  <c r="BA602" i="2"/>
  <c r="BB602" i="2"/>
  <c r="BC602" i="2"/>
  <c r="BD602" i="2"/>
  <c r="BE602" i="2"/>
  <c r="BF602" i="2"/>
  <c r="BG602" i="2"/>
  <c r="BI602" i="2"/>
  <c r="BH602" i="2" s="1"/>
  <c r="BJ602" i="2"/>
  <c r="BL602" i="2" a="1"/>
  <c r="BL602" i="2" s="1"/>
  <c r="BP602" i="2"/>
  <c r="BQ602" i="2"/>
  <c r="BR602" i="2"/>
  <c r="BS602" i="2"/>
  <c r="BT602" i="2"/>
  <c r="BU602" i="2"/>
  <c r="BV602" i="2"/>
  <c r="BW602" i="2"/>
  <c r="BY602" i="2"/>
  <c r="BX602" i="2" s="1"/>
  <c r="BZ602" i="2"/>
  <c r="CB602" i="2"/>
  <c r="CC602" i="2"/>
  <c r="CD602" i="2"/>
  <c r="CF602" i="2" s="1"/>
  <c r="CG602" i="2" s="1"/>
  <c r="CA602" i="2" s="1"/>
  <c r="CE602" i="2"/>
  <c r="CH602" i="2"/>
  <c r="CI602" i="2"/>
  <c r="CJ602" i="2"/>
  <c r="CK602" i="2"/>
  <c r="CL602" i="2"/>
  <c r="CN602" i="2"/>
  <c r="CM602" i="2" s="1"/>
  <c r="CP602" i="2"/>
  <c r="CS602" i="2" s="1"/>
  <c r="CO602" i="2" s="1"/>
  <c r="CQ602" i="2"/>
  <c r="CR602" i="2"/>
  <c r="CU602" i="2"/>
  <c r="CV602" i="2"/>
  <c r="CT602" i="2" s="1"/>
  <c r="CX602" i="2"/>
  <c r="DA602" i="2" s="1"/>
  <c r="CY602" i="2" a="1"/>
  <c r="CY602" i="2"/>
  <c r="CZ602" i="2" s="1"/>
  <c r="CW602" i="2" s="1"/>
  <c r="DC602" i="2"/>
  <c r="DF602" i="2" s="1"/>
  <c r="DD602" i="2" a="1"/>
  <c r="DD602" i="2"/>
  <c r="DE602" i="2"/>
  <c r="DB602" i="2" s="1"/>
  <c r="DG602" i="2"/>
  <c r="DH602" i="2"/>
  <c r="DI602" i="2"/>
  <c r="DJ602" i="2"/>
  <c r="DK602" i="2"/>
  <c r="DL602" i="2"/>
  <c r="DN602" i="2" a="1"/>
  <c r="DN602" i="2"/>
  <c r="DQ602" i="2" s="1"/>
  <c r="DO602" i="2"/>
  <c r="DR602" i="2"/>
  <c r="DS602" i="2"/>
  <c r="DT602" i="2"/>
  <c r="DV602" i="2"/>
  <c r="DW602" i="2"/>
  <c r="DU602" i="2" s="1"/>
  <c r="DY602" i="2"/>
  <c r="DZ602" i="2" s="1"/>
  <c r="EB602" i="2"/>
  <c r="ED602" i="2"/>
  <c r="EF602" i="2" s="1"/>
  <c r="EG602" i="2"/>
  <c r="EH602" i="2"/>
  <c r="EI602" i="2" s="1"/>
  <c r="C603" i="2"/>
  <c r="H603" i="2"/>
  <c r="G603" i="2" s="1"/>
  <c r="J603" i="2"/>
  <c r="L603" i="2"/>
  <c r="N603" i="2"/>
  <c r="O603" i="2"/>
  <c r="P603" i="2"/>
  <c r="Q603" i="2"/>
  <c r="S603" i="2"/>
  <c r="T603" i="2"/>
  <c r="U603" i="2"/>
  <c r="W603" i="2"/>
  <c r="X603" i="2"/>
  <c r="V603" i="2" s="1"/>
  <c r="Y603" i="2"/>
  <c r="AA603" i="2" a="1"/>
  <c r="AA603" i="2" s="1"/>
  <c r="AD603" i="2" s="1"/>
  <c r="AB603" i="2" a="1"/>
  <c r="AB603" i="2"/>
  <c r="AC603" i="2"/>
  <c r="AF603" i="2" a="1"/>
  <c r="AF603" i="2"/>
  <c r="AG603" i="2" s="1"/>
  <c r="AH603" i="2"/>
  <c r="AI603" i="2"/>
  <c r="AK603" i="2"/>
  <c r="AL603" i="2"/>
  <c r="AJ603" i="2" s="1"/>
  <c r="AN603" i="2"/>
  <c r="AM603" i="2" s="1"/>
  <c r="AO603" i="2"/>
  <c r="AQ603" i="2"/>
  <c r="AR603" i="2"/>
  <c r="AT603" i="2"/>
  <c r="AS603" i="2" s="1"/>
  <c r="AU603" i="2"/>
  <c r="AW603" i="2"/>
  <c r="AV603" i="2" s="1"/>
  <c r="AX603" i="2"/>
  <c r="AZ603" i="2"/>
  <c r="AY603" i="2" s="1"/>
  <c r="BA603" i="2"/>
  <c r="BB603" i="2"/>
  <c r="BC603" i="2"/>
  <c r="BD603" i="2"/>
  <c r="BE603" i="2"/>
  <c r="BF603" i="2"/>
  <c r="BG603" i="2"/>
  <c r="BI603" i="2"/>
  <c r="BJ603" i="2"/>
  <c r="BH603" i="2" s="1"/>
  <c r="BK603" i="2"/>
  <c r="BL603" i="2" a="1"/>
  <c r="BL603" i="2"/>
  <c r="BM603" i="2" s="1"/>
  <c r="BP603" i="2"/>
  <c r="BQ603" i="2"/>
  <c r="BR603" i="2"/>
  <c r="BS603" i="2"/>
  <c r="BT603" i="2"/>
  <c r="BU603" i="2"/>
  <c r="BV603" i="2"/>
  <c r="BW603" i="2"/>
  <c r="BO603" i="2" s="1"/>
  <c r="BY603" i="2"/>
  <c r="BZ603" i="2"/>
  <c r="BX603" i="2" s="1"/>
  <c r="CB603" i="2"/>
  <c r="CC603" i="2"/>
  <c r="CD603" i="2"/>
  <c r="CE603" i="2"/>
  <c r="CF603" i="2"/>
  <c r="CG603" i="2" s="1"/>
  <c r="CA603" i="2" s="1"/>
  <c r="CH603" i="2"/>
  <c r="CI603" i="2"/>
  <c r="CJ603" i="2"/>
  <c r="CK603" i="2"/>
  <c r="CL603" i="2"/>
  <c r="CN603" i="2"/>
  <c r="CM603" i="2" s="1"/>
  <c r="CP603" i="2"/>
  <c r="CS603" i="2" s="1"/>
  <c r="CQ603" i="2"/>
  <c r="CT603" i="2"/>
  <c r="CU603" i="2"/>
  <c r="CV603" i="2"/>
  <c r="CX603" i="2"/>
  <c r="DA603" i="2" s="1"/>
  <c r="CY603" i="2" a="1"/>
  <c r="CY603" i="2" s="1"/>
  <c r="CZ603" i="2" s="1"/>
  <c r="CW603" i="2" s="1"/>
  <c r="DC603" i="2"/>
  <c r="DD603" i="2" a="1"/>
  <c r="DD603" i="2"/>
  <c r="DE603" i="2" s="1"/>
  <c r="DB603" i="2" s="1"/>
  <c r="DF603" i="2"/>
  <c r="DH603" i="2"/>
  <c r="DG603" i="2" s="1"/>
  <c r="DI603" i="2"/>
  <c r="DJ603" i="2"/>
  <c r="DK603" i="2"/>
  <c r="DL603" i="2"/>
  <c r="DN603" i="2" a="1"/>
  <c r="DN603" i="2" s="1"/>
  <c r="DQ603" i="2" s="1"/>
  <c r="DO603" i="2"/>
  <c r="DP603" i="2" s="1"/>
  <c r="DM603" i="2" s="1"/>
  <c r="DR603" i="2"/>
  <c r="DS603" i="2"/>
  <c r="DT603" i="2"/>
  <c r="DV603" i="2"/>
  <c r="DW603" i="2"/>
  <c r="DU603" i="2" s="1"/>
  <c r="DX603" i="2"/>
  <c r="DY603" i="2"/>
  <c r="DZ603" i="2"/>
  <c r="EA603" i="2"/>
  <c r="EB603" i="2"/>
  <c r="EC603" i="2"/>
  <c r="ED603" i="2"/>
  <c r="EE603" i="2"/>
  <c r="EF603" i="2"/>
  <c r="EH603" i="2"/>
  <c r="EG603" i="2" s="1"/>
  <c r="C604" i="2"/>
  <c r="H604" i="2"/>
  <c r="G604" i="2" s="1"/>
  <c r="J604" i="2"/>
  <c r="L604" i="2"/>
  <c r="M604" i="2"/>
  <c r="N604" i="2"/>
  <c r="O604" i="2"/>
  <c r="P604" i="2"/>
  <c r="Q604" i="2"/>
  <c r="S604" i="2"/>
  <c r="T604" i="2"/>
  <c r="U604" i="2"/>
  <c r="V604" i="2"/>
  <c r="W604" i="2"/>
  <c r="X604" i="2"/>
  <c r="Y604" i="2"/>
  <c r="AA604" i="2" a="1"/>
  <c r="AA604" i="2"/>
  <c r="AB604" i="2" a="1"/>
  <c r="AB604" i="2" s="1"/>
  <c r="AD604" i="2" s="1"/>
  <c r="Z604" i="2" s="1"/>
  <c r="AC604" i="2"/>
  <c r="AF604" i="2" a="1"/>
  <c r="AF604" i="2" s="1"/>
  <c r="AG604" i="2"/>
  <c r="AH604" i="2"/>
  <c r="AI604" i="2"/>
  <c r="AE604" i="2" s="1"/>
  <c r="AJ604" i="2"/>
  <c r="AK604" i="2"/>
  <c r="AL604" i="2"/>
  <c r="AN604" i="2"/>
  <c r="AO604" i="2"/>
  <c r="AM604" i="2" s="1"/>
  <c r="AQ604" i="2"/>
  <c r="AP604" i="2" s="1"/>
  <c r="AR604" i="2"/>
  <c r="AT604" i="2"/>
  <c r="AS604" i="2" s="1"/>
  <c r="AU604" i="2"/>
  <c r="AW604" i="2"/>
  <c r="AX604" i="2"/>
  <c r="AZ604" i="2"/>
  <c r="AY604" i="2" s="1"/>
  <c r="BA604" i="2"/>
  <c r="BC604" i="2"/>
  <c r="BB604" i="2" s="1"/>
  <c r="BD604" i="2"/>
  <c r="BF604" i="2"/>
  <c r="BE604" i="2" s="1"/>
  <c r="BG604" i="2"/>
  <c r="BH604" i="2"/>
  <c r="BI604" i="2"/>
  <c r="BJ604" i="2"/>
  <c r="BL604" i="2" a="1"/>
  <c r="BL604" i="2"/>
  <c r="BN604" i="2" s="1"/>
  <c r="BM604" i="2"/>
  <c r="BP604" i="2"/>
  <c r="BQ604" i="2"/>
  <c r="BR604" i="2"/>
  <c r="BS604" i="2"/>
  <c r="BT604" i="2"/>
  <c r="BU604" i="2"/>
  <c r="BK604" i="2" s="1"/>
  <c r="BV604" i="2"/>
  <c r="BW604" i="2"/>
  <c r="BO604" i="2" s="1"/>
  <c r="BX604" i="2"/>
  <c r="BY604" i="2"/>
  <c r="BZ604" i="2"/>
  <c r="CB604" i="2"/>
  <c r="CC604" i="2"/>
  <c r="CD604" i="2"/>
  <c r="CE604" i="2"/>
  <c r="CF604" i="2"/>
  <c r="CG604" i="2" s="1"/>
  <c r="CH604" i="2"/>
  <c r="CJ604" i="2"/>
  <c r="CI604" i="2" s="1"/>
  <c r="CK604" i="2"/>
  <c r="CL604" i="2"/>
  <c r="CM604" i="2"/>
  <c r="CN604" i="2"/>
  <c r="CP604" i="2"/>
  <c r="CR604" i="2" s="1"/>
  <c r="CQ604" i="2"/>
  <c r="CU604" i="2"/>
  <c r="CT604" i="2" s="1"/>
  <c r="CV604" i="2"/>
  <c r="CX604" i="2"/>
  <c r="DA604" i="2" s="1"/>
  <c r="CY604" i="2" a="1"/>
  <c r="CY604" i="2"/>
  <c r="CZ604" i="2" s="1"/>
  <c r="CW604" i="2" s="1"/>
  <c r="DC604" i="2"/>
  <c r="DF604" i="2" s="1"/>
  <c r="DD604" i="2" a="1"/>
  <c r="DD604" i="2" s="1"/>
  <c r="DE604" i="2" s="1"/>
  <c r="DB604" i="2" s="1"/>
  <c r="DG604" i="2"/>
  <c r="DH604" i="2"/>
  <c r="DI604" i="2"/>
  <c r="DK604" i="2"/>
  <c r="DL604" i="2"/>
  <c r="DJ604" i="2" s="1"/>
  <c r="DN604" i="2" a="1"/>
  <c r="DN604" i="2" s="1"/>
  <c r="DQ604" i="2" s="1"/>
  <c r="DO604" i="2"/>
  <c r="DR604" i="2"/>
  <c r="DS604" i="2"/>
  <c r="DT604" i="2"/>
  <c r="DU604" i="2"/>
  <c r="DV604" i="2"/>
  <c r="DW604" i="2"/>
  <c r="DY604" i="2"/>
  <c r="DX604" i="2" s="1"/>
  <c r="DZ604" i="2"/>
  <c r="EB604" i="2"/>
  <c r="EC604" i="2"/>
  <c r="ED604" i="2"/>
  <c r="EE604" i="2"/>
  <c r="EF604" i="2"/>
  <c r="EH604" i="2"/>
  <c r="EJ604" i="2" s="1"/>
  <c r="C605" i="2"/>
  <c r="H605" i="2"/>
  <c r="G605" i="2" s="1"/>
  <c r="J605" i="2"/>
  <c r="L605" i="2"/>
  <c r="N605" i="2"/>
  <c r="O605" i="2"/>
  <c r="P605" i="2"/>
  <c r="M605" i="2" s="1"/>
  <c r="Q605" i="2"/>
  <c r="R605" i="2"/>
  <c r="S605" i="2"/>
  <c r="T605" i="2"/>
  <c r="U605" i="2"/>
  <c r="W605" i="2"/>
  <c r="X605" i="2"/>
  <c r="Y605" i="2"/>
  <c r="AA605" i="2" a="1"/>
  <c r="AA605" i="2" s="1"/>
  <c r="AB605" i="2" a="1"/>
  <c r="AB605" i="2" s="1"/>
  <c r="AC605" i="2"/>
  <c r="AF605" i="2" a="1"/>
  <c r="AF605" i="2"/>
  <c r="AG605" i="2" s="1"/>
  <c r="AH605" i="2"/>
  <c r="AI605" i="2"/>
  <c r="AK605" i="2"/>
  <c r="AJ605" i="2" s="1"/>
  <c r="AL605" i="2"/>
  <c r="AN605" i="2"/>
  <c r="AM605" i="2" s="1"/>
  <c r="AO605" i="2"/>
  <c r="AQ605" i="2"/>
  <c r="AP605" i="2" s="1"/>
  <c r="AR605" i="2"/>
  <c r="AS605" i="2"/>
  <c r="AT605" i="2"/>
  <c r="AU605" i="2"/>
  <c r="AV605" i="2"/>
  <c r="AW605" i="2"/>
  <c r="AX605" i="2"/>
  <c r="AY605" i="2"/>
  <c r="AZ605" i="2"/>
  <c r="BA605" i="2"/>
  <c r="BC605" i="2"/>
  <c r="BB605" i="2" s="1"/>
  <c r="BD605" i="2"/>
  <c r="BE605" i="2"/>
  <c r="BF605" i="2"/>
  <c r="BG605" i="2"/>
  <c r="BH605" i="2"/>
  <c r="BI605" i="2"/>
  <c r="BJ605" i="2"/>
  <c r="BL605" i="2" a="1"/>
  <c r="BL605" i="2"/>
  <c r="BM605" i="2" s="1"/>
  <c r="BP605" i="2"/>
  <c r="BQ605" i="2"/>
  <c r="BR605" i="2"/>
  <c r="BS605" i="2"/>
  <c r="BT605" i="2"/>
  <c r="BU605" i="2"/>
  <c r="BO605" i="2" s="1"/>
  <c r="BV605" i="2"/>
  <c r="BW605" i="2"/>
  <c r="BY605" i="2"/>
  <c r="BZ605" i="2"/>
  <c r="BX605" i="2" s="1"/>
  <c r="CB605" i="2"/>
  <c r="CC605" i="2"/>
  <c r="CD605" i="2"/>
  <c r="CE605" i="2"/>
  <c r="CF605" i="2" s="1"/>
  <c r="CH605" i="2"/>
  <c r="CJ605" i="2"/>
  <c r="CK605" i="2"/>
  <c r="CI605" i="2" s="1"/>
  <c r="CL605" i="2"/>
  <c r="CN605" i="2"/>
  <c r="CM605" i="2" s="1"/>
  <c r="CP605" i="2"/>
  <c r="CQ605" i="2"/>
  <c r="CS605" i="2" s="1"/>
  <c r="CO605" i="2" s="1"/>
  <c r="CR605" i="2"/>
  <c r="CT605" i="2"/>
  <c r="CU605" i="2"/>
  <c r="CV605" i="2"/>
  <c r="CX605" i="2"/>
  <c r="DA605" i="2" s="1"/>
  <c r="CY605" i="2" a="1"/>
  <c r="CY605" i="2"/>
  <c r="CZ605" i="2"/>
  <c r="CW605" i="2" s="1"/>
  <c r="DC605" i="2"/>
  <c r="DF605" i="2" s="1"/>
  <c r="DD605" i="2" a="1"/>
  <c r="DD605" i="2"/>
  <c r="DE605" i="2" s="1"/>
  <c r="DB605" i="2" s="1"/>
  <c r="DH605" i="2"/>
  <c r="DI605" i="2"/>
  <c r="DG605" i="2" s="1"/>
  <c r="DJ605" i="2"/>
  <c r="DK605" i="2"/>
  <c r="DL605" i="2"/>
  <c r="DN605" i="2" a="1"/>
  <c r="DN605" i="2"/>
  <c r="DQ605" i="2" s="1"/>
  <c r="DO605" i="2"/>
  <c r="DP605" i="2"/>
  <c r="DM605" i="2" s="1"/>
  <c r="DS605" i="2"/>
  <c r="DT605" i="2"/>
  <c r="DV605" i="2"/>
  <c r="DU605" i="2" s="1"/>
  <c r="DW605" i="2"/>
  <c r="DY605" i="2"/>
  <c r="DZ605" i="2" s="1"/>
  <c r="EB605" i="2"/>
  <c r="EC605" i="2"/>
  <c r="ED605" i="2"/>
  <c r="EE605" i="2"/>
  <c r="EF605" i="2"/>
  <c r="EG605" i="2"/>
  <c r="EH605" i="2"/>
  <c r="EI605" i="2"/>
  <c r="EJ605" i="2"/>
  <c r="C606" i="2"/>
  <c r="G606" i="2"/>
  <c r="H606" i="2"/>
  <c r="J606" i="2"/>
  <c r="L606" i="2"/>
  <c r="N606" i="2"/>
  <c r="O606" i="2"/>
  <c r="P606" i="2"/>
  <c r="M606" i="2" s="1"/>
  <c r="Q606" i="2"/>
  <c r="S606" i="2"/>
  <c r="T606" i="2"/>
  <c r="U606" i="2"/>
  <c r="W606" i="2"/>
  <c r="X606" i="2"/>
  <c r="V606" i="2" s="1"/>
  <c r="Y606" i="2"/>
  <c r="AA606" i="2" a="1"/>
  <c r="AA606" i="2"/>
  <c r="AB606" i="2" a="1"/>
  <c r="AB606" i="2" s="1"/>
  <c r="AD606" i="2" s="1"/>
  <c r="Z606" i="2" s="1"/>
  <c r="AC606" i="2"/>
  <c r="AF606" i="2" a="1"/>
  <c r="AF606" i="2" s="1"/>
  <c r="AG606" i="2" s="1"/>
  <c r="AH606" i="2"/>
  <c r="AI606" i="2"/>
  <c r="AK606" i="2"/>
  <c r="AL606" i="2"/>
  <c r="AN606" i="2"/>
  <c r="AM606" i="2" s="1"/>
  <c r="AO606" i="2"/>
  <c r="AQ606" i="2"/>
  <c r="AP606" i="2" s="1"/>
  <c r="AR606" i="2"/>
  <c r="AS606" i="2"/>
  <c r="AT606" i="2"/>
  <c r="AU606" i="2"/>
  <c r="AV606" i="2"/>
  <c r="AW606" i="2"/>
  <c r="AX606" i="2"/>
  <c r="AZ606" i="2"/>
  <c r="BA606" i="2"/>
  <c r="AY606" i="2" s="1"/>
  <c r="BB606" i="2"/>
  <c r="BC606" i="2"/>
  <c r="BD606" i="2"/>
  <c r="BF606" i="2"/>
  <c r="BE606" i="2" s="1"/>
  <c r="BG606" i="2"/>
  <c r="BI606" i="2"/>
  <c r="BJ606" i="2"/>
  <c r="BK606" i="2"/>
  <c r="BL606" i="2" a="1"/>
  <c r="BL606" i="2"/>
  <c r="BM606" i="2" s="1"/>
  <c r="BP606" i="2"/>
  <c r="BQ606" i="2"/>
  <c r="BR606" i="2"/>
  <c r="BS606" i="2"/>
  <c r="BT606" i="2"/>
  <c r="BU606" i="2"/>
  <c r="BV606" i="2"/>
  <c r="BW606" i="2"/>
  <c r="BY606" i="2"/>
  <c r="BZ606" i="2"/>
  <c r="BX606" i="2" s="1"/>
  <c r="CB606" i="2"/>
  <c r="CC606" i="2"/>
  <c r="CG606" i="2" s="1"/>
  <c r="CA606" i="2" s="1"/>
  <c r="CD606" i="2"/>
  <c r="CE606" i="2"/>
  <c r="CF606" i="2"/>
  <c r="CH606" i="2"/>
  <c r="CI606" i="2"/>
  <c r="CJ606" i="2"/>
  <c r="CK606" i="2"/>
  <c r="CL606" i="2"/>
  <c r="CN606" i="2"/>
  <c r="CM606" i="2" s="1"/>
  <c r="CP606" i="2"/>
  <c r="CS606" i="2" s="1"/>
  <c r="CO606" i="2" s="1"/>
  <c r="CQ606" i="2"/>
  <c r="CR606" i="2" s="1"/>
  <c r="CT606" i="2"/>
  <c r="CU606" i="2"/>
  <c r="CV606" i="2"/>
  <c r="CX606" i="2"/>
  <c r="CY606" i="2" a="1"/>
  <c r="CY606" i="2" s="1"/>
  <c r="DC606" i="2"/>
  <c r="DD606" i="2" a="1"/>
  <c r="DD606" i="2"/>
  <c r="DE606" i="2" s="1"/>
  <c r="DB606" i="2" s="1"/>
  <c r="DF606" i="2"/>
  <c r="DG606" i="2"/>
  <c r="DH606" i="2"/>
  <c r="DI606" i="2"/>
  <c r="DK606" i="2"/>
  <c r="DJ606" i="2" s="1"/>
  <c r="DL606" i="2"/>
  <c r="DN606" i="2" a="1"/>
  <c r="DN606" i="2" s="1"/>
  <c r="DQ606" i="2" s="1"/>
  <c r="DO606" i="2"/>
  <c r="DS606" i="2"/>
  <c r="DR606" i="2" s="1"/>
  <c r="DT606" i="2"/>
  <c r="DV606" i="2"/>
  <c r="DU606" i="2" s="1"/>
  <c r="DW606" i="2"/>
  <c r="DY606" i="2"/>
  <c r="DZ606" i="2"/>
  <c r="EA606" i="2"/>
  <c r="EB606" i="2"/>
  <c r="DX606" i="2" s="1"/>
  <c r="EC606" i="2"/>
  <c r="ED606" i="2"/>
  <c r="EF606" i="2" s="1"/>
  <c r="EE606" i="2"/>
  <c r="EG606" i="2"/>
  <c r="EH606" i="2"/>
  <c r="EI606" i="2"/>
  <c r="EJ606" i="2"/>
  <c r="C607" i="2"/>
  <c r="G607" i="2"/>
  <c r="H607" i="2"/>
  <c r="J607" i="2"/>
  <c r="L607" i="2"/>
  <c r="I607" i="2" s="1"/>
  <c r="N607" i="2"/>
  <c r="O607" i="2"/>
  <c r="P607" i="2"/>
  <c r="Q607" i="2"/>
  <c r="S607" i="2"/>
  <c r="T607" i="2"/>
  <c r="R607" i="2" s="1"/>
  <c r="U607" i="2"/>
  <c r="W607" i="2"/>
  <c r="X607" i="2"/>
  <c r="Y607" i="2"/>
  <c r="AA607" i="2" a="1"/>
  <c r="AA607" i="2"/>
  <c r="AB607" i="2" a="1"/>
  <c r="AB607" i="2"/>
  <c r="AC607" i="2"/>
  <c r="Z607" i="2" s="1"/>
  <c r="AD607" i="2"/>
  <c r="AF607" i="2" a="1"/>
  <c r="AF607" i="2" s="1"/>
  <c r="AG607" i="2" s="1"/>
  <c r="AH607" i="2"/>
  <c r="AI607" i="2"/>
  <c r="AE607" i="2" s="1"/>
  <c r="AJ607" i="2"/>
  <c r="AK607" i="2"/>
  <c r="AL607" i="2"/>
  <c r="AM607" i="2"/>
  <c r="AN607" i="2"/>
  <c r="AO607" i="2"/>
  <c r="AQ607" i="2"/>
  <c r="AP607" i="2" s="1"/>
  <c r="AR607" i="2"/>
  <c r="AS607" i="2"/>
  <c r="AT607" i="2"/>
  <c r="AU607" i="2"/>
  <c r="AV607" i="2"/>
  <c r="AW607" i="2"/>
  <c r="AX607" i="2"/>
  <c r="AZ607" i="2"/>
  <c r="BA607" i="2"/>
  <c r="AY607" i="2" s="1"/>
  <c r="BB607" i="2"/>
  <c r="BC607" i="2"/>
  <c r="BD607" i="2"/>
  <c r="BF607" i="2"/>
  <c r="BG607" i="2"/>
  <c r="BE607" i="2" s="1"/>
  <c r="BI607" i="2"/>
  <c r="BH607" i="2" s="1"/>
  <c r="BJ607" i="2"/>
  <c r="BL607" i="2" a="1"/>
  <c r="BL607" i="2" s="1"/>
  <c r="BP607" i="2"/>
  <c r="BQ607" i="2"/>
  <c r="BR607" i="2"/>
  <c r="BS607" i="2"/>
  <c r="BT607" i="2"/>
  <c r="BU607" i="2"/>
  <c r="BV607" i="2"/>
  <c r="BW607" i="2"/>
  <c r="BO607" i="2" s="1"/>
  <c r="BY607" i="2"/>
  <c r="BX607" i="2" s="1"/>
  <c r="BZ607" i="2"/>
  <c r="CB607" i="2"/>
  <c r="CC607" i="2"/>
  <c r="CD607" i="2"/>
  <c r="CF607" i="2" s="1"/>
  <c r="CG607" i="2" s="1"/>
  <c r="CE607" i="2"/>
  <c r="CH607" i="2"/>
  <c r="CJ607" i="2"/>
  <c r="CI607" i="2" s="1"/>
  <c r="CK607" i="2"/>
  <c r="CL607" i="2"/>
  <c r="CM607" i="2"/>
  <c r="CN607" i="2"/>
  <c r="CP607" i="2"/>
  <c r="CS607" i="2" s="1"/>
  <c r="CQ607" i="2"/>
  <c r="CU607" i="2"/>
  <c r="CT607" i="2" s="1"/>
  <c r="CV607" i="2"/>
  <c r="CX607" i="2"/>
  <c r="DA607" i="2" s="1"/>
  <c r="CY607" i="2" a="1"/>
  <c r="CY607" i="2" s="1"/>
  <c r="CZ607" i="2" s="1"/>
  <c r="CW607" i="2" s="1"/>
  <c r="DC607" i="2"/>
  <c r="DD607" i="2" a="1"/>
  <c r="DD607" i="2" s="1"/>
  <c r="DH607" i="2"/>
  <c r="DI607" i="2"/>
  <c r="DK607" i="2"/>
  <c r="DJ607" i="2" s="1"/>
  <c r="DL607" i="2"/>
  <c r="DN607" i="2" a="1"/>
  <c r="DN607" i="2" s="1"/>
  <c r="DQ607" i="2" s="1"/>
  <c r="DO607" i="2"/>
  <c r="DP607" i="2" s="1"/>
  <c r="DM607" i="2" s="1"/>
  <c r="DS607" i="2"/>
  <c r="DR607" i="2" s="1"/>
  <c r="DT607" i="2"/>
  <c r="DV607" i="2"/>
  <c r="DW607" i="2"/>
  <c r="DU607" i="2" s="1"/>
  <c r="DY607" i="2"/>
  <c r="DZ607" i="2" s="1"/>
  <c r="EB607" i="2"/>
  <c r="DX607" i="2" s="1"/>
  <c r="EC607" i="2"/>
  <c r="ED607" i="2"/>
  <c r="EE607" i="2"/>
  <c r="EF607" i="2"/>
  <c r="EG607" i="2"/>
  <c r="EH607" i="2"/>
  <c r="EI607" i="2"/>
  <c r="EJ607" i="2"/>
  <c r="C608" i="2"/>
  <c r="G608" i="2"/>
  <c r="H608" i="2"/>
  <c r="J608" i="2"/>
  <c r="L608" i="2"/>
  <c r="N608" i="2"/>
  <c r="O608" i="2"/>
  <c r="P608" i="2"/>
  <c r="M608" i="2" s="1"/>
  <c r="Q608" i="2"/>
  <c r="S608" i="2"/>
  <c r="T608" i="2"/>
  <c r="R608" i="2" s="1"/>
  <c r="U608" i="2"/>
  <c r="W608" i="2"/>
  <c r="X608" i="2"/>
  <c r="Y608" i="2"/>
  <c r="AA608" i="2" a="1"/>
  <c r="AA608" i="2"/>
  <c r="AB608" i="2" a="1"/>
  <c r="AB608" i="2" s="1"/>
  <c r="AD608" i="2" s="1"/>
  <c r="Z608" i="2" s="1"/>
  <c r="AC608" i="2"/>
  <c r="AF608" i="2" a="1"/>
  <c r="AF608" i="2" s="1"/>
  <c r="AG608" i="2" s="1"/>
  <c r="AH608" i="2"/>
  <c r="AI608" i="2"/>
  <c r="AE608" i="2" s="1"/>
  <c r="AK608" i="2"/>
  <c r="AL608" i="2"/>
  <c r="AJ608" i="2" s="1"/>
  <c r="AM608" i="2"/>
  <c r="AN608" i="2"/>
  <c r="AO608" i="2"/>
  <c r="AP608" i="2"/>
  <c r="AQ608" i="2"/>
  <c r="AR608" i="2"/>
  <c r="AS608" i="2"/>
  <c r="AT608" i="2"/>
  <c r="AU608" i="2"/>
  <c r="AW608" i="2"/>
  <c r="AV608" i="2" s="1"/>
  <c r="AX608" i="2"/>
  <c r="AY608" i="2"/>
  <c r="AZ608" i="2"/>
  <c r="BA608" i="2"/>
  <c r="BB608" i="2"/>
  <c r="BC608" i="2"/>
  <c r="BD608" i="2"/>
  <c r="BF608" i="2"/>
  <c r="BG608" i="2"/>
  <c r="BE608" i="2" s="1"/>
  <c r="BH608" i="2"/>
  <c r="BI608" i="2"/>
  <c r="BJ608" i="2"/>
  <c r="BL608" i="2" a="1"/>
  <c r="BL608" i="2"/>
  <c r="BM608" i="2" s="1"/>
  <c r="BN608" i="2"/>
  <c r="BP608" i="2"/>
  <c r="BQ608" i="2"/>
  <c r="BR608" i="2"/>
  <c r="BS608" i="2"/>
  <c r="BT608" i="2"/>
  <c r="BU608" i="2"/>
  <c r="BV608" i="2"/>
  <c r="BO608" i="2" s="1"/>
  <c r="BW608" i="2"/>
  <c r="BY608" i="2"/>
  <c r="BX608" i="2" s="1"/>
  <c r="BZ608" i="2"/>
  <c r="CB608" i="2"/>
  <c r="CC608" i="2"/>
  <c r="CD608" i="2"/>
  <c r="CE608" i="2"/>
  <c r="CF608" i="2" s="1"/>
  <c r="CH608" i="2"/>
  <c r="CJ608" i="2"/>
  <c r="CK608" i="2"/>
  <c r="CL608" i="2"/>
  <c r="CN608" i="2"/>
  <c r="CM608" i="2" s="1"/>
  <c r="CO608" i="2"/>
  <c r="CP608" i="2"/>
  <c r="CQ608" i="2"/>
  <c r="CR608" i="2"/>
  <c r="CS608" i="2"/>
  <c r="CU608" i="2"/>
  <c r="CV608" i="2"/>
  <c r="CT608" i="2" s="1"/>
  <c r="CW608" i="2"/>
  <c r="CX608" i="2"/>
  <c r="CY608" i="2" a="1"/>
  <c r="CY608" i="2"/>
  <c r="CZ608" i="2"/>
  <c r="DA608" i="2"/>
  <c r="DC608" i="2"/>
  <c r="DD608" i="2" a="1"/>
  <c r="DD608" i="2" s="1"/>
  <c r="DE608" i="2" s="1"/>
  <c r="DB608" i="2" s="1"/>
  <c r="DH608" i="2"/>
  <c r="DG608" i="2" s="1"/>
  <c r="DI608" i="2"/>
  <c r="DK608" i="2"/>
  <c r="DJ608" i="2" s="1"/>
  <c r="DL608" i="2"/>
  <c r="DN608" i="2" a="1"/>
  <c r="DN608" i="2"/>
  <c r="DP608" i="2" s="1"/>
  <c r="DM608" i="2" s="1"/>
  <c r="DO608" i="2"/>
  <c r="DQ608" i="2"/>
  <c r="DS608" i="2"/>
  <c r="DR608" i="2" s="1"/>
  <c r="DT608" i="2"/>
  <c r="DV608" i="2"/>
  <c r="DU608" i="2" s="1"/>
  <c r="DW608" i="2"/>
  <c r="DY608" i="2"/>
  <c r="DX608" i="2" s="1"/>
  <c r="EA608" i="2"/>
  <c r="EB608" i="2"/>
  <c r="ED608" i="2"/>
  <c r="EC608" i="2" s="1"/>
  <c r="EG608" i="2"/>
  <c r="EH608" i="2"/>
  <c r="EJ608" i="2" s="1"/>
  <c r="EI608" i="2"/>
  <c r="C609" i="2"/>
  <c r="H609" i="2"/>
  <c r="G609" i="2" s="1"/>
  <c r="J609" i="2"/>
  <c r="L609" i="2"/>
  <c r="N609" i="2"/>
  <c r="O609" i="2"/>
  <c r="P609" i="2"/>
  <c r="Q609" i="2"/>
  <c r="R609" i="2"/>
  <c r="S609" i="2"/>
  <c r="T609" i="2"/>
  <c r="U609" i="2"/>
  <c r="W609" i="2"/>
  <c r="X609" i="2"/>
  <c r="Y609" i="2"/>
  <c r="AA609" i="2" a="1"/>
  <c r="AA609" i="2"/>
  <c r="AB609" i="2" a="1"/>
  <c r="AB609" i="2"/>
  <c r="AD609" i="2" s="1"/>
  <c r="AC609" i="2"/>
  <c r="Z609" i="2" s="1"/>
  <c r="AF609" i="2" a="1"/>
  <c r="AF609" i="2" s="1"/>
  <c r="AG609" i="2" s="1"/>
  <c r="AH609" i="2"/>
  <c r="AI609" i="2"/>
  <c r="AK609" i="2"/>
  <c r="AJ609" i="2" s="1"/>
  <c r="AL609" i="2"/>
  <c r="AM609" i="2"/>
  <c r="AN609" i="2"/>
  <c r="AO609" i="2"/>
  <c r="AP609" i="2"/>
  <c r="AQ609" i="2"/>
  <c r="AR609" i="2"/>
  <c r="AT609" i="2"/>
  <c r="AU609" i="2"/>
  <c r="AS609" i="2" s="1"/>
  <c r="AV609" i="2"/>
  <c r="AW609" i="2"/>
  <c r="AX609" i="2"/>
  <c r="AZ609" i="2"/>
  <c r="AY609" i="2" s="1"/>
  <c r="BA609" i="2"/>
  <c r="BC609" i="2"/>
  <c r="BD609" i="2"/>
  <c r="BE609" i="2"/>
  <c r="BF609" i="2"/>
  <c r="BG609" i="2"/>
  <c r="BI609" i="2"/>
  <c r="BH609" i="2" s="1"/>
  <c r="BJ609" i="2"/>
  <c r="BL609" i="2" a="1"/>
  <c r="BL609" i="2" s="1"/>
  <c r="BP609" i="2"/>
  <c r="BQ609" i="2"/>
  <c r="BR609" i="2"/>
  <c r="BS609" i="2"/>
  <c r="BT609" i="2"/>
  <c r="BU609" i="2"/>
  <c r="BV609" i="2"/>
  <c r="BO609" i="2" s="1"/>
  <c r="BW609" i="2"/>
  <c r="BX609" i="2"/>
  <c r="BY609" i="2"/>
  <c r="BZ609" i="2"/>
  <c r="CB609" i="2"/>
  <c r="CC609" i="2"/>
  <c r="CD609" i="2"/>
  <c r="CF609" i="2" s="1"/>
  <c r="CE609" i="2"/>
  <c r="CH609" i="2"/>
  <c r="CJ609" i="2"/>
  <c r="CI609" i="2" s="1"/>
  <c r="CK609" i="2"/>
  <c r="CL609" i="2"/>
  <c r="CM609" i="2"/>
  <c r="CN609" i="2"/>
  <c r="CP609" i="2"/>
  <c r="CR609" i="2" s="1"/>
  <c r="CQ609" i="2"/>
  <c r="CS609" i="2"/>
  <c r="CT609" i="2"/>
  <c r="CU609" i="2"/>
  <c r="CV609" i="2"/>
  <c r="CX609" i="2"/>
  <c r="CY609" i="2" a="1"/>
  <c r="CY609" i="2"/>
  <c r="CZ609" i="2" s="1"/>
  <c r="CW609" i="2" s="1"/>
  <c r="DA609" i="2"/>
  <c r="DB609" i="2"/>
  <c r="DC609" i="2"/>
  <c r="DD609" i="2" a="1"/>
  <c r="DD609" i="2"/>
  <c r="DE609" i="2"/>
  <c r="DF609" i="2"/>
  <c r="DH609" i="2"/>
  <c r="DG609" i="2" s="1"/>
  <c r="DI609" i="2"/>
  <c r="DK609" i="2"/>
  <c r="DL609" i="2"/>
  <c r="DJ609" i="2" s="1"/>
  <c r="DN609" i="2" a="1"/>
  <c r="DN609" i="2" s="1"/>
  <c r="DQ609" i="2" s="1"/>
  <c r="DO609" i="2"/>
  <c r="DP609" i="2" s="1"/>
  <c r="DM609" i="2" s="1"/>
  <c r="DS609" i="2"/>
  <c r="DR609" i="2" s="1"/>
  <c r="DT609" i="2"/>
  <c r="DV609" i="2"/>
  <c r="DU609" i="2" s="1"/>
  <c r="DW609" i="2"/>
  <c r="DX609" i="2"/>
  <c r="DY609" i="2"/>
  <c r="DZ609" i="2" s="1"/>
  <c r="EB609" i="2"/>
  <c r="ED609" i="2"/>
  <c r="EC609" i="2" s="1"/>
  <c r="EE609" i="2"/>
  <c r="EG609" i="2"/>
  <c r="EH609" i="2"/>
  <c r="EI609" i="2"/>
  <c r="EJ609" i="2"/>
  <c r="C610" i="2"/>
  <c r="G610" i="2"/>
  <c r="H610" i="2"/>
  <c r="J610" i="2"/>
  <c r="L610" i="2"/>
  <c r="N610" i="2"/>
  <c r="O610" i="2"/>
  <c r="P610" i="2"/>
  <c r="Q610" i="2"/>
  <c r="S610" i="2"/>
  <c r="T610" i="2"/>
  <c r="R610" i="2" s="1"/>
  <c r="U610" i="2"/>
  <c r="W610" i="2"/>
  <c r="X610" i="2"/>
  <c r="V610" i="2" s="1"/>
  <c r="Y610" i="2"/>
  <c r="AA610" i="2" a="1"/>
  <c r="AA610" i="2"/>
  <c r="AB610" i="2" a="1"/>
  <c r="AB610" i="2"/>
  <c r="AD610" i="2" s="1"/>
  <c r="Z610" i="2" s="1"/>
  <c r="AC610" i="2"/>
  <c r="AF610" i="2" a="1"/>
  <c r="AF610" i="2" s="1"/>
  <c r="AG610" i="2" s="1"/>
  <c r="AH610" i="2"/>
  <c r="AI610" i="2"/>
  <c r="AE610" i="2" s="1"/>
  <c r="AK610" i="2"/>
  <c r="AL610" i="2"/>
  <c r="AM610" i="2"/>
  <c r="AN610" i="2"/>
  <c r="AO610" i="2"/>
  <c r="AP610" i="2"/>
  <c r="AQ610" i="2"/>
  <c r="AR610" i="2"/>
  <c r="AS610" i="2"/>
  <c r="AT610" i="2"/>
  <c r="AU610" i="2"/>
  <c r="AW610" i="2"/>
  <c r="AX610" i="2"/>
  <c r="AV610" i="2" s="1"/>
  <c r="AZ610" i="2"/>
  <c r="BA610" i="2"/>
  <c r="AY610" i="2" s="1"/>
  <c r="BC610" i="2"/>
  <c r="BB610" i="2" s="1"/>
  <c r="BD610" i="2"/>
  <c r="BF610" i="2"/>
  <c r="BE610" i="2" s="1"/>
  <c r="BG610" i="2"/>
  <c r="BI610" i="2"/>
  <c r="BH610" i="2" s="1"/>
  <c r="BJ610" i="2"/>
  <c r="BL610" i="2" a="1"/>
  <c r="BL610" i="2" s="1"/>
  <c r="BP610" i="2"/>
  <c r="BQ610" i="2"/>
  <c r="BR610" i="2"/>
  <c r="BS610" i="2"/>
  <c r="BT610" i="2"/>
  <c r="BU610" i="2"/>
  <c r="BV610" i="2"/>
  <c r="BW610" i="2"/>
  <c r="BY610" i="2"/>
  <c r="BX610" i="2" s="1"/>
  <c r="BZ610" i="2"/>
  <c r="CB610" i="2"/>
  <c r="CA610" i="2" s="1"/>
  <c r="CC610" i="2"/>
  <c r="CD610" i="2"/>
  <c r="CF610" i="2" s="1"/>
  <c r="CG610" i="2" s="1"/>
  <c r="CE610" i="2"/>
  <c r="CH610" i="2"/>
  <c r="CJ610" i="2"/>
  <c r="CI610" i="2" s="1"/>
  <c r="CK610" i="2"/>
  <c r="CL610" i="2"/>
  <c r="CN610" i="2"/>
  <c r="CM610" i="2" s="1"/>
  <c r="CP610" i="2"/>
  <c r="CR610" i="2" s="1"/>
  <c r="CQ610" i="2"/>
  <c r="CU610" i="2"/>
  <c r="CV610" i="2"/>
  <c r="CT610" i="2" s="1"/>
  <c r="CX610" i="2"/>
  <c r="DA610" i="2" s="1"/>
  <c r="CY610" i="2" a="1"/>
  <c r="CY610" i="2" s="1"/>
  <c r="CZ610" i="2" s="1"/>
  <c r="CW610" i="2" s="1"/>
  <c r="DC610" i="2"/>
  <c r="DD610" i="2" a="1"/>
  <c r="DD610" i="2" s="1"/>
  <c r="DH610" i="2"/>
  <c r="DG610" i="2" s="1"/>
  <c r="DI610" i="2"/>
  <c r="DK610" i="2"/>
  <c r="DJ610" i="2" s="1"/>
  <c r="DL610" i="2"/>
  <c r="DN610" i="2" a="1"/>
  <c r="DN610" i="2" s="1"/>
  <c r="DQ610" i="2" s="1"/>
  <c r="DO610" i="2"/>
  <c r="DS610" i="2"/>
  <c r="DR610" i="2" s="1"/>
  <c r="DT610" i="2"/>
  <c r="DU610" i="2"/>
  <c r="DV610" i="2"/>
  <c r="DW610" i="2"/>
  <c r="DY610" i="2"/>
  <c r="DZ610" i="2" s="1"/>
  <c r="EB610" i="2"/>
  <c r="DX610" i="2" s="1"/>
  <c r="ED610" i="2"/>
  <c r="EF610" i="2" s="1"/>
  <c r="EH610" i="2"/>
  <c r="EG610" i="2" s="1"/>
  <c r="C611" i="2"/>
  <c r="G611" i="2"/>
  <c r="H611" i="2"/>
  <c r="J611" i="2"/>
  <c r="I611" i="2"/>
  <c r="L611" i="2"/>
  <c r="N611" i="2"/>
  <c r="O611" i="2"/>
  <c r="P611" i="2"/>
  <c r="Q611" i="2"/>
  <c r="S611" i="2"/>
  <c r="T611" i="2"/>
  <c r="U611" i="2"/>
  <c r="V611" i="2"/>
  <c r="W611" i="2"/>
  <c r="X611" i="2"/>
  <c r="Y611" i="2"/>
  <c r="AA611" i="2" a="1"/>
  <c r="AA611" i="2"/>
  <c r="AB611" i="2" a="1"/>
  <c r="AB611" i="2"/>
  <c r="AD611" i="2" s="1"/>
  <c r="AC611" i="2"/>
  <c r="AF611" i="2" a="1"/>
  <c r="AF611" i="2"/>
  <c r="AG611" i="2"/>
  <c r="AH611" i="2"/>
  <c r="AI611" i="2"/>
  <c r="AE611" i="2" s="1"/>
  <c r="AJ611" i="2"/>
  <c r="AK611" i="2"/>
  <c r="AL611" i="2"/>
  <c r="AN611" i="2"/>
  <c r="AM611" i="2" s="1"/>
  <c r="AO611" i="2"/>
  <c r="AQ611" i="2"/>
  <c r="AR611" i="2"/>
  <c r="AS611" i="2"/>
  <c r="AT611" i="2"/>
  <c r="AU611" i="2"/>
  <c r="AW611" i="2"/>
  <c r="AV611" i="2" s="1"/>
  <c r="AX611" i="2"/>
  <c r="AZ611" i="2"/>
  <c r="AY611" i="2" s="1"/>
  <c r="BA611" i="2"/>
  <c r="BC611" i="2"/>
  <c r="BB611" i="2" s="1"/>
  <c r="BD611" i="2"/>
  <c r="BE611" i="2"/>
  <c r="BF611" i="2"/>
  <c r="BG611" i="2"/>
  <c r="BH611" i="2"/>
  <c r="BI611" i="2"/>
  <c r="BJ611" i="2"/>
  <c r="BL611" i="2" a="1"/>
  <c r="BL611" i="2"/>
  <c r="BM611" i="2" s="1"/>
  <c r="BN611" i="2"/>
  <c r="BP611" i="2"/>
  <c r="BQ611" i="2"/>
  <c r="BR611" i="2"/>
  <c r="BS611" i="2"/>
  <c r="BT611" i="2"/>
  <c r="BU611" i="2"/>
  <c r="BV611" i="2"/>
  <c r="BK611" i="2" s="1"/>
  <c r="BW611" i="2"/>
  <c r="BX611" i="2"/>
  <c r="BY611" i="2"/>
  <c r="BZ611" i="2"/>
  <c r="CB611" i="2"/>
  <c r="CC611" i="2"/>
  <c r="CD611" i="2"/>
  <c r="CE611" i="2"/>
  <c r="CF611" i="2"/>
  <c r="CG611" i="2" s="1"/>
  <c r="CA611" i="2" s="1"/>
  <c r="CH611" i="2"/>
  <c r="CJ611" i="2"/>
  <c r="CK611" i="2"/>
  <c r="CL611" i="2"/>
  <c r="CI611" i="2" s="1"/>
  <c r="CN611" i="2"/>
  <c r="CM611" i="2" s="1"/>
  <c r="CP611" i="2"/>
  <c r="CQ611" i="2"/>
  <c r="CR611" i="2" s="1"/>
  <c r="CU611" i="2"/>
  <c r="CT611" i="2" s="1"/>
  <c r="CV611" i="2"/>
  <c r="CW611" i="2"/>
  <c r="CX611" i="2"/>
  <c r="DA611" i="2" s="1"/>
  <c r="CY611" i="2" a="1"/>
  <c r="CY611" i="2"/>
  <c r="CZ611" i="2" s="1"/>
  <c r="DC611" i="2"/>
  <c r="DF611" i="2" s="1"/>
  <c r="DD611" i="2" a="1"/>
  <c r="DD611" i="2"/>
  <c r="DE611" i="2" s="1"/>
  <c r="DB611" i="2" s="1"/>
  <c r="DH611" i="2"/>
  <c r="DG611" i="2" s="1"/>
  <c r="DI611" i="2"/>
  <c r="DK611" i="2"/>
  <c r="DJ611" i="2" s="1"/>
  <c r="DL611" i="2"/>
  <c r="DN611" i="2" a="1"/>
  <c r="DN611" i="2" s="1"/>
  <c r="DP611" i="2" s="1"/>
  <c r="DM611" i="2" s="1"/>
  <c r="DO611" i="2"/>
  <c r="DS611" i="2"/>
  <c r="DR611" i="2" s="1"/>
  <c r="DT611" i="2"/>
  <c r="DU611" i="2"/>
  <c r="DV611" i="2"/>
  <c r="DW611" i="2"/>
  <c r="DX611" i="2"/>
  <c r="DY611" i="2"/>
  <c r="DZ611" i="2"/>
  <c r="EA611" i="2"/>
  <c r="EB611" i="2"/>
  <c r="EC611" i="2"/>
  <c r="ED611" i="2"/>
  <c r="EE611" i="2"/>
  <c r="EF611" i="2"/>
  <c r="EH611" i="2"/>
  <c r="EG611" i="2" s="1"/>
  <c r="EI611" i="2"/>
  <c r="C612" i="2"/>
  <c r="H612" i="2"/>
  <c r="G612" i="2" s="1"/>
  <c r="J612" i="2"/>
  <c r="I612" i="2"/>
  <c r="L612" i="2"/>
  <c r="N612" i="2"/>
  <c r="O612" i="2"/>
  <c r="P612" i="2"/>
  <c r="Q612" i="2"/>
  <c r="M612" i="2" s="1"/>
  <c r="S612" i="2"/>
  <c r="T612" i="2"/>
  <c r="R612" i="2" s="1"/>
  <c r="U612" i="2"/>
  <c r="W612" i="2"/>
  <c r="X612" i="2"/>
  <c r="Y612" i="2"/>
  <c r="V612" i="2" s="1"/>
  <c r="AA612" i="2" a="1"/>
  <c r="AA612" i="2"/>
  <c r="AB612" i="2" a="1"/>
  <c r="AB612" i="2"/>
  <c r="AD612" i="2" s="1"/>
  <c r="AC612" i="2"/>
  <c r="AF612" i="2" a="1"/>
  <c r="AF612" i="2" s="1"/>
  <c r="AG612" i="2"/>
  <c r="AE612" i="2" s="1"/>
  <c r="AH612" i="2"/>
  <c r="AI612" i="2"/>
  <c r="AJ612" i="2"/>
  <c r="AK612" i="2"/>
  <c r="AL612" i="2"/>
  <c r="AN612" i="2"/>
  <c r="AO612" i="2"/>
  <c r="AM612" i="2" s="1"/>
  <c r="AP612" i="2"/>
  <c r="AQ612" i="2"/>
  <c r="AR612" i="2"/>
  <c r="AT612" i="2"/>
  <c r="AS612" i="2" s="1"/>
  <c r="AU612" i="2"/>
  <c r="AW612" i="2"/>
  <c r="AX612" i="2"/>
  <c r="AY612" i="2"/>
  <c r="AZ612" i="2"/>
  <c r="BA612" i="2"/>
  <c r="BC612" i="2"/>
  <c r="BB612" i="2" s="1"/>
  <c r="BD612" i="2"/>
  <c r="BF612" i="2"/>
  <c r="BE612" i="2" s="1"/>
  <c r="BG612" i="2"/>
  <c r="BI612" i="2"/>
  <c r="BH612" i="2" s="1"/>
  <c r="BJ612" i="2"/>
  <c r="BL612" i="2" a="1"/>
  <c r="BL612" i="2"/>
  <c r="BM612" i="2"/>
  <c r="BN612" i="2"/>
  <c r="BP612" i="2"/>
  <c r="BQ612" i="2"/>
  <c r="BR612" i="2"/>
  <c r="BS612" i="2"/>
  <c r="BT612" i="2"/>
  <c r="BU612" i="2"/>
  <c r="BO612" i="2" s="1"/>
  <c r="BV612" i="2"/>
  <c r="BW612" i="2"/>
  <c r="BX612" i="2"/>
  <c r="BY612" i="2"/>
  <c r="BZ612" i="2"/>
  <c r="CB612" i="2"/>
  <c r="CC612" i="2"/>
  <c r="CD612" i="2"/>
  <c r="CF612" i="2" s="1"/>
  <c r="CG612" i="2" s="1"/>
  <c r="CE612" i="2"/>
  <c r="CH612" i="2"/>
  <c r="CJ612" i="2"/>
  <c r="CK612" i="2"/>
  <c r="CL612" i="2"/>
  <c r="CM612" i="2"/>
  <c r="CN612" i="2"/>
  <c r="CP612" i="2"/>
  <c r="CR612" i="2" s="1"/>
  <c r="CQ612" i="2"/>
  <c r="CS612" i="2"/>
  <c r="CU612" i="2"/>
  <c r="CT612" i="2" s="1"/>
  <c r="CV612" i="2"/>
  <c r="CX612" i="2"/>
  <c r="DA612" i="2" s="1"/>
  <c r="CY612" i="2" a="1"/>
  <c r="CY612" i="2"/>
  <c r="CZ612" i="2"/>
  <c r="CW612" i="2" s="1"/>
  <c r="DB612" i="2"/>
  <c r="DC612" i="2"/>
  <c r="DF612" i="2" s="1"/>
  <c r="DD612" i="2" a="1"/>
  <c r="DD612" i="2"/>
  <c r="DE612" i="2" s="1"/>
  <c r="DH612" i="2"/>
  <c r="DG612" i="2" s="1"/>
  <c r="DI612" i="2"/>
  <c r="DJ612" i="2"/>
  <c r="DK612" i="2"/>
  <c r="DL612" i="2"/>
  <c r="DN612" i="2" a="1"/>
  <c r="DN612" i="2" s="1"/>
  <c r="DO612" i="2"/>
  <c r="DR612" i="2"/>
  <c r="DS612" i="2"/>
  <c r="DT612" i="2"/>
  <c r="DU612" i="2"/>
  <c r="DV612" i="2"/>
  <c r="DW612" i="2"/>
  <c r="DX612" i="2"/>
  <c r="DY612" i="2"/>
  <c r="DZ612" i="2"/>
  <c r="EA612" i="2"/>
  <c r="EB612" i="2"/>
  <c r="EC612" i="2"/>
  <c r="ED612" i="2"/>
  <c r="EE612" i="2"/>
  <c r="EF612" i="2"/>
  <c r="EH612" i="2"/>
  <c r="EJ612" i="2" s="1"/>
  <c r="C613" i="2"/>
  <c r="G613" i="2"/>
  <c r="H613" i="2"/>
  <c r="I613" i="2"/>
  <c r="J613" i="2"/>
  <c r="L613" i="2"/>
  <c r="N613" i="2"/>
  <c r="O613" i="2"/>
  <c r="P613" i="2"/>
  <c r="M613" i="2" s="1"/>
  <c r="Q613" i="2"/>
  <c r="S613" i="2"/>
  <c r="R613" i="2" s="1"/>
  <c r="T613" i="2"/>
  <c r="U613" i="2"/>
  <c r="W613" i="2"/>
  <c r="X613" i="2"/>
  <c r="V613" i="2" s="1"/>
  <c r="Y613" i="2"/>
  <c r="AA613" i="2" a="1"/>
  <c r="AA613" i="2" s="1"/>
  <c r="AD613" i="2" s="1"/>
  <c r="AB613" i="2" a="1"/>
  <c r="AB613" i="2"/>
  <c r="AC613" i="2"/>
  <c r="AF613" i="2" a="1"/>
  <c r="AF613" i="2" s="1"/>
  <c r="AG613" i="2" s="1"/>
  <c r="AH613" i="2"/>
  <c r="AI613" i="2"/>
  <c r="AJ613" i="2"/>
  <c r="AK613" i="2"/>
  <c r="AL613" i="2"/>
  <c r="AM613" i="2"/>
  <c r="AN613" i="2"/>
  <c r="AO613" i="2"/>
  <c r="AQ613" i="2"/>
  <c r="AP613" i="2" s="1"/>
  <c r="AR613" i="2"/>
  <c r="AT613" i="2"/>
  <c r="AU613" i="2"/>
  <c r="AS613" i="2" s="1"/>
  <c r="AW613" i="2"/>
  <c r="AV613" i="2" s="1"/>
  <c r="AX613" i="2"/>
  <c r="AZ613" i="2"/>
  <c r="AY613" i="2" s="1"/>
  <c r="BA613" i="2"/>
  <c r="BC613" i="2"/>
  <c r="BB613" i="2" s="1"/>
  <c r="BD613" i="2"/>
  <c r="BF613" i="2"/>
  <c r="BE613" i="2" s="1"/>
  <c r="BG613" i="2"/>
  <c r="BI613" i="2"/>
  <c r="BH613" i="2" s="1"/>
  <c r="BJ613" i="2"/>
  <c r="BL613" i="2" a="1"/>
  <c r="BL613" i="2" s="1"/>
  <c r="BP613" i="2"/>
  <c r="BQ613" i="2"/>
  <c r="BR613" i="2"/>
  <c r="BS613" i="2"/>
  <c r="BT613" i="2"/>
  <c r="BU613" i="2"/>
  <c r="BO613" i="2" s="1"/>
  <c r="BV613" i="2"/>
  <c r="BW613" i="2"/>
  <c r="BY613" i="2"/>
  <c r="BZ613" i="2"/>
  <c r="BX613" i="2" s="1"/>
  <c r="CB613" i="2"/>
  <c r="CC613" i="2"/>
  <c r="CD613" i="2"/>
  <c r="CE613" i="2"/>
  <c r="CF613" i="2"/>
  <c r="CH613" i="2"/>
  <c r="CI613" i="2"/>
  <c r="CJ613" i="2"/>
  <c r="CK613" i="2"/>
  <c r="CL613" i="2"/>
  <c r="CN613" i="2"/>
  <c r="CM613" i="2" s="1"/>
  <c r="CP613" i="2"/>
  <c r="CS613" i="2" s="1"/>
  <c r="CO613" i="2" s="1"/>
  <c r="CQ613" i="2"/>
  <c r="CR613" i="2"/>
  <c r="CU613" i="2"/>
  <c r="CT613" i="2" s="1"/>
  <c r="CV613" i="2"/>
  <c r="CX613" i="2"/>
  <c r="CY613" i="2" a="1"/>
  <c r="CY613" i="2" s="1"/>
  <c r="DC613" i="2"/>
  <c r="DF613" i="2" s="1"/>
  <c r="DD613" i="2" a="1"/>
  <c r="DD613" i="2"/>
  <c r="DE613" i="2"/>
  <c r="DB613" i="2" s="1"/>
  <c r="DG613" i="2"/>
  <c r="DH613" i="2"/>
  <c r="DI613" i="2"/>
  <c r="DJ613" i="2"/>
  <c r="DK613" i="2"/>
  <c r="DL613" i="2"/>
  <c r="DN613" i="2" a="1"/>
  <c r="DN613" i="2"/>
  <c r="DQ613" i="2" s="1"/>
  <c r="DO613" i="2"/>
  <c r="DP613" i="2" s="1"/>
  <c r="DM613" i="2" s="1"/>
  <c r="DS613" i="2"/>
  <c r="DR613" i="2" s="1"/>
  <c r="DT613" i="2"/>
  <c r="DV613" i="2"/>
  <c r="DU613" i="2" s="1"/>
  <c r="DW613" i="2"/>
  <c r="DY613" i="2"/>
  <c r="DZ613" i="2" s="1"/>
  <c r="EB613" i="2"/>
  <c r="DX613" i="2" s="1"/>
  <c r="ED613" i="2"/>
  <c r="EE613" i="2" s="1"/>
  <c r="EG613" i="2"/>
  <c r="EH613" i="2"/>
  <c r="EI613" i="2"/>
  <c r="EJ613" i="2"/>
  <c r="C614" i="2"/>
  <c r="G614" i="2"/>
  <c r="H614" i="2"/>
  <c r="J614" i="2"/>
  <c r="L614" i="2"/>
  <c r="N614" i="2"/>
  <c r="O614" i="2"/>
  <c r="P614" i="2"/>
  <c r="Q614" i="2"/>
  <c r="S614" i="2"/>
  <c r="T614" i="2"/>
  <c r="U614" i="2"/>
  <c r="W614" i="2"/>
  <c r="X614" i="2"/>
  <c r="Y614" i="2"/>
  <c r="V614" i="2" s="1"/>
  <c r="AA614" i="2" a="1"/>
  <c r="AA614" i="2" s="1"/>
  <c r="AB614" i="2" a="1"/>
  <c r="AB614" i="2"/>
  <c r="AC614" i="2"/>
  <c r="AF614" i="2" a="1"/>
  <c r="AF614" i="2"/>
  <c r="AG614" i="2" s="1"/>
  <c r="AE614" i="2" s="1"/>
  <c r="AH614" i="2"/>
  <c r="AI614" i="2"/>
  <c r="AK614" i="2"/>
  <c r="AL614" i="2"/>
  <c r="AJ614" i="2" s="1"/>
  <c r="AN614" i="2"/>
  <c r="AM614" i="2" s="1"/>
  <c r="AO614" i="2"/>
  <c r="AQ614" i="2"/>
  <c r="AP614" i="2" s="1"/>
  <c r="AR614" i="2"/>
  <c r="AT614" i="2"/>
  <c r="AS614" i="2" s="1"/>
  <c r="AU614" i="2"/>
  <c r="AV614" i="2"/>
  <c r="AW614" i="2"/>
  <c r="AX614" i="2"/>
  <c r="AY614" i="2"/>
  <c r="AZ614" i="2"/>
  <c r="BA614" i="2"/>
  <c r="BC614" i="2"/>
  <c r="BD614" i="2"/>
  <c r="BB614" i="2" s="1"/>
  <c r="BE614" i="2"/>
  <c r="BF614" i="2"/>
  <c r="BG614" i="2"/>
  <c r="BI614" i="2"/>
  <c r="BH614" i="2" s="1"/>
  <c r="BJ614" i="2"/>
  <c r="BL614" i="2" a="1"/>
  <c r="BL614" i="2" s="1"/>
  <c r="BP614" i="2"/>
  <c r="BQ614" i="2"/>
  <c r="BR614" i="2"/>
  <c r="BS614" i="2"/>
  <c r="BT614" i="2"/>
  <c r="BU614" i="2"/>
  <c r="BV614" i="2"/>
  <c r="BO614" i="2" s="1"/>
  <c r="BW614" i="2"/>
  <c r="BY614" i="2"/>
  <c r="BX614" i="2" s="1"/>
  <c r="BZ614" i="2"/>
  <c r="CB614" i="2"/>
  <c r="CC614" i="2"/>
  <c r="CD614" i="2"/>
  <c r="CF614" i="2" s="1"/>
  <c r="CG614" i="2" s="1"/>
  <c r="CA614" i="2" s="1"/>
  <c r="CE614" i="2"/>
  <c r="CH614" i="2"/>
  <c r="CI614" i="2"/>
  <c r="CJ614" i="2"/>
  <c r="CK614" i="2"/>
  <c r="CL614" i="2"/>
  <c r="CN614" i="2"/>
  <c r="CM614" i="2" s="1"/>
  <c r="CP614" i="2"/>
  <c r="CS614" i="2" s="1"/>
  <c r="CQ614" i="2"/>
  <c r="CR614" i="2" s="1"/>
  <c r="CT614" i="2"/>
  <c r="CU614" i="2"/>
  <c r="CV614" i="2"/>
  <c r="CX614" i="2"/>
  <c r="CY614" i="2" a="1"/>
  <c r="CY614" i="2" s="1"/>
  <c r="DC614" i="2"/>
  <c r="DD614" i="2" a="1"/>
  <c r="DD614" i="2" s="1"/>
  <c r="DH614" i="2"/>
  <c r="DG614" i="2" s="1"/>
  <c r="DI614" i="2"/>
  <c r="DK614" i="2"/>
  <c r="DJ614" i="2" s="1"/>
  <c r="DL614" i="2"/>
  <c r="DN614" i="2" a="1"/>
  <c r="DN614" i="2" s="1"/>
  <c r="DQ614" i="2" s="1"/>
  <c r="DO614" i="2"/>
  <c r="DS614" i="2"/>
  <c r="DT614" i="2"/>
  <c r="DR614" i="2" s="1"/>
  <c r="DU614" i="2"/>
  <c r="DV614" i="2"/>
  <c r="DW614" i="2"/>
  <c r="DY614" i="2"/>
  <c r="EA614" i="2" s="1"/>
  <c r="DZ614" i="2"/>
  <c r="EB614" i="2"/>
  <c r="DX614" i="2" s="1"/>
  <c r="EC614" i="2"/>
  <c r="ED614" i="2"/>
  <c r="EE614" i="2"/>
  <c r="EF614" i="2"/>
  <c r="EH614" i="2"/>
  <c r="EG614" i="2" s="1"/>
  <c r="EJ614" i="2"/>
  <c r="C615" i="2"/>
  <c r="H615" i="2"/>
  <c r="G615" i="2" s="1"/>
  <c r="J615" i="2"/>
  <c r="L615" i="2"/>
  <c r="I615" i="2" s="1"/>
  <c r="N615" i="2"/>
  <c r="O615" i="2"/>
  <c r="P615" i="2"/>
  <c r="Q615" i="2"/>
  <c r="S615" i="2"/>
  <c r="T615" i="2"/>
  <c r="R615" i="2" s="1"/>
  <c r="U615" i="2"/>
  <c r="W615" i="2"/>
  <c r="V615" i="2" s="1"/>
  <c r="X615" i="2"/>
  <c r="Y615" i="2"/>
  <c r="AA615" i="2" a="1"/>
  <c r="AA615" i="2"/>
  <c r="AB615" i="2" a="1"/>
  <c r="AB615" i="2"/>
  <c r="AD615" i="2" s="1"/>
  <c r="AC615" i="2"/>
  <c r="Z615" i="2" s="1"/>
  <c r="AF615" i="2" a="1"/>
  <c r="AF615" i="2" s="1"/>
  <c r="AG615" i="2" s="1"/>
  <c r="AE615" i="2" s="1"/>
  <c r="AH615" i="2"/>
  <c r="AI615" i="2"/>
  <c r="AK615" i="2"/>
  <c r="AL615" i="2"/>
  <c r="AJ615" i="2" s="1"/>
  <c r="AM615" i="2"/>
  <c r="AN615" i="2"/>
  <c r="AO615" i="2"/>
  <c r="AQ615" i="2"/>
  <c r="AP615" i="2" s="1"/>
  <c r="AR615" i="2"/>
  <c r="AT615" i="2"/>
  <c r="AS615" i="2" s="1"/>
  <c r="AU615" i="2"/>
  <c r="AW615" i="2"/>
  <c r="AV615" i="2" s="1"/>
  <c r="AX615" i="2"/>
  <c r="AZ615" i="2"/>
  <c r="AY615" i="2" s="1"/>
  <c r="BA615" i="2"/>
  <c r="BB615" i="2"/>
  <c r="BC615" i="2"/>
  <c r="BD615" i="2"/>
  <c r="BE615" i="2"/>
  <c r="BF615" i="2"/>
  <c r="BG615" i="2"/>
  <c r="BI615" i="2"/>
  <c r="BJ615" i="2"/>
  <c r="BH615" i="2" s="1"/>
  <c r="BL615" i="2" a="1"/>
  <c r="BL615" i="2"/>
  <c r="BM615" i="2" s="1"/>
  <c r="BP615" i="2"/>
  <c r="BQ615" i="2"/>
  <c r="BR615" i="2"/>
  <c r="BS615" i="2"/>
  <c r="BT615" i="2"/>
  <c r="BU615" i="2"/>
  <c r="BV615" i="2"/>
  <c r="BW615" i="2"/>
  <c r="BK615" i="2" s="1"/>
  <c r="BY615" i="2"/>
  <c r="BX615" i="2" s="1"/>
  <c r="BZ615" i="2"/>
  <c r="CB615" i="2"/>
  <c r="CA615" i="2" s="1"/>
  <c r="CC615" i="2"/>
  <c r="CD615" i="2"/>
  <c r="CF615" i="2" s="1"/>
  <c r="CG615" i="2" s="1"/>
  <c r="CE615" i="2"/>
  <c r="CH615" i="2"/>
  <c r="CJ615" i="2"/>
  <c r="CI615" i="2" s="1"/>
  <c r="CK615" i="2"/>
  <c r="CL615" i="2"/>
  <c r="CM615" i="2"/>
  <c r="CN615" i="2"/>
  <c r="CP615" i="2"/>
  <c r="CR615" i="2" s="1"/>
  <c r="CQ615" i="2"/>
  <c r="CU615" i="2"/>
  <c r="CT615" i="2" s="1"/>
  <c r="CV615" i="2"/>
  <c r="CX615" i="2"/>
  <c r="DA615" i="2" s="1"/>
  <c r="CY615" i="2" a="1"/>
  <c r="CY615" i="2"/>
  <c r="CZ615" i="2" s="1"/>
  <c r="CW615" i="2" s="1"/>
  <c r="DC615" i="2"/>
  <c r="DD615" i="2" a="1"/>
  <c r="DD615" i="2" s="1"/>
  <c r="DH615" i="2"/>
  <c r="DG615" i="2" s="1"/>
  <c r="DI615" i="2"/>
  <c r="DK615" i="2"/>
  <c r="DJ615" i="2" s="1"/>
  <c r="DL615" i="2"/>
  <c r="DN615" i="2" a="1"/>
  <c r="DN615" i="2" s="1"/>
  <c r="DO615" i="2"/>
  <c r="DR615" i="2"/>
  <c r="DS615" i="2"/>
  <c r="DT615" i="2"/>
  <c r="DU615" i="2"/>
  <c r="DV615" i="2"/>
  <c r="DW615" i="2"/>
  <c r="DX615" i="2"/>
  <c r="DY615" i="2"/>
  <c r="DZ615" i="2"/>
  <c r="EA615" i="2"/>
  <c r="EB615" i="2"/>
  <c r="EC615" i="2"/>
  <c r="ED615" i="2"/>
  <c r="EE615" i="2"/>
  <c r="EF615" i="2"/>
  <c r="EH615" i="2"/>
  <c r="EI615" i="2" s="1"/>
  <c r="C616" i="2"/>
  <c r="H616" i="2"/>
  <c r="G616" i="2" s="1"/>
  <c r="J616" i="2"/>
  <c r="I616" i="2"/>
  <c r="L616" i="2"/>
  <c r="N616" i="2"/>
  <c r="O616" i="2"/>
  <c r="P616" i="2"/>
  <c r="Q616" i="2"/>
  <c r="S616" i="2"/>
  <c r="T616" i="2"/>
  <c r="U616" i="2"/>
  <c r="R616" i="2" s="1"/>
  <c r="W616" i="2"/>
  <c r="X616" i="2"/>
  <c r="Y616" i="2"/>
  <c r="AA616" i="2" a="1"/>
  <c r="AA616" i="2"/>
  <c r="AB616" i="2" a="1"/>
  <c r="AB616" i="2" s="1"/>
  <c r="AD616" i="2" s="1"/>
  <c r="AC616" i="2"/>
  <c r="Z616" i="2" s="1"/>
  <c r="AF616" i="2" a="1"/>
  <c r="AF616" i="2" s="1"/>
  <c r="AG616" i="2" s="1"/>
  <c r="AH616" i="2"/>
  <c r="AI616" i="2"/>
  <c r="AJ616" i="2"/>
  <c r="AK616" i="2"/>
  <c r="AL616" i="2"/>
  <c r="AM616" i="2"/>
  <c r="AN616" i="2"/>
  <c r="AO616" i="2"/>
  <c r="AQ616" i="2"/>
  <c r="AR616" i="2"/>
  <c r="AP616" i="2" s="1"/>
  <c r="AS616" i="2"/>
  <c r="AT616" i="2"/>
  <c r="AU616" i="2"/>
  <c r="AW616" i="2"/>
  <c r="AV616" i="2" s="1"/>
  <c r="AX616" i="2"/>
  <c r="AZ616" i="2"/>
  <c r="AY616" i="2" s="1"/>
  <c r="BA616" i="2"/>
  <c r="BC616" i="2"/>
  <c r="BB616" i="2" s="1"/>
  <c r="BD616" i="2"/>
  <c r="BF616" i="2"/>
  <c r="BE616" i="2" s="1"/>
  <c r="BG616" i="2"/>
  <c r="BH616" i="2"/>
  <c r="BI616" i="2"/>
  <c r="BJ616" i="2"/>
  <c r="BL616" i="2" a="1"/>
  <c r="BL616" i="2"/>
  <c r="BN616" i="2" s="1"/>
  <c r="BM616" i="2"/>
  <c r="BP616" i="2"/>
  <c r="BQ616" i="2"/>
  <c r="BR616" i="2"/>
  <c r="BS616" i="2"/>
  <c r="BT616" i="2"/>
  <c r="BU616" i="2"/>
  <c r="BK616" i="2" s="1"/>
  <c r="BV616" i="2"/>
  <c r="BW616" i="2"/>
  <c r="BO616" i="2" s="1"/>
  <c r="BX616" i="2"/>
  <c r="BY616" i="2"/>
  <c r="BZ616" i="2"/>
  <c r="CB616" i="2"/>
  <c r="CC616" i="2"/>
  <c r="CG616" i="2" s="1"/>
  <c r="CD616" i="2"/>
  <c r="CE616" i="2"/>
  <c r="CF616" i="2" s="1"/>
  <c r="CH616" i="2"/>
  <c r="CJ616" i="2"/>
  <c r="CI616" i="2" s="1"/>
  <c r="CK616" i="2"/>
  <c r="CL616" i="2"/>
  <c r="CM616" i="2"/>
  <c r="CN616" i="2"/>
  <c r="CP616" i="2"/>
  <c r="CR616" i="2" s="1"/>
  <c r="CQ616" i="2"/>
  <c r="CS616" i="2"/>
  <c r="CO616" i="2" s="1"/>
  <c r="CU616" i="2"/>
  <c r="CT616" i="2" s="1"/>
  <c r="CV616" i="2"/>
  <c r="CX616" i="2"/>
  <c r="DA616" i="2" s="1"/>
  <c r="CY616" i="2" a="1"/>
  <c r="CY616" i="2"/>
  <c r="CZ616" i="2"/>
  <c r="CW616" i="2" s="1"/>
  <c r="DC616" i="2"/>
  <c r="DF616" i="2" s="1"/>
  <c r="DD616" i="2" a="1"/>
  <c r="DD616" i="2"/>
  <c r="DE616" i="2" s="1"/>
  <c r="DB616" i="2" s="1"/>
  <c r="DH616" i="2"/>
  <c r="DI616" i="2"/>
  <c r="DG616" i="2" s="1"/>
  <c r="DJ616" i="2"/>
  <c r="DK616" i="2"/>
  <c r="DL616" i="2"/>
  <c r="DN616" i="2" a="1"/>
  <c r="DN616" i="2"/>
  <c r="DQ616" i="2" s="1"/>
  <c r="DO616" i="2"/>
  <c r="DP616" i="2"/>
  <c r="DM616" i="2" s="1"/>
  <c r="DS616" i="2"/>
  <c r="DR616" i="2" s="1"/>
  <c r="DT616" i="2"/>
  <c r="DV616" i="2"/>
  <c r="DU616" i="2" s="1"/>
  <c r="DW616" i="2"/>
  <c r="DX616" i="2"/>
  <c r="DY616" i="2"/>
  <c r="DZ616" i="2" s="1"/>
  <c r="EB616" i="2"/>
  <c r="ED616" i="2"/>
  <c r="EC616" i="2" s="1"/>
  <c r="EF616" i="2"/>
  <c r="EG616" i="2"/>
  <c r="EH616" i="2"/>
  <c r="EI616" i="2"/>
  <c r="EJ616" i="2"/>
  <c r="C617" i="2"/>
  <c r="G617" i="2"/>
  <c r="H617" i="2"/>
  <c r="J617" i="2"/>
  <c r="L617" i="2"/>
  <c r="M617" i="2"/>
  <c r="N617" i="2"/>
  <c r="O617" i="2"/>
  <c r="P617" i="2"/>
  <c r="Q617" i="2"/>
  <c r="S617" i="2"/>
  <c r="T617" i="2"/>
  <c r="U617" i="2"/>
  <c r="V617" i="2"/>
  <c r="W617" i="2"/>
  <c r="X617" i="2"/>
  <c r="Y617" i="2"/>
  <c r="AA617" i="2" a="1"/>
  <c r="AA617" i="2" s="1"/>
  <c r="AB617" i="2" a="1"/>
  <c r="AB617" i="2" s="1"/>
  <c r="AD617" i="2" s="1"/>
  <c r="Z617" i="2" s="1"/>
  <c r="AC617" i="2"/>
  <c r="AF617" i="2" a="1"/>
  <c r="AF617" i="2"/>
  <c r="AG617" i="2" s="1"/>
  <c r="AH617" i="2"/>
  <c r="AI617" i="2"/>
  <c r="AE617" i="2" s="1"/>
  <c r="AK617" i="2"/>
  <c r="AL617" i="2"/>
  <c r="AJ617" i="2" s="1"/>
  <c r="AN617" i="2"/>
  <c r="AM617" i="2" s="1"/>
  <c r="AO617" i="2"/>
  <c r="AP617" i="2"/>
  <c r="AQ617" i="2"/>
  <c r="AR617" i="2"/>
  <c r="AT617" i="2"/>
  <c r="AU617" i="2"/>
  <c r="AS617" i="2" s="1"/>
  <c r="AW617" i="2"/>
  <c r="AX617" i="2"/>
  <c r="AV617" i="2" s="1"/>
  <c r="AY617" i="2"/>
  <c r="AZ617" i="2"/>
  <c r="BA617" i="2"/>
  <c r="BC617" i="2"/>
  <c r="BB617" i="2" s="1"/>
  <c r="BD617" i="2"/>
  <c r="BF617" i="2"/>
  <c r="BE617" i="2" s="1"/>
  <c r="BG617" i="2"/>
  <c r="BI617" i="2"/>
  <c r="BH617" i="2" s="1"/>
  <c r="BJ617" i="2"/>
  <c r="BL617" i="2" a="1"/>
  <c r="BL617" i="2" s="1"/>
  <c r="BP617" i="2"/>
  <c r="BQ617" i="2"/>
  <c r="BR617" i="2"/>
  <c r="BS617" i="2"/>
  <c r="BT617" i="2"/>
  <c r="BU617" i="2"/>
  <c r="BO617" i="2" s="1"/>
  <c r="BV617" i="2"/>
  <c r="BW617" i="2"/>
  <c r="BY617" i="2"/>
  <c r="BZ617" i="2"/>
  <c r="BX617" i="2" s="1"/>
  <c r="CB617" i="2"/>
  <c r="CC617" i="2"/>
  <c r="CG617" i="2" s="1"/>
  <c r="CA617" i="2" s="1"/>
  <c r="CD617" i="2"/>
  <c r="CF617" i="2" s="1"/>
  <c r="CE617" i="2"/>
  <c r="CH617" i="2"/>
  <c r="CJ617" i="2"/>
  <c r="CK617" i="2"/>
  <c r="CI617" i="2" s="1"/>
  <c r="CL617" i="2"/>
  <c r="CN617" i="2"/>
  <c r="CM617" i="2" s="1"/>
  <c r="CP617" i="2"/>
  <c r="CR617" i="2" s="1"/>
  <c r="CQ617" i="2"/>
  <c r="CS617" i="2"/>
  <c r="CT617" i="2"/>
  <c r="CU617" i="2"/>
  <c r="CV617" i="2"/>
  <c r="CX617" i="2"/>
  <c r="CY617" i="2" a="1"/>
  <c r="CY617" i="2" s="1"/>
  <c r="DC617" i="2"/>
  <c r="DF617" i="2" s="1"/>
  <c r="DD617" i="2" a="1"/>
  <c r="DD617" i="2"/>
  <c r="DE617" i="2"/>
  <c r="DB617" i="2" s="1"/>
  <c r="DG617" i="2"/>
  <c r="DH617" i="2"/>
  <c r="DI617" i="2"/>
  <c r="DK617" i="2"/>
  <c r="DL617" i="2"/>
  <c r="DJ617" i="2" s="1"/>
  <c r="DN617" i="2" a="1"/>
  <c r="DN617" i="2"/>
  <c r="DQ617" i="2" s="1"/>
  <c r="DO617" i="2"/>
  <c r="DP617" i="2" s="1"/>
  <c r="DM617" i="2" s="1"/>
  <c r="DS617" i="2"/>
  <c r="DR617" i="2" s="1"/>
  <c r="DT617" i="2"/>
  <c r="DV617" i="2"/>
  <c r="DU617" i="2" s="1"/>
  <c r="DW617" i="2"/>
  <c r="DY617" i="2"/>
  <c r="DZ617" i="2" s="1"/>
  <c r="EA617" i="2"/>
  <c r="EB617" i="2"/>
  <c r="DX617" i="2" s="1"/>
  <c r="ED617" i="2"/>
  <c r="EE617" i="2" s="1"/>
  <c r="EG617" i="2"/>
  <c r="EH617" i="2"/>
  <c r="EI617" i="2"/>
  <c r="EJ617" i="2"/>
  <c r="C618" i="2"/>
  <c r="G618" i="2"/>
  <c r="H618" i="2"/>
  <c r="J618" i="2"/>
  <c r="L618" i="2"/>
  <c r="N618" i="2"/>
  <c r="O618" i="2"/>
  <c r="P618" i="2"/>
  <c r="Q618" i="2"/>
  <c r="S618" i="2"/>
  <c r="T618" i="2"/>
  <c r="U618" i="2"/>
  <c r="W618" i="2"/>
  <c r="X618" i="2"/>
  <c r="V618" i="2" s="1"/>
  <c r="Y618" i="2"/>
  <c r="AA618" i="2" a="1"/>
  <c r="AA618" i="2" s="1"/>
  <c r="AD618" i="2" s="1"/>
  <c r="Z618" i="2" s="1"/>
  <c r="AB618" i="2" a="1"/>
  <c r="AB618" i="2"/>
  <c r="AC618" i="2"/>
  <c r="AF618" i="2" a="1"/>
  <c r="AF618" i="2"/>
  <c r="AG618" i="2" s="1"/>
  <c r="AE618" i="2" s="1"/>
  <c r="AH618" i="2"/>
  <c r="AI618" i="2"/>
  <c r="AK618" i="2"/>
  <c r="AL618" i="2"/>
  <c r="AJ618" i="2" s="1"/>
  <c r="AN618" i="2"/>
  <c r="AM618" i="2" s="1"/>
  <c r="AO618" i="2"/>
  <c r="AQ618" i="2"/>
  <c r="AP618" i="2" s="1"/>
  <c r="AR618" i="2"/>
  <c r="AT618" i="2"/>
  <c r="AS618" i="2" s="1"/>
  <c r="AU618" i="2"/>
  <c r="AV618" i="2"/>
  <c r="AW618" i="2"/>
  <c r="AX618" i="2"/>
  <c r="AZ618" i="2"/>
  <c r="BA618" i="2"/>
  <c r="AY618" i="2" s="1"/>
  <c r="BC618" i="2"/>
  <c r="BD618" i="2"/>
  <c r="BB618" i="2" s="1"/>
  <c r="BE618" i="2"/>
  <c r="BF618" i="2"/>
  <c r="BG618" i="2"/>
  <c r="BI618" i="2"/>
  <c r="BH618" i="2" s="1"/>
  <c r="BJ618" i="2"/>
  <c r="BL618" i="2" a="1"/>
  <c r="BL618" i="2" s="1"/>
  <c r="BP618" i="2"/>
  <c r="BQ618" i="2"/>
  <c r="BR618" i="2"/>
  <c r="BS618" i="2"/>
  <c r="BT618" i="2"/>
  <c r="BU618" i="2"/>
  <c r="BV618" i="2"/>
  <c r="BO618" i="2" s="1"/>
  <c r="BW618" i="2"/>
  <c r="BY618" i="2"/>
  <c r="BX618" i="2" s="1"/>
  <c r="BZ618" i="2"/>
  <c r="CA618" i="2"/>
  <c r="CB618" i="2"/>
  <c r="CC618" i="2"/>
  <c r="CD618" i="2"/>
  <c r="CE618" i="2"/>
  <c r="CF618" i="2"/>
  <c r="CG618" i="2"/>
  <c r="CH618" i="2"/>
  <c r="CI618" i="2"/>
  <c r="CJ618" i="2"/>
  <c r="CK618" i="2"/>
  <c r="CL618" i="2"/>
  <c r="CN618" i="2"/>
  <c r="CM618" i="2" s="1"/>
  <c r="CP618" i="2"/>
  <c r="CS618" i="2" s="1"/>
  <c r="CQ618" i="2"/>
  <c r="CR618" i="2" s="1"/>
  <c r="CU618" i="2"/>
  <c r="CV618" i="2"/>
  <c r="CT618" i="2" s="1"/>
  <c r="CX618" i="2"/>
  <c r="CY618" i="2" a="1"/>
  <c r="CY618" i="2" s="1"/>
  <c r="CZ618" i="2" s="1"/>
  <c r="CW618" i="2" s="1"/>
  <c r="DC618" i="2"/>
  <c r="DD618" i="2" a="1"/>
  <c r="DD618" i="2" s="1"/>
  <c r="DH618" i="2"/>
  <c r="DG618" i="2" s="1"/>
  <c r="DI618" i="2"/>
  <c r="DK618" i="2"/>
  <c r="DJ618" i="2" s="1"/>
  <c r="DL618" i="2"/>
  <c r="DN618" i="2" a="1"/>
  <c r="DN618" i="2" s="1"/>
  <c r="DQ618" i="2" s="1"/>
  <c r="DO618" i="2"/>
  <c r="DP618" i="2" s="1"/>
  <c r="DM618" i="2" s="1"/>
  <c r="DS618" i="2"/>
  <c r="DT618" i="2"/>
  <c r="DR618" i="2" s="1"/>
  <c r="DU618" i="2"/>
  <c r="DV618" i="2"/>
  <c r="DW618" i="2"/>
  <c r="DY618" i="2"/>
  <c r="EA618" i="2" s="1"/>
  <c r="DZ618" i="2"/>
  <c r="EB618" i="2"/>
  <c r="DX618" i="2" s="1"/>
  <c r="EC618" i="2"/>
  <c r="ED618" i="2"/>
  <c r="EE618" i="2"/>
  <c r="EF618" i="2"/>
  <c r="EH618" i="2"/>
  <c r="EG618" i="2" s="1"/>
  <c r="EJ618" i="2"/>
  <c r="C619" i="2"/>
  <c r="H619" i="2"/>
  <c r="G619" i="2" s="1"/>
  <c r="J619" i="2"/>
  <c r="L619" i="2"/>
  <c r="N619" i="2"/>
  <c r="O619" i="2"/>
  <c r="P619" i="2"/>
  <c r="Q619" i="2"/>
  <c r="S619" i="2"/>
  <c r="T619" i="2"/>
  <c r="R619" i="2" s="1"/>
  <c r="U619" i="2"/>
  <c r="W619" i="2"/>
  <c r="X619" i="2"/>
  <c r="Y619" i="2"/>
  <c r="AA619" i="2" a="1"/>
  <c r="AA619" i="2"/>
  <c r="AB619" i="2" a="1"/>
  <c r="AB619" i="2"/>
  <c r="AD619" i="2" s="1"/>
  <c r="AC619" i="2"/>
  <c r="AF619" i="2" a="1"/>
  <c r="AF619" i="2" s="1"/>
  <c r="AG619" i="2" s="1"/>
  <c r="AE619" i="2" s="1"/>
  <c r="AH619" i="2"/>
  <c r="AI619" i="2"/>
  <c r="AK619" i="2"/>
  <c r="AL619" i="2"/>
  <c r="AJ619" i="2" s="1"/>
  <c r="AM619" i="2"/>
  <c r="AN619" i="2"/>
  <c r="AO619" i="2"/>
  <c r="AQ619" i="2"/>
  <c r="AP619" i="2" s="1"/>
  <c r="AR619" i="2"/>
  <c r="AT619" i="2"/>
  <c r="AS619" i="2" s="1"/>
  <c r="AU619" i="2"/>
  <c r="AW619" i="2"/>
  <c r="AV619" i="2" s="1"/>
  <c r="AX619" i="2"/>
  <c r="AZ619" i="2"/>
  <c r="AY619" i="2" s="1"/>
  <c r="BA619" i="2"/>
  <c r="BB619" i="2"/>
  <c r="BC619" i="2"/>
  <c r="BD619" i="2"/>
  <c r="BF619" i="2"/>
  <c r="BG619" i="2"/>
  <c r="BE619" i="2" s="1"/>
  <c r="BI619" i="2"/>
  <c r="BJ619" i="2"/>
  <c r="BH619" i="2" s="1"/>
  <c r="BL619" i="2" a="1"/>
  <c r="BL619" i="2"/>
  <c r="BM619" i="2" s="1"/>
  <c r="BN619" i="2"/>
  <c r="BP619" i="2"/>
  <c r="BQ619" i="2"/>
  <c r="BR619" i="2"/>
  <c r="BS619" i="2"/>
  <c r="BT619" i="2"/>
  <c r="BU619" i="2"/>
  <c r="BV619" i="2"/>
  <c r="BW619" i="2"/>
  <c r="BK619" i="2" s="1"/>
  <c r="BY619" i="2"/>
  <c r="BX619" i="2" s="1"/>
  <c r="BZ619" i="2"/>
  <c r="CB619" i="2"/>
  <c r="CC619" i="2"/>
  <c r="CD619" i="2"/>
  <c r="CF619" i="2" s="1"/>
  <c r="CG619" i="2" s="1"/>
  <c r="CE619" i="2"/>
  <c r="CH619" i="2"/>
  <c r="CJ619" i="2"/>
  <c r="CI619" i="2" s="1"/>
  <c r="CK619" i="2"/>
  <c r="CL619" i="2"/>
  <c r="CM619" i="2"/>
  <c r="CN619" i="2"/>
  <c r="CP619" i="2"/>
  <c r="CR619" i="2" s="1"/>
  <c r="CQ619" i="2"/>
  <c r="CU619" i="2"/>
  <c r="CT619" i="2" s="1"/>
  <c r="CV619" i="2"/>
  <c r="CX619" i="2"/>
  <c r="DA619" i="2" s="1"/>
  <c r="CY619" i="2" a="1"/>
  <c r="CY619" i="2"/>
  <c r="CZ619" i="2" s="1"/>
  <c r="CW619" i="2" s="1"/>
  <c r="DC619" i="2"/>
  <c r="DF619" i="2" s="1"/>
  <c r="DD619" i="2" a="1"/>
  <c r="DD619" i="2" s="1"/>
  <c r="DE619" i="2" s="1"/>
  <c r="DB619" i="2" s="1"/>
  <c r="DH619" i="2"/>
  <c r="DG619" i="2" s="1"/>
  <c r="DI619" i="2"/>
  <c r="DK619" i="2"/>
  <c r="DJ619" i="2" s="1"/>
  <c r="DL619" i="2"/>
  <c r="DN619" i="2" a="1"/>
  <c r="DN619" i="2" s="1"/>
  <c r="DO619" i="2"/>
  <c r="DR619" i="2"/>
  <c r="DS619" i="2"/>
  <c r="DT619" i="2"/>
  <c r="DV619" i="2"/>
  <c r="DW619" i="2"/>
  <c r="DU619" i="2" s="1"/>
  <c r="DX619" i="2"/>
  <c r="DY619" i="2"/>
  <c r="DZ619" i="2"/>
  <c r="EA619" i="2"/>
  <c r="EB619" i="2"/>
  <c r="EC619" i="2"/>
  <c r="ED619" i="2"/>
  <c r="EE619" i="2"/>
  <c r="EF619" i="2"/>
  <c r="EH619" i="2"/>
  <c r="EI619" i="2" s="1"/>
  <c r="C620" i="2"/>
  <c r="H620" i="2"/>
  <c r="G620" i="2" s="1"/>
  <c r="J620" i="2"/>
  <c r="L620" i="2"/>
  <c r="N620" i="2"/>
  <c r="O620" i="2"/>
  <c r="P620" i="2"/>
  <c r="Q620" i="2"/>
  <c r="S620" i="2"/>
  <c r="T620" i="2"/>
  <c r="R620" i="2" s="1"/>
  <c r="U620" i="2"/>
  <c r="W620" i="2"/>
  <c r="X620" i="2"/>
  <c r="Y620" i="2"/>
  <c r="AA620" i="2" a="1"/>
  <c r="AA620" i="2"/>
  <c r="AB620" i="2" a="1"/>
  <c r="AB620" i="2" s="1"/>
  <c r="AD620" i="2" s="1"/>
  <c r="AC620" i="2"/>
  <c r="AF620" i="2" a="1"/>
  <c r="AF620" i="2" s="1"/>
  <c r="AG620" i="2" s="1"/>
  <c r="AH620" i="2"/>
  <c r="AI620" i="2"/>
  <c r="AE620" i="2" s="1"/>
  <c r="AJ620" i="2"/>
  <c r="AK620" i="2"/>
  <c r="AL620" i="2"/>
  <c r="AN620" i="2"/>
  <c r="AO620" i="2"/>
  <c r="AM620" i="2" s="1"/>
  <c r="AQ620" i="2"/>
  <c r="AR620" i="2"/>
  <c r="AP620" i="2" s="1"/>
  <c r="AS620" i="2"/>
  <c r="AT620" i="2"/>
  <c r="AU620" i="2"/>
  <c r="AW620" i="2"/>
  <c r="AV620" i="2" s="1"/>
  <c r="AX620" i="2"/>
  <c r="AZ620" i="2"/>
  <c r="AY620" i="2" s="1"/>
  <c r="BA620" i="2"/>
  <c r="BC620" i="2"/>
  <c r="BB620" i="2" s="1"/>
  <c r="BD620" i="2"/>
  <c r="BF620" i="2"/>
  <c r="BE620" i="2" s="1"/>
  <c r="BG620" i="2"/>
  <c r="BH620" i="2"/>
  <c r="BI620" i="2"/>
  <c r="BJ620" i="2"/>
  <c r="BL620" i="2" a="1"/>
  <c r="BL620" i="2"/>
  <c r="BN620" i="2" s="1"/>
  <c r="BM620" i="2"/>
  <c r="BP620" i="2"/>
  <c r="BQ620" i="2"/>
  <c r="BR620" i="2"/>
  <c r="BS620" i="2"/>
  <c r="BT620" i="2"/>
  <c r="BU620" i="2"/>
  <c r="BK620" i="2" s="1"/>
  <c r="BV620" i="2"/>
  <c r="BW620" i="2"/>
  <c r="BO620" i="2" s="1"/>
  <c r="BX620" i="2"/>
  <c r="BY620" i="2"/>
  <c r="BZ620" i="2"/>
  <c r="CB620" i="2"/>
  <c r="CC620" i="2"/>
  <c r="CD620" i="2"/>
  <c r="CE620" i="2"/>
  <c r="CF620" i="2" s="1"/>
  <c r="CH620" i="2"/>
  <c r="CJ620" i="2"/>
  <c r="CI620" i="2" s="1"/>
  <c r="CK620" i="2"/>
  <c r="CL620" i="2"/>
  <c r="CM620" i="2"/>
  <c r="CN620" i="2"/>
  <c r="CP620" i="2"/>
  <c r="CQ620" i="2"/>
  <c r="CR620" i="2"/>
  <c r="CS620" i="2"/>
  <c r="CO620" i="2" s="1"/>
  <c r="CU620" i="2"/>
  <c r="CT620" i="2" s="1"/>
  <c r="CV620" i="2"/>
  <c r="CX620" i="2"/>
  <c r="DA620" i="2" s="1"/>
  <c r="CY620" i="2" a="1"/>
  <c r="CY620" i="2"/>
  <c r="CZ620" i="2"/>
  <c r="CW620" i="2" s="1"/>
  <c r="DC620" i="2"/>
  <c r="DF620" i="2" s="1"/>
  <c r="DD620" i="2" a="1"/>
  <c r="DD620" i="2"/>
  <c r="DE620" i="2" s="1"/>
  <c r="DB620" i="2" s="1"/>
  <c r="DH620" i="2"/>
  <c r="DI620" i="2"/>
  <c r="DG620" i="2" s="1"/>
  <c r="DJ620" i="2"/>
  <c r="DK620" i="2"/>
  <c r="DL620" i="2"/>
  <c r="DN620" i="2" a="1"/>
  <c r="DN620" i="2"/>
  <c r="DQ620" i="2" s="1"/>
  <c r="DO620" i="2"/>
  <c r="DP620" i="2"/>
  <c r="DM620" i="2" s="1"/>
  <c r="DS620" i="2"/>
  <c r="DR620" i="2" s="1"/>
  <c r="DT620" i="2"/>
  <c r="DV620" i="2"/>
  <c r="DU620" i="2" s="1"/>
  <c r="DW620" i="2"/>
  <c r="DX620" i="2"/>
  <c r="DY620" i="2"/>
  <c r="DZ620" i="2" s="1"/>
  <c r="EB620" i="2"/>
  <c r="ED620" i="2"/>
  <c r="EC620" i="2" s="1"/>
  <c r="EF620" i="2"/>
  <c r="EG620" i="2"/>
  <c r="EH620" i="2"/>
  <c r="EI620" i="2"/>
  <c r="EJ620" i="2"/>
  <c r="C621" i="2"/>
  <c r="G621" i="2"/>
  <c r="H621" i="2"/>
  <c r="J621" i="2"/>
  <c r="L621" i="2"/>
  <c r="N621" i="2"/>
  <c r="O621" i="2"/>
  <c r="P621" i="2"/>
  <c r="M621" i="2" s="1"/>
  <c r="Q621" i="2"/>
  <c r="S621" i="2"/>
  <c r="R621" i="2" s="1"/>
  <c r="T621" i="2"/>
  <c r="U621" i="2"/>
  <c r="W621" i="2"/>
  <c r="X621" i="2"/>
  <c r="V621" i="2" s="1"/>
  <c r="Y621" i="2"/>
  <c r="AA621" i="2" a="1"/>
  <c r="AA621" i="2" s="1"/>
  <c r="AB621" i="2" a="1"/>
  <c r="AB621" i="2" s="1"/>
  <c r="AC621" i="2"/>
  <c r="AF621" i="2" a="1"/>
  <c r="AF621" i="2"/>
  <c r="AG621" i="2" s="1"/>
  <c r="AH621" i="2"/>
  <c r="AI621" i="2"/>
  <c r="AK621" i="2"/>
  <c r="AL621" i="2"/>
  <c r="AJ621" i="2" s="1"/>
  <c r="AN621" i="2"/>
  <c r="AM621" i="2" s="1"/>
  <c r="AO621" i="2"/>
  <c r="AP621" i="2"/>
  <c r="AQ621" i="2"/>
  <c r="AR621" i="2"/>
  <c r="AT621" i="2"/>
  <c r="AU621" i="2"/>
  <c r="AS621" i="2" s="1"/>
  <c r="AW621" i="2"/>
  <c r="AX621" i="2"/>
  <c r="AV621" i="2" s="1"/>
  <c r="AY621" i="2"/>
  <c r="AZ621" i="2"/>
  <c r="BA621" i="2"/>
  <c r="BC621" i="2"/>
  <c r="BB621" i="2" s="1"/>
  <c r="BD621" i="2"/>
  <c r="BF621" i="2"/>
  <c r="BE621" i="2" s="1"/>
  <c r="BG621" i="2"/>
  <c r="BI621" i="2"/>
  <c r="BH621" i="2" s="1"/>
  <c r="BJ621" i="2"/>
  <c r="BL621" i="2" a="1"/>
  <c r="BL621" i="2" s="1"/>
  <c r="BP621" i="2"/>
  <c r="BQ621" i="2"/>
  <c r="BR621" i="2"/>
  <c r="BS621" i="2"/>
  <c r="BT621" i="2"/>
  <c r="BU621" i="2"/>
  <c r="BO621" i="2" s="1"/>
  <c r="BV621" i="2"/>
  <c r="BW621" i="2"/>
  <c r="BY621" i="2"/>
  <c r="BZ621" i="2"/>
  <c r="BX621" i="2" s="1"/>
  <c r="CB621" i="2"/>
  <c r="CC621" i="2"/>
  <c r="CD621" i="2"/>
  <c r="CF621" i="2" s="1"/>
  <c r="CE621" i="2"/>
  <c r="CH621" i="2"/>
  <c r="CJ621" i="2"/>
  <c r="CK621" i="2"/>
  <c r="CI621" i="2" s="1"/>
  <c r="CL621" i="2"/>
  <c r="CN621" i="2"/>
  <c r="CM621" i="2" s="1"/>
  <c r="CP621" i="2"/>
  <c r="CR621" i="2" s="1"/>
  <c r="CQ621" i="2"/>
  <c r="CS621" i="2"/>
  <c r="CO621" i="2" s="1"/>
  <c r="CT621" i="2"/>
  <c r="CU621" i="2"/>
  <c r="CV621" i="2"/>
  <c r="CX621" i="2"/>
  <c r="CY621" i="2" a="1"/>
  <c r="CY621" i="2" s="1"/>
  <c r="DC621" i="2"/>
  <c r="DF621" i="2" s="1"/>
  <c r="DD621" i="2" a="1"/>
  <c r="DD621" i="2"/>
  <c r="DE621" i="2"/>
  <c r="DB621" i="2" s="1"/>
  <c r="DG621" i="2"/>
  <c r="DH621" i="2"/>
  <c r="DI621" i="2"/>
  <c r="DK621" i="2"/>
  <c r="DL621" i="2"/>
  <c r="DJ621" i="2" s="1"/>
  <c r="DN621" i="2" a="1"/>
  <c r="DN621" i="2"/>
  <c r="DQ621" i="2" s="1"/>
  <c r="DO621" i="2"/>
  <c r="DP621" i="2" s="1"/>
  <c r="DM621" i="2" s="1"/>
  <c r="DS621" i="2"/>
  <c r="DR621" i="2" s="1"/>
  <c r="DT621" i="2"/>
  <c r="DV621" i="2"/>
  <c r="DU621" i="2" s="1"/>
  <c r="DW621" i="2"/>
  <c r="DY621" i="2"/>
  <c r="DZ621" i="2" s="1"/>
  <c r="EA621" i="2"/>
  <c r="EB621" i="2"/>
  <c r="DX621" i="2" s="1"/>
  <c r="ED621" i="2"/>
  <c r="EE621" i="2" s="1"/>
  <c r="EG621" i="2"/>
  <c r="EH621" i="2"/>
  <c r="EI621" i="2"/>
  <c r="EJ621" i="2"/>
  <c r="C622" i="2"/>
  <c r="G622" i="2"/>
  <c r="H622" i="2"/>
  <c r="J622" i="2"/>
  <c r="L622" i="2"/>
  <c r="N622" i="2"/>
  <c r="O622" i="2"/>
  <c r="P622" i="2"/>
  <c r="Q622" i="2"/>
  <c r="M622" i="2" s="1"/>
  <c r="S622" i="2"/>
  <c r="T622" i="2"/>
  <c r="U622" i="2"/>
  <c r="W622" i="2"/>
  <c r="X622" i="2"/>
  <c r="V622" i="2" s="1"/>
  <c r="Y622" i="2"/>
  <c r="AA622" i="2" a="1"/>
  <c r="AA622" i="2" s="1"/>
  <c r="AD622" i="2" s="1"/>
  <c r="Z622" i="2" s="1"/>
  <c r="AB622" i="2" a="1"/>
  <c r="AB622" i="2"/>
  <c r="AC622" i="2"/>
  <c r="AF622" i="2" a="1"/>
  <c r="AF622" i="2"/>
  <c r="AG622" i="2" s="1"/>
  <c r="AE622" i="2" s="1"/>
  <c r="AH622" i="2"/>
  <c r="AI622" i="2"/>
  <c r="AK622" i="2"/>
  <c r="AL622" i="2"/>
  <c r="AJ622" i="2" s="1"/>
  <c r="AN622" i="2"/>
  <c r="AM622" i="2" s="1"/>
  <c r="AO622" i="2"/>
  <c r="AQ622" i="2"/>
  <c r="AP622" i="2" s="1"/>
  <c r="AR622" i="2"/>
  <c r="AT622" i="2"/>
  <c r="AS622" i="2" s="1"/>
  <c r="AU622" i="2"/>
  <c r="AV622" i="2"/>
  <c r="AW622" i="2"/>
  <c r="AX622" i="2"/>
  <c r="AZ622" i="2"/>
  <c r="BA622" i="2"/>
  <c r="AY622" i="2" s="1"/>
  <c r="BC622" i="2"/>
  <c r="BD622" i="2"/>
  <c r="BB622" i="2" s="1"/>
  <c r="BE622" i="2"/>
  <c r="BF622" i="2"/>
  <c r="BG622" i="2"/>
  <c r="BI622" i="2"/>
  <c r="BH622" i="2" s="1"/>
  <c r="BJ622" i="2"/>
  <c r="BL622" i="2" a="1"/>
  <c r="BL622" i="2" s="1"/>
  <c r="BP622" i="2"/>
  <c r="BQ622" i="2"/>
  <c r="BR622" i="2"/>
  <c r="BS622" i="2"/>
  <c r="BT622" i="2"/>
  <c r="BU622" i="2"/>
  <c r="BV622" i="2"/>
  <c r="BO622" i="2" s="1"/>
  <c r="BW622" i="2"/>
  <c r="BY622" i="2"/>
  <c r="BX622" i="2" s="1"/>
  <c r="BZ622" i="2"/>
  <c r="CA622" i="2"/>
  <c r="CB622" i="2"/>
  <c r="CC622" i="2"/>
  <c r="CD622" i="2"/>
  <c r="CE622" i="2"/>
  <c r="CF622" i="2"/>
  <c r="CG622" i="2"/>
  <c r="CH622" i="2"/>
  <c r="CI622" i="2"/>
  <c r="CJ622" i="2"/>
  <c r="CK622" i="2"/>
  <c r="CL622" i="2"/>
  <c r="CN622" i="2"/>
  <c r="CM622" i="2" s="1"/>
  <c r="CP622" i="2"/>
  <c r="CS622" i="2" s="1"/>
  <c r="CQ622" i="2"/>
  <c r="CR622" i="2" s="1"/>
  <c r="CU622" i="2"/>
  <c r="CV622" i="2"/>
  <c r="CT622" i="2" s="1"/>
  <c r="CX622" i="2"/>
  <c r="DA622" i="2" s="1"/>
  <c r="CY622" i="2" a="1"/>
  <c r="CY622" i="2" s="1"/>
  <c r="CZ622" i="2" s="1"/>
  <c r="CW622" i="2" s="1"/>
  <c r="DC622" i="2"/>
  <c r="DD622" i="2" a="1"/>
  <c r="DD622" i="2" s="1"/>
  <c r="DH622" i="2"/>
  <c r="DG622" i="2" s="1"/>
  <c r="DI622" i="2"/>
  <c r="DK622" i="2"/>
  <c r="DJ622" i="2" s="1"/>
  <c r="DL622" i="2"/>
  <c r="DN622" i="2" a="1"/>
  <c r="DN622" i="2" s="1"/>
  <c r="DQ622" i="2" s="1"/>
  <c r="DO622" i="2"/>
  <c r="DS622" i="2"/>
  <c r="DT622" i="2"/>
  <c r="DR622" i="2" s="1"/>
  <c r="DU622" i="2"/>
  <c r="DV622" i="2"/>
  <c r="DW622" i="2"/>
  <c r="DY622" i="2"/>
  <c r="EA622" i="2" s="1"/>
  <c r="DZ622" i="2"/>
  <c r="EB622" i="2"/>
  <c r="DX622" i="2" s="1"/>
  <c r="EC622" i="2"/>
  <c r="ED622" i="2"/>
  <c r="EE622" i="2"/>
  <c r="EF622" i="2"/>
  <c r="EH622" i="2"/>
  <c r="EG622" i="2" s="1"/>
  <c r="EJ622" i="2"/>
  <c r="C623" i="2"/>
  <c r="H623" i="2"/>
  <c r="G623" i="2" s="1"/>
  <c r="J623" i="2"/>
  <c r="L623" i="2"/>
  <c r="N623" i="2"/>
  <c r="O623" i="2"/>
  <c r="P623" i="2"/>
  <c r="Q623" i="2"/>
  <c r="S623" i="2"/>
  <c r="T623" i="2"/>
  <c r="R623" i="2" s="1"/>
  <c r="U623" i="2"/>
  <c r="W623" i="2"/>
  <c r="X623" i="2"/>
  <c r="Y623" i="2"/>
  <c r="AA623" i="2" a="1"/>
  <c r="AA623" i="2"/>
  <c r="AB623" i="2" a="1"/>
  <c r="AB623" i="2"/>
  <c r="AD623" i="2" s="1"/>
  <c r="AC623" i="2"/>
  <c r="AF623" i="2" a="1"/>
  <c r="AF623" i="2" s="1"/>
  <c r="AG623" i="2" s="1"/>
  <c r="AE623" i="2" s="1"/>
  <c r="AH623" i="2"/>
  <c r="AI623" i="2"/>
  <c r="AK623" i="2"/>
  <c r="AL623" i="2"/>
  <c r="AJ623" i="2" s="1"/>
  <c r="AM623" i="2"/>
  <c r="AN623" i="2"/>
  <c r="AO623" i="2"/>
  <c r="AQ623" i="2"/>
  <c r="AP623" i="2" s="1"/>
  <c r="AR623" i="2"/>
  <c r="AT623" i="2"/>
  <c r="AS623" i="2" s="1"/>
  <c r="AU623" i="2"/>
  <c r="AW623" i="2"/>
  <c r="AV623" i="2" s="1"/>
  <c r="AX623" i="2"/>
  <c r="AZ623" i="2"/>
  <c r="AY623" i="2" s="1"/>
  <c r="BA623" i="2"/>
  <c r="BB623" i="2"/>
  <c r="BC623" i="2"/>
  <c r="BD623" i="2"/>
  <c r="BF623" i="2"/>
  <c r="BG623" i="2"/>
  <c r="BE623" i="2" s="1"/>
  <c r="BI623" i="2"/>
  <c r="BJ623" i="2"/>
  <c r="BH623" i="2" s="1"/>
  <c r="BL623" i="2" a="1"/>
  <c r="BL623" i="2"/>
  <c r="BM623" i="2" s="1"/>
  <c r="BN623" i="2"/>
  <c r="BP623" i="2"/>
  <c r="BQ623" i="2"/>
  <c r="BR623" i="2"/>
  <c r="BS623" i="2"/>
  <c r="BT623" i="2"/>
  <c r="BU623" i="2"/>
  <c r="BV623" i="2"/>
  <c r="BW623" i="2"/>
  <c r="BK623" i="2" s="1"/>
  <c r="BY623" i="2"/>
  <c r="BX623" i="2" s="1"/>
  <c r="BZ623" i="2"/>
  <c r="CB623" i="2"/>
  <c r="CC623" i="2"/>
  <c r="CD623" i="2"/>
  <c r="CF623" i="2" s="1"/>
  <c r="CG623" i="2" s="1"/>
  <c r="CE623" i="2"/>
  <c r="CH623" i="2"/>
  <c r="CJ623" i="2"/>
  <c r="CI623" i="2" s="1"/>
  <c r="CK623" i="2"/>
  <c r="CL623" i="2"/>
  <c r="CM623" i="2"/>
  <c r="CN623" i="2"/>
  <c r="CP623" i="2"/>
  <c r="CR623" i="2" s="1"/>
  <c r="CQ623" i="2"/>
  <c r="CU623" i="2"/>
  <c r="CT623" i="2" s="1"/>
  <c r="CV623" i="2"/>
  <c r="CX623" i="2"/>
  <c r="DA623" i="2" s="1"/>
  <c r="CY623" i="2" a="1"/>
  <c r="CY623" i="2"/>
  <c r="CZ623" i="2" s="1"/>
  <c r="CW623" i="2" s="1"/>
  <c r="DC623" i="2"/>
  <c r="DD623" i="2" a="1"/>
  <c r="DD623" i="2" s="1"/>
  <c r="DE623" i="2" s="1"/>
  <c r="DB623" i="2" s="1"/>
  <c r="DH623" i="2"/>
  <c r="DG623" i="2" s="1"/>
  <c r="DI623" i="2"/>
  <c r="DK623" i="2"/>
  <c r="DJ623" i="2" s="1"/>
  <c r="DL623" i="2"/>
  <c r="DN623" i="2" a="1"/>
  <c r="DN623" i="2" s="1"/>
  <c r="DO623" i="2"/>
  <c r="DR623" i="2"/>
  <c r="DS623" i="2"/>
  <c r="DT623" i="2"/>
  <c r="DV623" i="2"/>
  <c r="DW623" i="2"/>
  <c r="DU623" i="2" s="1"/>
  <c r="DX623" i="2"/>
  <c r="DY623" i="2"/>
  <c r="DZ623" i="2"/>
  <c r="EA623" i="2"/>
  <c r="EB623" i="2"/>
  <c r="EC623" i="2"/>
  <c r="ED623" i="2"/>
  <c r="EE623" i="2"/>
  <c r="EF623" i="2"/>
  <c r="EH623" i="2"/>
  <c r="EI623" i="2" s="1"/>
  <c r="C624" i="2"/>
  <c r="H624" i="2"/>
  <c r="G624" i="2" s="1"/>
  <c r="J624" i="2"/>
  <c r="L624" i="2"/>
  <c r="N624" i="2"/>
  <c r="O624" i="2"/>
  <c r="M624" i="2" s="1"/>
  <c r="P624" i="2"/>
  <c r="Q624" i="2"/>
  <c r="S624" i="2"/>
  <c r="T624" i="2"/>
  <c r="R624" i="2" s="1"/>
  <c r="U624" i="2"/>
  <c r="W624" i="2"/>
  <c r="V624" i="2" s="1"/>
  <c r="X624" i="2"/>
  <c r="Y624" i="2"/>
  <c r="AA624" i="2" a="1"/>
  <c r="AA624" i="2"/>
  <c r="AB624" i="2" a="1"/>
  <c r="AB624" i="2" s="1"/>
  <c r="AD624" i="2" s="1"/>
  <c r="AC624" i="2"/>
  <c r="Z624" i="2" s="1"/>
  <c r="AF624" i="2" a="1"/>
  <c r="AF624" i="2" s="1"/>
  <c r="AG624" i="2" s="1"/>
  <c r="AH624" i="2"/>
  <c r="AI624" i="2"/>
  <c r="AJ624" i="2"/>
  <c r="AK624" i="2"/>
  <c r="AL624" i="2"/>
  <c r="AN624" i="2"/>
  <c r="AO624" i="2"/>
  <c r="AM624" i="2" s="1"/>
  <c r="AQ624" i="2"/>
  <c r="AR624" i="2"/>
  <c r="AP624" i="2" s="1"/>
  <c r="AS624" i="2"/>
  <c r="AT624" i="2"/>
  <c r="AU624" i="2"/>
  <c r="AW624" i="2"/>
  <c r="AV624" i="2" s="1"/>
  <c r="AX624" i="2"/>
  <c r="AZ624" i="2"/>
  <c r="AY624" i="2" s="1"/>
  <c r="BA624" i="2"/>
  <c r="BC624" i="2"/>
  <c r="BB624" i="2" s="1"/>
  <c r="BD624" i="2"/>
  <c r="BF624" i="2"/>
  <c r="BE624" i="2" s="1"/>
  <c r="BG624" i="2"/>
  <c r="BH624" i="2"/>
  <c r="BI624" i="2"/>
  <c r="BJ624" i="2"/>
  <c r="BL624" i="2" a="1"/>
  <c r="BL624" i="2"/>
  <c r="BN624" i="2" s="1"/>
  <c r="BM624" i="2"/>
  <c r="BP624" i="2"/>
  <c r="BQ624" i="2"/>
  <c r="BR624" i="2"/>
  <c r="BS624" i="2"/>
  <c r="BT624" i="2"/>
  <c r="BU624" i="2"/>
  <c r="BK624" i="2" s="1"/>
  <c r="BV624" i="2"/>
  <c r="BW624" i="2"/>
  <c r="BO624" i="2" s="1"/>
  <c r="BX624" i="2"/>
  <c r="BY624" i="2"/>
  <c r="BZ624" i="2"/>
  <c r="CB624" i="2"/>
  <c r="CC624" i="2"/>
  <c r="CG624" i="2" s="1"/>
  <c r="CD624" i="2"/>
  <c r="CE624" i="2"/>
  <c r="CF624" i="2" s="1"/>
  <c r="CH624" i="2"/>
  <c r="CJ624" i="2"/>
  <c r="CI624" i="2" s="1"/>
  <c r="CK624" i="2"/>
  <c r="CL624" i="2"/>
  <c r="CM624" i="2"/>
  <c r="CN624" i="2"/>
  <c r="CP624" i="2"/>
  <c r="CQ624" i="2"/>
  <c r="CR624" i="2"/>
  <c r="CS624" i="2"/>
  <c r="CO624" i="2" s="1"/>
  <c r="CU624" i="2"/>
  <c r="CT624" i="2" s="1"/>
  <c r="CV624" i="2"/>
  <c r="CX624" i="2"/>
  <c r="DA624" i="2" s="1"/>
  <c r="CY624" i="2" a="1"/>
  <c r="CY624" i="2"/>
  <c r="CZ624" i="2"/>
  <c r="CW624" i="2" s="1"/>
  <c r="DC624" i="2"/>
  <c r="DF624" i="2" s="1"/>
  <c r="DD624" i="2" a="1"/>
  <c r="DD624" i="2"/>
  <c r="DE624" i="2" s="1"/>
  <c r="DB624" i="2" s="1"/>
  <c r="DH624" i="2"/>
  <c r="DI624" i="2"/>
  <c r="DG624" i="2" s="1"/>
  <c r="DJ624" i="2"/>
  <c r="DK624" i="2"/>
  <c r="DL624" i="2"/>
  <c r="DN624" i="2" a="1"/>
  <c r="DN624" i="2"/>
  <c r="DQ624" i="2" s="1"/>
  <c r="DO624" i="2"/>
  <c r="DP624" i="2"/>
  <c r="DM624" i="2" s="1"/>
  <c r="DS624" i="2"/>
  <c r="DR624" i="2" s="1"/>
  <c r="DT624" i="2"/>
  <c r="DV624" i="2"/>
  <c r="DU624" i="2" s="1"/>
  <c r="DW624" i="2"/>
  <c r="DX624" i="2"/>
  <c r="DY624" i="2"/>
  <c r="DZ624" i="2" s="1"/>
  <c r="EB624" i="2"/>
  <c r="ED624" i="2"/>
  <c r="EC624" i="2" s="1"/>
  <c r="EF624" i="2"/>
  <c r="EG624" i="2"/>
  <c r="EH624" i="2"/>
  <c r="EI624" i="2"/>
  <c r="EJ624" i="2"/>
  <c r="C625" i="2"/>
  <c r="G625" i="2"/>
  <c r="H625" i="2"/>
  <c r="J625" i="2"/>
  <c r="L625" i="2"/>
  <c r="I625" i="2" s="1"/>
  <c r="N625" i="2"/>
  <c r="O625" i="2"/>
  <c r="P625" i="2"/>
  <c r="M625" i="2" s="1"/>
  <c r="Q625" i="2"/>
  <c r="S625" i="2"/>
  <c r="T625" i="2"/>
  <c r="U625" i="2"/>
  <c r="W625" i="2"/>
  <c r="X625" i="2"/>
  <c r="V625" i="2" s="1"/>
  <c r="Y625" i="2"/>
  <c r="AA625" i="2" a="1"/>
  <c r="AA625" i="2" s="1"/>
  <c r="AB625" i="2" a="1"/>
  <c r="AB625" i="2" s="1"/>
  <c r="AD625" i="2" s="1"/>
  <c r="Z625" i="2" s="1"/>
  <c r="AC625" i="2"/>
  <c r="AF625" i="2" a="1"/>
  <c r="AF625" i="2"/>
  <c r="AG625" i="2" s="1"/>
  <c r="AH625" i="2"/>
  <c r="AI625" i="2"/>
  <c r="AE625" i="2" s="1"/>
  <c r="AK625" i="2"/>
  <c r="AL625" i="2"/>
  <c r="AJ625" i="2" s="1"/>
  <c r="AN625" i="2"/>
  <c r="AM625" i="2" s="1"/>
  <c r="AO625" i="2"/>
  <c r="AP625" i="2"/>
  <c r="AQ625" i="2"/>
  <c r="AR625" i="2"/>
  <c r="AT625" i="2"/>
  <c r="AU625" i="2"/>
  <c r="AS625" i="2" s="1"/>
  <c r="AW625" i="2"/>
  <c r="AX625" i="2"/>
  <c r="AV625" i="2" s="1"/>
  <c r="AY625" i="2"/>
  <c r="AZ625" i="2"/>
  <c r="BA625" i="2"/>
  <c r="BC625" i="2"/>
  <c r="BB625" i="2" s="1"/>
  <c r="BD625" i="2"/>
  <c r="BF625" i="2"/>
  <c r="BE625" i="2" s="1"/>
  <c r="BG625" i="2"/>
  <c r="BI625" i="2"/>
  <c r="BH625" i="2" s="1"/>
  <c r="BJ625" i="2"/>
  <c r="BL625" i="2" a="1"/>
  <c r="BL625" i="2" s="1"/>
  <c r="BP625" i="2"/>
  <c r="BQ625" i="2"/>
  <c r="BR625" i="2"/>
  <c r="BS625" i="2"/>
  <c r="BT625" i="2"/>
  <c r="BU625" i="2"/>
  <c r="BO625" i="2" s="1"/>
  <c r="BV625" i="2"/>
  <c r="BW625" i="2"/>
  <c r="BY625" i="2"/>
  <c r="BZ625" i="2"/>
  <c r="BX625" i="2" s="1"/>
  <c r="CB625" i="2"/>
  <c r="CC625" i="2"/>
  <c r="CG625" i="2" s="1"/>
  <c r="CA625" i="2" s="1"/>
  <c r="CD625" i="2"/>
  <c r="CF625" i="2" s="1"/>
  <c r="CE625" i="2"/>
  <c r="CH625" i="2"/>
  <c r="CJ625" i="2"/>
  <c r="CK625" i="2"/>
  <c r="CI625" i="2" s="1"/>
  <c r="CL625" i="2"/>
  <c r="CN625" i="2"/>
  <c r="CM625" i="2" s="1"/>
  <c r="CP625" i="2"/>
  <c r="CR625" i="2" s="1"/>
  <c r="CQ625" i="2"/>
  <c r="CS625" i="2"/>
  <c r="CO625" i="2" s="1"/>
  <c r="CT625" i="2"/>
  <c r="CU625" i="2"/>
  <c r="CV625" i="2"/>
  <c r="CX625" i="2"/>
  <c r="CY625" i="2" a="1"/>
  <c r="CY625" i="2" s="1"/>
  <c r="DC625" i="2"/>
  <c r="DD625" i="2" a="1"/>
  <c r="DD625" i="2"/>
  <c r="DF625" i="2" s="1"/>
  <c r="DE625" i="2"/>
  <c r="DB625" i="2" s="1"/>
  <c r="DG625" i="2"/>
  <c r="DH625" i="2"/>
  <c r="DI625" i="2"/>
  <c r="DK625" i="2"/>
  <c r="DL625" i="2"/>
  <c r="DJ625" i="2" s="1"/>
  <c r="DN625" i="2" a="1"/>
  <c r="DN625" i="2"/>
  <c r="DQ625" i="2" s="1"/>
  <c r="DO625" i="2"/>
  <c r="DP625" i="2" s="1"/>
  <c r="DM625" i="2" s="1"/>
  <c r="DS625" i="2"/>
  <c r="DR625" i="2" s="1"/>
  <c r="DT625" i="2"/>
  <c r="DV625" i="2"/>
  <c r="DU625" i="2" s="1"/>
  <c r="DW625" i="2"/>
  <c r="DY625" i="2"/>
  <c r="DZ625" i="2" s="1"/>
  <c r="EA625" i="2"/>
  <c r="EB625" i="2"/>
  <c r="DX625" i="2" s="1"/>
  <c r="ED625" i="2"/>
  <c r="EE625" i="2" s="1"/>
  <c r="EG625" i="2"/>
  <c r="EH625" i="2"/>
  <c r="EI625" i="2"/>
  <c r="EJ625" i="2"/>
  <c r="C626" i="2"/>
  <c r="G626" i="2"/>
  <c r="H626" i="2"/>
  <c r="J626" i="2"/>
  <c r="L626" i="2"/>
  <c r="N626" i="2"/>
  <c r="O626" i="2"/>
  <c r="P626" i="2"/>
  <c r="Q626" i="2"/>
  <c r="M626" i="2" s="1"/>
  <c r="S626" i="2"/>
  <c r="R626" i="2" s="1"/>
  <c r="T626" i="2"/>
  <c r="U626" i="2"/>
  <c r="W626" i="2"/>
  <c r="X626" i="2"/>
  <c r="V626" i="2" s="1"/>
  <c r="Y626" i="2"/>
  <c r="AA626" i="2" a="1"/>
  <c r="AA626" i="2" s="1"/>
  <c r="AD626" i="2" s="1"/>
  <c r="Z626" i="2" s="1"/>
  <c r="AB626" i="2" a="1"/>
  <c r="AB626" i="2"/>
  <c r="AC626" i="2"/>
  <c r="AF626" i="2" a="1"/>
  <c r="AF626" i="2"/>
  <c r="AG626" i="2" s="1"/>
  <c r="AE626" i="2" s="1"/>
  <c r="AH626" i="2"/>
  <c r="AI626" i="2"/>
  <c r="AK626" i="2"/>
  <c r="AL626" i="2"/>
  <c r="AJ626" i="2" s="1"/>
  <c r="AN626" i="2"/>
  <c r="AM626" i="2" s="1"/>
  <c r="AO626" i="2"/>
  <c r="AQ626" i="2"/>
  <c r="AP626" i="2" s="1"/>
  <c r="AR626" i="2"/>
  <c r="AT626" i="2"/>
  <c r="AS626" i="2" s="1"/>
  <c r="AU626" i="2"/>
  <c r="AV626" i="2"/>
  <c r="AW626" i="2"/>
  <c r="AX626" i="2"/>
  <c r="AZ626" i="2"/>
  <c r="BA626" i="2"/>
  <c r="AY626" i="2" s="1"/>
  <c r="BC626" i="2"/>
  <c r="BD626" i="2"/>
  <c r="BB626" i="2" s="1"/>
  <c r="BE626" i="2"/>
  <c r="BF626" i="2"/>
  <c r="BG626" i="2"/>
  <c r="BI626" i="2"/>
  <c r="BH626" i="2" s="1"/>
  <c r="BJ626" i="2"/>
  <c r="BL626" i="2" a="1"/>
  <c r="BL626" i="2" s="1"/>
  <c r="BP626" i="2"/>
  <c r="BQ626" i="2"/>
  <c r="BR626" i="2"/>
  <c r="BS626" i="2"/>
  <c r="BT626" i="2"/>
  <c r="BU626" i="2"/>
  <c r="BV626" i="2"/>
  <c r="BO626" i="2" s="1"/>
  <c r="BW626" i="2"/>
  <c r="BY626" i="2"/>
  <c r="BX626" i="2" s="1"/>
  <c r="BZ626" i="2"/>
  <c r="CA626" i="2"/>
  <c r="CB626" i="2"/>
  <c r="CC626" i="2"/>
  <c r="CD626" i="2"/>
  <c r="CE626" i="2"/>
  <c r="CF626" i="2"/>
  <c r="CG626" i="2"/>
  <c r="CH626" i="2"/>
  <c r="CI626" i="2"/>
  <c r="CJ626" i="2"/>
  <c r="CK626" i="2"/>
  <c r="CL626" i="2"/>
  <c r="CN626" i="2"/>
  <c r="CM626" i="2" s="1"/>
  <c r="CP626" i="2"/>
  <c r="CS626" i="2" s="1"/>
  <c r="CQ626" i="2"/>
  <c r="CR626" i="2" s="1"/>
  <c r="CU626" i="2"/>
  <c r="CV626" i="2"/>
  <c r="CT626" i="2" s="1"/>
  <c r="CX626" i="2"/>
  <c r="CY626" i="2" a="1"/>
  <c r="CY626" i="2" s="1"/>
  <c r="CZ626" i="2" s="1"/>
  <c r="CW626" i="2" s="1"/>
  <c r="DC626" i="2"/>
  <c r="DD626" i="2" a="1"/>
  <c r="DD626" i="2" s="1"/>
  <c r="DH626" i="2"/>
  <c r="DG626" i="2" s="1"/>
  <c r="DI626" i="2"/>
  <c r="DK626" i="2"/>
  <c r="DJ626" i="2" s="1"/>
  <c r="DL626" i="2"/>
  <c r="DN626" i="2" a="1"/>
  <c r="DN626" i="2" s="1"/>
  <c r="DQ626" i="2" s="1"/>
  <c r="DO626" i="2"/>
  <c r="DP626" i="2" s="1"/>
  <c r="DM626" i="2" s="1"/>
  <c r="DS626" i="2"/>
  <c r="DT626" i="2"/>
  <c r="DR626" i="2" s="1"/>
  <c r="DU626" i="2"/>
  <c r="DV626" i="2"/>
  <c r="DW626" i="2"/>
  <c r="DY626" i="2"/>
  <c r="DZ626" i="2"/>
  <c r="EA626" i="2"/>
  <c r="EB626" i="2"/>
  <c r="DX626" i="2" s="1"/>
  <c r="EC626" i="2"/>
  <c r="ED626" i="2"/>
  <c r="EE626" i="2"/>
  <c r="EF626" i="2"/>
  <c r="EH626" i="2"/>
  <c r="EG626" i="2" s="1"/>
  <c r="EJ626" i="2"/>
  <c r="C627" i="2"/>
  <c r="H627" i="2"/>
  <c r="G627" i="2" s="1"/>
  <c r="J627" i="2"/>
  <c r="L627" i="2"/>
  <c r="N627" i="2"/>
  <c r="O627" i="2"/>
  <c r="P627" i="2"/>
  <c r="Q627" i="2"/>
  <c r="R627" i="2"/>
  <c r="S627" i="2"/>
  <c r="T627" i="2"/>
  <c r="U627" i="2"/>
  <c r="W627" i="2"/>
  <c r="X627" i="2"/>
  <c r="Y627" i="2"/>
  <c r="AA627" i="2" a="1"/>
  <c r="AA627" i="2"/>
  <c r="AB627" i="2" a="1"/>
  <c r="AB627" i="2"/>
  <c r="AC627" i="2"/>
  <c r="Z627" i="2" s="1"/>
  <c r="AD627" i="2"/>
  <c r="AF627" i="2" a="1"/>
  <c r="AF627" i="2" s="1"/>
  <c r="AG627" i="2" s="1"/>
  <c r="AE627" i="2" s="1"/>
  <c r="AH627" i="2"/>
  <c r="AI627" i="2"/>
  <c r="AK627" i="2"/>
  <c r="AL627" i="2"/>
  <c r="AJ627" i="2" s="1"/>
  <c r="AM627" i="2"/>
  <c r="AN627" i="2"/>
  <c r="AO627" i="2"/>
  <c r="AQ627" i="2"/>
  <c r="AP627" i="2" s="1"/>
  <c r="AR627" i="2"/>
  <c r="AT627" i="2"/>
  <c r="AS627" i="2" s="1"/>
  <c r="AU627" i="2"/>
  <c r="AW627" i="2"/>
  <c r="AV627" i="2" s="1"/>
  <c r="AX627" i="2"/>
  <c r="AZ627" i="2"/>
  <c r="AY627" i="2" s="1"/>
  <c r="BA627" i="2"/>
  <c r="BB627" i="2"/>
  <c r="BC627" i="2"/>
  <c r="BD627" i="2"/>
  <c r="BF627" i="2"/>
  <c r="BG627" i="2"/>
  <c r="BE627" i="2" s="1"/>
  <c r="BI627" i="2"/>
  <c r="BJ627" i="2"/>
  <c r="BH627" i="2" s="1"/>
  <c r="BL627" i="2" a="1"/>
  <c r="BL627" i="2"/>
  <c r="BM627" i="2" s="1"/>
  <c r="BN627" i="2"/>
  <c r="BP627" i="2"/>
  <c r="BQ627" i="2"/>
  <c r="BR627" i="2"/>
  <c r="BS627" i="2"/>
  <c r="BT627" i="2"/>
  <c r="BU627" i="2"/>
  <c r="BV627" i="2"/>
  <c r="BW627" i="2"/>
  <c r="BK627" i="2" s="1"/>
  <c r="BY627" i="2"/>
  <c r="BX627" i="2" s="1"/>
  <c r="BZ627" i="2"/>
  <c r="CB627" i="2"/>
  <c r="CC627" i="2"/>
  <c r="CD627" i="2"/>
  <c r="CE627" i="2"/>
  <c r="CF627" i="2" s="1"/>
  <c r="CG627" i="2" s="1"/>
  <c r="CH627" i="2"/>
  <c r="CJ627" i="2"/>
  <c r="CI627" i="2" s="1"/>
  <c r="CK627" i="2"/>
  <c r="CL627" i="2"/>
  <c r="CM627" i="2"/>
  <c r="CN627" i="2"/>
  <c r="CP627" i="2"/>
  <c r="CR627" i="2" s="1"/>
  <c r="CQ627" i="2"/>
  <c r="CU627" i="2"/>
  <c r="CT627" i="2" s="1"/>
  <c r="CV627" i="2"/>
  <c r="CX627" i="2"/>
  <c r="DA627" i="2" s="1"/>
  <c r="CY627" i="2" a="1"/>
  <c r="CY627" i="2"/>
  <c r="CZ627" i="2" s="1"/>
  <c r="CW627" i="2" s="1"/>
  <c r="DC627" i="2"/>
  <c r="DD627" i="2" a="1"/>
  <c r="DD627" i="2" s="1"/>
  <c r="DE627" i="2" s="1"/>
  <c r="DB627" i="2" s="1"/>
  <c r="DH627" i="2"/>
  <c r="DG627" i="2" s="1"/>
  <c r="DI627" i="2"/>
  <c r="DK627" i="2"/>
  <c r="DJ627" i="2" s="1"/>
  <c r="DL627" i="2"/>
  <c r="DN627" i="2" a="1"/>
  <c r="DN627" i="2" s="1"/>
  <c r="DO627" i="2"/>
  <c r="DR627" i="2"/>
  <c r="DS627" i="2"/>
  <c r="DT627" i="2"/>
  <c r="DV627" i="2"/>
  <c r="DW627" i="2"/>
  <c r="DU627" i="2" s="1"/>
  <c r="DX627" i="2"/>
  <c r="DY627" i="2"/>
  <c r="DZ627" i="2"/>
  <c r="EA627" i="2"/>
  <c r="EB627" i="2"/>
  <c r="EC627" i="2"/>
  <c r="ED627" i="2"/>
  <c r="EE627" i="2"/>
  <c r="EF627" i="2"/>
  <c r="EH627" i="2"/>
  <c r="EI627" i="2" s="1"/>
  <c r="C628" i="2"/>
  <c r="H628" i="2"/>
  <c r="G628" i="2" s="1"/>
  <c r="J628" i="2"/>
  <c r="L628" i="2"/>
  <c r="N628" i="2"/>
  <c r="O628" i="2"/>
  <c r="P628" i="2"/>
  <c r="Q628" i="2"/>
  <c r="S628" i="2"/>
  <c r="T628" i="2"/>
  <c r="R628" i="2" s="1"/>
  <c r="U628" i="2"/>
  <c r="W628" i="2"/>
  <c r="X628" i="2"/>
  <c r="Y628" i="2"/>
  <c r="AA628" i="2" a="1"/>
  <c r="AA628" i="2"/>
  <c r="AB628" i="2" a="1"/>
  <c r="AB628" i="2" s="1"/>
  <c r="AD628" i="2" s="1"/>
  <c r="AC628" i="2"/>
  <c r="Z628" i="2" s="1"/>
  <c r="AF628" i="2" a="1"/>
  <c r="AF628" i="2" s="1"/>
  <c r="AG628" i="2" s="1"/>
  <c r="AH628" i="2"/>
  <c r="AI628" i="2"/>
  <c r="AJ628" i="2"/>
  <c r="AK628" i="2"/>
  <c r="AL628" i="2"/>
  <c r="AN628" i="2"/>
  <c r="AO628" i="2"/>
  <c r="AM628" i="2" s="1"/>
  <c r="AQ628" i="2"/>
  <c r="AR628" i="2"/>
  <c r="AP628" i="2" s="1"/>
  <c r="AS628" i="2"/>
  <c r="AT628" i="2"/>
  <c r="AU628" i="2"/>
  <c r="AW628" i="2"/>
  <c r="AV628" i="2" s="1"/>
  <c r="AX628" i="2"/>
  <c r="AZ628" i="2"/>
  <c r="AY628" i="2" s="1"/>
  <c r="BA628" i="2"/>
  <c r="BC628" i="2"/>
  <c r="BB628" i="2" s="1"/>
  <c r="BD628" i="2"/>
  <c r="BF628" i="2"/>
  <c r="BE628" i="2" s="1"/>
  <c r="BG628" i="2"/>
  <c r="BH628" i="2"/>
  <c r="BI628" i="2"/>
  <c r="BJ628" i="2"/>
  <c r="BL628" i="2" a="1"/>
  <c r="BL628" i="2"/>
  <c r="BM628" i="2"/>
  <c r="BN628" i="2"/>
  <c r="BP628" i="2"/>
  <c r="BQ628" i="2"/>
  <c r="BR628" i="2"/>
  <c r="BS628" i="2"/>
  <c r="BT628" i="2"/>
  <c r="BU628" i="2"/>
  <c r="BK628" i="2" s="1"/>
  <c r="BV628" i="2"/>
  <c r="BW628" i="2"/>
  <c r="BO628" i="2" s="1"/>
  <c r="BX628" i="2"/>
  <c r="BY628" i="2"/>
  <c r="BZ628" i="2"/>
  <c r="CB628" i="2"/>
  <c r="CC628" i="2"/>
  <c r="CG628" i="2" s="1"/>
  <c r="CD628" i="2"/>
  <c r="CE628" i="2"/>
  <c r="CF628" i="2" s="1"/>
  <c r="CH628" i="2"/>
  <c r="CJ628" i="2"/>
  <c r="CI628" i="2" s="1"/>
  <c r="CK628" i="2"/>
  <c r="CL628" i="2"/>
  <c r="CM628" i="2"/>
  <c r="CN628" i="2"/>
  <c r="CP628" i="2"/>
  <c r="CQ628" i="2"/>
  <c r="CR628" i="2"/>
  <c r="CS628" i="2"/>
  <c r="CO628" i="2" s="1"/>
  <c r="CU628" i="2"/>
  <c r="CT628" i="2" s="1"/>
  <c r="CV628" i="2"/>
  <c r="CX628" i="2"/>
  <c r="CY628" i="2" a="1"/>
  <c r="CY628" i="2"/>
  <c r="CZ628" i="2"/>
  <c r="CW628" i="2" s="1"/>
  <c r="DA628" i="2"/>
  <c r="DC628" i="2"/>
  <c r="DF628" i="2" s="1"/>
  <c r="DD628" i="2" a="1"/>
  <c r="DD628" i="2"/>
  <c r="DE628" i="2" s="1"/>
  <c r="DB628" i="2" s="1"/>
  <c r="DH628" i="2"/>
  <c r="DI628" i="2"/>
  <c r="DG628" i="2" s="1"/>
  <c r="DJ628" i="2"/>
  <c r="DK628" i="2"/>
  <c r="DL628" i="2"/>
  <c r="DN628" i="2" a="1"/>
  <c r="DN628" i="2"/>
  <c r="DQ628" i="2" s="1"/>
  <c r="DO628" i="2"/>
  <c r="DP628" i="2"/>
  <c r="DM628" i="2" s="1"/>
  <c r="DS628" i="2"/>
  <c r="DR628" i="2" s="1"/>
  <c r="DT628" i="2"/>
  <c r="DV628" i="2"/>
  <c r="DU628" i="2" s="1"/>
  <c r="DW628" i="2"/>
  <c r="DX628" i="2"/>
  <c r="DY628" i="2"/>
  <c r="DZ628" i="2" s="1"/>
  <c r="EB628" i="2"/>
  <c r="ED628" i="2"/>
  <c r="EC628" i="2" s="1"/>
  <c r="EF628" i="2"/>
  <c r="EG628" i="2"/>
  <c r="EH628" i="2"/>
  <c r="EI628" i="2"/>
  <c r="EJ628" i="2"/>
  <c r="C629" i="2"/>
  <c r="G629" i="2"/>
  <c r="H629" i="2"/>
  <c r="J629" i="2"/>
  <c r="L629" i="2"/>
  <c r="N629" i="2"/>
  <c r="O629" i="2"/>
  <c r="P629" i="2"/>
  <c r="M629" i="2" s="1"/>
  <c r="Q629" i="2"/>
  <c r="S629" i="2"/>
  <c r="T629" i="2"/>
  <c r="U629" i="2"/>
  <c r="W629" i="2"/>
  <c r="X629" i="2"/>
  <c r="V629" i="2" s="1"/>
  <c r="Y629" i="2"/>
  <c r="AA629" i="2" a="1"/>
  <c r="AA629" i="2" s="1"/>
  <c r="AB629" i="2" a="1"/>
  <c r="AB629" i="2" s="1"/>
  <c r="AC629" i="2"/>
  <c r="AF629" i="2" a="1"/>
  <c r="AF629" i="2"/>
  <c r="AG629" i="2" s="1"/>
  <c r="AH629" i="2"/>
  <c r="AI629" i="2"/>
  <c r="AK629" i="2"/>
  <c r="AL629" i="2"/>
  <c r="AJ629" i="2" s="1"/>
  <c r="AN629" i="2"/>
  <c r="AM629" i="2" s="1"/>
  <c r="AO629" i="2"/>
  <c r="AP629" i="2"/>
  <c r="AQ629" i="2"/>
  <c r="AR629" i="2"/>
  <c r="AT629" i="2"/>
  <c r="AU629" i="2"/>
  <c r="AS629" i="2" s="1"/>
  <c r="AW629" i="2"/>
  <c r="AX629" i="2"/>
  <c r="AV629" i="2" s="1"/>
  <c r="AY629" i="2"/>
  <c r="AZ629" i="2"/>
  <c r="BA629" i="2"/>
  <c r="BC629" i="2"/>
  <c r="BB629" i="2" s="1"/>
  <c r="BD629" i="2"/>
  <c r="BF629" i="2"/>
  <c r="BE629" i="2" s="1"/>
  <c r="BG629" i="2"/>
  <c r="BI629" i="2"/>
  <c r="BH629" i="2" s="1"/>
  <c r="BJ629" i="2"/>
  <c r="BL629" i="2" a="1"/>
  <c r="BL629" i="2" s="1"/>
  <c r="BP629" i="2"/>
  <c r="BQ629" i="2"/>
  <c r="BR629" i="2"/>
  <c r="BS629" i="2"/>
  <c r="BT629" i="2"/>
  <c r="BU629" i="2"/>
  <c r="BO629" i="2" s="1"/>
  <c r="BV629" i="2"/>
  <c r="BW629" i="2"/>
  <c r="BY629" i="2"/>
  <c r="BZ629" i="2"/>
  <c r="BX629" i="2" s="1"/>
  <c r="CB629" i="2"/>
  <c r="CC629" i="2"/>
  <c r="CD629" i="2"/>
  <c r="CF629" i="2" s="1"/>
  <c r="CE629" i="2"/>
  <c r="CH629" i="2"/>
  <c r="CJ629" i="2"/>
  <c r="CK629" i="2"/>
  <c r="CI629" i="2" s="1"/>
  <c r="CL629" i="2"/>
  <c r="CN629" i="2"/>
  <c r="CM629" i="2" s="1"/>
  <c r="CP629" i="2"/>
  <c r="CR629" i="2" s="1"/>
  <c r="CQ629" i="2"/>
  <c r="CS629" i="2"/>
  <c r="CO629" i="2" s="1"/>
  <c r="CT629" i="2"/>
  <c r="CU629" i="2"/>
  <c r="CV629" i="2"/>
  <c r="CX629" i="2"/>
  <c r="CY629" i="2" a="1"/>
  <c r="CY629" i="2" s="1"/>
  <c r="DC629" i="2"/>
  <c r="DD629" i="2" a="1"/>
  <c r="DD629" i="2"/>
  <c r="DF629" i="2" s="1"/>
  <c r="DE629" i="2"/>
  <c r="DB629" i="2" s="1"/>
  <c r="DG629" i="2"/>
  <c r="DH629" i="2"/>
  <c r="DI629" i="2"/>
  <c r="DK629" i="2"/>
  <c r="DL629" i="2"/>
  <c r="DJ629" i="2" s="1"/>
  <c r="DN629" i="2" a="1"/>
  <c r="DN629" i="2"/>
  <c r="DQ629" i="2" s="1"/>
  <c r="DO629" i="2"/>
  <c r="DP629" i="2" s="1"/>
  <c r="DM629" i="2" s="1"/>
  <c r="DS629" i="2"/>
  <c r="DR629" i="2" s="1"/>
  <c r="DT629" i="2"/>
  <c r="DV629" i="2"/>
  <c r="DU629" i="2" s="1"/>
  <c r="DW629" i="2"/>
  <c r="DY629" i="2"/>
  <c r="DZ629" i="2" s="1"/>
  <c r="EA629" i="2"/>
  <c r="EB629" i="2"/>
  <c r="DX629" i="2" s="1"/>
  <c r="ED629" i="2"/>
  <c r="EE629" i="2" s="1"/>
  <c r="EG629" i="2"/>
  <c r="EH629" i="2"/>
  <c r="EI629" i="2"/>
  <c r="EJ629" i="2"/>
  <c r="C630" i="2"/>
  <c r="G630" i="2"/>
  <c r="H630" i="2"/>
  <c r="J630" i="2"/>
  <c r="L630" i="2"/>
  <c r="I630" i="2" s="1"/>
  <c r="N630" i="2"/>
  <c r="O630" i="2"/>
  <c r="P630" i="2"/>
  <c r="Q630" i="2"/>
  <c r="M630" i="2" s="1"/>
  <c r="S630" i="2"/>
  <c r="T630" i="2"/>
  <c r="U630" i="2"/>
  <c r="W630" i="2"/>
  <c r="X630" i="2"/>
  <c r="V630" i="2" s="1"/>
  <c r="Y630" i="2"/>
  <c r="AA630" i="2" a="1"/>
  <c r="AA630" i="2" s="1"/>
  <c r="AD630" i="2" s="1"/>
  <c r="Z630" i="2" s="1"/>
  <c r="AB630" i="2" a="1"/>
  <c r="AB630" i="2"/>
  <c r="AC630" i="2"/>
  <c r="AF630" i="2" a="1"/>
  <c r="AF630" i="2"/>
  <c r="AG630" i="2" s="1"/>
  <c r="AE630" i="2" s="1"/>
  <c r="AH630" i="2"/>
  <c r="AI630" i="2"/>
  <c r="AK630" i="2"/>
  <c r="AL630" i="2"/>
  <c r="AJ630" i="2" s="1"/>
  <c r="AN630" i="2"/>
  <c r="AM630" i="2" s="1"/>
  <c r="AO630" i="2"/>
  <c r="AQ630" i="2"/>
  <c r="AP630" i="2" s="1"/>
  <c r="AR630" i="2"/>
  <c r="AT630" i="2"/>
  <c r="AS630" i="2" s="1"/>
  <c r="AU630" i="2"/>
  <c r="AV630" i="2"/>
  <c r="AW630" i="2"/>
  <c r="AX630" i="2"/>
  <c r="AZ630" i="2"/>
  <c r="BA630" i="2"/>
  <c r="AY630" i="2" s="1"/>
  <c r="BC630" i="2"/>
  <c r="BD630" i="2"/>
  <c r="BB630" i="2" s="1"/>
  <c r="BE630" i="2"/>
  <c r="BF630" i="2"/>
  <c r="BG630" i="2"/>
  <c r="BI630" i="2"/>
  <c r="BH630" i="2" s="1"/>
  <c r="BJ630" i="2"/>
  <c r="BL630" i="2" a="1"/>
  <c r="BL630" i="2" s="1"/>
  <c r="BP630" i="2"/>
  <c r="BQ630" i="2"/>
  <c r="BR630" i="2"/>
  <c r="BS630" i="2"/>
  <c r="BT630" i="2"/>
  <c r="BU630" i="2"/>
  <c r="BV630" i="2"/>
  <c r="BO630" i="2" s="1"/>
  <c r="BW630" i="2"/>
  <c r="BY630" i="2"/>
  <c r="BX630" i="2" s="1"/>
  <c r="BZ630" i="2"/>
  <c r="CA630" i="2"/>
  <c r="CB630" i="2"/>
  <c r="CC630" i="2"/>
  <c r="CD630" i="2"/>
  <c r="CE630" i="2"/>
  <c r="CF630" i="2"/>
  <c r="CG630" i="2"/>
  <c r="CH630" i="2"/>
  <c r="CI630" i="2"/>
  <c r="CJ630" i="2"/>
  <c r="CK630" i="2"/>
  <c r="CL630" i="2"/>
  <c r="CN630" i="2"/>
  <c r="CM630" i="2" s="1"/>
  <c r="CP630" i="2"/>
  <c r="CS630" i="2" s="1"/>
  <c r="CO630" i="2" s="1"/>
  <c r="CQ630" i="2"/>
  <c r="CR630" i="2" s="1"/>
  <c r="CU630" i="2"/>
  <c r="CV630" i="2"/>
  <c r="CT630" i="2" s="1"/>
  <c r="CX630" i="2"/>
  <c r="DA630" i="2" s="1"/>
  <c r="CY630" i="2" a="1"/>
  <c r="CY630" i="2" s="1"/>
  <c r="CZ630" i="2" s="1"/>
  <c r="CW630" i="2" s="1"/>
  <c r="DC630" i="2"/>
  <c r="DD630" i="2" a="1"/>
  <c r="DD630" i="2" s="1"/>
  <c r="DH630" i="2"/>
  <c r="DG630" i="2" s="1"/>
  <c r="DI630" i="2"/>
  <c r="DK630" i="2"/>
  <c r="DJ630" i="2" s="1"/>
  <c r="DL630" i="2"/>
  <c r="DN630" i="2" a="1"/>
  <c r="DN630" i="2" s="1"/>
  <c r="DQ630" i="2" s="1"/>
  <c r="DO630" i="2"/>
  <c r="DS630" i="2"/>
  <c r="DT630" i="2"/>
  <c r="DR630" i="2" s="1"/>
  <c r="DU630" i="2"/>
  <c r="DV630" i="2"/>
  <c r="DW630" i="2"/>
  <c r="DY630" i="2"/>
  <c r="DZ630" i="2"/>
  <c r="EA630" i="2"/>
  <c r="EB630" i="2"/>
  <c r="DX630" i="2" s="1"/>
  <c r="EC630" i="2"/>
  <c r="ED630" i="2"/>
  <c r="EE630" i="2"/>
  <c r="EF630" i="2"/>
  <c r="EH630" i="2"/>
  <c r="EG630" i="2" s="1"/>
  <c r="EJ630" i="2"/>
  <c r="C631" i="2"/>
  <c r="H631" i="2"/>
  <c r="G631" i="2" s="1"/>
  <c r="J631" i="2"/>
  <c r="I631" i="2" s="1"/>
  <c r="L631" i="2"/>
  <c r="N631" i="2"/>
  <c r="O631" i="2"/>
  <c r="P631" i="2"/>
  <c r="Q631" i="2"/>
  <c r="S631" i="2"/>
  <c r="T631" i="2"/>
  <c r="R631" i="2" s="1"/>
  <c r="U631" i="2"/>
  <c r="W631" i="2"/>
  <c r="V631" i="2" s="1"/>
  <c r="X631" i="2"/>
  <c r="Y631" i="2"/>
  <c r="AA631" i="2" a="1"/>
  <c r="AA631" i="2"/>
  <c r="AB631" i="2" a="1"/>
  <c r="AB631" i="2"/>
  <c r="AC631" i="2"/>
  <c r="Z631" i="2" s="1"/>
  <c r="AD631" i="2"/>
  <c r="AF631" i="2" a="1"/>
  <c r="AF631" i="2" s="1"/>
  <c r="AG631" i="2" s="1"/>
  <c r="AE631" i="2" s="1"/>
  <c r="AH631" i="2"/>
  <c r="AI631" i="2"/>
  <c r="AK631" i="2"/>
  <c r="AL631" i="2"/>
  <c r="AJ631" i="2" s="1"/>
  <c r="AM631" i="2"/>
  <c r="AN631" i="2"/>
  <c r="AO631" i="2"/>
  <c r="AQ631" i="2"/>
  <c r="AP631" i="2" s="1"/>
  <c r="AR631" i="2"/>
  <c r="AT631" i="2"/>
  <c r="AS631" i="2" s="1"/>
  <c r="AU631" i="2"/>
  <c r="AW631" i="2"/>
  <c r="AV631" i="2" s="1"/>
  <c r="AX631" i="2"/>
  <c r="AZ631" i="2"/>
  <c r="AY631" i="2" s="1"/>
  <c r="BA631" i="2"/>
  <c r="BB631" i="2"/>
  <c r="BC631" i="2"/>
  <c r="BD631" i="2"/>
  <c r="BF631" i="2"/>
  <c r="BG631" i="2"/>
  <c r="BE631" i="2" s="1"/>
  <c r="BI631" i="2"/>
  <c r="BJ631" i="2"/>
  <c r="BH631" i="2" s="1"/>
  <c r="BL631" i="2" a="1"/>
  <c r="BL631" i="2"/>
  <c r="BM631" i="2" s="1"/>
  <c r="BN631" i="2"/>
  <c r="BP631" i="2"/>
  <c r="BQ631" i="2"/>
  <c r="BR631" i="2"/>
  <c r="BS631" i="2"/>
  <c r="BT631" i="2"/>
  <c r="BU631" i="2"/>
  <c r="BV631" i="2"/>
  <c r="BW631" i="2"/>
  <c r="BK631" i="2" s="1"/>
  <c r="BY631" i="2"/>
  <c r="BX631" i="2" s="1"/>
  <c r="BZ631" i="2"/>
  <c r="CB631" i="2"/>
  <c r="CA631" i="2" s="1"/>
  <c r="CC631" i="2"/>
  <c r="CD631" i="2"/>
  <c r="CE631" i="2"/>
  <c r="CF631" i="2" s="1"/>
  <c r="CG631" i="2" s="1"/>
  <c r="CH631" i="2"/>
  <c r="CJ631" i="2"/>
  <c r="CI631" i="2" s="1"/>
  <c r="CK631" i="2"/>
  <c r="CL631" i="2"/>
  <c r="CM631" i="2"/>
  <c r="CN631" i="2"/>
  <c r="CP631" i="2"/>
  <c r="CR631" i="2" s="1"/>
  <c r="CQ631" i="2"/>
  <c r="CU631" i="2"/>
  <c r="CT631" i="2" s="1"/>
  <c r="CV631" i="2"/>
  <c r="CX631" i="2"/>
  <c r="DA631" i="2" s="1"/>
  <c r="CY631" i="2" a="1"/>
  <c r="CY631" i="2"/>
  <c r="CZ631" i="2" s="1"/>
  <c r="CW631" i="2" s="1"/>
  <c r="DC631" i="2"/>
  <c r="DF631" i="2" s="1"/>
  <c r="DD631" i="2" a="1"/>
  <c r="DD631" i="2" s="1"/>
  <c r="DE631" i="2" s="1"/>
  <c r="DB631" i="2" s="1"/>
  <c r="DH631" i="2"/>
  <c r="DG631" i="2" s="1"/>
  <c r="DI631" i="2"/>
  <c r="DK631" i="2"/>
  <c r="DJ631" i="2" s="1"/>
  <c r="DL631" i="2"/>
  <c r="DN631" i="2" a="1"/>
  <c r="DN631" i="2" s="1"/>
  <c r="DO631" i="2"/>
  <c r="DR631" i="2"/>
  <c r="DS631" i="2"/>
  <c r="DT631" i="2"/>
  <c r="DV631" i="2"/>
  <c r="DW631" i="2"/>
  <c r="DU631" i="2" s="1"/>
  <c r="DX631" i="2"/>
  <c r="DY631" i="2"/>
  <c r="DZ631" i="2"/>
  <c r="EA631" i="2"/>
  <c r="EB631" i="2"/>
  <c r="EC631" i="2"/>
  <c r="ED631" i="2"/>
  <c r="EE631" i="2"/>
  <c r="EF631" i="2"/>
  <c r="EH631" i="2"/>
  <c r="EI631" i="2" s="1"/>
  <c r="C632" i="2"/>
  <c r="H632" i="2"/>
  <c r="G632" i="2" s="1"/>
  <c r="J632" i="2"/>
  <c r="L632" i="2"/>
  <c r="N632" i="2"/>
  <c r="O632" i="2"/>
  <c r="P632" i="2"/>
  <c r="Q632" i="2"/>
  <c r="S632" i="2"/>
  <c r="T632" i="2"/>
  <c r="R632" i="2" s="1"/>
  <c r="U632" i="2"/>
  <c r="W632" i="2"/>
  <c r="V632" i="2" s="1"/>
  <c r="X632" i="2"/>
  <c r="Y632" i="2"/>
  <c r="AA632" i="2" a="1"/>
  <c r="AA632" i="2"/>
  <c r="AB632" i="2" a="1"/>
  <c r="AB632" i="2" s="1"/>
  <c r="AD632" i="2" s="1"/>
  <c r="AC632" i="2"/>
  <c r="AF632" i="2" a="1"/>
  <c r="AF632" i="2" s="1"/>
  <c r="AG632" i="2" s="1"/>
  <c r="AH632" i="2"/>
  <c r="AI632" i="2"/>
  <c r="AE632" i="2" s="1"/>
  <c r="AJ632" i="2"/>
  <c r="AK632" i="2"/>
  <c r="AL632" i="2"/>
  <c r="AN632" i="2"/>
  <c r="AO632" i="2"/>
  <c r="AM632" i="2" s="1"/>
  <c r="AQ632" i="2"/>
  <c r="AR632" i="2"/>
  <c r="AP632" i="2" s="1"/>
  <c r="AS632" i="2"/>
  <c r="AT632" i="2"/>
  <c r="AU632" i="2"/>
  <c r="AW632" i="2"/>
  <c r="AV632" i="2" s="1"/>
  <c r="AX632" i="2"/>
  <c r="AZ632" i="2"/>
  <c r="AY632" i="2" s="1"/>
  <c r="BA632" i="2"/>
  <c r="BC632" i="2"/>
  <c r="BB632" i="2" s="1"/>
  <c r="BD632" i="2"/>
  <c r="BF632" i="2"/>
  <c r="BE632" i="2" s="1"/>
  <c r="BG632" i="2"/>
  <c r="BH632" i="2"/>
  <c r="BI632" i="2"/>
  <c r="BJ632" i="2"/>
  <c r="BL632" i="2" a="1"/>
  <c r="BL632" i="2"/>
  <c r="BN632" i="2" s="1"/>
  <c r="BM632" i="2"/>
  <c r="BP632" i="2"/>
  <c r="BQ632" i="2"/>
  <c r="BR632" i="2"/>
  <c r="BS632" i="2"/>
  <c r="BT632" i="2"/>
  <c r="BU632" i="2"/>
  <c r="BK632" i="2" s="1"/>
  <c r="BV632" i="2"/>
  <c r="BW632" i="2"/>
  <c r="BO632" i="2" s="1"/>
  <c r="BX632" i="2"/>
  <c r="BY632" i="2"/>
  <c r="BZ632" i="2"/>
  <c r="CB632" i="2"/>
  <c r="CA632" i="2" s="1"/>
  <c r="CC632" i="2"/>
  <c r="CG632" i="2" s="1"/>
  <c r="CD632" i="2"/>
  <c r="CE632" i="2"/>
  <c r="CF632" i="2" s="1"/>
  <c r="CH632" i="2"/>
  <c r="CJ632" i="2"/>
  <c r="CI632" i="2" s="1"/>
  <c r="CK632" i="2"/>
  <c r="CL632" i="2"/>
  <c r="CM632" i="2"/>
  <c r="CN632" i="2"/>
  <c r="CP632" i="2"/>
  <c r="CQ632" i="2"/>
  <c r="CR632" i="2"/>
  <c r="CS632" i="2"/>
  <c r="CO632" i="2" s="1"/>
  <c r="CU632" i="2"/>
  <c r="CT632" i="2" s="1"/>
  <c r="CV632" i="2"/>
  <c r="CX632" i="2"/>
  <c r="CY632" i="2" a="1"/>
  <c r="CY632" i="2"/>
  <c r="CZ632" i="2"/>
  <c r="CW632" i="2" s="1"/>
  <c r="DA632" i="2"/>
  <c r="DC632" i="2"/>
  <c r="DF632" i="2" s="1"/>
  <c r="DD632" i="2" a="1"/>
  <c r="DD632" i="2"/>
  <c r="DE632" i="2" s="1"/>
  <c r="DB632" i="2" s="1"/>
  <c r="DH632" i="2"/>
  <c r="DI632" i="2"/>
  <c r="DG632" i="2" s="1"/>
  <c r="DJ632" i="2"/>
  <c r="DK632" i="2"/>
  <c r="DL632" i="2"/>
  <c r="DN632" i="2" a="1"/>
  <c r="DN632" i="2"/>
  <c r="DQ632" i="2" s="1"/>
  <c r="DO632" i="2"/>
  <c r="DP632" i="2"/>
  <c r="DM632" i="2" s="1"/>
  <c r="DS632" i="2"/>
  <c r="DR632" i="2" s="1"/>
  <c r="DT632" i="2"/>
  <c r="DV632" i="2"/>
  <c r="DU632" i="2" s="1"/>
  <c r="DW632" i="2"/>
  <c r="DX632" i="2"/>
  <c r="DY632" i="2"/>
  <c r="DZ632" i="2" s="1"/>
  <c r="EB632" i="2"/>
  <c r="ED632" i="2"/>
  <c r="EC632" i="2" s="1"/>
  <c r="EF632" i="2"/>
  <c r="EG632" i="2"/>
  <c r="EH632" i="2"/>
  <c r="EI632" i="2"/>
  <c r="EJ632" i="2"/>
  <c r="C633" i="2"/>
  <c r="G633" i="2"/>
  <c r="H633" i="2"/>
  <c r="J633" i="2"/>
  <c r="L633" i="2"/>
  <c r="N633" i="2"/>
  <c r="O633" i="2"/>
  <c r="P633" i="2"/>
  <c r="M633" i="2" s="1"/>
  <c r="Q633" i="2"/>
  <c r="S633" i="2"/>
  <c r="T633" i="2"/>
  <c r="U633" i="2"/>
  <c r="W633" i="2"/>
  <c r="X633" i="2"/>
  <c r="V633" i="2" s="1"/>
  <c r="Y633" i="2"/>
  <c r="AA633" i="2" a="1"/>
  <c r="AA633" i="2" s="1"/>
  <c r="AB633" i="2" a="1"/>
  <c r="AB633" i="2" s="1"/>
  <c r="AC633" i="2"/>
  <c r="AF633" i="2" a="1"/>
  <c r="AF633" i="2"/>
  <c r="AG633" i="2" s="1"/>
  <c r="AH633" i="2"/>
  <c r="AI633" i="2"/>
  <c r="AE633" i="2" s="1"/>
  <c r="AK633" i="2"/>
  <c r="AL633" i="2"/>
  <c r="AJ633" i="2" s="1"/>
  <c r="AN633" i="2"/>
  <c r="AM633" i="2" s="1"/>
  <c r="AO633" i="2"/>
  <c r="AP633" i="2"/>
  <c r="AQ633" i="2"/>
  <c r="AR633" i="2"/>
  <c r="AT633" i="2"/>
  <c r="AU633" i="2"/>
  <c r="AS633" i="2" s="1"/>
  <c r="AW633" i="2"/>
  <c r="AX633" i="2"/>
  <c r="AV633" i="2" s="1"/>
  <c r="AY633" i="2"/>
  <c r="AZ633" i="2"/>
  <c r="BA633" i="2"/>
  <c r="BC633" i="2"/>
  <c r="BB633" i="2" s="1"/>
  <c r="BD633" i="2"/>
  <c r="BF633" i="2"/>
  <c r="BE633" i="2" s="1"/>
  <c r="BG633" i="2"/>
  <c r="BI633" i="2"/>
  <c r="BH633" i="2" s="1"/>
  <c r="BJ633" i="2"/>
  <c r="BL633" i="2" a="1"/>
  <c r="BL633" i="2" s="1"/>
  <c r="BP633" i="2"/>
  <c r="BQ633" i="2"/>
  <c r="BR633" i="2"/>
  <c r="BS633" i="2"/>
  <c r="BT633" i="2"/>
  <c r="BU633" i="2"/>
  <c r="BO633" i="2" s="1"/>
  <c r="BV633" i="2"/>
  <c r="BW633" i="2"/>
  <c r="BY633" i="2"/>
  <c r="BZ633" i="2"/>
  <c r="BX633" i="2" s="1"/>
  <c r="CB633" i="2"/>
  <c r="CC633" i="2"/>
  <c r="CG633" i="2" s="1"/>
  <c r="CA633" i="2" s="1"/>
  <c r="CD633" i="2"/>
  <c r="CF633" i="2" s="1"/>
  <c r="CE633" i="2"/>
  <c r="CH633" i="2"/>
  <c r="CJ633" i="2"/>
  <c r="CK633" i="2"/>
  <c r="CI633" i="2" s="1"/>
  <c r="CL633" i="2"/>
  <c r="CN633" i="2"/>
  <c r="CM633" i="2" s="1"/>
  <c r="CP633" i="2"/>
  <c r="CR633" i="2" s="1"/>
  <c r="CQ633" i="2"/>
  <c r="CS633" i="2"/>
  <c r="CT633" i="2"/>
  <c r="CU633" i="2"/>
  <c r="CV633" i="2"/>
  <c r="CX633" i="2"/>
  <c r="CY633" i="2" a="1"/>
  <c r="CY633" i="2" s="1"/>
  <c r="DC633" i="2"/>
  <c r="DD633" i="2" a="1"/>
  <c r="DD633" i="2"/>
  <c r="DF633" i="2" s="1"/>
  <c r="DE633" i="2"/>
  <c r="DB633" i="2" s="1"/>
  <c r="DG633" i="2"/>
  <c r="DH633" i="2"/>
  <c r="DI633" i="2"/>
  <c r="DK633" i="2"/>
  <c r="DL633" i="2"/>
  <c r="DJ633" i="2" s="1"/>
  <c r="DN633" i="2" a="1"/>
  <c r="DN633" i="2"/>
  <c r="DQ633" i="2" s="1"/>
  <c r="DO633" i="2"/>
  <c r="DP633" i="2" s="1"/>
  <c r="DM633" i="2" s="1"/>
  <c r="DS633" i="2"/>
  <c r="DR633" i="2" s="1"/>
  <c r="DT633" i="2"/>
  <c r="DV633" i="2"/>
  <c r="DU633" i="2" s="1"/>
  <c r="DW633" i="2"/>
  <c r="DY633" i="2"/>
  <c r="DZ633" i="2" s="1"/>
  <c r="EA633" i="2"/>
  <c r="EB633" i="2"/>
  <c r="DX633" i="2" s="1"/>
  <c r="ED633" i="2"/>
  <c r="EE633" i="2" s="1"/>
  <c r="EG633" i="2"/>
  <c r="EH633" i="2"/>
  <c r="EI633" i="2"/>
  <c r="EJ633" i="2"/>
  <c r="C634" i="2"/>
  <c r="G634" i="2"/>
  <c r="H634" i="2"/>
  <c r="J634" i="2"/>
  <c r="L634" i="2"/>
  <c r="N634" i="2"/>
  <c r="O634" i="2"/>
  <c r="P634" i="2"/>
  <c r="Q634" i="2"/>
  <c r="S634" i="2"/>
  <c r="R634" i="2" s="1"/>
  <c r="T634" i="2"/>
  <c r="U634" i="2"/>
  <c r="W634" i="2"/>
  <c r="X634" i="2"/>
  <c r="V634" i="2" s="1"/>
  <c r="Y634" i="2"/>
  <c r="AA634" i="2" a="1"/>
  <c r="AA634" i="2" s="1"/>
  <c r="AD634" i="2" s="1"/>
  <c r="Z634" i="2" s="1"/>
  <c r="AB634" i="2" a="1"/>
  <c r="AB634" i="2"/>
  <c r="AC634" i="2"/>
  <c r="AF634" i="2" a="1"/>
  <c r="AF634" i="2"/>
  <c r="AG634" i="2" s="1"/>
  <c r="AE634" i="2" s="1"/>
  <c r="AH634" i="2"/>
  <c r="AI634" i="2"/>
  <c r="AK634" i="2"/>
  <c r="AL634" i="2"/>
  <c r="AJ634" i="2" s="1"/>
  <c r="AN634" i="2"/>
  <c r="AM634" i="2" s="1"/>
  <c r="AO634" i="2"/>
  <c r="AQ634" i="2"/>
  <c r="AP634" i="2" s="1"/>
  <c r="AR634" i="2"/>
  <c r="AT634" i="2"/>
  <c r="AS634" i="2" s="1"/>
  <c r="AU634" i="2"/>
  <c r="AV634" i="2"/>
  <c r="AW634" i="2"/>
  <c r="AX634" i="2"/>
  <c r="AZ634" i="2"/>
  <c r="BA634" i="2"/>
  <c r="AY634" i="2" s="1"/>
  <c r="BC634" i="2"/>
  <c r="BD634" i="2"/>
  <c r="BB634" i="2" s="1"/>
  <c r="BE634" i="2"/>
  <c r="BF634" i="2"/>
  <c r="BG634" i="2"/>
  <c r="BI634" i="2"/>
  <c r="BH634" i="2" s="1"/>
  <c r="BJ634" i="2"/>
  <c r="BL634" i="2" a="1"/>
  <c r="BL634" i="2" s="1"/>
  <c r="BP634" i="2"/>
  <c r="BQ634" i="2"/>
  <c r="BR634" i="2"/>
  <c r="BS634" i="2"/>
  <c r="BT634" i="2"/>
  <c r="BU634" i="2"/>
  <c r="BV634" i="2"/>
  <c r="BO634" i="2" s="1"/>
  <c r="BW634" i="2"/>
  <c r="BY634" i="2"/>
  <c r="BX634" i="2" s="1"/>
  <c r="BZ634" i="2"/>
  <c r="CA634" i="2"/>
  <c r="CB634" i="2"/>
  <c r="CC634" i="2"/>
  <c r="CD634" i="2"/>
  <c r="CE634" i="2"/>
  <c r="CF634" i="2"/>
  <c r="CG634" i="2"/>
  <c r="CH634" i="2"/>
  <c r="CI634" i="2"/>
  <c r="CJ634" i="2"/>
  <c r="CK634" i="2"/>
  <c r="CL634" i="2"/>
  <c r="CN634" i="2"/>
  <c r="CM634" i="2" s="1"/>
  <c r="CP634" i="2"/>
  <c r="CS634" i="2" s="1"/>
  <c r="CO634" i="2" s="1"/>
  <c r="CQ634" i="2"/>
  <c r="CR634" i="2" s="1"/>
  <c r="CU634" i="2"/>
  <c r="CV634" i="2"/>
  <c r="CT634" i="2" s="1"/>
  <c r="CX634" i="2"/>
  <c r="DA634" i="2" s="1"/>
  <c r="CY634" i="2" a="1"/>
  <c r="CY634" i="2" s="1"/>
  <c r="CZ634" i="2" s="1"/>
  <c r="CW634" i="2" s="1"/>
  <c r="DC634" i="2"/>
  <c r="DD634" i="2" a="1"/>
  <c r="DD634" i="2" s="1"/>
  <c r="DH634" i="2"/>
  <c r="DG634" i="2" s="1"/>
  <c r="DI634" i="2"/>
  <c r="DK634" i="2"/>
  <c r="DJ634" i="2" s="1"/>
  <c r="DL634" i="2"/>
  <c r="DN634" i="2" a="1"/>
  <c r="DN634" i="2" s="1"/>
  <c r="DQ634" i="2" s="1"/>
  <c r="DO634" i="2"/>
  <c r="DS634" i="2"/>
  <c r="DT634" i="2"/>
  <c r="DR634" i="2" s="1"/>
  <c r="DU634" i="2"/>
  <c r="DV634" i="2"/>
  <c r="DW634" i="2"/>
  <c r="DY634" i="2"/>
  <c r="EA634" i="2" s="1"/>
  <c r="DZ634" i="2"/>
  <c r="EB634" i="2"/>
  <c r="DX634" i="2" s="1"/>
  <c r="EC634" i="2"/>
  <c r="ED634" i="2"/>
  <c r="EE634" i="2"/>
  <c r="EF634" i="2"/>
  <c r="EH634" i="2"/>
  <c r="EG634" i="2" s="1"/>
  <c r="EJ634" i="2"/>
  <c r="C635" i="2"/>
  <c r="H635" i="2"/>
  <c r="G635" i="2" s="1"/>
  <c r="J635" i="2"/>
  <c r="L635" i="2"/>
  <c r="N635" i="2"/>
  <c r="O635" i="2"/>
  <c r="P635" i="2"/>
  <c r="Q635" i="2"/>
  <c r="S635" i="2"/>
  <c r="T635" i="2"/>
  <c r="R635" i="2" s="1"/>
  <c r="U635" i="2"/>
  <c r="W635" i="2"/>
  <c r="X635" i="2"/>
  <c r="Y635" i="2"/>
  <c r="AA635" i="2" a="1"/>
  <c r="AA635" i="2"/>
  <c r="AB635" i="2" a="1"/>
  <c r="AB635" i="2"/>
  <c r="AD635" i="2" s="1"/>
  <c r="AC635" i="2"/>
  <c r="AF635" i="2" a="1"/>
  <c r="AF635" i="2" s="1"/>
  <c r="AG635" i="2" s="1"/>
  <c r="AE635" i="2" s="1"/>
  <c r="AH635" i="2"/>
  <c r="AI635" i="2"/>
  <c r="AK635" i="2"/>
  <c r="AL635" i="2"/>
  <c r="AJ635" i="2" s="1"/>
  <c r="AM635" i="2"/>
  <c r="AN635" i="2"/>
  <c r="AO635" i="2"/>
  <c r="AQ635" i="2"/>
  <c r="AP635" i="2" s="1"/>
  <c r="AR635" i="2"/>
  <c r="AT635" i="2"/>
  <c r="AS635" i="2" s="1"/>
  <c r="AU635" i="2"/>
  <c r="AW635" i="2"/>
  <c r="AV635" i="2" s="1"/>
  <c r="AX635" i="2"/>
  <c r="AZ635" i="2"/>
  <c r="AY635" i="2" s="1"/>
  <c r="BA635" i="2"/>
  <c r="BB635" i="2"/>
  <c r="BC635" i="2"/>
  <c r="BD635" i="2"/>
  <c r="BF635" i="2"/>
  <c r="BG635" i="2"/>
  <c r="BE635" i="2" s="1"/>
  <c r="BI635" i="2"/>
  <c r="BJ635" i="2"/>
  <c r="BH635" i="2" s="1"/>
  <c r="BL635" i="2" a="1"/>
  <c r="BL635" i="2"/>
  <c r="BM635" i="2" s="1"/>
  <c r="BN635" i="2"/>
  <c r="BP635" i="2"/>
  <c r="BQ635" i="2"/>
  <c r="BR635" i="2"/>
  <c r="BS635" i="2"/>
  <c r="BT635" i="2"/>
  <c r="BU635" i="2"/>
  <c r="BV635" i="2"/>
  <c r="BW635" i="2"/>
  <c r="BK635" i="2" s="1"/>
  <c r="BY635" i="2"/>
  <c r="BX635" i="2" s="1"/>
  <c r="BZ635" i="2"/>
  <c r="CB635" i="2"/>
  <c r="CC635" i="2"/>
  <c r="CD635" i="2"/>
  <c r="CF635" i="2" s="1"/>
  <c r="CG635" i="2" s="1"/>
  <c r="CE635" i="2"/>
  <c r="CH635" i="2"/>
  <c r="CJ635" i="2"/>
  <c r="CI635" i="2" s="1"/>
  <c r="CK635" i="2"/>
  <c r="CL635" i="2"/>
  <c r="CM635" i="2"/>
  <c r="CN635" i="2"/>
  <c r="CP635" i="2"/>
  <c r="CR635" i="2" s="1"/>
  <c r="CQ635" i="2"/>
  <c r="CU635" i="2"/>
  <c r="CT635" i="2" s="1"/>
  <c r="CV635" i="2"/>
  <c r="CX635" i="2"/>
  <c r="DA635" i="2" s="1"/>
  <c r="CY635" i="2" a="1"/>
  <c r="CY635" i="2"/>
  <c r="CZ635" i="2" s="1"/>
  <c r="CW635" i="2" s="1"/>
  <c r="DC635" i="2"/>
  <c r="DD635" i="2" a="1"/>
  <c r="DD635" i="2" s="1"/>
  <c r="DE635" i="2" s="1"/>
  <c r="DB635" i="2" s="1"/>
  <c r="DH635" i="2"/>
  <c r="DG635" i="2" s="1"/>
  <c r="DI635" i="2"/>
  <c r="DK635" i="2"/>
  <c r="DJ635" i="2" s="1"/>
  <c r="DL635" i="2"/>
  <c r="DN635" i="2" a="1"/>
  <c r="DN635" i="2" s="1"/>
  <c r="DO635" i="2"/>
  <c r="DR635" i="2"/>
  <c r="DS635" i="2"/>
  <c r="DT635" i="2"/>
  <c r="DV635" i="2"/>
  <c r="DW635" i="2"/>
  <c r="DU635" i="2" s="1"/>
  <c r="DX635" i="2"/>
  <c r="DY635" i="2"/>
  <c r="DZ635" i="2"/>
  <c r="EA635" i="2"/>
  <c r="EB635" i="2"/>
  <c r="EC635" i="2"/>
  <c r="ED635" i="2"/>
  <c r="EE635" i="2"/>
  <c r="EF635" i="2"/>
  <c r="EH635" i="2"/>
  <c r="EI635" i="2" s="1"/>
  <c r="C636" i="2"/>
  <c r="H636" i="2"/>
  <c r="G636" i="2" s="1"/>
  <c r="J636" i="2"/>
  <c r="L636" i="2"/>
  <c r="N636" i="2"/>
  <c r="O636" i="2"/>
  <c r="P636" i="2"/>
  <c r="Q636" i="2"/>
  <c r="S636" i="2"/>
  <c r="T636" i="2"/>
  <c r="R636" i="2" s="1"/>
  <c r="U636" i="2"/>
  <c r="W636" i="2"/>
  <c r="V636" i="2" s="1"/>
  <c r="X636" i="2"/>
  <c r="Y636" i="2"/>
  <c r="AA636" i="2" a="1"/>
  <c r="AA636" i="2"/>
  <c r="AB636" i="2" a="1"/>
  <c r="AB636" i="2" s="1"/>
  <c r="AD636" i="2" s="1"/>
  <c r="AC636" i="2"/>
  <c r="Z636" i="2" s="1"/>
  <c r="AF636" i="2" a="1"/>
  <c r="AF636" i="2" s="1"/>
  <c r="AG636" i="2" s="1"/>
  <c r="AH636" i="2"/>
  <c r="AI636" i="2"/>
  <c r="AE636" i="2" s="1"/>
  <c r="AJ636" i="2"/>
  <c r="AK636" i="2"/>
  <c r="AL636" i="2"/>
  <c r="AN636" i="2"/>
  <c r="AO636" i="2"/>
  <c r="AM636" i="2" s="1"/>
  <c r="AQ636" i="2"/>
  <c r="AR636" i="2"/>
  <c r="AP636" i="2" s="1"/>
  <c r="AS636" i="2"/>
  <c r="AT636" i="2"/>
  <c r="AU636" i="2"/>
  <c r="AW636" i="2"/>
  <c r="AV636" i="2" s="1"/>
  <c r="AX636" i="2"/>
  <c r="AZ636" i="2"/>
  <c r="AY636" i="2" s="1"/>
  <c r="BA636" i="2"/>
  <c r="BC636" i="2"/>
  <c r="BB636" i="2" s="1"/>
  <c r="BD636" i="2"/>
  <c r="BF636" i="2"/>
  <c r="BE636" i="2" s="1"/>
  <c r="BG636" i="2"/>
  <c r="BH636" i="2"/>
  <c r="BI636" i="2"/>
  <c r="BJ636" i="2"/>
  <c r="BL636" i="2" a="1"/>
  <c r="BL636" i="2"/>
  <c r="BN636" i="2" s="1"/>
  <c r="BM636" i="2"/>
  <c r="BP636" i="2"/>
  <c r="BQ636" i="2"/>
  <c r="BR636" i="2"/>
  <c r="BS636" i="2"/>
  <c r="BT636" i="2"/>
  <c r="BU636" i="2"/>
  <c r="BK636" i="2" s="1"/>
  <c r="BV636" i="2"/>
  <c r="BW636" i="2"/>
  <c r="BO636" i="2" s="1"/>
  <c r="BX636" i="2"/>
  <c r="BY636" i="2"/>
  <c r="BZ636" i="2"/>
  <c r="CB636" i="2"/>
  <c r="CC636" i="2"/>
  <c r="CG636" i="2" s="1"/>
  <c r="CD636" i="2"/>
  <c r="CE636" i="2"/>
  <c r="CF636" i="2" s="1"/>
  <c r="CH636" i="2"/>
  <c r="CJ636" i="2"/>
  <c r="CI636" i="2" s="1"/>
  <c r="CK636" i="2"/>
  <c r="CL636" i="2"/>
  <c r="CM636" i="2"/>
  <c r="CN636" i="2"/>
  <c r="CP636" i="2"/>
  <c r="CQ636" i="2"/>
  <c r="CR636" i="2"/>
  <c r="CS636" i="2"/>
  <c r="CO636" i="2" s="1"/>
  <c r="CU636" i="2"/>
  <c r="CT636" i="2" s="1"/>
  <c r="CV636" i="2"/>
  <c r="CX636" i="2"/>
  <c r="CY636" i="2" a="1"/>
  <c r="CY636" i="2"/>
  <c r="DA636" i="2" s="1"/>
  <c r="CZ636" i="2"/>
  <c r="CW636" i="2" s="1"/>
  <c r="DC636" i="2"/>
  <c r="DF636" i="2" s="1"/>
  <c r="DD636" i="2" a="1"/>
  <c r="DD636" i="2"/>
  <c r="DE636" i="2" s="1"/>
  <c r="DB636" i="2" s="1"/>
  <c r="DH636" i="2"/>
  <c r="DI636" i="2"/>
  <c r="DG636" i="2" s="1"/>
  <c r="DJ636" i="2"/>
  <c r="DK636" i="2"/>
  <c r="DL636" i="2"/>
  <c r="DN636" i="2" a="1"/>
  <c r="DN636" i="2"/>
  <c r="DQ636" i="2" s="1"/>
  <c r="DO636" i="2"/>
  <c r="DP636" i="2"/>
  <c r="DM636" i="2" s="1"/>
  <c r="DS636" i="2"/>
  <c r="DR636" i="2" s="1"/>
  <c r="DT636" i="2"/>
  <c r="DV636" i="2"/>
  <c r="DU636" i="2" s="1"/>
  <c r="DW636" i="2"/>
  <c r="DX636" i="2"/>
  <c r="DY636" i="2"/>
  <c r="DZ636" i="2" s="1"/>
  <c r="EB636" i="2"/>
  <c r="ED636" i="2"/>
  <c r="EC636" i="2" s="1"/>
  <c r="EF636" i="2"/>
  <c r="EG636" i="2"/>
  <c r="EH636" i="2"/>
  <c r="EI636" i="2"/>
  <c r="EJ636" i="2"/>
  <c r="C637" i="2"/>
  <c r="G637" i="2"/>
  <c r="H637" i="2"/>
  <c r="J637" i="2"/>
  <c r="L637" i="2"/>
  <c r="I637" i="2" s="1"/>
  <c r="N637" i="2"/>
  <c r="O637" i="2"/>
  <c r="P637" i="2"/>
  <c r="M637" i="2" s="1"/>
  <c r="Q637" i="2"/>
  <c r="S637" i="2"/>
  <c r="T637" i="2"/>
  <c r="U637" i="2"/>
  <c r="W637" i="2"/>
  <c r="X637" i="2"/>
  <c r="V637" i="2" s="1"/>
  <c r="Y637" i="2"/>
  <c r="AA637" i="2" a="1"/>
  <c r="AA637" i="2" s="1"/>
  <c r="AB637" i="2" a="1"/>
  <c r="AB637" i="2" s="1"/>
  <c r="AD637" i="2" s="1"/>
  <c r="Z637" i="2" s="1"/>
  <c r="AC637" i="2"/>
  <c r="AF637" i="2" a="1"/>
  <c r="AF637" i="2"/>
  <c r="AG637" i="2" s="1"/>
  <c r="AH637" i="2"/>
  <c r="AI637" i="2"/>
  <c r="AK637" i="2"/>
  <c r="AL637" i="2"/>
  <c r="AJ637" i="2" s="1"/>
  <c r="AN637" i="2"/>
  <c r="AM637" i="2" s="1"/>
  <c r="AO637" i="2"/>
  <c r="AP637" i="2"/>
  <c r="AQ637" i="2"/>
  <c r="AR637" i="2"/>
  <c r="AT637" i="2"/>
  <c r="AU637" i="2"/>
  <c r="AS637" i="2" s="1"/>
  <c r="AW637" i="2"/>
  <c r="AX637" i="2"/>
  <c r="AV637" i="2" s="1"/>
  <c r="AY637" i="2"/>
  <c r="AZ637" i="2"/>
  <c r="BA637" i="2"/>
  <c r="BC637" i="2"/>
  <c r="BB637" i="2" s="1"/>
  <c r="BD637" i="2"/>
  <c r="BF637" i="2"/>
  <c r="BE637" i="2" s="1"/>
  <c r="BG637" i="2"/>
  <c r="BI637" i="2"/>
  <c r="BH637" i="2" s="1"/>
  <c r="BJ637" i="2"/>
  <c r="BL637" i="2" a="1"/>
  <c r="BL637" i="2" s="1"/>
  <c r="BP637" i="2"/>
  <c r="BQ637" i="2"/>
  <c r="BR637" i="2"/>
  <c r="BS637" i="2"/>
  <c r="BT637" i="2"/>
  <c r="BU637" i="2"/>
  <c r="BO637" i="2" s="1"/>
  <c r="BV637" i="2"/>
  <c r="BW637" i="2"/>
  <c r="BY637" i="2"/>
  <c r="BZ637" i="2"/>
  <c r="BX637" i="2" s="1"/>
  <c r="CB637" i="2"/>
  <c r="CC637" i="2"/>
  <c r="CD637" i="2"/>
  <c r="CF637" i="2" s="1"/>
  <c r="CE637" i="2"/>
  <c r="CH637" i="2"/>
  <c r="CJ637" i="2"/>
  <c r="CK637" i="2"/>
  <c r="CI637" i="2" s="1"/>
  <c r="CL637" i="2"/>
  <c r="CN637" i="2"/>
  <c r="CM637" i="2" s="1"/>
  <c r="CP637" i="2"/>
  <c r="CR637" i="2" s="1"/>
  <c r="CQ637" i="2"/>
  <c r="CS637" i="2"/>
  <c r="CO637" i="2" s="1"/>
  <c r="CT637" i="2"/>
  <c r="CU637" i="2"/>
  <c r="CV637" i="2"/>
  <c r="CX637" i="2"/>
  <c r="CY637" i="2" a="1"/>
  <c r="CY637" i="2" s="1"/>
  <c r="DC637" i="2"/>
  <c r="DD637" i="2" a="1"/>
  <c r="DD637" i="2"/>
  <c r="DF637" i="2" s="1"/>
  <c r="DE637" i="2"/>
  <c r="DB637" i="2" s="1"/>
  <c r="DG637" i="2"/>
  <c r="DH637" i="2"/>
  <c r="DI637" i="2"/>
  <c r="DK637" i="2"/>
  <c r="DL637" i="2"/>
  <c r="DJ637" i="2" s="1"/>
  <c r="DN637" i="2" a="1"/>
  <c r="DN637" i="2"/>
  <c r="DQ637" i="2" s="1"/>
  <c r="DO637" i="2"/>
  <c r="DP637" i="2" s="1"/>
  <c r="DM637" i="2" s="1"/>
  <c r="DS637" i="2"/>
  <c r="DR637" i="2" s="1"/>
  <c r="DT637" i="2"/>
  <c r="DV637" i="2"/>
  <c r="DU637" i="2" s="1"/>
  <c r="DW637" i="2"/>
  <c r="DY637" i="2"/>
  <c r="DZ637" i="2" s="1"/>
  <c r="EA637" i="2"/>
  <c r="EB637" i="2"/>
  <c r="DX637" i="2" s="1"/>
  <c r="ED637" i="2"/>
  <c r="EE637" i="2" s="1"/>
  <c r="EG637" i="2"/>
  <c r="EH637" i="2"/>
  <c r="EI637" i="2"/>
  <c r="EJ637" i="2"/>
  <c r="C638" i="2"/>
  <c r="G638" i="2"/>
  <c r="H638" i="2"/>
  <c r="J638" i="2"/>
  <c r="L638" i="2"/>
  <c r="I638" i="2" s="1"/>
  <c r="N638" i="2"/>
  <c r="O638" i="2"/>
  <c r="P638" i="2"/>
  <c r="Q638" i="2"/>
  <c r="S638" i="2"/>
  <c r="R638" i="2" s="1"/>
  <c r="T638" i="2"/>
  <c r="U638" i="2"/>
  <c r="W638" i="2"/>
  <c r="X638" i="2"/>
  <c r="V638" i="2" s="1"/>
  <c r="Y638" i="2"/>
  <c r="AA638" i="2" a="1"/>
  <c r="AA638" i="2" s="1"/>
  <c r="AD638" i="2" s="1"/>
  <c r="Z638" i="2" s="1"/>
  <c r="AB638" i="2" a="1"/>
  <c r="AB638" i="2"/>
  <c r="AC638" i="2"/>
  <c r="AF638" i="2" a="1"/>
  <c r="AF638" i="2"/>
  <c r="AG638" i="2" s="1"/>
  <c r="AE638" i="2" s="1"/>
  <c r="AH638" i="2"/>
  <c r="AI638" i="2"/>
  <c r="AK638" i="2"/>
  <c r="AL638" i="2"/>
  <c r="AJ638" i="2" s="1"/>
  <c r="AN638" i="2"/>
  <c r="AM638" i="2" s="1"/>
  <c r="AO638" i="2"/>
  <c r="AQ638" i="2"/>
  <c r="AP638" i="2" s="1"/>
  <c r="AR638" i="2"/>
  <c r="AT638" i="2"/>
  <c r="AS638" i="2" s="1"/>
  <c r="AU638" i="2"/>
  <c r="AV638" i="2"/>
  <c r="AW638" i="2"/>
  <c r="AX638" i="2"/>
  <c r="AZ638" i="2"/>
  <c r="BA638" i="2"/>
  <c r="AY638" i="2" s="1"/>
  <c r="BC638" i="2"/>
  <c r="BD638" i="2"/>
  <c r="BB638" i="2" s="1"/>
  <c r="BE638" i="2"/>
  <c r="BF638" i="2"/>
  <c r="BG638" i="2"/>
  <c r="BI638" i="2"/>
  <c r="BH638" i="2" s="1"/>
  <c r="BJ638" i="2"/>
  <c r="BL638" i="2" a="1"/>
  <c r="BL638" i="2" s="1"/>
  <c r="BP638" i="2"/>
  <c r="BQ638" i="2"/>
  <c r="BR638" i="2"/>
  <c r="BS638" i="2"/>
  <c r="BT638" i="2"/>
  <c r="BU638" i="2"/>
  <c r="BV638" i="2"/>
  <c r="BO638" i="2" s="1"/>
  <c r="BW638" i="2"/>
  <c r="BY638" i="2"/>
  <c r="BX638" i="2" s="1"/>
  <c r="BZ638" i="2"/>
  <c r="CA638" i="2"/>
  <c r="CB638" i="2"/>
  <c r="CC638" i="2"/>
  <c r="CD638" i="2"/>
  <c r="CE638" i="2"/>
  <c r="CF638" i="2"/>
  <c r="CG638" i="2"/>
  <c r="CH638" i="2"/>
  <c r="CI638" i="2"/>
  <c r="CJ638" i="2"/>
  <c r="CK638" i="2"/>
  <c r="CL638" i="2"/>
  <c r="CN638" i="2"/>
  <c r="CM638" i="2" s="1"/>
  <c r="CP638" i="2"/>
  <c r="CS638" i="2" s="1"/>
  <c r="CO638" i="2" s="1"/>
  <c r="CQ638" i="2"/>
  <c r="CR638" i="2" s="1"/>
  <c r="CU638" i="2"/>
  <c r="CV638" i="2"/>
  <c r="CT638" i="2" s="1"/>
  <c r="CX638" i="2"/>
  <c r="CY638" i="2" a="1"/>
  <c r="CY638" i="2" s="1"/>
  <c r="CZ638" i="2" s="1"/>
  <c r="CW638" i="2" s="1"/>
  <c r="DC638" i="2"/>
  <c r="DD638" i="2" a="1"/>
  <c r="DD638" i="2" s="1"/>
  <c r="DH638" i="2"/>
  <c r="DG638" i="2" s="1"/>
  <c r="DI638" i="2"/>
  <c r="DK638" i="2"/>
  <c r="DJ638" i="2" s="1"/>
  <c r="DL638" i="2"/>
  <c r="DN638" i="2" a="1"/>
  <c r="DN638" i="2" s="1"/>
  <c r="DQ638" i="2" s="1"/>
  <c r="DO638" i="2"/>
  <c r="DP638" i="2" s="1"/>
  <c r="DM638" i="2" s="1"/>
  <c r="DS638" i="2"/>
  <c r="DT638" i="2"/>
  <c r="DR638" i="2" s="1"/>
  <c r="DU638" i="2"/>
  <c r="DV638" i="2"/>
  <c r="DW638" i="2"/>
  <c r="DY638" i="2"/>
  <c r="EA638" i="2" s="1"/>
  <c r="DZ638" i="2"/>
  <c r="EB638" i="2"/>
  <c r="DX638" i="2" s="1"/>
  <c r="EC638" i="2"/>
  <c r="ED638" i="2"/>
  <c r="EE638" i="2"/>
  <c r="EF638" i="2"/>
  <c r="EH638" i="2"/>
  <c r="EG638" i="2" s="1"/>
  <c r="EJ638" i="2"/>
  <c r="C639" i="2"/>
  <c r="H639" i="2"/>
  <c r="G639" i="2" s="1"/>
  <c r="J639" i="2"/>
  <c r="I639" i="2" s="1"/>
  <c r="L639" i="2"/>
  <c r="N639" i="2"/>
  <c r="O639" i="2"/>
  <c r="P639" i="2"/>
  <c r="Q639" i="2"/>
  <c r="S639" i="2"/>
  <c r="T639" i="2"/>
  <c r="R639" i="2" s="1"/>
  <c r="U639" i="2"/>
  <c r="W639" i="2"/>
  <c r="V639" i="2" s="1"/>
  <c r="X639" i="2"/>
  <c r="Y639" i="2"/>
  <c r="AA639" i="2" a="1"/>
  <c r="AA639" i="2"/>
  <c r="AB639" i="2" a="1"/>
  <c r="AB639" i="2"/>
  <c r="AD639" i="2" s="1"/>
  <c r="AC639" i="2"/>
  <c r="Z639" i="2" s="1"/>
  <c r="AF639" i="2" a="1"/>
  <c r="AF639" i="2" s="1"/>
  <c r="AG639" i="2" s="1"/>
  <c r="AE639" i="2" s="1"/>
  <c r="AH639" i="2"/>
  <c r="AI639" i="2"/>
  <c r="AK639" i="2"/>
  <c r="AL639" i="2"/>
  <c r="AJ639" i="2" s="1"/>
  <c r="AM639" i="2"/>
  <c r="AN639" i="2"/>
  <c r="AO639" i="2"/>
  <c r="AQ639" i="2"/>
  <c r="AP639" i="2" s="1"/>
  <c r="AR639" i="2"/>
  <c r="AT639" i="2"/>
  <c r="AS639" i="2" s="1"/>
  <c r="AU639" i="2"/>
  <c r="AW639" i="2"/>
  <c r="AV639" i="2" s="1"/>
  <c r="AX639" i="2"/>
  <c r="AZ639" i="2"/>
  <c r="AY639" i="2" s="1"/>
  <c r="BA639" i="2"/>
  <c r="BB639" i="2"/>
  <c r="BC639" i="2"/>
  <c r="BD639" i="2"/>
  <c r="BF639" i="2"/>
  <c r="BG639" i="2"/>
  <c r="BE639" i="2" s="1"/>
  <c r="BI639" i="2"/>
  <c r="BJ639" i="2"/>
  <c r="BH639" i="2" s="1"/>
  <c r="BL639" i="2" a="1"/>
  <c r="BL639" i="2"/>
  <c r="BM639" i="2" s="1"/>
  <c r="BN639" i="2"/>
  <c r="BP639" i="2"/>
  <c r="BQ639" i="2"/>
  <c r="BR639" i="2"/>
  <c r="BS639" i="2"/>
  <c r="BT639" i="2"/>
  <c r="BU639" i="2"/>
  <c r="BV639" i="2"/>
  <c r="BW639" i="2"/>
  <c r="BK639" i="2" s="1"/>
  <c r="BY639" i="2"/>
  <c r="BX639" i="2" s="1"/>
  <c r="BZ639" i="2"/>
  <c r="CB639" i="2"/>
  <c r="CA639" i="2" s="1"/>
  <c r="CC639" i="2"/>
  <c r="CD639" i="2"/>
  <c r="CF639" i="2" s="1"/>
  <c r="CG639" i="2" s="1"/>
  <c r="CE639" i="2"/>
  <c r="CH639" i="2"/>
  <c r="CJ639" i="2"/>
  <c r="CI639" i="2" s="1"/>
  <c r="CK639" i="2"/>
  <c r="CL639" i="2"/>
  <c r="CM639" i="2"/>
  <c r="CN639" i="2"/>
  <c r="CP639" i="2"/>
  <c r="CR639" i="2" s="1"/>
  <c r="CQ639" i="2"/>
  <c r="CU639" i="2"/>
  <c r="CT639" i="2" s="1"/>
  <c r="CV639" i="2"/>
  <c r="CX639" i="2"/>
  <c r="DA639" i="2" s="1"/>
  <c r="CY639" i="2" a="1"/>
  <c r="CY639" i="2"/>
  <c r="CZ639" i="2" s="1"/>
  <c r="CW639" i="2" s="1"/>
  <c r="DC639" i="2"/>
  <c r="DF639" i="2" s="1"/>
  <c r="DD639" i="2" a="1"/>
  <c r="DD639" i="2" s="1"/>
  <c r="DE639" i="2" s="1"/>
  <c r="DB639" i="2" s="1"/>
  <c r="DH639" i="2"/>
  <c r="DG639" i="2" s="1"/>
  <c r="DI639" i="2"/>
  <c r="DK639" i="2"/>
  <c r="DJ639" i="2" s="1"/>
  <c r="DL639" i="2"/>
  <c r="DN639" i="2" a="1"/>
  <c r="DN639" i="2" s="1"/>
  <c r="DO639" i="2"/>
  <c r="DR639" i="2"/>
  <c r="DS639" i="2"/>
  <c r="DT639" i="2"/>
  <c r="DV639" i="2"/>
  <c r="DW639" i="2"/>
  <c r="DU639" i="2" s="1"/>
  <c r="DX639" i="2"/>
  <c r="DY639" i="2"/>
  <c r="DZ639" i="2"/>
  <c r="EA639" i="2"/>
  <c r="EB639" i="2"/>
  <c r="EC639" i="2"/>
  <c r="ED639" i="2"/>
  <c r="EE639" i="2"/>
  <c r="EF639" i="2"/>
  <c r="EH639" i="2"/>
  <c r="EI639" i="2" s="1"/>
  <c r="C640" i="2"/>
  <c r="H640" i="2"/>
  <c r="G640" i="2" s="1"/>
  <c r="J640" i="2"/>
  <c r="L640" i="2"/>
  <c r="N640" i="2"/>
  <c r="O640" i="2"/>
  <c r="P640" i="2"/>
  <c r="Q640" i="2"/>
  <c r="S640" i="2"/>
  <c r="T640" i="2"/>
  <c r="R640" i="2" s="1"/>
  <c r="U640" i="2"/>
  <c r="W640" i="2"/>
  <c r="X640" i="2"/>
  <c r="Y640" i="2"/>
  <c r="AA640" i="2" a="1"/>
  <c r="AA640" i="2"/>
  <c r="AB640" i="2" a="1"/>
  <c r="AB640" i="2" s="1"/>
  <c r="AD640" i="2" s="1"/>
  <c r="AC640" i="2"/>
  <c r="AF640" i="2" a="1"/>
  <c r="AF640" i="2" s="1"/>
  <c r="AG640" i="2" s="1"/>
  <c r="AH640" i="2"/>
  <c r="AI640" i="2"/>
  <c r="AJ640" i="2"/>
  <c r="AK640" i="2"/>
  <c r="AL640" i="2"/>
  <c r="AN640" i="2"/>
  <c r="AO640" i="2"/>
  <c r="AM640" i="2" s="1"/>
  <c r="AQ640" i="2"/>
  <c r="AR640" i="2"/>
  <c r="AP640" i="2" s="1"/>
  <c r="AS640" i="2"/>
  <c r="AT640" i="2"/>
  <c r="AU640" i="2"/>
  <c r="AW640" i="2"/>
  <c r="AV640" i="2" s="1"/>
  <c r="AX640" i="2"/>
  <c r="AZ640" i="2"/>
  <c r="AY640" i="2" s="1"/>
  <c r="BA640" i="2"/>
  <c r="BC640" i="2"/>
  <c r="BB640" i="2" s="1"/>
  <c r="BD640" i="2"/>
  <c r="BF640" i="2"/>
  <c r="BE640" i="2" s="1"/>
  <c r="BG640" i="2"/>
  <c r="BH640" i="2"/>
  <c r="BI640" i="2"/>
  <c r="BJ640" i="2"/>
  <c r="BL640" i="2" a="1"/>
  <c r="BL640" i="2"/>
  <c r="BN640" i="2" s="1"/>
  <c r="BM640" i="2"/>
  <c r="BP640" i="2"/>
  <c r="BQ640" i="2"/>
  <c r="BR640" i="2"/>
  <c r="BS640" i="2"/>
  <c r="BT640" i="2"/>
  <c r="BU640" i="2"/>
  <c r="BK640" i="2" s="1"/>
  <c r="BV640" i="2"/>
  <c r="BW640" i="2"/>
  <c r="BO640" i="2" s="1"/>
  <c r="BX640" i="2"/>
  <c r="BY640" i="2"/>
  <c r="BZ640" i="2"/>
  <c r="CB640" i="2"/>
  <c r="CC640" i="2"/>
  <c r="CD640" i="2"/>
  <c r="CE640" i="2"/>
  <c r="CF640" i="2" s="1"/>
  <c r="CH640" i="2"/>
  <c r="CJ640" i="2"/>
  <c r="CI640" i="2" s="1"/>
  <c r="CK640" i="2"/>
  <c r="CL640" i="2"/>
  <c r="CM640" i="2"/>
  <c r="CN640" i="2"/>
  <c r="CP640" i="2"/>
  <c r="CQ640" i="2"/>
  <c r="CR640" i="2"/>
  <c r="CS640" i="2"/>
  <c r="CO640" i="2" s="1"/>
  <c r="CU640" i="2"/>
  <c r="CT640" i="2" s="1"/>
  <c r="CV640" i="2"/>
  <c r="CX640" i="2"/>
  <c r="CY640" i="2" a="1"/>
  <c r="CY640" i="2"/>
  <c r="DA640" i="2" s="1"/>
  <c r="CZ640" i="2"/>
  <c r="CW640" i="2" s="1"/>
  <c r="DC640" i="2"/>
  <c r="DF640" i="2" s="1"/>
  <c r="DD640" i="2" a="1"/>
  <c r="DD640" i="2"/>
  <c r="DE640" i="2" s="1"/>
  <c r="DB640" i="2" s="1"/>
  <c r="DH640" i="2"/>
  <c r="DI640" i="2"/>
  <c r="DG640" i="2" s="1"/>
  <c r="DJ640" i="2"/>
  <c r="DK640" i="2"/>
  <c r="DL640" i="2"/>
  <c r="DN640" i="2" a="1"/>
  <c r="DN640" i="2"/>
  <c r="DQ640" i="2" s="1"/>
  <c r="DO640" i="2"/>
  <c r="DP640" i="2"/>
  <c r="DM640" i="2" s="1"/>
  <c r="DS640" i="2"/>
  <c r="DR640" i="2" s="1"/>
  <c r="DT640" i="2"/>
  <c r="DV640" i="2"/>
  <c r="DU640" i="2" s="1"/>
  <c r="DW640" i="2"/>
  <c r="DX640" i="2"/>
  <c r="DY640" i="2"/>
  <c r="DZ640" i="2" s="1"/>
  <c r="EB640" i="2"/>
  <c r="ED640" i="2"/>
  <c r="EC640" i="2" s="1"/>
  <c r="EF640" i="2"/>
  <c r="EG640" i="2"/>
  <c r="EH640" i="2"/>
  <c r="EI640" i="2"/>
  <c r="EJ640" i="2"/>
  <c r="C641" i="2"/>
  <c r="G641" i="2"/>
  <c r="H641" i="2"/>
  <c r="J641" i="2"/>
  <c r="L641" i="2"/>
  <c r="M641" i="2"/>
  <c r="N641" i="2"/>
  <c r="O641" i="2"/>
  <c r="P641" i="2"/>
  <c r="Q641" i="2"/>
  <c r="S641" i="2"/>
  <c r="T641" i="2"/>
  <c r="U641" i="2"/>
  <c r="V641" i="2"/>
  <c r="W641" i="2"/>
  <c r="X641" i="2"/>
  <c r="Y641" i="2"/>
  <c r="AA641" i="2" a="1"/>
  <c r="AA641" i="2" s="1"/>
  <c r="AB641" i="2" a="1"/>
  <c r="AB641" i="2" s="1"/>
  <c r="AC641" i="2"/>
  <c r="AF641" i="2" a="1"/>
  <c r="AF641" i="2"/>
  <c r="AG641" i="2" s="1"/>
  <c r="AH641" i="2"/>
  <c r="AI641" i="2"/>
  <c r="AK641" i="2"/>
  <c r="AL641" i="2"/>
  <c r="AJ641" i="2" s="1"/>
  <c r="AN641" i="2"/>
  <c r="AM641" i="2" s="1"/>
  <c r="AO641" i="2"/>
  <c r="AP641" i="2"/>
  <c r="AQ641" i="2"/>
  <c r="AR641" i="2"/>
  <c r="AT641" i="2"/>
  <c r="AU641" i="2"/>
  <c r="AS641" i="2" s="1"/>
  <c r="AW641" i="2"/>
  <c r="AX641" i="2"/>
  <c r="AV641" i="2" s="1"/>
  <c r="AY641" i="2"/>
  <c r="AZ641" i="2"/>
  <c r="BA641" i="2"/>
  <c r="BC641" i="2"/>
  <c r="BB641" i="2" s="1"/>
  <c r="BD641" i="2"/>
  <c r="BF641" i="2"/>
  <c r="BE641" i="2" s="1"/>
  <c r="BG641" i="2"/>
  <c r="BI641" i="2"/>
  <c r="BH641" i="2" s="1"/>
  <c r="BJ641" i="2"/>
  <c r="BL641" i="2" a="1"/>
  <c r="BL641" i="2" s="1"/>
  <c r="BP641" i="2"/>
  <c r="BQ641" i="2"/>
  <c r="BR641" i="2"/>
  <c r="BS641" i="2"/>
  <c r="BT641" i="2"/>
  <c r="BU641" i="2"/>
  <c r="BO641" i="2" s="1"/>
  <c r="BV641" i="2"/>
  <c r="BW641" i="2"/>
  <c r="BY641" i="2"/>
  <c r="BZ641" i="2"/>
  <c r="BX641" i="2" s="1"/>
  <c r="CB641" i="2"/>
  <c r="CC641" i="2"/>
  <c r="CG641" i="2" s="1"/>
  <c r="CA641" i="2" s="1"/>
  <c r="CD641" i="2"/>
  <c r="CF641" i="2" s="1"/>
  <c r="CE641" i="2"/>
  <c r="CH641" i="2"/>
  <c r="CJ641" i="2"/>
  <c r="CK641" i="2"/>
  <c r="CI641" i="2" s="1"/>
  <c r="CL641" i="2"/>
  <c r="CN641" i="2"/>
  <c r="CM641" i="2" s="1"/>
  <c r="CP641" i="2"/>
  <c r="CR641" i="2" s="1"/>
  <c r="CQ641" i="2"/>
  <c r="CS641" i="2"/>
  <c r="CT641" i="2"/>
  <c r="CU641" i="2"/>
  <c r="CV641" i="2"/>
  <c r="CX641" i="2"/>
  <c r="CY641" i="2" a="1"/>
  <c r="CY641" i="2" s="1"/>
  <c r="DC641" i="2"/>
  <c r="DD641" i="2" a="1"/>
  <c r="DD641" i="2"/>
  <c r="DF641" i="2" s="1"/>
  <c r="DE641" i="2"/>
  <c r="DB641" i="2" s="1"/>
  <c r="DG641" i="2"/>
  <c r="DH641" i="2"/>
  <c r="DI641" i="2"/>
  <c r="DK641" i="2"/>
  <c r="DL641" i="2"/>
  <c r="DJ641" i="2" s="1"/>
  <c r="DN641" i="2" a="1"/>
  <c r="DN641" i="2"/>
  <c r="DQ641" i="2" s="1"/>
  <c r="DO641" i="2"/>
  <c r="DP641" i="2" s="1"/>
  <c r="DM641" i="2" s="1"/>
  <c r="DS641" i="2"/>
  <c r="DR641" i="2" s="1"/>
  <c r="DT641" i="2"/>
  <c r="DV641" i="2"/>
  <c r="DU641" i="2" s="1"/>
  <c r="DW641" i="2"/>
  <c r="DY641" i="2"/>
  <c r="DZ641" i="2" s="1"/>
  <c r="EA641" i="2"/>
  <c r="EB641" i="2"/>
  <c r="DX641" i="2" s="1"/>
  <c r="ED641" i="2"/>
  <c r="EE641" i="2" s="1"/>
  <c r="EG641" i="2"/>
  <c r="EH641" i="2"/>
  <c r="EI641" i="2"/>
  <c r="EJ641" i="2"/>
  <c r="C642" i="2"/>
  <c r="G642" i="2"/>
  <c r="H642" i="2"/>
  <c r="J642" i="2"/>
  <c r="L642" i="2"/>
  <c r="N642" i="2"/>
  <c r="O642" i="2"/>
  <c r="P642" i="2"/>
  <c r="Q642" i="2"/>
  <c r="S642" i="2"/>
  <c r="T642" i="2"/>
  <c r="U642" i="2"/>
  <c r="W642" i="2"/>
  <c r="X642" i="2"/>
  <c r="V642" i="2" s="1"/>
  <c r="Y642" i="2"/>
  <c r="AA642" i="2" a="1"/>
  <c r="AA642" i="2" s="1"/>
  <c r="AD642" i="2" s="1"/>
  <c r="Z642" i="2" s="1"/>
  <c r="AB642" i="2" a="1"/>
  <c r="AB642" i="2"/>
  <c r="AC642" i="2"/>
  <c r="AF642" i="2" a="1"/>
  <c r="AF642" i="2"/>
  <c r="AG642" i="2" s="1"/>
  <c r="AE642" i="2" s="1"/>
  <c r="AH642" i="2"/>
  <c r="AI642" i="2"/>
  <c r="AK642" i="2"/>
  <c r="AL642" i="2"/>
  <c r="AJ642" i="2" s="1"/>
  <c r="AN642" i="2"/>
  <c r="AM642" i="2" s="1"/>
  <c r="AO642" i="2"/>
  <c r="AQ642" i="2"/>
  <c r="AP642" i="2" s="1"/>
  <c r="AR642" i="2"/>
  <c r="AT642" i="2"/>
  <c r="AS642" i="2" s="1"/>
  <c r="AU642" i="2"/>
  <c r="AV642" i="2"/>
  <c r="AW642" i="2"/>
  <c r="AX642" i="2"/>
  <c r="AZ642" i="2"/>
  <c r="BA642" i="2"/>
  <c r="AY642" i="2" s="1"/>
  <c r="BC642" i="2"/>
  <c r="BD642" i="2"/>
  <c r="BB642" i="2" s="1"/>
  <c r="BE642" i="2"/>
  <c r="BF642" i="2"/>
  <c r="BG642" i="2"/>
  <c r="BI642" i="2"/>
  <c r="BH642" i="2" s="1"/>
  <c r="BJ642" i="2"/>
  <c r="BL642" i="2" a="1"/>
  <c r="BL642" i="2" s="1"/>
  <c r="BP642" i="2"/>
  <c r="BQ642" i="2"/>
  <c r="BR642" i="2"/>
  <c r="BS642" i="2"/>
  <c r="BT642" i="2"/>
  <c r="BU642" i="2"/>
  <c r="BV642" i="2"/>
  <c r="BO642" i="2" s="1"/>
  <c r="BW642" i="2"/>
  <c r="BY642" i="2"/>
  <c r="BX642" i="2" s="1"/>
  <c r="BZ642" i="2"/>
  <c r="CA642" i="2"/>
  <c r="CB642" i="2"/>
  <c r="CC642" i="2"/>
  <c r="CD642" i="2"/>
  <c r="CE642" i="2"/>
  <c r="CF642" i="2"/>
  <c r="CG642" i="2"/>
  <c r="CH642" i="2"/>
  <c r="CI642" i="2"/>
  <c r="CJ642" i="2"/>
  <c r="CK642" i="2"/>
  <c r="CL642" i="2"/>
  <c r="CN642" i="2"/>
  <c r="CM642" i="2" s="1"/>
  <c r="CP642" i="2"/>
  <c r="CS642" i="2" s="1"/>
  <c r="CO642" i="2" s="1"/>
  <c r="CQ642" i="2"/>
  <c r="CR642" i="2" s="1"/>
  <c r="CU642" i="2"/>
  <c r="CV642" i="2"/>
  <c r="CT642" i="2" s="1"/>
  <c r="CX642" i="2"/>
  <c r="DA642" i="2" s="1"/>
  <c r="CY642" i="2" a="1"/>
  <c r="CY642" i="2" s="1"/>
  <c r="CZ642" i="2" s="1"/>
  <c r="CW642" i="2" s="1"/>
  <c r="DC642" i="2"/>
  <c r="DD642" i="2" a="1"/>
  <c r="DD642" i="2" s="1"/>
  <c r="DH642" i="2"/>
  <c r="DG642" i="2" s="1"/>
  <c r="DI642" i="2"/>
  <c r="DK642" i="2"/>
  <c r="DJ642" i="2" s="1"/>
  <c r="DL642" i="2"/>
  <c r="DN642" i="2" a="1"/>
  <c r="DN642" i="2" s="1"/>
  <c r="DQ642" i="2" s="1"/>
  <c r="DO642" i="2"/>
  <c r="DS642" i="2"/>
  <c r="DT642" i="2"/>
  <c r="DR642" i="2" s="1"/>
  <c r="DU642" i="2"/>
  <c r="DV642" i="2"/>
  <c r="DW642" i="2"/>
  <c r="DY642" i="2"/>
  <c r="EA642" i="2" s="1"/>
  <c r="DZ642" i="2"/>
  <c r="EB642" i="2"/>
  <c r="DX642" i="2" s="1"/>
  <c r="EC642" i="2"/>
  <c r="ED642" i="2"/>
  <c r="EE642" i="2"/>
  <c r="EF642" i="2"/>
  <c r="EH642" i="2"/>
  <c r="EG642" i="2" s="1"/>
  <c r="EJ642" i="2"/>
  <c r="C643" i="2"/>
  <c r="H643" i="2"/>
  <c r="G643" i="2" s="1"/>
  <c r="J643" i="2"/>
  <c r="L643" i="2"/>
  <c r="N643" i="2"/>
  <c r="O643" i="2"/>
  <c r="P643" i="2"/>
  <c r="Q643" i="2"/>
  <c r="S643" i="2"/>
  <c r="T643" i="2"/>
  <c r="R643" i="2" s="1"/>
  <c r="U643" i="2"/>
  <c r="W643" i="2"/>
  <c r="X643" i="2"/>
  <c r="Y643" i="2"/>
  <c r="AA643" i="2" a="1"/>
  <c r="AA643" i="2"/>
  <c r="AB643" i="2" a="1"/>
  <c r="AB643" i="2"/>
  <c r="AD643" i="2" s="1"/>
  <c r="AC643" i="2"/>
  <c r="AF643" i="2" a="1"/>
  <c r="AF643" i="2" s="1"/>
  <c r="AG643" i="2" s="1"/>
  <c r="AE643" i="2" s="1"/>
  <c r="AH643" i="2"/>
  <c r="AI643" i="2"/>
  <c r="AK643" i="2"/>
  <c r="AL643" i="2"/>
  <c r="AJ643" i="2" s="1"/>
  <c r="AM643" i="2"/>
  <c r="AN643" i="2"/>
  <c r="AO643" i="2"/>
  <c r="AQ643" i="2"/>
  <c r="AP643" i="2" s="1"/>
  <c r="AR643" i="2"/>
  <c r="AT643" i="2"/>
  <c r="AS643" i="2" s="1"/>
  <c r="AU643" i="2"/>
  <c r="AW643" i="2"/>
  <c r="AV643" i="2" s="1"/>
  <c r="AX643" i="2"/>
  <c r="AZ643" i="2"/>
  <c r="AY643" i="2" s="1"/>
  <c r="BA643" i="2"/>
  <c r="BB643" i="2"/>
  <c r="BC643" i="2"/>
  <c r="BD643" i="2"/>
  <c r="BF643" i="2"/>
  <c r="BG643" i="2"/>
  <c r="BE643" i="2" s="1"/>
  <c r="BI643" i="2"/>
  <c r="BJ643" i="2"/>
  <c r="BH643" i="2" s="1"/>
  <c r="BL643" i="2" a="1"/>
  <c r="BL643" i="2"/>
  <c r="BM643" i="2" s="1"/>
  <c r="BN643" i="2"/>
  <c r="BP643" i="2"/>
  <c r="BQ643" i="2"/>
  <c r="BR643" i="2"/>
  <c r="BS643" i="2"/>
  <c r="BT643" i="2"/>
  <c r="BU643" i="2"/>
  <c r="BV643" i="2"/>
  <c r="BW643" i="2"/>
  <c r="BK643" i="2" s="1"/>
  <c r="BY643" i="2"/>
  <c r="BX643" i="2" s="1"/>
  <c r="BZ643" i="2"/>
  <c r="CB643" i="2"/>
  <c r="CC643" i="2"/>
  <c r="CD643" i="2"/>
  <c r="CF643" i="2" s="1"/>
  <c r="CG643" i="2" s="1"/>
  <c r="CE643" i="2"/>
  <c r="CH643" i="2"/>
  <c r="CJ643" i="2"/>
  <c r="CI643" i="2" s="1"/>
  <c r="CK643" i="2"/>
  <c r="CL643" i="2"/>
  <c r="CM643" i="2"/>
  <c r="CN643" i="2"/>
  <c r="CP643" i="2"/>
  <c r="CR643" i="2" s="1"/>
  <c r="CQ643" i="2"/>
  <c r="CU643" i="2"/>
  <c r="CT643" i="2" s="1"/>
  <c r="CV643" i="2"/>
  <c r="CX643" i="2"/>
  <c r="DA643" i="2" s="1"/>
  <c r="CY643" i="2" a="1"/>
  <c r="CY643" i="2"/>
  <c r="CZ643" i="2" s="1"/>
  <c r="CW643" i="2" s="1"/>
  <c r="DC643" i="2"/>
  <c r="DF643" i="2" s="1"/>
  <c r="DD643" i="2" a="1"/>
  <c r="DD643" i="2" s="1"/>
  <c r="DE643" i="2" s="1"/>
  <c r="DB643" i="2" s="1"/>
  <c r="DH643" i="2"/>
  <c r="DG643" i="2" s="1"/>
  <c r="DI643" i="2"/>
  <c r="DK643" i="2"/>
  <c r="DJ643" i="2" s="1"/>
  <c r="DL643" i="2"/>
  <c r="DN643" i="2" a="1"/>
  <c r="DN643" i="2" s="1"/>
  <c r="DO643" i="2"/>
  <c r="DR643" i="2"/>
  <c r="DS643" i="2"/>
  <c r="DT643" i="2"/>
  <c r="DV643" i="2"/>
  <c r="DW643" i="2"/>
  <c r="DU643" i="2" s="1"/>
  <c r="DX643" i="2"/>
  <c r="DY643" i="2"/>
  <c r="DZ643" i="2"/>
  <c r="EA643" i="2"/>
  <c r="EB643" i="2"/>
  <c r="EC643" i="2"/>
  <c r="ED643" i="2"/>
  <c r="EE643" i="2"/>
  <c r="EF643" i="2"/>
  <c r="EH643" i="2"/>
  <c r="EI643" i="2" s="1"/>
  <c r="C644" i="2"/>
  <c r="H644" i="2"/>
  <c r="G644" i="2" s="1"/>
  <c r="J644" i="2"/>
  <c r="L644" i="2"/>
  <c r="N644" i="2"/>
  <c r="O644" i="2"/>
  <c r="P644" i="2"/>
  <c r="Q644" i="2"/>
  <c r="S644" i="2"/>
  <c r="T644" i="2"/>
  <c r="R644" i="2" s="1"/>
  <c r="U644" i="2"/>
  <c r="W644" i="2"/>
  <c r="X644" i="2"/>
  <c r="Y644" i="2"/>
  <c r="AA644" i="2" a="1"/>
  <c r="AA644" i="2"/>
  <c r="AB644" i="2" a="1"/>
  <c r="AB644" i="2" s="1"/>
  <c r="AD644" i="2" s="1"/>
  <c r="AC644" i="2"/>
  <c r="AF644" i="2" a="1"/>
  <c r="AF644" i="2" s="1"/>
  <c r="AG644" i="2" s="1"/>
  <c r="AH644" i="2"/>
  <c r="AI644" i="2"/>
  <c r="AJ644" i="2"/>
  <c r="AK644" i="2"/>
  <c r="AL644" i="2"/>
  <c r="AN644" i="2"/>
  <c r="AO644" i="2"/>
  <c r="AM644" i="2" s="1"/>
  <c r="AQ644" i="2"/>
  <c r="AR644" i="2"/>
  <c r="AP644" i="2" s="1"/>
  <c r="AS644" i="2"/>
  <c r="AT644" i="2"/>
  <c r="AU644" i="2"/>
  <c r="AW644" i="2"/>
  <c r="AV644" i="2" s="1"/>
  <c r="AX644" i="2"/>
  <c r="AZ644" i="2"/>
  <c r="AY644" i="2" s="1"/>
  <c r="BA644" i="2"/>
  <c r="BC644" i="2"/>
  <c r="BB644" i="2" s="1"/>
  <c r="BD644" i="2"/>
  <c r="BF644" i="2"/>
  <c r="BE644" i="2" s="1"/>
  <c r="BG644" i="2"/>
  <c r="BH644" i="2"/>
  <c r="BI644" i="2"/>
  <c r="BJ644" i="2"/>
  <c r="BL644" i="2" a="1"/>
  <c r="BL644" i="2"/>
  <c r="BN644" i="2" s="1"/>
  <c r="BM644" i="2"/>
  <c r="BP644" i="2"/>
  <c r="BQ644" i="2"/>
  <c r="BR644" i="2"/>
  <c r="BS644" i="2"/>
  <c r="BT644" i="2"/>
  <c r="BU644" i="2"/>
  <c r="BK644" i="2" s="1"/>
  <c r="BV644" i="2"/>
  <c r="BW644" i="2"/>
  <c r="BO644" i="2" s="1"/>
  <c r="BX644" i="2"/>
  <c r="BY644" i="2"/>
  <c r="BZ644" i="2"/>
  <c r="CB644" i="2"/>
  <c r="CA644" i="2" s="1"/>
  <c r="CC644" i="2"/>
  <c r="CG644" i="2" s="1"/>
  <c r="CD644" i="2"/>
  <c r="CE644" i="2"/>
  <c r="CF644" i="2" s="1"/>
  <c r="CH644" i="2"/>
  <c r="CJ644" i="2"/>
  <c r="CI644" i="2" s="1"/>
  <c r="CK644" i="2"/>
  <c r="CL644" i="2"/>
  <c r="CM644" i="2"/>
  <c r="CN644" i="2"/>
  <c r="CP644" i="2"/>
  <c r="CQ644" i="2"/>
  <c r="CR644" i="2"/>
  <c r="CS644" i="2"/>
  <c r="CO644" i="2" s="1"/>
  <c r="CU644" i="2"/>
  <c r="CT644" i="2" s="1"/>
  <c r="CV644" i="2"/>
  <c r="CX644" i="2"/>
  <c r="CY644" i="2" a="1"/>
  <c r="CY644" i="2"/>
  <c r="DA644" i="2" s="1"/>
  <c r="CZ644" i="2"/>
  <c r="CW644" i="2" s="1"/>
  <c r="DC644" i="2"/>
  <c r="DF644" i="2" s="1"/>
  <c r="DD644" i="2" a="1"/>
  <c r="DD644" i="2"/>
  <c r="DE644" i="2" s="1"/>
  <c r="DB644" i="2" s="1"/>
  <c r="DH644" i="2"/>
  <c r="DI644" i="2"/>
  <c r="DG644" i="2" s="1"/>
  <c r="DJ644" i="2"/>
  <c r="DK644" i="2"/>
  <c r="DL644" i="2"/>
  <c r="DN644" i="2" a="1"/>
  <c r="DN644" i="2"/>
  <c r="DQ644" i="2" s="1"/>
  <c r="DO644" i="2"/>
  <c r="DP644" i="2"/>
  <c r="DM644" i="2" s="1"/>
  <c r="DS644" i="2"/>
  <c r="DR644" i="2" s="1"/>
  <c r="DT644" i="2"/>
  <c r="DV644" i="2"/>
  <c r="DU644" i="2" s="1"/>
  <c r="DW644" i="2"/>
  <c r="DX644" i="2"/>
  <c r="DY644" i="2"/>
  <c r="DZ644" i="2" s="1"/>
  <c r="EB644" i="2"/>
  <c r="ED644" i="2"/>
  <c r="EC644" i="2" s="1"/>
  <c r="EF644" i="2"/>
  <c r="EG644" i="2"/>
  <c r="EH644" i="2"/>
  <c r="EI644" i="2"/>
  <c r="EJ644" i="2"/>
  <c r="C645" i="2"/>
  <c r="G645" i="2"/>
  <c r="H645" i="2"/>
  <c r="J645" i="2"/>
  <c r="L645" i="2"/>
  <c r="N645" i="2"/>
  <c r="O645" i="2"/>
  <c r="P645" i="2"/>
  <c r="M645" i="2" s="1"/>
  <c r="Q645" i="2"/>
  <c r="S645" i="2"/>
  <c r="R645" i="2" s="1"/>
  <c r="T645" i="2"/>
  <c r="U645" i="2"/>
  <c r="W645" i="2"/>
  <c r="X645" i="2"/>
  <c r="V645" i="2" s="1"/>
  <c r="Y645" i="2"/>
  <c r="AA645" i="2" a="1"/>
  <c r="AA645" i="2" s="1"/>
  <c r="AB645" i="2" a="1"/>
  <c r="AB645" i="2" s="1"/>
  <c r="AC645" i="2"/>
  <c r="AF645" i="2" a="1"/>
  <c r="AF645" i="2"/>
  <c r="AG645" i="2" s="1"/>
  <c r="AH645" i="2"/>
  <c r="AI645" i="2"/>
  <c r="AK645" i="2"/>
  <c r="AL645" i="2"/>
  <c r="AJ645" i="2" s="1"/>
  <c r="AN645" i="2"/>
  <c r="AM645" i="2" s="1"/>
  <c r="AO645" i="2"/>
  <c r="AP645" i="2"/>
  <c r="AQ645" i="2"/>
  <c r="AR645" i="2"/>
  <c r="AT645" i="2"/>
  <c r="AU645" i="2"/>
  <c r="AS645" i="2" s="1"/>
  <c r="AW645" i="2"/>
  <c r="AX645" i="2"/>
  <c r="AV645" i="2" s="1"/>
  <c r="AY645" i="2"/>
  <c r="AZ645" i="2"/>
  <c r="BA645" i="2"/>
  <c r="BC645" i="2"/>
  <c r="BB645" i="2" s="1"/>
  <c r="BD645" i="2"/>
  <c r="BF645" i="2"/>
  <c r="BE645" i="2" s="1"/>
  <c r="BG645" i="2"/>
  <c r="BI645" i="2"/>
  <c r="BH645" i="2" s="1"/>
  <c r="BJ645" i="2"/>
  <c r="BL645" i="2" a="1"/>
  <c r="BL645" i="2" s="1"/>
  <c r="BP645" i="2"/>
  <c r="BQ645" i="2"/>
  <c r="BR645" i="2"/>
  <c r="BS645" i="2"/>
  <c r="BT645" i="2"/>
  <c r="BU645" i="2"/>
  <c r="BO645" i="2" s="1"/>
  <c r="BV645" i="2"/>
  <c r="BW645" i="2"/>
  <c r="BY645" i="2"/>
  <c r="BZ645" i="2"/>
  <c r="BX645" i="2" s="1"/>
  <c r="CB645" i="2"/>
  <c r="CC645" i="2"/>
  <c r="CD645" i="2"/>
  <c r="CF645" i="2" s="1"/>
  <c r="CE645" i="2"/>
  <c r="CH645" i="2"/>
  <c r="CJ645" i="2"/>
  <c r="CK645" i="2"/>
  <c r="CI645" i="2" s="1"/>
  <c r="CL645" i="2"/>
  <c r="CN645" i="2"/>
  <c r="CM645" i="2" s="1"/>
  <c r="CP645" i="2"/>
  <c r="CR645" i="2" s="1"/>
  <c r="CQ645" i="2"/>
  <c r="CS645" i="2"/>
  <c r="CO645" i="2" s="1"/>
  <c r="CT645" i="2"/>
  <c r="CU645" i="2"/>
  <c r="CV645" i="2"/>
  <c r="CX645" i="2"/>
  <c r="CY645" i="2" a="1"/>
  <c r="CY645" i="2" s="1"/>
  <c r="DC645" i="2"/>
  <c r="DD645" i="2" a="1"/>
  <c r="DD645" i="2"/>
  <c r="DF645" i="2" s="1"/>
  <c r="DE645" i="2"/>
  <c r="DB645" i="2" s="1"/>
  <c r="DG645" i="2"/>
  <c r="DH645" i="2"/>
  <c r="DI645" i="2"/>
  <c r="DK645" i="2"/>
  <c r="DL645" i="2"/>
  <c r="DJ645" i="2" s="1"/>
  <c r="DN645" i="2" a="1"/>
  <c r="DN645" i="2"/>
  <c r="DQ645" i="2" s="1"/>
  <c r="DO645" i="2"/>
  <c r="DP645" i="2" s="1"/>
  <c r="DM645" i="2" s="1"/>
  <c r="DS645" i="2"/>
  <c r="DR645" i="2" s="1"/>
  <c r="DT645" i="2"/>
  <c r="DV645" i="2"/>
  <c r="DU645" i="2" s="1"/>
  <c r="DW645" i="2"/>
  <c r="DY645" i="2"/>
  <c r="DZ645" i="2" s="1"/>
  <c r="EA645" i="2"/>
  <c r="EB645" i="2"/>
  <c r="DX645" i="2" s="1"/>
  <c r="ED645" i="2"/>
  <c r="EE645" i="2" s="1"/>
  <c r="EG645" i="2"/>
  <c r="EH645" i="2"/>
  <c r="EI645" i="2"/>
  <c r="EJ645" i="2"/>
  <c r="C646" i="2"/>
  <c r="G646" i="2"/>
  <c r="H646" i="2"/>
  <c r="J646" i="2"/>
  <c r="L646" i="2"/>
  <c r="N646" i="2"/>
  <c r="O646" i="2"/>
  <c r="P646" i="2"/>
  <c r="Q646" i="2"/>
  <c r="S646" i="2"/>
  <c r="T646" i="2"/>
  <c r="U646" i="2"/>
  <c r="W646" i="2"/>
  <c r="X646" i="2"/>
  <c r="V646" i="2" s="1"/>
  <c r="Y646" i="2"/>
  <c r="AA646" i="2" a="1"/>
  <c r="AA646" i="2" s="1"/>
  <c r="AD646" i="2" s="1"/>
  <c r="Z646" i="2" s="1"/>
  <c r="AB646" i="2" a="1"/>
  <c r="AB646" i="2"/>
  <c r="AC646" i="2"/>
  <c r="AF646" i="2" a="1"/>
  <c r="AF646" i="2"/>
  <c r="AG646" i="2" s="1"/>
  <c r="AE646" i="2" s="1"/>
  <c r="AH646" i="2"/>
  <c r="AI646" i="2"/>
  <c r="AK646" i="2"/>
  <c r="AL646" i="2"/>
  <c r="AJ646" i="2" s="1"/>
  <c r="AN646" i="2"/>
  <c r="AM646" i="2" s="1"/>
  <c r="AO646" i="2"/>
  <c r="AQ646" i="2"/>
  <c r="AP646" i="2" s="1"/>
  <c r="AR646" i="2"/>
  <c r="AT646" i="2"/>
  <c r="AS646" i="2" s="1"/>
  <c r="AU646" i="2"/>
  <c r="AV646" i="2"/>
  <c r="AW646" i="2"/>
  <c r="AX646" i="2"/>
  <c r="AZ646" i="2"/>
  <c r="BA646" i="2"/>
  <c r="AY646" i="2" s="1"/>
  <c r="BC646" i="2"/>
  <c r="BD646" i="2"/>
  <c r="BB646" i="2" s="1"/>
  <c r="BE646" i="2"/>
  <c r="BF646" i="2"/>
  <c r="BG646" i="2"/>
  <c r="BI646" i="2"/>
  <c r="BH646" i="2" s="1"/>
  <c r="BJ646" i="2"/>
  <c r="BL646" i="2" a="1"/>
  <c r="BL646" i="2" s="1"/>
  <c r="BP646" i="2"/>
  <c r="BQ646" i="2"/>
  <c r="BR646" i="2"/>
  <c r="BS646" i="2"/>
  <c r="BT646" i="2"/>
  <c r="BU646" i="2"/>
  <c r="BV646" i="2"/>
  <c r="BO646" i="2" s="1"/>
  <c r="BW646" i="2"/>
  <c r="BY646" i="2"/>
  <c r="BX646" i="2" s="1"/>
  <c r="BZ646" i="2"/>
  <c r="CA646" i="2"/>
  <c r="CB646" i="2"/>
  <c r="CC646" i="2"/>
  <c r="CD646" i="2"/>
  <c r="CE646" i="2"/>
  <c r="CF646" i="2"/>
  <c r="CG646" i="2"/>
  <c r="CH646" i="2"/>
  <c r="CI646" i="2"/>
  <c r="CJ646" i="2"/>
  <c r="CK646" i="2"/>
  <c r="CL646" i="2"/>
  <c r="CN646" i="2"/>
  <c r="CM646" i="2" s="1"/>
  <c r="CP646" i="2"/>
  <c r="CS646" i="2" s="1"/>
  <c r="CQ646" i="2"/>
  <c r="CR646" i="2" s="1"/>
  <c r="CU646" i="2"/>
  <c r="CV646" i="2"/>
  <c r="CT646" i="2" s="1"/>
  <c r="CX646" i="2"/>
  <c r="DA646" i="2" s="1"/>
  <c r="CY646" i="2" a="1"/>
  <c r="CY646" i="2" s="1"/>
  <c r="CZ646" i="2" s="1"/>
  <c r="CW646" i="2" s="1"/>
  <c r="DC646" i="2"/>
  <c r="DD646" i="2" a="1"/>
  <c r="DD646" i="2" s="1"/>
  <c r="DH646" i="2"/>
  <c r="DG646" i="2" s="1"/>
  <c r="DI646" i="2"/>
  <c r="DK646" i="2"/>
  <c r="DJ646" i="2" s="1"/>
  <c r="DL646" i="2"/>
  <c r="DN646" i="2" a="1"/>
  <c r="DN646" i="2" s="1"/>
  <c r="DQ646" i="2" s="1"/>
  <c r="DO646" i="2"/>
  <c r="DS646" i="2"/>
  <c r="DT646" i="2"/>
  <c r="DR646" i="2" s="1"/>
  <c r="DU646" i="2"/>
  <c r="DV646" i="2"/>
  <c r="DW646" i="2"/>
  <c r="DY646" i="2"/>
  <c r="EA646" i="2" s="1"/>
  <c r="DZ646" i="2"/>
  <c r="EB646" i="2"/>
  <c r="DX646" i="2" s="1"/>
  <c r="EC646" i="2"/>
  <c r="ED646" i="2"/>
  <c r="EE646" i="2"/>
  <c r="EF646" i="2"/>
  <c r="EH646" i="2"/>
  <c r="EG646" i="2" s="1"/>
  <c r="EJ646" i="2"/>
  <c r="C647" i="2"/>
  <c r="H647" i="2"/>
  <c r="G647" i="2" s="1"/>
  <c r="J647" i="2"/>
  <c r="I647" i="2" s="1"/>
  <c r="L647" i="2"/>
  <c r="N647" i="2"/>
  <c r="O647" i="2"/>
  <c r="P647" i="2"/>
  <c r="Q647" i="2"/>
  <c r="R647" i="2"/>
  <c r="S647" i="2"/>
  <c r="T647" i="2"/>
  <c r="U647" i="2"/>
  <c r="W647" i="2"/>
  <c r="X647" i="2"/>
  <c r="Y647" i="2"/>
  <c r="AA647" i="2" a="1"/>
  <c r="AA647" i="2"/>
  <c r="AB647" i="2" a="1"/>
  <c r="AB647" i="2"/>
  <c r="AD647" i="2" s="1"/>
  <c r="AC647" i="2"/>
  <c r="Z647" i="2" s="1"/>
  <c r="AF647" i="2" a="1"/>
  <c r="AF647" i="2" s="1"/>
  <c r="AG647" i="2" s="1"/>
  <c r="AE647" i="2" s="1"/>
  <c r="AH647" i="2"/>
  <c r="AI647" i="2"/>
  <c r="AK647" i="2"/>
  <c r="AL647" i="2"/>
  <c r="AJ647" i="2" s="1"/>
  <c r="AM647" i="2"/>
  <c r="AN647" i="2"/>
  <c r="AO647" i="2"/>
  <c r="AQ647" i="2"/>
  <c r="AP647" i="2" s="1"/>
  <c r="AR647" i="2"/>
  <c r="AT647" i="2"/>
  <c r="AS647" i="2" s="1"/>
  <c r="AU647" i="2"/>
  <c r="AW647" i="2"/>
  <c r="AV647" i="2" s="1"/>
  <c r="AX647" i="2"/>
  <c r="AZ647" i="2"/>
  <c r="AY647" i="2" s="1"/>
  <c r="BA647" i="2"/>
  <c r="BB647" i="2"/>
  <c r="BC647" i="2"/>
  <c r="BD647" i="2"/>
  <c r="BF647" i="2"/>
  <c r="BG647" i="2"/>
  <c r="BE647" i="2" s="1"/>
  <c r="BI647" i="2"/>
  <c r="BJ647" i="2"/>
  <c r="BH647" i="2" s="1"/>
  <c r="BL647" i="2" a="1"/>
  <c r="BL647" i="2"/>
  <c r="BM647" i="2" s="1"/>
  <c r="BN647" i="2"/>
  <c r="BP647" i="2"/>
  <c r="BQ647" i="2"/>
  <c r="BR647" i="2"/>
  <c r="BS647" i="2"/>
  <c r="BT647" i="2"/>
  <c r="BU647" i="2"/>
  <c r="BV647" i="2"/>
  <c r="BW647" i="2"/>
  <c r="BK647" i="2" s="1"/>
  <c r="BY647" i="2"/>
  <c r="BX647" i="2" s="1"/>
  <c r="BZ647" i="2"/>
  <c r="CB647" i="2"/>
  <c r="CA647" i="2" s="1"/>
  <c r="CC647" i="2"/>
  <c r="CD647" i="2"/>
  <c r="CF647" i="2" s="1"/>
  <c r="CG647" i="2" s="1"/>
  <c r="CE647" i="2"/>
  <c r="CH647" i="2"/>
  <c r="CJ647" i="2"/>
  <c r="CI647" i="2" s="1"/>
  <c r="CK647" i="2"/>
  <c r="CL647" i="2"/>
  <c r="CM647" i="2"/>
  <c r="CN647" i="2"/>
  <c r="CP647" i="2"/>
  <c r="CR647" i="2" s="1"/>
  <c r="CQ647" i="2"/>
  <c r="CU647" i="2"/>
  <c r="CT647" i="2" s="1"/>
  <c r="CV647" i="2"/>
  <c r="CX647" i="2"/>
  <c r="DA647" i="2" s="1"/>
  <c r="CY647" i="2" a="1"/>
  <c r="CY647" i="2"/>
  <c r="CZ647" i="2" s="1"/>
  <c r="CW647" i="2" s="1"/>
  <c r="DC647" i="2"/>
  <c r="DF647" i="2" s="1"/>
  <c r="DD647" i="2" a="1"/>
  <c r="DD647" i="2" s="1"/>
  <c r="DE647" i="2" s="1"/>
  <c r="DB647" i="2" s="1"/>
  <c r="DH647" i="2"/>
  <c r="DG647" i="2" s="1"/>
  <c r="DI647" i="2"/>
  <c r="DK647" i="2"/>
  <c r="DJ647" i="2" s="1"/>
  <c r="DL647" i="2"/>
  <c r="DN647" i="2" a="1"/>
  <c r="DN647" i="2" s="1"/>
  <c r="DO647" i="2"/>
  <c r="DR647" i="2"/>
  <c r="DS647" i="2"/>
  <c r="DT647" i="2"/>
  <c r="DV647" i="2"/>
  <c r="DW647" i="2"/>
  <c r="DU647" i="2" s="1"/>
  <c r="DX647" i="2"/>
  <c r="DY647" i="2"/>
  <c r="DZ647" i="2"/>
  <c r="EA647" i="2"/>
  <c r="EB647" i="2"/>
  <c r="EC647" i="2"/>
  <c r="ED647" i="2"/>
  <c r="EE647" i="2"/>
  <c r="EF647" i="2"/>
  <c r="EH647" i="2"/>
  <c r="EI647" i="2" s="1"/>
  <c r="C648" i="2"/>
  <c r="H648" i="2"/>
  <c r="G648" i="2" s="1"/>
  <c r="J648" i="2"/>
  <c r="I648" i="2"/>
  <c r="L648" i="2"/>
  <c r="N648" i="2"/>
  <c r="O648" i="2"/>
  <c r="M648" i="2" s="1"/>
  <c r="P648" i="2"/>
  <c r="Q648" i="2"/>
  <c r="S648" i="2"/>
  <c r="T648" i="2"/>
  <c r="R648" i="2" s="1"/>
  <c r="U648" i="2"/>
  <c r="W648" i="2"/>
  <c r="X648" i="2"/>
  <c r="Y648" i="2"/>
  <c r="AA648" i="2" a="1"/>
  <c r="AA648" i="2"/>
  <c r="AB648" i="2" a="1"/>
  <c r="AB648" i="2" s="1"/>
  <c r="AD648" i="2" s="1"/>
  <c r="AC648" i="2"/>
  <c r="AF648" i="2" a="1"/>
  <c r="AF648" i="2" s="1"/>
  <c r="AG648" i="2" s="1"/>
  <c r="AH648" i="2"/>
  <c r="AI648" i="2"/>
  <c r="AE648" i="2" s="1"/>
  <c r="AJ648" i="2"/>
  <c r="AK648" i="2"/>
  <c r="AL648" i="2"/>
  <c r="AN648" i="2"/>
  <c r="AO648" i="2"/>
  <c r="AM648" i="2" s="1"/>
  <c r="AQ648" i="2"/>
  <c r="AR648" i="2"/>
  <c r="AP648" i="2" s="1"/>
  <c r="AS648" i="2"/>
  <c r="AT648" i="2"/>
  <c r="AU648" i="2"/>
  <c r="AW648" i="2"/>
  <c r="AV648" i="2" s="1"/>
  <c r="AX648" i="2"/>
  <c r="AZ648" i="2"/>
  <c r="AY648" i="2" s="1"/>
  <c r="BA648" i="2"/>
  <c r="BC648" i="2"/>
  <c r="BB648" i="2" s="1"/>
  <c r="BD648" i="2"/>
  <c r="BF648" i="2"/>
  <c r="BE648" i="2" s="1"/>
  <c r="BG648" i="2"/>
  <c r="BH648" i="2"/>
  <c r="BI648" i="2"/>
  <c r="BJ648" i="2"/>
  <c r="BL648" i="2" a="1"/>
  <c r="BL648" i="2"/>
  <c r="BN648" i="2" s="1"/>
  <c r="BM648" i="2"/>
  <c r="BP648" i="2"/>
  <c r="BQ648" i="2"/>
  <c r="BR648" i="2"/>
  <c r="BS648" i="2"/>
  <c r="BT648" i="2"/>
  <c r="BU648" i="2"/>
  <c r="BK648" i="2" s="1"/>
  <c r="BV648" i="2"/>
  <c r="BW648" i="2"/>
  <c r="BO648" i="2" s="1"/>
  <c r="BX648" i="2"/>
  <c r="BY648" i="2"/>
  <c r="BZ648" i="2"/>
  <c r="CB648" i="2"/>
  <c r="CC648" i="2"/>
  <c r="CD648" i="2"/>
  <c r="CE648" i="2"/>
  <c r="CF648" i="2" s="1"/>
  <c r="CH648" i="2"/>
  <c r="CJ648" i="2"/>
  <c r="CI648" i="2" s="1"/>
  <c r="CK648" i="2"/>
  <c r="CL648" i="2"/>
  <c r="CM648" i="2"/>
  <c r="CN648" i="2"/>
  <c r="CP648" i="2"/>
  <c r="CQ648" i="2"/>
  <c r="CR648" i="2"/>
  <c r="CS648" i="2"/>
  <c r="CO648" i="2" s="1"/>
  <c r="CU648" i="2"/>
  <c r="CT648" i="2" s="1"/>
  <c r="CV648" i="2"/>
  <c r="CX648" i="2"/>
  <c r="CY648" i="2" a="1"/>
  <c r="CY648" i="2"/>
  <c r="DA648" i="2" s="1"/>
  <c r="CZ648" i="2"/>
  <c r="CW648" i="2" s="1"/>
  <c r="DC648" i="2"/>
  <c r="DF648" i="2" s="1"/>
  <c r="DD648" i="2" a="1"/>
  <c r="DD648" i="2"/>
  <c r="DE648" i="2" s="1"/>
  <c r="DB648" i="2" s="1"/>
  <c r="DH648" i="2"/>
  <c r="DI648" i="2"/>
  <c r="DG648" i="2" s="1"/>
  <c r="DJ648" i="2"/>
  <c r="DK648" i="2"/>
  <c r="DL648" i="2"/>
  <c r="DN648" i="2" a="1"/>
  <c r="DN648" i="2"/>
  <c r="DQ648" i="2" s="1"/>
  <c r="DO648" i="2"/>
  <c r="DP648" i="2"/>
  <c r="DM648" i="2" s="1"/>
  <c r="DS648" i="2"/>
  <c r="DR648" i="2" s="1"/>
  <c r="DT648" i="2"/>
  <c r="DV648" i="2"/>
  <c r="DU648" i="2" s="1"/>
  <c r="DW648" i="2"/>
  <c r="DX648" i="2"/>
  <c r="DY648" i="2"/>
  <c r="DZ648" i="2" s="1"/>
  <c r="EB648" i="2"/>
  <c r="ED648" i="2"/>
  <c r="EC648" i="2" s="1"/>
  <c r="EF648" i="2"/>
  <c r="EG648" i="2"/>
  <c r="EH648" i="2"/>
  <c r="EI648" i="2"/>
  <c r="EJ648" i="2"/>
  <c r="C649" i="2"/>
  <c r="G649" i="2"/>
  <c r="H649" i="2"/>
  <c r="J649" i="2"/>
  <c r="L649" i="2"/>
  <c r="M649" i="2"/>
  <c r="N649" i="2"/>
  <c r="O649" i="2"/>
  <c r="P649" i="2"/>
  <c r="Q649" i="2"/>
  <c r="S649" i="2"/>
  <c r="T649" i="2"/>
  <c r="U649" i="2"/>
  <c r="V649" i="2"/>
  <c r="W649" i="2"/>
  <c r="X649" i="2"/>
  <c r="Y649" i="2"/>
  <c r="AA649" i="2" a="1"/>
  <c r="AA649" i="2" s="1"/>
  <c r="AB649" i="2" a="1"/>
  <c r="AB649" i="2" s="1"/>
  <c r="AC649" i="2"/>
  <c r="AF649" i="2" a="1"/>
  <c r="AF649" i="2"/>
  <c r="AG649" i="2" s="1"/>
  <c r="AH649" i="2"/>
  <c r="AI649" i="2"/>
  <c r="AE649" i="2" s="1"/>
  <c r="AK649" i="2"/>
  <c r="AL649" i="2"/>
  <c r="AJ649" i="2" s="1"/>
  <c r="AN649" i="2"/>
  <c r="AM649" i="2" s="1"/>
  <c r="AO649" i="2"/>
  <c r="AP649" i="2"/>
  <c r="AQ649" i="2"/>
  <c r="AR649" i="2"/>
  <c r="AT649" i="2"/>
  <c r="AU649" i="2"/>
  <c r="AS649" i="2" s="1"/>
  <c r="AW649" i="2"/>
  <c r="AX649" i="2"/>
  <c r="AV649" i="2" s="1"/>
  <c r="AY649" i="2"/>
  <c r="AZ649" i="2"/>
  <c r="BA649" i="2"/>
  <c r="BC649" i="2"/>
  <c r="BB649" i="2" s="1"/>
  <c r="BD649" i="2"/>
  <c r="BF649" i="2"/>
  <c r="BE649" i="2" s="1"/>
  <c r="BG649" i="2"/>
  <c r="BI649" i="2"/>
  <c r="BH649" i="2" s="1"/>
  <c r="BJ649" i="2"/>
  <c r="BL649" i="2" a="1"/>
  <c r="BL649" i="2" s="1"/>
  <c r="BP649" i="2"/>
  <c r="BQ649" i="2"/>
  <c r="BR649" i="2"/>
  <c r="BS649" i="2"/>
  <c r="BT649" i="2"/>
  <c r="BU649" i="2"/>
  <c r="BO649" i="2" s="1"/>
  <c r="BV649" i="2"/>
  <c r="BW649" i="2"/>
  <c r="BY649" i="2"/>
  <c r="BZ649" i="2"/>
  <c r="BX649" i="2" s="1"/>
  <c r="CB649" i="2"/>
  <c r="CC649" i="2"/>
  <c r="CG649" i="2" s="1"/>
  <c r="CA649" i="2" s="1"/>
  <c r="CD649" i="2"/>
  <c r="CF649" i="2" s="1"/>
  <c r="CE649" i="2"/>
  <c r="CH649" i="2"/>
  <c r="CJ649" i="2"/>
  <c r="CK649" i="2"/>
  <c r="CI649" i="2" s="1"/>
  <c r="CL649" i="2"/>
  <c r="CN649" i="2"/>
  <c r="CM649" i="2" s="1"/>
  <c r="CP649" i="2"/>
  <c r="CR649" i="2" s="1"/>
  <c r="CQ649" i="2"/>
  <c r="CS649" i="2"/>
  <c r="CT649" i="2"/>
  <c r="CU649" i="2"/>
  <c r="CV649" i="2"/>
  <c r="CX649" i="2"/>
  <c r="CY649" i="2" a="1"/>
  <c r="CY649" i="2" s="1"/>
  <c r="DC649" i="2"/>
  <c r="DD649" i="2" a="1"/>
  <c r="DD649" i="2"/>
  <c r="DF649" i="2" s="1"/>
  <c r="DE649" i="2"/>
  <c r="DB649" i="2" s="1"/>
  <c r="DG649" i="2"/>
  <c r="DH649" i="2"/>
  <c r="DI649" i="2"/>
  <c r="DK649" i="2"/>
  <c r="DL649" i="2"/>
  <c r="DJ649" i="2" s="1"/>
  <c r="DN649" i="2" a="1"/>
  <c r="DN649" i="2"/>
  <c r="DQ649" i="2" s="1"/>
  <c r="DO649" i="2"/>
  <c r="DP649" i="2" s="1"/>
  <c r="DM649" i="2" s="1"/>
  <c r="DS649" i="2"/>
  <c r="DR649" i="2" s="1"/>
  <c r="DT649" i="2"/>
  <c r="DV649" i="2"/>
  <c r="DU649" i="2" s="1"/>
  <c r="DW649" i="2"/>
  <c r="DY649" i="2"/>
  <c r="DZ649" i="2" s="1"/>
  <c r="EA649" i="2"/>
  <c r="EB649" i="2"/>
  <c r="DX649" i="2" s="1"/>
  <c r="ED649" i="2"/>
  <c r="EE649" i="2" s="1"/>
  <c r="EG649" i="2"/>
  <c r="EH649" i="2"/>
  <c r="EI649" i="2"/>
  <c r="EJ649" i="2"/>
  <c r="C650" i="2"/>
  <c r="G650" i="2"/>
  <c r="H650" i="2"/>
  <c r="J650" i="2"/>
  <c r="L650" i="2"/>
  <c r="N650" i="2"/>
  <c r="O650" i="2"/>
  <c r="P650" i="2"/>
  <c r="Q650" i="2"/>
  <c r="S650" i="2"/>
  <c r="T650" i="2"/>
  <c r="U650" i="2"/>
  <c r="W650" i="2"/>
  <c r="X650" i="2"/>
  <c r="V650" i="2" s="1"/>
  <c r="Y650" i="2"/>
  <c r="AA650" i="2" a="1"/>
  <c r="AA650" i="2" s="1"/>
  <c r="AD650" i="2" s="1"/>
  <c r="Z650" i="2" s="1"/>
  <c r="AB650" i="2" a="1"/>
  <c r="AB650" i="2"/>
  <c r="AC650" i="2"/>
  <c r="AF650" i="2" a="1"/>
  <c r="AF650" i="2"/>
  <c r="AG650" i="2" s="1"/>
  <c r="AE650" i="2" s="1"/>
  <c r="AH650" i="2"/>
  <c r="AI650" i="2"/>
  <c r="AK650" i="2"/>
  <c r="AL650" i="2"/>
  <c r="AJ650" i="2" s="1"/>
  <c r="AN650" i="2"/>
  <c r="AM650" i="2" s="1"/>
  <c r="AO650" i="2"/>
  <c r="AQ650" i="2"/>
  <c r="AP650" i="2" s="1"/>
  <c r="AR650" i="2"/>
  <c r="AT650" i="2"/>
  <c r="AS650" i="2" s="1"/>
  <c r="AU650" i="2"/>
  <c r="AV650" i="2"/>
  <c r="AW650" i="2"/>
  <c r="AX650" i="2"/>
  <c r="AZ650" i="2"/>
  <c r="BA650" i="2"/>
  <c r="AY650" i="2" s="1"/>
  <c r="BC650" i="2"/>
  <c r="BD650" i="2"/>
  <c r="BB650" i="2" s="1"/>
  <c r="BE650" i="2"/>
  <c r="BF650" i="2"/>
  <c r="BG650" i="2"/>
  <c r="BI650" i="2"/>
  <c r="BH650" i="2" s="1"/>
  <c r="BJ650" i="2"/>
  <c r="BL650" i="2" a="1"/>
  <c r="BL650" i="2" s="1"/>
  <c r="BP650" i="2"/>
  <c r="BQ650" i="2"/>
  <c r="BR650" i="2"/>
  <c r="BS650" i="2"/>
  <c r="BT650" i="2"/>
  <c r="BU650" i="2"/>
  <c r="BV650" i="2"/>
  <c r="BO650" i="2" s="1"/>
  <c r="BW650" i="2"/>
  <c r="BY650" i="2"/>
  <c r="BX650" i="2" s="1"/>
  <c r="BZ650" i="2"/>
  <c r="CA650" i="2"/>
  <c r="CB650" i="2"/>
  <c r="CC650" i="2"/>
  <c r="CD650" i="2"/>
  <c r="CE650" i="2"/>
  <c r="CF650" i="2"/>
  <c r="CG650" i="2"/>
  <c r="CH650" i="2"/>
  <c r="CI650" i="2"/>
  <c r="CJ650" i="2"/>
  <c r="CK650" i="2"/>
  <c r="CL650" i="2"/>
  <c r="CN650" i="2"/>
  <c r="CM650" i="2" s="1"/>
  <c r="CP650" i="2"/>
  <c r="CS650" i="2" s="1"/>
  <c r="CQ650" i="2"/>
  <c r="CR650" i="2" s="1"/>
  <c r="CU650" i="2"/>
  <c r="CV650" i="2"/>
  <c r="CT650" i="2" s="1"/>
  <c r="CX650" i="2"/>
  <c r="DA650" i="2" s="1"/>
  <c r="CY650" i="2" a="1"/>
  <c r="CY650" i="2" s="1"/>
  <c r="CZ650" i="2" s="1"/>
  <c r="CW650" i="2" s="1"/>
  <c r="DC650" i="2"/>
  <c r="DD650" i="2" a="1"/>
  <c r="DD650" i="2" s="1"/>
  <c r="DH650" i="2"/>
  <c r="DG650" i="2" s="1"/>
  <c r="DI650" i="2"/>
  <c r="DK650" i="2"/>
  <c r="DJ650" i="2" s="1"/>
  <c r="DL650" i="2"/>
  <c r="DN650" i="2" a="1"/>
  <c r="DN650" i="2" s="1"/>
  <c r="DQ650" i="2" s="1"/>
  <c r="DO650" i="2"/>
  <c r="DP650" i="2" s="1"/>
  <c r="DM650" i="2" s="1"/>
  <c r="DS650" i="2"/>
  <c r="DT650" i="2"/>
  <c r="DR650" i="2" s="1"/>
  <c r="DU650" i="2"/>
  <c r="DV650" i="2"/>
  <c r="DW650" i="2"/>
  <c r="DY650" i="2"/>
  <c r="EA650" i="2" s="1"/>
  <c r="DZ650" i="2"/>
  <c r="EB650" i="2"/>
  <c r="DX650" i="2" s="1"/>
  <c r="EC650" i="2"/>
  <c r="ED650" i="2"/>
  <c r="EE650" i="2"/>
  <c r="EF650" i="2"/>
  <c r="EH650" i="2"/>
  <c r="EG650" i="2" s="1"/>
  <c r="EJ650" i="2"/>
  <c r="C651" i="2"/>
  <c r="H651" i="2"/>
  <c r="G651" i="2" s="1"/>
  <c r="J651" i="2"/>
  <c r="L651" i="2"/>
  <c r="N651" i="2"/>
  <c r="O651" i="2"/>
  <c r="P651" i="2"/>
  <c r="Q651" i="2"/>
  <c r="R651" i="2"/>
  <c r="S651" i="2"/>
  <c r="T651" i="2"/>
  <c r="U651" i="2"/>
  <c r="W651" i="2"/>
  <c r="X651" i="2"/>
  <c r="Y651" i="2"/>
  <c r="AA651" i="2" a="1"/>
  <c r="AA651" i="2"/>
  <c r="AB651" i="2" a="1"/>
  <c r="AB651" i="2"/>
  <c r="AD651" i="2" s="1"/>
  <c r="Z651" i="2" s="1"/>
  <c r="AC651" i="2"/>
  <c r="AF651" i="2" a="1"/>
  <c r="AF651" i="2" s="1"/>
  <c r="AG651" i="2" s="1"/>
  <c r="AE651" i="2" s="1"/>
  <c r="AH651" i="2"/>
  <c r="AI651" i="2"/>
  <c r="AK651" i="2"/>
  <c r="AL651" i="2"/>
  <c r="AJ651" i="2" s="1"/>
  <c r="AM651" i="2"/>
  <c r="AN651" i="2"/>
  <c r="AO651" i="2"/>
  <c r="AQ651" i="2"/>
  <c r="AP651" i="2" s="1"/>
  <c r="AR651" i="2"/>
  <c r="AT651" i="2"/>
  <c r="AS651" i="2" s="1"/>
  <c r="AU651" i="2"/>
  <c r="AW651" i="2"/>
  <c r="AV651" i="2" s="1"/>
  <c r="AX651" i="2"/>
  <c r="AZ651" i="2"/>
  <c r="AY651" i="2" s="1"/>
  <c r="BA651" i="2"/>
  <c r="BB651" i="2"/>
  <c r="BC651" i="2"/>
  <c r="BD651" i="2"/>
  <c r="BF651" i="2"/>
  <c r="BG651" i="2"/>
  <c r="BE651" i="2" s="1"/>
  <c r="BI651" i="2"/>
  <c r="BJ651" i="2"/>
  <c r="BH651" i="2" s="1"/>
  <c r="BK651" i="2"/>
  <c r="BL651" i="2" a="1"/>
  <c r="BL651" i="2"/>
  <c r="BM651" i="2" s="1"/>
  <c r="BN651" i="2"/>
  <c r="BP651" i="2"/>
  <c r="BQ651" i="2"/>
  <c r="BR651" i="2"/>
  <c r="BS651" i="2"/>
  <c r="BT651" i="2"/>
  <c r="BU651" i="2"/>
  <c r="BV651" i="2"/>
  <c r="BW651" i="2"/>
  <c r="BO651" i="2" s="1"/>
  <c r="BY651" i="2"/>
  <c r="BX651" i="2" s="1"/>
  <c r="BZ651" i="2"/>
  <c r="CB651" i="2"/>
  <c r="CC651" i="2"/>
  <c r="CD651" i="2"/>
  <c r="CF651" i="2" s="1"/>
  <c r="CG651" i="2" s="1"/>
  <c r="CE651" i="2"/>
  <c r="CH651" i="2"/>
  <c r="CJ651" i="2"/>
  <c r="CI651" i="2" s="1"/>
  <c r="CK651" i="2"/>
  <c r="CL651" i="2"/>
  <c r="CM651" i="2"/>
  <c r="CN651" i="2"/>
  <c r="CP651" i="2"/>
  <c r="CR651" i="2" s="1"/>
  <c r="CQ651" i="2"/>
  <c r="CU651" i="2"/>
  <c r="CT651" i="2" s="1"/>
  <c r="CV651" i="2"/>
  <c r="CX651" i="2"/>
  <c r="DA651" i="2" s="1"/>
  <c r="CY651" i="2" a="1"/>
  <c r="CY651" i="2"/>
  <c r="CZ651" i="2" s="1"/>
  <c r="CW651" i="2" s="1"/>
  <c r="DC651" i="2"/>
  <c r="DF651" i="2" s="1"/>
  <c r="DD651" i="2" a="1"/>
  <c r="DD651" i="2" s="1"/>
  <c r="DE651" i="2" s="1"/>
  <c r="DB651" i="2" s="1"/>
  <c r="DH651" i="2"/>
  <c r="DG651" i="2" s="1"/>
  <c r="DI651" i="2"/>
  <c r="DK651" i="2"/>
  <c r="DJ651" i="2" s="1"/>
  <c r="DL651" i="2"/>
  <c r="DN651" i="2" a="1"/>
  <c r="DN651" i="2" s="1"/>
  <c r="DO651" i="2"/>
  <c r="DR651" i="2"/>
  <c r="DS651" i="2"/>
  <c r="DT651" i="2"/>
  <c r="DV651" i="2"/>
  <c r="DW651" i="2"/>
  <c r="DU651" i="2" s="1"/>
  <c r="DX651" i="2"/>
  <c r="DY651" i="2"/>
  <c r="DZ651" i="2"/>
  <c r="EA651" i="2"/>
  <c r="EB651" i="2"/>
  <c r="EC651" i="2"/>
  <c r="ED651" i="2"/>
  <c r="EE651" i="2"/>
  <c r="EF651" i="2"/>
  <c r="EH651" i="2"/>
  <c r="EI651" i="2" s="1"/>
  <c r="C652" i="2"/>
  <c r="H652" i="2"/>
  <c r="G652" i="2" s="1"/>
  <c r="J652" i="2"/>
  <c r="L652" i="2"/>
  <c r="N652" i="2"/>
  <c r="O652" i="2"/>
  <c r="P652" i="2"/>
  <c r="Q652" i="2"/>
  <c r="S652" i="2"/>
  <c r="T652" i="2"/>
  <c r="R652" i="2" s="1"/>
  <c r="U652" i="2"/>
  <c r="W652" i="2"/>
  <c r="X652" i="2"/>
  <c r="Y652" i="2"/>
  <c r="AA652" i="2" a="1"/>
  <c r="AA652" i="2"/>
  <c r="AB652" i="2" a="1"/>
  <c r="AB652" i="2" s="1"/>
  <c r="AD652" i="2" s="1"/>
  <c r="AC652" i="2"/>
  <c r="AF652" i="2" a="1"/>
  <c r="AF652" i="2" s="1"/>
  <c r="AG652" i="2" s="1"/>
  <c r="AH652" i="2"/>
  <c r="AI652" i="2"/>
  <c r="AE652" i="2" s="1"/>
  <c r="AJ652" i="2"/>
  <c r="AK652" i="2"/>
  <c r="AL652" i="2"/>
  <c r="AN652" i="2"/>
  <c r="AO652" i="2"/>
  <c r="AM652" i="2" s="1"/>
  <c r="AQ652" i="2"/>
  <c r="AR652" i="2"/>
  <c r="AP652" i="2" s="1"/>
  <c r="AS652" i="2"/>
  <c r="AT652" i="2"/>
  <c r="AU652" i="2"/>
  <c r="AW652" i="2"/>
  <c r="AV652" i="2" s="1"/>
  <c r="AX652" i="2"/>
  <c r="AZ652" i="2"/>
  <c r="AY652" i="2" s="1"/>
  <c r="BA652" i="2"/>
  <c r="BC652" i="2"/>
  <c r="BB652" i="2" s="1"/>
  <c r="BD652" i="2"/>
  <c r="BF652" i="2"/>
  <c r="BE652" i="2" s="1"/>
  <c r="BG652" i="2"/>
  <c r="BH652" i="2"/>
  <c r="BI652" i="2"/>
  <c r="BJ652" i="2"/>
  <c r="BL652" i="2" a="1"/>
  <c r="BL652" i="2"/>
  <c r="BN652" i="2" s="1"/>
  <c r="BM652" i="2"/>
  <c r="BP652" i="2"/>
  <c r="BQ652" i="2"/>
  <c r="BR652" i="2"/>
  <c r="BS652" i="2"/>
  <c r="BT652" i="2"/>
  <c r="BU652" i="2"/>
  <c r="BK652" i="2" s="1"/>
  <c r="BV652" i="2"/>
  <c r="BW652" i="2"/>
  <c r="BO652" i="2" s="1"/>
  <c r="BX652" i="2"/>
  <c r="BY652" i="2"/>
  <c r="BZ652" i="2"/>
  <c r="CB652" i="2"/>
  <c r="CC652" i="2"/>
  <c r="CD652" i="2"/>
  <c r="CE652" i="2"/>
  <c r="CF652" i="2" s="1"/>
  <c r="CH652" i="2"/>
  <c r="CJ652" i="2"/>
  <c r="CI652" i="2" s="1"/>
  <c r="CK652" i="2"/>
  <c r="CL652" i="2"/>
  <c r="CM652" i="2"/>
  <c r="CN652" i="2"/>
  <c r="CP652" i="2"/>
  <c r="CQ652" i="2"/>
  <c r="CR652" i="2"/>
  <c r="CS652" i="2"/>
  <c r="CO652" i="2" s="1"/>
  <c r="CU652" i="2"/>
  <c r="CT652" i="2" s="1"/>
  <c r="CV652" i="2"/>
  <c r="CX652" i="2"/>
  <c r="CY652" i="2" a="1"/>
  <c r="CY652" i="2"/>
  <c r="DA652" i="2" s="1"/>
  <c r="CZ652" i="2"/>
  <c r="CW652" i="2" s="1"/>
  <c r="DC652" i="2"/>
  <c r="DF652" i="2" s="1"/>
  <c r="DD652" i="2" a="1"/>
  <c r="DD652" i="2"/>
  <c r="DE652" i="2" s="1"/>
  <c r="DB652" i="2" s="1"/>
  <c r="DH652" i="2"/>
  <c r="DI652" i="2"/>
  <c r="DG652" i="2" s="1"/>
  <c r="DJ652" i="2"/>
  <c r="DK652" i="2"/>
  <c r="DL652" i="2"/>
  <c r="DN652" i="2" a="1"/>
  <c r="DN652" i="2"/>
  <c r="DO652" i="2"/>
  <c r="DP652" i="2"/>
  <c r="DM652" i="2" s="1"/>
  <c r="DQ652" i="2"/>
  <c r="DS652" i="2"/>
  <c r="DR652" i="2" s="1"/>
  <c r="DT652" i="2"/>
  <c r="DV652" i="2"/>
  <c r="DU652" i="2" s="1"/>
  <c r="DW652" i="2"/>
  <c r="DX652" i="2"/>
  <c r="DY652" i="2"/>
  <c r="DZ652" i="2" s="1"/>
  <c r="EB652" i="2"/>
  <c r="ED652" i="2"/>
  <c r="EC652" i="2" s="1"/>
  <c r="EF652" i="2"/>
  <c r="EG652" i="2"/>
  <c r="EH652" i="2"/>
  <c r="EI652" i="2"/>
  <c r="EJ652" i="2"/>
  <c r="C653" i="2"/>
  <c r="G653" i="2"/>
  <c r="H653" i="2"/>
  <c r="J653" i="2"/>
  <c r="L653" i="2"/>
  <c r="I653" i="2" s="1"/>
  <c r="N653" i="2"/>
  <c r="O653" i="2"/>
  <c r="P653" i="2"/>
  <c r="M653" i="2" s="1"/>
  <c r="Q653" i="2"/>
  <c r="S653" i="2"/>
  <c r="R653" i="2" s="1"/>
  <c r="T653" i="2"/>
  <c r="U653" i="2"/>
  <c r="W653" i="2"/>
  <c r="X653" i="2"/>
  <c r="V653" i="2" s="1"/>
  <c r="Y653" i="2"/>
  <c r="AA653" i="2" a="1"/>
  <c r="AA653" i="2" s="1"/>
  <c r="AB653" i="2" a="1"/>
  <c r="AB653" i="2" s="1"/>
  <c r="AD653" i="2" s="1"/>
  <c r="Z653" i="2" s="1"/>
  <c r="AC653" i="2"/>
  <c r="AF653" i="2" a="1"/>
  <c r="AF653" i="2"/>
  <c r="AG653" i="2" s="1"/>
  <c r="AH653" i="2"/>
  <c r="AI653" i="2"/>
  <c r="AK653" i="2"/>
  <c r="AL653" i="2"/>
  <c r="AJ653" i="2" s="1"/>
  <c r="AN653" i="2"/>
  <c r="AM653" i="2" s="1"/>
  <c r="AO653" i="2"/>
  <c r="AP653" i="2"/>
  <c r="AQ653" i="2"/>
  <c r="AR653" i="2"/>
  <c r="AT653" i="2"/>
  <c r="AU653" i="2"/>
  <c r="AS653" i="2" s="1"/>
  <c r="AW653" i="2"/>
  <c r="AX653" i="2"/>
  <c r="AV653" i="2" s="1"/>
  <c r="AY653" i="2"/>
  <c r="AZ653" i="2"/>
  <c r="BA653" i="2"/>
  <c r="BC653" i="2"/>
  <c r="BB653" i="2" s="1"/>
  <c r="BD653" i="2"/>
  <c r="BF653" i="2"/>
  <c r="BE653" i="2" s="1"/>
  <c r="BG653" i="2"/>
  <c r="BI653" i="2"/>
  <c r="BH653" i="2" s="1"/>
  <c r="BJ653" i="2"/>
  <c r="BL653" i="2" a="1"/>
  <c r="BL653" i="2" s="1"/>
  <c r="BP653" i="2"/>
  <c r="BQ653" i="2"/>
  <c r="BR653" i="2"/>
  <c r="BS653" i="2"/>
  <c r="BT653" i="2"/>
  <c r="BU653" i="2"/>
  <c r="BO653" i="2" s="1"/>
  <c r="BV653" i="2"/>
  <c r="BW653" i="2"/>
  <c r="BY653" i="2"/>
  <c r="BZ653" i="2"/>
  <c r="BX653" i="2" s="1"/>
  <c r="CB653" i="2"/>
  <c r="CC653" i="2"/>
  <c r="CG653" i="2" s="1"/>
  <c r="CA653" i="2" s="1"/>
  <c r="CD653" i="2"/>
  <c r="CF653" i="2" s="1"/>
  <c r="CE653" i="2"/>
  <c r="CH653" i="2"/>
  <c r="CJ653" i="2"/>
  <c r="CK653" i="2"/>
  <c r="CI653" i="2" s="1"/>
  <c r="CL653" i="2"/>
  <c r="CN653" i="2"/>
  <c r="CM653" i="2" s="1"/>
  <c r="CP653" i="2"/>
  <c r="CR653" i="2" s="1"/>
  <c r="CQ653" i="2"/>
  <c r="CS653" i="2"/>
  <c r="CT653" i="2"/>
  <c r="CU653" i="2"/>
  <c r="CV653" i="2"/>
  <c r="CX653" i="2"/>
  <c r="CY653" i="2" a="1"/>
  <c r="CY653" i="2" s="1"/>
  <c r="DC653" i="2"/>
  <c r="DD653" i="2" a="1"/>
  <c r="DD653" i="2"/>
  <c r="DF653" i="2" s="1"/>
  <c r="DE653" i="2"/>
  <c r="DB653" i="2" s="1"/>
  <c r="DG653" i="2"/>
  <c r="DH653" i="2"/>
  <c r="DI653" i="2"/>
  <c r="DK653" i="2"/>
  <c r="DL653" i="2"/>
  <c r="DJ653" i="2" s="1"/>
  <c r="DN653" i="2" a="1"/>
  <c r="DN653" i="2"/>
  <c r="DQ653" i="2" s="1"/>
  <c r="DO653" i="2"/>
  <c r="DP653" i="2" s="1"/>
  <c r="DM653" i="2" s="1"/>
  <c r="DS653" i="2"/>
  <c r="DR653" i="2" s="1"/>
  <c r="DT653" i="2"/>
  <c r="DV653" i="2"/>
  <c r="DU653" i="2" s="1"/>
  <c r="DW653" i="2"/>
  <c r="DY653" i="2"/>
  <c r="DZ653" i="2" s="1"/>
  <c r="EA653" i="2"/>
  <c r="EB653" i="2"/>
  <c r="DX653" i="2" s="1"/>
  <c r="ED653" i="2"/>
  <c r="EE653" i="2" s="1"/>
  <c r="EG653" i="2"/>
  <c r="EH653" i="2"/>
  <c r="EI653" i="2"/>
  <c r="EJ653" i="2"/>
  <c r="C654" i="2"/>
  <c r="G654" i="2"/>
  <c r="H654" i="2"/>
  <c r="J654" i="2"/>
  <c r="L654" i="2"/>
  <c r="N654" i="2"/>
  <c r="O654" i="2"/>
  <c r="P654" i="2"/>
  <c r="Q654" i="2"/>
  <c r="S654" i="2"/>
  <c r="R654" i="2" s="1"/>
  <c r="T654" i="2"/>
  <c r="U654" i="2"/>
  <c r="W654" i="2"/>
  <c r="X654" i="2"/>
  <c r="V654" i="2" s="1"/>
  <c r="Y654" i="2"/>
  <c r="AA654" i="2" a="1"/>
  <c r="AA654" i="2" s="1"/>
  <c r="AD654" i="2" s="1"/>
  <c r="Z654" i="2" s="1"/>
  <c r="AB654" i="2" a="1"/>
  <c r="AB654" i="2"/>
  <c r="AC654" i="2"/>
  <c r="AF654" i="2" a="1"/>
  <c r="AF654" i="2"/>
  <c r="AG654" i="2" s="1"/>
  <c r="AE654" i="2" s="1"/>
  <c r="AH654" i="2"/>
  <c r="AI654" i="2"/>
  <c r="AK654" i="2"/>
  <c r="AL654" i="2"/>
  <c r="AJ654" i="2" s="1"/>
  <c r="AN654" i="2"/>
  <c r="AM654" i="2" s="1"/>
  <c r="AO654" i="2"/>
  <c r="AQ654" i="2"/>
  <c r="AP654" i="2" s="1"/>
  <c r="AR654" i="2"/>
  <c r="AT654" i="2"/>
  <c r="AS654" i="2" s="1"/>
  <c r="AU654" i="2"/>
  <c r="AV654" i="2"/>
  <c r="AW654" i="2"/>
  <c r="AX654" i="2"/>
  <c r="AZ654" i="2"/>
  <c r="BA654" i="2"/>
  <c r="AY654" i="2" s="1"/>
  <c r="BC654" i="2"/>
  <c r="BD654" i="2"/>
  <c r="BB654" i="2" s="1"/>
  <c r="BE654" i="2"/>
  <c r="BF654" i="2"/>
  <c r="BG654" i="2"/>
  <c r="BI654" i="2"/>
  <c r="BH654" i="2" s="1"/>
  <c r="BJ654" i="2"/>
  <c r="BL654" i="2" a="1"/>
  <c r="BL654" i="2" s="1"/>
  <c r="BP654" i="2"/>
  <c r="BQ654" i="2"/>
  <c r="BR654" i="2"/>
  <c r="BS654" i="2"/>
  <c r="BT654" i="2"/>
  <c r="BU654" i="2"/>
  <c r="BV654" i="2"/>
  <c r="BO654" i="2" s="1"/>
  <c r="BW654" i="2"/>
  <c r="BY654" i="2"/>
  <c r="BX654" i="2" s="1"/>
  <c r="BZ654" i="2"/>
  <c r="CA654" i="2"/>
  <c r="CB654" i="2"/>
  <c r="CC654" i="2"/>
  <c r="CD654" i="2"/>
  <c r="CE654" i="2"/>
  <c r="CF654" i="2"/>
  <c r="CG654" i="2"/>
  <c r="CH654" i="2"/>
  <c r="CI654" i="2"/>
  <c r="CJ654" i="2"/>
  <c r="CK654" i="2"/>
  <c r="CL654" i="2"/>
  <c r="CN654" i="2"/>
  <c r="CM654" i="2" s="1"/>
  <c r="CP654" i="2"/>
  <c r="CS654" i="2" s="1"/>
  <c r="CQ654" i="2"/>
  <c r="CR654" i="2" s="1"/>
  <c r="CU654" i="2"/>
  <c r="CV654" i="2"/>
  <c r="CT654" i="2" s="1"/>
  <c r="CX654" i="2"/>
  <c r="CY654" i="2" a="1"/>
  <c r="CY654" i="2" s="1"/>
  <c r="CZ654" i="2" s="1"/>
  <c r="CW654" i="2" s="1"/>
  <c r="DC654" i="2"/>
  <c r="DD654" i="2" a="1"/>
  <c r="DD654" i="2" s="1"/>
  <c r="DH654" i="2"/>
  <c r="DG654" i="2" s="1"/>
  <c r="DI654" i="2"/>
  <c r="DK654" i="2"/>
  <c r="DJ654" i="2" s="1"/>
  <c r="DL654" i="2"/>
  <c r="DN654" i="2" a="1"/>
  <c r="DN654" i="2" s="1"/>
  <c r="DQ654" i="2" s="1"/>
  <c r="DO654" i="2"/>
  <c r="DP654" i="2" s="1"/>
  <c r="DM654" i="2" s="1"/>
  <c r="DS654" i="2"/>
  <c r="DT654" i="2"/>
  <c r="DR654" i="2" s="1"/>
  <c r="DU654" i="2"/>
  <c r="DV654" i="2"/>
  <c r="DW654" i="2"/>
  <c r="DY654" i="2"/>
  <c r="DZ654" i="2"/>
  <c r="EA654" i="2"/>
  <c r="EB654" i="2"/>
  <c r="DX654" i="2" s="1"/>
  <c r="EC654" i="2"/>
  <c r="ED654" i="2"/>
  <c r="EE654" i="2"/>
  <c r="EF654" i="2"/>
  <c r="EH654" i="2"/>
  <c r="EG654" i="2" s="1"/>
  <c r="EJ654" i="2"/>
  <c r="C655" i="2"/>
  <c r="H655" i="2"/>
  <c r="G655" i="2" s="1"/>
  <c r="J655" i="2"/>
  <c r="L655" i="2"/>
  <c r="N655" i="2"/>
  <c r="O655" i="2"/>
  <c r="P655" i="2"/>
  <c r="Q655" i="2"/>
  <c r="M655" i="2" s="1"/>
  <c r="S655" i="2"/>
  <c r="T655" i="2"/>
  <c r="R655" i="2" s="1"/>
  <c r="U655" i="2"/>
  <c r="W655" i="2"/>
  <c r="X655" i="2"/>
  <c r="Y655" i="2"/>
  <c r="Z655" i="2"/>
  <c r="AA655" i="2" a="1"/>
  <c r="AA655" i="2"/>
  <c r="AB655" i="2" a="1"/>
  <c r="AB655" i="2"/>
  <c r="AC655" i="2"/>
  <c r="AD655" i="2"/>
  <c r="AF655" i="2" a="1"/>
  <c r="AF655" i="2" s="1"/>
  <c r="AG655" i="2" s="1"/>
  <c r="AE655" i="2" s="1"/>
  <c r="AH655" i="2"/>
  <c r="AI655" i="2"/>
  <c r="AK655" i="2"/>
  <c r="AL655" i="2"/>
  <c r="AJ655" i="2" s="1"/>
  <c r="AM655" i="2"/>
  <c r="AN655" i="2"/>
  <c r="AO655" i="2"/>
  <c r="AQ655" i="2"/>
  <c r="AP655" i="2" s="1"/>
  <c r="AR655" i="2"/>
  <c r="AT655" i="2"/>
  <c r="AS655" i="2" s="1"/>
  <c r="AU655" i="2"/>
  <c r="AW655" i="2"/>
  <c r="AV655" i="2" s="1"/>
  <c r="AX655" i="2"/>
  <c r="AZ655" i="2"/>
  <c r="AY655" i="2" s="1"/>
  <c r="BA655" i="2"/>
  <c r="BC655" i="2"/>
  <c r="BB655" i="2" s="1"/>
  <c r="BD655" i="2"/>
  <c r="BF655" i="2"/>
  <c r="BG655" i="2"/>
  <c r="BE655" i="2" s="1"/>
  <c r="BI655" i="2"/>
  <c r="BJ655" i="2"/>
  <c r="BH655" i="2" s="1"/>
  <c r="BK655" i="2"/>
  <c r="BL655" i="2" a="1"/>
  <c r="BL655" i="2"/>
  <c r="BM655" i="2" s="1"/>
  <c r="BN655" i="2"/>
  <c r="BP655" i="2"/>
  <c r="BQ655" i="2"/>
  <c r="BR655" i="2"/>
  <c r="BS655" i="2"/>
  <c r="BT655" i="2"/>
  <c r="BU655" i="2"/>
  <c r="BV655" i="2"/>
  <c r="BW655" i="2"/>
  <c r="BO655" i="2" s="1"/>
  <c r="BY655" i="2"/>
  <c r="BX655" i="2" s="1"/>
  <c r="BZ655" i="2"/>
  <c r="CB655" i="2"/>
  <c r="CC655" i="2"/>
  <c r="CD655" i="2"/>
  <c r="CE655" i="2"/>
  <c r="CF655" i="2" s="1"/>
  <c r="CG655" i="2" s="1"/>
  <c r="CH655" i="2"/>
  <c r="CJ655" i="2"/>
  <c r="CI655" i="2" s="1"/>
  <c r="CK655" i="2"/>
  <c r="CL655" i="2"/>
  <c r="CM655" i="2"/>
  <c r="CN655" i="2"/>
  <c r="CP655" i="2"/>
  <c r="CR655" i="2" s="1"/>
  <c r="CQ655" i="2"/>
  <c r="CU655" i="2"/>
  <c r="CT655" i="2" s="1"/>
  <c r="CV655" i="2"/>
  <c r="CX655" i="2"/>
  <c r="DA655" i="2" s="1"/>
  <c r="CY655" i="2" a="1"/>
  <c r="CY655" i="2"/>
  <c r="CZ655" i="2" s="1"/>
  <c r="CW655" i="2" s="1"/>
  <c r="DC655" i="2"/>
  <c r="DF655" i="2" s="1"/>
  <c r="DD655" i="2" a="1"/>
  <c r="DD655" i="2" s="1"/>
  <c r="DE655" i="2" s="1"/>
  <c r="DB655" i="2" s="1"/>
  <c r="DH655" i="2"/>
  <c r="DG655" i="2" s="1"/>
  <c r="DI655" i="2"/>
  <c r="DK655" i="2"/>
  <c r="DJ655" i="2" s="1"/>
  <c r="DL655" i="2"/>
  <c r="DN655" i="2" a="1"/>
  <c r="DN655" i="2" s="1"/>
  <c r="DO655" i="2"/>
  <c r="DS655" i="2"/>
  <c r="DR655" i="2" s="1"/>
  <c r="DT655" i="2"/>
  <c r="DV655" i="2"/>
  <c r="DW655" i="2"/>
  <c r="DU655" i="2" s="1"/>
  <c r="DX655" i="2"/>
  <c r="DY655" i="2"/>
  <c r="DZ655" i="2"/>
  <c r="EA655" i="2"/>
  <c r="EB655" i="2"/>
  <c r="EC655" i="2"/>
  <c r="ED655" i="2"/>
  <c r="EE655" i="2"/>
  <c r="EF655" i="2"/>
  <c r="EH655" i="2"/>
  <c r="EJ655" i="2" s="1"/>
  <c r="EI655" i="2"/>
  <c r="C656" i="2"/>
  <c r="H656" i="2"/>
  <c r="G656" i="2" s="1"/>
  <c r="J656" i="2"/>
  <c r="L656" i="2"/>
  <c r="N656" i="2"/>
  <c r="O656" i="2"/>
  <c r="P656" i="2"/>
  <c r="Q656" i="2"/>
  <c r="S656" i="2"/>
  <c r="T656" i="2"/>
  <c r="R656" i="2" s="1"/>
  <c r="U656" i="2"/>
  <c r="W656" i="2"/>
  <c r="V656" i="2" s="1"/>
  <c r="X656" i="2"/>
  <c r="Y656" i="2"/>
  <c r="AA656" i="2" a="1"/>
  <c r="AA656" i="2"/>
  <c r="AB656" i="2" a="1"/>
  <c r="AB656" i="2" s="1"/>
  <c r="AD656" i="2" s="1"/>
  <c r="AC656" i="2"/>
  <c r="AF656" i="2" a="1"/>
  <c r="AF656" i="2" s="1"/>
  <c r="AG656" i="2" s="1"/>
  <c r="AH656" i="2"/>
  <c r="AI656" i="2"/>
  <c r="AK656" i="2"/>
  <c r="AJ656" i="2" s="1"/>
  <c r="AL656" i="2"/>
  <c r="AN656" i="2"/>
  <c r="AO656" i="2"/>
  <c r="AM656" i="2" s="1"/>
  <c r="AQ656" i="2"/>
  <c r="AR656" i="2"/>
  <c r="AP656" i="2" s="1"/>
  <c r="AS656" i="2"/>
  <c r="AT656" i="2"/>
  <c r="AU656" i="2"/>
  <c r="AW656" i="2"/>
  <c r="AV656" i="2" s="1"/>
  <c r="AX656" i="2"/>
  <c r="AZ656" i="2"/>
  <c r="AY656" i="2" s="1"/>
  <c r="BA656" i="2"/>
  <c r="BC656" i="2"/>
  <c r="BB656" i="2" s="1"/>
  <c r="BD656" i="2"/>
  <c r="BF656" i="2"/>
  <c r="BE656" i="2" s="1"/>
  <c r="BG656" i="2"/>
  <c r="BI656" i="2"/>
  <c r="BH656" i="2" s="1"/>
  <c r="BJ656" i="2"/>
  <c r="BL656" i="2" a="1"/>
  <c r="BL656" i="2"/>
  <c r="BM656" i="2"/>
  <c r="BN656" i="2"/>
  <c r="BP656" i="2"/>
  <c r="BQ656" i="2"/>
  <c r="BR656" i="2"/>
  <c r="BS656" i="2"/>
  <c r="BT656" i="2"/>
  <c r="BU656" i="2"/>
  <c r="BK656" i="2" s="1"/>
  <c r="BV656" i="2"/>
  <c r="BW656" i="2"/>
  <c r="BO656" i="2" s="1"/>
  <c r="BX656" i="2"/>
  <c r="BY656" i="2"/>
  <c r="BZ656" i="2"/>
  <c r="CB656" i="2"/>
  <c r="CC656" i="2"/>
  <c r="CG656" i="2" s="1"/>
  <c r="CD656" i="2"/>
  <c r="CE656" i="2"/>
  <c r="CF656" i="2"/>
  <c r="CH656" i="2"/>
  <c r="CJ656" i="2"/>
  <c r="CI656" i="2" s="1"/>
  <c r="CK656" i="2"/>
  <c r="CL656" i="2"/>
  <c r="CN656" i="2"/>
  <c r="CM656" i="2" s="1"/>
  <c r="CP656" i="2"/>
  <c r="CQ656" i="2"/>
  <c r="CR656" i="2"/>
  <c r="CS656" i="2"/>
  <c r="CO656" i="2" s="1"/>
  <c r="CU656" i="2"/>
  <c r="CT656" i="2" s="1"/>
  <c r="CV656" i="2"/>
  <c r="CX656" i="2"/>
  <c r="CY656" i="2" a="1"/>
  <c r="CY656" i="2"/>
  <c r="CZ656" i="2"/>
  <c r="CW656" i="2" s="1"/>
  <c r="DA656" i="2"/>
  <c r="DC656" i="2"/>
  <c r="DF656" i="2" s="1"/>
  <c r="DD656" i="2" a="1"/>
  <c r="DD656" i="2"/>
  <c r="DE656" i="2" s="1"/>
  <c r="DB656" i="2" s="1"/>
  <c r="DH656" i="2"/>
  <c r="DI656" i="2"/>
  <c r="DG656" i="2" s="1"/>
  <c r="DJ656" i="2"/>
  <c r="DK656" i="2"/>
  <c r="DL656" i="2"/>
  <c r="DN656" i="2" a="1"/>
  <c r="DN656" i="2"/>
  <c r="DO656" i="2"/>
  <c r="DP656" i="2"/>
  <c r="DM656" i="2" s="1"/>
  <c r="DQ656" i="2"/>
  <c r="DS656" i="2"/>
  <c r="DR656" i="2" s="1"/>
  <c r="DT656" i="2"/>
  <c r="DV656" i="2"/>
  <c r="DU656" i="2" s="1"/>
  <c r="DW656" i="2"/>
  <c r="DY656" i="2"/>
  <c r="DZ656" i="2" s="1"/>
  <c r="EB656" i="2"/>
  <c r="ED656" i="2"/>
  <c r="EC656" i="2" s="1"/>
  <c r="EF656" i="2"/>
  <c r="EG656" i="2"/>
  <c r="EH656" i="2"/>
  <c r="EI656" i="2"/>
  <c r="EJ656" i="2"/>
  <c r="C657" i="2"/>
  <c r="G657" i="2"/>
  <c r="H657" i="2"/>
  <c r="J657" i="2"/>
  <c r="L657" i="2"/>
  <c r="N657" i="2"/>
  <c r="O657" i="2"/>
  <c r="P657" i="2"/>
  <c r="Q657" i="2"/>
  <c r="S657" i="2"/>
  <c r="T657" i="2"/>
  <c r="U657" i="2"/>
  <c r="W657" i="2"/>
  <c r="X657" i="2"/>
  <c r="V657" i="2" s="1"/>
  <c r="Y657" i="2"/>
  <c r="AA657" i="2" a="1"/>
  <c r="AA657" i="2" s="1"/>
  <c r="AB657" i="2" a="1"/>
  <c r="AB657" i="2"/>
  <c r="AD657" i="2" s="1"/>
  <c r="Z657" i="2" s="1"/>
  <c r="AC657" i="2"/>
  <c r="AF657" i="2" a="1"/>
  <c r="AF657" i="2"/>
  <c r="AG657" i="2" s="1"/>
  <c r="AH657" i="2"/>
  <c r="AI657" i="2"/>
  <c r="AE657" i="2" s="1"/>
  <c r="AK657" i="2"/>
  <c r="AL657" i="2"/>
  <c r="AJ657" i="2" s="1"/>
  <c r="AN657" i="2"/>
  <c r="AM657" i="2" s="1"/>
  <c r="AO657" i="2"/>
  <c r="AQ657" i="2"/>
  <c r="AP657" i="2" s="1"/>
  <c r="AR657" i="2"/>
  <c r="AT657" i="2"/>
  <c r="AU657" i="2"/>
  <c r="AS657" i="2" s="1"/>
  <c r="AW657" i="2"/>
  <c r="AX657" i="2"/>
  <c r="AV657" i="2" s="1"/>
  <c r="AY657" i="2"/>
  <c r="AZ657" i="2"/>
  <c r="BA657" i="2"/>
  <c r="BC657" i="2"/>
  <c r="BB657" i="2" s="1"/>
  <c r="BD657" i="2"/>
  <c r="BF657" i="2"/>
  <c r="BE657" i="2" s="1"/>
  <c r="BG657" i="2"/>
  <c r="BI657" i="2"/>
  <c r="BH657" i="2" s="1"/>
  <c r="BJ657" i="2"/>
  <c r="BL657" i="2" a="1"/>
  <c r="BL657" i="2" s="1"/>
  <c r="BP657" i="2"/>
  <c r="BQ657" i="2"/>
  <c r="BR657" i="2"/>
  <c r="BS657" i="2"/>
  <c r="BT657" i="2"/>
  <c r="BU657" i="2"/>
  <c r="BO657" i="2" s="1"/>
  <c r="BV657" i="2"/>
  <c r="BW657" i="2"/>
  <c r="BY657" i="2"/>
  <c r="BZ657" i="2"/>
  <c r="BX657" i="2" s="1"/>
  <c r="CB657" i="2"/>
  <c r="CC657" i="2"/>
  <c r="CG657" i="2" s="1"/>
  <c r="CA657" i="2" s="1"/>
  <c r="CD657" i="2"/>
  <c r="CF657" i="2" s="1"/>
  <c r="CE657" i="2"/>
  <c r="CH657" i="2"/>
  <c r="CJ657" i="2"/>
  <c r="CK657" i="2"/>
  <c r="CI657" i="2" s="1"/>
  <c r="CL657" i="2"/>
  <c r="CN657" i="2"/>
  <c r="CM657" i="2" s="1"/>
  <c r="CP657" i="2"/>
  <c r="CQ657" i="2"/>
  <c r="CR657" i="2" s="1"/>
  <c r="CS657" i="2"/>
  <c r="CO657" i="2" s="1"/>
  <c r="CT657" i="2"/>
  <c r="CU657" i="2"/>
  <c r="CV657" i="2"/>
  <c r="CX657" i="2"/>
  <c r="CY657" i="2" a="1"/>
  <c r="CY657" i="2" s="1"/>
  <c r="DC657" i="2"/>
  <c r="DD657" i="2" a="1"/>
  <c r="DD657" i="2"/>
  <c r="DE657" i="2"/>
  <c r="DB657" i="2" s="1"/>
  <c r="DF657" i="2"/>
  <c r="DH657" i="2"/>
  <c r="DG657" i="2" s="1"/>
  <c r="DI657" i="2"/>
  <c r="DK657" i="2"/>
  <c r="DL657" i="2"/>
  <c r="DJ657" i="2" s="1"/>
  <c r="DN657" i="2" a="1"/>
  <c r="DN657" i="2"/>
  <c r="DQ657" i="2" s="1"/>
  <c r="DO657" i="2"/>
  <c r="DP657" i="2" s="1"/>
  <c r="DM657" i="2" s="1"/>
  <c r="DS657" i="2"/>
  <c r="DR657" i="2" s="1"/>
  <c r="DT657" i="2"/>
  <c r="DV657" i="2"/>
  <c r="DU657" i="2" s="1"/>
  <c r="DW657" i="2"/>
  <c r="DY657" i="2"/>
  <c r="DZ657" i="2" s="1"/>
  <c r="EA657" i="2"/>
  <c r="EB657" i="2"/>
  <c r="DX657" i="2" s="1"/>
  <c r="ED657" i="2"/>
  <c r="EF657" i="2" s="1"/>
  <c r="EE657" i="2"/>
  <c r="EG657" i="2"/>
  <c r="EH657" i="2"/>
  <c r="EI657" i="2"/>
  <c r="EJ657" i="2"/>
  <c r="C658" i="2"/>
  <c r="G658" i="2"/>
  <c r="H658" i="2"/>
  <c r="J658" i="2"/>
  <c r="L658" i="2"/>
  <c r="N658" i="2"/>
  <c r="O658" i="2"/>
  <c r="P658" i="2"/>
  <c r="Q658" i="2"/>
  <c r="S658" i="2"/>
  <c r="T658" i="2"/>
  <c r="U658" i="2"/>
  <c r="W658" i="2"/>
  <c r="X658" i="2"/>
  <c r="V658" i="2" s="1"/>
  <c r="Y658" i="2"/>
  <c r="AA658" i="2" a="1"/>
  <c r="AA658" i="2"/>
  <c r="AD658" i="2" s="1"/>
  <c r="Z658" i="2" s="1"/>
  <c r="AB658" i="2" a="1"/>
  <c r="AB658" i="2"/>
  <c r="AC658" i="2"/>
  <c r="AF658" i="2" a="1"/>
  <c r="AF658" i="2"/>
  <c r="AG658" i="2"/>
  <c r="AE658" i="2" s="1"/>
  <c r="AH658" i="2"/>
  <c r="AI658" i="2"/>
  <c r="AK658" i="2"/>
  <c r="AL658" i="2"/>
  <c r="AJ658" i="2" s="1"/>
  <c r="AN658" i="2"/>
  <c r="AM658" i="2" s="1"/>
  <c r="AO658" i="2"/>
  <c r="AQ658" i="2"/>
  <c r="AP658" i="2" s="1"/>
  <c r="AR658" i="2"/>
  <c r="AT658" i="2"/>
  <c r="AS658" i="2" s="1"/>
  <c r="AU658" i="2"/>
  <c r="AW658" i="2"/>
  <c r="AV658" i="2" s="1"/>
  <c r="AX658" i="2"/>
  <c r="AZ658" i="2"/>
  <c r="BA658" i="2"/>
  <c r="AY658" i="2" s="1"/>
  <c r="BC658" i="2"/>
  <c r="BD658" i="2"/>
  <c r="BB658" i="2" s="1"/>
  <c r="BE658" i="2"/>
  <c r="BF658" i="2"/>
  <c r="BG658" i="2"/>
  <c r="BI658" i="2"/>
  <c r="BH658" i="2" s="1"/>
  <c r="BJ658" i="2"/>
  <c r="BL658" i="2" a="1"/>
  <c r="BL658" i="2"/>
  <c r="BM658" i="2" s="1"/>
  <c r="BP658" i="2"/>
  <c r="BQ658" i="2"/>
  <c r="BR658" i="2"/>
  <c r="BS658" i="2"/>
  <c r="BT658" i="2"/>
  <c r="BU658" i="2"/>
  <c r="BV658" i="2"/>
  <c r="BO658" i="2" s="1"/>
  <c r="BW658" i="2"/>
  <c r="BY658" i="2"/>
  <c r="BX658" i="2" s="1"/>
  <c r="BZ658" i="2"/>
  <c r="CB658" i="2"/>
  <c r="CA658" i="2" s="1"/>
  <c r="CC658" i="2"/>
  <c r="CD658" i="2"/>
  <c r="CE658" i="2"/>
  <c r="CF658" i="2"/>
  <c r="CG658" i="2"/>
  <c r="CH658" i="2"/>
  <c r="CJ658" i="2"/>
  <c r="CI658" i="2" s="1"/>
  <c r="CK658" i="2"/>
  <c r="CL658" i="2"/>
  <c r="CN658" i="2"/>
  <c r="CM658" i="2" s="1"/>
  <c r="CP658" i="2"/>
  <c r="CS658" i="2" s="1"/>
  <c r="CO658" i="2" s="1"/>
  <c r="CQ658" i="2"/>
  <c r="CR658" i="2"/>
  <c r="CU658" i="2"/>
  <c r="CV658" i="2"/>
  <c r="CT658" i="2" s="1"/>
  <c r="CX658" i="2"/>
  <c r="DA658" i="2" s="1"/>
  <c r="CY658" i="2" a="1"/>
  <c r="CY658" i="2"/>
  <c r="CZ658" i="2" s="1"/>
  <c r="CW658" i="2" s="1"/>
  <c r="DC658" i="2"/>
  <c r="DD658" i="2" a="1"/>
  <c r="DD658" i="2" s="1"/>
  <c r="DH658" i="2"/>
  <c r="DG658" i="2" s="1"/>
  <c r="DI658" i="2"/>
  <c r="DK658" i="2"/>
  <c r="DJ658" i="2" s="1"/>
  <c r="DL658" i="2"/>
  <c r="DN658" i="2" a="1"/>
  <c r="DN658" i="2" s="1"/>
  <c r="DQ658" i="2" s="1"/>
  <c r="DO658" i="2"/>
  <c r="DS658" i="2"/>
  <c r="DT658" i="2"/>
  <c r="DR658" i="2" s="1"/>
  <c r="DU658" i="2"/>
  <c r="DV658" i="2"/>
  <c r="DW658" i="2"/>
  <c r="DY658" i="2"/>
  <c r="DZ658" i="2"/>
  <c r="EA658" i="2"/>
  <c r="EB658" i="2"/>
  <c r="DX658" i="2" s="1"/>
  <c r="EC658" i="2"/>
  <c r="ED658" i="2"/>
  <c r="EE658" i="2"/>
  <c r="EF658" i="2"/>
  <c r="EH658" i="2"/>
  <c r="EG658" i="2" s="1"/>
  <c r="EJ658" i="2"/>
  <c r="C659" i="2"/>
  <c r="H659" i="2"/>
  <c r="G659" i="2" s="1"/>
  <c r="J659" i="2"/>
  <c r="L659" i="2"/>
  <c r="N659" i="2"/>
  <c r="O659" i="2"/>
  <c r="P659" i="2"/>
  <c r="Q659" i="2"/>
  <c r="R659" i="2"/>
  <c r="S659" i="2"/>
  <c r="T659" i="2"/>
  <c r="U659" i="2"/>
  <c r="W659" i="2"/>
  <c r="X659" i="2"/>
  <c r="Y659" i="2"/>
  <c r="Z659" i="2"/>
  <c r="AA659" i="2" a="1"/>
  <c r="AA659" i="2"/>
  <c r="AB659" i="2" a="1"/>
  <c r="AB659" i="2"/>
  <c r="AC659" i="2"/>
  <c r="AD659" i="2"/>
  <c r="AF659" i="2" a="1"/>
  <c r="AF659" i="2" s="1"/>
  <c r="AG659" i="2" s="1"/>
  <c r="AE659" i="2" s="1"/>
  <c r="AH659" i="2"/>
  <c r="AI659" i="2"/>
  <c r="AK659" i="2"/>
  <c r="AL659" i="2"/>
  <c r="AJ659" i="2" s="1"/>
  <c r="AM659" i="2"/>
  <c r="AN659" i="2"/>
  <c r="AO659" i="2"/>
  <c r="AQ659" i="2"/>
  <c r="AP659" i="2" s="1"/>
  <c r="AR659" i="2"/>
  <c r="AT659" i="2"/>
  <c r="AS659" i="2" s="1"/>
  <c r="AU659" i="2"/>
  <c r="AW659" i="2"/>
  <c r="AV659" i="2" s="1"/>
  <c r="AX659" i="2"/>
  <c r="AZ659" i="2"/>
  <c r="AY659" i="2" s="1"/>
  <c r="BA659" i="2"/>
  <c r="BC659" i="2"/>
  <c r="BB659" i="2" s="1"/>
  <c r="BD659" i="2"/>
  <c r="BF659" i="2"/>
  <c r="BG659" i="2"/>
  <c r="BE659" i="2" s="1"/>
  <c r="BI659" i="2"/>
  <c r="BJ659" i="2"/>
  <c r="BH659" i="2" s="1"/>
  <c r="BK659" i="2"/>
  <c r="BL659" i="2" a="1"/>
  <c r="BL659" i="2"/>
  <c r="BM659" i="2" s="1"/>
  <c r="BN659" i="2"/>
  <c r="BP659" i="2"/>
  <c r="BQ659" i="2"/>
  <c r="BR659" i="2"/>
  <c r="BS659" i="2"/>
  <c r="BT659" i="2"/>
  <c r="BU659" i="2"/>
  <c r="BV659" i="2"/>
  <c r="BW659" i="2"/>
  <c r="BY659" i="2"/>
  <c r="BX659" i="2" s="1"/>
  <c r="BZ659" i="2"/>
  <c r="CB659" i="2"/>
  <c r="CA659" i="2" s="1"/>
  <c r="CC659" i="2"/>
  <c r="CD659" i="2"/>
  <c r="CE659" i="2"/>
  <c r="CF659" i="2" s="1"/>
  <c r="CG659" i="2" s="1"/>
  <c r="CH659" i="2"/>
  <c r="CJ659" i="2"/>
  <c r="CI659" i="2" s="1"/>
  <c r="CK659" i="2"/>
  <c r="CL659" i="2"/>
  <c r="CM659" i="2"/>
  <c r="CN659" i="2"/>
  <c r="CP659" i="2"/>
  <c r="CQ659" i="2"/>
  <c r="CU659" i="2"/>
  <c r="CT659" i="2" s="1"/>
  <c r="CV659" i="2"/>
  <c r="CX659" i="2"/>
  <c r="DA659" i="2" s="1"/>
  <c r="CY659" i="2" a="1"/>
  <c r="CY659" i="2"/>
  <c r="CZ659" i="2" s="1"/>
  <c r="CW659" i="2" s="1"/>
  <c r="DC659" i="2"/>
  <c r="DD659" i="2" a="1"/>
  <c r="DD659" i="2"/>
  <c r="DE659" i="2" s="1"/>
  <c r="DB659" i="2" s="1"/>
  <c r="DH659" i="2"/>
  <c r="DG659" i="2" s="1"/>
  <c r="DI659" i="2"/>
  <c r="DK659" i="2"/>
  <c r="DJ659" i="2" s="1"/>
  <c r="DL659" i="2"/>
  <c r="DN659" i="2" a="1"/>
  <c r="DN659" i="2" s="1"/>
  <c r="DO659" i="2"/>
  <c r="DS659" i="2"/>
  <c r="DR659" i="2" s="1"/>
  <c r="DT659" i="2"/>
  <c r="DV659" i="2"/>
  <c r="DW659" i="2"/>
  <c r="DU659" i="2" s="1"/>
  <c r="DX659" i="2"/>
  <c r="DY659" i="2"/>
  <c r="DZ659" i="2"/>
  <c r="EA659" i="2"/>
  <c r="EB659" i="2"/>
  <c r="EC659" i="2"/>
  <c r="ED659" i="2"/>
  <c r="EE659" i="2"/>
  <c r="EF659" i="2"/>
  <c r="EH659" i="2"/>
  <c r="EJ659" i="2" s="1"/>
  <c r="EI659" i="2"/>
  <c r="C660" i="2"/>
  <c r="H660" i="2"/>
  <c r="G660" i="2" s="1"/>
  <c r="J660" i="2"/>
  <c r="L660" i="2"/>
  <c r="N660" i="2"/>
  <c r="O660" i="2"/>
  <c r="P660" i="2"/>
  <c r="Q660" i="2"/>
  <c r="S660" i="2"/>
  <c r="T660" i="2"/>
  <c r="R660" i="2" s="1"/>
  <c r="U660" i="2"/>
  <c r="W660" i="2"/>
  <c r="X660" i="2"/>
  <c r="Y660" i="2"/>
  <c r="AA660" i="2" a="1"/>
  <c r="AA660" i="2"/>
  <c r="AB660" i="2" a="1"/>
  <c r="AB660" i="2" s="1"/>
  <c r="AD660" i="2" s="1"/>
  <c r="AC660" i="2"/>
  <c r="AF660" i="2" a="1"/>
  <c r="AF660" i="2" s="1"/>
  <c r="AG660" i="2" s="1"/>
  <c r="AH660" i="2"/>
  <c r="AI660" i="2"/>
  <c r="AK660" i="2"/>
  <c r="AJ660" i="2" s="1"/>
  <c r="AL660" i="2"/>
  <c r="AN660" i="2"/>
  <c r="AO660" i="2"/>
  <c r="AM660" i="2" s="1"/>
  <c r="AQ660" i="2"/>
  <c r="AR660" i="2"/>
  <c r="AP660" i="2" s="1"/>
  <c r="AS660" i="2"/>
  <c r="AT660" i="2"/>
  <c r="AU660" i="2"/>
  <c r="AW660" i="2"/>
  <c r="AV660" i="2" s="1"/>
  <c r="AX660" i="2"/>
  <c r="AZ660" i="2"/>
  <c r="AY660" i="2" s="1"/>
  <c r="BA660" i="2"/>
  <c r="BC660" i="2"/>
  <c r="BB660" i="2" s="1"/>
  <c r="BD660" i="2"/>
  <c r="BF660" i="2"/>
  <c r="BE660" i="2" s="1"/>
  <c r="BG660" i="2"/>
  <c r="BI660" i="2"/>
  <c r="BH660" i="2" s="1"/>
  <c r="BJ660" i="2"/>
  <c r="BL660" i="2" a="1"/>
  <c r="BL660" i="2"/>
  <c r="BM660" i="2"/>
  <c r="BN660" i="2"/>
  <c r="BP660" i="2"/>
  <c r="BQ660" i="2"/>
  <c r="BR660" i="2"/>
  <c r="BS660" i="2"/>
  <c r="BT660" i="2"/>
  <c r="BU660" i="2"/>
  <c r="BK660" i="2" s="1"/>
  <c r="BV660" i="2"/>
  <c r="BW660" i="2"/>
  <c r="BX660" i="2"/>
  <c r="BY660" i="2"/>
  <c r="BZ660" i="2"/>
  <c r="CB660" i="2"/>
  <c r="CC660" i="2"/>
  <c r="CD660" i="2"/>
  <c r="CE660" i="2"/>
  <c r="CF660" i="2"/>
  <c r="CH660" i="2"/>
  <c r="CJ660" i="2"/>
  <c r="CI660" i="2" s="1"/>
  <c r="CK660" i="2"/>
  <c r="CL660" i="2"/>
  <c r="CN660" i="2"/>
  <c r="CM660" i="2" s="1"/>
  <c r="CP660" i="2"/>
  <c r="CQ660" i="2"/>
  <c r="CR660" i="2"/>
  <c r="CS660" i="2"/>
  <c r="CO660" i="2" s="1"/>
  <c r="CU660" i="2"/>
  <c r="CT660" i="2" s="1"/>
  <c r="CV660" i="2"/>
  <c r="CX660" i="2"/>
  <c r="CY660" i="2" a="1"/>
  <c r="CY660" i="2"/>
  <c r="CZ660" i="2"/>
  <c r="CW660" i="2" s="1"/>
  <c r="DA660" i="2"/>
  <c r="DC660" i="2"/>
  <c r="DF660" i="2" s="1"/>
  <c r="DD660" i="2" a="1"/>
  <c r="DD660" i="2"/>
  <c r="DE660" i="2" s="1"/>
  <c r="DB660" i="2" s="1"/>
  <c r="DH660" i="2"/>
  <c r="DI660" i="2"/>
  <c r="DG660" i="2" s="1"/>
  <c r="DJ660" i="2"/>
  <c r="DK660" i="2"/>
  <c r="DL660" i="2"/>
  <c r="DN660" i="2" a="1"/>
  <c r="DN660" i="2"/>
  <c r="DO660" i="2"/>
  <c r="DP660" i="2"/>
  <c r="DM660" i="2" s="1"/>
  <c r="DQ660" i="2"/>
  <c r="DS660" i="2"/>
  <c r="DR660" i="2" s="1"/>
  <c r="DT660" i="2"/>
  <c r="DV660" i="2"/>
  <c r="DU660" i="2" s="1"/>
  <c r="DW660" i="2"/>
  <c r="DY660" i="2"/>
  <c r="EB660" i="2"/>
  <c r="ED660" i="2"/>
  <c r="EC660" i="2" s="1"/>
  <c r="EF660" i="2"/>
  <c r="EG660" i="2"/>
  <c r="EH660" i="2"/>
  <c r="EI660" i="2"/>
  <c r="EJ660" i="2"/>
  <c r="C661" i="2"/>
  <c r="G661" i="2"/>
  <c r="H661" i="2"/>
  <c r="J661" i="2"/>
  <c r="L661" i="2"/>
  <c r="N661" i="2"/>
  <c r="O661" i="2"/>
  <c r="P661" i="2"/>
  <c r="Q661" i="2"/>
  <c r="S661" i="2"/>
  <c r="R661" i="2" s="1"/>
  <c r="T661" i="2"/>
  <c r="U661" i="2"/>
  <c r="W661" i="2"/>
  <c r="X661" i="2"/>
  <c r="V661" i="2" s="1"/>
  <c r="Y661" i="2"/>
  <c r="AA661" i="2" a="1"/>
  <c r="AA661" i="2" s="1"/>
  <c r="AB661" i="2" a="1"/>
  <c r="AB661" i="2"/>
  <c r="AC661" i="2"/>
  <c r="AF661" i="2" a="1"/>
  <c r="AF661" i="2"/>
  <c r="AG661" i="2" s="1"/>
  <c r="AH661" i="2"/>
  <c r="AI661" i="2"/>
  <c r="AK661" i="2"/>
  <c r="AL661" i="2"/>
  <c r="AJ661" i="2" s="1"/>
  <c r="AN661" i="2"/>
  <c r="AM661" i="2" s="1"/>
  <c r="AO661" i="2"/>
  <c r="AQ661" i="2"/>
  <c r="AP661" i="2" s="1"/>
  <c r="AR661" i="2"/>
  <c r="AT661" i="2"/>
  <c r="AU661" i="2"/>
  <c r="AS661" i="2" s="1"/>
  <c r="AW661" i="2"/>
  <c r="AX661" i="2"/>
  <c r="AV661" i="2" s="1"/>
  <c r="AY661" i="2"/>
  <c r="AZ661" i="2"/>
  <c r="BA661" i="2"/>
  <c r="BC661" i="2"/>
  <c r="BB661" i="2" s="1"/>
  <c r="BD661" i="2"/>
  <c r="BF661" i="2"/>
  <c r="BG661" i="2"/>
  <c r="BI661" i="2"/>
  <c r="BH661" i="2" s="1"/>
  <c r="BJ661" i="2"/>
  <c r="BL661" i="2" a="1"/>
  <c r="BL661" i="2" s="1"/>
  <c r="BM661" i="2" s="1"/>
  <c r="BP661" i="2"/>
  <c r="BQ661" i="2"/>
  <c r="BR661" i="2"/>
  <c r="BS661" i="2"/>
  <c r="BT661" i="2"/>
  <c r="BU661" i="2"/>
  <c r="BV661" i="2"/>
  <c r="BW661" i="2"/>
  <c r="BY661" i="2"/>
  <c r="BZ661" i="2"/>
  <c r="BX661" i="2" s="1"/>
  <c r="CB661" i="2"/>
  <c r="CC661" i="2"/>
  <c r="CG661" i="2" s="1"/>
  <c r="CA661" i="2" s="1"/>
  <c r="CD661" i="2"/>
  <c r="CF661" i="2" s="1"/>
  <c r="CE661" i="2"/>
  <c r="CH661" i="2"/>
  <c r="CJ661" i="2"/>
  <c r="CK661" i="2"/>
  <c r="CI661" i="2" s="1"/>
  <c r="CL661" i="2"/>
  <c r="CN661" i="2"/>
  <c r="CM661" i="2" s="1"/>
  <c r="CP661" i="2"/>
  <c r="CQ661" i="2"/>
  <c r="CR661" i="2" s="1"/>
  <c r="CS661" i="2"/>
  <c r="CT661" i="2"/>
  <c r="CU661" i="2"/>
  <c r="CV661" i="2"/>
  <c r="CX661" i="2"/>
  <c r="CY661" i="2" a="1"/>
  <c r="CY661" i="2" s="1"/>
  <c r="CZ661" i="2" s="1"/>
  <c r="CW661" i="2" s="1"/>
  <c r="DA661" i="2"/>
  <c r="DC661" i="2"/>
  <c r="DD661" i="2" a="1"/>
  <c r="DD661" i="2"/>
  <c r="DE661" i="2"/>
  <c r="DB661" i="2" s="1"/>
  <c r="DF661" i="2"/>
  <c r="DH661" i="2"/>
  <c r="DG661" i="2" s="1"/>
  <c r="DI661" i="2"/>
  <c r="DK661" i="2"/>
  <c r="DL661" i="2"/>
  <c r="DJ661" i="2" s="1"/>
  <c r="DN661" i="2" a="1"/>
  <c r="DN661" i="2"/>
  <c r="DQ661" i="2" s="1"/>
  <c r="DO661" i="2"/>
  <c r="DP661" i="2" s="1"/>
  <c r="DM661" i="2" s="1"/>
  <c r="DS661" i="2"/>
  <c r="DR661" i="2" s="1"/>
  <c r="DT661" i="2"/>
  <c r="DV661" i="2"/>
  <c r="DW661" i="2"/>
  <c r="DY661" i="2"/>
  <c r="DZ661" i="2" s="1"/>
  <c r="EA661" i="2"/>
  <c r="EB661" i="2"/>
  <c r="DX661" i="2" s="1"/>
  <c r="ED661" i="2"/>
  <c r="EF661" i="2" s="1"/>
  <c r="EE661" i="2"/>
  <c r="EG661" i="2"/>
  <c r="EH661" i="2"/>
  <c r="EI661" i="2"/>
  <c r="EJ661" i="2"/>
  <c r="C662" i="2"/>
  <c r="G662" i="2"/>
  <c r="H662" i="2"/>
  <c r="J662" i="2"/>
  <c r="L662" i="2"/>
  <c r="N662" i="2"/>
  <c r="O662" i="2"/>
  <c r="P662" i="2"/>
  <c r="Q662" i="2"/>
  <c r="S662" i="2"/>
  <c r="T662" i="2"/>
  <c r="U662" i="2"/>
  <c r="W662" i="2"/>
  <c r="X662" i="2"/>
  <c r="V662" i="2" s="1"/>
  <c r="Y662" i="2"/>
  <c r="AA662" i="2" a="1"/>
  <c r="AA662" i="2"/>
  <c r="AD662" i="2" s="1"/>
  <c r="Z662" i="2" s="1"/>
  <c r="AB662" i="2" a="1"/>
  <c r="AB662" i="2"/>
  <c r="AC662" i="2"/>
  <c r="AF662" i="2" a="1"/>
  <c r="AF662" i="2"/>
  <c r="AG662" i="2"/>
  <c r="AE662" i="2" s="1"/>
  <c r="AH662" i="2"/>
  <c r="AI662" i="2"/>
  <c r="AK662" i="2"/>
  <c r="AL662" i="2"/>
  <c r="AJ662" i="2" s="1"/>
  <c r="AN662" i="2"/>
  <c r="AM662" i="2" s="1"/>
  <c r="AO662" i="2"/>
  <c r="AQ662" i="2"/>
  <c r="AP662" i="2" s="1"/>
  <c r="AR662" i="2"/>
  <c r="AT662" i="2"/>
  <c r="AS662" i="2" s="1"/>
  <c r="AU662" i="2"/>
  <c r="AW662" i="2"/>
  <c r="AV662" i="2" s="1"/>
  <c r="AX662" i="2"/>
  <c r="AZ662" i="2"/>
  <c r="BA662" i="2"/>
  <c r="AY662" i="2" s="1"/>
  <c r="BC662" i="2"/>
  <c r="BD662" i="2"/>
  <c r="BB662" i="2" s="1"/>
  <c r="BE662" i="2"/>
  <c r="BF662" i="2"/>
  <c r="BG662" i="2"/>
  <c r="BI662" i="2"/>
  <c r="BH662" i="2" s="1"/>
  <c r="BJ662" i="2"/>
  <c r="BL662" i="2" a="1"/>
  <c r="BL662" i="2"/>
  <c r="BP662" i="2"/>
  <c r="BQ662" i="2"/>
  <c r="BR662" i="2"/>
  <c r="BS662" i="2"/>
  <c r="BT662" i="2"/>
  <c r="BU662" i="2"/>
  <c r="BV662" i="2"/>
  <c r="BO662" i="2" s="1"/>
  <c r="BW662" i="2"/>
  <c r="BY662" i="2"/>
  <c r="BX662" i="2" s="1"/>
  <c r="BZ662" i="2"/>
  <c r="CB662" i="2"/>
  <c r="CA662" i="2" s="1"/>
  <c r="CC662" i="2"/>
  <c r="CD662" i="2"/>
  <c r="CE662" i="2"/>
  <c r="CF662" i="2"/>
  <c r="CG662" i="2"/>
  <c r="CH662" i="2"/>
  <c r="CJ662" i="2"/>
  <c r="CI662" i="2" s="1"/>
  <c r="CK662" i="2"/>
  <c r="CL662" i="2"/>
  <c r="CN662" i="2"/>
  <c r="CM662" i="2" s="1"/>
  <c r="CP662" i="2"/>
  <c r="CS662" i="2" s="1"/>
  <c r="CO662" i="2" s="1"/>
  <c r="CQ662" i="2"/>
  <c r="CR662" i="2"/>
  <c r="CU662" i="2"/>
  <c r="CV662" i="2"/>
  <c r="CT662" i="2" s="1"/>
  <c r="CX662" i="2"/>
  <c r="DA662" i="2" s="1"/>
  <c r="CY662" i="2" a="1"/>
  <c r="CY662" i="2"/>
  <c r="CZ662" i="2" s="1"/>
  <c r="CW662" i="2" s="1"/>
  <c r="DC662" i="2"/>
  <c r="DD662" i="2" a="1"/>
  <c r="DD662" i="2" s="1"/>
  <c r="DE662" i="2" s="1"/>
  <c r="DB662" i="2" s="1"/>
  <c r="DH662" i="2"/>
  <c r="DG662" i="2" s="1"/>
  <c r="DI662" i="2"/>
  <c r="DK662" i="2"/>
  <c r="DJ662" i="2" s="1"/>
  <c r="DL662" i="2"/>
  <c r="DN662" i="2" a="1"/>
  <c r="DN662" i="2" s="1"/>
  <c r="DQ662" i="2" s="1"/>
  <c r="DO662" i="2"/>
  <c r="DP662" i="2" s="1"/>
  <c r="DM662" i="2" s="1"/>
  <c r="DS662" i="2"/>
  <c r="DT662" i="2"/>
  <c r="DR662" i="2" s="1"/>
  <c r="DU662" i="2"/>
  <c r="DV662" i="2"/>
  <c r="DW662" i="2"/>
  <c r="DY662" i="2"/>
  <c r="DZ662" i="2"/>
  <c r="EA662" i="2"/>
  <c r="EB662" i="2"/>
  <c r="DX662" i="2" s="1"/>
  <c r="EC662" i="2"/>
  <c r="ED662" i="2"/>
  <c r="EE662" i="2"/>
  <c r="EF662" i="2"/>
  <c r="EH662" i="2"/>
  <c r="EG662" i="2" s="1"/>
  <c r="EJ662" i="2"/>
  <c r="C663" i="2"/>
  <c r="H663" i="2"/>
  <c r="G663" i="2" s="1"/>
  <c r="J663" i="2"/>
  <c r="I663" i="2" s="1"/>
  <c r="L663" i="2"/>
  <c r="N663" i="2"/>
  <c r="O663" i="2"/>
  <c r="P663" i="2"/>
  <c r="Q663" i="2"/>
  <c r="R663" i="2"/>
  <c r="S663" i="2"/>
  <c r="T663" i="2"/>
  <c r="U663" i="2"/>
  <c r="W663" i="2"/>
  <c r="X663" i="2"/>
  <c r="Y663" i="2"/>
  <c r="Z663" i="2"/>
  <c r="AA663" i="2" a="1"/>
  <c r="AA663" i="2"/>
  <c r="AB663" i="2" a="1"/>
  <c r="AB663" i="2"/>
  <c r="AC663" i="2"/>
  <c r="AD663" i="2"/>
  <c r="AF663" i="2" a="1"/>
  <c r="AF663" i="2" s="1"/>
  <c r="AG663" i="2" s="1"/>
  <c r="AE663" i="2" s="1"/>
  <c r="AH663" i="2"/>
  <c r="AI663" i="2"/>
  <c r="AK663" i="2"/>
  <c r="AL663" i="2"/>
  <c r="AJ663" i="2" s="1"/>
  <c r="AM663" i="2"/>
  <c r="AN663" i="2"/>
  <c r="AO663" i="2"/>
  <c r="AQ663" i="2"/>
  <c r="AP663" i="2" s="1"/>
  <c r="AR663" i="2"/>
  <c r="AT663" i="2"/>
  <c r="AU663" i="2"/>
  <c r="AW663" i="2"/>
  <c r="AV663" i="2" s="1"/>
  <c r="AX663" i="2"/>
  <c r="AZ663" i="2"/>
  <c r="AY663" i="2" s="1"/>
  <c r="BA663" i="2"/>
  <c r="BC663" i="2"/>
  <c r="BB663" i="2" s="1"/>
  <c r="BD663" i="2"/>
  <c r="BF663" i="2"/>
  <c r="BG663" i="2"/>
  <c r="BE663" i="2" s="1"/>
  <c r="BI663" i="2"/>
  <c r="BJ663" i="2"/>
  <c r="BH663" i="2" s="1"/>
  <c r="BK663" i="2"/>
  <c r="BL663" i="2" a="1"/>
  <c r="BL663" i="2"/>
  <c r="BM663" i="2" s="1"/>
  <c r="BN663" i="2"/>
  <c r="BP663" i="2"/>
  <c r="BQ663" i="2"/>
  <c r="BR663" i="2"/>
  <c r="BS663" i="2"/>
  <c r="BT663" i="2"/>
  <c r="BU663" i="2"/>
  <c r="BV663" i="2"/>
  <c r="BW663" i="2"/>
  <c r="BY663" i="2"/>
  <c r="BZ663" i="2"/>
  <c r="CB663" i="2"/>
  <c r="CA663" i="2" s="1"/>
  <c r="CC663" i="2"/>
  <c r="CD663" i="2"/>
  <c r="CE663" i="2"/>
  <c r="CF663" i="2" s="1"/>
  <c r="CG663" i="2" s="1"/>
  <c r="CH663" i="2"/>
  <c r="CJ663" i="2"/>
  <c r="CI663" i="2" s="1"/>
  <c r="CK663" i="2"/>
  <c r="CL663" i="2"/>
  <c r="CM663" i="2"/>
  <c r="CN663" i="2"/>
  <c r="CP663" i="2"/>
  <c r="CQ663" i="2"/>
  <c r="CU663" i="2"/>
  <c r="CT663" i="2" s="1"/>
  <c r="CV663" i="2"/>
  <c r="CX663" i="2"/>
  <c r="DA663" i="2" s="1"/>
  <c r="CY663" i="2" a="1"/>
  <c r="CY663" i="2"/>
  <c r="CZ663" i="2" s="1"/>
  <c r="CW663" i="2" s="1"/>
  <c r="DC663" i="2"/>
  <c r="DF663" i="2" s="1"/>
  <c r="DD663" i="2" a="1"/>
  <c r="DD663" i="2"/>
  <c r="DE663" i="2" s="1"/>
  <c r="DB663" i="2" s="1"/>
  <c r="DH663" i="2"/>
  <c r="DG663" i="2" s="1"/>
  <c r="DI663" i="2"/>
  <c r="DK663" i="2"/>
  <c r="DL663" i="2"/>
  <c r="DN663" i="2" a="1"/>
  <c r="DN663" i="2" s="1"/>
  <c r="DO663" i="2"/>
  <c r="DS663" i="2"/>
  <c r="DR663" i="2" s="1"/>
  <c r="DT663" i="2"/>
  <c r="DV663" i="2"/>
  <c r="DW663" i="2"/>
  <c r="DU663" i="2" s="1"/>
  <c r="DX663" i="2"/>
  <c r="DY663" i="2"/>
  <c r="DZ663" i="2"/>
  <c r="EA663" i="2"/>
  <c r="EB663" i="2"/>
  <c r="EC663" i="2"/>
  <c r="ED663" i="2"/>
  <c r="EE663" i="2"/>
  <c r="EF663" i="2"/>
  <c r="EH663" i="2"/>
  <c r="EJ663" i="2" s="1"/>
  <c r="EI663" i="2"/>
  <c r="C664" i="2"/>
  <c r="H664" i="2"/>
  <c r="G664" i="2" s="1"/>
  <c r="J664" i="2"/>
  <c r="L664" i="2"/>
  <c r="N664" i="2"/>
  <c r="O664" i="2"/>
  <c r="P664" i="2"/>
  <c r="Q664" i="2"/>
  <c r="S664" i="2"/>
  <c r="T664" i="2"/>
  <c r="R664" i="2" s="1"/>
  <c r="U664" i="2"/>
  <c r="W664" i="2"/>
  <c r="X664" i="2"/>
  <c r="Y664" i="2"/>
  <c r="AA664" i="2" a="1"/>
  <c r="AA664" i="2"/>
  <c r="AB664" i="2" a="1"/>
  <c r="AB664" i="2" s="1"/>
  <c r="AC664" i="2"/>
  <c r="Z664" i="2" s="1"/>
  <c r="AD664" i="2"/>
  <c r="AF664" i="2" a="1"/>
  <c r="AF664" i="2" s="1"/>
  <c r="AG664" i="2" s="1"/>
  <c r="AH664" i="2"/>
  <c r="AI664" i="2"/>
  <c r="AE664" i="2" s="1"/>
  <c r="AK664" i="2"/>
  <c r="AJ664" i="2" s="1"/>
  <c r="AL664" i="2"/>
  <c r="AN664" i="2"/>
  <c r="AO664" i="2"/>
  <c r="AM664" i="2" s="1"/>
  <c r="AQ664" i="2"/>
  <c r="AR664" i="2"/>
  <c r="AP664" i="2" s="1"/>
  <c r="AS664" i="2"/>
  <c r="AT664" i="2"/>
  <c r="AU664" i="2"/>
  <c r="AW664" i="2"/>
  <c r="AV664" i="2" s="1"/>
  <c r="AX664" i="2"/>
  <c r="AZ664" i="2"/>
  <c r="AY664" i="2" s="1"/>
  <c r="BA664" i="2"/>
  <c r="BC664" i="2"/>
  <c r="BB664" i="2" s="1"/>
  <c r="BD664" i="2"/>
  <c r="BF664" i="2"/>
  <c r="BE664" i="2" s="1"/>
  <c r="BG664" i="2"/>
  <c r="BI664" i="2"/>
  <c r="BH664" i="2" s="1"/>
  <c r="BJ664" i="2"/>
  <c r="BL664" i="2" a="1"/>
  <c r="BL664" i="2"/>
  <c r="BM664" i="2"/>
  <c r="BN664" i="2"/>
  <c r="BP664" i="2"/>
  <c r="BQ664" i="2"/>
  <c r="BR664" i="2"/>
  <c r="BS664" i="2"/>
  <c r="BT664" i="2"/>
  <c r="BU664" i="2"/>
  <c r="BK664" i="2" s="1"/>
  <c r="BV664" i="2"/>
  <c r="BW664" i="2"/>
  <c r="BO664" i="2" s="1"/>
  <c r="BX664" i="2"/>
  <c r="BY664" i="2"/>
  <c r="BZ664" i="2"/>
  <c r="CB664" i="2"/>
  <c r="CC664" i="2"/>
  <c r="CD664" i="2"/>
  <c r="CE664" i="2"/>
  <c r="CF664" i="2"/>
  <c r="CH664" i="2"/>
  <c r="CJ664" i="2"/>
  <c r="CI664" i="2" s="1"/>
  <c r="CK664" i="2"/>
  <c r="CL664" i="2"/>
  <c r="CN664" i="2"/>
  <c r="CM664" i="2" s="1"/>
  <c r="CP664" i="2"/>
  <c r="CQ664" i="2"/>
  <c r="CR664" i="2"/>
  <c r="CS664" i="2"/>
  <c r="CO664" i="2" s="1"/>
  <c r="CU664" i="2"/>
  <c r="CT664" i="2" s="1"/>
  <c r="CV664" i="2"/>
  <c r="CX664" i="2"/>
  <c r="CY664" i="2" a="1"/>
  <c r="CY664" i="2"/>
  <c r="CZ664" i="2"/>
  <c r="CW664" i="2" s="1"/>
  <c r="DA664" i="2"/>
  <c r="DC664" i="2"/>
  <c r="DF664" i="2" s="1"/>
  <c r="DD664" i="2" a="1"/>
  <c r="DD664" i="2"/>
  <c r="DE664" i="2" s="1"/>
  <c r="DB664" i="2" s="1"/>
  <c r="DH664" i="2"/>
  <c r="DI664" i="2"/>
  <c r="DG664" i="2" s="1"/>
  <c r="DJ664" i="2"/>
  <c r="DK664" i="2"/>
  <c r="DL664" i="2"/>
  <c r="DN664" i="2" a="1"/>
  <c r="DN664" i="2"/>
  <c r="DO664" i="2"/>
  <c r="DP664" i="2"/>
  <c r="DM664" i="2" s="1"/>
  <c r="DQ664" i="2"/>
  <c r="DS664" i="2"/>
  <c r="DR664" i="2" s="1"/>
  <c r="DT664" i="2"/>
  <c r="DV664" i="2"/>
  <c r="DU664" i="2" s="1"/>
  <c r="DW664" i="2"/>
  <c r="DY664" i="2"/>
  <c r="EB664" i="2"/>
  <c r="ED664" i="2"/>
  <c r="EC664" i="2" s="1"/>
  <c r="EF664" i="2"/>
  <c r="EG664" i="2"/>
  <c r="EH664" i="2"/>
  <c r="EI664" i="2"/>
  <c r="EJ664" i="2"/>
  <c r="C665" i="2"/>
  <c r="G665" i="2"/>
  <c r="H665" i="2"/>
  <c r="J665" i="2"/>
  <c r="L665" i="2"/>
  <c r="N665" i="2"/>
  <c r="O665" i="2"/>
  <c r="P665" i="2"/>
  <c r="Q665" i="2"/>
  <c r="S665" i="2"/>
  <c r="T665" i="2"/>
  <c r="U665" i="2"/>
  <c r="W665" i="2"/>
  <c r="X665" i="2"/>
  <c r="V665" i="2" s="1"/>
  <c r="Y665" i="2"/>
  <c r="AA665" i="2" a="1"/>
  <c r="AA665" i="2" s="1"/>
  <c r="AB665" i="2" a="1"/>
  <c r="AB665" i="2"/>
  <c r="AD665" i="2" s="1"/>
  <c r="Z665" i="2" s="1"/>
  <c r="AC665" i="2"/>
  <c r="AF665" i="2" a="1"/>
  <c r="AF665" i="2"/>
  <c r="AG665" i="2" s="1"/>
  <c r="AH665" i="2"/>
  <c r="AI665" i="2"/>
  <c r="AK665" i="2"/>
  <c r="AL665" i="2"/>
  <c r="AJ665" i="2" s="1"/>
  <c r="AN665" i="2"/>
  <c r="AM665" i="2" s="1"/>
  <c r="AO665" i="2"/>
  <c r="AQ665" i="2"/>
  <c r="AP665" i="2" s="1"/>
  <c r="AR665" i="2"/>
  <c r="AT665" i="2"/>
  <c r="AU665" i="2"/>
  <c r="AS665" i="2" s="1"/>
  <c r="AW665" i="2"/>
  <c r="AX665" i="2"/>
  <c r="AV665" i="2" s="1"/>
  <c r="AY665" i="2"/>
  <c r="AZ665" i="2"/>
  <c r="BA665" i="2"/>
  <c r="BC665" i="2"/>
  <c r="BB665" i="2" s="1"/>
  <c r="BD665" i="2"/>
  <c r="BF665" i="2"/>
  <c r="BG665" i="2"/>
  <c r="BI665" i="2"/>
  <c r="BH665" i="2" s="1"/>
  <c r="BJ665" i="2"/>
  <c r="BL665" i="2" a="1"/>
  <c r="BL665" i="2" s="1"/>
  <c r="BM665" i="2" s="1"/>
  <c r="BN665" i="2"/>
  <c r="BP665" i="2"/>
  <c r="BQ665" i="2"/>
  <c r="BR665" i="2"/>
  <c r="BS665" i="2"/>
  <c r="BT665" i="2"/>
  <c r="BU665" i="2"/>
  <c r="BO665" i="2" s="1"/>
  <c r="BV665" i="2"/>
  <c r="BW665" i="2"/>
  <c r="BY665" i="2"/>
  <c r="BZ665" i="2"/>
  <c r="BX665" i="2" s="1"/>
  <c r="CB665" i="2"/>
  <c r="CC665" i="2"/>
  <c r="CD665" i="2"/>
  <c r="CF665" i="2" s="1"/>
  <c r="CE665" i="2"/>
  <c r="CH665" i="2"/>
  <c r="CJ665" i="2"/>
  <c r="CK665" i="2"/>
  <c r="CL665" i="2"/>
  <c r="CN665" i="2"/>
  <c r="CM665" i="2" s="1"/>
  <c r="CP665" i="2"/>
  <c r="CQ665" i="2"/>
  <c r="CR665" i="2" s="1"/>
  <c r="CS665" i="2"/>
  <c r="CT665" i="2"/>
  <c r="CU665" i="2"/>
  <c r="CV665" i="2"/>
  <c r="CX665" i="2"/>
  <c r="CY665" i="2" a="1"/>
  <c r="CY665" i="2" s="1"/>
  <c r="CZ665" i="2" s="1"/>
  <c r="CW665" i="2" s="1"/>
  <c r="DA665" i="2"/>
  <c r="DC665" i="2"/>
  <c r="DD665" i="2" a="1"/>
  <c r="DD665" i="2"/>
  <c r="DE665" i="2"/>
  <c r="DB665" i="2" s="1"/>
  <c r="DF665" i="2"/>
  <c r="DH665" i="2"/>
  <c r="DG665" i="2" s="1"/>
  <c r="DI665" i="2"/>
  <c r="DK665" i="2"/>
  <c r="DL665" i="2"/>
  <c r="DJ665" i="2" s="1"/>
  <c r="DN665" i="2" a="1"/>
  <c r="DN665" i="2"/>
  <c r="DO665" i="2"/>
  <c r="DP665" i="2" s="1"/>
  <c r="DM665" i="2" s="1"/>
  <c r="DS665" i="2"/>
  <c r="DR665" i="2" s="1"/>
  <c r="DT665" i="2"/>
  <c r="DV665" i="2"/>
  <c r="DW665" i="2"/>
  <c r="DY665" i="2"/>
  <c r="DZ665" i="2" s="1"/>
  <c r="EA665" i="2"/>
  <c r="EB665" i="2"/>
  <c r="DX665" i="2" s="1"/>
  <c r="ED665" i="2"/>
  <c r="EF665" i="2" s="1"/>
  <c r="EE665" i="2"/>
  <c r="EG665" i="2"/>
  <c r="EH665" i="2"/>
  <c r="EI665" i="2"/>
  <c r="EJ665" i="2"/>
  <c r="C666" i="2"/>
  <c r="G666" i="2"/>
  <c r="H666" i="2"/>
  <c r="J666" i="2"/>
  <c r="L666" i="2"/>
  <c r="I666" i="2" s="1"/>
  <c r="N666" i="2"/>
  <c r="O666" i="2"/>
  <c r="P666" i="2"/>
  <c r="Q666" i="2"/>
  <c r="M666" i="2" s="1"/>
  <c r="S666" i="2"/>
  <c r="T666" i="2"/>
  <c r="U666" i="2"/>
  <c r="W666" i="2"/>
  <c r="X666" i="2"/>
  <c r="V666" i="2" s="1"/>
  <c r="Y666" i="2"/>
  <c r="AA666" i="2" a="1"/>
  <c r="AA666" i="2"/>
  <c r="AD666" i="2" s="1"/>
  <c r="Z666" i="2" s="1"/>
  <c r="AB666" i="2" a="1"/>
  <c r="AB666" i="2"/>
  <c r="AC666" i="2"/>
  <c r="AF666" i="2" a="1"/>
  <c r="AF666" i="2"/>
  <c r="AG666" i="2"/>
  <c r="AE666" i="2" s="1"/>
  <c r="AH666" i="2"/>
  <c r="AI666" i="2"/>
  <c r="AK666" i="2"/>
  <c r="AL666" i="2"/>
  <c r="AJ666" i="2" s="1"/>
  <c r="AN666" i="2"/>
  <c r="AO666" i="2"/>
  <c r="AQ666" i="2"/>
  <c r="AP666" i="2" s="1"/>
  <c r="AR666" i="2"/>
  <c r="AT666" i="2"/>
  <c r="AS666" i="2" s="1"/>
  <c r="AU666" i="2"/>
  <c r="AW666" i="2"/>
  <c r="AV666" i="2" s="1"/>
  <c r="AX666" i="2"/>
  <c r="AZ666" i="2"/>
  <c r="BA666" i="2"/>
  <c r="AY666" i="2" s="1"/>
  <c r="BC666" i="2"/>
  <c r="BD666" i="2"/>
  <c r="BB666" i="2" s="1"/>
  <c r="BE666" i="2"/>
  <c r="BF666" i="2"/>
  <c r="BG666" i="2"/>
  <c r="BI666" i="2"/>
  <c r="BH666" i="2" s="1"/>
  <c r="BJ666" i="2"/>
  <c r="BL666" i="2" a="1"/>
  <c r="BL666" i="2"/>
  <c r="BP666" i="2"/>
  <c r="BQ666" i="2"/>
  <c r="BR666" i="2"/>
  <c r="BS666" i="2"/>
  <c r="BT666" i="2"/>
  <c r="BU666" i="2"/>
  <c r="BV666" i="2"/>
  <c r="BO666" i="2" s="1"/>
  <c r="BW666" i="2"/>
  <c r="BY666" i="2"/>
  <c r="BX666" i="2" s="1"/>
  <c r="BZ666" i="2"/>
  <c r="CB666" i="2"/>
  <c r="CA666" i="2" s="1"/>
  <c r="CC666" i="2"/>
  <c r="CD666" i="2"/>
  <c r="CE666" i="2"/>
  <c r="CF666" i="2"/>
  <c r="CG666" i="2"/>
  <c r="CH666" i="2"/>
  <c r="CJ666" i="2"/>
  <c r="CI666" i="2" s="1"/>
  <c r="CK666" i="2"/>
  <c r="CL666" i="2"/>
  <c r="CN666" i="2"/>
  <c r="CM666" i="2" s="1"/>
  <c r="CP666" i="2"/>
  <c r="CS666" i="2" s="1"/>
  <c r="CQ666" i="2"/>
  <c r="CR666" i="2"/>
  <c r="CU666" i="2"/>
  <c r="CV666" i="2"/>
  <c r="CT666" i="2" s="1"/>
  <c r="CX666" i="2"/>
  <c r="CY666" i="2" a="1"/>
  <c r="CY666" i="2" s="1"/>
  <c r="CZ666" i="2" s="1"/>
  <c r="CW666" i="2" s="1"/>
  <c r="DC666" i="2"/>
  <c r="DD666" i="2" a="1"/>
  <c r="DD666" i="2" s="1"/>
  <c r="DE666" i="2" s="1"/>
  <c r="DB666" i="2" s="1"/>
  <c r="DH666" i="2"/>
  <c r="DG666" i="2" s="1"/>
  <c r="DI666" i="2"/>
  <c r="DK666" i="2"/>
  <c r="DJ666" i="2" s="1"/>
  <c r="DL666" i="2"/>
  <c r="DN666" i="2" a="1"/>
  <c r="DN666" i="2" s="1"/>
  <c r="DQ666" i="2" s="1"/>
  <c r="DO666" i="2"/>
  <c r="DS666" i="2"/>
  <c r="DT666" i="2"/>
  <c r="DR666" i="2" s="1"/>
  <c r="DU666" i="2"/>
  <c r="DV666" i="2"/>
  <c r="DW666" i="2"/>
  <c r="DY666" i="2"/>
  <c r="DZ666" i="2"/>
  <c r="EA666" i="2"/>
  <c r="EB666" i="2"/>
  <c r="DX666" i="2" s="1"/>
  <c r="EC666" i="2"/>
  <c r="ED666" i="2"/>
  <c r="EE666" i="2"/>
  <c r="EF666" i="2"/>
  <c r="EH666" i="2"/>
  <c r="EG666" i="2" s="1"/>
  <c r="EJ666" i="2"/>
  <c r="C667" i="2"/>
  <c r="H667" i="2"/>
  <c r="G667" i="2" s="1"/>
  <c r="J667" i="2"/>
  <c r="L667" i="2"/>
  <c r="N667" i="2"/>
  <c r="O667" i="2"/>
  <c r="P667" i="2"/>
  <c r="Q667" i="2"/>
  <c r="M667" i="2" s="1"/>
  <c r="S667" i="2"/>
  <c r="T667" i="2"/>
  <c r="R667" i="2" s="1"/>
  <c r="U667" i="2"/>
  <c r="W667" i="2"/>
  <c r="X667" i="2"/>
  <c r="Y667" i="2"/>
  <c r="Z667" i="2"/>
  <c r="AA667" i="2" a="1"/>
  <c r="AA667" i="2"/>
  <c r="AB667" i="2" a="1"/>
  <c r="AB667" i="2"/>
  <c r="AC667" i="2"/>
  <c r="AD667" i="2"/>
  <c r="AF667" i="2" a="1"/>
  <c r="AF667" i="2" s="1"/>
  <c r="AG667" i="2" s="1"/>
  <c r="AE667" i="2" s="1"/>
  <c r="AH667" i="2"/>
  <c r="AI667" i="2"/>
  <c r="AK667" i="2"/>
  <c r="AL667" i="2"/>
  <c r="AJ667" i="2" s="1"/>
  <c r="AM667" i="2"/>
  <c r="AN667" i="2"/>
  <c r="AO667" i="2"/>
  <c r="AQ667" i="2"/>
  <c r="AP667" i="2" s="1"/>
  <c r="AR667" i="2"/>
  <c r="AT667" i="2"/>
  <c r="AU667" i="2"/>
  <c r="AW667" i="2"/>
  <c r="AV667" i="2" s="1"/>
  <c r="AX667" i="2"/>
  <c r="AZ667" i="2"/>
  <c r="AY667" i="2" s="1"/>
  <c r="BA667" i="2"/>
  <c r="BC667" i="2"/>
  <c r="BB667" i="2" s="1"/>
  <c r="BD667" i="2"/>
  <c r="BF667" i="2"/>
  <c r="BG667" i="2"/>
  <c r="BE667" i="2" s="1"/>
  <c r="BI667" i="2"/>
  <c r="BJ667" i="2"/>
  <c r="BH667" i="2" s="1"/>
  <c r="BK667" i="2"/>
  <c r="BL667" i="2" a="1"/>
  <c r="BL667" i="2"/>
  <c r="BM667" i="2" s="1"/>
  <c r="BN667" i="2"/>
  <c r="BP667" i="2"/>
  <c r="BQ667" i="2"/>
  <c r="BR667" i="2"/>
  <c r="BS667" i="2"/>
  <c r="BT667" i="2"/>
  <c r="BU667" i="2"/>
  <c r="BV667" i="2"/>
  <c r="BW667" i="2"/>
  <c r="BO667" i="2" s="1"/>
  <c r="BY667" i="2"/>
  <c r="BX667" i="2" s="1"/>
  <c r="BZ667" i="2"/>
  <c r="CB667" i="2"/>
  <c r="CC667" i="2"/>
  <c r="CD667" i="2"/>
  <c r="CE667" i="2"/>
  <c r="CF667" i="2" s="1"/>
  <c r="CG667" i="2"/>
  <c r="CH667" i="2"/>
  <c r="CJ667" i="2"/>
  <c r="CI667" i="2" s="1"/>
  <c r="CK667" i="2"/>
  <c r="CL667" i="2"/>
  <c r="CM667" i="2"/>
  <c r="CN667" i="2"/>
  <c r="CP667" i="2"/>
  <c r="CQ667" i="2"/>
  <c r="CU667" i="2"/>
  <c r="CT667" i="2" s="1"/>
  <c r="CV667" i="2"/>
  <c r="CX667" i="2"/>
  <c r="DA667" i="2" s="1"/>
  <c r="CY667" i="2" a="1"/>
  <c r="CY667" i="2"/>
  <c r="CZ667" i="2" s="1"/>
  <c r="CW667" i="2" s="1"/>
  <c r="DC667" i="2"/>
  <c r="DF667" i="2" s="1"/>
  <c r="DD667" i="2" a="1"/>
  <c r="DD667" i="2"/>
  <c r="DE667" i="2" s="1"/>
  <c r="DB667" i="2" s="1"/>
  <c r="DH667" i="2"/>
  <c r="DG667" i="2" s="1"/>
  <c r="DI667" i="2"/>
  <c r="DK667" i="2"/>
  <c r="DJ667" i="2" s="1"/>
  <c r="DL667" i="2"/>
  <c r="DN667" i="2" a="1"/>
  <c r="DN667" i="2" s="1"/>
  <c r="DO667" i="2"/>
  <c r="DS667" i="2"/>
  <c r="DR667" i="2" s="1"/>
  <c r="DT667" i="2"/>
  <c r="DV667" i="2"/>
  <c r="DW667" i="2"/>
  <c r="DU667" i="2" s="1"/>
  <c r="DX667" i="2"/>
  <c r="DY667" i="2"/>
  <c r="DZ667" i="2"/>
  <c r="EA667" i="2"/>
  <c r="EB667" i="2"/>
  <c r="EC667" i="2"/>
  <c r="ED667" i="2"/>
  <c r="EE667" i="2"/>
  <c r="EF667" i="2"/>
  <c r="EH667" i="2"/>
  <c r="EI667" i="2"/>
  <c r="C668" i="2"/>
  <c r="H668" i="2"/>
  <c r="G668" i="2" s="1"/>
  <c r="J668" i="2"/>
  <c r="L668" i="2"/>
  <c r="N668" i="2"/>
  <c r="O668" i="2"/>
  <c r="P668" i="2"/>
  <c r="Q668" i="2"/>
  <c r="S668" i="2"/>
  <c r="T668" i="2"/>
  <c r="R668" i="2" s="1"/>
  <c r="U668" i="2"/>
  <c r="W668" i="2"/>
  <c r="X668" i="2"/>
  <c r="Y668" i="2"/>
  <c r="AA668" i="2" a="1"/>
  <c r="AA668" i="2"/>
  <c r="AB668" i="2" a="1"/>
  <c r="AB668" i="2" s="1"/>
  <c r="AC668" i="2"/>
  <c r="AD668" i="2"/>
  <c r="AF668" i="2" a="1"/>
  <c r="AF668" i="2" s="1"/>
  <c r="AG668" i="2" s="1"/>
  <c r="AH668" i="2"/>
  <c r="AI668" i="2"/>
  <c r="AE668" i="2" s="1"/>
  <c r="AK668" i="2"/>
  <c r="AJ668" i="2" s="1"/>
  <c r="AL668" i="2"/>
  <c r="AN668" i="2"/>
  <c r="AO668" i="2"/>
  <c r="AM668" i="2" s="1"/>
  <c r="AQ668" i="2"/>
  <c r="AR668" i="2"/>
  <c r="AP668" i="2" s="1"/>
  <c r="AS668" i="2"/>
  <c r="AT668" i="2"/>
  <c r="AU668" i="2"/>
  <c r="AW668" i="2"/>
  <c r="AV668" i="2" s="1"/>
  <c r="AX668" i="2"/>
  <c r="AZ668" i="2"/>
  <c r="AY668" i="2" s="1"/>
  <c r="BA668" i="2"/>
  <c r="BC668" i="2"/>
  <c r="BB668" i="2" s="1"/>
  <c r="BD668" i="2"/>
  <c r="BF668" i="2"/>
  <c r="BE668" i="2" s="1"/>
  <c r="BG668" i="2"/>
  <c r="BH668" i="2"/>
  <c r="BI668" i="2"/>
  <c r="BJ668" i="2"/>
  <c r="BL668" i="2" a="1"/>
  <c r="BL668" i="2"/>
  <c r="BM668" i="2"/>
  <c r="BN668" i="2"/>
  <c r="BP668" i="2"/>
  <c r="BQ668" i="2"/>
  <c r="BR668" i="2"/>
  <c r="BS668" i="2"/>
  <c r="BT668" i="2"/>
  <c r="BU668" i="2"/>
  <c r="BK668" i="2" s="1"/>
  <c r="BV668" i="2"/>
  <c r="BW668" i="2"/>
  <c r="BO668" i="2" s="1"/>
  <c r="BX668" i="2"/>
  <c r="BY668" i="2"/>
  <c r="BZ668" i="2"/>
  <c r="CB668" i="2"/>
  <c r="CC668" i="2"/>
  <c r="CD668" i="2"/>
  <c r="CE668" i="2"/>
  <c r="CF668" i="2"/>
  <c r="CH668" i="2"/>
  <c r="CJ668" i="2"/>
  <c r="CI668" i="2" s="1"/>
  <c r="CK668" i="2"/>
  <c r="CL668" i="2"/>
  <c r="CN668" i="2"/>
  <c r="CM668" i="2" s="1"/>
  <c r="CP668" i="2"/>
  <c r="CQ668" i="2"/>
  <c r="CR668" i="2"/>
  <c r="CS668" i="2"/>
  <c r="CO668" i="2" s="1"/>
  <c r="CU668" i="2"/>
  <c r="CT668" i="2" s="1"/>
  <c r="CV668" i="2"/>
  <c r="CX668" i="2"/>
  <c r="CY668" i="2" a="1"/>
  <c r="CY668" i="2"/>
  <c r="CZ668" i="2"/>
  <c r="CW668" i="2" s="1"/>
  <c r="DA668" i="2"/>
  <c r="DC668" i="2"/>
  <c r="DF668" i="2" s="1"/>
  <c r="DD668" i="2" a="1"/>
  <c r="DD668" i="2"/>
  <c r="DE668" i="2" s="1"/>
  <c r="DB668" i="2" s="1"/>
  <c r="DH668" i="2"/>
  <c r="DI668" i="2"/>
  <c r="DG668" i="2" s="1"/>
  <c r="DJ668" i="2"/>
  <c r="DK668" i="2"/>
  <c r="DL668" i="2"/>
  <c r="DN668" i="2" a="1"/>
  <c r="DN668" i="2"/>
  <c r="DO668" i="2"/>
  <c r="DP668" i="2"/>
  <c r="DM668" i="2" s="1"/>
  <c r="DQ668" i="2"/>
  <c r="DS668" i="2"/>
  <c r="DR668" i="2" s="1"/>
  <c r="DT668" i="2"/>
  <c r="DV668" i="2"/>
  <c r="DU668" i="2" s="1"/>
  <c r="DW668" i="2"/>
  <c r="DY668" i="2"/>
  <c r="EB668" i="2"/>
  <c r="ED668" i="2"/>
  <c r="EC668" i="2" s="1"/>
  <c r="EF668" i="2"/>
  <c r="EG668" i="2"/>
  <c r="EH668" i="2"/>
  <c r="EI668" i="2"/>
  <c r="EJ668" i="2"/>
  <c r="C669" i="2"/>
  <c r="G669" i="2"/>
  <c r="H669" i="2"/>
  <c r="J669" i="2"/>
  <c r="L669" i="2"/>
  <c r="N669" i="2"/>
  <c r="O669" i="2"/>
  <c r="P669" i="2"/>
  <c r="Q669" i="2"/>
  <c r="S669" i="2"/>
  <c r="T669" i="2"/>
  <c r="U669" i="2"/>
  <c r="W669" i="2"/>
  <c r="X669" i="2"/>
  <c r="V669" i="2" s="1"/>
  <c r="Y669" i="2"/>
  <c r="AA669" i="2" a="1"/>
  <c r="AA669" i="2" s="1"/>
  <c r="AB669" i="2" a="1"/>
  <c r="AB669" i="2"/>
  <c r="AD669" i="2" s="1"/>
  <c r="Z669" i="2" s="1"/>
  <c r="AC669" i="2"/>
  <c r="AF669" i="2" a="1"/>
  <c r="AF669" i="2"/>
  <c r="AG669" i="2" s="1"/>
  <c r="AH669" i="2"/>
  <c r="AI669" i="2"/>
  <c r="AK669" i="2"/>
  <c r="AL669" i="2"/>
  <c r="AJ669" i="2" s="1"/>
  <c r="AN669" i="2"/>
  <c r="AM669" i="2" s="1"/>
  <c r="AO669" i="2"/>
  <c r="AQ669" i="2"/>
  <c r="AP669" i="2" s="1"/>
  <c r="AR669" i="2"/>
  <c r="AT669" i="2"/>
  <c r="AU669" i="2"/>
  <c r="AS669" i="2" s="1"/>
  <c r="AW669" i="2"/>
  <c r="AX669" i="2"/>
  <c r="AV669" i="2" s="1"/>
  <c r="AY669" i="2"/>
  <c r="AZ669" i="2"/>
  <c r="BA669" i="2"/>
  <c r="BC669" i="2"/>
  <c r="BB669" i="2" s="1"/>
  <c r="BD669" i="2"/>
  <c r="BF669" i="2"/>
  <c r="BG669" i="2"/>
  <c r="BI669" i="2"/>
  <c r="BH669" i="2" s="1"/>
  <c r="BJ669" i="2"/>
  <c r="BL669" i="2" a="1"/>
  <c r="BL669" i="2" s="1"/>
  <c r="BM669" i="2"/>
  <c r="BN669" i="2"/>
  <c r="BP669" i="2"/>
  <c r="BQ669" i="2"/>
  <c r="BR669" i="2"/>
  <c r="BS669" i="2"/>
  <c r="BT669" i="2"/>
  <c r="BU669" i="2"/>
  <c r="BV669" i="2"/>
  <c r="BW669" i="2"/>
  <c r="BY669" i="2"/>
  <c r="BZ669" i="2"/>
  <c r="BX669" i="2" s="1"/>
  <c r="CB669" i="2"/>
  <c r="CC669" i="2"/>
  <c r="CG669" i="2" s="1"/>
  <c r="CA669" i="2" s="1"/>
  <c r="CD669" i="2"/>
  <c r="CF669" i="2" s="1"/>
  <c r="CE669" i="2"/>
  <c r="CH669" i="2"/>
  <c r="CJ669" i="2"/>
  <c r="CK669" i="2"/>
  <c r="CI669" i="2" s="1"/>
  <c r="CL669" i="2"/>
  <c r="CN669" i="2"/>
  <c r="CM669" i="2" s="1"/>
  <c r="CP669" i="2"/>
  <c r="CQ669" i="2"/>
  <c r="CR669" i="2" s="1"/>
  <c r="CS669" i="2"/>
  <c r="CO669" i="2" s="1"/>
  <c r="CT669" i="2"/>
  <c r="CU669" i="2"/>
  <c r="CV669" i="2"/>
  <c r="CX669" i="2"/>
  <c r="CY669" i="2" a="1"/>
  <c r="CY669" i="2" s="1"/>
  <c r="CZ669" i="2"/>
  <c r="CW669" i="2" s="1"/>
  <c r="DA669" i="2"/>
  <c r="DC669" i="2"/>
  <c r="DD669" i="2" a="1"/>
  <c r="DD669" i="2"/>
  <c r="DE669" i="2"/>
  <c r="DB669" i="2" s="1"/>
  <c r="DF669" i="2"/>
  <c r="DH669" i="2"/>
  <c r="DG669" i="2" s="1"/>
  <c r="DI669" i="2"/>
  <c r="DK669" i="2"/>
  <c r="DL669" i="2"/>
  <c r="DJ669" i="2" s="1"/>
  <c r="DN669" i="2" a="1"/>
  <c r="DN669" i="2"/>
  <c r="DQ669" i="2" s="1"/>
  <c r="DO669" i="2"/>
  <c r="DS669" i="2"/>
  <c r="DR669" i="2" s="1"/>
  <c r="DT669" i="2"/>
  <c r="DV669" i="2"/>
  <c r="DW669" i="2"/>
  <c r="DY669" i="2"/>
  <c r="DZ669" i="2" s="1"/>
  <c r="EA669" i="2"/>
  <c r="EB669" i="2"/>
  <c r="DX669" i="2" s="1"/>
  <c r="ED669" i="2"/>
  <c r="EE669" i="2" s="1"/>
  <c r="EG669" i="2"/>
  <c r="EH669" i="2"/>
  <c r="EI669" i="2"/>
  <c r="EJ669" i="2"/>
  <c r="C670" i="2"/>
  <c r="G670" i="2"/>
  <c r="H670" i="2"/>
  <c r="J670" i="2"/>
  <c r="L670" i="2"/>
  <c r="N670" i="2"/>
  <c r="O670" i="2"/>
  <c r="P670" i="2"/>
  <c r="Q670" i="2"/>
  <c r="S670" i="2"/>
  <c r="T670" i="2"/>
  <c r="U670" i="2"/>
  <c r="W670" i="2"/>
  <c r="X670" i="2"/>
  <c r="V670" i="2" s="1"/>
  <c r="Y670" i="2"/>
  <c r="AA670" i="2" a="1"/>
  <c r="AA670" i="2" s="1"/>
  <c r="AD670" i="2" s="1"/>
  <c r="Z670" i="2" s="1"/>
  <c r="AB670" i="2" a="1"/>
  <c r="AB670" i="2"/>
  <c r="AC670" i="2"/>
  <c r="AF670" i="2" a="1"/>
  <c r="AF670" i="2"/>
  <c r="AG670" i="2"/>
  <c r="AE670" i="2" s="1"/>
  <c r="AH670" i="2"/>
  <c r="AI670" i="2"/>
  <c r="AK670" i="2"/>
  <c r="AL670" i="2"/>
  <c r="AJ670" i="2" s="1"/>
  <c r="AN670" i="2"/>
  <c r="AO670" i="2"/>
  <c r="AQ670" i="2"/>
  <c r="AP670" i="2" s="1"/>
  <c r="AR670" i="2"/>
  <c r="AT670" i="2"/>
  <c r="AS670" i="2" s="1"/>
  <c r="AU670" i="2"/>
  <c r="AV670" i="2"/>
  <c r="AW670" i="2"/>
  <c r="AX670" i="2"/>
  <c r="AZ670" i="2"/>
  <c r="BA670" i="2"/>
  <c r="AY670" i="2" s="1"/>
  <c r="BC670" i="2"/>
  <c r="BB670" i="2" s="1"/>
  <c r="BD670" i="2"/>
  <c r="BE670" i="2"/>
  <c r="BF670" i="2"/>
  <c r="BG670" i="2"/>
  <c r="BI670" i="2"/>
  <c r="BH670" i="2" s="1"/>
  <c r="BJ670" i="2"/>
  <c r="BL670" i="2" a="1"/>
  <c r="BL670" i="2"/>
  <c r="BP670" i="2"/>
  <c r="BQ670" i="2"/>
  <c r="BR670" i="2"/>
  <c r="BS670" i="2"/>
  <c r="BT670" i="2"/>
  <c r="BU670" i="2"/>
  <c r="BV670" i="2"/>
  <c r="BO670" i="2" s="1"/>
  <c r="BW670" i="2"/>
  <c r="BY670" i="2"/>
  <c r="BX670" i="2" s="1"/>
  <c r="BZ670" i="2"/>
  <c r="CA670" i="2"/>
  <c r="CB670" i="2"/>
  <c r="CC670" i="2"/>
  <c r="CD670" i="2"/>
  <c r="CE670" i="2"/>
  <c r="CF670" i="2"/>
  <c r="CG670" i="2"/>
  <c r="CH670" i="2"/>
  <c r="CI670" i="2"/>
  <c r="CJ670" i="2"/>
  <c r="CK670" i="2"/>
  <c r="CL670" i="2"/>
  <c r="CN670" i="2"/>
  <c r="CM670" i="2" s="1"/>
  <c r="CP670" i="2"/>
  <c r="CS670" i="2" s="1"/>
  <c r="CQ670" i="2"/>
  <c r="CR670" i="2" s="1"/>
  <c r="CU670" i="2"/>
  <c r="CV670" i="2"/>
  <c r="CT670" i="2" s="1"/>
  <c r="CX670" i="2"/>
  <c r="CY670" i="2" a="1"/>
  <c r="CY670" i="2" s="1"/>
  <c r="CZ670" i="2" s="1"/>
  <c r="CW670" i="2" s="1"/>
  <c r="DC670" i="2"/>
  <c r="DD670" i="2" a="1"/>
  <c r="DD670" i="2"/>
  <c r="DE670" i="2"/>
  <c r="DB670" i="2" s="1"/>
  <c r="DF670" i="2"/>
  <c r="DH670" i="2"/>
  <c r="DG670" i="2" s="1"/>
  <c r="DI670" i="2"/>
  <c r="DK670" i="2"/>
  <c r="DJ670" i="2" s="1"/>
  <c r="DL670" i="2"/>
  <c r="DN670" i="2" a="1"/>
  <c r="DN670" i="2" s="1"/>
  <c r="DQ670" i="2" s="1"/>
  <c r="DO670" i="2"/>
  <c r="DP670" i="2" s="1"/>
  <c r="DM670" i="2" s="1"/>
  <c r="DS670" i="2"/>
  <c r="DT670" i="2"/>
  <c r="DU670" i="2"/>
  <c r="DV670" i="2"/>
  <c r="DW670" i="2"/>
  <c r="DY670" i="2"/>
  <c r="DZ670" i="2"/>
  <c r="EA670" i="2"/>
  <c r="EB670" i="2"/>
  <c r="DX670" i="2" s="1"/>
  <c r="EC670" i="2"/>
  <c r="ED670" i="2"/>
  <c r="EE670" i="2"/>
  <c r="EF670" i="2"/>
  <c r="EH670" i="2"/>
  <c r="EG670" i="2" s="1"/>
  <c r="EI670" i="2"/>
  <c r="EJ670" i="2"/>
  <c r="C671" i="2"/>
  <c r="H671" i="2"/>
  <c r="G671" i="2" s="1"/>
  <c r="J671" i="2"/>
  <c r="L671" i="2"/>
  <c r="N671" i="2"/>
  <c r="O671" i="2"/>
  <c r="P671" i="2"/>
  <c r="Q671" i="2"/>
  <c r="R671" i="2"/>
  <c r="S671" i="2"/>
  <c r="T671" i="2"/>
  <c r="U671" i="2"/>
  <c r="W671" i="2"/>
  <c r="X671" i="2"/>
  <c r="Y671" i="2"/>
  <c r="Z671" i="2"/>
  <c r="AA671" i="2" a="1"/>
  <c r="AA671" i="2"/>
  <c r="AB671" i="2" a="1"/>
  <c r="AB671" i="2"/>
  <c r="AC671" i="2"/>
  <c r="AD671" i="2"/>
  <c r="AF671" i="2" a="1"/>
  <c r="AF671" i="2" s="1"/>
  <c r="AG671" i="2" s="1"/>
  <c r="AE671" i="2" s="1"/>
  <c r="AH671" i="2"/>
  <c r="AI671" i="2"/>
  <c r="AK671" i="2"/>
  <c r="AL671" i="2"/>
  <c r="AJ671" i="2" s="1"/>
  <c r="AM671" i="2"/>
  <c r="AN671" i="2"/>
  <c r="AO671" i="2"/>
  <c r="AQ671" i="2"/>
  <c r="AP671" i="2" s="1"/>
  <c r="AR671" i="2"/>
  <c r="AT671" i="2"/>
  <c r="AU671" i="2"/>
  <c r="AW671" i="2"/>
  <c r="AV671" i="2" s="1"/>
  <c r="AX671" i="2"/>
  <c r="AZ671" i="2"/>
  <c r="AY671" i="2" s="1"/>
  <c r="BA671" i="2"/>
  <c r="BC671" i="2"/>
  <c r="BB671" i="2" s="1"/>
  <c r="BD671" i="2"/>
  <c r="BF671" i="2"/>
  <c r="BG671" i="2"/>
  <c r="BE671" i="2" s="1"/>
  <c r="BI671" i="2"/>
  <c r="BJ671" i="2"/>
  <c r="BK671" i="2"/>
  <c r="BL671" i="2" a="1"/>
  <c r="BL671" i="2"/>
  <c r="BM671" i="2" s="1"/>
  <c r="BN671" i="2"/>
  <c r="BP671" i="2"/>
  <c r="BQ671" i="2"/>
  <c r="BR671" i="2"/>
  <c r="BS671" i="2"/>
  <c r="BT671" i="2"/>
  <c r="BU671" i="2"/>
  <c r="BV671" i="2"/>
  <c r="BW671" i="2"/>
  <c r="BO671" i="2" s="1"/>
  <c r="BY671" i="2"/>
  <c r="BX671" i="2" s="1"/>
  <c r="BZ671" i="2"/>
  <c r="CB671" i="2"/>
  <c r="CC671" i="2"/>
  <c r="CD671" i="2"/>
  <c r="CE671" i="2"/>
  <c r="CF671" i="2"/>
  <c r="CG671" i="2"/>
  <c r="CH671" i="2"/>
  <c r="CJ671" i="2"/>
  <c r="CI671" i="2" s="1"/>
  <c r="CK671" i="2"/>
  <c r="CL671" i="2"/>
  <c r="CN671" i="2"/>
  <c r="CM671" i="2" s="1"/>
  <c r="CP671" i="2"/>
  <c r="CQ671" i="2"/>
  <c r="CU671" i="2"/>
  <c r="CT671" i="2" s="1"/>
  <c r="CV671" i="2"/>
  <c r="CX671" i="2"/>
  <c r="DA671" i="2" s="1"/>
  <c r="CY671" i="2" a="1"/>
  <c r="CY671" i="2"/>
  <c r="CZ671" i="2" s="1"/>
  <c r="CW671" i="2" s="1"/>
  <c r="DC671" i="2"/>
  <c r="DF671" i="2" s="1"/>
  <c r="DD671" i="2" a="1"/>
  <c r="DD671" i="2"/>
  <c r="DE671" i="2" s="1"/>
  <c r="DB671" i="2" s="1"/>
  <c r="DH671" i="2"/>
  <c r="DG671" i="2" s="1"/>
  <c r="DI671" i="2"/>
  <c r="DK671" i="2"/>
  <c r="DJ671" i="2" s="1"/>
  <c r="DL671" i="2"/>
  <c r="DN671" i="2" a="1"/>
  <c r="DN671" i="2" s="1"/>
  <c r="DO671" i="2"/>
  <c r="DS671" i="2"/>
  <c r="DR671" i="2" s="1"/>
  <c r="DT671" i="2"/>
  <c r="DV671" i="2"/>
  <c r="DW671" i="2"/>
  <c r="DU671" i="2" s="1"/>
  <c r="DY671" i="2"/>
  <c r="DX671" i="2" s="1"/>
  <c r="DZ671" i="2"/>
  <c r="EA671" i="2"/>
  <c r="EB671" i="2"/>
  <c r="EC671" i="2"/>
  <c r="ED671" i="2"/>
  <c r="EE671" i="2"/>
  <c r="EF671" i="2"/>
  <c r="EH671" i="2"/>
  <c r="EI671" i="2"/>
  <c r="C672" i="2"/>
  <c r="H672" i="2"/>
  <c r="G672" i="2" s="1"/>
  <c r="J672" i="2"/>
  <c r="L672" i="2"/>
  <c r="N672" i="2"/>
  <c r="O672" i="2"/>
  <c r="P672" i="2"/>
  <c r="Q672" i="2"/>
  <c r="S672" i="2"/>
  <c r="T672" i="2"/>
  <c r="R672" i="2" s="1"/>
  <c r="U672" i="2"/>
  <c r="W672" i="2"/>
  <c r="X672" i="2"/>
  <c r="Y672" i="2"/>
  <c r="AA672" i="2" a="1"/>
  <c r="AA672" i="2"/>
  <c r="AB672" i="2" a="1"/>
  <c r="AB672" i="2"/>
  <c r="AC672" i="2"/>
  <c r="AD672" i="2"/>
  <c r="AF672" i="2" a="1"/>
  <c r="AF672" i="2" s="1"/>
  <c r="AG672" i="2" s="1"/>
  <c r="AH672" i="2"/>
  <c r="AI672" i="2"/>
  <c r="AE672" i="2" s="1"/>
  <c r="AK672" i="2"/>
  <c r="AJ672" i="2" s="1"/>
  <c r="AL672" i="2"/>
  <c r="AN672" i="2"/>
  <c r="AO672" i="2"/>
  <c r="AM672" i="2" s="1"/>
  <c r="AQ672" i="2"/>
  <c r="AR672" i="2"/>
  <c r="AS672" i="2"/>
  <c r="AT672" i="2"/>
  <c r="AU672" i="2"/>
  <c r="AW672" i="2"/>
  <c r="AV672" i="2" s="1"/>
  <c r="AX672" i="2"/>
  <c r="AZ672" i="2"/>
  <c r="AY672" i="2" s="1"/>
  <c r="BA672" i="2"/>
  <c r="BC672" i="2"/>
  <c r="BB672" i="2" s="1"/>
  <c r="BD672" i="2"/>
  <c r="BF672" i="2"/>
  <c r="BE672" i="2" s="1"/>
  <c r="BG672" i="2"/>
  <c r="BH672" i="2"/>
  <c r="BI672" i="2"/>
  <c r="BJ672" i="2"/>
  <c r="BL672" i="2" a="1"/>
  <c r="BL672" i="2"/>
  <c r="BM672" i="2"/>
  <c r="BN672" i="2"/>
  <c r="BP672" i="2"/>
  <c r="BQ672" i="2"/>
  <c r="BR672" i="2"/>
  <c r="BS672" i="2"/>
  <c r="BT672" i="2"/>
  <c r="BU672" i="2"/>
  <c r="BK672" i="2" s="1"/>
  <c r="BV672" i="2"/>
  <c r="BW672" i="2"/>
  <c r="BO672" i="2" s="1"/>
  <c r="BX672" i="2"/>
  <c r="BY672" i="2"/>
  <c r="BZ672" i="2"/>
  <c r="CB672" i="2"/>
  <c r="CC672" i="2"/>
  <c r="CD672" i="2"/>
  <c r="CE672" i="2"/>
  <c r="CF672" i="2"/>
  <c r="CH672" i="2"/>
  <c r="CJ672" i="2"/>
  <c r="CI672" i="2" s="1"/>
  <c r="CK672" i="2"/>
  <c r="CL672" i="2"/>
  <c r="CN672" i="2"/>
  <c r="CM672" i="2" s="1"/>
  <c r="CP672" i="2"/>
  <c r="CQ672" i="2"/>
  <c r="CR672" i="2"/>
  <c r="CS672" i="2"/>
  <c r="CO672" i="2" s="1"/>
  <c r="CU672" i="2"/>
  <c r="CT672" i="2" s="1"/>
  <c r="CV672" i="2"/>
  <c r="CX672" i="2"/>
  <c r="CY672" i="2" a="1"/>
  <c r="CY672" i="2"/>
  <c r="CZ672" i="2"/>
  <c r="CW672" i="2" s="1"/>
  <c r="DA672" i="2"/>
  <c r="DC672" i="2"/>
  <c r="DF672" i="2" s="1"/>
  <c r="DD672" i="2" a="1"/>
  <c r="DD672" i="2"/>
  <c r="DE672" i="2" s="1"/>
  <c r="DB672" i="2" s="1"/>
  <c r="DH672" i="2"/>
  <c r="DG672" i="2" s="1"/>
  <c r="DI672" i="2"/>
  <c r="DJ672" i="2"/>
  <c r="DK672" i="2"/>
  <c r="DL672" i="2"/>
  <c r="DN672" i="2" a="1"/>
  <c r="DN672" i="2"/>
  <c r="DO672" i="2"/>
  <c r="DP672" i="2"/>
  <c r="DM672" i="2" s="1"/>
  <c r="DQ672" i="2"/>
  <c r="DS672" i="2"/>
  <c r="DR672" i="2" s="1"/>
  <c r="DT672" i="2"/>
  <c r="DV672" i="2"/>
  <c r="DU672" i="2" s="1"/>
  <c r="DW672" i="2"/>
  <c r="DY672" i="2"/>
  <c r="EB672" i="2"/>
  <c r="ED672" i="2"/>
  <c r="EC672" i="2" s="1"/>
  <c r="EE672" i="2"/>
  <c r="EF672" i="2"/>
  <c r="EG672" i="2"/>
  <c r="EH672" i="2"/>
  <c r="EI672" i="2"/>
  <c r="EJ672" i="2"/>
  <c r="C673" i="2"/>
  <c r="G673" i="2"/>
  <c r="H673" i="2"/>
  <c r="J673" i="2"/>
  <c r="L673" i="2"/>
  <c r="M673" i="2"/>
  <c r="N673" i="2"/>
  <c r="O673" i="2"/>
  <c r="P673" i="2"/>
  <c r="Q673" i="2"/>
  <c r="S673" i="2"/>
  <c r="T673" i="2"/>
  <c r="U673" i="2"/>
  <c r="V673" i="2"/>
  <c r="W673" i="2"/>
  <c r="X673" i="2"/>
  <c r="Y673" i="2"/>
  <c r="AA673" i="2" a="1"/>
  <c r="AA673" i="2"/>
  <c r="AB673" i="2" a="1"/>
  <c r="AB673" i="2"/>
  <c r="AD673" i="2" s="1"/>
  <c r="Z673" i="2" s="1"/>
  <c r="AC673" i="2"/>
  <c r="AF673" i="2" a="1"/>
  <c r="AF673" i="2"/>
  <c r="AG673" i="2"/>
  <c r="AH673" i="2"/>
  <c r="AI673" i="2"/>
  <c r="AE673" i="2" s="1"/>
  <c r="AK673" i="2"/>
  <c r="AL673" i="2"/>
  <c r="AJ673" i="2" s="1"/>
  <c r="AN673" i="2"/>
  <c r="AM673" i="2" s="1"/>
  <c r="AO673" i="2"/>
  <c r="AP673" i="2"/>
  <c r="AQ673" i="2"/>
  <c r="AR673" i="2"/>
  <c r="AT673" i="2"/>
  <c r="AU673" i="2"/>
  <c r="AS673" i="2" s="1"/>
  <c r="AW673" i="2"/>
  <c r="AX673" i="2"/>
  <c r="AY673" i="2"/>
  <c r="AZ673" i="2"/>
  <c r="BA673" i="2"/>
  <c r="BC673" i="2"/>
  <c r="BB673" i="2" s="1"/>
  <c r="BD673" i="2"/>
  <c r="BF673" i="2"/>
  <c r="BG673" i="2"/>
  <c r="BI673" i="2"/>
  <c r="BH673" i="2" s="1"/>
  <c r="BJ673" i="2"/>
  <c r="BL673" i="2" a="1"/>
  <c r="BL673" i="2"/>
  <c r="BM673" i="2"/>
  <c r="BN673" i="2"/>
  <c r="BP673" i="2"/>
  <c r="BQ673" i="2"/>
  <c r="BR673" i="2"/>
  <c r="BS673" i="2"/>
  <c r="BT673" i="2"/>
  <c r="BU673" i="2"/>
  <c r="BV673" i="2"/>
  <c r="BW673" i="2"/>
  <c r="BY673" i="2"/>
  <c r="BZ673" i="2"/>
  <c r="BX673" i="2" s="1"/>
  <c r="CB673" i="2"/>
  <c r="CC673" i="2"/>
  <c r="CD673" i="2"/>
  <c r="CF673" i="2" s="1"/>
  <c r="CE673" i="2"/>
  <c r="CH673" i="2"/>
  <c r="CJ673" i="2"/>
  <c r="CI673" i="2" s="1"/>
  <c r="CK673" i="2"/>
  <c r="CL673" i="2"/>
  <c r="CN673" i="2"/>
  <c r="CM673" i="2" s="1"/>
  <c r="CP673" i="2"/>
  <c r="CQ673" i="2"/>
  <c r="CR673" i="2"/>
  <c r="CS673" i="2"/>
  <c r="CO673" i="2" s="1"/>
  <c r="CT673" i="2"/>
  <c r="CU673" i="2"/>
  <c r="CV673" i="2"/>
  <c r="CX673" i="2"/>
  <c r="CY673" i="2" a="1"/>
  <c r="CY673" i="2"/>
  <c r="CZ673" i="2"/>
  <c r="CW673" i="2" s="1"/>
  <c r="DA673" i="2"/>
  <c r="DC673" i="2"/>
  <c r="DD673" i="2" a="1"/>
  <c r="DD673" i="2"/>
  <c r="DE673" i="2"/>
  <c r="DB673" i="2" s="1"/>
  <c r="DF673" i="2"/>
  <c r="DG673" i="2"/>
  <c r="DH673" i="2"/>
  <c r="DI673" i="2"/>
  <c r="DK673" i="2"/>
  <c r="DL673" i="2"/>
  <c r="DJ673" i="2" s="1"/>
  <c r="DN673" i="2" a="1"/>
  <c r="DN673" i="2"/>
  <c r="DQ673" i="2" s="1"/>
  <c r="DO673" i="2"/>
  <c r="DS673" i="2"/>
  <c r="DR673" i="2" s="1"/>
  <c r="DT673" i="2"/>
  <c r="DV673" i="2"/>
  <c r="DW673" i="2"/>
  <c r="DY673" i="2"/>
  <c r="DZ673" i="2" s="1"/>
  <c r="EA673" i="2"/>
  <c r="EB673" i="2"/>
  <c r="DX673" i="2" s="1"/>
  <c r="ED673" i="2"/>
  <c r="EE673" i="2"/>
  <c r="EG673" i="2"/>
  <c r="EH673" i="2"/>
  <c r="EI673" i="2"/>
  <c r="EJ673" i="2"/>
  <c r="C674" i="2"/>
  <c r="G674" i="2"/>
  <c r="H674" i="2"/>
  <c r="J674" i="2"/>
  <c r="L674" i="2"/>
  <c r="N674" i="2"/>
  <c r="O674" i="2"/>
  <c r="P674" i="2"/>
  <c r="Q674" i="2"/>
  <c r="M674" i="2" s="1"/>
  <c r="S674" i="2"/>
  <c r="R674" i="2" s="1"/>
  <c r="T674" i="2"/>
  <c r="U674" i="2"/>
  <c r="W674" i="2"/>
  <c r="X674" i="2"/>
  <c r="V674" i="2" s="1"/>
  <c r="Y674" i="2"/>
  <c r="AA674" i="2" a="1"/>
  <c r="AA674" i="2"/>
  <c r="AD674" i="2" s="1"/>
  <c r="Z674" i="2" s="1"/>
  <c r="AB674" i="2" a="1"/>
  <c r="AB674" i="2"/>
  <c r="AC674" i="2"/>
  <c r="AF674" i="2" a="1"/>
  <c r="AF674" i="2"/>
  <c r="AG674" i="2"/>
  <c r="AE674" i="2" s="1"/>
  <c r="AH674" i="2"/>
  <c r="AI674" i="2"/>
  <c r="AK674" i="2"/>
  <c r="AL674" i="2"/>
  <c r="AJ674" i="2" s="1"/>
  <c r="AN674" i="2"/>
  <c r="AM674" i="2" s="1"/>
  <c r="AO674" i="2"/>
  <c r="AQ674" i="2"/>
  <c r="AP674" i="2" s="1"/>
  <c r="AR674" i="2"/>
  <c r="AT674" i="2"/>
  <c r="AS674" i="2" s="1"/>
  <c r="AU674" i="2"/>
  <c r="AV674" i="2"/>
  <c r="AW674" i="2"/>
  <c r="AX674" i="2"/>
  <c r="AZ674" i="2"/>
  <c r="BA674" i="2"/>
  <c r="AY674" i="2" s="1"/>
  <c r="BC674" i="2"/>
  <c r="BB674" i="2" s="1"/>
  <c r="BD674" i="2"/>
  <c r="BE674" i="2"/>
  <c r="BF674" i="2"/>
  <c r="BG674" i="2"/>
  <c r="BI674" i="2"/>
  <c r="BH674" i="2" s="1"/>
  <c r="BJ674" i="2"/>
  <c r="BL674" i="2" a="1"/>
  <c r="BL674" i="2"/>
  <c r="BP674" i="2"/>
  <c r="BQ674" i="2"/>
  <c r="BR674" i="2"/>
  <c r="BS674" i="2"/>
  <c r="BT674" i="2"/>
  <c r="BU674" i="2"/>
  <c r="BV674" i="2"/>
  <c r="BW674" i="2"/>
  <c r="BY674" i="2"/>
  <c r="BX674" i="2" s="1"/>
  <c r="BZ674" i="2"/>
  <c r="CA674" i="2"/>
  <c r="CB674" i="2"/>
  <c r="CC674" i="2"/>
  <c r="CD674" i="2"/>
  <c r="CE674" i="2"/>
  <c r="CF674" i="2"/>
  <c r="CG674" i="2"/>
  <c r="CH674" i="2"/>
  <c r="CI674" i="2"/>
  <c r="CJ674" i="2"/>
  <c r="CK674" i="2"/>
  <c r="CL674" i="2"/>
  <c r="CN674" i="2"/>
  <c r="CM674" i="2" s="1"/>
  <c r="CP674" i="2"/>
  <c r="CS674" i="2" s="1"/>
  <c r="CO674" i="2" s="1"/>
  <c r="CQ674" i="2"/>
  <c r="CR674" i="2"/>
  <c r="CU674" i="2"/>
  <c r="CV674" i="2"/>
  <c r="CT674" i="2" s="1"/>
  <c r="CX674" i="2"/>
  <c r="DA674" i="2" s="1"/>
  <c r="CY674" i="2" a="1"/>
  <c r="CY674" i="2"/>
  <c r="CZ674" i="2" s="1"/>
  <c r="CW674" i="2" s="1"/>
  <c r="DC674" i="2"/>
  <c r="DD674" i="2" a="1"/>
  <c r="DD674" i="2"/>
  <c r="DE674" i="2"/>
  <c r="DB674" i="2" s="1"/>
  <c r="DF674" i="2"/>
  <c r="DH674" i="2"/>
  <c r="DG674" i="2" s="1"/>
  <c r="DI674" i="2"/>
  <c r="DK674" i="2"/>
  <c r="DJ674" i="2" s="1"/>
  <c r="DL674" i="2"/>
  <c r="DN674" i="2" a="1"/>
  <c r="DN674" i="2" s="1"/>
  <c r="DQ674" i="2" s="1"/>
  <c r="DO674" i="2"/>
  <c r="DS674" i="2"/>
  <c r="DT674" i="2"/>
  <c r="DU674" i="2"/>
  <c r="DV674" i="2"/>
  <c r="DW674" i="2"/>
  <c r="DY674" i="2"/>
  <c r="DZ674" i="2"/>
  <c r="EA674" i="2"/>
  <c r="EB674" i="2"/>
  <c r="DX674" i="2" s="1"/>
  <c r="EC674" i="2"/>
  <c r="ED674" i="2"/>
  <c r="EE674" i="2"/>
  <c r="EF674" i="2"/>
  <c r="EH674" i="2"/>
  <c r="EG674" i="2" s="1"/>
  <c r="EI674" i="2"/>
  <c r="EJ674" i="2"/>
  <c r="C675" i="2"/>
  <c r="H675" i="2"/>
  <c r="G675" i="2" s="1"/>
  <c r="J675" i="2"/>
  <c r="L675" i="2"/>
  <c r="N675" i="2"/>
  <c r="O675" i="2"/>
  <c r="P675" i="2"/>
  <c r="Q675" i="2"/>
  <c r="M675" i="2" s="1"/>
  <c r="R675" i="2"/>
  <c r="S675" i="2"/>
  <c r="T675" i="2"/>
  <c r="U675" i="2"/>
  <c r="W675" i="2"/>
  <c r="V675" i="2" s="1"/>
  <c r="X675" i="2"/>
  <c r="Y675" i="2"/>
  <c r="Z675" i="2"/>
  <c r="AA675" i="2" a="1"/>
  <c r="AA675" i="2"/>
  <c r="AB675" i="2" a="1"/>
  <c r="AB675" i="2"/>
  <c r="AC675" i="2"/>
  <c r="AD675" i="2"/>
  <c r="AF675" i="2" a="1"/>
  <c r="AF675" i="2" s="1"/>
  <c r="AG675" i="2" s="1"/>
  <c r="AE675" i="2" s="1"/>
  <c r="AH675" i="2"/>
  <c r="AI675" i="2"/>
  <c r="AK675" i="2"/>
  <c r="AL675" i="2"/>
  <c r="AJ675" i="2" s="1"/>
  <c r="AM675" i="2"/>
  <c r="AN675" i="2"/>
  <c r="AO675" i="2"/>
  <c r="AQ675" i="2"/>
  <c r="AP675" i="2" s="1"/>
  <c r="AR675" i="2"/>
  <c r="AT675" i="2"/>
  <c r="AU675" i="2"/>
  <c r="AW675" i="2"/>
  <c r="AV675" i="2" s="1"/>
  <c r="AX675" i="2"/>
  <c r="AZ675" i="2"/>
  <c r="AY675" i="2" s="1"/>
  <c r="BA675" i="2"/>
  <c r="BB675" i="2"/>
  <c r="BC675" i="2"/>
  <c r="BD675" i="2"/>
  <c r="BF675" i="2"/>
  <c r="BG675" i="2"/>
  <c r="BE675" i="2" s="1"/>
  <c r="BI675" i="2"/>
  <c r="BH675" i="2" s="1"/>
  <c r="BJ675" i="2"/>
  <c r="BK675" i="2"/>
  <c r="BL675" i="2" a="1"/>
  <c r="BL675" i="2"/>
  <c r="BM675" i="2" s="1"/>
  <c r="BN675" i="2"/>
  <c r="BP675" i="2"/>
  <c r="BQ675" i="2"/>
  <c r="BR675" i="2"/>
  <c r="BS675" i="2"/>
  <c r="BT675" i="2"/>
  <c r="BU675" i="2"/>
  <c r="BV675" i="2"/>
  <c r="BW675" i="2"/>
  <c r="BY675" i="2"/>
  <c r="BX675" i="2" s="1"/>
  <c r="BZ675" i="2"/>
  <c r="CB675" i="2"/>
  <c r="CC675" i="2"/>
  <c r="CD675" i="2"/>
  <c r="CE675" i="2"/>
  <c r="CF675" i="2"/>
  <c r="CG675" i="2"/>
  <c r="CH675" i="2"/>
  <c r="CJ675" i="2"/>
  <c r="CI675" i="2" s="1"/>
  <c r="CK675" i="2"/>
  <c r="CL675" i="2"/>
  <c r="CN675" i="2"/>
  <c r="CM675" i="2" s="1"/>
  <c r="CP675" i="2"/>
  <c r="CQ675" i="2"/>
  <c r="CU675" i="2"/>
  <c r="CT675" i="2" s="1"/>
  <c r="CV675" i="2"/>
  <c r="CW675" i="2"/>
  <c r="CX675" i="2"/>
  <c r="DA675" i="2" s="1"/>
  <c r="CY675" i="2" a="1"/>
  <c r="CY675" i="2"/>
  <c r="CZ675" i="2" s="1"/>
  <c r="DC675" i="2"/>
  <c r="DD675" i="2" a="1"/>
  <c r="DD675" i="2"/>
  <c r="DE675" i="2" s="1"/>
  <c r="DB675" i="2" s="1"/>
  <c r="DH675" i="2"/>
  <c r="DG675" i="2" s="1"/>
  <c r="DI675" i="2"/>
  <c r="DK675" i="2"/>
  <c r="DJ675" i="2" s="1"/>
  <c r="DL675" i="2"/>
  <c r="DN675" i="2" a="1"/>
  <c r="DN675" i="2" s="1"/>
  <c r="DO675" i="2"/>
  <c r="DS675" i="2"/>
  <c r="DR675" i="2" s="1"/>
  <c r="DT675" i="2"/>
  <c r="DV675" i="2"/>
  <c r="DW675" i="2"/>
  <c r="DU675" i="2" s="1"/>
  <c r="DY675" i="2"/>
  <c r="DX675" i="2" s="1"/>
  <c r="DZ675" i="2"/>
  <c r="EA675" i="2"/>
  <c r="EB675" i="2"/>
  <c r="EC675" i="2"/>
  <c r="ED675" i="2"/>
  <c r="EE675" i="2"/>
  <c r="EF675" i="2"/>
  <c r="EH675" i="2"/>
  <c r="EI675" i="2"/>
  <c r="C676" i="2"/>
  <c r="H676" i="2"/>
  <c r="G676" i="2" s="1"/>
  <c r="J676" i="2"/>
  <c r="L676" i="2"/>
  <c r="N676" i="2"/>
  <c r="O676" i="2"/>
  <c r="P676" i="2"/>
  <c r="Q676" i="2"/>
  <c r="S676" i="2"/>
  <c r="T676" i="2"/>
  <c r="R676" i="2" s="1"/>
  <c r="U676" i="2"/>
  <c r="W676" i="2"/>
  <c r="V676" i="2" s="1"/>
  <c r="X676" i="2"/>
  <c r="Y676" i="2"/>
  <c r="AA676" i="2" a="1"/>
  <c r="AA676" i="2"/>
  <c r="AB676" i="2" a="1"/>
  <c r="AB676" i="2"/>
  <c r="AC676" i="2"/>
  <c r="Z676" i="2" s="1"/>
  <c r="AD676" i="2"/>
  <c r="AF676" i="2" a="1"/>
  <c r="AF676" i="2" s="1"/>
  <c r="AG676" i="2" s="1"/>
  <c r="AH676" i="2"/>
  <c r="AI676" i="2"/>
  <c r="AE676" i="2" s="1"/>
  <c r="AK676" i="2"/>
  <c r="AJ676" i="2" s="1"/>
  <c r="AL676" i="2"/>
  <c r="AN676" i="2"/>
  <c r="AO676" i="2"/>
  <c r="AM676" i="2" s="1"/>
  <c r="AQ676" i="2"/>
  <c r="AR676" i="2"/>
  <c r="AS676" i="2"/>
  <c r="AT676" i="2"/>
  <c r="AU676" i="2"/>
  <c r="AW676" i="2"/>
  <c r="AV676" i="2" s="1"/>
  <c r="AX676" i="2"/>
  <c r="AZ676" i="2"/>
  <c r="AY676" i="2" s="1"/>
  <c r="BA676" i="2"/>
  <c r="BC676" i="2"/>
  <c r="BB676" i="2" s="1"/>
  <c r="BD676" i="2"/>
  <c r="BF676" i="2"/>
  <c r="BE676" i="2" s="1"/>
  <c r="BG676" i="2"/>
  <c r="BI676" i="2"/>
  <c r="BH676" i="2" s="1"/>
  <c r="BJ676" i="2"/>
  <c r="BL676" i="2" a="1"/>
  <c r="BL676" i="2"/>
  <c r="BM676" i="2"/>
  <c r="BN676" i="2"/>
  <c r="BP676" i="2"/>
  <c r="BQ676" i="2"/>
  <c r="BR676" i="2"/>
  <c r="BS676" i="2"/>
  <c r="BT676" i="2"/>
  <c r="BU676" i="2"/>
  <c r="BV676" i="2"/>
  <c r="BW676" i="2"/>
  <c r="BO676" i="2" s="1"/>
  <c r="BX676" i="2"/>
  <c r="BY676" i="2"/>
  <c r="BZ676" i="2"/>
  <c r="CB676" i="2"/>
  <c r="CC676" i="2"/>
  <c r="CD676" i="2"/>
  <c r="CE676" i="2"/>
  <c r="CF676" i="2"/>
  <c r="CH676" i="2"/>
  <c r="CJ676" i="2"/>
  <c r="CI676" i="2" s="1"/>
  <c r="CK676" i="2"/>
  <c r="CL676" i="2"/>
  <c r="CM676" i="2"/>
  <c r="CN676" i="2"/>
  <c r="CP676" i="2"/>
  <c r="CQ676" i="2"/>
  <c r="CR676" i="2"/>
  <c r="CS676" i="2"/>
  <c r="CO676" i="2" s="1"/>
  <c r="CU676" i="2"/>
  <c r="CT676" i="2" s="1"/>
  <c r="CV676" i="2"/>
  <c r="CX676" i="2"/>
  <c r="CY676" i="2" a="1"/>
  <c r="CY676" i="2"/>
  <c r="CZ676" i="2"/>
  <c r="CW676" i="2" s="1"/>
  <c r="DA676" i="2"/>
  <c r="DB676" i="2"/>
  <c r="DC676" i="2"/>
  <c r="DF676" i="2" s="1"/>
  <c r="DD676" i="2" a="1"/>
  <c r="DD676" i="2"/>
  <c r="DE676" i="2" s="1"/>
  <c r="DH676" i="2"/>
  <c r="DI676" i="2"/>
  <c r="DJ676" i="2"/>
  <c r="DK676" i="2"/>
  <c r="DL676" i="2"/>
  <c r="DN676" i="2" a="1"/>
  <c r="DN676" i="2"/>
  <c r="DO676" i="2"/>
  <c r="DP676" i="2"/>
  <c r="DM676" i="2" s="1"/>
  <c r="DQ676" i="2"/>
  <c r="DS676" i="2"/>
  <c r="DR676" i="2" s="1"/>
  <c r="DT676" i="2"/>
  <c r="DV676" i="2"/>
  <c r="DU676" i="2" s="1"/>
  <c r="DW676" i="2"/>
  <c r="DY676" i="2"/>
  <c r="EB676" i="2"/>
  <c r="ED676" i="2"/>
  <c r="EC676" i="2" s="1"/>
  <c r="EE676" i="2"/>
  <c r="EF676" i="2"/>
  <c r="EG676" i="2"/>
  <c r="EH676" i="2"/>
  <c r="EI676" i="2"/>
  <c r="EJ676" i="2"/>
  <c r="C677" i="2"/>
  <c r="G677" i="2"/>
  <c r="H677" i="2"/>
  <c r="J677" i="2"/>
  <c r="L677" i="2"/>
  <c r="I677" i="2" s="1"/>
  <c r="N677" i="2"/>
  <c r="M677" i="2" s="1"/>
  <c r="O677" i="2"/>
  <c r="P677" i="2"/>
  <c r="Q677" i="2"/>
  <c r="S677" i="2"/>
  <c r="T677" i="2"/>
  <c r="U677" i="2"/>
  <c r="W677" i="2"/>
  <c r="X677" i="2"/>
  <c r="V677" i="2" s="1"/>
  <c r="Y677" i="2"/>
  <c r="AA677" i="2" a="1"/>
  <c r="AA677" i="2"/>
  <c r="AB677" i="2" a="1"/>
  <c r="AB677" i="2"/>
  <c r="AD677" i="2" s="1"/>
  <c r="Z677" i="2" s="1"/>
  <c r="AC677" i="2"/>
  <c r="AF677" i="2" a="1"/>
  <c r="AF677" i="2"/>
  <c r="AG677" i="2"/>
  <c r="AH677" i="2"/>
  <c r="AI677" i="2"/>
  <c r="AK677" i="2"/>
  <c r="AL677" i="2"/>
  <c r="AJ677" i="2" s="1"/>
  <c r="AN677" i="2"/>
  <c r="AM677" i="2" s="1"/>
  <c r="AO677" i="2"/>
  <c r="AP677" i="2"/>
  <c r="AQ677" i="2"/>
  <c r="AR677" i="2"/>
  <c r="AT677" i="2"/>
  <c r="AU677" i="2"/>
  <c r="AS677" i="2" s="1"/>
  <c r="AW677" i="2"/>
  <c r="AV677" i="2" s="1"/>
  <c r="AX677" i="2"/>
  <c r="AY677" i="2"/>
  <c r="AZ677" i="2"/>
  <c r="BA677" i="2"/>
  <c r="BC677" i="2"/>
  <c r="BB677" i="2" s="1"/>
  <c r="BD677" i="2"/>
  <c r="BF677" i="2"/>
  <c r="BG677" i="2"/>
  <c r="BI677" i="2"/>
  <c r="BH677" i="2" s="1"/>
  <c r="BJ677" i="2"/>
  <c r="BL677" i="2" a="1"/>
  <c r="BL677" i="2"/>
  <c r="BM677" i="2"/>
  <c r="BN677" i="2"/>
  <c r="BP677" i="2"/>
  <c r="BQ677" i="2"/>
  <c r="BR677" i="2"/>
  <c r="BS677" i="2"/>
  <c r="BT677" i="2"/>
  <c r="BU677" i="2"/>
  <c r="BV677" i="2"/>
  <c r="BW677" i="2"/>
  <c r="BY677" i="2"/>
  <c r="BZ677" i="2"/>
  <c r="BX677" i="2" s="1"/>
  <c r="CB677" i="2"/>
  <c r="CC677" i="2"/>
  <c r="CD677" i="2"/>
  <c r="CF677" i="2" s="1"/>
  <c r="CE677" i="2"/>
  <c r="CH677" i="2"/>
  <c r="CJ677" i="2"/>
  <c r="CK677" i="2"/>
  <c r="CL677" i="2"/>
  <c r="CN677" i="2"/>
  <c r="CM677" i="2" s="1"/>
  <c r="CP677" i="2"/>
  <c r="CQ677" i="2"/>
  <c r="CR677" i="2"/>
  <c r="CS677" i="2"/>
  <c r="CO677" i="2" s="1"/>
  <c r="CT677" i="2"/>
  <c r="CU677" i="2"/>
  <c r="CV677" i="2"/>
  <c r="CX677" i="2"/>
  <c r="CY677" i="2" a="1"/>
  <c r="CY677" i="2"/>
  <c r="CZ677" i="2"/>
  <c r="CW677" i="2" s="1"/>
  <c r="DA677" i="2"/>
  <c r="DC677" i="2"/>
  <c r="DD677" i="2" a="1"/>
  <c r="DD677" i="2"/>
  <c r="DE677" i="2"/>
  <c r="DB677" i="2" s="1"/>
  <c r="DF677" i="2"/>
  <c r="DG677" i="2"/>
  <c r="DH677" i="2"/>
  <c r="DI677" i="2"/>
  <c r="DK677" i="2"/>
  <c r="DL677" i="2"/>
  <c r="DJ677" i="2" s="1"/>
  <c r="DN677" i="2" a="1"/>
  <c r="DN677" i="2"/>
  <c r="DO677" i="2"/>
  <c r="DP677" i="2" s="1"/>
  <c r="DM677" i="2" s="1"/>
  <c r="DS677" i="2"/>
  <c r="DR677" i="2" s="1"/>
  <c r="DT677" i="2"/>
  <c r="DV677" i="2"/>
  <c r="DU677" i="2" s="1"/>
  <c r="DW677" i="2"/>
  <c r="DY677" i="2"/>
  <c r="DZ677" i="2" s="1"/>
  <c r="EA677" i="2"/>
  <c r="EB677" i="2"/>
  <c r="DX677" i="2" s="1"/>
  <c r="ED677" i="2"/>
  <c r="EE677" i="2"/>
  <c r="EG677" i="2"/>
  <c r="EH677" i="2"/>
  <c r="EI677" i="2"/>
  <c r="EJ677" i="2"/>
  <c r="C678" i="2"/>
  <c r="G678" i="2"/>
  <c r="H678" i="2"/>
  <c r="J678" i="2"/>
  <c r="L678" i="2"/>
  <c r="N678" i="2"/>
  <c r="O678" i="2"/>
  <c r="P678" i="2"/>
  <c r="Q678" i="2"/>
  <c r="S678" i="2"/>
  <c r="T678" i="2"/>
  <c r="U678" i="2"/>
  <c r="W678" i="2"/>
  <c r="X678" i="2"/>
  <c r="V678" i="2" s="1"/>
  <c r="Y678" i="2"/>
  <c r="AA678" i="2" a="1"/>
  <c r="AA678" i="2"/>
  <c r="AD678" i="2" s="1"/>
  <c r="Z678" i="2" s="1"/>
  <c r="AB678" i="2" a="1"/>
  <c r="AB678" i="2"/>
  <c r="AC678" i="2"/>
  <c r="AF678" i="2" a="1"/>
  <c r="AF678" i="2"/>
  <c r="AG678" i="2" s="1"/>
  <c r="AE678" i="2" s="1"/>
  <c r="AH678" i="2"/>
  <c r="AI678" i="2"/>
  <c r="AK678" i="2"/>
  <c r="AL678" i="2"/>
  <c r="AJ678" i="2" s="1"/>
  <c r="AN678" i="2"/>
  <c r="AO678" i="2"/>
  <c r="AQ678" i="2"/>
  <c r="AP678" i="2" s="1"/>
  <c r="AR678" i="2"/>
  <c r="AT678" i="2"/>
  <c r="AS678" i="2" s="1"/>
  <c r="AU678" i="2"/>
  <c r="AW678" i="2"/>
  <c r="AV678" i="2" s="1"/>
  <c r="AX678" i="2"/>
  <c r="AZ678" i="2"/>
  <c r="BA678" i="2"/>
  <c r="AY678" i="2" s="1"/>
  <c r="BC678" i="2"/>
  <c r="BD678" i="2"/>
  <c r="BE678" i="2"/>
  <c r="BF678" i="2"/>
  <c r="BG678" i="2"/>
  <c r="BI678" i="2"/>
  <c r="BH678" i="2" s="1"/>
  <c r="BJ678" i="2"/>
  <c r="BL678" i="2" a="1"/>
  <c r="BL678" i="2" s="1"/>
  <c r="BP678" i="2"/>
  <c r="BQ678" i="2"/>
  <c r="BR678" i="2"/>
  <c r="BS678" i="2"/>
  <c r="BT678" i="2"/>
  <c r="BU678" i="2"/>
  <c r="BV678" i="2"/>
  <c r="BW678" i="2"/>
  <c r="BY678" i="2"/>
  <c r="BX678" i="2" s="1"/>
  <c r="BZ678" i="2"/>
  <c r="CB678" i="2"/>
  <c r="CA678" i="2" s="1"/>
  <c r="CC678" i="2"/>
  <c r="CD678" i="2"/>
  <c r="CE678" i="2"/>
  <c r="CF678" i="2"/>
  <c r="CG678" i="2"/>
  <c r="CH678" i="2"/>
  <c r="CJ678" i="2"/>
  <c r="CI678" i="2" s="1"/>
  <c r="CK678" i="2"/>
  <c r="CL678" i="2"/>
  <c r="CN678" i="2"/>
  <c r="CM678" i="2" s="1"/>
  <c r="CP678" i="2"/>
  <c r="CQ678" i="2"/>
  <c r="CR678" i="2"/>
  <c r="CU678" i="2"/>
  <c r="CV678" i="2"/>
  <c r="CT678" i="2" s="1"/>
  <c r="CX678" i="2"/>
  <c r="CY678" i="2" a="1"/>
  <c r="CY678" i="2"/>
  <c r="CZ678" i="2" s="1"/>
  <c r="CW678" i="2" s="1"/>
  <c r="DC678" i="2"/>
  <c r="DD678" i="2" a="1"/>
  <c r="DD678" i="2"/>
  <c r="DE678" i="2"/>
  <c r="DB678" i="2" s="1"/>
  <c r="DF678" i="2"/>
  <c r="DH678" i="2"/>
  <c r="DG678" i="2" s="1"/>
  <c r="DI678" i="2"/>
  <c r="DK678" i="2"/>
  <c r="DJ678" i="2" s="1"/>
  <c r="DL678" i="2"/>
  <c r="DN678" i="2" a="1"/>
  <c r="DN678" i="2" s="1"/>
  <c r="DQ678" i="2" s="1"/>
  <c r="DO678" i="2"/>
  <c r="DS678" i="2"/>
  <c r="DR678" i="2" s="1"/>
  <c r="DT678" i="2"/>
  <c r="DU678" i="2"/>
  <c r="DV678" i="2"/>
  <c r="DW678" i="2"/>
  <c r="DY678" i="2"/>
  <c r="DZ678" i="2"/>
  <c r="EA678" i="2"/>
  <c r="EB678" i="2"/>
  <c r="DX678" i="2" s="1"/>
  <c r="EC678" i="2"/>
  <c r="ED678" i="2"/>
  <c r="EE678" i="2"/>
  <c r="EF678" i="2"/>
  <c r="EH678" i="2"/>
  <c r="EG678" i="2" s="1"/>
  <c r="EI678" i="2"/>
  <c r="EJ678" i="2"/>
  <c r="C679" i="2"/>
  <c r="H679" i="2"/>
  <c r="G679" i="2" s="1"/>
  <c r="J679" i="2"/>
  <c r="L679" i="2"/>
  <c r="N679" i="2"/>
  <c r="O679" i="2"/>
  <c r="P679" i="2"/>
  <c r="Q679" i="2"/>
  <c r="S679" i="2"/>
  <c r="T679" i="2"/>
  <c r="R679" i="2" s="1"/>
  <c r="U679" i="2"/>
  <c r="W679" i="2"/>
  <c r="V679" i="2" s="1"/>
  <c r="X679" i="2"/>
  <c r="Y679" i="2"/>
  <c r="Z679" i="2"/>
  <c r="AA679" i="2" a="1"/>
  <c r="AA679" i="2"/>
  <c r="AB679" i="2" a="1"/>
  <c r="AB679" i="2"/>
  <c r="AC679" i="2"/>
  <c r="AD679" i="2"/>
  <c r="AE679" i="2"/>
  <c r="AF679" i="2" a="1"/>
  <c r="AF679" i="2" s="1"/>
  <c r="AG679" i="2" s="1"/>
  <c r="AH679" i="2"/>
  <c r="AI679" i="2"/>
  <c r="AK679" i="2"/>
  <c r="AL679" i="2"/>
  <c r="AJ679" i="2" s="1"/>
  <c r="AM679" i="2"/>
  <c r="AN679" i="2"/>
  <c r="AO679" i="2"/>
  <c r="AQ679" i="2"/>
  <c r="AP679" i="2" s="1"/>
  <c r="AR679" i="2"/>
  <c r="AT679" i="2"/>
  <c r="AS679" i="2" s="1"/>
  <c r="AU679" i="2"/>
  <c r="AW679" i="2"/>
  <c r="AV679" i="2" s="1"/>
  <c r="AX679" i="2"/>
  <c r="AZ679" i="2"/>
  <c r="AY679" i="2" s="1"/>
  <c r="BA679" i="2"/>
  <c r="BB679" i="2"/>
  <c r="BC679" i="2"/>
  <c r="BD679" i="2"/>
  <c r="BF679" i="2"/>
  <c r="BG679" i="2"/>
  <c r="BE679" i="2" s="1"/>
  <c r="BI679" i="2"/>
  <c r="BH679" i="2" s="1"/>
  <c r="BJ679" i="2"/>
  <c r="BK679" i="2"/>
  <c r="BL679" i="2" a="1"/>
  <c r="BL679" i="2"/>
  <c r="BM679" i="2" s="1"/>
  <c r="BN679" i="2"/>
  <c r="BP679" i="2"/>
  <c r="BQ679" i="2"/>
  <c r="BR679" i="2"/>
  <c r="BS679" i="2"/>
  <c r="BT679" i="2"/>
  <c r="BU679" i="2"/>
  <c r="BV679" i="2"/>
  <c r="BW679" i="2"/>
  <c r="BY679" i="2"/>
  <c r="BZ679" i="2"/>
  <c r="CB679" i="2"/>
  <c r="CA679" i="2" s="1"/>
  <c r="CC679" i="2"/>
  <c r="CD679" i="2"/>
  <c r="CE679" i="2"/>
  <c r="CF679" i="2"/>
  <c r="CG679" i="2"/>
  <c r="CH679" i="2"/>
  <c r="CJ679" i="2"/>
  <c r="CI679" i="2" s="1"/>
  <c r="CK679" i="2"/>
  <c r="CL679" i="2"/>
  <c r="CN679" i="2"/>
  <c r="CM679" i="2" s="1"/>
  <c r="CP679" i="2"/>
  <c r="CQ679" i="2"/>
  <c r="CU679" i="2"/>
  <c r="CT679" i="2" s="1"/>
  <c r="CV679" i="2"/>
  <c r="CW679" i="2"/>
  <c r="CX679" i="2"/>
  <c r="DA679" i="2" s="1"/>
  <c r="CY679" i="2" a="1"/>
  <c r="CY679" i="2"/>
  <c r="CZ679" i="2" s="1"/>
  <c r="DC679" i="2"/>
  <c r="DD679" i="2" a="1"/>
  <c r="DD679" i="2" s="1"/>
  <c r="DE679" i="2" s="1"/>
  <c r="DB679" i="2" s="1"/>
  <c r="DH679" i="2"/>
  <c r="DG679" i="2" s="1"/>
  <c r="DI679" i="2"/>
  <c r="DK679" i="2"/>
  <c r="DL679" i="2"/>
  <c r="DN679" i="2" a="1"/>
  <c r="DN679" i="2" s="1"/>
  <c r="DO679" i="2"/>
  <c r="DR679" i="2"/>
  <c r="DS679" i="2"/>
  <c r="DT679" i="2"/>
  <c r="DV679" i="2"/>
  <c r="DW679" i="2"/>
  <c r="DU679" i="2" s="1"/>
  <c r="DY679" i="2"/>
  <c r="DX679" i="2" s="1"/>
  <c r="DZ679" i="2"/>
  <c r="EA679" i="2"/>
  <c r="EB679" i="2"/>
  <c r="EC679" i="2"/>
  <c r="ED679" i="2"/>
  <c r="EE679" i="2"/>
  <c r="EF679" i="2"/>
  <c r="EH679" i="2"/>
  <c r="C680" i="2"/>
  <c r="H680" i="2"/>
  <c r="G680" i="2" s="1"/>
  <c r="J680" i="2"/>
  <c r="L680" i="2"/>
  <c r="N680" i="2"/>
  <c r="O680" i="2"/>
  <c r="P680" i="2"/>
  <c r="Q680" i="2"/>
  <c r="S680" i="2"/>
  <c r="T680" i="2"/>
  <c r="R680" i="2" s="1"/>
  <c r="U680" i="2"/>
  <c r="W680" i="2"/>
  <c r="X680" i="2"/>
  <c r="Y680" i="2"/>
  <c r="AA680" i="2" a="1"/>
  <c r="AA680" i="2"/>
  <c r="AB680" i="2" a="1"/>
  <c r="AB680" i="2"/>
  <c r="AC680" i="2"/>
  <c r="Z680" i="2" s="1"/>
  <c r="AD680" i="2"/>
  <c r="AF680" i="2" a="1"/>
  <c r="AF680" i="2" s="1"/>
  <c r="AG680" i="2" s="1"/>
  <c r="AH680" i="2"/>
  <c r="AI680" i="2"/>
  <c r="AJ680" i="2"/>
  <c r="AK680" i="2"/>
  <c r="AL680" i="2"/>
  <c r="AN680" i="2"/>
  <c r="AO680" i="2"/>
  <c r="AM680" i="2" s="1"/>
  <c r="AQ680" i="2"/>
  <c r="AP680" i="2" s="1"/>
  <c r="AR680" i="2"/>
  <c r="AS680" i="2"/>
  <c r="AT680" i="2"/>
  <c r="AU680" i="2"/>
  <c r="AW680" i="2"/>
  <c r="AV680" i="2" s="1"/>
  <c r="AX680" i="2"/>
  <c r="AZ680" i="2"/>
  <c r="BA680" i="2"/>
  <c r="BC680" i="2"/>
  <c r="BB680" i="2" s="1"/>
  <c r="BD680" i="2"/>
  <c r="BF680" i="2"/>
  <c r="BE680" i="2" s="1"/>
  <c r="BG680" i="2"/>
  <c r="BI680" i="2"/>
  <c r="BH680" i="2" s="1"/>
  <c r="BJ680" i="2"/>
  <c r="BL680" i="2" a="1"/>
  <c r="BL680" i="2"/>
  <c r="BM680" i="2"/>
  <c r="BN680" i="2"/>
  <c r="BP680" i="2"/>
  <c r="BQ680" i="2"/>
  <c r="BR680" i="2"/>
  <c r="BS680" i="2"/>
  <c r="BT680" i="2"/>
  <c r="BU680" i="2"/>
  <c r="BV680" i="2"/>
  <c r="BW680" i="2"/>
  <c r="BO680" i="2" s="1"/>
  <c r="BX680" i="2"/>
  <c r="BY680" i="2"/>
  <c r="BZ680" i="2"/>
  <c r="CB680" i="2"/>
  <c r="CC680" i="2"/>
  <c r="CD680" i="2"/>
  <c r="CE680" i="2"/>
  <c r="CF680" i="2" s="1"/>
  <c r="CH680" i="2"/>
  <c r="CJ680" i="2"/>
  <c r="CI680" i="2" s="1"/>
  <c r="CK680" i="2"/>
  <c r="CL680" i="2"/>
  <c r="CM680" i="2"/>
  <c r="CN680" i="2"/>
  <c r="CP680" i="2"/>
  <c r="CQ680" i="2"/>
  <c r="CR680" i="2"/>
  <c r="CS680" i="2"/>
  <c r="CO680" i="2" s="1"/>
  <c r="CU680" i="2"/>
  <c r="CV680" i="2"/>
  <c r="CX680" i="2"/>
  <c r="CY680" i="2" a="1"/>
  <c r="CY680" i="2"/>
  <c r="CZ680" i="2"/>
  <c r="CW680" i="2" s="1"/>
  <c r="DA680" i="2"/>
  <c r="DB680" i="2"/>
  <c r="DC680" i="2"/>
  <c r="DF680" i="2" s="1"/>
  <c r="DD680" i="2" a="1"/>
  <c r="DD680" i="2"/>
  <c r="DE680" i="2" s="1"/>
  <c r="DH680" i="2"/>
  <c r="DI680" i="2"/>
  <c r="DJ680" i="2"/>
  <c r="DK680" i="2"/>
  <c r="DL680" i="2"/>
  <c r="DN680" i="2" a="1"/>
  <c r="DN680" i="2"/>
  <c r="DO680" i="2"/>
  <c r="DP680" i="2"/>
  <c r="DM680" i="2" s="1"/>
  <c r="DQ680" i="2"/>
  <c r="DS680" i="2"/>
  <c r="DR680" i="2" s="1"/>
  <c r="DT680" i="2"/>
  <c r="DV680" i="2"/>
  <c r="DU680" i="2" s="1"/>
  <c r="DW680" i="2"/>
  <c r="DX680" i="2"/>
  <c r="DY680" i="2"/>
  <c r="EB680" i="2"/>
  <c r="ED680" i="2"/>
  <c r="EC680" i="2" s="1"/>
  <c r="EE680" i="2"/>
  <c r="EF680" i="2"/>
  <c r="EG680" i="2"/>
  <c r="EH680" i="2"/>
  <c r="EI680" i="2"/>
  <c r="EJ680" i="2"/>
  <c r="C681" i="2"/>
  <c r="G681" i="2"/>
  <c r="H681" i="2"/>
  <c r="J681" i="2"/>
  <c r="L681" i="2"/>
  <c r="I681" i="2" s="1"/>
  <c r="N681" i="2"/>
  <c r="O681" i="2"/>
  <c r="P681" i="2"/>
  <c r="Q681" i="2"/>
  <c r="S681" i="2"/>
  <c r="T681" i="2"/>
  <c r="U681" i="2"/>
  <c r="V681" i="2"/>
  <c r="W681" i="2"/>
  <c r="X681" i="2"/>
  <c r="Y681" i="2"/>
  <c r="AA681" i="2" a="1"/>
  <c r="AA681" i="2"/>
  <c r="AB681" i="2" a="1"/>
  <c r="AB681" i="2" s="1"/>
  <c r="AD681" i="2" s="1"/>
  <c r="Z681" i="2" s="1"/>
  <c r="AC681" i="2"/>
  <c r="AF681" i="2" a="1"/>
  <c r="AF681" i="2"/>
  <c r="AG681" i="2"/>
  <c r="AH681" i="2"/>
  <c r="AI681" i="2"/>
  <c r="AK681" i="2"/>
  <c r="AL681" i="2"/>
  <c r="AJ681" i="2" s="1"/>
  <c r="AN681" i="2"/>
  <c r="AM681" i="2" s="1"/>
  <c r="AO681" i="2"/>
  <c r="AQ681" i="2"/>
  <c r="AP681" i="2" s="1"/>
  <c r="AR681" i="2"/>
  <c r="AT681" i="2"/>
  <c r="AU681" i="2"/>
  <c r="AS681" i="2" s="1"/>
  <c r="AW681" i="2"/>
  <c r="AV681" i="2" s="1"/>
  <c r="AX681" i="2"/>
  <c r="AY681" i="2"/>
  <c r="AZ681" i="2"/>
  <c r="BA681" i="2"/>
  <c r="BC681" i="2"/>
  <c r="BB681" i="2" s="1"/>
  <c r="BD681" i="2"/>
  <c r="BF681" i="2"/>
  <c r="BE681" i="2" s="1"/>
  <c r="BG681" i="2"/>
  <c r="BI681" i="2"/>
  <c r="BH681" i="2" s="1"/>
  <c r="BJ681" i="2"/>
  <c r="BL681" i="2" a="1"/>
  <c r="BL681" i="2"/>
  <c r="BM681" i="2"/>
  <c r="BN681" i="2"/>
  <c r="BP681" i="2"/>
  <c r="BQ681" i="2"/>
  <c r="BR681" i="2"/>
  <c r="BS681" i="2"/>
  <c r="BT681" i="2"/>
  <c r="BU681" i="2"/>
  <c r="BV681" i="2"/>
  <c r="BW681" i="2"/>
  <c r="BY681" i="2"/>
  <c r="BZ681" i="2"/>
  <c r="BX681" i="2" s="1"/>
  <c r="CB681" i="2"/>
  <c r="CC681" i="2"/>
  <c r="CG681" i="2" s="1"/>
  <c r="CD681" i="2"/>
  <c r="CF681" i="2" s="1"/>
  <c r="CE681" i="2"/>
  <c r="CH681" i="2"/>
  <c r="CJ681" i="2"/>
  <c r="CK681" i="2"/>
  <c r="CL681" i="2"/>
  <c r="CN681" i="2"/>
  <c r="CM681" i="2" s="1"/>
  <c r="CP681" i="2"/>
  <c r="CQ681" i="2"/>
  <c r="CR681" i="2"/>
  <c r="CS681" i="2"/>
  <c r="CO681" i="2" s="1"/>
  <c r="CT681" i="2"/>
  <c r="CU681" i="2"/>
  <c r="CV681" i="2"/>
  <c r="CX681" i="2"/>
  <c r="CY681" i="2" a="1"/>
  <c r="CY681" i="2"/>
  <c r="CZ681" i="2"/>
  <c r="CW681" i="2" s="1"/>
  <c r="DA681" i="2"/>
  <c r="DC681" i="2"/>
  <c r="DD681" i="2" a="1"/>
  <c r="DD681" i="2"/>
  <c r="DE681" i="2"/>
  <c r="DB681" i="2" s="1"/>
  <c r="DF681" i="2"/>
  <c r="DH681" i="2"/>
  <c r="DG681" i="2" s="1"/>
  <c r="DI681" i="2"/>
  <c r="DK681" i="2"/>
  <c r="DL681" i="2"/>
  <c r="DJ681" i="2" s="1"/>
  <c r="DN681" i="2" a="1"/>
  <c r="DN681" i="2"/>
  <c r="DO681" i="2"/>
  <c r="DP681" i="2" s="1"/>
  <c r="DM681" i="2" s="1"/>
  <c r="DS681" i="2"/>
  <c r="DR681" i="2" s="1"/>
  <c r="DT681" i="2"/>
  <c r="DV681" i="2"/>
  <c r="DU681" i="2" s="1"/>
  <c r="DW681" i="2"/>
  <c r="DY681" i="2"/>
  <c r="DZ681" i="2" s="1"/>
  <c r="EA681" i="2"/>
  <c r="EB681" i="2"/>
  <c r="DX681" i="2" s="1"/>
  <c r="ED681" i="2"/>
  <c r="EE681" i="2" s="1"/>
  <c r="EG681" i="2"/>
  <c r="EH681" i="2"/>
  <c r="EI681" i="2"/>
  <c r="EJ681" i="2"/>
  <c r="C682" i="2"/>
  <c r="G682" i="2"/>
  <c r="H682" i="2"/>
  <c r="J682" i="2"/>
  <c r="L682" i="2"/>
  <c r="N682" i="2"/>
  <c r="O682" i="2"/>
  <c r="P682" i="2"/>
  <c r="Q682" i="2"/>
  <c r="S682" i="2"/>
  <c r="T682" i="2"/>
  <c r="U682" i="2"/>
  <c r="W682" i="2"/>
  <c r="X682" i="2"/>
  <c r="V682" i="2" s="1"/>
  <c r="Y682" i="2"/>
  <c r="AA682" i="2" a="1"/>
  <c r="AA682" i="2" s="1"/>
  <c r="AD682" i="2" s="1"/>
  <c r="Z682" i="2" s="1"/>
  <c r="AB682" i="2" a="1"/>
  <c r="AB682" i="2"/>
  <c r="AC682" i="2"/>
  <c r="AF682" i="2" a="1"/>
  <c r="AF682" i="2"/>
  <c r="AG682" i="2" s="1"/>
  <c r="AE682" i="2" s="1"/>
  <c r="AH682" i="2"/>
  <c r="AI682" i="2"/>
  <c r="AK682" i="2"/>
  <c r="AL682" i="2"/>
  <c r="AJ682" i="2" s="1"/>
  <c r="AN682" i="2"/>
  <c r="AO682" i="2"/>
  <c r="AQ682" i="2"/>
  <c r="AP682" i="2" s="1"/>
  <c r="AR682" i="2"/>
  <c r="AT682" i="2"/>
  <c r="AS682" i="2" s="1"/>
  <c r="AU682" i="2"/>
  <c r="AW682" i="2"/>
  <c r="AV682" i="2" s="1"/>
  <c r="AX682" i="2"/>
  <c r="AZ682" i="2"/>
  <c r="BA682" i="2"/>
  <c r="AY682" i="2" s="1"/>
  <c r="BC682" i="2"/>
  <c r="BD682" i="2"/>
  <c r="BE682" i="2"/>
  <c r="BF682" i="2"/>
  <c r="BG682" i="2"/>
  <c r="BI682" i="2"/>
  <c r="BH682" i="2" s="1"/>
  <c r="BJ682" i="2"/>
  <c r="BL682" i="2" a="1"/>
  <c r="BL682" i="2" s="1"/>
  <c r="BP682" i="2"/>
  <c r="BQ682" i="2"/>
  <c r="BR682" i="2"/>
  <c r="BS682" i="2"/>
  <c r="BT682" i="2"/>
  <c r="BU682" i="2"/>
  <c r="BV682" i="2"/>
  <c r="BW682" i="2"/>
  <c r="BY682" i="2"/>
  <c r="BX682" i="2" s="1"/>
  <c r="BZ682" i="2"/>
  <c r="CB682" i="2"/>
  <c r="CA682" i="2" s="1"/>
  <c r="CC682" i="2"/>
  <c r="CD682" i="2"/>
  <c r="CE682" i="2"/>
  <c r="CF682" i="2"/>
  <c r="CG682" i="2"/>
  <c r="CH682" i="2"/>
  <c r="CJ682" i="2"/>
  <c r="CI682" i="2" s="1"/>
  <c r="CK682" i="2"/>
  <c r="CL682" i="2"/>
  <c r="CN682" i="2"/>
  <c r="CM682" i="2" s="1"/>
  <c r="CP682" i="2"/>
  <c r="CQ682" i="2"/>
  <c r="CR682" i="2" s="1"/>
  <c r="CU682" i="2"/>
  <c r="CV682" i="2"/>
  <c r="CT682" i="2" s="1"/>
  <c r="CX682" i="2"/>
  <c r="CY682" i="2" a="1"/>
  <c r="CY682" i="2" s="1"/>
  <c r="CZ682" i="2" s="1"/>
  <c r="CW682" i="2" s="1"/>
  <c r="DC682" i="2"/>
  <c r="DD682" i="2" a="1"/>
  <c r="DD682" i="2"/>
  <c r="DE682" i="2"/>
  <c r="DB682" i="2" s="1"/>
  <c r="DF682" i="2"/>
  <c r="DH682" i="2"/>
  <c r="DG682" i="2" s="1"/>
  <c r="DI682" i="2"/>
  <c r="DK682" i="2"/>
  <c r="DJ682" i="2" s="1"/>
  <c r="DL682" i="2"/>
  <c r="DM682" i="2"/>
  <c r="DN682" i="2" a="1"/>
  <c r="DN682" i="2" s="1"/>
  <c r="DQ682" i="2" s="1"/>
  <c r="DO682" i="2"/>
  <c r="DP682" i="2" s="1"/>
  <c r="DS682" i="2"/>
  <c r="DR682" i="2" s="1"/>
  <c r="DT682" i="2"/>
  <c r="DU682" i="2"/>
  <c r="DV682" i="2"/>
  <c r="DW682" i="2"/>
  <c r="DY682" i="2"/>
  <c r="DZ682" i="2"/>
  <c r="EA682" i="2"/>
  <c r="EB682" i="2"/>
  <c r="DX682" i="2" s="1"/>
  <c r="EC682" i="2"/>
  <c r="ED682" i="2"/>
  <c r="EE682" i="2"/>
  <c r="EF682" i="2"/>
  <c r="EH682" i="2"/>
  <c r="EG682" i="2" s="1"/>
  <c r="EI682" i="2"/>
  <c r="EJ682" i="2"/>
  <c r="C683" i="2"/>
  <c r="H683" i="2"/>
  <c r="G683" i="2" s="1"/>
  <c r="J683" i="2"/>
  <c r="I683" i="2" s="1"/>
  <c r="L683" i="2"/>
  <c r="N683" i="2"/>
  <c r="O683" i="2"/>
  <c r="P683" i="2"/>
  <c r="Q683" i="2"/>
  <c r="S683" i="2"/>
  <c r="T683" i="2"/>
  <c r="R683" i="2" s="1"/>
  <c r="U683" i="2"/>
  <c r="W683" i="2"/>
  <c r="X683" i="2"/>
  <c r="Y683" i="2"/>
  <c r="Z683" i="2"/>
  <c r="AA683" i="2" a="1"/>
  <c r="AA683" i="2"/>
  <c r="AB683" i="2" a="1"/>
  <c r="AB683" i="2"/>
  <c r="AC683" i="2"/>
  <c r="AD683" i="2"/>
  <c r="AE683" i="2"/>
  <c r="AF683" i="2" a="1"/>
  <c r="AF683" i="2" s="1"/>
  <c r="AG683" i="2" s="1"/>
  <c r="AH683" i="2"/>
  <c r="AI683" i="2"/>
  <c r="AK683" i="2"/>
  <c r="AL683" i="2"/>
  <c r="AJ683" i="2" s="1"/>
  <c r="AM683" i="2"/>
  <c r="AN683" i="2"/>
  <c r="AO683" i="2"/>
  <c r="AQ683" i="2"/>
  <c r="AP683" i="2" s="1"/>
  <c r="AR683" i="2"/>
  <c r="AT683" i="2"/>
  <c r="AS683" i="2" s="1"/>
  <c r="AU683" i="2"/>
  <c r="AW683" i="2"/>
  <c r="AV683" i="2" s="1"/>
  <c r="AX683" i="2"/>
  <c r="AZ683" i="2"/>
  <c r="AY683" i="2" s="1"/>
  <c r="BA683" i="2"/>
  <c r="BC683" i="2"/>
  <c r="BB683" i="2" s="1"/>
  <c r="BD683" i="2"/>
  <c r="BF683" i="2"/>
  <c r="BG683" i="2"/>
  <c r="BE683" i="2" s="1"/>
  <c r="BI683" i="2"/>
  <c r="BJ683" i="2"/>
  <c r="BK683" i="2"/>
  <c r="BL683" i="2" a="1"/>
  <c r="BL683" i="2"/>
  <c r="BM683" i="2" s="1"/>
  <c r="BN683" i="2"/>
  <c r="BP683" i="2"/>
  <c r="BQ683" i="2"/>
  <c r="BR683" i="2"/>
  <c r="BS683" i="2"/>
  <c r="BT683" i="2"/>
  <c r="BU683" i="2"/>
  <c r="BV683" i="2"/>
  <c r="BW683" i="2"/>
  <c r="BY683" i="2"/>
  <c r="BZ683" i="2"/>
  <c r="CB683" i="2"/>
  <c r="CA683" i="2" s="1"/>
  <c r="CC683" i="2"/>
  <c r="CD683" i="2"/>
  <c r="CE683" i="2"/>
  <c r="CF683" i="2"/>
  <c r="CG683" i="2"/>
  <c r="CH683" i="2"/>
  <c r="CJ683" i="2"/>
  <c r="CI683" i="2" s="1"/>
  <c r="CK683" i="2"/>
  <c r="CL683" i="2"/>
  <c r="CN683" i="2"/>
  <c r="CM683" i="2" s="1"/>
  <c r="CP683" i="2"/>
  <c r="CQ683" i="2"/>
  <c r="CU683" i="2"/>
  <c r="CT683" i="2" s="1"/>
  <c r="CV683" i="2"/>
  <c r="CX683" i="2"/>
  <c r="DA683" i="2" s="1"/>
  <c r="CY683" i="2" a="1"/>
  <c r="CY683" i="2"/>
  <c r="CZ683" i="2" s="1"/>
  <c r="CW683" i="2" s="1"/>
  <c r="DC683" i="2"/>
  <c r="DD683" i="2" a="1"/>
  <c r="DD683" i="2" s="1"/>
  <c r="DE683" i="2" s="1"/>
  <c r="DB683" i="2" s="1"/>
  <c r="DH683" i="2"/>
  <c r="DG683" i="2" s="1"/>
  <c r="DI683" i="2"/>
  <c r="DK683" i="2"/>
  <c r="DL683" i="2"/>
  <c r="DN683" i="2" a="1"/>
  <c r="DN683" i="2" s="1"/>
  <c r="DO683" i="2"/>
  <c r="DR683" i="2"/>
  <c r="DS683" i="2"/>
  <c r="DT683" i="2"/>
  <c r="DV683" i="2"/>
  <c r="DW683" i="2"/>
  <c r="DU683" i="2" s="1"/>
  <c r="DY683" i="2"/>
  <c r="DX683" i="2" s="1"/>
  <c r="DZ683" i="2"/>
  <c r="EA683" i="2"/>
  <c r="EB683" i="2"/>
  <c r="EC683" i="2"/>
  <c r="ED683" i="2"/>
  <c r="EE683" i="2"/>
  <c r="EF683" i="2"/>
  <c r="EH683" i="2"/>
  <c r="EI683" i="2" s="1"/>
  <c r="C684" i="2"/>
  <c r="H684" i="2"/>
  <c r="G684" i="2" s="1"/>
  <c r="J684" i="2"/>
  <c r="L684" i="2"/>
  <c r="N684" i="2"/>
  <c r="O684" i="2"/>
  <c r="P684" i="2"/>
  <c r="Q684" i="2"/>
  <c r="S684" i="2"/>
  <c r="T684" i="2"/>
  <c r="R684" i="2" s="1"/>
  <c r="U684" i="2"/>
  <c r="W684" i="2"/>
  <c r="X684" i="2"/>
  <c r="Y684" i="2"/>
  <c r="AA684" i="2" a="1"/>
  <c r="AA684" i="2"/>
  <c r="AB684" i="2" a="1"/>
  <c r="AB684" i="2"/>
  <c r="AC684" i="2"/>
  <c r="AD684" i="2"/>
  <c r="AF684" i="2" a="1"/>
  <c r="AF684" i="2" s="1"/>
  <c r="AG684" i="2" s="1"/>
  <c r="AH684" i="2"/>
  <c r="AI684" i="2"/>
  <c r="AJ684" i="2"/>
  <c r="AK684" i="2"/>
  <c r="AL684" i="2"/>
  <c r="AN684" i="2"/>
  <c r="AO684" i="2"/>
  <c r="AM684" i="2" s="1"/>
  <c r="AQ684" i="2"/>
  <c r="AP684" i="2" s="1"/>
  <c r="AR684" i="2"/>
  <c r="AS684" i="2"/>
  <c r="AT684" i="2"/>
  <c r="AU684" i="2"/>
  <c r="AW684" i="2"/>
  <c r="AV684" i="2" s="1"/>
  <c r="AX684" i="2"/>
  <c r="AZ684" i="2"/>
  <c r="BA684" i="2"/>
  <c r="BC684" i="2"/>
  <c r="BB684" i="2" s="1"/>
  <c r="BD684" i="2"/>
  <c r="BF684" i="2"/>
  <c r="BE684" i="2" s="1"/>
  <c r="BG684" i="2"/>
  <c r="BH684" i="2"/>
  <c r="BI684" i="2"/>
  <c r="BJ684" i="2"/>
  <c r="BL684" i="2" a="1"/>
  <c r="BL684" i="2"/>
  <c r="BM684" i="2"/>
  <c r="BN684" i="2"/>
  <c r="BP684" i="2"/>
  <c r="BQ684" i="2"/>
  <c r="BR684" i="2"/>
  <c r="BS684" i="2"/>
  <c r="BT684" i="2"/>
  <c r="BU684" i="2"/>
  <c r="BK684" i="2" s="1"/>
  <c r="BV684" i="2"/>
  <c r="BW684" i="2"/>
  <c r="BO684" i="2" s="1"/>
  <c r="BX684" i="2"/>
  <c r="BY684" i="2"/>
  <c r="BZ684" i="2"/>
  <c r="CB684" i="2"/>
  <c r="CC684" i="2"/>
  <c r="CD684" i="2"/>
  <c r="CE684" i="2"/>
  <c r="CF684" i="2" s="1"/>
  <c r="CH684" i="2"/>
  <c r="CJ684" i="2"/>
  <c r="CI684" i="2" s="1"/>
  <c r="CK684" i="2"/>
  <c r="CL684" i="2"/>
  <c r="CN684" i="2"/>
  <c r="CM684" i="2" s="1"/>
  <c r="CP684" i="2"/>
  <c r="CQ684" i="2"/>
  <c r="CR684" i="2"/>
  <c r="CS684" i="2"/>
  <c r="CO684" i="2" s="1"/>
  <c r="CU684" i="2"/>
  <c r="CV684" i="2"/>
  <c r="CX684" i="2"/>
  <c r="CY684" i="2" a="1"/>
  <c r="CY684" i="2"/>
  <c r="CZ684" i="2"/>
  <c r="CW684" i="2" s="1"/>
  <c r="DA684" i="2"/>
  <c r="DC684" i="2"/>
  <c r="DF684" i="2" s="1"/>
  <c r="DD684" i="2" a="1"/>
  <c r="DD684" i="2"/>
  <c r="DE684" i="2" s="1"/>
  <c r="DB684" i="2" s="1"/>
  <c r="DH684" i="2"/>
  <c r="DG684" i="2" s="1"/>
  <c r="DI684" i="2"/>
  <c r="DJ684" i="2"/>
  <c r="DK684" i="2"/>
  <c r="DL684" i="2"/>
  <c r="DN684" i="2" a="1"/>
  <c r="DN684" i="2"/>
  <c r="DO684" i="2"/>
  <c r="DP684" i="2"/>
  <c r="DM684" i="2" s="1"/>
  <c r="DQ684" i="2"/>
  <c r="DS684" i="2"/>
  <c r="DR684" i="2" s="1"/>
  <c r="DT684" i="2"/>
  <c r="DV684" i="2"/>
  <c r="DU684" i="2" s="1"/>
  <c r="DW684" i="2"/>
  <c r="DX684" i="2"/>
  <c r="DY684" i="2"/>
  <c r="EB684" i="2"/>
  <c r="ED684" i="2"/>
  <c r="EC684" i="2" s="1"/>
  <c r="EE684" i="2"/>
  <c r="EF684" i="2"/>
  <c r="EG684" i="2"/>
  <c r="EH684" i="2"/>
  <c r="EI684" i="2"/>
  <c r="EJ684" i="2"/>
  <c r="C685" i="2"/>
  <c r="G685" i="2"/>
  <c r="H685" i="2"/>
  <c r="J685" i="2"/>
  <c r="L685" i="2"/>
  <c r="I685" i="2" s="1"/>
  <c r="N685" i="2"/>
  <c r="O685" i="2"/>
  <c r="P685" i="2"/>
  <c r="M685" i="2" s="1"/>
  <c r="Q685" i="2"/>
  <c r="S685" i="2"/>
  <c r="T685" i="2"/>
  <c r="U685" i="2"/>
  <c r="W685" i="2"/>
  <c r="X685" i="2"/>
  <c r="V685" i="2" s="1"/>
  <c r="Y685" i="2"/>
  <c r="AA685" i="2" a="1"/>
  <c r="AA685" i="2"/>
  <c r="AB685" i="2" a="1"/>
  <c r="AB685" i="2" s="1"/>
  <c r="AD685" i="2" s="1"/>
  <c r="Z685" i="2" s="1"/>
  <c r="AC685" i="2"/>
  <c r="AF685" i="2" a="1"/>
  <c r="AF685" i="2"/>
  <c r="AG685" i="2"/>
  <c r="AH685" i="2"/>
  <c r="AI685" i="2"/>
  <c r="AE685" i="2" s="1"/>
  <c r="AK685" i="2"/>
  <c r="AL685" i="2"/>
  <c r="AJ685" i="2" s="1"/>
  <c r="AN685" i="2"/>
  <c r="AM685" i="2" s="1"/>
  <c r="AO685" i="2"/>
  <c r="AQ685" i="2"/>
  <c r="AP685" i="2" s="1"/>
  <c r="AR685" i="2"/>
  <c r="AT685" i="2"/>
  <c r="AU685" i="2"/>
  <c r="AS685" i="2" s="1"/>
  <c r="AW685" i="2"/>
  <c r="AX685" i="2"/>
  <c r="AY685" i="2"/>
  <c r="AZ685" i="2"/>
  <c r="BA685" i="2"/>
  <c r="BC685" i="2"/>
  <c r="BB685" i="2" s="1"/>
  <c r="BD685" i="2"/>
  <c r="BF685" i="2"/>
  <c r="BE685" i="2" s="1"/>
  <c r="BG685" i="2"/>
  <c r="BI685" i="2"/>
  <c r="BH685" i="2" s="1"/>
  <c r="BJ685" i="2"/>
  <c r="BL685" i="2" a="1"/>
  <c r="BL685" i="2"/>
  <c r="BM685" i="2"/>
  <c r="BN685" i="2"/>
  <c r="BP685" i="2"/>
  <c r="BQ685" i="2"/>
  <c r="BR685" i="2"/>
  <c r="BS685" i="2"/>
  <c r="BT685" i="2"/>
  <c r="BU685" i="2"/>
  <c r="BV685" i="2"/>
  <c r="BW685" i="2"/>
  <c r="BY685" i="2"/>
  <c r="BZ685" i="2"/>
  <c r="BX685" i="2" s="1"/>
  <c r="CB685" i="2"/>
  <c r="CA685" i="2" s="1"/>
  <c r="CC685" i="2"/>
  <c r="CG685" i="2" s="1"/>
  <c r="CD685" i="2"/>
  <c r="CF685" i="2" s="1"/>
  <c r="CE685" i="2"/>
  <c r="CH685" i="2"/>
  <c r="CJ685" i="2"/>
  <c r="CK685" i="2"/>
  <c r="CL685" i="2"/>
  <c r="CN685" i="2"/>
  <c r="CM685" i="2" s="1"/>
  <c r="CP685" i="2"/>
  <c r="CQ685" i="2"/>
  <c r="CR685" i="2"/>
  <c r="CS685" i="2"/>
  <c r="CO685" i="2" s="1"/>
  <c r="CT685" i="2"/>
  <c r="CU685" i="2"/>
  <c r="CV685" i="2"/>
  <c r="CX685" i="2"/>
  <c r="CY685" i="2" a="1"/>
  <c r="CY685" i="2"/>
  <c r="CZ685" i="2"/>
  <c r="CW685" i="2" s="1"/>
  <c r="DA685" i="2"/>
  <c r="DC685" i="2"/>
  <c r="DD685" i="2" a="1"/>
  <c r="DD685" i="2"/>
  <c r="DE685" i="2"/>
  <c r="DB685" i="2" s="1"/>
  <c r="DF685" i="2"/>
  <c r="DH685" i="2"/>
  <c r="DG685" i="2" s="1"/>
  <c r="DI685" i="2"/>
  <c r="DK685" i="2"/>
  <c r="DL685" i="2"/>
  <c r="DJ685" i="2" s="1"/>
  <c r="DN685" i="2" a="1"/>
  <c r="DN685" i="2"/>
  <c r="DQ685" i="2" s="1"/>
  <c r="DO685" i="2"/>
  <c r="DS685" i="2"/>
  <c r="DR685" i="2" s="1"/>
  <c r="DT685" i="2"/>
  <c r="DV685" i="2"/>
  <c r="DW685" i="2"/>
  <c r="DY685" i="2"/>
  <c r="DZ685" i="2" s="1"/>
  <c r="EA685" i="2"/>
  <c r="EB685" i="2"/>
  <c r="DX685" i="2" s="1"/>
  <c r="ED685" i="2"/>
  <c r="EE685" i="2" s="1"/>
  <c r="EG685" i="2"/>
  <c r="EH685" i="2"/>
  <c r="EI685" i="2"/>
  <c r="EJ685" i="2"/>
  <c r="C686" i="2"/>
  <c r="G686" i="2"/>
  <c r="H686" i="2"/>
  <c r="J686" i="2"/>
  <c r="L686" i="2"/>
  <c r="N686" i="2"/>
  <c r="O686" i="2"/>
  <c r="P686" i="2"/>
  <c r="Q686" i="2"/>
  <c r="M686" i="2" s="1"/>
  <c r="S686" i="2"/>
  <c r="T686" i="2"/>
  <c r="U686" i="2"/>
  <c r="W686" i="2"/>
  <c r="X686" i="2"/>
  <c r="V686" i="2" s="1"/>
  <c r="Y686" i="2"/>
  <c r="AA686" i="2" a="1"/>
  <c r="AA686" i="2" s="1"/>
  <c r="AD686" i="2" s="1"/>
  <c r="Z686" i="2" s="1"/>
  <c r="AB686" i="2" a="1"/>
  <c r="AB686" i="2"/>
  <c r="AC686" i="2"/>
  <c r="AF686" i="2" a="1"/>
  <c r="AF686" i="2"/>
  <c r="AG686" i="2"/>
  <c r="AE686" i="2" s="1"/>
  <c r="AH686" i="2"/>
  <c r="AI686" i="2"/>
  <c r="AK686" i="2"/>
  <c r="AL686" i="2"/>
  <c r="AJ686" i="2" s="1"/>
  <c r="AN686" i="2"/>
  <c r="AO686" i="2"/>
  <c r="AQ686" i="2"/>
  <c r="AP686" i="2" s="1"/>
  <c r="AR686" i="2"/>
  <c r="AT686" i="2"/>
  <c r="AS686" i="2" s="1"/>
  <c r="AU686" i="2"/>
  <c r="AV686" i="2"/>
  <c r="AW686" i="2"/>
  <c r="AX686" i="2"/>
  <c r="AZ686" i="2"/>
  <c r="BA686" i="2"/>
  <c r="AY686" i="2" s="1"/>
  <c r="BC686" i="2"/>
  <c r="BB686" i="2" s="1"/>
  <c r="BD686" i="2"/>
  <c r="BE686" i="2"/>
  <c r="BF686" i="2"/>
  <c r="BG686" i="2"/>
  <c r="BI686" i="2"/>
  <c r="BH686" i="2" s="1"/>
  <c r="BJ686" i="2"/>
  <c r="BL686" i="2" a="1"/>
  <c r="BL686" i="2"/>
  <c r="BP686" i="2"/>
  <c r="BQ686" i="2"/>
  <c r="BR686" i="2"/>
  <c r="BS686" i="2"/>
  <c r="BT686" i="2"/>
  <c r="BU686" i="2"/>
  <c r="BV686" i="2"/>
  <c r="BO686" i="2" s="1"/>
  <c r="BW686" i="2"/>
  <c r="BY686" i="2"/>
  <c r="BX686" i="2" s="1"/>
  <c r="BZ686" i="2"/>
  <c r="CA686" i="2"/>
  <c r="CB686" i="2"/>
  <c r="CC686" i="2"/>
  <c r="CD686" i="2"/>
  <c r="CE686" i="2"/>
  <c r="CF686" i="2"/>
  <c r="CG686" i="2"/>
  <c r="CH686" i="2"/>
  <c r="CI686" i="2"/>
  <c r="CJ686" i="2"/>
  <c r="CK686" i="2"/>
  <c r="CL686" i="2"/>
  <c r="CN686" i="2"/>
  <c r="CM686" i="2" s="1"/>
  <c r="CP686" i="2"/>
  <c r="CS686" i="2" s="1"/>
  <c r="CQ686" i="2"/>
  <c r="CR686" i="2" s="1"/>
  <c r="CU686" i="2"/>
  <c r="CV686" i="2"/>
  <c r="CT686" i="2" s="1"/>
  <c r="CX686" i="2"/>
  <c r="CY686" i="2" a="1"/>
  <c r="CY686" i="2" s="1"/>
  <c r="CZ686" i="2" s="1"/>
  <c r="CW686" i="2" s="1"/>
  <c r="DC686" i="2"/>
  <c r="DD686" i="2" a="1"/>
  <c r="DD686" i="2"/>
  <c r="DE686" i="2"/>
  <c r="DB686" i="2" s="1"/>
  <c r="DF686" i="2"/>
  <c r="DH686" i="2"/>
  <c r="DG686" i="2" s="1"/>
  <c r="DI686" i="2"/>
  <c r="DK686" i="2"/>
  <c r="DJ686" i="2" s="1"/>
  <c r="DL686" i="2"/>
  <c r="DN686" i="2" a="1"/>
  <c r="DN686" i="2" s="1"/>
  <c r="DQ686" i="2" s="1"/>
  <c r="DO686" i="2"/>
  <c r="DP686" i="2" s="1"/>
  <c r="DM686" i="2" s="1"/>
  <c r="DS686" i="2"/>
  <c r="DT686" i="2"/>
  <c r="DU686" i="2"/>
  <c r="DV686" i="2"/>
  <c r="DW686" i="2"/>
  <c r="DY686" i="2"/>
  <c r="DZ686" i="2"/>
  <c r="EA686" i="2"/>
  <c r="EB686" i="2"/>
  <c r="DX686" i="2" s="1"/>
  <c r="EC686" i="2"/>
  <c r="ED686" i="2"/>
  <c r="EE686" i="2"/>
  <c r="EF686" i="2"/>
  <c r="EH686" i="2"/>
  <c r="EG686" i="2" s="1"/>
  <c r="EI686" i="2"/>
  <c r="EJ686" i="2"/>
  <c r="C687" i="2"/>
  <c r="H687" i="2"/>
  <c r="G687" i="2" s="1"/>
  <c r="J687" i="2"/>
  <c r="L687" i="2"/>
  <c r="N687" i="2"/>
  <c r="O687" i="2"/>
  <c r="P687" i="2"/>
  <c r="Q687" i="2"/>
  <c r="S687" i="2"/>
  <c r="T687" i="2"/>
  <c r="R687" i="2" s="1"/>
  <c r="U687" i="2"/>
  <c r="W687" i="2"/>
  <c r="X687" i="2"/>
  <c r="Y687" i="2"/>
  <c r="Z687" i="2"/>
  <c r="AA687" i="2" a="1"/>
  <c r="AA687" i="2"/>
  <c r="AB687" i="2" a="1"/>
  <c r="AB687" i="2"/>
  <c r="AC687" i="2"/>
  <c r="AD687" i="2"/>
  <c r="AF687" i="2" a="1"/>
  <c r="AF687" i="2" s="1"/>
  <c r="AG687" i="2" s="1"/>
  <c r="AE687" i="2" s="1"/>
  <c r="AH687" i="2"/>
  <c r="AI687" i="2"/>
  <c r="AK687" i="2"/>
  <c r="AL687" i="2"/>
  <c r="AJ687" i="2" s="1"/>
  <c r="AM687" i="2"/>
  <c r="AN687" i="2"/>
  <c r="AO687" i="2"/>
  <c r="AQ687" i="2"/>
  <c r="AP687" i="2" s="1"/>
  <c r="AR687" i="2"/>
  <c r="AT687" i="2"/>
  <c r="AU687" i="2"/>
  <c r="AW687" i="2"/>
  <c r="AV687" i="2" s="1"/>
  <c r="AX687" i="2"/>
  <c r="AZ687" i="2"/>
  <c r="AY687" i="2" s="1"/>
  <c r="BA687" i="2"/>
  <c r="BC687" i="2"/>
  <c r="BB687" i="2" s="1"/>
  <c r="BD687" i="2"/>
  <c r="BF687" i="2"/>
  <c r="BG687" i="2"/>
  <c r="BE687" i="2" s="1"/>
  <c r="BI687" i="2"/>
  <c r="BJ687" i="2"/>
  <c r="BK687" i="2"/>
  <c r="BL687" i="2" a="1"/>
  <c r="BL687" i="2"/>
  <c r="BM687" i="2" s="1"/>
  <c r="BN687" i="2"/>
  <c r="BP687" i="2"/>
  <c r="BQ687" i="2"/>
  <c r="BR687" i="2"/>
  <c r="BS687" i="2"/>
  <c r="BT687" i="2"/>
  <c r="BU687" i="2"/>
  <c r="BV687" i="2"/>
  <c r="BW687" i="2"/>
  <c r="BO687" i="2" s="1"/>
  <c r="BY687" i="2"/>
  <c r="BX687" i="2" s="1"/>
  <c r="BZ687" i="2"/>
  <c r="CB687" i="2"/>
  <c r="CC687" i="2"/>
  <c r="CD687" i="2"/>
  <c r="CE687" i="2"/>
  <c r="CF687" i="2"/>
  <c r="CG687" i="2"/>
  <c r="CH687" i="2"/>
  <c r="CJ687" i="2"/>
  <c r="CI687" i="2" s="1"/>
  <c r="CK687" i="2"/>
  <c r="CL687" i="2"/>
  <c r="CN687" i="2"/>
  <c r="CM687" i="2" s="1"/>
  <c r="CP687" i="2"/>
  <c r="CQ687" i="2"/>
  <c r="CU687" i="2"/>
  <c r="CT687" i="2" s="1"/>
  <c r="CV687" i="2"/>
  <c r="CX687" i="2"/>
  <c r="DA687" i="2" s="1"/>
  <c r="CY687" i="2" a="1"/>
  <c r="CY687" i="2"/>
  <c r="CZ687" i="2" s="1"/>
  <c r="CW687" i="2" s="1"/>
  <c r="DC687" i="2"/>
  <c r="DF687" i="2" s="1"/>
  <c r="DD687" i="2" a="1"/>
  <c r="DD687" i="2"/>
  <c r="DE687" i="2" s="1"/>
  <c r="DB687" i="2" s="1"/>
  <c r="DH687" i="2"/>
  <c r="DG687" i="2" s="1"/>
  <c r="DI687" i="2"/>
  <c r="DK687" i="2"/>
  <c r="DJ687" i="2" s="1"/>
  <c r="DL687" i="2"/>
  <c r="DN687" i="2" a="1"/>
  <c r="DN687" i="2" s="1"/>
  <c r="DO687" i="2"/>
  <c r="DS687" i="2"/>
  <c r="DR687" i="2" s="1"/>
  <c r="DT687" i="2"/>
  <c r="DV687" i="2"/>
  <c r="DW687" i="2"/>
  <c r="DU687" i="2" s="1"/>
  <c r="DY687" i="2"/>
  <c r="DX687" i="2" s="1"/>
  <c r="DZ687" i="2"/>
  <c r="EA687" i="2"/>
  <c r="EB687" i="2"/>
  <c r="EC687" i="2"/>
  <c r="ED687" i="2"/>
  <c r="EE687" i="2"/>
  <c r="EF687" i="2"/>
  <c r="EH687" i="2"/>
  <c r="EI687" i="2"/>
  <c r="C688" i="2"/>
  <c r="H688" i="2"/>
  <c r="G688" i="2" s="1"/>
  <c r="J688" i="2"/>
  <c r="L688" i="2"/>
  <c r="N688" i="2"/>
  <c r="O688" i="2"/>
  <c r="P688" i="2"/>
  <c r="Q688" i="2"/>
  <c r="S688" i="2"/>
  <c r="T688" i="2"/>
  <c r="R688" i="2" s="1"/>
  <c r="U688" i="2"/>
  <c r="W688" i="2"/>
  <c r="V688" i="2" s="1"/>
  <c r="X688" i="2"/>
  <c r="Y688" i="2"/>
  <c r="AA688" i="2" a="1"/>
  <c r="AA688" i="2"/>
  <c r="AB688" i="2" a="1"/>
  <c r="AB688" i="2"/>
  <c r="AC688" i="2"/>
  <c r="AD688" i="2"/>
  <c r="AF688" i="2" a="1"/>
  <c r="AF688" i="2" s="1"/>
  <c r="AG688" i="2" s="1"/>
  <c r="AH688" i="2"/>
  <c r="AI688" i="2"/>
  <c r="AE688" i="2" s="1"/>
  <c r="AK688" i="2"/>
  <c r="AJ688" i="2" s="1"/>
  <c r="AL688" i="2"/>
  <c r="AN688" i="2"/>
  <c r="AO688" i="2"/>
  <c r="AM688" i="2" s="1"/>
  <c r="AQ688" i="2"/>
  <c r="AR688" i="2"/>
  <c r="AS688" i="2"/>
  <c r="AT688" i="2"/>
  <c r="AU688" i="2"/>
  <c r="AW688" i="2"/>
  <c r="AV688" i="2" s="1"/>
  <c r="AX688" i="2"/>
  <c r="AZ688" i="2"/>
  <c r="AY688" i="2" s="1"/>
  <c r="BA688" i="2"/>
  <c r="BC688" i="2"/>
  <c r="BB688" i="2" s="1"/>
  <c r="BD688" i="2"/>
  <c r="BF688" i="2"/>
  <c r="BE688" i="2" s="1"/>
  <c r="BG688" i="2"/>
  <c r="BH688" i="2"/>
  <c r="BI688" i="2"/>
  <c r="BJ688" i="2"/>
  <c r="BL688" i="2" a="1"/>
  <c r="BL688" i="2"/>
  <c r="BM688" i="2"/>
  <c r="BN688" i="2"/>
  <c r="BP688" i="2"/>
  <c r="BQ688" i="2"/>
  <c r="BR688" i="2"/>
  <c r="BS688" i="2"/>
  <c r="BT688" i="2"/>
  <c r="BU688" i="2"/>
  <c r="BK688" i="2" s="1"/>
  <c r="BV688" i="2"/>
  <c r="BW688" i="2"/>
  <c r="BO688" i="2" s="1"/>
  <c r="BX688" i="2"/>
  <c r="BY688" i="2"/>
  <c r="BZ688" i="2"/>
  <c r="CB688" i="2"/>
  <c r="CC688" i="2"/>
  <c r="CD688" i="2"/>
  <c r="CE688" i="2"/>
  <c r="CF688" i="2"/>
  <c r="CH688" i="2"/>
  <c r="CJ688" i="2"/>
  <c r="CI688" i="2" s="1"/>
  <c r="CK688" i="2"/>
  <c r="CL688" i="2"/>
  <c r="CN688" i="2"/>
  <c r="CM688" i="2" s="1"/>
  <c r="CP688" i="2"/>
  <c r="CQ688" i="2"/>
  <c r="CR688" i="2"/>
  <c r="CS688" i="2"/>
  <c r="CO688" i="2" s="1"/>
  <c r="CU688" i="2"/>
  <c r="CT688" i="2" s="1"/>
  <c r="CV688" i="2"/>
  <c r="CX688" i="2"/>
  <c r="CY688" i="2" a="1"/>
  <c r="CY688" i="2"/>
  <c r="CZ688" i="2"/>
  <c r="CW688" i="2" s="1"/>
  <c r="DA688" i="2"/>
  <c r="DC688" i="2"/>
  <c r="DF688" i="2" s="1"/>
  <c r="DD688" i="2" a="1"/>
  <c r="DD688" i="2"/>
  <c r="DE688" i="2" s="1"/>
  <c r="DB688" i="2" s="1"/>
  <c r="DH688" i="2"/>
  <c r="DG688" i="2" s="1"/>
  <c r="DI688" i="2"/>
  <c r="DJ688" i="2"/>
  <c r="DK688" i="2"/>
  <c r="DL688" i="2"/>
  <c r="DN688" i="2" a="1"/>
  <c r="DN688" i="2"/>
  <c r="DO688" i="2"/>
  <c r="DP688" i="2"/>
  <c r="DM688" i="2" s="1"/>
  <c r="DQ688" i="2"/>
  <c r="DS688" i="2"/>
  <c r="DR688" i="2" s="1"/>
  <c r="DT688" i="2"/>
  <c r="DV688" i="2"/>
  <c r="DU688" i="2" s="1"/>
  <c r="DW688" i="2"/>
  <c r="DY688" i="2"/>
  <c r="EB688" i="2"/>
  <c r="ED688" i="2"/>
  <c r="EC688" i="2" s="1"/>
  <c r="EE688" i="2"/>
  <c r="EF688" i="2"/>
  <c r="EG688" i="2"/>
  <c r="EH688" i="2"/>
  <c r="EI688" i="2"/>
  <c r="EJ688" i="2"/>
  <c r="C689" i="2"/>
  <c r="G689" i="2"/>
  <c r="H689" i="2"/>
  <c r="J689" i="2"/>
  <c r="L689" i="2"/>
  <c r="N689" i="2"/>
  <c r="O689" i="2"/>
  <c r="P689" i="2"/>
  <c r="M689" i="2" s="1"/>
  <c r="Q689" i="2"/>
  <c r="S689" i="2"/>
  <c r="T689" i="2"/>
  <c r="U689" i="2"/>
  <c r="W689" i="2"/>
  <c r="X689" i="2"/>
  <c r="V689" i="2" s="1"/>
  <c r="Y689" i="2"/>
  <c r="AA689" i="2" a="1"/>
  <c r="AA689" i="2"/>
  <c r="AB689" i="2" a="1"/>
  <c r="AB689" i="2"/>
  <c r="AD689" i="2" s="1"/>
  <c r="Z689" i="2" s="1"/>
  <c r="AC689" i="2"/>
  <c r="AF689" i="2" a="1"/>
  <c r="AF689" i="2"/>
  <c r="AG689" i="2"/>
  <c r="AH689" i="2"/>
  <c r="AI689" i="2"/>
  <c r="AE689" i="2" s="1"/>
  <c r="AK689" i="2"/>
  <c r="AL689" i="2"/>
  <c r="AJ689" i="2" s="1"/>
  <c r="AN689" i="2"/>
  <c r="AM689" i="2" s="1"/>
  <c r="AO689" i="2"/>
  <c r="AP689" i="2"/>
  <c r="AQ689" i="2"/>
  <c r="AR689" i="2"/>
  <c r="AT689" i="2"/>
  <c r="AU689" i="2"/>
  <c r="AS689" i="2" s="1"/>
  <c r="AW689" i="2"/>
  <c r="AX689" i="2"/>
  <c r="AY689" i="2"/>
  <c r="AZ689" i="2"/>
  <c r="BA689" i="2"/>
  <c r="BC689" i="2"/>
  <c r="BB689" i="2" s="1"/>
  <c r="BD689" i="2"/>
  <c r="BF689" i="2"/>
  <c r="BG689" i="2"/>
  <c r="BI689" i="2"/>
  <c r="BH689" i="2" s="1"/>
  <c r="BJ689" i="2"/>
  <c r="BL689" i="2" a="1"/>
  <c r="BL689" i="2"/>
  <c r="BM689" i="2"/>
  <c r="BN689" i="2"/>
  <c r="BP689" i="2"/>
  <c r="BQ689" i="2"/>
  <c r="BR689" i="2"/>
  <c r="BS689" i="2"/>
  <c r="BT689" i="2"/>
  <c r="BU689" i="2"/>
  <c r="BV689" i="2"/>
  <c r="BW689" i="2"/>
  <c r="BY689" i="2"/>
  <c r="BZ689" i="2"/>
  <c r="BX689" i="2" s="1"/>
  <c r="CB689" i="2"/>
  <c r="CC689" i="2"/>
  <c r="CD689" i="2"/>
  <c r="CF689" i="2" s="1"/>
  <c r="CE689" i="2"/>
  <c r="CH689" i="2"/>
  <c r="CJ689" i="2"/>
  <c r="CI689" i="2" s="1"/>
  <c r="CK689" i="2"/>
  <c r="CL689" i="2"/>
  <c r="CN689" i="2"/>
  <c r="CM689" i="2" s="1"/>
  <c r="CP689" i="2"/>
  <c r="CQ689" i="2"/>
  <c r="CR689" i="2"/>
  <c r="CS689" i="2"/>
  <c r="CO689" i="2" s="1"/>
  <c r="CT689" i="2"/>
  <c r="CU689" i="2"/>
  <c r="CV689" i="2"/>
  <c r="CX689" i="2"/>
  <c r="CY689" i="2" a="1"/>
  <c r="CY689" i="2"/>
  <c r="CZ689" i="2"/>
  <c r="CW689" i="2" s="1"/>
  <c r="DA689" i="2"/>
  <c r="DC689" i="2"/>
  <c r="DD689" i="2" a="1"/>
  <c r="DD689" i="2"/>
  <c r="DE689" i="2"/>
  <c r="DB689" i="2" s="1"/>
  <c r="DF689" i="2"/>
  <c r="DG689" i="2"/>
  <c r="DH689" i="2"/>
  <c r="DI689" i="2"/>
  <c r="DK689" i="2"/>
  <c r="DL689" i="2"/>
  <c r="DJ689" i="2" s="1"/>
  <c r="DN689" i="2" a="1"/>
  <c r="DN689" i="2"/>
  <c r="DQ689" i="2" s="1"/>
  <c r="DO689" i="2"/>
  <c r="DS689" i="2"/>
  <c r="DR689" i="2" s="1"/>
  <c r="DT689" i="2"/>
  <c r="DV689" i="2"/>
  <c r="DW689" i="2"/>
  <c r="DY689" i="2"/>
  <c r="DZ689" i="2" s="1"/>
  <c r="EA689" i="2"/>
  <c r="EB689" i="2"/>
  <c r="DX689" i="2" s="1"/>
  <c r="ED689" i="2"/>
  <c r="EE689" i="2"/>
  <c r="EG689" i="2"/>
  <c r="EH689" i="2"/>
  <c r="EI689" i="2"/>
  <c r="EJ689" i="2"/>
  <c r="C690" i="2"/>
  <c r="G690" i="2"/>
  <c r="H690" i="2"/>
  <c r="J690" i="2"/>
  <c r="L690" i="2"/>
  <c r="N690" i="2"/>
  <c r="O690" i="2"/>
  <c r="P690" i="2"/>
  <c r="Q690" i="2"/>
  <c r="M690" i="2" s="1"/>
  <c r="S690" i="2"/>
  <c r="T690" i="2"/>
  <c r="U690" i="2"/>
  <c r="W690" i="2"/>
  <c r="X690" i="2"/>
  <c r="V690" i="2" s="1"/>
  <c r="Y690" i="2"/>
  <c r="AA690" i="2" a="1"/>
  <c r="AA690" i="2"/>
  <c r="AD690" i="2" s="1"/>
  <c r="Z690" i="2" s="1"/>
  <c r="AB690" i="2" a="1"/>
  <c r="AB690" i="2"/>
  <c r="AC690" i="2"/>
  <c r="AF690" i="2" a="1"/>
  <c r="AF690" i="2"/>
  <c r="AG690" i="2"/>
  <c r="AE690" i="2" s="1"/>
  <c r="AH690" i="2"/>
  <c r="AI690" i="2"/>
  <c r="AK690" i="2"/>
  <c r="AL690" i="2"/>
  <c r="AJ690" i="2" s="1"/>
  <c r="AN690" i="2"/>
  <c r="AM690" i="2" s="1"/>
  <c r="AO690" i="2"/>
  <c r="AQ690" i="2"/>
  <c r="AP690" i="2" s="1"/>
  <c r="AR690" i="2"/>
  <c r="AT690" i="2"/>
  <c r="AS690" i="2" s="1"/>
  <c r="AU690" i="2"/>
  <c r="AV690" i="2"/>
  <c r="AW690" i="2"/>
  <c r="AX690" i="2"/>
  <c r="AZ690" i="2"/>
  <c r="BA690" i="2"/>
  <c r="AY690" i="2" s="1"/>
  <c r="BC690" i="2"/>
  <c r="BB690" i="2" s="1"/>
  <c r="BD690" i="2"/>
  <c r="BE690" i="2"/>
  <c r="BF690" i="2"/>
  <c r="BG690" i="2"/>
  <c r="BI690" i="2"/>
  <c r="BH690" i="2" s="1"/>
  <c r="BJ690" i="2"/>
  <c r="BL690" i="2" a="1"/>
  <c r="BL690" i="2"/>
  <c r="BP690" i="2"/>
  <c r="BQ690" i="2"/>
  <c r="BR690" i="2"/>
  <c r="BS690" i="2"/>
  <c r="BT690" i="2"/>
  <c r="BU690" i="2"/>
  <c r="BV690" i="2"/>
  <c r="BW690" i="2"/>
  <c r="BY690" i="2"/>
  <c r="BX690" i="2" s="1"/>
  <c r="BZ690" i="2"/>
  <c r="CA690" i="2"/>
  <c r="CB690" i="2"/>
  <c r="CC690" i="2"/>
  <c r="CD690" i="2"/>
  <c r="CE690" i="2"/>
  <c r="CF690" i="2"/>
  <c r="CG690" i="2"/>
  <c r="CH690" i="2"/>
  <c r="CI690" i="2"/>
  <c r="CJ690" i="2"/>
  <c r="CK690" i="2"/>
  <c r="CL690" i="2"/>
  <c r="CN690" i="2"/>
  <c r="CM690" i="2" s="1"/>
  <c r="CP690" i="2"/>
  <c r="CS690" i="2" s="1"/>
  <c r="CO690" i="2" s="1"/>
  <c r="CQ690" i="2"/>
  <c r="CR690" i="2"/>
  <c r="CU690" i="2"/>
  <c r="CV690" i="2"/>
  <c r="CT690" i="2" s="1"/>
  <c r="CX690" i="2"/>
  <c r="DA690" i="2" s="1"/>
  <c r="CY690" i="2" a="1"/>
  <c r="CY690" i="2"/>
  <c r="CZ690" i="2" s="1"/>
  <c r="CW690" i="2" s="1"/>
  <c r="DC690" i="2"/>
  <c r="DD690" i="2" a="1"/>
  <c r="DD690" i="2"/>
  <c r="DE690" i="2"/>
  <c r="DB690" i="2" s="1"/>
  <c r="DF690" i="2"/>
  <c r="DH690" i="2"/>
  <c r="DG690" i="2" s="1"/>
  <c r="DI690" i="2"/>
  <c r="DK690" i="2"/>
  <c r="DJ690" i="2" s="1"/>
  <c r="DL690" i="2"/>
  <c r="DN690" i="2" a="1"/>
  <c r="DN690" i="2" s="1"/>
  <c r="DQ690" i="2" s="1"/>
  <c r="DO690" i="2"/>
  <c r="DS690" i="2"/>
  <c r="DT690" i="2"/>
  <c r="DU690" i="2"/>
  <c r="DV690" i="2"/>
  <c r="DW690" i="2"/>
  <c r="DY690" i="2"/>
  <c r="DZ690" i="2"/>
  <c r="EA690" i="2"/>
  <c r="EB690" i="2"/>
  <c r="DX690" i="2" s="1"/>
  <c r="EC690" i="2"/>
  <c r="ED690" i="2"/>
  <c r="EE690" i="2"/>
  <c r="EF690" i="2"/>
  <c r="EH690" i="2"/>
  <c r="EG690" i="2" s="1"/>
  <c r="EI690" i="2"/>
  <c r="EJ690" i="2"/>
  <c r="C691" i="2"/>
  <c r="H691" i="2"/>
  <c r="G691" i="2" s="1"/>
  <c r="J691" i="2"/>
  <c r="L691" i="2"/>
  <c r="N691" i="2"/>
  <c r="O691" i="2"/>
  <c r="P691" i="2"/>
  <c r="Q691" i="2"/>
  <c r="M691" i="2" s="1"/>
  <c r="S691" i="2"/>
  <c r="T691" i="2"/>
  <c r="R691" i="2" s="1"/>
  <c r="U691" i="2"/>
  <c r="W691" i="2"/>
  <c r="X691" i="2"/>
  <c r="Y691" i="2"/>
  <c r="Z691" i="2"/>
  <c r="AA691" i="2" a="1"/>
  <c r="AA691" i="2"/>
  <c r="AB691" i="2" a="1"/>
  <c r="AB691" i="2"/>
  <c r="AC691" i="2"/>
  <c r="AD691" i="2"/>
  <c r="AF691" i="2" a="1"/>
  <c r="AF691" i="2" s="1"/>
  <c r="AG691" i="2" s="1"/>
  <c r="AE691" i="2" s="1"/>
  <c r="AH691" i="2"/>
  <c r="AI691" i="2"/>
  <c r="AK691" i="2"/>
  <c r="AL691" i="2"/>
  <c r="AJ691" i="2" s="1"/>
  <c r="AM691" i="2"/>
  <c r="AN691" i="2"/>
  <c r="AO691" i="2"/>
  <c r="AQ691" i="2"/>
  <c r="AP691" i="2" s="1"/>
  <c r="AR691" i="2"/>
  <c r="AT691" i="2"/>
  <c r="AU691" i="2"/>
  <c r="AW691" i="2"/>
  <c r="AV691" i="2" s="1"/>
  <c r="AX691" i="2"/>
  <c r="AZ691" i="2"/>
  <c r="AY691" i="2" s="1"/>
  <c r="BA691" i="2"/>
  <c r="BB691" i="2"/>
  <c r="BC691" i="2"/>
  <c r="BD691" i="2"/>
  <c r="BF691" i="2"/>
  <c r="BG691" i="2"/>
  <c r="BE691" i="2" s="1"/>
  <c r="BI691" i="2"/>
  <c r="BH691" i="2" s="1"/>
  <c r="BJ691" i="2"/>
  <c r="BK691" i="2"/>
  <c r="BL691" i="2" a="1"/>
  <c r="BL691" i="2"/>
  <c r="BM691" i="2" s="1"/>
  <c r="BN691" i="2"/>
  <c r="BP691" i="2"/>
  <c r="BQ691" i="2"/>
  <c r="BR691" i="2"/>
  <c r="BS691" i="2"/>
  <c r="BT691" i="2"/>
  <c r="BU691" i="2"/>
  <c r="BV691" i="2"/>
  <c r="BW691" i="2"/>
  <c r="BY691" i="2"/>
  <c r="BX691" i="2" s="1"/>
  <c r="BZ691" i="2"/>
  <c r="CB691" i="2"/>
  <c r="CC691" i="2"/>
  <c r="CD691" i="2"/>
  <c r="CE691" i="2"/>
  <c r="CF691" i="2"/>
  <c r="CG691" i="2"/>
  <c r="CH691" i="2"/>
  <c r="CJ691" i="2"/>
  <c r="CI691" i="2" s="1"/>
  <c r="CK691" i="2"/>
  <c r="CL691" i="2"/>
  <c r="CN691" i="2"/>
  <c r="CM691" i="2" s="1"/>
  <c r="CP691" i="2"/>
  <c r="CQ691" i="2"/>
  <c r="CU691" i="2"/>
  <c r="CT691" i="2" s="1"/>
  <c r="CV691" i="2"/>
  <c r="CW691" i="2"/>
  <c r="CX691" i="2"/>
  <c r="DA691" i="2" s="1"/>
  <c r="CY691" i="2" a="1"/>
  <c r="CY691" i="2"/>
  <c r="CZ691" i="2" s="1"/>
  <c r="DC691" i="2"/>
  <c r="DD691" i="2" a="1"/>
  <c r="DD691" i="2"/>
  <c r="DE691" i="2" s="1"/>
  <c r="DB691" i="2" s="1"/>
  <c r="DH691" i="2"/>
  <c r="DG691" i="2" s="1"/>
  <c r="DI691" i="2"/>
  <c r="DK691" i="2"/>
  <c r="DJ691" i="2" s="1"/>
  <c r="DL691" i="2"/>
  <c r="DN691" i="2" a="1"/>
  <c r="DN691" i="2" s="1"/>
  <c r="DO691" i="2"/>
  <c r="DS691" i="2"/>
  <c r="DR691" i="2" s="1"/>
  <c r="DT691" i="2"/>
  <c r="DV691" i="2"/>
  <c r="DW691" i="2"/>
  <c r="DU691" i="2" s="1"/>
  <c r="DY691" i="2"/>
  <c r="DX691" i="2" s="1"/>
  <c r="DZ691" i="2"/>
  <c r="EA691" i="2"/>
  <c r="EB691" i="2"/>
  <c r="EC691" i="2"/>
  <c r="ED691" i="2"/>
  <c r="EE691" i="2"/>
  <c r="EF691" i="2"/>
  <c r="EH691" i="2"/>
  <c r="EI691" i="2"/>
  <c r="C692" i="2"/>
  <c r="H692" i="2"/>
  <c r="G692" i="2" s="1"/>
  <c r="J692" i="2"/>
  <c r="L692" i="2"/>
  <c r="N692" i="2"/>
  <c r="O692" i="2"/>
  <c r="P692" i="2"/>
  <c r="Q692" i="2"/>
  <c r="S692" i="2"/>
  <c r="T692" i="2"/>
  <c r="R692" i="2" s="1"/>
  <c r="U692" i="2"/>
  <c r="W692" i="2"/>
  <c r="X692" i="2"/>
  <c r="Y692" i="2"/>
  <c r="AA692" i="2" a="1"/>
  <c r="AA692" i="2"/>
  <c r="AB692" i="2" a="1"/>
  <c r="AB692" i="2"/>
  <c r="AC692" i="2"/>
  <c r="Z692" i="2" s="1"/>
  <c r="AD692" i="2"/>
  <c r="AF692" i="2" a="1"/>
  <c r="AF692" i="2" s="1"/>
  <c r="AG692" i="2" s="1"/>
  <c r="AH692" i="2"/>
  <c r="AI692" i="2"/>
  <c r="AE692" i="2" s="1"/>
  <c r="AK692" i="2"/>
  <c r="AJ692" i="2" s="1"/>
  <c r="AL692" i="2"/>
  <c r="AN692" i="2"/>
  <c r="AO692" i="2"/>
  <c r="AM692" i="2" s="1"/>
  <c r="AQ692" i="2"/>
  <c r="AR692" i="2"/>
  <c r="AS692" i="2"/>
  <c r="AT692" i="2"/>
  <c r="AU692" i="2"/>
  <c r="AW692" i="2"/>
  <c r="AV692" i="2" s="1"/>
  <c r="AX692" i="2"/>
  <c r="AZ692" i="2"/>
  <c r="AY692" i="2" s="1"/>
  <c r="BA692" i="2"/>
  <c r="BC692" i="2"/>
  <c r="BB692" i="2" s="1"/>
  <c r="BD692" i="2"/>
  <c r="BF692" i="2"/>
  <c r="BE692" i="2" s="1"/>
  <c r="BG692" i="2"/>
  <c r="BI692" i="2"/>
  <c r="BH692" i="2" s="1"/>
  <c r="BJ692" i="2"/>
  <c r="BL692" i="2" a="1"/>
  <c r="BL692" i="2"/>
  <c r="BM692" i="2"/>
  <c r="BN692" i="2"/>
  <c r="BP692" i="2"/>
  <c r="BQ692" i="2"/>
  <c r="BR692" i="2"/>
  <c r="BS692" i="2"/>
  <c r="BT692" i="2"/>
  <c r="BU692" i="2"/>
  <c r="BV692" i="2"/>
  <c r="BW692" i="2"/>
  <c r="BO692" i="2" s="1"/>
  <c r="BX692" i="2"/>
  <c r="BY692" i="2"/>
  <c r="BZ692" i="2"/>
  <c r="CB692" i="2"/>
  <c r="CC692" i="2"/>
  <c r="CD692" i="2"/>
  <c r="CE692" i="2"/>
  <c r="CF692" i="2"/>
  <c r="CH692" i="2"/>
  <c r="CJ692" i="2"/>
  <c r="CI692" i="2" s="1"/>
  <c r="CK692" i="2"/>
  <c r="CL692" i="2"/>
  <c r="CM692" i="2"/>
  <c r="CN692" i="2"/>
  <c r="CP692" i="2"/>
  <c r="CQ692" i="2"/>
  <c r="CR692" i="2"/>
  <c r="CS692" i="2"/>
  <c r="CO692" i="2" s="1"/>
  <c r="CU692" i="2"/>
  <c r="CT692" i="2" s="1"/>
  <c r="CV692" i="2"/>
  <c r="CX692" i="2"/>
  <c r="CY692" i="2" a="1"/>
  <c r="CY692" i="2"/>
  <c r="CZ692" i="2"/>
  <c r="CW692" i="2" s="1"/>
  <c r="DA692" i="2"/>
  <c r="DB692" i="2"/>
  <c r="DC692" i="2"/>
  <c r="DF692" i="2" s="1"/>
  <c r="DD692" i="2" a="1"/>
  <c r="DD692" i="2"/>
  <c r="DE692" i="2" s="1"/>
  <c r="DH692" i="2"/>
  <c r="DI692" i="2"/>
  <c r="DJ692" i="2"/>
  <c r="DK692" i="2"/>
  <c r="DL692" i="2"/>
  <c r="DN692" i="2" a="1"/>
  <c r="DN692" i="2"/>
  <c r="DO692" i="2"/>
  <c r="DP692" i="2"/>
  <c r="DM692" i="2" s="1"/>
  <c r="DQ692" i="2"/>
  <c r="DS692" i="2"/>
  <c r="DR692" i="2" s="1"/>
  <c r="DT692" i="2"/>
  <c r="DV692" i="2"/>
  <c r="DU692" i="2" s="1"/>
  <c r="DW692" i="2"/>
  <c r="DY692" i="2"/>
  <c r="EB692" i="2"/>
  <c r="ED692" i="2"/>
  <c r="EC692" i="2" s="1"/>
  <c r="EE692" i="2"/>
  <c r="EF692" i="2"/>
  <c r="EG692" i="2"/>
  <c r="EH692" i="2"/>
  <c r="EI692" i="2"/>
  <c r="EJ692" i="2"/>
  <c r="C693" i="2"/>
  <c r="G693" i="2"/>
  <c r="H693" i="2"/>
  <c r="J693" i="2"/>
  <c r="L693" i="2"/>
  <c r="I693" i="2" s="1"/>
  <c r="N693" i="2"/>
  <c r="M693" i="2" s="1"/>
  <c r="O693" i="2"/>
  <c r="P693" i="2"/>
  <c r="Q693" i="2"/>
  <c r="S693" i="2"/>
  <c r="T693" i="2"/>
  <c r="U693" i="2"/>
  <c r="W693" i="2"/>
  <c r="X693" i="2"/>
  <c r="V693" i="2" s="1"/>
  <c r="Y693" i="2"/>
  <c r="AA693" i="2" a="1"/>
  <c r="AA693" i="2"/>
  <c r="AB693" i="2" a="1"/>
  <c r="AB693" i="2"/>
  <c r="AD693" i="2" s="1"/>
  <c r="Z693" i="2" s="1"/>
  <c r="AC693" i="2"/>
  <c r="AF693" i="2" a="1"/>
  <c r="AF693" i="2"/>
  <c r="AG693" i="2"/>
  <c r="AH693" i="2"/>
  <c r="AI693" i="2"/>
  <c r="AK693" i="2"/>
  <c r="AL693" i="2"/>
  <c r="AJ693" i="2" s="1"/>
  <c r="AN693" i="2"/>
  <c r="AM693" i="2" s="1"/>
  <c r="AO693" i="2"/>
  <c r="AP693" i="2"/>
  <c r="AQ693" i="2"/>
  <c r="AR693" i="2"/>
  <c r="AT693" i="2"/>
  <c r="AU693" i="2"/>
  <c r="AS693" i="2" s="1"/>
  <c r="AW693" i="2"/>
  <c r="AV693" i="2" s="1"/>
  <c r="AX693" i="2"/>
  <c r="AY693" i="2"/>
  <c r="AZ693" i="2"/>
  <c r="BA693" i="2"/>
  <c r="BC693" i="2"/>
  <c r="BB693" i="2" s="1"/>
  <c r="BD693" i="2"/>
  <c r="BF693" i="2"/>
  <c r="BG693" i="2"/>
  <c r="BI693" i="2"/>
  <c r="BH693" i="2" s="1"/>
  <c r="BJ693" i="2"/>
  <c r="BL693" i="2" a="1"/>
  <c r="BL693" i="2"/>
  <c r="BM693" i="2"/>
  <c r="BN693" i="2"/>
  <c r="BP693" i="2"/>
  <c r="BQ693" i="2"/>
  <c r="BR693" i="2"/>
  <c r="BS693" i="2"/>
  <c r="BT693" i="2"/>
  <c r="BU693" i="2"/>
  <c r="BV693" i="2"/>
  <c r="BW693" i="2"/>
  <c r="BY693" i="2"/>
  <c r="BZ693" i="2"/>
  <c r="BX693" i="2" s="1"/>
  <c r="CB693" i="2"/>
  <c r="CC693" i="2"/>
  <c r="CD693" i="2"/>
  <c r="CF693" i="2" s="1"/>
  <c r="CE693" i="2"/>
  <c r="CH693" i="2"/>
  <c r="CJ693" i="2"/>
  <c r="CK693" i="2"/>
  <c r="CL693" i="2"/>
  <c r="CN693" i="2"/>
  <c r="CM693" i="2" s="1"/>
  <c r="CP693" i="2"/>
  <c r="CQ693" i="2"/>
  <c r="CR693" i="2"/>
  <c r="CS693" i="2"/>
  <c r="CO693" i="2" s="1"/>
  <c r="CT693" i="2"/>
  <c r="CU693" i="2"/>
  <c r="CV693" i="2"/>
  <c r="CX693" i="2"/>
  <c r="CY693" i="2" a="1"/>
  <c r="CY693" i="2"/>
  <c r="CZ693" i="2"/>
  <c r="CW693" i="2" s="1"/>
  <c r="DA693" i="2"/>
  <c r="DC693" i="2"/>
  <c r="DD693" i="2" a="1"/>
  <c r="DD693" i="2"/>
  <c r="DE693" i="2"/>
  <c r="DB693" i="2" s="1"/>
  <c r="DF693" i="2"/>
  <c r="DG693" i="2"/>
  <c r="DH693" i="2"/>
  <c r="DI693" i="2"/>
  <c r="DK693" i="2"/>
  <c r="DL693" i="2"/>
  <c r="DJ693" i="2" s="1"/>
  <c r="DN693" i="2" a="1"/>
  <c r="DN693" i="2"/>
  <c r="DO693" i="2"/>
  <c r="DP693" i="2" s="1"/>
  <c r="DM693" i="2" s="1"/>
  <c r="DS693" i="2"/>
  <c r="DR693" i="2" s="1"/>
  <c r="DT693" i="2"/>
  <c r="DV693" i="2"/>
  <c r="DU693" i="2" s="1"/>
  <c r="DW693" i="2"/>
  <c r="DY693" i="2"/>
  <c r="DZ693" i="2" s="1"/>
  <c r="EA693" i="2"/>
  <c r="EB693" i="2"/>
  <c r="DX693" i="2" s="1"/>
  <c r="ED693" i="2"/>
  <c r="EE693" i="2"/>
  <c r="EG693" i="2"/>
  <c r="EH693" i="2"/>
  <c r="EI693" i="2"/>
  <c r="EJ693" i="2"/>
  <c r="C694" i="2"/>
  <c r="G694" i="2"/>
  <c r="H694" i="2"/>
  <c r="J694" i="2"/>
  <c r="L694" i="2"/>
  <c r="N694" i="2"/>
  <c r="O694" i="2"/>
  <c r="P694" i="2"/>
  <c r="Q694" i="2"/>
  <c r="S694" i="2"/>
  <c r="T694" i="2"/>
  <c r="U694" i="2"/>
  <c r="W694" i="2"/>
  <c r="X694" i="2"/>
  <c r="V694" i="2" s="1"/>
  <c r="Y694" i="2"/>
  <c r="AA694" i="2" a="1"/>
  <c r="AA694" i="2"/>
  <c r="AD694" i="2" s="1"/>
  <c r="Z694" i="2" s="1"/>
  <c r="AB694" i="2" a="1"/>
  <c r="AB694" i="2"/>
  <c r="AC694" i="2"/>
  <c r="AF694" i="2" a="1"/>
  <c r="AF694" i="2"/>
  <c r="AG694" i="2" s="1"/>
  <c r="AE694" i="2" s="1"/>
  <c r="AH694" i="2"/>
  <c r="AI694" i="2"/>
  <c r="AK694" i="2"/>
  <c r="AL694" i="2"/>
  <c r="AJ694" i="2" s="1"/>
  <c r="AN694" i="2"/>
  <c r="AM694" i="2" s="1"/>
  <c r="AO694" i="2"/>
  <c r="AQ694" i="2"/>
  <c r="AP694" i="2" s="1"/>
  <c r="AR694" i="2"/>
  <c r="AT694" i="2"/>
  <c r="AS694" i="2" s="1"/>
  <c r="AU694" i="2"/>
  <c r="AW694" i="2"/>
  <c r="AV694" i="2" s="1"/>
  <c r="AX694" i="2"/>
  <c r="AZ694" i="2"/>
  <c r="BA694" i="2"/>
  <c r="AY694" i="2" s="1"/>
  <c r="BC694" i="2"/>
  <c r="BD694" i="2"/>
  <c r="BE694" i="2"/>
  <c r="BF694" i="2"/>
  <c r="BG694" i="2"/>
  <c r="BI694" i="2"/>
  <c r="BH694" i="2" s="1"/>
  <c r="BJ694" i="2"/>
  <c r="BL694" i="2" a="1"/>
  <c r="BL694" i="2" s="1"/>
  <c r="BP694" i="2"/>
  <c r="BQ694" i="2"/>
  <c r="BR694" i="2"/>
  <c r="BS694" i="2"/>
  <c r="BT694" i="2"/>
  <c r="BU694" i="2"/>
  <c r="BV694" i="2"/>
  <c r="BW694" i="2"/>
  <c r="BY694" i="2"/>
  <c r="BX694" i="2" s="1"/>
  <c r="BZ694" i="2"/>
  <c r="CB694" i="2"/>
  <c r="CA694" i="2" s="1"/>
  <c r="CC694" i="2"/>
  <c r="CD694" i="2"/>
  <c r="CE694" i="2"/>
  <c r="CF694" i="2"/>
  <c r="CG694" i="2"/>
  <c r="CH694" i="2"/>
  <c r="CJ694" i="2"/>
  <c r="CI694" i="2" s="1"/>
  <c r="CK694" i="2"/>
  <c r="CL694" i="2"/>
  <c r="CN694" i="2"/>
  <c r="CM694" i="2" s="1"/>
  <c r="CP694" i="2"/>
  <c r="CQ694" i="2"/>
  <c r="CR694" i="2"/>
  <c r="CU694" i="2"/>
  <c r="CV694" i="2"/>
  <c r="CT694" i="2" s="1"/>
  <c r="CX694" i="2"/>
  <c r="CY694" i="2" a="1"/>
  <c r="CY694" i="2"/>
  <c r="CZ694" i="2" s="1"/>
  <c r="CW694" i="2" s="1"/>
  <c r="DC694" i="2"/>
  <c r="DD694" i="2" a="1"/>
  <c r="DD694" i="2"/>
  <c r="DE694" i="2"/>
  <c r="DB694" i="2" s="1"/>
  <c r="DF694" i="2"/>
  <c r="DH694" i="2"/>
  <c r="DG694" i="2" s="1"/>
  <c r="DI694" i="2"/>
  <c r="DK694" i="2"/>
  <c r="DJ694" i="2" s="1"/>
  <c r="DL694" i="2"/>
  <c r="DN694" i="2" a="1"/>
  <c r="DN694" i="2" s="1"/>
  <c r="DQ694" i="2" s="1"/>
  <c r="DO694" i="2"/>
  <c r="DS694" i="2"/>
  <c r="DR694" i="2" s="1"/>
  <c r="DT694" i="2"/>
  <c r="DU694" i="2"/>
  <c r="DV694" i="2"/>
  <c r="DW694" i="2"/>
  <c r="DY694" i="2"/>
  <c r="DZ694" i="2"/>
  <c r="EA694" i="2"/>
  <c r="EB694" i="2"/>
  <c r="DX694" i="2" s="1"/>
  <c r="EC694" i="2"/>
  <c r="ED694" i="2"/>
  <c r="EE694" i="2"/>
  <c r="EF694" i="2"/>
  <c r="EH694" i="2"/>
  <c r="EG694" i="2" s="1"/>
  <c r="EI694" i="2"/>
  <c r="EJ694" i="2"/>
  <c r="C695" i="2"/>
  <c r="H695" i="2"/>
  <c r="G695" i="2" s="1"/>
  <c r="J695" i="2"/>
  <c r="L695" i="2"/>
  <c r="N695" i="2"/>
  <c r="O695" i="2"/>
  <c r="P695" i="2"/>
  <c r="Q695" i="2"/>
  <c r="M695" i="2" s="1"/>
  <c r="S695" i="2"/>
  <c r="T695" i="2"/>
  <c r="R695" i="2" s="1"/>
  <c r="U695" i="2"/>
  <c r="W695" i="2"/>
  <c r="V695" i="2" s="1"/>
  <c r="X695" i="2"/>
  <c r="Y695" i="2"/>
  <c r="Z695" i="2"/>
  <c r="AA695" i="2" a="1"/>
  <c r="AA695" i="2"/>
  <c r="AB695" i="2" a="1"/>
  <c r="AB695" i="2"/>
  <c r="AC695" i="2"/>
  <c r="AD695" i="2"/>
  <c r="AE695" i="2"/>
  <c r="AF695" i="2" a="1"/>
  <c r="AF695" i="2" s="1"/>
  <c r="AG695" i="2" s="1"/>
  <c r="AH695" i="2"/>
  <c r="AI695" i="2"/>
  <c r="AK695" i="2"/>
  <c r="AL695" i="2"/>
  <c r="AJ695" i="2" s="1"/>
  <c r="AM695" i="2"/>
  <c r="AN695" i="2"/>
  <c r="AO695" i="2"/>
  <c r="AQ695" i="2"/>
  <c r="AP695" i="2" s="1"/>
  <c r="AR695" i="2"/>
  <c r="AT695" i="2"/>
  <c r="AU695" i="2"/>
  <c r="AW695" i="2"/>
  <c r="AV695" i="2" s="1"/>
  <c r="AX695" i="2"/>
  <c r="AZ695" i="2"/>
  <c r="AY695" i="2" s="1"/>
  <c r="BA695" i="2"/>
  <c r="BB695" i="2"/>
  <c r="BC695" i="2"/>
  <c r="BD695" i="2"/>
  <c r="BF695" i="2"/>
  <c r="BG695" i="2"/>
  <c r="BE695" i="2" s="1"/>
  <c r="BI695" i="2"/>
  <c r="BH695" i="2" s="1"/>
  <c r="BJ695" i="2"/>
  <c r="BK695" i="2"/>
  <c r="BL695" i="2" a="1"/>
  <c r="BL695" i="2"/>
  <c r="BM695" i="2" s="1"/>
  <c r="BN695" i="2"/>
  <c r="BP695" i="2"/>
  <c r="BQ695" i="2"/>
  <c r="BR695" i="2"/>
  <c r="BS695" i="2"/>
  <c r="BT695" i="2"/>
  <c r="BU695" i="2"/>
  <c r="BV695" i="2"/>
  <c r="BW695" i="2"/>
  <c r="BY695" i="2"/>
  <c r="BX695" i="2" s="1"/>
  <c r="BZ695" i="2"/>
  <c r="CB695" i="2"/>
  <c r="CA695" i="2" s="1"/>
  <c r="CC695" i="2"/>
  <c r="CD695" i="2"/>
  <c r="CE695" i="2"/>
  <c r="CF695" i="2"/>
  <c r="CG695" i="2"/>
  <c r="CH695" i="2"/>
  <c r="CJ695" i="2"/>
  <c r="CI695" i="2" s="1"/>
  <c r="CK695" i="2"/>
  <c r="CL695" i="2"/>
  <c r="CN695" i="2"/>
  <c r="CM695" i="2" s="1"/>
  <c r="CP695" i="2"/>
  <c r="CQ695" i="2"/>
  <c r="CU695" i="2"/>
  <c r="CT695" i="2" s="1"/>
  <c r="CV695" i="2"/>
  <c r="CW695" i="2"/>
  <c r="CX695" i="2"/>
  <c r="DA695" i="2" s="1"/>
  <c r="CY695" i="2" a="1"/>
  <c r="CY695" i="2"/>
  <c r="CZ695" i="2" s="1"/>
  <c r="DC695" i="2"/>
  <c r="DD695" i="2" a="1"/>
  <c r="DD695" i="2" s="1"/>
  <c r="DE695" i="2" s="1"/>
  <c r="DB695" i="2" s="1"/>
  <c r="DH695" i="2"/>
  <c r="DG695" i="2" s="1"/>
  <c r="DI695" i="2"/>
  <c r="DK695" i="2"/>
  <c r="DL695" i="2"/>
  <c r="DN695" i="2" a="1"/>
  <c r="DN695" i="2" s="1"/>
  <c r="DO695" i="2"/>
  <c r="DS695" i="2"/>
  <c r="DR695" i="2" s="1"/>
  <c r="DT695" i="2"/>
  <c r="DV695" i="2"/>
  <c r="DW695" i="2"/>
  <c r="DU695" i="2" s="1"/>
  <c r="DY695" i="2"/>
  <c r="DX695" i="2" s="1"/>
  <c r="DZ695" i="2"/>
  <c r="EA695" i="2"/>
  <c r="EB695" i="2"/>
  <c r="EC695" i="2"/>
  <c r="ED695" i="2"/>
  <c r="EE695" i="2"/>
  <c r="EF695" i="2"/>
  <c r="EH695" i="2"/>
  <c r="BR4" i="2"/>
  <c r="BP4" i="2"/>
  <c r="X4" i="2"/>
  <c r="T4" i="2"/>
  <c r="M692" i="2" l="1"/>
  <c r="M680" i="2"/>
  <c r="M656" i="2"/>
  <c r="R641" i="2"/>
  <c r="V584" i="2"/>
  <c r="V504" i="2"/>
  <c r="R492" i="2"/>
  <c r="V472" i="2"/>
  <c r="V439" i="2"/>
  <c r="V436" i="2"/>
  <c r="V435" i="2"/>
  <c r="V57" i="2"/>
  <c r="M652" i="2"/>
  <c r="R673" i="2"/>
  <c r="V672" i="2"/>
  <c r="M668" i="2"/>
  <c r="V660" i="2"/>
  <c r="M658" i="2"/>
  <c r="V652" i="2"/>
  <c r="V651" i="2"/>
  <c r="M646" i="2"/>
  <c r="I643" i="2"/>
  <c r="R602" i="2"/>
  <c r="R572" i="2"/>
  <c r="R561" i="2"/>
  <c r="M523" i="2"/>
  <c r="R518" i="2"/>
  <c r="R468" i="2"/>
  <c r="M422" i="2"/>
  <c r="V415" i="2"/>
  <c r="V407" i="2"/>
  <c r="V399" i="2"/>
  <c r="R390" i="2"/>
  <c r="R240" i="2"/>
  <c r="M182" i="2"/>
  <c r="V130" i="2"/>
  <c r="M58" i="2"/>
  <c r="R689" i="2"/>
  <c r="R630" i="2"/>
  <c r="R617" i="2"/>
  <c r="E617" i="2" s="1"/>
  <c r="V559" i="2"/>
  <c r="I559" i="2"/>
  <c r="R557" i="2"/>
  <c r="R360" i="2"/>
  <c r="R93" i="2"/>
  <c r="V70" i="2"/>
  <c r="V69" i="2"/>
  <c r="V21" i="2"/>
  <c r="I634" i="2"/>
  <c r="M628" i="2"/>
  <c r="V620" i="2"/>
  <c r="R611" i="2"/>
  <c r="V514" i="2"/>
  <c r="M420" i="2"/>
  <c r="V370" i="2"/>
  <c r="R263" i="2"/>
  <c r="R222" i="2"/>
  <c r="R200" i="2"/>
  <c r="V114" i="2"/>
  <c r="V112" i="2"/>
  <c r="R633" i="2"/>
  <c r="R618" i="2"/>
  <c r="R578" i="2"/>
  <c r="V556" i="2"/>
  <c r="V555" i="2"/>
  <c r="R537" i="2"/>
  <c r="V84" i="2"/>
  <c r="V37" i="2"/>
  <c r="M638" i="2"/>
  <c r="V579" i="2"/>
  <c r="V571" i="2"/>
  <c r="V568" i="2"/>
  <c r="I567" i="2"/>
  <c r="V438" i="2"/>
  <c r="R320" i="2"/>
  <c r="M301" i="2"/>
  <c r="M293" i="2"/>
  <c r="M210" i="2"/>
  <c r="M152" i="2"/>
  <c r="V120" i="2"/>
  <c r="V119" i="2"/>
  <c r="R110" i="2"/>
  <c r="V107" i="2"/>
  <c r="R106" i="2"/>
  <c r="V102" i="2"/>
  <c r="V99" i="2"/>
  <c r="M98" i="2"/>
  <c r="M10" i="2"/>
  <c r="M660" i="2"/>
  <c r="M644" i="2"/>
  <c r="M343" i="2"/>
  <c r="V154" i="2"/>
  <c r="V126" i="2"/>
  <c r="V118" i="2"/>
  <c r="M51" i="2"/>
  <c r="M632" i="2"/>
  <c r="E632" i="2" s="1"/>
  <c r="V627" i="2"/>
  <c r="V597" i="2"/>
  <c r="I584" i="2"/>
  <c r="R516" i="2"/>
  <c r="M440" i="2"/>
  <c r="V385" i="2"/>
  <c r="V333" i="2"/>
  <c r="V329" i="2"/>
  <c r="V283" i="2"/>
  <c r="V259" i="2"/>
  <c r="R148" i="2"/>
  <c r="R120" i="2"/>
  <c r="R114" i="2"/>
  <c r="M676" i="2"/>
  <c r="R670" i="2"/>
  <c r="I662" i="2"/>
  <c r="V592" i="2"/>
  <c r="M589" i="2"/>
  <c r="V575" i="2"/>
  <c r="V498" i="2"/>
  <c r="M495" i="2"/>
  <c r="V494" i="2"/>
  <c r="M484" i="2"/>
  <c r="V476" i="2"/>
  <c r="V460" i="2"/>
  <c r="V428" i="2"/>
  <c r="M366" i="2"/>
  <c r="V365" i="2"/>
  <c r="R364" i="2"/>
  <c r="V352" i="2"/>
  <c r="R334" i="2"/>
  <c r="V249" i="2"/>
  <c r="E249" i="2" s="1"/>
  <c r="V237" i="2"/>
  <c r="V222" i="2"/>
  <c r="M217" i="2"/>
  <c r="V206" i="2"/>
  <c r="R171" i="2"/>
  <c r="M140" i="2"/>
  <c r="R130" i="2"/>
  <c r="V116" i="2"/>
  <c r="R115" i="2"/>
  <c r="R45" i="2"/>
  <c r="R8" i="2"/>
  <c r="R642" i="2"/>
  <c r="V628" i="2"/>
  <c r="M564" i="2"/>
  <c r="M401" i="2"/>
  <c r="M311" i="2"/>
  <c r="V287" i="2"/>
  <c r="V229" i="2"/>
  <c r="I227" i="2"/>
  <c r="V221" i="2"/>
  <c r="V124" i="2"/>
  <c r="V83" i="2"/>
  <c r="R686" i="2"/>
  <c r="M678" i="2"/>
  <c r="I657" i="2"/>
  <c r="I655" i="2"/>
  <c r="I627" i="2"/>
  <c r="V609" i="2"/>
  <c r="V605" i="2"/>
  <c r="M598" i="2"/>
  <c r="M596" i="2"/>
  <c r="V497" i="2"/>
  <c r="V468" i="2"/>
  <c r="M452" i="2"/>
  <c r="V447" i="2"/>
  <c r="M364" i="2"/>
  <c r="V353" i="2"/>
  <c r="R313" i="2"/>
  <c r="R304" i="2"/>
  <c r="M273" i="2"/>
  <c r="V241" i="2"/>
  <c r="M236" i="2"/>
  <c r="M235" i="2"/>
  <c r="M193" i="2"/>
  <c r="R142" i="2"/>
  <c r="R118" i="2"/>
  <c r="R109" i="2"/>
  <c r="M59" i="2"/>
  <c r="R52" i="2"/>
  <c r="R47" i="2"/>
  <c r="M45" i="2"/>
  <c r="M26" i="2"/>
  <c r="M23" i="2"/>
  <c r="V659" i="2"/>
  <c r="M657" i="2"/>
  <c r="M610" i="2"/>
  <c r="V608" i="2"/>
  <c r="M600" i="2"/>
  <c r="R582" i="2"/>
  <c r="M559" i="2"/>
  <c r="R542" i="2"/>
  <c r="V534" i="2"/>
  <c r="I534" i="2"/>
  <c r="R520" i="2"/>
  <c r="R501" i="2"/>
  <c r="R497" i="2"/>
  <c r="R484" i="2"/>
  <c r="R477" i="2"/>
  <c r="M473" i="2"/>
  <c r="I447" i="2"/>
  <c r="M438" i="2"/>
  <c r="M414" i="2"/>
  <c r="M408" i="2"/>
  <c r="M407" i="2"/>
  <c r="R380" i="2"/>
  <c r="M374" i="2"/>
  <c r="M307" i="2"/>
  <c r="V282" i="2"/>
  <c r="V281" i="2"/>
  <c r="I274" i="2"/>
  <c r="V268" i="2"/>
  <c r="M260" i="2"/>
  <c r="I243" i="2"/>
  <c r="V236" i="2"/>
  <c r="V164" i="2"/>
  <c r="V157" i="2"/>
  <c r="R132" i="2"/>
  <c r="M118" i="2"/>
  <c r="V100" i="2"/>
  <c r="M86" i="2"/>
  <c r="R76" i="2"/>
  <c r="V73" i="2"/>
  <c r="R44" i="2"/>
  <c r="M620" i="2"/>
  <c r="R614" i="2"/>
  <c r="V596" i="2"/>
  <c r="R593" i="2"/>
  <c r="M585" i="2"/>
  <c r="R528" i="2"/>
  <c r="V502" i="2"/>
  <c r="V362" i="2"/>
  <c r="R332" i="2"/>
  <c r="M636" i="2"/>
  <c r="M683" i="2"/>
  <c r="E683" i="2" s="1"/>
  <c r="M671" i="2"/>
  <c r="M663" i="2"/>
  <c r="R662" i="2"/>
  <c r="R650" i="2"/>
  <c r="M647" i="2"/>
  <c r="V644" i="2"/>
  <c r="V643" i="2"/>
  <c r="V635" i="2"/>
  <c r="R629" i="2"/>
  <c r="R625" i="2"/>
  <c r="E625" i="2" s="1"/>
  <c r="M623" i="2"/>
  <c r="V619" i="2"/>
  <c r="M614" i="2"/>
  <c r="R601" i="2"/>
  <c r="M599" i="2"/>
  <c r="M595" i="2"/>
  <c r="E595" i="2" s="1"/>
  <c r="M588" i="2"/>
  <c r="V585" i="2"/>
  <c r="R573" i="2"/>
  <c r="R562" i="2"/>
  <c r="V553" i="2"/>
  <c r="V551" i="2"/>
  <c r="R546" i="2"/>
  <c r="R532" i="2"/>
  <c r="V334" i="2"/>
  <c r="M694" i="2"/>
  <c r="M682" i="2"/>
  <c r="M679" i="2"/>
  <c r="M665" i="2"/>
  <c r="M662" i="2"/>
  <c r="M650" i="2"/>
  <c r="M639" i="2"/>
  <c r="E639" i="2" s="1"/>
  <c r="M567" i="2"/>
  <c r="M546" i="2"/>
  <c r="R476" i="2"/>
  <c r="M456" i="2"/>
  <c r="V302" i="2"/>
  <c r="R681" i="2"/>
  <c r="V655" i="2"/>
  <c r="R649" i="2"/>
  <c r="V692" i="2"/>
  <c r="R690" i="2"/>
  <c r="M681" i="2"/>
  <c r="M669" i="2"/>
  <c r="R666" i="2"/>
  <c r="E666" i="2" s="1"/>
  <c r="V663" i="2"/>
  <c r="M659" i="2"/>
  <c r="R658" i="2"/>
  <c r="R657" i="2"/>
  <c r="M654" i="2"/>
  <c r="M651" i="2"/>
  <c r="V648" i="2"/>
  <c r="V647" i="2"/>
  <c r="M642" i="2"/>
  <c r="M640" i="2"/>
  <c r="M634" i="2"/>
  <c r="E634" i="2" s="1"/>
  <c r="M631" i="2"/>
  <c r="M627" i="2"/>
  <c r="V623" i="2"/>
  <c r="M618" i="2"/>
  <c r="M616" i="2"/>
  <c r="M615" i="2"/>
  <c r="R606" i="2"/>
  <c r="R603" i="2"/>
  <c r="M601" i="2"/>
  <c r="V599" i="2"/>
  <c r="E599" i="2" s="1"/>
  <c r="V595" i="2"/>
  <c r="V588" i="2"/>
  <c r="M580" i="2"/>
  <c r="D580" i="2" s="1"/>
  <c r="M572" i="2"/>
  <c r="R569" i="2"/>
  <c r="V564" i="2"/>
  <c r="E564" i="2" s="1"/>
  <c r="V563" i="2"/>
  <c r="R551" i="2"/>
  <c r="R547" i="2"/>
  <c r="R481" i="2"/>
  <c r="M385" i="2"/>
  <c r="E385" i="2" s="1"/>
  <c r="M345" i="2"/>
  <c r="V321" i="2"/>
  <c r="V691" i="2"/>
  <c r="M687" i="2"/>
  <c r="M670" i="2"/>
  <c r="R665" i="2"/>
  <c r="M661" i="2"/>
  <c r="R646" i="2"/>
  <c r="M643" i="2"/>
  <c r="V640" i="2"/>
  <c r="R637" i="2"/>
  <c r="E637" i="2" s="1"/>
  <c r="M635" i="2"/>
  <c r="R622" i="2"/>
  <c r="M619" i="2"/>
  <c r="V616" i="2"/>
  <c r="M609" i="2"/>
  <c r="V607" i="2"/>
  <c r="R604" i="2"/>
  <c r="M602" i="2"/>
  <c r="E602" i="2" s="1"/>
  <c r="M592" i="2"/>
  <c r="D592" i="2" s="1"/>
  <c r="R591" i="2"/>
  <c r="R590" i="2"/>
  <c r="V587" i="2"/>
  <c r="R583" i="2"/>
  <c r="V572" i="2"/>
  <c r="R568" i="2"/>
  <c r="R565" i="2"/>
  <c r="R552" i="2"/>
  <c r="M445" i="2"/>
  <c r="V430" i="2"/>
  <c r="M404" i="2"/>
  <c r="V388" i="2"/>
  <c r="M359" i="2"/>
  <c r="M309" i="2"/>
  <c r="V547" i="2"/>
  <c r="V536" i="2"/>
  <c r="R530" i="2"/>
  <c r="M529" i="2"/>
  <c r="E529" i="2" s="1"/>
  <c r="V527" i="2"/>
  <c r="V526" i="2"/>
  <c r="R506" i="2"/>
  <c r="M500" i="2"/>
  <c r="M496" i="2"/>
  <c r="R486" i="2"/>
  <c r="V482" i="2"/>
  <c r="M481" i="2"/>
  <c r="R454" i="2"/>
  <c r="M453" i="2"/>
  <c r="R449" i="2"/>
  <c r="R446" i="2"/>
  <c r="M436" i="2"/>
  <c r="E436" i="2" s="1"/>
  <c r="M428" i="2"/>
  <c r="V423" i="2"/>
  <c r="R421" i="2"/>
  <c r="V404" i="2"/>
  <c r="M398" i="2"/>
  <c r="R396" i="2"/>
  <c r="R393" i="2"/>
  <c r="R368" i="2"/>
  <c r="M365" i="2"/>
  <c r="M361" i="2"/>
  <c r="M349" i="2"/>
  <c r="M340" i="2"/>
  <c r="V336" i="2"/>
  <c r="M332" i="2"/>
  <c r="R325" i="2"/>
  <c r="V295" i="2"/>
  <c r="V293" i="2"/>
  <c r="M284" i="2"/>
  <c r="M282" i="2"/>
  <c r="E282" i="2" s="1"/>
  <c r="M281" i="2"/>
  <c r="R279" i="2"/>
  <c r="R255" i="2"/>
  <c r="M530" i="2"/>
  <c r="R509" i="2"/>
  <c r="E509" i="2" s="1"/>
  <c r="M505" i="2"/>
  <c r="R498" i="2"/>
  <c r="R493" i="2"/>
  <c r="R490" i="2"/>
  <c r="D490" i="2" s="1"/>
  <c r="V488" i="2"/>
  <c r="M487" i="2"/>
  <c r="M486" i="2"/>
  <c r="M469" i="2"/>
  <c r="R465" i="2"/>
  <c r="V456" i="2"/>
  <c r="M447" i="2"/>
  <c r="M446" i="2"/>
  <c r="V440" i="2"/>
  <c r="M437" i="2"/>
  <c r="M434" i="2"/>
  <c r="V422" i="2"/>
  <c r="E422" i="2" s="1"/>
  <c r="R413" i="2"/>
  <c r="M375" i="2"/>
  <c r="M325" i="2"/>
  <c r="M322" i="2"/>
  <c r="R265" i="2"/>
  <c r="R262" i="2"/>
  <c r="V257" i="2"/>
  <c r="V373" i="2"/>
  <c r="M370" i="2"/>
  <c r="M344" i="2"/>
  <c r="M330" i="2"/>
  <c r="M269" i="2"/>
  <c r="M262" i="2"/>
  <c r="R544" i="2"/>
  <c r="M542" i="2"/>
  <c r="V511" i="2"/>
  <c r="R510" i="2"/>
  <c r="M502" i="2"/>
  <c r="M499" i="2"/>
  <c r="V491" i="2"/>
  <c r="R487" i="2"/>
  <c r="V484" i="2"/>
  <c r="V478" i="2"/>
  <c r="R462" i="2"/>
  <c r="V446" i="2"/>
  <c r="V431" i="2"/>
  <c r="M406" i="2"/>
  <c r="R400" i="2"/>
  <c r="V392" i="2"/>
  <c r="R388" i="2"/>
  <c r="R387" i="2"/>
  <c r="R386" i="2"/>
  <c r="E386" i="2" s="1"/>
  <c r="V380" i="2"/>
  <c r="R300" i="2"/>
  <c r="R394" i="2"/>
  <c r="V390" i="2"/>
  <c r="E390" i="2" s="1"/>
  <c r="M388" i="2"/>
  <c r="M382" i="2"/>
  <c r="V360" i="2"/>
  <c r="V340" i="2"/>
  <c r="V332" i="2"/>
  <c r="M327" i="2"/>
  <c r="R284" i="2"/>
  <c r="M272" i="2"/>
  <c r="V269" i="2"/>
  <c r="M261" i="2"/>
  <c r="V546" i="2"/>
  <c r="V542" i="2"/>
  <c r="E542" i="2" s="1"/>
  <c r="M539" i="2"/>
  <c r="M537" i="2"/>
  <c r="V525" i="2"/>
  <c r="V524" i="2"/>
  <c r="M517" i="2"/>
  <c r="M516" i="2"/>
  <c r="M509" i="2"/>
  <c r="V506" i="2"/>
  <c r="M503" i="2"/>
  <c r="R500" i="2"/>
  <c r="M497" i="2"/>
  <c r="M492" i="2"/>
  <c r="V483" i="2"/>
  <c r="M482" i="2"/>
  <c r="R467" i="2"/>
  <c r="R461" i="2"/>
  <c r="V420" i="2"/>
  <c r="M416" i="2"/>
  <c r="M412" i="2"/>
  <c r="V406" i="2"/>
  <c r="R401" i="2"/>
  <c r="M396" i="2"/>
  <c r="M394" i="2"/>
  <c r="V382" i="2"/>
  <c r="V381" i="2"/>
  <c r="R376" i="2"/>
  <c r="R367" i="2"/>
  <c r="R361" i="2"/>
  <c r="R359" i="2"/>
  <c r="M352" i="2"/>
  <c r="V344" i="2"/>
  <c r="R342" i="2"/>
  <c r="R329" i="2"/>
  <c r="V327" i="2"/>
  <c r="V325" i="2"/>
  <c r="M324" i="2"/>
  <c r="M318" i="2"/>
  <c r="V313" i="2"/>
  <c r="V299" i="2"/>
  <c r="V286" i="2"/>
  <c r="M280" i="2"/>
  <c r="V279" i="2"/>
  <c r="V272" i="2"/>
  <c r="M271" i="2"/>
  <c r="I270" i="2"/>
  <c r="M268" i="2"/>
  <c r="V260" i="2"/>
  <c r="V252" i="2"/>
  <c r="M251" i="2"/>
  <c r="V242" i="2"/>
  <c r="I240" i="2"/>
  <c r="V216" i="2"/>
  <c r="I216" i="2"/>
  <c r="M215" i="2"/>
  <c r="R203" i="2"/>
  <c r="M201" i="2"/>
  <c r="E201" i="2" s="1"/>
  <c r="I199" i="2"/>
  <c r="M195" i="2"/>
  <c r="R192" i="2"/>
  <c r="V189" i="2"/>
  <c r="V182" i="2"/>
  <c r="M177" i="2"/>
  <c r="R163" i="2"/>
  <c r="M150" i="2"/>
  <c r="V140" i="2"/>
  <c r="V137" i="2"/>
  <c r="M100" i="2"/>
  <c r="R89" i="2"/>
  <c r="V87" i="2"/>
  <c r="V86" i="2"/>
  <c r="R81" i="2"/>
  <c r="R73" i="2"/>
  <c r="V65" i="2"/>
  <c r="V60" i="2"/>
  <c r="R58" i="2"/>
  <c r="I58" i="2"/>
  <c r="M25" i="2"/>
  <c r="R20" i="2"/>
  <c r="R7" i="2"/>
  <c r="M6" i="2"/>
  <c r="R235" i="2"/>
  <c r="V230" i="2"/>
  <c r="R226" i="2"/>
  <c r="V213" i="2"/>
  <c r="M206" i="2"/>
  <c r="M205" i="2"/>
  <c r="M203" i="2"/>
  <c r="R187" i="2"/>
  <c r="R184" i="2"/>
  <c r="V178" i="2"/>
  <c r="M163" i="2"/>
  <c r="M126" i="2"/>
  <c r="M103" i="2"/>
  <c r="I72" i="2"/>
  <c r="I42" i="2"/>
  <c r="I206" i="2"/>
  <c r="V76" i="2"/>
  <c r="V64" i="2"/>
  <c r="V46" i="2"/>
  <c r="R21" i="2"/>
  <c r="M12" i="2"/>
  <c r="M253" i="2"/>
  <c r="I248" i="2"/>
  <c r="M241" i="2"/>
  <c r="V232" i="2"/>
  <c r="I232" i="2"/>
  <c r="M225" i="2"/>
  <c r="V224" i="2"/>
  <c r="M218" i="2"/>
  <c r="R216" i="2"/>
  <c r="V204" i="2"/>
  <c r="V203" i="2"/>
  <c r="V201" i="2"/>
  <c r="M197" i="2"/>
  <c r="V194" i="2"/>
  <c r="I176" i="2"/>
  <c r="V167" i="2"/>
  <c r="R166" i="2"/>
  <c r="R165" i="2"/>
  <c r="V150" i="2"/>
  <c r="R146" i="2"/>
  <c r="I136" i="2"/>
  <c r="R125" i="2"/>
  <c r="M123" i="2"/>
  <c r="R122" i="2"/>
  <c r="M99" i="2"/>
  <c r="R94" i="2"/>
  <c r="M92" i="2"/>
  <c r="M88" i="2"/>
  <c r="R75" i="2"/>
  <c r="M62" i="2"/>
  <c r="E62" i="2" s="1"/>
  <c r="R60" i="2"/>
  <c r="M44" i="2"/>
  <c r="I40" i="2"/>
  <c r="M245" i="2"/>
  <c r="M237" i="2"/>
  <c r="V235" i="2"/>
  <c r="V225" i="2"/>
  <c r="M216" i="2"/>
  <c r="M190" i="2"/>
  <c r="R186" i="2"/>
  <c r="M185" i="2"/>
  <c r="R173" i="2"/>
  <c r="R169" i="2"/>
  <c r="M151" i="2"/>
  <c r="M147" i="2"/>
  <c r="R134" i="2"/>
  <c r="M121" i="2"/>
  <c r="M102" i="2"/>
  <c r="M87" i="2"/>
  <c r="R85" i="2"/>
  <c r="M81" i="2"/>
  <c r="M65" i="2"/>
  <c r="I35" i="2"/>
  <c r="M9" i="2"/>
  <c r="M5" i="2"/>
  <c r="E5" i="2" s="1"/>
  <c r="E549" i="2"/>
  <c r="R250" i="2"/>
  <c r="R247" i="2"/>
  <c r="R241" i="2"/>
  <c r="I241" i="2"/>
  <c r="M234" i="2"/>
  <c r="M233" i="2"/>
  <c r="R224" i="2"/>
  <c r="M221" i="2"/>
  <c r="R212" i="2"/>
  <c r="R208" i="2"/>
  <c r="M198" i="2"/>
  <c r="V197" i="2"/>
  <c r="I184" i="2"/>
  <c r="R178" i="2"/>
  <c r="M176" i="2"/>
  <c r="R172" i="2"/>
  <c r="R170" i="2"/>
  <c r="M168" i="2"/>
  <c r="R167" i="2"/>
  <c r="M161" i="2"/>
  <c r="R158" i="2"/>
  <c r="R156" i="2"/>
  <c r="M143" i="2"/>
  <c r="I128" i="2"/>
  <c r="M117" i="2"/>
  <c r="R113" i="2"/>
  <c r="R98" i="2"/>
  <c r="V96" i="2"/>
  <c r="I96" i="2"/>
  <c r="M83" i="2"/>
  <c r="E83" i="2" s="1"/>
  <c r="M73" i="2"/>
  <c r="M67" i="2"/>
  <c r="R56" i="2"/>
  <c r="R48" i="2"/>
  <c r="M46" i="2"/>
  <c r="M36" i="2"/>
  <c r="M32" i="2"/>
  <c r="M13" i="2"/>
  <c r="E13" i="2" s="1"/>
  <c r="V9" i="2"/>
  <c r="M7" i="2"/>
  <c r="I670" i="2"/>
  <c r="I608" i="2"/>
  <c r="I661" i="2"/>
  <c r="I614" i="2"/>
  <c r="I590" i="2"/>
  <c r="I573" i="2"/>
  <c r="I572" i="2"/>
  <c r="I545" i="2"/>
  <c r="I492" i="2"/>
  <c r="I478" i="2"/>
  <c r="I466" i="2"/>
  <c r="I402" i="2"/>
  <c r="I394" i="2"/>
  <c r="I389" i="2"/>
  <c r="E389" i="2" s="1"/>
  <c r="I368" i="2"/>
  <c r="I434" i="2"/>
  <c r="I398" i="2"/>
  <c r="I360" i="2"/>
  <c r="I686" i="2"/>
  <c r="E686" i="2" s="1"/>
  <c r="I682" i="2"/>
  <c r="I650" i="2"/>
  <c r="I649" i="2"/>
  <c r="I618" i="2"/>
  <c r="E618" i="2" s="1"/>
  <c r="I586" i="2"/>
  <c r="I496" i="2"/>
  <c r="I494" i="2"/>
  <c r="I473" i="2"/>
  <c r="I469" i="2"/>
  <c r="I450" i="2"/>
  <c r="I405" i="2"/>
  <c r="I356" i="2"/>
  <c r="I665" i="2"/>
  <c r="I658" i="2"/>
  <c r="I654" i="2"/>
  <c r="I609" i="2"/>
  <c r="I604" i="2"/>
  <c r="I601" i="2"/>
  <c r="I524" i="2"/>
  <c r="I522" i="2"/>
  <c r="I501" i="2"/>
  <c r="I464" i="2"/>
  <c r="I452" i="2"/>
  <c r="I679" i="2"/>
  <c r="I669" i="2"/>
  <c r="I642" i="2"/>
  <c r="E642" i="2" s="1"/>
  <c r="I641" i="2"/>
  <c r="I622" i="2"/>
  <c r="E622" i="2" s="1"/>
  <c r="I610" i="2"/>
  <c r="I587" i="2"/>
  <c r="I574" i="2"/>
  <c r="I533" i="2"/>
  <c r="I513" i="2"/>
  <c r="I470" i="2"/>
  <c r="I408" i="2"/>
  <c r="I406" i="2"/>
  <c r="I380" i="2"/>
  <c r="I376" i="2"/>
  <c r="I362" i="2"/>
  <c r="I619" i="2"/>
  <c r="I516" i="2"/>
  <c r="I505" i="2"/>
  <c r="I482" i="2"/>
  <c r="I480" i="2"/>
  <c r="I448" i="2"/>
  <c r="I678" i="2"/>
  <c r="I673" i="2"/>
  <c r="I633" i="2"/>
  <c r="I629" i="2"/>
  <c r="I596" i="2"/>
  <c r="I555" i="2"/>
  <c r="I393" i="2"/>
  <c r="E393" i="2" s="1"/>
  <c r="I689" i="2"/>
  <c r="I646" i="2"/>
  <c r="I645" i="2"/>
  <c r="I626" i="2"/>
  <c r="E626" i="2" s="1"/>
  <c r="I558" i="2"/>
  <c r="I526" i="2"/>
  <c r="I510" i="2"/>
  <c r="I504" i="2"/>
  <c r="I498" i="2"/>
  <c r="I432" i="2"/>
  <c r="I418" i="2"/>
  <c r="I416" i="2"/>
  <c r="I382" i="2"/>
  <c r="I374" i="2"/>
  <c r="E374" i="2" s="1"/>
  <c r="BM694" i="2"/>
  <c r="BN694" i="2"/>
  <c r="BK694" i="2"/>
  <c r="BM682" i="2"/>
  <c r="BK682" i="2"/>
  <c r="BN682" i="2"/>
  <c r="BM678" i="2"/>
  <c r="BK678" i="2"/>
  <c r="BN678" i="2"/>
  <c r="CO686" i="2"/>
  <c r="BM686" i="2"/>
  <c r="BN686" i="2"/>
  <c r="BK686" i="2"/>
  <c r="AE684" i="2"/>
  <c r="DF683" i="2"/>
  <c r="CR683" i="2"/>
  <c r="CS683" i="2"/>
  <c r="CO683" i="2" s="1"/>
  <c r="EJ679" i="2"/>
  <c r="EG679" i="2"/>
  <c r="CA675" i="2"/>
  <c r="DZ664" i="2"/>
  <c r="EA664" i="2"/>
  <c r="DX664" i="2"/>
  <c r="AE660" i="2"/>
  <c r="DP659" i="2"/>
  <c r="DM659" i="2" s="1"/>
  <c r="DQ659" i="2"/>
  <c r="CA656" i="2"/>
  <c r="CA655" i="2"/>
  <c r="CO654" i="2"/>
  <c r="BM654" i="2"/>
  <c r="BN654" i="2"/>
  <c r="BK654" i="2"/>
  <c r="E650" i="2"/>
  <c r="Z643" i="2"/>
  <c r="D643" i="2" s="1"/>
  <c r="BM642" i="2"/>
  <c r="BN642" i="2"/>
  <c r="BK642" i="2"/>
  <c r="AE640" i="2"/>
  <c r="DA637" i="2"/>
  <c r="CZ637" i="2"/>
  <c r="CW637" i="2" s="1"/>
  <c r="AE637" i="2"/>
  <c r="DP635" i="2"/>
  <c r="DM635" i="2" s="1"/>
  <c r="DQ635" i="2"/>
  <c r="Z632" i="2"/>
  <c r="CA627" i="2"/>
  <c r="DF626" i="2"/>
  <c r="DE626" i="2"/>
  <c r="DB626" i="2" s="1"/>
  <c r="BN625" i="2"/>
  <c r="BM625" i="2"/>
  <c r="E608" i="2"/>
  <c r="AD605" i="2"/>
  <c r="Z605" i="2" s="1"/>
  <c r="DP604" i="2"/>
  <c r="DM604" i="2" s="1"/>
  <c r="DA598" i="2"/>
  <c r="CZ598" i="2"/>
  <c r="CW598" i="2" s="1"/>
  <c r="I597" i="2"/>
  <c r="CG594" i="2"/>
  <c r="AD594" i="2"/>
  <c r="Z594" i="2" s="1"/>
  <c r="I594" i="2"/>
  <c r="AD591" i="2"/>
  <c r="Z591" i="2" s="1"/>
  <c r="I591" i="2"/>
  <c r="E591" i="2" s="1"/>
  <c r="Z587" i="2"/>
  <c r="DE586" i="2"/>
  <c r="DB586" i="2" s="1"/>
  <c r="DF586" i="2"/>
  <c r="CO583" i="2"/>
  <c r="I583" i="2"/>
  <c r="BM581" i="2"/>
  <c r="BN581" i="2"/>
  <c r="BK581" i="2"/>
  <c r="AD574" i="2"/>
  <c r="Z574" i="2" s="1"/>
  <c r="CO565" i="2"/>
  <c r="DE559" i="2"/>
  <c r="DB559" i="2" s="1"/>
  <c r="DF559" i="2"/>
  <c r="BM557" i="2"/>
  <c r="BN557" i="2"/>
  <c r="Z556" i="2"/>
  <c r="Z555" i="2"/>
  <c r="AE546" i="2"/>
  <c r="EJ695" i="2"/>
  <c r="EG695" i="2"/>
  <c r="CA691" i="2"/>
  <c r="CO670" i="2"/>
  <c r="BM670" i="2"/>
  <c r="BN670" i="2"/>
  <c r="BK670" i="2"/>
  <c r="AE669" i="2"/>
  <c r="DJ695" i="2"/>
  <c r="DP694" i="2"/>
  <c r="DM694" i="2" s="1"/>
  <c r="R694" i="2"/>
  <c r="BO693" i="2"/>
  <c r="BK693" i="2"/>
  <c r="EF689" i="2"/>
  <c r="EC689" i="2"/>
  <c r="DP689" i="2"/>
  <c r="DM689" i="2" s="1"/>
  <c r="CG689" i="2"/>
  <c r="AS687" i="2"/>
  <c r="I687" i="2"/>
  <c r="AV685" i="2"/>
  <c r="DZ684" i="2"/>
  <c r="EA684" i="2"/>
  <c r="CG684" i="2"/>
  <c r="M684" i="2"/>
  <c r="DP683" i="2"/>
  <c r="DM683" i="2" s="1"/>
  <c r="DQ683" i="2"/>
  <c r="DA682" i="2"/>
  <c r="AM682" i="2"/>
  <c r="CI681" i="2"/>
  <c r="AE681" i="2"/>
  <c r="CT680" i="2"/>
  <c r="AY680" i="2"/>
  <c r="V680" i="2"/>
  <c r="E680" i="2" s="1"/>
  <c r="DJ679" i="2"/>
  <c r="DP678" i="2"/>
  <c r="DM678" i="2" s="1"/>
  <c r="R678" i="2"/>
  <c r="BO677" i="2"/>
  <c r="BK677" i="2"/>
  <c r="EF673" i="2"/>
  <c r="EC673" i="2"/>
  <c r="DP673" i="2"/>
  <c r="DM673" i="2" s="1"/>
  <c r="CG673" i="2"/>
  <c r="AS671" i="2"/>
  <c r="I671" i="2"/>
  <c r="AS667" i="2"/>
  <c r="I667" i="2"/>
  <c r="DA666" i="2"/>
  <c r="CI665" i="2"/>
  <c r="M664" i="2"/>
  <c r="DP663" i="2"/>
  <c r="DM663" i="2" s="1"/>
  <c r="DQ663" i="2"/>
  <c r="BN661" i="2"/>
  <c r="BO660" i="2"/>
  <c r="I659" i="2"/>
  <c r="E659" i="2" s="1"/>
  <c r="E657" i="2"/>
  <c r="DP655" i="2"/>
  <c r="DM655" i="2" s="1"/>
  <c r="DQ655" i="2"/>
  <c r="DF654" i="2"/>
  <c r="DE654" i="2"/>
  <c r="DB654" i="2" s="1"/>
  <c r="BN653" i="2"/>
  <c r="BM653" i="2"/>
  <c r="DP646" i="2"/>
  <c r="DM646" i="2" s="1"/>
  <c r="AD645" i="2"/>
  <c r="Z645" i="2" s="1"/>
  <c r="Z644" i="2"/>
  <c r="DF642" i="2"/>
  <c r="DE642" i="2"/>
  <c r="DB642" i="2" s="1"/>
  <c r="BN641" i="2"/>
  <c r="BM641" i="2"/>
  <c r="BM630" i="2"/>
  <c r="BN630" i="2"/>
  <c r="BK630" i="2"/>
  <c r="D630" i="2" s="1"/>
  <c r="DP627" i="2"/>
  <c r="DM627" i="2" s="1"/>
  <c r="DQ627" i="2"/>
  <c r="Z623" i="2"/>
  <c r="I623" i="2"/>
  <c r="D623" i="2" s="1"/>
  <c r="CO622" i="2"/>
  <c r="BM622" i="2"/>
  <c r="BN622" i="2"/>
  <c r="DA617" i="2"/>
  <c r="CZ617" i="2"/>
  <c r="CW617" i="2" s="1"/>
  <c r="E615" i="2"/>
  <c r="DP614" i="2"/>
  <c r="DM614" i="2" s="1"/>
  <c r="CZ614" i="2"/>
  <c r="CW614" i="2" s="1"/>
  <c r="DA614" i="2"/>
  <c r="DF610" i="2"/>
  <c r="DE610" i="2"/>
  <c r="DB610" i="2" s="1"/>
  <c r="DA601" i="2"/>
  <c r="CZ601" i="2"/>
  <c r="CW601" i="2" s="1"/>
  <c r="DP597" i="2"/>
  <c r="DM597" i="2" s="1"/>
  <c r="DQ597" i="2"/>
  <c r="CA594" i="2"/>
  <c r="CA591" i="2"/>
  <c r="CA590" i="2"/>
  <c r="AD590" i="2"/>
  <c r="Z590" i="2" s="1"/>
  <c r="DE583" i="2"/>
  <c r="DB583" i="2" s="1"/>
  <c r="DF583" i="2"/>
  <c r="Z572" i="2"/>
  <c r="AD569" i="2"/>
  <c r="Z569" i="2" s="1"/>
  <c r="E569" i="2" s="1"/>
  <c r="AE566" i="2"/>
  <c r="BM562" i="2"/>
  <c r="BN562" i="2"/>
  <c r="DP560" i="2"/>
  <c r="DM560" i="2" s="1"/>
  <c r="AE558" i="2"/>
  <c r="BK557" i="2"/>
  <c r="DE555" i="2"/>
  <c r="DB555" i="2" s="1"/>
  <c r="DF555" i="2"/>
  <c r="CR687" i="2"/>
  <c r="CS687" i="2"/>
  <c r="CO687" i="2" s="1"/>
  <c r="DP600" i="2"/>
  <c r="DM600" i="2" s="1"/>
  <c r="DQ600" i="2"/>
  <c r="BN545" i="2"/>
  <c r="BM545" i="2"/>
  <c r="EF693" i="2"/>
  <c r="EC693" i="2"/>
  <c r="CG693" i="2"/>
  <c r="BO691" i="2"/>
  <c r="AS691" i="2"/>
  <c r="I691" i="2"/>
  <c r="E691" i="2" s="1"/>
  <c r="BO690" i="2"/>
  <c r="AV689" i="2"/>
  <c r="DZ688" i="2"/>
  <c r="EA688" i="2"/>
  <c r="CG688" i="2"/>
  <c r="M688" i="2"/>
  <c r="D688" i="2" s="1"/>
  <c r="DQ687" i="2"/>
  <c r="DP687" i="2"/>
  <c r="DM687" i="2" s="1"/>
  <c r="DA686" i="2"/>
  <c r="AM686" i="2"/>
  <c r="CI685" i="2"/>
  <c r="R685" i="2"/>
  <c r="E685" i="2" s="1"/>
  <c r="CT684" i="2"/>
  <c r="AY684" i="2"/>
  <c r="V684" i="2"/>
  <c r="DJ683" i="2"/>
  <c r="R682" i="2"/>
  <c r="BO681" i="2"/>
  <c r="BK681" i="2"/>
  <c r="EF677" i="2"/>
  <c r="EC677" i="2"/>
  <c r="CG677" i="2"/>
  <c r="BO675" i="2"/>
  <c r="AS675" i="2"/>
  <c r="I675" i="2"/>
  <c r="BO674" i="2"/>
  <c r="AV673" i="2"/>
  <c r="D673" i="2" s="1"/>
  <c r="DZ672" i="2"/>
  <c r="EA672" i="2"/>
  <c r="CG672" i="2"/>
  <c r="M672" i="2"/>
  <c r="D672" i="2" s="1"/>
  <c r="DP671" i="2"/>
  <c r="DM671" i="2" s="1"/>
  <c r="DQ671" i="2"/>
  <c r="DA670" i="2"/>
  <c r="AM670" i="2"/>
  <c r="D670" i="2" s="1"/>
  <c r="BO669" i="2"/>
  <c r="BK669" i="2"/>
  <c r="DZ668" i="2"/>
  <c r="EA668" i="2"/>
  <c r="CG668" i="2"/>
  <c r="EJ667" i="2"/>
  <c r="EG667" i="2"/>
  <c r="DP667" i="2"/>
  <c r="DM667" i="2" s="1"/>
  <c r="DQ667" i="2"/>
  <c r="DF666" i="2"/>
  <c r="DQ665" i="2"/>
  <c r="V664" i="2"/>
  <c r="DJ663" i="2"/>
  <c r="BX663" i="2"/>
  <c r="AS663" i="2"/>
  <c r="E663" i="2"/>
  <c r="DF662" i="2"/>
  <c r="BM662" i="2"/>
  <c r="BN662" i="2"/>
  <c r="BK662" i="2"/>
  <c r="CO661" i="2"/>
  <c r="BO661" i="2"/>
  <c r="AD661" i="2"/>
  <c r="Z661" i="2" s="1"/>
  <c r="BO659" i="2"/>
  <c r="AE656" i="2"/>
  <c r="D656" i="2" s="1"/>
  <c r="CO653" i="2"/>
  <c r="CG645" i="2"/>
  <c r="CA645" i="2" s="1"/>
  <c r="CA643" i="2"/>
  <c r="E643" i="2"/>
  <c r="DP642" i="2"/>
  <c r="DM642" i="2" s="1"/>
  <c r="CO641" i="2"/>
  <c r="AD641" i="2"/>
  <c r="Z641" i="2" s="1"/>
  <c r="CG640" i="2"/>
  <c r="Z640" i="2"/>
  <c r="DF638" i="2"/>
  <c r="DE638" i="2"/>
  <c r="DB638" i="2" s="1"/>
  <c r="BN637" i="2"/>
  <c r="BM637" i="2"/>
  <c r="DP631" i="2"/>
  <c r="DM631" i="2" s="1"/>
  <c r="DQ631" i="2"/>
  <c r="E631" i="2"/>
  <c r="AE628" i="2"/>
  <c r="DA626" i="2"/>
  <c r="CA624" i="2"/>
  <c r="DF623" i="2"/>
  <c r="E621" i="2"/>
  <c r="Z619" i="2"/>
  <c r="CO618" i="2"/>
  <c r="BM618" i="2"/>
  <c r="BN618" i="2"/>
  <c r="BK618" i="2"/>
  <c r="AE616" i="2"/>
  <c r="DA613" i="2"/>
  <c r="CZ613" i="2"/>
  <c r="CW613" i="2" s="1"/>
  <c r="Z612" i="2"/>
  <c r="Z611" i="2"/>
  <c r="BM609" i="2"/>
  <c r="BN609" i="2"/>
  <c r="CG608" i="2"/>
  <c r="BK607" i="2"/>
  <c r="AE606" i="2"/>
  <c r="E606" i="2" s="1"/>
  <c r="AE603" i="2"/>
  <c r="CA587" i="2"/>
  <c r="CG584" i="2"/>
  <c r="E584" i="2"/>
  <c r="CZ583" i="2"/>
  <c r="CW583" i="2" s="1"/>
  <c r="DA583" i="2"/>
  <c r="AE582" i="2"/>
  <c r="BM578" i="2"/>
  <c r="BN578" i="2"/>
  <c r="E576" i="2"/>
  <c r="BM573" i="2"/>
  <c r="BN573" i="2"/>
  <c r="DE571" i="2"/>
  <c r="DB571" i="2" s="1"/>
  <c r="DF571" i="2"/>
  <c r="DF570" i="2"/>
  <c r="DE567" i="2"/>
  <c r="DB567" i="2" s="1"/>
  <c r="DF567" i="2"/>
  <c r="DA561" i="2"/>
  <c r="BN553" i="2"/>
  <c r="BM553" i="2"/>
  <c r="I553" i="2"/>
  <c r="DE533" i="2"/>
  <c r="DB533" i="2" s="1"/>
  <c r="DF533" i="2"/>
  <c r="BM674" i="2"/>
  <c r="BN674" i="2"/>
  <c r="BK674" i="2"/>
  <c r="CA673" i="2"/>
  <c r="CR671" i="2"/>
  <c r="CS671" i="2"/>
  <c r="CR667" i="2"/>
  <c r="CS667" i="2"/>
  <c r="CO667" i="2" s="1"/>
  <c r="DA649" i="2"/>
  <c r="CZ649" i="2"/>
  <c r="CW649" i="2" s="1"/>
  <c r="DP647" i="2"/>
  <c r="DM647" i="2" s="1"/>
  <c r="DQ647" i="2"/>
  <c r="DA633" i="2"/>
  <c r="CZ633" i="2"/>
  <c r="CW633" i="2" s="1"/>
  <c r="DE595" i="2"/>
  <c r="DB595" i="2" s="1"/>
  <c r="DF595" i="2"/>
  <c r="CS694" i="2"/>
  <c r="CO694" i="2" s="1"/>
  <c r="BB694" i="2"/>
  <c r="DQ693" i="2"/>
  <c r="CA693" i="2"/>
  <c r="DG692" i="2"/>
  <c r="D692" i="2" s="1"/>
  <c r="BK692" i="2"/>
  <c r="DF691" i="2"/>
  <c r="CR691" i="2"/>
  <c r="CS691" i="2"/>
  <c r="I690" i="2"/>
  <c r="BE689" i="2"/>
  <c r="E689" i="2" s="1"/>
  <c r="DX688" i="2"/>
  <c r="CA688" i="2"/>
  <c r="AP688" i="2"/>
  <c r="EJ687" i="2"/>
  <c r="EG687" i="2"/>
  <c r="DR686" i="2"/>
  <c r="DU685" i="2"/>
  <c r="Z684" i="2"/>
  <c r="BH683" i="2"/>
  <c r="V683" i="2"/>
  <c r="D683" i="2" s="1"/>
  <c r="BX679" i="2"/>
  <c r="CS678" i="2"/>
  <c r="CO678" i="2" s="1"/>
  <c r="BB678" i="2"/>
  <c r="DQ677" i="2"/>
  <c r="CA677" i="2"/>
  <c r="DG676" i="2"/>
  <c r="BK676" i="2"/>
  <c r="DF675" i="2"/>
  <c r="CR675" i="2"/>
  <c r="CS675" i="2"/>
  <c r="E675" i="2"/>
  <c r="I674" i="2"/>
  <c r="BE673" i="2"/>
  <c r="DX672" i="2"/>
  <c r="CA672" i="2"/>
  <c r="AP672" i="2"/>
  <c r="EJ671" i="2"/>
  <c r="EG671" i="2"/>
  <c r="DR670" i="2"/>
  <c r="DU669" i="2"/>
  <c r="DX668" i="2"/>
  <c r="CA668" i="2"/>
  <c r="V668" i="2"/>
  <c r="DP666" i="2"/>
  <c r="DM666" i="2" s="1"/>
  <c r="BM666" i="2"/>
  <c r="BN666" i="2"/>
  <c r="BK666" i="2"/>
  <c r="CO665" i="2"/>
  <c r="BO663" i="2"/>
  <c r="CG660" i="2"/>
  <c r="Z660" i="2"/>
  <c r="DP658" i="2"/>
  <c r="DM658" i="2" s="1"/>
  <c r="DA654" i="2"/>
  <c r="E654" i="2"/>
  <c r="CG652" i="2"/>
  <c r="Z652" i="2"/>
  <c r="CO650" i="2"/>
  <c r="BM650" i="2"/>
  <c r="BN650" i="2"/>
  <c r="BK650" i="2"/>
  <c r="DA645" i="2"/>
  <c r="CZ645" i="2"/>
  <c r="CW645" i="2" s="1"/>
  <c r="AE645" i="2"/>
  <c r="D645" i="2" s="1"/>
  <c r="DP643" i="2"/>
  <c r="DM643" i="2" s="1"/>
  <c r="DQ643" i="2"/>
  <c r="CA640" i="2"/>
  <c r="E640" i="2"/>
  <c r="D640" i="2"/>
  <c r="Z635" i="2"/>
  <c r="BM634" i="2"/>
  <c r="BN634" i="2"/>
  <c r="BK634" i="2"/>
  <c r="DP630" i="2"/>
  <c r="DM630" i="2" s="1"/>
  <c r="AD629" i="2"/>
  <c r="Z629" i="2" s="1"/>
  <c r="CA623" i="2"/>
  <c r="DP622" i="2"/>
  <c r="DM622" i="2" s="1"/>
  <c r="AD621" i="2"/>
  <c r="Z621" i="2" s="1"/>
  <c r="CG620" i="2"/>
  <c r="CA620" i="2" s="1"/>
  <c r="D620" i="2" s="1"/>
  <c r="Z620" i="2"/>
  <c r="DF618" i="2"/>
  <c r="DE618" i="2"/>
  <c r="DB618" i="2" s="1"/>
  <c r="BN617" i="2"/>
  <c r="BM617" i="2"/>
  <c r="BM614" i="2"/>
  <c r="BN614" i="2"/>
  <c r="BM610" i="2"/>
  <c r="BN610" i="2"/>
  <c r="Z600" i="2"/>
  <c r="D600" i="2" s="1"/>
  <c r="BM598" i="2"/>
  <c r="BN598" i="2"/>
  <c r="I598" i="2"/>
  <c r="DA590" i="2"/>
  <c r="BK589" i="2"/>
  <c r="CG588" i="2"/>
  <c r="DP585" i="2"/>
  <c r="DM585" i="2" s="1"/>
  <c r="DQ585" i="2"/>
  <c r="D581" i="2"/>
  <c r="BK578" i="2"/>
  <c r="BK573" i="2"/>
  <c r="CZ566" i="2"/>
  <c r="CW566" i="2" s="1"/>
  <c r="DA566" i="2"/>
  <c r="BM558" i="2"/>
  <c r="BN558" i="2"/>
  <c r="BN549" i="2"/>
  <c r="BK549" i="2"/>
  <c r="BM549" i="2"/>
  <c r="AD545" i="2"/>
  <c r="Z545" i="2" s="1"/>
  <c r="DF630" i="2"/>
  <c r="DE630" i="2"/>
  <c r="DB630" i="2" s="1"/>
  <c r="BM589" i="2"/>
  <c r="BN589" i="2"/>
  <c r="DP576" i="2"/>
  <c r="DM576" i="2" s="1"/>
  <c r="DQ576" i="2"/>
  <c r="CG692" i="2"/>
  <c r="DP691" i="2"/>
  <c r="DM691" i="2" s="1"/>
  <c r="DQ691" i="2"/>
  <c r="BO685" i="2"/>
  <c r="BK685" i="2"/>
  <c r="BO679" i="2"/>
  <c r="BO678" i="2"/>
  <c r="DZ676" i="2"/>
  <c r="EA676" i="2"/>
  <c r="CG676" i="2"/>
  <c r="CA676" i="2" s="1"/>
  <c r="DQ675" i="2"/>
  <c r="DP675" i="2"/>
  <c r="DM675" i="2" s="1"/>
  <c r="CG664" i="2"/>
  <c r="CA664" i="2" s="1"/>
  <c r="CA660" i="2"/>
  <c r="D660" i="2" s="1"/>
  <c r="BN657" i="2"/>
  <c r="BM657" i="2"/>
  <c r="CA652" i="2"/>
  <c r="D652" i="2" s="1"/>
  <c r="B652" i="2" s="1"/>
  <c r="E652" i="2"/>
  <c r="DF650" i="2"/>
  <c r="DE650" i="2"/>
  <c r="DB650" i="2" s="1"/>
  <c r="BN649" i="2"/>
  <c r="BM649" i="2"/>
  <c r="DF634" i="2"/>
  <c r="DE634" i="2"/>
  <c r="DB634" i="2" s="1"/>
  <c r="BN633" i="2"/>
  <c r="BM633" i="2"/>
  <c r="E630" i="2"/>
  <c r="DA625" i="2"/>
  <c r="CZ625" i="2"/>
  <c r="CW625" i="2" s="1"/>
  <c r="DP623" i="2"/>
  <c r="DM623" i="2" s="1"/>
  <c r="DQ623" i="2"/>
  <c r="E620" i="2"/>
  <c r="BM602" i="2"/>
  <c r="BN602" i="2"/>
  <c r="BK602" i="2"/>
  <c r="BN601" i="2"/>
  <c r="BM601" i="2"/>
  <c r="E593" i="2"/>
  <c r="DP568" i="2"/>
  <c r="DM568" i="2" s="1"/>
  <c r="DQ568" i="2"/>
  <c r="DE562" i="2"/>
  <c r="DB562" i="2" s="1"/>
  <c r="DF562" i="2"/>
  <c r="BN561" i="2"/>
  <c r="BM561" i="2"/>
  <c r="I561" i="2"/>
  <c r="Z560" i="2"/>
  <c r="E560" i="2" s="1"/>
  <c r="DF558" i="2"/>
  <c r="DE558" i="2"/>
  <c r="DB558" i="2" s="1"/>
  <c r="AD558" i="2"/>
  <c r="Z558" i="2" s="1"/>
  <c r="DP556" i="2"/>
  <c r="DM556" i="2" s="1"/>
  <c r="DP553" i="2"/>
  <c r="DM553" i="2" s="1"/>
  <c r="DQ553" i="2"/>
  <c r="DP549" i="2"/>
  <c r="DM549" i="2" s="1"/>
  <c r="DQ549" i="2"/>
  <c r="DP545" i="2"/>
  <c r="DM545" i="2" s="1"/>
  <c r="DQ545" i="2"/>
  <c r="BM690" i="2"/>
  <c r="BN690" i="2"/>
  <c r="BK690" i="2"/>
  <c r="CA684" i="2"/>
  <c r="DA657" i="2"/>
  <c r="CZ657" i="2"/>
  <c r="CW657" i="2" s="1"/>
  <c r="BM638" i="2"/>
  <c r="BN638" i="2"/>
  <c r="BK638" i="2"/>
  <c r="D638" i="2" s="1"/>
  <c r="BN629" i="2"/>
  <c r="BM629" i="2"/>
  <c r="DF622" i="2"/>
  <c r="DE622" i="2"/>
  <c r="DB622" i="2" s="1"/>
  <c r="BN621" i="2"/>
  <c r="BM621" i="2"/>
  <c r="DP615" i="2"/>
  <c r="DM615" i="2" s="1"/>
  <c r="DQ615" i="2"/>
  <c r="CZ586" i="2"/>
  <c r="CW586" i="2" s="1"/>
  <c r="DA586" i="2"/>
  <c r="AS695" i="2"/>
  <c r="I695" i="2"/>
  <c r="DZ692" i="2"/>
  <c r="EA692" i="2"/>
  <c r="EF681" i="2"/>
  <c r="EC681" i="2"/>
  <c r="DF695" i="2"/>
  <c r="CR695" i="2"/>
  <c r="CS695" i="2"/>
  <c r="I694" i="2"/>
  <c r="BE693" i="2"/>
  <c r="DX692" i="2"/>
  <c r="CA692" i="2"/>
  <c r="AP692" i="2"/>
  <c r="E692" i="2" s="1"/>
  <c r="EJ691" i="2"/>
  <c r="EG691" i="2"/>
  <c r="DR690" i="2"/>
  <c r="DU689" i="2"/>
  <c r="Z688" i="2"/>
  <c r="CA687" i="2"/>
  <c r="BH687" i="2"/>
  <c r="V687" i="2"/>
  <c r="D687" i="2" s="1"/>
  <c r="BX683" i="2"/>
  <c r="CS682" i="2"/>
  <c r="CO682" i="2" s="1"/>
  <c r="BB682" i="2"/>
  <c r="E682" i="2" s="1"/>
  <c r="DQ681" i="2"/>
  <c r="CA681" i="2"/>
  <c r="DG680" i="2"/>
  <c r="BK680" i="2"/>
  <c r="AE680" i="2"/>
  <c r="DF679" i="2"/>
  <c r="CR679" i="2"/>
  <c r="CS679" i="2"/>
  <c r="CO679" i="2" s="1"/>
  <c r="BE677" i="2"/>
  <c r="DX676" i="2"/>
  <c r="AP676" i="2"/>
  <c r="D676" i="2" s="1"/>
  <c r="EJ675" i="2"/>
  <c r="EG675" i="2"/>
  <c r="DR674" i="2"/>
  <c r="DU673" i="2"/>
  <c r="Z672" i="2"/>
  <c r="CA671" i="2"/>
  <c r="BH671" i="2"/>
  <c r="V671" i="2"/>
  <c r="R669" i="2"/>
  <c r="Z668" i="2"/>
  <c r="CA667" i="2"/>
  <c r="V667" i="2"/>
  <c r="CO666" i="2"/>
  <c r="AM666" i="2"/>
  <c r="CG665" i="2"/>
  <c r="CA665" i="2" s="1"/>
  <c r="DU661" i="2"/>
  <c r="BE661" i="2"/>
  <c r="AE661" i="2"/>
  <c r="E661" i="2" s="1"/>
  <c r="E660" i="2"/>
  <c r="CR659" i="2"/>
  <c r="CS659" i="2"/>
  <c r="Z656" i="2"/>
  <c r="DA653" i="2"/>
  <c r="CZ653" i="2"/>
  <c r="CW653" i="2" s="1"/>
  <c r="AE653" i="2"/>
  <c r="D653" i="2" s="1"/>
  <c r="CA651" i="2"/>
  <c r="I651" i="2"/>
  <c r="D651" i="2" s="1"/>
  <c r="CO646" i="2"/>
  <c r="BM646" i="2"/>
  <c r="BN646" i="2"/>
  <c r="BK646" i="2"/>
  <c r="AE644" i="2"/>
  <c r="DA641" i="2"/>
  <c r="CZ641" i="2"/>
  <c r="CW641" i="2" s="1"/>
  <c r="AE641" i="2"/>
  <c r="D641" i="2" s="1"/>
  <c r="DP639" i="2"/>
  <c r="DM639" i="2" s="1"/>
  <c r="DQ639" i="2"/>
  <c r="DA638" i="2"/>
  <c r="E638" i="2"/>
  <c r="CA636" i="2"/>
  <c r="E636" i="2"/>
  <c r="DF635" i="2"/>
  <c r="I635" i="2"/>
  <c r="CG629" i="2"/>
  <c r="CA629" i="2" s="1"/>
  <c r="CA628" i="2"/>
  <c r="CG621" i="2"/>
  <c r="CA621" i="2" s="1"/>
  <c r="CA619" i="2"/>
  <c r="CO617" i="2"/>
  <c r="CA616" i="2"/>
  <c r="DP612" i="2"/>
  <c r="DM612" i="2" s="1"/>
  <c r="DQ612" i="2"/>
  <c r="CO612" i="2"/>
  <c r="DF608" i="2"/>
  <c r="DF607" i="2"/>
  <c r="DE607" i="2"/>
  <c r="DB607" i="2" s="1"/>
  <c r="AD601" i="2"/>
  <c r="Z601" i="2" s="1"/>
  <c r="E601" i="2" s="1"/>
  <c r="BM599" i="2"/>
  <c r="BN599" i="2"/>
  <c r="BK599" i="2"/>
  <c r="Z599" i="2"/>
  <c r="DF598" i="2"/>
  <c r="DE598" i="2"/>
  <c r="DB598" i="2" s="1"/>
  <c r="CG596" i="2"/>
  <c r="DA593" i="2"/>
  <c r="CZ589" i="2"/>
  <c r="CW589" i="2" s="1"/>
  <c r="DA589" i="2"/>
  <c r="BM587" i="2"/>
  <c r="BN587" i="2"/>
  <c r="Z571" i="2"/>
  <c r="BM570" i="2"/>
  <c r="BK570" i="2"/>
  <c r="BN570" i="2"/>
  <c r="CA689" i="2"/>
  <c r="EJ683" i="2"/>
  <c r="EG683" i="2"/>
  <c r="DF658" i="2"/>
  <c r="DE658" i="2"/>
  <c r="DB658" i="2" s="1"/>
  <c r="E655" i="2"/>
  <c r="E644" i="2"/>
  <c r="BM607" i="2"/>
  <c r="BN607" i="2"/>
  <c r="BM595" i="2"/>
  <c r="BN595" i="2"/>
  <c r="BO695" i="2"/>
  <c r="BO694" i="2"/>
  <c r="EI695" i="2"/>
  <c r="DQ695" i="2"/>
  <c r="DP695" i="2"/>
  <c r="DM695" i="2" s="1"/>
  <c r="DA694" i="2"/>
  <c r="CI693" i="2"/>
  <c r="AE693" i="2"/>
  <c r="R693" i="2"/>
  <c r="E693" i="2" s="1"/>
  <c r="DP690" i="2"/>
  <c r="DM690" i="2" s="1"/>
  <c r="BO689" i="2"/>
  <c r="BK689" i="2"/>
  <c r="EF685" i="2"/>
  <c r="EC685" i="2"/>
  <c r="DP685" i="2"/>
  <c r="DM685" i="2" s="1"/>
  <c r="BO683" i="2"/>
  <c r="BO682" i="2"/>
  <c r="DZ680" i="2"/>
  <c r="EA680" i="2"/>
  <c r="CG680" i="2"/>
  <c r="CA680" i="2" s="1"/>
  <c r="EI679" i="2"/>
  <c r="DP679" i="2"/>
  <c r="DM679" i="2" s="1"/>
  <c r="DQ679" i="2"/>
  <c r="DA678" i="2"/>
  <c r="AM678" i="2"/>
  <c r="CI677" i="2"/>
  <c r="AE677" i="2"/>
  <c r="R677" i="2"/>
  <c r="D677" i="2" s="1"/>
  <c r="DP674" i="2"/>
  <c r="DM674" i="2" s="1"/>
  <c r="BO673" i="2"/>
  <c r="BK673" i="2"/>
  <c r="EF669" i="2"/>
  <c r="EC669" i="2"/>
  <c r="DP669" i="2"/>
  <c r="DM669" i="2" s="1"/>
  <c r="BE669" i="2"/>
  <c r="E669" i="2" s="1"/>
  <c r="DU665" i="2"/>
  <c r="BE665" i="2"/>
  <c r="AE665" i="2"/>
  <c r="CR663" i="2"/>
  <c r="CS663" i="2"/>
  <c r="DZ660" i="2"/>
  <c r="EA660" i="2"/>
  <c r="DX660" i="2"/>
  <c r="DF659" i="2"/>
  <c r="E658" i="2"/>
  <c r="E656" i="2"/>
  <c r="DP651" i="2"/>
  <c r="DM651" i="2" s="1"/>
  <c r="DQ651" i="2"/>
  <c r="CO649" i="2"/>
  <c r="AD649" i="2"/>
  <c r="Z649" i="2" s="1"/>
  <c r="CG648" i="2"/>
  <c r="CA648" i="2" s="1"/>
  <c r="Z648" i="2"/>
  <c r="DF646" i="2"/>
  <c r="DE646" i="2"/>
  <c r="DB646" i="2" s="1"/>
  <c r="BN645" i="2"/>
  <c r="BM645" i="2"/>
  <c r="E645" i="2"/>
  <c r="D642" i="2"/>
  <c r="CG637" i="2"/>
  <c r="CA637" i="2" s="1"/>
  <c r="CA635" i="2"/>
  <c r="DP634" i="2"/>
  <c r="DM634" i="2" s="1"/>
  <c r="CO633" i="2"/>
  <c r="AD633" i="2"/>
  <c r="Z633" i="2" s="1"/>
  <c r="DA629" i="2"/>
  <c r="CZ629" i="2"/>
  <c r="CW629" i="2" s="1"/>
  <c r="AE629" i="2"/>
  <c r="E628" i="2"/>
  <c r="D628" i="2"/>
  <c r="DF627" i="2"/>
  <c r="CO626" i="2"/>
  <c r="BM626" i="2"/>
  <c r="BN626" i="2"/>
  <c r="BK626" i="2"/>
  <c r="AE624" i="2"/>
  <c r="E624" i="2" s="1"/>
  <c r="DA621" i="2"/>
  <c r="CZ621" i="2"/>
  <c r="CW621" i="2" s="1"/>
  <c r="AE621" i="2"/>
  <c r="D621" i="2" s="1"/>
  <c r="DP619" i="2"/>
  <c r="DM619" i="2" s="1"/>
  <c r="DQ619" i="2"/>
  <c r="DA618" i="2"/>
  <c r="E616" i="2"/>
  <c r="DE615" i="2"/>
  <c r="DB615" i="2" s="1"/>
  <c r="DF615" i="2"/>
  <c r="DF614" i="2"/>
  <c r="DE614" i="2"/>
  <c r="DB614" i="2" s="1"/>
  <c r="CO614" i="2"/>
  <c r="AD614" i="2"/>
  <c r="Z614" i="2" s="1"/>
  <c r="BM613" i="2"/>
  <c r="BN613" i="2"/>
  <c r="BK613" i="2"/>
  <c r="Z613" i="2"/>
  <c r="D613" i="2" s="1"/>
  <c r="CA607" i="2"/>
  <c r="CZ606" i="2"/>
  <c r="CW606" i="2" s="1"/>
  <c r="DA606" i="2"/>
  <c r="Z603" i="2"/>
  <c r="DE584" i="2"/>
  <c r="DB584" i="2" s="1"/>
  <c r="DF584" i="2"/>
  <c r="E582" i="2"/>
  <c r="DE578" i="2"/>
  <c r="DB578" i="2" s="1"/>
  <c r="DF578" i="2"/>
  <c r="CA578" i="2"/>
  <c r="BM565" i="2"/>
  <c r="BN565" i="2"/>
  <c r="CZ562" i="2"/>
  <c r="CW562" i="2" s="1"/>
  <c r="DA562" i="2"/>
  <c r="CZ558" i="2"/>
  <c r="CW558" i="2" s="1"/>
  <c r="DA558" i="2"/>
  <c r="AE554" i="2"/>
  <c r="AD553" i="2"/>
  <c r="Z553" i="2" s="1"/>
  <c r="CO609" i="2"/>
  <c r="CG601" i="2"/>
  <c r="CA601" i="2" s="1"/>
  <c r="DP598" i="2"/>
  <c r="DM598" i="2" s="1"/>
  <c r="BO593" i="2"/>
  <c r="CA588" i="2"/>
  <c r="BO583" i="2"/>
  <c r="BO580" i="2"/>
  <c r="CA579" i="2"/>
  <c r="BO571" i="2"/>
  <c r="CO569" i="2"/>
  <c r="AE569" i="2"/>
  <c r="D569" i="2" s="1"/>
  <c r="CA563" i="2"/>
  <c r="BO555" i="2"/>
  <c r="DA545" i="2"/>
  <c r="BM537" i="2"/>
  <c r="BN537" i="2"/>
  <c r="DQ527" i="2"/>
  <c r="DP527" i="2"/>
  <c r="DM527" i="2" s="1"/>
  <c r="BO513" i="2"/>
  <c r="BK513" i="2"/>
  <c r="BN441" i="2"/>
  <c r="BK441" i="2"/>
  <c r="BM441" i="2"/>
  <c r="D441" i="2" s="1"/>
  <c r="EE668" i="2"/>
  <c r="EI666" i="2"/>
  <c r="EC665" i="2"/>
  <c r="EE664" i="2"/>
  <c r="EG663" i="2"/>
  <c r="EI662" i="2"/>
  <c r="EC661" i="2"/>
  <c r="EE660" i="2"/>
  <c r="EG659" i="2"/>
  <c r="EI658" i="2"/>
  <c r="BK658" i="2"/>
  <c r="EC657" i="2"/>
  <c r="D657" i="2"/>
  <c r="B657" i="2" s="1"/>
  <c r="EE656" i="2"/>
  <c r="EG655" i="2"/>
  <c r="EI654" i="2"/>
  <c r="EC653" i="2"/>
  <c r="EE652" i="2"/>
  <c r="EG651" i="2"/>
  <c r="EI650" i="2"/>
  <c r="EC649" i="2"/>
  <c r="EE648" i="2"/>
  <c r="EG647" i="2"/>
  <c r="EI646" i="2"/>
  <c r="EC645" i="2"/>
  <c r="EE644" i="2"/>
  <c r="EG643" i="2"/>
  <c r="EI642" i="2"/>
  <c r="EC641" i="2"/>
  <c r="EE640" i="2"/>
  <c r="EG639" i="2"/>
  <c r="EI638" i="2"/>
  <c r="EC637" i="2"/>
  <c r="EE636" i="2"/>
  <c r="EG635" i="2"/>
  <c r="EI634" i="2"/>
  <c r="EC633" i="2"/>
  <c r="EE632" i="2"/>
  <c r="EG631" i="2"/>
  <c r="EI630" i="2"/>
  <c r="EC629" i="2"/>
  <c r="EE628" i="2"/>
  <c r="EG627" i="2"/>
  <c r="EI626" i="2"/>
  <c r="EC625" i="2"/>
  <c r="EE624" i="2"/>
  <c r="EG623" i="2"/>
  <c r="EI622" i="2"/>
  <c r="BK622" i="2"/>
  <c r="EC621" i="2"/>
  <c r="EE620" i="2"/>
  <c r="EG619" i="2"/>
  <c r="EI618" i="2"/>
  <c r="EC617" i="2"/>
  <c r="EE616" i="2"/>
  <c r="EG615" i="2"/>
  <c r="EI614" i="2"/>
  <c r="BK614" i="2"/>
  <c r="EC613" i="2"/>
  <c r="EG612" i="2"/>
  <c r="AV612" i="2"/>
  <c r="E612" i="2" s="1"/>
  <c r="EJ611" i="2"/>
  <c r="BO611" i="2"/>
  <c r="AP611" i="2"/>
  <c r="EC610" i="2"/>
  <c r="EF609" i="2"/>
  <c r="BK609" i="2"/>
  <c r="BB609" i="2"/>
  <c r="DZ608" i="2"/>
  <c r="BH606" i="2"/>
  <c r="DX605" i="2"/>
  <c r="EI604" i="2"/>
  <c r="EA604" i="2"/>
  <c r="EE602" i="2"/>
  <c r="BO600" i="2"/>
  <c r="CS599" i="2"/>
  <c r="CO599" i="2" s="1"/>
  <c r="EG598" i="2"/>
  <c r="AJ598" i="2"/>
  <c r="EA597" i="2"/>
  <c r="CG597" i="2"/>
  <c r="CA597" i="2" s="1"/>
  <c r="EC596" i="2"/>
  <c r="DG595" i="2"/>
  <c r="BK595" i="2"/>
  <c r="DR593" i="2"/>
  <c r="EG591" i="2"/>
  <c r="BO590" i="2"/>
  <c r="EC589" i="2"/>
  <c r="AE589" i="2"/>
  <c r="EE588" i="2"/>
  <c r="CI588" i="2"/>
  <c r="BK588" i="2"/>
  <c r="D588" i="2" s="1"/>
  <c r="EJ586" i="2"/>
  <c r="EF584" i="2"/>
  <c r="DX584" i="2"/>
  <c r="CA584" i="2"/>
  <c r="EI583" i="2"/>
  <c r="BN583" i="2"/>
  <c r="DX582" i="2"/>
  <c r="BN582" i="2"/>
  <c r="D582" i="2" s="1"/>
  <c r="B582" i="2" s="1"/>
  <c r="CI579" i="2"/>
  <c r="CG577" i="2"/>
  <c r="CA577" i="2" s="1"/>
  <c r="BO577" i="2"/>
  <c r="AE576" i="2"/>
  <c r="D576" i="2" s="1"/>
  <c r="M574" i="2"/>
  <c r="D574" i="2" s="1"/>
  <c r="BN571" i="2"/>
  <c r="DP570" i="2"/>
  <c r="DM570" i="2" s="1"/>
  <c r="EA569" i="2"/>
  <c r="DP569" i="2"/>
  <c r="DM569" i="2" s="1"/>
  <c r="CG568" i="2"/>
  <c r="EG567" i="2"/>
  <c r="DQ567" i="2"/>
  <c r="DG567" i="2"/>
  <c r="AP567" i="2"/>
  <c r="D567" i="2" s="1"/>
  <c r="BH566" i="2"/>
  <c r="EC565" i="2"/>
  <c r="DR565" i="2"/>
  <c r="EI563" i="2"/>
  <c r="CR563" i="2"/>
  <c r="CO563" i="2" s="1"/>
  <c r="CI563" i="2"/>
  <c r="EE561" i="2"/>
  <c r="CG561" i="2"/>
  <c r="CA561" i="2" s="1"/>
  <c r="BO561" i="2"/>
  <c r="AE560" i="2"/>
  <c r="M558" i="2"/>
  <c r="D558" i="2" s="1"/>
  <c r="BN555" i="2"/>
  <c r="EG554" i="2"/>
  <c r="DU554" i="2"/>
  <c r="BH554" i="2"/>
  <c r="BK553" i="2"/>
  <c r="AE553" i="2"/>
  <c r="Z551" i="2"/>
  <c r="DQ550" i="2"/>
  <c r="BN550" i="2"/>
  <c r="AJ550" i="2"/>
  <c r="EE548" i="2"/>
  <c r="CA548" i="2"/>
  <c r="BK548" i="2"/>
  <c r="I548" i="2"/>
  <c r="E548" i="2" s="1"/>
  <c r="DZ547" i="2"/>
  <c r="M547" i="2"/>
  <c r="EG546" i="2"/>
  <c r="DU546" i="2"/>
  <c r="BH546" i="2"/>
  <c r="BK545" i="2"/>
  <c r="DA544" i="2"/>
  <c r="CA544" i="2"/>
  <c r="AM544" i="2"/>
  <c r="DZ543" i="2"/>
  <c r="AP543" i="2"/>
  <c r="CZ542" i="2"/>
  <c r="CW542" i="2" s="1"/>
  <c r="DA542" i="2"/>
  <c r="AS542" i="2"/>
  <c r="EF539" i="2"/>
  <c r="EC539" i="2"/>
  <c r="CR536" i="2"/>
  <c r="CS536" i="2"/>
  <c r="CO536" i="2" s="1"/>
  <c r="BM536" i="2"/>
  <c r="BN536" i="2"/>
  <c r="EA525" i="2"/>
  <c r="DZ525" i="2"/>
  <c r="BO511" i="2"/>
  <c r="BK511" i="2"/>
  <c r="DZ448" i="2"/>
  <c r="DX448" i="2"/>
  <c r="EA448" i="2"/>
  <c r="BO635" i="2"/>
  <c r="BO631" i="2"/>
  <c r="D631" i="2" s="1"/>
  <c r="B631" i="2" s="1"/>
  <c r="BO627" i="2"/>
  <c r="CA612" i="2"/>
  <c r="CS595" i="2"/>
  <c r="CO595" i="2" s="1"/>
  <c r="BK594" i="2"/>
  <c r="DQ593" i="2"/>
  <c r="CG593" i="2"/>
  <c r="CA593" i="2" s="1"/>
  <c r="D593" i="2" s="1"/>
  <c r="B593" i="2" s="1"/>
  <c r="DG591" i="2"/>
  <c r="BK591" i="2"/>
  <c r="M591" i="2"/>
  <c r="DP590" i="2"/>
  <c r="DM590" i="2" s="1"/>
  <c r="CS590" i="2"/>
  <c r="CO590" i="2" s="1"/>
  <c r="DQ587" i="2"/>
  <c r="BO586" i="2"/>
  <c r="AE585" i="2"/>
  <c r="CI584" i="2"/>
  <c r="BK584" i="2"/>
  <c r="D584" i="2" s="1"/>
  <c r="B584" i="2" s="1"/>
  <c r="AE581" i="2"/>
  <c r="E581" i="2"/>
  <c r="AV580" i="2"/>
  <c r="DX578" i="2"/>
  <c r="CR578" i="2"/>
  <c r="CO578" i="2" s="1"/>
  <c r="BB577" i="2"/>
  <c r="DX576" i="2"/>
  <c r="CA575" i="2"/>
  <c r="BK575" i="2"/>
  <c r="BO574" i="2"/>
  <c r="DQ572" i="2"/>
  <c r="DA572" i="2"/>
  <c r="CO572" i="2"/>
  <c r="CI572" i="2"/>
  <c r="M571" i="2"/>
  <c r="E571" i="2" s="1"/>
  <c r="CA568" i="2"/>
  <c r="DX565" i="2"/>
  <c r="DA565" i="2"/>
  <c r="AE565" i="2"/>
  <c r="CR562" i="2"/>
  <c r="CO562" i="2" s="1"/>
  <c r="BO560" i="2"/>
  <c r="CA559" i="2"/>
  <c r="BK559" i="2"/>
  <c r="BO558" i="2"/>
  <c r="DA556" i="2"/>
  <c r="CO556" i="2"/>
  <c r="CI556" i="2"/>
  <c r="DF554" i="2"/>
  <c r="CA551" i="2"/>
  <c r="AE548" i="2"/>
  <c r="EI547" i="2"/>
  <c r="EJ547" i="2"/>
  <c r="DF546" i="2"/>
  <c r="EJ543" i="2"/>
  <c r="EI543" i="2"/>
  <c r="BO543" i="2"/>
  <c r="BK543" i="2"/>
  <c r="AV540" i="2"/>
  <c r="BM538" i="2"/>
  <c r="BN538" i="2"/>
  <c r="I538" i="2"/>
  <c r="BO537" i="2"/>
  <c r="BK537" i="2"/>
  <c r="CZ536" i="2"/>
  <c r="CW536" i="2" s="1"/>
  <c r="DA536" i="2"/>
  <c r="DF535" i="2"/>
  <c r="CA529" i="2"/>
  <c r="DE524" i="2"/>
  <c r="DB524" i="2" s="1"/>
  <c r="DF524" i="2"/>
  <c r="DQ507" i="2"/>
  <c r="DP507" i="2"/>
  <c r="DM507" i="2" s="1"/>
  <c r="BO463" i="2"/>
  <c r="DX656" i="2"/>
  <c r="BO639" i="2"/>
  <c r="BO619" i="2"/>
  <c r="BK665" i="2"/>
  <c r="BK657" i="2"/>
  <c r="BK653" i="2"/>
  <c r="BK645" i="2"/>
  <c r="BK625" i="2"/>
  <c r="D625" i="2" s="1"/>
  <c r="BK617" i="2"/>
  <c r="BN615" i="2"/>
  <c r="D615" i="2" s="1"/>
  <c r="B615" i="2" s="1"/>
  <c r="EA613" i="2"/>
  <c r="AE613" i="2"/>
  <c r="E613" i="2"/>
  <c r="CI612" i="2"/>
  <c r="BK612" i="2"/>
  <c r="EJ610" i="2"/>
  <c r="EA610" i="2"/>
  <c r="EF608" i="2"/>
  <c r="CA608" i="2"/>
  <c r="EA607" i="2"/>
  <c r="BN606" i="2"/>
  <c r="EG604" i="2"/>
  <c r="AV604" i="2"/>
  <c r="E604" i="2" s="1"/>
  <c r="EJ603" i="2"/>
  <c r="AP603" i="2"/>
  <c r="EC602" i="2"/>
  <c r="EF601" i="2"/>
  <c r="BK601" i="2"/>
  <c r="BB601" i="2"/>
  <c r="BH598" i="2"/>
  <c r="CS597" i="2"/>
  <c r="CO597" i="2" s="1"/>
  <c r="EI596" i="2"/>
  <c r="EA596" i="2"/>
  <c r="BN596" i="2"/>
  <c r="CS591" i="2"/>
  <c r="CO591" i="2" s="1"/>
  <c r="BK590" i="2"/>
  <c r="AJ590" i="2"/>
  <c r="E590" i="2" s="1"/>
  <c r="EA589" i="2"/>
  <c r="CG589" i="2"/>
  <c r="CA589" i="2" s="1"/>
  <c r="DG587" i="2"/>
  <c r="BK587" i="2"/>
  <c r="M587" i="2"/>
  <c r="DP586" i="2"/>
  <c r="DM586" i="2" s="1"/>
  <c r="CS586" i="2"/>
  <c r="CO586" i="2" s="1"/>
  <c r="DR585" i="2"/>
  <c r="BN585" i="2"/>
  <c r="DQ583" i="2"/>
  <c r="CR583" i="2"/>
  <c r="BO582" i="2"/>
  <c r="CG580" i="2"/>
  <c r="EG579" i="2"/>
  <c r="DQ579" i="2"/>
  <c r="DG579" i="2"/>
  <c r="AP579" i="2"/>
  <c r="EJ578" i="2"/>
  <c r="EA578" i="2"/>
  <c r="BH578" i="2"/>
  <c r="EC577" i="2"/>
  <c r="DR577" i="2"/>
  <c r="BK577" i="2"/>
  <c r="EF576" i="2"/>
  <c r="DF576" i="2"/>
  <c r="EI575" i="2"/>
  <c r="EA575" i="2"/>
  <c r="DA575" i="2"/>
  <c r="CR575" i="2"/>
  <c r="CO575" i="2" s="1"/>
  <c r="CI575" i="2"/>
  <c r="EE573" i="2"/>
  <c r="CG573" i="2"/>
  <c r="CA573" i="2" s="1"/>
  <c r="BO573" i="2"/>
  <c r="D573" i="2" s="1"/>
  <c r="AE572" i="2"/>
  <c r="M570" i="2"/>
  <c r="BK568" i="2"/>
  <c r="BN567" i="2"/>
  <c r="DP566" i="2"/>
  <c r="DM566" i="2" s="1"/>
  <c r="EA565" i="2"/>
  <c r="DP565" i="2"/>
  <c r="DM565" i="2" s="1"/>
  <c r="CG564" i="2"/>
  <c r="CA564" i="2" s="1"/>
  <c r="EG563" i="2"/>
  <c r="DG563" i="2"/>
  <c r="AP563" i="2"/>
  <c r="EJ562" i="2"/>
  <c r="BH562" i="2"/>
  <c r="EC561" i="2"/>
  <c r="DR561" i="2"/>
  <c r="BK561" i="2"/>
  <c r="EI559" i="2"/>
  <c r="CR559" i="2"/>
  <c r="CO559" i="2" s="1"/>
  <c r="CI559" i="2"/>
  <c r="EE557" i="2"/>
  <c r="CG557" i="2"/>
  <c r="CA557" i="2" s="1"/>
  <c r="BO557" i="2"/>
  <c r="AE556" i="2"/>
  <c r="CR554" i="2"/>
  <c r="CS554" i="2"/>
  <c r="BE554" i="2"/>
  <c r="EE553" i="2"/>
  <c r="EF553" i="2"/>
  <c r="CS553" i="2"/>
  <c r="CO553" i="2" s="1"/>
  <c r="DF552" i="2"/>
  <c r="CF552" i="2"/>
  <c r="CG552" i="2" s="1"/>
  <c r="CA552" i="2" s="1"/>
  <c r="DA551" i="2"/>
  <c r="CI551" i="2"/>
  <c r="EI550" i="2"/>
  <c r="BO550" i="2"/>
  <c r="DJ548" i="2"/>
  <c r="BX548" i="2"/>
  <c r="EG547" i="2"/>
  <c r="DX547" i="2"/>
  <c r="BN547" i="2"/>
  <c r="CR546" i="2"/>
  <c r="CS546" i="2"/>
  <c r="BE546" i="2"/>
  <c r="EE545" i="2"/>
  <c r="EF545" i="2"/>
  <c r="CS545" i="2"/>
  <c r="CO545" i="2" s="1"/>
  <c r="EF544" i="2"/>
  <c r="Z544" i="2"/>
  <c r="E544" i="2" s="1"/>
  <c r="EG543" i="2"/>
  <c r="DX543" i="2"/>
  <c r="DE543" i="2"/>
  <c r="DB543" i="2" s="1"/>
  <c r="DF543" i="2"/>
  <c r="AY543" i="2"/>
  <c r="M543" i="2"/>
  <c r="E543" i="2" s="1"/>
  <c r="BK542" i="2"/>
  <c r="DF541" i="2"/>
  <c r="CI541" i="2"/>
  <c r="BM541" i="2"/>
  <c r="I541" i="2"/>
  <c r="DP539" i="2"/>
  <c r="DM539" i="2" s="1"/>
  <c r="BO538" i="2"/>
  <c r="BK538" i="2"/>
  <c r="DZ535" i="2"/>
  <c r="DX535" i="2"/>
  <c r="BN508" i="2"/>
  <c r="BK508" i="2"/>
  <c r="BM508" i="2"/>
  <c r="BM466" i="2"/>
  <c r="BK466" i="2"/>
  <c r="BN466" i="2"/>
  <c r="BM465" i="2"/>
  <c r="BN465" i="2"/>
  <c r="CO601" i="2"/>
  <c r="BK661" i="2"/>
  <c r="BK649" i="2"/>
  <c r="BK641" i="2"/>
  <c r="BK637" i="2"/>
  <c r="BK633" i="2"/>
  <c r="BK629" i="2"/>
  <c r="BK621" i="2"/>
  <c r="CS655" i="2"/>
  <c r="CO655" i="2" s="1"/>
  <c r="D655" i="2" s="1"/>
  <c r="CS651" i="2"/>
  <c r="CO651" i="2" s="1"/>
  <c r="CS647" i="2"/>
  <c r="CO647" i="2" s="1"/>
  <c r="CS643" i="2"/>
  <c r="CO643" i="2" s="1"/>
  <c r="CS639" i="2"/>
  <c r="CO639" i="2" s="1"/>
  <c r="CS635" i="2"/>
  <c r="CO635" i="2" s="1"/>
  <c r="CS631" i="2"/>
  <c r="CO631" i="2" s="1"/>
  <c r="CS627" i="2"/>
  <c r="CO627" i="2" s="1"/>
  <c r="CS623" i="2"/>
  <c r="CO623" i="2" s="1"/>
  <c r="CS619" i="2"/>
  <c r="CO619" i="2" s="1"/>
  <c r="CS615" i="2"/>
  <c r="CO615" i="2" s="1"/>
  <c r="DQ611" i="2"/>
  <c r="EI610" i="2"/>
  <c r="BO610" i="2"/>
  <c r="AE609" i="2"/>
  <c r="EE608" i="2"/>
  <c r="CI608" i="2"/>
  <c r="BK608" i="2"/>
  <c r="D608" i="2" s="1"/>
  <c r="B608" i="2" s="1"/>
  <c r="CS604" i="2"/>
  <c r="CO604" i="2" s="1"/>
  <c r="CA604" i="2"/>
  <c r="EI603" i="2"/>
  <c r="BN603" i="2"/>
  <c r="DX602" i="2"/>
  <c r="EE601" i="2"/>
  <c r="EG600" i="2"/>
  <c r="AV600" i="2"/>
  <c r="BK597" i="2"/>
  <c r="DZ596" i="2"/>
  <c r="BH594" i="2"/>
  <c r="D594" i="2" s="1"/>
  <c r="CS593" i="2"/>
  <c r="CO593" i="2" s="1"/>
  <c r="EI592" i="2"/>
  <c r="EE590" i="2"/>
  <c r="CS587" i="2"/>
  <c r="CO587" i="2" s="1"/>
  <c r="BK586" i="2"/>
  <c r="AJ586" i="2"/>
  <c r="E586" i="2" s="1"/>
  <c r="EA585" i="2"/>
  <c r="CG585" i="2"/>
  <c r="CA585" i="2" s="1"/>
  <c r="DG583" i="2"/>
  <c r="M583" i="2"/>
  <c r="DP582" i="2"/>
  <c r="DM582" i="2" s="1"/>
  <c r="CS582" i="2"/>
  <c r="CO582" i="2" s="1"/>
  <c r="CA580" i="2"/>
  <c r="EI578" i="2"/>
  <c r="DQ578" i="2"/>
  <c r="CS577" i="2"/>
  <c r="CO577" i="2" s="1"/>
  <c r="AE577" i="2"/>
  <c r="D577" i="2" s="1"/>
  <c r="DX574" i="2"/>
  <c r="CA571" i="2"/>
  <c r="BO570" i="2"/>
  <c r="CO568" i="2"/>
  <c r="CO561" i="2"/>
  <c r="AE561" i="2"/>
  <c r="CA555" i="2"/>
  <c r="E554" i="2"/>
  <c r="EF552" i="2"/>
  <c r="DA549" i="2"/>
  <c r="BO549" i="2"/>
  <c r="D549" i="2" s="1"/>
  <c r="B549" i="2" s="1"/>
  <c r="CS548" i="2"/>
  <c r="CO548" i="2" s="1"/>
  <c r="CI548" i="2"/>
  <c r="BK547" i="2"/>
  <c r="DX546" i="2"/>
  <c r="EE544" i="2"/>
  <c r="CA543" i="2"/>
  <c r="DQ540" i="2"/>
  <c r="DF539" i="2"/>
  <c r="CA539" i="2"/>
  <c r="CR537" i="2"/>
  <c r="CS537" i="2"/>
  <c r="EC536" i="2"/>
  <c r="EF536" i="2"/>
  <c r="EE536" i="2"/>
  <c r="BO530" i="2"/>
  <c r="CS522" i="2"/>
  <c r="CO522" i="2" s="1"/>
  <c r="CR522" i="2"/>
  <c r="DP515" i="2"/>
  <c r="DM515" i="2" s="1"/>
  <c r="DQ515" i="2"/>
  <c r="CZ493" i="2"/>
  <c r="CW493" i="2" s="1"/>
  <c r="DA493" i="2"/>
  <c r="DP491" i="2"/>
  <c r="DM491" i="2" s="1"/>
  <c r="DQ491" i="2"/>
  <c r="CZ490" i="2"/>
  <c r="CW490" i="2" s="1"/>
  <c r="DA490" i="2"/>
  <c r="BK467" i="2"/>
  <c r="BO467" i="2"/>
  <c r="BO647" i="2"/>
  <c r="D647" i="2" s="1"/>
  <c r="BO623" i="2"/>
  <c r="EA632" i="2"/>
  <c r="EA624" i="2"/>
  <c r="CG613" i="2"/>
  <c r="CA613" i="2" s="1"/>
  <c r="M611" i="2"/>
  <c r="D611" i="2" s="1"/>
  <c r="DP610" i="2"/>
  <c r="DM610" i="2" s="1"/>
  <c r="CS610" i="2"/>
  <c r="CO610" i="2" s="1"/>
  <c r="CR607" i="2"/>
  <c r="CO607" i="2" s="1"/>
  <c r="D607" i="2" s="1"/>
  <c r="B607" i="2" s="1"/>
  <c r="BO606" i="2"/>
  <c r="EJ602" i="2"/>
  <c r="EA602" i="2"/>
  <c r="EF600" i="2"/>
  <c r="CS600" i="2"/>
  <c r="CO600" i="2" s="1"/>
  <c r="CA600" i="2"/>
  <c r="EA599" i="2"/>
  <c r="DX598" i="2"/>
  <c r="DF597" i="2"/>
  <c r="DA596" i="2"/>
  <c r="EJ595" i="2"/>
  <c r="EF593" i="2"/>
  <c r="CS589" i="2"/>
  <c r="CO589" i="2" s="1"/>
  <c r="EA588" i="2"/>
  <c r="BN588" i="2"/>
  <c r="E587" i="2"/>
  <c r="CG581" i="2"/>
  <c r="CA581" i="2" s="1"/>
  <c r="DP577" i="2"/>
  <c r="DM577" i="2" s="1"/>
  <c r="CG576" i="2"/>
  <c r="EG575" i="2"/>
  <c r="DG575" i="2"/>
  <c r="AP575" i="2"/>
  <c r="E575" i="2" s="1"/>
  <c r="EJ574" i="2"/>
  <c r="EA574" i="2"/>
  <c r="BH574" i="2"/>
  <c r="EC573" i="2"/>
  <c r="DR573" i="2"/>
  <c r="EF572" i="2"/>
  <c r="BN572" i="2"/>
  <c r="EA571" i="2"/>
  <c r="CR571" i="2"/>
  <c r="CO571" i="2" s="1"/>
  <c r="E570" i="2"/>
  <c r="CG569" i="2"/>
  <c r="CA569" i="2" s="1"/>
  <c r="BO569" i="2"/>
  <c r="AE568" i="2"/>
  <c r="M566" i="2"/>
  <c r="D566" i="2" s="1"/>
  <c r="DF565" i="2"/>
  <c r="EA561" i="2"/>
  <c r="DP561" i="2"/>
  <c r="DM561" i="2" s="1"/>
  <c r="CG560" i="2"/>
  <c r="CA560" i="2" s="1"/>
  <c r="EG559" i="2"/>
  <c r="DG559" i="2"/>
  <c r="AP559" i="2"/>
  <c r="E559" i="2" s="1"/>
  <c r="EJ558" i="2"/>
  <c r="EA558" i="2"/>
  <c r="BH558" i="2"/>
  <c r="EC557" i="2"/>
  <c r="DR557" i="2"/>
  <c r="EI555" i="2"/>
  <c r="CR555" i="2"/>
  <c r="CO555" i="2" s="1"/>
  <c r="DQ554" i="2"/>
  <c r="BN554" i="2"/>
  <c r="AJ554" i="2"/>
  <c r="DX553" i="2"/>
  <c r="EE552" i="2"/>
  <c r="I552" i="2"/>
  <c r="E552" i="2" s="1"/>
  <c r="DZ551" i="2"/>
  <c r="M551" i="2"/>
  <c r="E551" i="2" s="1"/>
  <c r="DU550" i="2"/>
  <c r="BH550" i="2"/>
  <c r="BN548" i="2"/>
  <c r="Z547" i="2"/>
  <c r="EA546" i="2"/>
  <c r="DX545" i="2"/>
  <c r="EG541" i="2"/>
  <c r="EI541" i="2"/>
  <c r="EJ541" i="2"/>
  <c r="BO541" i="2"/>
  <c r="BK541" i="2"/>
  <c r="M541" i="2"/>
  <c r="CZ533" i="2"/>
  <c r="CW533" i="2" s="1"/>
  <c r="DA533" i="2"/>
  <c r="BO523" i="2"/>
  <c r="BN468" i="2"/>
  <c r="BM468" i="2"/>
  <c r="BO643" i="2"/>
  <c r="BO615" i="2"/>
  <c r="BK605" i="2"/>
  <c r="BN658" i="2"/>
  <c r="EA656" i="2"/>
  <c r="EA652" i="2"/>
  <c r="EA648" i="2"/>
  <c r="EA644" i="2"/>
  <c r="D644" i="2" s="1"/>
  <c r="EA640" i="2"/>
  <c r="EA636" i="2"/>
  <c r="D636" i="2" s="1"/>
  <c r="EA628" i="2"/>
  <c r="EA620" i="2"/>
  <c r="EA616" i="2"/>
  <c r="AE605" i="2"/>
  <c r="E605" i="2" s="1"/>
  <c r="EF653" i="2"/>
  <c r="EJ651" i="2"/>
  <c r="EF649" i="2"/>
  <c r="EJ647" i="2"/>
  <c r="EF645" i="2"/>
  <c r="EJ643" i="2"/>
  <c r="EF641" i="2"/>
  <c r="EJ639" i="2"/>
  <c r="EF637" i="2"/>
  <c r="EJ635" i="2"/>
  <c r="EF633" i="2"/>
  <c r="EJ631" i="2"/>
  <c r="EF629" i="2"/>
  <c r="EJ627" i="2"/>
  <c r="EF625" i="2"/>
  <c r="EJ623" i="2"/>
  <c r="EF621" i="2"/>
  <c r="EJ619" i="2"/>
  <c r="EF617" i="2"/>
  <c r="EJ615" i="2"/>
  <c r="EF613" i="2"/>
  <c r="CS611" i="2"/>
  <c r="CO611" i="2" s="1"/>
  <c r="BK610" i="2"/>
  <c r="AJ610" i="2"/>
  <c r="EA609" i="2"/>
  <c r="CG609" i="2"/>
  <c r="CA609" i="2" s="1"/>
  <c r="DG607" i="2"/>
  <c r="M607" i="2"/>
  <c r="E607" i="2" s="1"/>
  <c r="DP606" i="2"/>
  <c r="DM606" i="2" s="1"/>
  <c r="DR605" i="2"/>
  <c r="BN605" i="2"/>
  <c r="CR603" i="2"/>
  <c r="CO603" i="2" s="1"/>
  <c r="BO602" i="2"/>
  <c r="AE601" i="2"/>
  <c r="CI600" i="2"/>
  <c r="EJ598" i="2"/>
  <c r="EA598" i="2"/>
  <c r="EF596" i="2"/>
  <c r="CA596" i="2"/>
  <c r="EA595" i="2"/>
  <c r="DX594" i="2"/>
  <c r="BN594" i="2"/>
  <c r="EG592" i="2"/>
  <c r="AV592" i="2"/>
  <c r="E592" i="2" s="1"/>
  <c r="EJ591" i="2"/>
  <c r="AP591" i="2"/>
  <c r="EC590" i="2"/>
  <c r="EF589" i="2"/>
  <c r="BB589" i="2"/>
  <c r="E589" i="2" s="1"/>
  <c r="BH586" i="2"/>
  <c r="EI584" i="2"/>
  <c r="EA584" i="2"/>
  <c r="BN584" i="2"/>
  <c r="EE582" i="2"/>
  <c r="EA580" i="2"/>
  <c r="CI580" i="2"/>
  <c r="M579" i="2"/>
  <c r="D579" i="2" s="1"/>
  <c r="CA576" i="2"/>
  <c r="CS574" i="2"/>
  <c r="CO574" i="2" s="1"/>
  <c r="DX573" i="2"/>
  <c r="AE573" i="2"/>
  <c r="E573" i="2" s="1"/>
  <c r="AV572" i="2"/>
  <c r="DX570" i="2"/>
  <c r="CR570" i="2"/>
  <c r="CO570" i="2" s="1"/>
  <c r="BB569" i="2"/>
  <c r="DX568" i="2"/>
  <c r="CA567" i="2"/>
  <c r="BO566" i="2"/>
  <c r="AJ566" i="2"/>
  <c r="EA564" i="2"/>
  <c r="CO564" i="2"/>
  <c r="CI564" i="2"/>
  <c r="M563" i="2"/>
  <c r="D563" i="2" s="1"/>
  <c r="DX557" i="2"/>
  <c r="CS557" i="2"/>
  <c r="CO557" i="2" s="1"/>
  <c r="AE557" i="2"/>
  <c r="D557" i="2" s="1"/>
  <c r="EJ554" i="2"/>
  <c r="AE552" i="2"/>
  <c r="EI551" i="2"/>
  <c r="EJ551" i="2"/>
  <c r="DQ551" i="2"/>
  <c r="DF550" i="2"/>
  <c r="M550" i="2"/>
  <c r="D550" i="2" s="1"/>
  <c r="AV548" i="2"/>
  <c r="CA547" i="2"/>
  <c r="EJ546" i="2"/>
  <c r="EA545" i="2"/>
  <c r="V545" i="2"/>
  <c r="DQ544" i="2"/>
  <c r="CS544" i="2"/>
  <c r="CO544" i="2" s="1"/>
  <c r="DR542" i="2"/>
  <c r="BM540" i="2"/>
  <c r="BN540" i="2"/>
  <c r="AP540" i="2"/>
  <c r="Z539" i="2"/>
  <c r="I539" i="2"/>
  <c r="D539" i="2" s="1"/>
  <c r="AM538" i="2"/>
  <c r="DF537" i="2"/>
  <c r="AE537" i="2"/>
  <c r="CI536" i="2"/>
  <c r="Z534" i="2"/>
  <c r="BN497" i="2"/>
  <c r="BM497" i="2"/>
  <c r="CS495" i="2"/>
  <c r="CR495" i="2"/>
  <c r="DE457" i="2"/>
  <c r="DB457" i="2" s="1"/>
  <c r="DF457" i="2"/>
  <c r="EI612" i="2"/>
  <c r="EE610" i="2"/>
  <c r="AJ606" i="2"/>
  <c r="EA605" i="2"/>
  <c r="CG605" i="2"/>
  <c r="CA605" i="2" s="1"/>
  <c r="M603" i="2"/>
  <c r="DP602" i="2"/>
  <c r="DM602" i="2" s="1"/>
  <c r="BO598" i="2"/>
  <c r="AE597" i="2"/>
  <c r="CA592" i="2"/>
  <c r="BN591" i="2"/>
  <c r="CO581" i="2"/>
  <c r="AE580" i="2"/>
  <c r="M578" i="2"/>
  <c r="D578" i="2" s="1"/>
  <c r="BN575" i="2"/>
  <c r="DP574" i="2"/>
  <c r="DM574" i="2" s="1"/>
  <c r="EA573" i="2"/>
  <c r="DP573" i="2"/>
  <c r="DM573" i="2" s="1"/>
  <c r="CG572" i="2"/>
  <c r="CA572" i="2" s="1"/>
  <c r="EI567" i="2"/>
  <c r="EE565" i="2"/>
  <c r="CG565" i="2"/>
  <c r="CA565" i="2" s="1"/>
  <c r="BO565" i="2"/>
  <c r="AE564" i="2"/>
  <c r="M562" i="2"/>
  <c r="E562" i="2" s="1"/>
  <c r="BN559" i="2"/>
  <c r="DP558" i="2"/>
  <c r="DM558" i="2" s="1"/>
  <c r="EA557" i="2"/>
  <c r="DP557" i="2"/>
  <c r="DM557" i="2" s="1"/>
  <c r="CG556" i="2"/>
  <c r="CA556" i="2" s="1"/>
  <c r="EG555" i="2"/>
  <c r="DG555" i="2"/>
  <c r="AP555" i="2"/>
  <c r="E555" i="2" s="1"/>
  <c r="BO554" i="2"/>
  <c r="DJ552" i="2"/>
  <c r="BX552" i="2"/>
  <c r="D552" i="2" s="1"/>
  <c r="B552" i="2" s="1"/>
  <c r="DF551" i="2"/>
  <c r="BK551" i="2"/>
  <c r="BN551" i="2"/>
  <c r="DA550" i="2"/>
  <c r="CR550" i="2"/>
  <c r="CS550" i="2"/>
  <c r="CO550" i="2" s="1"/>
  <c r="EE549" i="2"/>
  <c r="EF549" i="2"/>
  <c r="DF548" i="2"/>
  <c r="DA547" i="2"/>
  <c r="CR540" i="2"/>
  <c r="CS540" i="2"/>
  <c r="CO540" i="2" s="1"/>
  <c r="BM525" i="2"/>
  <c r="BN525" i="2"/>
  <c r="DE523" i="2"/>
  <c r="DB523" i="2" s="1"/>
  <c r="DF523" i="2"/>
  <c r="AY531" i="2"/>
  <c r="DQ529" i="2"/>
  <c r="BN529" i="2"/>
  <c r="BM529" i="2"/>
  <c r="V528" i="2"/>
  <c r="CT527" i="2"/>
  <c r="BE527" i="2"/>
  <c r="Z527" i="2"/>
  <c r="DZ526" i="2"/>
  <c r="EA526" i="2"/>
  <c r="BO525" i="2"/>
  <c r="BK525" i="2"/>
  <c r="V522" i="2"/>
  <c r="AM521" i="2"/>
  <c r="E521" i="2" s="1"/>
  <c r="CS520" i="2"/>
  <c r="CR520" i="2"/>
  <c r="BO520" i="2"/>
  <c r="BK520" i="2"/>
  <c r="AM520" i="2"/>
  <c r="CT516" i="2"/>
  <c r="DX515" i="2"/>
  <c r="DZ515" i="2"/>
  <c r="EA515" i="2"/>
  <c r="CF514" i="2"/>
  <c r="CG514" i="2" s="1"/>
  <c r="CF512" i="2"/>
  <c r="Z511" i="2"/>
  <c r="CZ510" i="2"/>
  <c r="CW510" i="2" s="1"/>
  <c r="DA510" i="2"/>
  <c r="EF509" i="2"/>
  <c r="EC509" i="2"/>
  <c r="EE509" i="2"/>
  <c r="BK509" i="2"/>
  <c r="AD508" i="2"/>
  <c r="Z508" i="2" s="1"/>
  <c r="CF507" i="2"/>
  <c r="CG507" i="2" s="1"/>
  <c r="BO506" i="2"/>
  <c r="BK506" i="2"/>
  <c r="DA505" i="2"/>
  <c r="AE505" i="2"/>
  <c r="R505" i="2"/>
  <c r="CO504" i="2"/>
  <c r="BK499" i="2"/>
  <c r="EI498" i="2"/>
  <c r="EG498" i="2"/>
  <c r="EJ498" i="2"/>
  <c r="CZ497" i="2"/>
  <c r="CW497" i="2" s="1"/>
  <c r="DA497" i="2"/>
  <c r="AM497" i="2"/>
  <c r="CZ486" i="2"/>
  <c r="CW486" i="2" s="1"/>
  <c r="DA486" i="2"/>
  <c r="AE485" i="2"/>
  <c r="D485" i="2" s="1"/>
  <c r="CA482" i="2"/>
  <c r="AY475" i="2"/>
  <c r="BM474" i="2"/>
  <c r="BN474" i="2"/>
  <c r="BX469" i="2"/>
  <c r="DE466" i="2"/>
  <c r="DB466" i="2" s="1"/>
  <c r="DF466" i="2"/>
  <c r="AE463" i="2"/>
  <c r="BM461" i="2"/>
  <c r="BN461" i="2"/>
  <c r="BK461" i="2"/>
  <c r="BO451" i="2"/>
  <c r="AE544" i="2"/>
  <c r="CI543" i="2"/>
  <c r="BE540" i="2"/>
  <c r="Z540" i="2"/>
  <c r="CT539" i="2"/>
  <c r="EF537" i="2"/>
  <c r="EC537" i="2"/>
  <c r="DF534" i="2"/>
  <c r="CO532" i="2"/>
  <c r="DA530" i="2"/>
  <c r="AS530" i="2"/>
  <c r="DZ529" i="2"/>
  <c r="EA529" i="2"/>
  <c r="BK529" i="2"/>
  <c r="D529" i="2" s="1"/>
  <c r="DU528" i="2"/>
  <c r="CT528" i="2"/>
  <c r="AV528" i="2"/>
  <c r="EJ527" i="2"/>
  <c r="EG527" i="2"/>
  <c r="AD527" i="2"/>
  <c r="DX526" i="2"/>
  <c r="CR525" i="2"/>
  <c r="CO525" i="2" s="1"/>
  <c r="CZ523" i="2"/>
  <c r="CW523" i="2" s="1"/>
  <c r="DA523" i="2"/>
  <c r="BO519" i="2"/>
  <c r="AS519" i="2"/>
  <c r="CZ518" i="2"/>
  <c r="CW518" i="2" s="1"/>
  <c r="DA518" i="2"/>
  <c r="AM518" i="2"/>
  <c r="V518" i="2"/>
  <c r="E518" i="2" s="1"/>
  <c r="EG517" i="2"/>
  <c r="EI517" i="2"/>
  <c r="EJ517" i="2"/>
  <c r="BK517" i="2"/>
  <c r="BM517" i="2"/>
  <c r="DP516" i="2"/>
  <c r="DM516" i="2" s="1"/>
  <c r="DQ516" i="2"/>
  <c r="BH515" i="2"/>
  <c r="D515" i="2" s="1"/>
  <c r="DZ514" i="2"/>
  <c r="EA514" i="2"/>
  <c r="CA513" i="2"/>
  <c r="CZ511" i="2"/>
  <c r="CW511" i="2" s="1"/>
  <c r="DA511" i="2"/>
  <c r="CS509" i="2"/>
  <c r="CR509" i="2"/>
  <c r="DQ506" i="2"/>
  <c r="DP506" i="2"/>
  <c r="DM506" i="2" s="1"/>
  <c r="E503" i="2"/>
  <c r="I493" i="2"/>
  <c r="Z488" i="2"/>
  <c r="AE482" i="2"/>
  <c r="BN476" i="2"/>
  <c r="BK476" i="2"/>
  <c r="BM476" i="2"/>
  <c r="DP472" i="2"/>
  <c r="DM472" i="2" s="1"/>
  <c r="DQ472" i="2"/>
  <c r="DP468" i="2"/>
  <c r="DM468" i="2" s="1"/>
  <c r="DQ468" i="2"/>
  <c r="BO465" i="2"/>
  <c r="BK465" i="2"/>
  <c r="BO459" i="2"/>
  <c r="BM448" i="2"/>
  <c r="BN448" i="2"/>
  <c r="BK448" i="2"/>
  <c r="EF554" i="2"/>
  <c r="EJ552" i="2"/>
  <c r="EF550" i="2"/>
  <c r="EJ548" i="2"/>
  <c r="EF546" i="2"/>
  <c r="EJ544" i="2"/>
  <c r="DR544" i="2"/>
  <c r="DP541" i="2"/>
  <c r="DM541" i="2" s="1"/>
  <c r="AS541" i="2"/>
  <c r="CG540" i="2"/>
  <c r="CA540" i="2" s="1"/>
  <c r="CO539" i="2"/>
  <c r="CI539" i="2"/>
  <c r="BH539" i="2"/>
  <c r="EG538" i="2"/>
  <c r="CA537" i="2"/>
  <c r="BH537" i="2"/>
  <c r="I536" i="2"/>
  <c r="D536" i="2" s="1"/>
  <c r="V535" i="2"/>
  <c r="E535" i="2" s="1"/>
  <c r="DR534" i="2"/>
  <c r="CS534" i="2"/>
  <c r="CO534" i="2" s="1"/>
  <c r="CR534" i="2"/>
  <c r="BK534" i="2"/>
  <c r="BN534" i="2"/>
  <c r="DJ533" i="2"/>
  <c r="CS533" i="2"/>
  <c r="CO533" i="2" s="1"/>
  <c r="BE533" i="2"/>
  <c r="R533" i="2"/>
  <c r="BK532" i="2"/>
  <c r="CS531" i="2"/>
  <c r="CR531" i="2"/>
  <c r="AV531" i="2"/>
  <c r="CO528" i="2"/>
  <c r="EE527" i="2"/>
  <c r="EF527" i="2"/>
  <c r="CR527" i="2"/>
  <c r="CS527" i="2"/>
  <c r="CO527" i="2" s="1"/>
  <c r="EG525" i="2"/>
  <c r="EJ525" i="2"/>
  <c r="I525" i="2"/>
  <c r="DZ524" i="2"/>
  <c r="EA524" i="2"/>
  <c r="CI524" i="2"/>
  <c r="DJ523" i="2"/>
  <c r="DU521" i="2"/>
  <c r="CA520" i="2"/>
  <c r="DF517" i="2"/>
  <c r="V517" i="2"/>
  <c r="CR516" i="2"/>
  <c r="BO516" i="2"/>
  <c r="CG515" i="2"/>
  <c r="CA514" i="2"/>
  <c r="DR513" i="2"/>
  <c r="DE513" i="2"/>
  <c r="DB513" i="2" s="1"/>
  <c r="DF513" i="2"/>
  <c r="BE513" i="2"/>
  <c r="DU512" i="2"/>
  <c r="V512" i="2"/>
  <c r="EJ511" i="2"/>
  <c r="EG511" i="2"/>
  <c r="EI511" i="2"/>
  <c r="AM509" i="2"/>
  <c r="CA507" i="2"/>
  <c r="AY506" i="2"/>
  <c r="DQ504" i="2"/>
  <c r="DP504" i="2"/>
  <c r="DM504" i="2" s="1"/>
  <c r="DQ501" i="2"/>
  <c r="CG497" i="2"/>
  <c r="CA497" i="2" s="1"/>
  <c r="DZ496" i="2"/>
  <c r="DX496" i="2"/>
  <c r="EA496" i="2"/>
  <c r="Z491" i="2"/>
  <c r="CT490" i="2"/>
  <c r="BM490" i="2"/>
  <c r="BN490" i="2"/>
  <c r="BN489" i="2"/>
  <c r="Z476" i="2"/>
  <c r="BK473" i="2"/>
  <c r="BM473" i="2"/>
  <c r="BN473" i="2"/>
  <c r="CR472" i="2"/>
  <c r="BM471" i="2"/>
  <c r="BN471" i="2"/>
  <c r="BO470" i="2"/>
  <c r="Z468" i="2"/>
  <c r="CG465" i="2"/>
  <c r="CA465" i="2" s="1"/>
  <c r="EJ459" i="2"/>
  <c r="EG459" i="2"/>
  <c r="EI459" i="2"/>
  <c r="AM457" i="2"/>
  <c r="AY456" i="2"/>
  <c r="EF453" i="2"/>
  <c r="EE453" i="2"/>
  <c r="EC453" i="2"/>
  <c r="BE452" i="2"/>
  <c r="AE534" i="2"/>
  <c r="BO527" i="2"/>
  <c r="BK527" i="2"/>
  <c r="BK524" i="2"/>
  <c r="DU523" i="2"/>
  <c r="CG523" i="2"/>
  <c r="DQ522" i="2"/>
  <c r="DF522" i="2"/>
  <c r="BX522" i="2"/>
  <c r="DA521" i="2"/>
  <c r="CO521" i="2"/>
  <c r="EC520" i="2"/>
  <c r="EE520" i="2"/>
  <c r="EF520" i="2"/>
  <c r="CI520" i="2"/>
  <c r="AP519" i="2"/>
  <c r="M519" i="2"/>
  <c r="D519" i="2" s="1"/>
  <c r="DQ517" i="2"/>
  <c r="AV517" i="2"/>
  <c r="I517" i="2"/>
  <c r="AY516" i="2"/>
  <c r="DJ514" i="2"/>
  <c r="CI513" i="2"/>
  <c r="EC508" i="2"/>
  <c r="EE508" i="2"/>
  <c r="EF508" i="2"/>
  <c r="Z507" i="2"/>
  <c r="AM506" i="2"/>
  <c r="CT503" i="2"/>
  <c r="CO501" i="2"/>
  <c r="BM494" i="2"/>
  <c r="BN494" i="2"/>
  <c r="I489" i="2"/>
  <c r="BO480" i="2"/>
  <c r="BM480" i="2"/>
  <c r="BK480" i="2"/>
  <c r="BN480" i="2"/>
  <c r="Z472" i="2"/>
  <c r="EF467" i="2"/>
  <c r="EC467" i="2"/>
  <c r="EE467" i="2"/>
  <c r="BK447" i="2"/>
  <c r="BO447" i="2"/>
  <c r="CS542" i="2"/>
  <c r="CO542" i="2" s="1"/>
  <c r="AE540" i="2"/>
  <c r="E540" i="2" s="1"/>
  <c r="R540" i="2"/>
  <c r="D540" i="2" s="1"/>
  <c r="BE539" i="2"/>
  <c r="BB538" i="2"/>
  <c r="CI537" i="2"/>
  <c r="BX537" i="2"/>
  <c r="AM537" i="2"/>
  <c r="BO536" i="2"/>
  <c r="DJ535" i="2"/>
  <c r="BK535" i="2"/>
  <c r="DQ534" i="2"/>
  <c r="CF534" i="2"/>
  <c r="CG534" i="2" s="1"/>
  <c r="DZ532" i="2"/>
  <c r="DX532" i="2"/>
  <c r="DA532" i="2"/>
  <c r="CA532" i="2"/>
  <c r="M532" i="2"/>
  <c r="AE531" i="2"/>
  <c r="E531" i="2" s="1"/>
  <c r="EI529" i="2"/>
  <c r="EJ529" i="2"/>
  <c r="DJ529" i="2"/>
  <c r="BN528" i="2"/>
  <c r="M527" i="2"/>
  <c r="BO526" i="2"/>
  <c r="BM526" i="2"/>
  <c r="BN526" i="2"/>
  <c r="BM522" i="2"/>
  <c r="BN522" i="2"/>
  <c r="BO521" i="2"/>
  <c r="CZ516" i="2"/>
  <c r="CW516" i="2" s="1"/>
  <c r="DA516" i="2"/>
  <c r="DE510" i="2"/>
  <c r="DB510" i="2" s="1"/>
  <c r="DF510" i="2"/>
  <c r="AE510" i="2"/>
  <c r="CA506" i="2"/>
  <c r="CO496" i="2"/>
  <c r="BO494" i="2"/>
  <c r="BK494" i="2"/>
  <c r="CO485" i="2"/>
  <c r="BN485" i="2"/>
  <c r="BK485" i="2"/>
  <c r="BM485" i="2"/>
  <c r="BO482" i="2"/>
  <c r="BM477" i="2"/>
  <c r="BN477" i="2"/>
  <c r="AE475" i="2"/>
  <c r="V474" i="2"/>
  <c r="DR473" i="2"/>
  <c r="CZ472" i="2"/>
  <c r="CW472" i="2" s="1"/>
  <c r="DA472" i="2"/>
  <c r="DZ470" i="2"/>
  <c r="DX470" i="2"/>
  <c r="EA470" i="2"/>
  <c r="CA466" i="2"/>
  <c r="CG464" i="2"/>
  <c r="Z463" i="2"/>
  <c r="CA462" i="2"/>
  <c r="AD461" i="2"/>
  <c r="Z461" i="2" s="1"/>
  <c r="BM460" i="2"/>
  <c r="BN460" i="2"/>
  <c r="Z459" i="2"/>
  <c r="BE457" i="2"/>
  <c r="AD456" i="2"/>
  <c r="E456" i="2"/>
  <c r="DJ451" i="2"/>
  <c r="CF447" i="2"/>
  <c r="CG447" i="2" s="1"/>
  <c r="DZ445" i="2"/>
  <c r="EA445" i="2"/>
  <c r="AY443" i="2"/>
  <c r="EF541" i="2"/>
  <c r="EE541" i="2"/>
  <c r="EC540" i="2"/>
  <c r="DF540" i="2"/>
  <c r="EJ539" i="2"/>
  <c r="EG539" i="2"/>
  <c r="AE538" i="2"/>
  <c r="AD537" i="2"/>
  <c r="Z537" i="2" s="1"/>
  <c r="DZ536" i="2"/>
  <c r="EA536" i="2"/>
  <c r="AY536" i="2"/>
  <c r="BH534" i="2"/>
  <c r="DR533" i="2"/>
  <c r="CG533" i="2"/>
  <c r="CA533" i="2" s="1"/>
  <c r="AE533" i="2"/>
  <c r="V532" i="2"/>
  <c r="BK531" i="2"/>
  <c r="DQ530" i="2"/>
  <c r="EG529" i="2"/>
  <c r="BE529" i="2"/>
  <c r="DP528" i="2"/>
  <c r="DM528" i="2" s="1"/>
  <c r="BB528" i="2"/>
  <c r="BK526" i="2"/>
  <c r="AY526" i="2"/>
  <c r="M526" i="2"/>
  <c r="DP525" i="2"/>
  <c r="DM525" i="2" s="1"/>
  <c r="CI525" i="2"/>
  <c r="BX525" i="2"/>
  <c r="BB525" i="2"/>
  <c r="CF524" i="2"/>
  <c r="CG524" i="2" s="1"/>
  <c r="CA524" i="2" s="1"/>
  <c r="AE524" i="2"/>
  <c r="EC523" i="2"/>
  <c r="EF523" i="2"/>
  <c r="V523" i="2"/>
  <c r="E523" i="2" s="1"/>
  <c r="EI522" i="2"/>
  <c r="EJ522" i="2"/>
  <c r="CG521" i="2"/>
  <c r="CA521" i="2" s="1"/>
  <c r="BK521" i="2"/>
  <c r="CA519" i="2"/>
  <c r="AY519" i="2"/>
  <c r="AS518" i="2"/>
  <c r="DZ517" i="2"/>
  <c r="EA517" i="2"/>
  <c r="CA517" i="2"/>
  <c r="AS517" i="2"/>
  <c r="AV516" i="2"/>
  <c r="DR514" i="2"/>
  <c r="CT514" i="2"/>
  <c r="BK514" i="2"/>
  <c r="D514" i="2" s="1"/>
  <c r="B514" i="2" s="1"/>
  <c r="BO514" i="2"/>
  <c r="DA513" i="2"/>
  <c r="BM513" i="2"/>
  <c r="BN513" i="2"/>
  <c r="AE513" i="2"/>
  <c r="DE512" i="2"/>
  <c r="DB512" i="2" s="1"/>
  <c r="DF512" i="2"/>
  <c r="M511" i="2"/>
  <c r="E511" i="2" s="1"/>
  <c r="EG510" i="2"/>
  <c r="EI510" i="2"/>
  <c r="EJ510" i="2"/>
  <c r="AE509" i="2"/>
  <c r="AP508" i="2"/>
  <c r="CT507" i="2"/>
  <c r="AS507" i="2"/>
  <c r="AD506" i="2"/>
  <c r="Z506" i="2" s="1"/>
  <c r="CA505" i="2"/>
  <c r="AV505" i="2"/>
  <c r="BK503" i="2"/>
  <c r="D503" i="2" s="1"/>
  <c r="B503" i="2" s="1"/>
  <c r="BO503" i="2"/>
  <c r="BM500" i="2"/>
  <c r="BN500" i="2"/>
  <c r="DE499" i="2"/>
  <c r="DB499" i="2" s="1"/>
  <c r="DF499" i="2"/>
  <c r="BE499" i="2"/>
  <c r="DE497" i="2"/>
  <c r="DB497" i="2" s="1"/>
  <c r="DF497" i="2"/>
  <c r="DZ493" i="2"/>
  <c r="EA493" i="2"/>
  <c r="DQ493" i="2"/>
  <c r="CR493" i="2"/>
  <c r="DE491" i="2"/>
  <c r="DB491" i="2" s="1"/>
  <c r="DF491" i="2"/>
  <c r="M491" i="2"/>
  <c r="E491" i="2" s="1"/>
  <c r="CZ489" i="2"/>
  <c r="CW489" i="2" s="1"/>
  <c r="DA489" i="2"/>
  <c r="AV489" i="2"/>
  <c r="CS486" i="2"/>
  <c r="CR486" i="2"/>
  <c r="BE481" i="2"/>
  <c r="Z480" i="2"/>
  <c r="AE478" i="2"/>
  <c r="EF473" i="2"/>
  <c r="EC473" i="2"/>
  <c r="EE473" i="2"/>
  <c r="DF473" i="2"/>
  <c r="AV472" i="2"/>
  <c r="R472" i="2"/>
  <c r="CT467" i="2"/>
  <c r="I460" i="2"/>
  <c r="E460" i="2" s="1"/>
  <c r="CZ442" i="2"/>
  <c r="CW442" i="2" s="1"/>
  <c r="DA442" i="2"/>
  <c r="BO539" i="2"/>
  <c r="I537" i="2"/>
  <c r="CA534" i="2"/>
  <c r="EJ531" i="2"/>
  <c r="EI531" i="2"/>
  <c r="DX531" i="2"/>
  <c r="EA531" i="2"/>
  <c r="DP531" i="2"/>
  <c r="DM531" i="2" s="1"/>
  <c r="CS530" i="2"/>
  <c r="CO530" i="2" s="1"/>
  <c r="CR530" i="2"/>
  <c r="AJ530" i="2"/>
  <c r="Z530" i="2"/>
  <c r="E530" i="2" s="1"/>
  <c r="EF529" i="2"/>
  <c r="EE529" i="2"/>
  <c r="BO528" i="2"/>
  <c r="DP523" i="2"/>
  <c r="DM523" i="2" s="1"/>
  <c r="DE519" i="2"/>
  <c r="DB519" i="2" s="1"/>
  <c r="DF519" i="2"/>
  <c r="BO518" i="2"/>
  <c r="AD516" i="2"/>
  <c r="Z516" i="2" s="1"/>
  <c r="EC515" i="2"/>
  <c r="EE515" i="2"/>
  <c r="EF515" i="2"/>
  <c r="BM515" i="2"/>
  <c r="BN515" i="2"/>
  <c r="M515" i="2"/>
  <c r="E515" i="2"/>
  <c r="BM514" i="2"/>
  <c r="BN514" i="2"/>
  <c r="DQ512" i="2"/>
  <c r="DP512" i="2"/>
  <c r="DM512" i="2" s="1"/>
  <c r="DE511" i="2"/>
  <c r="DB511" i="2" s="1"/>
  <c r="DF511" i="2"/>
  <c r="BM510" i="2"/>
  <c r="BN510" i="2"/>
  <c r="D507" i="2"/>
  <c r="E507" i="2"/>
  <c r="EA498" i="2"/>
  <c r="DX498" i="2"/>
  <c r="DZ498" i="2"/>
  <c r="CA496" i="2"/>
  <c r="DE495" i="2"/>
  <c r="DB495" i="2" s="1"/>
  <c r="DF495" i="2"/>
  <c r="DE486" i="2"/>
  <c r="DB486" i="2" s="1"/>
  <c r="DF486" i="2"/>
  <c r="Z483" i="2"/>
  <c r="BO477" i="2"/>
  <c r="BK477" i="2"/>
  <c r="Z471" i="2"/>
  <c r="E471" i="2" s="1"/>
  <c r="EA469" i="2"/>
  <c r="DZ469" i="2"/>
  <c r="BM458" i="2"/>
  <c r="BN458" i="2"/>
  <c r="EG454" i="2"/>
  <c r="EI454" i="2"/>
  <c r="EJ454" i="2"/>
  <c r="Z452" i="2"/>
  <c r="DQ440" i="2"/>
  <c r="DF439" i="2"/>
  <c r="DG538" i="2"/>
  <c r="M538" i="2"/>
  <c r="DP537" i="2"/>
  <c r="DM537" i="2" s="1"/>
  <c r="BO533" i="2"/>
  <c r="AE532" i="2"/>
  <c r="CI531" i="2"/>
  <c r="CA527" i="2"/>
  <c r="DX525" i="2"/>
  <c r="EG523" i="2"/>
  <c r="AV523" i="2"/>
  <c r="BO522" i="2"/>
  <c r="BH517" i="2"/>
  <c r="CS516" i="2"/>
  <c r="E514" i="2"/>
  <c r="CS510" i="2"/>
  <c r="CO510" i="2" s="1"/>
  <c r="CG508" i="2"/>
  <c r="CA508" i="2" s="1"/>
  <c r="M506" i="2"/>
  <c r="DP505" i="2"/>
  <c r="DM505" i="2" s="1"/>
  <c r="CS505" i="2"/>
  <c r="CO505" i="2" s="1"/>
  <c r="BB504" i="2"/>
  <c r="M504" i="2"/>
  <c r="DJ502" i="2"/>
  <c r="EC501" i="2"/>
  <c r="DR501" i="2"/>
  <c r="BO501" i="2"/>
  <c r="DP499" i="2"/>
  <c r="DM499" i="2" s="1"/>
  <c r="AE499" i="2"/>
  <c r="E499" i="2" s="1"/>
  <c r="I499" i="2"/>
  <c r="BM498" i="2"/>
  <c r="BN498" i="2"/>
  <c r="M498" i="2"/>
  <c r="E498" i="2" s="1"/>
  <c r="DF496" i="2"/>
  <c r="BK495" i="2"/>
  <c r="Z495" i="2"/>
  <c r="E495" i="2" s="1"/>
  <c r="CS493" i="2"/>
  <c r="CO493" i="2" s="1"/>
  <c r="CI492" i="2"/>
  <c r="AD492" i="2"/>
  <c r="Z492" i="2" s="1"/>
  <c r="BO490" i="2"/>
  <c r="DP489" i="2"/>
  <c r="DM489" i="2" s="1"/>
  <c r="DA488" i="2"/>
  <c r="DX485" i="2"/>
  <c r="DF485" i="2"/>
  <c r="CT484" i="2"/>
  <c r="BB484" i="2"/>
  <c r="CF483" i="2"/>
  <c r="CG483" i="2" s="1"/>
  <c r="CA483" i="2" s="1"/>
  <c r="BO483" i="2"/>
  <c r="M483" i="2"/>
  <c r="DQ482" i="2"/>
  <c r="BK482" i="2"/>
  <c r="BB482" i="2"/>
  <c r="CA481" i="2"/>
  <c r="CA478" i="2"/>
  <c r="CS475" i="2"/>
  <c r="CO475" i="2" s="1"/>
  <c r="CA475" i="2"/>
  <c r="AS475" i="2"/>
  <c r="D475" i="2" s="1"/>
  <c r="E475" i="2"/>
  <c r="DQ474" i="2"/>
  <c r="M474" i="2"/>
  <c r="EG473" i="2"/>
  <c r="AV473" i="2"/>
  <c r="CS472" i="2"/>
  <c r="CO472" i="2" s="1"/>
  <c r="EC471" i="2"/>
  <c r="DX469" i="2"/>
  <c r="CS469" i="2"/>
  <c r="CO469" i="2" s="1"/>
  <c r="BK469" i="2"/>
  <c r="EA466" i="2"/>
  <c r="DP466" i="2"/>
  <c r="DM466" i="2" s="1"/>
  <c r="EC465" i="2"/>
  <c r="DR465" i="2"/>
  <c r="BM464" i="2"/>
  <c r="M463" i="2"/>
  <c r="BN462" i="2"/>
  <c r="M462" i="2"/>
  <c r="CG461" i="2"/>
  <c r="CA461" i="2" s="1"/>
  <c r="BO461" i="2"/>
  <c r="AE461" i="2"/>
  <c r="EE460" i="2"/>
  <c r="CO460" i="2"/>
  <c r="BO458" i="2"/>
  <c r="AJ458" i="2"/>
  <c r="E458" i="2" s="1"/>
  <c r="DZ457" i="2"/>
  <c r="EA457" i="2"/>
  <c r="CI457" i="2"/>
  <c r="DX456" i="2"/>
  <c r="I456" i="2"/>
  <c r="DZ455" i="2"/>
  <c r="EA455" i="2"/>
  <c r="DX454" i="2"/>
  <c r="CS454" i="2"/>
  <c r="CO454" i="2" s="1"/>
  <c r="M454" i="2"/>
  <c r="DQ452" i="2"/>
  <c r="CT452" i="2"/>
  <c r="BK451" i="2"/>
  <c r="AE451" i="2"/>
  <c r="DR449" i="2"/>
  <c r="CG449" i="2"/>
  <c r="CA449" i="2" s="1"/>
  <c r="BO449" i="2"/>
  <c r="DJ447" i="2"/>
  <c r="CS447" i="2"/>
  <c r="CO447" i="2" s="1"/>
  <c r="CR447" i="2"/>
  <c r="CS446" i="2"/>
  <c r="CR446" i="2"/>
  <c r="DX445" i="2"/>
  <c r="DP445" i="2"/>
  <c r="DM445" i="2" s="1"/>
  <c r="AE445" i="2"/>
  <c r="I445" i="2"/>
  <c r="DA444" i="2"/>
  <c r="DF443" i="2"/>
  <c r="DF442" i="2"/>
  <c r="BM442" i="2"/>
  <c r="BN442" i="2"/>
  <c r="Z440" i="2"/>
  <c r="EG438" i="2"/>
  <c r="AD438" i="2"/>
  <c r="Z438" i="2" s="1"/>
  <c r="DA436" i="2"/>
  <c r="BK435" i="2"/>
  <c r="BO434" i="2"/>
  <c r="BK434" i="2"/>
  <c r="V434" i="2"/>
  <c r="BO424" i="2"/>
  <c r="EG414" i="2"/>
  <c r="EI414" i="2"/>
  <c r="EJ414" i="2"/>
  <c r="DP412" i="2"/>
  <c r="DM412" i="2" s="1"/>
  <c r="BM410" i="2"/>
  <c r="BK410" i="2"/>
  <c r="BN410" i="2"/>
  <c r="BO408" i="2"/>
  <c r="CO405" i="2"/>
  <c r="BM405" i="2"/>
  <c r="BN405" i="2"/>
  <c r="BK405" i="2"/>
  <c r="CS404" i="2"/>
  <c r="CR404" i="2"/>
  <c r="CF404" i="2"/>
  <c r="BK404" i="2"/>
  <c r="CO403" i="2"/>
  <c r="CS538" i="2"/>
  <c r="CO538" i="2" s="1"/>
  <c r="AJ537" i="2"/>
  <c r="CG536" i="2"/>
  <c r="CA536" i="2" s="1"/>
  <c r="EC535" i="2"/>
  <c r="DG534" i="2"/>
  <c r="M534" i="2"/>
  <c r="E534" i="2" s="1"/>
  <c r="DP533" i="2"/>
  <c r="DM533" i="2" s="1"/>
  <c r="DR532" i="2"/>
  <c r="EG530" i="2"/>
  <c r="BO529" i="2"/>
  <c r="AE528" i="2"/>
  <c r="CI527" i="2"/>
  <c r="CA523" i="2"/>
  <c r="DX521" i="2"/>
  <c r="EG519" i="2"/>
  <c r="AV519" i="2"/>
  <c r="EJ518" i="2"/>
  <c r="AP518" i="2"/>
  <c r="EC517" i="2"/>
  <c r="EF516" i="2"/>
  <c r="BK516" i="2"/>
  <c r="BB516" i="2"/>
  <c r="BH513" i="2"/>
  <c r="EA511" i="2"/>
  <c r="BO507" i="2"/>
  <c r="CS506" i="2"/>
  <c r="CO506" i="2" s="1"/>
  <c r="EG505" i="2"/>
  <c r="AJ505" i="2"/>
  <c r="EC503" i="2"/>
  <c r="DR502" i="2"/>
  <c r="CS502" i="2"/>
  <c r="CO502" i="2" s="1"/>
  <c r="DX501" i="2"/>
  <c r="BK501" i="2"/>
  <c r="CF500" i="2"/>
  <c r="CG500" i="2" s="1"/>
  <c r="CA500" i="2" s="1"/>
  <c r="EG499" i="2"/>
  <c r="BO499" i="2"/>
  <c r="EJ495" i="2"/>
  <c r="EG495" i="2"/>
  <c r="EJ493" i="2"/>
  <c r="BX493" i="2"/>
  <c r="DR492" i="2"/>
  <c r="EG490" i="2"/>
  <c r="CG488" i="2"/>
  <c r="CA488" i="2" s="1"/>
  <c r="AM488" i="2"/>
  <c r="EJ487" i="2"/>
  <c r="EI487" i="2"/>
  <c r="EG486" i="2"/>
  <c r="BO485" i="2"/>
  <c r="DR484" i="2"/>
  <c r="DG482" i="2"/>
  <c r="AD482" i="2"/>
  <c r="Z482" i="2" s="1"/>
  <c r="EC481" i="2"/>
  <c r="CI481" i="2"/>
  <c r="BH481" i="2"/>
  <c r="I481" i="2"/>
  <c r="CI479" i="2"/>
  <c r="BX479" i="2"/>
  <c r="EJ478" i="2"/>
  <c r="DX478" i="2"/>
  <c r="CR478" i="2"/>
  <c r="CO478" i="2" s="1"/>
  <c r="CI478" i="2"/>
  <c r="EC477" i="2"/>
  <c r="CG476" i="2"/>
  <c r="CA476" i="2" s="1"/>
  <c r="EG475" i="2"/>
  <c r="CI475" i="2"/>
  <c r="BK475" i="2"/>
  <c r="AM474" i="2"/>
  <c r="AY472" i="2"/>
  <c r="BK471" i="2"/>
  <c r="AV471" i="2"/>
  <c r="DG470" i="2"/>
  <c r="AP470" i="2"/>
  <c r="DP469" i="2"/>
  <c r="DM469" i="2" s="1"/>
  <c r="DU468" i="2"/>
  <c r="CG468" i="2"/>
  <c r="CA468" i="2" s="1"/>
  <c r="BO466" i="2"/>
  <c r="AJ466" i="2"/>
  <c r="DP465" i="2"/>
  <c r="DM465" i="2" s="1"/>
  <c r="Z464" i="2"/>
  <c r="CS463" i="2"/>
  <c r="CO463" i="2" s="1"/>
  <c r="CR463" i="2"/>
  <c r="BO462" i="2"/>
  <c r="I461" i="2"/>
  <c r="BK460" i="2"/>
  <c r="EA459" i="2"/>
  <c r="CG456" i="2"/>
  <c r="CA456" i="2" s="1"/>
  <c r="BK456" i="2"/>
  <c r="AV453" i="2"/>
  <c r="CR452" i="2"/>
  <c r="CA451" i="2"/>
  <c r="DF450" i="2"/>
  <c r="EC449" i="2"/>
  <c r="BB449" i="2"/>
  <c r="BO446" i="2"/>
  <c r="BK446" i="2"/>
  <c r="AD446" i="2"/>
  <c r="Z446" i="2" s="1"/>
  <c r="BK443" i="2"/>
  <c r="AE443" i="2"/>
  <c r="BO442" i="2"/>
  <c r="CR441" i="2"/>
  <c r="CS441" i="2"/>
  <c r="CO441" i="2" s="1"/>
  <c r="CG441" i="2"/>
  <c r="CA441" i="2" s="1"/>
  <c r="BO441" i="2"/>
  <c r="AJ441" i="2"/>
  <c r="I440" i="2"/>
  <c r="E440" i="2" s="1"/>
  <c r="CA439" i="2"/>
  <c r="D439" i="2" s="1"/>
  <c r="B439" i="2" s="1"/>
  <c r="CS438" i="2"/>
  <c r="CR438" i="2"/>
  <c r="BM438" i="2"/>
  <c r="BN438" i="2"/>
  <c r="R438" i="2"/>
  <c r="E438" i="2" s="1"/>
  <c r="BK437" i="2"/>
  <c r="DF435" i="2"/>
  <c r="CR433" i="2"/>
  <c r="CS433" i="2"/>
  <c r="CO433" i="2" s="1"/>
  <c r="BK432" i="2"/>
  <c r="AD430" i="2"/>
  <c r="Z430" i="2" s="1"/>
  <c r="DA429" i="2"/>
  <c r="DP428" i="2"/>
  <c r="DM428" i="2" s="1"/>
  <c r="DE423" i="2"/>
  <c r="DB423" i="2" s="1"/>
  <c r="DF423" i="2"/>
  <c r="CO421" i="2"/>
  <c r="BM421" i="2"/>
  <c r="BN421" i="2"/>
  <c r="BK421" i="2"/>
  <c r="I421" i="2"/>
  <c r="BO419" i="2"/>
  <c r="DA414" i="2"/>
  <c r="AE413" i="2"/>
  <c r="AD409" i="2"/>
  <c r="Z409" i="2" s="1"/>
  <c r="E409" i="2" s="1"/>
  <c r="DF407" i="2"/>
  <c r="EG406" i="2"/>
  <c r="EI406" i="2"/>
  <c r="EJ406" i="2"/>
  <c r="E397" i="2"/>
  <c r="DP377" i="2"/>
  <c r="DM377" i="2" s="1"/>
  <c r="DQ377" i="2"/>
  <c r="BO438" i="2"/>
  <c r="BK438" i="2"/>
  <c r="DA430" i="2"/>
  <c r="BK423" i="2"/>
  <c r="BO423" i="2"/>
  <c r="CS422" i="2"/>
  <c r="CO422" i="2" s="1"/>
  <c r="CR422" i="2"/>
  <c r="CS412" i="2"/>
  <c r="CR412" i="2"/>
  <c r="DE411" i="2"/>
  <c r="DB411" i="2" s="1"/>
  <c r="DF411" i="2"/>
  <c r="AE520" i="2"/>
  <c r="CI519" i="2"/>
  <c r="CS515" i="2"/>
  <c r="CO515" i="2" s="1"/>
  <c r="CA515" i="2"/>
  <c r="DX513" i="2"/>
  <c r="AV511" i="2"/>
  <c r="BO510" i="2"/>
  <c r="AP510" i="2"/>
  <c r="BB508" i="2"/>
  <c r="BH505" i="2"/>
  <c r="EF504" i="2"/>
  <c r="EA503" i="2"/>
  <c r="DF502" i="2"/>
  <c r="DF501" i="2"/>
  <c r="BH501" i="2"/>
  <c r="D501" i="2" s="1"/>
  <c r="V500" i="2"/>
  <c r="DG498" i="2"/>
  <c r="DQ495" i="2"/>
  <c r="EA494" i="2"/>
  <c r="M494" i="2"/>
  <c r="DG492" i="2"/>
  <c r="CR492" i="2"/>
  <c r="CO492" i="2" s="1"/>
  <c r="BO492" i="2"/>
  <c r="CI491" i="2"/>
  <c r="DU489" i="2"/>
  <c r="DX488" i="2"/>
  <c r="EF487" i="2"/>
  <c r="CI487" i="2"/>
  <c r="AS485" i="2"/>
  <c r="DP484" i="2"/>
  <c r="DM484" i="2" s="1"/>
  <c r="AP482" i="2"/>
  <c r="EA481" i="2"/>
  <c r="DP480" i="2"/>
  <c r="DM480" i="2" s="1"/>
  <c r="DA480" i="2"/>
  <c r="CS480" i="2"/>
  <c r="CO480" i="2" s="1"/>
  <c r="BB480" i="2"/>
  <c r="EF479" i="2"/>
  <c r="BN479" i="2"/>
  <c r="AP478" i="2"/>
  <c r="BB476" i="2"/>
  <c r="CA471" i="2"/>
  <c r="DR468" i="2"/>
  <c r="BK468" i="2"/>
  <c r="BB468" i="2"/>
  <c r="AV467" i="2"/>
  <c r="DF465" i="2"/>
  <c r="DA465" i="2"/>
  <c r="BB465" i="2"/>
  <c r="CA464" i="2"/>
  <c r="R464" i="2"/>
  <c r="D464" i="2" s="1"/>
  <c r="DG463" i="2"/>
  <c r="V463" i="2"/>
  <c r="AD462" i="2"/>
  <c r="Z462" i="2" s="1"/>
  <c r="DA461" i="2"/>
  <c r="CS461" i="2"/>
  <c r="CO461" i="2" s="1"/>
  <c r="DP460" i="2"/>
  <c r="DM460" i="2" s="1"/>
  <c r="CA460" i="2"/>
  <c r="DG459" i="2"/>
  <c r="BN457" i="2"/>
  <c r="M457" i="2"/>
  <c r="E457" i="2" s="1"/>
  <c r="EE456" i="2"/>
  <c r="EF456" i="2"/>
  <c r="AE456" i="2"/>
  <c r="BO454" i="2"/>
  <c r="BK454" i="2"/>
  <c r="AD454" i="2"/>
  <c r="Z454" i="2" s="1"/>
  <c r="CO452" i="2"/>
  <c r="BN452" i="2"/>
  <c r="AV452" i="2"/>
  <c r="V452" i="2"/>
  <c r="D452" i="2" s="1"/>
  <c r="BO450" i="2"/>
  <c r="DZ449" i="2"/>
  <c r="EA449" i="2"/>
  <c r="DF449" i="2"/>
  <c r="CI449" i="2"/>
  <c r="DZ447" i="2"/>
  <c r="EA447" i="2"/>
  <c r="EA446" i="2"/>
  <c r="DA446" i="2"/>
  <c r="DQ444" i="2"/>
  <c r="BO444" i="2"/>
  <c r="M444" i="2"/>
  <c r="CR443" i="2"/>
  <c r="CO443" i="2" s="1"/>
  <c r="AP443" i="2"/>
  <c r="M442" i="2"/>
  <c r="D442" i="2" s="1"/>
  <c r="DQ439" i="2"/>
  <c r="M439" i="2"/>
  <c r="E439" i="2" s="1"/>
  <c r="AD437" i="2"/>
  <c r="Z437" i="2" s="1"/>
  <c r="DQ436" i="2"/>
  <c r="I435" i="2"/>
  <c r="M433" i="2"/>
  <c r="E433" i="2" s="1"/>
  <c r="CA432" i="2"/>
  <c r="BM430" i="2"/>
  <c r="BN430" i="2"/>
  <c r="CS428" i="2"/>
  <c r="CR428" i="2"/>
  <c r="BK428" i="2"/>
  <c r="BM426" i="2"/>
  <c r="BN426" i="2"/>
  <c r="DA406" i="2"/>
  <c r="R406" i="2"/>
  <c r="DJ402" i="2"/>
  <c r="AS402" i="2"/>
  <c r="DF394" i="2"/>
  <c r="DE394" i="2"/>
  <c r="DB394" i="2" s="1"/>
  <c r="BM382" i="2"/>
  <c r="BN382" i="2"/>
  <c r="AV539" i="2"/>
  <c r="AP538" i="2"/>
  <c r="BK536" i="2"/>
  <c r="BB536" i="2"/>
  <c r="BH533" i="2"/>
  <c r="CS526" i="2"/>
  <c r="CO526" i="2" s="1"/>
  <c r="AJ525" i="2"/>
  <c r="DG522" i="2"/>
  <c r="M522" i="2"/>
  <c r="DP521" i="2"/>
  <c r="DM521" i="2" s="1"/>
  <c r="DR520" i="2"/>
  <c r="BO517" i="2"/>
  <c r="AE516" i="2"/>
  <c r="CI515" i="2"/>
  <c r="BK515" i="2"/>
  <c r="EJ513" i="2"/>
  <c r="EF511" i="2"/>
  <c r="CA511" i="2"/>
  <c r="DX509" i="2"/>
  <c r="EG507" i="2"/>
  <c r="AV507" i="2"/>
  <c r="EJ506" i="2"/>
  <c r="AP506" i="2"/>
  <c r="EC505" i="2"/>
  <c r="EE504" i="2"/>
  <c r="EI503" i="2"/>
  <c r="DZ503" i="2"/>
  <c r="CA503" i="2"/>
  <c r="DX502" i="2"/>
  <c r="BO502" i="2"/>
  <c r="DR500" i="2"/>
  <c r="BB500" i="2"/>
  <c r="EC499" i="2"/>
  <c r="AV499" i="2"/>
  <c r="CS498" i="2"/>
  <c r="CO498" i="2" s="1"/>
  <c r="EJ497" i="2"/>
  <c r="AE496" i="2"/>
  <c r="DZ494" i="2"/>
  <c r="BO493" i="2"/>
  <c r="M493" i="2"/>
  <c r="D493" i="2" s="1"/>
  <c r="DX492" i="2"/>
  <c r="EA491" i="2"/>
  <c r="CG489" i="2"/>
  <c r="CA489" i="2" s="1"/>
  <c r="BO489" i="2"/>
  <c r="EA488" i="2"/>
  <c r="EE487" i="2"/>
  <c r="DF487" i="2"/>
  <c r="AP487" i="2"/>
  <c r="D487" i="2" s="1"/>
  <c r="BN486" i="2"/>
  <c r="EG483" i="2"/>
  <c r="CO483" i="2"/>
  <c r="CI483" i="2"/>
  <c r="BH483" i="2"/>
  <c r="EJ481" i="2"/>
  <c r="CR481" i="2"/>
  <c r="CO481" i="2" s="1"/>
  <c r="DZ480" i="2"/>
  <c r="EA480" i="2"/>
  <c r="EE479" i="2"/>
  <c r="DU479" i="2"/>
  <c r="DP478" i="2"/>
  <c r="DM478" i="2" s="1"/>
  <c r="BO478" i="2"/>
  <c r="DX476" i="2"/>
  <c r="EJ474" i="2"/>
  <c r="Z474" i="2"/>
  <c r="DX473" i="2"/>
  <c r="CS471" i="2"/>
  <c r="CO471" i="2" s="1"/>
  <c r="BN470" i="2"/>
  <c r="M470" i="2"/>
  <c r="EG469" i="2"/>
  <c r="BE469" i="2"/>
  <c r="EJ463" i="2"/>
  <c r="EI463" i="2"/>
  <c r="DF463" i="2"/>
  <c r="DA462" i="2"/>
  <c r="EC461" i="2"/>
  <c r="DR461" i="2"/>
  <c r="AV461" i="2"/>
  <c r="DZ460" i="2"/>
  <c r="EA460" i="2"/>
  <c r="DF460" i="2"/>
  <c r="AE460" i="2"/>
  <c r="BH458" i="2"/>
  <c r="M458" i="2"/>
  <c r="EE457" i="2"/>
  <c r="CR457" i="2"/>
  <c r="CS457" i="2"/>
  <c r="EC456" i="2"/>
  <c r="CO456" i="2"/>
  <c r="CI456" i="2"/>
  <c r="M455" i="2"/>
  <c r="DX453" i="2"/>
  <c r="DP453" i="2"/>
  <c r="DM453" i="2" s="1"/>
  <c r="BN453" i="2"/>
  <c r="AE453" i="2"/>
  <c r="I453" i="2"/>
  <c r="BK452" i="2"/>
  <c r="EI451" i="2"/>
  <c r="EA451" i="2"/>
  <c r="R448" i="2"/>
  <c r="D448" i="2" s="1"/>
  <c r="DX447" i="2"/>
  <c r="AS447" i="2"/>
  <c r="DP446" i="2"/>
  <c r="DM446" i="2" s="1"/>
  <c r="CS444" i="2"/>
  <c r="CO444" i="2" s="1"/>
  <c r="CR444" i="2"/>
  <c r="AV444" i="2"/>
  <c r="V444" i="2"/>
  <c r="BH442" i="2"/>
  <c r="DR441" i="2"/>
  <c r="DA441" i="2"/>
  <c r="I437" i="2"/>
  <c r="CS436" i="2"/>
  <c r="CR436" i="2"/>
  <c r="DF434" i="2"/>
  <c r="DA433" i="2"/>
  <c r="DQ432" i="2"/>
  <c r="BO430" i="2"/>
  <c r="BK430" i="2"/>
  <c r="AD429" i="2"/>
  <c r="Z429" i="2" s="1"/>
  <c r="I429" i="2"/>
  <c r="I426" i="2"/>
  <c r="DA425" i="2"/>
  <c r="M424" i="2"/>
  <c r="DQ423" i="2"/>
  <c r="EG422" i="2"/>
  <c r="EI422" i="2"/>
  <c r="EJ422" i="2"/>
  <c r="AD422" i="2"/>
  <c r="Z422" i="2" s="1"/>
  <c r="Z419" i="2"/>
  <c r="AD417" i="2"/>
  <c r="Z417" i="2" s="1"/>
  <c r="BK415" i="2"/>
  <c r="BO415" i="2"/>
  <c r="CO413" i="2"/>
  <c r="BM413" i="2"/>
  <c r="BN413" i="2"/>
  <c r="BK413" i="2"/>
  <c r="I413" i="2"/>
  <c r="CO411" i="2"/>
  <c r="DF410" i="2"/>
  <c r="AE410" i="2"/>
  <c r="AD405" i="2"/>
  <c r="Z405" i="2" s="1"/>
  <c r="R405" i="2"/>
  <c r="DE398" i="2"/>
  <c r="DB398" i="2" s="1"/>
  <c r="DF398" i="2"/>
  <c r="CZ389" i="2"/>
  <c r="CW389" i="2" s="1"/>
  <c r="DA389" i="2"/>
  <c r="BO497" i="2"/>
  <c r="CG492" i="2"/>
  <c r="CA492" i="2" s="1"/>
  <c r="AE488" i="2"/>
  <c r="CS474" i="2"/>
  <c r="CO474" i="2" s="1"/>
  <c r="CR474" i="2"/>
  <c r="AE468" i="2"/>
  <c r="CG457" i="2"/>
  <c r="CA457" i="2" s="1"/>
  <c r="BO457" i="2"/>
  <c r="CS455" i="2"/>
  <c r="CO455" i="2" s="1"/>
  <c r="CR455" i="2"/>
  <c r="CG452" i="2"/>
  <c r="Z451" i="2"/>
  <c r="CA447" i="2"/>
  <c r="CZ434" i="2"/>
  <c r="CW434" i="2" s="1"/>
  <c r="DA434" i="2"/>
  <c r="DE430" i="2"/>
  <c r="DB430" i="2" s="1"/>
  <c r="DF430" i="2"/>
  <c r="DE427" i="2"/>
  <c r="DB427" i="2" s="1"/>
  <c r="DF427" i="2"/>
  <c r="BM418" i="2"/>
  <c r="BN418" i="2"/>
  <c r="CS414" i="2"/>
  <c r="CO414" i="2" s="1"/>
  <c r="CR414" i="2"/>
  <c r="CA405" i="2"/>
  <c r="CO401" i="2"/>
  <c r="BH525" i="2"/>
  <c r="CS518" i="2"/>
  <c r="CO518" i="2" s="1"/>
  <c r="CG516" i="2"/>
  <c r="CA516" i="2" s="1"/>
  <c r="DG514" i="2"/>
  <c r="DP513" i="2"/>
  <c r="DM513" i="2" s="1"/>
  <c r="DR512" i="2"/>
  <c r="BO509" i="2"/>
  <c r="AE508" i="2"/>
  <c r="CI507" i="2"/>
  <c r="EG503" i="2"/>
  <c r="DG503" i="2"/>
  <c r="CT502" i="2"/>
  <c r="AE500" i="2"/>
  <c r="AP498" i="2"/>
  <c r="DP497" i="2"/>
  <c r="DM497" i="2" s="1"/>
  <c r="BK497" i="2"/>
  <c r="CT495" i="2"/>
  <c r="DG494" i="2"/>
  <c r="EF493" i="2"/>
  <c r="EC493" i="2"/>
  <c r="DX491" i="2"/>
  <c r="BH490" i="2"/>
  <c r="CS488" i="2"/>
  <c r="CO488" i="2" s="1"/>
  <c r="E486" i="2"/>
  <c r="EF485" i="2"/>
  <c r="EE485" i="2"/>
  <c r="BE484" i="2"/>
  <c r="BO481" i="2"/>
  <c r="BK481" i="2"/>
  <c r="BB481" i="2"/>
  <c r="CG479" i="2"/>
  <c r="CA479" i="2" s="1"/>
  <c r="V479" i="2"/>
  <c r="E479" i="2" s="1"/>
  <c r="CS477" i="2"/>
  <c r="CO477" i="2" s="1"/>
  <c r="BH477" i="2"/>
  <c r="D477" i="2" s="1"/>
  <c r="AP476" i="2"/>
  <c r="AV475" i="2"/>
  <c r="DQ473" i="2"/>
  <c r="R473" i="2"/>
  <c r="CG472" i="2"/>
  <c r="CA472" i="2" s="1"/>
  <c r="BO472" i="2"/>
  <c r="BK470" i="2"/>
  <c r="DJ469" i="2"/>
  <c r="CA463" i="2"/>
  <c r="CS462" i="2"/>
  <c r="CO462" i="2" s="1"/>
  <c r="DP461" i="2"/>
  <c r="DM461" i="2" s="1"/>
  <c r="CA459" i="2"/>
  <c r="DF458" i="2"/>
  <c r="D458" i="2"/>
  <c r="EC457" i="2"/>
  <c r="BB457" i="2"/>
  <c r="BH454" i="2"/>
  <c r="BK453" i="2"/>
  <c r="CA452" i="2"/>
  <c r="EG451" i="2"/>
  <c r="DG451" i="2"/>
  <c r="EE448" i="2"/>
  <c r="EF448" i="2"/>
  <c r="BE445" i="2"/>
  <c r="CG444" i="2"/>
  <c r="CA444" i="2" s="1"/>
  <c r="E441" i="2"/>
  <c r="CI440" i="2"/>
  <c r="AM433" i="2"/>
  <c r="EG430" i="2"/>
  <c r="EJ430" i="2"/>
  <c r="CS430" i="2"/>
  <c r="CR430" i="2"/>
  <c r="BO427" i="2"/>
  <c r="DA422" i="2"/>
  <c r="DA417" i="2"/>
  <c r="DQ415" i="2"/>
  <c r="BM402" i="2"/>
  <c r="BK402" i="2"/>
  <c r="BN402" i="2"/>
  <c r="DE399" i="2"/>
  <c r="DB399" i="2" s="1"/>
  <c r="DF399" i="2"/>
  <c r="AE536" i="2"/>
  <c r="CI535" i="2"/>
  <c r="CA531" i="2"/>
  <c r="BN530" i="2"/>
  <c r="DX529" i="2"/>
  <c r="AV527" i="2"/>
  <c r="AP526" i="2"/>
  <c r="EC525" i="2"/>
  <c r="BB524" i="2"/>
  <c r="BH521" i="2"/>
  <c r="D521" i="2" s="1"/>
  <c r="B521" i="2" s="1"/>
  <c r="EI519" i="2"/>
  <c r="CS514" i="2"/>
  <c r="CO514" i="2" s="1"/>
  <c r="AJ513" i="2"/>
  <c r="EA512" i="2"/>
  <c r="CG512" i="2"/>
  <c r="CA512" i="2" s="1"/>
  <c r="DG510" i="2"/>
  <c r="M510" i="2"/>
  <c r="DP509" i="2"/>
  <c r="DM509" i="2" s="1"/>
  <c r="DR508" i="2"/>
  <c r="BO505" i="2"/>
  <c r="CG504" i="2"/>
  <c r="CA504" i="2" s="1"/>
  <c r="BO504" i="2"/>
  <c r="DJ501" i="2"/>
  <c r="EI499" i="2"/>
  <c r="DZ499" i="2"/>
  <c r="EC496" i="2"/>
  <c r="CG496" i="2"/>
  <c r="CA495" i="2"/>
  <c r="CS494" i="2"/>
  <c r="CO494" i="2" s="1"/>
  <c r="AY494" i="2"/>
  <c r="DX493" i="2"/>
  <c r="BN491" i="2"/>
  <c r="CS490" i="2"/>
  <c r="CO490" i="2" s="1"/>
  <c r="BX490" i="2"/>
  <c r="BM487" i="2"/>
  <c r="AV487" i="2"/>
  <c r="EC485" i="2"/>
  <c r="CG484" i="2"/>
  <c r="CA484" i="2" s="1"/>
  <c r="Z484" i="2"/>
  <c r="E484" i="2" s="1"/>
  <c r="AV483" i="2"/>
  <c r="AD481" i="2"/>
  <c r="Z481" i="2" s="1"/>
  <c r="DA474" i="2"/>
  <c r="AP474" i="2"/>
  <c r="R474" i="2"/>
  <c r="DA473" i="2"/>
  <c r="BB472" i="2"/>
  <c r="M472" i="2"/>
  <c r="DJ470" i="2"/>
  <c r="EC469" i="2"/>
  <c r="DR469" i="2"/>
  <c r="BO469" i="2"/>
  <c r="AJ469" i="2"/>
  <c r="DX468" i="2"/>
  <c r="DP467" i="2"/>
  <c r="DM467" i="2" s="1"/>
  <c r="AE467" i="2"/>
  <c r="I467" i="2"/>
  <c r="E467" i="2" s="1"/>
  <c r="DX466" i="2"/>
  <c r="E466" i="2"/>
  <c r="CR465" i="2"/>
  <c r="CO465" i="2" s="1"/>
  <c r="EA464" i="2"/>
  <c r="AP463" i="2"/>
  <c r="DP462" i="2"/>
  <c r="DM462" i="2" s="1"/>
  <c r="BB461" i="2"/>
  <c r="BO460" i="2"/>
  <c r="M460" i="2"/>
  <c r="CR459" i="2"/>
  <c r="CO459" i="2" s="1"/>
  <c r="CI459" i="2"/>
  <c r="AP459" i="2"/>
  <c r="DA458" i="2"/>
  <c r="DA457" i="2"/>
  <c r="BK457" i="2"/>
  <c r="BM456" i="2"/>
  <c r="BN456" i="2"/>
  <c r="Z456" i="2"/>
  <c r="V455" i="2"/>
  <c r="DZ452" i="2"/>
  <c r="EA452" i="2"/>
  <c r="AE452" i="2"/>
  <c r="BH450" i="2"/>
  <c r="M450" i="2"/>
  <c r="CR449" i="2"/>
  <c r="CS449" i="2"/>
  <c r="EC448" i="2"/>
  <c r="CI448" i="2"/>
  <c r="EG443" i="2"/>
  <c r="DG443" i="2"/>
  <c r="CA436" i="2"/>
  <c r="BM434" i="2"/>
  <c r="BN434" i="2"/>
  <c r="BB434" i="2"/>
  <c r="CZ432" i="2"/>
  <c r="CW432" i="2" s="1"/>
  <c r="DA432" i="2"/>
  <c r="CS429" i="2"/>
  <c r="CO429" i="2" s="1"/>
  <c r="AE429" i="2"/>
  <c r="CS420" i="2"/>
  <c r="CR420" i="2"/>
  <c r="BK420" i="2"/>
  <c r="DE419" i="2"/>
  <c r="DB419" i="2" s="1"/>
  <c r="DF419" i="2"/>
  <c r="DP416" i="2"/>
  <c r="DM416" i="2" s="1"/>
  <c r="AD414" i="2"/>
  <c r="Z414" i="2" s="1"/>
  <c r="BK407" i="2"/>
  <c r="BO407" i="2"/>
  <c r="E407" i="2"/>
  <c r="CS406" i="2"/>
  <c r="CR406" i="2"/>
  <c r="DQ404" i="2"/>
  <c r="DP404" i="2"/>
  <c r="DM404" i="2" s="1"/>
  <c r="DF403" i="2"/>
  <c r="BO403" i="2"/>
  <c r="DF402" i="2"/>
  <c r="DF380" i="2"/>
  <c r="DE380" i="2"/>
  <c r="DB380" i="2" s="1"/>
  <c r="DZ378" i="2"/>
  <c r="EA378" i="2"/>
  <c r="DX378" i="2"/>
  <c r="DX446" i="2"/>
  <c r="AJ445" i="2"/>
  <c r="E445" i="2" s="1"/>
  <c r="AE444" i="2"/>
  <c r="CG440" i="2"/>
  <c r="CA440" i="2" s="1"/>
  <c r="DX438" i="2"/>
  <c r="AJ437" i="2"/>
  <c r="AE436" i="2"/>
  <c r="CG432" i="2"/>
  <c r="DX430" i="2"/>
  <c r="AJ429" i="2"/>
  <c r="AE428" i="2"/>
  <c r="CG424" i="2"/>
  <c r="DX422" i="2"/>
  <c r="AJ421" i="2"/>
  <c r="AE420" i="2"/>
  <c r="CG416" i="2"/>
  <c r="DX414" i="2"/>
  <c r="AJ413" i="2"/>
  <c r="AE412" i="2"/>
  <c r="E412" i="2" s="1"/>
  <c r="CG408" i="2"/>
  <c r="DX406" i="2"/>
  <c r="AE404" i="2"/>
  <c r="M399" i="2"/>
  <c r="DZ396" i="2"/>
  <c r="EA396" i="2"/>
  <c r="CR395" i="2"/>
  <c r="CS395" i="2"/>
  <c r="CO395" i="2" s="1"/>
  <c r="BO393" i="2"/>
  <c r="BK393" i="2"/>
  <c r="EG388" i="2"/>
  <c r="EI388" i="2"/>
  <c r="BM388" i="2"/>
  <c r="BN388" i="2"/>
  <c r="CA384" i="2"/>
  <c r="Z384" i="2"/>
  <c r="AE383" i="2"/>
  <c r="M383" i="2"/>
  <c r="DX381" i="2"/>
  <c r="DZ381" i="2"/>
  <c r="BO380" i="2"/>
  <c r="DA378" i="2"/>
  <c r="Z377" i="2"/>
  <c r="DA376" i="2"/>
  <c r="AE376" i="2"/>
  <c r="DA372" i="2"/>
  <c r="Z370" i="2"/>
  <c r="DQ362" i="2"/>
  <c r="DP362" i="2"/>
  <c r="DM362" i="2" s="1"/>
  <c r="CA427" i="2"/>
  <c r="BK427" i="2"/>
  <c r="BO426" i="2"/>
  <c r="M426" i="2"/>
  <c r="CA424" i="2"/>
  <c r="CA419" i="2"/>
  <c r="BK419" i="2"/>
  <c r="BO418" i="2"/>
  <c r="M418" i="2"/>
  <c r="D418" i="2" s="1"/>
  <c r="CA416" i="2"/>
  <c r="CA411" i="2"/>
  <c r="BK411" i="2"/>
  <c r="BO410" i="2"/>
  <c r="M410" i="2"/>
  <c r="E410" i="2" s="1"/>
  <c r="EC408" i="2"/>
  <c r="CA408" i="2"/>
  <c r="DX407" i="2"/>
  <c r="BH406" i="2"/>
  <c r="EC405" i="2"/>
  <c r="DR405" i="2"/>
  <c r="DX404" i="2"/>
  <c r="BO404" i="2"/>
  <c r="CA403" i="2"/>
  <c r="BK403" i="2"/>
  <c r="BO402" i="2"/>
  <c r="M402" i="2"/>
  <c r="E402" i="2" s="1"/>
  <c r="CS400" i="2"/>
  <c r="CO400" i="2" s="1"/>
  <c r="AV400" i="2"/>
  <c r="V400" i="2"/>
  <c r="DG399" i="2"/>
  <c r="CA399" i="2"/>
  <c r="DP398" i="2"/>
  <c r="DM398" i="2" s="1"/>
  <c r="DX396" i="2"/>
  <c r="CT396" i="2"/>
  <c r="Z396" i="2"/>
  <c r="DJ395" i="2"/>
  <c r="AS395" i="2"/>
  <c r="CG393" i="2"/>
  <c r="CA393" i="2" s="1"/>
  <c r="BO392" i="2"/>
  <c r="BK392" i="2"/>
  <c r="DE391" i="2"/>
  <c r="DB391" i="2" s="1"/>
  <c r="DF391" i="2"/>
  <c r="BO389" i="2"/>
  <c r="I388" i="2"/>
  <c r="AD387" i="2"/>
  <c r="Z387" i="2" s="1"/>
  <c r="E387" i="2" s="1"/>
  <c r="CR386" i="2"/>
  <c r="CO386" i="2" s="1"/>
  <c r="AD384" i="2"/>
  <c r="AD381" i="2"/>
  <c r="Z381" i="2" s="1"/>
  <c r="I381" i="2"/>
  <c r="D381" i="2" s="1"/>
  <c r="AE380" i="2"/>
  <c r="EJ377" i="2"/>
  <c r="EG377" i="2"/>
  <c r="EI377" i="2"/>
  <c r="EA437" i="2"/>
  <c r="DP437" i="2"/>
  <c r="DM437" i="2" s="1"/>
  <c r="AV436" i="2"/>
  <c r="EE433" i="2"/>
  <c r="CG433" i="2"/>
  <c r="CA433" i="2" s="1"/>
  <c r="BO433" i="2"/>
  <c r="EA432" i="2"/>
  <c r="CO432" i="2"/>
  <c r="CI432" i="2"/>
  <c r="M431" i="2"/>
  <c r="E431" i="2" s="1"/>
  <c r="DP430" i="2"/>
  <c r="DM430" i="2" s="1"/>
  <c r="EA429" i="2"/>
  <c r="DP429" i="2"/>
  <c r="DM429" i="2" s="1"/>
  <c r="AV428" i="2"/>
  <c r="BK426" i="2"/>
  <c r="EE425" i="2"/>
  <c r="CG425" i="2"/>
  <c r="CA425" i="2" s="1"/>
  <c r="BO425" i="2"/>
  <c r="EA424" i="2"/>
  <c r="DA424" i="2"/>
  <c r="CO424" i="2"/>
  <c r="CI424" i="2"/>
  <c r="M423" i="2"/>
  <c r="E423" i="2" s="1"/>
  <c r="DP422" i="2"/>
  <c r="DM422" i="2" s="1"/>
  <c r="DF422" i="2"/>
  <c r="EA421" i="2"/>
  <c r="DP421" i="2"/>
  <c r="DM421" i="2" s="1"/>
  <c r="EE420" i="2"/>
  <c r="AV420" i="2"/>
  <c r="DZ419" i="2"/>
  <c r="BK418" i="2"/>
  <c r="EE417" i="2"/>
  <c r="CG417" i="2"/>
  <c r="CA417" i="2" s="1"/>
  <c r="BO417" i="2"/>
  <c r="EA416" i="2"/>
  <c r="DA416" i="2"/>
  <c r="CO416" i="2"/>
  <c r="CI416" i="2"/>
  <c r="M415" i="2"/>
  <c r="D415" i="2" s="1"/>
  <c r="DP414" i="2"/>
  <c r="DM414" i="2" s="1"/>
  <c r="DF414" i="2"/>
  <c r="EA413" i="2"/>
  <c r="DP413" i="2"/>
  <c r="DM413" i="2" s="1"/>
  <c r="EE412" i="2"/>
  <c r="AV412" i="2"/>
  <c r="DZ411" i="2"/>
  <c r="CG409" i="2"/>
  <c r="CA409" i="2" s="1"/>
  <c r="BO409" i="2"/>
  <c r="DA408" i="2"/>
  <c r="CI408" i="2"/>
  <c r="EA405" i="2"/>
  <c r="DP405" i="2"/>
  <c r="DM405" i="2" s="1"/>
  <c r="EE404" i="2"/>
  <c r="AV404" i="2"/>
  <c r="DZ403" i="2"/>
  <c r="EF401" i="2"/>
  <c r="EC401" i="2"/>
  <c r="CR401" i="2"/>
  <c r="EC400" i="2"/>
  <c r="EE400" i="2"/>
  <c r="EJ399" i="2"/>
  <c r="EG399" i="2"/>
  <c r="BX399" i="2"/>
  <c r="EG398" i="2"/>
  <c r="EI398" i="2"/>
  <c r="DU397" i="2"/>
  <c r="DP394" i="2"/>
  <c r="DM394" i="2" s="1"/>
  <c r="DQ394" i="2"/>
  <c r="BM394" i="2"/>
  <c r="BN394" i="2"/>
  <c r="CG389" i="2"/>
  <c r="BM386" i="2"/>
  <c r="BN386" i="2"/>
  <c r="M386" i="2"/>
  <c r="EF383" i="2"/>
  <c r="EE383" i="2"/>
  <c r="EC383" i="2"/>
  <c r="CR383" i="2"/>
  <c r="CS383" i="2"/>
  <c r="CO383" i="2" s="1"/>
  <c r="DQ382" i="2"/>
  <c r="BK382" i="2"/>
  <c r="CZ379" i="2"/>
  <c r="CW379" i="2" s="1"/>
  <c r="DA379" i="2"/>
  <c r="CA376" i="2"/>
  <c r="CZ371" i="2"/>
  <c r="CW371" i="2" s="1"/>
  <c r="DA371" i="2"/>
  <c r="BM368" i="2"/>
  <c r="BN368" i="2"/>
  <c r="CG436" i="2"/>
  <c r="AJ433" i="2"/>
  <c r="AE432" i="2"/>
  <c r="E432" i="2" s="1"/>
  <c r="CG428" i="2"/>
  <c r="CA428" i="2" s="1"/>
  <c r="DA426" i="2"/>
  <c r="AJ425" i="2"/>
  <c r="E425" i="2" s="1"/>
  <c r="AE424" i="2"/>
  <c r="BN422" i="2"/>
  <c r="CG420" i="2"/>
  <c r="DA418" i="2"/>
  <c r="AJ417" i="2"/>
  <c r="AE416" i="2"/>
  <c r="E415" i="2"/>
  <c r="BN414" i="2"/>
  <c r="CG412" i="2"/>
  <c r="DA410" i="2"/>
  <c r="BB409" i="2"/>
  <c r="AJ409" i="2"/>
  <c r="AE408" i="2"/>
  <c r="CG404" i="2"/>
  <c r="CA404" i="2" s="1"/>
  <c r="BB401" i="2"/>
  <c r="BO399" i="2"/>
  <c r="CZ398" i="2"/>
  <c r="CW398" i="2" s="1"/>
  <c r="DA398" i="2"/>
  <c r="AD398" i="2"/>
  <c r="Z398" i="2" s="1"/>
  <c r="BB397" i="2"/>
  <c r="DE395" i="2"/>
  <c r="DB395" i="2" s="1"/>
  <c r="DF395" i="2"/>
  <c r="CA395" i="2"/>
  <c r="EG394" i="2"/>
  <c r="EI394" i="2"/>
  <c r="CZ394" i="2"/>
  <c r="CW394" i="2" s="1"/>
  <c r="DA394" i="2"/>
  <c r="BK394" i="2"/>
  <c r="V394" i="2"/>
  <c r="EE393" i="2"/>
  <c r="EF393" i="2"/>
  <c r="EC393" i="2"/>
  <c r="BO391" i="2"/>
  <c r="BK391" i="2"/>
  <c r="BO390" i="2"/>
  <c r="CI387" i="2"/>
  <c r="EC386" i="2"/>
  <c r="EE386" i="2"/>
  <c r="BK386" i="2"/>
  <c r="DF384" i="2"/>
  <c r="AE384" i="2"/>
  <c r="BM378" i="2"/>
  <c r="BN378" i="2"/>
  <c r="CS376" i="2"/>
  <c r="CO376" i="2" s="1"/>
  <c r="CR376" i="2"/>
  <c r="BM375" i="2"/>
  <c r="BN375" i="2"/>
  <c r="DQ374" i="2"/>
  <c r="DE369" i="2"/>
  <c r="DB369" i="2" s="1"/>
  <c r="DF369" i="2"/>
  <c r="CA423" i="2"/>
  <c r="BO422" i="2"/>
  <c r="CA420" i="2"/>
  <c r="CA415" i="2"/>
  <c r="BO414" i="2"/>
  <c r="CA412" i="2"/>
  <c r="CA407" i="2"/>
  <c r="D407" i="2" s="1"/>
  <c r="B407" i="2" s="1"/>
  <c r="BO406" i="2"/>
  <c r="BH402" i="2"/>
  <c r="CG401" i="2"/>
  <c r="CA401" i="2" s="1"/>
  <c r="BO401" i="2"/>
  <c r="CG400" i="2"/>
  <c r="CA400" i="2" s="1"/>
  <c r="CR399" i="2"/>
  <c r="CS399" i="2"/>
  <c r="CO399" i="2" s="1"/>
  <c r="CS398" i="2"/>
  <c r="CO398" i="2" s="1"/>
  <c r="BM398" i="2"/>
  <c r="BN398" i="2"/>
  <c r="R398" i="2"/>
  <c r="DR397" i="2"/>
  <c r="CR397" i="2"/>
  <c r="CO397" i="2" s="1"/>
  <c r="BK396" i="2"/>
  <c r="V395" i="2"/>
  <c r="E395" i="2" s="1"/>
  <c r="EC392" i="2"/>
  <c r="EE392" i="2"/>
  <c r="CA392" i="2"/>
  <c r="DF387" i="2"/>
  <c r="BO386" i="2"/>
  <c r="Z386" i="2"/>
  <c r="EJ385" i="2"/>
  <c r="EI385" i="2"/>
  <c r="EG385" i="2"/>
  <c r="BK384" i="2"/>
  <c r="BO384" i="2"/>
  <c r="AD383" i="2"/>
  <c r="Z383" i="2" s="1"/>
  <c r="BO381" i="2"/>
  <c r="BK381" i="2"/>
  <c r="AE381" i="2"/>
  <c r="CA380" i="2"/>
  <c r="Z380" i="2"/>
  <c r="CG379" i="2"/>
  <c r="CA379" i="2" s="1"/>
  <c r="BK377" i="2"/>
  <c r="D377" i="2" s="1"/>
  <c r="AD376" i="2"/>
  <c r="Z376" i="2" s="1"/>
  <c r="BK375" i="2"/>
  <c r="BO374" i="2"/>
  <c r="CA372" i="2"/>
  <c r="DE368" i="2"/>
  <c r="DB368" i="2" s="1"/>
  <c r="DF368" i="2"/>
  <c r="AE504" i="2"/>
  <c r="CI503" i="2"/>
  <c r="CA499" i="2"/>
  <c r="DX497" i="2"/>
  <c r="AV495" i="2"/>
  <c r="AP494" i="2"/>
  <c r="BB492" i="2"/>
  <c r="BH489" i="2"/>
  <c r="CS482" i="2"/>
  <c r="CO482" i="2" s="1"/>
  <c r="AJ481" i="2"/>
  <c r="CG480" i="2"/>
  <c r="CA480" i="2" s="1"/>
  <c r="DG478" i="2"/>
  <c r="M478" i="2"/>
  <c r="D478" i="2" s="1"/>
  <c r="DP477" i="2"/>
  <c r="DM477" i="2" s="1"/>
  <c r="DR476" i="2"/>
  <c r="BO473" i="2"/>
  <c r="AE472" i="2"/>
  <c r="CI471" i="2"/>
  <c r="CA467" i="2"/>
  <c r="CS466" i="2"/>
  <c r="CO466" i="2" s="1"/>
  <c r="DX465" i="2"/>
  <c r="AE465" i="2"/>
  <c r="E465" i="2" s="1"/>
  <c r="CI463" i="2"/>
  <c r="AJ462" i="2"/>
  <c r="BN459" i="2"/>
  <c r="CS458" i="2"/>
  <c r="CO458" i="2" s="1"/>
  <c r="DX457" i="2"/>
  <c r="AE457" i="2"/>
  <c r="EI455" i="2"/>
  <c r="CI455" i="2"/>
  <c r="AJ454" i="2"/>
  <c r="D454" i="2" s="1"/>
  <c r="B454" i="2" s="1"/>
  <c r="BN451" i="2"/>
  <c r="CS450" i="2"/>
  <c r="CO450" i="2" s="1"/>
  <c r="DX449" i="2"/>
  <c r="AE449" i="2"/>
  <c r="EI447" i="2"/>
  <c r="CI447" i="2"/>
  <c r="AJ446" i="2"/>
  <c r="BN443" i="2"/>
  <c r="CS442" i="2"/>
  <c r="CO442" i="2" s="1"/>
  <c r="DX441" i="2"/>
  <c r="AE441" i="2"/>
  <c r="EF440" i="2"/>
  <c r="BN440" i="2"/>
  <c r="EI439" i="2"/>
  <c r="EA439" i="2"/>
  <c r="CR439" i="2"/>
  <c r="CO439" i="2" s="1"/>
  <c r="CI439" i="2"/>
  <c r="AJ438" i="2"/>
  <c r="BN435" i="2"/>
  <c r="CS434" i="2"/>
  <c r="CO434" i="2" s="1"/>
  <c r="DX433" i="2"/>
  <c r="AE433" i="2"/>
  <c r="EF432" i="2"/>
  <c r="BN432" i="2"/>
  <c r="EI431" i="2"/>
  <c r="EA431" i="2"/>
  <c r="CR431" i="2"/>
  <c r="CO431" i="2" s="1"/>
  <c r="CI431" i="2"/>
  <c r="AJ430" i="2"/>
  <c r="BN427" i="2"/>
  <c r="CS426" i="2"/>
  <c r="CO426" i="2" s="1"/>
  <c r="DX425" i="2"/>
  <c r="CS425" i="2"/>
  <c r="CO425" i="2" s="1"/>
  <c r="AE425" i="2"/>
  <c r="EF424" i="2"/>
  <c r="BN424" i="2"/>
  <c r="EI423" i="2"/>
  <c r="EA423" i="2"/>
  <c r="CR423" i="2"/>
  <c r="CO423" i="2" s="1"/>
  <c r="CI423" i="2"/>
  <c r="AJ422" i="2"/>
  <c r="BN419" i="2"/>
  <c r="CS418" i="2"/>
  <c r="CO418" i="2" s="1"/>
  <c r="DX417" i="2"/>
  <c r="CS417" i="2"/>
  <c r="CO417" i="2" s="1"/>
  <c r="AE417" i="2"/>
  <c r="D417" i="2" s="1"/>
  <c r="EF416" i="2"/>
  <c r="BN416" i="2"/>
  <c r="EI415" i="2"/>
  <c r="EA415" i="2"/>
  <c r="CR415" i="2"/>
  <c r="CO415" i="2" s="1"/>
  <c r="CI415" i="2"/>
  <c r="AJ414" i="2"/>
  <c r="BN411" i="2"/>
  <c r="CS410" i="2"/>
  <c r="CO410" i="2" s="1"/>
  <c r="DX409" i="2"/>
  <c r="CS409" i="2"/>
  <c r="CO409" i="2" s="1"/>
  <c r="AE409" i="2"/>
  <c r="EF408" i="2"/>
  <c r="BN408" i="2"/>
  <c r="EI407" i="2"/>
  <c r="EA407" i="2"/>
  <c r="CR407" i="2"/>
  <c r="CO407" i="2" s="1"/>
  <c r="CI407" i="2"/>
  <c r="AJ406" i="2"/>
  <c r="BN403" i="2"/>
  <c r="CS402" i="2"/>
  <c r="CO402" i="2" s="1"/>
  <c r="BK401" i="2"/>
  <c r="AE401" i="2"/>
  <c r="D401" i="2" s="1"/>
  <c r="AE400" i="2"/>
  <c r="AS399" i="2"/>
  <c r="BO398" i="2"/>
  <c r="DP397" i="2"/>
  <c r="DM397" i="2" s="1"/>
  <c r="CG397" i="2"/>
  <c r="CA397" i="2" s="1"/>
  <c r="BO397" i="2"/>
  <c r="BK397" i="2"/>
  <c r="EC396" i="2"/>
  <c r="EE396" i="2"/>
  <c r="DQ396" i="2"/>
  <c r="CG396" i="2"/>
  <c r="CA396" i="2" s="1"/>
  <c r="AY396" i="2"/>
  <c r="V396" i="2"/>
  <c r="D396" i="2" s="1"/>
  <c r="BX395" i="2"/>
  <c r="I395" i="2"/>
  <c r="BM393" i="2"/>
  <c r="DA392" i="2"/>
  <c r="DZ389" i="2"/>
  <c r="EA389" i="2"/>
  <c r="DX389" i="2"/>
  <c r="DE388" i="2"/>
  <c r="DB388" i="2" s="1"/>
  <c r="DF388" i="2"/>
  <c r="BM387" i="2"/>
  <c r="DP386" i="2"/>
  <c r="DM386" i="2" s="1"/>
  <c r="CO385" i="2"/>
  <c r="CA383" i="2"/>
  <c r="DF381" i="2"/>
  <c r="CO378" i="2"/>
  <c r="BO378" i="2"/>
  <c r="BK378" i="2"/>
  <c r="D378" i="2"/>
  <c r="DQ376" i="2"/>
  <c r="I375" i="2"/>
  <c r="D375" i="2" s="1"/>
  <c r="AE373" i="2"/>
  <c r="DF365" i="2"/>
  <c r="DE365" i="2"/>
  <c r="DB365" i="2" s="1"/>
  <c r="CI460" i="2"/>
  <c r="M459" i="2"/>
  <c r="D459" i="2" s="1"/>
  <c r="DP458" i="2"/>
  <c r="DM458" i="2" s="1"/>
  <c r="DP457" i="2"/>
  <c r="DM457" i="2" s="1"/>
  <c r="E454" i="2"/>
  <c r="CG453" i="2"/>
  <c r="CA453" i="2" s="1"/>
  <c r="BO453" i="2"/>
  <c r="CI452" i="2"/>
  <c r="M451" i="2"/>
  <c r="DP450" i="2"/>
  <c r="DM450" i="2" s="1"/>
  <c r="DP449" i="2"/>
  <c r="DM449" i="2" s="1"/>
  <c r="EE445" i="2"/>
  <c r="D445" i="2" s="1"/>
  <c r="CG445" i="2"/>
  <c r="CA445" i="2" s="1"/>
  <c r="BO445" i="2"/>
  <c r="EA444" i="2"/>
  <c r="CI444" i="2"/>
  <c r="M443" i="2"/>
  <c r="E443" i="2" s="1"/>
  <c r="DP442" i="2"/>
  <c r="DM442" i="2" s="1"/>
  <c r="EA441" i="2"/>
  <c r="DP441" i="2"/>
  <c r="DM441" i="2" s="1"/>
  <c r="EE437" i="2"/>
  <c r="CG437" i="2"/>
  <c r="CA437" i="2" s="1"/>
  <c r="BO437" i="2"/>
  <c r="EA436" i="2"/>
  <c r="CI436" i="2"/>
  <c r="M435" i="2"/>
  <c r="DP434" i="2"/>
  <c r="DM434" i="2" s="1"/>
  <c r="EA433" i="2"/>
  <c r="DP433" i="2"/>
  <c r="DM433" i="2" s="1"/>
  <c r="EE429" i="2"/>
  <c r="CG429" i="2"/>
  <c r="CA429" i="2" s="1"/>
  <c r="BO429" i="2"/>
  <c r="EA428" i="2"/>
  <c r="CI428" i="2"/>
  <c r="M427" i="2"/>
  <c r="D427" i="2" s="1"/>
  <c r="DP426" i="2"/>
  <c r="DM426" i="2" s="1"/>
  <c r="EA425" i="2"/>
  <c r="DP425" i="2"/>
  <c r="DM425" i="2" s="1"/>
  <c r="BK422" i="2"/>
  <c r="EE421" i="2"/>
  <c r="CG421" i="2"/>
  <c r="CA421" i="2" s="1"/>
  <c r="D421" i="2" s="1"/>
  <c r="BO421" i="2"/>
  <c r="EA420" i="2"/>
  <c r="CI420" i="2"/>
  <c r="M419" i="2"/>
  <c r="D419" i="2" s="1"/>
  <c r="DP418" i="2"/>
  <c r="DM418" i="2" s="1"/>
  <c r="EA417" i="2"/>
  <c r="DP417" i="2"/>
  <c r="DM417" i="2" s="1"/>
  <c r="BK414" i="2"/>
  <c r="EE413" i="2"/>
  <c r="CG413" i="2"/>
  <c r="CA413" i="2" s="1"/>
  <c r="BO413" i="2"/>
  <c r="EA412" i="2"/>
  <c r="CI412" i="2"/>
  <c r="M411" i="2"/>
  <c r="E411" i="2" s="1"/>
  <c r="DP410" i="2"/>
  <c r="DM410" i="2" s="1"/>
  <c r="EA409" i="2"/>
  <c r="DP409" i="2"/>
  <c r="DM409" i="2" s="1"/>
  <c r="BK406" i="2"/>
  <c r="EE405" i="2"/>
  <c r="CG405" i="2"/>
  <c r="BO405" i="2"/>
  <c r="EA404" i="2"/>
  <c r="CI404" i="2"/>
  <c r="M403" i="2"/>
  <c r="E403" i="2" s="1"/>
  <c r="DP402" i="2"/>
  <c r="DM402" i="2" s="1"/>
  <c r="EF397" i="2"/>
  <c r="EC397" i="2"/>
  <c r="EJ395" i="2"/>
  <c r="EG395" i="2"/>
  <c r="AD394" i="2"/>
  <c r="Z394" i="2" s="1"/>
  <c r="AD391" i="2"/>
  <c r="Z391" i="2" s="1"/>
  <c r="I391" i="2"/>
  <c r="DP390" i="2"/>
  <c r="DM390" i="2" s="1"/>
  <c r="DQ390" i="2"/>
  <c r="CI389" i="2"/>
  <c r="BM389" i="2"/>
  <c r="BN389" i="2"/>
  <c r="EJ388" i="2"/>
  <c r="BK388" i="2"/>
  <c r="BO388" i="2"/>
  <c r="BO385" i="2"/>
  <c r="BK385" i="2"/>
  <c r="DP378" i="2"/>
  <c r="DM378" i="2" s="1"/>
  <c r="AE368" i="2"/>
  <c r="CA373" i="2"/>
  <c r="E358" i="2"/>
  <c r="DP346" i="2"/>
  <c r="DM346" i="2" s="1"/>
  <c r="DQ346" i="2"/>
  <c r="BM339" i="2"/>
  <c r="BN339" i="2"/>
  <c r="BK398" i="2"/>
  <c r="CA389" i="2"/>
  <c r="DX387" i="2"/>
  <c r="AV385" i="2"/>
  <c r="AP384" i="2"/>
  <c r="BB382" i="2"/>
  <c r="BH379" i="2"/>
  <c r="CS375" i="2"/>
  <c r="CO375" i="2" s="1"/>
  <c r="AE375" i="2"/>
  <c r="DF374" i="2"/>
  <c r="EI373" i="2"/>
  <c r="DA373" i="2"/>
  <c r="CI373" i="2"/>
  <c r="AJ372" i="2"/>
  <c r="BK370" i="2"/>
  <c r="BN369" i="2"/>
  <c r="DQ368" i="2"/>
  <c r="CS368" i="2"/>
  <c r="CO368" i="2" s="1"/>
  <c r="BK367" i="2"/>
  <c r="AE367" i="2"/>
  <c r="DJ365" i="2"/>
  <c r="V364" i="2"/>
  <c r="D364" i="2" s="1"/>
  <c r="DJ363" i="2"/>
  <c r="CR363" i="2"/>
  <c r="CO363" i="2" s="1"/>
  <c r="BK363" i="2"/>
  <c r="AE363" i="2"/>
  <c r="CI362" i="2"/>
  <c r="R362" i="2"/>
  <c r="DU361" i="2"/>
  <c r="DQ356" i="2"/>
  <c r="DF356" i="2"/>
  <c r="DX349" i="2"/>
  <c r="DZ349" i="2"/>
  <c r="EA349" i="2"/>
  <c r="DE347" i="2"/>
  <c r="DB347" i="2" s="1"/>
  <c r="DF347" i="2"/>
  <c r="DZ346" i="2"/>
  <c r="EA346" i="2"/>
  <c r="DX346" i="2"/>
  <c r="BO339" i="2"/>
  <c r="BK339" i="2"/>
  <c r="DZ327" i="2"/>
  <c r="EA327" i="2"/>
  <c r="DX327" i="2"/>
  <c r="DP375" i="2"/>
  <c r="DM375" i="2" s="1"/>
  <c r="BK372" i="2"/>
  <c r="E372" i="2"/>
  <c r="CG371" i="2"/>
  <c r="CA371" i="2" s="1"/>
  <c r="BO371" i="2"/>
  <c r="CS370" i="2"/>
  <c r="CO370" i="2" s="1"/>
  <c r="CI370" i="2"/>
  <c r="M369" i="2"/>
  <c r="D369" i="2" s="1"/>
  <c r="DQ366" i="2"/>
  <c r="AV366" i="2"/>
  <c r="CR365" i="2"/>
  <c r="CS365" i="2"/>
  <c r="CO365" i="2" s="1"/>
  <c r="CT364" i="2"/>
  <c r="CG363" i="2"/>
  <c r="CA363" i="2" s="1"/>
  <c r="EC362" i="2"/>
  <c r="BK361" i="2"/>
  <c r="CT360" i="2"/>
  <c r="EC359" i="2"/>
  <c r="EE359" i="2"/>
  <c r="EF359" i="2"/>
  <c r="DR359" i="2"/>
  <c r="BM359" i="2"/>
  <c r="BN359" i="2"/>
  <c r="DZ358" i="2"/>
  <c r="EA358" i="2"/>
  <c r="CI357" i="2"/>
  <c r="CZ341" i="2"/>
  <c r="CW341" i="2" s="1"/>
  <c r="DA341" i="2"/>
  <c r="BN324" i="2"/>
  <c r="BM324" i="2"/>
  <c r="EF312" i="2"/>
  <c r="EE312" i="2"/>
  <c r="EC312" i="2"/>
  <c r="BN399" i="2"/>
  <c r="EA397" i="2"/>
  <c r="EE395" i="2"/>
  <c r="EI393" i="2"/>
  <c r="M392" i="2"/>
  <c r="D392" i="2" s="1"/>
  <c r="DP391" i="2"/>
  <c r="DM391" i="2" s="1"/>
  <c r="DR390" i="2"/>
  <c r="DF389" i="2"/>
  <c r="DA388" i="2"/>
  <c r="EI387" i="2"/>
  <c r="BO387" i="2"/>
  <c r="AE386" i="2"/>
  <c r="EE385" i="2"/>
  <c r="CI385" i="2"/>
  <c r="DZ384" i="2"/>
  <c r="EJ383" i="2"/>
  <c r="EF381" i="2"/>
  <c r="CA381" i="2"/>
  <c r="EI380" i="2"/>
  <c r="BN380" i="2"/>
  <c r="DX379" i="2"/>
  <c r="BN379" i="2"/>
  <c r="EE378" i="2"/>
  <c r="AV377" i="2"/>
  <c r="E377" i="2" s="1"/>
  <c r="EJ376" i="2"/>
  <c r="BN376" i="2"/>
  <c r="CG374" i="2"/>
  <c r="EG373" i="2"/>
  <c r="DG373" i="2"/>
  <c r="AP373" i="2"/>
  <c r="EJ372" i="2"/>
  <c r="DX372" i="2"/>
  <c r="CR372" i="2"/>
  <c r="CO372" i="2" s="1"/>
  <c r="D372" i="2" s="1"/>
  <c r="BB371" i="2"/>
  <c r="AJ371" i="2"/>
  <c r="D371" i="2" s="1"/>
  <c r="AE370" i="2"/>
  <c r="E370" i="2" s="1"/>
  <c r="DU367" i="2"/>
  <c r="BM366" i="2"/>
  <c r="V366" i="2"/>
  <c r="DG365" i="2"/>
  <c r="BE365" i="2"/>
  <c r="AJ364" i="2"/>
  <c r="Z364" i="2"/>
  <c r="EC363" i="2"/>
  <c r="EE363" i="2"/>
  <c r="EF363" i="2"/>
  <c r="DR363" i="2"/>
  <c r="DA363" i="2"/>
  <c r="BK362" i="2"/>
  <c r="AE362" i="2"/>
  <c r="CF361" i="2"/>
  <c r="CG361" i="2" s="1"/>
  <c r="CA361" i="2" s="1"/>
  <c r="AP361" i="2"/>
  <c r="EJ360" i="2"/>
  <c r="Z360" i="2"/>
  <c r="BK359" i="2"/>
  <c r="DP357" i="2"/>
  <c r="DM357" i="2" s="1"/>
  <c r="DQ357" i="2"/>
  <c r="DF357" i="2"/>
  <c r="EJ356" i="2"/>
  <c r="EI356" i="2"/>
  <c r="CA356" i="2"/>
  <c r="CO355" i="2"/>
  <c r="DF354" i="2"/>
  <c r="DA351" i="2"/>
  <c r="CS344" i="2"/>
  <c r="CO344" i="2" s="1"/>
  <c r="CR344" i="2"/>
  <c r="BM337" i="2"/>
  <c r="BN337" i="2"/>
  <c r="BK337" i="2"/>
  <c r="CG390" i="2"/>
  <c r="CA390" i="2" s="1"/>
  <c r="CS387" i="2"/>
  <c r="CO387" i="2" s="1"/>
  <c r="D387" i="2" s="1"/>
  <c r="DQ384" i="2"/>
  <c r="BO383" i="2"/>
  <c r="AE382" i="2"/>
  <c r="CI381" i="2"/>
  <c r="CS377" i="2"/>
  <c r="CO377" i="2" s="1"/>
  <c r="CA377" i="2"/>
  <c r="BO376" i="2"/>
  <c r="M376" i="2"/>
  <c r="CA374" i="2"/>
  <c r="EI372" i="2"/>
  <c r="BK371" i="2"/>
  <c r="CA369" i="2"/>
  <c r="BO368" i="2"/>
  <c r="M368" i="2"/>
  <c r="DF367" i="2"/>
  <c r="I365" i="2"/>
  <c r="D365" i="2" s="1"/>
  <c r="DP363" i="2"/>
  <c r="DM363" i="2" s="1"/>
  <c r="AD363" i="2"/>
  <c r="Z363" i="2" s="1"/>
  <c r="CS360" i="2"/>
  <c r="CO360" i="2" s="1"/>
  <c r="M360" i="2"/>
  <c r="D360" i="2" s="1"/>
  <c r="DU358" i="2"/>
  <c r="BO357" i="2"/>
  <c r="EG356" i="2"/>
  <c r="AD350" i="2"/>
  <c r="CG338" i="2"/>
  <c r="EA392" i="2"/>
  <c r="CS388" i="2"/>
  <c r="CO388" i="2" s="1"/>
  <c r="CG386" i="2"/>
  <c r="CA386" i="2" s="1"/>
  <c r="DG384" i="2"/>
  <c r="M384" i="2"/>
  <c r="E384" i="2" s="1"/>
  <c r="DP383" i="2"/>
  <c r="DM383" i="2" s="1"/>
  <c r="DR382" i="2"/>
  <c r="CR380" i="2"/>
  <c r="CO380" i="2" s="1"/>
  <c r="BO379" i="2"/>
  <c r="AE378" i="2"/>
  <c r="E378" i="2"/>
  <c r="CI377" i="2"/>
  <c r="DX371" i="2"/>
  <c r="CS371" i="2"/>
  <c r="CO371" i="2" s="1"/>
  <c r="AE371" i="2"/>
  <c r="E371" i="2" s="1"/>
  <c r="EF370" i="2"/>
  <c r="BN370" i="2"/>
  <c r="EA369" i="2"/>
  <c r="CR369" i="2"/>
  <c r="CO369" i="2" s="1"/>
  <c r="CZ359" i="2"/>
  <c r="CW359" i="2" s="1"/>
  <c r="DA359" i="2"/>
  <c r="DZ353" i="2"/>
  <c r="DX353" i="2"/>
  <c r="EA353" i="2"/>
  <c r="BM351" i="2"/>
  <c r="BN351" i="2"/>
  <c r="E318" i="2"/>
  <c r="EI316" i="2"/>
  <c r="EJ316" i="2"/>
  <c r="EG316" i="2"/>
  <c r="BH391" i="2"/>
  <c r="EI389" i="2"/>
  <c r="EE387" i="2"/>
  <c r="CS384" i="2"/>
  <c r="CO384" i="2" s="1"/>
  <c r="BK383" i="2"/>
  <c r="AJ383" i="2"/>
  <c r="EA382" i="2"/>
  <c r="CG382" i="2"/>
  <c r="CA382" i="2" s="1"/>
  <c r="DG380" i="2"/>
  <c r="M380" i="2"/>
  <c r="E380" i="2" s="1"/>
  <c r="DP379" i="2"/>
  <c r="DM379" i="2" s="1"/>
  <c r="DR378" i="2"/>
  <c r="BK376" i="2"/>
  <c r="EE375" i="2"/>
  <c r="CG375" i="2"/>
  <c r="CA375" i="2" s="1"/>
  <c r="BO375" i="2"/>
  <c r="EA374" i="2"/>
  <c r="CI374" i="2"/>
  <c r="M373" i="2"/>
  <c r="DP372" i="2"/>
  <c r="DM372" i="2" s="1"/>
  <c r="EA371" i="2"/>
  <c r="DP371" i="2"/>
  <c r="DM371" i="2" s="1"/>
  <c r="AV370" i="2"/>
  <c r="BK368" i="2"/>
  <c r="EC367" i="2"/>
  <c r="EF367" i="2"/>
  <c r="CR367" i="2"/>
  <c r="CO367" i="2" s="1"/>
  <c r="BN367" i="2"/>
  <c r="EF366" i="2"/>
  <c r="CA366" i="2"/>
  <c r="EG365" i="2"/>
  <c r="EJ365" i="2"/>
  <c r="DQ365" i="2"/>
  <c r="CA365" i="2"/>
  <c r="DA364" i="2"/>
  <c r="CZ364" i="2"/>
  <c r="CW364" i="2" s="1"/>
  <c r="BO364" i="2"/>
  <c r="BN364" i="2"/>
  <c r="BM364" i="2"/>
  <c r="BX363" i="2"/>
  <c r="AS363" i="2"/>
  <c r="I363" i="2"/>
  <c r="E363" i="2" s="1"/>
  <c r="CA362" i="2"/>
  <c r="DF361" i="2"/>
  <c r="CI361" i="2"/>
  <c r="Z361" i="2"/>
  <c r="BO360" i="2"/>
  <c r="BN360" i="2"/>
  <c r="BM360" i="2"/>
  <c r="DJ359" i="2"/>
  <c r="AD359" i="2"/>
  <c r="Z359" i="2" s="1"/>
  <c r="I359" i="2"/>
  <c r="AD358" i="2"/>
  <c r="Z358" i="2" s="1"/>
  <c r="I355" i="2"/>
  <c r="AD354" i="2"/>
  <c r="Z354" i="2" s="1"/>
  <c r="D354" i="2" s="1"/>
  <c r="DF352" i="2"/>
  <c r="BK351" i="2"/>
  <c r="DE336" i="2"/>
  <c r="DB336" i="2" s="1"/>
  <c r="DF336" i="2"/>
  <c r="AJ379" i="2"/>
  <c r="E379" i="2" s="1"/>
  <c r="AJ375" i="2"/>
  <c r="AE374" i="2"/>
  <c r="BN372" i="2"/>
  <c r="CG370" i="2"/>
  <c r="CA370" i="2" s="1"/>
  <c r="DA368" i="2"/>
  <c r="DP367" i="2"/>
  <c r="DM367" i="2" s="1"/>
  <c r="AJ367" i="2"/>
  <c r="AE366" i="2"/>
  <c r="BM363" i="2"/>
  <c r="EG361" i="2"/>
  <c r="EI361" i="2"/>
  <c r="EJ361" i="2"/>
  <c r="DF358" i="2"/>
  <c r="CA357" i="2"/>
  <c r="BM356" i="2"/>
  <c r="BN356" i="2"/>
  <c r="I351" i="2"/>
  <c r="CR349" i="2"/>
  <c r="CS349" i="2"/>
  <c r="DE346" i="2"/>
  <c r="DB346" i="2" s="1"/>
  <c r="DF346" i="2"/>
  <c r="BM320" i="2"/>
  <c r="BN320" i="2"/>
  <c r="BK320" i="2"/>
  <c r="CA319" i="2"/>
  <c r="DP359" i="2"/>
  <c r="DM359" i="2" s="1"/>
  <c r="BO359" i="2"/>
  <c r="CO358" i="2"/>
  <c r="EA357" i="2"/>
  <c r="M356" i="2"/>
  <c r="DP354" i="2"/>
  <c r="DM354" i="2" s="1"/>
  <c r="BO354" i="2"/>
  <c r="CT352" i="2"/>
  <c r="CS351" i="2"/>
  <c r="CO351" i="2" s="1"/>
  <c r="BO351" i="2"/>
  <c r="M351" i="2"/>
  <c r="BK350" i="2"/>
  <c r="BO350" i="2"/>
  <c r="BN349" i="2"/>
  <c r="CA346" i="2"/>
  <c r="M346" i="2"/>
  <c r="BM344" i="2"/>
  <c r="BN344" i="2"/>
  <c r="DA343" i="2"/>
  <c r="AE342" i="2"/>
  <c r="DX341" i="2"/>
  <c r="DZ341" i="2"/>
  <c r="DF341" i="2"/>
  <c r="CR341" i="2"/>
  <c r="CS341" i="2"/>
  <c r="CO341" i="2" s="1"/>
  <c r="M341" i="2"/>
  <c r="D341" i="2" s="1"/>
  <c r="DA340" i="2"/>
  <c r="M339" i="2"/>
  <c r="E339" i="2" s="1"/>
  <c r="E336" i="2"/>
  <c r="BO335" i="2"/>
  <c r="BK335" i="2"/>
  <c r="AE335" i="2"/>
  <c r="CR333" i="2"/>
  <c r="CS333" i="2"/>
  <c r="CO333" i="2" s="1"/>
  <c r="AD332" i="2"/>
  <c r="DP329" i="2"/>
  <c r="DM329" i="2" s="1"/>
  <c r="BM327" i="2"/>
  <c r="BN327" i="2"/>
  <c r="AE326" i="2"/>
  <c r="E326" i="2" s="1"/>
  <c r="I325" i="2"/>
  <c r="AE324" i="2"/>
  <c r="BK319" i="2"/>
  <c r="BO319" i="2"/>
  <c r="CA310" i="2"/>
  <c r="DR309" i="2"/>
  <c r="CG359" i="2"/>
  <c r="CA359" i="2" s="1"/>
  <c r="DX356" i="2"/>
  <c r="DZ354" i="2"/>
  <c r="DX354" i="2"/>
  <c r="CG354" i="2"/>
  <c r="CA354" i="2" s="1"/>
  <c r="BK353" i="2"/>
  <c r="AD351" i="2"/>
  <c r="Z351" i="2" s="1"/>
  <c r="DZ350" i="2"/>
  <c r="EA350" i="2"/>
  <c r="DX350" i="2"/>
  <c r="DP350" i="2"/>
  <c r="DM350" i="2" s="1"/>
  <c r="CG350" i="2"/>
  <c r="CA350" i="2" s="1"/>
  <c r="AE350" i="2"/>
  <c r="BO349" i="2"/>
  <c r="CA348" i="2"/>
  <c r="AE343" i="2"/>
  <c r="DP339" i="2"/>
  <c r="DM339" i="2" s="1"/>
  <c r="M337" i="2"/>
  <c r="D337" i="2" s="1"/>
  <c r="BM336" i="2"/>
  <c r="BN336" i="2"/>
  <c r="M335" i="2"/>
  <c r="E335" i="2" s="1"/>
  <c r="E332" i="2"/>
  <c r="CZ328" i="2"/>
  <c r="CW328" i="2" s="1"/>
  <c r="DA328" i="2"/>
  <c r="CI324" i="2"/>
  <c r="AD323" i="2"/>
  <c r="Z323" i="2" s="1"/>
  <c r="R323" i="2"/>
  <c r="CI320" i="2"/>
  <c r="CG319" i="2"/>
  <c r="CO316" i="2"/>
  <c r="I316" i="2"/>
  <c r="CG314" i="2"/>
  <c r="CA314" i="2" s="1"/>
  <c r="BM312" i="2"/>
  <c r="BN312" i="2"/>
  <c r="I311" i="2"/>
  <c r="AE310" i="2"/>
  <c r="Z307" i="2"/>
  <c r="CZ292" i="2"/>
  <c r="CW292" i="2" s="1"/>
  <c r="DA292" i="2"/>
  <c r="BK360" i="2"/>
  <c r="DP358" i="2"/>
  <c r="DM358" i="2" s="1"/>
  <c r="BO358" i="2"/>
  <c r="AJ358" i="2"/>
  <c r="AE357" i="2"/>
  <c r="BO356" i="2"/>
  <c r="DG353" i="2"/>
  <c r="AP353" i="2"/>
  <c r="M353" i="2"/>
  <c r="D353" i="2" s="1"/>
  <c r="BM352" i="2"/>
  <c r="BN352" i="2"/>
  <c r="AJ352" i="2"/>
  <c r="D352" i="2" s="1"/>
  <c r="DP351" i="2"/>
  <c r="DM351" i="2" s="1"/>
  <c r="AE351" i="2"/>
  <c r="E349" i="2"/>
  <c r="DX348" i="2"/>
  <c r="DQ348" i="2"/>
  <c r="DP347" i="2"/>
  <c r="DM347" i="2" s="1"/>
  <c r="CI347" i="2"/>
  <c r="BN347" i="2"/>
  <c r="AD347" i="2"/>
  <c r="Z347" i="2" s="1"/>
  <c r="CO346" i="2"/>
  <c r="AJ346" i="2"/>
  <c r="Z346" i="2"/>
  <c r="BN345" i="2"/>
  <c r="AY344" i="2"/>
  <c r="CA343" i="2"/>
  <c r="CA342" i="2"/>
  <c r="M342" i="2"/>
  <c r="CR340" i="2"/>
  <c r="BM340" i="2"/>
  <c r="BN340" i="2"/>
  <c r="AS339" i="2"/>
  <c r="CA338" i="2"/>
  <c r="E338" i="2"/>
  <c r="BO337" i="2"/>
  <c r="DP336" i="2"/>
  <c r="DM336" i="2" s="1"/>
  <c r="DQ336" i="2"/>
  <c r="BO336" i="2"/>
  <c r="BK336" i="2"/>
  <c r="DA335" i="2"/>
  <c r="CG335" i="2"/>
  <c r="CA335" i="2" s="1"/>
  <c r="I335" i="2"/>
  <c r="I333" i="2"/>
  <c r="D333" i="2" s="1"/>
  <c r="BM332" i="2"/>
  <c r="BN332" i="2"/>
  <c r="BM331" i="2"/>
  <c r="BN331" i="2"/>
  <c r="BK331" i="2"/>
  <c r="DF330" i="2"/>
  <c r="BO330" i="2"/>
  <c r="DA329" i="2"/>
  <c r="CA329" i="2"/>
  <c r="Z329" i="2"/>
  <c r="DA325" i="2"/>
  <c r="CO324" i="2"/>
  <c r="DZ321" i="2"/>
  <c r="EA321" i="2"/>
  <c r="DX321" i="2"/>
  <c r="I321" i="2"/>
  <c r="DA319" i="2"/>
  <c r="DP318" i="2"/>
  <c r="DM318" i="2" s="1"/>
  <c r="DE318" i="2"/>
  <c r="DB318" i="2" s="1"/>
  <c r="DF318" i="2"/>
  <c r="CZ313" i="2"/>
  <c r="CW313" i="2" s="1"/>
  <c r="DA313" i="2"/>
  <c r="CS312" i="2"/>
  <c r="CR312" i="2"/>
  <c r="AD308" i="2"/>
  <c r="Z308" i="2" s="1"/>
  <c r="CI350" i="2"/>
  <c r="EA348" i="2"/>
  <c r="DF348" i="2"/>
  <c r="D348" i="2" s="1"/>
  <c r="AJ348" i="2"/>
  <c r="CR347" i="2"/>
  <c r="BO347" i="2"/>
  <c r="I347" i="2"/>
  <c r="DA346" i="2"/>
  <c r="BN346" i="2"/>
  <c r="BO345" i="2"/>
  <c r="AE345" i="2"/>
  <c r="DF343" i="2"/>
  <c r="CO339" i="2"/>
  <c r="CR337" i="2"/>
  <c r="CS337" i="2"/>
  <c r="CO337" i="2" s="1"/>
  <c r="CO336" i="2"/>
  <c r="AJ334" i="2"/>
  <c r="D334" i="2" s="1"/>
  <c r="Z334" i="2"/>
  <c r="DP332" i="2"/>
  <c r="DM332" i="2" s="1"/>
  <c r="DQ332" i="2"/>
  <c r="DA331" i="2"/>
  <c r="I328" i="2"/>
  <c r="E328" i="2" s="1"/>
  <c r="CA327" i="2"/>
  <c r="BO324" i="2"/>
  <c r="BK324" i="2"/>
  <c r="I324" i="2"/>
  <c r="BO322" i="2"/>
  <c r="BK322" i="2"/>
  <c r="AD321" i="2"/>
  <c r="Z321" i="2" s="1"/>
  <c r="I317" i="2"/>
  <c r="DF316" i="2"/>
  <c r="DQ315" i="2"/>
  <c r="DQ314" i="2"/>
  <c r="DE314" i="2"/>
  <c r="DB314" i="2" s="1"/>
  <c r="DF314" i="2"/>
  <c r="AM313" i="2"/>
  <c r="E313" i="2"/>
  <c r="AD312" i="2"/>
  <c r="Z312" i="2" s="1"/>
  <c r="BM300" i="2"/>
  <c r="BN300" i="2"/>
  <c r="BK300" i="2"/>
  <c r="M355" i="2"/>
  <c r="D355" i="2" s="1"/>
  <c r="CO354" i="2"/>
  <c r="BO352" i="2"/>
  <c r="BM348" i="2"/>
  <c r="BN348" i="2"/>
  <c r="DX345" i="2"/>
  <c r="DZ345" i="2"/>
  <c r="CR345" i="2"/>
  <c r="CS345" i="2"/>
  <c r="DZ342" i="2"/>
  <c r="EA342" i="2"/>
  <c r="DX342" i="2"/>
  <c r="CO340" i="2"/>
  <c r="BO340" i="2"/>
  <c r="DZ334" i="2"/>
  <c r="EA334" i="2"/>
  <c r="DX334" i="2"/>
  <c r="DZ318" i="2"/>
  <c r="EA318" i="2"/>
  <c r="DX318" i="2"/>
  <c r="EG317" i="2"/>
  <c r="EI317" i="2"/>
  <c r="EJ317" i="2"/>
  <c r="DA316" i="2"/>
  <c r="CZ316" i="2"/>
  <c r="CW316" i="2" s="1"/>
  <c r="EA314" i="2"/>
  <c r="DZ314" i="2"/>
  <c r="DX314" i="2"/>
  <c r="EA310" i="2"/>
  <c r="DZ310" i="2"/>
  <c r="DX310" i="2"/>
  <c r="BM304" i="2"/>
  <c r="BN304" i="2"/>
  <c r="CS302" i="2"/>
  <c r="CR302" i="2"/>
  <c r="M357" i="2"/>
  <c r="D357" i="2" s="1"/>
  <c r="CI356" i="2"/>
  <c r="BH356" i="2"/>
  <c r="EA355" i="2"/>
  <c r="DP355" i="2"/>
  <c r="DM355" i="2" s="1"/>
  <c r="CG355" i="2"/>
  <c r="CA355" i="2" s="1"/>
  <c r="BB355" i="2"/>
  <c r="EC354" i="2"/>
  <c r="BN354" i="2"/>
  <c r="AV354" i="2"/>
  <c r="DF353" i="2"/>
  <c r="BE353" i="2"/>
  <c r="BX351" i="2"/>
  <c r="AV350" i="2"/>
  <c r="AM350" i="2"/>
  <c r="BE349" i="2"/>
  <c r="DJ347" i="2"/>
  <c r="CO347" i="2"/>
  <c r="AE347" i="2"/>
  <c r="BK346" i="2"/>
  <c r="R346" i="2"/>
  <c r="E346" i="2" s="1"/>
  <c r="E345" i="2"/>
  <c r="Z342" i="2"/>
  <c r="CA341" i="2"/>
  <c r="AY340" i="2"/>
  <c r="CA339" i="2"/>
  <c r="DF338" i="2"/>
  <c r="DX337" i="2"/>
  <c r="DZ337" i="2"/>
  <c r="DF337" i="2"/>
  <c r="CA336" i="2"/>
  <c r="DU335" i="2"/>
  <c r="DF334" i="2"/>
  <c r="BO333" i="2"/>
  <c r="BM333" i="2"/>
  <c r="BN333" i="2"/>
  <c r="DU331" i="2"/>
  <c r="Z330" i="2"/>
  <c r="E330" i="2" s="1"/>
  <c r="CR328" i="2"/>
  <c r="CG328" i="2"/>
  <c r="CA328" i="2" s="1"/>
  <c r="DG327" i="2"/>
  <c r="DF326" i="2"/>
  <c r="CA324" i="2"/>
  <c r="BK323" i="2"/>
  <c r="BM323" i="2"/>
  <c r="BN323" i="2"/>
  <c r="R315" i="2"/>
  <c r="EF311" i="2"/>
  <c r="EE311" i="2"/>
  <c r="EC311" i="2"/>
  <c r="AY310" i="2"/>
  <c r="DP302" i="2"/>
  <c r="DM302" i="2" s="1"/>
  <c r="DQ302" i="2"/>
  <c r="CS300" i="2"/>
  <c r="CR300" i="2"/>
  <c r="CS359" i="2"/>
  <c r="CO359" i="2" s="1"/>
  <c r="EE358" i="2"/>
  <c r="CI358" i="2"/>
  <c r="D358" i="2" s="1"/>
  <c r="CO357" i="2"/>
  <c r="BN357" i="2"/>
  <c r="E357" i="2"/>
  <c r="CR356" i="2"/>
  <c r="CO356" i="2" s="1"/>
  <c r="BK355" i="2"/>
  <c r="AE355" i="2"/>
  <c r="CR353" i="2"/>
  <c r="CS353" i="2"/>
  <c r="CO353" i="2" s="1"/>
  <c r="BN353" i="2"/>
  <c r="CA352" i="2"/>
  <c r="E352" i="2"/>
  <c r="Z350" i="2"/>
  <c r="D350" i="2" s="1"/>
  <c r="CO348" i="2"/>
  <c r="BO348" i="2"/>
  <c r="BK348" i="2"/>
  <c r="M348" i="2"/>
  <c r="E348" i="2"/>
  <c r="CG347" i="2"/>
  <c r="CA347" i="2" s="1"/>
  <c r="CG346" i="2"/>
  <c r="DU345" i="2"/>
  <c r="EA344" i="2"/>
  <c r="CT344" i="2"/>
  <c r="AJ344" i="2"/>
  <c r="DQ343" i="2"/>
  <c r="CR343" i="2"/>
  <c r="CO343" i="2" s="1"/>
  <c r="BO343" i="2"/>
  <c r="I343" i="2"/>
  <c r="DA342" i="2"/>
  <c r="BN342" i="2"/>
  <c r="EA341" i="2"/>
  <c r="BO341" i="2"/>
  <c r="AE341" i="2"/>
  <c r="CA340" i="2"/>
  <c r="DF339" i="2"/>
  <c r="DZ338" i="2"/>
  <c r="EA338" i="2"/>
  <c r="DX338" i="2"/>
  <c r="DA336" i="2"/>
  <c r="BN335" i="2"/>
  <c r="E334" i="2"/>
  <c r="BK333" i="2"/>
  <c r="DA332" i="2"/>
  <c r="AM332" i="2"/>
  <c r="Z332" i="2"/>
  <c r="AD330" i="2"/>
  <c r="DP327" i="2"/>
  <c r="DM327" i="2" s="1"/>
  <c r="CI327" i="2"/>
  <c r="DP326" i="2"/>
  <c r="DM326" i="2" s="1"/>
  <c r="DP325" i="2"/>
  <c r="DM325" i="2" s="1"/>
  <c r="BO325" i="2"/>
  <c r="AE325" i="2"/>
  <c r="E325" i="2" s="1"/>
  <c r="CF323" i="2"/>
  <c r="AE321" i="2"/>
  <c r="CA320" i="2"/>
  <c r="DP319" i="2"/>
  <c r="DM319" i="2" s="1"/>
  <c r="EJ310" i="2"/>
  <c r="EI310" i="2"/>
  <c r="EG310" i="2"/>
  <c r="EE303" i="2"/>
  <c r="EF303" i="2"/>
  <c r="EC303" i="2"/>
  <c r="DA300" i="2"/>
  <c r="CZ300" i="2"/>
  <c r="CW300" i="2" s="1"/>
  <c r="BO299" i="2"/>
  <c r="BO294" i="2"/>
  <c r="BK284" i="2"/>
  <c r="BM284" i="2"/>
  <c r="BN284" i="2"/>
  <c r="BO283" i="2"/>
  <c r="E264" i="2"/>
  <c r="DP257" i="2"/>
  <c r="DM257" i="2" s="1"/>
  <c r="DQ257" i="2"/>
  <c r="BO346" i="2"/>
  <c r="BO342" i="2"/>
  <c r="BO338" i="2"/>
  <c r="D338" i="2" s="1"/>
  <c r="CS335" i="2"/>
  <c r="CO335" i="2" s="1"/>
  <c r="EF334" i="2"/>
  <c r="BO334" i="2"/>
  <c r="EJ332" i="2"/>
  <c r="BB331" i="2"/>
  <c r="BH328" i="2"/>
  <c r="DA327" i="2"/>
  <c r="EA326" i="2"/>
  <c r="BN326" i="2"/>
  <c r="AP325" i="2"/>
  <c r="DP324" i="2"/>
  <c r="DM324" i="2" s="1"/>
  <c r="CT322" i="2"/>
  <c r="DG321" i="2"/>
  <c r="EF320" i="2"/>
  <c r="EC320" i="2"/>
  <c r="BO318" i="2"/>
  <c r="DQ317" i="2"/>
  <c r="R317" i="2"/>
  <c r="DU316" i="2"/>
  <c r="R316" i="2"/>
  <c r="EJ314" i="2"/>
  <c r="EI314" i="2"/>
  <c r="DG314" i="2"/>
  <c r="DR312" i="2"/>
  <c r="CS308" i="2"/>
  <c r="BB308" i="2"/>
  <c r="CS306" i="2"/>
  <c r="CR306" i="2"/>
  <c r="BM303" i="2"/>
  <c r="BN303" i="2"/>
  <c r="BO302" i="2"/>
  <c r="Z302" i="2"/>
  <c r="EF300" i="2"/>
  <c r="EE300" i="2"/>
  <c r="DR300" i="2"/>
  <c r="Z299" i="2"/>
  <c r="DX295" i="2"/>
  <c r="AS294" i="2"/>
  <c r="AV292" i="2"/>
  <c r="M291" i="2"/>
  <c r="BM288" i="2"/>
  <c r="BN288" i="2"/>
  <c r="DZ284" i="2"/>
  <c r="EA284" i="2"/>
  <c r="I284" i="2"/>
  <c r="BO278" i="2"/>
  <c r="BK278" i="2"/>
  <c r="DF335" i="2"/>
  <c r="EE334" i="2"/>
  <c r="EI332" i="2"/>
  <c r="BK332" i="2"/>
  <c r="EC331" i="2"/>
  <c r="EG330" i="2"/>
  <c r="AV330" i="2"/>
  <c r="EJ329" i="2"/>
  <c r="BO329" i="2"/>
  <c r="AP329" i="2"/>
  <c r="EC328" i="2"/>
  <c r="BK327" i="2"/>
  <c r="BB327" i="2"/>
  <c r="DZ326" i="2"/>
  <c r="EG324" i="2"/>
  <c r="EC323" i="2"/>
  <c r="CG323" i="2"/>
  <c r="CA323" i="2" s="1"/>
  <c r="CS322" i="2"/>
  <c r="CO322" i="2" s="1"/>
  <c r="CA322" i="2"/>
  <c r="CS321" i="2"/>
  <c r="CO321" i="2" s="1"/>
  <c r="AY321" i="2"/>
  <c r="DX320" i="2"/>
  <c r="EF318" i="2"/>
  <c r="BN318" i="2"/>
  <c r="D318" i="2" s="1"/>
  <c r="BH317" i="2"/>
  <c r="M317" i="2"/>
  <c r="EG314" i="2"/>
  <c r="V314" i="2"/>
  <c r="I314" i="2"/>
  <c r="DX313" i="2"/>
  <c r="DP313" i="2"/>
  <c r="DM313" i="2" s="1"/>
  <c r="BN313" i="2"/>
  <c r="DP312" i="2"/>
  <c r="DM312" i="2" s="1"/>
  <c r="DA312" i="2"/>
  <c r="BK312" i="2"/>
  <c r="BK311" i="2"/>
  <c r="EC308" i="2"/>
  <c r="DR308" i="2"/>
  <c r="CG308" i="2"/>
  <c r="CA308" i="2" s="1"/>
  <c r="BO308" i="2"/>
  <c r="EC307" i="2"/>
  <c r="BK307" i="2"/>
  <c r="DZ304" i="2"/>
  <c r="EA304" i="2"/>
  <c r="BE304" i="2"/>
  <c r="E304" i="2" s="1"/>
  <c r="BK303" i="2"/>
  <c r="DJ302" i="2"/>
  <c r="BM302" i="2"/>
  <c r="BN302" i="2"/>
  <c r="BH301" i="2"/>
  <c r="EC300" i="2"/>
  <c r="DP300" i="2"/>
  <c r="DM300" i="2" s="1"/>
  <c r="CS298" i="2"/>
  <c r="CR298" i="2"/>
  <c r="DF297" i="2"/>
  <c r="CR296" i="2"/>
  <c r="CS296" i="2"/>
  <c r="CO296" i="2" s="1"/>
  <c r="BB296" i="2"/>
  <c r="CI295" i="2"/>
  <c r="Z295" i="2"/>
  <c r="DJ294" i="2"/>
  <c r="DE275" i="2"/>
  <c r="DB275" i="2" s="1"/>
  <c r="DF275" i="2"/>
  <c r="CA330" i="2"/>
  <c r="BM325" i="2"/>
  <c r="BN325" i="2"/>
  <c r="DF323" i="2"/>
  <c r="Z322" i="2"/>
  <c r="EA320" i="2"/>
  <c r="CS320" i="2"/>
  <c r="CO320" i="2" s="1"/>
  <c r="CI319" i="2"/>
  <c r="EE318" i="2"/>
  <c r="CS317" i="2"/>
  <c r="CR317" i="2"/>
  <c r="CO315" i="2"/>
  <c r="EF314" i="2"/>
  <c r="BO314" i="2"/>
  <c r="AJ314" i="2"/>
  <c r="Z314" i="2"/>
  <c r="EA313" i="2"/>
  <c r="BO313" i="2"/>
  <c r="AD313" i="2"/>
  <c r="Z313" i="2" s="1"/>
  <c r="D313" i="2" s="1"/>
  <c r="B313" i="2" s="1"/>
  <c r="EA312" i="2"/>
  <c r="DF312" i="2"/>
  <c r="EA311" i="2"/>
  <c r="CG311" i="2"/>
  <c r="CS310" i="2"/>
  <c r="CR310" i="2"/>
  <c r="V310" i="2"/>
  <c r="I310" i="2"/>
  <c r="DX309" i="2"/>
  <c r="DP309" i="2"/>
  <c r="DM309" i="2" s="1"/>
  <c r="BN309" i="2"/>
  <c r="DP308" i="2"/>
  <c r="DM308" i="2" s="1"/>
  <c r="BK308" i="2"/>
  <c r="DA307" i="2"/>
  <c r="CG307" i="2"/>
  <c r="CA307" i="2" s="1"/>
  <c r="DJ306" i="2"/>
  <c r="AS306" i="2"/>
  <c r="BO305" i="2"/>
  <c r="EA303" i="2"/>
  <c r="DQ303" i="2"/>
  <c r="CG303" i="2"/>
  <c r="AE303" i="2"/>
  <c r="AS302" i="2"/>
  <c r="M300" i="2"/>
  <c r="EE299" i="2"/>
  <c r="BK299" i="2"/>
  <c r="AE298" i="2"/>
  <c r="DA297" i="2"/>
  <c r="BN297" i="2"/>
  <c r="AD297" i="2"/>
  <c r="Z297" i="2" s="1"/>
  <c r="BO296" i="2"/>
  <c r="AD295" i="2"/>
  <c r="DE293" i="2"/>
  <c r="DB293" i="2" s="1"/>
  <c r="BO293" i="2"/>
  <c r="BK293" i="2"/>
  <c r="D293" i="2" s="1"/>
  <c r="BE292" i="2"/>
  <c r="CT291" i="2"/>
  <c r="V291" i="2"/>
  <c r="BK288" i="2"/>
  <c r="DJ286" i="2"/>
  <c r="Z286" i="2"/>
  <c r="CZ284" i="2"/>
  <c r="CW284" i="2" s="1"/>
  <c r="DA284" i="2"/>
  <c r="AD284" i="2"/>
  <c r="Z284" i="2" s="1"/>
  <c r="DZ282" i="2"/>
  <c r="EA282" i="2"/>
  <c r="DX282" i="2"/>
  <c r="BM282" i="2"/>
  <c r="BN282" i="2"/>
  <c r="DE281" i="2"/>
  <c r="DB281" i="2" s="1"/>
  <c r="DF281" i="2"/>
  <c r="CZ278" i="2"/>
  <c r="CW278" i="2" s="1"/>
  <c r="DA278" i="2"/>
  <c r="Z276" i="2"/>
  <c r="DP269" i="2"/>
  <c r="DM269" i="2" s="1"/>
  <c r="DQ269" i="2"/>
  <c r="AE331" i="2"/>
  <c r="D331" i="2" s="1"/>
  <c r="CI330" i="2"/>
  <c r="BK330" i="2"/>
  <c r="CS326" i="2"/>
  <c r="CO326" i="2" s="1"/>
  <c r="CA326" i="2"/>
  <c r="EI325" i="2"/>
  <c r="DZ325" i="2"/>
  <c r="EA323" i="2"/>
  <c r="DQ323" i="2"/>
  <c r="CS323" i="2"/>
  <c r="CO323" i="2" s="1"/>
  <c r="EJ322" i="2"/>
  <c r="EG322" i="2"/>
  <c r="BM314" i="2"/>
  <c r="BN314" i="2"/>
  <c r="CA311" i="2"/>
  <c r="AE311" i="2"/>
  <c r="AJ310" i="2"/>
  <c r="Z310" i="2"/>
  <c r="EA309" i="2"/>
  <c r="BO309" i="2"/>
  <c r="EA308" i="2"/>
  <c r="EA307" i="2"/>
  <c r="DQ307" i="2"/>
  <c r="AE307" i="2"/>
  <c r="DA306" i="2"/>
  <c r="CR304" i="2"/>
  <c r="CS304" i="2"/>
  <c r="CO304" i="2" s="1"/>
  <c r="CA303" i="2"/>
  <c r="M302" i="2"/>
  <c r="E302" i="2" s="1"/>
  <c r="DA299" i="2"/>
  <c r="CG299" i="2"/>
  <c r="CA299" i="2" s="1"/>
  <c r="BO297" i="2"/>
  <c r="BK296" i="2"/>
  <c r="CA294" i="2"/>
  <c r="EE291" i="2"/>
  <c r="EF291" i="2"/>
  <c r="EC291" i="2"/>
  <c r="EF288" i="2"/>
  <c r="EE288" i="2"/>
  <c r="EC288" i="2"/>
  <c r="Z287" i="2"/>
  <c r="D287" i="2" s="1"/>
  <c r="AD285" i="2"/>
  <c r="Z285" i="2" s="1"/>
  <c r="I285" i="2"/>
  <c r="DA273" i="2"/>
  <c r="CZ273" i="2"/>
  <c r="CW273" i="2" s="1"/>
  <c r="EF352" i="2"/>
  <c r="EJ350" i="2"/>
  <c r="EF348" i="2"/>
  <c r="EJ346" i="2"/>
  <c r="EF344" i="2"/>
  <c r="EJ342" i="2"/>
  <c r="EF340" i="2"/>
  <c r="EJ338" i="2"/>
  <c r="E337" i="2"/>
  <c r="EF336" i="2"/>
  <c r="EJ334" i="2"/>
  <c r="EF332" i="2"/>
  <c r="BO328" i="2"/>
  <c r="AE327" i="2"/>
  <c r="D327" i="2" s="1"/>
  <c r="CI326" i="2"/>
  <c r="CR325" i="2"/>
  <c r="CO325" i="2" s="1"/>
  <c r="BK325" i="2"/>
  <c r="EF322" i="2"/>
  <c r="BO321" i="2"/>
  <c r="DP320" i="2"/>
  <c r="DM320" i="2" s="1"/>
  <c r="AE319" i="2"/>
  <c r="I319" i="2"/>
  <c r="E319" i="2" s="1"/>
  <c r="DJ318" i="2"/>
  <c r="CA318" i="2"/>
  <c r="DX316" i="2"/>
  <c r="DP316" i="2"/>
  <c r="DM316" i="2" s="1"/>
  <c r="BN316" i="2"/>
  <c r="AV316" i="2"/>
  <c r="V316" i="2"/>
  <c r="EF315" i="2"/>
  <c r="DA315" i="2"/>
  <c r="BO315" i="2"/>
  <c r="M315" i="2"/>
  <c r="EC314" i="2"/>
  <c r="AS314" i="2"/>
  <c r="BM310" i="2"/>
  <c r="BN310" i="2"/>
  <c r="BO304" i="2"/>
  <c r="DX303" i="2"/>
  <c r="CT303" i="2"/>
  <c r="V303" i="2"/>
  <c r="DZ302" i="2"/>
  <c r="EA302" i="2"/>
  <c r="CA302" i="2"/>
  <c r="AD301" i="2"/>
  <c r="Z301" i="2" s="1"/>
  <c r="E301" i="2" s="1"/>
  <c r="BE300" i="2"/>
  <c r="AD300" i="2"/>
  <c r="Z300" i="2" s="1"/>
  <c r="EC299" i="2"/>
  <c r="AE299" i="2"/>
  <c r="M299" i="2"/>
  <c r="D299" i="2" s="1"/>
  <c r="DA296" i="2"/>
  <c r="E296" i="2"/>
  <c r="Z294" i="2"/>
  <c r="DZ292" i="2"/>
  <c r="EA292" i="2"/>
  <c r="BN292" i="2"/>
  <c r="DP291" i="2"/>
  <c r="DM291" i="2" s="1"/>
  <c r="Z291" i="2"/>
  <c r="DZ287" i="2"/>
  <c r="EA287" i="2"/>
  <c r="DX287" i="2"/>
  <c r="BO286" i="2"/>
  <c r="BO277" i="2"/>
  <c r="CG331" i="2"/>
  <c r="CA331" i="2" s="1"/>
  <c r="DG329" i="2"/>
  <c r="M329" i="2"/>
  <c r="D329" i="2" s="1"/>
  <c r="DP328" i="2"/>
  <c r="DM328" i="2" s="1"/>
  <c r="CS328" i="2"/>
  <c r="CO328" i="2" s="1"/>
  <c r="DR327" i="2"/>
  <c r="DG325" i="2"/>
  <c r="DA322" i="2"/>
  <c r="EI321" i="2"/>
  <c r="M321" i="2"/>
  <c r="DG319" i="2"/>
  <c r="CR319" i="2"/>
  <c r="CO319" i="2" s="1"/>
  <c r="CS318" i="2"/>
  <c r="CO318" i="2" s="1"/>
  <c r="CI318" i="2"/>
  <c r="DA317" i="2"/>
  <c r="CF317" i="2"/>
  <c r="CG317" i="2" s="1"/>
  <c r="CA317" i="2" s="1"/>
  <c r="V317" i="2"/>
  <c r="EA316" i="2"/>
  <c r="EE315" i="2"/>
  <c r="CG315" i="2"/>
  <c r="CA315" i="2" s="1"/>
  <c r="M314" i="2"/>
  <c r="BE312" i="2"/>
  <c r="M312" i="2"/>
  <c r="DF311" i="2"/>
  <c r="CO311" i="2"/>
  <c r="CI311" i="2"/>
  <c r="V311" i="2"/>
  <c r="E311" i="2" s="1"/>
  <c r="DA310" i="2"/>
  <c r="AS310" i="2"/>
  <c r="BK309" i="2"/>
  <c r="AV308" i="2"/>
  <c r="DX307" i="2"/>
  <c r="V307" i="2"/>
  <c r="D307" i="2" s="1"/>
  <c r="EJ306" i="2"/>
  <c r="EI306" i="2"/>
  <c r="CA306" i="2"/>
  <c r="V306" i="2"/>
  <c r="I306" i="2"/>
  <c r="E306" i="2" s="1"/>
  <c r="M305" i="2"/>
  <c r="EE304" i="2"/>
  <c r="BK304" i="2"/>
  <c r="CO303" i="2"/>
  <c r="I303" i="2"/>
  <c r="E303" i="2" s="1"/>
  <c r="I300" i="2"/>
  <c r="CT299" i="2"/>
  <c r="DG298" i="2"/>
  <c r="AP298" i="2"/>
  <c r="BK297" i="2"/>
  <c r="M297" i="2"/>
  <c r="D297" i="2" s="1"/>
  <c r="CI296" i="2"/>
  <c r="BK295" i="2"/>
  <c r="CR292" i="2"/>
  <c r="CS292" i="2"/>
  <c r="M292" i="2"/>
  <c r="AE289" i="2"/>
  <c r="BM279" i="2"/>
  <c r="BN279" i="2"/>
  <c r="EG275" i="2"/>
  <c r="EJ275" i="2"/>
  <c r="EI275" i="2"/>
  <c r="AD275" i="2"/>
  <c r="Z275" i="2" s="1"/>
  <c r="DF270" i="2"/>
  <c r="DE270" i="2"/>
  <c r="DB270" i="2" s="1"/>
  <c r="BK328" i="2"/>
  <c r="AJ328" i="2"/>
  <c r="CG327" i="2"/>
  <c r="AE323" i="2"/>
  <c r="BO320" i="2"/>
  <c r="M320" i="2"/>
  <c r="E320" i="2" s="1"/>
  <c r="Z317" i="2"/>
  <c r="AJ316" i="2"/>
  <c r="AJ312" i="2"/>
  <c r="M310" i="2"/>
  <c r="CR308" i="2"/>
  <c r="M308" i="2"/>
  <c r="E308" i="2" s="1"/>
  <c r="Z303" i="2"/>
  <c r="DX301" i="2"/>
  <c r="DP301" i="2"/>
  <c r="DM301" i="2" s="1"/>
  <c r="BO301" i="2"/>
  <c r="BK301" i="2"/>
  <c r="DZ299" i="2"/>
  <c r="EA299" i="2"/>
  <c r="EJ298" i="2"/>
  <c r="EI298" i="2"/>
  <c r="CA298" i="2"/>
  <c r="V298" i="2"/>
  <c r="I298" i="2"/>
  <c r="DR296" i="2"/>
  <c r="EA295" i="2"/>
  <c r="AE295" i="2"/>
  <c r="BK292" i="2"/>
  <c r="BM291" i="2"/>
  <c r="BN291" i="2"/>
  <c r="DZ290" i="2"/>
  <c r="EA290" i="2"/>
  <c r="DX290" i="2"/>
  <c r="DF290" i="2"/>
  <c r="CS290" i="2"/>
  <c r="CR290" i="2"/>
  <c r="BO290" i="2"/>
  <c r="E287" i="2"/>
  <c r="Z280" i="2"/>
  <c r="CA291" i="2"/>
  <c r="BH289" i="2"/>
  <c r="DR288" i="2"/>
  <c r="BO287" i="2"/>
  <c r="CA286" i="2"/>
  <c r="BK286" i="2"/>
  <c r="BO285" i="2"/>
  <c r="M285" i="2"/>
  <c r="AV283" i="2"/>
  <c r="BK280" i="2"/>
  <c r="CG278" i="2"/>
  <c r="CA278" i="2" s="1"/>
  <c r="AE278" i="2"/>
  <c r="CO277" i="2"/>
  <c r="BM277" i="2"/>
  <c r="BN277" i="2"/>
  <c r="AV274" i="2"/>
  <c r="DG272" i="2"/>
  <c r="CA272" i="2"/>
  <c r="DQ270" i="2"/>
  <c r="V270" i="2"/>
  <c r="Z269" i="2"/>
  <c r="DE268" i="2"/>
  <c r="DB268" i="2" s="1"/>
  <c r="DF268" i="2"/>
  <c r="AE267" i="2"/>
  <c r="CA262" i="2"/>
  <c r="DF260" i="2"/>
  <c r="DE259" i="2"/>
  <c r="DB259" i="2" s="1"/>
  <c r="DF259" i="2"/>
  <c r="BM240" i="2"/>
  <c r="BN240" i="2"/>
  <c r="BK240" i="2"/>
  <c r="DX324" i="2"/>
  <c r="AV322" i="2"/>
  <c r="D322" i="2" s="1"/>
  <c r="AP321" i="2"/>
  <c r="BB319" i="2"/>
  <c r="BH316" i="2"/>
  <c r="CS313" i="2"/>
  <c r="CO313" i="2" s="1"/>
  <c r="DX312" i="2"/>
  <c r="AE312" i="2"/>
  <c r="CI310" i="2"/>
  <c r="AJ309" i="2"/>
  <c r="E309" i="2" s="1"/>
  <c r="BN306" i="2"/>
  <c r="CS305" i="2"/>
  <c r="CO305" i="2" s="1"/>
  <c r="DX304" i="2"/>
  <c r="AE304" i="2"/>
  <c r="D304" i="2" s="1"/>
  <c r="EI302" i="2"/>
  <c r="CI302" i="2"/>
  <c r="AJ301" i="2"/>
  <c r="BN298" i="2"/>
  <c r="CS297" i="2"/>
  <c r="CO297" i="2" s="1"/>
  <c r="DX296" i="2"/>
  <c r="AE296" i="2"/>
  <c r="D296" i="2" s="1"/>
  <c r="EF295" i="2"/>
  <c r="BN295" i="2"/>
  <c r="EI294" i="2"/>
  <c r="EA294" i="2"/>
  <c r="CR294" i="2"/>
  <c r="CO294" i="2" s="1"/>
  <c r="CI294" i="2"/>
  <c r="AJ293" i="2"/>
  <c r="BN290" i="2"/>
  <c r="CS289" i="2"/>
  <c r="CO289" i="2" s="1"/>
  <c r="DX288" i="2"/>
  <c r="CS288" i="2"/>
  <c r="CO288" i="2" s="1"/>
  <c r="AE288" i="2"/>
  <c r="D288" i="2" s="1"/>
  <c r="E288" i="2"/>
  <c r="EF287" i="2"/>
  <c r="BN287" i="2"/>
  <c r="EA286" i="2"/>
  <c r="CR286" i="2"/>
  <c r="CO286" i="2" s="1"/>
  <c r="CI286" i="2"/>
  <c r="BE283" i="2"/>
  <c r="BK282" i="2"/>
  <c r="D282" i="2" s="1"/>
  <c r="EG281" i="2"/>
  <c r="EJ281" i="2"/>
  <c r="DQ281" i="2"/>
  <c r="CI281" i="2"/>
  <c r="BX281" i="2"/>
  <c r="DR280" i="2"/>
  <c r="CO280" i="2"/>
  <c r="CG280" i="2"/>
  <c r="CA280" i="2" s="1"/>
  <c r="EC277" i="2"/>
  <c r="DP277" i="2"/>
  <c r="DM277" i="2" s="1"/>
  <c r="DA276" i="2"/>
  <c r="AS276" i="2"/>
  <c r="BK275" i="2"/>
  <c r="BO275" i="2"/>
  <c r="R275" i="2"/>
  <c r="I275" i="2"/>
  <c r="DF274" i="2"/>
  <c r="CO274" i="2"/>
  <c r="DP273" i="2"/>
  <c r="DM273" i="2" s="1"/>
  <c r="CI273" i="2"/>
  <c r="BN271" i="2"/>
  <c r="DX270" i="2"/>
  <c r="DX268" i="2"/>
  <c r="EA268" i="2"/>
  <c r="BK267" i="2"/>
  <c r="BM267" i="2"/>
  <c r="BN267" i="2"/>
  <c r="CO307" i="2"/>
  <c r="CI307" i="2"/>
  <c r="M306" i="2"/>
  <c r="DP305" i="2"/>
  <c r="DM305" i="2" s="1"/>
  <c r="DP304" i="2"/>
  <c r="DM304" i="2" s="1"/>
  <c r="CG300" i="2"/>
  <c r="CA300" i="2" s="1"/>
  <c r="BO300" i="2"/>
  <c r="CO299" i="2"/>
  <c r="CI299" i="2"/>
  <c r="M298" i="2"/>
  <c r="DP297" i="2"/>
  <c r="DM297" i="2" s="1"/>
  <c r="EA296" i="2"/>
  <c r="DP296" i="2"/>
  <c r="DM296" i="2" s="1"/>
  <c r="E293" i="2"/>
  <c r="EE292" i="2"/>
  <c r="CG292" i="2"/>
  <c r="CA292" i="2" s="1"/>
  <c r="BO292" i="2"/>
  <c r="EA291" i="2"/>
  <c r="CO291" i="2"/>
  <c r="CI291" i="2"/>
  <c r="M290" i="2"/>
  <c r="E290" i="2" s="1"/>
  <c r="DP289" i="2"/>
  <c r="DM289" i="2" s="1"/>
  <c r="EA288" i="2"/>
  <c r="DP288" i="2"/>
  <c r="DM288" i="2" s="1"/>
  <c r="AV287" i="2"/>
  <c r="BK285" i="2"/>
  <c r="EE284" i="2"/>
  <c r="CG284" i="2"/>
  <c r="CA284" i="2" s="1"/>
  <c r="BO284" i="2"/>
  <c r="DX283" i="2"/>
  <c r="CG283" i="2"/>
  <c r="CA283" i="2" s="1"/>
  <c r="CT282" i="2"/>
  <c r="CA282" i="2"/>
  <c r="DA281" i="2"/>
  <c r="CR281" i="2"/>
  <c r="CO281" i="2" s="1"/>
  <c r="BN281" i="2"/>
  <c r="AD281" i="2"/>
  <c r="Z281" i="2" s="1"/>
  <c r="DX279" i="2"/>
  <c r="DQ279" i="2"/>
  <c r="DE279" i="2"/>
  <c r="DB279" i="2" s="1"/>
  <c r="DF278" i="2"/>
  <c r="DX277" i="2"/>
  <c r="CS275" i="2"/>
  <c r="CR275" i="2"/>
  <c r="EF274" i="2"/>
  <c r="EE274" i="2"/>
  <c r="EC274" i="2"/>
  <c r="EA272" i="2"/>
  <c r="DZ272" i="2"/>
  <c r="DZ270" i="2"/>
  <c r="EA270" i="2"/>
  <c r="CG270" i="2"/>
  <c r="CA270" i="2" s="1"/>
  <c r="E269" i="2"/>
  <c r="DF267" i="2"/>
  <c r="DE267" i="2"/>
  <c r="DB267" i="2" s="1"/>
  <c r="BN261" i="2"/>
  <c r="BM261" i="2"/>
  <c r="Z256" i="2"/>
  <c r="D256" i="2" s="1"/>
  <c r="DE248" i="2"/>
  <c r="DB248" i="2" s="1"/>
  <c r="DF248" i="2"/>
  <c r="DF247" i="2"/>
  <c r="DE247" i="2"/>
  <c r="DB247" i="2" s="1"/>
  <c r="BM247" i="2"/>
  <c r="BK247" i="2"/>
  <c r="BN247" i="2"/>
  <c r="CZ240" i="2"/>
  <c r="CW240" i="2" s="1"/>
  <c r="DA240" i="2"/>
  <c r="E239" i="2"/>
  <c r="BN235" i="2"/>
  <c r="BM235" i="2"/>
  <c r="CG295" i="2"/>
  <c r="CA295" i="2" s="1"/>
  <c r="DX293" i="2"/>
  <c r="AJ292" i="2"/>
  <c r="AE291" i="2"/>
  <c r="BN289" i="2"/>
  <c r="DQ286" i="2"/>
  <c r="DX285" i="2"/>
  <c r="AJ284" i="2"/>
  <c r="BO281" i="2"/>
  <c r="I281" i="2"/>
  <c r="DX280" i="2"/>
  <c r="DP280" i="2"/>
  <c r="DM280" i="2" s="1"/>
  <c r="EJ279" i="2"/>
  <c r="DZ279" i="2"/>
  <c r="CA279" i="2"/>
  <c r="AD278" i="2"/>
  <c r="Z278" i="2" s="1"/>
  <c r="DZ277" i="2"/>
  <c r="EA277" i="2"/>
  <c r="EJ276" i="2"/>
  <c r="EI276" i="2"/>
  <c r="EG276" i="2"/>
  <c r="DQ276" i="2"/>
  <c r="DE276" i="2"/>
  <c r="DB276" i="2" s="1"/>
  <c r="DF276" i="2"/>
  <c r="CZ275" i="2"/>
  <c r="CW275" i="2" s="1"/>
  <c r="DA275" i="2"/>
  <c r="R274" i="2"/>
  <c r="E274" i="2" s="1"/>
  <c r="BM273" i="2"/>
  <c r="DX272" i="2"/>
  <c r="DF272" i="2"/>
  <c r="R270" i="2"/>
  <c r="BO269" i="2"/>
  <c r="AE268" i="2"/>
  <c r="E268" i="2" s="1"/>
  <c r="E266" i="2"/>
  <c r="BM265" i="2"/>
  <c r="BN265" i="2"/>
  <c r="BK265" i="2"/>
  <c r="AE263" i="2"/>
  <c r="BM262" i="2"/>
  <c r="BN262" i="2"/>
  <c r="CA259" i="2"/>
  <c r="BM255" i="2"/>
  <c r="BN255" i="2"/>
  <c r="CA290" i="2"/>
  <c r="BO289" i="2"/>
  <c r="M289" i="2"/>
  <c r="D289" i="2" s="1"/>
  <c r="CA287" i="2"/>
  <c r="EA285" i="2"/>
  <c r="DZ280" i="2"/>
  <c r="EA280" i="2"/>
  <c r="AP277" i="2"/>
  <c r="CA276" i="2"/>
  <c r="CA275" i="2"/>
  <c r="DA274" i="2"/>
  <c r="M274" i="2"/>
  <c r="CS273" i="2"/>
  <c r="CO273" i="2" s="1"/>
  <c r="CR273" i="2"/>
  <c r="CS272" i="2"/>
  <c r="CO272" i="2" s="1"/>
  <c r="BN272" i="2"/>
  <c r="BM272" i="2"/>
  <c r="V271" i="2"/>
  <c r="CS269" i="2"/>
  <c r="CO269" i="2" s="1"/>
  <c r="EJ268" i="2"/>
  <c r="EI268" i="2"/>
  <c r="CZ267" i="2"/>
  <c r="CW267" i="2" s="1"/>
  <c r="DA267" i="2"/>
  <c r="CA267" i="2"/>
  <c r="DE258" i="2"/>
  <c r="DB258" i="2" s="1"/>
  <c r="DF258" i="2"/>
  <c r="CO258" i="2"/>
  <c r="DE256" i="2"/>
  <c r="DB256" i="2" s="1"/>
  <c r="DF256" i="2"/>
  <c r="BM236" i="2"/>
  <c r="BN236" i="2"/>
  <c r="BK236" i="2"/>
  <c r="BO316" i="2"/>
  <c r="AE315" i="2"/>
  <c r="CI314" i="2"/>
  <c r="AJ313" i="2"/>
  <c r="CS309" i="2"/>
  <c r="CO309" i="2" s="1"/>
  <c r="DX308" i="2"/>
  <c r="AE308" i="2"/>
  <c r="CI306" i="2"/>
  <c r="AJ305" i="2"/>
  <c r="CS301" i="2"/>
  <c r="CO301" i="2" s="1"/>
  <c r="DX300" i="2"/>
  <c r="AE300" i="2"/>
  <c r="CI298" i="2"/>
  <c r="AJ297" i="2"/>
  <c r="BN294" i="2"/>
  <c r="CS293" i="2"/>
  <c r="CO293" i="2" s="1"/>
  <c r="DX292" i="2"/>
  <c r="AE292" i="2"/>
  <c r="EI290" i="2"/>
  <c r="CI290" i="2"/>
  <c r="AJ289" i="2"/>
  <c r="BN286" i="2"/>
  <c r="CS285" i="2"/>
  <c r="CO285" i="2" s="1"/>
  <c r="DX284" i="2"/>
  <c r="AE284" i="2"/>
  <c r="EE283" i="2"/>
  <c r="CI283" i="2"/>
  <c r="AE283" i="2"/>
  <c r="E283" i="2" s="1"/>
  <c r="EI282" i="2"/>
  <c r="BK281" i="2"/>
  <c r="CI280" i="2"/>
  <c r="BN280" i="2"/>
  <c r="I280" i="2"/>
  <c r="D280" i="2" s="1"/>
  <c r="EG279" i="2"/>
  <c r="I279" i="2"/>
  <c r="CR278" i="2"/>
  <c r="CS278" i="2"/>
  <c r="BM278" i="2"/>
  <c r="I278" i="2"/>
  <c r="DU276" i="2"/>
  <c r="V276" i="2"/>
  <c r="E276" i="2" s="1"/>
  <c r="AM275" i="2"/>
  <c r="BO273" i="2"/>
  <c r="BK273" i="2"/>
  <c r="Z273" i="2"/>
  <c r="BK272" i="2"/>
  <c r="DA271" i="2"/>
  <c r="Z271" i="2"/>
  <c r="EG270" i="2"/>
  <c r="EI270" i="2"/>
  <c r="EJ270" i="2"/>
  <c r="EG268" i="2"/>
  <c r="BO268" i="2"/>
  <c r="BK268" i="2"/>
  <c r="AD265" i="2"/>
  <c r="Z265" i="2" s="1"/>
  <c r="BK262" i="2"/>
  <c r="CZ261" i="2"/>
  <c r="CW261" i="2" s="1"/>
  <c r="DA261" i="2"/>
  <c r="CG260" i="2"/>
  <c r="AE259" i="2"/>
  <c r="DF255" i="2"/>
  <c r="DE255" i="2"/>
  <c r="DB255" i="2" s="1"/>
  <c r="AD250" i="2"/>
  <c r="Z250" i="2" s="1"/>
  <c r="M294" i="2"/>
  <c r="D294" i="2" s="1"/>
  <c r="DP293" i="2"/>
  <c r="DM293" i="2" s="1"/>
  <c r="DP292" i="2"/>
  <c r="DM292" i="2" s="1"/>
  <c r="BK289" i="2"/>
  <c r="BO288" i="2"/>
  <c r="CO287" i="2"/>
  <c r="M286" i="2"/>
  <c r="DP285" i="2"/>
  <c r="DM285" i="2" s="1"/>
  <c r="DP284" i="2"/>
  <c r="DM284" i="2" s="1"/>
  <c r="AJ280" i="2"/>
  <c r="BK279" i="2"/>
  <c r="BO279" i="2"/>
  <c r="CR277" i="2"/>
  <c r="DP275" i="2"/>
  <c r="DM275" i="2" s="1"/>
  <c r="DQ275" i="2"/>
  <c r="AJ275" i="2"/>
  <c r="EC273" i="2"/>
  <c r="EF273" i="2"/>
  <c r="BO272" i="2"/>
  <c r="AD262" i="2"/>
  <c r="Z262" i="2" s="1"/>
  <c r="I261" i="2"/>
  <c r="E261" i="2" s="1"/>
  <c r="BM259" i="2"/>
  <c r="BN259" i="2"/>
  <c r="DA258" i="2"/>
  <c r="CZ258" i="2"/>
  <c r="CW258" i="2" s="1"/>
  <c r="DP253" i="2"/>
  <c r="DM253" i="2" s="1"/>
  <c r="Z253" i="2"/>
  <c r="E253" i="2" s="1"/>
  <c r="AE252" i="2"/>
  <c r="CZ250" i="2"/>
  <c r="CW250" i="2" s="1"/>
  <c r="DA250" i="2"/>
  <c r="AE247" i="2"/>
  <c r="BM239" i="2"/>
  <c r="BN239" i="2"/>
  <c r="DX278" i="2"/>
  <c r="AV276" i="2"/>
  <c r="AP275" i="2"/>
  <c r="BB273" i="2"/>
  <c r="BH270" i="2"/>
  <c r="EE266" i="2"/>
  <c r="BO264" i="2"/>
  <c r="D264" i="2" s="1"/>
  <c r="CS263" i="2"/>
  <c r="CO263" i="2" s="1"/>
  <c r="EG262" i="2"/>
  <c r="CR262" i="2"/>
  <c r="CO262" i="2" s="1"/>
  <c r="AJ262" i="2"/>
  <c r="EA261" i="2"/>
  <c r="CG261" i="2"/>
  <c r="CA261" i="2" s="1"/>
  <c r="EC260" i="2"/>
  <c r="E260" i="2"/>
  <c r="DG259" i="2"/>
  <c r="BK259" i="2"/>
  <c r="M259" i="2"/>
  <c r="D259" i="2" s="1"/>
  <c r="DP258" i="2"/>
  <c r="DM258" i="2" s="1"/>
  <c r="DR257" i="2"/>
  <c r="BN257" i="2"/>
  <c r="CG253" i="2"/>
  <c r="EG252" i="2"/>
  <c r="DG252" i="2"/>
  <c r="AP252" i="2"/>
  <c r="EJ251" i="2"/>
  <c r="DX251" i="2"/>
  <c r="CR251" i="2"/>
  <c r="CO251" i="2" s="1"/>
  <c r="BB250" i="2"/>
  <c r="AJ250" i="2"/>
  <c r="CR249" i="2"/>
  <c r="CO249" i="2" s="1"/>
  <c r="AE249" i="2"/>
  <c r="EE246" i="2"/>
  <c r="EF246" i="2"/>
  <c r="CS246" i="2"/>
  <c r="CO246" i="2" s="1"/>
  <c r="CR245" i="2"/>
  <c r="CO245" i="2" s="1"/>
  <c r="BN245" i="2"/>
  <c r="BK244" i="2"/>
  <c r="BN244" i="2"/>
  <c r="Z244" i="2"/>
  <c r="V243" i="2"/>
  <c r="DR242" i="2"/>
  <c r="EE241" i="2"/>
  <c r="Z241" i="2"/>
  <c r="DZ240" i="2"/>
  <c r="DQ240" i="2"/>
  <c r="DG240" i="2"/>
  <c r="DF238" i="2"/>
  <c r="CA238" i="2"/>
  <c r="AE238" i="2"/>
  <c r="CO237" i="2"/>
  <c r="EI236" i="2"/>
  <c r="EJ236" i="2"/>
  <c r="DG236" i="2"/>
  <c r="DZ235" i="2"/>
  <c r="BB235" i="2"/>
  <c r="CA233" i="2"/>
  <c r="CI232" i="2"/>
  <c r="CI231" i="2"/>
  <c r="DP230" i="2"/>
  <c r="DM230" i="2" s="1"/>
  <c r="DQ230" i="2"/>
  <c r="AE230" i="2"/>
  <c r="DF229" i="2"/>
  <c r="CO229" i="2"/>
  <c r="CI229" i="2"/>
  <c r="BM229" i="2"/>
  <c r="BN229" i="2"/>
  <c r="D229" i="2" s="1"/>
  <c r="DF228" i="2"/>
  <c r="CF228" i="2"/>
  <c r="CG228" i="2" s="1"/>
  <c r="CA228" i="2" s="1"/>
  <c r="DU226" i="2"/>
  <c r="BM226" i="2"/>
  <c r="BN226" i="2"/>
  <c r="V226" i="2"/>
  <c r="BO225" i="2"/>
  <c r="BK225" i="2"/>
  <c r="AE211" i="2"/>
  <c r="BN207" i="2"/>
  <c r="BM207" i="2"/>
  <c r="BM203" i="2"/>
  <c r="BN203" i="2"/>
  <c r="CO265" i="2"/>
  <c r="EI264" i="2"/>
  <c r="EE262" i="2"/>
  <c r="AJ258" i="2"/>
  <c r="D258" i="2" s="1"/>
  <c r="EA257" i="2"/>
  <c r="CG257" i="2"/>
  <c r="CA257" i="2" s="1"/>
  <c r="D257" i="2" s="1"/>
  <c r="CA256" i="2"/>
  <c r="BK256" i="2"/>
  <c r="BO255" i="2"/>
  <c r="M255" i="2"/>
  <c r="D255" i="2" s="1"/>
  <c r="CA253" i="2"/>
  <c r="BO252" i="2"/>
  <c r="EI251" i="2"/>
  <c r="CA248" i="2"/>
  <c r="BK248" i="2"/>
  <c r="BO247" i="2"/>
  <c r="DA241" i="2"/>
  <c r="EI240" i="2"/>
  <c r="EJ240" i="2"/>
  <c r="DF240" i="2"/>
  <c r="M240" i="2"/>
  <c r="DQ239" i="2"/>
  <c r="BO237" i="2"/>
  <c r="DP235" i="2"/>
  <c r="DM235" i="2" s="1"/>
  <c r="BO235" i="2"/>
  <c r="BK235" i="2"/>
  <c r="EE234" i="2"/>
  <c r="EF234" i="2"/>
  <c r="EC234" i="2"/>
  <c r="DP234" i="2"/>
  <c r="DM234" i="2" s="1"/>
  <c r="BN234" i="2"/>
  <c r="V233" i="2"/>
  <c r="DF232" i="2"/>
  <c r="BO232" i="2"/>
  <c r="BK232" i="2"/>
  <c r="AE232" i="2"/>
  <c r="I231" i="2"/>
  <c r="DA229" i="2"/>
  <c r="EG228" i="2"/>
  <c r="EI228" i="2"/>
  <c r="CO226" i="2"/>
  <c r="BK226" i="2"/>
  <c r="CG225" i="2"/>
  <c r="Z224" i="2"/>
  <c r="CO210" i="2"/>
  <c r="BM210" i="2"/>
  <c r="BN210" i="2"/>
  <c r="CO261" i="2"/>
  <c r="CO250" i="2"/>
  <c r="AE250" i="2"/>
  <c r="E250" i="2" s="1"/>
  <c r="CR243" i="2"/>
  <c r="CS243" i="2"/>
  <c r="CO243" i="2" s="1"/>
  <c r="BK239" i="2"/>
  <c r="CR234" i="2"/>
  <c r="CS234" i="2"/>
  <c r="CO234" i="2" s="1"/>
  <c r="BK234" i="2"/>
  <c r="BO234" i="2"/>
  <c r="Z226" i="2"/>
  <c r="BM214" i="2"/>
  <c r="BN214" i="2"/>
  <c r="BK214" i="2"/>
  <c r="E214" i="2"/>
  <c r="CZ208" i="2"/>
  <c r="CW208" i="2" s="1"/>
  <c r="DA208" i="2"/>
  <c r="DQ205" i="2"/>
  <c r="DP205" i="2"/>
  <c r="DM205" i="2" s="1"/>
  <c r="DG279" i="2"/>
  <c r="M279" i="2"/>
  <c r="DP278" i="2"/>
  <c r="DM278" i="2" s="1"/>
  <c r="DR277" i="2"/>
  <c r="BO274" i="2"/>
  <c r="AE273" i="2"/>
  <c r="CI272" i="2"/>
  <c r="EF268" i="2"/>
  <c r="CA268" i="2"/>
  <c r="EA267" i="2"/>
  <c r="BN266" i="2"/>
  <c r="EG264" i="2"/>
  <c r="AV264" i="2"/>
  <c r="EJ263" i="2"/>
  <c r="AP263" i="2"/>
  <c r="EC262" i="2"/>
  <c r="E262" i="2"/>
  <c r="EF261" i="2"/>
  <c r="BK261" i="2"/>
  <c r="BB261" i="2"/>
  <c r="BH258" i="2"/>
  <c r="DX257" i="2"/>
  <c r="CS257" i="2"/>
  <c r="CO257" i="2" s="1"/>
  <c r="BK255" i="2"/>
  <c r="CG254" i="2"/>
  <c r="CA254" i="2" s="1"/>
  <c r="D254" i="2" s="1"/>
  <c r="BO254" i="2"/>
  <c r="CI253" i="2"/>
  <c r="M252" i="2"/>
  <c r="E252" i="2" s="1"/>
  <c r="EA250" i="2"/>
  <c r="DP250" i="2"/>
  <c r="DM250" i="2" s="1"/>
  <c r="EE249" i="2"/>
  <c r="AV249" i="2"/>
  <c r="DZ248" i="2"/>
  <c r="EA246" i="2"/>
  <c r="DP246" i="2"/>
  <c r="DM246" i="2" s="1"/>
  <c r="BM246" i="2"/>
  <c r="CG245" i="2"/>
  <c r="CA245" i="2" s="1"/>
  <c r="DF243" i="2"/>
  <c r="AJ243" i="2"/>
  <c r="EA242" i="2"/>
  <c r="DP241" i="2"/>
  <c r="DM241" i="2" s="1"/>
  <c r="DF241" i="2"/>
  <c r="EI239" i="2"/>
  <c r="DR238" i="2"/>
  <c r="DA237" i="2"/>
  <c r="EI235" i="2"/>
  <c r="CG235" i="2"/>
  <c r="E235" i="2"/>
  <c r="AJ233" i="2"/>
  <c r="DE231" i="2"/>
  <c r="DB231" i="2" s="1"/>
  <c r="DF231" i="2"/>
  <c r="AE231" i="2"/>
  <c r="CA230" i="2"/>
  <c r="DA228" i="2"/>
  <c r="Z228" i="2"/>
  <c r="DP226" i="2"/>
  <c r="DM226" i="2" s="1"/>
  <c r="Z222" i="2"/>
  <c r="DE221" i="2"/>
  <c r="DB221" i="2" s="1"/>
  <c r="DF221" i="2"/>
  <c r="DA212" i="2"/>
  <c r="Z209" i="2"/>
  <c r="CS279" i="2"/>
  <c r="CO279" i="2" s="1"/>
  <c r="AJ278" i="2"/>
  <c r="CG277" i="2"/>
  <c r="CA277" i="2" s="1"/>
  <c r="DG275" i="2"/>
  <c r="M275" i="2"/>
  <c r="DP274" i="2"/>
  <c r="DM274" i="2" s="1"/>
  <c r="BO270" i="2"/>
  <c r="AE269" i="2"/>
  <c r="EE268" i="2"/>
  <c r="CI268" i="2"/>
  <c r="CS264" i="2"/>
  <c r="CO264" i="2" s="1"/>
  <c r="CA264" i="2"/>
  <c r="EI263" i="2"/>
  <c r="BN263" i="2"/>
  <c r="DX262" i="2"/>
  <c r="EE261" i="2"/>
  <c r="EG260" i="2"/>
  <c r="DQ260" i="2"/>
  <c r="AV260" i="2"/>
  <c r="D260" i="2" s="1"/>
  <c r="DQ256" i="2"/>
  <c r="DX255" i="2"/>
  <c r="BB254" i="2"/>
  <c r="AJ254" i="2"/>
  <c r="AE253" i="2"/>
  <c r="BN251" i="2"/>
  <c r="CG249" i="2"/>
  <c r="DQ248" i="2"/>
  <c r="DX247" i="2"/>
  <c r="BK245" i="2"/>
  <c r="EI244" i="2"/>
  <c r="EJ244" i="2"/>
  <c r="M244" i="2"/>
  <c r="D244" i="2" s="1"/>
  <c r="DX243" i="2"/>
  <c r="BM243" i="2"/>
  <c r="BN243" i="2"/>
  <c r="DF242" i="2"/>
  <c r="BK242" i="2"/>
  <c r="V240" i="2"/>
  <c r="DP237" i="2"/>
  <c r="DM237" i="2" s="1"/>
  <c r="CA235" i="2"/>
  <c r="I234" i="2"/>
  <c r="BO231" i="2"/>
  <c r="BK231" i="2"/>
  <c r="DA230" i="2"/>
  <c r="Z230" i="2"/>
  <c r="CG217" i="2"/>
  <c r="BM216" i="2"/>
  <c r="BN216" i="2"/>
  <c r="BK216" i="2"/>
  <c r="BN215" i="2"/>
  <c r="BM215" i="2"/>
  <c r="DA198" i="2"/>
  <c r="CZ198" i="2"/>
  <c r="CW198" i="2" s="1"/>
  <c r="BO266" i="2"/>
  <c r="AE265" i="2"/>
  <c r="EJ262" i="2"/>
  <c r="EA262" i="2"/>
  <c r="EF260" i="2"/>
  <c r="CA260" i="2"/>
  <c r="EA259" i="2"/>
  <c r="BN258" i="2"/>
  <c r="EA255" i="2"/>
  <c r="CA252" i="2"/>
  <c r="BO251" i="2"/>
  <c r="DF250" i="2"/>
  <c r="BN250" i="2"/>
  <c r="CA249" i="2"/>
  <c r="EA247" i="2"/>
  <c r="DA246" i="2"/>
  <c r="CG246" i="2"/>
  <c r="CA246" i="2" s="1"/>
  <c r="BO246" i="2"/>
  <c r="BB246" i="2"/>
  <c r="AE245" i="2"/>
  <c r="E245" i="2" s="1"/>
  <c r="EG244" i="2"/>
  <c r="EA243" i="2"/>
  <c r="DA243" i="2"/>
  <c r="BK243" i="2"/>
  <c r="CO242" i="2"/>
  <c r="CF242" i="2"/>
  <c r="CG242" i="2" s="1"/>
  <c r="CA242" i="2" s="1"/>
  <c r="AD242" i="2"/>
  <c r="Z242" i="2" s="1"/>
  <c r="I242" i="2"/>
  <c r="BO240" i="2"/>
  <c r="AJ240" i="2"/>
  <c r="EG239" i="2"/>
  <c r="DU239" i="2"/>
  <c r="BE238" i="2"/>
  <c r="Z238" i="2"/>
  <c r="I238" i="2"/>
  <c r="DF237" i="2"/>
  <c r="DA236" i="2"/>
  <c r="AD234" i="2"/>
  <c r="Z234" i="2" s="1"/>
  <c r="E234" i="2" s="1"/>
  <c r="DA231" i="2"/>
  <c r="DQ229" i="2"/>
  <c r="DP225" i="2"/>
  <c r="DM225" i="2" s="1"/>
  <c r="DQ225" i="2"/>
  <c r="I225" i="2"/>
  <c r="BM223" i="2"/>
  <c r="BN223" i="2"/>
  <c r="BK223" i="2"/>
  <c r="BM220" i="2"/>
  <c r="BN220" i="2"/>
  <c r="BK220" i="2"/>
  <c r="DE216" i="2"/>
  <c r="DB216" i="2" s="1"/>
  <c r="DF216" i="2"/>
  <c r="BH278" i="2"/>
  <c r="CS271" i="2"/>
  <c r="CO271" i="2" s="1"/>
  <c r="BK270" i="2"/>
  <c r="AJ270" i="2"/>
  <c r="EA269" i="2"/>
  <c r="CG269" i="2"/>
  <c r="CA269" i="2" s="1"/>
  <c r="DG267" i="2"/>
  <c r="M267" i="2"/>
  <c r="E267" i="2" s="1"/>
  <c r="DP266" i="2"/>
  <c r="DM266" i="2" s="1"/>
  <c r="CS266" i="2"/>
  <c r="CO266" i="2" s="1"/>
  <c r="DR265" i="2"/>
  <c r="DQ263" i="2"/>
  <c r="BO262" i="2"/>
  <c r="AE261" i="2"/>
  <c r="CI260" i="2"/>
  <c r="BN256" i="2"/>
  <c r="CS255" i="2"/>
  <c r="CO255" i="2" s="1"/>
  <c r="DX254" i="2"/>
  <c r="AE254" i="2"/>
  <c r="E254" i="2" s="1"/>
  <c r="EI252" i="2"/>
  <c r="CR252" i="2"/>
  <c r="CO252" i="2" s="1"/>
  <c r="CI252" i="2"/>
  <c r="AJ251" i="2"/>
  <c r="BN248" i="2"/>
  <c r="DQ247" i="2"/>
  <c r="CS247" i="2"/>
  <c r="CO247" i="2" s="1"/>
  <c r="BK246" i="2"/>
  <c r="AE246" i="2"/>
  <c r="D246" i="2" s="1"/>
  <c r="DA244" i="2"/>
  <c r="BO243" i="2"/>
  <c r="M243" i="2"/>
  <c r="E243" i="2" s="1"/>
  <c r="CO240" i="2"/>
  <c r="CO239" i="2"/>
  <c r="BK238" i="2"/>
  <c r="AD238" i="2"/>
  <c r="BO230" i="2"/>
  <c r="E229" i="2"/>
  <c r="BE227" i="2"/>
  <c r="R227" i="2"/>
  <c r="M226" i="2"/>
  <c r="E226" i="2" s="1"/>
  <c r="CO225" i="2"/>
  <c r="DF223" i="2"/>
  <c r="E222" i="2"/>
  <c r="BK266" i="2"/>
  <c r="D266" i="2" s="1"/>
  <c r="CG265" i="2"/>
  <c r="CA265" i="2" s="1"/>
  <c r="M263" i="2"/>
  <c r="DP262" i="2"/>
  <c r="DM262" i="2" s="1"/>
  <c r="BO258" i="2"/>
  <c r="AE257" i="2"/>
  <c r="E257" i="2" s="1"/>
  <c r="M256" i="2"/>
  <c r="E256" i="2" s="1"/>
  <c r="DP254" i="2"/>
  <c r="DM254" i="2" s="1"/>
  <c r="E251" i="2"/>
  <c r="BO250" i="2"/>
  <c r="M248" i="2"/>
  <c r="E248" i="2" s="1"/>
  <c r="M247" i="2"/>
  <c r="AE242" i="2"/>
  <c r="CG238" i="2"/>
  <c r="R238" i="2"/>
  <c r="EE237" i="2"/>
  <c r="Z237" i="2"/>
  <c r="DZ236" i="2"/>
  <c r="BB236" i="2"/>
  <c r="CI235" i="2"/>
  <c r="EC233" i="2"/>
  <c r="EE233" i="2"/>
  <c r="CG233" i="2"/>
  <c r="BB232" i="2"/>
  <c r="DZ229" i="2"/>
  <c r="EA229" i="2"/>
  <c r="DX229" i="2"/>
  <c r="BK228" i="2"/>
  <c r="BM228" i="2"/>
  <c r="BN228" i="2"/>
  <c r="EJ225" i="2"/>
  <c r="EI225" i="2"/>
  <c r="EG225" i="2"/>
  <c r="BM224" i="2"/>
  <c r="BN224" i="2"/>
  <c r="E221" i="2"/>
  <c r="CO222" i="2"/>
  <c r="EF219" i="2"/>
  <c r="EE219" i="2"/>
  <c r="CR206" i="2"/>
  <c r="CS206" i="2"/>
  <c r="CO206" i="2" s="1"/>
  <c r="AD206" i="2"/>
  <c r="BM205" i="2"/>
  <c r="BN205" i="2"/>
  <c r="EC198" i="2"/>
  <c r="EF198" i="2"/>
  <c r="CS188" i="2"/>
  <c r="CO188" i="2" s="1"/>
  <c r="CR188" i="2"/>
  <c r="BK185" i="2"/>
  <c r="BO185" i="2"/>
  <c r="EA184" i="2"/>
  <c r="DZ184" i="2"/>
  <c r="CR180" i="2"/>
  <c r="CS180" i="2"/>
  <c r="CO180" i="2" s="1"/>
  <c r="AE234" i="2"/>
  <c r="CI233" i="2"/>
  <c r="BK233" i="2"/>
  <c r="CA229" i="2"/>
  <c r="AV225" i="2"/>
  <c r="AP224" i="2"/>
  <c r="AV221" i="2"/>
  <c r="EC219" i="2"/>
  <c r="DU217" i="2"/>
  <c r="CA216" i="2"/>
  <c r="BO215" i="2"/>
  <c r="BK215" i="2"/>
  <c r="DR210" i="2"/>
  <c r="AS209" i="2"/>
  <c r="BH208" i="2"/>
  <c r="DF207" i="2"/>
  <c r="BK206" i="2"/>
  <c r="CT202" i="2"/>
  <c r="AV202" i="2"/>
  <c r="DU201" i="2"/>
  <c r="CA201" i="2"/>
  <c r="BO199" i="2"/>
  <c r="BK199" i="2"/>
  <c r="DP198" i="2"/>
  <c r="DM198" i="2" s="1"/>
  <c r="DQ198" i="2"/>
  <c r="EF195" i="2"/>
  <c r="EE195" i="2"/>
  <c r="EC195" i="2"/>
  <c r="BM190" i="2"/>
  <c r="BN190" i="2"/>
  <c r="BK190" i="2"/>
  <c r="BK189" i="2"/>
  <c r="BO189" i="2"/>
  <c r="Z188" i="2"/>
  <c r="EG185" i="2"/>
  <c r="EJ185" i="2"/>
  <c r="EI185" i="2"/>
  <c r="BN169" i="2"/>
  <c r="BM169" i="2"/>
  <c r="DX225" i="2"/>
  <c r="CA225" i="2"/>
  <c r="DP223" i="2"/>
  <c r="DM223" i="2" s="1"/>
  <c r="DA222" i="2"/>
  <c r="AS220" i="2"/>
  <c r="DX219" i="2"/>
  <c r="DF219" i="2"/>
  <c r="D219" i="2" s="1"/>
  <c r="B219" i="2" s="1"/>
  <c r="BK217" i="2"/>
  <c r="AE214" i="2"/>
  <c r="D214" i="2" s="1"/>
  <c r="BE213" i="2"/>
  <c r="I212" i="2"/>
  <c r="BK211" i="2"/>
  <c r="CA209" i="2"/>
  <c r="EA208" i="2"/>
  <c r="CS208" i="2"/>
  <c r="CO208" i="2" s="1"/>
  <c r="BX208" i="2"/>
  <c r="EG207" i="2"/>
  <c r="CO207" i="2"/>
  <c r="EE206" i="2"/>
  <c r="CG206" i="2"/>
  <c r="CA206" i="2" s="1"/>
  <c r="AE206" i="2"/>
  <c r="R206" i="2"/>
  <c r="DF205" i="2"/>
  <c r="BO205" i="2"/>
  <c r="BK205" i="2"/>
  <c r="BK204" i="2"/>
  <c r="EG203" i="2"/>
  <c r="EJ203" i="2"/>
  <c r="CO203" i="2"/>
  <c r="I203" i="2"/>
  <c r="BK200" i="2"/>
  <c r="AD200" i="2"/>
  <c r="Z200" i="2" s="1"/>
  <c r="I200" i="2"/>
  <c r="CG199" i="2"/>
  <c r="Z198" i="2"/>
  <c r="EJ197" i="2"/>
  <c r="EI197" i="2"/>
  <c r="EG197" i="2"/>
  <c r="BO197" i="2"/>
  <c r="BK197" i="2"/>
  <c r="DR196" i="2"/>
  <c r="BK196" i="2"/>
  <c r="BO196" i="2"/>
  <c r="AD192" i="2"/>
  <c r="Z192" i="2" s="1"/>
  <c r="CA188" i="2"/>
  <c r="BK186" i="2"/>
  <c r="BO186" i="2"/>
  <c r="EI184" i="2"/>
  <c r="EG184" i="2"/>
  <c r="EJ184" i="2"/>
  <c r="BM184" i="2"/>
  <c r="BN184" i="2"/>
  <c r="DQ181" i="2"/>
  <c r="DP181" i="2"/>
  <c r="DM181" i="2" s="1"/>
  <c r="DE173" i="2"/>
  <c r="DB173" i="2" s="1"/>
  <c r="DF173" i="2"/>
  <c r="AM169" i="2"/>
  <c r="E161" i="2"/>
  <c r="CS244" i="2"/>
  <c r="CO244" i="2" s="1"/>
  <c r="EF243" i="2"/>
  <c r="EI241" i="2"/>
  <c r="EA241" i="2"/>
  <c r="BN241" i="2"/>
  <c r="CS236" i="2"/>
  <c r="CO236" i="2" s="1"/>
  <c r="D236" i="2" s="1"/>
  <c r="AJ235" i="2"/>
  <c r="D235" i="2" s="1"/>
  <c r="EA234" i="2"/>
  <c r="CG234" i="2"/>
  <c r="CA234" i="2" s="1"/>
  <c r="DG232" i="2"/>
  <c r="M232" i="2"/>
  <c r="DP231" i="2"/>
  <c r="DM231" i="2" s="1"/>
  <c r="CS231" i="2"/>
  <c r="CO231" i="2" s="1"/>
  <c r="DR230" i="2"/>
  <c r="BN230" i="2"/>
  <c r="CR228" i="2"/>
  <c r="CO228" i="2" s="1"/>
  <c r="BO227" i="2"/>
  <c r="AE226" i="2"/>
  <c r="CI225" i="2"/>
  <c r="CG222" i="2"/>
  <c r="CA222" i="2" s="1"/>
  <c r="AM222" i="2"/>
  <c r="EJ221" i="2"/>
  <c r="EI221" i="2"/>
  <c r="DQ220" i="2"/>
  <c r="EA219" i="2"/>
  <c r="BO219" i="2"/>
  <c r="E219" i="2"/>
  <c r="CF218" i="2"/>
  <c r="CI217" i="2"/>
  <c r="AP216" i="2"/>
  <c r="E216" i="2" s="1"/>
  <c r="BH215" i="2"/>
  <c r="I215" i="2"/>
  <c r="Z213" i="2"/>
  <c r="BO212" i="2"/>
  <c r="R211" i="2"/>
  <c r="DP210" i="2"/>
  <c r="DM210" i="2" s="1"/>
  <c r="CG210" i="2"/>
  <c r="CA210" i="2" s="1"/>
  <c r="BK210" i="2"/>
  <c r="BO210" i="2"/>
  <c r="BO208" i="2"/>
  <c r="M208" i="2"/>
  <c r="BO203" i="2"/>
  <c r="BK203" i="2"/>
  <c r="BB203" i="2"/>
  <c r="AS203" i="2"/>
  <c r="AD203" i="2"/>
  <c r="Z203" i="2" s="1"/>
  <c r="CR202" i="2"/>
  <c r="CS202" i="2"/>
  <c r="CO202" i="2" s="1"/>
  <c r="BO202" i="2"/>
  <c r="R202" i="2"/>
  <c r="D202" i="2" s="1"/>
  <c r="AS201" i="2"/>
  <c r="BB200" i="2"/>
  <c r="CZ199" i="2"/>
  <c r="CW199" i="2" s="1"/>
  <c r="DA199" i="2"/>
  <c r="AV199" i="2"/>
  <c r="CR198" i="2"/>
  <c r="I195" i="2"/>
  <c r="CS194" i="2"/>
  <c r="CO194" i="2" s="1"/>
  <c r="AD193" i="2"/>
  <c r="Z193" i="2" s="1"/>
  <c r="DJ192" i="2"/>
  <c r="I189" i="2"/>
  <c r="CS171" i="2"/>
  <c r="CR171" i="2"/>
  <c r="EE243" i="2"/>
  <c r="DZ241" i="2"/>
  <c r="BH239" i="2"/>
  <c r="D239" i="2" s="1"/>
  <c r="CS238" i="2"/>
  <c r="CO238" i="2" s="1"/>
  <c r="EI237" i="2"/>
  <c r="EE235" i="2"/>
  <c r="CS232" i="2"/>
  <c r="CO232" i="2" s="1"/>
  <c r="AJ231" i="2"/>
  <c r="EA230" i="2"/>
  <c r="CG230" i="2"/>
  <c r="DG228" i="2"/>
  <c r="M228" i="2"/>
  <c r="E228" i="2" s="1"/>
  <c r="DP227" i="2"/>
  <c r="DM227" i="2" s="1"/>
  <c r="CS227" i="2"/>
  <c r="CO227" i="2" s="1"/>
  <c r="DQ224" i="2"/>
  <c r="M224" i="2"/>
  <c r="D224" i="2" s="1"/>
  <c r="DR222" i="2"/>
  <c r="EG221" i="2"/>
  <c r="DX221" i="2"/>
  <c r="D221" i="2" s="1"/>
  <c r="CS221" i="2"/>
  <c r="CO221" i="2" s="1"/>
  <c r="CA221" i="2"/>
  <c r="DG220" i="2"/>
  <c r="CS220" i="2"/>
  <c r="CO220" i="2" s="1"/>
  <c r="AP220" i="2"/>
  <c r="EJ219" i="2"/>
  <c r="CS219" i="2"/>
  <c r="CO219" i="2" s="1"/>
  <c r="BK219" i="2"/>
  <c r="DU218" i="2"/>
  <c r="CG218" i="2"/>
  <c r="CA218" i="2" s="1"/>
  <c r="AM218" i="2"/>
  <c r="AE217" i="2"/>
  <c r="I217" i="2"/>
  <c r="D217" i="2" s="1"/>
  <c r="BO213" i="2"/>
  <c r="M211" i="2"/>
  <c r="DA206" i="2"/>
  <c r="BM201" i="2"/>
  <c r="BN201" i="2"/>
  <c r="BK201" i="2"/>
  <c r="AD195" i="2"/>
  <c r="Z195" i="2" s="1"/>
  <c r="BO194" i="2"/>
  <c r="EJ189" i="2"/>
  <c r="EG189" i="2"/>
  <c r="EI189" i="2"/>
  <c r="CS181" i="2"/>
  <c r="CR181" i="2"/>
  <c r="EJ172" i="2"/>
  <c r="EI172" i="2"/>
  <c r="EG172" i="2"/>
  <c r="EF238" i="2"/>
  <c r="EA233" i="2"/>
  <c r="BN233" i="2"/>
  <c r="CG226" i="2"/>
  <c r="CA226" i="2" s="1"/>
  <c r="DX222" i="2"/>
  <c r="DQ222" i="2"/>
  <c r="EF221" i="2"/>
  <c r="DP219" i="2"/>
  <c r="DM219" i="2" s="1"/>
  <c r="AD218" i="2"/>
  <c r="Z218" i="2" s="1"/>
  <c r="DP216" i="2"/>
  <c r="DM216" i="2" s="1"/>
  <c r="EF214" i="2"/>
  <c r="CG214" i="2"/>
  <c r="CA214" i="2" s="1"/>
  <c r="EJ213" i="2"/>
  <c r="EG213" i="2"/>
  <c r="R213" i="2"/>
  <c r="D213" i="2" s="1"/>
  <c r="DZ212" i="2"/>
  <c r="BK212" i="2"/>
  <c r="EF211" i="2"/>
  <c r="EC211" i="2"/>
  <c r="CS211" i="2"/>
  <c r="CO211" i="2" s="1"/>
  <c r="D211" i="2" s="1"/>
  <c r="AV211" i="2"/>
  <c r="CF208" i="2"/>
  <c r="CG208" i="2" s="1"/>
  <c r="CA208" i="2" s="1"/>
  <c r="I207" i="2"/>
  <c r="DA204" i="2"/>
  <c r="CA203" i="2"/>
  <c r="EC201" i="2"/>
  <c r="EE201" i="2"/>
  <c r="DQ201" i="2"/>
  <c r="CO198" i="2"/>
  <c r="BO198" i="2"/>
  <c r="CZ196" i="2"/>
  <c r="CW196" i="2" s="1"/>
  <c r="DA196" i="2"/>
  <c r="AD194" i="2"/>
  <c r="M181" i="2"/>
  <c r="DZ173" i="2"/>
  <c r="EA173" i="2"/>
  <c r="DX173" i="2"/>
  <c r="CA241" i="2"/>
  <c r="DX239" i="2"/>
  <c r="EG237" i="2"/>
  <c r="AV237" i="2"/>
  <c r="AP236" i="2"/>
  <c r="E236" i="2" s="1"/>
  <c r="EC235" i="2"/>
  <c r="BB234" i="2"/>
  <c r="D232" i="2"/>
  <c r="BH231" i="2"/>
  <c r="DX230" i="2"/>
  <c r="EI229" i="2"/>
  <c r="EE227" i="2"/>
  <c r="CS224" i="2"/>
  <c r="CO224" i="2" s="1"/>
  <c r="CG223" i="2"/>
  <c r="CA223" i="2" s="1"/>
  <c r="D223" i="2" s="1"/>
  <c r="BO223" i="2"/>
  <c r="EA222" i="2"/>
  <c r="CR222" i="2"/>
  <c r="AP221" i="2"/>
  <c r="EI217" i="2"/>
  <c r="DZ217" i="2"/>
  <c r="DP217" i="2"/>
  <c r="DM217" i="2" s="1"/>
  <c r="EI216" i="2"/>
  <c r="EG216" i="2"/>
  <c r="EF213" i="2"/>
  <c r="CA213" i="2"/>
  <c r="BK213" i="2"/>
  <c r="EJ212" i="2"/>
  <c r="EI212" i="2"/>
  <c r="CR212" i="2"/>
  <c r="CO212" i="2" s="1"/>
  <c r="DX211" i="2"/>
  <c r="EE210" i="2"/>
  <c r="CI210" i="2"/>
  <c r="AE210" i="2"/>
  <c r="I210" i="2"/>
  <c r="E210" i="2" s="1"/>
  <c r="V208" i="2"/>
  <c r="E208" i="2" s="1"/>
  <c r="DX207" i="2"/>
  <c r="BO207" i="2"/>
  <c r="DA205" i="2"/>
  <c r="CS205" i="2"/>
  <c r="CO205" i="2" s="1"/>
  <c r="BO188" i="2"/>
  <c r="BM188" i="2"/>
  <c r="BK188" i="2"/>
  <c r="BN188" i="2"/>
  <c r="CO187" i="2"/>
  <c r="BM187" i="2"/>
  <c r="BN187" i="2"/>
  <c r="CA182" i="2"/>
  <c r="DU181" i="2"/>
  <c r="CA174" i="2"/>
  <c r="EI166" i="2"/>
  <c r="EJ166" i="2"/>
  <c r="EG166" i="2"/>
  <c r="E162" i="2"/>
  <c r="CA237" i="2"/>
  <c r="DX235" i="2"/>
  <c r="AE222" i="2"/>
  <c r="M220" i="2"/>
  <c r="D220" i="2" s="1"/>
  <c r="AE218" i="2"/>
  <c r="BN217" i="2"/>
  <c r="AJ215" i="2"/>
  <c r="CO214" i="2"/>
  <c r="DF213" i="2"/>
  <c r="AE212" i="2"/>
  <c r="BN211" i="2"/>
  <c r="AJ211" i="2"/>
  <c r="BN209" i="2"/>
  <c r="V209" i="2"/>
  <c r="D209" i="2" s="1"/>
  <c r="BK207" i="2"/>
  <c r="AS207" i="2"/>
  <c r="BO206" i="2"/>
  <c r="BE206" i="2"/>
  <c r="Z206" i="2"/>
  <c r="DZ205" i="2"/>
  <c r="EA205" i="2"/>
  <c r="Z205" i="2"/>
  <c r="EJ204" i="2"/>
  <c r="CF204" i="2"/>
  <c r="CG204" i="2" s="1"/>
  <c r="CA204" i="2" s="1"/>
  <c r="BN204" i="2"/>
  <c r="DA202" i="2"/>
  <c r="DZ201" i="2"/>
  <c r="EA201" i="2"/>
  <c r="DX201" i="2"/>
  <c r="BH201" i="2"/>
  <c r="DX200" i="2"/>
  <c r="BM199" i="2"/>
  <c r="BN199" i="2"/>
  <c r="EE198" i="2"/>
  <c r="DE197" i="2"/>
  <c r="DB197" i="2" s="1"/>
  <c r="DF197" i="2"/>
  <c r="DR192" i="2"/>
  <c r="I192" i="2"/>
  <c r="DQ185" i="2"/>
  <c r="DP185" i="2"/>
  <c r="DM185" i="2" s="1"/>
  <c r="EC183" i="2"/>
  <c r="EF183" i="2"/>
  <c r="EE183" i="2"/>
  <c r="AE183" i="2"/>
  <c r="EE182" i="2"/>
  <c r="EF182" i="2"/>
  <c r="EC182" i="2"/>
  <c r="BH223" i="2"/>
  <c r="E223" i="2" s="1"/>
  <c r="BH219" i="2"/>
  <c r="V218" i="2"/>
  <c r="E218" i="2" s="1"/>
  <c r="DG216" i="2"/>
  <c r="DA213" i="2"/>
  <c r="M212" i="2"/>
  <c r="DG210" i="2"/>
  <c r="CR210" i="2"/>
  <c r="CI209" i="2"/>
  <c r="M207" i="2"/>
  <c r="CT206" i="2"/>
  <c r="CA205" i="2"/>
  <c r="BH205" i="2"/>
  <c r="E205" i="2" s="1"/>
  <c r="AY205" i="2"/>
  <c r="DG204" i="2"/>
  <c r="AD204" i="2"/>
  <c r="Z204" i="2" s="1"/>
  <c r="E204" i="2" s="1"/>
  <c r="CI203" i="2"/>
  <c r="AE202" i="2"/>
  <c r="CF200" i="2"/>
  <c r="CG200" i="2" s="1"/>
  <c r="CA200" i="2" s="1"/>
  <c r="DF199" i="2"/>
  <c r="AM199" i="2"/>
  <c r="AY198" i="2"/>
  <c r="DZ197" i="2"/>
  <c r="DE195" i="2"/>
  <c r="DB195" i="2" s="1"/>
  <c r="CR195" i="2"/>
  <c r="CS195" i="2"/>
  <c r="CO195" i="2" s="1"/>
  <c r="DP194" i="2"/>
  <c r="DM194" i="2" s="1"/>
  <c r="DX193" i="2"/>
  <c r="DZ193" i="2"/>
  <c r="CF193" i="2"/>
  <c r="BO193" i="2"/>
  <c r="BO192" i="2"/>
  <c r="AE192" i="2"/>
  <c r="DF191" i="2"/>
  <c r="BO190" i="2"/>
  <c r="DA188" i="2"/>
  <c r="BO187" i="2"/>
  <c r="BK187" i="2"/>
  <c r="CZ184" i="2"/>
  <c r="CW184" i="2" s="1"/>
  <c r="DA184" i="2"/>
  <c r="CI182" i="2"/>
  <c r="V181" i="2"/>
  <c r="BN180" i="2"/>
  <c r="BM180" i="2"/>
  <c r="BK179" i="2"/>
  <c r="BM179" i="2"/>
  <c r="BN179" i="2"/>
  <c r="EG178" i="2"/>
  <c r="EI178" i="2"/>
  <c r="EJ178" i="2"/>
  <c r="BO174" i="2"/>
  <c r="BK174" i="2"/>
  <c r="DQ173" i="2"/>
  <c r="DP173" i="2"/>
  <c r="DM173" i="2" s="1"/>
  <c r="CO172" i="2"/>
  <c r="BM171" i="2"/>
  <c r="BN171" i="2"/>
  <c r="DA167" i="2"/>
  <c r="BM163" i="2"/>
  <c r="BN163" i="2"/>
  <c r="CZ148" i="2"/>
  <c r="CW148" i="2" s="1"/>
  <c r="DA148" i="2"/>
  <c r="AD199" i="2"/>
  <c r="Z199" i="2" s="1"/>
  <c r="R199" i="2"/>
  <c r="D199" i="2" s="1"/>
  <c r="CA198" i="2"/>
  <c r="D198" i="2"/>
  <c r="CA196" i="2"/>
  <c r="I196" i="2"/>
  <c r="BM194" i="2"/>
  <c r="BN194" i="2"/>
  <c r="BK194" i="2"/>
  <c r="CG193" i="2"/>
  <c r="CA193" i="2" s="1"/>
  <c r="DP192" i="2"/>
  <c r="DM192" i="2" s="1"/>
  <c r="DQ192" i="2"/>
  <c r="BK191" i="2"/>
  <c r="BM191" i="2"/>
  <c r="BN191" i="2"/>
  <c r="DZ190" i="2"/>
  <c r="EA190" i="2"/>
  <c r="DX190" i="2"/>
  <c r="CG187" i="2"/>
  <c r="CA187" i="2" s="1"/>
  <c r="BN186" i="2"/>
  <c r="BM186" i="2"/>
  <c r="DE185" i="2"/>
  <c r="DB185" i="2" s="1"/>
  <c r="DF185" i="2"/>
  <c r="I185" i="2"/>
  <c r="CO183" i="2"/>
  <c r="CA183" i="2"/>
  <c r="EG179" i="2"/>
  <c r="EI179" i="2"/>
  <c r="CF179" i="2"/>
  <c r="CG179" i="2" s="1"/>
  <c r="CA179" i="2" s="1"/>
  <c r="DE171" i="2"/>
  <c r="DB171" i="2" s="1"/>
  <c r="DF171" i="2"/>
  <c r="DP169" i="2"/>
  <c r="DM169" i="2" s="1"/>
  <c r="DQ169" i="2"/>
  <c r="CI169" i="2"/>
  <c r="BE202" i="2"/>
  <c r="BO201" i="2"/>
  <c r="CA199" i="2"/>
  <c r="AV197" i="2"/>
  <c r="DA195" i="2"/>
  <c r="Z194" i="2"/>
  <c r="I193" i="2"/>
  <c r="D193" i="2" s="1"/>
  <c r="I191" i="2"/>
  <c r="D191" i="2" s="1"/>
  <c r="DP186" i="2"/>
  <c r="DM186" i="2" s="1"/>
  <c r="DQ186" i="2"/>
  <c r="CA186" i="2"/>
  <c r="CO185" i="2"/>
  <c r="DX184" i="2"/>
  <c r="Z184" i="2"/>
  <c r="R183" i="2"/>
  <c r="E183" i="2" s="1"/>
  <c r="BO182" i="2"/>
  <c r="BO181" i="2"/>
  <c r="BM177" i="2"/>
  <c r="BN177" i="2"/>
  <c r="V177" i="2"/>
  <c r="CI172" i="2"/>
  <c r="BO172" i="2"/>
  <c r="BO169" i="2"/>
  <c r="BK169" i="2"/>
  <c r="AD166" i="2"/>
  <c r="Z166" i="2" s="1"/>
  <c r="E166" i="2" s="1"/>
  <c r="DP168" i="2"/>
  <c r="DM168" i="2" s="1"/>
  <c r="DQ168" i="2"/>
  <c r="BK168" i="2"/>
  <c r="BO168" i="2"/>
  <c r="BO167" i="2"/>
  <c r="AP196" i="2"/>
  <c r="BB194" i="2"/>
  <c r="BH191" i="2"/>
  <c r="CO190" i="2"/>
  <c r="EC187" i="2"/>
  <c r="EF187" i="2"/>
  <c r="DF187" i="2"/>
  <c r="DA186" i="2"/>
  <c r="CG182" i="2"/>
  <c r="DE180" i="2"/>
  <c r="DB180" i="2" s="1"/>
  <c r="DF180" i="2"/>
  <c r="BO180" i="2"/>
  <c r="AP180" i="2"/>
  <c r="BO177" i="2"/>
  <c r="AY177" i="2"/>
  <c r="EC176" i="2"/>
  <c r="EE176" i="2"/>
  <c r="E176" i="2"/>
  <c r="DJ175" i="2"/>
  <c r="DU172" i="2"/>
  <c r="BK171" i="2"/>
  <c r="BO171" i="2"/>
  <c r="Z171" i="2"/>
  <c r="AE170" i="2"/>
  <c r="D170" i="2" s="1"/>
  <c r="CR168" i="2"/>
  <c r="CS168" i="2"/>
  <c r="CO168" i="2" s="1"/>
  <c r="Z167" i="2"/>
  <c r="DA166" i="2"/>
  <c r="BM164" i="2"/>
  <c r="BN164" i="2"/>
  <c r="DA159" i="2"/>
  <c r="DP158" i="2"/>
  <c r="DM158" i="2" s="1"/>
  <c r="EA156" i="2"/>
  <c r="DX156" i="2"/>
  <c r="DZ156" i="2"/>
  <c r="DA155" i="2"/>
  <c r="DE149" i="2"/>
  <c r="DB149" i="2" s="1"/>
  <c r="DF149" i="2"/>
  <c r="BB149" i="2"/>
  <c r="AE198" i="2"/>
  <c r="EE197" i="2"/>
  <c r="CI197" i="2"/>
  <c r="CS193" i="2"/>
  <c r="CO193" i="2" s="1"/>
  <c r="EI192" i="2"/>
  <c r="BN192" i="2"/>
  <c r="DX191" i="2"/>
  <c r="DQ189" i="2"/>
  <c r="AV189" i="2"/>
  <c r="AP188" i="2"/>
  <c r="BH187" i="2"/>
  <c r="DR186" i="2"/>
  <c r="CT186" i="2"/>
  <c r="V186" i="2"/>
  <c r="E186" i="2" s="1"/>
  <c r="DG184" i="2"/>
  <c r="CS184" i="2"/>
  <c r="CO184" i="2" s="1"/>
  <c r="CR183" i="2"/>
  <c r="DQ182" i="2"/>
  <c r="CS182" i="2"/>
  <c r="CO182" i="2" s="1"/>
  <c r="BK182" i="2"/>
  <c r="BB182" i="2"/>
  <c r="D182" i="2" s="1"/>
  <c r="CA180" i="2"/>
  <c r="AY180" i="2"/>
  <c r="AS179" i="2"/>
  <c r="R179" i="2"/>
  <c r="EF178" i="2"/>
  <c r="EE178" i="2"/>
  <c r="CS177" i="2"/>
  <c r="CO177" i="2" s="1"/>
  <c r="AV177" i="2"/>
  <c r="V176" i="2"/>
  <c r="DR175" i="2"/>
  <c r="BK175" i="2"/>
  <c r="BB175" i="2"/>
  <c r="I175" i="2"/>
  <c r="CI174" i="2"/>
  <c r="DU173" i="2"/>
  <c r="V172" i="2"/>
  <c r="AE168" i="2"/>
  <c r="BM166" i="2"/>
  <c r="BN166" i="2"/>
  <c r="BK166" i="2"/>
  <c r="BK164" i="2"/>
  <c r="M164" i="2"/>
  <c r="D164" i="2" s="1"/>
  <c r="BB163" i="2"/>
  <c r="AJ156" i="2"/>
  <c r="DQ152" i="2"/>
  <c r="DZ138" i="2"/>
  <c r="EA138" i="2"/>
  <c r="DX138" i="2"/>
  <c r="CS204" i="2"/>
  <c r="CO204" i="2" s="1"/>
  <c r="CG202" i="2"/>
  <c r="CA202" i="2" s="1"/>
  <c r="DG200" i="2"/>
  <c r="M200" i="2"/>
  <c r="DP199" i="2"/>
  <c r="DM199" i="2" s="1"/>
  <c r="BN198" i="2"/>
  <c r="BO195" i="2"/>
  <c r="AE194" i="2"/>
  <c r="CI193" i="2"/>
  <c r="BK193" i="2"/>
  <c r="EJ191" i="2"/>
  <c r="EA191" i="2"/>
  <c r="EF189" i="2"/>
  <c r="CS189" i="2"/>
  <c r="CO189" i="2" s="1"/>
  <c r="CA189" i="2"/>
  <c r="EA188" i="2"/>
  <c r="EJ187" i="2"/>
  <c r="CR187" i="2"/>
  <c r="EA186" i="2"/>
  <c r="CS186" i="2"/>
  <c r="CO186" i="2" s="1"/>
  <c r="BB186" i="2"/>
  <c r="D186" i="2" s="1"/>
  <c r="CF185" i="2"/>
  <c r="CG185" i="2" s="1"/>
  <c r="CA185" i="2" s="1"/>
  <c r="AV185" i="2"/>
  <c r="BE183" i="2"/>
  <c r="DA181" i="2"/>
  <c r="CG181" i="2"/>
  <c r="M180" i="2"/>
  <c r="E180" i="2" s="1"/>
  <c r="M179" i="2"/>
  <c r="EC178" i="2"/>
  <c r="BN178" i="2"/>
  <c r="AS178" i="2"/>
  <c r="I178" i="2"/>
  <c r="DA177" i="2"/>
  <c r="Z177" i="2"/>
  <c r="DQ176" i="2"/>
  <c r="BO176" i="2"/>
  <c r="BK176" i="2"/>
  <c r="AD176" i="2"/>
  <c r="Z176" i="2" s="1"/>
  <c r="DX175" i="2"/>
  <c r="DQ175" i="2"/>
  <c r="BE174" i="2"/>
  <c r="AD174" i="2"/>
  <c r="Z174" i="2" s="1"/>
  <c r="CS173" i="2"/>
  <c r="CO173" i="2" s="1"/>
  <c r="BN172" i="2"/>
  <c r="DQ171" i="2"/>
  <c r="AE171" i="2"/>
  <c r="CR170" i="2"/>
  <c r="CO170" i="2" s="1"/>
  <c r="EF166" i="2"/>
  <c r="EC166" i="2"/>
  <c r="BK165" i="2"/>
  <c r="CO164" i="2"/>
  <c r="BO163" i="2"/>
  <c r="BK163" i="2"/>
  <c r="CS162" i="2"/>
  <c r="CR162" i="2"/>
  <c r="EI156" i="2"/>
  <c r="EJ156" i="2"/>
  <c r="EG156" i="2"/>
  <c r="CZ153" i="2"/>
  <c r="CW153" i="2" s="1"/>
  <c r="DA153" i="2"/>
  <c r="CT142" i="2"/>
  <c r="BO142" i="2"/>
  <c r="BK142" i="2"/>
  <c r="Z139" i="2"/>
  <c r="CA217" i="2"/>
  <c r="DX215" i="2"/>
  <c r="AV213" i="2"/>
  <c r="AP212" i="2"/>
  <c r="BB210" i="2"/>
  <c r="BH207" i="2"/>
  <c r="EI205" i="2"/>
  <c r="EE203" i="2"/>
  <c r="CS200" i="2"/>
  <c r="CO200" i="2" s="1"/>
  <c r="AJ199" i="2"/>
  <c r="EA198" i="2"/>
  <c r="CG198" i="2"/>
  <c r="DG196" i="2"/>
  <c r="M196" i="2"/>
  <c r="DP195" i="2"/>
  <c r="DM195" i="2" s="1"/>
  <c r="DR194" i="2"/>
  <c r="EI191" i="2"/>
  <c r="BO191" i="2"/>
  <c r="AE190" i="2"/>
  <c r="EE189" i="2"/>
  <c r="CI189" i="2"/>
  <c r="DZ188" i="2"/>
  <c r="EI187" i="2"/>
  <c r="BE187" i="2"/>
  <c r="CA181" i="2"/>
  <c r="CI180" i="2"/>
  <c r="DF179" i="2"/>
  <c r="DX178" i="2"/>
  <c r="BK178" i="2"/>
  <c r="DP177" i="2"/>
  <c r="DM177" i="2" s="1"/>
  <c r="EI176" i="2"/>
  <c r="EA175" i="2"/>
  <c r="AE175" i="2"/>
  <c r="V173" i="2"/>
  <c r="D173" i="2" s="1"/>
  <c r="EA172" i="2"/>
  <c r="DQ172" i="2"/>
  <c r="AV172" i="2"/>
  <c r="I172" i="2"/>
  <c r="EG171" i="2"/>
  <c r="EI171" i="2"/>
  <c r="CA171" i="2"/>
  <c r="EC170" i="2"/>
  <c r="BH170" i="2"/>
  <c r="E170" i="2"/>
  <c r="Z168" i="2"/>
  <c r="I168" i="2"/>
  <c r="E168" i="2" s="1"/>
  <c r="M167" i="2"/>
  <c r="DQ166" i="2"/>
  <c r="BH166" i="2"/>
  <c r="DZ163" i="2"/>
  <c r="EA163" i="2"/>
  <c r="V163" i="2"/>
  <c r="DU162" i="2"/>
  <c r="CA162" i="2"/>
  <c r="DP161" i="2"/>
  <c r="DM161" i="2" s="1"/>
  <c r="DQ161" i="2"/>
  <c r="Z157" i="2"/>
  <c r="AD151" i="2"/>
  <c r="Z151" i="2" s="1"/>
  <c r="BM150" i="2"/>
  <c r="BN150" i="2"/>
  <c r="BK150" i="2"/>
  <c r="E147" i="2"/>
  <c r="V143" i="2"/>
  <c r="EI201" i="2"/>
  <c r="BK195" i="2"/>
  <c r="AJ195" i="2"/>
  <c r="EA194" i="2"/>
  <c r="CG194" i="2"/>
  <c r="CA194" i="2" s="1"/>
  <c r="M192" i="2"/>
  <c r="DP191" i="2"/>
  <c r="DM191" i="2" s="1"/>
  <c r="CS191" i="2"/>
  <c r="CO191" i="2" s="1"/>
  <c r="AE186" i="2"/>
  <c r="AD185" i="2"/>
  <c r="Z185" i="2" s="1"/>
  <c r="M184" i="2"/>
  <c r="D184" i="2" s="1"/>
  <c r="AE181" i="2"/>
  <c r="CA175" i="2"/>
  <c r="CR174" i="2"/>
  <c r="CS174" i="2"/>
  <c r="BM173" i="2"/>
  <c r="BN173" i="2"/>
  <c r="AD168" i="2"/>
  <c r="DZ166" i="2"/>
  <c r="EA166" i="2"/>
  <c r="CA164" i="2"/>
  <c r="CO157" i="2"/>
  <c r="BM134" i="2"/>
  <c r="BN134" i="2"/>
  <c r="BK134" i="2"/>
  <c r="BH199" i="2"/>
  <c r="CS192" i="2"/>
  <c r="CO192" i="2" s="1"/>
  <c r="AJ191" i="2"/>
  <c r="CG190" i="2"/>
  <c r="CA190" i="2" s="1"/>
  <c r="DG188" i="2"/>
  <c r="M188" i="2"/>
  <c r="D188" i="2" s="1"/>
  <c r="DU187" i="2"/>
  <c r="BK184" i="2"/>
  <c r="AM184" i="2"/>
  <c r="BO183" i="2"/>
  <c r="AJ183" i="2"/>
  <c r="DX181" i="2"/>
  <c r="EJ180" i="2"/>
  <c r="EI180" i="2"/>
  <c r="AS180" i="2"/>
  <c r="CZ179" i="2"/>
  <c r="CW179" i="2" s="1"/>
  <c r="DA179" i="2"/>
  <c r="CR179" i="2"/>
  <c r="AM179" i="2"/>
  <c r="DQ178" i="2"/>
  <c r="BB177" i="2"/>
  <c r="R177" i="2"/>
  <c r="E177" i="2" s="1"/>
  <c r="EG176" i="2"/>
  <c r="CA176" i="2"/>
  <c r="BH176" i="2"/>
  <c r="DF175" i="2"/>
  <c r="AE174" i="2"/>
  <c r="E174" i="2" s="1"/>
  <c r="CF173" i="2"/>
  <c r="CG172" i="2"/>
  <c r="AE172" i="2"/>
  <c r="DA170" i="2"/>
  <c r="AJ170" i="2"/>
  <c r="EJ168" i="2"/>
  <c r="EG168" i="2"/>
  <c r="CT168" i="2"/>
  <c r="BE168" i="2"/>
  <c r="DP165" i="2"/>
  <c r="DM165" i="2" s="1"/>
  <c r="Z164" i="2"/>
  <c r="DA163" i="2"/>
  <c r="DA162" i="2"/>
  <c r="BO161" i="2"/>
  <c r="AJ151" i="2"/>
  <c r="EA162" i="2"/>
  <c r="DP162" i="2"/>
  <c r="DM162" i="2" s="1"/>
  <c r="EE161" i="2"/>
  <c r="BM161" i="2"/>
  <c r="M160" i="2"/>
  <c r="D160" i="2" s="1"/>
  <c r="CR159" i="2"/>
  <c r="CS159" i="2"/>
  <c r="CO159" i="2" s="1"/>
  <c r="BM159" i="2"/>
  <c r="BN159" i="2"/>
  <c r="EE158" i="2"/>
  <c r="EF158" i="2"/>
  <c r="DQ156" i="2"/>
  <c r="I150" i="2"/>
  <c r="AD149" i="2"/>
  <c r="Z149" i="2" s="1"/>
  <c r="I149" i="2"/>
  <c r="I146" i="2"/>
  <c r="CA145" i="2"/>
  <c r="DX143" i="2"/>
  <c r="DZ143" i="2"/>
  <c r="EA143" i="2"/>
  <c r="CZ142" i="2"/>
  <c r="CW142" i="2" s="1"/>
  <c r="DA142" i="2"/>
  <c r="AE140" i="2"/>
  <c r="CA138" i="2"/>
  <c r="CR133" i="2"/>
  <c r="CS133" i="2"/>
  <c r="BO133" i="2"/>
  <c r="BK133" i="2"/>
  <c r="EC121" i="2"/>
  <c r="EE121" i="2"/>
  <c r="EF121" i="2"/>
  <c r="CS167" i="2"/>
  <c r="CO167" i="2" s="1"/>
  <c r="AJ166" i="2"/>
  <c r="AE165" i="2"/>
  <c r="E165" i="2" s="1"/>
  <c r="CG161" i="2"/>
  <c r="CA161" i="2" s="1"/>
  <c r="DF159" i="2"/>
  <c r="M159" i="2"/>
  <c r="M157" i="2"/>
  <c r="Z156" i="2"/>
  <c r="CA154" i="2"/>
  <c r="AD154" i="2"/>
  <c r="Z154" i="2" s="1"/>
  <c r="I154" i="2"/>
  <c r="E154" i="2" s="1"/>
  <c r="DQ153" i="2"/>
  <c r="BO153" i="2"/>
  <c r="AE153" i="2"/>
  <c r="R153" i="2"/>
  <c r="Z148" i="2"/>
  <c r="DP144" i="2"/>
  <c r="DM144" i="2" s="1"/>
  <c r="CZ140" i="2"/>
  <c r="CW140" i="2" s="1"/>
  <c r="DA140" i="2"/>
  <c r="BM137" i="2"/>
  <c r="BN137" i="2"/>
  <c r="AE137" i="2"/>
  <c r="BN121" i="2"/>
  <c r="BM121" i="2"/>
  <c r="BO138" i="2"/>
  <c r="DQ137" i="2"/>
  <c r="CR137" i="2"/>
  <c r="CS137" i="2"/>
  <c r="BO137" i="2"/>
  <c r="BK137" i="2"/>
  <c r="DZ136" i="2"/>
  <c r="EA136" i="2"/>
  <c r="BM136" i="2"/>
  <c r="BN136" i="2"/>
  <c r="BM132" i="2"/>
  <c r="BN132" i="2"/>
  <c r="BM128" i="2"/>
  <c r="BN128" i="2"/>
  <c r="BK128" i="2"/>
  <c r="EJ127" i="2"/>
  <c r="EI127" i="2"/>
  <c r="EG127" i="2"/>
  <c r="DR181" i="2"/>
  <c r="BO178" i="2"/>
  <c r="AE177" i="2"/>
  <c r="CI176" i="2"/>
  <c r="EJ174" i="2"/>
  <c r="EF172" i="2"/>
  <c r="CA172" i="2"/>
  <c r="DX170" i="2"/>
  <c r="EE169" i="2"/>
  <c r="AV168" i="2"/>
  <c r="EJ167" i="2"/>
  <c r="AP167" i="2"/>
  <c r="EE165" i="2"/>
  <c r="AV165" i="2"/>
  <c r="DZ164" i="2"/>
  <c r="EE162" i="2"/>
  <c r="CG162" i="2"/>
  <c r="BO162" i="2"/>
  <c r="EA161" i="2"/>
  <c r="CI161" i="2"/>
  <c r="CI160" i="2"/>
  <c r="BK160" i="2"/>
  <c r="EI159" i="2"/>
  <c r="V159" i="2"/>
  <c r="BX158" i="2"/>
  <c r="AV158" i="2"/>
  <c r="AD158" i="2"/>
  <c r="Z158" i="2" s="1"/>
  <c r="I158" i="2"/>
  <c r="DG157" i="2"/>
  <c r="BN157" i="2"/>
  <c r="AD157" i="2"/>
  <c r="DU156" i="2"/>
  <c r="BN156" i="2"/>
  <c r="M156" i="2"/>
  <c r="D156" i="2" s="1"/>
  <c r="M155" i="2"/>
  <c r="DF154" i="2"/>
  <c r="BM154" i="2"/>
  <c r="BN154" i="2"/>
  <c r="CG153" i="2"/>
  <c r="CA153" i="2" s="1"/>
  <c r="M153" i="2"/>
  <c r="DZ152" i="2"/>
  <c r="EA152" i="2"/>
  <c r="DX152" i="2"/>
  <c r="DF152" i="2"/>
  <c r="BO152" i="2"/>
  <c r="E152" i="2"/>
  <c r="DX151" i="2"/>
  <c r="CT151" i="2"/>
  <c r="CR150" i="2"/>
  <c r="CO150" i="2" s="1"/>
  <c r="DF147" i="2"/>
  <c r="AE146" i="2"/>
  <c r="DA145" i="2"/>
  <c r="EJ143" i="2"/>
  <c r="EI143" i="2"/>
  <c r="EG143" i="2"/>
  <c r="DE143" i="2"/>
  <c r="DB143" i="2" s="1"/>
  <c r="DF143" i="2"/>
  <c r="EA141" i="2"/>
  <c r="DE141" i="2"/>
  <c r="DB141" i="2" s="1"/>
  <c r="DF141" i="2"/>
  <c r="AM140" i="2"/>
  <c r="EI139" i="2"/>
  <c r="EJ139" i="2"/>
  <c r="EG139" i="2"/>
  <c r="DQ132" i="2"/>
  <c r="DP132" i="2"/>
  <c r="DM132" i="2" s="1"/>
  <c r="CR125" i="2"/>
  <c r="CS125" i="2"/>
  <c r="CO125" i="2" s="1"/>
  <c r="BM101" i="2"/>
  <c r="BN101" i="2"/>
  <c r="CA168" i="2"/>
  <c r="DX166" i="2"/>
  <c r="CG165" i="2"/>
  <c r="DX163" i="2"/>
  <c r="AE161" i="2"/>
  <c r="BK157" i="2"/>
  <c r="BO156" i="2"/>
  <c r="BO151" i="2"/>
  <c r="BM151" i="2"/>
  <c r="BN151" i="2"/>
  <c r="DP150" i="2"/>
  <c r="DM150" i="2" s="1"/>
  <c r="DQ150" i="2"/>
  <c r="BO150" i="2"/>
  <c r="BO149" i="2"/>
  <c r="BK149" i="2"/>
  <c r="BO148" i="2"/>
  <c r="BM148" i="2"/>
  <c r="BN148" i="2"/>
  <c r="M145" i="2"/>
  <c r="E145" i="2" s="1"/>
  <c r="DP141" i="2"/>
  <c r="DM141" i="2" s="1"/>
  <c r="DQ141" i="2"/>
  <c r="BN141" i="2"/>
  <c r="BK141" i="2"/>
  <c r="BM141" i="2"/>
  <c r="CR128" i="2"/>
  <c r="CS128" i="2"/>
  <c r="CO128" i="2" s="1"/>
  <c r="CS179" i="2"/>
  <c r="CG177" i="2"/>
  <c r="CA177" i="2" s="1"/>
  <c r="DG175" i="2"/>
  <c r="M175" i="2"/>
  <c r="DP174" i="2"/>
  <c r="DM174" i="2" s="1"/>
  <c r="DR173" i="2"/>
  <c r="BO170" i="2"/>
  <c r="AE169" i="2"/>
  <c r="CI168" i="2"/>
  <c r="CA165" i="2"/>
  <c r="BH163" i="2"/>
  <c r="EC162" i="2"/>
  <c r="DR162" i="2"/>
  <c r="DX161" i="2"/>
  <c r="EI160" i="2"/>
  <c r="DQ160" i="2"/>
  <c r="CR160" i="2"/>
  <c r="CS160" i="2"/>
  <c r="CO160" i="2" s="1"/>
  <c r="AP160" i="2"/>
  <c r="CT159" i="2"/>
  <c r="AJ159" i="2"/>
  <c r="CS158" i="2"/>
  <c r="CO158" i="2" s="1"/>
  <c r="AS158" i="2"/>
  <c r="CG157" i="2"/>
  <c r="AE157" i="2"/>
  <c r="R157" i="2"/>
  <c r="BK156" i="2"/>
  <c r="CA155" i="2"/>
  <c r="BO155" i="2"/>
  <c r="BM155" i="2"/>
  <c r="BN155" i="2"/>
  <c r="DP154" i="2"/>
  <c r="DM154" i="2" s="1"/>
  <c r="DQ154" i="2"/>
  <c r="BO154" i="2"/>
  <c r="Z153" i="2"/>
  <c r="DU152" i="2"/>
  <c r="CR151" i="2"/>
  <c r="CS151" i="2"/>
  <c r="CO151" i="2" s="1"/>
  <c r="BK151" i="2"/>
  <c r="AY151" i="2"/>
  <c r="V151" i="2"/>
  <c r="D151" i="2" s="1"/>
  <c r="AY148" i="2"/>
  <c r="V144" i="2"/>
  <c r="DQ143" i="2"/>
  <c r="BO140" i="2"/>
  <c r="BM133" i="2"/>
  <c r="BN133" i="2"/>
  <c r="BM126" i="2"/>
  <c r="BN126" i="2"/>
  <c r="CS175" i="2"/>
  <c r="CO175" i="2" s="1"/>
  <c r="AJ174" i="2"/>
  <c r="CG173" i="2"/>
  <c r="CA173" i="2" s="1"/>
  <c r="DG171" i="2"/>
  <c r="M171" i="2"/>
  <c r="E171" i="2" s="1"/>
  <c r="DP170" i="2"/>
  <c r="DM170" i="2" s="1"/>
  <c r="DR169" i="2"/>
  <c r="CR167" i="2"/>
  <c r="BO166" i="2"/>
  <c r="D166" i="2" s="1"/>
  <c r="DX162" i="2"/>
  <c r="AE162" i="2"/>
  <c r="DJ158" i="2"/>
  <c r="BO158" i="2"/>
  <c r="DQ157" i="2"/>
  <c r="CA157" i="2"/>
  <c r="BH156" i="2"/>
  <c r="CR155" i="2"/>
  <c r="CS155" i="2"/>
  <c r="CO155" i="2" s="1"/>
  <c r="BK155" i="2"/>
  <c r="AY155" i="2"/>
  <c r="V155" i="2"/>
  <c r="CO154" i="2"/>
  <c r="AD153" i="2"/>
  <c r="Z152" i="2"/>
  <c r="D152" i="2" s="1"/>
  <c r="DJ150" i="2"/>
  <c r="CG150" i="2"/>
  <c r="CA150" i="2" s="1"/>
  <c r="CA149" i="2"/>
  <c r="BK146" i="2"/>
  <c r="BM146" i="2"/>
  <c r="BN146" i="2"/>
  <c r="AE145" i="2"/>
  <c r="BO144" i="2"/>
  <c r="BK144" i="2"/>
  <c r="I144" i="2"/>
  <c r="DX127" i="2"/>
  <c r="EA127" i="2"/>
  <c r="DZ127" i="2"/>
  <c r="EJ149" i="2"/>
  <c r="BK148" i="2"/>
  <c r="BB148" i="2"/>
  <c r="M148" i="2"/>
  <c r="E148" i="2" s="1"/>
  <c r="BO147" i="2"/>
  <c r="DG146" i="2"/>
  <c r="CS146" i="2"/>
  <c r="CO146" i="2" s="1"/>
  <c r="AP146" i="2"/>
  <c r="CI145" i="2"/>
  <c r="CG144" i="2"/>
  <c r="CA144" i="2" s="1"/>
  <c r="DG142" i="2"/>
  <c r="BB142" i="2"/>
  <c r="V141" i="2"/>
  <c r="AP140" i="2"/>
  <c r="BK139" i="2"/>
  <c r="BO139" i="2"/>
  <c r="I139" i="2"/>
  <c r="DG138" i="2"/>
  <c r="I137" i="2"/>
  <c r="DF136" i="2"/>
  <c r="BK136" i="2"/>
  <c r="BB136" i="2"/>
  <c r="EJ135" i="2"/>
  <c r="EG135" i="2"/>
  <c r="DU135" i="2"/>
  <c r="BO135" i="2"/>
  <c r="DZ132" i="2"/>
  <c r="EA132" i="2"/>
  <c r="I132" i="2"/>
  <c r="AE131" i="2"/>
  <c r="DQ130" i="2"/>
  <c r="BM130" i="2"/>
  <c r="BN130" i="2"/>
  <c r="BK130" i="2"/>
  <c r="CI127" i="2"/>
  <c r="DG126" i="2"/>
  <c r="BO126" i="2"/>
  <c r="BB125" i="2"/>
  <c r="DP122" i="2"/>
  <c r="DM122" i="2" s="1"/>
  <c r="DQ122" i="2"/>
  <c r="CZ122" i="2"/>
  <c r="CW122" i="2" s="1"/>
  <c r="DA122" i="2"/>
  <c r="DP100" i="2"/>
  <c r="DM100" i="2" s="1"/>
  <c r="BO99" i="2"/>
  <c r="DP149" i="2"/>
  <c r="DM149" i="2" s="1"/>
  <c r="AE148" i="2"/>
  <c r="CA147" i="2"/>
  <c r="DP145" i="2"/>
  <c r="DM145" i="2" s="1"/>
  <c r="BB144" i="2"/>
  <c r="M144" i="2"/>
  <c r="BO143" i="2"/>
  <c r="BO141" i="2"/>
  <c r="DA139" i="2"/>
  <c r="CA139" i="2"/>
  <c r="AE139" i="2"/>
  <c r="BM138" i="2"/>
  <c r="BN138" i="2"/>
  <c r="BB138" i="2"/>
  <c r="BH137" i="2"/>
  <c r="DU136" i="2"/>
  <c r="EF135" i="2"/>
  <c r="EC135" i="2"/>
  <c r="AD134" i="2"/>
  <c r="Z134" i="2" s="1"/>
  <c r="BH133" i="2"/>
  <c r="CF132" i="2"/>
  <c r="BK132" i="2"/>
  <c r="DU131" i="2"/>
  <c r="BK131" i="2"/>
  <c r="EI130" i="2"/>
  <c r="EJ130" i="2"/>
  <c r="EG130" i="2"/>
  <c r="CS130" i="2"/>
  <c r="CO130" i="2" s="1"/>
  <c r="CR130" i="2"/>
  <c r="CO129" i="2"/>
  <c r="I129" i="2"/>
  <c r="E129" i="2" s="1"/>
  <c r="CZ128" i="2"/>
  <c r="CW128" i="2" s="1"/>
  <c r="CO127" i="2"/>
  <c r="BO127" i="2"/>
  <c r="BK127" i="2"/>
  <c r="EI126" i="2"/>
  <c r="EJ126" i="2"/>
  <c r="DU125" i="2"/>
  <c r="EG123" i="2"/>
  <c r="EJ123" i="2"/>
  <c r="EI123" i="2"/>
  <c r="BO85" i="2"/>
  <c r="BK85" i="2"/>
  <c r="EA157" i="2"/>
  <c r="EE155" i="2"/>
  <c r="EI153" i="2"/>
  <c r="EE151" i="2"/>
  <c r="AJ149" i="2"/>
  <c r="E149" i="2" s="1"/>
  <c r="DG148" i="2"/>
  <c r="CS148" i="2"/>
  <c r="CO148" i="2" s="1"/>
  <c r="AP148" i="2"/>
  <c r="CS147" i="2"/>
  <c r="CO147" i="2" s="1"/>
  <c r="CI147" i="2"/>
  <c r="M146" i="2"/>
  <c r="EG145" i="2"/>
  <c r="DR144" i="2"/>
  <c r="EC143" i="2"/>
  <c r="AJ143" i="2"/>
  <c r="DU142" i="2"/>
  <c r="AP142" i="2"/>
  <c r="DR140" i="2"/>
  <c r="DG140" i="2"/>
  <c r="CS140" i="2"/>
  <c r="CO140" i="2" s="1"/>
  <c r="BN140" i="2"/>
  <c r="EC139" i="2"/>
  <c r="CI139" i="2"/>
  <c r="BH139" i="2"/>
  <c r="CT138" i="2"/>
  <c r="CA137" i="2"/>
  <c r="M135" i="2"/>
  <c r="DQ134" i="2"/>
  <c r="BO134" i="2"/>
  <c r="I133" i="2"/>
  <c r="AE132" i="2"/>
  <c r="V131" i="2"/>
  <c r="AY130" i="2"/>
  <c r="AD128" i="2"/>
  <c r="I126" i="2"/>
  <c r="EG125" i="2"/>
  <c r="EJ125" i="2"/>
  <c r="EA114" i="2"/>
  <c r="DZ114" i="2"/>
  <c r="DX114" i="2"/>
  <c r="DZ91" i="2"/>
  <c r="EA91" i="2"/>
  <c r="DX91" i="2"/>
  <c r="BM90" i="2"/>
  <c r="BK90" i="2"/>
  <c r="BN90" i="2"/>
  <c r="DE85" i="2"/>
  <c r="DB85" i="2" s="1"/>
  <c r="DF85" i="2"/>
  <c r="CR85" i="2"/>
  <c r="CS85" i="2"/>
  <c r="CO85" i="2" s="1"/>
  <c r="EF154" i="2"/>
  <c r="EJ152" i="2"/>
  <c r="EF150" i="2"/>
  <c r="DF148" i="2"/>
  <c r="AE144" i="2"/>
  <c r="DA143" i="2"/>
  <c r="CA143" i="2"/>
  <c r="BK143" i="2"/>
  <c r="DF142" i="2"/>
  <c r="M142" i="2"/>
  <c r="EE141" i="2"/>
  <c r="EF141" i="2"/>
  <c r="CA141" i="2"/>
  <c r="DP140" i="2"/>
  <c r="DM140" i="2" s="1"/>
  <c r="DF140" i="2"/>
  <c r="EJ137" i="2"/>
  <c r="EG137" i="2"/>
  <c r="EI134" i="2"/>
  <c r="EJ134" i="2"/>
  <c r="EA134" i="2"/>
  <c r="DX134" i="2"/>
  <c r="EF133" i="2"/>
  <c r="EC133" i="2"/>
  <c r="CA133" i="2"/>
  <c r="DU129" i="2"/>
  <c r="CZ129" i="2"/>
  <c r="CW129" i="2" s="1"/>
  <c r="DA129" i="2"/>
  <c r="M129" i="2"/>
  <c r="CG127" i="2"/>
  <c r="E119" i="2"/>
  <c r="CZ108" i="2"/>
  <c r="CW108" i="2" s="1"/>
  <c r="DA108" i="2"/>
  <c r="EA95" i="2"/>
  <c r="DX95" i="2"/>
  <c r="DZ95" i="2"/>
  <c r="BH149" i="2"/>
  <c r="DP147" i="2"/>
  <c r="DM147" i="2" s="1"/>
  <c r="BB146" i="2"/>
  <c r="BO145" i="2"/>
  <c r="DG144" i="2"/>
  <c r="CS144" i="2"/>
  <c r="CO144" i="2" s="1"/>
  <c r="AP144" i="2"/>
  <c r="CI143" i="2"/>
  <c r="DR142" i="2"/>
  <c r="CR142" i="2"/>
  <c r="CS142" i="2"/>
  <c r="EC141" i="2"/>
  <c r="CI141" i="2"/>
  <c r="BH141" i="2"/>
  <c r="AY141" i="2"/>
  <c r="CG140" i="2"/>
  <c r="CA140" i="2" s="1"/>
  <c r="AD140" i="2"/>
  <c r="Z140" i="2" s="1"/>
  <c r="AP138" i="2"/>
  <c r="EE137" i="2"/>
  <c r="DJ137" i="2"/>
  <c r="V136" i="2"/>
  <c r="DQ135" i="2"/>
  <c r="BX135" i="2"/>
  <c r="V135" i="2"/>
  <c r="I135" i="2"/>
  <c r="EG134" i="2"/>
  <c r="AE134" i="2"/>
  <c r="CI133" i="2"/>
  <c r="AE133" i="2"/>
  <c r="M133" i="2"/>
  <c r="DG132" i="2"/>
  <c r="Z131" i="2"/>
  <c r="R131" i="2"/>
  <c r="DA130" i="2"/>
  <c r="CA130" i="2"/>
  <c r="Z130" i="2"/>
  <c r="I130" i="2"/>
  <c r="E130" i="2" s="1"/>
  <c r="DG127" i="2"/>
  <c r="CA126" i="2"/>
  <c r="DE123" i="2"/>
  <c r="DB123" i="2" s="1"/>
  <c r="DF123" i="2"/>
  <c r="DE119" i="2"/>
  <c r="DB119" i="2" s="1"/>
  <c r="DF119" i="2"/>
  <c r="DP112" i="2"/>
  <c r="DM112" i="2" s="1"/>
  <c r="DQ112" i="2"/>
  <c r="EC111" i="2"/>
  <c r="EE111" i="2"/>
  <c r="EF111" i="2"/>
  <c r="DF110" i="2"/>
  <c r="CG148" i="2"/>
  <c r="CA148" i="2" s="1"/>
  <c r="AJ145" i="2"/>
  <c r="DX141" i="2"/>
  <c r="I140" i="2"/>
  <c r="EA139" i="2"/>
  <c r="DX139" i="2"/>
  <c r="DP139" i="2"/>
  <c r="DM139" i="2" s="1"/>
  <c r="M139" i="2"/>
  <c r="M138" i="2"/>
  <c r="Z135" i="2"/>
  <c r="AY134" i="2"/>
  <c r="BX133" i="2"/>
  <c r="BB133" i="2"/>
  <c r="DQ131" i="2"/>
  <c r="DF131" i="2"/>
  <c r="CG129" i="2"/>
  <c r="CA129" i="2" s="1"/>
  <c r="DP128" i="2"/>
  <c r="DM128" i="2" s="1"/>
  <c r="DQ127" i="2"/>
  <c r="DJ126" i="2"/>
  <c r="R126" i="2"/>
  <c r="E126" i="2" s="1"/>
  <c r="DQ125" i="2"/>
  <c r="BM97" i="2"/>
  <c r="BN97" i="2"/>
  <c r="CS138" i="2"/>
  <c r="CO138" i="2" s="1"/>
  <c r="AJ137" i="2"/>
  <c r="CG136" i="2"/>
  <c r="CA136" i="2" s="1"/>
  <c r="DG134" i="2"/>
  <c r="M134" i="2"/>
  <c r="DP133" i="2"/>
  <c r="DM133" i="2" s="1"/>
  <c r="DR132" i="2"/>
  <c r="BO129" i="2"/>
  <c r="DR128" i="2"/>
  <c r="V125" i="2"/>
  <c r="Z124" i="2"/>
  <c r="E124" i="2" s="1"/>
  <c r="I121" i="2"/>
  <c r="DZ108" i="2"/>
  <c r="EA108" i="2"/>
  <c r="DX108" i="2"/>
  <c r="EF89" i="2"/>
  <c r="EC89" i="2"/>
  <c r="EE89" i="2"/>
  <c r="V88" i="2"/>
  <c r="CS134" i="2"/>
  <c r="CO134" i="2" s="1"/>
  <c r="EG133" i="2"/>
  <c r="AJ133" i="2"/>
  <c r="CG132" i="2"/>
  <c r="CA132" i="2" s="1"/>
  <c r="EC131" i="2"/>
  <c r="DX130" i="2"/>
  <c r="DG130" i="2"/>
  <c r="M130" i="2"/>
  <c r="DP129" i="2"/>
  <c r="DM129" i="2" s="1"/>
  <c r="AE128" i="2"/>
  <c r="R128" i="2"/>
  <c r="D128" i="2" s="1"/>
  <c r="CA127" i="2"/>
  <c r="CF126" i="2"/>
  <c r="CG126" i="2" s="1"/>
  <c r="AD126" i="2"/>
  <c r="Z126" i="2" s="1"/>
  <c r="BE125" i="2"/>
  <c r="DZ124" i="2"/>
  <c r="EA124" i="2"/>
  <c r="DP124" i="2"/>
  <c r="DM124" i="2" s="1"/>
  <c r="DQ124" i="2"/>
  <c r="EC119" i="2"/>
  <c r="EF119" i="2"/>
  <c r="BE119" i="2"/>
  <c r="D119" i="2" s="1"/>
  <c r="CT118" i="2"/>
  <c r="DP116" i="2"/>
  <c r="DM116" i="2" s="1"/>
  <c r="DQ116" i="2"/>
  <c r="CR116" i="2"/>
  <c r="CS116" i="2"/>
  <c r="CO116" i="2" s="1"/>
  <c r="BM114" i="2"/>
  <c r="BN114" i="2"/>
  <c r="EG113" i="2"/>
  <c r="EJ113" i="2"/>
  <c r="EF109" i="2"/>
  <c r="EE109" i="2"/>
  <c r="BM108" i="2"/>
  <c r="BN108" i="2"/>
  <c r="BK108" i="2"/>
  <c r="DZ101" i="2"/>
  <c r="EA101" i="2"/>
  <c r="DE100" i="2"/>
  <c r="DB100" i="2" s="1"/>
  <c r="DF100" i="2"/>
  <c r="DP96" i="2"/>
  <c r="DM96" i="2" s="1"/>
  <c r="DQ96" i="2"/>
  <c r="DE90" i="2"/>
  <c r="DB90" i="2" s="1"/>
  <c r="DF90" i="2"/>
  <c r="DX137" i="2"/>
  <c r="AV135" i="2"/>
  <c r="AP134" i="2"/>
  <c r="BB132" i="2"/>
  <c r="EF128" i="2"/>
  <c r="AV128" i="2"/>
  <c r="EF127" i="2"/>
  <c r="AV127" i="2"/>
  <c r="M127" i="2"/>
  <c r="D127" i="2" s="1"/>
  <c r="BN124" i="2"/>
  <c r="BM124" i="2"/>
  <c r="D124" i="2" s="1"/>
  <c r="BK124" i="2"/>
  <c r="DQ123" i="2"/>
  <c r="DQ120" i="2"/>
  <c r="DP120" i="2"/>
  <c r="DM120" i="2" s="1"/>
  <c r="CA116" i="2"/>
  <c r="BK115" i="2"/>
  <c r="BO115" i="2"/>
  <c r="CI111" i="2"/>
  <c r="AM102" i="2"/>
  <c r="CZ99" i="2"/>
  <c r="CW99" i="2" s="1"/>
  <c r="DA99" i="2"/>
  <c r="CA135" i="2"/>
  <c r="DX133" i="2"/>
  <c r="EG131" i="2"/>
  <c r="AV131" i="2"/>
  <c r="AP130" i="2"/>
  <c r="EC129" i="2"/>
  <c r="BE128" i="2"/>
  <c r="BM127" i="2"/>
  <c r="DF126" i="2"/>
  <c r="CR124" i="2"/>
  <c r="CS124" i="2"/>
  <c r="CO124" i="2" s="1"/>
  <c r="DA121" i="2"/>
  <c r="BM120" i="2"/>
  <c r="BM113" i="2"/>
  <c r="BN113" i="2"/>
  <c r="BM111" i="2"/>
  <c r="BN111" i="2"/>
  <c r="EI110" i="2"/>
  <c r="EJ110" i="2"/>
  <c r="EG110" i="2"/>
  <c r="DA105" i="2"/>
  <c r="CA102" i="2"/>
  <c r="CA131" i="2"/>
  <c r="DX129" i="2"/>
  <c r="CG128" i="2"/>
  <c r="CA128" i="2" s="1"/>
  <c r="Z128" i="2"/>
  <c r="M125" i="2"/>
  <c r="D125" i="2" s="1"/>
  <c r="BO124" i="2"/>
  <c r="BK123" i="2"/>
  <c r="BO123" i="2"/>
  <c r="CO120" i="2"/>
  <c r="EI118" i="2"/>
  <c r="EG118" i="2"/>
  <c r="CZ118" i="2"/>
  <c r="CW118" i="2" s="1"/>
  <c r="DA118" i="2"/>
  <c r="CR117" i="2"/>
  <c r="CS117" i="2"/>
  <c r="BM117" i="2"/>
  <c r="BN117" i="2"/>
  <c r="BK117" i="2"/>
  <c r="AD114" i="2"/>
  <c r="Z114" i="2" s="1"/>
  <c r="EE112" i="2"/>
  <c r="EF112" i="2"/>
  <c r="EC112" i="2"/>
  <c r="DE111" i="2"/>
  <c r="DB111" i="2" s="1"/>
  <c r="DF111" i="2"/>
  <c r="DQ108" i="2"/>
  <c r="DP108" i="2"/>
  <c r="DM108" i="2" s="1"/>
  <c r="DP103" i="2"/>
  <c r="DM103" i="2" s="1"/>
  <c r="DQ103" i="2"/>
  <c r="CS103" i="2"/>
  <c r="CO103" i="2" s="1"/>
  <c r="CR103" i="2"/>
  <c r="BK120" i="2"/>
  <c r="BO120" i="2"/>
  <c r="CG119" i="2"/>
  <c r="CA119" i="2" s="1"/>
  <c r="BN112" i="2"/>
  <c r="BM112" i="2"/>
  <c r="DP105" i="2"/>
  <c r="DM105" i="2" s="1"/>
  <c r="BO88" i="2"/>
  <c r="DQ87" i="2"/>
  <c r="DP87" i="2"/>
  <c r="DM87" i="2" s="1"/>
  <c r="EG78" i="2"/>
  <c r="EI78" i="2"/>
  <c r="EJ78" i="2"/>
  <c r="BB124" i="2"/>
  <c r="DF122" i="2"/>
  <c r="CS122" i="2"/>
  <c r="CO122" i="2" s="1"/>
  <c r="V122" i="2"/>
  <c r="E122" i="2" s="1"/>
  <c r="EI121" i="2"/>
  <c r="DF121" i="2"/>
  <c r="DR120" i="2"/>
  <c r="AM120" i="2"/>
  <c r="I120" i="2"/>
  <c r="EG119" i="2"/>
  <c r="EI119" i="2"/>
  <c r="EJ119" i="2"/>
  <c r="DQ119" i="2"/>
  <c r="DZ118" i="2"/>
  <c r="BM118" i="2"/>
  <c r="BN118" i="2"/>
  <c r="EE116" i="2"/>
  <c r="EF116" i="2"/>
  <c r="CF115" i="2"/>
  <c r="AE115" i="2"/>
  <c r="BK114" i="2"/>
  <c r="BO112" i="2"/>
  <c r="BK112" i="2"/>
  <c r="CG111" i="2"/>
  <c r="CA111" i="2" s="1"/>
  <c r="DZ110" i="2"/>
  <c r="AP110" i="2"/>
  <c r="DA109" i="2"/>
  <c r="BH109" i="2"/>
  <c r="BO108" i="2"/>
  <c r="BE107" i="2"/>
  <c r="AD107" i="2"/>
  <c r="BO106" i="2"/>
  <c r="BK106" i="2"/>
  <c r="CS105" i="2"/>
  <c r="CO105" i="2" s="1"/>
  <c r="AP100" i="2"/>
  <c r="AY96" i="2"/>
  <c r="Z95" i="2"/>
  <c r="AE94" i="2"/>
  <c r="BE92" i="2"/>
  <c r="E88" i="2"/>
  <c r="BO87" i="2"/>
  <c r="D87" i="2" s="1"/>
  <c r="BO83" i="2"/>
  <c r="DE78" i="2"/>
  <c r="DB78" i="2" s="1"/>
  <c r="DF78" i="2"/>
  <c r="DZ42" i="2"/>
  <c r="EA42" i="2"/>
  <c r="DX42" i="2"/>
  <c r="AD121" i="2"/>
  <c r="Z121" i="2" s="1"/>
  <c r="Z120" i="2"/>
  <c r="BK118" i="2"/>
  <c r="AD117" i="2"/>
  <c r="Z117" i="2" s="1"/>
  <c r="EC116" i="2"/>
  <c r="BO116" i="2"/>
  <c r="BK116" i="2"/>
  <c r="CG115" i="2"/>
  <c r="CA115" i="2" s="1"/>
  <c r="AY114" i="2"/>
  <c r="CR113" i="2"/>
  <c r="CS113" i="2"/>
  <c r="CO113" i="2" s="1"/>
  <c r="BX113" i="2"/>
  <c r="AS113" i="2"/>
  <c r="I113" i="2"/>
  <c r="DA112" i="2"/>
  <c r="CG112" i="2"/>
  <c r="CA112" i="2" s="1"/>
  <c r="I110" i="2"/>
  <c r="BK107" i="2"/>
  <c r="Z104" i="2"/>
  <c r="BO101" i="2"/>
  <c r="BK101" i="2"/>
  <c r="BM100" i="2"/>
  <c r="BN100" i="2"/>
  <c r="EJ99" i="2"/>
  <c r="EG99" i="2"/>
  <c r="CS99" i="2"/>
  <c r="CO99" i="2" s="1"/>
  <c r="CR99" i="2"/>
  <c r="AD99" i="2"/>
  <c r="I98" i="2"/>
  <c r="BO97" i="2"/>
  <c r="BK97" i="2"/>
  <c r="M97" i="2"/>
  <c r="E97" i="2" s="1"/>
  <c r="EF96" i="2"/>
  <c r="EC96" i="2"/>
  <c r="BM93" i="2"/>
  <c r="BN93" i="2"/>
  <c r="DE91" i="2"/>
  <c r="DB91" i="2" s="1"/>
  <c r="DF91" i="2"/>
  <c r="BM89" i="2"/>
  <c r="BN89" i="2"/>
  <c r="I89" i="2"/>
  <c r="CS84" i="2"/>
  <c r="CR84" i="2"/>
  <c r="CS126" i="2"/>
  <c r="CO126" i="2" s="1"/>
  <c r="BO125" i="2"/>
  <c r="AJ125" i="2"/>
  <c r="EF124" i="2"/>
  <c r="EF123" i="2"/>
  <c r="AS123" i="2"/>
  <c r="EJ122" i="2"/>
  <c r="DZ122" i="2"/>
  <c r="BK122" i="2"/>
  <c r="BM122" i="2"/>
  <c r="BN122" i="2"/>
  <c r="M122" i="2"/>
  <c r="DP121" i="2"/>
  <c r="DM121" i="2" s="1"/>
  <c r="BO121" i="2"/>
  <c r="BK121" i="2"/>
  <c r="DA120" i="2"/>
  <c r="CG120" i="2"/>
  <c r="CA120" i="2" s="1"/>
  <c r="BB120" i="2"/>
  <c r="DJ117" i="2"/>
  <c r="DE115" i="2"/>
  <c r="DB115" i="2" s="1"/>
  <c r="DF115" i="2"/>
  <c r="CI115" i="2"/>
  <c r="Z115" i="2"/>
  <c r="D115" i="2" s="1"/>
  <c r="EI114" i="2"/>
  <c r="EJ114" i="2"/>
  <c r="DF114" i="2"/>
  <c r="DA113" i="2"/>
  <c r="BO113" i="2"/>
  <c r="AM112" i="2"/>
  <c r="I112" i="2"/>
  <c r="DQ111" i="2"/>
  <c r="BE111" i="2"/>
  <c r="AE109" i="2"/>
  <c r="E109" i="2" s="1"/>
  <c r="CO108" i="2"/>
  <c r="M108" i="2"/>
  <c r="D108" i="2" s="1"/>
  <c r="DF107" i="2"/>
  <c r="EA105" i="2"/>
  <c r="AM105" i="2"/>
  <c r="CI102" i="2"/>
  <c r="CI101" i="2"/>
  <c r="R101" i="2"/>
  <c r="D101" i="2" s="1"/>
  <c r="CG100" i="2"/>
  <c r="CA100" i="2" s="1"/>
  <c r="CI98" i="2"/>
  <c r="DA97" i="2"/>
  <c r="AJ97" i="2"/>
  <c r="AD93" i="2"/>
  <c r="Z93" i="2" s="1"/>
  <c r="D93" i="2" s="1"/>
  <c r="EE92" i="2"/>
  <c r="EF92" i="2"/>
  <c r="EC92" i="2"/>
  <c r="DG92" i="2"/>
  <c r="AV89" i="2"/>
  <c r="DF86" i="2"/>
  <c r="DP85" i="2"/>
  <c r="DM85" i="2" s="1"/>
  <c r="EC125" i="2"/>
  <c r="EF125" i="2"/>
  <c r="DF125" i="2"/>
  <c r="DA124" i="2"/>
  <c r="CA123" i="2"/>
  <c r="I123" i="2"/>
  <c r="BK119" i="2"/>
  <c r="BO117" i="2"/>
  <c r="AD115" i="2"/>
  <c r="V113" i="2"/>
  <c r="Z112" i="2"/>
  <c r="CO111" i="2"/>
  <c r="R111" i="2"/>
  <c r="D111" i="2" s="1"/>
  <c r="CZ110" i="2"/>
  <c r="CW110" i="2" s="1"/>
  <c r="DA110" i="2"/>
  <c r="BO110" i="2"/>
  <c r="CI106" i="2"/>
  <c r="DX104" i="2"/>
  <c r="BO104" i="2"/>
  <c r="DJ103" i="2"/>
  <c r="DQ102" i="2"/>
  <c r="BO96" i="2"/>
  <c r="EJ95" i="2"/>
  <c r="EI95" i="2"/>
  <c r="EG95" i="2"/>
  <c r="AE87" i="2"/>
  <c r="E87" i="2"/>
  <c r="DX125" i="2"/>
  <c r="EC124" i="2"/>
  <c r="CG124" i="2"/>
  <c r="CA124" i="2" s="1"/>
  <c r="DJ123" i="2"/>
  <c r="EG122" i="2"/>
  <c r="CT122" i="2"/>
  <c r="AY122" i="2"/>
  <c r="AP122" i="2"/>
  <c r="D122" i="2" s="1"/>
  <c r="BH121" i="2"/>
  <c r="CF119" i="2"/>
  <c r="Z118" i="2"/>
  <c r="Z116" i="2"/>
  <c r="EF115" i="2"/>
  <c r="CO115" i="2"/>
  <c r="CZ114" i="2"/>
  <c r="CW114" i="2" s="1"/>
  <c r="DA114" i="2"/>
  <c r="M114" i="2"/>
  <c r="D114" i="2" s="1"/>
  <c r="AD112" i="2"/>
  <c r="R112" i="2"/>
  <c r="DU111" i="2"/>
  <c r="BK111" i="2"/>
  <c r="CR109" i="2"/>
  <c r="CS109" i="2"/>
  <c r="CO109" i="2" s="1"/>
  <c r="BM109" i="2"/>
  <c r="BN109" i="2"/>
  <c r="DQ106" i="2"/>
  <c r="CR105" i="2"/>
  <c r="BM104" i="2"/>
  <c r="EI102" i="2"/>
  <c r="EJ102" i="2"/>
  <c r="BN102" i="2"/>
  <c r="AE101" i="2"/>
  <c r="BM98" i="2"/>
  <c r="BN98" i="2"/>
  <c r="BK95" i="2"/>
  <c r="BM95" i="2"/>
  <c r="BN95" i="2"/>
  <c r="CZ85" i="2"/>
  <c r="CW85" i="2" s="1"/>
  <c r="DA85" i="2"/>
  <c r="AE85" i="2"/>
  <c r="D85" i="2" s="1"/>
  <c r="DZ79" i="2"/>
  <c r="DX79" i="2"/>
  <c r="EA79" i="2"/>
  <c r="EJ107" i="2"/>
  <c r="EG107" i="2"/>
  <c r="Z107" i="2"/>
  <c r="R107" i="2"/>
  <c r="E107" i="2" s="1"/>
  <c r="EG102" i="2"/>
  <c r="BO102" i="2"/>
  <c r="BK102" i="2"/>
  <c r="DF101" i="2"/>
  <c r="DF98" i="2"/>
  <c r="BO91" i="2"/>
  <c r="BM91" i="2"/>
  <c r="BN91" i="2"/>
  <c r="CA90" i="2"/>
  <c r="EE84" i="2"/>
  <c r="EC84" i="2"/>
  <c r="EF84" i="2"/>
  <c r="BM83" i="2"/>
  <c r="BN83" i="2"/>
  <c r="DG95" i="2"/>
  <c r="AJ95" i="2"/>
  <c r="V95" i="2"/>
  <c r="AD94" i="2"/>
  <c r="Z94" i="2" s="1"/>
  <c r="CO93" i="2"/>
  <c r="M90" i="2"/>
  <c r="E90" i="2" s="1"/>
  <c r="CA87" i="2"/>
  <c r="DP86" i="2"/>
  <c r="DM86" i="2" s="1"/>
  <c r="CA86" i="2"/>
  <c r="CO83" i="2"/>
  <c r="CF83" i="2"/>
  <c r="CG83" i="2" s="1"/>
  <c r="BM82" i="2"/>
  <c r="BN82" i="2"/>
  <c r="BM80" i="2"/>
  <c r="BN80" i="2"/>
  <c r="I80" i="2"/>
  <c r="CA74" i="2"/>
  <c r="BM64" i="2"/>
  <c r="BN64" i="2"/>
  <c r="EG72" i="2"/>
  <c r="EI72" i="2"/>
  <c r="EJ72" i="2"/>
  <c r="CZ68" i="2"/>
  <c r="CW68" i="2" s="1"/>
  <c r="DA68" i="2"/>
  <c r="EE118" i="2"/>
  <c r="DQ117" i="2"/>
  <c r="EI116" i="2"/>
  <c r="EE114" i="2"/>
  <c r="DQ113" i="2"/>
  <c r="EI112" i="2"/>
  <c r="EE110" i="2"/>
  <c r="BN110" i="2"/>
  <c r="DX109" i="2"/>
  <c r="EE108" i="2"/>
  <c r="DQ107" i="2"/>
  <c r="AV107" i="2"/>
  <c r="AJ106" i="2"/>
  <c r="E106" i="2" s="1"/>
  <c r="CG105" i="2"/>
  <c r="CA105" i="2" s="1"/>
  <c r="D105" i="2" s="1"/>
  <c r="BO105" i="2"/>
  <c r="CG104" i="2"/>
  <c r="CA104" i="2" s="1"/>
  <c r="BO103" i="2"/>
  <c r="EE101" i="2"/>
  <c r="CS100" i="2"/>
  <c r="CO100" i="2" s="1"/>
  <c r="CI100" i="2"/>
  <c r="DQ99" i="2"/>
  <c r="DG99" i="2"/>
  <c r="BM99" i="2"/>
  <c r="BN99" i="2"/>
  <c r="BH98" i="2"/>
  <c r="CI97" i="2"/>
  <c r="CI96" i="2"/>
  <c r="AS95" i="2"/>
  <c r="DX94" i="2"/>
  <c r="BH94" i="2"/>
  <c r="BE93" i="2"/>
  <c r="AV92" i="2"/>
  <c r="V92" i="2"/>
  <c r="E92" i="2" s="1"/>
  <c r="CA91" i="2"/>
  <c r="DR89" i="2"/>
  <c r="DP84" i="2"/>
  <c r="DM84" i="2" s="1"/>
  <c r="CA83" i="2"/>
  <c r="AM81" i="2"/>
  <c r="BK80" i="2"/>
  <c r="DU77" i="2"/>
  <c r="DE75" i="2"/>
  <c r="DB75" i="2" s="1"/>
  <c r="DF75" i="2"/>
  <c r="EC73" i="2"/>
  <c r="EF73" i="2"/>
  <c r="EE73" i="2"/>
  <c r="CS70" i="2"/>
  <c r="CR70" i="2"/>
  <c r="CS118" i="2"/>
  <c r="CO118" i="2" s="1"/>
  <c r="EF117" i="2"/>
  <c r="EJ115" i="2"/>
  <c r="CS114" i="2"/>
  <c r="CO114" i="2" s="1"/>
  <c r="EF113" i="2"/>
  <c r="EJ111" i="2"/>
  <c r="CS110" i="2"/>
  <c r="CO110" i="2" s="1"/>
  <c r="EJ109" i="2"/>
  <c r="EA109" i="2"/>
  <c r="EF107" i="2"/>
  <c r="CA107" i="2"/>
  <c r="EA106" i="2"/>
  <c r="DF104" i="2"/>
  <c r="DA103" i="2"/>
  <c r="V103" i="2"/>
  <c r="E103" i="2" s="1"/>
  <c r="AD102" i="2"/>
  <c r="Z102" i="2" s="1"/>
  <c r="D102" i="2" s="1"/>
  <c r="DA101" i="2"/>
  <c r="CS101" i="2"/>
  <c r="CO101" i="2" s="1"/>
  <c r="CA95" i="2"/>
  <c r="EA94" i="2"/>
  <c r="EA93" i="2"/>
  <c r="DP93" i="2"/>
  <c r="DM93" i="2" s="1"/>
  <c r="AJ93" i="2"/>
  <c r="BK92" i="2"/>
  <c r="CR91" i="2"/>
  <c r="CO91" i="2" s="1"/>
  <c r="CI91" i="2"/>
  <c r="DQ90" i="2"/>
  <c r="BO90" i="2"/>
  <c r="AJ90" i="2"/>
  <c r="DP89" i="2"/>
  <c r="DM89" i="2" s="1"/>
  <c r="CS89" i="2"/>
  <c r="CO89" i="2" s="1"/>
  <c r="DX88" i="2"/>
  <c r="Z88" i="2"/>
  <c r="DJ87" i="2"/>
  <c r="CS87" i="2"/>
  <c r="CO87" i="2" s="1"/>
  <c r="CR87" i="2"/>
  <c r="BE81" i="2"/>
  <c r="CR80" i="2"/>
  <c r="CS80" i="2"/>
  <c r="CO80" i="2" s="1"/>
  <c r="EE117" i="2"/>
  <c r="EI115" i="2"/>
  <c r="EE113" i="2"/>
  <c r="EI111" i="2"/>
  <c r="EI109" i="2"/>
  <c r="BO109" i="2"/>
  <c r="AE108" i="2"/>
  <c r="EE107" i="2"/>
  <c r="CI107" i="2"/>
  <c r="BK105" i="2"/>
  <c r="EJ103" i="2"/>
  <c r="EI103" i="2"/>
  <c r="EC101" i="2"/>
  <c r="DR101" i="2"/>
  <c r="AV101" i="2"/>
  <c r="Z99" i="2"/>
  <c r="I99" i="2"/>
  <c r="E99" i="2" s="1"/>
  <c r="EA96" i="2"/>
  <c r="AP95" i="2"/>
  <c r="DP94" i="2"/>
  <c r="DM94" i="2" s="1"/>
  <c r="D94" i="2" s="1"/>
  <c r="CG92" i="2"/>
  <c r="EA89" i="2"/>
  <c r="CG89" i="2"/>
  <c r="CA89" i="2" s="1"/>
  <c r="BO89" i="2"/>
  <c r="CG88" i="2"/>
  <c r="CA88" i="2" s="1"/>
  <c r="CS86" i="2"/>
  <c r="CR86" i="2"/>
  <c r="BN86" i="2"/>
  <c r="DZ84" i="2"/>
  <c r="DX84" i="2"/>
  <c r="EA84" i="2"/>
  <c r="DF82" i="2"/>
  <c r="DE82" i="2"/>
  <c r="DB82" i="2" s="1"/>
  <c r="CS82" i="2"/>
  <c r="CO82" i="2" s="1"/>
  <c r="CR82" i="2"/>
  <c r="DP79" i="2"/>
  <c r="DM79" i="2" s="1"/>
  <c r="DQ79" i="2"/>
  <c r="DZ76" i="2"/>
  <c r="EA76" i="2"/>
  <c r="DX76" i="2"/>
  <c r="BN75" i="2"/>
  <c r="BM75" i="2"/>
  <c r="M110" i="2"/>
  <c r="DP109" i="2"/>
  <c r="DM109" i="2" s="1"/>
  <c r="AE104" i="2"/>
  <c r="DX102" i="2"/>
  <c r="DX101" i="2"/>
  <c r="CA99" i="2"/>
  <c r="M95" i="2"/>
  <c r="M94" i="2"/>
  <c r="E94" i="2" s="1"/>
  <c r="BO93" i="2"/>
  <c r="AE93" i="2"/>
  <c r="E93" i="2" s="1"/>
  <c r="CA92" i="2"/>
  <c r="M91" i="2"/>
  <c r="E91" i="2" s="1"/>
  <c r="DA89" i="2"/>
  <c r="BO86" i="2"/>
  <c r="CZ80" i="2"/>
  <c r="CW80" i="2" s="1"/>
  <c r="DA80" i="2"/>
  <c r="BM78" i="2"/>
  <c r="BN78" i="2"/>
  <c r="BO74" i="2"/>
  <c r="DP73" i="2"/>
  <c r="DM73" i="2" s="1"/>
  <c r="DQ73" i="2"/>
  <c r="BM72" i="2"/>
  <c r="BN72" i="2"/>
  <c r="BN69" i="2"/>
  <c r="BM69" i="2"/>
  <c r="BK109" i="2"/>
  <c r="AJ109" i="2"/>
  <c r="CG108" i="2"/>
  <c r="CA108" i="2" s="1"/>
  <c r="DG106" i="2"/>
  <c r="CS106" i="2"/>
  <c r="CO106" i="2" s="1"/>
  <c r="DX105" i="2"/>
  <c r="CA103" i="2"/>
  <c r="CS102" i="2"/>
  <c r="CO102" i="2" s="1"/>
  <c r="DP101" i="2"/>
  <c r="DM101" i="2" s="1"/>
  <c r="AJ101" i="2"/>
  <c r="BK100" i="2"/>
  <c r="CI99" i="2"/>
  <c r="DQ98" i="2"/>
  <c r="BO98" i="2"/>
  <c r="AJ98" i="2"/>
  <c r="DP97" i="2"/>
  <c r="DM97" i="2" s="1"/>
  <c r="CS97" i="2"/>
  <c r="CO97" i="2" s="1"/>
  <c r="DX96" i="2"/>
  <c r="Z96" i="2"/>
  <c r="DJ95" i="2"/>
  <c r="CS95" i="2"/>
  <c r="CR95" i="2"/>
  <c r="BO94" i="2"/>
  <c r="BK93" i="2"/>
  <c r="CT92" i="2"/>
  <c r="AE92" i="2"/>
  <c r="BK89" i="2"/>
  <c r="EJ87" i="2"/>
  <c r="EI87" i="2"/>
  <c r="DA86" i="2"/>
  <c r="AD86" i="2"/>
  <c r="Z86" i="2" s="1"/>
  <c r="E86" i="2" s="1"/>
  <c r="DX85" i="2"/>
  <c r="BE85" i="2"/>
  <c r="BO84" i="2"/>
  <c r="Z84" i="2"/>
  <c r="DP83" i="2"/>
  <c r="DM83" i="2" s="1"/>
  <c r="DF83" i="2"/>
  <c r="M82" i="2"/>
  <c r="D82" i="2" s="1"/>
  <c r="EE80" i="2"/>
  <c r="EC80" i="2"/>
  <c r="M80" i="2"/>
  <c r="AD77" i="2"/>
  <c r="Z77" i="2" s="1"/>
  <c r="I77" i="2"/>
  <c r="E77" i="2" s="1"/>
  <c r="BO76" i="2"/>
  <c r="EJ65" i="2"/>
  <c r="EG65" i="2"/>
  <c r="EI65" i="2"/>
  <c r="CR83" i="2"/>
  <c r="CI83" i="2"/>
  <c r="DA82" i="2"/>
  <c r="V82" i="2"/>
  <c r="CR81" i="2"/>
  <c r="CO81" i="2" s="1"/>
  <c r="DQ80" i="2"/>
  <c r="BO79" i="2"/>
  <c r="CO78" i="2"/>
  <c r="BO78" i="2"/>
  <c r="BK78" i="2"/>
  <c r="BM76" i="2"/>
  <c r="BN76" i="2"/>
  <c r="EE74" i="2"/>
  <c r="EC74" i="2"/>
  <c r="AV74" i="2"/>
  <c r="M71" i="2"/>
  <c r="BM68" i="2"/>
  <c r="BN68" i="2"/>
  <c r="DE66" i="2"/>
  <c r="DB66" i="2" s="1"/>
  <c r="DF66" i="2"/>
  <c r="CA46" i="2"/>
  <c r="D20" i="2"/>
  <c r="AE105" i="2"/>
  <c r="E105" i="2" s="1"/>
  <c r="CI103" i="2"/>
  <c r="AJ102" i="2"/>
  <c r="CS98" i="2"/>
  <c r="CO98" i="2" s="1"/>
  <c r="DX97" i="2"/>
  <c r="AE97" i="2"/>
  <c r="CI95" i="2"/>
  <c r="AJ94" i="2"/>
  <c r="CS90" i="2"/>
  <c r="CO90" i="2" s="1"/>
  <c r="DX89" i="2"/>
  <c r="AE89" i="2"/>
  <c r="CI87" i="2"/>
  <c r="AJ86" i="2"/>
  <c r="CI84" i="2"/>
  <c r="AE84" i="2"/>
  <c r="I84" i="2"/>
  <c r="BX82" i="2"/>
  <c r="CO79" i="2"/>
  <c r="M78" i="2"/>
  <c r="E78" i="2" s="1"/>
  <c r="Z76" i="2"/>
  <c r="BN73" i="2"/>
  <c r="BM73" i="2"/>
  <c r="DE69" i="2"/>
  <c r="DB69" i="2" s="1"/>
  <c r="DF69" i="2"/>
  <c r="BK69" i="2"/>
  <c r="EA83" i="2"/>
  <c r="DZ81" i="2"/>
  <c r="EA81" i="2"/>
  <c r="AE81" i="2"/>
  <c r="BK79" i="2"/>
  <c r="DA75" i="2"/>
  <c r="DZ74" i="2"/>
  <c r="EA74" i="2"/>
  <c r="BE74" i="2"/>
  <c r="BK73" i="2"/>
  <c r="DQ69" i="2"/>
  <c r="DX86" i="2"/>
  <c r="BB85" i="2"/>
  <c r="AJ85" i="2"/>
  <c r="EG82" i="2"/>
  <c r="BO82" i="2"/>
  <c r="BK82" i="2"/>
  <c r="BB82" i="2"/>
  <c r="DE79" i="2"/>
  <c r="DB79" i="2" s="1"/>
  <c r="DF79" i="2"/>
  <c r="CA79" i="2"/>
  <c r="EF77" i="2"/>
  <c r="EE77" i="2"/>
  <c r="EC77" i="2"/>
  <c r="DJ73" i="2"/>
  <c r="BK72" i="2"/>
  <c r="BO72" i="2"/>
  <c r="EA69" i="2"/>
  <c r="DX69" i="2"/>
  <c r="DZ69" i="2"/>
  <c r="BO66" i="2"/>
  <c r="I75" i="2"/>
  <c r="M74" i="2"/>
  <c r="E74" i="2" s="1"/>
  <c r="CA80" i="2"/>
  <c r="BH78" i="2"/>
  <c r="DR77" i="2"/>
  <c r="CO74" i="2"/>
  <c r="AP73" i="2"/>
  <c r="DR72" i="2"/>
  <c r="M72" i="2"/>
  <c r="D72" i="2" s="1"/>
  <c r="EF71" i="2"/>
  <c r="EC71" i="2"/>
  <c r="CR71" i="2"/>
  <c r="CO71" i="2" s="1"/>
  <c r="BX71" i="2"/>
  <c r="BE71" i="2"/>
  <c r="EJ69" i="2"/>
  <c r="EI69" i="2"/>
  <c r="BM67" i="2"/>
  <c r="BN67" i="2"/>
  <c r="DP66" i="2"/>
  <c r="DM66" i="2" s="1"/>
  <c r="CO66" i="2"/>
  <c r="DU65" i="2"/>
  <c r="Z65" i="2"/>
  <c r="EE62" i="2"/>
  <c r="EF62" i="2"/>
  <c r="EC62" i="2"/>
  <c r="AE62" i="2"/>
  <c r="M61" i="2"/>
  <c r="CZ47" i="2"/>
  <c r="CW47" i="2" s="1"/>
  <c r="DA47" i="2"/>
  <c r="AV84" i="2"/>
  <c r="EE81" i="2"/>
  <c r="CG81" i="2"/>
  <c r="CA81" i="2" s="1"/>
  <c r="BO81" i="2"/>
  <c r="EA80" i="2"/>
  <c r="CI80" i="2"/>
  <c r="M79" i="2"/>
  <c r="D79" i="2" s="1"/>
  <c r="DP78" i="2"/>
  <c r="DM78" i="2" s="1"/>
  <c r="EA77" i="2"/>
  <c r="DP77" i="2"/>
  <c r="DM77" i="2" s="1"/>
  <c r="DP75" i="2"/>
  <c r="DM75" i="2" s="1"/>
  <c r="DA74" i="2"/>
  <c r="AM74" i="2"/>
  <c r="BH73" i="2"/>
  <c r="BB71" i="2"/>
  <c r="R71" i="2"/>
  <c r="Z70" i="2"/>
  <c r="CS69" i="2"/>
  <c r="CO69" i="2" s="1"/>
  <c r="CR69" i="2"/>
  <c r="AD67" i="2"/>
  <c r="Z67" i="2" s="1"/>
  <c r="BX65" i="2"/>
  <c r="BE65" i="2"/>
  <c r="BB63" i="2"/>
  <c r="AP62" i="2"/>
  <c r="DA61" i="2"/>
  <c r="CZ61" i="2"/>
  <c r="CW61" i="2" s="1"/>
  <c r="EE58" i="2"/>
  <c r="EF58" i="2"/>
  <c r="EC58" i="2"/>
  <c r="DX82" i="2"/>
  <c r="AJ81" i="2"/>
  <c r="AE80" i="2"/>
  <c r="V75" i="2"/>
  <c r="CG74" i="2"/>
  <c r="DF73" i="2"/>
  <c r="CI73" i="2"/>
  <c r="Z73" i="2"/>
  <c r="CT72" i="2"/>
  <c r="V72" i="2"/>
  <c r="DQ71" i="2"/>
  <c r="DE71" i="2"/>
  <c r="DB71" i="2" s="1"/>
  <c r="CT70" i="2"/>
  <c r="AV70" i="2"/>
  <c r="R70" i="2"/>
  <c r="CG69" i="2"/>
  <c r="BH69" i="2"/>
  <c r="DG68" i="2"/>
  <c r="I68" i="2"/>
  <c r="EG67" i="2"/>
  <c r="EJ67" i="2"/>
  <c r="I67" i="2"/>
  <c r="D67" i="2" s="1"/>
  <c r="BK66" i="2"/>
  <c r="CT65" i="2"/>
  <c r="AE64" i="2"/>
  <c r="BO63" i="2"/>
  <c r="BK63" i="2"/>
  <c r="DA62" i="2"/>
  <c r="BO61" i="2"/>
  <c r="AS61" i="2"/>
  <c r="BO51" i="2"/>
  <c r="AJ72" i="2"/>
  <c r="I69" i="2"/>
  <c r="E69" i="2" s="1"/>
  <c r="CA67" i="2"/>
  <c r="DQ65" i="2"/>
  <c r="CO65" i="2"/>
  <c r="BB64" i="2"/>
  <c r="BK68" i="2"/>
  <c r="BO68" i="2"/>
  <c r="CI67" i="2"/>
  <c r="BO65" i="2"/>
  <c r="BK65" i="2"/>
  <c r="BK64" i="2"/>
  <c r="DP82" i="2"/>
  <c r="DM82" i="2" s="1"/>
  <c r="DP81" i="2"/>
  <c r="DM81" i="2" s="1"/>
  <c r="AV80" i="2"/>
  <c r="CG77" i="2"/>
  <c r="CA77" i="2" s="1"/>
  <c r="D77" i="2" s="1"/>
  <c r="B77" i="2" s="1"/>
  <c r="BO77" i="2"/>
  <c r="CS76" i="2"/>
  <c r="CO76" i="2" s="1"/>
  <c r="BX76" i="2"/>
  <c r="M76" i="2"/>
  <c r="D76" i="2" s="1"/>
  <c r="CG75" i="2"/>
  <c r="CA75" i="2" s="1"/>
  <c r="BO75" i="2"/>
  <c r="AJ75" i="2"/>
  <c r="DR74" i="2"/>
  <c r="DF74" i="2"/>
  <c r="CR74" i="2"/>
  <c r="AE74" i="2"/>
  <c r="DJ72" i="2"/>
  <c r="CO72" i="2"/>
  <c r="AS72" i="2"/>
  <c r="DU70" i="2"/>
  <c r="BK70" i="2"/>
  <c r="DA69" i="2"/>
  <c r="DP67" i="2"/>
  <c r="DM67" i="2" s="1"/>
  <c r="BB67" i="2"/>
  <c r="I65" i="2"/>
  <c r="E65" i="2" s="1"/>
  <c r="DP59" i="2"/>
  <c r="DM59" i="2" s="1"/>
  <c r="DQ59" i="2"/>
  <c r="AD56" i="2"/>
  <c r="Z56" i="2" s="1"/>
  <c r="EJ50" i="2"/>
  <c r="EI50" i="2"/>
  <c r="EG50" i="2"/>
  <c r="BM48" i="2"/>
  <c r="BN48" i="2"/>
  <c r="E48" i="2"/>
  <c r="DZ59" i="2"/>
  <c r="EA59" i="2"/>
  <c r="Z58" i="2"/>
  <c r="BO54" i="2"/>
  <c r="BO48" i="2"/>
  <c r="BK48" i="2"/>
  <c r="CS39" i="2"/>
  <c r="CR39" i="2"/>
  <c r="DE37" i="2"/>
  <c r="DB37" i="2" s="1"/>
  <c r="DF37" i="2"/>
  <c r="BH75" i="2"/>
  <c r="BO71" i="2"/>
  <c r="AS71" i="2"/>
  <c r="DR70" i="2"/>
  <c r="CF70" i="2"/>
  <c r="AE70" i="2"/>
  <c r="CI69" i="2"/>
  <c r="DF68" i="2"/>
  <c r="BB68" i="2"/>
  <c r="EF67" i="2"/>
  <c r="EE67" i="2"/>
  <c r="CF66" i="2"/>
  <c r="CG66" i="2" s="1"/>
  <c r="CA66" i="2" s="1"/>
  <c r="BB66" i="2"/>
  <c r="EC65" i="2"/>
  <c r="EF65" i="2"/>
  <c r="CZ65" i="2"/>
  <c r="CW65" i="2" s="1"/>
  <c r="DA65" i="2"/>
  <c r="CF65" i="2"/>
  <c r="DZ64" i="2"/>
  <c r="DQ64" i="2"/>
  <c r="DP62" i="2"/>
  <c r="DM62" i="2" s="1"/>
  <c r="DE62" i="2"/>
  <c r="DB62" i="2" s="1"/>
  <c r="DP61" i="2"/>
  <c r="DM61" i="2" s="1"/>
  <c r="DZ60" i="2"/>
  <c r="DG60" i="2"/>
  <c r="CA59" i="2"/>
  <c r="DE58" i="2"/>
  <c r="DB58" i="2" s="1"/>
  <c r="DF58" i="2"/>
  <c r="CG70" i="2"/>
  <c r="CA70" i="2" s="1"/>
  <c r="AE66" i="2"/>
  <c r="E66" i="2" s="1"/>
  <c r="CG65" i="2"/>
  <c r="EI64" i="2"/>
  <c r="EJ64" i="2"/>
  <c r="BO62" i="2"/>
  <c r="CG61" i="2"/>
  <c r="CA61" i="2" s="1"/>
  <c r="V61" i="2"/>
  <c r="EI60" i="2"/>
  <c r="EJ60" i="2"/>
  <c r="BO60" i="2"/>
  <c r="BM60" i="2"/>
  <c r="BK60" i="2"/>
  <c r="BN60" i="2"/>
  <c r="CZ57" i="2"/>
  <c r="CW57" i="2" s="1"/>
  <c r="DA57" i="2"/>
  <c r="BK47" i="2"/>
  <c r="BO47" i="2"/>
  <c r="DX75" i="2"/>
  <c r="BE73" i="2"/>
  <c r="AY72" i="2"/>
  <c r="DU71" i="2"/>
  <c r="DP70" i="2"/>
  <c r="DM70" i="2" s="1"/>
  <c r="DA70" i="2"/>
  <c r="AP68" i="2"/>
  <c r="M68" i="2"/>
  <c r="BO67" i="2"/>
  <c r="BK67" i="2"/>
  <c r="DR66" i="2"/>
  <c r="AE65" i="2"/>
  <c r="EG64" i="2"/>
  <c r="DF64" i="2"/>
  <c r="CA64" i="2"/>
  <c r="I64" i="2"/>
  <c r="CA63" i="2"/>
  <c r="DZ62" i="2"/>
  <c r="DX62" i="2"/>
  <c r="EA62" i="2"/>
  <c r="BM62" i="2"/>
  <c r="BN62" i="2"/>
  <c r="DF61" i="2"/>
  <c r="EG60" i="2"/>
  <c r="DP58" i="2"/>
  <c r="DM58" i="2" s="1"/>
  <c r="DQ58" i="2"/>
  <c r="BO58" i="2"/>
  <c r="DE50" i="2"/>
  <c r="DB50" i="2" s="1"/>
  <c r="DF50" i="2"/>
  <c r="CR47" i="2"/>
  <c r="CS47" i="2"/>
  <c r="CO47" i="2" s="1"/>
  <c r="AM63" i="2"/>
  <c r="AD63" i="2"/>
  <c r="Z63" i="2" s="1"/>
  <c r="I63" i="2"/>
  <c r="CS62" i="2"/>
  <c r="CR62" i="2"/>
  <c r="EG59" i="2"/>
  <c r="EJ59" i="2"/>
  <c r="CT59" i="2"/>
  <c r="DJ57" i="2"/>
  <c r="AY54" i="2"/>
  <c r="EA50" i="2"/>
  <c r="DZ50" i="2"/>
  <c r="BM50" i="2"/>
  <c r="BN50" i="2"/>
  <c r="BK50" i="2"/>
  <c r="BH49" i="2"/>
  <c r="CA69" i="2"/>
  <c r="DX67" i="2"/>
  <c r="AV65" i="2"/>
  <c r="BO64" i="2"/>
  <c r="DZ61" i="2"/>
  <c r="BM61" i="2"/>
  <c r="BK59" i="2"/>
  <c r="BM59" i="2"/>
  <c r="DP57" i="2"/>
  <c r="DM57" i="2" s="1"/>
  <c r="BK57" i="2"/>
  <c r="D57" i="2" s="1"/>
  <c r="CG55" i="2"/>
  <c r="BM52" i="2"/>
  <c r="BN52" i="2"/>
  <c r="DZ47" i="2"/>
  <c r="DX47" i="2"/>
  <c r="EA47" i="2"/>
  <c r="CO46" i="2"/>
  <c r="I45" i="2"/>
  <c r="DQ42" i="2"/>
  <c r="DE42" i="2"/>
  <c r="DB42" i="2" s="1"/>
  <c r="DF42" i="2"/>
  <c r="CA65" i="2"/>
  <c r="CR60" i="2"/>
  <c r="CS60" i="2"/>
  <c r="CO60" i="2" s="1"/>
  <c r="CG59" i="2"/>
  <c r="BM58" i="2"/>
  <c r="BN58" i="2"/>
  <c r="AE56" i="2"/>
  <c r="I56" i="2"/>
  <c r="D56" i="2" s="1"/>
  <c r="CA55" i="2"/>
  <c r="DX54" i="2"/>
  <c r="BK52" i="2"/>
  <c r="I52" i="2"/>
  <c r="CI51" i="2"/>
  <c r="E51" i="2"/>
  <c r="AE50" i="2"/>
  <c r="DE48" i="2"/>
  <c r="DB48" i="2" s="1"/>
  <c r="DF48" i="2"/>
  <c r="AD44" i="2"/>
  <c r="Z44" i="2" s="1"/>
  <c r="D44" i="2" s="1"/>
  <c r="CS68" i="2"/>
  <c r="CO68" i="2" s="1"/>
  <c r="AJ67" i="2"/>
  <c r="EA66" i="2"/>
  <c r="DG64" i="2"/>
  <c r="M64" i="2"/>
  <c r="DP63" i="2"/>
  <c r="DM63" i="2" s="1"/>
  <c r="CS63" i="2"/>
  <c r="CO63" i="2" s="1"/>
  <c r="DR62" i="2"/>
  <c r="M60" i="2"/>
  <c r="E60" i="2" s="1"/>
  <c r="AE59" i="2"/>
  <c r="I59" i="2"/>
  <c r="CS58" i="2"/>
  <c r="CO58" i="2" s="1"/>
  <c r="CA58" i="2"/>
  <c r="E57" i="2"/>
  <c r="DA56" i="2"/>
  <c r="CS56" i="2"/>
  <c r="CO56" i="2" s="1"/>
  <c r="DP55" i="2"/>
  <c r="DM55" i="2" s="1"/>
  <c r="CT55" i="2"/>
  <c r="BO55" i="2"/>
  <c r="M55" i="2"/>
  <c r="CR54" i="2"/>
  <c r="CO54" i="2" s="1"/>
  <c r="AP54" i="2"/>
  <c r="EF51" i="2"/>
  <c r="EE51" i="2"/>
  <c r="AP51" i="2"/>
  <c r="DP49" i="2"/>
  <c r="DM49" i="2" s="1"/>
  <c r="DQ49" i="2"/>
  <c r="CZ48" i="2"/>
  <c r="CW48" i="2" s="1"/>
  <c r="DA48" i="2"/>
  <c r="AS45" i="2"/>
  <c r="DQ37" i="2"/>
  <c r="CS64" i="2"/>
  <c r="CO64" i="2" s="1"/>
  <c r="AJ63" i="2"/>
  <c r="CG62" i="2"/>
  <c r="CA62" i="2" s="1"/>
  <c r="EE59" i="2"/>
  <c r="EF59" i="2"/>
  <c r="DZ58" i="2"/>
  <c r="EA58" i="2"/>
  <c r="CI58" i="2"/>
  <c r="AP58" i="2"/>
  <c r="CS57" i="2"/>
  <c r="CO57" i="2" s="1"/>
  <c r="BN57" i="2"/>
  <c r="AV55" i="2"/>
  <c r="V55" i="2"/>
  <c r="DF53" i="2"/>
  <c r="CI52" i="2"/>
  <c r="EC51" i="2"/>
  <c r="AY51" i="2"/>
  <c r="Z50" i="2"/>
  <c r="I46" i="2"/>
  <c r="BO45" i="2"/>
  <c r="BK45" i="2"/>
  <c r="BB45" i="2"/>
  <c r="CR44" i="2"/>
  <c r="CS44" i="2"/>
  <c r="CO44" i="2" s="1"/>
  <c r="CT43" i="2"/>
  <c r="BM43" i="2"/>
  <c r="BN43" i="2"/>
  <c r="DA41" i="2"/>
  <c r="BH40" i="2"/>
  <c r="DX37" i="2"/>
  <c r="DZ37" i="2"/>
  <c r="EA37" i="2"/>
  <c r="DP56" i="2"/>
  <c r="DM56" i="2" s="1"/>
  <c r="CR55" i="2"/>
  <c r="CS55" i="2"/>
  <c r="CO55" i="2" s="1"/>
  <c r="EG49" i="2"/>
  <c r="EI49" i="2"/>
  <c r="AE49" i="2"/>
  <c r="AE48" i="2"/>
  <c r="CR46" i="2"/>
  <c r="BH63" i="2"/>
  <c r="EI61" i="2"/>
  <c r="DF60" i="2"/>
  <c r="DX59" i="2"/>
  <c r="DR59" i="2"/>
  <c r="CR59" i="2"/>
  <c r="CS59" i="2"/>
  <c r="CO59" i="2" s="1"/>
  <c r="DG57" i="2"/>
  <c r="EA56" i="2"/>
  <c r="BE56" i="2"/>
  <c r="DG54" i="2"/>
  <c r="AD54" i="2"/>
  <c r="Z54" i="2" s="1"/>
  <c r="EF52" i="2"/>
  <c r="EC52" i="2"/>
  <c r="EE52" i="2"/>
  <c r="AD51" i="2"/>
  <c r="BO46" i="2"/>
  <c r="DE45" i="2"/>
  <c r="DB45" i="2" s="1"/>
  <c r="DF45" i="2"/>
  <c r="EJ53" i="2"/>
  <c r="M53" i="2"/>
  <c r="E53" i="2" s="1"/>
  <c r="CA50" i="2"/>
  <c r="CS49" i="2"/>
  <c r="CO49" i="2" s="1"/>
  <c r="DZ48" i="2"/>
  <c r="EA48" i="2"/>
  <c r="V47" i="2"/>
  <c r="DJ45" i="2"/>
  <c r="BO43" i="2"/>
  <c r="M43" i="2"/>
  <c r="D43" i="2" s="1"/>
  <c r="DX40" i="2"/>
  <c r="EA40" i="2"/>
  <c r="AE40" i="2"/>
  <c r="DF34" i="2"/>
  <c r="DA33" i="2"/>
  <c r="BN53" i="2"/>
  <c r="DR52" i="2"/>
  <c r="BM51" i="2"/>
  <c r="D51" i="2" s="1"/>
  <c r="B51" i="2" s="1"/>
  <c r="M50" i="2"/>
  <c r="E50" i="2" s="1"/>
  <c r="BN49" i="2"/>
  <c r="M49" i="2"/>
  <c r="AV48" i="2"/>
  <c r="I47" i="2"/>
  <c r="DQ46" i="2"/>
  <c r="CA45" i="2"/>
  <c r="DA44" i="2"/>
  <c r="DF39" i="2"/>
  <c r="BM26" i="2"/>
  <c r="BN26" i="2"/>
  <c r="EI58" i="2"/>
  <c r="CG56" i="2"/>
  <c r="CA56" i="2" s="1"/>
  <c r="BO56" i="2"/>
  <c r="CI55" i="2"/>
  <c r="M54" i="2"/>
  <c r="DQ53" i="2"/>
  <c r="BO53" i="2"/>
  <c r="DP52" i="2"/>
  <c r="DM52" i="2" s="1"/>
  <c r="CO52" i="2"/>
  <c r="Z51" i="2"/>
  <c r="CS50" i="2"/>
  <c r="CR50" i="2"/>
  <c r="BO49" i="2"/>
  <c r="CG47" i="2"/>
  <c r="BM46" i="2"/>
  <c r="BN46" i="2"/>
  <c r="EE43" i="2"/>
  <c r="EF43" i="2"/>
  <c r="CZ43" i="2"/>
  <c r="CW43" i="2" s="1"/>
  <c r="DA43" i="2"/>
  <c r="EJ41" i="2"/>
  <c r="BN36" i="2"/>
  <c r="BM36" i="2"/>
  <c r="BK36" i="2"/>
  <c r="BB56" i="2"/>
  <c r="AJ56" i="2"/>
  <c r="AE55" i="2"/>
  <c r="EA52" i="2"/>
  <c r="CG52" i="2"/>
  <c r="CA52" i="2" s="1"/>
  <c r="BO52" i="2"/>
  <c r="M52" i="2"/>
  <c r="CG51" i="2"/>
  <c r="EE48" i="2"/>
  <c r="BE48" i="2"/>
  <c r="AJ48" i="2"/>
  <c r="D48" i="2" s="1"/>
  <c r="EF47" i="2"/>
  <c r="CA47" i="2"/>
  <c r="AE47" i="2"/>
  <c r="DZ44" i="2"/>
  <c r="EA44" i="2"/>
  <c r="CG43" i="2"/>
  <c r="CS42" i="2"/>
  <c r="CR42" i="2"/>
  <c r="AD42" i="2"/>
  <c r="Z42" i="2" s="1"/>
  <c r="BO41" i="2"/>
  <c r="DP39" i="2"/>
  <c r="DM39" i="2" s="1"/>
  <c r="DQ39" i="2"/>
  <c r="DE36" i="2"/>
  <c r="DB36" i="2" s="1"/>
  <c r="DF36" i="2"/>
  <c r="AJ52" i="2"/>
  <c r="CA51" i="2"/>
  <c r="DG50" i="2"/>
  <c r="DA50" i="2"/>
  <c r="AJ50" i="2"/>
  <c r="V50" i="2"/>
  <c r="BK49" i="2"/>
  <c r="AD49" i="2"/>
  <c r="Z49" i="2" s="1"/>
  <c r="DR48" i="2"/>
  <c r="CR48" i="2"/>
  <c r="CO48" i="2" s="1"/>
  <c r="CT47" i="2"/>
  <c r="Z46" i="2"/>
  <c r="DQ45" i="2"/>
  <c r="CA43" i="2"/>
  <c r="BK42" i="2"/>
  <c r="DE41" i="2"/>
  <c r="DB41" i="2" s="1"/>
  <c r="DF41" i="2"/>
  <c r="AD41" i="2"/>
  <c r="Z41" i="2" s="1"/>
  <c r="DR38" i="2"/>
  <c r="CR41" i="2"/>
  <c r="CS41" i="2"/>
  <c r="CO41" i="2" s="1"/>
  <c r="V39" i="2"/>
  <c r="BM38" i="2"/>
  <c r="BK38" i="2"/>
  <c r="Z34" i="2"/>
  <c r="I34" i="2"/>
  <c r="D34" i="2" s="1"/>
  <c r="CS53" i="2"/>
  <c r="CO53" i="2" s="1"/>
  <c r="DX52" i="2"/>
  <c r="AE52" i="2"/>
  <c r="CI50" i="2"/>
  <c r="AJ49" i="2"/>
  <c r="CS45" i="2"/>
  <c r="DX44" i="2"/>
  <c r="AE44" i="2"/>
  <c r="E44" i="2" s="1"/>
  <c r="BO40" i="2"/>
  <c r="AD40" i="2"/>
  <c r="Z40" i="2" s="1"/>
  <c r="E40" i="2" s="1"/>
  <c r="CA36" i="2"/>
  <c r="AE36" i="2"/>
  <c r="E36" i="2" s="1"/>
  <c r="DP44" i="2"/>
  <c r="DM44" i="2" s="1"/>
  <c r="AV43" i="2"/>
  <c r="AV41" i="2"/>
  <c r="BK40" i="2"/>
  <c r="M39" i="2"/>
  <c r="CA38" i="2"/>
  <c r="DP48" i="2"/>
  <c r="DM48" i="2" s="1"/>
  <c r="AV47" i="2"/>
  <c r="CG44" i="2"/>
  <c r="CA44" i="2" s="1"/>
  <c r="BO44" i="2"/>
  <c r="CS43" i="2"/>
  <c r="CO43" i="2" s="1"/>
  <c r="CI43" i="2"/>
  <c r="M42" i="2"/>
  <c r="EJ40" i="2"/>
  <c r="EG40" i="2"/>
  <c r="DF40" i="2"/>
  <c r="BO39" i="2"/>
  <c r="BM39" i="2"/>
  <c r="BN39" i="2"/>
  <c r="I38" i="2"/>
  <c r="E38" i="2" s="1"/>
  <c r="CO34" i="2"/>
  <c r="EF32" i="2"/>
  <c r="EC32" i="2"/>
  <c r="EE32" i="2"/>
  <c r="DX45" i="2"/>
  <c r="CR45" i="2"/>
  <c r="BB44" i="2"/>
  <c r="AJ44" i="2"/>
  <c r="AE43" i="2"/>
  <c r="AE41" i="2"/>
  <c r="R41" i="2"/>
  <c r="DA39" i="2"/>
  <c r="BO38" i="2"/>
  <c r="AE38" i="2"/>
  <c r="E34" i="2"/>
  <c r="BO33" i="2"/>
  <c r="BK33" i="2"/>
  <c r="CA42" i="2"/>
  <c r="EC40" i="2"/>
  <c r="EE40" i="2"/>
  <c r="BN40" i="2"/>
  <c r="CS38" i="2"/>
  <c r="CO38" i="2" s="1"/>
  <c r="CR38" i="2"/>
  <c r="DZ36" i="2"/>
  <c r="EA36" i="2"/>
  <c r="EE35" i="2"/>
  <c r="EC35" i="2"/>
  <c r="EF35" i="2"/>
  <c r="AE33" i="2"/>
  <c r="CO32" i="2"/>
  <c r="BE31" i="2"/>
  <c r="AY30" i="2"/>
  <c r="Z30" i="2"/>
  <c r="CI37" i="2"/>
  <c r="I37" i="2"/>
  <c r="BO35" i="2"/>
  <c r="BO34" i="2"/>
  <c r="AD32" i="2"/>
  <c r="Z32" i="2" s="1"/>
  <c r="BH30" i="2"/>
  <c r="BM29" i="2"/>
  <c r="BN29" i="2"/>
  <c r="DF31" i="2"/>
  <c r="DX30" i="2"/>
  <c r="DZ30" i="2"/>
  <c r="EA30" i="2"/>
  <c r="CI30" i="2"/>
  <c r="BO29" i="2"/>
  <c r="CO28" i="2"/>
  <c r="BO28" i="2"/>
  <c r="BK28" i="2"/>
  <c r="DP27" i="2"/>
  <c r="DM27" i="2" s="1"/>
  <c r="DQ38" i="2"/>
  <c r="AD37" i="2"/>
  <c r="Z37" i="2" s="1"/>
  <c r="R37" i="2"/>
  <c r="DA36" i="2"/>
  <c r="DG35" i="2"/>
  <c r="E35" i="2"/>
  <c r="DQ32" i="2"/>
  <c r="AE29" i="2"/>
  <c r="BK27" i="2"/>
  <c r="BO27" i="2"/>
  <c r="DZ35" i="2"/>
  <c r="EA35" i="2"/>
  <c r="AD33" i="2"/>
  <c r="Z33" i="2" s="1"/>
  <c r="BO30" i="2"/>
  <c r="AD27" i="2"/>
  <c r="BB41" i="2"/>
  <c r="DU40" i="2"/>
  <c r="D40" i="2" s="1"/>
  <c r="CT39" i="2"/>
  <c r="BO37" i="2"/>
  <c r="BK37" i="2"/>
  <c r="AE37" i="2"/>
  <c r="DP36" i="2"/>
  <c r="DM36" i="2" s="1"/>
  <c r="AD36" i="2"/>
  <c r="Z36" i="2" s="1"/>
  <c r="BM33" i="2"/>
  <c r="BN33" i="2"/>
  <c r="DZ27" i="2"/>
  <c r="DX27" i="2"/>
  <c r="EA27" i="2"/>
  <c r="CO35" i="2"/>
  <c r="EJ34" i="2"/>
  <c r="EG34" i="2"/>
  <c r="EJ32" i="2"/>
  <c r="AV32" i="2"/>
  <c r="AM32" i="2"/>
  <c r="CR31" i="2"/>
  <c r="CO31" i="2" s="1"/>
  <c r="CA30" i="2"/>
  <c r="AE30" i="2"/>
  <c r="CZ29" i="2"/>
  <c r="CW29" i="2" s="1"/>
  <c r="DA29" i="2"/>
  <c r="CR29" i="2"/>
  <c r="AE27" i="2"/>
  <c r="AE26" i="2"/>
  <c r="DQ34" i="2"/>
  <c r="DA34" i="2"/>
  <c r="EA33" i="2"/>
  <c r="M33" i="2"/>
  <c r="E33" i="2" s="1"/>
  <c r="BN31" i="2"/>
  <c r="AV31" i="2"/>
  <c r="E31" i="2" s="1"/>
  <c r="V31" i="2"/>
  <c r="D31" i="2" s="1"/>
  <c r="AP30" i="2"/>
  <c r="CS27" i="2"/>
  <c r="CR27" i="2"/>
  <c r="M27" i="2"/>
  <c r="CO20" i="2"/>
  <c r="E15" i="2"/>
  <c r="EI36" i="2"/>
  <c r="AE35" i="2"/>
  <c r="BN32" i="2"/>
  <c r="AE32" i="2"/>
  <c r="I32" i="2"/>
  <c r="BK31" i="2"/>
  <c r="BX29" i="2"/>
  <c r="DQ28" i="2"/>
  <c r="M28" i="2"/>
  <c r="D28" i="2" s="1"/>
  <c r="BK26" i="2"/>
  <c r="BO36" i="2"/>
  <c r="AJ36" i="2"/>
  <c r="D36" i="2"/>
  <c r="CG31" i="2"/>
  <c r="CA31" i="2" s="1"/>
  <c r="CI29" i="2"/>
  <c r="I29" i="2"/>
  <c r="AV28" i="2"/>
  <c r="CG27" i="2"/>
  <c r="AY27" i="2"/>
  <c r="Z27" i="2"/>
  <c r="I27" i="2"/>
  <c r="CS26" i="2"/>
  <c r="CR26" i="2"/>
  <c r="DX25" i="2"/>
  <c r="DQ25" i="2"/>
  <c r="CR25" i="2"/>
  <c r="CS25" i="2"/>
  <c r="CO25" i="2" s="1"/>
  <c r="BK25" i="2"/>
  <c r="I23" i="2"/>
  <c r="E23" i="2" s="1"/>
  <c r="CG35" i="2"/>
  <c r="CA35" i="2" s="1"/>
  <c r="D35" i="2" s="1"/>
  <c r="B35" i="2" s="1"/>
  <c r="CA34" i="2"/>
  <c r="CS33" i="2"/>
  <c r="CO33" i="2" s="1"/>
  <c r="AY33" i="2"/>
  <c r="DX32" i="2"/>
  <c r="DZ31" i="2"/>
  <c r="EA31" i="2"/>
  <c r="BB29" i="2"/>
  <c r="DG27" i="2"/>
  <c r="CO23" i="2"/>
  <c r="DP22" i="2"/>
  <c r="DM22" i="2" s="1"/>
  <c r="BK22" i="2"/>
  <c r="BO22" i="2"/>
  <c r="DQ21" i="2"/>
  <c r="I21" i="2"/>
  <c r="BM20" i="2"/>
  <c r="BN20" i="2"/>
  <c r="EJ29" i="2"/>
  <c r="DX28" i="2"/>
  <c r="CA27" i="2"/>
  <c r="CA25" i="2"/>
  <c r="DA23" i="2"/>
  <c r="CO22" i="2"/>
  <c r="AD22" i="2"/>
  <c r="Z22" i="2" s="1"/>
  <c r="D22" i="2" s="1"/>
  <c r="E11" i="2"/>
  <c r="DP26" i="2"/>
  <c r="DM26" i="2" s="1"/>
  <c r="CI26" i="2"/>
  <c r="DP24" i="2"/>
  <c r="DM24" i="2" s="1"/>
  <c r="CR24" i="2"/>
  <c r="CS24" i="2"/>
  <c r="CO24" i="2" s="1"/>
  <c r="BO24" i="2"/>
  <c r="D24" i="2"/>
  <c r="AE23" i="2"/>
  <c r="CA22" i="2"/>
  <c r="CS29" i="2"/>
  <c r="CG28" i="2"/>
  <c r="AP27" i="2"/>
  <c r="DX26" i="2"/>
  <c r="DZ26" i="2"/>
  <c r="CG24" i="2"/>
  <c r="BM23" i="2"/>
  <c r="BN23" i="2"/>
  <c r="BM21" i="2"/>
  <c r="BN21" i="2"/>
  <c r="CO17" i="2"/>
  <c r="CZ16" i="2"/>
  <c r="CW16" i="2" s="1"/>
  <c r="DA16" i="2"/>
  <c r="DX36" i="2"/>
  <c r="AV34" i="2"/>
  <c r="AP33" i="2"/>
  <c r="CG32" i="2"/>
  <c r="CA32" i="2" s="1"/>
  <c r="BO32" i="2"/>
  <c r="CI31" i="2"/>
  <c r="M30" i="2"/>
  <c r="E30" i="2" s="1"/>
  <c r="DP29" i="2"/>
  <c r="DM29" i="2" s="1"/>
  <c r="M29" i="2"/>
  <c r="CA28" i="2"/>
  <c r="AE28" i="2"/>
  <c r="AJ26" i="2"/>
  <c r="E26" i="2" s="1"/>
  <c r="AJ25" i="2"/>
  <c r="E25" i="2" s="1"/>
  <c r="CA24" i="2"/>
  <c r="BO23" i="2"/>
  <c r="AE22" i="2"/>
  <c r="BK21" i="2"/>
  <c r="E14" i="2"/>
  <c r="E24" i="2"/>
  <c r="DX23" i="2"/>
  <c r="DZ22" i="2"/>
  <c r="AJ20" i="2"/>
  <c r="AE19" i="2"/>
  <c r="D19" i="2" s="1"/>
  <c r="DQ18" i="2"/>
  <c r="BO18" i="2"/>
  <c r="BO16" i="2"/>
  <c r="BK16" i="2"/>
  <c r="I16" i="2"/>
  <c r="E12" i="2"/>
  <c r="BO10" i="2"/>
  <c r="EA21" i="2"/>
  <c r="BM18" i="2"/>
  <c r="V18" i="2"/>
  <c r="E18" i="2" s="1"/>
  <c r="DJ17" i="2"/>
  <c r="DA17" i="2"/>
  <c r="CR17" i="2"/>
  <c r="CI17" i="2"/>
  <c r="BX17" i="2"/>
  <c r="CA14" i="2"/>
  <c r="BK14" i="2"/>
  <c r="AE14" i="2"/>
  <c r="DR12" i="2"/>
  <c r="EF11" i="2"/>
  <c r="EC11" i="2"/>
  <c r="CA11" i="2"/>
  <c r="DQ9" i="2"/>
  <c r="BH20" i="2"/>
  <c r="E20" i="2"/>
  <c r="EE19" i="2"/>
  <c r="BO17" i="2"/>
  <c r="M17" i="2"/>
  <c r="BM12" i="2"/>
  <c r="BN12" i="2"/>
  <c r="CG15" i="2"/>
  <c r="CA15" i="2" s="1"/>
  <c r="EJ13" i="2"/>
  <c r="EG13" i="2"/>
  <c r="EI13" i="2"/>
  <c r="DX12" i="2"/>
  <c r="BO12" i="2"/>
  <c r="AE11" i="2"/>
  <c r="DZ10" i="2"/>
  <c r="DX10" i="2"/>
  <c r="EA8" i="2"/>
  <c r="DZ8" i="2"/>
  <c r="DZ6" i="2"/>
  <c r="EA6" i="2"/>
  <c r="DX6" i="2"/>
  <c r="EC19" i="2"/>
  <c r="DR19" i="2"/>
  <c r="BE19" i="2"/>
  <c r="EF18" i="2"/>
  <c r="CA18" i="2"/>
  <c r="DF17" i="2"/>
  <c r="CR14" i="2"/>
  <c r="CO14" i="2" s="1"/>
  <c r="DZ12" i="2"/>
  <c r="BK12" i="2"/>
  <c r="D12" i="2" s="1"/>
  <c r="B12" i="2" s="1"/>
  <c r="I10" i="2"/>
  <c r="AE18" i="2"/>
  <c r="EJ17" i="2"/>
  <c r="EG17" i="2"/>
  <c r="BK15" i="2"/>
  <c r="D15" i="2" s="1"/>
  <c r="DQ14" i="2"/>
  <c r="CR21" i="2"/>
  <c r="CO21" i="2" s="1"/>
  <c r="BO20" i="2"/>
  <c r="EA19" i="2"/>
  <c r="DP19" i="2"/>
  <c r="DM19" i="2" s="1"/>
  <c r="BB19" i="2"/>
  <c r="E19" i="2"/>
  <c r="EC18" i="2"/>
  <c r="CI18" i="2"/>
  <c r="AY18" i="2"/>
  <c r="AS17" i="2"/>
  <c r="I17" i="2"/>
  <c r="CR13" i="2"/>
  <c r="CO13" i="2" s="1"/>
  <c r="CR12" i="2"/>
  <c r="CO12" i="2" s="1"/>
  <c r="BO11" i="2"/>
  <c r="BK11" i="2"/>
  <c r="D11" i="2"/>
  <c r="BM8" i="2"/>
  <c r="BN8" i="2"/>
  <c r="M21" i="2"/>
  <c r="DP20" i="2"/>
  <c r="DM20" i="2" s="1"/>
  <c r="CG19" i="2"/>
  <c r="CA19" i="2" s="1"/>
  <c r="BO19" i="2"/>
  <c r="CA17" i="2"/>
  <c r="DP16" i="2"/>
  <c r="DM16" i="2" s="1"/>
  <c r="BN16" i="2"/>
  <c r="V16" i="2"/>
  <c r="DJ13" i="2"/>
  <c r="BO8" i="2"/>
  <c r="BK8" i="2"/>
  <c r="M16" i="2"/>
  <c r="DP15" i="2"/>
  <c r="DM15" i="2" s="1"/>
  <c r="DR14" i="2"/>
  <c r="AE10" i="2"/>
  <c r="DX7" i="2"/>
  <c r="DZ7" i="2"/>
  <c r="EA7" i="2"/>
  <c r="CG7" i="2"/>
  <c r="CA7" i="2" s="1"/>
  <c r="BO7" i="2"/>
  <c r="BK7" i="2"/>
  <c r="BO6" i="2"/>
  <c r="DP11" i="2"/>
  <c r="DM11" i="2" s="1"/>
  <c r="EI9" i="2"/>
  <c r="EA9" i="2"/>
  <c r="CA9" i="2"/>
  <c r="DU7" i="2"/>
  <c r="Z6" i="2"/>
  <c r="BH15" i="2"/>
  <c r="CA13" i="2"/>
  <c r="D13" i="2" s="1"/>
  <c r="DX11" i="2"/>
  <c r="DZ11" i="2"/>
  <c r="DZ9" i="2"/>
  <c r="CR9" i="2"/>
  <c r="CO9" i="2" s="1"/>
  <c r="CI9" i="2"/>
  <c r="EI5" i="2"/>
  <c r="EJ5" i="2"/>
  <c r="EG5" i="2"/>
  <c r="DX15" i="2"/>
  <c r="CA10" i="2"/>
  <c r="I9" i="2"/>
  <c r="E9" i="2" s="1"/>
  <c r="DX8" i="2"/>
  <c r="BE7" i="2"/>
  <c r="D7" i="2" s="1"/>
  <c r="DE5" i="2"/>
  <c r="DB5" i="2" s="1"/>
  <c r="DF5" i="2"/>
  <c r="CS8" i="2"/>
  <c r="CO8" i="2" s="1"/>
  <c r="M8" i="2"/>
  <c r="D8" i="2" s="1"/>
  <c r="EF7" i="2"/>
  <c r="EC7" i="2"/>
  <c r="CO6" i="2"/>
  <c r="AY6" i="2"/>
  <c r="CS5" i="2"/>
  <c r="CO5" i="2" s="1"/>
  <c r="D5" i="2" s="1"/>
  <c r="P4" i="2"/>
  <c r="O4" i="2"/>
  <c r="E39" i="2" l="1"/>
  <c r="E52" i="2"/>
  <c r="E98" i="2"/>
  <c r="E138" i="2"/>
  <c r="E169" i="2"/>
  <c r="E153" i="2"/>
  <c r="E159" i="2"/>
  <c r="D200" i="2"/>
  <c r="D206" i="2"/>
  <c r="E263" i="2"/>
  <c r="E247" i="2"/>
  <c r="E286" i="2"/>
  <c r="D321" i="2"/>
  <c r="D315" i="2"/>
  <c r="B318" i="2"/>
  <c r="E342" i="2"/>
  <c r="E494" i="2"/>
  <c r="E536" i="2"/>
  <c r="D668" i="2"/>
  <c r="E187" i="2"/>
  <c r="D201" i="2"/>
  <c r="D273" i="2"/>
  <c r="E310" i="2"/>
  <c r="E520" i="2"/>
  <c r="D678" i="2"/>
  <c r="E28" i="2"/>
  <c r="D118" i="2"/>
  <c r="D175" i="2"/>
  <c r="E164" i="2"/>
  <c r="D237" i="2"/>
  <c r="D252" i="2"/>
  <c r="E211" i="2"/>
  <c r="B211" i="2" s="1"/>
  <c r="A211" i="1" s="1"/>
  <c r="E241" i="2"/>
  <c r="B358" i="2"/>
  <c r="E317" i="2"/>
  <c r="D366" i="2"/>
  <c r="D382" i="2"/>
  <c r="B445" i="2"/>
  <c r="D414" i="2"/>
  <c r="E472" i="2"/>
  <c r="E496" i="2"/>
  <c r="D649" i="2"/>
  <c r="E647" i="2"/>
  <c r="B11" i="2"/>
  <c r="D30" i="2"/>
  <c r="D81" i="2"/>
  <c r="D187" i="2"/>
  <c r="B187" i="2" s="1"/>
  <c r="B170" i="2"/>
  <c r="A170" i="1" s="1"/>
  <c r="E198" i="2"/>
  <c r="E240" i="2"/>
  <c r="B260" i="2"/>
  <c r="D249" i="2"/>
  <c r="E255" i="2"/>
  <c r="E298" i="2"/>
  <c r="E285" i="2"/>
  <c r="E314" i="2"/>
  <c r="E366" i="2"/>
  <c r="D433" i="2"/>
  <c r="B433" i="2" s="1"/>
  <c r="E461" i="2"/>
  <c r="D617" i="2"/>
  <c r="B617" i="2" s="1"/>
  <c r="D626" i="2"/>
  <c r="B626" i="2" s="1"/>
  <c r="E678" i="2"/>
  <c r="D634" i="2"/>
  <c r="B634" i="2" s="1"/>
  <c r="E641" i="2"/>
  <c r="B641" i="2" s="1"/>
  <c r="A641" i="1" s="1"/>
  <c r="E368" i="2"/>
  <c r="D73" i="2"/>
  <c r="E143" i="2"/>
  <c r="E58" i="2"/>
  <c r="E89" i="2"/>
  <c r="E271" i="2"/>
  <c r="D272" i="2"/>
  <c r="E400" i="2"/>
  <c r="E446" i="2"/>
  <c r="E340" i="2"/>
  <c r="D587" i="2"/>
  <c r="E588" i="2"/>
  <c r="D679" i="2"/>
  <c r="E502" i="2"/>
  <c r="E70" i="2"/>
  <c r="D113" i="2"/>
  <c r="E150" i="2"/>
  <c r="D243" i="2"/>
  <c r="D295" i="2"/>
  <c r="B458" i="2"/>
  <c r="D532" i="2"/>
  <c r="D497" i="2"/>
  <c r="E603" i="2"/>
  <c r="D568" i="2"/>
  <c r="D551" i="2"/>
  <c r="E547" i="2"/>
  <c r="D639" i="2"/>
  <c r="D686" i="2"/>
  <c r="E664" i="2"/>
  <c r="E233" i="2"/>
  <c r="E497" i="2"/>
  <c r="E619" i="2"/>
  <c r="E662" i="2"/>
  <c r="B122" i="2"/>
  <c r="E172" i="2"/>
  <c r="D291" i="2"/>
  <c r="D469" i="2"/>
  <c r="E474" i="2"/>
  <c r="D533" i="2"/>
  <c r="D570" i="2"/>
  <c r="B570" i="2" s="1"/>
  <c r="A570" i="1" s="1"/>
  <c r="D610" i="2"/>
  <c r="D632" i="2"/>
  <c r="D542" i="2"/>
  <c r="B542" i="2" s="1"/>
  <c r="D658" i="2"/>
  <c r="B658" i="2" s="1"/>
  <c r="E633" i="2"/>
  <c r="D602" i="2"/>
  <c r="B602" i="2" s="1"/>
  <c r="E596" i="2"/>
  <c r="E136" i="2"/>
  <c r="E327" i="2"/>
  <c r="E670" i="2"/>
  <c r="E627" i="2"/>
  <c r="D6" i="2"/>
  <c r="E61" i="2"/>
  <c r="E273" i="2"/>
  <c r="D422" i="2"/>
  <c r="B422" i="2" s="1"/>
  <c r="E381" i="2"/>
  <c r="B381" i="2" s="1"/>
  <c r="A381" i="1" s="1"/>
  <c r="D399" i="2"/>
  <c r="D473" i="2"/>
  <c r="E462" i="2"/>
  <c r="E506" i="2"/>
  <c r="D466" i="2"/>
  <c r="D543" i="2"/>
  <c r="E556" i="2"/>
  <c r="E566" i="2"/>
  <c r="B566" i="2" s="1"/>
  <c r="A566" i="1" s="1"/>
  <c r="D635" i="2"/>
  <c r="D637" i="2"/>
  <c r="B647" i="2"/>
  <c r="B642" i="2"/>
  <c r="B15" i="2"/>
  <c r="B94" i="2"/>
  <c r="D271" i="2"/>
  <c r="D336" i="2"/>
  <c r="B336" i="2" s="1"/>
  <c r="A336" i="1" s="1"/>
  <c r="B529" i="2"/>
  <c r="E76" i="2"/>
  <c r="D194" i="2"/>
  <c r="E527" i="2"/>
  <c r="D669" i="2"/>
  <c r="D664" i="2"/>
  <c r="E146" i="2"/>
  <c r="D183" i="2"/>
  <c r="B183" i="2" s="1"/>
  <c r="D190" i="2"/>
  <c r="E232" i="2"/>
  <c r="E281" i="2"/>
  <c r="D314" i="2"/>
  <c r="B287" i="2"/>
  <c r="D374" i="2"/>
  <c r="B374" i="2" s="1"/>
  <c r="E430" i="2"/>
  <c r="D400" i="2"/>
  <c r="B400" i="2" s="1"/>
  <c r="A400" i="1" s="1"/>
  <c r="D403" i="2"/>
  <c r="B403" i="2" s="1"/>
  <c r="D474" i="2"/>
  <c r="B474" i="2" s="1"/>
  <c r="E405" i="2"/>
  <c r="E447" i="2"/>
  <c r="D502" i="2"/>
  <c r="B502" i="2" s="1"/>
  <c r="E526" i="2"/>
  <c r="E533" i="2"/>
  <c r="B533" i="2" s="1"/>
  <c r="A533" i="1" s="1"/>
  <c r="D682" i="2"/>
  <c r="B682" i="2" s="1"/>
  <c r="A682" i="1" s="1"/>
  <c r="D681" i="2"/>
  <c r="B5" i="2"/>
  <c r="E373" i="2"/>
  <c r="D240" i="2"/>
  <c r="E294" i="2"/>
  <c r="B294" i="2" s="1"/>
  <c r="A294" i="1" s="1"/>
  <c r="E353" i="2"/>
  <c r="D460" i="2"/>
  <c r="B588" i="2"/>
  <c r="A588" i="1" s="1"/>
  <c r="D680" i="2"/>
  <c r="B680" i="2" s="1"/>
  <c r="B660" i="2"/>
  <c r="B670" i="2"/>
  <c r="E72" i="2"/>
  <c r="B72" i="2" s="1"/>
  <c r="A72" i="1" s="1"/>
  <c r="D136" i="2"/>
  <c r="D225" i="2"/>
  <c r="B24" i="2"/>
  <c r="E21" i="2"/>
  <c r="E27" i="2"/>
  <c r="B34" i="2"/>
  <c r="E42" i="2"/>
  <c r="E55" i="2"/>
  <c r="E67" i="2"/>
  <c r="D60" i="2"/>
  <c r="B60" i="2" s="1"/>
  <c r="D88" i="2"/>
  <c r="B88" i="2" s="1"/>
  <c r="E80" i="2"/>
  <c r="D96" i="2"/>
  <c r="B119" i="2"/>
  <c r="D139" i="2"/>
  <c r="E131" i="2"/>
  <c r="D135" i="2"/>
  <c r="E140" i="2"/>
  <c r="D143" i="2"/>
  <c r="B143" i="2" s="1"/>
  <c r="E134" i="2"/>
  <c r="D147" i="2"/>
  <c r="E155" i="2"/>
  <c r="E190" i="2"/>
  <c r="E213" i="2"/>
  <c r="E173" i="2"/>
  <c r="B173" i="2" s="1"/>
  <c r="A173" i="1" s="1"/>
  <c r="D197" i="2"/>
  <c r="B221" i="2"/>
  <c r="B239" i="2"/>
  <c r="A239" i="1" s="1"/>
  <c r="D227" i="2"/>
  <c r="D269" i="2"/>
  <c r="B269" i="2" s="1"/>
  <c r="E259" i="2"/>
  <c r="E289" i="2"/>
  <c r="D247" i="2"/>
  <c r="E355" i="2"/>
  <c r="D376" i="2"/>
  <c r="E362" i="2"/>
  <c r="E367" i="2"/>
  <c r="D395" i="2"/>
  <c r="E383" i="2"/>
  <c r="E416" i="2"/>
  <c r="D488" i="2"/>
  <c r="D463" i="2"/>
  <c r="E537" i="2"/>
  <c r="E488" i="2"/>
  <c r="E580" i="2"/>
  <c r="B580" i="2" s="1"/>
  <c r="A580" i="1" s="1"/>
  <c r="D609" i="2"/>
  <c r="D619" i="2"/>
  <c r="D541" i="2"/>
  <c r="D665" i="2"/>
  <c r="D627" i="2"/>
  <c r="B627" i="2" s="1"/>
  <c r="D646" i="2"/>
  <c r="B646" i="2" s="1"/>
  <c r="A646" i="1" s="1"/>
  <c r="B640" i="2"/>
  <c r="B637" i="2"/>
  <c r="B13" i="2"/>
  <c r="B625" i="2"/>
  <c r="A625" i="1" s="1"/>
  <c r="D324" i="2"/>
  <c r="D506" i="2"/>
  <c r="E651" i="2"/>
  <c r="D685" i="2"/>
  <c r="B685" i="2" s="1"/>
  <c r="A685" i="1" s="1"/>
  <c r="B124" i="2"/>
  <c r="B19" i="2"/>
  <c r="E17" i="2"/>
  <c r="B48" i="2"/>
  <c r="E54" i="2"/>
  <c r="D71" i="2"/>
  <c r="E96" i="2"/>
  <c r="D83" i="2"/>
  <c r="B83" i="2" s="1"/>
  <c r="A83" i="1" s="1"/>
  <c r="E100" i="2"/>
  <c r="E125" i="2"/>
  <c r="E157" i="2"/>
  <c r="D176" i="2"/>
  <c r="E184" i="2"/>
  <c r="E163" i="2"/>
  <c r="D177" i="2"/>
  <c r="E193" i="2"/>
  <c r="B193" i="2" s="1"/>
  <c r="A193" i="1" s="1"/>
  <c r="E188" i="2"/>
  <c r="B188" i="2" s="1"/>
  <c r="E212" i="2"/>
  <c r="D233" i="2"/>
  <c r="B266" i="2"/>
  <c r="A266" i="1" s="1"/>
  <c r="D279" i="2"/>
  <c r="D274" i="2"/>
  <c r="E299" i="2"/>
  <c r="B299" i="2" s="1"/>
  <c r="A299" i="1" s="1"/>
  <c r="E329" i="2"/>
  <c r="B329" i="2" s="1"/>
  <c r="E344" i="2"/>
  <c r="B352" i="2"/>
  <c r="A352" i="1" s="1"/>
  <c r="D325" i="2"/>
  <c r="D351" i="2"/>
  <c r="D390" i="2"/>
  <c r="B390" i="2" s="1"/>
  <c r="D398" i="2"/>
  <c r="E408" i="2"/>
  <c r="E404" i="2"/>
  <c r="E418" i="2"/>
  <c r="D437" i="2"/>
  <c r="D456" i="2"/>
  <c r="B456" i="2" s="1"/>
  <c r="E490" i="2"/>
  <c r="D405" i="2"/>
  <c r="E470" i="2"/>
  <c r="E437" i="2"/>
  <c r="D500" i="2"/>
  <c r="D410" i="2"/>
  <c r="E524" i="2"/>
  <c r="D526" i="2"/>
  <c r="D528" i="2"/>
  <c r="B655" i="2"/>
  <c r="D596" i="2"/>
  <c r="B576" i="2"/>
  <c r="A576" i="1" s="1"/>
  <c r="B628" i="2"/>
  <c r="E635" i="2"/>
  <c r="B635" i="2" s="1"/>
  <c r="D666" i="2"/>
  <c r="B666" i="2" s="1"/>
  <c r="A666" i="1" s="1"/>
  <c r="D650" i="2"/>
  <c r="D662" i="2"/>
  <c r="E272" i="2"/>
  <c r="B272" i="2" s="1"/>
  <c r="A272" i="1" s="1"/>
  <c r="D121" i="2"/>
  <c r="D129" i="2"/>
  <c r="B129" i="2" s="1"/>
  <c r="A129" i="1" s="1"/>
  <c r="D130" i="2"/>
  <c r="E189" i="2"/>
  <c r="E558" i="2"/>
  <c r="E695" i="2"/>
  <c r="D168" i="2"/>
  <c r="B168" i="2" s="1"/>
  <c r="D226" i="2"/>
  <c r="B226" i="2" s="1"/>
  <c r="D340" i="2"/>
  <c r="B340" i="2" s="1"/>
  <c r="D65" i="2"/>
  <c r="B65" i="2" s="1"/>
  <c r="A65" i="1" s="1"/>
  <c r="B31" i="2"/>
  <c r="B40" i="2"/>
  <c r="D49" i="2"/>
  <c r="E56" i="2"/>
  <c r="E46" i="2"/>
  <c r="D64" i="2"/>
  <c r="E101" i="2"/>
  <c r="B101" i="2" s="1"/>
  <c r="A101" i="1" s="1"/>
  <c r="E108" i="2"/>
  <c r="B108" i="2" s="1"/>
  <c r="E144" i="2"/>
  <c r="D157" i="2"/>
  <c r="B157" i="2" s="1"/>
  <c r="A157" i="1" s="1"/>
  <c r="E167" i="2"/>
  <c r="D159" i="2"/>
  <c r="B164" i="2"/>
  <c r="E292" i="2"/>
  <c r="B357" i="2"/>
  <c r="A357" i="1" s="1"/>
  <c r="B366" i="2"/>
  <c r="A366" i="1" s="1"/>
  <c r="E360" i="2"/>
  <c r="B360" i="2" s="1"/>
  <c r="D368" i="2"/>
  <c r="B368" i="2" s="1"/>
  <c r="A368" i="1" s="1"/>
  <c r="D385" i="2"/>
  <c r="D389" i="2"/>
  <c r="D388" i="2"/>
  <c r="E510" i="2"/>
  <c r="E455" i="2"/>
  <c r="D510" i="2"/>
  <c r="B510" i="2" s="1"/>
  <c r="A510" i="1" s="1"/>
  <c r="E505" i="2"/>
  <c r="D513" i="2"/>
  <c r="E525" i="2"/>
  <c r="B632" i="2"/>
  <c r="D583" i="2"/>
  <c r="D590" i="2"/>
  <c r="E648" i="2"/>
  <c r="D599" i="2"/>
  <c r="E679" i="2"/>
  <c r="B679" i="2" s="1"/>
  <c r="A679" i="1" s="1"/>
  <c r="E629" i="2"/>
  <c r="E646" i="2"/>
  <c r="E16" i="2"/>
  <c r="E49" i="2"/>
  <c r="E110" i="2"/>
  <c r="D155" i="2"/>
  <c r="E224" i="2"/>
  <c r="B224" i="2" s="1"/>
  <c r="A224" i="1" s="1"/>
  <c r="E200" i="2"/>
  <c r="E230" i="2"/>
  <c r="D284" i="2"/>
  <c r="D330" i="2"/>
  <c r="B330" i="2" s="1"/>
  <c r="E291" i="2"/>
  <c r="B291" i="2" s="1"/>
  <c r="A291" i="1" s="1"/>
  <c r="E359" i="2"/>
  <c r="D361" i="2"/>
  <c r="D386" i="2"/>
  <c r="B386" i="2" s="1"/>
  <c r="E398" i="2"/>
  <c r="E450" i="2"/>
  <c r="D491" i="2"/>
  <c r="B491" i="2" s="1"/>
  <c r="D511" i="2"/>
  <c r="B511" i="2" s="1"/>
  <c r="E482" i="2"/>
  <c r="E528" i="2"/>
  <c r="B528" i="2" s="1"/>
  <c r="A528" i="1" s="1"/>
  <c r="D499" i="2"/>
  <c r="E476" i="2"/>
  <c r="D616" i="2"/>
  <c r="B616" i="2" s="1"/>
  <c r="A616" i="1" s="1"/>
  <c r="E609" i="2"/>
  <c r="D572" i="2"/>
  <c r="D603" i="2"/>
  <c r="D629" i="2"/>
  <c r="E665" i="2"/>
  <c r="B665" i="2" s="1"/>
  <c r="A665" i="1" s="1"/>
  <c r="D595" i="2"/>
  <c r="D667" i="2"/>
  <c r="E684" i="2"/>
  <c r="D178" i="2"/>
  <c r="E196" i="2"/>
  <c r="B240" i="2"/>
  <c r="B249" i="2"/>
  <c r="B338" i="2"/>
  <c r="A338" i="1" s="1"/>
  <c r="B395" i="2"/>
  <c r="D434" i="2"/>
  <c r="B475" i="2"/>
  <c r="B536" i="2"/>
  <c r="B587" i="2"/>
  <c r="B644" i="2"/>
  <c r="D622" i="2"/>
  <c r="B622" i="2" s="1"/>
  <c r="B664" i="2"/>
  <c r="B620" i="2"/>
  <c r="B645" i="2"/>
  <c r="B686" i="2"/>
  <c r="A686" i="1" s="1"/>
  <c r="D689" i="2"/>
  <c r="B689" i="2" s="1"/>
  <c r="E574" i="2"/>
  <c r="B574" i="2" s="1"/>
  <c r="D21" i="2"/>
  <c r="B49" i="2"/>
  <c r="B57" i="2"/>
  <c r="B20" i="2"/>
  <c r="B243" i="2"/>
  <c r="B271" i="2"/>
  <c r="A271" i="1" s="1"/>
  <c r="E279" i="2"/>
  <c r="B279" i="2" s="1"/>
  <c r="A279" i="1" s="1"/>
  <c r="B337" i="2"/>
  <c r="B351" i="2"/>
  <c r="B377" i="2"/>
  <c r="A377" i="1" s="1"/>
  <c r="B415" i="2"/>
  <c r="E434" i="2"/>
  <c r="B405" i="2"/>
  <c r="B410" i="2"/>
  <c r="A410" i="1" s="1"/>
  <c r="B526" i="2"/>
  <c r="E545" i="2"/>
  <c r="B596" i="2"/>
  <c r="A596" i="1" s="1"/>
  <c r="B441" i="2"/>
  <c r="B621" i="2"/>
  <c r="B638" i="2"/>
  <c r="B321" i="2"/>
  <c r="A321" i="1" s="1"/>
  <c r="B28" i="2"/>
  <c r="D46" i="2"/>
  <c r="B46" i="2" s="1"/>
  <c r="A46" i="1" s="1"/>
  <c r="E64" i="2"/>
  <c r="B64" i="2" s="1"/>
  <c r="A64" i="1" s="1"/>
  <c r="B147" i="2"/>
  <c r="A147" i="1" s="1"/>
  <c r="B186" i="2"/>
  <c r="B201" i="2"/>
  <c r="B255" i="2"/>
  <c r="A255" i="1" s="1"/>
  <c r="B229" i="2"/>
  <c r="D281" i="2"/>
  <c r="B282" i="2"/>
  <c r="A282" i="1" s="1"/>
  <c r="B288" i="2"/>
  <c r="B327" i="2"/>
  <c r="A327" i="1" s="1"/>
  <c r="E351" i="2"/>
  <c r="E321" i="2"/>
  <c r="D335" i="2"/>
  <c r="B335" i="2" s="1"/>
  <c r="A335" i="1" s="1"/>
  <c r="B385" i="2"/>
  <c r="B389" i="2"/>
  <c r="E504" i="2"/>
  <c r="D393" i="2"/>
  <c r="B393" i="2" s="1"/>
  <c r="A393" i="1" s="1"/>
  <c r="B613" i="2"/>
  <c r="D123" i="2"/>
  <c r="B259" i="2"/>
  <c r="A259" i="1" s="1"/>
  <c r="B293" i="2"/>
  <c r="E406" i="2"/>
  <c r="D461" i="2"/>
  <c r="B599" i="2"/>
  <c r="A599" i="1" s="1"/>
  <c r="B639" i="2"/>
  <c r="B650" i="2"/>
  <c r="B683" i="2"/>
  <c r="A683" i="1" s="1"/>
  <c r="B662" i="2"/>
  <c r="D654" i="2"/>
  <c r="B654" i="2" s="1"/>
  <c r="B67" i="2"/>
  <c r="E175" i="2"/>
  <c r="B176" i="2"/>
  <c r="A176" i="1" s="1"/>
  <c r="B177" i="2"/>
  <c r="B233" i="2"/>
  <c r="B348" i="2"/>
  <c r="A348" i="1" s="1"/>
  <c r="D356" i="2"/>
  <c r="B371" i="2"/>
  <c r="D363" i="2"/>
  <c r="B363" i="2" s="1"/>
  <c r="D522" i="2"/>
  <c r="B497" i="2"/>
  <c r="A497" i="1" s="1"/>
  <c r="B595" i="2"/>
  <c r="B87" i="2"/>
  <c r="B159" i="2"/>
  <c r="B274" i="2"/>
  <c r="B418" i="2"/>
  <c r="A418" i="1" s="1"/>
  <c r="D538" i="2"/>
  <c r="B515" i="2"/>
  <c r="B466" i="2"/>
  <c r="A466" i="1" s="1"/>
  <c r="B651" i="2"/>
  <c r="B581" i="2"/>
  <c r="D9" i="2"/>
  <c r="B9" i="2" s="1"/>
  <c r="B76" i="2"/>
  <c r="B152" i="2"/>
  <c r="B155" i="2"/>
  <c r="D215" i="2"/>
  <c r="B235" i="2"/>
  <c r="B214" i="2"/>
  <c r="E275" i="2"/>
  <c r="B264" i="2"/>
  <c r="B289" i="2"/>
  <c r="A289" i="1" s="1"/>
  <c r="B296" i="2"/>
  <c r="B334" i="2"/>
  <c r="A334" i="1" s="1"/>
  <c r="B372" i="2"/>
  <c r="A372" i="1" s="1"/>
  <c r="E435" i="2"/>
  <c r="B507" i="2"/>
  <c r="B636" i="2"/>
  <c r="D618" i="2"/>
  <c r="B618" i="2" s="1"/>
  <c r="A618" i="1" s="1"/>
  <c r="B656" i="2"/>
  <c r="B630" i="2"/>
  <c r="B643" i="2"/>
  <c r="A643" i="1" s="1"/>
  <c r="B490" i="2"/>
  <c r="B190" i="2"/>
  <c r="D212" i="2"/>
  <c r="B212" i="2" s="1"/>
  <c r="B223" i="2"/>
  <c r="A223" i="1" s="1"/>
  <c r="D251" i="2"/>
  <c r="B251" i="2" s="1"/>
  <c r="A251" i="1" s="1"/>
  <c r="D234" i="2"/>
  <c r="B234" i="2" s="1"/>
  <c r="A234" i="1" s="1"/>
  <c r="B256" i="2"/>
  <c r="A256" i="1" s="1"/>
  <c r="B281" i="2"/>
  <c r="D319" i="2"/>
  <c r="B319" i="2" s="1"/>
  <c r="A319" i="1" s="1"/>
  <c r="D397" i="2"/>
  <c r="B397" i="2" s="1"/>
  <c r="A397" i="1" s="1"/>
  <c r="D504" i="2"/>
  <c r="B590" i="2"/>
  <c r="A590" i="1" s="1"/>
  <c r="B105" i="2"/>
  <c r="A105" i="1" s="1"/>
  <c r="B93" i="2"/>
  <c r="D104" i="2"/>
  <c r="D192" i="2"/>
  <c r="E192" i="2"/>
  <c r="B273" i="2"/>
  <c r="A273" i="1" s="1"/>
  <c r="D283" i="2"/>
  <c r="B283" i="2" s="1"/>
  <c r="B353" i="2"/>
  <c r="A353" i="1" s="1"/>
  <c r="D349" i="2"/>
  <c r="B349" i="2" s="1"/>
  <c r="A349" i="1" s="1"/>
  <c r="D479" i="2"/>
  <c r="B479" i="2" s="1"/>
  <c r="B499" i="2"/>
  <c r="B461" i="2"/>
  <c r="B540" i="2"/>
  <c r="D468" i="2"/>
  <c r="B603" i="2"/>
  <c r="D585" i="2"/>
  <c r="D605" i="2"/>
  <c r="B605" i="2" s="1"/>
  <c r="A605" i="1" s="1"/>
  <c r="B247" i="2"/>
  <c r="D492" i="2"/>
  <c r="D597" i="2"/>
  <c r="B573" i="2"/>
  <c r="B551" i="2"/>
  <c r="D560" i="2"/>
  <c r="B560" i="2" s="1"/>
  <c r="B558" i="2"/>
  <c r="B692" i="2"/>
  <c r="B678" i="2"/>
  <c r="A678" i="1" s="1"/>
  <c r="E265" i="2"/>
  <c r="D265" i="2"/>
  <c r="B44" i="2"/>
  <c r="D14" i="2"/>
  <c r="B14" i="2" s="1"/>
  <c r="B30" i="2"/>
  <c r="D66" i="2"/>
  <c r="B66" i="2" s="1"/>
  <c r="D91" i="2"/>
  <c r="B91" i="2" s="1"/>
  <c r="A91" i="1" s="1"/>
  <c r="B166" i="2"/>
  <c r="D161" i="2"/>
  <c r="B161" i="2" s="1"/>
  <c r="D185" i="2"/>
  <c r="B252" i="2"/>
  <c r="B304" i="2"/>
  <c r="B355" i="2"/>
  <c r="A355" i="1" s="1"/>
  <c r="B460" i="2"/>
  <c r="D440" i="2"/>
  <c r="B440" i="2" s="1"/>
  <c r="A440" i="1" s="1"/>
  <c r="D480" i="2"/>
  <c r="D564" i="2"/>
  <c r="B564" i="2" s="1"/>
  <c r="B569" i="2"/>
  <c r="A569" i="1" s="1"/>
  <c r="B56" i="2"/>
  <c r="A56" i="1" s="1"/>
  <c r="D89" i="2"/>
  <c r="B89" i="2" s="1"/>
  <c r="D210" i="2"/>
  <c r="B210" i="2" s="1"/>
  <c r="D245" i="2"/>
  <c r="B245" i="2" s="1"/>
  <c r="B257" i="2"/>
  <c r="A257" i="1" s="1"/>
  <c r="D262" i="2"/>
  <c r="B262" i="2" s="1"/>
  <c r="A262" i="1" s="1"/>
  <c r="D270" i="2"/>
  <c r="E516" i="2"/>
  <c r="B506" i="2"/>
  <c r="D565" i="2"/>
  <c r="E614" i="2"/>
  <c r="D614" i="2"/>
  <c r="B130" i="2"/>
  <c r="B175" i="2"/>
  <c r="B213" i="2"/>
  <c r="A213" i="1" s="1"/>
  <c r="B236" i="2"/>
  <c r="A236" i="1" s="1"/>
  <c r="D222" i="2"/>
  <c r="B222" i="2" s="1"/>
  <c r="B254" i="2"/>
  <c r="A254" i="1" s="1"/>
  <c r="D436" i="2"/>
  <c r="B436" i="2" s="1"/>
  <c r="A436" i="1" s="1"/>
  <c r="D444" i="2"/>
  <c r="D481" i="2"/>
  <c r="B669" i="2"/>
  <c r="B184" i="2"/>
  <c r="A184" i="1" s="1"/>
  <c r="D277" i="2"/>
  <c r="B325" i="2"/>
  <c r="A325" i="1" s="1"/>
  <c r="B387" i="2"/>
  <c r="D394" i="2"/>
  <c r="E394" i="2"/>
  <c r="D449" i="2"/>
  <c r="B434" i="2"/>
  <c r="D512" i="2"/>
  <c r="D508" i="2"/>
  <c r="B508" i="2" s="1"/>
  <c r="E508" i="2"/>
  <c r="D263" i="2"/>
  <c r="B263" i="2" s="1"/>
  <c r="A263" i="1" s="1"/>
  <c r="E315" i="2"/>
  <c r="B315" i="2" s="1"/>
  <c r="A315" i="1" s="1"/>
  <c r="E350" i="2"/>
  <c r="B350" i="2" s="1"/>
  <c r="A350" i="1" s="1"/>
  <c r="E356" i="2"/>
  <c r="E369" i="2"/>
  <c r="B369" i="2" s="1"/>
  <c r="A369" i="1" s="1"/>
  <c r="E388" i="2"/>
  <c r="B388" i="2" s="1"/>
  <c r="A388" i="1" s="1"/>
  <c r="E396" i="2"/>
  <c r="B396" i="2" s="1"/>
  <c r="A396" i="1" s="1"/>
  <c r="D402" i="2"/>
  <c r="B402" i="2" s="1"/>
  <c r="D411" i="2"/>
  <c r="B411" i="2" s="1"/>
  <c r="A411" i="1" s="1"/>
  <c r="D379" i="2"/>
  <c r="B379" i="2" s="1"/>
  <c r="E392" i="2"/>
  <c r="B392" i="2" s="1"/>
  <c r="A392" i="1" s="1"/>
  <c r="CO449" i="2"/>
  <c r="E493" i="2"/>
  <c r="B493" i="2" s="1"/>
  <c r="A493" i="1" s="1"/>
  <c r="E420" i="2"/>
  <c r="D384" i="2"/>
  <c r="B384" i="2" s="1"/>
  <c r="E463" i="2"/>
  <c r="B463" i="2" s="1"/>
  <c r="A463" i="1" s="1"/>
  <c r="E444" i="2"/>
  <c r="E480" i="2"/>
  <c r="D496" i="2"/>
  <c r="B496" i="2" s="1"/>
  <c r="A496" i="1" s="1"/>
  <c r="E478" i="2"/>
  <c r="B478" i="2" s="1"/>
  <c r="A478" i="1" s="1"/>
  <c r="E487" i="2"/>
  <c r="B487" i="2" s="1"/>
  <c r="A487" i="1" s="1"/>
  <c r="D476" i="2"/>
  <c r="E473" i="2"/>
  <c r="B473" i="2" s="1"/>
  <c r="E611" i="2"/>
  <c r="B611" i="2" s="1"/>
  <c r="E546" i="2"/>
  <c r="CO554" i="2"/>
  <c r="D554" i="2" s="1"/>
  <c r="B554" i="2" s="1"/>
  <c r="A554" i="1" s="1"/>
  <c r="E610" i="2"/>
  <c r="B610" i="2" s="1"/>
  <c r="A610" i="1" s="1"/>
  <c r="E519" i="2"/>
  <c r="B519" i="2" s="1"/>
  <c r="A519" i="1" s="1"/>
  <c r="D544" i="2"/>
  <c r="B544" i="2" s="1"/>
  <c r="A544" i="1" s="1"/>
  <c r="D589" i="2"/>
  <c r="B589" i="2" s="1"/>
  <c r="D684" i="2"/>
  <c r="E567" i="2"/>
  <c r="B567" i="2" s="1"/>
  <c r="A567" i="1" s="1"/>
  <c r="D661" i="2"/>
  <c r="B661" i="2" s="1"/>
  <c r="A661" i="1" s="1"/>
  <c r="D561" i="2"/>
  <c r="E561" i="2"/>
  <c r="D612" i="2"/>
  <c r="B612" i="2" s="1"/>
  <c r="D633" i="2"/>
  <c r="B633" i="2" s="1"/>
  <c r="E623" i="2"/>
  <c r="B623" i="2" s="1"/>
  <c r="E568" i="2"/>
  <c r="E583" i="2"/>
  <c r="B583" i="2" s="1"/>
  <c r="A583" i="1" s="1"/>
  <c r="E597" i="2"/>
  <c r="D693" i="2"/>
  <c r="B693" i="2" s="1"/>
  <c r="A693" i="1" s="1"/>
  <c r="E688" i="2"/>
  <c r="B688" i="2" s="1"/>
  <c r="A688" i="1" s="1"/>
  <c r="D571" i="2"/>
  <c r="B571" i="2" s="1"/>
  <c r="D103" i="2"/>
  <c r="B103" i="2" s="1"/>
  <c r="E158" i="2"/>
  <c r="D158" i="2"/>
  <c r="CO133" i="2"/>
  <c r="D133" i="2" s="1"/>
  <c r="D144" i="2"/>
  <c r="B144" i="2" s="1"/>
  <c r="A144" i="1" s="1"/>
  <c r="D140" i="2"/>
  <c r="B140" i="2" s="1"/>
  <c r="D205" i="2"/>
  <c r="B205" i="2" s="1"/>
  <c r="D165" i="2"/>
  <c r="B165" i="2" s="1"/>
  <c r="E231" i="2"/>
  <c r="D231" i="2"/>
  <c r="E284" i="2"/>
  <c r="B284" i="2" s="1"/>
  <c r="A284" i="1" s="1"/>
  <c r="D268" i="2"/>
  <c r="B268" i="2" s="1"/>
  <c r="A268" i="1" s="1"/>
  <c r="E331" i="2"/>
  <c r="B331" i="2" s="1"/>
  <c r="A331" i="1" s="1"/>
  <c r="CO317" i="2"/>
  <c r="D317" i="2" s="1"/>
  <c r="B317" i="2" s="1"/>
  <c r="A317" i="1" s="1"/>
  <c r="CO298" i="2"/>
  <c r="CO308" i="2"/>
  <c r="D339" i="2"/>
  <c r="B339" i="2" s="1"/>
  <c r="D343" i="2"/>
  <c r="D301" i="2"/>
  <c r="B301" i="2" s="1"/>
  <c r="D328" i="2"/>
  <c r="B328" i="2" s="1"/>
  <c r="CO349" i="2"/>
  <c r="E414" i="2"/>
  <c r="B414" i="2" s="1"/>
  <c r="A414" i="1" s="1"/>
  <c r="E417" i="2"/>
  <c r="B417" i="2" s="1"/>
  <c r="A417" i="1" s="1"/>
  <c r="E361" i="2"/>
  <c r="B361" i="2" s="1"/>
  <c r="A361" i="1" s="1"/>
  <c r="E427" i="2"/>
  <c r="B427" i="2" s="1"/>
  <c r="A427" i="1" s="1"/>
  <c r="D453" i="2"/>
  <c r="E453" i="2"/>
  <c r="D408" i="2"/>
  <c r="D432" i="2"/>
  <c r="B432" i="2" s="1"/>
  <c r="D482" i="2"/>
  <c r="B482" i="2" s="1"/>
  <c r="A482" i="1" s="1"/>
  <c r="D527" i="2"/>
  <c r="E492" i="2"/>
  <c r="E578" i="2"/>
  <c r="B578" i="2" s="1"/>
  <c r="A578" i="1" s="1"/>
  <c r="CO663" i="2"/>
  <c r="D663" i="2" s="1"/>
  <c r="B663" i="2" s="1"/>
  <c r="A663" i="1" s="1"/>
  <c r="E600" i="2"/>
  <c r="B600" i="2" s="1"/>
  <c r="A600" i="1" s="1"/>
  <c r="D674" i="2"/>
  <c r="D545" i="2"/>
  <c r="E674" i="2"/>
  <c r="E139" i="2"/>
  <c r="B139" i="2" s="1"/>
  <c r="A139" i="1" s="1"/>
  <c r="B198" i="2"/>
  <c r="D241" i="2"/>
  <c r="B241" i="2" s="1"/>
  <c r="E114" i="2"/>
  <c r="B114" i="2" s="1"/>
  <c r="E133" i="2"/>
  <c r="CO50" i="2"/>
  <c r="D50" i="2" s="1"/>
  <c r="B50" i="2" s="1"/>
  <c r="A50" i="1" s="1"/>
  <c r="D61" i="2"/>
  <c r="B61" i="2" s="1"/>
  <c r="A61" i="1" s="1"/>
  <c r="CO86" i="2"/>
  <c r="D107" i="2"/>
  <c r="B107" i="2" s="1"/>
  <c r="D150" i="2"/>
  <c r="B150" i="2" s="1"/>
  <c r="E199" i="2"/>
  <c r="B199" i="2" s="1"/>
  <c r="A199" i="1" s="1"/>
  <c r="D370" i="2"/>
  <c r="B370" i="2" s="1"/>
  <c r="D524" i="2"/>
  <c r="E489" i="2"/>
  <c r="D489" i="2"/>
  <c r="B543" i="2"/>
  <c r="E672" i="2"/>
  <c r="B672" i="2" s="1"/>
  <c r="A672" i="1" s="1"/>
  <c r="B592" i="2"/>
  <c r="D10" i="2"/>
  <c r="E10" i="2"/>
  <c r="D32" i="2"/>
  <c r="E32" i="2"/>
  <c r="E203" i="2"/>
  <c r="D203" i="2"/>
  <c r="D41" i="2"/>
  <c r="E6" i="2"/>
  <c r="B6" i="2" s="1"/>
  <c r="A6" i="1" s="1"/>
  <c r="CO39" i="2"/>
  <c r="D39" i="2" s="1"/>
  <c r="B39" i="2" s="1"/>
  <c r="A39" i="1" s="1"/>
  <c r="D97" i="2"/>
  <c r="B97" i="2" s="1"/>
  <c r="A97" i="1" s="1"/>
  <c r="E322" i="2"/>
  <c r="B322" i="2" s="1"/>
  <c r="A322" i="1" s="1"/>
  <c r="D92" i="2"/>
  <c r="B92" i="2" s="1"/>
  <c r="A92" i="1" s="1"/>
  <c r="E104" i="2"/>
  <c r="E115" i="2"/>
  <c r="B115" i="2" s="1"/>
  <c r="A115" i="1" s="1"/>
  <c r="E137" i="2"/>
  <c r="E135" i="2"/>
  <c r="B135" i="2" s="1"/>
  <c r="D148" i="2"/>
  <c r="B148" i="2" s="1"/>
  <c r="E179" i="2"/>
  <c r="E197" i="2"/>
  <c r="B197" i="2" s="1"/>
  <c r="A197" i="1" s="1"/>
  <c r="D169" i="2"/>
  <c r="B169" i="2" s="1"/>
  <c r="A169" i="1" s="1"/>
  <c r="D163" i="2"/>
  <c r="B163" i="2" s="1"/>
  <c r="E206" i="2"/>
  <c r="B206" i="2" s="1"/>
  <c r="A206" i="1" s="1"/>
  <c r="E181" i="2"/>
  <c r="D208" i="2"/>
  <c r="B208" i="2" s="1"/>
  <c r="CO171" i="2"/>
  <c r="D218" i="2"/>
  <c r="B218" i="2" s="1"/>
  <c r="E242" i="2"/>
  <c r="D250" i="2"/>
  <c r="B250" i="2" s="1"/>
  <c r="A250" i="1" s="1"/>
  <c r="D267" i="2"/>
  <c r="B267" i="2" s="1"/>
  <c r="D242" i="2"/>
  <c r="D298" i="2"/>
  <c r="B298" i="2" s="1"/>
  <c r="A298" i="1" s="1"/>
  <c r="E277" i="2"/>
  <c r="D285" i="2"/>
  <c r="B285" i="2" s="1"/>
  <c r="CO310" i="2"/>
  <c r="D310" i="2" s="1"/>
  <c r="B310" i="2" s="1"/>
  <c r="A310" i="1" s="1"/>
  <c r="D309" i="2"/>
  <c r="B309" i="2" s="1"/>
  <c r="A309" i="1" s="1"/>
  <c r="D320" i="2"/>
  <c r="B320" i="2" s="1"/>
  <c r="A320" i="1" s="1"/>
  <c r="D253" i="2"/>
  <c r="B253" i="2" s="1"/>
  <c r="D326" i="2"/>
  <c r="B326" i="2" s="1"/>
  <c r="CO300" i="2"/>
  <c r="E324" i="2"/>
  <c r="B324" i="2" s="1"/>
  <c r="A324" i="1" s="1"/>
  <c r="CO302" i="2"/>
  <c r="E307" i="2"/>
  <c r="B307" i="2" s="1"/>
  <c r="D323" i="2"/>
  <c r="D367" i="2"/>
  <c r="B367" i="2" s="1"/>
  <c r="A367" i="1" s="1"/>
  <c r="E365" i="2"/>
  <c r="B365" i="2" s="1"/>
  <c r="A365" i="1" s="1"/>
  <c r="E391" i="2"/>
  <c r="D391" i="2"/>
  <c r="CO406" i="2"/>
  <c r="D494" i="2"/>
  <c r="B494" i="2" s="1"/>
  <c r="D409" i="2"/>
  <c r="B409" i="2" s="1"/>
  <c r="A409" i="1" s="1"/>
  <c r="D425" i="2"/>
  <c r="B425" i="2" s="1"/>
  <c r="A425" i="1" s="1"/>
  <c r="E413" i="2"/>
  <c r="E424" i="2"/>
  <c r="CO404" i="2"/>
  <c r="D404" i="2" s="1"/>
  <c r="B404" i="2" s="1"/>
  <c r="D416" i="2"/>
  <c r="B416" i="2" s="1"/>
  <c r="A416" i="1" s="1"/>
  <c r="CO446" i="2"/>
  <c r="D446" i="2" s="1"/>
  <c r="B446" i="2" s="1"/>
  <c r="A446" i="1" s="1"/>
  <c r="E522" i="2"/>
  <c r="B522" i="2" s="1"/>
  <c r="A522" i="1" s="1"/>
  <c r="E532" i="2"/>
  <c r="B532" i="2" s="1"/>
  <c r="A532" i="1" s="1"/>
  <c r="CO509" i="2"/>
  <c r="D509" i="2" s="1"/>
  <c r="B509" i="2" s="1"/>
  <c r="A509" i="1" s="1"/>
  <c r="CO520" i="2"/>
  <c r="D520" i="2" s="1"/>
  <c r="B520" i="2" s="1"/>
  <c r="A520" i="1" s="1"/>
  <c r="D505" i="2"/>
  <c r="B505" i="2" s="1"/>
  <c r="E579" i="2"/>
  <c r="B579" i="2" s="1"/>
  <c r="A579" i="1" s="1"/>
  <c r="E550" i="2"/>
  <c r="B550" i="2" s="1"/>
  <c r="A550" i="1" s="1"/>
  <c r="D555" i="2"/>
  <c r="B555" i="2" s="1"/>
  <c r="D562" i="2"/>
  <c r="B562" i="2" s="1"/>
  <c r="D575" i="2"/>
  <c r="B575" i="2" s="1"/>
  <c r="A575" i="1" s="1"/>
  <c r="D601" i="2"/>
  <c r="B601" i="2" s="1"/>
  <c r="A601" i="1" s="1"/>
  <c r="D690" i="2"/>
  <c r="E667" i="2"/>
  <c r="D553" i="2"/>
  <c r="E553" i="2"/>
  <c r="D556" i="2"/>
  <c r="B556" i="2" s="1"/>
  <c r="E687" i="2"/>
  <c r="B687" i="2" s="1"/>
  <c r="A687" i="1" s="1"/>
  <c r="E565" i="2"/>
  <c r="E653" i="2"/>
  <c r="B653" i="2" s="1"/>
  <c r="A653" i="1" s="1"/>
  <c r="E577" i="2"/>
  <c r="B577" i="2" s="1"/>
  <c r="A577" i="1" s="1"/>
  <c r="E594" i="2"/>
  <c r="B594" i="2" s="1"/>
  <c r="A594" i="1" s="1"/>
  <c r="D648" i="2"/>
  <c r="E677" i="2"/>
  <c r="B677" i="2" s="1"/>
  <c r="A677" i="1" s="1"/>
  <c r="B36" i="2"/>
  <c r="D63" i="2"/>
  <c r="E63" i="2"/>
  <c r="D18" i="2"/>
  <c r="B18" i="2" s="1"/>
  <c r="A18" i="1" s="1"/>
  <c r="CO27" i="2"/>
  <c r="D54" i="2"/>
  <c r="B54" i="2" s="1"/>
  <c r="D126" i="2"/>
  <c r="B126" i="2" s="1"/>
  <c r="D69" i="2"/>
  <c r="B69" i="2" s="1"/>
  <c r="A69" i="1" s="1"/>
  <c r="E102" i="2"/>
  <c r="B102" i="2" s="1"/>
  <c r="D110" i="2"/>
  <c r="E7" i="2"/>
  <c r="B7" i="2" s="1"/>
  <c r="A7" i="1" s="1"/>
  <c r="E41" i="2"/>
  <c r="D52" i="2"/>
  <c r="B52" i="2" s="1"/>
  <c r="A52" i="1" s="1"/>
  <c r="E73" i="2"/>
  <c r="CO95" i="2"/>
  <c r="D100" i="2"/>
  <c r="B100" i="2" s="1"/>
  <c r="A100" i="1" s="1"/>
  <c r="D109" i="2"/>
  <c r="B109" i="2" s="1"/>
  <c r="A109" i="1" s="1"/>
  <c r="E123" i="2"/>
  <c r="B123" i="2" s="1"/>
  <c r="A123" i="1" s="1"/>
  <c r="E112" i="2"/>
  <c r="D112" i="2"/>
  <c r="E84" i="2"/>
  <c r="E128" i="2"/>
  <c r="B128" i="2" s="1"/>
  <c r="E111" i="2"/>
  <c r="B111" i="2" s="1"/>
  <c r="A111" i="1" s="1"/>
  <c r="E113" i="2"/>
  <c r="CO179" i="2"/>
  <c r="D179" i="2" s="1"/>
  <c r="D145" i="2"/>
  <c r="B145" i="2" s="1"/>
  <c r="CO137" i="2"/>
  <c r="D137" i="2" s="1"/>
  <c r="CO174" i="2"/>
  <c r="D174" i="2" s="1"/>
  <c r="B174" i="2" s="1"/>
  <c r="A174" i="1" s="1"/>
  <c r="D146" i="2"/>
  <c r="B146" i="2" s="1"/>
  <c r="CO162" i="2"/>
  <c r="D162" i="2" s="1"/>
  <c r="B162" i="2" s="1"/>
  <c r="A162" i="1" s="1"/>
  <c r="D180" i="2"/>
  <c r="B180" i="2" s="1"/>
  <c r="D196" i="2"/>
  <c r="B196" i="2" s="1"/>
  <c r="A196" i="1" s="1"/>
  <c r="E209" i="2"/>
  <c r="B209" i="2" s="1"/>
  <c r="A209" i="1" s="1"/>
  <c r="E194" i="2"/>
  <c r="B194" i="2" s="1"/>
  <c r="A194" i="1" s="1"/>
  <c r="E207" i="2"/>
  <c r="D207" i="2"/>
  <c r="E220" i="2"/>
  <c r="B220" i="2" s="1"/>
  <c r="A220" i="1" s="1"/>
  <c r="D230" i="2"/>
  <c r="B230" i="2" s="1"/>
  <c r="D228" i="2"/>
  <c r="B228" i="2" s="1"/>
  <c r="D238" i="2"/>
  <c r="E238" i="2"/>
  <c r="E182" i="2"/>
  <c r="B182" i="2" s="1"/>
  <c r="A182" i="1" s="1"/>
  <c r="E202" i="2"/>
  <c r="B202" i="2" s="1"/>
  <c r="A202" i="1" s="1"/>
  <c r="D216" i="2"/>
  <c r="B216" i="2" s="1"/>
  <c r="CO278" i="2"/>
  <c r="E270" i="2"/>
  <c r="D248" i="2"/>
  <c r="B248" i="2" s="1"/>
  <c r="E312" i="2"/>
  <c r="D286" i="2"/>
  <c r="B286" i="2" s="1"/>
  <c r="A286" i="1" s="1"/>
  <c r="CO292" i="2"/>
  <c r="D292" i="2" s="1"/>
  <c r="B292" i="2" s="1"/>
  <c r="D302" i="2"/>
  <c r="B302" i="2" s="1"/>
  <c r="A302" i="1" s="1"/>
  <c r="D332" i="2"/>
  <c r="B332" i="2" s="1"/>
  <c r="D347" i="2"/>
  <c r="E343" i="2"/>
  <c r="D346" i="2"/>
  <c r="B346" i="2" s="1"/>
  <c r="D344" i="2"/>
  <c r="B344" i="2" s="1"/>
  <c r="A344" i="1" s="1"/>
  <c r="E354" i="2"/>
  <c r="B354" i="2" s="1"/>
  <c r="A354" i="1" s="1"/>
  <c r="D342" i="2"/>
  <c r="E376" i="2"/>
  <c r="B376" i="2" s="1"/>
  <c r="D380" i="2"/>
  <c r="B380" i="2" s="1"/>
  <c r="E399" i="2"/>
  <c r="B399" i="2" s="1"/>
  <c r="A399" i="1" s="1"/>
  <c r="E428" i="2"/>
  <c r="D431" i="2"/>
  <c r="B431" i="2" s="1"/>
  <c r="E419" i="2"/>
  <c r="B419" i="2" s="1"/>
  <c r="A419" i="1" s="1"/>
  <c r="CO430" i="2"/>
  <c r="D430" i="2" s="1"/>
  <c r="E459" i="2"/>
  <c r="B459" i="2" s="1"/>
  <c r="A459" i="1" s="1"/>
  <c r="E442" i="2"/>
  <c r="B442" i="2" s="1"/>
  <c r="A442" i="1" s="1"/>
  <c r="CO457" i="2"/>
  <c r="D457" i="2" s="1"/>
  <c r="B457" i="2" s="1"/>
  <c r="A457" i="1" s="1"/>
  <c r="D465" i="2"/>
  <c r="B465" i="2" s="1"/>
  <c r="E375" i="2"/>
  <c r="B375" i="2" s="1"/>
  <c r="A375" i="1" s="1"/>
  <c r="D435" i="2"/>
  <c r="B435" i="2" s="1"/>
  <c r="D424" i="2"/>
  <c r="B424" i="2" s="1"/>
  <c r="A424" i="1" s="1"/>
  <c r="CO438" i="2"/>
  <c r="D438" i="2" s="1"/>
  <c r="B438" i="2" s="1"/>
  <c r="A438" i="1" s="1"/>
  <c r="D450" i="2"/>
  <c r="B450" i="2" s="1"/>
  <c r="D423" i="2"/>
  <c r="B423" i="2" s="1"/>
  <c r="D525" i="2"/>
  <c r="B525" i="2" s="1"/>
  <c r="D472" i="2"/>
  <c r="B472" i="2" s="1"/>
  <c r="A472" i="1" s="1"/>
  <c r="D484" i="2"/>
  <c r="B484" i="2" s="1"/>
  <c r="E469" i="2"/>
  <c r="B469" i="2" s="1"/>
  <c r="A469" i="1" s="1"/>
  <c r="E500" i="2"/>
  <c r="B500" i="2" s="1"/>
  <c r="A500" i="1" s="1"/>
  <c r="D530" i="2"/>
  <c r="B530" i="2" s="1"/>
  <c r="A530" i="1" s="1"/>
  <c r="D467" i="2"/>
  <c r="B467" i="2" s="1"/>
  <c r="E513" i="2"/>
  <c r="D535" i="2"/>
  <c r="B535" i="2" s="1"/>
  <c r="E452" i="2"/>
  <c r="B452" i="2" s="1"/>
  <c r="A452" i="1" s="1"/>
  <c r="E512" i="2"/>
  <c r="E481" i="2"/>
  <c r="E448" i="2"/>
  <c r="B448" i="2" s="1"/>
  <c r="A448" i="1" s="1"/>
  <c r="E539" i="2"/>
  <c r="B539" i="2" s="1"/>
  <c r="A539" i="1" s="1"/>
  <c r="E572" i="2"/>
  <c r="B572" i="2" s="1"/>
  <c r="A572" i="1" s="1"/>
  <c r="D547" i="2"/>
  <c r="B547" i="2" s="1"/>
  <c r="A547" i="1" s="1"/>
  <c r="CO659" i="2"/>
  <c r="D659" i="2" s="1"/>
  <c r="B659" i="2" s="1"/>
  <c r="D694" i="2"/>
  <c r="CO675" i="2"/>
  <c r="D675" i="2" s="1"/>
  <c r="B675" i="2" s="1"/>
  <c r="D624" i="2"/>
  <c r="B624" i="2" s="1"/>
  <c r="E676" i="2"/>
  <c r="B676" i="2" s="1"/>
  <c r="A676" i="1" s="1"/>
  <c r="E673" i="2"/>
  <c r="B673" i="2" s="1"/>
  <c r="A673" i="1" s="1"/>
  <c r="B73" i="2"/>
  <c r="D78" i="2"/>
  <c r="B78" i="2" s="1"/>
  <c r="E278" i="2"/>
  <c r="E22" i="2"/>
  <c r="B22" i="2" s="1"/>
  <c r="A22" i="1" s="1"/>
  <c r="D33" i="2"/>
  <c r="B33" i="2" s="1"/>
  <c r="D47" i="2"/>
  <c r="E47" i="2"/>
  <c r="D106" i="2"/>
  <c r="B106" i="2" s="1"/>
  <c r="E116" i="2"/>
  <c r="D116" i="2"/>
  <c r="D98" i="2"/>
  <c r="B98" i="2" s="1"/>
  <c r="A98" i="1" s="1"/>
  <c r="E121" i="2"/>
  <c r="E127" i="2"/>
  <c r="B127" i="2" s="1"/>
  <c r="A127" i="1" s="1"/>
  <c r="D132" i="2"/>
  <c r="E132" i="2"/>
  <c r="E156" i="2"/>
  <c r="B156" i="2" s="1"/>
  <c r="A156" i="1" s="1"/>
  <c r="E160" i="2"/>
  <c r="B160" i="2" s="1"/>
  <c r="A160" i="1" s="1"/>
  <c r="E151" i="2"/>
  <c r="B151" i="2" s="1"/>
  <c r="E191" i="2"/>
  <c r="B191" i="2" s="1"/>
  <c r="A191" i="1" s="1"/>
  <c r="D204" i="2"/>
  <c r="B204" i="2" s="1"/>
  <c r="D195" i="2"/>
  <c r="D276" i="2"/>
  <c r="B276" i="2" s="1"/>
  <c r="A276" i="1" s="1"/>
  <c r="E237" i="2"/>
  <c r="B237" i="2" s="1"/>
  <c r="E244" i="2"/>
  <c r="B244" i="2" s="1"/>
  <c r="D300" i="2"/>
  <c r="E300" i="2"/>
  <c r="E280" i="2"/>
  <c r="B280" i="2" s="1"/>
  <c r="A280" i="1" s="1"/>
  <c r="E333" i="2"/>
  <c r="B333" i="2" s="1"/>
  <c r="A333" i="1" s="1"/>
  <c r="D443" i="2"/>
  <c r="B443" i="2" s="1"/>
  <c r="B378" i="2"/>
  <c r="A378" i="1" s="1"/>
  <c r="D362" i="2"/>
  <c r="D426" i="2"/>
  <c r="D406" i="2"/>
  <c r="B406" i="2" s="1"/>
  <c r="A406" i="1" s="1"/>
  <c r="E483" i="2"/>
  <c r="D498" i="2"/>
  <c r="B498" i="2" s="1"/>
  <c r="A498" i="1" s="1"/>
  <c r="E468" i="2"/>
  <c r="E538" i="2"/>
  <c r="D447" i="2"/>
  <c r="B447" i="2" s="1"/>
  <c r="A447" i="1" s="1"/>
  <c r="E501" i="2"/>
  <c r="B501" i="2" s="1"/>
  <c r="A501" i="1" s="1"/>
  <c r="E485" i="2"/>
  <c r="B485" i="2" s="1"/>
  <c r="D598" i="2"/>
  <c r="E598" i="2"/>
  <c r="D604" i="2"/>
  <c r="B604" i="2" s="1"/>
  <c r="A604" i="1" s="1"/>
  <c r="E585" i="2"/>
  <c r="E668" i="2"/>
  <c r="B668" i="2" s="1"/>
  <c r="A668" i="1" s="1"/>
  <c r="E557" i="2"/>
  <c r="B557" i="2" s="1"/>
  <c r="A557" i="1" s="1"/>
  <c r="D68" i="2"/>
  <c r="B125" i="2"/>
  <c r="E45" i="2"/>
  <c r="E79" i="2"/>
  <c r="B79" i="2" s="1"/>
  <c r="A79" i="1" s="1"/>
  <c r="D42" i="2"/>
  <c r="B42" i="2" s="1"/>
  <c r="A42" i="1" s="1"/>
  <c r="E297" i="2"/>
  <c r="B297" i="2" s="1"/>
  <c r="A297" i="1" s="1"/>
  <c r="D305" i="2"/>
  <c r="B356" i="2"/>
  <c r="A356" i="1" s="1"/>
  <c r="CO42" i="2"/>
  <c r="D80" i="2"/>
  <c r="CO29" i="2"/>
  <c r="D29" i="2" s="1"/>
  <c r="D17" i="2"/>
  <c r="B17" i="2" s="1"/>
  <c r="D25" i="2"/>
  <c r="B25" i="2" s="1"/>
  <c r="A25" i="1" s="1"/>
  <c r="CO26" i="2"/>
  <c r="D26" i="2" s="1"/>
  <c r="B26" i="2" s="1"/>
  <c r="A26" i="1" s="1"/>
  <c r="D37" i="2"/>
  <c r="E37" i="2"/>
  <c r="D16" i="2"/>
  <c r="B16" i="2" s="1"/>
  <c r="E68" i="2"/>
  <c r="D53" i="2"/>
  <c r="B53" i="2" s="1"/>
  <c r="A53" i="1" s="1"/>
  <c r="D58" i="2"/>
  <c r="B58" i="2" s="1"/>
  <c r="D55" i="2"/>
  <c r="B55" i="2" s="1"/>
  <c r="E82" i="2"/>
  <c r="B82" i="2" s="1"/>
  <c r="A82" i="1" s="1"/>
  <c r="E75" i="2"/>
  <c r="D86" i="2"/>
  <c r="B86" i="2" s="1"/>
  <c r="A86" i="1" s="1"/>
  <c r="CO70" i="2"/>
  <c r="D70" i="2" s="1"/>
  <c r="B70" i="2" s="1"/>
  <c r="A70" i="1" s="1"/>
  <c r="D90" i="2"/>
  <c r="B90" i="2" s="1"/>
  <c r="CO84" i="2"/>
  <c r="D84" i="2" s="1"/>
  <c r="E118" i="2"/>
  <c r="B118" i="2" s="1"/>
  <c r="A118" i="1" s="1"/>
  <c r="E85" i="2"/>
  <c r="B85" i="2" s="1"/>
  <c r="A85" i="1" s="1"/>
  <c r="E117" i="2"/>
  <c r="E142" i="2"/>
  <c r="D99" i="2"/>
  <c r="B99" i="2" s="1"/>
  <c r="A99" i="1" s="1"/>
  <c r="D131" i="2"/>
  <c r="D154" i="2"/>
  <c r="B154" i="2" s="1"/>
  <c r="D149" i="2"/>
  <c r="B149" i="2" s="1"/>
  <c r="A149" i="1" s="1"/>
  <c r="D153" i="2"/>
  <c r="B153" i="2" s="1"/>
  <c r="D167" i="2"/>
  <c r="B167" i="2" s="1"/>
  <c r="A167" i="1" s="1"/>
  <c r="E185" i="2"/>
  <c r="D172" i="2"/>
  <c r="B172" i="2" s="1"/>
  <c r="D171" i="2"/>
  <c r="B171" i="2" s="1"/>
  <c r="CO181" i="2"/>
  <c r="D181" i="2" s="1"/>
  <c r="D261" i="2"/>
  <c r="B261" i="2" s="1"/>
  <c r="E246" i="2"/>
  <c r="B246" i="2" s="1"/>
  <c r="A246" i="1" s="1"/>
  <c r="E258" i="2"/>
  <c r="B258" i="2" s="1"/>
  <c r="A258" i="1" s="1"/>
  <c r="CO275" i="2"/>
  <c r="D275" i="2" s="1"/>
  <c r="B275" i="2" s="1"/>
  <c r="A275" i="1" s="1"/>
  <c r="CO290" i="2"/>
  <c r="D290" i="2" s="1"/>
  <c r="B290" i="2" s="1"/>
  <c r="A290" i="1" s="1"/>
  <c r="D278" i="2"/>
  <c r="E295" i="2"/>
  <c r="B295" i="2" s="1"/>
  <c r="E323" i="2"/>
  <c r="D308" i="2"/>
  <c r="B308" i="2" s="1"/>
  <c r="D303" i="2"/>
  <c r="B303" i="2" s="1"/>
  <c r="A303" i="1" s="1"/>
  <c r="D316" i="2"/>
  <c r="E316" i="2"/>
  <c r="E341" i="2"/>
  <c r="B341" i="2" s="1"/>
  <c r="A341" i="1" s="1"/>
  <c r="E347" i="2"/>
  <c r="E364" i="2"/>
  <c r="B364" i="2" s="1"/>
  <c r="A364" i="1" s="1"/>
  <c r="D373" i="2"/>
  <c r="E382" i="2"/>
  <c r="B382" i="2" s="1"/>
  <c r="A382" i="1" s="1"/>
  <c r="D451" i="2"/>
  <c r="E401" i="2"/>
  <c r="B401" i="2" s="1"/>
  <c r="A401" i="1" s="1"/>
  <c r="E426" i="2"/>
  <c r="D383" i="2"/>
  <c r="B383" i="2" s="1"/>
  <c r="E449" i="2"/>
  <c r="E429" i="2"/>
  <c r="CO436" i="2"/>
  <c r="CO428" i="2"/>
  <c r="D428" i="2" s="1"/>
  <c r="B428" i="2" s="1"/>
  <c r="A428" i="1" s="1"/>
  <c r="CO412" i="2"/>
  <c r="D412" i="2" s="1"/>
  <c r="B412" i="2" s="1"/>
  <c r="A412" i="1" s="1"/>
  <c r="E421" i="2"/>
  <c r="B421" i="2" s="1"/>
  <c r="A421" i="1" s="1"/>
  <c r="E451" i="2"/>
  <c r="D429" i="2"/>
  <c r="D518" i="2"/>
  <c r="B518" i="2" s="1"/>
  <c r="A518" i="1" s="1"/>
  <c r="D471" i="2"/>
  <c r="B471" i="2" s="1"/>
  <c r="A471" i="1" s="1"/>
  <c r="D517" i="2"/>
  <c r="E477" i="2"/>
  <c r="B477" i="2" s="1"/>
  <c r="A477" i="1" s="1"/>
  <c r="D462" i="2"/>
  <c r="B462" i="2" s="1"/>
  <c r="A462" i="1" s="1"/>
  <c r="D483" i="2"/>
  <c r="B483" i="2" s="1"/>
  <c r="A483" i="1" s="1"/>
  <c r="E517" i="2"/>
  <c r="E563" i="2"/>
  <c r="B563" i="2" s="1"/>
  <c r="A563" i="1" s="1"/>
  <c r="CO495" i="2"/>
  <c r="D495" i="2" s="1"/>
  <c r="B495" i="2" s="1"/>
  <c r="A495" i="1" s="1"/>
  <c r="D470" i="2"/>
  <c r="B470" i="2" s="1"/>
  <c r="A470" i="1" s="1"/>
  <c r="E541" i="2"/>
  <c r="B541" i="2" s="1"/>
  <c r="A541" i="1" s="1"/>
  <c r="E464" i="2"/>
  <c r="B464" i="2" s="1"/>
  <c r="D523" i="2"/>
  <c r="B523" i="2" s="1"/>
  <c r="D534" i="2"/>
  <c r="B534" i="2" s="1"/>
  <c r="D586" i="2"/>
  <c r="B586" i="2" s="1"/>
  <c r="A586" i="1" s="1"/>
  <c r="D606" i="2"/>
  <c r="B606" i="2" s="1"/>
  <c r="E671" i="2"/>
  <c r="E649" i="2"/>
  <c r="B649" i="2" s="1"/>
  <c r="A649" i="1" s="1"/>
  <c r="CO691" i="2"/>
  <c r="D691" i="2" s="1"/>
  <c r="B691" i="2" s="1"/>
  <c r="D559" i="2"/>
  <c r="B559" i="2" s="1"/>
  <c r="E681" i="2"/>
  <c r="B681" i="2" s="1"/>
  <c r="A681" i="1" s="1"/>
  <c r="D95" i="2"/>
  <c r="B232" i="2"/>
  <c r="A232" i="1" s="1"/>
  <c r="E71" i="2"/>
  <c r="B71" i="2" s="1"/>
  <c r="A71" i="1" s="1"/>
  <c r="D38" i="2"/>
  <c r="B38" i="2" s="1"/>
  <c r="A38" i="1" s="1"/>
  <c r="E43" i="2"/>
  <c r="B43" i="2" s="1"/>
  <c r="D59" i="2"/>
  <c r="E59" i="2"/>
  <c r="D74" i="2"/>
  <c r="B74" i="2" s="1"/>
  <c r="A74" i="1" s="1"/>
  <c r="E8" i="2"/>
  <c r="B8" i="2" s="1"/>
  <c r="A8" i="1" s="1"/>
  <c r="D23" i="2"/>
  <c r="B23" i="2" s="1"/>
  <c r="A23" i="1" s="1"/>
  <c r="D27" i="2"/>
  <c r="E29" i="2"/>
  <c r="CO45" i="2"/>
  <c r="D45" i="2" s="1"/>
  <c r="CO62" i="2"/>
  <c r="D62" i="2" s="1"/>
  <c r="B62" i="2" s="1"/>
  <c r="A62" i="1" s="1"/>
  <c r="E81" i="2"/>
  <c r="B81" i="2" s="1"/>
  <c r="A81" i="1" s="1"/>
  <c r="D75" i="2"/>
  <c r="D120" i="2"/>
  <c r="E120" i="2"/>
  <c r="CO117" i="2"/>
  <c r="D117" i="2" s="1"/>
  <c r="B117" i="2" s="1"/>
  <c r="A117" i="1" s="1"/>
  <c r="E95" i="2"/>
  <c r="D134" i="2"/>
  <c r="D138" i="2"/>
  <c r="B138" i="2" s="1"/>
  <c r="CO142" i="2"/>
  <c r="D142" i="2" s="1"/>
  <c r="B142" i="2" s="1"/>
  <c r="A142" i="1" s="1"/>
  <c r="E141" i="2"/>
  <c r="D141" i="2"/>
  <c r="E178" i="2"/>
  <c r="B178" i="2" s="1"/>
  <c r="E195" i="2"/>
  <c r="D189" i="2"/>
  <c r="E215" i="2"/>
  <c r="E217" i="2"/>
  <c r="B217" i="2" s="1"/>
  <c r="A217" i="1" s="1"/>
  <c r="E227" i="2"/>
  <c r="E225" i="2"/>
  <c r="B225" i="2" s="1"/>
  <c r="A225" i="1" s="1"/>
  <c r="E305" i="2"/>
  <c r="CO306" i="2"/>
  <c r="D306" i="2" s="1"/>
  <c r="B306" i="2" s="1"/>
  <c r="A306" i="1" s="1"/>
  <c r="CO345" i="2"/>
  <c r="D345" i="2" s="1"/>
  <c r="B345" i="2" s="1"/>
  <c r="CO312" i="2"/>
  <c r="D312" i="2" s="1"/>
  <c r="D311" i="2"/>
  <c r="B311" i="2" s="1"/>
  <c r="A311" i="1" s="1"/>
  <c r="D359" i="2"/>
  <c r="CO420" i="2"/>
  <c r="D420" i="2" s="1"/>
  <c r="B420" i="2" s="1"/>
  <c r="A420" i="1" s="1"/>
  <c r="D455" i="2"/>
  <c r="D413" i="2"/>
  <c r="CO516" i="2"/>
  <c r="D516" i="2" s="1"/>
  <c r="B516" i="2" s="1"/>
  <c r="CO486" i="2"/>
  <c r="D486" i="2" s="1"/>
  <c r="B486" i="2" s="1"/>
  <c r="A486" i="1" s="1"/>
  <c r="CO531" i="2"/>
  <c r="D531" i="2" s="1"/>
  <c r="B531" i="2" s="1"/>
  <c r="A531" i="1" s="1"/>
  <c r="CO537" i="2"/>
  <c r="D537" i="2" s="1"/>
  <c r="B537" i="2" s="1"/>
  <c r="A537" i="1" s="1"/>
  <c r="CO546" i="2"/>
  <c r="D546" i="2" s="1"/>
  <c r="D548" i="2"/>
  <c r="B548" i="2" s="1"/>
  <c r="CO695" i="2"/>
  <c r="D695" i="2" s="1"/>
  <c r="B695" i="2" s="1"/>
  <c r="A695" i="1" s="1"/>
  <c r="CO671" i="2"/>
  <c r="D671" i="2" s="1"/>
  <c r="B671" i="2" s="1"/>
  <c r="A671" i="1" s="1"/>
  <c r="E694" i="2"/>
  <c r="E690" i="2"/>
  <c r="D591" i="2"/>
  <c r="B591" i="2" s="1"/>
  <c r="A591" i="1" s="1"/>
  <c r="A5" i="1"/>
  <c r="A13" i="1"/>
  <c r="A573" i="1"/>
  <c r="A122" i="1"/>
  <c r="A58" i="1"/>
  <c r="A24" i="1"/>
  <c r="A67" i="1"/>
  <c r="A233" i="1"/>
  <c r="A249" i="1"/>
  <c r="A328" i="1"/>
  <c r="A536" i="1"/>
  <c r="A669" i="1"/>
  <c r="A36" i="1"/>
  <c r="A11" i="1"/>
  <c r="A245" i="1"/>
  <c r="A689" i="1"/>
  <c r="A642" i="1"/>
  <c r="A243" i="1"/>
  <c r="A229" i="1"/>
  <c r="A253" i="1"/>
  <c r="A261" i="1"/>
  <c r="A494" i="1"/>
  <c r="A639" i="1"/>
  <c r="A119" i="1"/>
  <c r="A235" i="1"/>
  <c r="A445" i="1"/>
  <c r="A560" i="1"/>
  <c r="A592" i="1"/>
  <c r="A626" i="1"/>
  <c r="A521" i="1"/>
  <c r="A48" i="1"/>
  <c r="A107" i="1"/>
  <c r="A143" i="1"/>
  <c r="A161" i="1"/>
  <c r="A187" i="1"/>
  <c r="A692" i="1"/>
  <c r="A652" i="1"/>
  <c r="A647" i="1"/>
  <c r="A691" i="1"/>
  <c r="A534" i="1"/>
  <c r="A593" i="1"/>
  <c r="A636" i="1"/>
  <c r="A431" i="1"/>
  <c r="A49" i="1"/>
  <c r="A204" i="1"/>
  <c r="A51" i="1"/>
  <c r="A89" i="1"/>
  <c r="A148" i="1"/>
  <c r="A125" i="1"/>
  <c r="A208" i="1"/>
  <c r="A285" i="1"/>
  <c r="A461" i="1"/>
  <c r="A526" i="1"/>
  <c r="A467" i="1"/>
  <c r="A502" i="1"/>
  <c r="A581" i="1"/>
  <c r="A595" i="1"/>
  <c r="A644" i="1"/>
  <c r="A14" i="1"/>
  <c r="A164" i="1"/>
  <c r="A630" i="1"/>
  <c r="A66" i="1"/>
  <c r="A155" i="1"/>
  <c r="A274" i="1"/>
  <c r="A313" i="1"/>
  <c r="A638" i="1"/>
  <c r="A19" i="1"/>
  <c r="A165" i="1"/>
  <c r="A507" i="1"/>
  <c r="A628" i="1"/>
  <c r="A78" i="1"/>
  <c r="A35" i="1"/>
  <c r="A163" i="1"/>
  <c r="A248" i="1"/>
  <c r="A680" i="1"/>
  <c r="A152" i="1"/>
  <c r="A90" i="1"/>
  <c r="A172" i="1"/>
  <c r="A175" i="1"/>
  <c r="A219" i="1"/>
  <c r="A252" i="1"/>
  <c r="A226" i="1"/>
  <c r="A230" i="1"/>
  <c r="A304" i="1"/>
  <c r="A296" i="1"/>
  <c r="A383" i="1"/>
  <c r="A433" i="1"/>
  <c r="A506" i="1"/>
  <c r="A490" i="1"/>
  <c r="A503" i="1"/>
  <c r="A602" i="1"/>
  <c r="A606" i="1"/>
  <c r="A542" i="1"/>
  <c r="A582" i="1"/>
  <c r="A613" i="1"/>
  <c r="A664" i="1"/>
  <c r="A662" i="1"/>
  <c r="A658" i="1"/>
  <c r="A634" i="1"/>
  <c r="A405" i="1"/>
  <c r="A439" i="1"/>
  <c r="A384" i="1"/>
  <c r="A515" i="1"/>
  <c r="A589" i="1"/>
  <c r="A632" i="1"/>
  <c r="A571" i="1"/>
  <c r="A660" i="1"/>
  <c r="A624" i="1"/>
  <c r="A654" i="1"/>
  <c r="A54" i="1"/>
  <c r="A103" i="1"/>
  <c r="A190" i="1"/>
  <c r="A214" i="1"/>
  <c r="A337" i="1"/>
  <c r="A318" i="1"/>
  <c r="A443" i="1"/>
  <c r="A556" i="1"/>
  <c r="A60" i="1"/>
  <c r="A93" i="1"/>
  <c r="A124" i="1"/>
  <c r="A130" i="1"/>
  <c r="A180" i="1"/>
  <c r="A154" i="1"/>
  <c r="A205" i="1"/>
  <c r="A222" i="1"/>
  <c r="A260" i="1"/>
  <c r="A269" i="1"/>
  <c r="A403" i="1"/>
  <c r="A422" i="1"/>
  <c r="A474" i="1"/>
  <c r="A499" i="1"/>
  <c r="A564" i="1"/>
  <c r="A540" i="1"/>
  <c r="A555" i="1"/>
  <c r="A615" i="1"/>
  <c r="A612" i="1"/>
  <c r="A645" i="1"/>
  <c r="A627" i="1"/>
  <c r="A44" i="1"/>
  <c r="A77" i="1"/>
  <c r="A87" i="1"/>
  <c r="A94" i="1"/>
  <c r="A212" i="1"/>
  <c r="A198" i="1"/>
  <c r="A240" i="1"/>
  <c r="A228" i="1"/>
  <c r="A283" i="1"/>
  <c r="A281" i="1"/>
  <c r="A370" i="1"/>
  <c r="A435" i="1"/>
  <c r="A458" i="1"/>
  <c r="A460" i="1"/>
  <c r="A508" i="1"/>
  <c r="A491" i="1"/>
  <c r="A529" i="1"/>
  <c r="A584" i="1"/>
  <c r="A603" i="1"/>
  <c r="A620" i="1"/>
  <c r="A655" i="1"/>
  <c r="A640" i="1"/>
  <c r="A656" i="1"/>
  <c r="A12" i="1"/>
  <c r="A15" i="1"/>
  <c r="A17" i="1"/>
  <c r="A126" i="1"/>
  <c r="A186" i="1"/>
  <c r="A171" i="1"/>
  <c r="A210" i="1"/>
  <c r="A216" i="1"/>
  <c r="A371" i="1"/>
  <c r="A385" i="1"/>
  <c r="A454" i="1"/>
  <c r="A514" i="1"/>
  <c r="A631" i="1"/>
  <c r="A16" i="1"/>
  <c r="A34" i="1"/>
  <c r="A31" i="1"/>
  <c r="A73" i="1"/>
  <c r="A106" i="1"/>
  <c r="A221" i="1"/>
  <c r="A288" i="1"/>
  <c r="A363" i="1"/>
  <c r="A380" i="1"/>
  <c r="A450" i="1"/>
  <c r="A456" i="1"/>
  <c r="A505" i="1"/>
  <c r="A552" i="1"/>
  <c r="A559" i="1"/>
  <c r="A657" i="1"/>
  <c r="A40" i="1"/>
  <c r="A57" i="1"/>
  <c r="A138" i="1"/>
  <c r="A264" i="1"/>
  <c r="A402" i="1"/>
  <c r="CD4" i="2"/>
  <c r="CQ4" i="2"/>
  <c r="BZ4" i="2"/>
  <c r="BT4" i="2"/>
  <c r="D46" i="20"/>
  <c r="D47" i="20"/>
  <c r="D48" i="20"/>
  <c r="D49" i="20"/>
  <c r="BQ4" i="2"/>
  <c r="BY4" i="2"/>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CE4" i="2"/>
  <c r="AK4" i="2"/>
  <c r="AL4" i="2"/>
  <c r="H4" i="2"/>
  <c r="J4" i="2"/>
  <c r="L4" i="2"/>
  <c r="AH4" i="2"/>
  <c r="BS4" i="2"/>
  <c r="BL4" i="2" a="1"/>
  <c r="BL4" i="2" s="1"/>
  <c r="DY4" i="2"/>
  <c r="EA4" i="2" s="1"/>
  <c r="DC4" i="2"/>
  <c r="CX4" i="2"/>
  <c r="CP4" i="2"/>
  <c r="B21" i="2" l="1"/>
  <c r="A21" i="1" s="1"/>
  <c r="B568" i="2"/>
  <c r="A568" i="1" s="1"/>
  <c r="B504" i="2"/>
  <c r="A504" i="1" s="1"/>
  <c r="B80" i="2"/>
  <c r="A80" i="1" s="1"/>
  <c r="B342" i="2"/>
  <c r="B476" i="2"/>
  <c r="A476" i="1" s="1"/>
  <c r="B136" i="2"/>
  <c r="A136" i="1" s="1"/>
  <c r="B546" i="2"/>
  <c r="A546" i="1" s="1"/>
  <c r="B362" i="2"/>
  <c r="A362" i="1" s="1"/>
  <c r="B314" i="2"/>
  <c r="A314" i="1" s="1"/>
  <c r="B134" i="2"/>
  <c r="B132" i="2"/>
  <c r="A132" i="1" s="1"/>
  <c r="B47" i="2"/>
  <c r="B113" i="2"/>
  <c r="A113" i="1" s="1"/>
  <c r="B437" i="2"/>
  <c r="A437" i="1" s="1"/>
  <c r="B619" i="2"/>
  <c r="A619" i="1" s="1"/>
  <c r="B538" i="2"/>
  <c r="A538" i="1" s="1"/>
  <c r="B667" i="2"/>
  <c r="B200" i="2"/>
  <c r="A200" i="1" s="1"/>
  <c r="B96" i="2"/>
  <c r="A96" i="1" s="1"/>
  <c r="B312" i="2"/>
  <c r="A312" i="1" s="1"/>
  <c r="B189" i="2"/>
  <c r="B278" i="2"/>
  <c r="A278" i="1" s="1"/>
  <c r="B648" i="2"/>
  <c r="A648" i="1" s="1"/>
  <c r="B27" i="2"/>
  <c r="B121" i="2"/>
  <c r="A121" i="1" s="1"/>
  <c r="B527" i="2"/>
  <c r="A527" i="1" s="1"/>
  <c r="B609" i="2"/>
  <c r="A609" i="1" s="1"/>
  <c r="B629" i="2"/>
  <c r="A629" i="1" s="1"/>
  <c r="B398" i="2"/>
  <c r="A398" i="1" s="1"/>
  <c r="B455" i="2"/>
  <c r="B84" i="2"/>
  <c r="A84" i="1" s="1"/>
  <c r="B29" i="2"/>
  <c r="A29" i="1" s="1"/>
  <c r="B300" i="2"/>
  <c r="B513" i="2"/>
  <c r="A513" i="1" s="1"/>
  <c r="B137" i="2"/>
  <c r="A137" i="1" s="1"/>
  <c r="B524" i="2"/>
  <c r="A524" i="1" s="1"/>
  <c r="B408" i="2"/>
  <c r="A408" i="1" s="1"/>
  <c r="B227" i="2"/>
  <c r="A227" i="1" s="1"/>
  <c r="B110" i="2"/>
  <c r="A110" i="1" s="1"/>
  <c r="B684" i="2"/>
  <c r="A684" i="1" s="1"/>
  <c r="B413" i="2"/>
  <c r="A413" i="1" s="1"/>
  <c r="B359" i="2"/>
  <c r="A359" i="1" s="1"/>
  <c r="B373" i="2"/>
  <c r="A373" i="1" s="1"/>
  <c r="B181" i="2"/>
  <c r="A181" i="1" s="1"/>
  <c r="B131" i="2"/>
  <c r="A131" i="1" s="1"/>
  <c r="B430" i="2"/>
  <c r="A430" i="1" s="1"/>
  <c r="B488" i="2"/>
  <c r="A488" i="1" s="1"/>
  <c r="B133" i="2"/>
  <c r="A133" i="1" s="1"/>
  <c r="B63" i="2"/>
  <c r="A63" i="1" s="1"/>
  <c r="B10" i="2"/>
  <c r="A10" i="1" s="1"/>
  <c r="B158" i="2"/>
  <c r="A158" i="1" s="1"/>
  <c r="B179" i="2"/>
  <c r="A179" i="1" s="1"/>
  <c r="B614" i="2"/>
  <c r="A614" i="1" s="1"/>
  <c r="B215" i="2"/>
  <c r="A215" i="1" s="1"/>
  <c r="B45" i="2"/>
  <c r="A45" i="1" s="1"/>
  <c r="B104" i="2"/>
  <c r="A104" i="1" s="1"/>
  <c r="B37" i="2"/>
  <c r="A37" i="1" s="1"/>
  <c r="B305" i="2"/>
  <c r="A305" i="1" s="1"/>
  <c r="B553" i="2"/>
  <c r="A553" i="1" s="1"/>
  <c r="B203" i="2"/>
  <c r="A203" i="1" s="1"/>
  <c r="B480" i="2"/>
  <c r="A480" i="1" s="1"/>
  <c r="B429" i="2"/>
  <c r="A429" i="1" s="1"/>
  <c r="B561" i="2"/>
  <c r="A561" i="1" s="1"/>
  <c r="B141" i="2"/>
  <c r="A141" i="1" s="1"/>
  <c r="B207" i="2"/>
  <c r="A207" i="1" s="1"/>
  <c r="B112" i="2"/>
  <c r="A112" i="1" s="1"/>
  <c r="B323" i="2"/>
  <c r="A323" i="1" s="1"/>
  <c r="B32" i="2"/>
  <c r="A32" i="1" s="1"/>
  <c r="B545" i="2"/>
  <c r="A545" i="1" s="1"/>
  <c r="B481" i="2"/>
  <c r="A481" i="1" s="1"/>
  <c r="B195" i="2"/>
  <c r="A195" i="1" s="1"/>
  <c r="B238" i="2"/>
  <c r="A238" i="1" s="1"/>
  <c r="B468" i="2"/>
  <c r="A468" i="1" s="1"/>
  <c r="B192" i="2"/>
  <c r="A192" i="1" s="1"/>
  <c r="B674" i="2"/>
  <c r="A674" i="1" s="1"/>
  <c r="B444" i="2"/>
  <c r="A444" i="1" s="1"/>
  <c r="B265" i="2"/>
  <c r="A265" i="1" s="1"/>
  <c r="B120" i="2"/>
  <c r="A120" i="1" s="1"/>
  <c r="B95" i="2"/>
  <c r="A95" i="1" s="1"/>
  <c r="B316" i="2"/>
  <c r="A316" i="1" s="1"/>
  <c r="B694" i="2"/>
  <c r="A694" i="1" s="1"/>
  <c r="B512" i="2"/>
  <c r="A512" i="1" s="1"/>
  <c r="B394" i="2"/>
  <c r="A394" i="1" s="1"/>
  <c r="B565" i="2"/>
  <c r="A565" i="1" s="1"/>
  <c r="B185" i="2"/>
  <c r="A185" i="1" s="1"/>
  <c r="B492" i="2"/>
  <c r="A492" i="1" s="1"/>
  <c r="B75" i="2"/>
  <c r="A75" i="1" s="1"/>
  <c r="B451" i="2"/>
  <c r="A451" i="1" s="1"/>
  <c r="B598" i="2"/>
  <c r="A598" i="1" s="1"/>
  <c r="B116" i="2"/>
  <c r="A116" i="1" s="1"/>
  <c r="B347" i="2"/>
  <c r="A347" i="1" s="1"/>
  <c r="B391" i="2"/>
  <c r="A391" i="1" s="1"/>
  <c r="B41" i="2"/>
  <c r="A41" i="1" s="1"/>
  <c r="B453" i="2"/>
  <c r="A453" i="1" s="1"/>
  <c r="B343" i="2"/>
  <c r="A343" i="1" s="1"/>
  <c r="B231" i="2"/>
  <c r="A231" i="1" s="1"/>
  <c r="B242" i="2"/>
  <c r="A242" i="1" s="1"/>
  <c r="B277" i="2"/>
  <c r="A277" i="1" s="1"/>
  <c r="B597" i="2"/>
  <c r="A597" i="1" s="1"/>
  <c r="B585" i="2"/>
  <c r="A585" i="1" s="1"/>
  <c r="B59" i="2"/>
  <c r="A59" i="1" s="1"/>
  <c r="B517" i="2"/>
  <c r="A517" i="1" s="1"/>
  <c r="B68" i="2"/>
  <c r="A68" i="1" s="1"/>
  <c r="B426" i="2"/>
  <c r="A426" i="1" s="1"/>
  <c r="B270" i="2"/>
  <c r="A270" i="1" s="1"/>
  <c r="B449" i="2"/>
  <c r="A449" i="1" s="1"/>
  <c r="B690" i="2"/>
  <c r="A690" i="1" s="1"/>
  <c r="B489" i="2"/>
  <c r="A489" i="1" s="1"/>
  <c r="A244" i="1"/>
  <c r="A441" i="1"/>
  <c r="A178" i="1"/>
  <c r="A140" i="1"/>
  <c r="A623" i="1"/>
  <c r="A551" i="1"/>
  <c r="A307" i="1"/>
  <c r="A188" i="1"/>
  <c r="A55" i="1"/>
  <c r="A637" i="1"/>
  <c r="A308" i="1"/>
  <c r="A218" i="1"/>
  <c r="A376" i="1"/>
  <c r="A166" i="1"/>
  <c r="A33" i="1"/>
  <c r="A145" i="1"/>
  <c r="A329" i="1"/>
  <c r="A473" i="1"/>
  <c r="A535" i="1"/>
  <c r="A301" i="1"/>
  <c r="A201" i="1"/>
  <c r="A153" i="1"/>
  <c r="A670" i="1"/>
  <c r="A617" i="1"/>
  <c r="A386" i="1"/>
  <c r="A247" i="1"/>
  <c r="A189" i="1"/>
  <c r="A562" i="1"/>
  <c r="A549" i="1"/>
  <c r="A434" i="1"/>
  <c r="A374" i="1"/>
  <c r="A475" i="1"/>
  <c r="A345" i="1"/>
  <c r="A360" i="1"/>
  <c r="A159" i="1"/>
  <c r="A339" i="1"/>
  <c r="A390" i="1"/>
  <c r="A548" i="1"/>
  <c r="A621" i="1"/>
  <c r="A134" i="1"/>
  <c r="A389" i="1"/>
  <c r="A287" i="1"/>
  <c r="A574" i="1"/>
  <c r="A332" i="1"/>
  <c r="A622" i="1"/>
  <c r="A675" i="1"/>
  <c r="A27" i="1"/>
  <c r="A183" i="1"/>
  <c r="A543" i="1"/>
  <c r="A423" i="1"/>
  <c r="A395" i="1"/>
  <c r="A523" i="1"/>
  <c r="A76" i="1"/>
  <c r="A20" i="1"/>
  <c r="A611" i="1"/>
  <c r="A351" i="1"/>
  <c r="A177" i="1"/>
  <c r="A88" i="1"/>
  <c r="A43" i="1"/>
  <c r="A587" i="1"/>
  <c r="A150" i="1"/>
  <c r="A237" i="1"/>
  <c r="A340" i="1"/>
  <c r="A151" i="1"/>
  <c r="A607" i="1"/>
  <c r="A455" i="1"/>
  <c r="A465" i="1"/>
  <c r="A47" i="1"/>
  <c r="A342" i="1"/>
  <c r="A659" i="1"/>
  <c r="A346" i="1"/>
  <c r="A295" i="1"/>
  <c r="A511" i="1"/>
  <c r="A404" i="1"/>
  <c r="A128" i="1"/>
  <c r="A667" i="1"/>
  <c r="A330" i="1"/>
  <c r="A102" i="1"/>
  <c r="A146" i="1"/>
  <c r="A558" i="1"/>
  <c r="A432" i="1"/>
  <c r="A300" i="1"/>
  <c r="A9" i="1"/>
  <c r="A135" i="1"/>
  <c r="A114" i="1"/>
  <c r="A650" i="1"/>
  <c r="A30" i="1"/>
  <c r="A485" i="1"/>
  <c r="A379" i="1"/>
  <c r="A241" i="1"/>
  <c r="A516" i="1"/>
  <c r="A108" i="1"/>
  <c r="A326" i="1"/>
  <c r="A407" i="1"/>
  <c r="A28" i="1"/>
  <c r="A387" i="1"/>
  <c r="A464" i="1"/>
  <c r="A633" i="1"/>
  <c r="A293" i="1"/>
  <c r="A358" i="1"/>
  <c r="A635" i="1"/>
  <c r="A525" i="1"/>
  <c r="A292" i="1"/>
  <c r="A415" i="1"/>
  <c r="A651" i="1"/>
  <c r="A168" i="1"/>
  <c r="A267" i="1"/>
  <c r="A608" i="1"/>
  <c r="A479" i="1"/>
  <c r="A484" i="1"/>
  <c r="I4" i="2"/>
  <c r="CF4" i="2"/>
  <c r="AJ4" i="2"/>
  <c r="DZ4" i="2"/>
  <c r="BN4" i="2"/>
  <c r="BM4" i="2"/>
  <c r="BX4" i="2"/>
  <c r="AR4" i="2"/>
  <c r="BC4" i="2"/>
  <c r="BD4" i="2"/>
  <c r="BB4" i="2" l="1"/>
  <c r="G4" i="2"/>
  <c r="S4" i="2" l="1"/>
  <c r="CK4" i="2"/>
  <c r="CN4" i="2"/>
  <c r="CM4" i="2" s="1"/>
  <c r="CL4" i="2" l="1"/>
  <c r="CH4" i="2"/>
  <c r="CC4" i="2"/>
  <c r="CG4" i="2" s="1"/>
  <c r="CB4" i="2"/>
  <c r="CJ4" i="2"/>
  <c r="BJ4" i="2"/>
  <c r="BI4" i="2"/>
  <c r="BF4" i="2"/>
  <c r="BG4" i="2"/>
  <c r="AQ4" i="2"/>
  <c r="BV4" i="2"/>
  <c r="N4" i="2"/>
  <c r="D2" i="20"/>
  <c r="C4" i="2"/>
  <c r="Q4" i="2"/>
  <c r="M4" i="2" s="1"/>
  <c r="U4" i="2"/>
  <c r="R4" i="2" s="1"/>
  <c r="W4" i="2"/>
  <c r="Y4" i="2"/>
  <c r="AC4" i="2"/>
  <c r="AB4" i="2" a="1"/>
  <c r="AB4" i="2" s="1"/>
  <c r="AA4" i="2" a="1"/>
  <c r="AA4" i="2" s="1"/>
  <c r="AI4" i="2"/>
  <c r="AF4" i="2" a="1"/>
  <c r="AF4" i="2" s="1"/>
  <c r="AG4" i="2" s="1"/>
  <c r="AN4" i="2"/>
  <c r="AO4" i="2"/>
  <c r="BU4" i="2"/>
  <c r="BW4" i="2"/>
  <c r="AT4" i="2"/>
  <c r="AU4" i="2"/>
  <c r="AW4" i="2"/>
  <c r="AX4" i="2"/>
  <c r="AZ4" i="2"/>
  <c r="BA4" i="2"/>
  <c r="CU4" i="2"/>
  <c r="CV4" i="2"/>
  <c r="CY4" i="2" a="1"/>
  <c r="CY4" i="2" s="1"/>
  <c r="CZ4" i="2" s="1"/>
  <c r="CW4" i="2" s="1"/>
  <c r="DD4" i="2" a="1"/>
  <c r="DD4" i="2" s="1"/>
  <c r="DE4" i="2" s="1"/>
  <c r="DB4" i="2" s="1"/>
  <c r="DH4" i="2"/>
  <c r="DI4" i="2"/>
  <c r="DK4" i="2"/>
  <c r="DL4" i="2"/>
  <c r="DO4" i="2"/>
  <c r="DN4" i="2" a="1"/>
  <c r="DN4" i="2" s="1"/>
  <c r="DS4" i="2"/>
  <c r="DT4" i="2"/>
  <c r="DV4" i="2"/>
  <c r="DW4" i="2"/>
  <c r="EB4" i="2"/>
  <c r="ED4" i="2"/>
  <c r="EH4" i="2"/>
  <c r="EI4" i="2" s="1"/>
  <c r="A5" i="21"/>
  <c r="BO4" i="2" l="1"/>
  <c r="V4" i="2"/>
  <c r="A7" i="21"/>
  <c r="A9" i="21" s="1"/>
  <c r="A11" i="21" s="1"/>
  <c r="A13" i="21" s="1"/>
  <c r="A15" i="21" s="1"/>
  <c r="A17" i="21" s="1"/>
  <c r="A19" i="21" s="1"/>
  <c r="A21" i="21" s="1"/>
  <c r="A23" i="21" s="1"/>
  <c r="A25" i="21" s="1"/>
  <c r="A27" i="21" s="1"/>
  <c r="A29" i="21" s="1"/>
  <c r="A31" i="21" s="1"/>
  <c r="A33" i="21" s="1"/>
  <c r="BK4" i="2"/>
  <c r="AD4" i="2"/>
  <c r="Z4" i="2" s="1"/>
  <c r="CI4" i="2"/>
  <c r="CA4" i="2"/>
  <c r="CR4" i="2"/>
  <c r="BE4" i="2"/>
  <c r="BH4" i="2"/>
  <c r="AP4" i="2"/>
  <c r="DG4" i="2"/>
  <c r="CT4" i="2"/>
  <c r="CS4" i="2"/>
  <c r="DR4" i="2"/>
  <c r="DQ4" i="2"/>
  <c r="AY4" i="2"/>
  <c r="AS4" i="2"/>
  <c r="DX4" i="2"/>
  <c r="DJ4" i="2"/>
  <c r="AV4" i="2"/>
  <c r="DU4" i="2"/>
  <c r="EG4" i="2"/>
  <c r="AM4" i="2"/>
  <c r="EF4" i="2"/>
  <c r="EC4" i="2"/>
  <c r="EE4" i="2"/>
  <c r="DF4" i="2"/>
  <c r="AE4" i="2"/>
  <c r="DP4" i="2"/>
  <c r="DM4" i="2" s="1"/>
  <c r="DA4" i="2"/>
  <c r="EJ4" i="2"/>
  <c r="E4" i="2" l="1"/>
  <c r="CO4" i="2"/>
  <c r="D4" i="2" s="1"/>
  <c r="B4" i="2" l="1"/>
  <c r="A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tc={32AA9444-E724-4699-9B50-09917FD6A8E3}</author>
  </authors>
  <commentList>
    <comment ref="CA3" authorId="0" shapeId="0" xr:uid="{32AA9444-E724-4699-9B50-09917FD6A8E3}">
      <text>
        <t>[Threaded comment]
Your version of Excel allows you to read this threaded comment; however, any edits to it will get removed if the file is opened in a newer version of Excel. Learn more: https://go.microsoft.com/fwlink/?linkid=870924
Comment:
    Thank you to a helpful firm for improving the validation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<sst xmlns="http://schemas.openxmlformats.org/spreadsheetml/2006/main" count="2418" uniqueCount="1131">
  <si>
    <t>Validation Test Summary</t>
  </si>
  <si>
    <t xml:space="preserve">Geography </t>
  </si>
  <si>
    <t xml:space="preserve">Asset Class </t>
  </si>
  <si>
    <t xml:space="preserve">Ownership Type </t>
  </si>
  <si>
    <t xml:space="preserve">Portfolio Liquidity </t>
  </si>
  <si>
    <t>Fund Category</t>
  </si>
  <si>
    <t>Test</t>
  </si>
  <si>
    <t>Fund of funds</t>
  </si>
  <si>
    <t>Yes</t>
  </si>
  <si>
    <t>No</t>
  </si>
  <si>
    <t>Fund name</t>
  </si>
  <si>
    <t>Investor side pocket (Yes/No)</t>
  </si>
  <si>
    <t>Example</t>
  </si>
  <si>
    <t>Canada</t>
  </si>
  <si>
    <t>Europe</t>
  </si>
  <si>
    <t>Pooled</t>
  </si>
  <si>
    <t>Mexico and the Caribbean</t>
  </si>
  <si>
    <t>United States</t>
  </si>
  <si>
    <t>Other</t>
  </si>
  <si>
    <t>Rest of the world</t>
  </si>
  <si>
    <t>Yes/No (fund access or other)</t>
  </si>
  <si>
    <t>Gates</t>
  </si>
  <si>
    <t>Antidilution levies</t>
  </si>
  <si>
    <t>Fees</t>
  </si>
  <si>
    <t>Swing pricing</t>
  </si>
  <si>
    <t>Multiple</t>
  </si>
  <si>
    <t>Real Estate</t>
  </si>
  <si>
    <t xml:space="preserve">Hard code the responses, no cell references.  </t>
  </si>
  <si>
    <t>Name</t>
  </si>
  <si>
    <t>Section</t>
  </si>
  <si>
    <t>Code (row 3)</t>
  </si>
  <si>
    <t>Data Type</t>
  </si>
  <si>
    <t>Units</t>
  </si>
  <si>
    <t>Range</t>
  </si>
  <si>
    <t>Validation</t>
  </si>
  <si>
    <t>Descriptive Fields</t>
  </si>
  <si>
    <t>validation</t>
  </si>
  <si>
    <t>character</t>
  </si>
  <si>
    <t>na</t>
  </si>
  <si>
    <t>fund.name</t>
  </si>
  <si>
    <t>Mo Alpha Fund</t>
  </si>
  <si>
    <t>numeric</t>
  </si>
  <si>
    <t>nrd.number</t>
  </si>
  <si>
    <t>3000</t>
  </si>
  <si>
    <t>NRD number of investment fund manager</t>
  </si>
  <si>
    <t xml:space="preserve">https://www.osc.gov.on.ca/documents/en/Investors/reg_registrants.pdf </t>
  </si>
  <si>
    <t>fund.manager</t>
  </si>
  <si>
    <t>Mo Alpha, Mo Problems Inc</t>
  </si>
  <si>
    <t>lei.code</t>
  </si>
  <si>
    <t>70DNWEAINTGFO4DMV441</t>
  </si>
  <si>
    <t>internal.code</t>
  </si>
  <si>
    <t>fund.category</t>
  </si>
  <si>
    <t>fund.type</t>
  </si>
  <si>
    <t>fund.type.other.desc</t>
  </si>
  <si>
    <t>Inception date
(YYYY-MM-DD)</t>
  </si>
  <si>
    <t>inception.date</t>
  </si>
  <si>
    <t>date</t>
  </si>
  <si>
    <t>fund.domicile</t>
  </si>
  <si>
    <t xml:space="preserve">Prime broker
</t>
  </si>
  <si>
    <t>prime.broker</t>
  </si>
  <si>
    <t>strategy</t>
  </si>
  <si>
    <t>strategy.other.desc</t>
  </si>
  <si>
    <t xml:space="preserve">Strategy comment </t>
  </si>
  <si>
    <t>strategy.comment</t>
  </si>
  <si>
    <t>Fund Access</t>
  </si>
  <si>
    <t>fund.access.sidepocket</t>
  </si>
  <si>
    <t>fund.access.right.to.suspend</t>
  </si>
  <si>
    <t>fund.access.act.suspension</t>
  </si>
  <si>
    <t>fund.access.suspension.start.date</t>
  </si>
  <si>
    <t>fund.access.suspension.end.date</t>
  </si>
  <si>
    <t>Right to restrict redemptions
 (Yes/No)</t>
  </si>
  <si>
    <t>fund.access.right.to.restrict</t>
  </si>
  <si>
    <t>fund.access.act.restriction</t>
  </si>
  <si>
    <t>fund.access.restrict.tools</t>
  </si>
  <si>
    <t>fund.access.restrict.desc</t>
  </si>
  <si>
    <t>Fund access comment</t>
  </si>
  <si>
    <t>fund.access.comment</t>
  </si>
  <si>
    <t>Insitutional redemption restrictions only</t>
  </si>
  <si>
    <t>nav_1.year.amt</t>
  </si>
  <si>
    <t>Zero or greater</t>
  </si>
  <si>
    <t>nav.amt</t>
  </si>
  <si>
    <t>flows.gross.sales.amt</t>
  </si>
  <si>
    <t>flows.gross.redemptions.amt</t>
  </si>
  <si>
    <t>flows.reinvested.distributions.amt</t>
  </si>
  <si>
    <t xml:space="preserve">Flows comment </t>
  </si>
  <si>
    <t>flows.comment</t>
  </si>
  <si>
    <t>geo.asia.pacific.long.amt</t>
  </si>
  <si>
    <t>Long - Geography</t>
  </si>
  <si>
    <t>geo.europe.long.amt</t>
  </si>
  <si>
    <t>geo.north.america.long.amt</t>
  </si>
  <si>
    <t>geo.supranational.long.amt</t>
  </si>
  <si>
    <t>geo.unallocated.long.amt</t>
  </si>
  <si>
    <t>geo.long.comment</t>
  </si>
  <si>
    <t>Short - Geography</t>
  </si>
  <si>
    <t>geo.asia.pacific.short.amt</t>
  </si>
  <si>
    <t>geo.europe.short.amt</t>
  </si>
  <si>
    <t>geo.north.america.short.amt</t>
  </si>
  <si>
    <t>geo.supranational.short.amt</t>
  </si>
  <si>
    <t>geo.unallocated.short.amt</t>
  </si>
  <si>
    <t>geo.short.comment</t>
  </si>
  <si>
    <t>Long - Asset Class</t>
  </si>
  <si>
    <t>ac.cash.long.amt</t>
  </si>
  <si>
    <t>ac.moneymkt.long.amt</t>
  </si>
  <si>
    <t>Money market fund investments</t>
  </si>
  <si>
    <t>ac.listed.equity.long.amt</t>
  </si>
  <si>
    <t>ac.unlisted.equity.long.amt</t>
  </si>
  <si>
    <t>ac.conv.bonds.long.amt</t>
  </si>
  <si>
    <t>ac.funds.long.amt</t>
  </si>
  <si>
    <t>ac.warrants.long.amt</t>
  </si>
  <si>
    <t>ac.derivatives.long.amt</t>
  </si>
  <si>
    <t>ac.other.invest.long.amt</t>
  </si>
  <si>
    <t>Other long description</t>
  </si>
  <si>
    <t>ac.other.long.desc</t>
  </si>
  <si>
    <t>Infrastructure</t>
  </si>
  <si>
    <t>Short - Asset Class</t>
  </si>
  <si>
    <t>ac.cash.short.amt</t>
  </si>
  <si>
    <t>ac.moneymkt.short.amt</t>
  </si>
  <si>
    <t>ac.listed.equity.short.amt</t>
  </si>
  <si>
    <t>ac.unlisted.equity.short.amt</t>
  </si>
  <si>
    <t>ac.conv.bonds.short.amt</t>
  </si>
  <si>
    <t>ac.funds.short.amt</t>
  </si>
  <si>
    <t>ac.warrants.short.amt</t>
  </si>
  <si>
    <t>ac.derivatives.short.amt</t>
  </si>
  <si>
    <t>ac.other.invest.short.amt</t>
  </si>
  <si>
    <t>Other short description</t>
  </si>
  <si>
    <t>ac.other.short.desc</t>
  </si>
  <si>
    <t>ac.comment</t>
  </si>
  <si>
    <t>derivative.equity.long.gne.amt</t>
  </si>
  <si>
    <t>derivative.credit.long.gne.amt</t>
  </si>
  <si>
    <t>derivative.commodity.long.gne.amt</t>
  </si>
  <si>
    <t>derivative.fx.long.gne.amt</t>
  </si>
  <si>
    <t>derivative.interest.rate.long.gne.amt</t>
  </si>
  <si>
    <t>derivative.other.long.gne.amt</t>
  </si>
  <si>
    <t>Other long derivatives description</t>
  </si>
  <si>
    <t>derivative.other.long.gne.desc</t>
  </si>
  <si>
    <t>derivative.equity.short.gne.amt</t>
  </si>
  <si>
    <t>derivative.credit.short.gne.amt</t>
  </si>
  <si>
    <t>derivative.commodity.short.gne.amt</t>
  </si>
  <si>
    <t>derivative.fx.short.gne.amt</t>
  </si>
  <si>
    <t>derivative.interest.rate.short.gne.amt</t>
  </si>
  <si>
    <t>derivative.other.short.gne.amt</t>
  </si>
  <si>
    <t>Total short notional value of any derivatives contracts not classified, includuing exotic derivatives (for example weather or emission, volatility, variance and correlation derivatives). Please describe in the box to the right.</t>
  </si>
  <si>
    <t>Other short derivatives description</t>
  </si>
  <si>
    <t>derivative.other.short.gne.desc</t>
  </si>
  <si>
    <t>derivative.gne.comment</t>
  </si>
  <si>
    <t>Borrowing &amp; Lending</t>
  </si>
  <si>
    <t>fin.sec.borrowed.amt</t>
  </si>
  <si>
    <t>fin.sec.lent.amt</t>
  </si>
  <si>
    <t>fin.comment</t>
  </si>
  <si>
    <t>percent or percentage point</t>
  </si>
  <si>
    <t>Ownership Type</t>
  </si>
  <si>
    <t>Ownership comment</t>
  </si>
  <si>
    <t>ownership.comment</t>
  </si>
  <si>
    <t>portfolio.liquidity_1.day.pct</t>
  </si>
  <si>
    <t>portfolio.liquidity_2.7.days.pct</t>
  </si>
  <si>
    <t>portfolio.liquidity_8.30.days.pct</t>
  </si>
  <si>
    <t>portfolio.liquidity_31.90.days.pct</t>
  </si>
  <si>
    <t>portfolio.liquidity_91.180.days.pct</t>
  </si>
  <si>
    <t>portfolio.liquidity_181.365.days.pct</t>
  </si>
  <si>
    <t>portfolio.liquidity_366.days.pct</t>
  </si>
  <si>
    <t>porfolio.comment</t>
  </si>
  <si>
    <t xml:space="preserve">Investor Liquidity </t>
  </si>
  <si>
    <t>investor.liquidity_1.day.pct</t>
  </si>
  <si>
    <t>investor.liquidity_2.7.days.pct</t>
  </si>
  <si>
    <t>investor.liquidity_8.30.days.pct</t>
  </si>
  <si>
    <t>investor.liquidity_31.90.days.pct</t>
  </si>
  <si>
    <t>investor.liquidity_91.180.days.pct</t>
  </si>
  <si>
    <t>investor.liquidity_181.365.days.pct</t>
  </si>
  <si>
    <t>investor.liquidity_366.days.pct</t>
  </si>
  <si>
    <t>investor.comment</t>
  </si>
  <si>
    <t>Redemptions suspended start date (YYYY-MM-DD)</t>
  </si>
  <si>
    <t>LEI code</t>
  </si>
  <si>
    <t>Redemption restriction methods available</t>
  </si>
  <si>
    <t>Drop-down menu options (don't touch)</t>
  </si>
  <si>
    <t>All data (net assets, holdings, etc.) should be reported at the overall fund level, please consolidate multiple series.</t>
  </si>
  <si>
    <t>Number of contracts * notional contract size * 
market value of underlying equity share * Option delta</t>
  </si>
  <si>
    <t>maf114</t>
  </si>
  <si>
    <t xml:space="preserve">Ratio </t>
  </si>
  <si>
    <t xml:space="preserve">Mandatory Fields </t>
  </si>
  <si>
    <t>Gates, Antidilution levy</t>
  </si>
  <si>
    <t>https://search.gleif.org/#/search/</t>
  </si>
  <si>
    <t>Do not answer questions with "Yes" or "No", unless directed to do so by a drop-down menu.</t>
  </si>
  <si>
    <t>Redemptions suspended end date (YYYY-MM-DD)</t>
  </si>
  <si>
    <t>Right to suspend redemptions (Yes/No)</t>
  </si>
  <si>
    <t>Redemption restriction methods available (drop-down menu)</t>
  </si>
  <si>
    <t>Portfolio liquidity comment</t>
  </si>
  <si>
    <t>Investor liquidity comment</t>
  </si>
  <si>
    <t>Finance comment</t>
  </si>
  <si>
    <t>Asset class comment</t>
  </si>
  <si>
    <t>Geography long comment</t>
  </si>
  <si>
    <t>Geography short comment</t>
  </si>
  <si>
    <t>Not a reporting field for pre-validation</t>
  </si>
  <si>
    <t>Mandatory descriptive field</t>
  </si>
  <si>
    <t>Mandatory descriptive field, drop-down menu</t>
  </si>
  <si>
    <t>Validation tests (don't change)</t>
  </si>
  <si>
    <t xml:space="preserve">Paste values (not formatting) to avoid overwriting the validation colors. </t>
  </si>
  <si>
    <t>Do not modify the wording or the formatting of the spreadsheet (other than cell dimensions). Please do not add or delete columns or the validation will fail.</t>
  </si>
  <si>
    <t>Fund category (drop-down menu)</t>
  </si>
  <si>
    <t>Fund domicile (drop-down menu)</t>
  </si>
  <si>
    <t xml:space="preserve">Difference 
</t>
  </si>
  <si>
    <t>Derivatives</t>
  </si>
  <si>
    <t>Net assets</t>
  </si>
  <si>
    <t>Long - Short = Net assets</t>
  </si>
  <si>
    <t>Name of the organization/company, not an individual</t>
  </si>
  <si>
    <t>Sum section to 100, % of net assets</t>
  </si>
  <si>
    <t xml:space="preserve">Sum section to 100, % of net assets </t>
  </si>
  <si>
    <t>Private Equity</t>
  </si>
  <si>
    <t>Portfolio liquidity (91-180 days)</t>
  </si>
  <si>
    <t>Portfolio liquidity (181-365 days)</t>
  </si>
  <si>
    <t>Portfolio liquidity (1 year or more)</t>
  </si>
  <si>
    <t>Investor liquidity (91-180 days)</t>
  </si>
  <si>
    <t>Investor liquidity (181-365 days)</t>
  </si>
  <si>
    <t>Investor liquidity (1 year or more)</t>
  </si>
  <si>
    <t>Securities borrowing</t>
  </si>
  <si>
    <t>Securities lending</t>
  </si>
  <si>
    <t>Credit derivatives (long)</t>
  </si>
  <si>
    <t>Commodity derivatives (long)</t>
  </si>
  <si>
    <t>Foreign exchange derivatives (long)</t>
  </si>
  <si>
    <t>Interest rate derivatives (long)</t>
  </si>
  <si>
    <t>Other derivatives (long, detail in next column)</t>
  </si>
  <si>
    <t>Credit derivatives (short)</t>
  </si>
  <si>
    <t>Commodity derivatives (short)</t>
  </si>
  <si>
    <t>Foreign exchange derivatives (short)</t>
  </si>
  <si>
    <t>Interest rate derivatives (short)</t>
  </si>
  <si>
    <t>Other derivatives (short, detail in next column)</t>
  </si>
  <si>
    <t xml:space="preserve">Gross notional derivatives comment </t>
  </si>
  <si>
    <t>Money market funds (long)</t>
  </si>
  <si>
    <t>Unlisted equities (long)</t>
  </si>
  <si>
    <t>Convertible bonds (long)</t>
  </si>
  <si>
    <t>Money market funds (short)</t>
  </si>
  <si>
    <t>Unlisted equities (short)</t>
  </si>
  <si>
    <t>Convertible bonds (short)</t>
  </si>
  <si>
    <t>Derivatives (short)</t>
  </si>
  <si>
    <t>Other (short ex. payables)</t>
  </si>
  <si>
    <t>Asia Pacific (long)</t>
  </si>
  <si>
    <t>North America (long)</t>
  </si>
  <si>
    <t>Supranational (long)</t>
  </si>
  <si>
    <t>North America (short)</t>
  </si>
  <si>
    <t>Supranational (short)</t>
  </si>
  <si>
    <r>
      <t xml:space="preserve">Redemptions suspended </t>
    </r>
    <r>
      <rPr>
        <sz val="11"/>
        <color theme="1"/>
        <rFont val="Calibri"/>
        <family val="2"/>
        <scheme val="minor"/>
      </rPr>
      <t xml:space="preserve">
(Yes/No)</t>
    </r>
  </si>
  <si>
    <t>Redemptions restricted (Yes/No)</t>
  </si>
  <si>
    <t>Redemptions suspended (Yes/No)</t>
  </si>
  <si>
    <t>Listed equities (long, inc. preferred shares)</t>
  </si>
  <si>
    <t>Listed equities (short, inc. preferred shares)</t>
  </si>
  <si>
    <t>Cash and equivalents (short)</t>
  </si>
  <si>
    <t>Cash and equivalents (long)</t>
  </si>
  <si>
    <t>ac.loans.long.amt</t>
  </si>
  <si>
    <t>ac.loans.short.amt</t>
  </si>
  <si>
    <t>ac.commodities.short.amt</t>
  </si>
  <si>
    <t>ac.real.estate.short.amt</t>
  </si>
  <si>
    <t>ac.commodities.long.amt</t>
  </si>
  <si>
    <t>ac.real.estate.long.amt</t>
  </si>
  <si>
    <t>geo.africa.long.amt</t>
  </si>
  <si>
    <t>geo.middle.east.long.amt</t>
  </si>
  <si>
    <t>geo.south.america.long.amt</t>
  </si>
  <si>
    <t>geo.africa.short.amt</t>
  </si>
  <si>
    <t>geo.middle.east.short.amt</t>
  </si>
  <si>
    <t>geo.south.america.short.amt</t>
  </si>
  <si>
    <t>Multi-Strategy</t>
  </si>
  <si>
    <t>fund.class</t>
  </si>
  <si>
    <t>Strategy (Other)</t>
  </si>
  <si>
    <t>Test
(at least one must be TRUE)</t>
  </si>
  <si>
    <t>Number of characters in LEI Code
(must equal 20 characters, if there is an LEI)</t>
  </si>
  <si>
    <t>Geography estimated net assets
(must equal Net assets)</t>
  </si>
  <si>
    <t>Holdings estimated net assets
(must equal Net assets)</t>
  </si>
  <si>
    <t>Suspended Redemptions</t>
  </si>
  <si>
    <t xml:space="preserve">Other redemption restriction method response
</t>
  </si>
  <si>
    <t xml:space="preserve">No right to restrict redemptions
</t>
  </si>
  <si>
    <t>Strategy selected 
(Not other)</t>
  </si>
  <si>
    <t>Other Assets, Long</t>
  </si>
  <si>
    <t>Other 
(long assets)
(equal 0)</t>
  </si>
  <si>
    <t xml:space="preserve">Other long description response
</t>
  </si>
  <si>
    <t>Other Assets, Short</t>
  </si>
  <si>
    <t>Other 
(short assets)
(equal 0)</t>
  </si>
  <si>
    <t xml:space="preserve">Other short description response
</t>
  </si>
  <si>
    <t>Other Derivatives, Long</t>
  </si>
  <si>
    <t>Other Derivatives, Short</t>
  </si>
  <si>
    <t>Other 
(long derivatives)
(equal 0)</t>
  </si>
  <si>
    <t>Other 
(short derivatives)
(equal 0)</t>
  </si>
  <si>
    <t>Difference</t>
  </si>
  <si>
    <t>Other flows</t>
  </si>
  <si>
    <t>Absolute Return, Alternative Strategy</t>
  </si>
  <si>
    <t>Balanced, Long</t>
  </si>
  <si>
    <t>Commodity</t>
  </si>
  <si>
    <t>Credit, Long/Short</t>
  </si>
  <si>
    <t>Credit, Asset-Based Lending</t>
  </si>
  <si>
    <t>Equity, Long/Short</t>
  </si>
  <si>
    <t>Equity, Market Neutral</t>
  </si>
  <si>
    <t>Event Driven, Distressed/Restructuring</t>
  </si>
  <si>
    <t>Event Driven, Equity Special Situations</t>
  </si>
  <si>
    <t>Event Driven, Risk Arbitrage/Merger Arbitrage</t>
  </si>
  <si>
    <t>Macro, Active Trading</t>
  </si>
  <si>
    <t>Macro, Commodities</t>
  </si>
  <si>
    <t>Macro, Currencies</t>
  </si>
  <si>
    <t>Macro, Global</t>
  </si>
  <si>
    <t>Managed Futures/CTA, Fundamental</t>
  </si>
  <si>
    <t>Managed Futures/CTA, Quantitative</t>
  </si>
  <si>
    <t>Relative Value, Convertible Bond Arbitrage</t>
  </si>
  <si>
    <t>Relative Value, Fixed Income Arbitrage</t>
  </si>
  <si>
    <t>Relative Value, Volatility Arbitrage</t>
  </si>
  <si>
    <t>Equity, Long</t>
  </si>
  <si>
    <t>Fixed Income, Long</t>
  </si>
  <si>
    <t>Exempt fund</t>
  </si>
  <si>
    <t>Prospectus fund</t>
  </si>
  <si>
    <t>Closed-end</t>
  </si>
  <si>
    <t>For mutual funds and closed-end funds, please select "Prospectus fund" and for pooled funds, hedge funds and other non-prospectus qualified funds, please select "Exempt fund".</t>
  </si>
  <si>
    <t>flows.unitholder.distributions.amt</t>
  </si>
  <si>
    <t>flows.other.net.amt</t>
  </si>
  <si>
    <t>flows.other.desc</t>
  </si>
  <si>
    <t>Positive or negative</t>
  </si>
  <si>
    <t>see above</t>
  </si>
  <si>
    <t>Gross redemptions</t>
  </si>
  <si>
    <t>Africa (long)</t>
  </si>
  <si>
    <t>Middle East (long)</t>
  </si>
  <si>
    <t>South America (long)</t>
  </si>
  <si>
    <t>Africa (short)</t>
  </si>
  <si>
    <t>Asia Pacific (short)</t>
  </si>
  <si>
    <t>Middle East (short)</t>
  </si>
  <si>
    <t>South America (short)</t>
  </si>
  <si>
    <t>CAD</t>
  </si>
  <si>
    <t>Commodities (long)</t>
  </si>
  <si>
    <t>Real estate (long)</t>
  </si>
  <si>
    <t>Loans (short, inc. private debt)</t>
  </si>
  <si>
    <t>Commodities (short)</t>
  </si>
  <si>
    <t>Real estate (short)</t>
  </si>
  <si>
    <r>
      <rPr>
        <b/>
        <sz val="11"/>
        <color theme="1"/>
        <rFont val="Calibri"/>
        <family val="2"/>
        <scheme val="minor"/>
      </rPr>
      <t>No negative values</t>
    </r>
    <r>
      <rPr>
        <sz val="11"/>
        <color theme="1"/>
        <rFont val="Calibri"/>
        <family val="2"/>
        <scheme val="minor"/>
      </rPr>
      <t xml:space="preserve"> other than net income or other net flows. Convert negative long positions into positive short positions (ie. short equity rather than negative long equity), including derivatives. Non-responses in numeric fields are considered equivalent to zero.</t>
    </r>
  </si>
  <si>
    <t>Provide detail if value is reported previous column</t>
  </si>
  <si>
    <t>Fund class (drop-down menu)</t>
  </si>
  <si>
    <t>Please select the fund's primary investment strategy, if you select "Other", please specify in cell to right. Please complete Fund class column and then the Fund type column before Strategy.</t>
  </si>
  <si>
    <t>Mandatory descriptive field, drop-down dependent on Fund type</t>
  </si>
  <si>
    <t>ac.securitized.long.amt</t>
  </si>
  <si>
    <t>ac.securitized.short.amt</t>
  </si>
  <si>
    <t>Securitized products (short)</t>
  </si>
  <si>
    <t>Physical commodities</t>
  </si>
  <si>
    <t>ac.repo.long.amt</t>
  </si>
  <si>
    <t>ac.repo.short.amt</t>
  </si>
  <si>
    <t>Repos (short)</t>
  </si>
  <si>
    <t>Reverse repos (long)</t>
  </si>
  <si>
    <t>Receivables (long)</t>
  </si>
  <si>
    <t>Total absolute gross notional exposure greater than derivatives market value</t>
  </si>
  <si>
    <t>Number of contracts * notional contract size * market price of underlying instrument</t>
  </si>
  <si>
    <t>Number of contracts * notional contract size * 
market value of underlying instrument * option delta</t>
  </si>
  <si>
    <t>Private Debt</t>
  </si>
  <si>
    <t>Redemptions not suspended</t>
  </si>
  <si>
    <t>Stand-alone</t>
  </si>
  <si>
    <t>feeder.fund.desc</t>
  </si>
  <si>
    <t>ac.sovereign.bonds.long.amt</t>
  </si>
  <si>
    <t>ac.sovereign.bonds.short.amt</t>
  </si>
  <si>
    <t>ac.other.gov.bonds.long.amt</t>
  </si>
  <si>
    <t>ac.other.gov.bonds.short.amt</t>
  </si>
  <si>
    <t>Sovereign bonds (long, inc. supranational)</t>
  </si>
  <si>
    <t>Other government bonds (long, inc. provincial and municipal)</t>
  </si>
  <si>
    <t>Sovereign bonds (short, inc. supranational)</t>
  </si>
  <si>
    <t>Other government bonds (short, inc. provincial and municipal)</t>
  </si>
  <si>
    <r>
      <t xml:space="preserve">Inception date 
</t>
    </r>
    <r>
      <rPr>
        <sz val="11"/>
        <color theme="1"/>
        <rFont val="Calibri"/>
        <family val="2"/>
        <scheme val="minor"/>
      </rPr>
      <t xml:space="preserve">
(YYYY-MM-DD)</t>
    </r>
  </si>
  <si>
    <r>
      <t xml:space="preserve">Fund domicile 
</t>
    </r>
    <r>
      <rPr>
        <sz val="11"/>
        <color theme="1"/>
        <rFont val="Calibri"/>
        <family val="2"/>
        <scheme val="minor"/>
      </rPr>
      <t>(drop-down menu)</t>
    </r>
  </si>
  <si>
    <t xml:space="preserve">Fund name </t>
  </si>
  <si>
    <t xml:space="preserve">Feeder fund description </t>
  </si>
  <si>
    <r>
      <t xml:space="preserve">Investor side pockets </t>
    </r>
    <r>
      <rPr>
        <sz val="11"/>
        <color theme="1"/>
        <rFont val="Calibri"/>
        <family val="2"/>
        <scheme val="minor"/>
      </rPr>
      <t xml:space="preserve">
(Yes/No)</t>
    </r>
  </si>
  <si>
    <r>
      <t xml:space="preserve">Right to restrict redemptions </t>
    </r>
    <r>
      <rPr>
        <sz val="11"/>
        <color theme="1"/>
        <rFont val="Calibri"/>
        <family val="2"/>
        <scheme val="minor"/>
      </rPr>
      <t xml:space="preserve">
(Yes/No)</t>
    </r>
  </si>
  <si>
    <r>
      <t xml:space="preserve">Redemptions restricted 
</t>
    </r>
    <r>
      <rPr>
        <sz val="11"/>
        <color theme="1"/>
        <rFont val="Calibri"/>
        <family val="2"/>
        <scheme val="minor"/>
      </rPr>
      <t>(Yes/No)</t>
    </r>
  </si>
  <si>
    <r>
      <t xml:space="preserve">Redemption restriction methods available 
</t>
    </r>
    <r>
      <rPr>
        <sz val="11"/>
        <color theme="1"/>
        <rFont val="Calibri"/>
        <family val="2"/>
        <scheme val="minor"/>
      </rPr>
      <t>(drop-down menu)</t>
    </r>
  </si>
  <si>
    <t xml:space="preserve">Fund access comment </t>
  </si>
  <si>
    <t xml:space="preserve">Geography long comment </t>
  </si>
  <si>
    <t xml:space="preserve">Other short description </t>
  </si>
  <si>
    <t xml:space="preserve">Asset class comment </t>
  </si>
  <si>
    <t xml:space="preserve">Other long derivatives description </t>
  </si>
  <si>
    <t xml:space="preserve">Securities borrowing 
</t>
  </si>
  <si>
    <t xml:space="preserve">Finance comment </t>
  </si>
  <si>
    <t xml:space="preserve">Ownership comment </t>
  </si>
  <si>
    <t xml:space="preserve">Investor liquidity comment </t>
  </si>
  <si>
    <t>Securitized products (long)</t>
  </si>
  <si>
    <t xml:space="preserve">Geography short comment </t>
  </si>
  <si>
    <t>Net Assets, Income &amp; Flows</t>
  </si>
  <si>
    <t>Strategy other description (Other selected in previous column)</t>
  </si>
  <si>
    <t>Specify what "Other" means or provide additional detail.</t>
  </si>
  <si>
    <t>Fund type (drop-down menu, populate Fund class first)</t>
  </si>
  <si>
    <t>Strategy (drop-down menu, populate Fund type first)</t>
  </si>
  <si>
    <t>Credit, Long</t>
  </si>
  <si>
    <t>Alternative strategy or hedge</t>
  </si>
  <si>
    <t>Money market</t>
  </si>
  <si>
    <t>Flow-through LP</t>
  </si>
  <si>
    <t>Long Notional - Derivatives</t>
  </si>
  <si>
    <t>Short Notional - Derivatives</t>
  </si>
  <si>
    <t>Mortgage-backed securities (MBS),  asset-backed commercial paper (ABCP), asset-backed securities (ABS) and other securitized products.</t>
  </si>
  <si>
    <t>Added fields</t>
  </si>
  <si>
    <t>ac.receivables.long.amt</t>
  </si>
  <si>
    <t>ac.receivables.short.amt</t>
  </si>
  <si>
    <t>ETF</t>
  </si>
  <si>
    <t>End date of last period in which redemptions were suspended. If redemptions were suspended through year-end, please set a current year date</t>
  </si>
  <si>
    <t>fin.cash.borrowed.amt</t>
  </si>
  <si>
    <t xml:space="preserve">Cash 
borrowing 
</t>
  </si>
  <si>
    <t>Market value. No netting of positions, excluding margin or collateral.</t>
  </si>
  <si>
    <t>Total long notional value of the fund to crude oil, natural gas, gold, power and any other commodities, whether held synthetically or through (cash or physically settled) derivatives year end.</t>
  </si>
  <si>
    <t>Total long notional value of any derivatives contracts not classified, includuing exotic derivatives (for example weather or emission, volatility, variance and correlation derivatives) year end.. Please describe in the box to the right.</t>
  </si>
  <si>
    <t>Please provide at the fund level, consolidate all series. Prior year-end, one year before previous column.</t>
  </si>
  <si>
    <t>Reinvested distributions (last year)</t>
  </si>
  <si>
    <t>Unitholder distributions (last year)</t>
  </si>
  <si>
    <t>Other net flows description</t>
  </si>
  <si>
    <t>Cash borrowed (inc. repos)</t>
  </si>
  <si>
    <t>designated.broker</t>
  </si>
  <si>
    <t>authorized.participants</t>
  </si>
  <si>
    <t>Securities 
lending</t>
  </si>
  <si>
    <t>Crypto</t>
  </si>
  <si>
    <t>Split share corp</t>
  </si>
  <si>
    <t>ac.crypto.long.amt</t>
  </si>
  <si>
    <t>ac.crypto.short.amt</t>
  </si>
  <si>
    <t>Investment grade corporate bonds (long)</t>
  </si>
  <si>
    <t>ac.corp.bonds.ig.long.amt</t>
  </si>
  <si>
    <t>ac.corp.bonds.hy.long.amt</t>
  </si>
  <si>
    <t>ac.corp.bonds.ig.short.amt</t>
  </si>
  <si>
    <t>ac.corp.bonds.hy.short.amt</t>
  </si>
  <si>
    <t>Investment grade corporate bonds (short)</t>
  </si>
  <si>
    <t>Crypto (long)</t>
  </si>
  <si>
    <t>Crypto assets, excluding funds</t>
  </si>
  <si>
    <t>Crypto (short)</t>
  </si>
  <si>
    <t>Equity derivatives (long, delta adjusted)</t>
  </si>
  <si>
    <t>Equity derivatives (short, delta adjusted)</t>
  </si>
  <si>
    <t>Non-investment grade corporate bonds (long)</t>
  </si>
  <si>
    <t>Non-investment grade corporate bonds (short)</t>
  </si>
  <si>
    <t>Fund type description (other or multiple fund types,  previous column)</t>
  </si>
  <si>
    <t>Specify what types of derivatives are classified as "Other".</t>
  </si>
  <si>
    <t>Redemptions (last year, gross)</t>
  </si>
  <si>
    <t xml:space="preserve">Other net flows (outflows) (last year, net, detail in next column) </t>
  </si>
  <si>
    <t>Other &amp; unallocated cash (long, inc. residual, treasury, receivables)</t>
  </si>
  <si>
    <t>Other &amp; unallocated cash (short, inc. residual, treasury, receivables)</t>
  </si>
  <si>
    <t>Loans (long, inc. private debt)</t>
  </si>
  <si>
    <t>Warrants (long, inc. equity rights)</t>
  </si>
  <si>
    <t>Derivatives (long, market/fair value)</t>
  </si>
  <si>
    <t>Other (long, ex. receivables)</t>
  </si>
  <si>
    <t>Warrants (short, inc. equity rights)</t>
  </si>
  <si>
    <t>Portfolio liquidity (daily, 1 day)</t>
  </si>
  <si>
    <t>Portfolio liquidity (weekly, 2-7 days)</t>
  </si>
  <si>
    <t>Portfolio liquidity (quarterly, 31-90 days)</t>
  </si>
  <si>
    <t>Investor liquidity (daily, 1 day)</t>
  </si>
  <si>
    <t>Investor liquidity (weekly, 2-7 days)</t>
  </si>
  <si>
    <t>Investor liquidity (quarterly, 31-90 days)</t>
  </si>
  <si>
    <t>Mutual fund</t>
  </si>
  <si>
    <t>Exchange-Traded Funds</t>
  </si>
  <si>
    <t>Other redemption restriction methods description (other or multiple)</t>
  </si>
  <si>
    <t>daily.disclosure</t>
  </si>
  <si>
    <r>
      <t xml:space="preserve">For the </t>
    </r>
    <r>
      <rPr>
        <b/>
        <sz val="11"/>
        <color rgb="FF000000"/>
        <rFont val="Calibri"/>
        <family val="2"/>
        <scheme val="minor"/>
      </rPr>
      <t>Geography</t>
    </r>
    <r>
      <rPr>
        <sz val="11"/>
        <color rgb="FF000000"/>
        <rFont val="Calibri"/>
        <family val="2"/>
        <scheme val="minor"/>
      </rPr>
      <t xml:space="preserve"> section,  look through to the holdings of underlying fund(s) to the extent possible. For example, if a fund is invested in an underlying fund with its assets invested in emerging Asia, those assets should be reported in the Asia Pacific column of the </t>
    </r>
    <r>
      <rPr>
        <b/>
        <sz val="11"/>
        <color rgb="FF000000"/>
        <rFont val="Calibri"/>
        <family val="2"/>
        <scheme val="minor"/>
      </rPr>
      <t>Geography</t>
    </r>
    <r>
      <rPr>
        <sz val="11"/>
        <color rgb="FF000000"/>
        <rFont val="Calibri"/>
        <family val="2"/>
        <scheme val="minor"/>
      </rPr>
      <t xml:space="preserve"> section.</t>
    </r>
  </si>
  <si>
    <t>Investor liquidity (monthly or semi-monthly, 8-30 days)</t>
  </si>
  <si>
    <t>Portfolio liquidity (monthly or semi-monthly, 8-30 days)</t>
  </si>
  <si>
    <t>ownership.individual.pct</t>
  </si>
  <si>
    <t>ownership.fund.pct</t>
  </si>
  <si>
    <t xml:space="preserve">Shortest amount of time for investors to redeem units or withdraw cash in normal conditions. For prospectus-qualified funds with redemptions less frequently than daily, investor liquidity should be adjusted accordingly. For example, a fund with weekly redemptions would put 0 under daily investor liquidity and 100 under weekly investor liquidity. </t>
  </si>
  <si>
    <r>
      <t xml:space="preserve">Redemptions suspended
start date 
</t>
    </r>
    <r>
      <rPr>
        <sz val="11"/>
        <color theme="1"/>
        <rFont val="Calibri"/>
        <family val="2"/>
        <scheme val="minor"/>
      </rPr>
      <t>(YYYY-MM-DD)</t>
    </r>
  </si>
  <si>
    <r>
      <t xml:space="preserve">Redemptions suspended
end date 
</t>
    </r>
    <r>
      <rPr>
        <sz val="11"/>
        <color theme="1"/>
        <rFont val="Calibri"/>
        <family val="2"/>
        <scheme val="minor"/>
      </rPr>
      <t>(YYYY-MM-DD)</t>
    </r>
  </si>
  <si>
    <r>
      <t xml:space="preserve">Non-investment grade 
corporate 
bonds
</t>
    </r>
    <r>
      <rPr>
        <sz val="11"/>
        <color theme="1"/>
        <rFont val="Calibri"/>
        <family val="2"/>
        <scheme val="minor"/>
      </rPr>
      <t>(long, inc. unrated)</t>
    </r>
  </si>
  <si>
    <r>
      <t xml:space="preserve">Non-investment grade 
corporate 
bonds
</t>
    </r>
    <r>
      <rPr>
        <sz val="11"/>
        <color theme="1"/>
        <rFont val="Calibri"/>
        <family val="2"/>
        <scheme val="minor"/>
      </rPr>
      <t>(short, inc. unrated)</t>
    </r>
  </si>
  <si>
    <t>Comment boxes should be used when the survey can't be completed properly or to provide more detail.</t>
  </si>
  <si>
    <t>Funds (investment funds, fund wrap accounts, collective investments)</t>
  </si>
  <si>
    <t>Mortgage-backed securities (MBS), asset-backed commercial paper (ABCP), asset-backed securities (ABS) and other securitized products.</t>
  </si>
  <si>
    <t xml:space="preserve">Redemption restriction method selected 
(not Other or Multiple)
</t>
  </si>
  <si>
    <t xml:space="preserve">Strategy description response 
(TRUE/FALSE)
</t>
  </si>
  <si>
    <t>Empty Cells
(must equal 0)</t>
  </si>
  <si>
    <t>Suspension start &amp; end date response 
(True/False)</t>
  </si>
  <si>
    <t>Share
(sum to 100, 
% of NAV)</t>
  </si>
  <si>
    <t>Market Value
(long + short)</t>
  </si>
  <si>
    <t>Gross Notional Value 
(long + short, must exceed market value)</t>
  </si>
  <si>
    <t>Ratio 
(market /notional value)</t>
  </si>
  <si>
    <t>Test
(at least one must be TRUE)</t>
  </si>
  <si>
    <t xml:space="preserve">Other long derivatives description response
(TRUE/FALSE)
</t>
  </si>
  <si>
    <t>Other short derivatives description response
(TRUE/FALSE)</t>
  </si>
  <si>
    <t>Test
(if fund type is FALSE, share must equal 100)</t>
  </si>
  <si>
    <t>Fund Type 
(is ETF, Closed end or Split share corp)</t>
  </si>
  <si>
    <t>Test
(share must equal 100)</t>
  </si>
  <si>
    <t>Method 
selected
(True/False)</t>
  </si>
  <si>
    <t xml:space="preserve">Empty row test
(if equals value above in cell C2)
</t>
  </si>
  <si>
    <t>Share of units that can be redeemed under normal conditions within specified time period. Assume that redemptions are not suspended or restricted. Based on the valuation date, not the settlement date. For prospectus-qualified funds with 100% retail ownership, please respond 100. For prospectus-exempt funds and/or funds with institutional ownership, please respond based on the redemption terms established (daily, weekly, monthly, etc).</t>
  </si>
  <si>
    <t>Explain section response or provide caveats. Optional.</t>
  </si>
  <si>
    <t>Complete if Strategy is Other</t>
  </si>
  <si>
    <t>Complete if "Other" or "Multiple" is reported in previous column</t>
  </si>
  <si>
    <t>Complete if right to restrict is "Yes", drop-down menu</t>
  </si>
  <si>
    <t>Complete if redemptions suspended is "Yes"</t>
  </si>
  <si>
    <t>not a reporting field, for self-validation purposes only</t>
  </si>
  <si>
    <t>Sum section to 100, % of net assets (other than exchange traded)</t>
  </si>
  <si>
    <t>Provide detail if value is reported in previous column</t>
  </si>
  <si>
    <r>
      <rPr>
        <b/>
        <u/>
        <sz val="12"/>
        <rFont val="Calibri"/>
        <family val="2"/>
        <scheme val="minor"/>
      </rPr>
      <t>INSTRUCTIONS</t>
    </r>
    <r>
      <rPr>
        <sz val="12"/>
        <rFont val="Calibri"/>
        <family val="2"/>
        <scheme val="minor"/>
      </rPr>
      <t xml:space="preserve">: Please fill in the survey on a fund-by-fund basis for all reportable funds for which you are the manager. 
All data should be reported as of </t>
    </r>
    <r>
      <rPr>
        <b/>
        <u/>
        <sz val="12"/>
        <rFont val="Calibri"/>
        <family val="2"/>
        <scheme val="minor"/>
      </rPr>
      <t xml:space="preserve">prior year-end </t>
    </r>
    <r>
      <rPr>
        <sz val="12"/>
        <rFont val="Calibri"/>
        <family val="2"/>
        <scheme val="minor"/>
      </rPr>
      <t>or with respect to</t>
    </r>
    <r>
      <rPr>
        <b/>
        <sz val="12"/>
        <rFont val="Calibri"/>
        <family val="2"/>
        <scheme val="minor"/>
      </rPr>
      <t xml:space="preserve"> </t>
    </r>
    <r>
      <rPr>
        <b/>
        <u/>
        <sz val="12"/>
        <rFont val="Calibri"/>
        <family val="2"/>
        <scheme val="minor"/>
      </rPr>
      <t>the prior year</t>
    </r>
    <r>
      <rPr>
        <sz val="12"/>
        <rFont val="Calibri"/>
        <family val="2"/>
        <scheme val="minor"/>
      </rPr>
      <t xml:space="preserve"> (income, redemptions), unless otherwise noted. </t>
    </r>
    <r>
      <rPr>
        <b/>
        <sz val="12"/>
        <rFont val="Calibri"/>
        <family val="2"/>
        <scheme val="minor"/>
      </rPr>
      <t xml:space="preserve">
</t>
    </r>
    <r>
      <rPr>
        <sz val="12"/>
        <rFont val="Calibri"/>
        <family val="2"/>
        <scheme val="minor"/>
      </rPr>
      <t xml:space="preserve">
</t>
    </r>
  </si>
  <si>
    <t>Payables (short, inc. accrued liabilities)</t>
  </si>
  <si>
    <t>Definition</t>
  </si>
  <si>
    <t>Fund code (unique fund id, no spaces and no NAs)</t>
  </si>
  <si>
    <t>Unique code to identify the fund, no spaces and no nulls. Use previously established fund code, if available. Otherwise, use Sedar ID, Fundserv code or other identifier. Keep a record of fund code to use in future surveys. Field previously called Internal code or Unique fund code.</t>
  </si>
  <si>
    <t>Europe (long)</t>
  </si>
  <si>
    <t>Europe (short)</t>
  </si>
  <si>
    <t>Equity, Short</t>
  </si>
  <si>
    <t>Alternative mutual fund</t>
  </si>
  <si>
    <t>All tests 
(all tests)</t>
  </si>
  <si>
    <t>Fund category
(as reported in Survey tab)</t>
  </si>
  <si>
    <t>Detail</t>
  </si>
  <si>
    <t xml:space="preserve">Fund holdings
(Money market fund &amp; Funds, long)
</t>
  </si>
  <si>
    <r>
      <t xml:space="preserve">Investor Liquidity 
</t>
    </r>
    <r>
      <rPr>
        <sz val="11"/>
        <color theme="1"/>
        <rFont val="Calibri"/>
        <family val="2"/>
        <scheme val="minor"/>
      </rPr>
      <t>(% of net assets, sum to 100, earliest redemption date excluding settlement)</t>
    </r>
  </si>
  <si>
    <r>
      <t xml:space="preserve">Portfolio Liquidity 
</t>
    </r>
    <r>
      <rPr>
        <sz val="11"/>
        <color theme="1"/>
        <rFont val="Calibri"/>
        <family val="2"/>
        <scheme val="minor"/>
      </rPr>
      <t>(% of net assets, sum to 100, earliest sale date excluding settlement)</t>
    </r>
  </si>
  <si>
    <t>Indicate if fund is a "Feeder fund". Provide information relevant to funds in a master-feeder structure including name of master fund, master fund's fund manager and relationship between the funds and fund managers.</t>
  </si>
  <si>
    <t>Fund holdings &amp; double counting</t>
  </si>
  <si>
    <t xml:space="preserve">Column </t>
  </si>
  <si>
    <t xml:space="preserve">Detail </t>
  </si>
  <si>
    <r>
      <t>In the Asset class section,</t>
    </r>
    <r>
      <rPr>
        <b/>
        <sz val="11"/>
        <color rgb="FF000000"/>
        <rFont val="Calibri"/>
        <family val="2"/>
        <scheme val="minor"/>
      </rPr>
      <t xml:space="preserve"> do not look through</t>
    </r>
    <r>
      <rPr>
        <sz val="11"/>
        <color rgb="FF000000"/>
        <rFont val="Calibri"/>
        <family val="2"/>
        <scheme val="minor"/>
      </rPr>
      <t xml:space="preserve"> underlying fund(s) unless the reporting fund is a </t>
    </r>
    <r>
      <rPr>
        <b/>
        <sz val="11"/>
        <color rgb="FF000000"/>
        <rFont val="Calibri"/>
        <family val="2"/>
        <scheme val="minor"/>
      </rPr>
      <t xml:space="preserve">feeder fund </t>
    </r>
    <r>
      <rPr>
        <sz val="11"/>
        <color rgb="FF000000"/>
        <rFont val="Calibri"/>
        <family val="2"/>
        <scheme val="minor"/>
      </rPr>
      <t xml:space="preserve">and the master fund is not reported because it is managed by a third party (see Fund Holdings tab). For example, if a fund is 50% invested in an underlying fund and 50% invested in listed equities, these figures should be reported in the </t>
    </r>
    <r>
      <rPr>
        <b/>
        <sz val="11"/>
        <color rgb="FF000000"/>
        <rFont val="Calibri"/>
        <family val="2"/>
        <scheme val="minor"/>
      </rPr>
      <t>Funds</t>
    </r>
    <r>
      <rPr>
        <sz val="11"/>
        <color rgb="FF000000"/>
        <rFont val="Calibri"/>
        <family val="2"/>
        <scheme val="minor"/>
      </rPr>
      <t xml:space="preserve"> and </t>
    </r>
    <r>
      <rPr>
        <b/>
        <sz val="11"/>
        <color rgb="FF000000"/>
        <rFont val="Calibri"/>
        <family val="2"/>
        <scheme val="minor"/>
      </rPr>
      <t>Equity</t>
    </r>
    <r>
      <rPr>
        <sz val="11"/>
        <color rgb="FF000000"/>
        <rFont val="Calibri"/>
        <family val="2"/>
        <scheme val="minor"/>
      </rPr>
      <t xml:space="preserve"> columns in the</t>
    </r>
    <r>
      <rPr>
        <b/>
        <sz val="11"/>
        <color rgb="FF000000"/>
        <rFont val="Calibri"/>
        <family val="2"/>
        <scheme val="minor"/>
      </rPr>
      <t xml:space="preserve"> Asset Class</t>
    </r>
    <r>
      <rPr>
        <sz val="11"/>
        <color rgb="FF000000"/>
        <rFont val="Calibri"/>
        <family val="2"/>
        <scheme val="minor"/>
      </rPr>
      <t xml:space="preserve"> section. Similarily, do not report the derivatives positions of underlying fund(s).</t>
    </r>
  </si>
  <si>
    <t>Scenario</t>
  </si>
  <si>
    <t xml:space="preserve">Reporting </t>
  </si>
  <si>
    <t>1) The investment fund manager manages a feeder fund(s), but not the master fund</t>
  </si>
  <si>
    <t>2) If the investment fund manager manages the master fund and feeder fund(s)</t>
  </si>
  <si>
    <t>Master-feeder structure</t>
  </si>
  <si>
    <t>Fund Category Test (Fund of fund)</t>
  </si>
  <si>
    <t>ownership.institution.pct</t>
  </si>
  <si>
    <t xml:space="preserve">Institutions
</t>
  </si>
  <si>
    <t xml:space="preserve">Other funds including stand-alone funds, fund-of funds, segregated funds, wrap accounts,  fund of funds, stand-alone funds, fund wrap accounts and other collective investment vehicles. </t>
  </si>
  <si>
    <t>derivative.crypto.long.gne.amt</t>
  </si>
  <si>
    <t>derivative.crypto.short.gne.amt</t>
  </si>
  <si>
    <t>Crypto derivatives (short)</t>
  </si>
  <si>
    <t>Crypto derivatives (long)</t>
  </si>
  <si>
    <t>Long holdings
(last year)</t>
  </si>
  <si>
    <t>fund.cusip</t>
  </si>
  <si>
    <t>46428D108</t>
  </si>
  <si>
    <t>CUSIP Test</t>
  </si>
  <si>
    <r>
      <t xml:space="preserve">Institutions 
</t>
    </r>
    <r>
      <rPr>
        <sz val="11"/>
        <color theme="1"/>
        <rFont val="Calibri"/>
        <family val="2"/>
        <scheme val="minor"/>
      </rPr>
      <t>(not funds)</t>
    </r>
  </si>
  <si>
    <t>Gross sales (last year, subscriptions, net of reinvested distributions)</t>
  </si>
  <si>
    <t>Funds (long, inc. ETF &amp; ex. money market)</t>
  </si>
  <si>
    <t>Funds (short, inc. ETF &amp; ex. money market)</t>
  </si>
  <si>
    <r>
      <t xml:space="preserve">Ownership Type 
</t>
    </r>
    <r>
      <rPr>
        <sz val="11"/>
        <color theme="1"/>
        <rFont val="Calibri"/>
        <family val="2"/>
        <scheme val="minor"/>
      </rPr>
      <t xml:space="preserve">(% of net assets, sum to 100, </t>
    </r>
    <r>
      <rPr>
        <b/>
        <sz val="11"/>
        <color theme="1"/>
        <rFont val="Calibri"/>
        <family val="2"/>
        <scheme val="minor"/>
      </rPr>
      <t xml:space="preserve">NOT </t>
    </r>
    <r>
      <rPr>
        <sz val="11"/>
        <color theme="1"/>
        <rFont val="Calibri"/>
        <family val="2"/>
        <scheme val="minor"/>
      </rPr>
      <t>for exchange traded funds &amp; series)</t>
    </r>
  </si>
  <si>
    <t>Institutions including pension funds, financial institutions, corporations, government, charitable organizations, sovereign wealth funds and government, but excluding funds (see funds above).</t>
  </si>
  <si>
    <t>Explain section response or provide caveats. Optional. Please complete section on best-effort basis, while identifying potential limitations in this field.</t>
  </si>
  <si>
    <r>
      <rPr>
        <b/>
        <sz val="11"/>
        <color theme="1"/>
        <rFont val="Calibri"/>
        <family val="2"/>
        <scheme val="minor"/>
      </rPr>
      <t xml:space="preserve">Individuals </t>
    </r>
    <r>
      <rPr>
        <sz val="11"/>
        <color theme="1"/>
        <rFont val="Calibri"/>
        <family val="2"/>
        <scheme val="minor"/>
      </rPr>
      <t xml:space="preserve">
</t>
    </r>
  </si>
  <si>
    <t>Individuals</t>
  </si>
  <si>
    <t>Fund CUSIP (for funds traded on exchange)</t>
  </si>
  <si>
    <r>
      <t xml:space="preserve">This field is mandatory. Generally, funds that invest more than 50% of their long positions in funds and money market funds should be designated Fund of funds under the Fund category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xml:space="preserve">. For funds with long fund &amp; money market fund </t>
    </r>
    <r>
      <rPr>
        <b/>
        <sz val="11"/>
        <color rgb="FF000000"/>
        <rFont val="Calibri"/>
        <family val="2"/>
        <scheme val="minor"/>
      </rPr>
      <t>holdings between 35% and 65% of long positions</t>
    </r>
    <r>
      <rPr>
        <sz val="11"/>
        <color rgb="FF000000"/>
        <rFont val="Calibri"/>
        <family val="2"/>
        <scheme val="minor"/>
      </rPr>
      <t xml:space="preserve">, the categorization of the fund is left to the </t>
    </r>
    <r>
      <rPr>
        <b/>
        <sz val="11"/>
        <color rgb="FF000000"/>
        <rFont val="Calibri"/>
        <family val="2"/>
        <scheme val="minor"/>
      </rPr>
      <t>discretion</t>
    </r>
    <r>
      <rPr>
        <sz val="11"/>
        <color rgb="FF000000"/>
        <rFont val="Calibri"/>
        <family val="2"/>
        <scheme val="minor"/>
      </rPr>
      <t xml:space="preserve"> of the fund manager. A fund’s investment objectives and strategies, as noted in the offering documents, may also be considered when determining this designation within the ranges specified above.</t>
    </r>
  </si>
  <si>
    <r>
      <t>Estimated fund category
(</t>
    </r>
    <r>
      <rPr>
        <b/>
        <sz val="11"/>
        <color theme="1"/>
        <rFont val="Calibri"/>
        <family val="2"/>
        <scheme val="minor"/>
      </rPr>
      <t>Fund of funds</t>
    </r>
    <r>
      <rPr>
        <sz val="11"/>
        <color theme="1"/>
        <rFont val="Calibri"/>
        <family val="2"/>
        <scheme val="minor"/>
      </rPr>
      <t xml:space="preserve"> 
&gt; 65% of long positions in funds, </t>
    </r>
    <r>
      <rPr>
        <b/>
        <sz val="11"/>
        <color theme="1"/>
        <rFont val="Calibri"/>
        <family val="2"/>
        <scheme val="minor"/>
      </rPr>
      <t>Stand-alone funds</t>
    </r>
    <r>
      <rPr>
        <sz val="11"/>
        <color theme="1"/>
        <rFont val="Calibri"/>
        <family val="2"/>
        <scheme val="minor"/>
      </rPr>
      <t xml:space="preserve"> &lt; 35%  long positions in funds, otherwise IFM discretion)</t>
    </r>
  </si>
  <si>
    <r>
      <t xml:space="preserve">Generally, funds that invest more than 50% of their long positions in funds and money market funds should be designated </t>
    </r>
    <r>
      <rPr>
        <b/>
        <sz val="11"/>
        <color rgb="FF000000"/>
        <rFont val="Calibri"/>
        <family val="2"/>
        <scheme val="minor"/>
      </rPr>
      <t>Fund of funds</t>
    </r>
    <r>
      <rPr>
        <sz val="11"/>
        <color rgb="FF000000"/>
        <rFont val="Calibri"/>
        <family val="2"/>
        <scheme val="minor"/>
      </rPr>
      <t xml:space="preserve"> under the </t>
    </r>
    <r>
      <rPr>
        <b/>
        <sz val="11"/>
        <color rgb="FF000000"/>
        <rFont val="Calibri"/>
        <family val="2"/>
        <scheme val="minor"/>
      </rPr>
      <t>Fund category</t>
    </r>
    <r>
      <rPr>
        <sz val="11"/>
        <color rgb="FF000000"/>
        <rFont val="Calibri"/>
        <family val="2"/>
        <scheme val="minor"/>
      </rPr>
      <t xml:space="preserve">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For funds with long fund &amp; money market fund holdings between 35% and 65% of long positions, the categorization of the fund is left to the discretion of the fund manager.</t>
    </r>
  </si>
  <si>
    <r>
      <rPr>
        <b/>
        <sz val="11"/>
        <color theme="1"/>
        <rFont val="Calibri"/>
        <family val="2"/>
        <scheme val="minor"/>
      </rPr>
      <t>Mandatory:</t>
    </r>
    <r>
      <rPr>
        <sz val="11"/>
        <color theme="1"/>
        <rFont val="Calibri"/>
        <family val="2"/>
        <scheme val="minor"/>
      </rPr>
      <t xml:space="preserve"> For Fund of funds, long fund &amp; money market fund holdings exceed 65% of long positions. For stand-alone funds, long fund &amp; money market fund holdings are less than 35% of long positions. For funds with long fund &amp; money market fund holdings between 35% and 65% of long positions, the categorization of the fund is left to the discretion of the fund manager.</t>
    </r>
  </si>
  <si>
    <t xml:space="preserve">https://en.wikipedia.org/wiki/Africa </t>
  </si>
  <si>
    <t>Share of units that can be redeemed under normal conditions within specified time period, based on the valuation date not the settlement date.</t>
  </si>
  <si>
    <t xml:space="preserve">The percentage of the portfolio that can be liquidated within the stated amount of time (including shorts) without forced sales under normal conditions, including sidepockets. Please make a best-effort estimate based on the likely sale date, not the settlement date and excluding time-zone considerations. To the extent possible, account for the size of a position relative to its average daily traded value, when considering the likely sale date. For example, some positions can be partially sold in 1 day and the rest can be sold in a week (or more). </t>
  </si>
  <si>
    <t xml:space="preserve">Validation Test 
</t>
  </si>
  <si>
    <r>
      <t xml:space="preserve">Test
(each exchange traded fund </t>
    </r>
    <r>
      <rPr>
        <b/>
        <sz val="11"/>
        <color theme="1"/>
        <rFont val="Calibri"/>
        <family val="2"/>
        <scheme val="minor"/>
      </rPr>
      <t>CUSIP must have 9 characters</t>
    </r>
    <r>
      <rPr>
        <sz val="11"/>
        <color theme="1"/>
        <rFont val="Calibri"/>
        <family val="2"/>
        <scheme val="minor"/>
      </rPr>
      <t>, comma separate for multiple series)</t>
    </r>
  </si>
  <si>
    <t>Explain section response, caveats or survey limitations.</t>
  </si>
  <si>
    <t>Date the earliest fund series was created.</t>
  </si>
  <si>
    <t>Does the fund have investor sidepockets in which more illiquid assets are segregated for liquidity management purposes.</t>
  </si>
  <si>
    <t>Does the fund manager have the right to suspend investor redemptions under certain conditions?</t>
  </si>
  <si>
    <t>Were investor redemptions suspended at any point last year?</t>
  </si>
  <si>
    <t>Date redemptions were first suspended.</t>
  </si>
  <si>
    <t>Can the fund manager restrict redemptions, using redemption gates or fees, etc.</t>
  </si>
  <si>
    <t>Were redemptions restricted at any point last year?</t>
  </si>
  <si>
    <t xml:space="preserve">What redemption restriction methods were available to the fund manager. If multiple or other methods are available, please list them (seperated by commas in the cell to the right). </t>
  </si>
  <si>
    <t>Identify multiple or other methods that could be used to restrict redemptions (in a comma seperated list).</t>
  </si>
  <si>
    <t>Gross sales (subscriptions), excluding reinvested distributions</t>
  </si>
  <si>
    <t>Unitholder distributions reinvested in the fund.</t>
  </si>
  <si>
    <t>Distributions made to unitholders (dividends, interest, etc).</t>
  </si>
  <si>
    <t>Any other net flows in previous column must be described.</t>
  </si>
  <si>
    <t>Jurisdiction of long positions (headquarters), excluding unallocated cash, including Egypt.</t>
  </si>
  <si>
    <t>Jurisdiction of long positions (headquarters), excluding unallocated cash, including Russia.</t>
  </si>
  <si>
    <t>Jurisdiction of long positions (headquarters), excluding unallocated cash, including UK.</t>
  </si>
  <si>
    <t>Jurisdiction of long positions (headquarters), excluding unallocated cash, including Turkey and excluding Egypt (see Africa).</t>
  </si>
  <si>
    <t>Jurisdiction of long positions (headquarters), excluding unallocated cash.</t>
  </si>
  <si>
    <t>Jurisdiction of short positions (headquarters), excluding unallocated cash.</t>
  </si>
  <si>
    <t>Unallocated cash long, receivables and positions that can't be attributed to a jurisdiction.</t>
  </si>
  <si>
    <t>Jurisdiction of short positions (headquarters), excluding unallocated cash, including Egypt.</t>
  </si>
  <si>
    <t>Jurisdiction of short positions (headquarters), excluding unallocated cash, including Russia.</t>
  </si>
  <si>
    <t>Jurisdiction of short positions (headquarters), excluding unallocated cash, including UK.</t>
  </si>
  <si>
    <t>Jurisdiction of short positions (headquarters), excluding unallocated cash, including Turkey and excluding Egypt (see Africa).</t>
  </si>
  <si>
    <t>Cash borrowing, payables and positions that can't be attributed to a jurisdiction.</t>
  </si>
  <si>
    <t>No netting of positions, initial margin/independent amount or ‘haircut’ should be deducted.</t>
  </si>
  <si>
    <t>Long exposures to cash and cash equivalents, such as deposits, certificates of deposit, banker’s acceptances and similar instruments held for investment purposes (excluding money market funds, next column).</t>
  </si>
  <si>
    <t>All equity not listed on an exchange (private equity).</t>
  </si>
  <si>
    <t>Investment grade bonds issued by a corporation, excluding convertible bonds, loans and securitized assets.</t>
  </si>
  <si>
    <t>High-yield or unrated bonds issued by a corporation, excluding convertible bonds, loans and securitized assets.</t>
  </si>
  <si>
    <t>Issued by federal government, agency or government-sponsored enterprise (inc. supranational and central banks).</t>
  </si>
  <si>
    <t>Issued by local government, agency or government-sponsored enterprise (inc. provincial or municipal).</t>
  </si>
  <si>
    <t>Convertible notes or debentures (not yet converted into shares or cash).</t>
  </si>
  <si>
    <t>Mortgages, private debt, loans, syndicated loans, long-term GICs, senior loans, leveraged buyouts, collaterised debt/loan obligations (CDOs/CLOs).</t>
  </si>
  <si>
    <t>All short fund positions including ETFs, other than money market funds (please provide in Money market funds).</t>
  </si>
  <si>
    <t>All fund holdings including ETFs, other than money market funds (see Money market funds).</t>
  </si>
  <si>
    <t>Right to buy equity, please report equity options in derivatives.</t>
  </si>
  <si>
    <t>Consolidated market/fair value of all long derivative positions.</t>
  </si>
  <si>
    <t>Any asset not covered in the other categories, please describe those assets in cell to the right.</t>
  </si>
  <si>
    <t>Specify what types of assets are classified as "Other".</t>
  </si>
  <si>
    <t>All short-term cash borrowing.</t>
  </si>
  <si>
    <t>Short money market fund positions.</t>
  </si>
  <si>
    <t>Consolidated market/fair value of all derivative short positions.</t>
  </si>
  <si>
    <t>Physical commodities, not synthetic.</t>
  </si>
  <si>
    <t>Crypto assets, excluding funds.</t>
  </si>
  <si>
    <t>Any short position not covered in other categories (please explain in the cell to the right).</t>
  </si>
  <si>
    <t>Total long notional value of credit default swaps referencing a single entity or basket of entities (an index), including leveraged loan indices, CDOs, CLOs and other structured vehicles.</t>
  </si>
  <si>
    <t>Total long notional value of the fund’s outstanding interest rate derivative contracts.</t>
  </si>
  <si>
    <t>Total long notional value of the fund’s outstanding crypto derivative contracts.</t>
  </si>
  <si>
    <t xml:space="preserve">Total short notional value of credit default swaps referencing a single entity or basket of entities (an index), including leveraged loan indices, CDOs, CLOs and other structured vehicles. </t>
  </si>
  <si>
    <t>Total short notional value of the fund to crude oil, natural gas, gold, power and any other commodities, whether held synthetically or through (cash or physically settled) derivatives.</t>
  </si>
  <si>
    <t>Total short notional value of the fund’s outstanding interest rate derivative contracts.</t>
  </si>
  <si>
    <t>Total short notional value of the fund’s outstanding crypto derivative contracts.</t>
  </si>
  <si>
    <t>Total cash borrowing, including via repo.</t>
  </si>
  <si>
    <t>No netting of positions.</t>
  </si>
  <si>
    <t>See above.</t>
  </si>
  <si>
    <t>Fund Domicile</t>
  </si>
  <si>
    <t>ETF, alternative mutual fund</t>
  </si>
  <si>
    <t>2
(separate approach)</t>
  </si>
  <si>
    <t>Options</t>
  </si>
  <si>
    <t>Is Fund type blank
(True/False)</t>
  </si>
  <si>
    <r>
      <t xml:space="preserve">To avoid double counting, fund holdings should be reported in money market funds (ac.moneymkt.long.amt) or funds (ac.funds.long.amt).  For </t>
    </r>
    <r>
      <rPr>
        <b/>
        <sz val="11"/>
        <color theme="1"/>
        <rFont val="Calibri"/>
        <family val="2"/>
        <scheme val="minor"/>
      </rPr>
      <t>Fund of funds</t>
    </r>
    <r>
      <rPr>
        <sz val="11"/>
        <color theme="1"/>
        <rFont val="Calibri"/>
        <family val="2"/>
        <scheme val="minor"/>
      </rPr>
      <t xml:space="preserve">, long fund &amp; money market fund holdings exceed 65% of long positions. For </t>
    </r>
    <r>
      <rPr>
        <b/>
        <sz val="11"/>
        <color theme="1"/>
        <rFont val="Calibri"/>
        <family val="2"/>
        <scheme val="minor"/>
      </rPr>
      <t xml:space="preserve">Stand-alone </t>
    </r>
    <r>
      <rPr>
        <sz val="11"/>
        <color theme="1"/>
        <rFont val="Calibri"/>
        <family val="2"/>
        <scheme val="minor"/>
      </rPr>
      <t>funds, long fund &amp; money market fund holdings are less than 35% of long positions. For funds with long fund &amp; money market fund holdings between 35% and 65% of long positions, the categorization of the fund is left to the discretion of the fund manager (fund.class).</t>
    </r>
  </si>
  <si>
    <r>
      <t xml:space="preserve">Seperately managed account holdings should not be considered funds. </t>
    </r>
    <r>
      <rPr>
        <b/>
        <sz val="11"/>
        <color theme="1"/>
        <rFont val="Calibri"/>
        <family val="2"/>
        <scheme val="minor"/>
      </rPr>
      <t>Private equity fund</t>
    </r>
    <r>
      <rPr>
        <sz val="11"/>
        <color theme="1"/>
        <rFont val="Calibri"/>
        <family val="2"/>
        <scheme val="minor"/>
      </rPr>
      <t xml:space="preserve"> holdings should be reported as unlisted equity (ac.unlisted.equity.long.amt) unless the underlying holding is registered as a fund.</t>
    </r>
  </si>
  <si>
    <t xml:space="preserve">Total long &amp; short positions over net assets
(gross leverage ratio)
</t>
  </si>
  <si>
    <t>Total long &amp; short positions 
(asset class section)</t>
  </si>
  <si>
    <t>Test
(column Y is less than 2 or column Z &amp; AA are TRUE)</t>
  </si>
  <si>
    <t>Report feeder fund(s) fund type as "Fund of funds" and the master fund fund type as "Stand-alone" in separate rows as distinct funds. The master fund's holdings should be reported in the appropriate Asset class column. The feeder fund's holdings of the master fund should be reported in Funds (ac.funds.long.amt), like a Fund-of-fund to avoid double-counting.
In the feeder description field of the master and feeder funds, report the name of the master fund, the names of the feeder fund(s) and the fact that you manage both the master fund and the feeder fund (feeder.fund.desc).
In the ownership type section, report the master fund's ownership by the feeder fund in the Funds field (ownership.fund.pct) and report the feeder fund ownership based on its unitholder composition. The investor liquidity section should be reported based on the respective redemption terms of the master and feeder funds.</t>
  </si>
  <si>
    <t>Changes from prior year spreadsheet</t>
  </si>
  <si>
    <r>
      <t xml:space="preserve">Report the master fund's fund type as "Stand-alone" based on the consolidated share (of the master fund) owned by your feeder fund(s). For example, if your feeder funds own 40% of the master fund, report 40% of the master fund's assets.
Only one entry is needed for the master fund, separate entries are not needed for the feeder funds. </t>
    </r>
    <r>
      <rPr>
        <b/>
        <sz val="11"/>
        <color theme="1"/>
        <rFont val="Calibri"/>
        <family val="2"/>
        <scheme val="minor"/>
      </rPr>
      <t>Fund domicile</t>
    </r>
    <r>
      <rPr>
        <sz val="11"/>
        <color theme="1"/>
        <rFont val="Calibri"/>
        <family val="2"/>
        <scheme val="minor"/>
      </rPr>
      <t xml:space="preserve"> should be based on the feeder fund(s).
In the feeder description field, report the name of the master fund, the names of any feeder fund(s) and the fact that you manage both the master and feeder funds (feeder.fund.desc).
In the ownership type &amp; investor liquidity sections, report the consolidated ownership and investor liquidity for the feeder fund(s) you manage.</t>
    </r>
  </si>
  <si>
    <t>Report feeder fund(s) fund type as "Stand-alone" (fund.type) and report the underlying holdings on a full look-through basis to the underlying holdings of the master fund. Don't report the feeder fund's holdings of the master fund in the Funds field (ac.funds.long.amt). The Funds field should only be used if the master fund holds units of another fund. 
In the feeder description field, report the name of the master fund, the name of the master fund investment fund manager (or advisor), the names of the feeder funds and the relationships between the master fund, feeder fund(s) and the investment fund manager, and/or investment advisor (feeder.fund.desc).</t>
  </si>
  <si>
    <t>1
(consolidated approach, consistent with prior-year reporting)</t>
  </si>
  <si>
    <t>Exempt Fund Leverage Test</t>
  </si>
  <si>
    <t>Exchange Traded Funds</t>
  </si>
  <si>
    <t>Redemption Restriction Methods</t>
  </si>
  <si>
    <t>Other Redemption Restriction Methods</t>
  </si>
  <si>
    <t>ifm.lei</t>
  </si>
  <si>
    <t>IFM LEI Test</t>
  </si>
  <si>
    <t>Fund LEI Test</t>
  </si>
  <si>
    <t>The investmentment fund manager's legal entity identifier (LEI),  a 20 character alpha-numeric identifier.</t>
  </si>
  <si>
    <t>The fund's legal entity identifier (LEI),  a 20 character alpha-numeric identifier.</t>
  </si>
  <si>
    <t>ifm.domicile</t>
  </si>
  <si>
    <t>Country or region fund is domiciled in.</t>
  </si>
  <si>
    <t>Country or region investment fund manager is domiciled in.</t>
  </si>
  <si>
    <t>Currency</t>
  </si>
  <si>
    <t>Reporting Currency</t>
  </si>
  <si>
    <t>USD</t>
  </si>
  <si>
    <t>reporting.currency</t>
  </si>
  <si>
    <t>Reporting currency</t>
  </si>
  <si>
    <r>
      <t xml:space="preserve">Please report dollar amounts (column codes in row 3 that end in </t>
    </r>
    <r>
      <rPr>
        <b/>
        <sz val="11"/>
        <color theme="1"/>
        <rFont val="Calibri"/>
        <family val="2"/>
        <scheme val="minor"/>
      </rPr>
      <t>.amt</t>
    </r>
    <r>
      <rPr>
        <sz val="11"/>
        <color theme="1"/>
        <rFont val="Calibri"/>
        <family val="2"/>
        <scheme val="minor"/>
      </rPr>
      <t xml:space="preserve">) in Canadian or US dollars, </t>
    </r>
    <r>
      <rPr>
        <b/>
        <sz val="11"/>
        <color theme="1"/>
        <rFont val="Calibri"/>
        <family val="2"/>
        <scheme val="minor"/>
      </rPr>
      <t>not</t>
    </r>
    <r>
      <rPr>
        <sz val="11"/>
        <color theme="1"/>
        <rFont val="Calibri"/>
        <family val="2"/>
        <scheme val="minor"/>
      </rPr>
      <t xml:space="preserve"> thousands or millions of dollars.</t>
    </r>
  </si>
  <si>
    <t>Please indicate whether all dollar amounts are reported in CAD or USD.</t>
  </si>
  <si>
    <t>reporting currency (CAD/USD), net</t>
  </si>
  <si>
    <t>reporting currency (CAD/USD)</t>
  </si>
  <si>
    <t>reporting currency (CAD/USD), market/fair values, long</t>
  </si>
  <si>
    <t>reporting currency (CAD/USD), market/fair values, short</t>
  </si>
  <si>
    <t>reporting currency (CAD/USD), long notional amount</t>
  </si>
  <si>
    <t>reporting currency (CAD/USD), short notional amount</t>
  </si>
  <si>
    <t>Total delta-adjusted, long notional value of derivative-based equity exposure, include equity index futures, single-stock derivatives, dividend swaps and options (exclude warrants).</t>
  </si>
  <si>
    <t>Total delta-adjusted, short notional value of derivative-based equity exposure, include equity index futures, single-stock derivatives, dividend swaps and options (exclude warrants).</t>
  </si>
  <si>
    <t>Total short notional value of the fund’s outstanding foreign exchange contracts. Currency sold valued in reporting currency (CAD/USD). Do not include currency hedging done for a particular share class (these funds may fail the validation in the Asset class section, please ignore).</t>
  </si>
  <si>
    <t>Total long notional value of the fund’s outstanding foreign exchange contracts. Currency bought valued in reporting currency (CAD/USD).  Do not include currency hedging for particular share classes (these funds may fail the validation in the Asset class section, please ignore).</t>
  </si>
  <si>
    <r>
      <t xml:space="preserve">Right to suspend redemptions  
</t>
    </r>
    <r>
      <rPr>
        <sz val="11"/>
        <color theme="1"/>
        <rFont val="Calibri"/>
        <family val="2"/>
        <scheme val="minor"/>
      </rPr>
      <t xml:space="preserve">
(Yes/No)</t>
    </r>
  </si>
  <si>
    <t>exchange.traded</t>
  </si>
  <si>
    <t>sedar.number</t>
  </si>
  <si>
    <t>allocation.methodology</t>
  </si>
  <si>
    <t>Portfolio allocation methodology</t>
  </si>
  <si>
    <t>Discretionary, active</t>
  </si>
  <si>
    <t>Index-tracking, passive</t>
  </si>
  <si>
    <t>Fund Type 
(Does fund have an Exchange traded series including ETFs, Closed end funds or Split share corp)</t>
  </si>
  <si>
    <t>Prospectus fund
(Yes/No)</t>
  </si>
  <si>
    <t>00014927</t>
  </si>
  <si>
    <t>Rules-based, non-index tracking</t>
  </si>
  <si>
    <t>Index-tracking, replication</t>
  </si>
  <si>
    <t>Please provide CUSIP for any exchange-traded funds and each exchange-traded series. Note that North American ISINs can be converted to CUSIPs by deleting the country code at the beginning and possibly the check digit at the end. CUSIPs are 9-character alphanumeric codes. For funds with multiple exchange traded series, please comma separate each CUSIP: 023135106, 037833100</t>
  </si>
  <si>
    <t>Traded on exchange (drop-down menu)</t>
  </si>
  <si>
    <r>
      <rPr>
        <b/>
        <sz val="11"/>
        <color theme="1"/>
        <rFont val="Calibri"/>
        <family val="2"/>
        <scheme val="minor"/>
      </rPr>
      <t>Yes</t>
    </r>
    <r>
      <rPr>
        <sz val="11"/>
        <color theme="1"/>
        <rFont val="Calibri"/>
        <family val="2"/>
        <scheme val="minor"/>
      </rPr>
      <t xml:space="preserve"> for ETF, Closed-end, Split share corp and Mutual fund with ETF series. </t>
    </r>
    <r>
      <rPr>
        <b/>
        <sz val="11"/>
        <color theme="1"/>
        <rFont val="Calibri"/>
        <family val="2"/>
        <scheme val="minor"/>
      </rPr>
      <t>No</t>
    </r>
    <r>
      <rPr>
        <sz val="11"/>
        <color theme="1"/>
        <rFont val="Calibri"/>
        <family val="2"/>
        <scheme val="minor"/>
      </rPr>
      <t xml:space="preserve"> for fund without an exchange-traded series</t>
    </r>
  </si>
  <si>
    <t>Enhanced, options or leverage (index or rules-based)</t>
  </si>
  <si>
    <r>
      <t xml:space="preserve">Index-tracking, tracking - </t>
    </r>
    <r>
      <rPr>
        <sz val="11"/>
        <color theme="1"/>
        <rFont val="Calibri"/>
        <family val="2"/>
        <scheme val="minor"/>
      </rPr>
      <t xml:space="preserve">fund that discloses tracking an index in its objectives
</t>
    </r>
    <r>
      <rPr>
        <b/>
        <sz val="11"/>
        <color theme="1"/>
        <rFont val="Calibri"/>
        <family val="2"/>
        <scheme val="minor"/>
      </rPr>
      <t xml:space="preserve">Enhanced, options/leverage (index or rules-based) - </t>
    </r>
    <r>
      <rPr>
        <sz val="11"/>
        <color theme="1"/>
        <rFont val="Calibri"/>
        <family val="2"/>
        <scheme val="minor"/>
      </rPr>
      <t xml:space="preserve">tracks an index or follows certain rules while providing some enhancements by using leverage or options (covered calls, etc)
</t>
    </r>
    <r>
      <rPr>
        <b/>
        <sz val="11"/>
        <color theme="1"/>
        <rFont val="Calibri"/>
        <family val="2"/>
        <scheme val="minor"/>
      </rPr>
      <t xml:space="preserve">Rules-based, non-index tracking </t>
    </r>
    <r>
      <rPr>
        <sz val="11"/>
        <color theme="1"/>
        <rFont val="Calibri"/>
        <family val="2"/>
        <scheme val="minor"/>
      </rPr>
      <t xml:space="preserve">- fund discloses a pre-defined set of investing rules it will follow (e.g. equal weighted healthcare companies) but does not track an index.
</t>
    </r>
    <r>
      <rPr>
        <b/>
        <sz val="11"/>
        <color theme="1"/>
        <rFont val="Calibri"/>
        <family val="2"/>
        <scheme val="minor"/>
      </rPr>
      <t>Discretionary, active -</t>
    </r>
    <r>
      <rPr>
        <sz val="11"/>
        <color theme="1"/>
        <rFont val="Calibri"/>
        <family val="2"/>
        <scheme val="minor"/>
      </rPr>
      <t xml:space="preserve"> fund exercises discretion over the composition of the invested portfolio subject to the stated investment objectives and policies, generally in an attempt to outperform a chosen benchmark and has the ability to adjust the portfolio without being subject to the set rules of an index
</t>
    </r>
  </si>
  <si>
    <r>
      <rPr>
        <sz val="11"/>
        <rFont val="Calibri"/>
        <family val="2"/>
        <scheme val="minor"/>
      </rPr>
      <t xml:space="preserve">Contact: </t>
    </r>
    <r>
      <rPr>
        <b/>
        <sz val="11"/>
        <color rgb="FFFF0000"/>
        <rFont val="Calibri"/>
        <family val="2"/>
        <scheme val="minor"/>
      </rPr>
      <t xml:space="preserve">John Bulmer </t>
    </r>
    <r>
      <rPr>
        <sz val="11"/>
        <rFont val="Calibri"/>
        <family val="2"/>
        <scheme val="minor"/>
      </rPr>
      <t xml:space="preserve">at </t>
    </r>
    <r>
      <rPr>
        <b/>
        <sz val="11"/>
        <rFont val="Calibri"/>
        <family val="2"/>
        <scheme val="minor"/>
      </rPr>
      <t>Funds.Survey@osc.gov.on.ca</t>
    </r>
    <r>
      <rPr>
        <sz val="11"/>
        <rFont val="Calibri"/>
        <family val="2"/>
        <scheme val="minor"/>
      </rPr>
      <t xml:space="preserve"> or </t>
    </r>
    <r>
      <rPr>
        <b/>
        <sz val="11"/>
        <rFont val="Calibri"/>
        <family val="2"/>
        <scheme val="minor"/>
      </rPr>
      <t>416-263-7660</t>
    </r>
    <r>
      <rPr>
        <sz val="11"/>
        <rFont val="Calibri"/>
        <family val="2"/>
        <scheme val="minor"/>
      </rPr>
      <t>, if you have any questions or issues.</t>
    </r>
  </si>
  <si>
    <r>
      <t xml:space="preserve">No text, dates or special characters (including brackets) in numeric fields.  If the column name (in row 3) ends in </t>
    </r>
    <r>
      <rPr>
        <b/>
        <sz val="11"/>
        <color theme="1"/>
        <rFont val="Calibri"/>
        <family val="2"/>
        <scheme val="minor"/>
      </rPr>
      <t>.pct</t>
    </r>
    <r>
      <rPr>
        <sz val="11"/>
        <color theme="1"/>
        <rFont val="Calibri"/>
        <family val="2"/>
        <scheme val="minor"/>
      </rPr>
      <t xml:space="preserve"> or </t>
    </r>
    <r>
      <rPr>
        <b/>
        <sz val="11"/>
        <color theme="1"/>
        <rFont val="Calibri"/>
        <family val="2"/>
        <scheme val="minor"/>
      </rPr>
      <t>.amt</t>
    </r>
    <r>
      <rPr>
        <sz val="11"/>
        <color theme="1"/>
        <rFont val="Calibri"/>
        <family val="2"/>
        <scheme val="minor"/>
      </rPr>
      <t xml:space="preserve">, it is a numeric field. Text belongs in description or comment boxes (if needed), the column code for description and comments boxes ends in </t>
    </r>
    <r>
      <rPr>
        <b/>
        <sz val="11"/>
        <color theme="1"/>
        <rFont val="Calibri"/>
        <family val="2"/>
        <scheme val="minor"/>
      </rPr>
      <t xml:space="preserve">.desc </t>
    </r>
    <r>
      <rPr>
        <sz val="11"/>
        <color theme="1"/>
        <rFont val="Calibri"/>
        <family val="2"/>
        <scheme val="minor"/>
      </rPr>
      <t xml:space="preserve">and </t>
    </r>
    <r>
      <rPr>
        <b/>
        <sz val="11"/>
        <color theme="1"/>
        <rFont val="Calibri"/>
        <family val="2"/>
        <scheme val="minor"/>
      </rPr>
      <t>.comment</t>
    </r>
    <r>
      <rPr>
        <sz val="11"/>
        <color theme="1"/>
        <rFont val="Calibri"/>
        <family val="2"/>
        <scheme val="minor"/>
      </rPr>
      <t xml:space="preserve"> respectively (in row 3).</t>
    </r>
    <r>
      <rPr>
        <b/>
        <sz val="11"/>
        <color theme="1"/>
        <rFont val="Calibri"/>
        <family val="2"/>
        <scheme val="minor"/>
      </rPr>
      <t xml:space="preserve">  </t>
    </r>
  </si>
  <si>
    <t>Traded on exchange
(Yes = 1)</t>
  </si>
  <si>
    <t>Fund Type 
(ETF = 1)</t>
  </si>
  <si>
    <t>Test
(if ETF or Mutual fund/Money market and Traded on Exchange than Empty Cells column must equal 0)</t>
  </si>
  <si>
    <t>Designated broker (for ETFs and funds with ETF series)</t>
  </si>
  <si>
    <t>Authorized participants (for ETFs and funds with ETF series)</t>
  </si>
  <si>
    <t>Fund type is Mutual fund or Money market
(Yes = 1, also traded on exchange)</t>
  </si>
  <si>
    <r>
      <t xml:space="preserve">If a mutual fund has an ETF series, please indicate </t>
    </r>
    <r>
      <rPr>
        <b/>
        <sz val="11"/>
        <color theme="1"/>
        <rFont val="Calibri"/>
        <family val="2"/>
        <scheme val="minor"/>
      </rPr>
      <t>Yes</t>
    </r>
    <r>
      <rPr>
        <sz val="11"/>
        <color theme="1"/>
        <rFont val="Calibri"/>
        <family val="2"/>
        <scheme val="minor"/>
      </rPr>
      <t xml:space="preserve"> in the </t>
    </r>
    <r>
      <rPr>
        <b/>
        <sz val="11"/>
        <color theme="1"/>
        <rFont val="Calibri"/>
        <family val="2"/>
        <scheme val="minor"/>
      </rPr>
      <t xml:space="preserve">Traded on exchange </t>
    </r>
    <r>
      <rPr>
        <sz val="11"/>
        <color theme="1"/>
        <rFont val="Calibri"/>
        <family val="2"/>
        <scheme val="minor"/>
      </rPr>
      <t xml:space="preserve">field. Only report each fund once. ETFs, Closed-end funds and Split share corps should also report </t>
    </r>
    <r>
      <rPr>
        <b/>
        <sz val="11"/>
        <color theme="1"/>
        <rFont val="Calibri"/>
        <family val="2"/>
        <scheme val="minor"/>
      </rPr>
      <t>Yes</t>
    </r>
    <r>
      <rPr>
        <sz val="11"/>
        <color theme="1"/>
        <rFont val="Calibri"/>
        <family val="2"/>
        <scheme val="minor"/>
      </rPr>
      <t xml:space="preserve"> in this field</t>
    </r>
    <r>
      <rPr>
        <b/>
        <sz val="11"/>
        <color theme="1"/>
        <rFont val="Calibri"/>
        <family val="2"/>
        <scheme val="minor"/>
      </rPr>
      <t>.</t>
    </r>
    <r>
      <rPr>
        <sz val="11"/>
        <color theme="1"/>
        <rFont val="Calibri"/>
        <family val="2"/>
        <scheme val="minor"/>
      </rPr>
      <t xml:space="preserve"> CUSIPs must be provided for any funds that trade on exchange.</t>
    </r>
  </si>
  <si>
    <t>Methodology or links</t>
  </si>
  <si>
    <r>
      <t xml:space="preserve">Long - Geography 
</t>
    </r>
    <r>
      <rPr>
        <sz val="11"/>
        <color theme="1"/>
        <rFont val="Calibri"/>
        <family val="2"/>
        <scheme val="minor"/>
      </rPr>
      <t>(reporting currency CAD or USD, long market/fair values)</t>
    </r>
  </si>
  <si>
    <r>
      <t xml:space="preserve">Short - Geography 
</t>
    </r>
    <r>
      <rPr>
        <sz val="11"/>
        <color theme="1"/>
        <rFont val="Calibri"/>
        <family val="2"/>
        <scheme val="minor"/>
      </rPr>
      <t>(reporting currency CAD or USD, short market/fair values)</t>
    </r>
  </si>
  <si>
    <r>
      <t xml:space="preserve">Short - Asset Class 
</t>
    </r>
    <r>
      <rPr>
        <sz val="11"/>
        <color theme="1"/>
        <rFont val="Calibri"/>
        <family val="2"/>
        <scheme val="minor"/>
      </rPr>
      <t>(reporting currency CAD or USD, short market/fair values)</t>
    </r>
  </si>
  <si>
    <r>
      <t xml:space="preserve">Long Notional - Derivatives 
</t>
    </r>
    <r>
      <rPr>
        <sz val="11"/>
        <color theme="1"/>
        <rFont val="Calibri"/>
        <family val="2"/>
        <scheme val="minor"/>
      </rPr>
      <t>(reporting currency CAD or USD, long notional amount)</t>
    </r>
  </si>
  <si>
    <r>
      <t xml:space="preserve">Short Notional - Derivatives 
</t>
    </r>
    <r>
      <rPr>
        <sz val="11"/>
        <color theme="1"/>
        <rFont val="Calibri"/>
        <family val="2"/>
        <scheme val="minor"/>
      </rPr>
      <t>(reporting currency CAD or USD, short notional amount)</t>
    </r>
  </si>
  <si>
    <r>
      <t xml:space="preserve">Borrowing &amp; Lending
</t>
    </r>
    <r>
      <rPr>
        <sz val="11"/>
        <color theme="1"/>
        <rFont val="Calibri"/>
        <family val="2"/>
        <scheme val="minor"/>
      </rPr>
      <t>(reporting currency CAD or USD)</t>
    </r>
  </si>
  <si>
    <r>
      <rPr>
        <b/>
        <sz val="11"/>
        <color theme="1"/>
        <rFont val="Calibri"/>
        <family val="2"/>
        <scheme val="minor"/>
      </rPr>
      <t xml:space="preserve">Gross sales 
</t>
    </r>
    <r>
      <rPr>
        <sz val="11"/>
        <color theme="1"/>
        <rFont val="Calibri"/>
        <family val="2"/>
        <scheme val="minor"/>
      </rPr>
      <t xml:space="preserve">
(subscriptions, last year)</t>
    </r>
  </si>
  <si>
    <r>
      <rPr>
        <b/>
        <sz val="11"/>
        <color theme="1"/>
        <rFont val="Calibri"/>
        <family val="2"/>
        <scheme val="minor"/>
      </rPr>
      <t xml:space="preserve">Redemptions 
</t>
    </r>
    <r>
      <rPr>
        <sz val="11"/>
        <color theme="1"/>
        <rFont val="Calibri"/>
        <family val="2"/>
        <scheme val="minor"/>
      </rPr>
      <t xml:space="preserve">
(last year,
gross)</t>
    </r>
  </si>
  <si>
    <r>
      <rPr>
        <b/>
        <sz val="11"/>
        <color theme="1"/>
        <rFont val="Calibri"/>
        <family val="2"/>
        <scheme val="minor"/>
      </rPr>
      <t xml:space="preserve">Reinvested distributions </t>
    </r>
    <r>
      <rPr>
        <sz val="11"/>
        <color theme="1"/>
        <rFont val="Calibri"/>
        <family val="2"/>
        <scheme val="minor"/>
      </rPr>
      <t xml:space="preserve">
(last year)</t>
    </r>
  </si>
  <si>
    <r>
      <t xml:space="preserve">Unitholder distributions 
</t>
    </r>
    <r>
      <rPr>
        <sz val="11"/>
        <color theme="1"/>
        <rFont val="Calibri"/>
        <family val="2"/>
        <scheme val="minor"/>
      </rPr>
      <t>(last year)</t>
    </r>
  </si>
  <si>
    <r>
      <t xml:space="preserve">Africa 
</t>
    </r>
    <r>
      <rPr>
        <sz val="11"/>
        <color theme="1"/>
        <rFont val="Calibri"/>
        <family val="2"/>
        <scheme val="minor"/>
      </rPr>
      <t>(long)</t>
    </r>
  </si>
  <si>
    <r>
      <rPr>
        <b/>
        <sz val="11"/>
        <color theme="1"/>
        <rFont val="Calibri"/>
        <family val="2"/>
        <scheme val="minor"/>
      </rPr>
      <t xml:space="preserve">Asia Pacific </t>
    </r>
    <r>
      <rPr>
        <sz val="11"/>
        <color theme="1"/>
        <rFont val="Calibri"/>
        <family val="2"/>
        <scheme val="minor"/>
      </rPr>
      <t xml:space="preserve">
(long)</t>
    </r>
  </si>
  <si>
    <r>
      <rPr>
        <b/>
        <sz val="11"/>
        <color theme="1"/>
        <rFont val="Calibri"/>
        <family val="2"/>
        <scheme val="minor"/>
      </rPr>
      <t>Europe</t>
    </r>
    <r>
      <rPr>
        <sz val="11"/>
        <color theme="1"/>
        <rFont val="Calibri"/>
        <family val="2"/>
        <scheme val="minor"/>
      </rPr>
      <t xml:space="preserve">
(long)</t>
    </r>
  </si>
  <si>
    <r>
      <rPr>
        <b/>
        <sz val="11"/>
        <color theme="1"/>
        <rFont val="Calibri"/>
        <family val="2"/>
        <scheme val="minor"/>
      </rPr>
      <t xml:space="preserve">Middle East </t>
    </r>
    <r>
      <rPr>
        <sz val="11"/>
        <color theme="1"/>
        <rFont val="Calibri"/>
        <family val="2"/>
        <scheme val="minor"/>
      </rPr>
      <t xml:space="preserve">
(long)</t>
    </r>
  </si>
  <si>
    <r>
      <rPr>
        <b/>
        <sz val="11"/>
        <color theme="1"/>
        <rFont val="Calibri"/>
        <family val="2"/>
        <scheme val="minor"/>
      </rPr>
      <t xml:space="preserve">North America 
</t>
    </r>
    <r>
      <rPr>
        <sz val="11"/>
        <color theme="1"/>
        <rFont val="Calibri"/>
        <family val="2"/>
        <scheme val="minor"/>
      </rPr>
      <t xml:space="preserve">
(long)</t>
    </r>
  </si>
  <si>
    <r>
      <rPr>
        <b/>
        <sz val="11"/>
        <color theme="1"/>
        <rFont val="Calibri"/>
        <family val="2"/>
        <scheme val="minor"/>
      </rPr>
      <t xml:space="preserve">South America 
</t>
    </r>
    <r>
      <rPr>
        <sz val="11"/>
        <color theme="1"/>
        <rFont val="Calibri"/>
        <family val="2"/>
        <scheme val="minor"/>
      </rPr>
      <t>(long)</t>
    </r>
  </si>
  <si>
    <r>
      <rPr>
        <b/>
        <sz val="11"/>
        <color theme="1"/>
        <rFont val="Calibri"/>
        <family val="2"/>
        <scheme val="minor"/>
      </rPr>
      <t xml:space="preserve">Supranational 
</t>
    </r>
    <r>
      <rPr>
        <sz val="11"/>
        <color theme="1"/>
        <rFont val="Calibri"/>
        <family val="2"/>
        <scheme val="minor"/>
      </rPr>
      <t xml:space="preserve">
(long)</t>
    </r>
  </si>
  <si>
    <r>
      <t xml:space="preserve">Africa 
</t>
    </r>
    <r>
      <rPr>
        <sz val="11"/>
        <color theme="1"/>
        <rFont val="Calibri"/>
        <family val="2"/>
        <scheme val="minor"/>
      </rPr>
      <t>(short)</t>
    </r>
  </si>
  <si>
    <r>
      <rPr>
        <b/>
        <sz val="11"/>
        <color theme="1"/>
        <rFont val="Calibri"/>
        <family val="2"/>
        <scheme val="minor"/>
      </rPr>
      <t xml:space="preserve">Asia Pacific </t>
    </r>
    <r>
      <rPr>
        <sz val="11"/>
        <color theme="1"/>
        <rFont val="Calibri"/>
        <family val="2"/>
        <scheme val="minor"/>
      </rPr>
      <t xml:space="preserve">
(short)</t>
    </r>
  </si>
  <si>
    <r>
      <rPr>
        <b/>
        <sz val="11"/>
        <color theme="1"/>
        <rFont val="Calibri"/>
        <family val="2"/>
        <scheme val="minor"/>
      </rPr>
      <t xml:space="preserve">Europe
</t>
    </r>
    <r>
      <rPr>
        <sz val="11"/>
        <color theme="1"/>
        <rFont val="Calibri"/>
        <family val="2"/>
        <scheme val="minor"/>
      </rPr>
      <t xml:space="preserve">
(short)</t>
    </r>
  </si>
  <si>
    <r>
      <rPr>
        <b/>
        <sz val="11"/>
        <color theme="1"/>
        <rFont val="Calibri"/>
        <family val="2"/>
        <scheme val="minor"/>
      </rPr>
      <t xml:space="preserve">Middle East 
</t>
    </r>
    <r>
      <rPr>
        <sz val="11"/>
        <color theme="1"/>
        <rFont val="Calibri"/>
        <family val="2"/>
        <scheme val="minor"/>
      </rPr>
      <t xml:space="preserve">
(short)</t>
    </r>
  </si>
  <si>
    <r>
      <rPr>
        <b/>
        <sz val="11"/>
        <color theme="1"/>
        <rFont val="Calibri"/>
        <family val="2"/>
        <scheme val="minor"/>
      </rPr>
      <t xml:space="preserve">North America  
</t>
    </r>
    <r>
      <rPr>
        <sz val="11"/>
        <color theme="1"/>
        <rFont val="Calibri"/>
        <family val="2"/>
        <scheme val="minor"/>
      </rPr>
      <t xml:space="preserve">
(short)</t>
    </r>
  </si>
  <si>
    <r>
      <rPr>
        <b/>
        <sz val="11"/>
        <color theme="1"/>
        <rFont val="Calibri"/>
        <family val="2"/>
        <scheme val="minor"/>
      </rPr>
      <t xml:space="preserve">South America 
</t>
    </r>
    <r>
      <rPr>
        <sz val="11"/>
        <color theme="1"/>
        <rFont val="Calibri"/>
        <family val="2"/>
        <scheme val="minor"/>
      </rPr>
      <t>(short)</t>
    </r>
  </si>
  <si>
    <r>
      <rPr>
        <b/>
        <sz val="11"/>
        <color theme="1"/>
        <rFont val="Calibri"/>
        <family val="2"/>
        <scheme val="minor"/>
      </rPr>
      <t xml:space="preserve">Supranational 
</t>
    </r>
    <r>
      <rPr>
        <sz val="11"/>
        <color theme="1"/>
        <rFont val="Calibri"/>
        <family val="2"/>
        <scheme val="minor"/>
      </rPr>
      <t xml:space="preserve">
(short)</t>
    </r>
  </si>
  <si>
    <r>
      <t xml:space="preserve">Reverse repo 
</t>
    </r>
    <r>
      <rPr>
        <sz val="11"/>
        <color theme="1"/>
        <rFont val="Calibri"/>
        <family val="2"/>
        <scheme val="minor"/>
      </rPr>
      <t>(long)</t>
    </r>
  </si>
  <si>
    <r>
      <rPr>
        <b/>
        <sz val="11"/>
        <color theme="1"/>
        <rFont val="Calibri"/>
        <family val="2"/>
        <scheme val="minor"/>
      </rPr>
      <t xml:space="preserve">Cash and equivalents </t>
    </r>
    <r>
      <rPr>
        <sz val="11"/>
        <color theme="1"/>
        <rFont val="Calibri"/>
        <family val="2"/>
        <scheme val="minor"/>
      </rPr>
      <t xml:space="preserve">
(long)</t>
    </r>
  </si>
  <si>
    <r>
      <rPr>
        <b/>
        <sz val="11"/>
        <color theme="1"/>
        <rFont val="Calibri"/>
        <family val="2"/>
        <scheme val="minor"/>
      </rPr>
      <t xml:space="preserve">Money market funds </t>
    </r>
    <r>
      <rPr>
        <sz val="11"/>
        <color theme="1"/>
        <rFont val="Calibri"/>
        <family val="2"/>
        <scheme val="minor"/>
      </rPr>
      <t xml:space="preserve">
(long)</t>
    </r>
  </si>
  <si>
    <r>
      <rPr>
        <b/>
        <sz val="11"/>
        <color theme="1"/>
        <rFont val="Calibri"/>
        <family val="2"/>
        <scheme val="minor"/>
      </rPr>
      <t xml:space="preserve">Unlisted equities </t>
    </r>
    <r>
      <rPr>
        <sz val="11"/>
        <color theme="1"/>
        <rFont val="Calibri"/>
        <family val="2"/>
        <scheme val="minor"/>
      </rPr>
      <t xml:space="preserve">
(long, private equity)</t>
    </r>
  </si>
  <si>
    <r>
      <rPr>
        <b/>
        <sz val="11"/>
        <color theme="1"/>
        <rFont val="Calibri"/>
        <family val="2"/>
        <scheme val="minor"/>
      </rPr>
      <t xml:space="preserve">Investment grade corporate 
bonds 
</t>
    </r>
    <r>
      <rPr>
        <sz val="11"/>
        <color theme="1"/>
        <rFont val="Calibri"/>
        <family val="2"/>
        <scheme val="minor"/>
      </rPr>
      <t>(long)</t>
    </r>
  </si>
  <si>
    <r>
      <rPr>
        <b/>
        <sz val="11"/>
        <color theme="1"/>
        <rFont val="Calibri"/>
        <family val="2"/>
        <scheme val="minor"/>
      </rPr>
      <t xml:space="preserve">Sovereign 
bonds 
</t>
    </r>
    <r>
      <rPr>
        <sz val="11"/>
        <color theme="1"/>
        <rFont val="Calibri"/>
        <family val="2"/>
        <scheme val="minor"/>
      </rPr>
      <t xml:space="preserve">
(long, inc. supranational)</t>
    </r>
  </si>
  <si>
    <r>
      <t xml:space="preserve">Other government bonds 
</t>
    </r>
    <r>
      <rPr>
        <sz val="11"/>
        <color theme="1"/>
        <rFont val="Calibri"/>
        <family val="2"/>
        <scheme val="minor"/>
      </rPr>
      <t>(long, provincial &amp; municipal)</t>
    </r>
  </si>
  <si>
    <r>
      <rPr>
        <b/>
        <sz val="11"/>
        <color theme="1"/>
        <rFont val="Calibri"/>
        <family val="2"/>
        <scheme val="minor"/>
      </rPr>
      <t xml:space="preserve">Convertible bonds 
</t>
    </r>
    <r>
      <rPr>
        <sz val="11"/>
        <color theme="1"/>
        <rFont val="Calibri"/>
        <family val="2"/>
        <scheme val="minor"/>
      </rPr>
      <t xml:space="preserve">
(long)</t>
    </r>
  </si>
  <si>
    <r>
      <rPr>
        <b/>
        <sz val="11"/>
        <color theme="1"/>
        <rFont val="Calibri"/>
        <family val="2"/>
        <scheme val="minor"/>
      </rPr>
      <t xml:space="preserve">Securitized products 
</t>
    </r>
    <r>
      <rPr>
        <sz val="11"/>
        <color theme="1"/>
        <rFont val="Calibri"/>
        <family val="2"/>
        <scheme val="minor"/>
      </rPr>
      <t xml:space="preserve">(long) </t>
    </r>
  </si>
  <si>
    <r>
      <rPr>
        <b/>
        <sz val="11"/>
        <color theme="1"/>
        <rFont val="Calibri"/>
        <family val="2"/>
        <scheme val="minor"/>
      </rPr>
      <t xml:space="preserve">Commodities  
</t>
    </r>
    <r>
      <rPr>
        <sz val="11"/>
        <color theme="1"/>
        <rFont val="Calibri"/>
        <family val="2"/>
        <scheme val="minor"/>
      </rPr>
      <t xml:space="preserve">
(long)</t>
    </r>
  </si>
  <si>
    <r>
      <rPr>
        <b/>
        <sz val="11"/>
        <color theme="1"/>
        <rFont val="Calibri"/>
        <family val="2"/>
        <scheme val="minor"/>
      </rPr>
      <t>Crypto</t>
    </r>
    <r>
      <rPr>
        <sz val="11"/>
        <color theme="1"/>
        <rFont val="Calibri"/>
        <family val="2"/>
        <scheme val="minor"/>
      </rPr>
      <t xml:space="preserve">
(long)</t>
    </r>
  </si>
  <si>
    <r>
      <rPr>
        <b/>
        <sz val="11"/>
        <color theme="1"/>
        <rFont val="Calibri"/>
        <family val="2"/>
        <scheme val="minor"/>
      </rPr>
      <t xml:space="preserve">Other </t>
    </r>
    <r>
      <rPr>
        <sz val="11"/>
        <color theme="1"/>
        <rFont val="Calibri"/>
        <family val="2"/>
        <scheme val="minor"/>
      </rPr>
      <t xml:space="preserve">
(long, detail in next column)</t>
    </r>
  </si>
  <si>
    <r>
      <t xml:space="preserve">Repo 
</t>
    </r>
    <r>
      <rPr>
        <sz val="11"/>
        <color theme="1"/>
        <rFont val="Calibri"/>
        <family val="2"/>
        <scheme val="minor"/>
      </rPr>
      <t>(short)</t>
    </r>
  </si>
  <si>
    <r>
      <rPr>
        <b/>
        <sz val="11"/>
        <color theme="1"/>
        <rFont val="Calibri"/>
        <family val="2"/>
        <scheme val="minor"/>
      </rPr>
      <t xml:space="preserve">Cash and equivalents </t>
    </r>
    <r>
      <rPr>
        <sz val="11"/>
        <color theme="1"/>
        <rFont val="Calibri"/>
        <family val="2"/>
        <scheme val="minor"/>
      </rPr>
      <t xml:space="preserve">
(short)</t>
    </r>
  </si>
  <si>
    <r>
      <rPr>
        <b/>
        <sz val="11"/>
        <color theme="1"/>
        <rFont val="Calibri"/>
        <family val="2"/>
        <scheme val="minor"/>
      </rPr>
      <t xml:space="preserve">Money market funds </t>
    </r>
    <r>
      <rPr>
        <sz val="11"/>
        <color theme="1"/>
        <rFont val="Calibri"/>
        <family val="2"/>
        <scheme val="minor"/>
      </rPr>
      <t xml:space="preserve">
 (short)</t>
    </r>
  </si>
  <si>
    <r>
      <rPr>
        <b/>
        <sz val="11"/>
        <color theme="1"/>
        <rFont val="Calibri"/>
        <family val="2"/>
        <scheme val="minor"/>
      </rPr>
      <t xml:space="preserve">Unlisted equities 
</t>
    </r>
    <r>
      <rPr>
        <sz val="11"/>
        <color theme="1"/>
        <rFont val="Calibri"/>
        <family val="2"/>
        <scheme val="minor"/>
      </rPr>
      <t xml:space="preserve">
(short, private equity)</t>
    </r>
  </si>
  <si>
    <r>
      <rPr>
        <b/>
        <sz val="11"/>
        <color theme="1"/>
        <rFont val="Calibri"/>
        <family val="2"/>
        <scheme val="minor"/>
      </rPr>
      <t xml:space="preserve">Investment grade corporate 
bonds 
</t>
    </r>
    <r>
      <rPr>
        <sz val="11"/>
        <color theme="1"/>
        <rFont val="Calibri"/>
        <family val="2"/>
        <scheme val="minor"/>
      </rPr>
      <t xml:space="preserve">
(short)</t>
    </r>
  </si>
  <si>
    <r>
      <rPr>
        <b/>
        <sz val="11"/>
        <color theme="1"/>
        <rFont val="Calibri"/>
        <family val="2"/>
        <scheme val="minor"/>
      </rPr>
      <t xml:space="preserve">Sovereign 
bonds 
</t>
    </r>
    <r>
      <rPr>
        <sz val="11"/>
        <color theme="1"/>
        <rFont val="Calibri"/>
        <family val="2"/>
        <scheme val="minor"/>
      </rPr>
      <t xml:space="preserve">
(short, inc. supranational)</t>
    </r>
  </si>
  <si>
    <r>
      <t xml:space="preserve">Other government bonds 
</t>
    </r>
    <r>
      <rPr>
        <sz val="11"/>
        <color theme="1"/>
        <rFont val="Calibri"/>
        <family val="2"/>
        <scheme val="minor"/>
      </rPr>
      <t>(short)</t>
    </r>
  </si>
  <si>
    <r>
      <rPr>
        <b/>
        <sz val="11"/>
        <color theme="1"/>
        <rFont val="Calibri"/>
        <family val="2"/>
        <scheme val="minor"/>
      </rPr>
      <t xml:space="preserve">Convertible bonds </t>
    </r>
    <r>
      <rPr>
        <sz val="11"/>
        <color theme="1"/>
        <rFont val="Calibri"/>
        <family val="2"/>
        <scheme val="minor"/>
      </rPr>
      <t xml:space="preserve">
(short)</t>
    </r>
  </si>
  <si>
    <r>
      <rPr>
        <b/>
        <sz val="11"/>
        <color theme="1"/>
        <rFont val="Calibri"/>
        <family val="2"/>
        <scheme val="minor"/>
      </rPr>
      <t>Securitized products</t>
    </r>
    <r>
      <rPr>
        <sz val="11"/>
        <color theme="1"/>
        <rFont val="Calibri"/>
        <family val="2"/>
        <scheme val="minor"/>
      </rPr>
      <t xml:space="preserve"> 
(short)</t>
    </r>
  </si>
  <si>
    <r>
      <rPr>
        <b/>
        <sz val="11"/>
        <color theme="1"/>
        <rFont val="Calibri"/>
        <family val="2"/>
        <scheme val="minor"/>
      </rPr>
      <t xml:space="preserve">Derivatives 
</t>
    </r>
    <r>
      <rPr>
        <sz val="11"/>
        <color theme="1"/>
        <rFont val="Calibri"/>
        <family val="2"/>
        <scheme val="minor"/>
      </rPr>
      <t xml:space="preserve">
(short)</t>
    </r>
  </si>
  <si>
    <r>
      <rPr>
        <b/>
        <sz val="11"/>
        <color theme="1"/>
        <rFont val="Calibri"/>
        <family val="2"/>
        <scheme val="minor"/>
      </rPr>
      <t xml:space="preserve">Commodities </t>
    </r>
    <r>
      <rPr>
        <sz val="11"/>
        <color theme="1"/>
        <rFont val="Calibri"/>
        <family val="2"/>
        <scheme val="minor"/>
      </rPr>
      <t xml:space="preserve">
(short)</t>
    </r>
  </si>
  <si>
    <r>
      <rPr>
        <b/>
        <sz val="11"/>
        <color theme="1"/>
        <rFont val="Calibri"/>
        <family val="2"/>
        <scheme val="minor"/>
      </rPr>
      <t>Crypto</t>
    </r>
    <r>
      <rPr>
        <sz val="11"/>
        <color theme="1"/>
        <rFont val="Calibri"/>
        <family val="2"/>
        <scheme val="minor"/>
      </rPr>
      <t xml:space="preserve">
(short)</t>
    </r>
  </si>
  <si>
    <r>
      <rPr>
        <b/>
        <sz val="11"/>
        <color theme="1"/>
        <rFont val="Calibri"/>
        <family val="2"/>
        <scheme val="minor"/>
      </rPr>
      <t xml:space="preserve">Other 
</t>
    </r>
    <r>
      <rPr>
        <sz val="11"/>
        <color theme="1"/>
        <rFont val="Calibri"/>
        <family val="2"/>
        <scheme val="minor"/>
      </rPr>
      <t xml:space="preserve">
(short, detail in next column)</t>
    </r>
  </si>
  <si>
    <r>
      <rPr>
        <b/>
        <sz val="11"/>
        <color theme="1"/>
        <rFont val="Calibri"/>
        <family val="2"/>
        <scheme val="minor"/>
      </rPr>
      <t xml:space="preserve">Equity </t>
    </r>
    <r>
      <rPr>
        <sz val="11"/>
        <color theme="1"/>
        <rFont val="Calibri"/>
        <family val="2"/>
        <scheme val="minor"/>
      </rPr>
      <t xml:space="preserve">
(long, delta-adjusted)</t>
    </r>
  </si>
  <si>
    <r>
      <rPr>
        <b/>
        <sz val="11"/>
        <color theme="1"/>
        <rFont val="Calibri"/>
        <family val="2"/>
        <scheme val="minor"/>
      </rPr>
      <t xml:space="preserve">Credit </t>
    </r>
    <r>
      <rPr>
        <sz val="11"/>
        <color theme="1"/>
        <rFont val="Calibri"/>
        <family val="2"/>
        <scheme val="minor"/>
      </rPr>
      <t xml:space="preserve">
(long)</t>
    </r>
  </si>
  <si>
    <r>
      <rPr>
        <b/>
        <sz val="11"/>
        <color theme="1"/>
        <rFont val="Calibri"/>
        <family val="2"/>
        <scheme val="minor"/>
      </rPr>
      <t xml:space="preserve">Commodity </t>
    </r>
    <r>
      <rPr>
        <sz val="11"/>
        <color theme="1"/>
        <rFont val="Calibri"/>
        <family val="2"/>
        <scheme val="minor"/>
      </rPr>
      <t xml:space="preserve">
(long)</t>
    </r>
  </si>
  <si>
    <r>
      <rPr>
        <b/>
        <sz val="11"/>
        <color theme="1"/>
        <rFont val="Calibri"/>
        <family val="2"/>
        <scheme val="minor"/>
      </rPr>
      <t xml:space="preserve">Foreign exchange </t>
    </r>
    <r>
      <rPr>
        <sz val="11"/>
        <color theme="1"/>
        <rFont val="Calibri"/>
        <family val="2"/>
        <scheme val="minor"/>
      </rPr>
      <t xml:space="preserve">
(long)</t>
    </r>
  </si>
  <si>
    <r>
      <rPr>
        <b/>
        <sz val="11"/>
        <color theme="1"/>
        <rFont val="Calibri"/>
        <family val="2"/>
        <scheme val="minor"/>
      </rPr>
      <t xml:space="preserve">Interest rate </t>
    </r>
    <r>
      <rPr>
        <sz val="11"/>
        <color theme="1"/>
        <rFont val="Calibri"/>
        <family val="2"/>
        <scheme val="minor"/>
      </rPr>
      <t xml:space="preserve">
(long)</t>
    </r>
  </si>
  <si>
    <r>
      <rPr>
        <b/>
        <sz val="11"/>
        <color theme="1"/>
        <rFont val="Calibri"/>
        <family val="2"/>
        <scheme val="minor"/>
      </rPr>
      <t xml:space="preserve">Crypto </t>
    </r>
    <r>
      <rPr>
        <sz val="11"/>
        <color theme="1"/>
        <rFont val="Calibri"/>
        <family val="2"/>
        <scheme val="minor"/>
      </rPr>
      <t xml:space="preserve">
(long)</t>
    </r>
  </si>
  <si>
    <r>
      <t xml:space="preserve">Equity 
</t>
    </r>
    <r>
      <rPr>
        <sz val="11"/>
        <color theme="1"/>
        <rFont val="Calibri"/>
        <family val="2"/>
        <scheme val="minor"/>
      </rPr>
      <t>(short, delta-adjusted)</t>
    </r>
  </si>
  <si>
    <r>
      <t xml:space="preserve">Credit 
</t>
    </r>
    <r>
      <rPr>
        <sz val="11"/>
        <color theme="1"/>
        <rFont val="Calibri"/>
        <family val="2"/>
        <scheme val="minor"/>
      </rPr>
      <t>(short)</t>
    </r>
  </si>
  <si>
    <r>
      <t xml:space="preserve">Commodity 
</t>
    </r>
    <r>
      <rPr>
        <sz val="11"/>
        <color theme="1"/>
        <rFont val="Calibri"/>
        <family val="2"/>
        <scheme val="minor"/>
      </rPr>
      <t>(short)</t>
    </r>
  </si>
  <si>
    <r>
      <t xml:space="preserve">Interest rate 
</t>
    </r>
    <r>
      <rPr>
        <sz val="11"/>
        <color theme="1"/>
        <rFont val="Calibri"/>
        <family val="2"/>
        <scheme val="minor"/>
      </rPr>
      <t>(short)</t>
    </r>
  </si>
  <si>
    <r>
      <rPr>
        <b/>
        <sz val="11"/>
        <color theme="1"/>
        <rFont val="Calibri"/>
        <family val="2"/>
        <scheme val="minor"/>
      </rPr>
      <t xml:space="preserve">Crypto </t>
    </r>
    <r>
      <rPr>
        <sz val="11"/>
        <color theme="1"/>
        <rFont val="Calibri"/>
        <family val="2"/>
        <scheme val="minor"/>
      </rPr>
      <t xml:space="preserve">
(short)</t>
    </r>
  </si>
  <si>
    <r>
      <t xml:space="preserve">Other 
</t>
    </r>
    <r>
      <rPr>
        <sz val="11"/>
        <color theme="1"/>
        <rFont val="Calibri"/>
        <family val="2"/>
        <scheme val="minor"/>
      </rPr>
      <t>(short, detail in next column)</t>
    </r>
  </si>
  <si>
    <r>
      <t xml:space="preserve">Traded on exchange
</t>
    </r>
    <r>
      <rPr>
        <sz val="11"/>
        <color theme="1"/>
        <rFont val="Calibri"/>
        <family val="2"/>
        <scheme val="minor"/>
      </rPr>
      <t>(Yes/No, any series)</t>
    </r>
  </si>
  <si>
    <r>
      <rPr>
        <b/>
        <sz val="11"/>
        <color theme="1"/>
        <rFont val="Calibri"/>
        <family val="2"/>
        <scheme val="minor"/>
      </rPr>
      <t>Redemption restriction methods description</t>
    </r>
    <r>
      <rPr>
        <sz val="11"/>
        <color theme="1"/>
        <rFont val="Calibri"/>
        <family val="2"/>
        <scheme val="minor"/>
      </rPr>
      <t xml:space="preserve"> 
(other or multiple)
</t>
    </r>
  </si>
  <si>
    <r>
      <rPr>
        <b/>
        <sz val="11"/>
        <color theme="1"/>
        <rFont val="Calibri"/>
        <family val="2"/>
        <scheme val="minor"/>
      </rPr>
      <t xml:space="preserve">Reporting Currency
</t>
    </r>
    <r>
      <rPr>
        <sz val="11"/>
        <color theme="1"/>
        <rFont val="Calibri"/>
        <family val="2"/>
        <scheme val="minor"/>
      </rPr>
      <t xml:space="preserve">
(CAD or USD, drop-down menu</t>
    </r>
  </si>
  <si>
    <r>
      <rPr>
        <b/>
        <sz val="11"/>
        <color theme="1"/>
        <rFont val="Calibri"/>
        <family val="2"/>
        <scheme val="minor"/>
      </rPr>
      <t xml:space="preserve">Strategy other description 
</t>
    </r>
    <r>
      <rPr>
        <sz val="11"/>
        <color theme="1"/>
        <rFont val="Calibri"/>
        <family val="2"/>
        <scheme val="minor"/>
      </rPr>
      <t xml:space="preserve">
(Other selected in previous column)</t>
    </r>
  </si>
  <si>
    <t>Money Market</t>
  </si>
  <si>
    <t>Scholarship plan</t>
  </si>
  <si>
    <t>Labour-sponsored fund</t>
  </si>
  <si>
    <t>Changed fields</t>
  </si>
  <si>
    <t>termination.date</t>
  </si>
  <si>
    <t>Termination reason</t>
  </si>
  <si>
    <t>termination.reason</t>
  </si>
  <si>
    <t>Closed</t>
  </si>
  <si>
    <t>fund.transfer</t>
  </si>
  <si>
    <t>Merged with another fund</t>
  </si>
  <si>
    <t>Risk rating</t>
  </si>
  <si>
    <t>risk.rating</t>
  </si>
  <si>
    <t>Returns &amp; MERs</t>
  </si>
  <si>
    <t>performance.returns.pct</t>
  </si>
  <si>
    <t>mer.pct</t>
  </si>
  <si>
    <t>Risk Rating</t>
  </si>
  <si>
    <t>Descriptive fields comment</t>
  </si>
  <si>
    <t>descriptive.comment</t>
  </si>
  <si>
    <t>Fund transfer or merger</t>
  </si>
  <si>
    <t>Termination date (YYYY-MM-DD)</t>
  </si>
  <si>
    <t>YYYY-MM-DD</t>
  </si>
  <si>
    <t>Date that fund was closed, tranferred to another IFM or merged with another fund</t>
  </si>
  <si>
    <t>Explain whether the fund was closed, tranferred to another IFM or merged with another fund</t>
  </si>
  <si>
    <t>If the fund was transferred or merged, please explain which IFM it was transferred to (fund manager name or NRD) or which fund it was merged with (fund name and fund code).</t>
  </si>
  <si>
    <t>High</t>
  </si>
  <si>
    <t>Medium to High</t>
  </si>
  <si>
    <t>Medium</t>
  </si>
  <si>
    <t>Low to Medium</t>
  </si>
  <si>
    <t>Low</t>
  </si>
  <si>
    <t>Transferred to another IFM</t>
  </si>
  <si>
    <t>percent</t>
  </si>
  <si>
    <t>0%-20%</t>
  </si>
  <si>
    <t>Merged with Mo Beta fund (mbf110)</t>
  </si>
  <si>
    <t xml:space="preserve">Mandatory for funds that are more than 1 year old (nav_1.year.amt &gt; 0)
Must be between 0-20% </t>
  </si>
  <si>
    <t>Negative MERs, because returns were generated from securities lending</t>
  </si>
  <si>
    <t>Risk Rating Test</t>
  </si>
  <si>
    <t>Fund type is Mutual fund or ETF
(Yes = 1)</t>
  </si>
  <si>
    <t>Empty Cells
(must equal 0 if fund type is mutual fund or ETF)</t>
  </si>
  <si>
    <t>Test
(either Empty Cells or Fund type must equal 0)</t>
  </si>
  <si>
    <t>Termination date reported</t>
  </si>
  <si>
    <t>Termination reason reported</t>
  </si>
  <si>
    <t>Test
(if termation date is 1, termination reason must equal 0)</t>
  </si>
  <si>
    <t>Fund merger/transfer</t>
  </si>
  <si>
    <t>Test
(either termination reason or fund merger or transfer must equal 0)</t>
  </si>
  <si>
    <t>Fund termination reason test</t>
  </si>
  <si>
    <t>Fund transfer or merger test</t>
  </si>
  <si>
    <t>Net Performance Returns test</t>
  </si>
  <si>
    <t>MERs test</t>
  </si>
  <si>
    <t>MERs comment</t>
  </si>
  <si>
    <t>mer.comment</t>
  </si>
  <si>
    <t>returns.comment</t>
  </si>
  <si>
    <t>Returns comment</t>
  </si>
  <si>
    <r>
      <t xml:space="preserve">Mandatory if </t>
    </r>
    <r>
      <rPr>
        <b/>
        <sz val="11"/>
        <color theme="1"/>
        <rFont val="Calibri"/>
        <family val="2"/>
        <scheme val="minor"/>
      </rPr>
      <t xml:space="preserve">net performance returns </t>
    </r>
    <r>
      <rPr>
        <sz val="11"/>
        <color theme="1"/>
        <rFont val="Calibri"/>
        <family val="2"/>
        <scheme val="minor"/>
      </rPr>
      <t>fail validation</t>
    </r>
  </si>
  <si>
    <r>
      <t xml:space="preserve">Mandatory if </t>
    </r>
    <r>
      <rPr>
        <b/>
        <sz val="11"/>
        <color theme="1"/>
        <rFont val="Calibri"/>
        <family val="2"/>
        <scheme val="minor"/>
      </rPr>
      <t xml:space="preserve">management expense ratio </t>
    </r>
    <r>
      <rPr>
        <sz val="11"/>
        <color theme="1"/>
        <rFont val="Calibri"/>
        <family val="2"/>
        <scheme val="minor"/>
      </rPr>
      <t>fails validation</t>
    </r>
  </si>
  <si>
    <t>Explain net performance returns response, caveats or question limitations.</t>
  </si>
  <si>
    <t>Prior year net assets are zero</t>
  </si>
  <si>
    <t>Reported returns</t>
  </si>
  <si>
    <t>Terminated fund test
(up to Inception and Termination section)</t>
  </si>
  <si>
    <t>Fund Inception to Termination</t>
  </si>
  <si>
    <r>
      <rPr>
        <b/>
        <sz val="11"/>
        <rFont val="Calibri"/>
        <family val="2"/>
        <scheme val="minor"/>
      </rPr>
      <t>Funds</t>
    </r>
    <r>
      <rPr>
        <sz val="11"/>
        <rFont val="Calibri"/>
        <family val="2"/>
        <scheme val="minor"/>
      </rPr>
      <t xml:space="preserve"> should pass every validation test, other than those that are not relevant. For example, </t>
    </r>
    <r>
      <rPr>
        <b/>
        <sz val="11"/>
        <rFont val="Calibri"/>
        <family val="2"/>
        <scheme val="minor"/>
      </rPr>
      <t>Ownership type</t>
    </r>
    <r>
      <rPr>
        <sz val="11"/>
        <rFont val="Calibri"/>
        <family val="2"/>
        <scheme val="minor"/>
      </rPr>
      <t xml:space="preserve"> does</t>
    </r>
    <r>
      <rPr>
        <b/>
        <sz val="11"/>
        <rFont val="Calibri"/>
        <family val="2"/>
        <scheme val="minor"/>
      </rPr>
      <t xml:space="preserve"> not</t>
    </r>
    <r>
      <rPr>
        <sz val="11"/>
        <rFont val="Calibri"/>
        <family val="2"/>
        <scheme val="minor"/>
      </rPr>
      <t xml:space="preserve"> have to be completed for ETFs, closed-end funds and split share corps. The first column, Validation, will say </t>
    </r>
    <r>
      <rPr>
        <b/>
        <sz val="11"/>
        <color rgb="FF00B050"/>
        <rFont val="Calibri"/>
        <family val="2"/>
        <scheme val="minor"/>
      </rPr>
      <t>Pass</t>
    </r>
    <r>
      <rPr>
        <sz val="11"/>
        <rFont val="Calibri"/>
        <family val="2"/>
        <scheme val="minor"/>
      </rPr>
      <t xml:space="preserve">, when every validation test is passed. Sections turn </t>
    </r>
    <r>
      <rPr>
        <b/>
        <sz val="11"/>
        <color theme="9"/>
        <rFont val="Calibri"/>
        <family val="2"/>
        <scheme val="minor"/>
      </rPr>
      <t>green</t>
    </r>
    <r>
      <rPr>
        <sz val="11"/>
        <rFont val="Calibri"/>
        <family val="2"/>
        <scheme val="minor"/>
      </rPr>
      <t xml:space="preserve"> when they pass validation or remain </t>
    </r>
    <r>
      <rPr>
        <b/>
        <sz val="11"/>
        <color theme="5" tint="-0.249977111117893"/>
        <rFont val="Calibri"/>
        <family val="2"/>
        <scheme val="minor"/>
      </rPr>
      <t>orange</t>
    </r>
    <r>
      <rPr>
        <sz val="11"/>
        <color theme="5" tint="-0.249977111117893"/>
        <rFont val="Calibri"/>
        <family val="2"/>
        <scheme val="minor"/>
      </rPr>
      <t xml:space="preserve"> </t>
    </r>
    <r>
      <rPr>
        <sz val="11"/>
        <rFont val="Calibri"/>
        <family val="2"/>
        <scheme val="minor"/>
      </rPr>
      <t xml:space="preserve">when they have failed. For </t>
    </r>
    <r>
      <rPr>
        <b/>
        <sz val="11"/>
        <rFont val="Calibri"/>
        <family val="2"/>
        <scheme val="minor"/>
      </rPr>
      <t xml:space="preserve">terminated funds, </t>
    </r>
    <r>
      <rPr>
        <sz val="11"/>
        <rFont val="Calibri"/>
        <family val="2"/>
        <scheme val="minor"/>
      </rPr>
      <t>all sections should be completed up to Fund Inception to Termination.</t>
    </r>
  </si>
  <si>
    <r>
      <t xml:space="preserve">Please fill in the </t>
    </r>
    <r>
      <rPr>
        <b/>
        <sz val="11"/>
        <color theme="1"/>
        <rFont val="Calibri"/>
        <family val="2"/>
        <scheme val="minor"/>
      </rPr>
      <t xml:space="preserve">Survey tab </t>
    </r>
    <r>
      <rPr>
        <sz val="11"/>
        <color theme="1"/>
        <rFont val="Calibri"/>
        <family val="2"/>
        <scheme val="minor"/>
      </rPr>
      <t>for all investment funds, including those that were terminated over the past year</t>
    </r>
    <r>
      <rPr>
        <b/>
        <sz val="11"/>
        <color theme="1"/>
        <rFont val="Calibri"/>
        <family val="2"/>
        <scheme val="minor"/>
      </rPr>
      <t xml:space="preserve">. </t>
    </r>
    <r>
      <rPr>
        <sz val="11"/>
        <color theme="1"/>
        <rFont val="Calibri"/>
        <family val="2"/>
        <scheme val="minor"/>
      </rPr>
      <t>Investment funds include mutual funds, exchange-traded funds, closed-end funds, money market funds, hedge funds, pooled funds, flow-through LPs, labour-sponsored funds, scholarship plans.</t>
    </r>
  </si>
  <si>
    <t xml:space="preserve">Net assets 
</t>
  </si>
  <si>
    <t>Test 
(either ratio or difference equals 0)</t>
  </si>
  <si>
    <r>
      <t xml:space="preserve">Fund Inception to Termination
</t>
    </r>
    <r>
      <rPr>
        <sz val="12"/>
        <color theme="1"/>
        <rFont val="Calibri"/>
        <family val="2"/>
        <scheme val="minor"/>
      </rPr>
      <t>(last section for terminated funds)</t>
    </r>
  </si>
  <si>
    <t>Net assets  from prior year are 0
(than flag is 0)</t>
  </si>
  <si>
    <t>MERs are between 0% and 20%
(than flag is 0)</t>
  </si>
  <si>
    <t>MER comment provided 
(than flag is 0)</t>
  </si>
  <si>
    <t>Test
(either prior year net assets, returns match equals 0 or returns comment equal 0)</t>
  </si>
  <si>
    <t>Test
(MER must be populated equal 0 and one other column is 0)</t>
  </si>
  <si>
    <t>Row Number in Survey tab</t>
  </si>
  <si>
    <t xml:space="preserve">Individuals include fund manager staff &amp; management. Family office holdings and personal holdings corporations should also be considered individual owners. </t>
  </si>
  <si>
    <t>Test
(Reporting Currency equals CAD or USD)</t>
  </si>
  <si>
    <t>Currency test</t>
  </si>
  <si>
    <r>
      <t xml:space="preserve">With the removal of a reporting threshold, funds will be reported from </t>
    </r>
    <r>
      <rPr>
        <b/>
        <sz val="11"/>
        <color rgb="FF000000"/>
        <rFont val="Calibri"/>
        <family val="2"/>
        <scheme val="minor"/>
      </rPr>
      <t>inception</t>
    </r>
    <r>
      <rPr>
        <sz val="11"/>
        <color rgb="FF000000"/>
        <rFont val="Calibri"/>
        <family val="2"/>
        <scheme val="minor"/>
      </rPr>
      <t xml:space="preserve"> to </t>
    </r>
    <r>
      <rPr>
        <b/>
        <sz val="11"/>
        <color rgb="FF000000"/>
        <rFont val="Calibri"/>
        <family val="2"/>
        <scheme val="minor"/>
      </rPr>
      <t>termination</t>
    </r>
    <r>
      <rPr>
        <sz val="11"/>
        <color rgb="FF000000"/>
        <rFont val="Calibri"/>
        <family val="2"/>
        <scheme val="minor"/>
      </rPr>
      <t xml:space="preserve"> (cradle to the grave). Once a fund is reported, it will be reported every year until </t>
    </r>
    <r>
      <rPr>
        <b/>
        <sz val="11"/>
        <color rgb="FF000000"/>
        <rFont val="Calibri"/>
        <family val="2"/>
        <scheme val="minor"/>
      </rPr>
      <t>termination</t>
    </r>
    <r>
      <rPr>
        <sz val="11"/>
        <color rgb="FF000000"/>
        <rFont val="Calibri"/>
        <family val="2"/>
        <scheme val="minor"/>
      </rPr>
      <t>.</t>
    </r>
  </si>
  <si>
    <r>
      <t xml:space="preserve">Mandatory for funds that were merged or sold (see </t>
    </r>
    <r>
      <rPr>
        <b/>
        <sz val="11"/>
        <color theme="1"/>
        <rFont val="Calibri"/>
        <family val="2"/>
        <scheme val="minor"/>
      </rPr>
      <t>Termination reason</t>
    </r>
    <r>
      <rPr>
        <sz val="11"/>
        <color theme="1"/>
        <rFont val="Calibri"/>
        <family val="2"/>
        <scheme val="minor"/>
      </rPr>
      <t>)</t>
    </r>
  </si>
  <si>
    <t>Sedar+ profile number</t>
  </si>
  <si>
    <t>SEDAR+ number</t>
  </si>
  <si>
    <t>Sedar+ profile number for the fund. This 9 digit number that can be found on the SEDAR+ profile page.
SEDAR+ profile numbers are mandatory for Prospectus funds. For funds with multiple SEDAR+ profile numbers, please comma separate each number: 012345678, 012345679</t>
  </si>
  <si>
    <t>CUSIP Test
(number of characters plus 2 must be a multiple of 11, ie. 1 cusip  = 9, 
2 cusips = 20, 
3 cusips = 31)</t>
  </si>
  <si>
    <t>Mandatory descriptive field, must equal CAD or USD</t>
  </si>
  <si>
    <t>Performance fee/allocation (last year)</t>
  </si>
  <si>
    <t>flows.performance.fee.amt</t>
  </si>
  <si>
    <t>Please provide at the fund level, consolidate all series.</t>
  </si>
  <si>
    <t>Termination date test (net assets must exceed $0 or termination date must be reported and net assets equal 0</t>
  </si>
  <si>
    <t xml:space="preserve">Test
</t>
  </si>
  <si>
    <t>Fund Termination</t>
  </si>
  <si>
    <t>Net assets
(is blank or greater than zero equals 1)</t>
  </si>
  <si>
    <t>Mandatory for funds with a termination date, drop-down menu</t>
  </si>
  <si>
    <t>Mandatory for terminated funds with net assets equal to $0 or blank. Cannot provide termination date if net assets are greater than or less than $0.</t>
  </si>
  <si>
    <t>In future surveys (IFS 2025 and thereafter), funds do not have to reported if a valid termination date was provided in a prior Investment Fund Survey.</t>
  </si>
  <si>
    <r>
      <t xml:space="preserve">Firms should either report a </t>
    </r>
    <r>
      <rPr>
        <b/>
        <sz val="11"/>
        <color theme="1"/>
        <rFont val="Calibri"/>
        <family val="2"/>
        <scheme val="minor"/>
      </rPr>
      <t>non-zero</t>
    </r>
    <r>
      <rPr>
        <sz val="11"/>
        <color theme="1"/>
        <rFont val="Calibri"/>
        <family val="2"/>
        <scheme val="minor"/>
      </rPr>
      <t xml:space="preserve"> </t>
    </r>
    <r>
      <rPr>
        <b/>
        <sz val="11"/>
        <color theme="1"/>
        <rFont val="Calibri"/>
        <family val="2"/>
        <scheme val="minor"/>
      </rPr>
      <t xml:space="preserve">net asset value for operating funds as of December 31 </t>
    </r>
    <r>
      <rPr>
        <sz val="11"/>
        <color theme="1"/>
        <rFont val="Calibri"/>
        <family val="2"/>
        <scheme val="minor"/>
      </rPr>
      <t xml:space="preserve">or a </t>
    </r>
    <r>
      <rPr>
        <b/>
        <sz val="11"/>
        <color theme="1"/>
        <rFont val="Calibri"/>
        <family val="2"/>
        <scheme val="minor"/>
      </rPr>
      <t>fund termination date</t>
    </r>
    <r>
      <rPr>
        <sz val="11"/>
        <color theme="1"/>
        <rFont val="Calibri"/>
        <family val="2"/>
        <scheme val="minor"/>
      </rPr>
      <t xml:space="preserve"> for funds that have been closed, merged or sold in the most recently completed calendar year.</t>
    </r>
  </si>
  <si>
    <t>Mandatory for prospectus-qualified mutual funds, money market funds and ETFs, drop-down menu</t>
  </si>
  <si>
    <t>Returns match
(reported returns are +/-20 percentage points from estimated returns)</t>
  </si>
  <si>
    <t>disclosure.desc</t>
  </si>
  <si>
    <t>Long - Asset Class 
(reporting currency CAD or USD, short market/fair values)</t>
  </si>
  <si>
    <t>Management expense ratio
(series with the highest MER)</t>
  </si>
  <si>
    <t>Explain management expense ratio response, caveats or question limitations. Please indicate if MER is reported with a different year-end than December 31 of the previous year.</t>
  </si>
  <si>
    <t>Firms are expected to continue reporting on all their previously reported funds including closed, merged or sold funds, until a valid termination date has been reported.</t>
  </si>
  <si>
    <t>All active funds that were reported in the prior Investment Fund Survey must be reported in this Investment Fund Survey.</t>
  </si>
  <si>
    <t>Going forward, we are seeking inception-to-termination reporting for each fund.</t>
  </si>
  <si>
    <t>Number of characters in Sedar+ Profile Number
(for prospectus funds, the number of characters plus 2 must be a multiple of 11, ie. 1 sedar profile  = 9, 2 cusips = 20, 
3 cusips = 31, etc)</t>
  </si>
  <si>
    <r>
      <t xml:space="preserve">Fund data for terminated funds must be reported up to the </t>
    </r>
    <r>
      <rPr>
        <b/>
        <sz val="11"/>
        <color theme="1"/>
        <rFont val="Calibri"/>
        <family val="2"/>
        <scheme val="minor"/>
      </rPr>
      <t>Fund Inception to Termination</t>
    </r>
    <r>
      <rPr>
        <sz val="11"/>
        <color theme="1"/>
        <rFont val="Calibri"/>
        <family val="2"/>
        <scheme val="minor"/>
      </rPr>
      <t xml:space="preserve"> section.</t>
    </r>
  </si>
  <si>
    <t>Information available in fund facts and ETF facts. For funds that have multiple series with two or more risk ratings, please calculate the NAV-weighted average and report at the fund level</t>
  </si>
  <si>
    <t>Include performance fee/allocation. Report for series with the highest MER excluding series with a deferred sales charge (DSC). Report in percentage point terms to two decimal places (ie 1.15%). For funds with at least 1 calendar year in operation.</t>
  </si>
  <si>
    <t>2025 Target Date Portfolio</t>
  </si>
  <si>
    <t>2030 Target Date Portfolio</t>
  </si>
  <si>
    <t>2035 Target Date Portfolio</t>
  </si>
  <si>
    <t>2035+ Target Date Portfolio</t>
  </si>
  <si>
    <t>Alternative Credit Focused</t>
  </si>
  <si>
    <t>Alternative Equity Focused</t>
  </si>
  <si>
    <t>Alternative Market Neutral</t>
  </si>
  <si>
    <t>Alternative Multi-Strategy</t>
  </si>
  <si>
    <t>Alternative Other</t>
  </si>
  <si>
    <t>Alternative Private Debt</t>
  </si>
  <si>
    <t>Alternative Private Equity</t>
  </si>
  <si>
    <t>Asia Pacific Equity</t>
  </si>
  <si>
    <t>Asia Pacific ex-Japan Equity</t>
  </si>
  <si>
    <t>Canadian Corporate Fixed Income</t>
  </si>
  <si>
    <t>Canadian Dividend &amp; Income Equity</t>
  </si>
  <si>
    <t>Canadian Equity</t>
  </si>
  <si>
    <t>Canadian Equity Balanced</t>
  </si>
  <si>
    <t>Canadian Fixed Income</t>
  </si>
  <si>
    <t>Canadian Fixed Income Balanced</t>
  </si>
  <si>
    <t>Canadian Focused Equity</t>
  </si>
  <si>
    <t>Canadian Focused Small/Mid Cap Equity</t>
  </si>
  <si>
    <t>Canadian Inflation Protected Fixed Income</t>
  </si>
  <si>
    <t>Canadian Long Term Fixed Income</t>
  </si>
  <si>
    <t>Canadian Money Market</t>
  </si>
  <si>
    <t>Canadian Neutral Balanced</t>
  </si>
  <si>
    <t>Canadian Short Term Fixed Income</t>
  </si>
  <si>
    <t>Canadian Small/Mid Cap Equity</t>
  </si>
  <si>
    <t>Emerging Markets Equity</t>
  </si>
  <si>
    <t>Emerging Markets Fixed Income</t>
  </si>
  <si>
    <t>Energy Equity</t>
  </si>
  <si>
    <t>European Equity</t>
  </si>
  <si>
    <t>Financial Services Equity</t>
  </si>
  <si>
    <t>Floating Rate Loan</t>
  </si>
  <si>
    <t>Geographic Equity</t>
  </si>
  <si>
    <t>Global Corporate Fixed Income</t>
  </si>
  <si>
    <t>Global Dividend &amp; Income Equity</t>
  </si>
  <si>
    <t>Global Equity</t>
  </si>
  <si>
    <t>Global Equity Balanced</t>
  </si>
  <si>
    <t>Global Fixed Income</t>
  </si>
  <si>
    <t>Global Fixed Income Balanced</t>
  </si>
  <si>
    <t>Global Infrastructure Equity</t>
  </si>
  <si>
    <t>Global Neutral Balanced</t>
  </si>
  <si>
    <t>Global Small/Mid Cap Equity</t>
  </si>
  <si>
    <t>Greater China Equity</t>
  </si>
  <si>
    <t>High Yield Fixed Income</t>
  </si>
  <si>
    <t>International Equity</t>
  </si>
  <si>
    <t>Miscellaneous - Income and Real Property</t>
  </si>
  <si>
    <t>Miscellaneous - Other</t>
  </si>
  <si>
    <t>Multi-Sector Fixed Income</t>
  </si>
  <si>
    <t>Natural Resources Equity</t>
  </si>
  <si>
    <t>North American Equity</t>
  </si>
  <si>
    <t>Passive Inverse/Leveraged</t>
  </si>
  <si>
    <t>Precious Metals Equity</t>
  </si>
  <si>
    <t>Preferred Share Fixed Income</t>
  </si>
  <si>
    <t>Real Estate Equity</t>
  </si>
  <si>
    <t>Retail Venture Capital</t>
  </si>
  <si>
    <t>Sector Equity</t>
  </si>
  <si>
    <t>Short Term Target Date Portfolio</t>
  </si>
  <si>
    <t>Tactical Balanced</t>
  </si>
  <si>
    <t>U.S. Dividend &amp; Income Equity</t>
  </si>
  <si>
    <t>U.S. Equity</t>
  </si>
  <si>
    <t>U.S. Money Market</t>
  </si>
  <si>
    <t>U.S. Small/Mid Cap Equity</t>
  </si>
  <si>
    <t>CIFSC</t>
  </si>
  <si>
    <t>CIFSC category</t>
  </si>
  <si>
    <t>cifsc.category</t>
  </si>
  <si>
    <t>Not applicable</t>
  </si>
  <si>
    <t>CIFSC categories are avaiable on the CIFSC website (https://www.cifsc.org/fund-category-definition/ ), if no category exists select "Not applicable"</t>
  </si>
  <si>
    <t>CIFSC Category</t>
  </si>
  <si>
    <t>CIFSC categories are avaiable on the CIFSC website (https://www.cifsc.org/fund-category-definition/ ), if no category exists select "Not applicable".</t>
  </si>
  <si>
    <t>mutual.fund.series.pct</t>
  </si>
  <si>
    <t>etf.series.pct</t>
  </si>
  <si>
    <t>Mutual fund series</t>
  </si>
  <si>
    <t>ETF series</t>
  </si>
  <si>
    <r>
      <t xml:space="preserve">ETF Share
</t>
    </r>
    <r>
      <rPr>
        <sz val="12"/>
        <color theme="1"/>
        <rFont val="Calibri"/>
        <family val="2"/>
        <scheme val="minor"/>
      </rPr>
      <t>(% of net assets, sum to 100)</t>
    </r>
  </si>
  <si>
    <t>ETF Share</t>
  </si>
  <si>
    <t xml:space="preserve">Mandatory Sum section to 100, % of net assets </t>
  </si>
  <si>
    <t>Mandatory for ETFs and mutual funds with an ETF series</t>
  </si>
  <si>
    <t>Share of assets invested in an ETF series. Equal 100% for ETFs with no mutual fund series.</t>
  </si>
  <si>
    <t>Share of assets invested in mutual fund series. Equals 0% for ETFs with no mutual fund series.</t>
  </si>
  <si>
    <t>0-100%</t>
  </si>
  <si>
    <t>Fund LEI</t>
  </si>
  <si>
    <t>Designated broker</t>
  </si>
  <si>
    <t>Authorized Participants</t>
  </si>
  <si>
    <t>Canadian or foreign financial institution with which a prime broker agreement has been signed.</t>
  </si>
  <si>
    <t>549300QJJX6CVVUXLE15</t>
  </si>
  <si>
    <t>BSGEFEIOM18Y80CKCV46</t>
  </si>
  <si>
    <t>BSGEFEIOM18Y80CKCV46, 2IGI19DL77OX0HC3ZE78</t>
  </si>
  <si>
    <t>Authorized participants</t>
  </si>
  <si>
    <t>Prime broker</t>
  </si>
  <si>
    <t>Fund type</t>
  </si>
  <si>
    <t>"Other, illiquid" funds now called "Private Asset" funds</t>
  </si>
  <si>
    <t>Private asset</t>
  </si>
  <si>
    <r>
      <rPr>
        <b/>
        <sz val="11"/>
        <color theme="1"/>
        <rFont val="Calibri"/>
        <family val="2"/>
        <scheme val="minor"/>
      </rPr>
      <t>Fund class</t>
    </r>
    <r>
      <rPr>
        <sz val="11"/>
        <color theme="1"/>
        <rFont val="Calibri"/>
        <family val="2"/>
        <scheme val="minor"/>
      </rPr>
      <t xml:space="preserve"> is Prospectus </t>
    </r>
    <r>
      <rPr>
        <b/>
        <sz val="11"/>
        <color theme="1"/>
        <rFont val="Calibri"/>
        <family val="2"/>
        <scheme val="minor"/>
      </rPr>
      <t xml:space="preserve">or </t>
    </r>
    <r>
      <rPr>
        <sz val="11"/>
        <color theme="1"/>
        <rFont val="Calibri"/>
        <family val="2"/>
        <scheme val="minor"/>
      </rPr>
      <t xml:space="preserve">
</t>
    </r>
    <r>
      <rPr>
        <b/>
        <sz val="11"/>
        <color theme="1"/>
        <rFont val="Calibri"/>
        <family val="2"/>
        <scheme val="minor"/>
      </rPr>
      <t>Fund type</t>
    </r>
    <r>
      <rPr>
        <sz val="11"/>
        <color theme="1"/>
        <rFont val="Calibri"/>
        <family val="2"/>
        <scheme val="minor"/>
      </rPr>
      <t xml:space="preserve"> is "Alternative strategy or hedge" or "Private assetr"
(True/False)</t>
    </r>
  </si>
  <si>
    <t>Prime Broker</t>
  </si>
  <si>
    <t>IFM LEI 
Equals "No"</t>
  </si>
  <si>
    <t>Prime broker LEI
Equals "No"</t>
  </si>
  <si>
    <t>Test
(20 character long LEI or "No")</t>
  </si>
  <si>
    <t>Mandatory field, now must provide a 20-character LEI instead of a name, multiple LEIs comma separated</t>
  </si>
  <si>
    <t>Now must provide a 20-character LEI rather than a name</t>
  </si>
  <si>
    <t>Now must provide a 20-character LEI rather than a name, multiple LEIs comma separated</t>
  </si>
  <si>
    <t>NAV calculation frequency</t>
  </si>
  <si>
    <t>fund.access.nav.frequency</t>
  </si>
  <si>
    <t>Daily</t>
  </si>
  <si>
    <t>Weekly</t>
  </si>
  <si>
    <t>Monthly</t>
  </si>
  <si>
    <t>Quarterly</t>
  </si>
  <si>
    <t>Semi-annual</t>
  </si>
  <si>
    <t>Yearly</t>
  </si>
  <si>
    <t>Less than yearly</t>
  </si>
  <si>
    <t>At closure</t>
  </si>
  <si>
    <t>The frequency at which NAV is struck. For example, a mutual fund calculates NAV on a "Daily" basis.</t>
  </si>
  <si>
    <t>Net assets estimated based off income, flows and prior year total net assets
(Income and Other net flows can be can be + or -)</t>
  </si>
  <si>
    <t>Net income</t>
  </si>
  <si>
    <t>Estimated denominator</t>
  </si>
  <si>
    <t>flows.interest.dividends.amt</t>
  </si>
  <si>
    <t>flows.fees.taxes.amt</t>
  </si>
  <si>
    <t>flows.interest.expenses.amt</t>
  </si>
  <si>
    <t>Mandadory field, drop-down menu</t>
  </si>
  <si>
    <t>Fees, non-interest expenses &amp; taxes 
(last year)</t>
  </si>
  <si>
    <t>Income (last year, dividend and interest income received)</t>
  </si>
  <si>
    <t>Same as above</t>
  </si>
  <si>
    <r>
      <t xml:space="preserve">Receivables, amounts received from broker, accruals, margin, collateral and pre-paid expenses. </t>
    </r>
    <r>
      <rPr>
        <b/>
        <sz val="11"/>
        <color rgb="FF000000"/>
        <rFont val="Calibri"/>
        <family val="2"/>
        <scheme val="minor"/>
      </rPr>
      <t>Do not net payables</t>
    </r>
    <r>
      <rPr>
        <sz val="11"/>
        <color rgb="FF000000"/>
        <rFont val="Calibri"/>
        <family val="2"/>
        <scheme val="minor"/>
      </rPr>
      <t>.</t>
    </r>
  </si>
  <si>
    <r>
      <t xml:space="preserve">Payables, amounts due to broker, accrued liabilities, margin and collateral. </t>
    </r>
    <r>
      <rPr>
        <b/>
        <sz val="11"/>
        <color theme="1"/>
        <rFont val="Calibri"/>
        <family val="2"/>
        <scheme val="minor"/>
      </rPr>
      <t>Do not net receivables.</t>
    </r>
  </si>
  <si>
    <t>Estimated returns
(Total income  - Fees, non-interest expenses &amp; taxes -  Interest expenses - Performance fee) / Net assets (end of last year)</t>
  </si>
  <si>
    <r>
      <t xml:space="preserve">NAV calculation frequency
</t>
    </r>
    <r>
      <rPr>
        <sz val="11"/>
        <color theme="1"/>
        <rFont val="Calibri"/>
        <family val="2"/>
        <scheme val="minor"/>
      </rPr>
      <t>(drop-down menu)</t>
    </r>
  </si>
  <si>
    <t>Strategy</t>
  </si>
  <si>
    <t>New drop-down options for split share corps</t>
  </si>
  <si>
    <r>
      <t xml:space="preserve">Fund type description 
</t>
    </r>
    <r>
      <rPr>
        <sz val="11"/>
        <color theme="1"/>
        <rFont val="Calibri"/>
        <family val="2"/>
        <scheme val="minor"/>
      </rPr>
      <t xml:space="preserve">
(other or multiple fund types,  previous column)</t>
    </r>
  </si>
  <si>
    <r>
      <t xml:space="preserve">Distributions made to the IFM or a subset of unitholders based on past performance and potentially subject to a hurdle rate or high-water mark. Standard non-performance management fees paid to the IFM should be reported in </t>
    </r>
    <r>
      <rPr>
        <b/>
        <sz val="11"/>
        <color theme="1"/>
        <rFont val="Calibri"/>
        <family val="2"/>
        <scheme val="minor"/>
      </rPr>
      <t>Fees, non-interest expenses &amp; taxes</t>
    </r>
    <r>
      <rPr>
        <sz val="11"/>
        <color theme="1"/>
        <rFont val="Calibri"/>
        <family val="2"/>
        <scheme val="minor"/>
      </rPr>
      <t>.</t>
    </r>
  </si>
  <si>
    <t>Receivables, long</t>
  </si>
  <si>
    <t>Payables, short</t>
  </si>
  <si>
    <t>Asset Class</t>
  </si>
  <si>
    <t>Do not net payables</t>
  </si>
  <si>
    <t>Do not net receivables</t>
  </si>
  <si>
    <t>Property and real estate, excluding REITs that are considered equity</t>
  </si>
  <si>
    <t>Include all publicly traded equity securities including preferred shares and REITs,  do not include synthetic exposure through derivatives</t>
  </si>
  <si>
    <t>Real estate, short</t>
  </si>
  <si>
    <t>Real estate, long</t>
  </si>
  <si>
    <t>Listed REITs should be considered Listed Equity, not real estate</t>
  </si>
  <si>
    <t>flows.unrealized.gain.amt</t>
  </si>
  <si>
    <t>flows.realized.gain.amt</t>
  </si>
  <si>
    <r>
      <t xml:space="preserve">Net Assets, Income &amp; Flows 
</t>
    </r>
    <r>
      <rPr>
        <sz val="11"/>
        <color theme="1"/>
        <rFont val="Calibri"/>
        <family val="2"/>
        <scheme val="minor"/>
      </rPr>
      <t xml:space="preserve">(reporting currency CAD or USD, validation: Net assets = Net assets (previous) + Unrealized gain (loss) + Realized gain (loss) + Income - Fees - Interest Expenses + Sales - Redemptions + Reinvested distributions - Unitholder distributions - Performance allocation + Other net flows (+/-)
</t>
    </r>
  </si>
  <si>
    <t>Unrealized gain (loss) 
(last year, + or - capital gains or loss &amp; FX changes)</t>
  </si>
  <si>
    <t>Realized gain (loss) 
(last year, + or - capital gains or loss &amp; FX changes)</t>
  </si>
  <si>
    <t>Net Assets (year end) = Net assets (prior year end) + Unrealized gain (loss) + Realized gain (loss) + Income - Fees - Interest expenses + Gross sales - Redemptions + Reinvested Distributions  - Unitholder Distributions  - Performance fee/allocation + Other net flows (+/-)</t>
  </si>
  <si>
    <t xml:space="preserve">Net performance returns
(reported on a net of fees basis, including performance fees, for series with the highest MER) </t>
  </si>
  <si>
    <r>
      <t xml:space="preserve">Net of fees and performance allocations at the unit or share level, for series with the highest MER. Report in percentage point terms to two decimal places (ie 1.15%). For funds with at least 1 calendar year in operation.
Net performance returns should represent standard performance data as described under sections </t>
    </r>
    <r>
      <rPr>
        <b/>
        <sz val="11"/>
        <color theme="1"/>
        <rFont val="Calibri"/>
        <family val="2"/>
        <scheme val="minor"/>
      </rPr>
      <t>15.10(2), 15.10(3) and 15.10(4) of NI 81-10</t>
    </r>
    <r>
      <rPr>
        <sz val="11"/>
        <color theme="1"/>
        <rFont val="Calibri"/>
        <family val="2"/>
        <scheme val="minor"/>
      </rPr>
      <t>2, as applicable.
i) For money market funds, determine the current yield.
ii) For any investment fund other than a money market fund, determine the total return.</t>
    </r>
  </si>
  <si>
    <t>Net Assets (year end) = Net assets (prior year end) + Unrealized gain + Realized gain + Income - Fees - Interest expenses + Gross sales - Redemptions + Reinvested Distributions  - Unitholder Distributions  - Performance fee/allocation + Other net flows (+/-)</t>
  </si>
  <si>
    <t>Net performance returns</t>
  </si>
  <si>
    <r>
      <rPr>
        <sz val="11"/>
        <color rgb="FFFF0000"/>
        <rFont val="Calibri"/>
        <family val="2"/>
        <scheme val="minor"/>
      </rPr>
      <t>Fees, expenses &amp; taxes</t>
    </r>
    <r>
      <rPr>
        <sz val="11"/>
        <color theme="1"/>
        <rFont val="Calibri"/>
        <family val="2"/>
        <scheme val="minor"/>
      </rPr>
      <t xml:space="preserve"> field split into two fields: </t>
    </r>
    <r>
      <rPr>
        <b/>
        <sz val="11"/>
        <color theme="1"/>
        <rFont val="Calibri"/>
        <family val="2"/>
        <scheme val="minor"/>
      </rPr>
      <t xml:space="preserve">Fees, non-interest expenses, &amp; taxes </t>
    </r>
    <r>
      <rPr>
        <sz val="11"/>
        <color theme="1"/>
        <rFont val="Calibri"/>
        <family val="2"/>
        <scheme val="minor"/>
      </rPr>
      <t>and</t>
    </r>
    <r>
      <rPr>
        <b/>
        <sz val="11"/>
        <color theme="1"/>
        <rFont val="Calibri"/>
        <family val="2"/>
        <scheme val="minor"/>
      </rPr>
      <t xml:space="preserve"> Interest expenses</t>
    </r>
  </si>
  <si>
    <t>Disclosure</t>
  </si>
  <si>
    <r>
      <t xml:space="preserve">Exchange-Traded Funds
</t>
    </r>
    <r>
      <rPr>
        <sz val="12"/>
        <color theme="1"/>
        <rFont val="Calibri"/>
        <family val="2"/>
        <scheme val="minor"/>
      </rPr>
      <t>(for ETFs and funds with ETF series)</t>
    </r>
  </si>
  <si>
    <t>Creation &amp; redemption basket</t>
  </si>
  <si>
    <t>Authorized Dealer Disclosure Description</t>
  </si>
  <si>
    <t xml:space="preserve">Dealer disclosure description complete
(Not blank)
</t>
  </si>
  <si>
    <t xml:space="preserve">Authorized Dealer Disclosure 
(Is "Other")
</t>
  </si>
  <si>
    <r>
      <t xml:space="preserve">Income
</t>
    </r>
    <r>
      <rPr>
        <sz val="11"/>
        <color theme="1"/>
        <rFont val="Calibri"/>
        <family val="2"/>
        <scheme val="minor"/>
      </rPr>
      <t>(last year, dividend and interest income received)</t>
    </r>
  </si>
  <si>
    <r>
      <t xml:space="preserve">Fund class 
</t>
    </r>
    <r>
      <rPr>
        <sz val="11"/>
        <color theme="1"/>
        <rFont val="Calibri"/>
        <family val="2"/>
        <scheme val="minor"/>
      </rPr>
      <t>(prospectus-qualified or exempt)</t>
    </r>
  </si>
  <si>
    <r>
      <t xml:space="preserve">CIFSC 
category
</t>
    </r>
    <r>
      <rPr>
        <sz val="11"/>
        <color theme="1"/>
        <rFont val="Calibri"/>
        <family val="2"/>
        <scheme val="minor"/>
      </rPr>
      <t xml:space="preserve">(mandatory field, select </t>
    </r>
    <r>
      <rPr>
        <b/>
        <sz val="11"/>
        <color theme="1"/>
        <rFont val="Calibri"/>
        <family val="2"/>
        <scheme val="minor"/>
      </rPr>
      <t xml:space="preserve">Not applicable </t>
    </r>
    <r>
      <rPr>
        <sz val="11"/>
        <color theme="1"/>
        <rFont val="Calibri"/>
        <family val="2"/>
        <scheme val="minor"/>
      </rPr>
      <t>if it does not exist)</t>
    </r>
  </si>
  <si>
    <r>
      <t xml:space="preserve">Portfolio allocation 
methodology
</t>
    </r>
    <r>
      <rPr>
        <sz val="11"/>
        <color theme="1"/>
        <rFont val="Calibri"/>
        <family val="2"/>
        <scheme val="minor"/>
      </rPr>
      <t>(drop-down menu)</t>
    </r>
  </si>
  <si>
    <r>
      <t xml:space="preserve">Fund code 
</t>
    </r>
    <r>
      <rPr>
        <sz val="11"/>
        <color theme="1"/>
        <rFont val="Calibri"/>
        <family val="2"/>
        <scheme val="minor"/>
      </rPr>
      <t xml:space="preserve">
(unique fund id, </t>
    </r>
    <r>
      <rPr>
        <b/>
        <sz val="11"/>
        <color theme="1"/>
        <rFont val="Calibri"/>
        <family val="2"/>
        <scheme val="minor"/>
      </rPr>
      <t>no spaces and 
no NAs</t>
    </r>
    <r>
      <rPr>
        <sz val="11"/>
        <color theme="1"/>
        <rFont val="Calibri"/>
        <family val="2"/>
        <scheme val="minor"/>
      </rPr>
      <t>)</t>
    </r>
  </si>
  <si>
    <r>
      <t xml:space="preserve">Sedar+ profile number
</t>
    </r>
    <r>
      <rPr>
        <sz val="11"/>
        <color theme="1"/>
        <rFont val="Calibri"/>
        <family val="2"/>
        <scheme val="minor"/>
      </rPr>
      <t>(must be 9 digits for Prospectus fund)</t>
    </r>
  </si>
  <si>
    <r>
      <t xml:space="preserve">Fund CUSIP
</t>
    </r>
    <r>
      <rPr>
        <sz val="11"/>
        <color theme="1"/>
        <rFont val="Calibri"/>
        <family val="2"/>
        <scheme val="minor"/>
      </rPr>
      <t>(must be 9 characters each for funds traded on exchange)</t>
    </r>
  </si>
  <si>
    <r>
      <t xml:space="preserve">Fund 
category 
</t>
    </r>
    <r>
      <rPr>
        <sz val="11"/>
        <color theme="1"/>
        <rFont val="Calibri"/>
        <family val="2"/>
        <scheme val="minor"/>
      </rPr>
      <t>(drop-down menu, must match asset class)</t>
    </r>
  </si>
  <si>
    <r>
      <t xml:space="preserve">Fund type 
</t>
    </r>
    <r>
      <rPr>
        <sz val="11"/>
        <color theme="1"/>
        <rFont val="Calibri"/>
        <family val="2"/>
        <scheme val="minor"/>
      </rPr>
      <t>(drop-down menu, select Fund class first)</t>
    </r>
  </si>
  <si>
    <r>
      <t xml:space="preserve">Feeder description
</t>
    </r>
    <r>
      <rPr>
        <sz val="11"/>
        <color theme="1"/>
        <rFont val="Calibri"/>
        <family val="2"/>
        <scheme val="minor"/>
      </rPr>
      <t>(name top fund, its fund manager &amp; other feeder funds)</t>
    </r>
  </si>
  <si>
    <r>
      <t xml:space="preserve">Strategy 
</t>
    </r>
    <r>
      <rPr>
        <sz val="11"/>
        <color theme="1"/>
        <rFont val="Calibri"/>
        <family val="2"/>
        <scheme val="minor"/>
      </rPr>
      <t xml:space="preserve">(drop-down menu, </t>
    </r>
    <r>
      <rPr>
        <b/>
        <sz val="11"/>
        <color theme="1"/>
        <rFont val="Calibri"/>
        <family val="2"/>
        <scheme val="minor"/>
      </rPr>
      <t>select Fund class and Fund type first</t>
    </r>
    <r>
      <rPr>
        <sz val="11"/>
        <color theme="1"/>
        <rFont val="Calibri"/>
        <family val="2"/>
        <scheme val="minor"/>
      </rPr>
      <t>)</t>
    </r>
  </si>
  <si>
    <r>
      <t xml:space="preserve">Risk rating
</t>
    </r>
    <r>
      <rPr>
        <sz val="11"/>
        <color theme="1"/>
        <rFont val="Calibri"/>
        <family val="2"/>
        <scheme val="minor"/>
      </rPr>
      <t>(mandatory for mutual funds, MMF, and ETFs under 81-102)</t>
    </r>
  </si>
  <si>
    <r>
      <rPr>
        <b/>
        <sz val="11"/>
        <color theme="1"/>
        <rFont val="Calibri"/>
        <family val="2"/>
        <scheme val="minor"/>
      </rPr>
      <t xml:space="preserve">Total net assets 
(end of last year)
</t>
    </r>
    <r>
      <rPr>
        <sz val="11"/>
        <color theme="1"/>
        <rFont val="Calibri"/>
        <family val="2"/>
        <scheme val="minor"/>
      </rPr>
      <t xml:space="preserve">
(2024-12-31)
</t>
    </r>
  </si>
  <si>
    <t>Total net assets (last year, December)</t>
  </si>
  <si>
    <t>Prior total net assets (year before last, December)</t>
  </si>
  <si>
    <r>
      <rPr>
        <b/>
        <sz val="11"/>
        <color theme="1"/>
        <rFont val="Calibri"/>
        <family val="2"/>
        <scheme val="minor"/>
      </rPr>
      <t xml:space="preserve">Prior total net assets 
(end of year before last)
</t>
    </r>
    <r>
      <rPr>
        <sz val="11"/>
        <color theme="1"/>
        <rFont val="Calibri"/>
        <family val="2"/>
        <scheme val="minor"/>
      </rPr>
      <t xml:space="preserve">
(2023-12-31)
</t>
    </r>
  </si>
  <si>
    <r>
      <t xml:space="preserve">Termination date
</t>
    </r>
    <r>
      <rPr>
        <sz val="11"/>
        <color theme="1"/>
        <rFont val="Calibri"/>
        <family val="2"/>
        <scheme val="minor"/>
      </rPr>
      <t xml:space="preserve">
(YYYY-MM-DD, date of fund closure, transfer or merger)</t>
    </r>
  </si>
  <si>
    <r>
      <t xml:space="preserve">Fund transfer or merger
</t>
    </r>
    <r>
      <rPr>
        <sz val="11"/>
        <color theme="1"/>
        <rFont val="Calibri"/>
        <family val="2"/>
        <scheme val="minor"/>
      </rPr>
      <t>(which IFM &amp; fund was it transferred to or merged with)</t>
    </r>
  </si>
  <si>
    <r>
      <t xml:space="preserve">Termination reason
</t>
    </r>
    <r>
      <rPr>
        <sz val="11"/>
        <color theme="1"/>
        <rFont val="Calibri"/>
        <family val="2"/>
        <scheme val="minor"/>
      </rPr>
      <t>(drop-down)</t>
    </r>
  </si>
  <si>
    <r>
      <t xml:space="preserve">Mutual fund series
</t>
    </r>
    <r>
      <rPr>
        <sz val="11"/>
        <color theme="1"/>
        <rFont val="Calibri"/>
        <family val="2"/>
        <scheme val="minor"/>
      </rPr>
      <t>(% of net assets)</t>
    </r>
  </si>
  <si>
    <r>
      <t xml:space="preserve">ETF 
series
</t>
    </r>
    <r>
      <rPr>
        <sz val="11"/>
        <color theme="1"/>
        <rFont val="Calibri"/>
        <family val="2"/>
        <scheme val="minor"/>
      </rPr>
      <t>(% of net assets, ETF only = 100%)</t>
    </r>
  </si>
  <si>
    <r>
      <t xml:space="preserve">Market-making disclosure to dealers
</t>
    </r>
    <r>
      <rPr>
        <sz val="11"/>
        <color theme="1"/>
        <rFont val="Calibri"/>
        <family val="2"/>
        <scheme val="minor"/>
      </rPr>
      <t>(designated brokers and/or authorized participants)</t>
    </r>
  </si>
  <si>
    <r>
      <t xml:space="preserve">Net performance returns
</t>
    </r>
    <r>
      <rPr>
        <sz val="11"/>
        <color theme="1"/>
        <rFont val="Calibri"/>
        <family val="2"/>
        <scheme val="minor"/>
      </rPr>
      <t xml:space="preserve">
(series with the highest MER ex. DSC, two decimal places)</t>
    </r>
  </si>
  <si>
    <r>
      <t xml:space="preserve">Management expense ratio
</t>
    </r>
    <r>
      <rPr>
        <sz val="11"/>
        <color theme="1"/>
        <rFont val="Calibri"/>
        <family val="2"/>
        <scheme val="minor"/>
      </rPr>
      <t>(series with the highest MER ex. DSC, two decimal places)</t>
    </r>
  </si>
  <si>
    <r>
      <t xml:space="preserve">Returns comment
</t>
    </r>
    <r>
      <rPr>
        <sz val="11"/>
        <color theme="1"/>
        <rFont val="Calibri"/>
        <family val="2"/>
        <scheme val="minor"/>
      </rPr>
      <t>(if net performance returns test fails explain why)</t>
    </r>
  </si>
  <si>
    <r>
      <t xml:space="preserve">MERs comment
</t>
    </r>
    <r>
      <rPr>
        <sz val="11"/>
        <color theme="1"/>
        <rFont val="Calibri"/>
        <family val="2"/>
        <scheme val="minor"/>
      </rPr>
      <t>(if MER test fails explain why)</t>
    </r>
  </si>
  <si>
    <r>
      <t xml:space="preserve">Unrealized gain (loss) 
</t>
    </r>
    <r>
      <rPr>
        <sz val="11"/>
        <color theme="1"/>
        <rFont val="Calibri"/>
        <family val="2"/>
        <scheme val="minor"/>
      </rPr>
      <t>(last year, + or - capital gains or loss &amp; FX changes)</t>
    </r>
  </si>
  <si>
    <r>
      <t xml:space="preserve">Fees, non-interest expenses &amp; taxes 
</t>
    </r>
    <r>
      <rPr>
        <sz val="11"/>
        <color theme="1"/>
        <rFont val="Calibri"/>
        <family val="2"/>
        <scheme val="minor"/>
      </rPr>
      <t>(last year)</t>
    </r>
  </si>
  <si>
    <r>
      <t xml:space="preserve">Realized gain (loss)
</t>
    </r>
    <r>
      <rPr>
        <sz val="11"/>
        <color theme="1"/>
        <rFont val="Calibri"/>
        <family val="2"/>
        <scheme val="minor"/>
      </rPr>
      <t>(last year, + or - capital gains or loss &amp; FX changes)</t>
    </r>
  </si>
  <si>
    <r>
      <t xml:space="preserve">Performance fee/allocation
</t>
    </r>
    <r>
      <rPr>
        <sz val="11"/>
        <color theme="1"/>
        <rFont val="Calibri"/>
        <family val="2"/>
        <scheme val="minor"/>
      </rPr>
      <t xml:space="preserve">
(last year,  distribution to IFM or certain unitholders)</t>
    </r>
  </si>
  <si>
    <r>
      <rPr>
        <b/>
        <sz val="11"/>
        <color theme="1"/>
        <rFont val="Calibri"/>
        <family val="2"/>
        <scheme val="minor"/>
      </rPr>
      <t>Other net flows</t>
    </r>
    <r>
      <rPr>
        <sz val="11"/>
        <color theme="1"/>
        <rFont val="Calibri"/>
        <family val="2"/>
        <scheme val="minor"/>
      </rPr>
      <t xml:space="preserve"> </t>
    </r>
    <r>
      <rPr>
        <b/>
        <sz val="11"/>
        <color theme="1"/>
        <rFont val="Calibri"/>
        <family val="2"/>
        <scheme val="minor"/>
      </rPr>
      <t xml:space="preserve">(outflows) 
</t>
    </r>
    <r>
      <rPr>
        <sz val="11"/>
        <color theme="1"/>
        <rFont val="Calibri"/>
        <family val="2"/>
        <scheme val="minor"/>
      </rPr>
      <t xml:space="preserve">
(last year, + or -  detail in next column) </t>
    </r>
  </si>
  <si>
    <r>
      <rPr>
        <b/>
        <sz val="11"/>
        <color theme="1"/>
        <rFont val="Calibri"/>
        <family val="2"/>
        <scheme val="minor"/>
      </rPr>
      <t xml:space="preserve">Receivables 
</t>
    </r>
    <r>
      <rPr>
        <sz val="11"/>
        <color theme="1"/>
        <rFont val="Calibri"/>
        <family val="2"/>
        <scheme val="minor"/>
      </rPr>
      <t>(long, inc. prepaid expenses)</t>
    </r>
  </si>
  <si>
    <r>
      <rPr>
        <b/>
        <sz val="11"/>
        <color theme="1"/>
        <rFont val="Calibri"/>
        <family val="2"/>
        <scheme val="minor"/>
      </rPr>
      <t xml:space="preserve">Listed equities 
</t>
    </r>
    <r>
      <rPr>
        <sz val="11"/>
        <color theme="1"/>
        <rFont val="Calibri"/>
        <family val="2"/>
        <scheme val="minor"/>
      </rPr>
      <t xml:space="preserve">
(long, inc. preferred shares &amp; listed REITs)</t>
    </r>
  </si>
  <si>
    <r>
      <rPr>
        <b/>
        <sz val="11"/>
        <color theme="1"/>
        <rFont val="Calibri"/>
        <family val="2"/>
        <scheme val="minor"/>
      </rPr>
      <t xml:space="preserve">Loans 
</t>
    </r>
    <r>
      <rPr>
        <sz val="11"/>
        <color theme="1"/>
        <rFont val="Calibri"/>
        <family val="2"/>
        <scheme val="minor"/>
      </rPr>
      <t>(long, inc. CDOs/CLOs mortgages &amp; private debt)</t>
    </r>
  </si>
  <si>
    <r>
      <rPr>
        <b/>
        <sz val="11"/>
        <color theme="1"/>
        <rFont val="Calibri"/>
        <family val="2"/>
        <scheme val="minor"/>
      </rPr>
      <t xml:space="preserve">Funds 
</t>
    </r>
    <r>
      <rPr>
        <sz val="11"/>
        <color theme="1"/>
        <rFont val="Calibri"/>
        <family val="2"/>
        <scheme val="minor"/>
      </rPr>
      <t xml:space="preserve">
(long, inc. ETF &amp; ex. money market)</t>
    </r>
  </si>
  <si>
    <r>
      <rPr>
        <b/>
        <sz val="11"/>
        <color theme="1"/>
        <rFont val="Calibri"/>
        <family val="2"/>
        <scheme val="minor"/>
      </rPr>
      <t xml:space="preserve">Warrants 
</t>
    </r>
    <r>
      <rPr>
        <sz val="11"/>
        <color theme="1"/>
        <rFont val="Calibri"/>
        <family val="2"/>
        <scheme val="minor"/>
      </rPr>
      <t xml:space="preserve">
(long, inc. equity rights)</t>
    </r>
  </si>
  <si>
    <r>
      <rPr>
        <b/>
        <sz val="11"/>
        <color theme="1"/>
        <rFont val="Calibri"/>
        <family val="2"/>
        <scheme val="minor"/>
      </rPr>
      <t xml:space="preserve">Derivatives 
</t>
    </r>
    <r>
      <rPr>
        <sz val="11"/>
        <color theme="1"/>
        <rFont val="Calibri"/>
        <family val="2"/>
        <scheme val="minor"/>
      </rPr>
      <t xml:space="preserve">
(long, market/fair value)</t>
    </r>
  </si>
  <si>
    <r>
      <rPr>
        <b/>
        <sz val="11"/>
        <color theme="1"/>
        <rFont val="Calibri"/>
        <family val="2"/>
        <scheme val="minor"/>
      </rPr>
      <t xml:space="preserve">Real estate 
</t>
    </r>
    <r>
      <rPr>
        <sz val="11"/>
        <color theme="1"/>
        <rFont val="Calibri"/>
        <family val="2"/>
        <scheme val="minor"/>
      </rPr>
      <t xml:space="preserve">
(long, ex. REITs which are considered equity)</t>
    </r>
  </si>
  <si>
    <r>
      <rPr>
        <b/>
        <sz val="11"/>
        <color theme="1"/>
        <rFont val="Calibri"/>
        <family val="2"/>
        <scheme val="minor"/>
      </rPr>
      <t xml:space="preserve">Payables 
</t>
    </r>
    <r>
      <rPr>
        <sz val="11"/>
        <color theme="1"/>
        <rFont val="Calibri"/>
        <family val="2"/>
        <scheme val="minor"/>
      </rPr>
      <t xml:space="preserve">
(short, inc. accrued liabilities)</t>
    </r>
  </si>
  <si>
    <r>
      <rPr>
        <b/>
        <sz val="11"/>
        <color theme="1"/>
        <rFont val="Calibri"/>
        <family val="2"/>
        <scheme val="minor"/>
      </rPr>
      <t xml:space="preserve">Listed equities 
</t>
    </r>
    <r>
      <rPr>
        <sz val="11"/>
        <color theme="1"/>
        <rFont val="Calibri"/>
        <family val="2"/>
        <scheme val="minor"/>
      </rPr>
      <t xml:space="preserve">
(short, inc. preferred shares &amp; listed REITs)</t>
    </r>
  </si>
  <si>
    <r>
      <rPr>
        <b/>
        <sz val="11"/>
        <color theme="1"/>
        <rFont val="Calibri"/>
        <family val="2"/>
        <scheme val="minor"/>
      </rPr>
      <t xml:space="preserve">Loans 
</t>
    </r>
    <r>
      <rPr>
        <sz val="11"/>
        <color theme="1"/>
        <rFont val="Calibri"/>
        <family val="2"/>
        <scheme val="minor"/>
      </rPr>
      <t>(short, inc. CDOs/CLOs mortgages &amp; private debt)</t>
    </r>
  </si>
  <si>
    <r>
      <rPr>
        <b/>
        <sz val="11"/>
        <color theme="1"/>
        <rFont val="Calibri"/>
        <family val="2"/>
        <scheme val="minor"/>
      </rPr>
      <t xml:space="preserve">Funds 
</t>
    </r>
    <r>
      <rPr>
        <sz val="11"/>
        <color theme="1"/>
        <rFont val="Calibri"/>
        <family val="2"/>
        <scheme val="minor"/>
      </rPr>
      <t xml:space="preserve">
(short, , inc. ETF &amp; ex. money market)</t>
    </r>
  </si>
  <si>
    <r>
      <rPr>
        <b/>
        <sz val="11"/>
        <color theme="1"/>
        <rFont val="Calibri"/>
        <family val="2"/>
        <scheme val="minor"/>
      </rPr>
      <t xml:space="preserve">Warrants 
</t>
    </r>
    <r>
      <rPr>
        <sz val="11"/>
        <color theme="1"/>
        <rFont val="Calibri"/>
        <family val="2"/>
        <scheme val="minor"/>
      </rPr>
      <t xml:space="preserve">
(short, inc. equity rights)</t>
    </r>
  </si>
  <si>
    <r>
      <rPr>
        <b/>
        <sz val="11"/>
        <color theme="1"/>
        <rFont val="Calibri"/>
        <family val="2"/>
        <scheme val="minor"/>
      </rPr>
      <t xml:space="preserve">Real estate </t>
    </r>
    <r>
      <rPr>
        <sz val="11"/>
        <color theme="1"/>
        <rFont val="Calibri"/>
        <family val="2"/>
        <scheme val="minor"/>
      </rPr>
      <t xml:space="preserve">
(short, ex. REITs that are considered equity)</t>
    </r>
  </si>
  <si>
    <r>
      <t xml:space="preserve">Portfolio liquidity 
(daily, 
</t>
    </r>
    <r>
      <rPr>
        <b/>
        <sz val="11"/>
        <color theme="1"/>
        <rFont val="Calibri"/>
        <family val="2"/>
        <scheme val="minor"/>
      </rPr>
      <t>1 day</t>
    </r>
    <r>
      <rPr>
        <sz val="11"/>
        <color theme="1"/>
        <rFont val="Calibri"/>
        <family val="2"/>
        <scheme val="minor"/>
      </rPr>
      <t>)</t>
    </r>
  </si>
  <si>
    <r>
      <t xml:space="preserve">Portfolio liquidity 
(weekly, 
</t>
    </r>
    <r>
      <rPr>
        <b/>
        <sz val="11"/>
        <color theme="1"/>
        <rFont val="Calibri"/>
        <family val="2"/>
        <scheme val="minor"/>
      </rPr>
      <t>2-7 days</t>
    </r>
    <r>
      <rPr>
        <sz val="11"/>
        <color theme="1"/>
        <rFont val="Calibri"/>
        <family val="2"/>
        <scheme val="minor"/>
      </rPr>
      <t>)</t>
    </r>
  </si>
  <si>
    <r>
      <t xml:space="preserve">Portfolio liquidity 
(monthly or semi-monthly, 
</t>
    </r>
    <r>
      <rPr>
        <b/>
        <sz val="11"/>
        <color theme="1"/>
        <rFont val="Calibri"/>
        <family val="2"/>
        <scheme val="minor"/>
      </rPr>
      <t>8-30 days</t>
    </r>
    <r>
      <rPr>
        <sz val="11"/>
        <color theme="1"/>
        <rFont val="Calibri"/>
        <family val="2"/>
        <scheme val="minor"/>
      </rPr>
      <t>)</t>
    </r>
  </si>
  <si>
    <r>
      <t xml:space="preserve">Portfolio liquidity 
(quarterly, 
</t>
    </r>
    <r>
      <rPr>
        <b/>
        <sz val="11"/>
        <color theme="1"/>
        <rFont val="Calibri"/>
        <family val="2"/>
        <scheme val="minor"/>
      </rPr>
      <t>31-90 days</t>
    </r>
    <r>
      <rPr>
        <sz val="11"/>
        <color theme="1"/>
        <rFont val="Calibri"/>
        <family val="2"/>
        <scheme val="minor"/>
      </rPr>
      <t>)</t>
    </r>
  </si>
  <si>
    <r>
      <t>Portfolio liquidity 
(</t>
    </r>
    <r>
      <rPr>
        <b/>
        <sz val="11"/>
        <color theme="1"/>
        <rFont val="Calibri"/>
        <family val="2"/>
        <scheme val="minor"/>
      </rPr>
      <t>91-180 days</t>
    </r>
    <r>
      <rPr>
        <sz val="11"/>
        <color theme="1"/>
        <rFont val="Calibri"/>
        <family val="2"/>
        <scheme val="minor"/>
      </rPr>
      <t>)</t>
    </r>
  </si>
  <si>
    <r>
      <t>Portfolio liquidity 
(</t>
    </r>
    <r>
      <rPr>
        <b/>
        <sz val="11"/>
        <color theme="1"/>
        <rFont val="Calibri"/>
        <family val="2"/>
        <scheme val="minor"/>
      </rPr>
      <t>181-365 days</t>
    </r>
    <r>
      <rPr>
        <sz val="11"/>
        <color theme="1"/>
        <rFont val="Calibri"/>
        <family val="2"/>
        <scheme val="minor"/>
      </rPr>
      <t>)</t>
    </r>
  </si>
  <si>
    <r>
      <t>Portfolio liquidity 
(</t>
    </r>
    <r>
      <rPr>
        <b/>
        <sz val="11"/>
        <color theme="1"/>
        <rFont val="Calibri"/>
        <family val="2"/>
        <scheme val="minor"/>
      </rPr>
      <t>1 year or more)</t>
    </r>
  </si>
  <si>
    <r>
      <t xml:space="preserve">Investor liquidity 
(daily, 
</t>
    </r>
    <r>
      <rPr>
        <b/>
        <sz val="11"/>
        <color theme="1"/>
        <rFont val="Calibri"/>
        <family val="2"/>
        <scheme val="minor"/>
      </rPr>
      <t>1 day</t>
    </r>
    <r>
      <rPr>
        <sz val="11"/>
        <color theme="1"/>
        <rFont val="Calibri"/>
        <family val="2"/>
        <scheme val="minor"/>
      </rPr>
      <t>)</t>
    </r>
  </si>
  <si>
    <r>
      <t xml:space="preserve">Investor liquidity 
(weekly, 
</t>
    </r>
    <r>
      <rPr>
        <b/>
        <sz val="11"/>
        <color theme="1"/>
        <rFont val="Calibri"/>
        <family val="2"/>
        <scheme val="minor"/>
      </rPr>
      <t>2-7 days</t>
    </r>
    <r>
      <rPr>
        <sz val="11"/>
        <color theme="1"/>
        <rFont val="Calibri"/>
        <family val="2"/>
        <scheme val="minor"/>
      </rPr>
      <t>)</t>
    </r>
  </si>
  <si>
    <r>
      <t xml:space="preserve">Investor liquidity 
(monthly or semi-monthly, 
</t>
    </r>
    <r>
      <rPr>
        <b/>
        <sz val="11"/>
        <color theme="1"/>
        <rFont val="Calibri"/>
        <family val="2"/>
        <scheme val="minor"/>
      </rPr>
      <t>8-30 days</t>
    </r>
    <r>
      <rPr>
        <sz val="11"/>
        <color theme="1"/>
        <rFont val="Calibri"/>
        <family val="2"/>
        <scheme val="minor"/>
      </rPr>
      <t>)</t>
    </r>
  </si>
  <si>
    <r>
      <t xml:space="preserve">Investor liquidity 
(quarterly, 
</t>
    </r>
    <r>
      <rPr>
        <b/>
        <sz val="11"/>
        <color theme="1"/>
        <rFont val="Calibri"/>
        <family val="2"/>
        <scheme val="minor"/>
      </rPr>
      <t>31-90 days</t>
    </r>
    <r>
      <rPr>
        <sz val="11"/>
        <color theme="1"/>
        <rFont val="Calibri"/>
        <family val="2"/>
        <scheme val="minor"/>
      </rPr>
      <t>)</t>
    </r>
  </si>
  <si>
    <r>
      <t>Investor liquidity 
(</t>
    </r>
    <r>
      <rPr>
        <b/>
        <sz val="11"/>
        <color theme="1"/>
        <rFont val="Calibri"/>
        <family val="2"/>
        <scheme val="minor"/>
      </rPr>
      <t>91-180 days</t>
    </r>
    <r>
      <rPr>
        <sz val="11"/>
        <color theme="1"/>
        <rFont val="Calibri"/>
        <family val="2"/>
        <scheme val="minor"/>
      </rPr>
      <t>)</t>
    </r>
  </si>
  <si>
    <r>
      <t>Investor liquidity 
(</t>
    </r>
    <r>
      <rPr>
        <b/>
        <sz val="11"/>
        <color theme="1"/>
        <rFont val="Calibri"/>
        <family val="2"/>
        <scheme val="minor"/>
      </rPr>
      <t>181-365 days</t>
    </r>
    <r>
      <rPr>
        <sz val="11"/>
        <color theme="1"/>
        <rFont val="Calibri"/>
        <family val="2"/>
        <scheme val="minor"/>
      </rPr>
      <t>)</t>
    </r>
  </si>
  <si>
    <r>
      <t>Investor liquidity 
(</t>
    </r>
    <r>
      <rPr>
        <b/>
        <sz val="11"/>
        <color theme="1"/>
        <rFont val="Calibri"/>
        <family val="2"/>
        <scheme val="minor"/>
      </rPr>
      <t>1 year or more</t>
    </r>
    <r>
      <rPr>
        <sz val="11"/>
        <color theme="1"/>
        <rFont val="Calibri"/>
        <family val="2"/>
        <scheme val="minor"/>
      </rPr>
      <t>)</t>
    </r>
  </si>
  <si>
    <t>etf.dealer.disclosure</t>
  </si>
  <si>
    <t>Mandatory for ETFs and mutual funds with an ETF series, drop-down option</t>
  </si>
  <si>
    <t>c</t>
  </si>
  <si>
    <t>Bond portfolio characteristics provided to authorized participants</t>
  </si>
  <si>
    <t>etf.disclosure.desc</t>
  </si>
  <si>
    <t>etf.disclosure.asymmetry</t>
  </si>
  <si>
    <t>Other market making disclosure description
(if dealer disclosure equals "Other")</t>
  </si>
  <si>
    <r>
      <t xml:space="preserve">Other market making disclosure description
</t>
    </r>
    <r>
      <rPr>
        <sz val="11"/>
        <color theme="1"/>
        <rFont val="Calibri"/>
        <family val="2"/>
        <scheme val="minor"/>
      </rPr>
      <t>(if dealer disclosure equals "Other")</t>
    </r>
  </si>
  <si>
    <r>
      <t xml:space="preserve">Returns &amp; MERs
</t>
    </r>
    <r>
      <rPr>
        <sz val="12"/>
        <color theme="1"/>
        <rFont val="Calibri"/>
        <family val="2"/>
        <scheme val="minor"/>
      </rPr>
      <t>(only funds in operation for at least 1 calendar year)</t>
    </r>
  </si>
  <si>
    <t>Public disclosure of market making data
(on fund website at the same time, no assymetry between dealers &amp; public)</t>
  </si>
  <si>
    <t>Market-making disclosure to dealers
(designated brokers and/or authorized participants)</t>
  </si>
  <si>
    <t>Indicate if the information provided in "Market-making disclosure to dealers" field is also provided to the public at the same time, prior to the opening of trading on Day T for the ETF securities' primary listing exchange.</t>
  </si>
  <si>
    <t>Removed fields</t>
  </si>
  <si>
    <t>Daily holdings disclosure
(for ETFs and funds with ETF series)</t>
  </si>
  <si>
    <t>Disclosure description
(complete if daily disclosure equals "Other")</t>
  </si>
  <si>
    <r>
      <t xml:space="preserve">Complete if "Other" is reported in </t>
    </r>
    <r>
      <rPr>
        <b/>
        <sz val="11"/>
        <color theme="1"/>
        <rFont val="Calibri"/>
        <family val="2"/>
        <scheme val="minor"/>
      </rPr>
      <t>Market-making disclosure to dealers</t>
    </r>
    <r>
      <rPr>
        <sz val="11"/>
        <color theme="1"/>
        <rFont val="Calibri"/>
        <family val="2"/>
        <scheme val="minor"/>
      </rPr>
      <t xml:space="preserve"> field</t>
    </r>
  </si>
  <si>
    <t>Complete if "Other" is reported in Market-making disclosure to dealers field</t>
  </si>
  <si>
    <r>
      <t xml:space="preserve">Complete if "Other" is reported in </t>
    </r>
    <r>
      <rPr>
        <b/>
        <sz val="11"/>
        <color theme="1"/>
        <rFont val="Calibri"/>
        <family val="2"/>
        <scheme val="minor"/>
      </rPr>
      <t>Market-making disclosure to dealers</t>
    </r>
    <r>
      <rPr>
        <sz val="11"/>
        <color theme="1"/>
        <rFont val="Calibri"/>
        <family val="2"/>
        <scheme val="minor"/>
      </rPr>
      <t xml:space="preserve"> field, explain what information is provided to authorized dealers for market making purposes. In addition, if the categories in the previous column are too restrictive, please provide additional information about the nature of market-making disclosure in this field. </t>
    </r>
  </si>
  <si>
    <t xml:space="preserve">Complete if "Other" is reported in Market-making disclosure to dealers field, explain what information is provided to authorized dealers for market making purposes. In addition, if the categories in the previous column are too restrictive, please provide additional information about the nature of market-making disclosure in this field. </t>
  </si>
  <si>
    <t>Replaced with new questions (see above in row 11-13: etf.dealer.disclosure, etf.disclosure.desc, etf.disclosure.asymmetry)</t>
  </si>
  <si>
    <r>
      <rPr>
        <b/>
        <sz val="11"/>
        <color theme="1"/>
        <rFont val="Calibri"/>
        <family val="2"/>
        <scheme val="minor"/>
      </rPr>
      <t>Other &amp; unallocated cash</t>
    </r>
    <r>
      <rPr>
        <sz val="11"/>
        <color theme="1"/>
        <rFont val="Calibri"/>
        <family val="2"/>
        <scheme val="minor"/>
      </rPr>
      <t xml:space="preserve"> 
(long, inc. residual, treasury, receivables)</t>
    </r>
  </si>
  <si>
    <r>
      <rPr>
        <b/>
        <sz val="11"/>
        <color theme="1"/>
        <rFont val="Calibri"/>
        <family val="2"/>
        <scheme val="minor"/>
      </rPr>
      <t xml:space="preserve">Other &amp; unallocated cash 
</t>
    </r>
    <r>
      <rPr>
        <sz val="11"/>
        <color theme="1"/>
        <rFont val="Calibri"/>
        <family val="2"/>
        <scheme val="minor"/>
      </rPr>
      <t xml:space="preserve">
(short, inc. residual, treasury, payables)</t>
    </r>
  </si>
  <si>
    <r>
      <t xml:space="preserve">Foreign exchange 
</t>
    </r>
    <r>
      <rPr>
        <sz val="11"/>
        <color theme="1"/>
        <rFont val="Calibri"/>
        <family val="2"/>
        <scheme val="minor"/>
      </rPr>
      <t>(short)</t>
    </r>
  </si>
  <si>
    <r>
      <rPr>
        <b/>
        <sz val="11"/>
        <color theme="1"/>
        <rFont val="Calibri"/>
        <family val="2"/>
        <scheme val="minor"/>
      </rPr>
      <t xml:space="preserve">Funds </t>
    </r>
    <r>
      <rPr>
        <sz val="11"/>
        <color theme="1"/>
        <rFont val="Calibri"/>
        <family val="2"/>
        <scheme val="minor"/>
      </rPr>
      <t xml:space="preserve">
(segregated funds &amp; investment funds)</t>
    </r>
  </si>
  <si>
    <r>
      <rPr>
        <sz val="11"/>
        <color rgb="FFFF0000"/>
        <rFont val="Calibri"/>
        <family val="2"/>
        <scheme val="minor"/>
      </rPr>
      <t>Total income</t>
    </r>
    <r>
      <rPr>
        <sz val="11"/>
        <color theme="1"/>
        <rFont val="Calibri"/>
        <family val="2"/>
        <scheme val="minor"/>
      </rPr>
      <t xml:space="preserve"> field split into three fields: </t>
    </r>
    <r>
      <rPr>
        <b/>
        <sz val="11"/>
        <color theme="1"/>
        <rFont val="Calibri"/>
        <family val="2"/>
        <scheme val="minor"/>
      </rPr>
      <t xml:space="preserve">Unrealized </t>
    </r>
    <r>
      <rPr>
        <sz val="11"/>
        <color theme="1"/>
        <rFont val="Calibri"/>
        <family val="2"/>
        <scheme val="minor"/>
      </rPr>
      <t>g</t>
    </r>
    <r>
      <rPr>
        <b/>
        <sz val="11"/>
        <color theme="1"/>
        <rFont val="Calibri"/>
        <family val="2"/>
        <scheme val="minor"/>
      </rPr>
      <t xml:space="preserve">ain (loss, +/-), Realized gain (loss, +/-) </t>
    </r>
    <r>
      <rPr>
        <sz val="11"/>
        <color theme="1"/>
        <rFont val="Calibri"/>
        <family val="2"/>
        <scheme val="minor"/>
      </rPr>
      <t xml:space="preserve">and </t>
    </r>
    <r>
      <rPr>
        <b/>
        <sz val="11"/>
        <color theme="1"/>
        <rFont val="Calibri"/>
        <family val="2"/>
        <scheme val="minor"/>
      </rPr>
      <t>Income</t>
    </r>
  </si>
  <si>
    <t>Net Assets, Income &amp; Flows 
(validation: Net assets = Net assets (previous) + Unrealized Gain (loss,+/-) + Realized Gain (loss,+/-) + Income - Fees - Interest Expenses + Sales - Redemptions + Reinvested distributions - Unitholder distributions - Performance allocation + Other net flows (+/-)</t>
  </si>
  <si>
    <t>Fees &amp; other expenses charged to the fund, excluding interest expenses. Any fee rebates should be reported as a positive value in the "Other net flows" field with appropriate context provided in "Other net flows description" field.</t>
  </si>
  <si>
    <t xml:space="preserve">Flows not captured in fields above. Fee rebates can be reported as postive value (adding to net asset). Explain what these flows are capturing in the "Other net flows description" field. </t>
  </si>
  <si>
    <r>
      <t xml:space="preserve">Other net flows description
</t>
    </r>
    <r>
      <rPr>
        <sz val="11"/>
        <color theme="1"/>
        <rFont val="Calibri"/>
        <family val="2"/>
        <scheme val="minor"/>
      </rPr>
      <t>(rebates, etc)</t>
    </r>
    <r>
      <rPr>
        <b/>
        <sz val="11"/>
        <color theme="1"/>
        <rFont val="Calibri"/>
        <family val="2"/>
        <scheme val="minor"/>
      </rPr>
      <t xml:space="preserve"> </t>
    </r>
  </si>
  <si>
    <r>
      <rPr>
        <b/>
        <sz val="11"/>
        <color rgb="FFFF0000"/>
        <rFont val="Calibri"/>
        <family val="2"/>
        <scheme val="minor"/>
      </rPr>
      <t>Updated definition:</t>
    </r>
    <r>
      <rPr>
        <b/>
        <sz val="11"/>
        <color theme="1"/>
        <rFont val="Calibri"/>
        <family val="2"/>
        <scheme val="minor"/>
      </rPr>
      <t xml:space="preserve"> </t>
    </r>
    <r>
      <rPr>
        <sz val="11"/>
        <color theme="1"/>
        <rFont val="Calibri"/>
        <family val="2"/>
        <scheme val="minor"/>
      </rPr>
      <t xml:space="preserve">Net of fees and performance allocations at the unit or share level, for series with the highest MER. Report in percentage point terms to two decimal places (ie 1.15%). For funds with at least 1 calendar year in operation.
Net performance returns should represent standard performance data as described under sections </t>
    </r>
    <r>
      <rPr>
        <b/>
        <sz val="11"/>
        <color theme="1"/>
        <rFont val="Calibri"/>
        <family val="2"/>
        <scheme val="minor"/>
      </rPr>
      <t>15.10(2), 15.10(3) and 15.10(4) of NI 81-10</t>
    </r>
    <r>
      <rPr>
        <sz val="11"/>
        <color theme="1"/>
        <rFont val="Calibri"/>
        <family val="2"/>
        <scheme val="minor"/>
      </rPr>
      <t>2, as applicable.
i) For money market funds, determine the current yield.
ii) For any investment fund other than a money market fund, determine the total return.</t>
    </r>
  </si>
  <si>
    <t>100% of portfolio holdings</t>
  </si>
  <si>
    <r>
      <t xml:space="preserve">Mandatory descriptive field, drop-down dependent on Fund class &amp; </t>
    </r>
    <r>
      <rPr>
        <b/>
        <sz val="11"/>
        <color theme="1"/>
        <rFont val="Calibri"/>
        <family val="2"/>
        <scheme val="minor"/>
      </rPr>
      <t>leveraged exempt funds</t>
    </r>
    <r>
      <rPr>
        <sz val="11"/>
        <color theme="1"/>
        <rFont val="Calibri"/>
        <family val="2"/>
        <scheme val="minor"/>
      </rPr>
      <t xml:space="preserve"> with balance-sheet positions exceeding 200% of net assets must be "Alternative strategy or hedge" or "Private Asset"</t>
    </r>
  </si>
  <si>
    <r>
      <t xml:space="preserve">Complete </t>
    </r>
    <r>
      <rPr>
        <b/>
        <sz val="11"/>
        <color rgb="FF000000"/>
        <rFont val="Calibri"/>
        <family val="2"/>
        <scheme val="minor"/>
      </rPr>
      <t>fund class</t>
    </r>
    <r>
      <rPr>
        <sz val="11"/>
        <color rgb="FF000000"/>
        <rFont val="Calibri"/>
        <family val="2"/>
        <scheme val="minor"/>
      </rPr>
      <t xml:space="preserve"> field first (dependent drop-down menu). Leveraged exempt funds with balance-sheet positions exceeding 200% of net assets must be classified as"Alternative strategy or hedge" or "Private asset".</t>
    </r>
  </si>
  <si>
    <r>
      <t xml:space="preserve">Specify if </t>
    </r>
    <r>
      <rPr>
        <b/>
        <sz val="11"/>
        <color theme="1"/>
        <rFont val="Calibri"/>
        <family val="2"/>
        <scheme val="minor"/>
      </rPr>
      <t>Fund type</t>
    </r>
    <r>
      <rPr>
        <sz val="11"/>
        <color theme="1"/>
        <rFont val="Calibri"/>
        <family val="2"/>
        <scheme val="minor"/>
      </rPr>
      <t xml:space="preserve"> column options do not apply</t>
    </r>
    <r>
      <rPr>
        <b/>
        <sz val="11"/>
        <color theme="1"/>
        <rFont val="Calibri"/>
        <family val="2"/>
        <scheme val="minor"/>
      </rPr>
      <t xml:space="preserve"> </t>
    </r>
    <r>
      <rPr>
        <sz val="11"/>
        <color theme="1"/>
        <rFont val="Calibri"/>
        <family val="2"/>
        <scheme val="minor"/>
      </rPr>
      <t xml:space="preserve">or indicate if multiple fund types apply. </t>
    </r>
  </si>
  <si>
    <t>What Information provided to authorized dealers prior to the opening of trading on Day T for the ETF securities' primary listing exchange. If "100% of portfolio holdings" and "creation &amp; redemption baskets" are both provided, please select "100% of portfolio holdings" and indicate that "creation &amp; redemption baskets" are also provided in the "Other market making disclosure description" field.</t>
  </si>
  <si>
    <t>Must complete if prior-year net assets is greater than 0. Performance returns must be consistent with estimated net performance returns from the cash-flow and income statement (+/- 20 percentage points). For funds with at least 1 calendar year in operation. 
Estimated net performance returns: (Total income -  Fees, expenses &amp; taxes - Performance fee)/ (Net assets (end of year before last, nav_1.year.amt) + 0.5*( Sales - Redemptions + Reinvested distributions - Unitholder distributions))</t>
  </si>
  <si>
    <r>
      <t xml:space="preserve">Public disclosure of market making data
</t>
    </r>
    <r>
      <rPr>
        <sz val="11"/>
        <color theme="1"/>
        <rFont val="Calibri"/>
        <family val="2"/>
        <scheme val="minor"/>
      </rPr>
      <t>(available to the public on ETF website for same trading day)</t>
    </r>
  </si>
  <si>
    <t>Indicate if the information provided in the "Market-making disclosure to dealers" field for Day T is also provided to the public on the ETF’s website prior to the opening of trading on the ETF’s listing exchange on Day T.</t>
  </si>
  <si>
    <t>What Information is provided to authorized dealers for market-making on Day T prior to the opening of trading on the ETF’s listing exchange on Day T.  If "100% of portfolio holdings" and "creation &amp; redemption baskets" are both provided, please select "100% of portfolio holdings" and indicate that "creation &amp; redemption baskets" are also provided in the "Other market making disclosure description" field.</t>
  </si>
  <si>
    <t>Authorized participants have the right to create and redeem units of an exchange-traded fund (ETF) or an ETF series.</t>
  </si>
  <si>
    <t>The designated broker is the official market maker appointed by the ETF’s listing exchange.</t>
  </si>
  <si>
    <t>LEI must be unique</t>
  </si>
  <si>
    <t xml:space="preserve">Fund LEI </t>
  </si>
  <si>
    <t>IFM LEI</t>
  </si>
  <si>
    <t>Fund LEI matches - FIRM LEI
(Fund cannot have the same LEI as the firm, answer should be FALSE)</t>
  </si>
  <si>
    <t>IFM domicile</t>
  </si>
  <si>
    <t>SEDAR+ Profile number must be unique</t>
  </si>
  <si>
    <t>CUSIP number must be unique</t>
  </si>
  <si>
    <t>SEDAR+ profile number</t>
  </si>
  <si>
    <t>CUSIP number</t>
  </si>
  <si>
    <r>
      <t xml:space="preserve">IFM NRD number 
</t>
    </r>
    <r>
      <rPr>
        <sz val="11"/>
        <color theme="1"/>
        <rFont val="Calibri"/>
        <family val="2"/>
        <scheme val="minor"/>
      </rPr>
      <t>(all rows must be identical)</t>
    </r>
  </si>
  <si>
    <r>
      <t xml:space="preserve">IFM domicile
</t>
    </r>
    <r>
      <rPr>
        <sz val="11"/>
        <color theme="1"/>
        <rFont val="Calibri"/>
        <family val="2"/>
        <scheme val="minor"/>
      </rPr>
      <t>(drop-down menu, all rows must be identical)</t>
    </r>
  </si>
  <si>
    <r>
      <t xml:space="preserve">IFM name 
</t>
    </r>
    <r>
      <rPr>
        <sz val="11"/>
        <color theme="1"/>
        <rFont val="Calibri"/>
        <family val="2"/>
        <scheme val="minor"/>
      </rPr>
      <t>(all rows must be identical)</t>
    </r>
  </si>
  <si>
    <t>Each SEDAR+ profile number must be unique</t>
  </si>
  <si>
    <t>Each CUSIP number must be unique</t>
  </si>
  <si>
    <t>Mandatory descriptive field, unique</t>
  </si>
  <si>
    <t>IFM name</t>
  </si>
  <si>
    <t>IFM NRD number</t>
  </si>
  <si>
    <t>Mandatory for Prospectus fund, 9 characters, unique</t>
  </si>
  <si>
    <t>Mandatory for ETFs, closed-end funds &amp; split-share corps and Mutual funds with an ETF series and funds traded on exchange. Must be 9-characters long and unique</t>
  </si>
  <si>
    <t>Unrealized gain (loss) can be positive or negative includes capital gains (losses) and FX changes.</t>
  </si>
  <si>
    <t>Realized gain (loss) can be positive or negative includes capital gains (losses) and FX changes.</t>
  </si>
  <si>
    <t>549300PN6MKI0CLP4T28</t>
  </si>
  <si>
    <r>
      <t xml:space="preserve">Either 20-character LEI or indicate </t>
    </r>
    <r>
      <rPr>
        <b/>
        <sz val="11"/>
        <color theme="1"/>
        <rFont val="Calibri"/>
        <family val="2"/>
        <scheme val="minor"/>
      </rPr>
      <t>No</t>
    </r>
    <r>
      <rPr>
        <sz val="11"/>
        <color theme="1"/>
        <rFont val="Calibri"/>
        <family val="2"/>
        <scheme val="minor"/>
      </rPr>
      <t xml:space="preserve"> (if it does not exist), identical in every row</t>
    </r>
  </si>
  <si>
    <r>
      <t xml:space="preserve">Either 20-character LEI or indicate </t>
    </r>
    <r>
      <rPr>
        <b/>
        <sz val="11"/>
        <color theme="1"/>
        <rFont val="Calibri"/>
        <family val="2"/>
        <scheme val="minor"/>
      </rPr>
      <t>No</t>
    </r>
    <r>
      <rPr>
        <sz val="11"/>
        <color theme="1"/>
        <rFont val="Calibri"/>
        <family val="2"/>
        <scheme val="minor"/>
      </rPr>
      <t xml:space="preserve"> (if it does not exist), unique and not the IFM LEI</t>
    </r>
  </si>
  <si>
    <r>
      <t xml:space="preserve">IFM LEI 
</t>
    </r>
    <r>
      <rPr>
        <sz val="11"/>
        <color theme="1"/>
        <rFont val="Calibri"/>
        <family val="2"/>
        <scheme val="minor"/>
      </rPr>
      <t xml:space="preserve">(20 characters or </t>
    </r>
    <r>
      <rPr>
        <b/>
        <sz val="11"/>
        <color theme="1"/>
        <rFont val="Calibri"/>
        <family val="2"/>
        <scheme val="minor"/>
      </rPr>
      <t xml:space="preserve">No, </t>
    </r>
    <r>
      <rPr>
        <sz val="11"/>
        <color theme="1"/>
        <rFont val="Calibri"/>
        <family val="2"/>
        <scheme val="minor"/>
      </rPr>
      <t>all identical)</t>
    </r>
  </si>
  <si>
    <r>
      <t xml:space="preserve">Fund LEI 
</t>
    </r>
    <r>
      <rPr>
        <sz val="11"/>
        <color theme="1"/>
        <rFont val="Calibri"/>
        <family val="2"/>
        <scheme val="minor"/>
      </rPr>
      <t xml:space="preserve">(20 characters or </t>
    </r>
    <r>
      <rPr>
        <b/>
        <sz val="11"/>
        <color theme="1"/>
        <rFont val="Calibri"/>
        <family val="2"/>
        <scheme val="minor"/>
      </rPr>
      <t xml:space="preserve">No, </t>
    </r>
    <r>
      <rPr>
        <sz val="11"/>
        <color theme="1"/>
        <rFont val="Calibri"/>
        <family val="2"/>
        <scheme val="minor"/>
      </rPr>
      <t>each unique and not IFM LEI)</t>
    </r>
  </si>
  <si>
    <r>
      <t xml:space="preserve">Interest 
expenses
</t>
    </r>
    <r>
      <rPr>
        <sz val="11"/>
        <color theme="1"/>
        <rFont val="Calibri"/>
        <family val="2"/>
        <scheme val="minor"/>
      </rPr>
      <t>(inc. synthetic borrowing costs &amp; short securities payments, last year)</t>
    </r>
  </si>
  <si>
    <t>Interest expenses (inc synthetic borrowing costs &amp; short securities payments, last year)</t>
  </si>
  <si>
    <t>Interest expenses associated with borrowing by the fund. These expenses can include costs from balance-sheet borrowing or synthetic borrowing via derivatives markets. Report interest and dividend payments on short securities positions.</t>
  </si>
  <si>
    <t>Dividend income, interest income and other income received, excludes FX changes and capital gains (losses) (above). Payments from short securities positions should be reported in Interest expenses field.</t>
  </si>
  <si>
    <r>
      <t xml:space="preserve">All </t>
    </r>
    <r>
      <rPr>
        <sz val="11"/>
        <color rgb="FFFF0000"/>
        <rFont val="Calibri"/>
        <family val="2"/>
        <scheme val="minor"/>
      </rPr>
      <t>IFM LEI</t>
    </r>
    <r>
      <rPr>
        <sz val="11"/>
        <color theme="1"/>
        <rFont val="Calibri"/>
        <family val="2"/>
        <scheme val="minor"/>
      </rPr>
      <t>s entries must be identical</t>
    </r>
  </si>
  <si>
    <r>
      <t xml:space="preserve">Each </t>
    </r>
    <r>
      <rPr>
        <sz val="11"/>
        <color rgb="FFFF0000"/>
        <rFont val="Calibri"/>
        <family val="2"/>
        <scheme val="minor"/>
      </rPr>
      <t>fund LEI</t>
    </r>
    <r>
      <rPr>
        <sz val="11"/>
        <color theme="1"/>
        <rFont val="Calibri"/>
        <family val="2"/>
        <scheme val="minor"/>
      </rPr>
      <t xml:space="preserve"> must be unique and cannot be the IFM LEI</t>
    </r>
  </si>
  <si>
    <r>
      <rPr>
        <sz val="11"/>
        <color rgb="FFFF0000"/>
        <rFont val="Calibri"/>
        <family val="2"/>
        <scheme val="minor"/>
      </rPr>
      <t xml:space="preserve">Fees, expenses &amp; taxes </t>
    </r>
    <r>
      <rPr>
        <sz val="11"/>
        <color theme="1"/>
        <rFont val="Calibri"/>
        <family val="2"/>
        <scheme val="minor"/>
      </rPr>
      <t xml:space="preserve">field split into two fields: </t>
    </r>
    <r>
      <rPr>
        <b/>
        <sz val="11"/>
        <color theme="1"/>
        <rFont val="Calibri"/>
        <family val="2"/>
        <scheme val="minor"/>
      </rPr>
      <t xml:space="preserve">Fees, non-interest expenses, &amp; taxes </t>
    </r>
    <r>
      <rPr>
        <sz val="11"/>
        <color theme="1"/>
        <rFont val="Calibri"/>
        <family val="2"/>
        <scheme val="minor"/>
      </rPr>
      <t>and</t>
    </r>
    <r>
      <rPr>
        <b/>
        <sz val="11"/>
        <color theme="1"/>
        <rFont val="Calibri"/>
        <family val="2"/>
        <scheme val="minor"/>
      </rPr>
      <t xml:space="preserve"> Interest expenses</t>
    </r>
    <r>
      <rPr>
        <sz val="11"/>
        <color theme="1"/>
        <rFont val="Calibri"/>
        <family val="2"/>
        <scheme val="minor"/>
      </rPr>
      <t>. Interest expenses associated with borrowing by the fund. These expenses can include costs from balance-sheet borrowing or synthetic borrowing via derivatives markets. Report interest and dividend payments on short securities positions.</t>
    </r>
  </si>
  <si>
    <t>Count number of distinct
(identical on every row, if value exceeds 0 all rows fail)</t>
  </si>
  <si>
    <r>
      <t xml:space="preserve">Designated broker
</t>
    </r>
    <r>
      <rPr>
        <sz val="11"/>
        <color theme="1"/>
        <rFont val="Calibri"/>
        <family val="2"/>
        <scheme val="minor"/>
      </rPr>
      <t xml:space="preserve">(20-character LEI or </t>
    </r>
    <r>
      <rPr>
        <b/>
        <sz val="11"/>
        <color theme="1"/>
        <rFont val="Calibri"/>
        <family val="2"/>
        <scheme val="minor"/>
      </rPr>
      <t>No</t>
    </r>
    <r>
      <rPr>
        <sz val="11"/>
        <color theme="1"/>
        <rFont val="Calibri"/>
        <family val="2"/>
        <scheme val="minor"/>
      </rPr>
      <t>)</t>
    </r>
  </si>
  <si>
    <r>
      <t xml:space="preserve">Authorized 
participants
</t>
    </r>
    <r>
      <rPr>
        <sz val="11"/>
        <color theme="1"/>
        <rFont val="Calibri"/>
        <family val="2"/>
        <scheme val="minor"/>
      </rPr>
      <t xml:space="preserve">(20-character LEI or </t>
    </r>
    <r>
      <rPr>
        <b/>
        <sz val="11"/>
        <color theme="1"/>
        <rFont val="Calibri"/>
        <family val="2"/>
        <scheme val="minor"/>
      </rPr>
      <t>No</t>
    </r>
    <r>
      <rPr>
        <sz val="11"/>
        <color theme="1"/>
        <rFont val="Calibri"/>
        <family val="2"/>
        <scheme val="minor"/>
      </rPr>
      <t>, comma separated for multiple)</t>
    </r>
  </si>
  <si>
    <r>
      <t xml:space="preserve">Prime broker 
</t>
    </r>
    <r>
      <rPr>
        <sz val="11"/>
        <color theme="1"/>
        <rFont val="Calibri"/>
        <family val="2"/>
        <scheme val="minor"/>
      </rPr>
      <t xml:space="preserve">(20-character LEI or </t>
    </r>
    <r>
      <rPr>
        <b/>
        <sz val="11"/>
        <color theme="1"/>
        <rFont val="Calibri"/>
        <family val="2"/>
        <scheme val="minor"/>
      </rPr>
      <t>No</t>
    </r>
    <r>
      <rPr>
        <sz val="11"/>
        <color theme="1"/>
        <rFont val="Calibri"/>
        <family val="2"/>
        <scheme val="minor"/>
      </rPr>
      <t xml:space="preserve">, comma separated for multiple)
</t>
    </r>
  </si>
  <si>
    <t>Designated broker 
Equals "No" then output is 0</t>
  </si>
  <si>
    <t>Authorized participant
Equals "No" then output is 0</t>
  </si>
  <si>
    <r>
      <t xml:space="preserve">Mandatory descriptive field, 20-character LEI or </t>
    </r>
    <r>
      <rPr>
        <b/>
        <sz val="11"/>
        <color theme="1"/>
        <rFont val="Calibri"/>
        <family val="2"/>
        <scheme val="minor"/>
      </rPr>
      <t>No</t>
    </r>
    <r>
      <rPr>
        <sz val="11"/>
        <color theme="1"/>
        <rFont val="Calibri"/>
        <family val="2"/>
        <scheme val="minor"/>
      </rPr>
      <t>, comma separated for more than 1 LEI</t>
    </r>
  </si>
  <si>
    <r>
      <t xml:space="preserve">Mandatory for ETFs and mutual funds with an ETF series, 20-character LEI or </t>
    </r>
    <r>
      <rPr>
        <b/>
        <sz val="11"/>
        <color theme="1"/>
        <rFont val="Calibri"/>
        <family val="2"/>
        <scheme val="minor"/>
      </rPr>
      <t>No</t>
    </r>
  </si>
  <si>
    <r>
      <t xml:space="preserve">Mandatory for ETFs and mutual funds with an ETF series, 20-character LEI or </t>
    </r>
    <r>
      <rPr>
        <b/>
        <sz val="11"/>
        <color theme="1"/>
        <rFont val="Calibri"/>
        <family val="2"/>
        <scheme val="minor"/>
      </rPr>
      <t>No</t>
    </r>
    <r>
      <rPr>
        <sz val="11"/>
        <color theme="1"/>
        <rFont val="Calibri"/>
        <family val="2"/>
        <scheme val="minor"/>
      </rPr>
      <t>, comma separated for more than 1 LEI</t>
    </r>
  </si>
  <si>
    <t>https://www.cifsc.org/fund-category-definition/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</si>
</sst>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
    <numFmt numFmtId="165" formatCode="0.0%"/>
  </numFmts>
  <fonts count="29">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rgb="FFFF0000"/>
      <name val="Calibri"/>
      <family val="2"/>
      <scheme val="minor"/>
    </font>
    <font>
      <sz val="11"/>
      <color rgb="FF000000"/>
      <name val="Calibri"/>
      <family val="2"/>
      <scheme val="minor"/>
    </font>
    <font>
      <b/>
      <sz val="11"/>
      <color rgb="FFFF0000"/>
      <name val="Calibri"/>
      <family val="2"/>
      <scheme val="minor"/>
    </font>
    <font>
      <sz val="12"/>
      <name val="Calibri"/>
      <family val="2"/>
      <scheme val="minor"/>
    </font>
    <font>
      <b/>
      <u/>
      <sz val="12"/>
      <name val="Calibri"/>
      <family val="2"/>
      <scheme val="minor"/>
    </font>
    <font>
      <b/>
      <sz val="12"/>
      <name val="Calibri"/>
      <family val="2"/>
      <scheme val="minor"/>
    </font>
    <font>
      <sz val="11"/>
      <name val="Calibri"/>
      <family val="2"/>
      <scheme val="minor"/>
    </font>
    <font>
      <b/>
      <sz val="11"/>
      <name val="Calibri"/>
      <family val="2"/>
      <scheme val="minor"/>
    </font>
    <font>
      <b/>
      <sz val="11"/>
      <color rgb="FF00B050"/>
      <name val="Calibri"/>
      <family val="2"/>
      <scheme val="minor"/>
    </font>
    <font>
      <u/>
      <sz val="11"/>
      <color theme="10"/>
      <name val="Calibri"/>
      <family val="2"/>
      <scheme val="minor"/>
    </font>
    <font>
      <sz val="14"/>
      <name val="Calibri"/>
      <family val="2"/>
      <scheme val="minor"/>
    </font>
    <font>
      <b/>
      <sz val="14"/>
      <name val="Calibri"/>
      <family val="2"/>
      <scheme val="minor"/>
    </font>
    <font>
      <b/>
      <sz val="20"/>
      <color rgb="FFFF0000"/>
      <name val="Calibri"/>
      <family val="2"/>
      <scheme val="minor"/>
    </font>
    <font>
      <b/>
      <sz val="11"/>
      <color theme="9"/>
      <name val="Calibri"/>
      <family val="2"/>
      <scheme val="minor"/>
    </font>
    <font>
      <sz val="24"/>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theme="1"/>
      <name val="Schriftart für Textkörper"/>
      <family val="2"/>
    </font>
    <font>
      <b/>
      <sz val="13"/>
      <color theme="1"/>
      <name val="Calibri"/>
      <family val="2"/>
      <scheme val="minor"/>
    </font>
    <font>
      <b/>
      <sz val="11"/>
      <color theme="0"/>
      <name val="Calibri"/>
      <family val="2"/>
      <scheme val="minor"/>
    </font>
    <font>
      <b/>
      <sz val="11"/>
      <color rgb="FF000000"/>
      <name val="Calibri"/>
      <family val="2"/>
      <scheme val="minor"/>
    </font>
    <font>
      <b/>
      <sz val="10"/>
      <name val="Calibri"/>
      <family val="2"/>
      <scheme val="minor"/>
    </font>
    <font>
      <sz val="8"/>
      <name val="Calibri"/>
      <family val="2"/>
      <scheme val="minor"/>
    </font>
    <font>
      <sz val="11"/>
      <color theme="1"/>
      <name val="Aptos"/>
      <family val="2"/>
    </font>
  </fonts>
  <fills count="14">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rgb="FFFF9999"/>
        <bgColor indexed="64"/>
      </patternFill>
    </fill>
    <fill>
      <patternFill patternType="solid">
        <fgColor rgb="FFFFCC66"/>
        <bgColor indexed="64"/>
      </patternFill>
    </fill>
    <fill>
      <patternFill patternType="solid">
        <fgColor theme="9" tint="0.39997558519241921"/>
        <bgColor indexed="64"/>
      </patternFill>
    </fill>
    <fill>
      <patternFill patternType="solid">
        <fgColor theme="4"/>
        <bgColor theme="4"/>
      </patternFill>
    </fill>
    <fill>
      <patternFill patternType="solid">
        <fgColor rgb="FFA9D08E"/>
        <bgColor indexed="64"/>
      </patternFill>
    </fill>
    <fill>
      <patternFill patternType="solid">
        <fgColor theme="9" tint="0.39994506668294322"/>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theme="5" tint="0.79998168889431442"/>
        <bgColor indexed="64"/>
      </patternFill>
    </fill>
  </fills>
  <borders count="50">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thin">
        <color auto="1"/>
      </left>
      <right/>
      <top/>
      <bottom/>
      <diagonal/>
    </border>
    <border>
      <left/>
      <right style="thin">
        <color auto="1"/>
      </right>
      <top/>
      <bottom/>
      <diagonal/>
    </border>
    <border>
      <left style="thin">
        <color theme="8"/>
      </left>
      <right style="thin">
        <color theme="8"/>
      </right>
      <top style="thin">
        <color theme="8"/>
      </top>
      <bottom style="thin">
        <color theme="8"/>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auto="1"/>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theme="4" tint="0.39997558519241921"/>
      </top>
      <bottom style="thin">
        <color theme="4" tint="0.39997558519241921"/>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theme="8"/>
      </bottom>
      <diagonal/>
    </border>
    <border>
      <left style="thin">
        <color theme="8"/>
      </left>
      <right/>
      <top style="thin">
        <color theme="8"/>
      </top>
      <bottom style="thin">
        <color theme="4" tint="0.39997558519241921"/>
      </bottom>
      <diagonal/>
    </border>
    <border>
      <left/>
      <right/>
      <top style="thin">
        <color theme="8"/>
      </top>
      <bottom style="thin">
        <color theme="4" tint="0.39997558519241921"/>
      </bottom>
      <diagonal/>
    </border>
    <border>
      <left/>
      <right style="thin">
        <color theme="8"/>
      </right>
      <top style="thin">
        <color theme="8"/>
      </top>
      <bottom style="thin">
        <color theme="4" tint="0.39997558519241921"/>
      </bottom>
      <diagonal/>
    </border>
    <border>
      <left style="thin">
        <color theme="8"/>
      </left>
      <right/>
      <top style="thin">
        <color theme="4" tint="0.39997558519241921"/>
      </top>
      <bottom style="thin">
        <color theme="4" tint="0.39997558519241921"/>
      </bottom>
      <diagonal/>
    </border>
    <border>
      <left/>
      <right style="thin">
        <color theme="8"/>
      </right>
      <top style="thin">
        <color theme="4" tint="0.39997558519241921"/>
      </top>
      <bottom style="thin">
        <color theme="4" tint="0.39997558519241921"/>
      </bottom>
      <diagonal/>
    </border>
    <border>
      <left style="thin">
        <color auto="1"/>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theme="8"/>
      </left>
      <right/>
      <top/>
      <bottom/>
      <diagonal/>
    </border>
    <border>
      <left/>
      <right/>
      <top/>
      <bottom style="thin">
        <color theme="4" tint="0.39997558519241921"/>
      </bottom>
      <diagonal/>
    </border>
    <border>
      <left style="thin">
        <color theme="8"/>
      </left>
      <right/>
      <top/>
      <bottom style="thin">
        <color theme="4" tint="0.39997558519241921"/>
      </bottom>
      <diagonal/>
    </border>
    <border>
      <left/>
      <right/>
      <top style="thin">
        <color theme="4" tint="0.39997558519241921"/>
      </top>
      <bottom/>
      <diagonal/>
    </border>
  </borders>
  <cellStyleXfs count="36">
    <xf numFmtId="0" fontId="0" fillId="0" borderId="0"/>
    <xf numFmtId="43" fontId="1"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95">
    <xf numFmtId="0" fontId="0" fillId="0" borderId="0" xfId="0"/>
    <xf numFmtId="0" fontId="0" fillId="0" borderId="0" xfId="0" applyAlignment="1">
      <alignment wrapText="1"/>
    </xf>
    <xf numFmtId="0" fontId="0" fillId="0" borderId="0" xfId="0" applyProtection="1">
      <protection locked="0"/>
    </xf>
    <xf numFmtId="0" fontId="5" fillId="0" borderId="0" xfId="0" applyFont="1"/>
    <xf numFmtId="0" fontId="11" fillId="0" borderId="0" xfId="0" applyFont="1"/>
    <xf numFmtId="0" fontId="0" fillId="0" borderId="0" xfId="0" applyAlignment="1">
      <alignment horizontal="left" vertical="top" wrapText="1"/>
    </xf>
    <xf numFmtId="49" fontId="0" fillId="0" borderId="0" xfId="0" applyNumberFormat="1" applyProtection="1">
      <protection locked="0"/>
    </xf>
    <xf numFmtId="0" fontId="0" fillId="3" borderId="0" xfId="0" applyFill="1"/>
    <xf numFmtId="0" fontId="4" fillId="0" borderId="0" xfId="0" applyFont="1" applyAlignment="1" applyProtection="1">
      <alignment horizontal="left" vertical="top"/>
      <protection hidden="1"/>
    </xf>
    <xf numFmtId="0" fontId="0" fillId="0" borderId="0" xfId="0" applyAlignment="1">
      <alignment vertical="top"/>
    </xf>
    <xf numFmtId="0" fontId="0" fillId="0" borderId="3" xfId="0" applyBorder="1" applyAlignment="1">
      <alignment vertical="top" wrapText="1"/>
    </xf>
    <xf numFmtId="0" fontId="2" fillId="0" borderId="3" xfId="0" applyFont="1" applyBorder="1" applyAlignment="1" applyProtection="1">
      <alignment vertical="top" wrapText="1"/>
      <protection locked="0"/>
    </xf>
    <xf numFmtId="0" fontId="2" fillId="0" borderId="3" xfId="0" applyFont="1" applyBorder="1" applyAlignment="1">
      <alignment vertical="top" wrapText="1"/>
    </xf>
    <xf numFmtId="49" fontId="2" fillId="0" borderId="3" xfId="0" applyNumberFormat="1" applyFont="1"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lignment vertical="top" wrapText="1"/>
    </xf>
    <xf numFmtId="0" fontId="0" fillId="0" borderId="6" xfId="0" applyBorder="1"/>
    <xf numFmtId="0" fontId="0" fillId="0" borderId="7" xfId="0" applyBorder="1"/>
    <xf numFmtId="0" fontId="0" fillId="0" borderId="2" xfId="0" applyBorder="1" applyAlignment="1" applyProtection="1">
      <alignment vertical="top" wrapText="1"/>
      <protection locked="0"/>
    </xf>
    <xf numFmtId="0" fontId="3" fillId="0" borderId="0" xfId="0" applyFont="1" applyAlignment="1" applyProtection="1">
      <alignment horizontal="left" vertical="top"/>
      <protection hidden="1"/>
    </xf>
    <xf numFmtId="0" fontId="2" fillId="0" borderId="0" xfId="0" applyFont="1"/>
    <xf numFmtId="0" fontId="0" fillId="0" borderId="0" xfId="0" applyAlignment="1">
      <alignment vertical="top" wrapText="1"/>
    </xf>
    <xf numFmtId="0" fontId="2" fillId="0" borderId="2" xfId="0" applyFont="1" applyBorder="1" applyAlignment="1" applyProtection="1">
      <alignment vertical="top" wrapText="1"/>
      <protection locked="0"/>
    </xf>
    <xf numFmtId="0" fontId="17" fillId="0" borderId="0" xfId="0" applyFont="1" applyAlignment="1">
      <alignment vertical="center"/>
    </xf>
    <xf numFmtId="0" fontId="2" fillId="0" borderId="2" xfId="0" applyFont="1" applyBorder="1" applyAlignment="1">
      <alignment vertical="top" wrapText="1"/>
    </xf>
    <xf numFmtId="0" fontId="0" fillId="0" borderId="0" xfId="1" applyNumberFormat="1" applyFont="1" applyFill="1"/>
    <xf numFmtId="0" fontId="0" fillId="0" borderId="0" xfId="1" applyNumberFormat="1" applyFont="1" applyFill="1" applyAlignment="1">
      <alignment horizontal="right"/>
    </xf>
    <xf numFmtId="0" fontId="19" fillId="0" borderId="0" xfId="0" applyFont="1"/>
    <xf numFmtId="0" fontId="0" fillId="0" borderId="7" xfId="1" applyNumberFormat="1" applyFont="1" applyFill="1" applyBorder="1" applyAlignment="1">
      <alignment horizontal="right"/>
    </xf>
    <xf numFmtId="0" fontId="0" fillId="0" borderId="0" xfId="1" applyNumberFormat="1" applyFont="1" applyFill="1" applyBorder="1" applyAlignment="1">
      <alignment horizontal="right"/>
    </xf>
    <xf numFmtId="0" fontId="0" fillId="0" borderId="0" xfId="0" applyAlignment="1">
      <alignment horizontal="right"/>
    </xf>
    <xf numFmtId="0" fontId="0" fillId="0" borderId="0" xfId="1" applyNumberFormat="1" applyFont="1" applyFill="1" applyBorder="1"/>
    <xf numFmtId="0" fontId="0" fillId="0" borderId="7" xfId="1" applyNumberFormat="1" applyFont="1" applyFill="1" applyBorder="1" applyAlignment="1">
      <alignment horizontal="center" vertical="center"/>
    </xf>
    <xf numFmtId="0" fontId="11" fillId="0" borderId="0" xfId="0" applyFont="1" applyAlignment="1">
      <alignment horizontal="center" vertical="center"/>
    </xf>
    <xf numFmtId="0" fontId="0" fillId="0" borderId="0" xfId="1" applyNumberFormat="1" applyFont="1" applyFill="1" applyAlignment="1">
      <alignment horizontal="center"/>
    </xf>
    <xf numFmtId="0" fontId="0" fillId="6" borderId="0" xfId="0" applyFill="1" applyProtection="1">
      <protection locked="0"/>
    </xf>
    <xf numFmtId="0" fontId="22" fillId="0" borderId="0" xfId="5"/>
    <xf numFmtId="0" fontId="2" fillId="0" borderId="0" xfId="5" applyFont="1"/>
    <xf numFmtId="0" fontId="23" fillId="0" borderId="0" xfId="5" applyFont="1"/>
    <xf numFmtId="0" fontId="0" fillId="0" borderId="0" xfId="0"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164" fontId="0" fillId="0" borderId="12" xfId="1" applyNumberFormat="1" applyFont="1" applyFill="1" applyBorder="1" applyAlignment="1">
      <alignment horizontal="left" vertical="center"/>
    </xf>
    <xf numFmtId="0" fontId="14" fillId="0" borderId="17" xfId="2" applyFill="1" applyBorder="1" applyAlignment="1">
      <alignment horizontal="left" vertical="top"/>
    </xf>
    <xf numFmtId="164" fontId="0" fillId="0" borderId="12" xfId="1" applyNumberFormat="1" applyFont="1" applyFill="1" applyBorder="1" applyAlignment="1" applyProtection="1">
      <alignment horizontal="left" vertical="center"/>
      <protection locked="0"/>
    </xf>
    <xf numFmtId="0" fontId="14" fillId="0" borderId="17" xfId="2" applyFill="1" applyBorder="1"/>
    <xf numFmtId="14" fontId="0" fillId="0" borderId="12" xfId="1" applyNumberFormat="1" applyFont="1" applyFill="1" applyBorder="1" applyAlignment="1" applyProtection="1">
      <alignment horizontal="left" vertical="center"/>
      <protection locked="0"/>
    </xf>
    <xf numFmtId="14" fontId="0" fillId="0" borderId="12" xfId="1" applyNumberFormat="1" applyFont="1" applyFill="1" applyBorder="1" applyAlignment="1">
      <alignment horizontal="left" vertical="center"/>
    </xf>
    <xf numFmtId="0" fontId="0" fillId="0" borderId="16" xfId="0" applyBorder="1" applyAlignment="1">
      <alignment horizontal="left" vertical="center"/>
    </xf>
    <xf numFmtId="0" fontId="0" fillId="0" borderId="12" xfId="0" applyBorder="1" applyAlignment="1">
      <alignment horizontal="left" vertical="center"/>
    </xf>
    <xf numFmtId="0" fontId="0" fillId="0" borderId="12" xfId="0" applyBorder="1"/>
    <xf numFmtId="0" fontId="0" fillId="0" borderId="16" xfId="0" applyBorder="1" applyAlignment="1">
      <alignment horizontal="left" vertical="center" wrapText="1"/>
    </xf>
    <xf numFmtId="0" fontId="0" fillId="0" borderId="12" xfId="0" applyBorder="1" applyProtection="1">
      <protection locked="0"/>
    </xf>
    <xf numFmtId="164" fontId="0" fillId="0" borderId="19" xfId="1" applyNumberFormat="1" applyFont="1" applyFill="1" applyBorder="1" applyAlignment="1">
      <alignment horizontal="left" vertical="center"/>
    </xf>
    <xf numFmtId="0" fontId="14" fillId="0" borderId="0" xfId="2" applyAlignment="1">
      <alignment horizontal="left" vertical="center"/>
    </xf>
    <xf numFmtId="164" fontId="0" fillId="0" borderId="0" xfId="1" applyNumberFormat="1" applyFont="1" applyFill="1" applyAlignment="1">
      <alignment horizontal="left" vertical="center"/>
    </xf>
    <xf numFmtId="0" fontId="0" fillId="0" borderId="0" xfId="0" applyAlignment="1">
      <alignment horizontal="left" vertical="center" wrapText="1"/>
    </xf>
    <xf numFmtId="0" fontId="0" fillId="0" borderId="0" xfId="0" applyAlignment="1">
      <alignment horizontal="left" vertical="top"/>
    </xf>
    <xf numFmtId="0" fontId="0" fillId="0" borderId="0" xfId="1" applyNumberFormat="1" applyFont="1" applyFill="1" applyBorder="1" applyAlignment="1">
      <alignment horizontal="center" vertical="center"/>
    </xf>
    <xf numFmtId="0" fontId="6" fillId="0" borderId="0" xfId="0" applyFont="1" applyAlignment="1">
      <alignment horizontal="left" vertical="top" wrapText="1"/>
    </xf>
    <xf numFmtId="0" fontId="0" fillId="0" borderId="17" xfId="0" applyBorder="1" applyAlignment="1">
      <alignment horizontal="left" vertical="top"/>
    </xf>
    <xf numFmtId="0" fontId="0" fillId="0" borderId="17" xfId="0" applyBorder="1" applyAlignment="1">
      <alignment horizontal="left" vertical="center" wrapText="1"/>
    </xf>
    <xf numFmtId="0" fontId="0" fillId="0" borderId="16" xfId="0" applyBorder="1" applyAlignment="1">
      <alignment vertical="top" wrapText="1"/>
    </xf>
    <xf numFmtId="0" fontId="0" fillId="0" borderId="12" xfId="0" applyBorder="1" applyAlignment="1">
      <alignment wrapText="1"/>
    </xf>
    <xf numFmtId="0" fontId="0" fillId="0" borderId="12" xfId="0" applyBorder="1" applyAlignment="1">
      <alignment horizontal="left" vertical="top" wrapText="1"/>
    </xf>
    <xf numFmtId="0" fontId="0" fillId="0" borderId="12" xfId="0" applyBorder="1" applyAlignment="1">
      <alignment horizontal="left" vertical="top"/>
    </xf>
    <xf numFmtId="0" fontId="0" fillId="0" borderId="16" xfId="0" applyBorder="1" applyAlignment="1">
      <alignment vertical="center" wrapText="1"/>
    </xf>
    <xf numFmtId="0" fontId="0" fillId="0" borderId="12" xfId="0" applyBorder="1" applyAlignment="1">
      <alignment vertical="top" wrapText="1"/>
    </xf>
    <xf numFmtId="0" fontId="0" fillId="0" borderId="18" xfId="0" applyBorder="1" applyAlignment="1">
      <alignment horizontal="left" vertical="center"/>
    </xf>
    <xf numFmtId="0" fontId="0" fillId="0" borderId="19" xfId="0" applyBorder="1"/>
    <xf numFmtId="0" fontId="0" fillId="0" borderId="19" xfId="0" applyBorder="1" applyAlignment="1">
      <alignment horizontal="left" vertical="center"/>
    </xf>
    <xf numFmtId="0" fontId="0" fillId="0" borderId="0" xfId="0" applyAlignment="1">
      <alignment horizontal="left" wrapText="1"/>
    </xf>
    <xf numFmtId="0" fontId="0" fillId="0" borderId="6" xfId="0" applyBorder="1" applyAlignment="1">
      <alignment horizontal="left" vertical="top" wrapText="1"/>
    </xf>
    <xf numFmtId="0" fontId="1" fillId="0" borderId="7" xfId="1" applyNumberFormat="1" applyFont="1" applyFill="1" applyBorder="1" applyAlignment="1">
      <alignment horizontal="left" vertical="top" wrapText="1"/>
    </xf>
    <xf numFmtId="0" fontId="1" fillId="0" borderId="0" xfId="1" applyNumberFormat="1" applyFont="1" applyFill="1" applyBorder="1" applyAlignment="1">
      <alignment horizontal="left" vertical="top" wrapText="1"/>
    </xf>
    <xf numFmtId="0" fontId="1" fillId="0" borderId="0" xfId="1" applyNumberFormat="1" applyFont="1" applyFill="1" applyAlignment="1">
      <alignment horizontal="left" vertical="top" wrapText="1"/>
    </xf>
    <xf numFmtId="0" fontId="0" fillId="0" borderId="7" xfId="0" applyBorder="1" applyAlignment="1">
      <alignment horizontal="left" vertical="top" wrapText="1"/>
    </xf>
    <xf numFmtId="0" fontId="1" fillId="0" borderId="6" xfId="1" applyNumberFormat="1" applyFont="1" applyFill="1" applyBorder="1" applyAlignment="1">
      <alignment horizontal="left" vertical="top" wrapText="1"/>
    </xf>
    <xf numFmtId="0" fontId="0" fillId="7" borderId="1" xfId="0" applyFill="1" applyBorder="1" applyProtection="1">
      <protection locked="0"/>
    </xf>
    <xf numFmtId="0" fontId="0" fillId="2" borderId="0" xfId="0" applyFill="1" applyProtection="1">
      <protection locked="0"/>
    </xf>
    <xf numFmtId="0" fontId="0" fillId="9" borderId="6" xfId="0" applyFill="1" applyBorder="1" applyProtection="1">
      <protection locked="0"/>
    </xf>
    <xf numFmtId="0" fontId="0" fillId="9" borderId="0" xfId="0" applyFill="1" applyProtection="1">
      <protection locked="0"/>
    </xf>
    <xf numFmtId="0" fontId="0" fillId="2" borderId="7" xfId="0" applyFill="1" applyBorder="1" applyProtection="1">
      <protection locked="0"/>
    </xf>
    <xf numFmtId="0" fontId="0" fillId="7" borderId="1" xfId="4" applyNumberFormat="1" applyFont="1" applyFill="1" applyBorder="1" applyAlignment="1" applyProtection="1">
      <protection locked="0"/>
    </xf>
    <xf numFmtId="0" fontId="0" fillId="7" borderId="8" xfId="0" applyFill="1" applyBorder="1" applyProtection="1">
      <protection locked="0"/>
    </xf>
    <xf numFmtId="0" fontId="0" fillId="0" borderId="7" xfId="1" applyNumberFormat="1" applyFont="1" applyFill="1" applyBorder="1" applyAlignment="1">
      <alignment horizontal="left" vertical="top" wrapText="1"/>
    </xf>
    <xf numFmtId="0" fontId="0" fillId="0" borderId="17" xfId="0" applyBorder="1" applyAlignment="1">
      <alignment vertical="top" wrapText="1"/>
    </xf>
    <xf numFmtId="0" fontId="2" fillId="0" borderId="13" xfId="0" applyFont="1" applyBorder="1"/>
    <xf numFmtId="0" fontId="2" fillId="0" borderId="15" xfId="0" applyFont="1" applyBorder="1"/>
    <xf numFmtId="0" fontId="0" fillId="0" borderId="18" xfId="0" applyBorder="1" applyAlignment="1">
      <alignment horizontal="left" vertical="top" wrapText="1"/>
    </xf>
    <xf numFmtId="0" fontId="0" fillId="0" borderId="20" xfId="0" applyBorder="1" applyAlignment="1">
      <alignment vertical="top" wrapText="1"/>
    </xf>
    <xf numFmtId="0" fontId="0" fillId="0" borderId="16" xfId="0" applyBorder="1" applyAlignment="1">
      <alignment horizontal="left" vertical="top" wrapText="1"/>
    </xf>
    <xf numFmtId="164" fontId="0" fillId="0" borderId="12" xfId="1" applyNumberFormat="1" applyFont="1" applyFill="1" applyBorder="1" applyAlignment="1">
      <alignment horizontal="left" vertical="top"/>
    </xf>
    <xf numFmtId="0" fontId="0" fillId="0" borderId="0" xfId="0" applyAlignment="1">
      <alignment vertical="center"/>
    </xf>
    <xf numFmtId="0" fontId="0" fillId="0" borderId="6" xfId="1" applyNumberFormat="1" applyFont="1" applyFill="1" applyBorder="1" applyAlignment="1">
      <alignment horizontal="left" vertical="top" wrapText="1"/>
    </xf>
    <xf numFmtId="0" fontId="0" fillId="0" borderId="0" xfId="0" applyAlignment="1" applyProtection="1">
      <alignment horizontal="left" vertical="center"/>
      <protection locked="0"/>
    </xf>
    <xf numFmtId="0" fontId="0" fillId="0" borderId="7" xfId="0" applyBorder="1" applyAlignment="1">
      <alignment vertical="top"/>
    </xf>
    <xf numFmtId="0" fontId="2" fillId="0" borderId="4" xfId="0" applyFont="1" applyBorder="1" applyAlignment="1">
      <alignment vertical="top" wrapText="1"/>
    </xf>
    <xf numFmtId="0" fontId="14" fillId="0" borderId="12" xfId="2" applyBorder="1" applyAlignment="1">
      <alignment horizontal="left" vertical="center"/>
    </xf>
    <xf numFmtId="0" fontId="0" fillId="0" borderId="0" xfId="1" applyNumberFormat="1" applyFont="1" applyFill="1" applyBorder="1" applyAlignment="1">
      <alignment horizontal="left" vertical="top" wrapText="1"/>
    </xf>
    <xf numFmtId="0" fontId="2" fillId="0" borderId="25" xfId="0" applyFont="1" applyBorder="1"/>
    <xf numFmtId="0" fontId="0" fillId="0" borderId="26" xfId="0" applyBorder="1" applyAlignment="1">
      <alignment vertical="top" wrapText="1"/>
    </xf>
    <xf numFmtId="0" fontId="0" fillId="0" borderId="2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xf>
    <xf numFmtId="0" fontId="6" fillId="0" borderId="0" xfId="0" applyFont="1" applyAlignment="1">
      <alignment vertical="top" wrapText="1"/>
    </xf>
    <xf numFmtId="0" fontId="6" fillId="0" borderId="0" xfId="0" applyFont="1" applyAlignment="1">
      <alignment vertical="center" wrapText="1"/>
    </xf>
    <xf numFmtId="0" fontId="2" fillId="11" borderId="0" xfId="0" applyFont="1" applyFill="1"/>
    <xf numFmtId="0" fontId="0" fillId="11" borderId="0" xfId="0" applyFill="1"/>
    <xf numFmtId="0" fontId="3" fillId="0" borderId="30" xfId="0" applyFont="1" applyBorder="1" applyAlignment="1">
      <alignment horizontal="center" vertical="top"/>
    </xf>
    <xf numFmtId="0" fontId="0" fillId="0" borderId="30" xfId="0" applyBorder="1" applyAlignment="1">
      <alignment vertical="top" wrapText="1"/>
    </xf>
    <xf numFmtId="0" fontId="0" fillId="6" borderId="28" xfId="0" applyFill="1" applyBorder="1" applyProtection="1">
      <protection locked="0"/>
    </xf>
    <xf numFmtId="49" fontId="0" fillId="0" borderId="12" xfId="1" applyNumberFormat="1" applyFont="1" applyFill="1" applyBorder="1" applyAlignment="1">
      <alignment horizontal="left" vertical="center"/>
    </xf>
    <xf numFmtId="0" fontId="0" fillId="0" borderId="12" xfId="0" applyBorder="1" applyAlignment="1" applyProtection="1">
      <alignment vertical="center"/>
      <protection locked="0"/>
    </xf>
    <xf numFmtId="0" fontId="0" fillId="0" borderId="0" xfId="1" applyNumberFormat="1" applyFont="1" applyFill="1" applyBorder="1" applyAlignment="1">
      <alignment horizontal="center" vertical="top"/>
    </xf>
    <xf numFmtId="0" fontId="0" fillId="0" borderId="0" xfId="1" applyNumberFormat="1" applyFont="1" applyFill="1" applyAlignment="1">
      <alignment horizontal="center" vertical="top"/>
    </xf>
    <xf numFmtId="0" fontId="1" fillId="0" borderId="0" xfId="1" applyNumberFormat="1" applyFont="1" applyFill="1" applyBorder="1" applyAlignment="1">
      <alignment horizontal="center" vertical="top" wrapText="1"/>
    </xf>
    <xf numFmtId="0" fontId="0" fillId="0" borderId="7" xfId="0" applyBorder="1" applyAlignment="1">
      <alignment horizontal="center" vertical="top" wrapText="1"/>
    </xf>
    <xf numFmtId="0" fontId="0" fillId="0" borderId="6" xfId="0" applyBorder="1" applyAlignment="1">
      <alignment horizontal="center" vertical="top"/>
    </xf>
    <xf numFmtId="0" fontId="0" fillId="0" borderId="7" xfId="0" applyBorder="1" applyAlignment="1">
      <alignment horizontal="center" vertical="top"/>
    </xf>
    <xf numFmtId="49" fontId="0" fillId="10" borderId="1" xfId="0" applyNumberFormat="1" applyFill="1" applyBorder="1" applyProtection="1">
      <protection locked="0"/>
    </xf>
    <xf numFmtId="49" fontId="0" fillId="6" borderId="0" xfId="0" applyNumberFormat="1" applyFill="1" applyProtection="1">
      <protection locked="0"/>
    </xf>
    <xf numFmtId="49" fontId="0" fillId="6" borderId="9" xfId="0" applyNumberFormat="1" applyFill="1" applyBorder="1" applyProtection="1">
      <protection locked="0"/>
    </xf>
    <xf numFmtId="49" fontId="0" fillId="0" borderId="10" xfId="1" applyNumberFormat="1" applyFont="1" applyFill="1" applyBorder="1" applyAlignment="1" applyProtection="1">
      <protection locked="0"/>
    </xf>
    <xf numFmtId="0" fontId="2" fillId="0" borderId="4" xfId="0" applyFont="1" applyBorder="1" applyAlignment="1" applyProtection="1">
      <alignment vertical="top" wrapText="1"/>
      <protection locked="0"/>
    </xf>
    <xf numFmtId="0" fontId="2" fillId="0" borderId="34" xfId="0" applyFont="1" applyBorder="1" applyAlignment="1" applyProtection="1">
      <alignment vertical="top" wrapText="1"/>
      <protection locked="0"/>
    </xf>
    <xf numFmtId="0" fontId="0" fillId="0" borderId="17" xfId="0" applyBorder="1" applyAlignment="1">
      <alignment horizontal="left" vertical="center"/>
    </xf>
    <xf numFmtId="0" fontId="2" fillId="0" borderId="12" xfId="0" applyFont="1" applyBorder="1" applyAlignment="1" applyProtection="1">
      <alignment horizontal="left" vertical="center"/>
      <protection locked="0"/>
    </xf>
    <xf numFmtId="0" fontId="0" fillId="0" borderId="19" xfId="0" applyBorder="1" applyProtection="1">
      <protection locked="0"/>
    </xf>
    <xf numFmtId="164" fontId="0" fillId="0" borderId="19" xfId="1" applyNumberFormat="1" applyFont="1" applyFill="1" applyBorder="1" applyAlignment="1" applyProtection="1">
      <alignment horizontal="left" vertical="center"/>
      <protection locked="0"/>
    </xf>
    <xf numFmtId="0" fontId="2" fillId="0" borderId="12" xfId="0" applyFont="1" applyBorder="1" applyAlignment="1" applyProtection="1">
      <alignment vertical="top" wrapText="1"/>
      <protection locked="0"/>
    </xf>
    <xf numFmtId="0" fontId="0" fillId="0" borderId="12" xfId="0" applyBorder="1" applyAlignment="1" applyProtection="1">
      <alignment vertical="top" wrapText="1"/>
      <protection locked="0"/>
    </xf>
    <xf numFmtId="0" fontId="1" fillId="0" borderId="7" xfId="1" applyNumberFormat="1" applyFont="1" applyFill="1" applyBorder="1" applyAlignment="1">
      <alignment horizontal="center" vertical="top" wrapText="1"/>
    </xf>
    <xf numFmtId="0" fontId="0" fillId="0" borderId="7" xfId="1" applyNumberFormat="1" applyFont="1" applyFill="1" applyBorder="1" applyAlignment="1">
      <alignment horizontal="center" vertical="top"/>
    </xf>
    <xf numFmtId="0" fontId="0" fillId="9" borderId="7" xfId="0" applyFill="1" applyBorder="1" applyProtection="1">
      <protection locked="0"/>
    </xf>
    <xf numFmtId="14" fontId="0" fillId="9" borderId="0" xfId="0" applyNumberFormat="1" applyFill="1" applyProtection="1">
      <protection locked="0"/>
    </xf>
    <xf numFmtId="14" fontId="0" fillId="6" borderId="33" xfId="0" applyNumberFormat="1" applyFill="1" applyBorder="1" applyProtection="1">
      <protection locked="0"/>
    </xf>
    <xf numFmtId="0" fontId="2" fillId="0" borderId="35" xfId="0" applyFont="1" applyBorder="1" applyAlignment="1" applyProtection="1">
      <alignment vertical="top" wrapText="1"/>
      <protection locked="0"/>
    </xf>
    <xf numFmtId="3" fontId="0" fillId="0" borderId="0" xfId="1" applyNumberFormat="1" applyFont="1" applyFill="1" applyBorder="1"/>
    <xf numFmtId="49" fontId="0" fillId="0" borderId="7" xfId="1" applyNumberFormat="1" applyFont="1" applyFill="1" applyBorder="1" applyAlignment="1">
      <alignment horizontal="right"/>
    </xf>
    <xf numFmtId="0" fontId="1" fillId="0" borderId="6" xfId="1" applyNumberFormat="1" applyFont="1" applyFill="1" applyBorder="1" applyAlignment="1">
      <alignment horizontal="center" vertical="top" wrapText="1"/>
    </xf>
    <xf numFmtId="0" fontId="2" fillId="0" borderId="36" xfId="0" applyFont="1" applyBorder="1" applyAlignment="1" applyProtection="1">
      <alignment vertical="top" wrapText="1"/>
      <protection locked="0"/>
    </xf>
    <xf numFmtId="0" fontId="2" fillId="0" borderId="35" xfId="0" applyFont="1" applyBorder="1" applyAlignment="1">
      <alignment vertical="top" wrapText="1"/>
    </xf>
    <xf numFmtId="0" fontId="2" fillId="0" borderId="37" xfId="0" applyFont="1" applyBorder="1" applyAlignment="1">
      <alignment vertical="top" wrapText="1"/>
    </xf>
    <xf numFmtId="0" fontId="0" fillId="0" borderId="36" xfId="0" applyBorder="1" applyAlignment="1">
      <alignment vertical="top" wrapText="1"/>
    </xf>
    <xf numFmtId="0" fontId="2" fillId="0" borderId="36" xfId="0" applyFont="1" applyBorder="1" applyAlignment="1">
      <alignment vertical="top" wrapText="1"/>
    </xf>
    <xf numFmtId="0" fontId="0" fillId="7" borderId="7" xfId="0" applyFill="1" applyBorder="1" applyProtection="1">
      <protection locked="0"/>
    </xf>
    <xf numFmtId="49" fontId="0" fillId="0" borderId="0" xfId="0" applyNumberFormat="1"/>
    <xf numFmtId="0" fontId="0" fillId="0" borderId="23" xfId="0" applyBorder="1"/>
    <xf numFmtId="0" fontId="0" fillId="0" borderId="22" xfId="0" applyBorder="1"/>
    <xf numFmtId="0" fontId="0" fillId="0" borderId="24" xfId="0" applyBorder="1"/>
    <xf numFmtId="0" fontId="0" fillId="0" borderId="31" xfId="0" applyBorder="1"/>
    <xf numFmtId="0" fontId="0" fillId="0" borderId="9" xfId="0" applyBorder="1"/>
    <xf numFmtId="0" fontId="0" fillId="0" borderId="5" xfId="0" applyBorder="1"/>
    <xf numFmtId="0" fontId="0" fillId="0" borderId="33" xfId="0" applyBorder="1"/>
    <xf numFmtId="0" fontId="0" fillId="0" borderId="32" xfId="0" applyBorder="1" applyAlignment="1">
      <alignment horizontal="left" vertical="center"/>
    </xf>
    <xf numFmtId="0" fontId="0" fillId="0" borderId="29" xfId="0" applyBorder="1" applyAlignment="1">
      <alignment wrapText="1"/>
    </xf>
    <xf numFmtId="0" fontId="0" fillId="0" borderId="21" xfId="0" applyBorder="1"/>
    <xf numFmtId="0" fontId="0" fillId="0" borderId="38" xfId="0" applyBorder="1"/>
    <xf numFmtId="0" fontId="0" fillId="0" borderId="24" xfId="0" applyBorder="1" applyAlignment="1">
      <alignment wrapText="1"/>
    </xf>
    <xf numFmtId="0" fontId="0" fillId="0" borderId="1" xfId="0" applyBorder="1"/>
    <xf numFmtId="0" fontId="0" fillId="0" borderId="11" xfId="0" applyBorder="1" applyAlignment="1">
      <alignment horizontal="left" vertical="center"/>
    </xf>
    <xf numFmtId="0" fontId="0" fillId="0" borderId="32" xfId="0" applyBorder="1"/>
    <xf numFmtId="0" fontId="24" fillId="8" borderId="39" xfId="0" applyFont="1" applyFill="1" applyBorder="1" applyAlignment="1">
      <alignment horizontal="left" vertical="center"/>
    </xf>
    <xf numFmtId="0" fontId="24" fillId="8" borderId="40" xfId="0" applyFont="1" applyFill="1" applyBorder="1" applyAlignment="1">
      <alignment horizontal="left" vertical="center"/>
    </xf>
    <xf numFmtId="0" fontId="24" fillId="8" borderId="41" xfId="0" applyFont="1" applyFill="1" applyBorder="1" applyAlignment="1">
      <alignment horizontal="left" vertical="center"/>
    </xf>
    <xf numFmtId="0" fontId="0" fillId="12" borderId="42" xfId="0" applyFill="1" applyBorder="1" applyAlignment="1">
      <alignment horizontal="left" vertical="center"/>
    </xf>
    <xf numFmtId="0" fontId="0" fillId="12" borderId="32" xfId="0" applyFill="1" applyBorder="1" applyAlignment="1">
      <alignment horizontal="left" vertical="center"/>
    </xf>
    <xf numFmtId="0" fontId="0" fillId="12" borderId="43" xfId="0" applyFill="1" applyBorder="1" applyAlignment="1">
      <alignment horizontal="left" vertical="center"/>
    </xf>
    <xf numFmtId="0" fontId="0" fillId="0" borderId="42" xfId="0" applyBorder="1" applyAlignment="1">
      <alignment horizontal="left" vertical="center"/>
    </xf>
    <xf numFmtId="0" fontId="0" fillId="0" borderId="32" xfId="0" applyBorder="1" applyAlignment="1">
      <alignment horizontal="left" vertical="center" wrapText="1"/>
    </xf>
    <xf numFmtId="0" fontId="0" fillId="0" borderId="43" xfId="0" applyBorder="1" applyAlignment="1">
      <alignment horizontal="left" vertical="center"/>
    </xf>
    <xf numFmtId="0" fontId="4" fillId="12" borderId="32" xfId="0" applyFont="1" applyFill="1" applyBorder="1" applyAlignment="1">
      <alignment horizontal="left" vertical="top"/>
    </xf>
    <xf numFmtId="0" fontId="0" fillId="12" borderId="43" xfId="0" applyFill="1" applyBorder="1" applyAlignment="1">
      <alignment horizontal="left" vertical="center" wrapText="1"/>
    </xf>
    <xf numFmtId="0" fontId="0" fillId="12" borderId="32" xfId="0" applyFill="1" applyBorder="1"/>
    <xf numFmtId="0" fontId="0" fillId="12" borderId="32" xfId="0" applyFill="1" applyBorder="1" applyAlignment="1">
      <alignment horizontal="left" vertical="center" wrapText="1"/>
    </xf>
    <xf numFmtId="0" fontId="0" fillId="0" borderId="43" xfId="0" applyBorder="1" applyAlignment="1">
      <alignment horizontal="left" vertical="center" wrapText="1"/>
    </xf>
    <xf numFmtId="0" fontId="0" fillId="12" borderId="32" xfId="0" applyFill="1" applyBorder="1" applyAlignment="1">
      <alignment vertical="top" wrapText="1"/>
    </xf>
    <xf numFmtId="0" fontId="0" fillId="0" borderId="44" xfId="0" applyBorder="1" applyAlignment="1">
      <alignment wrapText="1"/>
    </xf>
    <xf numFmtId="0" fontId="0" fillId="9" borderId="8" xfId="0" applyFill="1" applyBorder="1" applyProtection="1">
      <protection locked="0"/>
    </xf>
    <xf numFmtId="0" fontId="2" fillId="0" borderId="45" xfId="0" applyFont="1" applyBorder="1" applyAlignment="1" applyProtection="1">
      <alignment vertical="top" wrapText="1"/>
      <protection locked="0"/>
    </xf>
    <xf numFmtId="0" fontId="0" fillId="0" borderId="0" xfId="1" applyNumberFormat="1" applyFont="1" applyFill="1" applyBorder="1" applyAlignment="1">
      <alignment horizontal="center"/>
    </xf>
    <xf numFmtId="0" fontId="0" fillId="0" borderId="32" xfId="0" applyBorder="1" applyAlignment="1">
      <alignment wrapText="1"/>
    </xf>
    <xf numFmtId="0" fontId="0" fillId="0" borderId="14" xfId="0" applyBorder="1" applyAlignment="1" applyProtection="1">
      <alignment horizontal="left" vertical="center"/>
      <protection locked="0"/>
    </xf>
    <xf numFmtId="0" fontId="0" fillId="0" borderId="1" xfId="0" applyBorder="1" applyAlignment="1">
      <alignment horizontal="left" vertical="center"/>
    </xf>
    <xf numFmtId="165" fontId="0" fillId="9" borderId="9" xfId="4" applyNumberFormat="1" applyFont="1" applyFill="1" applyBorder="1" applyProtection="1">
      <protection locked="0"/>
    </xf>
    <xf numFmtId="0" fontId="14" fillId="0" borderId="12" xfId="2" applyFill="1" applyBorder="1" applyAlignment="1">
      <alignment horizontal="left" vertical="center"/>
    </xf>
    <xf numFmtId="0" fontId="0" fillId="4" borderId="0" xfId="0" applyFill="1" applyAlignment="1">
      <alignment wrapText="1"/>
    </xf>
    <xf numFmtId="0" fontId="11" fillId="4" borderId="0" xfId="0" applyFont="1" applyFill="1" applyAlignment="1">
      <alignment vertical="top" wrapText="1"/>
    </xf>
    <xf numFmtId="0" fontId="6" fillId="4" borderId="0" xfId="0" applyFont="1" applyFill="1" applyAlignment="1">
      <alignment vertical="top" wrapText="1"/>
    </xf>
    <xf numFmtId="0" fontId="0" fillId="0" borderId="12" xfId="0" applyBorder="1" applyAlignment="1" applyProtection="1">
      <alignment horizontal="left" vertical="center"/>
      <protection locked="0"/>
    </xf>
    <xf numFmtId="0" fontId="0" fillId="0" borderId="12" xfId="0" applyBorder="1" applyAlignment="1" applyProtection="1">
      <alignment horizontal="left" vertical="center" wrapText="1"/>
      <protection locked="0"/>
    </xf>
    <xf numFmtId="164" fontId="0" fillId="0" borderId="14" xfId="1" applyNumberFormat="1" applyFont="1" applyFill="1" applyBorder="1" applyAlignment="1">
      <alignment horizontal="left" vertical="center"/>
    </xf>
    <xf numFmtId="0" fontId="0" fillId="0" borderId="14" xfId="0" applyBorder="1" applyAlignment="1">
      <alignment horizontal="left" vertical="center" wrapText="1"/>
    </xf>
    <xf numFmtId="0" fontId="0" fillId="0" borderId="12" xfId="0" applyBorder="1" applyAlignment="1">
      <alignment horizontal="left" vertical="center" wrapText="1"/>
    </xf>
    <xf numFmtId="0" fontId="6" fillId="0" borderId="12" xfId="0" applyFont="1" applyBorder="1" applyAlignment="1">
      <alignment horizontal="left" vertical="top" wrapText="1"/>
    </xf>
    <xf numFmtId="0" fontId="6" fillId="0" borderId="12" xfId="0" applyFont="1" applyBorder="1" applyAlignment="1">
      <alignment horizontal="left" vertical="center"/>
    </xf>
    <xf numFmtId="0" fontId="22" fillId="0" borderId="0" xfId="5" applyAlignment="1">
      <alignment vertical="center"/>
    </xf>
    <xf numFmtId="0" fontId="2" fillId="0" borderId="12" xfId="0" applyFont="1" applyBorder="1" applyAlignment="1" applyProtection="1">
      <alignment horizontal="left" vertical="top" wrapText="1"/>
      <protection locked="0"/>
    </xf>
    <xf numFmtId="10" fontId="0" fillId="0" borderId="12" xfId="0" applyNumberFormat="1" applyBorder="1" applyAlignment="1" applyProtection="1">
      <alignment horizontal="left" vertical="top" wrapText="1"/>
      <protection locked="0"/>
    </xf>
    <xf numFmtId="0" fontId="0" fillId="0" borderId="12" xfId="0" applyBorder="1" applyAlignment="1" applyProtection="1">
      <alignment horizontal="left" vertical="top"/>
      <protection locked="0"/>
    </xf>
    <xf numFmtId="0" fontId="6" fillId="0" borderId="12" xfId="0" applyFont="1" applyBorder="1" applyAlignment="1">
      <alignment horizontal="left" vertical="center" wrapText="1"/>
    </xf>
    <xf numFmtId="0" fontId="6" fillId="0" borderId="12" xfId="0" applyFont="1" applyBorder="1" applyAlignment="1">
      <alignment horizontal="left" vertical="top"/>
    </xf>
    <xf numFmtId="9" fontId="0" fillId="0" borderId="12" xfId="1" applyNumberFormat="1" applyFont="1" applyFill="1" applyBorder="1" applyAlignment="1" applyProtection="1">
      <alignment horizontal="left" vertical="center"/>
      <protection locked="0"/>
    </xf>
    <xf numFmtId="0" fontId="15" fillId="0" borderId="0" xfId="0" applyFont="1"/>
    <xf numFmtId="0" fontId="16" fillId="0" borderId="0" xfId="0" applyFont="1" applyAlignment="1">
      <alignment vertical="center" wrapText="1"/>
    </xf>
    <xf numFmtId="0" fontId="16" fillId="0" borderId="0" xfId="0" applyFont="1" applyAlignment="1">
      <alignment horizontal="center" vertical="center" wrapText="1"/>
    </xf>
    <xf numFmtId="0" fontId="0" fillId="0" borderId="0" xfId="0" applyAlignment="1">
      <alignment horizontal="center" vertical="top"/>
    </xf>
    <xf numFmtId="0" fontId="0" fillId="5" borderId="12" xfId="0" applyFill="1" applyBorder="1" applyAlignment="1" applyProtection="1">
      <alignment horizontal="left" vertical="center"/>
      <protection locked="0"/>
    </xf>
    <xf numFmtId="0" fontId="2" fillId="13" borderId="3" xfId="0" applyFont="1" applyFill="1" applyBorder="1" applyAlignment="1">
      <alignment vertical="top" wrapText="1"/>
    </xf>
    <xf numFmtId="41" fontId="0" fillId="6" borderId="6" xfId="0" applyNumberFormat="1" applyFill="1" applyBorder="1" applyProtection="1">
      <protection locked="0"/>
    </xf>
    <xf numFmtId="41" fontId="0" fillId="6" borderId="0" xfId="0" applyNumberFormat="1" applyFill="1" applyProtection="1">
      <protection locked="0"/>
    </xf>
    <xf numFmtId="41" fontId="0" fillId="6" borderId="0" xfId="1" applyNumberFormat="1" applyFont="1" applyFill="1" applyProtection="1">
      <protection locked="0"/>
    </xf>
    <xf numFmtId="41" fontId="0" fillId="6" borderId="6" xfId="1" applyNumberFormat="1" applyFont="1" applyFill="1" applyBorder="1" applyProtection="1">
      <protection locked="0"/>
    </xf>
    <xf numFmtId="41" fontId="0" fillId="6" borderId="1" xfId="1" applyNumberFormat="1" applyFont="1" applyFill="1" applyBorder="1" applyProtection="1">
      <protection locked="0"/>
    </xf>
    <xf numFmtId="41" fontId="0" fillId="7" borderId="6" xfId="1" applyNumberFormat="1" applyFont="1" applyFill="1" applyBorder="1" applyProtection="1">
      <protection locked="0"/>
    </xf>
    <xf numFmtId="41" fontId="0" fillId="7" borderId="0" xfId="1" applyNumberFormat="1" applyFont="1" applyFill="1" applyProtection="1">
      <protection locked="0"/>
    </xf>
    <xf numFmtId="41" fontId="0" fillId="7" borderId="1" xfId="1" applyNumberFormat="1" applyFont="1" applyFill="1" applyBorder="1" applyProtection="1">
      <protection locked="0"/>
    </xf>
    <xf numFmtId="41" fontId="0" fillId="0" borderId="6" xfId="1" applyNumberFormat="1" applyFont="1" applyBorder="1" applyProtection="1">
      <protection locked="0"/>
    </xf>
    <xf numFmtId="41" fontId="0" fillId="0" borderId="0" xfId="1" applyNumberFormat="1" applyFont="1" applyProtection="1">
      <protection locked="0"/>
    </xf>
    <xf numFmtId="0" fontId="2" fillId="0" borderId="30" xfId="0" applyFont="1" applyBorder="1" applyAlignment="1">
      <alignment vertical="top" wrapText="1"/>
    </xf>
    <xf numFmtId="0" fontId="0" fillId="0" borderId="28" xfId="0" applyBorder="1"/>
    <xf numFmtId="0" fontId="0" fillId="2" borderId="28" xfId="0" applyFill="1" applyBorder="1" applyProtection="1">
      <protection locked="0"/>
    </xf>
    <xf numFmtId="0" fontId="0" fillId="5" borderId="7" xfId="0" applyFill="1" applyBorder="1"/>
    <xf numFmtId="0" fontId="0" fillId="6" borderId="9" xfId="0" applyFill="1" applyBorder="1" applyProtection="1">
      <protection locked="0"/>
    </xf>
    <xf numFmtId="0" fontId="0" fillId="6" borderId="1" xfId="0" applyFill="1" applyBorder="1" applyProtection="1">
      <protection locked="0"/>
    </xf>
    <xf numFmtId="0" fontId="11" fillId="6" borderId="1" xfId="0" applyFont="1" applyFill="1" applyBorder="1" applyProtection="1">
      <protection locked="0"/>
    </xf>
    <xf numFmtId="0" fontId="0" fillId="2" borderId="1" xfId="0" applyFill="1" applyBorder="1" applyProtection="1">
      <protection locked="0"/>
    </xf>
    <xf numFmtId="0" fontId="0" fillId="9" borderId="1" xfId="0" applyFill="1" applyBorder="1" applyProtection="1">
      <protection locked="0"/>
    </xf>
    <xf numFmtId="0" fontId="0" fillId="6" borderId="6" xfId="0" applyFill="1" applyBorder="1" applyProtection="1">
      <protection locked="0"/>
    </xf>
    <xf numFmtId="0" fontId="0" fillId="7" borderId="9" xfId="0" applyFill="1" applyBorder="1" applyProtection="1">
      <protection locked="0"/>
    </xf>
    <xf numFmtId="0" fontId="0" fillId="7" borderId="10" xfId="0" applyFill="1" applyBorder="1" applyProtection="1">
      <protection locked="0"/>
    </xf>
    <xf numFmtId="165" fontId="0" fillId="9" borderId="0" xfId="4" applyNumberFormat="1" applyFont="1" applyFill="1" applyProtection="1">
      <protection locked="0"/>
    </xf>
    <xf numFmtId="165" fontId="0" fillId="9" borderId="6" xfId="4" applyNumberFormat="1" applyFont="1" applyFill="1" applyBorder="1" applyProtection="1">
      <protection locked="0"/>
    </xf>
    <xf numFmtId="165" fontId="0" fillId="6" borderId="6" xfId="4" applyNumberFormat="1" applyFont="1" applyFill="1" applyBorder="1" applyProtection="1">
      <protection locked="0"/>
    </xf>
    <xf numFmtId="165" fontId="0" fillId="6" borderId="0" xfId="4" applyNumberFormat="1" applyFont="1" applyFill="1" applyProtection="1">
      <protection locked="0"/>
    </xf>
    <xf numFmtId="49" fontId="2" fillId="0" borderId="23" xfId="0" applyNumberFormat="1" applyFont="1" applyBorder="1" applyAlignment="1">
      <alignment vertical="top" wrapText="1"/>
    </xf>
    <xf numFmtId="49" fontId="2" fillId="0" borderId="22" xfId="1" applyNumberFormat="1" applyFont="1" applyFill="1" applyBorder="1" applyAlignment="1">
      <alignment vertical="top" wrapText="1"/>
    </xf>
    <xf numFmtId="49" fontId="0" fillId="0" borderId="23" xfId="0" applyNumberFormat="1" applyBorder="1"/>
    <xf numFmtId="49" fontId="0" fillId="0" borderId="22" xfId="0" applyNumberFormat="1" applyBorder="1"/>
    <xf numFmtId="49" fontId="0" fillId="0" borderId="24" xfId="0" applyNumberFormat="1" applyBorder="1"/>
    <xf numFmtId="49" fontId="0" fillId="0" borderId="31" xfId="0" applyNumberFormat="1" applyBorder="1"/>
    <xf numFmtId="49" fontId="0" fillId="0" borderId="0" xfId="1" applyNumberFormat="1" applyFont="1" applyFill="1" applyBorder="1" applyAlignment="1" applyProtection="1">
      <protection locked="0"/>
    </xf>
    <xf numFmtId="0" fontId="0" fillId="5" borderId="12" xfId="0" applyFill="1" applyBorder="1" applyAlignment="1" applyProtection="1">
      <alignment vertical="top" wrapText="1"/>
      <protection locked="0"/>
    </xf>
    <xf numFmtId="0" fontId="0" fillId="0" borderId="23" xfId="0" applyBorder="1" applyAlignment="1">
      <alignment wrapText="1"/>
    </xf>
    <xf numFmtId="0" fontId="0" fillId="9" borderId="9" xfId="0" applyFill="1" applyBorder="1" applyProtection="1">
      <protection locked="0"/>
    </xf>
    <xf numFmtId="0" fontId="0" fillId="0" borderId="0" xfId="5" applyFont="1"/>
    <xf numFmtId="9" fontId="0" fillId="0" borderId="0" xfId="5" applyNumberFormat="1" applyFont="1"/>
    <xf numFmtId="0" fontId="0" fillId="5" borderId="12" xfId="0" applyFill="1" applyBorder="1" applyAlignment="1">
      <alignment horizontal="left" vertical="center" wrapText="1"/>
    </xf>
    <xf numFmtId="0" fontId="0" fillId="5" borderId="12" xfId="0" applyFill="1" applyBorder="1" applyAlignment="1">
      <alignment horizontal="left" vertical="top" wrapText="1"/>
    </xf>
    <xf numFmtId="0" fontId="6" fillId="5" borderId="12" xfId="0" applyFont="1" applyFill="1" applyBorder="1" applyAlignment="1">
      <alignment horizontal="left" vertical="center"/>
    </xf>
    <xf numFmtId="0" fontId="0" fillId="5" borderId="12" xfId="0" applyFill="1" applyBorder="1" applyAlignment="1">
      <alignment horizontal="left" vertical="center"/>
    </xf>
    <xf numFmtId="0" fontId="0" fillId="5" borderId="0" xfId="0" applyFill="1" applyAlignment="1">
      <alignment horizontal="left" vertical="center" wrapText="1"/>
    </xf>
    <xf numFmtId="0" fontId="28" fillId="0" borderId="0" xfId="0" applyFont="1"/>
    <xf numFmtId="0" fontId="24" fillId="8" borderId="47" xfId="0" applyFont="1" applyFill="1" applyBorder="1" applyAlignment="1">
      <alignment horizontal="left" vertical="center"/>
    </xf>
    <xf numFmtId="0" fontId="24" fillId="8" borderId="48" xfId="0" applyFont="1" applyFill="1" applyBorder="1" applyAlignment="1">
      <alignment horizontal="left" vertical="center"/>
    </xf>
    <xf numFmtId="0" fontId="0" fillId="12" borderId="49" xfId="0" applyFill="1" applyBorder="1" applyAlignment="1">
      <alignment horizontal="left" vertical="center"/>
    </xf>
    <xf numFmtId="0" fontId="0" fillId="12" borderId="49" xfId="0" applyFill="1" applyBorder="1" applyAlignment="1">
      <alignment horizontal="left" vertical="top" wrapText="1"/>
    </xf>
    <xf numFmtId="0" fontId="0" fillId="0" borderId="32" xfId="0" applyBorder="1" applyAlignment="1">
      <alignment horizontal="left" vertical="top" wrapText="1"/>
    </xf>
    <xf numFmtId="0" fontId="0" fillId="0" borderId="49" xfId="0" applyBorder="1" applyAlignment="1">
      <alignment horizontal="left" vertical="center"/>
    </xf>
    <xf numFmtId="0" fontId="0" fillId="0" borderId="49" xfId="0" applyBorder="1" applyAlignment="1">
      <alignment horizontal="left" vertical="top" wrapText="1"/>
    </xf>
    <xf numFmtId="0" fontId="24" fillId="0" borderId="46" xfId="0" applyFont="1" applyBorder="1" applyAlignment="1">
      <alignment horizontal="left" vertical="center"/>
    </xf>
    <xf numFmtId="0" fontId="24" fillId="0" borderId="0" xfId="0" applyFont="1" applyAlignment="1">
      <alignment horizontal="left" vertical="center"/>
    </xf>
    <xf numFmtId="0" fontId="0" fillId="0" borderId="47" xfId="0" applyBorder="1" applyAlignment="1">
      <alignment wrapText="1"/>
    </xf>
    <xf numFmtId="0" fontId="0" fillId="0" borderId="47" xfId="0" applyBorder="1" applyAlignment="1">
      <alignment horizontal="left" vertical="center"/>
    </xf>
    <xf numFmtId="0" fontId="0" fillId="3" borderId="7" xfId="0" applyFill="1" applyBorder="1"/>
    <xf numFmtId="0" fontId="0" fillId="5" borderId="16" xfId="0" applyFill="1" applyBorder="1" applyAlignment="1">
      <alignment horizontal="left" vertical="center"/>
    </xf>
    <xf numFmtId="0" fontId="0" fillId="0" borderId="12" xfId="1" applyNumberFormat="1" applyFont="1" applyFill="1" applyBorder="1" applyAlignment="1">
      <alignment horizontal="left" vertical="center"/>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2" xfId="0" applyFont="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3" fillId="0" borderId="2" xfId="0" applyFont="1" applyBorder="1" applyAlignment="1">
      <alignment horizontal="center" vertical="top"/>
    </xf>
    <xf numFmtId="0" fontId="3" fillId="0" borderId="3" xfId="0" applyFont="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6" xfId="0" applyFont="1" applyBorder="1" applyAlignment="1">
      <alignment horizontal="center" vertical="center" wrapText="1"/>
    </xf>
    <xf numFmtId="0" fontId="16"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0" xfId="0" applyFont="1" applyAlignment="1">
      <alignment horizontal="center" vertical="center"/>
    </xf>
    <xf numFmtId="0" fontId="26" fillId="0" borderId="6" xfId="0" applyFont="1" applyBorder="1" applyAlignment="1">
      <alignment horizontal="center" vertical="center" wrapText="1"/>
    </xf>
    <xf numFmtId="0" fontId="26" fillId="0" borderId="0" xfId="0" applyFont="1" applyAlignment="1">
      <alignment horizontal="center" vertical="center" wrapText="1"/>
    </xf>
    <xf numFmtId="0" fontId="26" fillId="0" borderId="7" xfId="0" applyFont="1" applyBorder="1" applyAlignment="1">
      <alignment horizontal="center" vertical="center" wrapText="1"/>
    </xf>
    <xf numFmtId="0" fontId="16" fillId="0" borderId="9" xfId="0" applyFont="1" applyBorder="1" applyAlignment="1">
      <alignment horizontal="center" vertical="center"/>
    </xf>
    <xf numFmtId="0" fontId="0" fillId="0" borderId="42" xfId="0" applyBorder="1" applyAlignment="1">
      <alignment horizontal="left" vertical="center" wrapText="1"/>
    </xf>
    <xf numFmtId="0" fontId="0" fillId="0" borderId="32" xfId="0" applyBorder="1" applyAlignment="1">
      <alignment horizontal="left" vertical="center" wrapText="1"/>
    </xf>
    <xf numFmtId="0" fontId="0" fillId="0" borderId="43" xfId="0" applyBorder="1" applyAlignment="1">
      <alignment horizontal="left" vertical="center" wrapText="1"/>
    </xf>
    <xf numFmtId="0" fontId="0" fillId="0" borderId="0" xfId="0" applyAlignment="1">
      <alignment horizontal="left" wrapText="1"/>
    </xf>
    <xf numFmtId="0" fontId="8" fillId="4" borderId="0" xfId="0" applyFont="1" applyFill="1" applyAlignment="1">
      <alignment horizontal="left" vertical="top" wrapText="1"/>
    </xf>
  </cellXfs>
  <cellStyles count="36">
    <cellStyle name="Comma" xfId="1" builtinId="3"/>
    <cellStyle name="Comma 2" xfId="3" xr:uid="{F15A58E0-025A-4D1D-A065-7365E3B197E5}"/>
    <cellStyle name="Comma 2 2" xfId="7" xr:uid="{975F310C-8564-4B30-BD3B-907B4C243D95}"/>
    <cellStyle name="Comma 2 2 2" xfId="11" xr:uid="{112D4E8C-1D14-42EC-A8C8-8FE693B632F3}"/>
    <cellStyle name="Comma 2 2 2 2" xfId="27" xr:uid="{CDF63569-72CF-4705-9AE5-96FBD89AED18}"/>
    <cellStyle name="Comma 2 2 3" xfId="15" xr:uid="{DF573CE9-3BC4-482E-9B89-943A6F487425}"/>
    <cellStyle name="Comma 2 2 3 2" xfId="31" xr:uid="{7E45C11B-E408-4381-9F23-70E1058A228E}"/>
    <cellStyle name="Comma 2 2 4" xfId="19" xr:uid="{33DF710F-99F9-4A1F-8A20-2412DDE5C097}"/>
    <cellStyle name="Comma 2 2 4 2" xfId="35" xr:uid="{43D61E18-BE69-4258-B2FA-77B0CC7BE285}"/>
    <cellStyle name="Comma 2 2 5" xfId="23" xr:uid="{3D3B0F16-1EED-40FA-9955-83B58015A9E4}"/>
    <cellStyle name="Comma 2 3" xfId="9" xr:uid="{6FD33552-982A-4A18-9553-D930EF47673B}"/>
    <cellStyle name="Comma 2 3 2" xfId="25" xr:uid="{91674F3B-6FAC-4F07-9CB7-59E69BB3BA21}"/>
    <cellStyle name="Comma 2 4" xfId="13" xr:uid="{6B373368-7337-453D-9095-EDB24809E4E1}"/>
    <cellStyle name="Comma 2 4 2" xfId="29" xr:uid="{54DDF625-CC94-4125-8F7F-C6B508F436FB}"/>
    <cellStyle name="Comma 2 5" xfId="17" xr:uid="{640F1B82-E16D-4740-BBFF-FFAE0894BB17}"/>
    <cellStyle name="Comma 2 5 2" xfId="33" xr:uid="{AB2629F5-3945-412A-A376-9A0FB735CE44}"/>
    <cellStyle name="Comma 2 6" xfId="21" xr:uid="{B7B3B139-F8C7-4F21-9C2F-6006FED4FD69}"/>
    <cellStyle name="Comma 3" xfId="6" xr:uid="{0C7E0997-89C8-415F-9022-B0562F1C017B}"/>
    <cellStyle name="Comma 3 2" xfId="10" xr:uid="{4120B6FD-86B6-49CC-8499-EBBAB1E3DE6B}"/>
    <cellStyle name="Comma 3 2 2" xfId="26" xr:uid="{37637A15-2C3C-4250-A26E-AFA0E91E7E9A}"/>
    <cellStyle name="Comma 3 3" xfId="14" xr:uid="{9A719347-6C9A-4CEE-95EB-B23FA55E0AA1}"/>
    <cellStyle name="Comma 3 3 2" xfId="30" xr:uid="{474FE791-1771-4509-B60F-B5451BEFE9C4}"/>
    <cellStyle name="Comma 3 4" xfId="18" xr:uid="{05B17033-EBB2-4C17-BB20-EDED4E34CC9D}"/>
    <cellStyle name="Comma 3 4 2" xfId="34" xr:uid="{782A18A7-655E-4193-9086-24FB656B3481}"/>
    <cellStyle name="Comma 3 5" xfId="22" xr:uid="{355D3CCA-DD6F-437D-94CC-F1EB9167A185}"/>
    <cellStyle name="Comma 4" xfId="8" xr:uid="{7A6F79BB-68E9-4068-8952-39D792326863}"/>
    <cellStyle name="Comma 4 2" xfId="24" xr:uid="{63C1880A-1D23-4D8D-8C2C-B0DE090BC950}"/>
    <cellStyle name="Comma 5" xfId="12" xr:uid="{DD234DAF-A081-4821-A528-D7A1DF180A23}"/>
    <cellStyle name="Comma 5 2" xfId="28" xr:uid="{EFD0FA20-457F-4ABF-9F22-6220A5F14D61}"/>
    <cellStyle name="Comma 6" xfId="16" xr:uid="{15312FDD-D595-4E7B-AAE1-6A24E2354ADE}"/>
    <cellStyle name="Comma 6 2" xfId="32" xr:uid="{17A25030-139D-4702-AF75-B1AFD40C5678}"/>
    <cellStyle name="Comma 7" xfId="20" xr:uid="{51AC1D65-3A28-4EB0-B4C0-8724867BD1D0}"/>
    <cellStyle name="Hyperlink" xfId="2" builtinId="8"/>
    <cellStyle name="Normal" xfId="0" builtinId="0"/>
    <cellStyle name="Normal 2" xfId="5" xr:uid="{85F10C17-8150-4609-988D-73DCB82904B0}"/>
    <cellStyle name="Percent" xfId="4" builtinId="5"/>
  </cellStyles>
  <dxfs count="124">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rgb="FFFFCC66"/>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C66"/>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theme="0" tint="-0.34998626667073579"/>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theme="9" tint="0.39994506668294322"/>
        </patternFill>
      </fill>
    </dxf>
    <dxf>
      <fill>
        <patternFill>
          <bgColor rgb="FFFFCC66"/>
        </patternFill>
      </fill>
    </dxf>
    <dxf>
      <fill>
        <patternFill>
          <bgColor theme="9" tint="0.39994506668294322"/>
        </patternFill>
      </fill>
    </dxf>
    <dxf>
      <fill>
        <patternFill>
          <bgColor rgb="FFFFCC66"/>
        </patternFill>
      </fill>
    </dxf>
    <dxf>
      <fill>
        <patternFill>
          <bgColor theme="0" tint="-0.14996795556505021"/>
        </patternFill>
      </fill>
    </dxf>
    <dxf>
      <fill>
        <patternFill>
          <bgColor rgb="FF00FF99"/>
        </patternFill>
      </fill>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4" formatCode="###,###"/>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border outline="0">
        <top style="thin">
          <color theme="8"/>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left" vertical="center" textRotation="0" wrapText="0" indent="0" justifyLastLine="0" shrinkToFit="0" readingOrder="0"/>
    </dxf>
    <dxf>
      <fill>
        <patternFill patternType="none">
          <fgColor indexed="64"/>
          <bgColor auto="1"/>
        </patternFill>
      </fill>
    </dxf>
    <dxf>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style="thin">
          <color theme="4" tint="0.39997558519241921"/>
        </bottom>
      </border>
    </dxf>
    <dxf>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style="thin">
          <color theme="4" tint="0.39997558519241921"/>
        </bottom>
      </border>
    </dxf>
    <dxf>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8"/>
        </top>
        <bottom style="thin">
          <color theme="4" tint="0.39997558519241921"/>
        </bottom>
      </border>
    </dxf>
    <dxf>
      <fill>
        <patternFill patternType="none">
          <fgColor indexed="64"/>
          <bgColor auto="1"/>
        </patternFill>
      </fill>
      <alignment horizontal="left"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diagonalUp="0" diagonalDown="0">
        <left style="thin">
          <color theme="8"/>
        </left>
        <right style="thin">
          <color theme="8"/>
        </right>
        <top style="thin">
          <color theme="8"/>
        </top>
        <bottom style="thin">
          <color theme="8"/>
        </bottom>
      </border>
    </dxf>
    <dxf>
      <fill>
        <patternFill patternType="none">
          <fgColor indexed="64"/>
          <bgColor auto="1"/>
        </patternFill>
      </fill>
      <alignment horizontal="left" vertical="center" textRotation="0" wrapText="0" indent="0" justifyLastLine="0" shrinkToFit="0" readingOrder="0"/>
    </dxf>
    <dxf>
      <alignment horizontal="left" vertical="center" textRotation="0" wrapText="0" indent="0" justifyLastLine="0" shrinkToFit="0" readingOrder="0"/>
    </dxf>
  </dxfs>
  <tableStyles count="0" defaultTableStyle="TableStyleMedium2" defaultPivotStyle="PivotStyleLight16"/>
  <colors>
    <mruColors>
      <color rgb="FFFF9999"/>
      <color rgb="FFFFFF99"/>
      <color rgb="FFFFCC66"/>
      <color rgb="FFFFCC00"/>
      <color rgb="FFA9D08E"/>
      <color rgb="FFFFC000"/>
      <color rgb="FF00FF99"/>
      <color rgb="FFCCFFCC"/>
      <color rgb="FF99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a60237486963a246/YouTube/YT_2018/YT_201806/Lookup_Pictures/Excel_Lookup_Pictures_XelPlus_Downlo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bulmer/Downloads/Excel_Dependent_Dropdown_Expandable_Exclude_Empty_XelPl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eport"/>
      <sheetName val="Master"/>
    </sheetNames>
    <sheetDataSet>
      <sheetData sheetId="0"/>
      <sheetData sheetId="1">
        <row r="2">
          <cell r="C2" t="str">
            <v>Spain</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sheetName val="Excel_Dependent_Dropdown_Expand"/>
    </sheetNames>
    <sheetDataSet>
      <sheetData sheetId="0"/>
      <sheetData sheetId="1">
        <row r="4">
          <cell r="A4" t="str">
            <v>Productivity</v>
          </cell>
          <cell r="B4" t="str">
            <v>Games</v>
          </cell>
          <cell r="C4" t="str">
            <v>Utility</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John Bulmer" id="{9A48BA03-23F9-4828-B1FE-9E5F96FE2ECB}" userId="S::JBULMER@osc.gov.on.ca::630be4e2-5ee6-4283-978a-9557ad0845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023C3-4D5F-427E-BB6C-21B9DCDA3730}" name="Table1" displayName="Table1" ref="A4:E16" totalsRowShown="0" headerRowDxfId="123" dataDxfId="122" tableBorderDxfId="121">
  <tableColumns count="5">
    <tableColumn id="1" xr3:uid="{E5DAAB39-B0E7-469C-BD98-44007F7268B2}" name="Name" dataDxfId="120"/>
    <tableColumn id="2" xr3:uid="{87558EA0-B064-4415-AE63-AB7D78079F3E}" name="Section" dataDxfId="119"/>
    <tableColumn id="3" xr3:uid="{B19DFD03-D5BC-4553-87E8-E3E373108EB1}" name="Code (row 3)" dataDxfId="118"/>
    <tableColumn id="7" xr3:uid="{28219CE4-EC4E-444D-AFB3-001414BC3C51}" name="Detail " dataDxfId="117"/>
    <tableColumn id="4" xr3:uid="{2D0DE9CD-5320-4CFB-9152-DAB2412FA9C6}" name="Validation" dataDxfId="11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394F5E-ABCD-43B1-A541-11D172AC83BD}" name="Table2" displayName="Table2" ref="A19:D33" totalsRowShown="0" headerRowDxfId="115" dataDxfId="113" headerRowBorderDxfId="114" tableBorderDxfId="112">
  <autoFilter ref="A19:D33" xr:uid="{56394F5E-ABCD-43B1-A541-11D172AC83BD}"/>
  <tableColumns count="4">
    <tableColumn id="1" xr3:uid="{23728905-B4B3-4A3B-AF5C-97CB99AFA19D}" name="Name" dataDxfId="111"/>
    <tableColumn id="2" xr3:uid="{1F63EB42-D841-401C-9D2B-437B9E31422D}" name="Section" dataDxfId="110"/>
    <tableColumn id="3" xr3:uid="{985CEE00-CA52-4905-901D-E6A971506D77}" name="Code (row 3)" dataDxfId="109"/>
    <tableColumn id="4" xr3:uid="{4AE94BC9-F53F-47D3-B302-7F029F307D27}" name="Detail" dataDxfId="10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A4B35C1-0E4A-4968-9892-8897B05DCAF6}" name="Table6" displayName="Table6" ref="A36:D38" totalsRowShown="0" headerRowDxfId="107" headerRowBorderDxfId="106" tableBorderDxfId="105">
  <autoFilter ref="A36:D38" xr:uid="{9A4B35C1-0E4A-4968-9892-8897B05DCAF6}"/>
  <tableColumns count="4">
    <tableColumn id="1" xr3:uid="{1BAEA025-C8C9-4DC1-8D0C-1A4451C84583}" name="Name"/>
    <tableColumn id="2" xr3:uid="{611F5F83-8F7D-49BD-BC1A-AC8378539B92}" name="Section"/>
    <tableColumn id="3" xr3:uid="{8CBEC908-1B89-4AC8-8FC4-7EE2C91D5EFC}" name="Code (row 3)"/>
    <tableColumn id="4" xr3:uid="{4DA8BF3C-22C9-4D10-BFA2-2E5B98BE6263}" name="Detail"/>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A1920F7-8370-4CB9-8AA6-AA0F20CDD3AD}" name="Table5" displayName="Table5" ref="A6:C9" totalsRowShown="0" headerRowDxfId="104" headerRowBorderDxfId="103" tableBorderDxfId="102" totalsRowBorderDxfId="101">
  <tableColumns count="3">
    <tableColumn id="1" xr3:uid="{BE2EA2FF-8569-4A87-9736-B54C820EB1A3}" name="Scenario"/>
    <tableColumn id="3" xr3:uid="{8B35B1DB-B487-41DB-B095-01BD8A663391}" name="Options"/>
    <tableColumn id="2" xr3:uid="{5B6CD174-AF35-42F3-A8AB-AF71720679A5}" name="Reporting " dataDxfId="10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61BCB6-F247-405C-B5C7-3400356C3036}" name="Table3" displayName="Table3" ref="A1:K170" totalsRowShown="0" headerRowDxfId="99" dataDxfId="97" headerRowBorderDxfId="98" tableBorderDxfId="96" totalsRowBorderDxfId="95">
  <autoFilter ref="A1:K170" xr:uid="{7A61BCB6-F247-405C-B5C7-3400356C3036}"/>
  <tableColumns count="11">
    <tableColumn id="1" xr3:uid="{B2BFAF5E-A197-46C0-8D45-EFFE5ED3F93B}" name="Name" dataDxfId="94"/>
    <tableColumn id="2" xr3:uid="{6E14C09A-C9DA-4EAE-9DDF-8D8BEAC513D2}" name="Section" dataDxfId="93"/>
    <tableColumn id="3" xr3:uid="{69E07155-8BBD-4FC3-99A3-DDC62CB168A5}" name="Code (row 3)" dataDxfId="92"/>
    <tableColumn id="12" xr3:uid="{FCF974D6-DB5E-4F67-9719-4BD59BBF9110}" name="Column " dataDxfId="91">
      <calculatedColumnFormula>SUBSTITUTE(ADDRESS(1,ROW()-1,4),"1","")</calculatedColumnFormula>
    </tableColumn>
    <tableColumn id="4" xr3:uid="{D14986CD-28D3-4284-96BF-C65DC07A5BF6}" name="Data Type" dataDxfId="90"/>
    <tableColumn id="5" xr3:uid="{ABAED99A-17B9-4E32-8774-01CAFCDC56AB}" name="Units" dataDxfId="89"/>
    <tableColumn id="6" xr3:uid="{C68635FE-68A0-429C-9E77-DB886B5AB0F1}" name="Range" dataDxfId="88"/>
    <tableColumn id="7" xr3:uid="{DC97CBC1-CC37-4C2B-8B28-94056B746DC7}" name="Validation" dataDxfId="87"/>
    <tableColumn id="8" xr3:uid="{D8664750-DC74-4BCD-AF70-13C350131778}" name="Example" dataDxfId="86" dataCellStyle="Comma"/>
    <tableColumn id="9" xr3:uid="{E90AC5F3-EB2F-4775-B46A-96B70CF2E176}" name="Definition" dataDxfId="85"/>
    <tableColumn id="11" xr3:uid="{ECC6B4B7-2D13-448B-92AF-3D44ED9B26D5}" name="Methodology or links" dataDxfId="84"/>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A3" dT="2024-10-28T20:30:36.56" personId="{9A48BA03-23F9-4828-B1FE-9E5F96FE2ECB}" id="{32AA9444-E724-4699-9B50-09917FD6A8E3}">
    <text>Thank you to a helpful firm for improving the validation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en.wikipedia.org/wiki/Africa" TargetMode="External"/><Relationship Id="rId2" Type="http://schemas.openxmlformats.org/officeDocument/2006/relationships/hyperlink" Target="https://en.wikipedia.org/wiki/Africa" TargetMode="External"/><Relationship Id="rId1" Type="http://schemas.openxmlformats.org/officeDocument/2006/relationships/hyperlink" Target="https://www.osc.gov.on.ca/documents/en/Investors/reg_registrants.pdf" TargetMode="External"/><Relationship Id="rId6" Type="http://schemas.openxmlformats.org/officeDocument/2006/relationships/table" Target="../tables/table5.xml"/><Relationship Id="rId5" Type="http://schemas.openxmlformats.org/officeDocument/2006/relationships/printerSettings" Target="../printerSettings/printerSettings6.bin"/><Relationship Id="rId4" Type="http://schemas.openxmlformats.org/officeDocument/2006/relationships/hyperlink" Target="https://www.cifsc.org/fund-category-definitio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KC695"/>
  <sheetViews>
    <sheetView tabSelected="1" zoomScale="130" zoomScaleNormal="13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 zeroHeight="1"/>
  <cols>
    <col min="1" max="1" width="14.42578125" customWidth="1"/>
    <col min="2" max="2" width="14.42578125" style="2" customWidth="1"/>
    <col min="3" max="3" width="14.42578125" customWidth="1"/>
    <col min="4" max="5" width="14.42578125" style="6" customWidth="1"/>
    <col min="6" max="6" width="14.42578125" style="242" customWidth="1"/>
    <col min="7" max="10" width="14.42578125" style="147" customWidth="1"/>
    <col min="11" max="18" width="14.42578125" style="2" customWidth="1"/>
    <col min="19" max="19" width="14.42578125" customWidth="1"/>
    <col min="20" max="20" width="14.42578125" style="2" customWidth="1"/>
    <col min="21" max="21" width="14.42578125" customWidth="1"/>
    <col min="22" max="26" width="14.42578125" style="2" customWidth="1"/>
    <col min="27" max="27" width="14.42578125" customWidth="1"/>
    <col min="28" max="30" width="14.42578125" style="2" customWidth="1"/>
    <col min="31" max="32" width="14.42578125" customWidth="1"/>
    <col min="33" max="35" width="14.42578125" style="2" customWidth="1"/>
    <col min="36" max="37" width="14.42578125" customWidth="1"/>
    <col min="38" max="46" width="14.42578125" style="2" customWidth="1"/>
    <col min="47" max="47" width="16" style="2" customWidth="1"/>
    <col min="48" max="51" width="14.42578125" style="2" customWidth="1"/>
    <col min="52" max="66" width="14.42578125" customWidth="1"/>
    <col min="67" max="67" width="16.42578125" customWidth="1"/>
    <col min="68" max="160" width="14.42578125" customWidth="1"/>
    <col min="161" max="167" width="14.42578125" style="2" customWidth="1"/>
    <col min="168" max="169" width="14.42578125" customWidth="1"/>
    <col min="170" max="178" width="15.140625" customWidth="1"/>
    <col min="179" max="179" width="17.140625" customWidth="1"/>
    <col min="180" max="180" width="15.140625" customWidth="1"/>
    <col min="181" max="181" width="12.140625" customWidth="1"/>
    <col min="182" max="193" width="9.140625" customWidth="1"/>
    <col min="194" max="289" width="0" hidden="1" customWidth="1"/>
    <col min="290" max="16384" width="9.140625" hidden="1"/>
  </cols>
  <sheetData>
    <row r="1" spans="1:169" s="9" customFormat="1" ht="36" customHeight="1" thickBot="1">
      <c r="A1" s="96"/>
      <c r="B1" s="274" t="s">
        <v>35</v>
      </c>
      <c r="C1" s="275"/>
      <c r="D1" s="275"/>
      <c r="E1" s="275"/>
      <c r="F1" s="275"/>
      <c r="G1" s="275"/>
      <c r="H1" s="275"/>
      <c r="I1" s="275"/>
      <c r="J1" s="275"/>
      <c r="K1" s="275"/>
      <c r="L1" s="275"/>
      <c r="M1" s="275"/>
      <c r="N1" s="275"/>
      <c r="O1" s="275"/>
      <c r="P1" s="275"/>
      <c r="Q1" s="275"/>
      <c r="R1" s="275"/>
      <c r="S1" s="275"/>
      <c r="T1" s="275"/>
      <c r="U1" s="275"/>
      <c r="V1" s="275"/>
      <c r="W1" s="275"/>
      <c r="X1" s="275"/>
      <c r="Y1" s="275"/>
      <c r="Z1" s="274" t="s">
        <v>64</v>
      </c>
      <c r="AA1" s="275"/>
      <c r="AB1" s="275"/>
      <c r="AC1" s="275"/>
      <c r="AD1" s="275"/>
      <c r="AE1" s="275"/>
      <c r="AF1" s="275"/>
      <c r="AG1" s="275"/>
      <c r="AH1" s="275"/>
      <c r="AI1" s="275"/>
      <c r="AJ1" s="279"/>
      <c r="AK1" s="276" t="s">
        <v>791</v>
      </c>
      <c r="AL1" s="277"/>
      <c r="AM1" s="277"/>
      <c r="AN1" s="278"/>
      <c r="AO1" s="276" t="s">
        <v>906</v>
      </c>
      <c r="AP1" s="278"/>
      <c r="AQ1" s="276" t="s">
        <v>984</v>
      </c>
      <c r="AR1" s="277"/>
      <c r="AS1" s="277"/>
      <c r="AT1" s="277"/>
      <c r="AU1" s="278"/>
      <c r="AV1" s="276" t="s">
        <v>1055</v>
      </c>
      <c r="AW1" s="277"/>
      <c r="AX1" s="277"/>
      <c r="AY1" s="278"/>
      <c r="AZ1" s="109" t="s">
        <v>619</v>
      </c>
      <c r="BA1" s="268" t="s">
        <v>974</v>
      </c>
      <c r="BB1" s="269"/>
      <c r="BC1" s="269"/>
      <c r="BD1" s="269"/>
      <c r="BE1" s="269"/>
      <c r="BF1" s="269"/>
      <c r="BG1" s="269"/>
      <c r="BH1" s="269"/>
      <c r="BI1" s="269"/>
      <c r="BJ1" s="269"/>
      <c r="BK1" s="269"/>
      <c r="BL1" s="269"/>
      <c r="BM1" s="269"/>
      <c r="BN1" s="269"/>
      <c r="BO1" s="270"/>
      <c r="BP1" s="268" t="s">
        <v>663</v>
      </c>
      <c r="BQ1" s="269"/>
      <c r="BR1" s="269"/>
      <c r="BS1" s="269"/>
      <c r="BT1" s="269"/>
      <c r="BU1" s="269"/>
      <c r="BV1" s="269"/>
      <c r="BW1" s="269"/>
      <c r="BX1" s="270"/>
      <c r="BY1" s="268" t="s">
        <v>664</v>
      </c>
      <c r="BZ1" s="269"/>
      <c r="CA1" s="269"/>
      <c r="CB1" s="269"/>
      <c r="CC1" s="269"/>
      <c r="CD1" s="269"/>
      <c r="CE1" s="269"/>
      <c r="CF1" s="269"/>
      <c r="CG1" s="270"/>
      <c r="CH1" s="268" t="s">
        <v>822</v>
      </c>
      <c r="CI1" s="269"/>
      <c r="CJ1" s="269"/>
      <c r="CK1" s="269"/>
      <c r="CL1" s="269"/>
      <c r="CM1" s="269"/>
      <c r="CN1" s="269"/>
      <c r="CO1" s="269"/>
      <c r="CP1" s="269"/>
      <c r="CQ1" s="269"/>
      <c r="CR1" s="269"/>
      <c r="CS1" s="269"/>
      <c r="CT1" s="269"/>
      <c r="CU1" s="269"/>
      <c r="CV1" s="269"/>
      <c r="CW1" s="269"/>
      <c r="CX1" s="269"/>
      <c r="CY1" s="269"/>
      <c r="CZ1" s="269"/>
      <c r="DA1" s="269"/>
      <c r="DB1" s="270"/>
      <c r="DC1" s="268" t="s">
        <v>665</v>
      </c>
      <c r="DD1" s="269"/>
      <c r="DE1" s="269"/>
      <c r="DF1" s="269"/>
      <c r="DG1" s="269"/>
      <c r="DH1" s="269"/>
      <c r="DI1" s="269"/>
      <c r="DJ1" s="269"/>
      <c r="DK1" s="269"/>
      <c r="DL1" s="269"/>
      <c r="DM1" s="269"/>
      <c r="DN1" s="269"/>
      <c r="DO1" s="269"/>
      <c r="DP1" s="269"/>
      <c r="DQ1" s="269"/>
      <c r="DR1" s="269"/>
      <c r="DS1" s="269"/>
      <c r="DT1" s="269"/>
      <c r="DU1" s="269"/>
      <c r="DV1" s="269"/>
      <c r="DW1" s="269"/>
      <c r="DX1" s="270"/>
      <c r="DY1" s="268" t="s">
        <v>666</v>
      </c>
      <c r="DZ1" s="269"/>
      <c r="EA1" s="269"/>
      <c r="EB1" s="269"/>
      <c r="EC1" s="269"/>
      <c r="ED1" s="269"/>
      <c r="EE1" s="269"/>
      <c r="EF1" s="270"/>
      <c r="EG1" s="268" t="s">
        <v>667</v>
      </c>
      <c r="EH1" s="269"/>
      <c r="EI1" s="269"/>
      <c r="EJ1" s="269"/>
      <c r="EK1" s="269"/>
      <c r="EL1" s="269"/>
      <c r="EM1" s="269"/>
      <c r="EN1" s="269"/>
      <c r="EO1" s="270"/>
      <c r="EP1" s="268" t="s">
        <v>668</v>
      </c>
      <c r="EQ1" s="269"/>
      <c r="ER1" s="269"/>
      <c r="ES1" s="270"/>
      <c r="ET1" s="268" t="s">
        <v>520</v>
      </c>
      <c r="EU1" s="269"/>
      <c r="EV1" s="269"/>
      <c r="EW1" s="270"/>
      <c r="EX1" s="271" t="s">
        <v>493</v>
      </c>
      <c r="EY1" s="272"/>
      <c r="EZ1" s="272"/>
      <c r="FA1" s="272"/>
      <c r="FB1" s="272"/>
      <c r="FC1" s="272"/>
      <c r="FD1" s="272"/>
      <c r="FE1" s="273"/>
      <c r="FF1" s="268" t="s">
        <v>492</v>
      </c>
      <c r="FG1" s="269"/>
      <c r="FH1" s="269"/>
      <c r="FI1" s="269"/>
      <c r="FJ1" s="269"/>
      <c r="FK1" s="269"/>
      <c r="FL1" s="269"/>
      <c r="FM1" s="270"/>
    </row>
    <row r="2" spans="1:169" s="21" customFormat="1" ht="111" customHeight="1" thickBot="1">
      <c r="A2" s="97" t="s">
        <v>34</v>
      </c>
      <c r="B2" s="11" t="s">
        <v>356</v>
      </c>
      <c r="C2" s="13" t="s">
        <v>1097</v>
      </c>
      <c r="D2" s="11" t="s">
        <v>1099</v>
      </c>
      <c r="E2" s="236" t="s">
        <v>1112</v>
      </c>
      <c r="F2" s="237" t="s">
        <v>1113</v>
      </c>
      <c r="G2" s="13" t="s">
        <v>993</v>
      </c>
      <c r="H2" s="13" t="s">
        <v>994</v>
      </c>
      <c r="I2" s="13" t="s">
        <v>724</v>
      </c>
      <c r="J2" s="13" t="s">
        <v>995</v>
      </c>
      <c r="K2" s="11" t="s">
        <v>996</v>
      </c>
      <c r="L2" s="11" t="s">
        <v>990</v>
      </c>
      <c r="M2" s="11" t="s">
        <v>997</v>
      </c>
      <c r="N2" s="12" t="s">
        <v>960</v>
      </c>
      <c r="O2" s="12" t="s">
        <v>998</v>
      </c>
      <c r="P2" s="12" t="s">
        <v>991</v>
      </c>
      <c r="Q2" s="11" t="s">
        <v>999</v>
      </c>
      <c r="R2" s="10" t="s">
        <v>727</v>
      </c>
      <c r="S2" s="12" t="s">
        <v>62</v>
      </c>
      <c r="T2" s="137" t="s">
        <v>992</v>
      </c>
      <c r="U2" s="11" t="s">
        <v>1098</v>
      </c>
      <c r="V2" s="11" t="s">
        <v>355</v>
      </c>
      <c r="W2" s="141" t="s">
        <v>1124</v>
      </c>
      <c r="X2" s="141" t="s">
        <v>1000</v>
      </c>
      <c r="Y2" s="11" t="s">
        <v>744</v>
      </c>
      <c r="Z2" s="22" t="s">
        <v>957</v>
      </c>
      <c r="AA2" s="11" t="s">
        <v>358</v>
      </c>
      <c r="AB2" s="11" t="s">
        <v>636</v>
      </c>
      <c r="AC2" s="11" t="s">
        <v>239</v>
      </c>
      <c r="AD2" s="142" t="s">
        <v>447</v>
      </c>
      <c r="AE2" s="143" t="s">
        <v>448</v>
      </c>
      <c r="AF2" s="11" t="s">
        <v>359</v>
      </c>
      <c r="AG2" s="11" t="s">
        <v>360</v>
      </c>
      <c r="AH2" s="141" t="s">
        <v>361</v>
      </c>
      <c r="AI2" s="144" t="s">
        <v>725</v>
      </c>
      <c r="AJ2" s="97" t="s">
        <v>362</v>
      </c>
      <c r="AK2" s="125" t="s">
        <v>354</v>
      </c>
      <c r="AL2" s="11" t="s">
        <v>1005</v>
      </c>
      <c r="AM2" s="11" t="s">
        <v>1007</v>
      </c>
      <c r="AN2" s="124" t="s">
        <v>1006</v>
      </c>
      <c r="AO2" s="11" t="s">
        <v>1008</v>
      </c>
      <c r="AP2" s="11" t="s">
        <v>1009</v>
      </c>
      <c r="AQ2" s="22" t="s">
        <v>1122</v>
      </c>
      <c r="AR2" s="11" t="s">
        <v>1123</v>
      </c>
      <c r="AS2" s="11" t="s">
        <v>1010</v>
      </c>
      <c r="AT2" s="137" t="s">
        <v>1054</v>
      </c>
      <c r="AU2" s="180" t="s">
        <v>1083</v>
      </c>
      <c r="AV2" s="22" t="s">
        <v>1011</v>
      </c>
      <c r="AW2" s="11" t="s">
        <v>1013</v>
      </c>
      <c r="AX2" s="137" t="s">
        <v>1012</v>
      </c>
      <c r="AY2" s="124" t="s">
        <v>1014</v>
      </c>
      <c r="AZ2" s="110" t="s">
        <v>726</v>
      </c>
      <c r="BA2" s="14" t="s">
        <v>1001</v>
      </c>
      <c r="BB2" s="10" t="s">
        <v>1004</v>
      </c>
      <c r="BC2" s="209" t="s">
        <v>1015</v>
      </c>
      <c r="BD2" s="209" t="s">
        <v>1017</v>
      </c>
      <c r="BE2" s="209" t="s">
        <v>989</v>
      </c>
      <c r="BF2" s="209" t="s">
        <v>1016</v>
      </c>
      <c r="BG2" s="209" t="s">
        <v>1114</v>
      </c>
      <c r="BH2" s="10" t="s">
        <v>669</v>
      </c>
      <c r="BI2" s="10" t="s">
        <v>670</v>
      </c>
      <c r="BJ2" s="10" t="s">
        <v>671</v>
      </c>
      <c r="BK2" s="12" t="s">
        <v>672</v>
      </c>
      <c r="BL2" s="12" t="s">
        <v>1018</v>
      </c>
      <c r="BM2" s="10" t="s">
        <v>1019</v>
      </c>
      <c r="BN2" s="145" t="s">
        <v>1075</v>
      </c>
      <c r="BO2" s="12" t="s">
        <v>84</v>
      </c>
      <c r="BP2" s="24" t="s">
        <v>673</v>
      </c>
      <c r="BQ2" s="10" t="s">
        <v>674</v>
      </c>
      <c r="BR2" s="10" t="s">
        <v>675</v>
      </c>
      <c r="BS2" s="10" t="s">
        <v>676</v>
      </c>
      <c r="BT2" s="10" t="s">
        <v>677</v>
      </c>
      <c r="BU2" s="10" t="s">
        <v>678</v>
      </c>
      <c r="BV2" s="10" t="s">
        <v>679</v>
      </c>
      <c r="BW2" s="10" t="s">
        <v>1067</v>
      </c>
      <c r="BX2" s="97" t="s">
        <v>363</v>
      </c>
      <c r="BY2" s="24" t="s">
        <v>680</v>
      </c>
      <c r="BZ2" s="10" t="s">
        <v>681</v>
      </c>
      <c r="CA2" s="10" t="s">
        <v>682</v>
      </c>
      <c r="CB2" s="10" t="s">
        <v>683</v>
      </c>
      <c r="CC2" s="10" t="s">
        <v>684</v>
      </c>
      <c r="CD2" s="10" t="s">
        <v>685</v>
      </c>
      <c r="CE2" s="10" t="s">
        <v>686</v>
      </c>
      <c r="CF2" s="10" t="s">
        <v>1068</v>
      </c>
      <c r="CG2" s="97" t="s">
        <v>372</v>
      </c>
      <c r="CH2" s="15" t="s">
        <v>1020</v>
      </c>
      <c r="CI2" s="12" t="s">
        <v>687</v>
      </c>
      <c r="CJ2" s="10" t="s">
        <v>688</v>
      </c>
      <c r="CK2" s="10" t="s">
        <v>689</v>
      </c>
      <c r="CL2" s="10" t="s">
        <v>1021</v>
      </c>
      <c r="CM2" s="10" t="s">
        <v>690</v>
      </c>
      <c r="CN2" s="10" t="s">
        <v>691</v>
      </c>
      <c r="CO2" s="12" t="s">
        <v>449</v>
      </c>
      <c r="CP2" s="10" t="s">
        <v>692</v>
      </c>
      <c r="CQ2" s="12" t="s">
        <v>693</v>
      </c>
      <c r="CR2" s="10" t="s">
        <v>694</v>
      </c>
      <c r="CS2" s="10" t="s">
        <v>1022</v>
      </c>
      <c r="CT2" s="10" t="s">
        <v>695</v>
      </c>
      <c r="CU2" s="10" t="s">
        <v>1023</v>
      </c>
      <c r="CV2" s="10" t="s">
        <v>1024</v>
      </c>
      <c r="CW2" s="10" t="s">
        <v>1025</v>
      </c>
      <c r="CX2" s="10" t="s">
        <v>696</v>
      </c>
      <c r="CY2" s="10" t="s">
        <v>1026</v>
      </c>
      <c r="CZ2" s="10" t="s">
        <v>697</v>
      </c>
      <c r="DA2" s="144" t="s">
        <v>698</v>
      </c>
      <c r="DB2" s="97" t="s">
        <v>111</v>
      </c>
      <c r="DC2" s="10" t="s">
        <v>1027</v>
      </c>
      <c r="DD2" s="12" t="s">
        <v>699</v>
      </c>
      <c r="DE2" s="10" t="s">
        <v>700</v>
      </c>
      <c r="DF2" s="10" t="s">
        <v>701</v>
      </c>
      <c r="DG2" s="10" t="s">
        <v>1028</v>
      </c>
      <c r="DH2" s="10" t="s">
        <v>702</v>
      </c>
      <c r="DI2" s="10" t="s">
        <v>703</v>
      </c>
      <c r="DJ2" s="12" t="s">
        <v>450</v>
      </c>
      <c r="DK2" s="10" t="s">
        <v>704</v>
      </c>
      <c r="DL2" s="12" t="s">
        <v>705</v>
      </c>
      <c r="DM2" s="10" t="s">
        <v>706</v>
      </c>
      <c r="DN2" s="10" t="s">
        <v>1029</v>
      </c>
      <c r="DO2" s="10" t="s">
        <v>707</v>
      </c>
      <c r="DP2" s="10" t="s">
        <v>1030</v>
      </c>
      <c r="DQ2" s="10" t="s">
        <v>1031</v>
      </c>
      <c r="DR2" s="10" t="s">
        <v>708</v>
      </c>
      <c r="DS2" s="10" t="s">
        <v>709</v>
      </c>
      <c r="DT2" s="10" t="s">
        <v>1032</v>
      </c>
      <c r="DU2" s="10" t="s">
        <v>710</v>
      </c>
      <c r="DV2" s="10" t="s">
        <v>711</v>
      </c>
      <c r="DW2" s="145" t="s">
        <v>364</v>
      </c>
      <c r="DX2" s="97" t="s">
        <v>365</v>
      </c>
      <c r="DY2" s="15" t="s">
        <v>712</v>
      </c>
      <c r="DZ2" s="10" t="s">
        <v>713</v>
      </c>
      <c r="EA2" s="10" t="s">
        <v>714</v>
      </c>
      <c r="EB2" s="10" t="s">
        <v>715</v>
      </c>
      <c r="EC2" s="10" t="s">
        <v>716</v>
      </c>
      <c r="ED2" s="10" t="s">
        <v>717</v>
      </c>
      <c r="EE2" s="144" t="s">
        <v>698</v>
      </c>
      <c r="EF2" s="97" t="s">
        <v>366</v>
      </c>
      <c r="EG2" s="24" t="s">
        <v>718</v>
      </c>
      <c r="EH2" s="12" t="s">
        <v>719</v>
      </c>
      <c r="EI2" s="12" t="s">
        <v>720</v>
      </c>
      <c r="EJ2" s="12" t="s">
        <v>1069</v>
      </c>
      <c r="EK2" s="12" t="s">
        <v>721</v>
      </c>
      <c r="EL2" s="10" t="s">
        <v>722</v>
      </c>
      <c r="EM2" s="12" t="s">
        <v>723</v>
      </c>
      <c r="EN2" s="145" t="s">
        <v>142</v>
      </c>
      <c r="EO2" s="12" t="s">
        <v>225</v>
      </c>
      <c r="EP2" s="24" t="s">
        <v>391</v>
      </c>
      <c r="EQ2" s="12" t="s">
        <v>367</v>
      </c>
      <c r="ER2" s="12" t="s">
        <v>402</v>
      </c>
      <c r="ES2" s="124" t="s">
        <v>368</v>
      </c>
      <c r="ET2" s="15" t="s">
        <v>523</v>
      </c>
      <c r="EU2" s="10" t="s">
        <v>1070</v>
      </c>
      <c r="EV2" s="12" t="s">
        <v>516</v>
      </c>
      <c r="EW2" s="12" t="s">
        <v>369</v>
      </c>
      <c r="EX2" s="18" t="s">
        <v>1033</v>
      </c>
      <c r="EY2" s="14" t="s">
        <v>1034</v>
      </c>
      <c r="EZ2" s="14" t="s">
        <v>1035</v>
      </c>
      <c r="FA2" s="14" t="s">
        <v>1036</v>
      </c>
      <c r="FB2" s="14" t="s">
        <v>1037</v>
      </c>
      <c r="FC2" s="14" t="s">
        <v>1038</v>
      </c>
      <c r="FD2" s="10" t="s">
        <v>1039</v>
      </c>
      <c r="FE2" s="220" t="s">
        <v>185</v>
      </c>
      <c r="FF2" s="18" t="s">
        <v>1040</v>
      </c>
      <c r="FG2" s="14" t="s">
        <v>1041</v>
      </c>
      <c r="FH2" s="14" t="s">
        <v>1042</v>
      </c>
      <c r="FI2" s="14" t="s">
        <v>1043</v>
      </c>
      <c r="FJ2" s="14" t="s">
        <v>1044</v>
      </c>
      <c r="FK2" s="14" t="s">
        <v>1045</v>
      </c>
      <c r="FL2" s="10" t="s">
        <v>1046</v>
      </c>
      <c r="FM2" s="220" t="s">
        <v>370</v>
      </c>
    </row>
    <row r="3" spans="1:169" ht="13.5" customHeight="1">
      <c r="A3" s="17" t="s">
        <v>36</v>
      </c>
      <c r="B3" t="s">
        <v>39</v>
      </c>
      <c r="C3" s="147" t="s">
        <v>42</v>
      </c>
      <c r="D3" t="s">
        <v>46</v>
      </c>
      <c r="E3" s="238" t="s">
        <v>611</v>
      </c>
      <c r="F3" s="239" t="s">
        <v>48</v>
      </c>
      <c r="G3" s="238" t="s">
        <v>50</v>
      </c>
      <c r="H3" s="240" t="s">
        <v>638</v>
      </c>
      <c r="I3" s="241" t="s">
        <v>637</v>
      </c>
      <c r="J3" s="240" t="s">
        <v>513</v>
      </c>
      <c r="K3" s="150" t="s">
        <v>51</v>
      </c>
      <c r="L3" s="1" t="s">
        <v>259</v>
      </c>
      <c r="M3" s="150" t="s">
        <v>52</v>
      </c>
      <c r="N3" s="150" t="s">
        <v>53</v>
      </c>
      <c r="O3" s="150" t="s">
        <v>345</v>
      </c>
      <c r="P3" s="160" t="s">
        <v>897</v>
      </c>
      <c r="Q3" t="s">
        <v>60</v>
      </c>
      <c r="R3" s="150" t="s">
        <v>61</v>
      </c>
      <c r="S3" t="s">
        <v>63</v>
      </c>
      <c r="T3" s="152" t="s">
        <v>639</v>
      </c>
      <c r="U3" t="s">
        <v>616</v>
      </c>
      <c r="V3" t="s">
        <v>57</v>
      </c>
      <c r="W3" s="160" t="s">
        <v>59</v>
      </c>
      <c r="X3" s="150" t="s">
        <v>739</v>
      </c>
      <c r="Y3" t="s">
        <v>745</v>
      </c>
      <c r="Z3" s="16" t="s">
        <v>934</v>
      </c>
      <c r="AA3" t="s">
        <v>65</v>
      </c>
      <c r="AB3" t="s">
        <v>66</v>
      </c>
      <c r="AC3" t="s">
        <v>67</v>
      </c>
      <c r="AD3" s="148" t="s">
        <v>68</v>
      </c>
      <c r="AE3" s="149" t="s">
        <v>69</v>
      </c>
      <c r="AF3" t="s">
        <v>71</v>
      </c>
      <c r="AG3" t="s">
        <v>72</v>
      </c>
      <c r="AH3" s="150" t="s">
        <v>73</v>
      </c>
      <c r="AI3" s="150" t="s">
        <v>74</v>
      </c>
      <c r="AJ3" s="153" t="s">
        <v>76</v>
      </c>
      <c r="AK3" s="154" t="s">
        <v>55</v>
      </c>
      <c r="AL3" t="s">
        <v>732</v>
      </c>
      <c r="AM3" s="155" t="s">
        <v>734</v>
      </c>
      <c r="AN3" s="17" t="s">
        <v>736</v>
      </c>
      <c r="AO3" t="s">
        <v>902</v>
      </c>
      <c r="AP3" t="s">
        <v>903</v>
      </c>
      <c r="AQ3" s="16" t="s">
        <v>400</v>
      </c>
      <c r="AR3" t="s">
        <v>401</v>
      </c>
      <c r="AS3" s="1" t="s">
        <v>1047</v>
      </c>
      <c r="AT3" s="244" t="s">
        <v>1051</v>
      </c>
      <c r="AU3" s="178" t="s">
        <v>1052</v>
      </c>
      <c r="AV3" s="16" t="s">
        <v>741</v>
      </c>
      <c r="AW3" t="s">
        <v>778</v>
      </c>
      <c r="AX3" s="152" t="s">
        <v>742</v>
      </c>
      <c r="AY3" s="17" t="s">
        <v>777</v>
      </c>
      <c r="AZ3" s="156" t="s">
        <v>622</v>
      </c>
      <c r="BA3" s="157" t="s">
        <v>80</v>
      </c>
      <c r="BB3" s="151" t="s">
        <v>78</v>
      </c>
      <c r="BC3" t="s">
        <v>972</v>
      </c>
      <c r="BD3" t="s">
        <v>973</v>
      </c>
      <c r="BE3" t="s">
        <v>947</v>
      </c>
      <c r="BF3" t="s">
        <v>948</v>
      </c>
      <c r="BG3" t="s">
        <v>949</v>
      </c>
      <c r="BH3" t="s">
        <v>81</v>
      </c>
      <c r="BI3" t="s">
        <v>82</v>
      </c>
      <c r="BJ3" t="s">
        <v>83</v>
      </c>
      <c r="BK3" s="158" t="s">
        <v>306</v>
      </c>
      <c r="BL3" s="151" t="s">
        <v>809</v>
      </c>
      <c r="BM3" s="1" t="s">
        <v>307</v>
      </c>
      <c r="BN3" s="159" t="s">
        <v>308</v>
      </c>
      <c r="BO3" t="s">
        <v>85</v>
      </c>
      <c r="BP3" s="16" t="s">
        <v>252</v>
      </c>
      <c r="BQ3" t="s">
        <v>86</v>
      </c>
      <c r="BR3" t="s">
        <v>88</v>
      </c>
      <c r="BS3" t="s">
        <v>253</v>
      </c>
      <c r="BT3" t="s">
        <v>89</v>
      </c>
      <c r="BU3" t="s">
        <v>254</v>
      </c>
      <c r="BV3" t="s">
        <v>90</v>
      </c>
      <c r="BW3" t="s">
        <v>91</v>
      </c>
      <c r="BX3" s="17" t="s">
        <v>92</v>
      </c>
      <c r="BY3" s="16" t="s">
        <v>255</v>
      </c>
      <c r="BZ3" t="s">
        <v>94</v>
      </c>
      <c r="CA3" t="s">
        <v>95</v>
      </c>
      <c r="CB3" t="s">
        <v>256</v>
      </c>
      <c r="CC3" t="s">
        <v>96</v>
      </c>
      <c r="CD3" t="s">
        <v>257</v>
      </c>
      <c r="CE3" t="s">
        <v>97</v>
      </c>
      <c r="CF3" t="s">
        <v>98</v>
      </c>
      <c r="CG3" s="17" t="s">
        <v>99</v>
      </c>
      <c r="CH3" s="16" t="s">
        <v>386</v>
      </c>
      <c r="CI3" t="s">
        <v>334</v>
      </c>
      <c r="CJ3" t="s">
        <v>101</v>
      </c>
      <c r="CK3" t="s">
        <v>102</v>
      </c>
      <c r="CL3" t="s">
        <v>104</v>
      </c>
      <c r="CM3" t="s">
        <v>105</v>
      </c>
      <c r="CN3" t="s">
        <v>408</v>
      </c>
      <c r="CO3" t="s">
        <v>409</v>
      </c>
      <c r="CP3" t="s">
        <v>346</v>
      </c>
      <c r="CQ3" t="s">
        <v>348</v>
      </c>
      <c r="CR3" t="s">
        <v>106</v>
      </c>
      <c r="CS3" t="s">
        <v>246</v>
      </c>
      <c r="CT3" t="s">
        <v>330</v>
      </c>
      <c r="CU3" t="s">
        <v>107</v>
      </c>
      <c r="CV3" t="s">
        <v>108</v>
      </c>
      <c r="CW3" t="s">
        <v>109</v>
      </c>
      <c r="CX3" t="s">
        <v>250</v>
      </c>
      <c r="CY3" t="s">
        <v>251</v>
      </c>
      <c r="CZ3" t="s">
        <v>405</v>
      </c>
      <c r="DA3" s="150" t="s">
        <v>110</v>
      </c>
      <c r="DB3" s="17" t="s">
        <v>112</v>
      </c>
      <c r="DC3" s="16" t="s">
        <v>387</v>
      </c>
      <c r="DD3" t="s">
        <v>335</v>
      </c>
      <c r="DE3" t="s">
        <v>115</v>
      </c>
      <c r="DF3" t="s">
        <v>116</v>
      </c>
      <c r="DG3" t="s">
        <v>117</v>
      </c>
      <c r="DH3" t="s">
        <v>118</v>
      </c>
      <c r="DI3" t="s">
        <v>410</v>
      </c>
      <c r="DJ3" t="s">
        <v>411</v>
      </c>
      <c r="DK3" t="s">
        <v>347</v>
      </c>
      <c r="DL3" t="s">
        <v>349</v>
      </c>
      <c r="DM3" t="s">
        <v>119</v>
      </c>
      <c r="DN3" t="s">
        <v>247</v>
      </c>
      <c r="DO3" t="s">
        <v>331</v>
      </c>
      <c r="DP3" t="s">
        <v>120</v>
      </c>
      <c r="DQ3" t="s">
        <v>121</v>
      </c>
      <c r="DR3" t="s">
        <v>122</v>
      </c>
      <c r="DS3" t="s">
        <v>248</v>
      </c>
      <c r="DT3" t="s">
        <v>249</v>
      </c>
      <c r="DU3" t="s">
        <v>406</v>
      </c>
      <c r="DV3" t="s">
        <v>123</v>
      </c>
      <c r="DW3" s="150" t="s">
        <v>125</v>
      </c>
      <c r="DX3" s="17" t="s">
        <v>126</v>
      </c>
      <c r="DY3" s="16" t="s">
        <v>127</v>
      </c>
      <c r="DZ3" t="s">
        <v>128</v>
      </c>
      <c r="EA3" t="s">
        <v>129</v>
      </c>
      <c r="EB3" t="s">
        <v>130</v>
      </c>
      <c r="EC3" t="s">
        <v>131</v>
      </c>
      <c r="ED3" t="s">
        <v>508</v>
      </c>
      <c r="EE3" s="160" t="s">
        <v>132</v>
      </c>
      <c r="EF3" s="153" t="s">
        <v>134</v>
      </c>
      <c r="EG3" s="16" t="s">
        <v>135</v>
      </c>
      <c r="EH3" t="s">
        <v>136</v>
      </c>
      <c r="EI3" t="s">
        <v>137</v>
      </c>
      <c r="EJ3" t="s">
        <v>138</v>
      </c>
      <c r="EK3" t="s">
        <v>139</v>
      </c>
      <c r="EL3" t="s">
        <v>509</v>
      </c>
      <c r="EM3" t="s">
        <v>140</v>
      </c>
      <c r="EN3" s="150" t="s">
        <v>143</v>
      </c>
      <c r="EO3" s="153" t="s">
        <v>144</v>
      </c>
      <c r="EP3" s="157" t="s">
        <v>390</v>
      </c>
      <c r="EQ3" t="s">
        <v>146</v>
      </c>
      <c r="ER3" s="161" t="s">
        <v>147</v>
      </c>
      <c r="ES3" s="17" t="s">
        <v>148</v>
      </c>
      <c r="ET3" s="16" t="s">
        <v>444</v>
      </c>
      <c r="EU3" t="s">
        <v>445</v>
      </c>
      <c r="EV3" t="s">
        <v>505</v>
      </c>
      <c r="EW3" s="153" t="s">
        <v>152</v>
      </c>
      <c r="EX3" s="16" t="s">
        <v>153</v>
      </c>
      <c r="EY3" t="s">
        <v>154</v>
      </c>
      <c r="EZ3" t="s">
        <v>155</v>
      </c>
      <c r="FA3" t="s">
        <v>156</v>
      </c>
      <c r="FB3" t="s">
        <v>157</v>
      </c>
      <c r="FC3" t="s">
        <v>158</v>
      </c>
      <c r="FD3" t="s">
        <v>159</v>
      </c>
      <c r="FE3" s="221" t="s">
        <v>160</v>
      </c>
      <c r="FF3" s="16" t="s">
        <v>162</v>
      </c>
      <c r="FG3" t="s">
        <v>163</v>
      </c>
      <c r="FH3" t="s">
        <v>164</v>
      </c>
      <c r="FI3" t="s">
        <v>165</v>
      </c>
      <c r="FJ3" t="s">
        <v>166</v>
      </c>
      <c r="FK3" t="s">
        <v>167</v>
      </c>
      <c r="FL3" t="s">
        <v>168</v>
      </c>
      <c r="FM3" s="221" t="s">
        <v>169</v>
      </c>
    </row>
    <row r="4" spans="1:169">
      <c r="A4" s="223" t="str">
        <f>Validation!B4</f>
        <v>Pass</v>
      </c>
      <c r="B4" s="35"/>
      <c r="C4" s="35"/>
      <c r="D4" s="35"/>
      <c r="E4" s="122"/>
      <c r="F4" s="123"/>
      <c r="G4" s="121"/>
      <c r="H4" s="120"/>
      <c r="I4" s="121"/>
      <c r="J4" s="120"/>
      <c r="K4" s="225"/>
      <c r="L4" s="35"/>
      <c r="M4" s="226"/>
      <c r="N4" s="227"/>
      <c r="O4" s="227"/>
      <c r="P4" s="224"/>
      <c r="Q4" s="224"/>
      <c r="R4" s="78"/>
      <c r="S4" s="79"/>
      <c r="T4" s="224"/>
      <c r="U4" s="35"/>
      <c r="V4" s="35"/>
      <c r="W4" s="225"/>
      <c r="X4" s="228"/>
      <c r="Y4" s="79"/>
      <c r="Z4" s="229"/>
      <c r="AA4" s="35"/>
      <c r="AB4" s="35"/>
      <c r="AC4" s="35"/>
      <c r="AD4" s="230"/>
      <c r="AE4" s="231"/>
      <c r="AF4" s="35"/>
      <c r="AG4" s="35"/>
      <c r="AH4" s="78"/>
      <c r="AI4" s="78"/>
      <c r="AJ4" s="82"/>
      <c r="AK4" s="136"/>
      <c r="AL4" s="135"/>
      <c r="AM4" s="81"/>
      <c r="AN4" s="134"/>
      <c r="AO4" s="232"/>
      <c r="AP4" s="232"/>
      <c r="AQ4" s="80"/>
      <c r="AR4" s="81"/>
      <c r="AS4" s="81"/>
      <c r="AT4" s="245"/>
      <c r="AU4" s="179"/>
      <c r="AV4" s="233"/>
      <c r="AW4" s="81"/>
      <c r="AX4" s="185"/>
      <c r="AY4" s="134"/>
      <c r="AZ4" s="111"/>
      <c r="BA4" s="210"/>
      <c r="BB4" s="211"/>
      <c r="BC4" s="211"/>
      <c r="BD4" s="211"/>
      <c r="BE4" s="211"/>
      <c r="BF4" s="211"/>
      <c r="BG4" s="211"/>
      <c r="BH4" s="211"/>
      <c r="BI4" s="211"/>
      <c r="BJ4" s="211"/>
      <c r="BK4" s="211"/>
      <c r="BL4" s="211"/>
      <c r="BM4" s="211"/>
      <c r="BN4" s="83"/>
      <c r="BO4" s="79"/>
      <c r="BP4" s="210"/>
      <c r="BQ4" s="211"/>
      <c r="BR4" s="211"/>
      <c r="BS4" s="211"/>
      <c r="BT4" s="211"/>
      <c r="BU4" s="211"/>
      <c r="BV4" s="211"/>
      <c r="BW4" s="211"/>
      <c r="BX4" s="82"/>
      <c r="BY4" s="212"/>
      <c r="BZ4" s="212"/>
      <c r="CA4" s="212"/>
      <c r="CB4" s="212"/>
      <c r="CC4" s="212"/>
      <c r="CD4" s="212"/>
      <c r="CE4" s="212"/>
      <c r="CF4" s="212"/>
      <c r="CG4" s="82"/>
      <c r="CH4" s="213"/>
      <c r="CI4" s="212"/>
      <c r="CJ4" s="212"/>
      <c r="CK4" s="212"/>
      <c r="CL4" s="212"/>
      <c r="CM4" s="212"/>
      <c r="CN4" s="212"/>
      <c r="CO4" s="212"/>
      <c r="CP4" s="212"/>
      <c r="CQ4" s="212"/>
      <c r="CR4" s="212"/>
      <c r="CS4" s="212"/>
      <c r="CT4" s="212"/>
      <c r="CU4" s="212"/>
      <c r="CV4" s="212"/>
      <c r="CW4" s="212"/>
      <c r="CX4" s="212"/>
      <c r="CY4" s="212"/>
      <c r="CZ4" s="212"/>
      <c r="DA4" s="214"/>
      <c r="DB4" s="84"/>
      <c r="DC4" s="35"/>
      <c r="DD4" s="35"/>
      <c r="DE4" s="35"/>
      <c r="DF4" s="35"/>
      <c r="DG4" s="35"/>
      <c r="DH4" s="35"/>
      <c r="DI4" s="35"/>
      <c r="DJ4" s="35"/>
      <c r="DK4" s="35"/>
      <c r="DL4" s="35"/>
      <c r="DM4" s="35"/>
      <c r="DN4" s="35"/>
      <c r="DO4" s="35"/>
      <c r="DP4" s="35"/>
      <c r="DQ4" s="35"/>
      <c r="DR4" s="35"/>
      <c r="DS4" s="35"/>
      <c r="DT4" s="35"/>
      <c r="DU4" s="35"/>
      <c r="DV4" s="35"/>
      <c r="DW4" s="78"/>
      <c r="DX4" s="82"/>
      <c r="DY4" s="215"/>
      <c r="DZ4" s="216"/>
      <c r="EA4" s="216"/>
      <c r="EB4" s="216"/>
      <c r="EC4" s="216"/>
      <c r="ED4" s="216"/>
      <c r="EE4" s="217"/>
      <c r="EF4" s="146"/>
      <c r="EG4" s="215"/>
      <c r="EH4" s="216"/>
      <c r="EI4" s="216"/>
      <c r="EJ4" s="216"/>
      <c r="EK4" s="216"/>
      <c r="EL4" s="216"/>
      <c r="EM4" s="216"/>
      <c r="EN4" s="217"/>
      <c r="EO4" s="79"/>
      <c r="EP4" s="218"/>
      <c r="EQ4" s="219"/>
      <c r="ER4" s="219"/>
      <c r="ES4" s="82"/>
      <c r="ET4" s="234"/>
      <c r="EU4" s="235"/>
      <c r="EV4" s="235"/>
      <c r="EW4" s="82"/>
      <c r="EX4" s="234"/>
      <c r="EY4" s="235"/>
      <c r="EZ4" s="235"/>
      <c r="FA4" s="235"/>
      <c r="FB4" s="235"/>
      <c r="FC4" s="235"/>
      <c r="FD4" s="235"/>
      <c r="FE4" s="222"/>
      <c r="FF4" s="234"/>
      <c r="FG4" s="235"/>
      <c r="FH4" s="235"/>
      <c r="FI4" s="235"/>
      <c r="FJ4" s="235"/>
      <c r="FK4" s="235"/>
      <c r="FL4" s="235"/>
      <c r="FM4" s="222"/>
    </row>
    <row r="5" spans="1:169">
      <c r="A5" s="223" t="str">
        <f>Validation!B5</f>
        <v>Pass</v>
      </c>
      <c r="B5" s="35"/>
      <c r="C5" s="35"/>
      <c r="D5" s="35"/>
      <c r="E5" s="122"/>
      <c r="F5" s="123"/>
      <c r="G5" s="121"/>
      <c r="H5" s="120"/>
      <c r="I5" s="121"/>
      <c r="J5" s="120"/>
      <c r="K5" s="225"/>
      <c r="L5" s="35"/>
      <c r="M5" s="226"/>
      <c r="N5" s="227"/>
      <c r="O5" s="227"/>
      <c r="P5" s="224"/>
      <c r="Q5" s="224"/>
      <c r="R5" s="78"/>
      <c r="S5" s="79"/>
      <c r="T5" s="224"/>
      <c r="U5" s="35"/>
      <c r="V5" s="35"/>
      <c r="W5" s="225"/>
      <c r="X5" s="228"/>
      <c r="Y5" s="79"/>
      <c r="Z5" s="229"/>
      <c r="AA5" s="35"/>
      <c r="AB5" s="35"/>
      <c r="AC5" s="35"/>
      <c r="AD5" s="230"/>
      <c r="AE5" s="231"/>
      <c r="AF5" s="35"/>
      <c r="AG5" s="35"/>
      <c r="AH5" s="78"/>
      <c r="AI5" s="78"/>
      <c r="AJ5" s="82"/>
      <c r="AK5" s="136"/>
      <c r="AL5" s="135"/>
      <c r="AM5" s="81"/>
      <c r="AN5" s="134"/>
      <c r="AO5" s="232"/>
      <c r="AP5" s="232"/>
      <c r="AQ5" s="80"/>
      <c r="AR5" s="81"/>
      <c r="AS5" s="81"/>
      <c r="AT5" s="245"/>
      <c r="AU5" s="179"/>
      <c r="AV5" s="233"/>
      <c r="AW5" s="81"/>
      <c r="AX5" s="185"/>
      <c r="AY5" s="134"/>
      <c r="AZ5" s="111"/>
      <c r="BA5" s="210"/>
      <c r="BB5" s="211"/>
      <c r="BC5" s="211"/>
      <c r="BD5" s="211"/>
      <c r="BE5" s="211"/>
      <c r="BF5" s="211"/>
      <c r="BG5" s="211"/>
      <c r="BH5" s="211"/>
      <c r="BI5" s="211"/>
      <c r="BJ5" s="211"/>
      <c r="BK5" s="211"/>
      <c r="BL5" s="211"/>
      <c r="BM5" s="211"/>
      <c r="BN5" s="83"/>
      <c r="BO5" s="79"/>
      <c r="BP5" s="210"/>
      <c r="BQ5" s="211"/>
      <c r="BR5" s="211"/>
      <c r="BS5" s="211"/>
      <c r="BT5" s="211"/>
      <c r="BU5" s="211"/>
      <c r="BV5" s="211"/>
      <c r="BW5" s="211"/>
      <c r="BX5" s="82"/>
      <c r="BY5" s="212"/>
      <c r="BZ5" s="212"/>
      <c r="CA5" s="212"/>
      <c r="CB5" s="212"/>
      <c r="CC5" s="212"/>
      <c r="CD5" s="212"/>
      <c r="CE5" s="212"/>
      <c r="CF5" s="212"/>
      <c r="CG5" s="82"/>
      <c r="CH5" s="213"/>
      <c r="CI5" s="212"/>
      <c r="CJ5" s="212"/>
      <c r="CK5" s="212"/>
      <c r="CL5" s="212"/>
      <c r="CM5" s="212"/>
      <c r="CN5" s="212"/>
      <c r="CO5" s="212"/>
      <c r="CP5" s="212"/>
      <c r="CQ5" s="212"/>
      <c r="CR5" s="212"/>
      <c r="CS5" s="212"/>
      <c r="CT5" s="212"/>
      <c r="CU5" s="212"/>
      <c r="CV5" s="212"/>
      <c r="CW5" s="212"/>
      <c r="CX5" s="212"/>
      <c r="CY5" s="212"/>
      <c r="CZ5" s="212"/>
      <c r="DA5" s="214"/>
      <c r="DB5" s="84"/>
      <c r="DC5" s="35"/>
      <c r="DD5" s="35"/>
      <c r="DE5" s="35"/>
      <c r="DF5" s="35"/>
      <c r="DG5" s="35"/>
      <c r="DH5" s="35"/>
      <c r="DI5" s="35"/>
      <c r="DJ5" s="35"/>
      <c r="DK5" s="35"/>
      <c r="DL5" s="35"/>
      <c r="DM5" s="35"/>
      <c r="DN5" s="35"/>
      <c r="DO5" s="35"/>
      <c r="DP5" s="35"/>
      <c r="DQ5" s="35"/>
      <c r="DR5" s="35"/>
      <c r="DS5" s="35"/>
      <c r="DT5" s="35"/>
      <c r="DU5" s="35"/>
      <c r="DV5" s="35"/>
      <c r="DW5" s="78"/>
      <c r="DX5" s="82"/>
      <c r="DY5" s="215"/>
      <c r="DZ5" s="216"/>
      <c r="EA5" s="216"/>
      <c r="EB5" s="216"/>
      <c r="EC5" s="216"/>
      <c r="ED5" s="216"/>
      <c r="EE5" s="217"/>
      <c r="EF5" s="146"/>
      <c r="EG5" s="215"/>
      <c r="EH5" s="216"/>
      <c r="EI5" s="216"/>
      <c r="EJ5" s="216"/>
      <c r="EK5" s="216"/>
      <c r="EL5" s="216"/>
      <c r="EM5" s="216"/>
      <c r="EN5" s="217"/>
      <c r="EO5" s="79"/>
      <c r="EP5" s="218"/>
      <c r="EQ5" s="219"/>
      <c r="ER5" s="219"/>
      <c r="ES5" s="82"/>
      <c r="ET5" s="234"/>
      <c r="EU5" s="235"/>
      <c r="EV5" s="235"/>
      <c r="EW5" s="82"/>
      <c r="EX5" s="234"/>
      <c r="EY5" s="235"/>
      <c r="EZ5" s="235"/>
      <c r="FA5" s="235"/>
      <c r="FB5" s="235"/>
      <c r="FC5" s="235"/>
      <c r="FD5" s="235"/>
      <c r="FE5" s="222"/>
      <c r="FF5" s="234"/>
      <c r="FG5" s="235"/>
      <c r="FH5" s="235"/>
      <c r="FI5" s="235"/>
      <c r="FJ5" s="235"/>
      <c r="FK5" s="235"/>
      <c r="FL5" s="235"/>
      <c r="FM5" s="222"/>
    </row>
    <row r="6" spans="1:169">
      <c r="A6" s="223" t="str">
        <f>Validation!B6</f>
        <v>Pass</v>
      </c>
      <c r="B6" s="35"/>
      <c r="C6" s="35"/>
      <c r="D6" s="35"/>
      <c r="E6" s="122"/>
      <c r="F6" s="123"/>
      <c r="G6" s="121"/>
      <c r="H6" s="120"/>
      <c r="I6" s="121"/>
      <c r="J6" s="120"/>
      <c r="K6" s="225"/>
      <c r="L6" s="35"/>
      <c r="M6" s="226"/>
      <c r="N6" s="227"/>
      <c r="O6" s="227"/>
      <c r="P6" s="224"/>
      <c r="Q6" s="224"/>
      <c r="R6" s="78"/>
      <c r="S6" s="79"/>
      <c r="T6" s="224"/>
      <c r="U6" s="35"/>
      <c r="V6" s="35"/>
      <c r="W6" s="225"/>
      <c r="X6" s="228"/>
      <c r="Y6" s="79"/>
      <c r="Z6" s="229"/>
      <c r="AA6" s="35"/>
      <c r="AB6" s="35"/>
      <c r="AC6" s="35"/>
      <c r="AD6" s="230"/>
      <c r="AE6" s="231"/>
      <c r="AF6" s="35"/>
      <c r="AG6" s="35"/>
      <c r="AH6" s="78"/>
      <c r="AI6" s="78"/>
      <c r="AJ6" s="82"/>
      <c r="AK6" s="136"/>
      <c r="AL6" s="135"/>
      <c r="AM6" s="81"/>
      <c r="AN6" s="134"/>
      <c r="AO6" s="232"/>
      <c r="AP6" s="232"/>
      <c r="AQ6" s="80"/>
      <c r="AR6" s="81"/>
      <c r="AS6" s="81"/>
      <c r="AT6" s="245"/>
      <c r="AU6" s="179"/>
      <c r="AV6" s="233"/>
      <c r="AW6" s="81"/>
      <c r="AX6" s="185"/>
      <c r="AY6" s="134"/>
      <c r="AZ6" s="111"/>
      <c r="BA6" s="210"/>
      <c r="BB6" s="211"/>
      <c r="BC6" s="211"/>
      <c r="BD6" s="211"/>
      <c r="BE6" s="211"/>
      <c r="BF6" s="211"/>
      <c r="BG6" s="211"/>
      <c r="BH6" s="211"/>
      <c r="BI6" s="211"/>
      <c r="BJ6" s="211"/>
      <c r="BK6" s="211"/>
      <c r="BL6" s="211"/>
      <c r="BM6" s="211"/>
      <c r="BN6" s="83"/>
      <c r="BO6" s="79"/>
      <c r="BP6" s="210"/>
      <c r="BQ6" s="211"/>
      <c r="BR6" s="211"/>
      <c r="BS6" s="211"/>
      <c r="BT6" s="211"/>
      <c r="BU6" s="211"/>
      <c r="BV6" s="211"/>
      <c r="BW6" s="211"/>
      <c r="BX6" s="82"/>
      <c r="BY6" s="212"/>
      <c r="BZ6" s="212"/>
      <c r="CA6" s="212"/>
      <c r="CB6" s="212"/>
      <c r="CC6" s="212"/>
      <c r="CD6" s="212"/>
      <c r="CE6" s="212"/>
      <c r="CF6" s="212"/>
      <c r="CG6" s="82"/>
      <c r="CH6" s="213"/>
      <c r="CI6" s="212"/>
      <c r="CJ6" s="212"/>
      <c r="CK6" s="212"/>
      <c r="CL6" s="212"/>
      <c r="CM6" s="212"/>
      <c r="CN6" s="212"/>
      <c r="CO6" s="212"/>
      <c r="CP6" s="212"/>
      <c r="CQ6" s="212"/>
      <c r="CR6" s="212"/>
      <c r="CS6" s="212"/>
      <c r="CT6" s="212"/>
      <c r="CU6" s="212"/>
      <c r="CV6" s="212"/>
      <c r="CW6" s="212"/>
      <c r="CX6" s="212"/>
      <c r="CY6" s="212"/>
      <c r="CZ6" s="212"/>
      <c r="DA6" s="214"/>
      <c r="DB6" s="84"/>
      <c r="DC6" s="35"/>
      <c r="DD6" s="35"/>
      <c r="DE6" s="35"/>
      <c r="DF6" s="35"/>
      <c r="DG6" s="35"/>
      <c r="DH6" s="35"/>
      <c r="DI6" s="35"/>
      <c r="DJ6" s="35"/>
      <c r="DK6" s="35"/>
      <c r="DL6" s="35"/>
      <c r="DM6" s="35"/>
      <c r="DN6" s="35"/>
      <c r="DO6" s="35"/>
      <c r="DP6" s="35"/>
      <c r="DQ6" s="35"/>
      <c r="DR6" s="35"/>
      <c r="DS6" s="35"/>
      <c r="DT6" s="35"/>
      <c r="DU6" s="35"/>
      <c r="DV6" s="35"/>
      <c r="DW6" s="78"/>
      <c r="DX6" s="82"/>
      <c r="DY6" s="215"/>
      <c r="DZ6" s="216"/>
      <c r="EA6" s="216"/>
      <c r="EB6" s="216"/>
      <c r="EC6" s="216"/>
      <c r="ED6" s="216"/>
      <c r="EE6" s="217"/>
      <c r="EF6" s="146"/>
      <c r="EG6" s="215"/>
      <c r="EH6" s="216"/>
      <c r="EI6" s="216"/>
      <c r="EJ6" s="216"/>
      <c r="EK6" s="216"/>
      <c r="EL6" s="216"/>
      <c r="EM6" s="216"/>
      <c r="EN6" s="217"/>
      <c r="EO6" s="79"/>
      <c r="EP6" s="218"/>
      <c r="EQ6" s="219"/>
      <c r="ER6" s="219"/>
      <c r="ES6" s="82"/>
      <c r="ET6" s="234"/>
      <c r="EU6" s="235"/>
      <c r="EV6" s="235"/>
      <c r="EW6" s="82"/>
      <c r="EX6" s="234"/>
      <c r="EY6" s="235"/>
      <c r="EZ6" s="235"/>
      <c r="FA6" s="235"/>
      <c r="FB6" s="235"/>
      <c r="FC6" s="235"/>
      <c r="FD6" s="235"/>
      <c r="FE6" s="222"/>
      <c r="FF6" s="234"/>
      <c r="FG6" s="235"/>
      <c r="FH6" s="235"/>
      <c r="FI6" s="235"/>
      <c r="FJ6" s="235"/>
      <c r="FK6" s="235"/>
      <c r="FL6" s="235"/>
      <c r="FM6" s="222"/>
    </row>
    <row r="7" spans="1:169">
      <c r="A7" s="223" t="str">
        <f>Validation!B7</f>
        <v>Pass</v>
      </c>
      <c r="B7" s="35"/>
      <c r="C7" s="35"/>
      <c r="D7" s="35"/>
      <c r="E7" s="122"/>
      <c r="F7" s="123"/>
      <c r="G7" s="121"/>
      <c r="H7" s="120"/>
      <c r="I7" s="121"/>
      <c r="J7" s="120"/>
      <c r="K7" s="225"/>
      <c r="L7" s="35"/>
      <c r="M7" s="226"/>
      <c r="N7" s="227"/>
      <c r="O7" s="227"/>
      <c r="P7" s="224"/>
      <c r="Q7" s="224"/>
      <c r="R7" s="78"/>
      <c r="S7" s="79"/>
      <c r="T7" s="224"/>
      <c r="U7" s="35"/>
      <c r="V7" s="35"/>
      <c r="W7" s="225"/>
      <c r="X7" s="228"/>
      <c r="Y7" s="79"/>
      <c r="Z7" s="229"/>
      <c r="AA7" s="35"/>
      <c r="AB7" s="35"/>
      <c r="AC7" s="35"/>
      <c r="AD7" s="230"/>
      <c r="AE7" s="231"/>
      <c r="AF7" s="35"/>
      <c r="AG7" s="35"/>
      <c r="AH7" s="78"/>
      <c r="AI7" s="78"/>
      <c r="AJ7" s="82"/>
      <c r="AK7" s="136"/>
      <c r="AL7" s="135"/>
      <c r="AM7" s="81"/>
      <c r="AN7" s="134"/>
      <c r="AO7" s="232"/>
      <c r="AP7" s="232"/>
      <c r="AQ7" s="80"/>
      <c r="AR7" s="81"/>
      <c r="AS7" s="81"/>
      <c r="AT7" s="245"/>
      <c r="AU7" s="179"/>
      <c r="AV7" s="233"/>
      <c r="AW7" s="81"/>
      <c r="AX7" s="185"/>
      <c r="AY7" s="134"/>
      <c r="AZ7" s="111"/>
      <c r="BA7" s="210"/>
      <c r="BB7" s="211"/>
      <c r="BC7" s="211"/>
      <c r="BD7" s="211"/>
      <c r="BE7" s="211"/>
      <c r="BF7" s="211"/>
      <c r="BG7" s="211"/>
      <c r="BH7" s="211"/>
      <c r="BI7" s="211"/>
      <c r="BJ7" s="211"/>
      <c r="BK7" s="211"/>
      <c r="BL7" s="211"/>
      <c r="BM7" s="211"/>
      <c r="BN7" s="83"/>
      <c r="BO7" s="79"/>
      <c r="BP7" s="210"/>
      <c r="BQ7" s="211"/>
      <c r="BR7" s="211"/>
      <c r="BS7" s="211"/>
      <c r="BT7" s="211"/>
      <c r="BU7" s="211"/>
      <c r="BV7" s="211"/>
      <c r="BW7" s="211"/>
      <c r="BX7" s="82"/>
      <c r="BY7" s="212"/>
      <c r="BZ7" s="212"/>
      <c r="CA7" s="212"/>
      <c r="CB7" s="212"/>
      <c r="CC7" s="212"/>
      <c r="CD7" s="212"/>
      <c r="CE7" s="212"/>
      <c r="CF7" s="212"/>
      <c r="CG7" s="82"/>
      <c r="CH7" s="213"/>
      <c r="CI7" s="212"/>
      <c r="CJ7" s="212"/>
      <c r="CK7" s="212"/>
      <c r="CL7" s="212"/>
      <c r="CM7" s="212"/>
      <c r="CN7" s="212"/>
      <c r="CO7" s="212"/>
      <c r="CP7" s="212"/>
      <c r="CQ7" s="212"/>
      <c r="CR7" s="212"/>
      <c r="CS7" s="212"/>
      <c r="CT7" s="212"/>
      <c r="CU7" s="212"/>
      <c r="CV7" s="212"/>
      <c r="CW7" s="212"/>
      <c r="CX7" s="212"/>
      <c r="CY7" s="212"/>
      <c r="CZ7" s="212"/>
      <c r="DA7" s="214"/>
      <c r="DB7" s="84"/>
      <c r="DC7" s="35"/>
      <c r="DD7" s="35"/>
      <c r="DE7" s="35"/>
      <c r="DF7" s="35"/>
      <c r="DG7" s="35"/>
      <c r="DH7" s="35"/>
      <c r="DI7" s="35"/>
      <c r="DJ7" s="35"/>
      <c r="DK7" s="35"/>
      <c r="DL7" s="35"/>
      <c r="DM7" s="35"/>
      <c r="DN7" s="35"/>
      <c r="DO7" s="35"/>
      <c r="DP7" s="35"/>
      <c r="DQ7" s="35"/>
      <c r="DR7" s="35"/>
      <c r="DS7" s="35"/>
      <c r="DT7" s="35"/>
      <c r="DU7" s="35"/>
      <c r="DV7" s="35"/>
      <c r="DW7" s="78"/>
      <c r="DX7" s="82"/>
      <c r="DY7" s="215"/>
      <c r="DZ7" s="216"/>
      <c r="EA7" s="216"/>
      <c r="EB7" s="216"/>
      <c r="EC7" s="216"/>
      <c r="ED7" s="216"/>
      <c r="EE7" s="217"/>
      <c r="EF7" s="146"/>
      <c r="EG7" s="215"/>
      <c r="EH7" s="216"/>
      <c r="EI7" s="216"/>
      <c r="EJ7" s="216"/>
      <c r="EK7" s="216"/>
      <c r="EL7" s="216"/>
      <c r="EM7" s="216"/>
      <c r="EN7" s="217"/>
      <c r="EO7" s="79"/>
      <c r="EP7" s="218"/>
      <c r="EQ7" s="219"/>
      <c r="ER7" s="219"/>
      <c r="ES7" s="82"/>
      <c r="ET7" s="234"/>
      <c r="EU7" s="235"/>
      <c r="EV7" s="235"/>
      <c r="EW7" s="82"/>
      <c r="EX7" s="234"/>
      <c r="EY7" s="235"/>
      <c r="EZ7" s="235"/>
      <c r="FA7" s="235"/>
      <c r="FB7" s="235"/>
      <c r="FC7" s="235"/>
      <c r="FD7" s="235"/>
      <c r="FE7" s="222"/>
      <c r="FF7" s="234"/>
      <c r="FG7" s="235"/>
      <c r="FH7" s="235"/>
      <c r="FI7" s="235"/>
      <c r="FJ7" s="235"/>
      <c r="FK7" s="235"/>
      <c r="FL7" s="235"/>
      <c r="FM7" s="222"/>
    </row>
    <row r="8" spans="1:169">
      <c r="A8" s="223" t="str">
        <f>Validation!B8</f>
        <v>Pass</v>
      </c>
      <c r="B8" s="35"/>
      <c r="C8" s="35"/>
      <c r="D8" s="35"/>
      <c r="E8" s="122"/>
      <c r="F8" s="123"/>
      <c r="G8" s="121"/>
      <c r="H8" s="120"/>
      <c r="I8" s="121"/>
      <c r="J8" s="120"/>
      <c r="K8" s="225"/>
      <c r="L8" s="35"/>
      <c r="M8" s="226"/>
      <c r="N8" s="227"/>
      <c r="O8" s="227"/>
      <c r="P8" s="224"/>
      <c r="Q8" s="224"/>
      <c r="R8" s="78"/>
      <c r="S8" s="79"/>
      <c r="T8" s="224"/>
      <c r="U8" s="35"/>
      <c r="V8" s="35"/>
      <c r="W8" s="225"/>
      <c r="X8" s="228"/>
      <c r="Y8" s="79"/>
      <c r="Z8" s="229"/>
      <c r="AA8" s="35"/>
      <c r="AB8" s="35"/>
      <c r="AC8" s="35"/>
      <c r="AD8" s="230"/>
      <c r="AE8" s="231"/>
      <c r="AF8" s="35"/>
      <c r="AG8" s="35"/>
      <c r="AH8" s="78"/>
      <c r="AI8" s="78"/>
      <c r="AJ8" s="82"/>
      <c r="AK8" s="136"/>
      <c r="AL8" s="135"/>
      <c r="AM8" s="81"/>
      <c r="AN8" s="134"/>
      <c r="AO8" s="232"/>
      <c r="AP8" s="232"/>
      <c r="AQ8" s="80"/>
      <c r="AR8" s="81"/>
      <c r="AS8" s="81"/>
      <c r="AT8" s="245"/>
      <c r="AU8" s="179"/>
      <c r="AV8" s="233"/>
      <c r="AW8" s="81"/>
      <c r="AX8" s="185"/>
      <c r="AY8" s="134"/>
      <c r="AZ8" s="111"/>
      <c r="BA8" s="210"/>
      <c r="BB8" s="211"/>
      <c r="BC8" s="211"/>
      <c r="BD8" s="211"/>
      <c r="BE8" s="211"/>
      <c r="BF8" s="211"/>
      <c r="BG8" s="211"/>
      <c r="BH8" s="211"/>
      <c r="BI8" s="211"/>
      <c r="BJ8" s="211"/>
      <c r="BK8" s="211"/>
      <c r="BL8" s="211"/>
      <c r="BM8" s="211"/>
      <c r="BN8" s="83"/>
      <c r="BO8" s="79"/>
      <c r="BP8" s="210"/>
      <c r="BQ8" s="211"/>
      <c r="BR8" s="211"/>
      <c r="BS8" s="211"/>
      <c r="BT8" s="211"/>
      <c r="BU8" s="211"/>
      <c r="BV8" s="211"/>
      <c r="BW8" s="211"/>
      <c r="BX8" s="82"/>
      <c r="BY8" s="212"/>
      <c r="BZ8" s="212"/>
      <c r="CA8" s="212"/>
      <c r="CB8" s="212"/>
      <c r="CC8" s="212"/>
      <c r="CD8" s="212"/>
      <c r="CE8" s="212"/>
      <c r="CF8" s="212"/>
      <c r="CG8" s="82"/>
      <c r="CH8" s="213"/>
      <c r="CI8" s="212"/>
      <c r="CJ8" s="212"/>
      <c r="CK8" s="212"/>
      <c r="CL8" s="212"/>
      <c r="CM8" s="212"/>
      <c r="CN8" s="212"/>
      <c r="CO8" s="212"/>
      <c r="CP8" s="212"/>
      <c r="CQ8" s="212"/>
      <c r="CR8" s="212"/>
      <c r="CS8" s="212"/>
      <c r="CT8" s="212"/>
      <c r="CU8" s="212"/>
      <c r="CV8" s="212"/>
      <c r="CW8" s="212"/>
      <c r="CX8" s="212"/>
      <c r="CY8" s="212"/>
      <c r="CZ8" s="212"/>
      <c r="DA8" s="214"/>
      <c r="DB8" s="84"/>
      <c r="DC8" s="35"/>
      <c r="DD8" s="35"/>
      <c r="DE8" s="35"/>
      <c r="DF8" s="35"/>
      <c r="DG8" s="35"/>
      <c r="DH8" s="35"/>
      <c r="DI8" s="35"/>
      <c r="DJ8" s="35"/>
      <c r="DK8" s="35"/>
      <c r="DL8" s="35"/>
      <c r="DM8" s="35"/>
      <c r="DN8" s="35"/>
      <c r="DO8" s="35"/>
      <c r="DP8" s="35"/>
      <c r="DQ8" s="35"/>
      <c r="DR8" s="35"/>
      <c r="DS8" s="35"/>
      <c r="DT8" s="35"/>
      <c r="DU8" s="35"/>
      <c r="DV8" s="35"/>
      <c r="DW8" s="78"/>
      <c r="DX8" s="82"/>
      <c r="DY8" s="215"/>
      <c r="DZ8" s="216"/>
      <c r="EA8" s="216"/>
      <c r="EB8" s="216"/>
      <c r="EC8" s="216"/>
      <c r="ED8" s="216"/>
      <c r="EE8" s="217"/>
      <c r="EF8" s="146"/>
      <c r="EG8" s="215"/>
      <c r="EH8" s="216"/>
      <c r="EI8" s="216"/>
      <c r="EJ8" s="216"/>
      <c r="EK8" s="216"/>
      <c r="EL8" s="216"/>
      <c r="EM8" s="216"/>
      <c r="EN8" s="217"/>
      <c r="EO8" s="79"/>
      <c r="EP8" s="218"/>
      <c r="EQ8" s="219"/>
      <c r="ER8" s="219"/>
      <c r="ES8" s="82"/>
      <c r="ET8" s="234"/>
      <c r="EU8" s="235"/>
      <c r="EV8" s="235"/>
      <c r="EW8" s="82"/>
      <c r="EX8" s="234"/>
      <c r="EY8" s="235"/>
      <c r="EZ8" s="235"/>
      <c r="FA8" s="235"/>
      <c r="FB8" s="235"/>
      <c r="FC8" s="235"/>
      <c r="FD8" s="235"/>
      <c r="FE8" s="222"/>
      <c r="FF8" s="234"/>
      <c r="FG8" s="235"/>
      <c r="FH8" s="235"/>
      <c r="FI8" s="235"/>
      <c r="FJ8" s="235"/>
      <c r="FK8" s="235"/>
      <c r="FL8" s="235"/>
      <c r="FM8" s="222"/>
    </row>
    <row r="9" spans="1:169">
      <c r="A9" s="223" t="str">
        <f>Validation!B9</f>
        <v>Pass</v>
      </c>
      <c r="B9" s="35"/>
      <c r="C9" s="35"/>
      <c r="D9" s="35"/>
      <c r="E9" s="122"/>
      <c r="F9" s="123"/>
      <c r="G9" s="121"/>
      <c r="H9" s="120"/>
      <c r="I9" s="121"/>
      <c r="J9" s="120"/>
      <c r="K9" s="225"/>
      <c r="L9" s="35"/>
      <c r="M9" s="226"/>
      <c r="N9" s="227"/>
      <c r="O9" s="227"/>
      <c r="P9" s="224"/>
      <c r="Q9" s="224"/>
      <c r="R9" s="78"/>
      <c r="S9" s="79"/>
      <c r="T9" s="224"/>
      <c r="U9" s="35"/>
      <c r="V9" s="35"/>
      <c r="W9" s="225"/>
      <c r="X9" s="228"/>
      <c r="Y9" s="79"/>
      <c r="Z9" s="229"/>
      <c r="AA9" s="35"/>
      <c r="AB9" s="35"/>
      <c r="AC9" s="35"/>
      <c r="AD9" s="230"/>
      <c r="AE9" s="231"/>
      <c r="AF9" s="35"/>
      <c r="AG9" s="35"/>
      <c r="AH9" s="78"/>
      <c r="AI9" s="78"/>
      <c r="AJ9" s="82"/>
      <c r="AK9" s="136"/>
      <c r="AL9" s="135"/>
      <c r="AM9" s="81"/>
      <c r="AN9" s="134"/>
      <c r="AO9" s="232"/>
      <c r="AP9" s="232"/>
      <c r="AQ9" s="80"/>
      <c r="AR9" s="81"/>
      <c r="AS9" s="81"/>
      <c r="AT9" s="245"/>
      <c r="AU9" s="179"/>
      <c r="AV9" s="233"/>
      <c r="AW9" s="81"/>
      <c r="AX9" s="185"/>
      <c r="AY9" s="134"/>
      <c r="AZ9" s="111"/>
      <c r="BA9" s="210"/>
      <c r="BB9" s="211"/>
      <c r="BC9" s="211"/>
      <c r="BD9" s="211"/>
      <c r="BE9" s="211"/>
      <c r="BF9" s="211"/>
      <c r="BG9" s="211"/>
      <c r="BH9" s="211"/>
      <c r="BI9" s="211"/>
      <c r="BJ9" s="211"/>
      <c r="BK9" s="211"/>
      <c r="BL9" s="211"/>
      <c r="BM9" s="211"/>
      <c r="BN9" s="83"/>
      <c r="BO9" s="79"/>
      <c r="BP9" s="210"/>
      <c r="BQ9" s="211"/>
      <c r="BR9" s="211"/>
      <c r="BS9" s="211"/>
      <c r="BT9" s="211"/>
      <c r="BU9" s="211"/>
      <c r="BV9" s="211"/>
      <c r="BW9" s="211"/>
      <c r="BX9" s="82"/>
      <c r="BY9" s="212"/>
      <c r="BZ9" s="212"/>
      <c r="CA9" s="212"/>
      <c r="CB9" s="212"/>
      <c r="CC9" s="212"/>
      <c r="CD9" s="212"/>
      <c r="CE9" s="212"/>
      <c r="CF9" s="212"/>
      <c r="CG9" s="82"/>
      <c r="CH9" s="213"/>
      <c r="CI9" s="212"/>
      <c r="CJ9" s="212"/>
      <c r="CK9" s="212"/>
      <c r="CL9" s="212"/>
      <c r="CM9" s="212"/>
      <c r="CN9" s="212"/>
      <c r="CO9" s="212"/>
      <c r="CP9" s="212"/>
      <c r="CQ9" s="212"/>
      <c r="CR9" s="212"/>
      <c r="CS9" s="212"/>
      <c r="CT9" s="212"/>
      <c r="CU9" s="212"/>
      <c r="CV9" s="212"/>
      <c r="CW9" s="212"/>
      <c r="CX9" s="212"/>
      <c r="CY9" s="212"/>
      <c r="CZ9" s="212"/>
      <c r="DA9" s="214"/>
      <c r="DB9" s="84"/>
      <c r="DC9" s="35"/>
      <c r="DD9" s="35"/>
      <c r="DE9" s="35"/>
      <c r="DF9" s="35"/>
      <c r="DG9" s="35"/>
      <c r="DH9" s="35"/>
      <c r="DI9" s="35"/>
      <c r="DJ9" s="35"/>
      <c r="DK9" s="35"/>
      <c r="DL9" s="35"/>
      <c r="DM9" s="35"/>
      <c r="DN9" s="35"/>
      <c r="DO9" s="35"/>
      <c r="DP9" s="35"/>
      <c r="DQ9" s="35"/>
      <c r="DR9" s="35"/>
      <c r="DS9" s="35"/>
      <c r="DT9" s="35"/>
      <c r="DU9" s="35"/>
      <c r="DV9" s="35"/>
      <c r="DW9" s="78"/>
      <c r="DX9" s="82"/>
      <c r="DY9" s="215"/>
      <c r="DZ9" s="216"/>
      <c r="EA9" s="216"/>
      <c r="EB9" s="216"/>
      <c r="EC9" s="216"/>
      <c r="ED9" s="216"/>
      <c r="EE9" s="217"/>
      <c r="EF9" s="146"/>
      <c r="EG9" s="215"/>
      <c r="EH9" s="216"/>
      <c r="EI9" s="216"/>
      <c r="EJ9" s="216"/>
      <c r="EK9" s="216"/>
      <c r="EL9" s="216"/>
      <c r="EM9" s="216"/>
      <c r="EN9" s="217"/>
      <c r="EO9" s="79"/>
      <c r="EP9" s="218"/>
      <c r="EQ9" s="219"/>
      <c r="ER9" s="219"/>
      <c r="ES9" s="82"/>
      <c r="ET9" s="234"/>
      <c r="EU9" s="235"/>
      <c r="EV9" s="235"/>
      <c r="EW9" s="82"/>
      <c r="EX9" s="234"/>
      <c r="EY9" s="235"/>
      <c r="EZ9" s="235"/>
      <c r="FA9" s="235"/>
      <c r="FB9" s="235"/>
      <c r="FC9" s="235"/>
      <c r="FD9" s="235"/>
      <c r="FE9" s="222"/>
      <c r="FF9" s="234"/>
      <c r="FG9" s="235"/>
      <c r="FH9" s="235"/>
      <c r="FI9" s="235"/>
      <c r="FJ9" s="235"/>
      <c r="FK9" s="235"/>
      <c r="FL9" s="235"/>
      <c r="FM9" s="222"/>
    </row>
    <row r="10" spans="1:169">
      <c r="A10" s="223" t="str">
        <f>Validation!B10</f>
        <v>Pass</v>
      </c>
      <c r="B10" s="35"/>
      <c r="C10" s="35"/>
      <c r="D10" s="35"/>
      <c r="E10" s="122"/>
      <c r="F10" s="123"/>
      <c r="G10" s="121"/>
      <c r="H10" s="120"/>
      <c r="I10" s="121"/>
      <c r="J10" s="120"/>
      <c r="K10" s="225"/>
      <c r="L10" s="35"/>
      <c r="M10" s="226"/>
      <c r="N10" s="227"/>
      <c r="O10" s="227"/>
      <c r="P10" s="224"/>
      <c r="Q10" s="224"/>
      <c r="R10" s="78"/>
      <c r="S10" s="79"/>
      <c r="T10" s="224"/>
      <c r="U10" s="35"/>
      <c r="V10" s="35"/>
      <c r="W10" s="225"/>
      <c r="X10" s="228"/>
      <c r="Y10" s="79"/>
      <c r="Z10" s="229"/>
      <c r="AA10" s="35"/>
      <c r="AB10" s="35"/>
      <c r="AC10" s="35"/>
      <c r="AD10" s="230"/>
      <c r="AE10" s="231"/>
      <c r="AF10" s="35"/>
      <c r="AG10" s="35"/>
      <c r="AH10" s="78"/>
      <c r="AI10" s="78"/>
      <c r="AJ10" s="82"/>
      <c r="AK10" s="136"/>
      <c r="AL10" s="135"/>
      <c r="AM10" s="81"/>
      <c r="AN10" s="134"/>
      <c r="AO10" s="232"/>
      <c r="AP10" s="232"/>
      <c r="AQ10" s="80"/>
      <c r="AR10" s="81"/>
      <c r="AS10" s="81"/>
      <c r="AT10" s="245"/>
      <c r="AU10" s="179"/>
      <c r="AV10" s="233"/>
      <c r="AW10" s="81"/>
      <c r="AX10" s="185"/>
      <c r="AY10" s="134"/>
      <c r="AZ10" s="111"/>
      <c r="BA10" s="210"/>
      <c r="BB10" s="211"/>
      <c r="BC10" s="211"/>
      <c r="BD10" s="211"/>
      <c r="BE10" s="211"/>
      <c r="BF10" s="211"/>
      <c r="BG10" s="211"/>
      <c r="BH10" s="211"/>
      <c r="BI10" s="211"/>
      <c r="BJ10" s="211"/>
      <c r="BK10" s="211"/>
      <c r="BL10" s="211"/>
      <c r="BM10" s="211"/>
      <c r="BN10" s="83"/>
      <c r="BO10" s="79"/>
      <c r="BP10" s="210"/>
      <c r="BQ10" s="211"/>
      <c r="BR10" s="211"/>
      <c r="BS10" s="211"/>
      <c r="BT10" s="211"/>
      <c r="BU10" s="211"/>
      <c r="BV10" s="211"/>
      <c r="BW10" s="211"/>
      <c r="BX10" s="82"/>
      <c r="BY10" s="212"/>
      <c r="BZ10" s="212"/>
      <c r="CA10" s="212"/>
      <c r="CB10" s="212"/>
      <c r="CC10" s="212"/>
      <c r="CD10" s="212"/>
      <c r="CE10" s="212"/>
      <c r="CF10" s="212"/>
      <c r="CG10" s="82"/>
      <c r="CH10" s="213"/>
      <c r="CI10" s="212"/>
      <c r="CJ10" s="212"/>
      <c r="CK10" s="212"/>
      <c r="CL10" s="212"/>
      <c r="CM10" s="212"/>
      <c r="CN10" s="212"/>
      <c r="CO10" s="212"/>
      <c r="CP10" s="212"/>
      <c r="CQ10" s="212"/>
      <c r="CR10" s="212"/>
      <c r="CS10" s="212"/>
      <c r="CT10" s="212"/>
      <c r="CU10" s="212"/>
      <c r="CV10" s="212"/>
      <c r="CW10" s="212"/>
      <c r="CX10" s="212"/>
      <c r="CY10" s="212"/>
      <c r="CZ10" s="212"/>
      <c r="DA10" s="214"/>
      <c r="DB10" s="84"/>
      <c r="DC10" s="35"/>
      <c r="DD10" s="35"/>
      <c r="DE10" s="35"/>
      <c r="DF10" s="35"/>
      <c r="DG10" s="35"/>
      <c r="DH10" s="35"/>
      <c r="DI10" s="35"/>
      <c r="DJ10" s="35"/>
      <c r="DK10" s="35"/>
      <c r="DL10" s="35"/>
      <c r="DM10" s="35"/>
      <c r="DN10" s="35"/>
      <c r="DO10" s="35"/>
      <c r="DP10" s="35"/>
      <c r="DQ10" s="35"/>
      <c r="DR10" s="35"/>
      <c r="DS10" s="35"/>
      <c r="DT10" s="35"/>
      <c r="DU10" s="35"/>
      <c r="DV10" s="35"/>
      <c r="DW10" s="78"/>
      <c r="DX10" s="82"/>
      <c r="DY10" s="215"/>
      <c r="DZ10" s="216"/>
      <c r="EA10" s="216"/>
      <c r="EB10" s="216"/>
      <c r="EC10" s="216"/>
      <c r="ED10" s="216"/>
      <c r="EE10" s="217"/>
      <c r="EF10" s="146"/>
      <c r="EG10" s="215"/>
      <c r="EH10" s="216"/>
      <c r="EI10" s="216"/>
      <c r="EJ10" s="216"/>
      <c r="EK10" s="216"/>
      <c r="EL10" s="216"/>
      <c r="EM10" s="216"/>
      <c r="EN10" s="217"/>
      <c r="EO10" s="79"/>
      <c r="EP10" s="218"/>
      <c r="EQ10" s="219"/>
      <c r="ER10" s="219"/>
      <c r="ES10" s="82"/>
      <c r="ET10" s="234"/>
      <c r="EU10" s="235"/>
      <c r="EV10" s="235"/>
      <c r="EW10" s="82"/>
      <c r="EX10" s="234"/>
      <c r="EY10" s="235"/>
      <c r="EZ10" s="235"/>
      <c r="FA10" s="235"/>
      <c r="FB10" s="235"/>
      <c r="FC10" s="235"/>
      <c r="FD10" s="235"/>
      <c r="FE10" s="222"/>
      <c r="FF10" s="234"/>
      <c r="FG10" s="235"/>
      <c r="FH10" s="235"/>
      <c r="FI10" s="235"/>
      <c r="FJ10" s="235"/>
      <c r="FK10" s="235"/>
      <c r="FL10" s="235"/>
      <c r="FM10" s="222"/>
    </row>
    <row r="11" spans="1:169">
      <c r="A11" s="223" t="str">
        <f>Validation!B11</f>
        <v>Pass</v>
      </c>
      <c r="B11" s="35"/>
      <c r="C11" s="35"/>
      <c r="D11" s="35"/>
      <c r="E11" s="122"/>
      <c r="F11" s="123"/>
      <c r="G11" s="121"/>
      <c r="H11" s="120"/>
      <c r="I11" s="121"/>
      <c r="J11" s="120"/>
      <c r="K11" s="225"/>
      <c r="L11" s="35"/>
      <c r="M11" s="226"/>
      <c r="N11" s="227"/>
      <c r="O11" s="227"/>
      <c r="P11" s="224"/>
      <c r="Q11" s="224"/>
      <c r="R11" s="78"/>
      <c r="S11" s="79"/>
      <c r="T11" s="224"/>
      <c r="U11" s="35"/>
      <c r="V11" s="35"/>
      <c r="W11" s="225"/>
      <c r="X11" s="228"/>
      <c r="Y11" s="79"/>
      <c r="Z11" s="229"/>
      <c r="AA11" s="35"/>
      <c r="AB11" s="35"/>
      <c r="AC11" s="35"/>
      <c r="AD11" s="230"/>
      <c r="AE11" s="231"/>
      <c r="AF11" s="35"/>
      <c r="AG11" s="35"/>
      <c r="AH11" s="78"/>
      <c r="AI11" s="78"/>
      <c r="AJ11" s="82"/>
      <c r="AK11" s="136"/>
      <c r="AL11" s="135"/>
      <c r="AM11" s="81"/>
      <c r="AN11" s="134"/>
      <c r="AO11" s="232"/>
      <c r="AP11" s="232"/>
      <c r="AQ11" s="80"/>
      <c r="AR11" s="81"/>
      <c r="AS11" s="81"/>
      <c r="AT11" s="245"/>
      <c r="AU11" s="179"/>
      <c r="AV11" s="233"/>
      <c r="AW11" s="81"/>
      <c r="AX11" s="185"/>
      <c r="AY11" s="134"/>
      <c r="AZ11" s="111"/>
      <c r="BA11" s="210"/>
      <c r="BB11" s="211"/>
      <c r="BC11" s="211"/>
      <c r="BD11" s="211"/>
      <c r="BE11" s="211"/>
      <c r="BF11" s="211"/>
      <c r="BG11" s="211"/>
      <c r="BH11" s="211"/>
      <c r="BI11" s="211"/>
      <c r="BJ11" s="211"/>
      <c r="BK11" s="211"/>
      <c r="BL11" s="211"/>
      <c r="BM11" s="211"/>
      <c r="BN11" s="83"/>
      <c r="BO11" s="79"/>
      <c r="BP11" s="210"/>
      <c r="BQ11" s="211"/>
      <c r="BR11" s="211"/>
      <c r="BS11" s="211"/>
      <c r="BT11" s="211"/>
      <c r="BU11" s="211"/>
      <c r="BV11" s="211"/>
      <c r="BW11" s="211"/>
      <c r="BX11" s="82"/>
      <c r="BY11" s="212"/>
      <c r="BZ11" s="212"/>
      <c r="CA11" s="212"/>
      <c r="CB11" s="212"/>
      <c r="CC11" s="212"/>
      <c r="CD11" s="212"/>
      <c r="CE11" s="212"/>
      <c r="CF11" s="212"/>
      <c r="CG11" s="82"/>
      <c r="CH11" s="213"/>
      <c r="CI11" s="212"/>
      <c r="CJ11" s="212"/>
      <c r="CK11" s="212"/>
      <c r="CL11" s="212"/>
      <c r="CM11" s="212"/>
      <c r="CN11" s="212"/>
      <c r="CO11" s="212"/>
      <c r="CP11" s="212"/>
      <c r="CQ11" s="212"/>
      <c r="CR11" s="212"/>
      <c r="CS11" s="212"/>
      <c r="CT11" s="212"/>
      <c r="CU11" s="212"/>
      <c r="CV11" s="212"/>
      <c r="CW11" s="212"/>
      <c r="CX11" s="212"/>
      <c r="CY11" s="212"/>
      <c r="CZ11" s="212"/>
      <c r="DA11" s="214"/>
      <c r="DB11" s="84"/>
      <c r="DC11" s="35"/>
      <c r="DD11" s="35"/>
      <c r="DE11" s="35"/>
      <c r="DF11" s="35"/>
      <c r="DG11" s="35"/>
      <c r="DH11" s="35"/>
      <c r="DI11" s="35"/>
      <c r="DJ11" s="35"/>
      <c r="DK11" s="35"/>
      <c r="DL11" s="35"/>
      <c r="DM11" s="35"/>
      <c r="DN11" s="35"/>
      <c r="DO11" s="35"/>
      <c r="DP11" s="35"/>
      <c r="DQ11" s="35"/>
      <c r="DR11" s="35"/>
      <c r="DS11" s="35"/>
      <c r="DT11" s="35"/>
      <c r="DU11" s="35"/>
      <c r="DV11" s="35"/>
      <c r="DW11" s="78"/>
      <c r="DX11" s="82"/>
      <c r="DY11" s="215"/>
      <c r="DZ11" s="216"/>
      <c r="EA11" s="216"/>
      <c r="EB11" s="216"/>
      <c r="EC11" s="216"/>
      <c r="ED11" s="216"/>
      <c r="EE11" s="217"/>
      <c r="EF11" s="146"/>
      <c r="EG11" s="215"/>
      <c r="EH11" s="216"/>
      <c r="EI11" s="216"/>
      <c r="EJ11" s="216"/>
      <c r="EK11" s="216"/>
      <c r="EL11" s="216"/>
      <c r="EM11" s="216"/>
      <c r="EN11" s="217"/>
      <c r="EO11" s="79"/>
      <c r="EP11" s="218"/>
      <c r="EQ11" s="219"/>
      <c r="ER11" s="219"/>
      <c r="ES11" s="82"/>
      <c r="ET11" s="234"/>
      <c r="EU11" s="235"/>
      <c r="EV11" s="235"/>
      <c r="EW11" s="82"/>
      <c r="EX11" s="234"/>
      <c r="EY11" s="235"/>
      <c r="EZ11" s="235"/>
      <c r="FA11" s="235"/>
      <c r="FB11" s="235"/>
      <c r="FC11" s="235"/>
      <c r="FD11" s="235"/>
      <c r="FE11" s="222"/>
      <c r="FF11" s="234"/>
      <c r="FG11" s="235"/>
      <c r="FH11" s="235"/>
      <c r="FI11" s="235"/>
      <c r="FJ11" s="235"/>
      <c r="FK11" s="235"/>
      <c r="FL11" s="235"/>
      <c r="FM11" s="222"/>
    </row>
    <row r="12" spans="1:169">
      <c r="A12" s="223" t="str">
        <f>Validation!B12</f>
        <v>Pass</v>
      </c>
      <c r="B12" s="35"/>
      <c r="C12" s="35"/>
      <c r="D12" s="35"/>
      <c r="E12" s="122"/>
      <c r="F12" s="123"/>
      <c r="G12" s="121"/>
      <c r="H12" s="120"/>
      <c r="I12" s="121"/>
      <c r="J12" s="120"/>
      <c r="K12" s="225"/>
      <c r="L12" s="35"/>
      <c r="M12" s="226"/>
      <c r="N12" s="227"/>
      <c r="O12" s="227"/>
      <c r="P12" s="224"/>
      <c r="Q12" s="224"/>
      <c r="R12" s="78"/>
      <c r="S12" s="79"/>
      <c r="T12" s="224"/>
      <c r="U12" s="35"/>
      <c r="V12" s="35"/>
      <c r="W12" s="225"/>
      <c r="X12" s="228"/>
      <c r="Y12" s="79"/>
      <c r="Z12" s="229"/>
      <c r="AA12" s="35"/>
      <c r="AB12" s="35"/>
      <c r="AC12" s="35"/>
      <c r="AD12" s="230"/>
      <c r="AE12" s="231"/>
      <c r="AF12" s="35"/>
      <c r="AG12" s="35"/>
      <c r="AH12" s="78"/>
      <c r="AI12" s="78"/>
      <c r="AJ12" s="82"/>
      <c r="AK12" s="136"/>
      <c r="AL12" s="135"/>
      <c r="AM12" s="81"/>
      <c r="AN12" s="134"/>
      <c r="AO12" s="232"/>
      <c r="AP12" s="232"/>
      <c r="AQ12" s="80"/>
      <c r="AR12" s="81"/>
      <c r="AS12" s="81"/>
      <c r="AT12" s="245"/>
      <c r="AU12" s="179"/>
      <c r="AV12" s="233"/>
      <c r="AW12" s="81"/>
      <c r="AX12" s="185"/>
      <c r="AY12" s="134"/>
      <c r="AZ12" s="111"/>
      <c r="BA12" s="210"/>
      <c r="BB12" s="211"/>
      <c r="BC12" s="211"/>
      <c r="BD12" s="211"/>
      <c r="BE12" s="211"/>
      <c r="BF12" s="211"/>
      <c r="BG12" s="211"/>
      <c r="BH12" s="211"/>
      <c r="BI12" s="211"/>
      <c r="BJ12" s="211"/>
      <c r="BK12" s="211"/>
      <c r="BL12" s="211"/>
      <c r="BM12" s="211"/>
      <c r="BN12" s="83"/>
      <c r="BO12" s="79"/>
      <c r="BP12" s="210"/>
      <c r="BQ12" s="211"/>
      <c r="BR12" s="211"/>
      <c r="BS12" s="211"/>
      <c r="BT12" s="211"/>
      <c r="BU12" s="211"/>
      <c r="BV12" s="211"/>
      <c r="BW12" s="211"/>
      <c r="BX12" s="82"/>
      <c r="BY12" s="212"/>
      <c r="BZ12" s="212"/>
      <c r="CA12" s="212"/>
      <c r="CB12" s="212"/>
      <c r="CC12" s="212"/>
      <c r="CD12" s="212"/>
      <c r="CE12" s="212"/>
      <c r="CF12" s="212"/>
      <c r="CG12" s="82"/>
      <c r="CH12" s="213"/>
      <c r="CI12" s="212"/>
      <c r="CJ12" s="212"/>
      <c r="CK12" s="212"/>
      <c r="CL12" s="212"/>
      <c r="CM12" s="212"/>
      <c r="CN12" s="212"/>
      <c r="CO12" s="212"/>
      <c r="CP12" s="212"/>
      <c r="CQ12" s="212"/>
      <c r="CR12" s="212"/>
      <c r="CS12" s="212"/>
      <c r="CT12" s="212"/>
      <c r="CU12" s="212"/>
      <c r="CV12" s="212"/>
      <c r="CW12" s="212"/>
      <c r="CX12" s="212"/>
      <c r="CY12" s="212"/>
      <c r="CZ12" s="212"/>
      <c r="DA12" s="214"/>
      <c r="DB12" s="84"/>
      <c r="DC12" s="35"/>
      <c r="DD12" s="35"/>
      <c r="DE12" s="35"/>
      <c r="DF12" s="35"/>
      <c r="DG12" s="35"/>
      <c r="DH12" s="35"/>
      <c r="DI12" s="35"/>
      <c r="DJ12" s="35"/>
      <c r="DK12" s="35"/>
      <c r="DL12" s="35"/>
      <c r="DM12" s="35"/>
      <c r="DN12" s="35"/>
      <c r="DO12" s="35"/>
      <c r="DP12" s="35"/>
      <c r="DQ12" s="35"/>
      <c r="DR12" s="35"/>
      <c r="DS12" s="35"/>
      <c r="DT12" s="35"/>
      <c r="DU12" s="35"/>
      <c r="DV12" s="35"/>
      <c r="DW12" s="78"/>
      <c r="DX12" s="82"/>
      <c r="DY12" s="215"/>
      <c r="DZ12" s="216"/>
      <c r="EA12" s="216"/>
      <c r="EB12" s="216"/>
      <c r="EC12" s="216"/>
      <c r="ED12" s="216"/>
      <c r="EE12" s="217"/>
      <c r="EF12" s="146"/>
      <c r="EG12" s="215"/>
      <c r="EH12" s="216"/>
      <c r="EI12" s="216"/>
      <c r="EJ12" s="216"/>
      <c r="EK12" s="216"/>
      <c r="EL12" s="216"/>
      <c r="EM12" s="216"/>
      <c r="EN12" s="217"/>
      <c r="EO12" s="79"/>
      <c r="EP12" s="218"/>
      <c r="EQ12" s="219"/>
      <c r="ER12" s="219"/>
      <c r="ES12" s="82"/>
      <c r="ET12" s="234"/>
      <c r="EU12" s="235"/>
      <c r="EV12" s="235"/>
      <c r="EW12" s="82"/>
      <c r="EX12" s="234"/>
      <c r="EY12" s="235"/>
      <c r="EZ12" s="235"/>
      <c r="FA12" s="235"/>
      <c r="FB12" s="235"/>
      <c r="FC12" s="235"/>
      <c r="FD12" s="235"/>
      <c r="FE12" s="222"/>
      <c r="FF12" s="234"/>
      <c r="FG12" s="235"/>
      <c r="FH12" s="235"/>
      <c r="FI12" s="235"/>
      <c r="FJ12" s="235"/>
      <c r="FK12" s="235"/>
      <c r="FL12" s="235"/>
      <c r="FM12" s="222"/>
    </row>
    <row r="13" spans="1:169">
      <c r="A13" s="223" t="str">
        <f>Validation!B13</f>
        <v>Pass</v>
      </c>
      <c r="B13" s="35"/>
      <c r="C13" s="35"/>
      <c r="D13" s="35"/>
      <c r="E13" s="122"/>
      <c r="F13" s="123"/>
      <c r="G13" s="121"/>
      <c r="H13" s="120"/>
      <c r="I13" s="121"/>
      <c r="J13" s="120"/>
      <c r="K13" s="225"/>
      <c r="L13" s="35"/>
      <c r="M13" s="226"/>
      <c r="N13" s="227"/>
      <c r="O13" s="227"/>
      <c r="P13" s="224"/>
      <c r="Q13" s="224"/>
      <c r="R13" s="78"/>
      <c r="S13" s="79"/>
      <c r="T13" s="224"/>
      <c r="U13" s="35"/>
      <c r="V13" s="35"/>
      <c r="W13" s="225"/>
      <c r="X13" s="228"/>
      <c r="Y13" s="79"/>
      <c r="Z13" s="229"/>
      <c r="AA13" s="35"/>
      <c r="AB13" s="35"/>
      <c r="AC13" s="35"/>
      <c r="AD13" s="230"/>
      <c r="AE13" s="231"/>
      <c r="AF13" s="35"/>
      <c r="AG13" s="35"/>
      <c r="AH13" s="78"/>
      <c r="AI13" s="78"/>
      <c r="AJ13" s="82"/>
      <c r="AK13" s="136"/>
      <c r="AL13" s="135"/>
      <c r="AM13" s="81"/>
      <c r="AN13" s="134"/>
      <c r="AO13" s="232"/>
      <c r="AP13" s="232"/>
      <c r="AQ13" s="80"/>
      <c r="AR13" s="81"/>
      <c r="AS13" s="81"/>
      <c r="AT13" s="245"/>
      <c r="AU13" s="179"/>
      <c r="AV13" s="233"/>
      <c r="AW13" s="81"/>
      <c r="AX13" s="185"/>
      <c r="AY13" s="134"/>
      <c r="AZ13" s="111"/>
      <c r="BA13" s="210"/>
      <c r="BB13" s="211"/>
      <c r="BC13" s="211"/>
      <c r="BD13" s="211"/>
      <c r="BE13" s="211"/>
      <c r="BF13" s="211"/>
      <c r="BG13" s="211"/>
      <c r="BH13" s="211"/>
      <c r="BI13" s="211"/>
      <c r="BJ13" s="211"/>
      <c r="BK13" s="211"/>
      <c r="BL13" s="211"/>
      <c r="BM13" s="211"/>
      <c r="BN13" s="83"/>
      <c r="BO13" s="79"/>
      <c r="BP13" s="210"/>
      <c r="BQ13" s="211"/>
      <c r="BR13" s="211"/>
      <c r="BS13" s="211"/>
      <c r="BT13" s="211"/>
      <c r="BU13" s="211"/>
      <c r="BV13" s="211"/>
      <c r="BW13" s="211"/>
      <c r="BX13" s="82"/>
      <c r="BY13" s="212"/>
      <c r="BZ13" s="212"/>
      <c r="CA13" s="212"/>
      <c r="CB13" s="212"/>
      <c r="CC13" s="212"/>
      <c r="CD13" s="212"/>
      <c r="CE13" s="212"/>
      <c r="CF13" s="212"/>
      <c r="CG13" s="82"/>
      <c r="CH13" s="213"/>
      <c r="CI13" s="212"/>
      <c r="CJ13" s="212"/>
      <c r="CK13" s="212"/>
      <c r="CL13" s="212"/>
      <c r="CM13" s="212"/>
      <c r="CN13" s="212"/>
      <c r="CO13" s="212"/>
      <c r="CP13" s="212"/>
      <c r="CQ13" s="212"/>
      <c r="CR13" s="212"/>
      <c r="CS13" s="212"/>
      <c r="CT13" s="212"/>
      <c r="CU13" s="212"/>
      <c r="CV13" s="212"/>
      <c r="CW13" s="212"/>
      <c r="CX13" s="212"/>
      <c r="CY13" s="212"/>
      <c r="CZ13" s="212"/>
      <c r="DA13" s="214"/>
      <c r="DB13" s="84"/>
      <c r="DC13" s="35"/>
      <c r="DD13" s="35"/>
      <c r="DE13" s="35"/>
      <c r="DF13" s="35"/>
      <c r="DG13" s="35"/>
      <c r="DH13" s="35"/>
      <c r="DI13" s="35"/>
      <c r="DJ13" s="35"/>
      <c r="DK13" s="35"/>
      <c r="DL13" s="35"/>
      <c r="DM13" s="35"/>
      <c r="DN13" s="35"/>
      <c r="DO13" s="35"/>
      <c r="DP13" s="35"/>
      <c r="DQ13" s="35"/>
      <c r="DR13" s="35"/>
      <c r="DS13" s="35"/>
      <c r="DT13" s="35"/>
      <c r="DU13" s="35"/>
      <c r="DV13" s="35"/>
      <c r="DW13" s="78"/>
      <c r="DX13" s="82"/>
      <c r="DY13" s="215"/>
      <c r="DZ13" s="216"/>
      <c r="EA13" s="216"/>
      <c r="EB13" s="216"/>
      <c r="EC13" s="216"/>
      <c r="ED13" s="216"/>
      <c r="EE13" s="217"/>
      <c r="EF13" s="146"/>
      <c r="EG13" s="215"/>
      <c r="EH13" s="216"/>
      <c r="EI13" s="216"/>
      <c r="EJ13" s="216"/>
      <c r="EK13" s="216"/>
      <c r="EL13" s="216"/>
      <c r="EM13" s="216"/>
      <c r="EN13" s="217"/>
      <c r="EO13" s="79"/>
      <c r="EP13" s="218"/>
      <c r="EQ13" s="219"/>
      <c r="ER13" s="219"/>
      <c r="ES13" s="82"/>
      <c r="ET13" s="234"/>
      <c r="EU13" s="235"/>
      <c r="EV13" s="235"/>
      <c r="EW13" s="82"/>
      <c r="EX13" s="234"/>
      <c r="EY13" s="235"/>
      <c r="EZ13" s="235"/>
      <c r="FA13" s="235"/>
      <c r="FB13" s="235"/>
      <c r="FC13" s="235"/>
      <c r="FD13" s="235"/>
      <c r="FE13" s="222"/>
      <c r="FF13" s="234"/>
      <c r="FG13" s="235"/>
      <c r="FH13" s="235"/>
      <c r="FI13" s="235"/>
      <c r="FJ13" s="235"/>
      <c r="FK13" s="235"/>
      <c r="FL13" s="235"/>
      <c r="FM13" s="222"/>
    </row>
    <row r="14" spans="1:169">
      <c r="A14" s="223" t="str">
        <f>Validation!B14</f>
        <v>Pass</v>
      </c>
      <c r="B14" s="35"/>
      <c r="C14" s="35"/>
      <c r="D14" s="35"/>
      <c r="E14" s="122"/>
      <c r="F14" s="123"/>
      <c r="G14" s="121"/>
      <c r="H14" s="120"/>
      <c r="I14" s="121"/>
      <c r="J14" s="120"/>
      <c r="K14" s="225"/>
      <c r="L14" s="35"/>
      <c r="M14" s="226"/>
      <c r="N14" s="227"/>
      <c r="O14" s="227"/>
      <c r="P14" s="224"/>
      <c r="Q14" s="224"/>
      <c r="R14" s="78"/>
      <c r="S14" s="79"/>
      <c r="T14" s="224"/>
      <c r="U14" s="35"/>
      <c r="V14" s="35"/>
      <c r="W14" s="225"/>
      <c r="X14" s="228"/>
      <c r="Y14" s="79"/>
      <c r="Z14" s="229"/>
      <c r="AA14" s="35"/>
      <c r="AB14" s="35"/>
      <c r="AC14" s="35"/>
      <c r="AD14" s="230"/>
      <c r="AE14" s="231"/>
      <c r="AF14" s="35"/>
      <c r="AG14" s="35"/>
      <c r="AH14" s="78"/>
      <c r="AI14" s="78"/>
      <c r="AJ14" s="82"/>
      <c r="AK14" s="136"/>
      <c r="AL14" s="135"/>
      <c r="AM14" s="81"/>
      <c r="AN14" s="134"/>
      <c r="AO14" s="232"/>
      <c r="AP14" s="232"/>
      <c r="AQ14" s="80"/>
      <c r="AR14" s="81"/>
      <c r="AS14" s="81"/>
      <c r="AT14" s="245"/>
      <c r="AU14" s="179"/>
      <c r="AV14" s="233"/>
      <c r="AW14" s="81"/>
      <c r="AX14" s="185"/>
      <c r="AY14" s="134"/>
      <c r="AZ14" s="111"/>
      <c r="BA14" s="210"/>
      <c r="BB14" s="211"/>
      <c r="BC14" s="211"/>
      <c r="BD14" s="211"/>
      <c r="BE14" s="211"/>
      <c r="BF14" s="211"/>
      <c r="BG14" s="211"/>
      <c r="BH14" s="211"/>
      <c r="BI14" s="211"/>
      <c r="BJ14" s="211"/>
      <c r="BK14" s="211"/>
      <c r="BL14" s="211"/>
      <c r="BM14" s="211"/>
      <c r="BN14" s="83"/>
      <c r="BO14" s="79"/>
      <c r="BP14" s="210"/>
      <c r="BQ14" s="211"/>
      <c r="BR14" s="211"/>
      <c r="BS14" s="211"/>
      <c r="BT14" s="211"/>
      <c r="BU14" s="211"/>
      <c r="BV14" s="211"/>
      <c r="BW14" s="211"/>
      <c r="BX14" s="82"/>
      <c r="BY14" s="212"/>
      <c r="BZ14" s="212"/>
      <c r="CA14" s="212"/>
      <c r="CB14" s="212"/>
      <c r="CC14" s="212"/>
      <c r="CD14" s="212"/>
      <c r="CE14" s="212"/>
      <c r="CF14" s="212"/>
      <c r="CG14" s="82"/>
      <c r="CH14" s="213"/>
      <c r="CI14" s="212"/>
      <c r="CJ14" s="212"/>
      <c r="CK14" s="212"/>
      <c r="CL14" s="212"/>
      <c r="CM14" s="212"/>
      <c r="CN14" s="212"/>
      <c r="CO14" s="212"/>
      <c r="CP14" s="212"/>
      <c r="CQ14" s="212"/>
      <c r="CR14" s="212"/>
      <c r="CS14" s="212"/>
      <c r="CT14" s="212"/>
      <c r="CU14" s="212"/>
      <c r="CV14" s="212"/>
      <c r="CW14" s="212"/>
      <c r="CX14" s="212"/>
      <c r="CY14" s="212"/>
      <c r="CZ14" s="212"/>
      <c r="DA14" s="214"/>
      <c r="DB14" s="84"/>
      <c r="DC14" s="35"/>
      <c r="DD14" s="35"/>
      <c r="DE14" s="35"/>
      <c r="DF14" s="35"/>
      <c r="DG14" s="35"/>
      <c r="DH14" s="35"/>
      <c r="DI14" s="35"/>
      <c r="DJ14" s="35"/>
      <c r="DK14" s="35"/>
      <c r="DL14" s="35"/>
      <c r="DM14" s="35"/>
      <c r="DN14" s="35"/>
      <c r="DO14" s="35"/>
      <c r="DP14" s="35"/>
      <c r="DQ14" s="35"/>
      <c r="DR14" s="35"/>
      <c r="DS14" s="35"/>
      <c r="DT14" s="35"/>
      <c r="DU14" s="35"/>
      <c r="DV14" s="35"/>
      <c r="DW14" s="78"/>
      <c r="DX14" s="82"/>
      <c r="DY14" s="215"/>
      <c r="DZ14" s="216"/>
      <c r="EA14" s="216"/>
      <c r="EB14" s="216"/>
      <c r="EC14" s="216"/>
      <c r="ED14" s="216"/>
      <c r="EE14" s="217"/>
      <c r="EF14" s="146"/>
      <c r="EG14" s="215"/>
      <c r="EH14" s="216"/>
      <c r="EI14" s="216"/>
      <c r="EJ14" s="216"/>
      <c r="EK14" s="216"/>
      <c r="EL14" s="216"/>
      <c r="EM14" s="216"/>
      <c r="EN14" s="217"/>
      <c r="EO14" s="79"/>
      <c r="EP14" s="218"/>
      <c r="EQ14" s="219"/>
      <c r="ER14" s="219"/>
      <c r="ES14" s="82"/>
      <c r="ET14" s="234"/>
      <c r="EU14" s="235"/>
      <c r="EV14" s="235"/>
      <c r="EW14" s="82"/>
      <c r="EX14" s="234"/>
      <c r="EY14" s="235"/>
      <c r="EZ14" s="235"/>
      <c r="FA14" s="235"/>
      <c r="FB14" s="235"/>
      <c r="FC14" s="235"/>
      <c r="FD14" s="235"/>
      <c r="FE14" s="222"/>
      <c r="FF14" s="234"/>
      <c r="FG14" s="235"/>
      <c r="FH14" s="235"/>
      <c r="FI14" s="235"/>
      <c r="FJ14" s="235"/>
      <c r="FK14" s="235"/>
      <c r="FL14" s="235"/>
      <c r="FM14" s="222"/>
    </row>
    <row r="15" spans="1:169">
      <c r="A15" s="223" t="str">
        <f>Validation!B15</f>
        <v>Pass</v>
      </c>
      <c r="B15" s="35"/>
      <c r="C15" s="35"/>
      <c r="D15" s="35"/>
      <c r="E15" s="122"/>
      <c r="F15" s="123"/>
      <c r="G15" s="121"/>
      <c r="H15" s="120"/>
      <c r="I15" s="121"/>
      <c r="J15" s="120"/>
      <c r="K15" s="225"/>
      <c r="L15" s="35"/>
      <c r="M15" s="226"/>
      <c r="N15" s="227"/>
      <c r="O15" s="227"/>
      <c r="P15" s="224"/>
      <c r="Q15" s="224"/>
      <c r="R15" s="78"/>
      <c r="S15" s="79"/>
      <c r="T15" s="224"/>
      <c r="U15" s="35"/>
      <c r="V15" s="35"/>
      <c r="W15" s="225"/>
      <c r="X15" s="228"/>
      <c r="Y15" s="79"/>
      <c r="Z15" s="229"/>
      <c r="AA15" s="35"/>
      <c r="AB15" s="35"/>
      <c r="AC15" s="35"/>
      <c r="AD15" s="230"/>
      <c r="AE15" s="231"/>
      <c r="AF15" s="35"/>
      <c r="AG15" s="35"/>
      <c r="AH15" s="78"/>
      <c r="AI15" s="78"/>
      <c r="AJ15" s="82"/>
      <c r="AK15" s="136"/>
      <c r="AL15" s="135"/>
      <c r="AM15" s="81"/>
      <c r="AN15" s="134"/>
      <c r="AO15" s="232"/>
      <c r="AP15" s="232"/>
      <c r="AQ15" s="80"/>
      <c r="AR15" s="81"/>
      <c r="AS15" s="81"/>
      <c r="AT15" s="245"/>
      <c r="AU15" s="179"/>
      <c r="AV15" s="233"/>
      <c r="AW15" s="81"/>
      <c r="AX15" s="185"/>
      <c r="AY15" s="134"/>
      <c r="AZ15" s="111"/>
      <c r="BA15" s="210"/>
      <c r="BB15" s="211"/>
      <c r="BC15" s="211"/>
      <c r="BD15" s="211"/>
      <c r="BE15" s="211"/>
      <c r="BF15" s="211"/>
      <c r="BG15" s="211"/>
      <c r="BH15" s="211"/>
      <c r="BI15" s="211"/>
      <c r="BJ15" s="211"/>
      <c r="BK15" s="211"/>
      <c r="BL15" s="211"/>
      <c r="BM15" s="211"/>
      <c r="BN15" s="83"/>
      <c r="BO15" s="79"/>
      <c r="BP15" s="210"/>
      <c r="BQ15" s="211"/>
      <c r="BR15" s="211"/>
      <c r="BS15" s="211"/>
      <c r="BT15" s="211"/>
      <c r="BU15" s="211"/>
      <c r="BV15" s="211"/>
      <c r="BW15" s="211"/>
      <c r="BX15" s="82"/>
      <c r="BY15" s="212"/>
      <c r="BZ15" s="212"/>
      <c r="CA15" s="212"/>
      <c r="CB15" s="212"/>
      <c r="CC15" s="212"/>
      <c r="CD15" s="212"/>
      <c r="CE15" s="212"/>
      <c r="CF15" s="212"/>
      <c r="CG15" s="82"/>
      <c r="CH15" s="213"/>
      <c r="CI15" s="212"/>
      <c r="CJ15" s="212"/>
      <c r="CK15" s="212"/>
      <c r="CL15" s="212"/>
      <c r="CM15" s="212"/>
      <c r="CN15" s="212"/>
      <c r="CO15" s="212"/>
      <c r="CP15" s="212"/>
      <c r="CQ15" s="212"/>
      <c r="CR15" s="212"/>
      <c r="CS15" s="212"/>
      <c r="CT15" s="212"/>
      <c r="CU15" s="212"/>
      <c r="CV15" s="212"/>
      <c r="CW15" s="212"/>
      <c r="CX15" s="212"/>
      <c r="CY15" s="212"/>
      <c r="CZ15" s="212"/>
      <c r="DA15" s="214"/>
      <c r="DB15" s="84"/>
      <c r="DC15" s="35"/>
      <c r="DD15" s="35"/>
      <c r="DE15" s="35"/>
      <c r="DF15" s="35"/>
      <c r="DG15" s="35"/>
      <c r="DH15" s="35"/>
      <c r="DI15" s="35"/>
      <c r="DJ15" s="35"/>
      <c r="DK15" s="35"/>
      <c r="DL15" s="35"/>
      <c r="DM15" s="35"/>
      <c r="DN15" s="35"/>
      <c r="DO15" s="35"/>
      <c r="DP15" s="35"/>
      <c r="DQ15" s="35"/>
      <c r="DR15" s="35"/>
      <c r="DS15" s="35"/>
      <c r="DT15" s="35"/>
      <c r="DU15" s="35"/>
      <c r="DV15" s="35"/>
      <c r="DW15" s="78"/>
      <c r="DX15" s="82"/>
      <c r="DY15" s="215"/>
      <c r="DZ15" s="216"/>
      <c r="EA15" s="216"/>
      <c r="EB15" s="216"/>
      <c r="EC15" s="216"/>
      <c r="ED15" s="216"/>
      <c r="EE15" s="217"/>
      <c r="EF15" s="146"/>
      <c r="EG15" s="215"/>
      <c r="EH15" s="216"/>
      <c r="EI15" s="216"/>
      <c r="EJ15" s="216"/>
      <c r="EK15" s="216"/>
      <c r="EL15" s="216"/>
      <c r="EM15" s="216"/>
      <c r="EN15" s="217"/>
      <c r="EO15" s="79"/>
      <c r="EP15" s="218"/>
      <c r="EQ15" s="219"/>
      <c r="ER15" s="219"/>
      <c r="ES15" s="82"/>
      <c r="ET15" s="234"/>
      <c r="EU15" s="235"/>
      <c r="EV15" s="235"/>
      <c r="EW15" s="82"/>
      <c r="EX15" s="234"/>
      <c r="EY15" s="235"/>
      <c r="EZ15" s="235"/>
      <c r="FA15" s="235"/>
      <c r="FB15" s="235"/>
      <c r="FC15" s="235"/>
      <c r="FD15" s="235"/>
      <c r="FE15" s="222"/>
      <c r="FF15" s="234"/>
      <c r="FG15" s="235"/>
      <c r="FH15" s="235"/>
      <c r="FI15" s="235"/>
      <c r="FJ15" s="235"/>
      <c r="FK15" s="235"/>
      <c r="FL15" s="235"/>
      <c r="FM15" s="222"/>
    </row>
    <row r="16" spans="1:169">
      <c r="A16" s="223" t="str">
        <f>Validation!B16</f>
        <v>Pass</v>
      </c>
      <c r="B16" s="35"/>
      <c r="C16" s="35"/>
      <c r="D16" s="35"/>
      <c r="E16" s="122"/>
      <c r="F16" s="123"/>
      <c r="G16" s="121"/>
      <c r="H16" s="120"/>
      <c r="I16" s="121"/>
      <c r="J16" s="120"/>
      <c r="K16" s="225"/>
      <c r="L16" s="35"/>
      <c r="M16" s="226"/>
      <c r="N16" s="227"/>
      <c r="O16" s="227"/>
      <c r="P16" s="224"/>
      <c r="Q16" s="224"/>
      <c r="R16" s="78"/>
      <c r="S16" s="79"/>
      <c r="T16" s="224"/>
      <c r="U16" s="35"/>
      <c r="V16" s="35"/>
      <c r="W16" s="225"/>
      <c r="X16" s="228"/>
      <c r="Y16" s="79"/>
      <c r="Z16" s="229"/>
      <c r="AA16" s="35"/>
      <c r="AB16" s="35"/>
      <c r="AC16" s="35"/>
      <c r="AD16" s="230"/>
      <c r="AE16" s="231"/>
      <c r="AF16" s="35"/>
      <c r="AG16" s="35"/>
      <c r="AH16" s="78"/>
      <c r="AI16" s="78"/>
      <c r="AJ16" s="82"/>
      <c r="AK16" s="136"/>
      <c r="AL16" s="135"/>
      <c r="AM16" s="81"/>
      <c r="AN16" s="134"/>
      <c r="AO16" s="232"/>
      <c r="AP16" s="232"/>
      <c r="AQ16" s="80"/>
      <c r="AR16" s="81"/>
      <c r="AS16" s="81"/>
      <c r="AT16" s="245"/>
      <c r="AU16" s="179"/>
      <c r="AV16" s="233"/>
      <c r="AW16" s="81"/>
      <c r="AX16" s="185"/>
      <c r="AY16" s="134"/>
      <c r="AZ16" s="111"/>
      <c r="BA16" s="210"/>
      <c r="BB16" s="211"/>
      <c r="BC16" s="211"/>
      <c r="BD16" s="211"/>
      <c r="BE16" s="211"/>
      <c r="BF16" s="211"/>
      <c r="BG16" s="211"/>
      <c r="BH16" s="211"/>
      <c r="BI16" s="211"/>
      <c r="BJ16" s="211"/>
      <c r="BK16" s="211"/>
      <c r="BL16" s="211"/>
      <c r="BM16" s="211"/>
      <c r="BN16" s="83"/>
      <c r="BO16" s="79"/>
      <c r="BP16" s="210"/>
      <c r="BQ16" s="211"/>
      <c r="BR16" s="211"/>
      <c r="BS16" s="211"/>
      <c r="BT16" s="211"/>
      <c r="BU16" s="211"/>
      <c r="BV16" s="211"/>
      <c r="BW16" s="211"/>
      <c r="BX16" s="82"/>
      <c r="BY16" s="212"/>
      <c r="BZ16" s="212"/>
      <c r="CA16" s="212"/>
      <c r="CB16" s="212"/>
      <c r="CC16" s="212"/>
      <c r="CD16" s="212"/>
      <c r="CE16" s="212"/>
      <c r="CF16" s="212"/>
      <c r="CG16" s="82"/>
      <c r="CH16" s="213"/>
      <c r="CI16" s="212"/>
      <c r="CJ16" s="212"/>
      <c r="CK16" s="212"/>
      <c r="CL16" s="212"/>
      <c r="CM16" s="212"/>
      <c r="CN16" s="212"/>
      <c r="CO16" s="212"/>
      <c r="CP16" s="212"/>
      <c r="CQ16" s="212"/>
      <c r="CR16" s="212"/>
      <c r="CS16" s="212"/>
      <c r="CT16" s="212"/>
      <c r="CU16" s="212"/>
      <c r="CV16" s="212"/>
      <c r="CW16" s="212"/>
      <c r="CX16" s="212"/>
      <c r="CY16" s="212"/>
      <c r="CZ16" s="212"/>
      <c r="DA16" s="214"/>
      <c r="DB16" s="84"/>
      <c r="DC16" s="35"/>
      <c r="DD16" s="35"/>
      <c r="DE16" s="35"/>
      <c r="DF16" s="35"/>
      <c r="DG16" s="35"/>
      <c r="DH16" s="35"/>
      <c r="DI16" s="35"/>
      <c r="DJ16" s="35"/>
      <c r="DK16" s="35"/>
      <c r="DL16" s="35"/>
      <c r="DM16" s="35"/>
      <c r="DN16" s="35"/>
      <c r="DO16" s="35"/>
      <c r="DP16" s="35"/>
      <c r="DQ16" s="35"/>
      <c r="DR16" s="35"/>
      <c r="DS16" s="35"/>
      <c r="DT16" s="35"/>
      <c r="DU16" s="35"/>
      <c r="DV16" s="35"/>
      <c r="DW16" s="78"/>
      <c r="DX16" s="82"/>
      <c r="DY16" s="215"/>
      <c r="DZ16" s="216"/>
      <c r="EA16" s="216"/>
      <c r="EB16" s="216"/>
      <c r="EC16" s="216"/>
      <c r="ED16" s="216"/>
      <c r="EE16" s="217"/>
      <c r="EF16" s="146"/>
      <c r="EG16" s="215"/>
      <c r="EH16" s="216"/>
      <c r="EI16" s="216"/>
      <c r="EJ16" s="216"/>
      <c r="EK16" s="216"/>
      <c r="EL16" s="216"/>
      <c r="EM16" s="216"/>
      <c r="EN16" s="217"/>
      <c r="EO16" s="79"/>
      <c r="EP16" s="218"/>
      <c r="EQ16" s="219"/>
      <c r="ER16" s="219"/>
      <c r="ES16" s="82"/>
      <c r="ET16" s="234"/>
      <c r="EU16" s="235"/>
      <c r="EV16" s="235"/>
      <c r="EW16" s="82"/>
      <c r="EX16" s="234"/>
      <c r="EY16" s="235"/>
      <c r="EZ16" s="235"/>
      <c r="FA16" s="235"/>
      <c r="FB16" s="235"/>
      <c r="FC16" s="235"/>
      <c r="FD16" s="235"/>
      <c r="FE16" s="222"/>
      <c r="FF16" s="234"/>
      <c r="FG16" s="235"/>
      <c r="FH16" s="235"/>
      <c r="FI16" s="235"/>
      <c r="FJ16" s="235"/>
      <c r="FK16" s="235"/>
      <c r="FL16" s="235"/>
      <c r="FM16" s="222"/>
    </row>
    <row r="17" spans="1:169">
      <c r="A17" s="223" t="str">
        <f>Validation!B17</f>
        <v>Pass</v>
      </c>
      <c r="B17" s="35"/>
      <c r="C17" s="35"/>
      <c r="D17" s="35"/>
      <c r="E17" s="122"/>
      <c r="F17" s="123"/>
      <c r="G17" s="121"/>
      <c r="H17" s="120"/>
      <c r="I17" s="121"/>
      <c r="J17" s="120"/>
      <c r="K17" s="225"/>
      <c r="L17" s="35"/>
      <c r="M17" s="226"/>
      <c r="N17" s="227"/>
      <c r="O17" s="227"/>
      <c r="P17" s="224"/>
      <c r="Q17" s="224"/>
      <c r="R17" s="78"/>
      <c r="S17" s="79"/>
      <c r="T17" s="224"/>
      <c r="U17" s="35"/>
      <c r="V17" s="35"/>
      <c r="W17" s="225"/>
      <c r="X17" s="228"/>
      <c r="Y17" s="79"/>
      <c r="Z17" s="229"/>
      <c r="AA17" s="35"/>
      <c r="AB17" s="35"/>
      <c r="AC17" s="35"/>
      <c r="AD17" s="230"/>
      <c r="AE17" s="231"/>
      <c r="AF17" s="35"/>
      <c r="AG17" s="35"/>
      <c r="AH17" s="78"/>
      <c r="AI17" s="78"/>
      <c r="AJ17" s="82"/>
      <c r="AK17" s="136"/>
      <c r="AL17" s="135"/>
      <c r="AM17" s="81"/>
      <c r="AN17" s="134"/>
      <c r="AO17" s="232"/>
      <c r="AP17" s="232"/>
      <c r="AQ17" s="80"/>
      <c r="AR17" s="81"/>
      <c r="AS17" s="81"/>
      <c r="AT17" s="245"/>
      <c r="AU17" s="179"/>
      <c r="AV17" s="233"/>
      <c r="AW17" s="81"/>
      <c r="AX17" s="185"/>
      <c r="AY17" s="134"/>
      <c r="AZ17" s="111"/>
      <c r="BA17" s="210"/>
      <c r="BB17" s="211"/>
      <c r="BC17" s="211"/>
      <c r="BD17" s="211"/>
      <c r="BE17" s="211"/>
      <c r="BF17" s="211"/>
      <c r="BG17" s="211"/>
      <c r="BH17" s="211"/>
      <c r="BI17" s="211"/>
      <c r="BJ17" s="211"/>
      <c r="BK17" s="211"/>
      <c r="BL17" s="211"/>
      <c r="BM17" s="211"/>
      <c r="BN17" s="83"/>
      <c r="BO17" s="79"/>
      <c r="BP17" s="210"/>
      <c r="BQ17" s="211"/>
      <c r="BR17" s="211"/>
      <c r="BS17" s="211"/>
      <c r="BT17" s="211"/>
      <c r="BU17" s="211"/>
      <c r="BV17" s="211"/>
      <c r="BW17" s="211"/>
      <c r="BX17" s="82"/>
      <c r="BY17" s="212"/>
      <c r="BZ17" s="212"/>
      <c r="CA17" s="212"/>
      <c r="CB17" s="212"/>
      <c r="CC17" s="212"/>
      <c r="CD17" s="212"/>
      <c r="CE17" s="212"/>
      <c r="CF17" s="212"/>
      <c r="CG17" s="82"/>
      <c r="CH17" s="213"/>
      <c r="CI17" s="212"/>
      <c r="CJ17" s="212"/>
      <c r="CK17" s="212"/>
      <c r="CL17" s="212"/>
      <c r="CM17" s="212"/>
      <c r="CN17" s="212"/>
      <c r="CO17" s="212"/>
      <c r="CP17" s="212"/>
      <c r="CQ17" s="212"/>
      <c r="CR17" s="212"/>
      <c r="CS17" s="212"/>
      <c r="CT17" s="212"/>
      <c r="CU17" s="212"/>
      <c r="CV17" s="212"/>
      <c r="CW17" s="212"/>
      <c r="CX17" s="212"/>
      <c r="CY17" s="212"/>
      <c r="CZ17" s="212"/>
      <c r="DA17" s="214"/>
      <c r="DB17" s="84"/>
      <c r="DC17" s="35"/>
      <c r="DD17" s="35"/>
      <c r="DE17" s="35"/>
      <c r="DF17" s="35"/>
      <c r="DG17" s="35"/>
      <c r="DH17" s="35"/>
      <c r="DI17" s="35"/>
      <c r="DJ17" s="35"/>
      <c r="DK17" s="35"/>
      <c r="DL17" s="35"/>
      <c r="DM17" s="35"/>
      <c r="DN17" s="35"/>
      <c r="DO17" s="35"/>
      <c r="DP17" s="35"/>
      <c r="DQ17" s="35"/>
      <c r="DR17" s="35"/>
      <c r="DS17" s="35"/>
      <c r="DT17" s="35"/>
      <c r="DU17" s="35"/>
      <c r="DV17" s="35"/>
      <c r="DW17" s="78"/>
      <c r="DX17" s="82"/>
      <c r="DY17" s="215"/>
      <c r="DZ17" s="216"/>
      <c r="EA17" s="216"/>
      <c r="EB17" s="216"/>
      <c r="EC17" s="216"/>
      <c r="ED17" s="216"/>
      <c r="EE17" s="217"/>
      <c r="EF17" s="146"/>
      <c r="EG17" s="215"/>
      <c r="EH17" s="216"/>
      <c r="EI17" s="216"/>
      <c r="EJ17" s="216"/>
      <c r="EK17" s="216"/>
      <c r="EL17" s="216"/>
      <c r="EM17" s="216"/>
      <c r="EN17" s="217"/>
      <c r="EO17" s="79"/>
      <c r="EP17" s="218"/>
      <c r="EQ17" s="219"/>
      <c r="ER17" s="219"/>
      <c r="ES17" s="82"/>
      <c r="ET17" s="234"/>
      <c r="EU17" s="235"/>
      <c r="EV17" s="235"/>
      <c r="EW17" s="82"/>
      <c r="EX17" s="234"/>
      <c r="EY17" s="235"/>
      <c r="EZ17" s="235"/>
      <c r="FA17" s="235"/>
      <c r="FB17" s="235"/>
      <c r="FC17" s="235"/>
      <c r="FD17" s="235"/>
      <c r="FE17" s="222"/>
      <c r="FF17" s="234"/>
      <c r="FG17" s="235"/>
      <c r="FH17" s="235"/>
      <c r="FI17" s="235"/>
      <c r="FJ17" s="235"/>
      <c r="FK17" s="235"/>
      <c r="FL17" s="235"/>
      <c r="FM17" s="222"/>
    </row>
    <row r="18" spans="1:169">
      <c r="A18" s="223" t="str">
        <f>Validation!B18</f>
        <v>Pass</v>
      </c>
      <c r="B18" s="35"/>
      <c r="C18" s="35"/>
      <c r="D18" s="35"/>
      <c r="E18" s="122"/>
      <c r="F18" s="123"/>
      <c r="G18" s="121"/>
      <c r="H18" s="120"/>
      <c r="I18" s="121"/>
      <c r="J18" s="120"/>
      <c r="K18" s="225"/>
      <c r="L18" s="35"/>
      <c r="M18" s="226"/>
      <c r="N18" s="227"/>
      <c r="O18" s="227"/>
      <c r="P18" s="224"/>
      <c r="Q18" s="224"/>
      <c r="R18" s="78"/>
      <c r="S18" s="79"/>
      <c r="T18" s="224"/>
      <c r="U18" s="35"/>
      <c r="V18" s="35"/>
      <c r="W18" s="225"/>
      <c r="X18" s="228"/>
      <c r="Y18" s="79"/>
      <c r="Z18" s="229"/>
      <c r="AA18" s="35"/>
      <c r="AB18" s="35"/>
      <c r="AC18" s="35"/>
      <c r="AD18" s="230"/>
      <c r="AE18" s="231"/>
      <c r="AF18" s="35"/>
      <c r="AG18" s="35"/>
      <c r="AH18" s="78"/>
      <c r="AI18" s="78"/>
      <c r="AJ18" s="82"/>
      <c r="AK18" s="136"/>
      <c r="AL18" s="135"/>
      <c r="AM18" s="81"/>
      <c r="AN18" s="134"/>
      <c r="AO18" s="232"/>
      <c r="AP18" s="232"/>
      <c r="AQ18" s="80"/>
      <c r="AR18" s="81"/>
      <c r="AS18" s="81"/>
      <c r="AT18" s="245"/>
      <c r="AU18" s="179"/>
      <c r="AV18" s="233"/>
      <c r="AW18" s="81"/>
      <c r="AX18" s="185"/>
      <c r="AY18" s="134"/>
      <c r="AZ18" s="111"/>
      <c r="BA18" s="210"/>
      <c r="BB18" s="211"/>
      <c r="BC18" s="211"/>
      <c r="BD18" s="211"/>
      <c r="BE18" s="211"/>
      <c r="BF18" s="211"/>
      <c r="BG18" s="211"/>
      <c r="BH18" s="211"/>
      <c r="BI18" s="211"/>
      <c r="BJ18" s="211"/>
      <c r="BK18" s="211"/>
      <c r="BL18" s="211"/>
      <c r="BM18" s="211"/>
      <c r="BN18" s="83"/>
      <c r="BO18" s="79"/>
      <c r="BP18" s="210"/>
      <c r="BQ18" s="211"/>
      <c r="BR18" s="211"/>
      <c r="BS18" s="211"/>
      <c r="BT18" s="211"/>
      <c r="BU18" s="211"/>
      <c r="BV18" s="211"/>
      <c r="BW18" s="211"/>
      <c r="BX18" s="82"/>
      <c r="BY18" s="212"/>
      <c r="BZ18" s="212"/>
      <c r="CA18" s="212"/>
      <c r="CB18" s="212"/>
      <c r="CC18" s="212"/>
      <c r="CD18" s="212"/>
      <c r="CE18" s="212"/>
      <c r="CF18" s="212"/>
      <c r="CG18" s="82"/>
      <c r="CH18" s="213"/>
      <c r="CI18" s="212"/>
      <c r="CJ18" s="212"/>
      <c r="CK18" s="212"/>
      <c r="CL18" s="212"/>
      <c r="CM18" s="212"/>
      <c r="CN18" s="212"/>
      <c r="CO18" s="212"/>
      <c r="CP18" s="212"/>
      <c r="CQ18" s="212"/>
      <c r="CR18" s="212"/>
      <c r="CS18" s="212"/>
      <c r="CT18" s="212"/>
      <c r="CU18" s="212"/>
      <c r="CV18" s="212"/>
      <c r="CW18" s="212"/>
      <c r="CX18" s="212"/>
      <c r="CY18" s="212"/>
      <c r="CZ18" s="212"/>
      <c r="DA18" s="214"/>
      <c r="DB18" s="84"/>
      <c r="DC18" s="35"/>
      <c r="DD18" s="35"/>
      <c r="DE18" s="35"/>
      <c r="DF18" s="35"/>
      <c r="DG18" s="35"/>
      <c r="DH18" s="35"/>
      <c r="DI18" s="35"/>
      <c r="DJ18" s="35"/>
      <c r="DK18" s="35"/>
      <c r="DL18" s="35"/>
      <c r="DM18" s="35"/>
      <c r="DN18" s="35"/>
      <c r="DO18" s="35"/>
      <c r="DP18" s="35"/>
      <c r="DQ18" s="35"/>
      <c r="DR18" s="35"/>
      <c r="DS18" s="35"/>
      <c r="DT18" s="35"/>
      <c r="DU18" s="35"/>
      <c r="DV18" s="35"/>
      <c r="DW18" s="78"/>
      <c r="DX18" s="82"/>
      <c r="DY18" s="215"/>
      <c r="DZ18" s="216"/>
      <c r="EA18" s="216"/>
      <c r="EB18" s="216"/>
      <c r="EC18" s="216"/>
      <c r="ED18" s="216"/>
      <c r="EE18" s="217"/>
      <c r="EF18" s="146"/>
      <c r="EG18" s="215"/>
      <c r="EH18" s="216"/>
      <c r="EI18" s="216"/>
      <c r="EJ18" s="216"/>
      <c r="EK18" s="216"/>
      <c r="EL18" s="216"/>
      <c r="EM18" s="216"/>
      <c r="EN18" s="217"/>
      <c r="EO18" s="79"/>
      <c r="EP18" s="218"/>
      <c r="EQ18" s="219"/>
      <c r="ER18" s="219"/>
      <c r="ES18" s="82"/>
      <c r="ET18" s="234"/>
      <c r="EU18" s="235"/>
      <c r="EV18" s="235"/>
      <c r="EW18" s="82"/>
      <c r="EX18" s="234"/>
      <c r="EY18" s="235"/>
      <c r="EZ18" s="235"/>
      <c r="FA18" s="235"/>
      <c r="FB18" s="235"/>
      <c r="FC18" s="235"/>
      <c r="FD18" s="235"/>
      <c r="FE18" s="222"/>
      <c r="FF18" s="234"/>
      <c r="FG18" s="235"/>
      <c r="FH18" s="235"/>
      <c r="FI18" s="235"/>
      <c r="FJ18" s="235"/>
      <c r="FK18" s="235"/>
      <c r="FL18" s="235"/>
      <c r="FM18" s="222"/>
    </row>
    <row r="19" spans="1:169">
      <c r="A19" s="223" t="str">
        <f>Validation!B19</f>
        <v>Pass</v>
      </c>
      <c r="B19" s="35"/>
      <c r="C19" s="35"/>
      <c r="D19" s="35"/>
      <c r="E19" s="122"/>
      <c r="F19" s="123"/>
      <c r="G19" s="121"/>
      <c r="H19" s="120"/>
      <c r="I19" s="121"/>
      <c r="J19" s="120"/>
      <c r="K19" s="225"/>
      <c r="L19" s="35"/>
      <c r="M19" s="226"/>
      <c r="N19" s="227"/>
      <c r="O19" s="227"/>
      <c r="P19" s="224"/>
      <c r="Q19" s="224"/>
      <c r="R19" s="78"/>
      <c r="S19" s="79"/>
      <c r="T19" s="224"/>
      <c r="U19" s="35"/>
      <c r="V19" s="35"/>
      <c r="W19" s="225"/>
      <c r="X19" s="228"/>
      <c r="Y19" s="79"/>
      <c r="Z19" s="229"/>
      <c r="AA19" s="35"/>
      <c r="AB19" s="35"/>
      <c r="AC19" s="35"/>
      <c r="AD19" s="230"/>
      <c r="AE19" s="231"/>
      <c r="AF19" s="35"/>
      <c r="AG19" s="35"/>
      <c r="AH19" s="78"/>
      <c r="AI19" s="78"/>
      <c r="AJ19" s="82"/>
      <c r="AK19" s="136"/>
      <c r="AL19" s="135"/>
      <c r="AM19" s="81"/>
      <c r="AN19" s="134"/>
      <c r="AO19" s="232"/>
      <c r="AP19" s="232"/>
      <c r="AQ19" s="80"/>
      <c r="AR19" s="81"/>
      <c r="AS19" s="81"/>
      <c r="AT19" s="245"/>
      <c r="AU19" s="179"/>
      <c r="AV19" s="233"/>
      <c r="AW19" s="81"/>
      <c r="AX19" s="185"/>
      <c r="AY19" s="134"/>
      <c r="AZ19" s="111"/>
      <c r="BA19" s="210"/>
      <c r="BB19" s="211"/>
      <c r="BC19" s="211"/>
      <c r="BD19" s="211"/>
      <c r="BE19" s="211"/>
      <c r="BF19" s="211"/>
      <c r="BG19" s="211"/>
      <c r="BH19" s="211"/>
      <c r="BI19" s="211"/>
      <c r="BJ19" s="211"/>
      <c r="BK19" s="211"/>
      <c r="BL19" s="211"/>
      <c r="BM19" s="211"/>
      <c r="BN19" s="83"/>
      <c r="BO19" s="79"/>
      <c r="BP19" s="210"/>
      <c r="BQ19" s="211"/>
      <c r="BR19" s="211"/>
      <c r="BS19" s="211"/>
      <c r="BT19" s="211"/>
      <c r="BU19" s="211"/>
      <c r="BV19" s="211"/>
      <c r="BW19" s="211"/>
      <c r="BX19" s="82"/>
      <c r="BY19" s="212"/>
      <c r="BZ19" s="212"/>
      <c r="CA19" s="212"/>
      <c r="CB19" s="212"/>
      <c r="CC19" s="212"/>
      <c r="CD19" s="212"/>
      <c r="CE19" s="212"/>
      <c r="CF19" s="212"/>
      <c r="CG19" s="82"/>
      <c r="CH19" s="213"/>
      <c r="CI19" s="212"/>
      <c r="CJ19" s="212"/>
      <c r="CK19" s="212"/>
      <c r="CL19" s="212"/>
      <c r="CM19" s="212"/>
      <c r="CN19" s="212"/>
      <c r="CO19" s="212"/>
      <c r="CP19" s="212"/>
      <c r="CQ19" s="212"/>
      <c r="CR19" s="212"/>
      <c r="CS19" s="212"/>
      <c r="CT19" s="212"/>
      <c r="CU19" s="212"/>
      <c r="CV19" s="212"/>
      <c r="CW19" s="212"/>
      <c r="CX19" s="212"/>
      <c r="CY19" s="212"/>
      <c r="CZ19" s="212"/>
      <c r="DA19" s="214"/>
      <c r="DB19" s="84"/>
      <c r="DC19" s="35"/>
      <c r="DD19" s="35"/>
      <c r="DE19" s="35"/>
      <c r="DF19" s="35"/>
      <c r="DG19" s="35"/>
      <c r="DH19" s="35"/>
      <c r="DI19" s="35"/>
      <c r="DJ19" s="35"/>
      <c r="DK19" s="35"/>
      <c r="DL19" s="35"/>
      <c r="DM19" s="35"/>
      <c r="DN19" s="35"/>
      <c r="DO19" s="35"/>
      <c r="DP19" s="35"/>
      <c r="DQ19" s="35"/>
      <c r="DR19" s="35"/>
      <c r="DS19" s="35"/>
      <c r="DT19" s="35"/>
      <c r="DU19" s="35"/>
      <c r="DV19" s="35"/>
      <c r="DW19" s="78"/>
      <c r="DX19" s="82"/>
      <c r="DY19" s="215"/>
      <c r="DZ19" s="216"/>
      <c r="EA19" s="216"/>
      <c r="EB19" s="216"/>
      <c r="EC19" s="216"/>
      <c r="ED19" s="216"/>
      <c r="EE19" s="217"/>
      <c r="EF19" s="146"/>
      <c r="EG19" s="215"/>
      <c r="EH19" s="216"/>
      <c r="EI19" s="216"/>
      <c r="EJ19" s="216"/>
      <c r="EK19" s="216"/>
      <c r="EL19" s="216"/>
      <c r="EM19" s="216"/>
      <c r="EN19" s="217"/>
      <c r="EO19" s="79"/>
      <c r="EP19" s="218"/>
      <c r="EQ19" s="219"/>
      <c r="ER19" s="219"/>
      <c r="ES19" s="82"/>
      <c r="ET19" s="234"/>
      <c r="EU19" s="235"/>
      <c r="EV19" s="235"/>
      <c r="EW19" s="82"/>
      <c r="EX19" s="234"/>
      <c r="EY19" s="235"/>
      <c r="EZ19" s="235"/>
      <c r="FA19" s="235"/>
      <c r="FB19" s="235"/>
      <c r="FC19" s="235"/>
      <c r="FD19" s="235"/>
      <c r="FE19" s="222"/>
      <c r="FF19" s="234"/>
      <c r="FG19" s="235"/>
      <c r="FH19" s="235"/>
      <c r="FI19" s="235"/>
      <c r="FJ19" s="235"/>
      <c r="FK19" s="235"/>
      <c r="FL19" s="235"/>
      <c r="FM19" s="222"/>
    </row>
    <row r="20" spans="1:169">
      <c r="A20" s="223" t="str">
        <f>Validation!B20</f>
        <v>Pass</v>
      </c>
      <c r="B20" s="35"/>
      <c r="C20" s="35"/>
      <c r="D20" s="35"/>
      <c r="E20" s="122"/>
      <c r="F20" s="123"/>
      <c r="G20" s="121"/>
      <c r="H20" s="120"/>
      <c r="I20" s="121"/>
      <c r="J20" s="120"/>
      <c r="K20" s="225"/>
      <c r="L20" s="35"/>
      <c r="M20" s="226"/>
      <c r="N20" s="227"/>
      <c r="O20" s="227"/>
      <c r="P20" s="224"/>
      <c r="Q20" s="224"/>
      <c r="R20" s="78"/>
      <c r="S20" s="79"/>
      <c r="T20" s="224"/>
      <c r="U20" s="35"/>
      <c r="V20" s="35"/>
      <c r="W20" s="225"/>
      <c r="X20" s="228"/>
      <c r="Y20" s="79"/>
      <c r="Z20" s="229"/>
      <c r="AA20" s="35"/>
      <c r="AB20" s="35"/>
      <c r="AC20" s="35"/>
      <c r="AD20" s="230"/>
      <c r="AE20" s="231"/>
      <c r="AF20" s="35"/>
      <c r="AG20" s="35"/>
      <c r="AH20" s="78"/>
      <c r="AI20" s="78"/>
      <c r="AJ20" s="82"/>
      <c r="AK20" s="136"/>
      <c r="AL20" s="135"/>
      <c r="AM20" s="81"/>
      <c r="AN20" s="134"/>
      <c r="AO20" s="232"/>
      <c r="AP20" s="232"/>
      <c r="AQ20" s="80"/>
      <c r="AR20" s="81"/>
      <c r="AS20" s="81"/>
      <c r="AT20" s="245"/>
      <c r="AU20" s="179"/>
      <c r="AV20" s="233"/>
      <c r="AW20" s="81"/>
      <c r="AX20" s="185"/>
      <c r="AY20" s="134"/>
      <c r="AZ20" s="111"/>
      <c r="BA20" s="210"/>
      <c r="BB20" s="211"/>
      <c r="BC20" s="211"/>
      <c r="BD20" s="211"/>
      <c r="BE20" s="211"/>
      <c r="BF20" s="211"/>
      <c r="BG20" s="211"/>
      <c r="BH20" s="211"/>
      <c r="BI20" s="211"/>
      <c r="BJ20" s="211"/>
      <c r="BK20" s="211"/>
      <c r="BL20" s="211"/>
      <c r="BM20" s="211"/>
      <c r="BN20" s="83"/>
      <c r="BO20" s="79"/>
      <c r="BP20" s="210"/>
      <c r="BQ20" s="211"/>
      <c r="BR20" s="211"/>
      <c r="BS20" s="211"/>
      <c r="BT20" s="211"/>
      <c r="BU20" s="211"/>
      <c r="BV20" s="211"/>
      <c r="BW20" s="211"/>
      <c r="BX20" s="82"/>
      <c r="BY20" s="212"/>
      <c r="BZ20" s="212"/>
      <c r="CA20" s="212"/>
      <c r="CB20" s="212"/>
      <c r="CC20" s="212"/>
      <c r="CD20" s="212"/>
      <c r="CE20" s="212"/>
      <c r="CF20" s="212"/>
      <c r="CG20" s="82"/>
      <c r="CH20" s="213"/>
      <c r="CI20" s="212"/>
      <c r="CJ20" s="212"/>
      <c r="CK20" s="212"/>
      <c r="CL20" s="212"/>
      <c r="CM20" s="212"/>
      <c r="CN20" s="212"/>
      <c r="CO20" s="212"/>
      <c r="CP20" s="212"/>
      <c r="CQ20" s="212"/>
      <c r="CR20" s="212"/>
      <c r="CS20" s="212"/>
      <c r="CT20" s="212"/>
      <c r="CU20" s="212"/>
      <c r="CV20" s="212"/>
      <c r="CW20" s="212"/>
      <c r="CX20" s="212"/>
      <c r="CY20" s="212"/>
      <c r="CZ20" s="212"/>
      <c r="DA20" s="214"/>
      <c r="DB20" s="84"/>
      <c r="DC20" s="35"/>
      <c r="DD20" s="35"/>
      <c r="DE20" s="35"/>
      <c r="DF20" s="35"/>
      <c r="DG20" s="35"/>
      <c r="DH20" s="35"/>
      <c r="DI20" s="35"/>
      <c r="DJ20" s="35"/>
      <c r="DK20" s="35"/>
      <c r="DL20" s="35"/>
      <c r="DM20" s="35"/>
      <c r="DN20" s="35"/>
      <c r="DO20" s="35"/>
      <c r="DP20" s="35"/>
      <c r="DQ20" s="35"/>
      <c r="DR20" s="35"/>
      <c r="DS20" s="35"/>
      <c r="DT20" s="35"/>
      <c r="DU20" s="35"/>
      <c r="DV20" s="35"/>
      <c r="DW20" s="78"/>
      <c r="DX20" s="82"/>
      <c r="DY20" s="215"/>
      <c r="DZ20" s="216"/>
      <c r="EA20" s="216"/>
      <c r="EB20" s="216"/>
      <c r="EC20" s="216"/>
      <c r="ED20" s="216"/>
      <c r="EE20" s="217"/>
      <c r="EF20" s="146"/>
      <c r="EG20" s="215"/>
      <c r="EH20" s="216"/>
      <c r="EI20" s="216"/>
      <c r="EJ20" s="216"/>
      <c r="EK20" s="216"/>
      <c r="EL20" s="216"/>
      <c r="EM20" s="216"/>
      <c r="EN20" s="217"/>
      <c r="EO20" s="79"/>
      <c r="EP20" s="218"/>
      <c r="EQ20" s="219"/>
      <c r="ER20" s="219"/>
      <c r="ES20" s="82"/>
      <c r="ET20" s="234"/>
      <c r="EU20" s="235"/>
      <c r="EV20" s="235"/>
      <c r="EW20" s="82"/>
      <c r="EX20" s="234"/>
      <c r="EY20" s="235"/>
      <c r="EZ20" s="235"/>
      <c r="FA20" s="235"/>
      <c r="FB20" s="235"/>
      <c r="FC20" s="235"/>
      <c r="FD20" s="235"/>
      <c r="FE20" s="222"/>
      <c r="FF20" s="234"/>
      <c r="FG20" s="235"/>
      <c r="FH20" s="235"/>
      <c r="FI20" s="235"/>
      <c r="FJ20" s="235"/>
      <c r="FK20" s="235"/>
      <c r="FL20" s="235"/>
      <c r="FM20" s="222"/>
    </row>
    <row r="21" spans="1:169">
      <c r="A21" s="223" t="str">
        <f>Validation!B21</f>
        <v>Pass</v>
      </c>
      <c r="B21" s="35"/>
      <c r="C21" s="35"/>
      <c r="D21" s="35"/>
      <c r="E21" s="122"/>
      <c r="F21" s="123"/>
      <c r="G21" s="121"/>
      <c r="H21" s="120"/>
      <c r="I21" s="121"/>
      <c r="J21" s="120"/>
      <c r="K21" s="225"/>
      <c r="L21" s="35"/>
      <c r="M21" s="226"/>
      <c r="N21" s="227"/>
      <c r="O21" s="227"/>
      <c r="P21" s="224"/>
      <c r="Q21" s="224"/>
      <c r="R21" s="78"/>
      <c r="S21" s="79"/>
      <c r="T21" s="224"/>
      <c r="U21" s="35"/>
      <c r="V21" s="35"/>
      <c r="W21" s="225"/>
      <c r="X21" s="228"/>
      <c r="Y21" s="79"/>
      <c r="Z21" s="229"/>
      <c r="AA21" s="35"/>
      <c r="AB21" s="35"/>
      <c r="AC21" s="35"/>
      <c r="AD21" s="230"/>
      <c r="AE21" s="231"/>
      <c r="AF21" s="35"/>
      <c r="AG21" s="35"/>
      <c r="AH21" s="78"/>
      <c r="AI21" s="78"/>
      <c r="AJ21" s="82"/>
      <c r="AK21" s="136"/>
      <c r="AL21" s="135"/>
      <c r="AM21" s="81"/>
      <c r="AN21" s="134"/>
      <c r="AO21" s="232"/>
      <c r="AP21" s="232"/>
      <c r="AQ21" s="80"/>
      <c r="AR21" s="81"/>
      <c r="AS21" s="81"/>
      <c r="AT21" s="245"/>
      <c r="AU21" s="179"/>
      <c r="AV21" s="233"/>
      <c r="AW21" s="81"/>
      <c r="AX21" s="185"/>
      <c r="AY21" s="134"/>
      <c r="AZ21" s="111"/>
      <c r="BA21" s="210"/>
      <c r="BB21" s="211"/>
      <c r="BC21" s="211"/>
      <c r="BD21" s="211"/>
      <c r="BE21" s="211"/>
      <c r="BF21" s="211"/>
      <c r="BG21" s="211"/>
      <c r="BH21" s="211"/>
      <c r="BI21" s="211"/>
      <c r="BJ21" s="211"/>
      <c r="BK21" s="211"/>
      <c r="BL21" s="211"/>
      <c r="BM21" s="211"/>
      <c r="BN21" s="83"/>
      <c r="BO21" s="79"/>
      <c r="BP21" s="210"/>
      <c r="BQ21" s="211"/>
      <c r="BR21" s="211"/>
      <c r="BS21" s="211"/>
      <c r="BT21" s="211"/>
      <c r="BU21" s="211"/>
      <c r="BV21" s="211"/>
      <c r="BW21" s="211"/>
      <c r="BX21" s="82"/>
      <c r="BY21" s="212"/>
      <c r="BZ21" s="212"/>
      <c r="CA21" s="212"/>
      <c r="CB21" s="212"/>
      <c r="CC21" s="212"/>
      <c r="CD21" s="212"/>
      <c r="CE21" s="212"/>
      <c r="CF21" s="212"/>
      <c r="CG21" s="82"/>
      <c r="CH21" s="213"/>
      <c r="CI21" s="212"/>
      <c r="CJ21" s="212"/>
      <c r="CK21" s="212"/>
      <c r="CL21" s="212"/>
      <c r="CM21" s="212"/>
      <c r="CN21" s="212"/>
      <c r="CO21" s="212"/>
      <c r="CP21" s="212"/>
      <c r="CQ21" s="212"/>
      <c r="CR21" s="212"/>
      <c r="CS21" s="212"/>
      <c r="CT21" s="212"/>
      <c r="CU21" s="212"/>
      <c r="CV21" s="212"/>
      <c r="CW21" s="212"/>
      <c r="CX21" s="212"/>
      <c r="CY21" s="212"/>
      <c r="CZ21" s="212"/>
      <c r="DA21" s="214"/>
      <c r="DB21" s="84"/>
      <c r="DC21" s="35"/>
      <c r="DD21" s="35"/>
      <c r="DE21" s="35"/>
      <c r="DF21" s="35"/>
      <c r="DG21" s="35"/>
      <c r="DH21" s="35"/>
      <c r="DI21" s="35"/>
      <c r="DJ21" s="35"/>
      <c r="DK21" s="35"/>
      <c r="DL21" s="35"/>
      <c r="DM21" s="35"/>
      <c r="DN21" s="35"/>
      <c r="DO21" s="35"/>
      <c r="DP21" s="35"/>
      <c r="DQ21" s="35"/>
      <c r="DR21" s="35"/>
      <c r="DS21" s="35"/>
      <c r="DT21" s="35"/>
      <c r="DU21" s="35"/>
      <c r="DV21" s="35"/>
      <c r="DW21" s="78"/>
      <c r="DX21" s="82"/>
      <c r="DY21" s="215"/>
      <c r="DZ21" s="216"/>
      <c r="EA21" s="216"/>
      <c r="EB21" s="216"/>
      <c r="EC21" s="216"/>
      <c r="ED21" s="216"/>
      <c r="EE21" s="217"/>
      <c r="EF21" s="146"/>
      <c r="EG21" s="215"/>
      <c r="EH21" s="216"/>
      <c r="EI21" s="216"/>
      <c r="EJ21" s="216"/>
      <c r="EK21" s="216"/>
      <c r="EL21" s="216"/>
      <c r="EM21" s="216"/>
      <c r="EN21" s="217"/>
      <c r="EO21" s="79"/>
      <c r="EP21" s="218"/>
      <c r="EQ21" s="219"/>
      <c r="ER21" s="219"/>
      <c r="ES21" s="82"/>
      <c r="ET21" s="234"/>
      <c r="EU21" s="235"/>
      <c r="EV21" s="235"/>
      <c r="EW21" s="82"/>
      <c r="EX21" s="234"/>
      <c r="EY21" s="235"/>
      <c r="EZ21" s="235"/>
      <c r="FA21" s="235"/>
      <c r="FB21" s="235"/>
      <c r="FC21" s="235"/>
      <c r="FD21" s="235"/>
      <c r="FE21" s="222"/>
      <c r="FF21" s="234"/>
      <c r="FG21" s="235"/>
      <c r="FH21" s="235"/>
      <c r="FI21" s="235"/>
      <c r="FJ21" s="235"/>
      <c r="FK21" s="235"/>
      <c r="FL21" s="235"/>
      <c r="FM21" s="222"/>
    </row>
    <row r="22" spans="1:169">
      <c r="A22" s="223" t="str">
        <f>Validation!B22</f>
        <v>Pass</v>
      </c>
      <c r="B22" s="35"/>
      <c r="C22" s="35"/>
      <c r="D22" s="35"/>
      <c r="E22" s="122"/>
      <c r="F22" s="123"/>
      <c r="G22" s="121"/>
      <c r="H22" s="120"/>
      <c r="I22" s="121"/>
      <c r="J22" s="120"/>
      <c r="K22" s="225"/>
      <c r="L22" s="35"/>
      <c r="M22" s="226"/>
      <c r="N22" s="227"/>
      <c r="O22" s="227"/>
      <c r="P22" s="224"/>
      <c r="Q22" s="224"/>
      <c r="R22" s="78"/>
      <c r="S22" s="79"/>
      <c r="T22" s="224"/>
      <c r="U22" s="35"/>
      <c r="V22" s="35"/>
      <c r="W22" s="225"/>
      <c r="X22" s="228"/>
      <c r="Y22" s="79"/>
      <c r="Z22" s="229"/>
      <c r="AA22" s="35"/>
      <c r="AB22" s="35"/>
      <c r="AC22" s="35"/>
      <c r="AD22" s="230"/>
      <c r="AE22" s="231"/>
      <c r="AF22" s="35"/>
      <c r="AG22" s="35"/>
      <c r="AH22" s="78"/>
      <c r="AI22" s="78"/>
      <c r="AJ22" s="82"/>
      <c r="AK22" s="136"/>
      <c r="AL22" s="135"/>
      <c r="AM22" s="81"/>
      <c r="AN22" s="134"/>
      <c r="AO22" s="232"/>
      <c r="AP22" s="232"/>
      <c r="AQ22" s="80"/>
      <c r="AR22" s="81"/>
      <c r="AS22" s="81"/>
      <c r="AT22" s="245"/>
      <c r="AU22" s="179"/>
      <c r="AV22" s="233"/>
      <c r="AW22" s="81"/>
      <c r="AX22" s="185"/>
      <c r="AY22" s="134"/>
      <c r="AZ22" s="111"/>
      <c r="BA22" s="210"/>
      <c r="BB22" s="211"/>
      <c r="BC22" s="211"/>
      <c r="BD22" s="211"/>
      <c r="BE22" s="211"/>
      <c r="BF22" s="211"/>
      <c r="BG22" s="211"/>
      <c r="BH22" s="211"/>
      <c r="BI22" s="211"/>
      <c r="BJ22" s="211"/>
      <c r="BK22" s="211"/>
      <c r="BL22" s="211"/>
      <c r="BM22" s="211"/>
      <c r="BN22" s="83"/>
      <c r="BO22" s="79"/>
      <c r="BP22" s="210"/>
      <c r="BQ22" s="211"/>
      <c r="BR22" s="211"/>
      <c r="BS22" s="211"/>
      <c r="BT22" s="211"/>
      <c r="BU22" s="211"/>
      <c r="BV22" s="211"/>
      <c r="BW22" s="211"/>
      <c r="BX22" s="82"/>
      <c r="BY22" s="212"/>
      <c r="BZ22" s="212"/>
      <c r="CA22" s="212"/>
      <c r="CB22" s="212"/>
      <c r="CC22" s="212"/>
      <c r="CD22" s="212"/>
      <c r="CE22" s="212"/>
      <c r="CF22" s="212"/>
      <c r="CG22" s="82"/>
      <c r="CH22" s="213"/>
      <c r="CI22" s="212"/>
      <c r="CJ22" s="212"/>
      <c r="CK22" s="212"/>
      <c r="CL22" s="212"/>
      <c r="CM22" s="212"/>
      <c r="CN22" s="212"/>
      <c r="CO22" s="212"/>
      <c r="CP22" s="212"/>
      <c r="CQ22" s="212"/>
      <c r="CR22" s="212"/>
      <c r="CS22" s="212"/>
      <c r="CT22" s="212"/>
      <c r="CU22" s="212"/>
      <c r="CV22" s="212"/>
      <c r="CW22" s="212"/>
      <c r="CX22" s="212"/>
      <c r="CY22" s="212"/>
      <c r="CZ22" s="212"/>
      <c r="DA22" s="214"/>
      <c r="DB22" s="84"/>
      <c r="DC22" s="35"/>
      <c r="DD22" s="35"/>
      <c r="DE22" s="35"/>
      <c r="DF22" s="35"/>
      <c r="DG22" s="35"/>
      <c r="DH22" s="35"/>
      <c r="DI22" s="35"/>
      <c r="DJ22" s="35"/>
      <c r="DK22" s="35"/>
      <c r="DL22" s="35"/>
      <c r="DM22" s="35"/>
      <c r="DN22" s="35"/>
      <c r="DO22" s="35"/>
      <c r="DP22" s="35"/>
      <c r="DQ22" s="35"/>
      <c r="DR22" s="35"/>
      <c r="DS22" s="35"/>
      <c r="DT22" s="35"/>
      <c r="DU22" s="35"/>
      <c r="DV22" s="35"/>
      <c r="DW22" s="78"/>
      <c r="DX22" s="82"/>
      <c r="DY22" s="215"/>
      <c r="DZ22" s="216"/>
      <c r="EA22" s="216"/>
      <c r="EB22" s="216"/>
      <c r="EC22" s="216"/>
      <c r="ED22" s="216"/>
      <c r="EE22" s="217"/>
      <c r="EF22" s="146"/>
      <c r="EG22" s="215"/>
      <c r="EH22" s="216"/>
      <c r="EI22" s="216"/>
      <c r="EJ22" s="216"/>
      <c r="EK22" s="216"/>
      <c r="EL22" s="216"/>
      <c r="EM22" s="216"/>
      <c r="EN22" s="217"/>
      <c r="EO22" s="79"/>
      <c r="EP22" s="218"/>
      <c r="EQ22" s="219"/>
      <c r="ER22" s="219"/>
      <c r="ES22" s="82"/>
      <c r="ET22" s="234"/>
      <c r="EU22" s="235"/>
      <c r="EV22" s="235"/>
      <c r="EW22" s="82"/>
      <c r="EX22" s="234"/>
      <c r="EY22" s="235"/>
      <c r="EZ22" s="235"/>
      <c r="FA22" s="235"/>
      <c r="FB22" s="235"/>
      <c r="FC22" s="235"/>
      <c r="FD22" s="235"/>
      <c r="FE22" s="222"/>
      <c r="FF22" s="234"/>
      <c r="FG22" s="235"/>
      <c r="FH22" s="235"/>
      <c r="FI22" s="235"/>
      <c r="FJ22" s="235"/>
      <c r="FK22" s="235"/>
      <c r="FL22" s="235"/>
      <c r="FM22" s="222"/>
    </row>
    <row r="23" spans="1:169">
      <c r="A23" s="223" t="str">
        <f>Validation!B23</f>
        <v>Pass</v>
      </c>
      <c r="B23" s="35"/>
      <c r="C23" s="35"/>
      <c r="D23" s="35"/>
      <c r="E23" s="122"/>
      <c r="F23" s="123"/>
      <c r="G23" s="121"/>
      <c r="H23" s="120"/>
      <c r="I23" s="121"/>
      <c r="J23" s="120"/>
      <c r="K23" s="225"/>
      <c r="L23" s="35"/>
      <c r="M23" s="226"/>
      <c r="N23" s="227"/>
      <c r="O23" s="227"/>
      <c r="P23" s="224"/>
      <c r="Q23" s="224"/>
      <c r="R23" s="78"/>
      <c r="S23" s="79"/>
      <c r="T23" s="224"/>
      <c r="U23" s="35"/>
      <c r="V23" s="35"/>
      <c r="W23" s="225"/>
      <c r="X23" s="228"/>
      <c r="Y23" s="79"/>
      <c r="Z23" s="229"/>
      <c r="AA23" s="35"/>
      <c r="AB23" s="35"/>
      <c r="AC23" s="35"/>
      <c r="AD23" s="230"/>
      <c r="AE23" s="231"/>
      <c r="AF23" s="35"/>
      <c r="AG23" s="35"/>
      <c r="AH23" s="78"/>
      <c r="AI23" s="78"/>
      <c r="AJ23" s="82"/>
      <c r="AK23" s="136"/>
      <c r="AL23" s="135"/>
      <c r="AM23" s="81"/>
      <c r="AN23" s="134"/>
      <c r="AO23" s="232"/>
      <c r="AP23" s="232"/>
      <c r="AQ23" s="80"/>
      <c r="AR23" s="81"/>
      <c r="AS23" s="81"/>
      <c r="AT23" s="245"/>
      <c r="AU23" s="179"/>
      <c r="AV23" s="233"/>
      <c r="AW23" s="81"/>
      <c r="AX23" s="185"/>
      <c r="AY23" s="134"/>
      <c r="AZ23" s="111"/>
      <c r="BA23" s="210"/>
      <c r="BB23" s="211"/>
      <c r="BC23" s="211"/>
      <c r="BD23" s="211"/>
      <c r="BE23" s="211"/>
      <c r="BF23" s="211"/>
      <c r="BG23" s="211"/>
      <c r="BH23" s="211"/>
      <c r="BI23" s="211"/>
      <c r="BJ23" s="211"/>
      <c r="BK23" s="211"/>
      <c r="BL23" s="211"/>
      <c r="BM23" s="211"/>
      <c r="BN23" s="83"/>
      <c r="BO23" s="79"/>
      <c r="BP23" s="210"/>
      <c r="BQ23" s="211"/>
      <c r="BR23" s="211"/>
      <c r="BS23" s="211"/>
      <c r="BT23" s="211"/>
      <c r="BU23" s="211"/>
      <c r="BV23" s="211"/>
      <c r="BW23" s="211"/>
      <c r="BX23" s="82"/>
      <c r="BY23" s="212"/>
      <c r="BZ23" s="212"/>
      <c r="CA23" s="212"/>
      <c r="CB23" s="212"/>
      <c r="CC23" s="212"/>
      <c r="CD23" s="212"/>
      <c r="CE23" s="212"/>
      <c r="CF23" s="212"/>
      <c r="CG23" s="82"/>
      <c r="CH23" s="213"/>
      <c r="CI23" s="212"/>
      <c r="CJ23" s="212"/>
      <c r="CK23" s="212"/>
      <c r="CL23" s="212"/>
      <c r="CM23" s="212"/>
      <c r="CN23" s="212"/>
      <c r="CO23" s="212"/>
      <c r="CP23" s="212"/>
      <c r="CQ23" s="212"/>
      <c r="CR23" s="212"/>
      <c r="CS23" s="212"/>
      <c r="CT23" s="212"/>
      <c r="CU23" s="212"/>
      <c r="CV23" s="212"/>
      <c r="CW23" s="212"/>
      <c r="CX23" s="212"/>
      <c r="CY23" s="212"/>
      <c r="CZ23" s="212"/>
      <c r="DA23" s="214"/>
      <c r="DB23" s="84"/>
      <c r="DC23" s="35"/>
      <c r="DD23" s="35"/>
      <c r="DE23" s="35"/>
      <c r="DF23" s="35"/>
      <c r="DG23" s="35"/>
      <c r="DH23" s="35"/>
      <c r="DI23" s="35"/>
      <c r="DJ23" s="35"/>
      <c r="DK23" s="35"/>
      <c r="DL23" s="35"/>
      <c r="DM23" s="35"/>
      <c r="DN23" s="35"/>
      <c r="DO23" s="35"/>
      <c r="DP23" s="35"/>
      <c r="DQ23" s="35"/>
      <c r="DR23" s="35"/>
      <c r="DS23" s="35"/>
      <c r="DT23" s="35"/>
      <c r="DU23" s="35"/>
      <c r="DV23" s="35"/>
      <c r="DW23" s="78"/>
      <c r="DX23" s="82"/>
      <c r="DY23" s="215"/>
      <c r="DZ23" s="216"/>
      <c r="EA23" s="216"/>
      <c r="EB23" s="216"/>
      <c r="EC23" s="216"/>
      <c r="ED23" s="216"/>
      <c r="EE23" s="217"/>
      <c r="EF23" s="146"/>
      <c r="EG23" s="215"/>
      <c r="EH23" s="216"/>
      <c r="EI23" s="216"/>
      <c r="EJ23" s="216"/>
      <c r="EK23" s="216"/>
      <c r="EL23" s="216"/>
      <c r="EM23" s="216"/>
      <c r="EN23" s="217"/>
      <c r="EO23" s="79"/>
      <c r="EP23" s="218"/>
      <c r="EQ23" s="219"/>
      <c r="ER23" s="219"/>
      <c r="ES23" s="82"/>
      <c r="ET23" s="234"/>
      <c r="EU23" s="235"/>
      <c r="EV23" s="235"/>
      <c r="EW23" s="82"/>
      <c r="EX23" s="234"/>
      <c r="EY23" s="235"/>
      <c r="EZ23" s="235"/>
      <c r="FA23" s="235"/>
      <c r="FB23" s="235"/>
      <c r="FC23" s="235"/>
      <c r="FD23" s="235"/>
      <c r="FE23" s="222"/>
      <c r="FF23" s="234"/>
      <c r="FG23" s="235"/>
      <c r="FH23" s="235"/>
      <c r="FI23" s="235"/>
      <c r="FJ23" s="235"/>
      <c r="FK23" s="235"/>
      <c r="FL23" s="235"/>
      <c r="FM23" s="222"/>
    </row>
    <row r="24" spans="1:169">
      <c r="A24" s="223" t="str">
        <f>Validation!B24</f>
        <v>Pass</v>
      </c>
      <c r="B24" s="35"/>
      <c r="C24" s="35"/>
      <c r="D24" s="35"/>
      <c r="E24" s="122"/>
      <c r="F24" s="123"/>
      <c r="G24" s="121"/>
      <c r="H24" s="120"/>
      <c r="I24" s="121"/>
      <c r="J24" s="120"/>
      <c r="K24" s="225"/>
      <c r="L24" s="35"/>
      <c r="M24" s="226"/>
      <c r="N24" s="227"/>
      <c r="O24" s="227"/>
      <c r="P24" s="224"/>
      <c r="Q24" s="224"/>
      <c r="R24" s="78"/>
      <c r="S24" s="79"/>
      <c r="T24" s="224"/>
      <c r="U24" s="35"/>
      <c r="V24" s="35"/>
      <c r="W24" s="225"/>
      <c r="X24" s="228"/>
      <c r="Y24" s="79"/>
      <c r="Z24" s="229"/>
      <c r="AA24" s="35"/>
      <c r="AB24" s="35"/>
      <c r="AC24" s="35"/>
      <c r="AD24" s="230"/>
      <c r="AE24" s="231"/>
      <c r="AF24" s="35"/>
      <c r="AG24" s="35"/>
      <c r="AH24" s="78"/>
      <c r="AI24" s="78"/>
      <c r="AJ24" s="82"/>
      <c r="AK24" s="136"/>
      <c r="AL24" s="135"/>
      <c r="AM24" s="81"/>
      <c r="AN24" s="134"/>
      <c r="AO24" s="232"/>
      <c r="AP24" s="232"/>
      <c r="AQ24" s="80"/>
      <c r="AR24" s="81"/>
      <c r="AS24" s="81"/>
      <c r="AT24" s="245"/>
      <c r="AU24" s="179"/>
      <c r="AV24" s="233"/>
      <c r="AW24" s="81"/>
      <c r="AX24" s="185"/>
      <c r="AY24" s="134"/>
      <c r="AZ24" s="111"/>
      <c r="BA24" s="210"/>
      <c r="BB24" s="211"/>
      <c r="BC24" s="211"/>
      <c r="BD24" s="211"/>
      <c r="BE24" s="211"/>
      <c r="BF24" s="211"/>
      <c r="BG24" s="211"/>
      <c r="BH24" s="211"/>
      <c r="BI24" s="211"/>
      <c r="BJ24" s="211"/>
      <c r="BK24" s="211"/>
      <c r="BL24" s="211"/>
      <c r="BM24" s="211"/>
      <c r="BN24" s="83"/>
      <c r="BO24" s="79"/>
      <c r="BP24" s="210"/>
      <c r="BQ24" s="211"/>
      <c r="BR24" s="211"/>
      <c r="BS24" s="211"/>
      <c r="BT24" s="211"/>
      <c r="BU24" s="211"/>
      <c r="BV24" s="211"/>
      <c r="BW24" s="211"/>
      <c r="BX24" s="82"/>
      <c r="BY24" s="212"/>
      <c r="BZ24" s="212"/>
      <c r="CA24" s="212"/>
      <c r="CB24" s="212"/>
      <c r="CC24" s="212"/>
      <c r="CD24" s="212"/>
      <c r="CE24" s="212"/>
      <c r="CF24" s="212"/>
      <c r="CG24" s="82"/>
      <c r="CH24" s="213"/>
      <c r="CI24" s="212"/>
      <c r="CJ24" s="212"/>
      <c r="CK24" s="212"/>
      <c r="CL24" s="212"/>
      <c r="CM24" s="212"/>
      <c r="CN24" s="212"/>
      <c r="CO24" s="212"/>
      <c r="CP24" s="212"/>
      <c r="CQ24" s="212"/>
      <c r="CR24" s="212"/>
      <c r="CS24" s="212"/>
      <c r="CT24" s="212"/>
      <c r="CU24" s="212"/>
      <c r="CV24" s="212"/>
      <c r="CW24" s="212"/>
      <c r="CX24" s="212"/>
      <c r="CY24" s="212"/>
      <c r="CZ24" s="212"/>
      <c r="DA24" s="214"/>
      <c r="DB24" s="84"/>
      <c r="DC24" s="35"/>
      <c r="DD24" s="35"/>
      <c r="DE24" s="35"/>
      <c r="DF24" s="35"/>
      <c r="DG24" s="35"/>
      <c r="DH24" s="35"/>
      <c r="DI24" s="35"/>
      <c r="DJ24" s="35"/>
      <c r="DK24" s="35"/>
      <c r="DL24" s="35"/>
      <c r="DM24" s="35"/>
      <c r="DN24" s="35"/>
      <c r="DO24" s="35"/>
      <c r="DP24" s="35"/>
      <c r="DQ24" s="35"/>
      <c r="DR24" s="35"/>
      <c r="DS24" s="35"/>
      <c r="DT24" s="35"/>
      <c r="DU24" s="35"/>
      <c r="DV24" s="35"/>
      <c r="DW24" s="78"/>
      <c r="DX24" s="82"/>
      <c r="DY24" s="215"/>
      <c r="DZ24" s="216"/>
      <c r="EA24" s="216"/>
      <c r="EB24" s="216"/>
      <c r="EC24" s="216"/>
      <c r="ED24" s="216"/>
      <c r="EE24" s="217"/>
      <c r="EF24" s="146"/>
      <c r="EG24" s="215"/>
      <c r="EH24" s="216"/>
      <c r="EI24" s="216"/>
      <c r="EJ24" s="216"/>
      <c r="EK24" s="216"/>
      <c r="EL24" s="216"/>
      <c r="EM24" s="216"/>
      <c r="EN24" s="217"/>
      <c r="EO24" s="79"/>
      <c r="EP24" s="218"/>
      <c r="EQ24" s="219"/>
      <c r="ER24" s="219"/>
      <c r="ES24" s="82"/>
      <c r="ET24" s="234"/>
      <c r="EU24" s="235"/>
      <c r="EV24" s="235"/>
      <c r="EW24" s="82"/>
      <c r="EX24" s="234"/>
      <c r="EY24" s="235"/>
      <c r="EZ24" s="235"/>
      <c r="FA24" s="235"/>
      <c r="FB24" s="235"/>
      <c r="FC24" s="235"/>
      <c r="FD24" s="235"/>
      <c r="FE24" s="222"/>
      <c r="FF24" s="234"/>
      <c r="FG24" s="235"/>
      <c r="FH24" s="235"/>
      <c r="FI24" s="235"/>
      <c r="FJ24" s="235"/>
      <c r="FK24" s="235"/>
      <c r="FL24" s="235"/>
      <c r="FM24" s="222"/>
    </row>
    <row r="25" spans="1:169">
      <c r="A25" s="223" t="str">
        <f>Validation!B25</f>
        <v>Pass</v>
      </c>
      <c r="B25" s="35"/>
      <c r="C25" s="35"/>
      <c r="D25" s="35"/>
      <c r="E25" s="122"/>
      <c r="F25" s="123"/>
      <c r="G25" s="121"/>
      <c r="H25" s="120"/>
      <c r="I25" s="121"/>
      <c r="J25" s="120"/>
      <c r="K25" s="225"/>
      <c r="L25" s="35"/>
      <c r="M25" s="226"/>
      <c r="N25" s="227"/>
      <c r="O25" s="227"/>
      <c r="P25" s="224"/>
      <c r="Q25" s="224"/>
      <c r="R25" s="78"/>
      <c r="S25" s="79"/>
      <c r="T25" s="224"/>
      <c r="U25" s="35"/>
      <c r="V25" s="35"/>
      <c r="W25" s="225"/>
      <c r="X25" s="228"/>
      <c r="Y25" s="79"/>
      <c r="Z25" s="229"/>
      <c r="AA25" s="35"/>
      <c r="AB25" s="35"/>
      <c r="AC25" s="35"/>
      <c r="AD25" s="230"/>
      <c r="AE25" s="231"/>
      <c r="AF25" s="35"/>
      <c r="AG25" s="35"/>
      <c r="AH25" s="78"/>
      <c r="AI25" s="78"/>
      <c r="AJ25" s="82"/>
      <c r="AK25" s="136"/>
      <c r="AL25" s="135"/>
      <c r="AM25" s="81"/>
      <c r="AN25" s="134"/>
      <c r="AO25" s="232"/>
      <c r="AP25" s="232"/>
      <c r="AQ25" s="80"/>
      <c r="AR25" s="81"/>
      <c r="AS25" s="81"/>
      <c r="AT25" s="245"/>
      <c r="AU25" s="179"/>
      <c r="AV25" s="233"/>
      <c r="AW25" s="81"/>
      <c r="AX25" s="185"/>
      <c r="AY25" s="134"/>
      <c r="AZ25" s="111"/>
      <c r="BA25" s="210"/>
      <c r="BB25" s="211"/>
      <c r="BC25" s="211"/>
      <c r="BD25" s="211"/>
      <c r="BE25" s="211"/>
      <c r="BF25" s="211"/>
      <c r="BG25" s="211"/>
      <c r="BH25" s="211"/>
      <c r="BI25" s="211"/>
      <c r="BJ25" s="211"/>
      <c r="BK25" s="211"/>
      <c r="BL25" s="211"/>
      <c r="BM25" s="211"/>
      <c r="BN25" s="83"/>
      <c r="BO25" s="79"/>
      <c r="BP25" s="210"/>
      <c r="BQ25" s="211"/>
      <c r="BR25" s="211"/>
      <c r="BS25" s="211"/>
      <c r="BT25" s="211"/>
      <c r="BU25" s="211"/>
      <c r="BV25" s="211"/>
      <c r="BW25" s="211"/>
      <c r="BX25" s="82"/>
      <c r="BY25" s="212"/>
      <c r="BZ25" s="212"/>
      <c r="CA25" s="212"/>
      <c r="CB25" s="212"/>
      <c r="CC25" s="212"/>
      <c r="CD25" s="212"/>
      <c r="CE25" s="212"/>
      <c r="CF25" s="212"/>
      <c r="CG25" s="82"/>
      <c r="CH25" s="213"/>
      <c r="CI25" s="212"/>
      <c r="CJ25" s="212"/>
      <c r="CK25" s="212"/>
      <c r="CL25" s="212"/>
      <c r="CM25" s="212"/>
      <c r="CN25" s="212"/>
      <c r="CO25" s="212"/>
      <c r="CP25" s="212"/>
      <c r="CQ25" s="212"/>
      <c r="CR25" s="212"/>
      <c r="CS25" s="212"/>
      <c r="CT25" s="212"/>
      <c r="CU25" s="212"/>
      <c r="CV25" s="212"/>
      <c r="CW25" s="212"/>
      <c r="CX25" s="212"/>
      <c r="CY25" s="212"/>
      <c r="CZ25" s="212"/>
      <c r="DA25" s="214"/>
      <c r="DB25" s="84"/>
      <c r="DC25" s="35"/>
      <c r="DD25" s="35"/>
      <c r="DE25" s="35"/>
      <c r="DF25" s="35"/>
      <c r="DG25" s="35"/>
      <c r="DH25" s="35"/>
      <c r="DI25" s="35"/>
      <c r="DJ25" s="35"/>
      <c r="DK25" s="35"/>
      <c r="DL25" s="35"/>
      <c r="DM25" s="35"/>
      <c r="DN25" s="35"/>
      <c r="DO25" s="35"/>
      <c r="DP25" s="35"/>
      <c r="DQ25" s="35"/>
      <c r="DR25" s="35"/>
      <c r="DS25" s="35"/>
      <c r="DT25" s="35"/>
      <c r="DU25" s="35"/>
      <c r="DV25" s="35"/>
      <c r="DW25" s="78"/>
      <c r="DX25" s="82"/>
      <c r="DY25" s="215"/>
      <c r="DZ25" s="216"/>
      <c r="EA25" s="216"/>
      <c r="EB25" s="216"/>
      <c r="EC25" s="216"/>
      <c r="ED25" s="216"/>
      <c r="EE25" s="217"/>
      <c r="EF25" s="146"/>
      <c r="EG25" s="215"/>
      <c r="EH25" s="216"/>
      <c r="EI25" s="216"/>
      <c r="EJ25" s="216"/>
      <c r="EK25" s="216"/>
      <c r="EL25" s="216"/>
      <c r="EM25" s="216"/>
      <c r="EN25" s="217"/>
      <c r="EO25" s="79"/>
      <c r="EP25" s="218"/>
      <c r="EQ25" s="219"/>
      <c r="ER25" s="219"/>
      <c r="ES25" s="82"/>
      <c r="ET25" s="234"/>
      <c r="EU25" s="235"/>
      <c r="EV25" s="235"/>
      <c r="EW25" s="82"/>
      <c r="EX25" s="234"/>
      <c r="EY25" s="235"/>
      <c r="EZ25" s="235"/>
      <c r="FA25" s="235"/>
      <c r="FB25" s="235"/>
      <c r="FC25" s="235"/>
      <c r="FD25" s="235"/>
      <c r="FE25" s="222"/>
      <c r="FF25" s="234"/>
      <c r="FG25" s="235"/>
      <c r="FH25" s="235"/>
      <c r="FI25" s="235"/>
      <c r="FJ25" s="235"/>
      <c r="FK25" s="235"/>
      <c r="FL25" s="235"/>
      <c r="FM25" s="222"/>
    </row>
    <row r="26" spans="1:169">
      <c r="A26" s="223" t="str">
        <f>Validation!B26</f>
        <v>Pass</v>
      </c>
      <c r="B26" s="35"/>
      <c r="C26" s="35"/>
      <c r="D26" s="35"/>
      <c r="E26" s="122"/>
      <c r="F26" s="123"/>
      <c r="G26" s="121"/>
      <c r="H26" s="120"/>
      <c r="I26" s="121"/>
      <c r="J26" s="120"/>
      <c r="K26" s="225"/>
      <c r="L26" s="35"/>
      <c r="M26" s="226"/>
      <c r="N26" s="227"/>
      <c r="O26" s="227"/>
      <c r="P26" s="224"/>
      <c r="Q26" s="224"/>
      <c r="R26" s="78"/>
      <c r="S26" s="79"/>
      <c r="T26" s="224"/>
      <c r="U26" s="35"/>
      <c r="V26" s="35"/>
      <c r="W26" s="225"/>
      <c r="X26" s="228"/>
      <c r="Y26" s="79"/>
      <c r="Z26" s="229"/>
      <c r="AA26" s="35"/>
      <c r="AB26" s="35"/>
      <c r="AC26" s="35"/>
      <c r="AD26" s="230"/>
      <c r="AE26" s="231"/>
      <c r="AF26" s="35"/>
      <c r="AG26" s="35"/>
      <c r="AH26" s="78"/>
      <c r="AI26" s="78"/>
      <c r="AJ26" s="82"/>
      <c r="AK26" s="136"/>
      <c r="AL26" s="135"/>
      <c r="AM26" s="81"/>
      <c r="AN26" s="134"/>
      <c r="AO26" s="232"/>
      <c r="AP26" s="232"/>
      <c r="AQ26" s="80"/>
      <c r="AR26" s="81"/>
      <c r="AS26" s="81"/>
      <c r="AT26" s="245"/>
      <c r="AU26" s="179"/>
      <c r="AV26" s="233"/>
      <c r="AW26" s="81"/>
      <c r="AX26" s="185"/>
      <c r="AY26" s="134"/>
      <c r="AZ26" s="111"/>
      <c r="BA26" s="210"/>
      <c r="BB26" s="211"/>
      <c r="BC26" s="211"/>
      <c r="BD26" s="211"/>
      <c r="BE26" s="211"/>
      <c r="BF26" s="211"/>
      <c r="BG26" s="211"/>
      <c r="BH26" s="211"/>
      <c r="BI26" s="211"/>
      <c r="BJ26" s="211"/>
      <c r="BK26" s="211"/>
      <c r="BL26" s="211"/>
      <c r="BM26" s="211"/>
      <c r="BN26" s="83"/>
      <c r="BO26" s="79"/>
      <c r="BP26" s="210"/>
      <c r="BQ26" s="211"/>
      <c r="BR26" s="211"/>
      <c r="BS26" s="211"/>
      <c r="BT26" s="211"/>
      <c r="BU26" s="211"/>
      <c r="BV26" s="211"/>
      <c r="BW26" s="211"/>
      <c r="BX26" s="82"/>
      <c r="BY26" s="212"/>
      <c r="BZ26" s="212"/>
      <c r="CA26" s="212"/>
      <c r="CB26" s="212"/>
      <c r="CC26" s="212"/>
      <c r="CD26" s="212"/>
      <c r="CE26" s="212"/>
      <c r="CF26" s="212"/>
      <c r="CG26" s="82"/>
      <c r="CH26" s="213"/>
      <c r="CI26" s="212"/>
      <c r="CJ26" s="212"/>
      <c r="CK26" s="212"/>
      <c r="CL26" s="212"/>
      <c r="CM26" s="212"/>
      <c r="CN26" s="212"/>
      <c r="CO26" s="212"/>
      <c r="CP26" s="212"/>
      <c r="CQ26" s="212"/>
      <c r="CR26" s="212"/>
      <c r="CS26" s="212"/>
      <c r="CT26" s="212"/>
      <c r="CU26" s="212"/>
      <c r="CV26" s="212"/>
      <c r="CW26" s="212"/>
      <c r="CX26" s="212"/>
      <c r="CY26" s="212"/>
      <c r="CZ26" s="212"/>
      <c r="DA26" s="214"/>
      <c r="DB26" s="84"/>
      <c r="DC26" s="35"/>
      <c r="DD26" s="35"/>
      <c r="DE26" s="35"/>
      <c r="DF26" s="35"/>
      <c r="DG26" s="35"/>
      <c r="DH26" s="35"/>
      <c r="DI26" s="35"/>
      <c r="DJ26" s="35"/>
      <c r="DK26" s="35"/>
      <c r="DL26" s="35"/>
      <c r="DM26" s="35"/>
      <c r="DN26" s="35"/>
      <c r="DO26" s="35"/>
      <c r="DP26" s="35"/>
      <c r="DQ26" s="35"/>
      <c r="DR26" s="35"/>
      <c r="DS26" s="35"/>
      <c r="DT26" s="35"/>
      <c r="DU26" s="35"/>
      <c r="DV26" s="35"/>
      <c r="DW26" s="78"/>
      <c r="DX26" s="82"/>
      <c r="DY26" s="215"/>
      <c r="DZ26" s="216"/>
      <c r="EA26" s="216"/>
      <c r="EB26" s="216"/>
      <c r="EC26" s="216"/>
      <c r="ED26" s="216"/>
      <c r="EE26" s="217"/>
      <c r="EF26" s="146"/>
      <c r="EG26" s="215"/>
      <c r="EH26" s="216"/>
      <c r="EI26" s="216"/>
      <c r="EJ26" s="216"/>
      <c r="EK26" s="216"/>
      <c r="EL26" s="216"/>
      <c r="EM26" s="216"/>
      <c r="EN26" s="217"/>
      <c r="EO26" s="79"/>
      <c r="EP26" s="218"/>
      <c r="EQ26" s="219"/>
      <c r="ER26" s="219"/>
      <c r="ES26" s="82"/>
      <c r="ET26" s="234"/>
      <c r="EU26" s="235"/>
      <c r="EV26" s="235"/>
      <c r="EW26" s="82"/>
      <c r="EX26" s="234"/>
      <c r="EY26" s="235"/>
      <c r="EZ26" s="235"/>
      <c r="FA26" s="235"/>
      <c r="FB26" s="235"/>
      <c r="FC26" s="235"/>
      <c r="FD26" s="235"/>
      <c r="FE26" s="222"/>
      <c r="FF26" s="234"/>
      <c r="FG26" s="235"/>
      <c r="FH26" s="235"/>
      <c r="FI26" s="235"/>
      <c r="FJ26" s="235"/>
      <c r="FK26" s="235"/>
      <c r="FL26" s="235"/>
      <c r="FM26" s="222"/>
    </row>
    <row r="27" spans="1:169">
      <c r="A27" s="223" t="str">
        <f>Validation!B27</f>
        <v>Pass</v>
      </c>
      <c r="B27" s="35"/>
      <c r="C27" s="35"/>
      <c r="D27" s="35"/>
      <c r="E27" s="122"/>
      <c r="F27" s="123"/>
      <c r="G27" s="121"/>
      <c r="H27" s="120"/>
      <c r="I27" s="121"/>
      <c r="J27" s="120"/>
      <c r="K27" s="225"/>
      <c r="L27" s="35"/>
      <c r="M27" s="226"/>
      <c r="N27" s="227"/>
      <c r="O27" s="227"/>
      <c r="P27" s="224"/>
      <c r="Q27" s="224"/>
      <c r="R27" s="78"/>
      <c r="S27" s="79"/>
      <c r="T27" s="224"/>
      <c r="U27" s="35"/>
      <c r="V27" s="35"/>
      <c r="W27" s="225"/>
      <c r="X27" s="228"/>
      <c r="Y27" s="79"/>
      <c r="Z27" s="229"/>
      <c r="AA27" s="35"/>
      <c r="AB27" s="35"/>
      <c r="AC27" s="35"/>
      <c r="AD27" s="230"/>
      <c r="AE27" s="231"/>
      <c r="AF27" s="35"/>
      <c r="AG27" s="35"/>
      <c r="AH27" s="78"/>
      <c r="AI27" s="78"/>
      <c r="AJ27" s="82"/>
      <c r="AK27" s="136"/>
      <c r="AL27" s="135"/>
      <c r="AM27" s="81"/>
      <c r="AN27" s="134"/>
      <c r="AO27" s="232"/>
      <c r="AP27" s="232"/>
      <c r="AQ27" s="80"/>
      <c r="AR27" s="81"/>
      <c r="AS27" s="81"/>
      <c r="AT27" s="245"/>
      <c r="AU27" s="179"/>
      <c r="AV27" s="233"/>
      <c r="AW27" s="81"/>
      <c r="AX27" s="185"/>
      <c r="AY27" s="134"/>
      <c r="AZ27" s="111"/>
      <c r="BA27" s="210"/>
      <c r="BB27" s="211"/>
      <c r="BC27" s="211"/>
      <c r="BD27" s="211"/>
      <c r="BE27" s="211"/>
      <c r="BF27" s="211"/>
      <c r="BG27" s="211"/>
      <c r="BH27" s="211"/>
      <c r="BI27" s="211"/>
      <c r="BJ27" s="211"/>
      <c r="BK27" s="211"/>
      <c r="BL27" s="211"/>
      <c r="BM27" s="211"/>
      <c r="BN27" s="83"/>
      <c r="BO27" s="79"/>
      <c r="BP27" s="210"/>
      <c r="BQ27" s="211"/>
      <c r="BR27" s="211"/>
      <c r="BS27" s="211"/>
      <c r="BT27" s="211"/>
      <c r="BU27" s="211"/>
      <c r="BV27" s="211"/>
      <c r="BW27" s="211"/>
      <c r="BX27" s="82"/>
      <c r="BY27" s="212"/>
      <c r="BZ27" s="212"/>
      <c r="CA27" s="212"/>
      <c r="CB27" s="212"/>
      <c r="CC27" s="212"/>
      <c r="CD27" s="212"/>
      <c r="CE27" s="212"/>
      <c r="CF27" s="212"/>
      <c r="CG27" s="82"/>
      <c r="CH27" s="213"/>
      <c r="CI27" s="212"/>
      <c r="CJ27" s="212"/>
      <c r="CK27" s="212"/>
      <c r="CL27" s="212"/>
      <c r="CM27" s="212"/>
      <c r="CN27" s="212"/>
      <c r="CO27" s="212"/>
      <c r="CP27" s="212"/>
      <c r="CQ27" s="212"/>
      <c r="CR27" s="212"/>
      <c r="CS27" s="212"/>
      <c r="CT27" s="212"/>
      <c r="CU27" s="212"/>
      <c r="CV27" s="212"/>
      <c r="CW27" s="212"/>
      <c r="CX27" s="212"/>
      <c r="CY27" s="212"/>
      <c r="CZ27" s="212"/>
      <c r="DA27" s="214"/>
      <c r="DB27" s="84"/>
      <c r="DC27" s="35"/>
      <c r="DD27" s="35"/>
      <c r="DE27" s="35"/>
      <c r="DF27" s="35"/>
      <c r="DG27" s="35"/>
      <c r="DH27" s="35"/>
      <c r="DI27" s="35"/>
      <c r="DJ27" s="35"/>
      <c r="DK27" s="35"/>
      <c r="DL27" s="35"/>
      <c r="DM27" s="35"/>
      <c r="DN27" s="35"/>
      <c r="DO27" s="35"/>
      <c r="DP27" s="35"/>
      <c r="DQ27" s="35"/>
      <c r="DR27" s="35"/>
      <c r="DS27" s="35"/>
      <c r="DT27" s="35"/>
      <c r="DU27" s="35"/>
      <c r="DV27" s="35"/>
      <c r="DW27" s="78"/>
      <c r="DX27" s="82"/>
      <c r="DY27" s="215"/>
      <c r="DZ27" s="216"/>
      <c r="EA27" s="216"/>
      <c r="EB27" s="216"/>
      <c r="EC27" s="216"/>
      <c r="ED27" s="216"/>
      <c r="EE27" s="217"/>
      <c r="EF27" s="146"/>
      <c r="EG27" s="215"/>
      <c r="EH27" s="216"/>
      <c r="EI27" s="216"/>
      <c r="EJ27" s="216"/>
      <c r="EK27" s="216"/>
      <c r="EL27" s="216"/>
      <c r="EM27" s="216"/>
      <c r="EN27" s="217"/>
      <c r="EO27" s="79"/>
      <c r="EP27" s="218"/>
      <c r="EQ27" s="219"/>
      <c r="ER27" s="219"/>
      <c r="ES27" s="82"/>
      <c r="ET27" s="234"/>
      <c r="EU27" s="235"/>
      <c r="EV27" s="235"/>
      <c r="EW27" s="82"/>
      <c r="EX27" s="234"/>
      <c r="EY27" s="235"/>
      <c r="EZ27" s="235"/>
      <c r="FA27" s="235"/>
      <c r="FB27" s="235"/>
      <c r="FC27" s="235"/>
      <c r="FD27" s="235"/>
      <c r="FE27" s="222"/>
      <c r="FF27" s="234"/>
      <c r="FG27" s="235"/>
      <c r="FH27" s="235"/>
      <c r="FI27" s="235"/>
      <c r="FJ27" s="235"/>
      <c r="FK27" s="235"/>
      <c r="FL27" s="235"/>
      <c r="FM27" s="222"/>
    </row>
    <row r="28" spans="1:169">
      <c r="A28" s="223" t="str">
        <f>Validation!B28</f>
        <v>Pass</v>
      </c>
      <c r="B28" s="35"/>
      <c r="C28" s="35"/>
      <c r="D28" s="35"/>
      <c r="E28" s="122"/>
      <c r="F28" s="123"/>
      <c r="G28" s="121"/>
      <c r="H28" s="120"/>
      <c r="I28" s="121"/>
      <c r="J28" s="120"/>
      <c r="K28" s="225"/>
      <c r="L28" s="35"/>
      <c r="M28" s="226"/>
      <c r="N28" s="227"/>
      <c r="O28" s="227"/>
      <c r="P28" s="224"/>
      <c r="Q28" s="224"/>
      <c r="R28" s="78"/>
      <c r="S28" s="79"/>
      <c r="T28" s="224"/>
      <c r="U28" s="35"/>
      <c r="V28" s="35"/>
      <c r="W28" s="225"/>
      <c r="X28" s="228"/>
      <c r="Y28" s="79"/>
      <c r="Z28" s="229"/>
      <c r="AA28" s="35"/>
      <c r="AB28" s="35"/>
      <c r="AC28" s="35"/>
      <c r="AD28" s="230"/>
      <c r="AE28" s="231"/>
      <c r="AF28" s="35"/>
      <c r="AG28" s="35"/>
      <c r="AH28" s="78"/>
      <c r="AI28" s="78"/>
      <c r="AJ28" s="82"/>
      <c r="AK28" s="136"/>
      <c r="AL28" s="135"/>
      <c r="AM28" s="81"/>
      <c r="AN28" s="134"/>
      <c r="AO28" s="232"/>
      <c r="AP28" s="232"/>
      <c r="AQ28" s="80"/>
      <c r="AR28" s="81"/>
      <c r="AS28" s="81"/>
      <c r="AT28" s="245"/>
      <c r="AU28" s="179"/>
      <c r="AV28" s="233"/>
      <c r="AW28" s="81"/>
      <c r="AX28" s="185"/>
      <c r="AY28" s="134"/>
      <c r="AZ28" s="111"/>
      <c r="BA28" s="210"/>
      <c r="BB28" s="211"/>
      <c r="BC28" s="211"/>
      <c r="BD28" s="211"/>
      <c r="BE28" s="211"/>
      <c r="BF28" s="211"/>
      <c r="BG28" s="211"/>
      <c r="BH28" s="211"/>
      <c r="BI28" s="211"/>
      <c r="BJ28" s="211"/>
      <c r="BK28" s="211"/>
      <c r="BL28" s="211"/>
      <c r="BM28" s="211"/>
      <c r="BN28" s="83"/>
      <c r="BO28" s="79"/>
      <c r="BP28" s="210"/>
      <c r="BQ28" s="211"/>
      <c r="BR28" s="211"/>
      <c r="BS28" s="211"/>
      <c r="BT28" s="211"/>
      <c r="BU28" s="211"/>
      <c r="BV28" s="211"/>
      <c r="BW28" s="211"/>
      <c r="BX28" s="82"/>
      <c r="BY28" s="212"/>
      <c r="BZ28" s="212"/>
      <c r="CA28" s="212"/>
      <c r="CB28" s="212"/>
      <c r="CC28" s="212"/>
      <c r="CD28" s="212"/>
      <c r="CE28" s="212"/>
      <c r="CF28" s="212"/>
      <c r="CG28" s="82"/>
      <c r="CH28" s="213"/>
      <c r="CI28" s="212"/>
      <c r="CJ28" s="212"/>
      <c r="CK28" s="212"/>
      <c r="CL28" s="212"/>
      <c r="CM28" s="212"/>
      <c r="CN28" s="212"/>
      <c r="CO28" s="212"/>
      <c r="CP28" s="212"/>
      <c r="CQ28" s="212"/>
      <c r="CR28" s="212"/>
      <c r="CS28" s="212"/>
      <c r="CT28" s="212"/>
      <c r="CU28" s="212"/>
      <c r="CV28" s="212"/>
      <c r="CW28" s="212"/>
      <c r="CX28" s="212"/>
      <c r="CY28" s="212"/>
      <c r="CZ28" s="212"/>
      <c r="DA28" s="214"/>
      <c r="DB28" s="84"/>
      <c r="DC28" s="35"/>
      <c r="DD28" s="35"/>
      <c r="DE28" s="35"/>
      <c r="DF28" s="35"/>
      <c r="DG28" s="35"/>
      <c r="DH28" s="35"/>
      <c r="DI28" s="35"/>
      <c r="DJ28" s="35"/>
      <c r="DK28" s="35"/>
      <c r="DL28" s="35"/>
      <c r="DM28" s="35"/>
      <c r="DN28" s="35"/>
      <c r="DO28" s="35"/>
      <c r="DP28" s="35"/>
      <c r="DQ28" s="35"/>
      <c r="DR28" s="35"/>
      <c r="DS28" s="35"/>
      <c r="DT28" s="35"/>
      <c r="DU28" s="35"/>
      <c r="DV28" s="35"/>
      <c r="DW28" s="78"/>
      <c r="DX28" s="82"/>
      <c r="DY28" s="215"/>
      <c r="DZ28" s="216"/>
      <c r="EA28" s="216"/>
      <c r="EB28" s="216"/>
      <c r="EC28" s="216"/>
      <c r="ED28" s="216"/>
      <c r="EE28" s="217"/>
      <c r="EF28" s="146"/>
      <c r="EG28" s="215"/>
      <c r="EH28" s="216"/>
      <c r="EI28" s="216"/>
      <c r="EJ28" s="216"/>
      <c r="EK28" s="216"/>
      <c r="EL28" s="216"/>
      <c r="EM28" s="216"/>
      <c r="EN28" s="217"/>
      <c r="EO28" s="79"/>
      <c r="EP28" s="218"/>
      <c r="EQ28" s="219"/>
      <c r="ER28" s="219"/>
      <c r="ES28" s="82"/>
      <c r="ET28" s="234"/>
      <c r="EU28" s="235"/>
      <c r="EV28" s="235"/>
      <c r="EW28" s="82"/>
      <c r="EX28" s="234"/>
      <c r="EY28" s="235"/>
      <c r="EZ28" s="235"/>
      <c r="FA28" s="235"/>
      <c r="FB28" s="235"/>
      <c r="FC28" s="235"/>
      <c r="FD28" s="235"/>
      <c r="FE28" s="222"/>
      <c r="FF28" s="234"/>
      <c r="FG28" s="235"/>
      <c r="FH28" s="235"/>
      <c r="FI28" s="235"/>
      <c r="FJ28" s="235"/>
      <c r="FK28" s="235"/>
      <c r="FL28" s="235"/>
      <c r="FM28" s="222"/>
    </row>
    <row r="29" spans="1:169">
      <c r="A29" s="223" t="str">
        <f>Validation!B29</f>
        <v>Pass</v>
      </c>
      <c r="B29" s="35"/>
      <c r="C29" s="35"/>
      <c r="D29" s="35"/>
      <c r="E29" s="122"/>
      <c r="F29" s="123"/>
      <c r="G29" s="121"/>
      <c r="H29" s="120"/>
      <c r="I29" s="121"/>
      <c r="J29" s="120"/>
      <c r="K29" s="225"/>
      <c r="L29" s="35"/>
      <c r="M29" s="226"/>
      <c r="N29" s="227"/>
      <c r="O29" s="227"/>
      <c r="P29" s="224"/>
      <c r="Q29" s="224"/>
      <c r="R29" s="78"/>
      <c r="S29" s="79"/>
      <c r="T29" s="224"/>
      <c r="U29" s="35"/>
      <c r="V29" s="35"/>
      <c r="W29" s="225"/>
      <c r="X29" s="228"/>
      <c r="Y29" s="79"/>
      <c r="Z29" s="229"/>
      <c r="AA29" s="35"/>
      <c r="AB29" s="35"/>
      <c r="AC29" s="35"/>
      <c r="AD29" s="230"/>
      <c r="AE29" s="231"/>
      <c r="AF29" s="35"/>
      <c r="AG29" s="35"/>
      <c r="AH29" s="78"/>
      <c r="AI29" s="78"/>
      <c r="AJ29" s="82"/>
      <c r="AK29" s="136"/>
      <c r="AL29" s="135"/>
      <c r="AM29" s="81"/>
      <c r="AN29" s="134"/>
      <c r="AO29" s="232"/>
      <c r="AP29" s="232"/>
      <c r="AQ29" s="80"/>
      <c r="AR29" s="81"/>
      <c r="AS29" s="81"/>
      <c r="AT29" s="245"/>
      <c r="AU29" s="179"/>
      <c r="AV29" s="233"/>
      <c r="AW29" s="81"/>
      <c r="AX29" s="185"/>
      <c r="AY29" s="134"/>
      <c r="AZ29" s="111"/>
      <c r="BA29" s="210"/>
      <c r="BB29" s="211"/>
      <c r="BC29" s="211"/>
      <c r="BD29" s="211"/>
      <c r="BE29" s="211"/>
      <c r="BF29" s="211"/>
      <c r="BG29" s="211"/>
      <c r="BH29" s="211"/>
      <c r="BI29" s="211"/>
      <c r="BJ29" s="211"/>
      <c r="BK29" s="211"/>
      <c r="BL29" s="211"/>
      <c r="BM29" s="211"/>
      <c r="BN29" s="83"/>
      <c r="BO29" s="79"/>
      <c r="BP29" s="210"/>
      <c r="BQ29" s="211"/>
      <c r="BR29" s="211"/>
      <c r="BS29" s="211"/>
      <c r="BT29" s="211"/>
      <c r="BU29" s="211"/>
      <c r="BV29" s="211"/>
      <c r="BW29" s="211"/>
      <c r="BX29" s="82"/>
      <c r="BY29" s="212"/>
      <c r="BZ29" s="212"/>
      <c r="CA29" s="212"/>
      <c r="CB29" s="212"/>
      <c r="CC29" s="212"/>
      <c r="CD29" s="212"/>
      <c r="CE29" s="212"/>
      <c r="CF29" s="212"/>
      <c r="CG29" s="82"/>
      <c r="CH29" s="213"/>
      <c r="CI29" s="212"/>
      <c r="CJ29" s="212"/>
      <c r="CK29" s="212"/>
      <c r="CL29" s="212"/>
      <c r="CM29" s="212"/>
      <c r="CN29" s="212"/>
      <c r="CO29" s="212"/>
      <c r="CP29" s="212"/>
      <c r="CQ29" s="212"/>
      <c r="CR29" s="212"/>
      <c r="CS29" s="212"/>
      <c r="CT29" s="212"/>
      <c r="CU29" s="212"/>
      <c r="CV29" s="212"/>
      <c r="CW29" s="212"/>
      <c r="CX29" s="212"/>
      <c r="CY29" s="212"/>
      <c r="CZ29" s="212"/>
      <c r="DA29" s="214"/>
      <c r="DB29" s="84"/>
      <c r="DC29" s="35"/>
      <c r="DD29" s="35"/>
      <c r="DE29" s="35"/>
      <c r="DF29" s="35"/>
      <c r="DG29" s="35"/>
      <c r="DH29" s="35"/>
      <c r="DI29" s="35"/>
      <c r="DJ29" s="35"/>
      <c r="DK29" s="35"/>
      <c r="DL29" s="35"/>
      <c r="DM29" s="35"/>
      <c r="DN29" s="35"/>
      <c r="DO29" s="35"/>
      <c r="DP29" s="35"/>
      <c r="DQ29" s="35"/>
      <c r="DR29" s="35"/>
      <c r="DS29" s="35"/>
      <c r="DT29" s="35"/>
      <c r="DU29" s="35"/>
      <c r="DV29" s="35"/>
      <c r="DW29" s="78"/>
      <c r="DX29" s="82"/>
      <c r="DY29" s="215"/>
      <c r="DZ29" s="216"/>
      <c r="EA29" s="216"/>
      <c r="EB29" s="216"/>
      <c r="EC29" s="216"/>
      <c r="ED29" s="216"/>
      <c r="EE29" s="217"/>
      <c r="EF29" s="146"/>
      <c r="EG29" s="215"/>
      <c r="EH29" s="216"/>
      <c r="EI29" s="216"/>
      <c r="EJ29" s="216"/>
      <c r="EK29" s="216"/>
      <c r="EL29" s="216"/>
      <c r="EM29" s="216"/>
      <c r="EN29" s="217"/>
      <c r="EO29" s="79"/>
      <c r="EP29" s="218"/>
      <c r="EQ29" s="219"/>
      <c r="ER29" s="219"/>
      <c r="ES29" s="82"/>
      <c r="ET29" s="234"/>
      <c r="EU29" s="235"/>
      <c r="EV29" s="235"/>
      <c r="EW29" s="82"/>
      <c r="EX29" s="234"/>
      <c r="EY29" s="235"/>
      <c r="EZ29" s="235"/>
      <c r="FA29" s="235"/>
      <c r="FB29" s="235"/>
      <c r="FC29" s="235"/>
      <c r="FD29" s="235"/>
      <c r="FE29" s="222"/>
      <c r="FF29" s="234"/>
      <c r="FG29" s="235"/>
      <c r="FH29" s="235"/>
      <c r="FI29" s="235"/>
      <c r="FJ29" s="235"/>
      <c r="FK29" s="235"/>
      <c r="FL29" s="235"/>
      <c r="FM29" s="222"/>
    </row>
    <row r="30" spans="1:169">
      <c r="A30" s="223" t="str">
        <f>Validation!B30</f>
        <v>Pass</v>
      </c>
      <c r="B30" s="35"/>
      <c r="C30" s="35"/>
      <c r="D30" s="35"/>
      <c r="E30" s="122"/>
      <c r="F30" s="123"/>
      <c r="G30" s="121"/>
      <c r="H30" s="120"/>
      <c r="I30" s="121"/>
      <c r="J30" s="120"/>
      <c r="K30" s="225"/>
      <c r="L30" s="35"/>
      <c r="M30" s="226"/>
      <c r="N30" s="227"/>
      <c r="O30" s="227"/>
      <c r="P30" s="224"/>
      <c r="Q30" s="224"/>
      <c r="R30" s="78"/>
      <c r="S30" s="79"/>
      <c r="T30" s="224"/>
      <c r="U30" s="35"/>
      <c r="V30" s="35"/>
      <c r="W30" s="225"/>
      <c r="X30" s="228"/>
      <c r="Y30" s="79"/>
      <c r="Z30" s="229"/>
      <c r="AA30" s="35"/>
      <c r="AB30" s="35"/>
      <c r="AC30" s="35"/>
      <c r="AD30" s="230"/>
      <c r="AE30" s="231"/>
      <c r="AF30" s="35"/>
      <c r="AG30" s="35"/>
      <c r="AH30" s="78"/>
      <c r="AI30" s="78"/>
      <c r="AJ30" s="82"/>
      <c r="AK30" s="136"/>
      <c r="AL30" s="135"/>
      <c r="AM30" s="81"/>
      <c r="AN30" s="134"/>
      <c r="AO30" s="232"/>
      <c r="AP30" s="232"/>
      <c r="AQ30" s="80"/>
      <c r="AR30" s="81"/>
      <c r="AS30" s="81"/>
      <c r="AT30" s="245"/>
      <c r="AU30" s="179"/>
      <c r="AV30" s="233"/>
      <c r="AW30" s="81"/>
      <c r="AX30" s="185"/>
      <c r="AY30" s="134"/>
      <c r="AZ30" s="111"/>
      <c r="BA30" s="210"/>
      <c r="BB30" s="211"/>
      <c r="BC30" s="211"/>
      <c r="BD30" s="211"/>
      <c r="BE30" s="211"/>
      <c r="BF30" s="211"/>
      <c r="BG30" s="211"/>
      <c r="BH30" s="211"/>
      <c r="BI30" s="211"/>
      <c r="BJ30" s="211"/>
      <c r="BK30" s="211"/>
      <c r="BL30" s="211"/>
      <c r="BM30" s="211"/>
      <c r="BN30" s="83"/>
      <c r="BO30" s="79"/>
      <c r="BP30" s="210"/>
      <c r="BQ30" s="211"/>
      <c r="BR30" s="211"/>
      <c r="BS30" s="211"/>
      <c r="BT30" s="211"/>
      <c r="BU30" s="211"/>
      <c r="BV30" s="211"/>
      <c r="BW30" s="211"/>
      <c r="BX30" s="82"/>
      <c r="BY30" s="212"/>
      <c r="BZ30" s="212"/>
      <c r="CA30" s="212"/>
      <c r="CB30" s="212"/>
      <c r="CC30" s="212"/>
      <c r="CD30" s="212"/>
      <c r="CE30" s="212"/>
      <c r="CF30" s="212"/>
      <c r="CG30" s="82"/>
      <c r="CH30" s="213"/>
      <c r="CI30" s="212"/>
      <c r="CJ30" s="212"/>
      <c r="CK30" s="212"/>
      <c r="CL30" s="212"/>
      <c r="CM30" s="212"/>
      <c r="CN30" s="212"/>
      <c r="CO30" s="212"/>
      <c r="CP30" s="212"/>
      <c r="CQ30" s="212"/>
      <c r="CR30" s="212"/>
      <c r="CS30" s="212"/>
      <c r="CT30" s="212"/>
      <c r="CU30" s="212"/>
      <c r="CV30" s="212"/>
      <c r="CW30" s="212"/>
      <c r="CX30" s="212"/>
      <c r="CY30" s="212"/>
      <c r="CZ30" s="212"/>
      <c r="DA30" s="214"/>
      <c r="DB30" s="84"/>
      <c r="DC30" s="35"/>
      <c r="DD30" s="35"/>
      <c r="DE30" s="35"/>
      <c r="DF30" s="35"/>
      <c r="DG30" s="35"/>
      <c r="DH30" s="35"/>
      <c r="DI30" s="35"/>
      <c r="DJ30" s="35"/>
      <c r="DK30" s="35"/>
      <c r="DL30" s="35"/>
      <c r="DM30" s="35"/>
      <c r="DN30" s="35"/>
      <c r="DO30" s="35"/>
      <c r="DP30" s="35"/>
      <c r="DQ30" s="35"/>
      <c r="DR30" s="35"/>
      <c r="DS30" s="35"/>
      <c r="DT30" s="35"/>
      <c r="DU30" s="35"/>
      <c r="DV30" s="35"/>
      <c r="DW30" s="78"/>
      <c r="DX30" s="82"/>
      <c r="DY30" s="215"/>
      <c r="DZ30" s="216"/>
      <c r="EA30" s="216"/>
      <c r="EB30" s="216"/>
      <c r="EC30" s="216"/>
      <c r="ED30" s="216"/>
      <c r="EE30" s="217"/>
      <c r="EF30" s="146"/>
      <c r="EG30" s="215"/>
      <c r="EH30" s="216"/>
      <c r="EI30" s="216"/>
      <c r="EJ30" s="216"/>
      <c r="EK30" s="216"/>
      <c r="EL30" s="216"/>
      <c r="EM30" s="216"/>
      <c r="EN30" s="217"/>
      <c r="EO30" s="79"/>
      <c r="EP30" s="218"/>
      <c r="EQ30" s="219"/>
      <c r="ER30" s="219"/>
      <c r="ES30" s="82"/>
      <c r="ET30" s="234"/>
      <c r="EU30" s="235"/>
      <c r="EV30" s="235"/>
      <c r="EW30" s="82"/>
      <c r="EX30" s="234"/>
      <c r="EY30" s="235"/>
      <c r="EZ30" s="235"/>
      <c r="FA30" s="235"/>
      <c r="FB30" s="235"/>
      <c r="FC30" s="235"/>
      <c r="FD30" s="235"/>
      <c r="FE30" s="222"/>
      <c r="FF30" s="234"/>
      <c r="FG30" s="235"/>
      <c r="FH30" s="235"/>
      <c r="FI30" s="235"/>
      <c r="FJ30" s="235"/>
      <c r="FK30" s="235"/>
      <c r="FL30" s="235"/>
      <c r="FM30" s="222"/>
    </row>
    <row r="31" spans="1:169">
      <c r="A31" s="223" t="str">
        <f>Validation!B31</f>
        <v>Pass</v>
      </c>
      <c r="B31" s="35"/>
      <c r="C31" s="35"/>
      <c r="D31" s="35"/>
      <c r="E31" s="122"/>
      <c r="F31" s="123"/>
      <c r="G31" s="121"/>
      <c r="H31" s="120"/>
      <c r="I31" s="121"/>
      <c r="J31" s="120"/>
      <c r="K31" s="225"/>
      <c r="L31" s="35"/>
      <c r="M31" s="226"/>
      <c r="N31" s="227"/>
      <c r="O31" s="227"/>
      <c r="P31" s="224"/>
      <c r="Q31" s="224"/>
      <c r="R31" s="78"/>
      <c r="S31" s="79"/>
      <c r="T31" s="224"/>
      <c r="U31" s="35"/>
      <c r="V31" s="35"/>
      <c r="W31" s="225"/>
      <c r="X31" s="228"/>
      <c r="Y31" s="79"/>
      <c r="Z31" s="229"/>
      <c r="AA31" s="35"/>
      <c r="AB31" s="35"/>
      <c r="AC31" s="35"/>
      <c r="AD31" s="230"/>
      <c r="AE31" s="231"/>
      <c r="AF31" s="35"/>
      <c r="AG31" s="35"/>
      <c r="AH31" s="78"/>
      <c r="AI31" s="78"/>
      <c r="AJ31" s="82"/>
      <c r="AK31" s="136"/>
      <c r="AL31" s="135"/>
      <c r="AM31" s="81"/>
      <c r="AN31" s="134"/>
      <c r="AO31" s="232"/>
      <c r="AP31" s="232"/>
      <c r="AQ31" s="80"/>
      <c r="AR31" s="81"/>
      <c r="AS31" s="81"/>
      <c r="AT31" s="245"/>
      <c r="AU31" s="179"/>
      <c r="AV31" s="233"/>
      <c r="AW31" s="81"/>
      <c r="AX31" s="185"/>
      <c r="AY31" s="134"/>
      <c r="AZ31" s="111"/>
      <c r="BA31" s="210"/>
      <c r="BB31" s="211"/>
      <c r="BC31" s="211"/>
      <c r="BD31" s="211"/>
      <c r="BE31" s="211"/>
      <c r="BF31" s="211"/>
      <c r="BG31" s="211"/>
      <c r="BH31" s="211"/>
      <c r="BI31" s="211"/>
      <c r="BJ31" s="211"/>
      <c r="BK31" s="211"/>
      <c r="BL31" s="211"/>
      <c r="BM31" s="211"/>
      <c r="BN31" s="83"/>
      <c r="BO31" s="79"/>
      <c r="BP31" s="210"/>
      <c r="BQ31" s="211"/>
      <c r="BR31" s="211"/>
      <c r="BS31" s="211"/>
      <c r="BT31" s="211"/>
      <c r="BU31" s="211"/>
      <c r="BV31" s="211"/>
      <c r="BW31" s="211"/>
      <c r="BX31" s="82"/>
      <c r="BY31" s="212"/>
      <c r="BZ31" s="212"/>
      <c r="CA31" s="212"/>
      <c r="CB31" s="212"/>
      <c r="CC31" s="212"/>
      <c r="CD31" s="212"/>
      <c r="CE31" s="212"/>
      <c r="CF31" s="212"/>
      <c r="CG31" s="82"/>
      <c r="CH31" s="213"/>
      <c r="CI31" s="212"/>
      <c r="CJ31" s="212"/>
      <c r="CK31" s="212"/>
      <c r="CL31" s="212"/>
      <c r="CM31" s="212"/>
      <c r="CN31" s="212"/>
      <c r="CO31" s="212"/>
      <c r="CP31" s="212"/>
      <c r="CQ31" s="212"/>
      <c r="CR31" s="212"/>
      <c r="CS31" s="212"/>
      <c r="CT31" s="212"/>
      <c r="CU31" s="212"/>
      <c r="CV31" s="212"/>
      <c r="CW31" s="212"/>
      <c r="CX31" s="212"/>
      <c r="CY31" s="212"/>
      <c r="CZ31" s="212"/>
      <c r="DA31" s="214"/>
      <c r="DB31" s="84"/>
      <c r="DC31" s="35"/>
      <c r="DD31" s="35"/>
      <c r="DE31" s="35"/>
      <c r="DF31" s="35"/>
      <c r="DG31" s="35"/>
      <c r="DH31" s="35"/>
      <c r="DI31" s="35"/>
      <c r="DJ31" s="35"/>
      <c r="DK31" s="35"/>
      <c r="DL31" s="35"/>
      <c r="DM31" s="35"/>
      <c r="DN31" s="35"/>
      <c r="DO31" s="35"/>
      <c r="DP31" s="35"/>
      <c r="DQ31" s="35"/>
      <c r="DR31" s="35"/>
      <c r="DS31" s="35"/>
      <c r="DT31" s="35"/>
      <c r="DU31" s="35"/>
      <c r="DV31" s="35"/>
      <c r="DW31" s="78"/>
      <c r="DX31" s="82"/>
      <c r="DY31" s="215"/>
      <c r="DZ31" s="216"/>
      <c r="EA31" s="216"/>
      <c r="EB31" s="216"/>
      <c r="EC31" s="216"/>
      <c r="ED31" s="216"/>
      <c r="EE31" s="217"/>
      <c r="EF31" s="146"/>
      <c r="EG31" s="215"/>
      <c r="EH31" s="216"/>
      <c r="EI31" s="216"/>
      <c r="EJ31" s="216"/>
      <c r="EK31" s="216"/>
      <c r="EL31" s="216"/>
      <c r="EM31" s="216"/>
      <c r="EN31" s="217"/>
      <c r="EO31" s="79"/>
      <c r="EP31" s="218"/>
      <c r="EQ31" s="219"/>
      <c r="ER31" s="219"/>
      <c r="ES31" s="82"/>
      <c r="ET31" s="234"/>
      <c r="EU31" s="235"/>
      <c r="EV31" s="235"/>
      <c r="EW31" s="82"/>
      <c r="EX31" s="234"/>
      <c r="EY31" s="235"/>
      <c r="EZ31" s="235"/>
      <c r="FA31" s="235"/>
      <c r="FB31" s="235"/>
      <c r="FC31" s="235"/>
      <c r="FD31" s="235"/>
      <c r="FE31" s="222"/>
      <c r="FF31" s="234"/>
      <c r="FG31" s="235"/>
      <c r="FH31" s="235"/>
      <c r="FI31" s="235"/>
      <c r="FJ31" s="235"/>
      <c r="FK31" s="235"/>
      <c r="FL31" s="235"/>
      <c r="FM31" s="222"/>
    </row>
    <row r="32" spans="1:169">
      <c r="A32" s="223" t="str">
        <f>Validation!B32</f>
        <v>Pass</v>
      </c>
      <c r="B32" s="35"/>
      <c r="C32" s="35"/>
      <c r="D32" s="35"/>
      <c r="E32" s="122"/>
      <c r="F32" s="123"/>
      <c r="G32" s="121"/>
      <c r="H32" s="120"/>
      <c r="I32" s="121"/>
      <c r="J32" s="120"/>
      <c r="K32" s="225"/>
      <c r="L32" s="35"/>
      <c r="M32" s="226"/>
      <c r="N32" s="227"/>
      <c r="O32" s="227"/>
      <c r="P32" s="224"/>
      <c r="Q32" s="224"/>
      <c r="R32" s="78"/>
      <c r="S32" s="79"/>
      <c r="T32" s="224"/>
      <c r="U32" s="35"/>
      <c r="V32" s="35"/>
      <c r="W32" s="225"/>
      <c r="X32" s="228"/>
      <c r="Y32" s="79"/>
      <c r="Z32" s="229"/>
      <c r="AA32" s="35"/>
      <c r="AB32" s="35"/>
      <c r="AC32" s="35"/>
      <c r="AD32" s="230"/>
      <c r="AE32" s="231"/>
      <c r="AF32" s="35"/>
      <c r="AG32" s="35"/>
      <c r="AH32" s="78"/>
      <c r="AI32" s="78"/>
      <c r="AJ32" s="82"/>
      <c r="AK32" s="136"/>
      <c r="AL32" s="135"/>
      <c r="AM32" s="81"/>
      <c r="AN32" s="134"/>
      <c r="AO32" s="232"/>
      <c r="AP32" s="232"/>
      <c r="AQ32" s="80"/>
      <c r="AR32" s="81"/>
      <c r="AS32" s="81"/>
      <c r="AT32" s="245"/>
      <c r="AU32" s="179"/>
      <c r="AV32" s="233"/>
      <c r="AW32" s="81"/>
      <c r="AX32" s="185"/>
      <c r="AY32" s="134"/>
      <c r="AZ32" s="111"/>
      <c r="BA32" s="210"/>
      <c r="BB32" s="211"/>
      <c r="BC32" s="211"/>
      <c r="BD32" s="211"/>
      <c r="BE32" s="211"/>
      <c r="BF32" s="211"/>
      <c r="BG32" s="211"/>
      <c r="BH32" s="211"/>
      <c r="BI32" s="211"/>
      <c r="BJ32" s="211"/>
      <c r="BK32" s="211"/>
      <c r="BL32" s="211"/>
      <c r="BM32" s="211"/>
      <c r="BN32" s="83"/>
      <c r="BO32" s="79"/>
      <c r="BP32" s="210"/>
      <c r="BQ32" s="211"/>
      <c r="BR32" s="211"/>
      <c r="BS32" s="211"/>
      <c r="BT32" s="211"/>
      <c r="BU32" s="211"/>
      <c r="BV32" s="211"/>
      <c r="BW32" s="211"/>
      <c r="BX32" s="82"/>
      <c r="BY32" s="212"/>
      <c r="BZ32" s="212"/>
      <c r="CA32" s="212"/>
      <c r="CB32" s="212"/>
      <c r="CC32" s="212"/>
      <c r="CD32" s="212"/>
      <c r="CE32" s="212"/>
      <c r="CF32" s="212"/>
      <c r="CG32" s="82"/>
      <c r="CH32" s="213"/>
      <c r="CI32" s="212"/>
      <c r="CJ32" s="212"/>
      <c r="CK32" s="212"/>
      <c r="CL32" s="212"/>
      <c r="CM32" s="212"/>
      <c r="CN32" s="212"/>
      <c r="CO32" s="212"/>
      <c r="CP32" s="212"/>
      <c r="CQ32" s="212"/>
      <c r="CR32" s="212"/>
      <c r="CS32" s="212"/>
      <c r="CT32" s="212"/>
      <c r="CU32" s="212"/>
      <c r="CV32" s="212"/>
      <c r="CW32" s="212"/>
      <c r="CX32" s="212"/>
      <c r="CY32" s="212"/>
      <c r="CZ32" s="212"/>
      <c r="DA32" s="214"/>
      <c r="DB32" s="84"/>
      <c r="DC32" s="35"/>
      <c r="DD32" s="35"/>
      <c r="DE32" s="35"/>
      <c r="DF32" s="35"/>
      <c r="DG32" s="35"/>
      <c r="DH32" s="35"/>
      <c r="DI32" s="35"/>
      <c r="DJ32" s="35"/>
      <c r="DK32" s="35"/>
      <c r="DL32" s="35"/>
      <c r="DM32" s="35"/>
      <c r="DN32" s="35"/>
      <c r="DO32" s="35"/>
      <c r="DP32" s="35"/>
      <c r="DQ32" s="35"/>
      <c r="DR32" s="35"/>
      <c r="DS32" s="35"/>
      <c r="DT32" s="35"/>
      <c r="DU32" s="35"/>
      <c r="DV32" s="35"/>
      <c r="DW32" s="78"/>
      <c r="DX32" s="82"/>
      <c r="DY32" s="215"/>
      <c r="DZ32" s="216"/>
      <c r="EA32" s="216"/>
      <c r="EB32" s="216"/>
      <c r="EC32" s="216"/>
      <c r="ED32" s="216"/>
      <c r="EE32" s="217"/>
      <c r="EF32" s="146"/>
      <c r="EG32" s="215"/>
      <c r="EH32" s="216"/>
      <c r="EI32" s="216"/>
      <c r="EJ32" s="216"/>
      <c r="EK32" s="216"/>
      <c r="EL32" s="216"/>
      <c r="EM32" s="216"/>
      <c r="EN32" s="217"/>
      <c r="EO32" s="79"/>
      <c r="EP32" s="218"/>
      <c r="EQ32" s="219"/>
      <c r="ER32" s="219"/>
      <c r="ES32" s="82"/>
      <c r="ET32" s="234"/>
      <c r="EU32" s="235"/>
      <c r="EV32" s="235"/>
      <c r="EW32" s="82"/>
      <c r="EX32" s="234"/>
      <c r="EY32" s="235"/>
      <c r="EZ32" s="235"/>
      <c r="FA32" s="235"/>
      <c r="FB32" s="235"/>
      <c r="FC32" s="235"/>
      <c r="FD32" s="235"/>
      <c r="FE32" s="222"/>
      <c r="FF32" s="234"/>
      <c r="FG32" s="235"/>
      <c r="FH32" s="235"/>
      <c r="FI32" s="235"/>
      <c r="FJ32" s="235"/>
      <c r="FK32" s="235"/>
      <c r="FL32" s="235"/>
      <c r="FM32" s="222"/>
    </row>
    <row r="33" spans="1:169">
      <c r="A33" s="223" t="str">
        <f>Validation!B33</f>
        <v>Pass</v>
      </c>
      <c r="B33" s="35"/>
      <c r="C33" s="35"/>
      <c r="D33" s="35"/>
      <c r="E33" s="122"/>
      <c r="F33" s="123"/>
      <c r="G33" s="121"/>
      <c r="H33" s="120"/>
      <c r="I33" s="121"/>
      <c r="J33" s="120"/>
      <c r="K33" s="225"/>
      <c r="L33" s="35"/>
      <c r="M33" s="226"/>
      <c r="N33" s="227"/>
      <c r="O33" s="227"/>
      <c r="P33" s="224"/>
      <c r="Q33" s="224"/>
      <c r="R33" s="78"/>
      <c r="S33" s="79"/>
      <c r="T33" s="224"/>
      <c r="U33" s="35"/>
      <c r="V33" s="35"/>
      <c r="W33" s="225"/>
      <c r="X33" s="228"/>
      <c r="Y33" s="79"/>
      <c r="Z33" s="229"/>
      <c r="AA33" s="35"/>
      <c r="AB33" s="35"/>
      <c r="AC33" s="35"/>
      <c r="AD33" s="230"/>
      <c r="AE33" s="231"/>
      <c r="AF33" s="35"/>
      <c r="AG33" s="35"/>
      <c r="AH33" s="78"/>
      <c r="AI33" s="78"/>
      <c r="AJ33" s="82"/>
      <c r="AK33" s="136"/>
      <c r="AL33" s="135"/>
      <c r="AM33" s="81"/>
      <c r="AN33" s="134"/>
      <c r="AO33" s="232"/>
      <c r="AP33" s="232"/>
      <c r="AQ33" s="80"/>
      <c r="AR33" s="81"/>
      <c r="AS33" s="81"/>
      <c r="AT33" s="245"/>
      <c r="AU33" s="179"/>
      <c r="AV33" s="233"/>
      <c r="AW33" s="81"/>
      <c r="AX33" s="185"/>
      <c r="AY33" s="134"/>
      <c r="AZ33" s="111"/>
      <c r="BA33" s="210"/>
      <c r="BB33" s="211"/>
      <c r="BC33" s="211"/>
      <c r="BD33" s="211"/>
      <c r="BE33" s="211"/>
      <c r="BF33" s="211"/>
      <c r="BG33" s="211"/>
      <c r="BH33" s="211"/>
      <c r="BI33" s="211"/>
      <c r="BJ33" s="211"/>
      <c r="BK33" s="211"/>
      <c r="BL33" s="211"/>
      <c r="BM33" s="211"/>
      <c r="BN33" s="83"/>
      <c r="BO33" s="79"/>
      <c r="BP33" s="210"/>
      <c r="BQ33" s="211"/>
      <c r="BR33" s="211"/>
      <c r="BS33" s="211"/>
      <c r="BT33" s="211"/>
      <c r="BU33" s="211"/>
      <c r="BV33" s="211"/>
      <c r="BW33" s="211"/>
      <c r="BX33" s="82"/>
      <c r="BY33" s="212"/>
      <c r="BZ33" s="212"/>
      <c r="CA33" s="212"/>
      <c r="CB33" s="212"/>
      <c r="CC33" s="212"/>
      <c r="CD33" s="212"/>
      <c r="CE33" s="212"/>
      <c r="CF33" s="212"/>
      <c r="CG33" s="82"/>
      <c r="CH33" s="213"/>
      <c r="CI33" s="212"/>
      <c r="CJ33" s="212"/>
      <c r="CK33" s="212"/>
      <c r="CL33" s="212"/>
      <c r="CM33" s="212"/>
      <c r="CN33" s="212"/>
      <c r="CO33" s="212"/>
      <c r="CP33" s="212"/>
      <c r="CQ33" s="212"/>
      <c r="CR33" s="212"/>
      <c r="CS33" s="212"/>
      <c r="CT33" s="212"/>
      <c r="CU33" s="212"/>
      <c r="CV33" s="212"/>
      <c r="CW33" s="212"/>
      <c r="CX33" s="212"/>
      <c r="CY33" s="212"/>
      <c r="CZ33" s="212"/>
      <c r="DA33" s="214"/>
      <c r="DB33" s="84"/>
      <c r="DC33" s="35"/>
      <c r="DD33" s="35"/>
      <c r="DE33" s="35"/>
      <c r="DF33" s="35"/>
      <c r="DG33" s="35"/>
      <c r="DH33" s="35"/>
      <c r="DI33" s="35"/>
      <c r="DJ33" s="35"/>
      <c r="DK33" s="35"/>
      <c r="DL33" s="35"/>
      <c r="DM33" s="35"/>
      <c r="DN33" s="35"/>
      <c r="DO33" s="35"/>
      <c r="DP33" s="35"/>
      <c r="DQ33" s="35"/>
      <c r="DR33" s="35"/>
      <c r="DS33" s="35"/>
      <c r="DT33" s="35"/>
      <c r="DU33" s="35"/>
      <c r="DV33" s="35"/>
      <c r="DW33" s="78"/>
      <c r="DX33" s="82"/>
      <c r="DY33" s="215"/>
      <c r="DZ33" s="216"/>
      <c r="EA33" s="216"/>
      <c r="EB33" s="216"/>
      <c r="EC33" s="216"/>
      <c r="ED33" s="216"/>
      <c r="EE33" s="217"/>
      <c r="EF33" s="146"/>
      <c r="EG33" s="215"/>
      <c r="EH33" s="216"/>
      <c r="EI33" s="216"/>
      <c r="EJ33" s="216"/>
      <c r="EK33" s="216"/>
      <c r="EL33" s="216"/>
      <c r="EM33" s="216"/>
      <c r="EN33" s="217"/>
      <c r="EO33" s="79"/>
      <c r="EP33" s="218"/>
      <c r="EQ33" s="219"/>
      <c r="ER33" s="219"/>
      <c r="ES33" s="82"/>
      <c r="ET33" s="234"/>
      <c r="EU33" s="235"/>
      <c r="EV33" s="235"/>
      <c r="EW33" s="82"/>
      <c r="EX33" s="234"/>
      <c r="EY33" s="235"/>
      <c r="EZ33" s="235"/>
      <c r="FA33" s="235"/>
      <c r="FB33" s="235"/>
      <c r="FC33" s="235"/>
      <c r="FD33" s="235"/>
      <c r="FE33" s="222"/>
      <c r="FF33" s="234"/>
      <c r="FG33" s="235"/>
      <c r="FH33" s="235"/>
      <c r="FI33" s="235"/>
      <c r="FJ33" s="235"/>
      <c r="FK33" s="235"/>
      <c r="FL33" s="235"/>
      <c r="FM33" s="222"/>
    </row>
    <row r="34" spans="1:169">
      <c r="A34" s="223" t="str">
        <f>Validation!B34</f>
        <v>Pass</v>
      </c>
      <c r="B34" s="35"/>
      <c r="C34" s="35"/>
      <c r="D34" s="35"/>
      <c r="E34" s="122"/>
      <c r="F34" s="123"/>
      <c r="G34" s="121"/>
      <c r="H34" s="120"/>
      <c r="I34" s="121"/>
      <c r="J34" s="120"/>
      <c r="K34" s="225"/>
      <c r="L34" s="35"/>
      <c r="M34" s="226"/>
      <c r="N34" s="227"/>
      <c r="O34" s="227"/>
      <c r="P34" s="224"/>
      <c r="Q34" s="224"/>
      <c r="R34" s="78"/>
      <c r="S34" s="79"/>
      <c r="T34" s="224"/>
      <c r="U34" s="35"/>
      <c r="V34" s="35"/>
      <c r="W34" s="225"/>
      <c r="X34" s="228"/>
      <c r="Y34" s="79"/>
      <c r="Z34" s="229"/>
      <c r="AA34" s="35"/>
      <c r="AB34" s="35"/>
      <c r="AC34" s="35"/>
      <c r="AD34" s="230"/>
      <c r="AE34" s="231"/>
      <c r="AF34" s="35"/>
      <c r="AG34" s="35"/>
      <c r="AH34" s="78"/>
      <c r="AI34" s="78"/>
      <c r="AJ34" s="82"/>
      <c r="AK34" s="136"/>
      <c r="AL34" s="135"/>
      <c r="AM34" s="81"/>
      <c r="AN34" s="134"/>
      <c r="AO34" s="232"/>
      <c r="AP34" s="232"/>
      <c r="AQ34" s="80"/>
      <c r="AR34" s="81"/>
      <c r="AS34" s="81"/>
      <c r="AT34" s="245"/>
      <c r="AU34" s="179"/>
      <c r="AV34" s="233"/>
      <c r="AW34" s="81"/>
      <c r="AX34" s="185"/>
      <c r="AY34" s="134"/>
      <c r="AZ34" s="111"/>
      <c r="BA34" s="210"/>
      <c r="BB34" s="211"/>
      <c r="BC34" s="211"/>
      <c r="BD34" s="211"/>
      <c r="BE34" s="211"/>
      <c r="BF34" s="211"/>
      <c r="BG34" s="211"/>
      <c r="BH34" s="211"/>
      <c r="BI34" s="211"/>
      <c r="BJ34" s="211"/>
      <c r="BK34" s="211"/>
      <c r="BL34" s="211"/>
      <c r="BM34" s="211"/>
      <c r="BN34" s="83"/>
      <c r="BO34" s="79"/>
      <c r="BP34" s="210"/>
      <c r="BQ34" s="211"/>
      <c r="BR34" s="211"/>
      <c r="BS34" s="211"/>
      <c r="BT34" s="211"/>
      <c r="BU34" s="211"/>
      <c r="BV34" s="211"/>
      <c r="BW34" s="211"/>
      <c r="BX34" s="82"/>
      <c r="BY34" s="212"/>
      <c r="BZ34" s="212"/>
      <c r="CA34" s="212"/>
      <c r="CB34" s="212"/>
      <c r="CC34" s="212"/>
      <c r="CD34" s="212"/>
      <c r="CE34" s="212"/>
      <c r="CF34" s="212"/>
      <c r="CG34" s="82"/>
      <c r="CH34" s="213"/>
      <c r="CI34" s="212"/>
      <c r="CJ34" s="212"/>
      <c r="CK34" s="212"/>
      <c r="CL34" s="212"/>
      <c r="CM34" s="212"/>
      <c r="CN34" s="212"/>
      <c r="CO34" s="212"/>
      <c r="CP34" s="212"/>
      <c r="CQ34" s="212"/>
      <c r="CR34" s="212"/>
      <c r="CS34" s="212"/>
      <c r="CT34" s="212"/>
      <c r="CU34" s="212"/>
      <c r="CV34" s="212"/>
      <c r="CW34" s="212"/>
      <c r="CX34" s="212"/>
      <c r="CY34" s="212"/>
      <c r="CZ34" s="212"/>
      <c r="DA34" s="214"/>
      <c r="DB34" s="84"/>
      <c r="DC34" s="35"/>
      <c r="DD34" s="35"/>
      <c r="DE34" s="35"/>
      <c r="DF34" s="35"/>
      <c r="DG34" s="35"/>
      <c r="DH34" s="35"/>
      <c r="DI34" s="35"/>
      <c r="DJ34" s="35"/>
      <c r="DK34" s="35"/>
      <c r="DL34" s="35"/>
      <c r="DM34" s="35"/>
      <c r="DN34" s="35"/>
      <c r="DO34" s="35"/>
      <c r="DP34" s="35"/>
      <c r="DQ34" s="35"/>
      <c r="DR34" s="35"/>
      <c r="DS34" s="35"/>
      <c r="DT34" s="35"/>
      <c r="DU34" s="35"/>
      <c r="DV34" s="35"/>
      <c r="DW34" s="78"/>
      <c r="DX34" s="82"/>
      <c r="DY34" s="215"/>
      <c r="DZ34" s="216"/>
      <c r="EA34" s="216"/>
      <c r="EB34" s="216"/>
      <c r="EC34" s="216"/>
      <c r="ED34" s="216"/>
      <c r="EE34" s="217"/>
      <c r="EF34" s="146"/>
      <c r="EG34" s="215"/>
      <c r="EH34" s="216"/>
      <c r="EI34" s="216"/>
      <c r="EJ34" s="216"/>
      <c r="EK34" s="216"/>
      <c r="EL34" s="216"/>
      <c r="EM34" s="216"/>
      <c r="EN34" s="217"/>
      <c r="EO34" s="79"/>
      <c r="EP34" s="218"/>
      <c r="EQ34" s="219"/>
      <c r="ER34" s="219"/>
      <c r="ES34" s="82"/>
      <c r="ET34" s="234"/>
      <c r="EU34" s="235"/>
      <c r="EV34" s="235"/>
      <c r="EW34" s="82"/>
      <c r="EX34" s="234"/>
      <c r="EY34" s="235"/>
      <c r="EZ34" s="235"/>
      <c r="FA34" s="235"/>
      <c r="FB34" s="235"/>
      <c r="FC34" s="235"/>
      <c r="FD34" s="235"/>
      <c r="FE34" s="222"/>
      <c r="FF34" s="234"/>
      <c r="FG34" s="235"/>
      <c r="FH34" s="235"/>
      <c r="FI34" s="235"/>
      <c r="FJ34" s="235"/>
      <c r="FK34" s="235"/>
      <c r="FL34" s="235"/>
      <c r="FM34" s="222"/>
    </row>
    <row r="35" spans="1:169">
      <c r="A35" s="223" t="str">
        <f>Validation!B35</f>
        <v>Pass</v>
      </c>
      <c r="B35" s="35"/>
      <c r="C35" s="35"/>
      <c r="D35" s="35"/>
      <c r="E35" s="122"/>
      <c r="F35" s="123"/>
      <c r="G35" s="121"/>
      <c r="H35" s="120"/>
      <c r="I35" s="121"/>
      <c r="J35" s="120"/>
      <c r="K35" s="225"/>
      <c r="L35" s="35"/>
      <c r="M35" s="226"/>
      <c r="N35" s="227"/>
      <c r="O35" s="227"/>
      <c r="P35" s="224"/>
      <c r="Q35" s="224"/>
      <c r="R35" s="78"/>
      <c r="S35" s="79"/>
      <c r="T35" s="224"/>
      <c r="U35" s="35"/>
      <c r="V35" s="35"/>
      <c r="W35" s="225"/>
      <c r="X35" s="228"/>
      <c r="Y35" s="79"/>
      <c r="Z35" s="229"/>
      <c r="AA35" s="35"/>
      <c r="AB35" s="35"/>
      <c r="AC35" s="35"/>
      <c r="AD35" s="230"/>
      <c r="AE35" s="231"/>
      <c r="AF35" s="35"/>
      <c r="AG35" s="35"/>
      <c r="AH35" s="78"/>
      <c r="AI35" s="78"/>
      <c r="AJ35" s="82"/>
      <c r="AK35" s="136"/>
      <c r="AL35" s="135"/>
      <c r="AM35" s="81"/>
      <c r="AN35" s="134"/>
      <c r="AO35" s="232"/>
      <c r="AP35" s="232"/>
      <c r="AQ35" s="80"/>
      <c r="AR35" s="81"/>
      <c r="AS35" s="81"/>
      <c r="AT35" s="245"/>
      <c r="AU35" s="179"/>
      <c r="AV35" s="233"/>
      <c r="AW35" s="81"/>
      <c r="AX35" s="185"/>
      <c r="AY35" s="134"/>
      <c r="AZ35" s="111"/>
      <c r="BA35" s="210"/>
      <c r="BB35" s="211"/>
      <c r="BC35" s="211"/>
      <c r="BD35" s="211"/>
      <c r="BE35" s="211"/>
      <c r="BF35" s="211"/>
      <c r="BG35" s="211"/>
      <c r="BH35" s="211"/>
      <c r="BI35" s="211"/>
      <c r="BJ35" s="211"/>
      <c r="BK35" s="211"/>
      <c r="BL35" s="211"/>
      <c r="BM35" s="211"/>
      <c r="BN35" s="83"/>
      <c r="BO35" s="79"/>
      <c r="BP35" s="210"/>
      <c r="BQ35" s="211"/>
      <c r="BR35" s="211"/>
      <c r="BS35" s="211"/>
      <c r="BT35" s="211"/>
      <c r="BU35" s="211"/>
      <c r="BV35" s="211"/>
      <c r="BW35" s="211"/>
      <c r="BX35" s="82"/>
      <c r="BY35" s="212"/>
      <c r="BZ35" s="212"/>
      <c r="CA35" s="212"/>
      <c r="CB35" s="212"/>
      <c r="CC35" s="212"/>
      <c r="CD35" s="212"/>
      <c r="CE35" s="212"/>
      <c r="CF35" s="212"/>
      <c r="CG35" s="82"/>
      <c r="CH35" s="213"/>
      <c r="CI35" s="212"/>
      <c r="CJ35" s="212"/>
      <c r="CK35" s="212"/>
      <c r="CL35" s="212"/>
      <c r="CM35" s="212"/>
      <c r="CN35" s="212"/>
      <c r="CO35" s="212"/>
      <c r="CP35" s="212"/>
      <c r="CQ35" s="212"/>
      <c r="CR35" s="212"/>
      <c r="CS35" s="212"/>
      <c r="CT35" s="212"/>
      <c r="CU35" s="212"/>
      <c r="CV35" s="212"/>
      <c r="CW35" s="212"/>
      <c r="CX35" s="212"/>
      <c r="CY35" s="212"/>
      <c r="CZ35" s="212"/>
      <c r="DA35" s="214"/>
      <c r="DB35" s="84"/>
      <c r="DC35" s="35"/>
      <c r="DD35" s="35"/>
      <c r="DE35" s="35"/>
      <c r="DF35" s="35"/>
      <c r="DG35" s="35"/>
      <c r="DH35" s="35"/>
      <c r="DI35" s="35"/>
      <c r="DJ35" s="35"/>
      <c r="DK35" s="35"/>
      <c r="DL35" s="35"/>
      <c r="DM35" s="35"/>
      <c r="DN35" s="35"/>
      <c r="DO35" s="35"/>
      <c r="DP35" s="35"/>
      <c r="DQ35" s="35"/>
      <c r="DR35" s="35"/>
      <c r="DS35" s="35"/>
      <c r="DT35" s="35"/>
      <c r="DU35" s="35"/>
      <c r="DV35" s="35"/>
      <c r="DW35" s="78"/>
      <c r="DX35" s="82"/>
      <c r="DY35" s="215"/>
      <c r="DZ35" s="216"/>
      <c r="EA35" s="216"/>
      <c r="EB35" s="216"/>
      <c r="EC35" s="216"/>
      <c r="ED35" s="216"/>
      <c r="EE35" s="217"/>
      <c r="EF35" s="146"/>
      <c r="EG35" s="215"/>
      <c r="EH35" s="216"/>
      <c r="EI35" s="216"/>
      <c r="EJ35" s="216"/>
      <c r="EK35" s="216"/>
      <c r="EL35" s="216"/>
      <c r="EM35" s="216"/>
      <c r="EN35" s="217"/>
      <c r="EO35" s="79"/>
      <c r="EP35" s="218"/>
      <c r="EQ35" s="219"/>
      <c r="ER35" s="219"/>
      <c r="ES35" s="82"/>
      <c r="ET35" s="234"/>
      <c r="EU35" s="235"/>
      <c r="EV35" s="235"/>
      <c r="EW35" s="82"/>
      <c r="EX35" s="234"/>
      <c r="EY35" s="235"/>
      <c r="EZ35" s="235"/>
      <c r="FA35" s="235"/>
      <c r="FB35" s="235"/>
      <c r="FC35" s="235"/>
      <c r="FD35" s="235"/>
      <c r="FE35" s="222"/>
      <c r="FF35" s="234"/>
      <c r="FG35" s="235"/>
      <c r="FH35" s="235"/>
      <c r="FI35" s="235"/>
      <c r="FJ35" s="235"/>
      <c r="FK35" s="235"/>
      <c r="FL35" s="235"/>
      <c r="FM35" s="222"/>
    </row>
    <row r="36" spans="1:169">
      <c r="A36" s="223" t="str">
        <f>Validation!B36</f>
        <v>Pass</v>
      </c>
      <c r="B36" s="35"/>
      <c r="C36" s="35"/>
      <c r="D36" s="35"/>
      <c r="E36" s="122"/>
      <c r="F36" s="123"/>
      <c r="G36" s="121"/>
      <c r="H36" s="120"/>
      <c r="I36" s="121"/>
      <c r="J36" s="120"/>
      <c r="K36" s="225"/>
      <c r="L36" s="35"/>
      <c r="M36" s="226"/>
      <c r="N36" s="227"/>
      <c r="O36" s="227"/>
      <c r="P36" s="224"/>
      <c r="Q36" s="224"/>
      <c r="R36" s="78"/>
      <c r="S36" s="79"/>
      <c r="T36" s="224"/>
      <c r="U36" s="35"/>
      <c r="V36" s="35"/>
      <c r="W36" s="225"/>
      <c r="X36" s="228"/>
      <c r="Y36" s="79"/>
      <c r="Z36" s="229"/>
      <c r="AA36" s="35"/>
      <c r="AB36" s="35"/>
      <c r="AC36" s="35"/>
      <c r="AD36" s="230"/>
      <c r="AE36" s="231"/>
      <c r="AF36" s="35"/>
      <c r="AG36" s="35"/>
      <c r="AH36" s="78"/>
      <c r="AI36" s="78"/>
      <c r="AJ36" s="82"/>
      <c r="AK36" s="136"/>
      <c r="AL36" s="135"/>
      <c r="AM36" s="81"/>
      <c r="AN36" s="134"/>
      <c r="AO36" s="232"/>
      <c r="AP36" s="232"/>
      <c r="AQ36" s="80"/>
      <c r="AR36" s="81"/>
      <c r="AS36" s="81"/>
      <c r="AT36" s="245"/>
      <c r="AU36" s="179"/>
      <c r="AV36" s="233"/>
      <c r="AW36" s="81"/>
      <c r="AX36" s="185"/>
      <c r="AY36" s="134"/>
      <c r="AZ36" s="111"/>
      <c r="BA36" s="210"/>
      <c r="BB36" s="211"/>
      <c r="BC36" s="211"/>
      <c r="BD36" s="211"/>
      <c r="BE36" s="211"/>
      <c r="BF36" s="211"/>
      <c r="BG36" s="211"/>
      <c r="BH36" s="211"/>
      <c r="BI36" s="211"/>
      <c r="BJ36" s="211"/>
      <c r="BK36" s="211"/>
      <c r="BL36" s="211"/>
      <c r="BM36" s="211"/>
      <c r="BN36" s="83"/>
      <c r="BO36" s="79"/>
      <c r="BP36" s="210"/>
      <c r="BQ36" s="211"/>
      <c r="BR36" s="211"/>
      <c r="BS36" s="211"/>
      <c r="BT36" s="211"/>
      <c r="BU36" s="211"/>
      <c r="BV36" s="211"/>
      <c r="BW36" s="211"/>
      <c r="BX36" s="82"/>
      <c r="BY36" s="212"/>
      <c r="BZ36" s="212"/>
      <c r="CA36" s="212"/>
      <c r="CB36" s="212"/>
      <c r="CC36" s="212"/>
      <c r="CD36" s="212"/>
      <c r="CE36" s="212"/>
      <c r="CF36" s="212"/>
      <c r="CG36" s="82"/>
      <c r="CH36" s="213"/>
      <c r="CI36" s="212"/>
      <c r="CJ36" s="212"/>
      <c r="CK36" s="212"/>
      <c r="CL36" s="212"/>
      <c r="CM36" s="212"/>
      <c r="CN36" s="212"/>
      <c r="CO36" s="212"/>
      <c r="CP36" s="212"/>
      <c r="CQ36" s="212"/>
      <c r="CR36" s="212"/>
      <c r="CS36" s="212"/>
      <c r="CT36" s="212"/>
      <c r="CU36" s="212"/>
      <c r="CV36" s="212"/>
      <c r="CW36" s="212"/>
      <c r="CX36" s="212"/>
      <c r="CY36" s="212"/>
      <c r="CZ36" s="212"/>
      <c r="DA36" s="214"/>
      <c r="DB36" s="84"/>
      <c r="DC36" s="35"/>
      <c r="DD36" s="35"/>
      <c r="DE36" s="35"/>
      <c r="DF36" s="35"/>
      <c r="DG36" s="35"/>
      <c r="DH36" s="35"/>
      <c r="DI36" s="35"/>
      <c r="DJ36" s="35"/>
      <c r="DK36" s="35"/>
      <c r="DL36" s="35"/>
      <c r="DM36" s="35"/>
      <c r="DN36" s="35"/>
      <c r="DO36" s="35"/>
      <c r="DP36" s="35"/>
      <c r="DQ36" s="35"/>
      <c r="DR36" s="35"/>
      <c r="DS36" s="35"/>
      <c r="DT36" s="35"/>
      <c r="DU36" s="35"/>
      <c r="DV36" s="35"/>
      <c r="DW36" s="78"/>
      <c r="DX36" s="82"/>
      <c r="DY36" s="215"/>
      <c r="DZ36" s="216"/>
      <c r="EA36" s="216"/>
      <c r="EB36" s="216"/>
      <c r="EC36" s="216"/>
      <c r="ED36" s="216"/>
      <c r="EE36" s="217"/>
      <c r="EF36" s="146"/>
      <c r="EG36" s="215"/>
      <c r="EH36" s="216"/>
      <c r="EI36" s="216"/>
      <c r="EJ36" s="216"/>
      <c r="EK36" s="216"/>
      <c r="EL36" s="216"/>
      <c r="EM36" s="216"/>
      <c r="EN36" s="217"/>
      <c r="EO36" s="79"/>
      <c r="EP36" s="218"/>
      <c r="EQ36" s="219"/>
      <c r="ER36" s="219"/>
      <c r="ES36" s="82"/>
      <c r="ET36" s="234"/>
      <c r="EU36" s="235"/>
      <c r="EV36" s="235"/>
      <c r="EW36" s="82"/>
      <c r="EX36" s="234"/>
      <c r="EY36" s="235"/>
      <c r="EZ36" s="235"/>
      <c r="FA36" s="235"/>
      <c r="FB36" s="235"/>
      <c r="FC36" s="235"/>
      <c r="FD36" s="235"/>
      <c r="FE36" s="222"/>
      <c r="FF36" s="234"/>
      <c r="FG36" s="235"/>
      <c r="FH36" s="235"/>
      <c r="FI36" s="235"/>
      <c r="FJ36" s="235"/>
      <c r="FK36" s="235"/>
      <c r="FL36" s="235"/>
      <c r="FM36" s="222"/>
    </row>
    <row r="37" spans="1:169">
      <c r="A37" s="223" t="str">
        <f>Validation!B37</f>
        <v>Pass</v>
      </c>
      <c r="B37" s="35"/>
      <c r="C37" s="35"/>
      <c r="D37" s="35"/>
      <c r="E37" s="122"/>
      <c r="F37" s="123"/>
      <c r="G37" s="121"/>
      <c r="H37" s="120"/>
      <c r="I37" s="121"/>
      <c r="J37" s="120"/>
      <c r="K37" s="225"/>
      <c r="L37" s="35"/>
      <c r="M37" s="226"/>
      <c r="N37" s="227"/>
      <c r="O37" s="227"/>
      <c r="P37" s="224"/>
      <c r="Q37" s="224"/>
      <c r="R37" s="78"/>
      <c r="S37" s="79"/>
      <c r="T37" s="224"/>
      <c r="U37" s="35"/>
      <c r="V37" s="35"/>
      <c r="W37" s="225"/>
      <c r="X37" s="228"/>
      <c r="Y37" s="79"/>
      <c r="Z37" s="229"/>
      <c r="AA37" s="35"/>
      <c r="AB37" s="35"/>
      <c r="AC37" s="35"/>
      <c r="AD37" s="230"/>
      <c r="AE37" s="231"/>
      <c r="AF37" s="35"/>
      <c r="AG37" s="35"/>
      <c r="AH37" s="78"/>
      <c r="AI37" s="78"/>
      <c r="AJ37" s="82"/>
      <c r="AK37" s="136"/>
      <c r="AL37" s="135"/>
      <c r="AM37" s="81"/>
      <c r="AN37" s="134"/>
      <c r="AO37" s="232"/>
      <c r="AP37" s="232"/>
      <c r="AQ37" s="80"/>
      <c r="AR37" s="81"/>
      <c r="AS37" s="81"/>
      <c r="AT37" s="245"/>
      <c r="AU37" s="179"/>
      <c r="AV37" s="233"/>
      <c r="AW37" s="81"/>
      <c r="AX37" s="185"/>
      <c r="AY37" s="134"/>
      <c r="AZ37" s="111"/>
      <c r="BA37" s="210"/>
      <c r="BB37" s="211"/>
      <c r="BC37" s="211"/>
      <c r="BD37" s="211"/>
      <c r="BE37" s="211"/>
      <c r="BF37" s="211"/>
      <c r="BG37" s="211"/>
      <c r="BH37" s="211"/>
      <c r="BI37" s="211"/>
      <c r="BJ37" s="211"/>
      <c r="BK37" s="211"/>
      <c r="BL37" s="211"/>
      <c r="BM37" s="211"/>
      <c r="BN37" s="83"/>
      <c r="BO37" s="79"/>
      <c r="BP37" s="210"/>
      <c r="BQ37" s="211"/>
      <c r="BR37" s="211"/>
      <c r="BS37" s="211"/>
      <c r="BT37" s="211"/>
      <c r="BU37" s="211"/>
      <c r="BV37" s="211"/>
      <c r="BW37" s="211"/>
      <c r="BX37" s="82"/>
      <c r="BY37" s="212"/>
      <c r="BZ37" s="212"/>
      <c r="CA37" s="212"/>
      <c r="CB37" s="212"/>
      <c r="CC37" s="212"/>
      <c r="CD37" s="212"/>
      <c r="CE37" s="212"/>
      <c r="CF37" s="212"/>
      <c r="CG37" s="82"/>
      <c r="CH37" s="213"/>
      <c r="CI37" s="212"/>
      <c r="CJ37" s="212"/>
      <c r="CK37" s="212"/>
      <c r="CL37" s="212"/>
      <c r="CM37" s="212"/>
      <c r="CN37" s="212"/>
      <c r="CO37" s="212"/>
      <c r="CP37" s="212"/>
      <c r="CQ37" s="212"/>
      <c r="CR37" s="212"/>
      <c r="CS37" s="212"/>
      <c r="CT37" s="212"/>
      <c r="CU37" s="212"/>
      <c r="CV37" s="212"/>
      <c r="CW37" s="212"/>
      <c r="CX37" s="212"/>
      <c r="CY37" s="212"/>
      <c r="CZ37" s="212"/>
      <c r="DA37" s="214"/>
      <c r="DB37" s="84"/>
      <c r="DC37" s="35"/>
      <c r="DD37" s="35"/>
      <c r="DE37" s="35"/>
      <c r="DF37" s="35"/>
      <c r="DG37" s="35"/>
      <c r="DH37" s="35"/>
      <c r="DI37" s="35"/>
      <c r="DJ37" s="35"/>
      <c r="DK37" s="35"/>
      <c r="DL37" s="35"/>
      <c r="DM37" s="35"/>
      <c r="DN37" s="35"/>
      <c r="DO37" s="35"/>
      <c r="DP37" s="35"/>
      <c r="DQ37" s="35"/>
      <c r="DR37" s="35"/>
      <c r="DS37" s="35"/>
      <c r="DT37" s="35"/>
      <c r="DU37" s="35"/>
      <c r="DV37" s="35"/>
      <c r="DW37" s="78"/>
      <c r="DX37" s="82"/>
      <c r="DY37" s="215"/>
      <c r="DZ37" s="216"/>
      <c r="EA37" s="216"/>
      <c r="EB37" s="216"/>
      <c r="EC37" s="216"/>
      <c r="ED37" s="216"/>
      <c r="EE37" s="217"/>
      <c r="EF37" s="146"/>
      <c r="EG37" s="215"/>
      <c r="EH37" s="216"/>
      <c r="EI37" s="216"/>
      <c r="EJ37" s="216"/>
      <c r="EK37" s="216"/>
      <c r="EL37" s="216"/>
      <c r="EM37" s="216"/>
      <c r="EN37" s="217"/>
      <c r="EO37" s="79"/>
      <c r="EP37" s="218"/>
      <c r="EQ37" s="219"/>
      <c r="ER37" s="219"/>
      <c r="ES37" s="82"/>
      <c r="ET37" s="234"/>
      <c r="EU37" s="235"/>
      <c r="EV37" s="235"/>
      <c r="EW37" s="82"/>
      <c r="EX37" s="234"/>
      <c r="EY37" s="235"/>
      <c r="EZ37" s="235"/>
      <c r="FA37" s="235"/>
      <c r="FB37" s="235"/>
      <c r="FC37" s="235"/>
      <c r="FD37" s="235"/>
      <c r="FE37" s="222"/>
      <c r="FF37" s="234"/>
      <c r="FG37" s="235"/>
      <c r="FH37" s="235"/>
      <c r="FI37" s="235"/>
      <c r="FJ37" s="235"/>
      <c r="FK37" s="235"/>
      <c r="FL37" s="235"/>
      <c r="FM37" s="222"/>
    </row>
    <row r="38" spans="1:169">
      <c r="A38" s="223" t="str">
        <f>Validation!B38</f>
        <v>Pass</v>
      </c>
      <c r="B38" s="35"/>
      <c r="C38" s="35"/>
      <c r="D38" s="35"/>
      <c r="E38" s="122"/>
      <c r="F38" s="123"/>
      <c r="G38" s="121"/>
      <c r="H38" s="120"/>
      <c r="I38" s="121"/>
      <c r="J38" s="120"/>
      <c r="K38" s="225"/>
      <c r="L38" s="35"/>
      <c r="M38" s="226"/>
      <c r="N38" s="227"/>
      <c r="O38" s="227"/>
      <c r="P38" s="224"/>
      <c r="Q38" s="224"/>
      <c r="R38" s="78"/>
      <c r="S38" s="79"/>
      <c r="T38" s="224"/>
      <c r="U38" s="35"/>
      <c r="V38" s="35"/>
      <c r="W38" s="225"/>
      <c r="X38" s="228"/>
      <c r="Y38" s="79"/>
      <c r="Z38" s="229"/>
      <c r="AA38" s="35"/>
      <c r="AB38" s="35"/>
      <c r="AC38" s="35"/>
      <c r="AD38" s="230"/>
      <c r="AE38" s="231"/>
      <c r="AF38" s="35"/>
      <c r="AG38" s="35"/>
      <c r="AH38" s="78"/>
      <c r="AI38" s="78"/>
      <c r="AJ38" s="82"/>
      <c r="AK38" s="136"/>
      <c r="AL38" s="135"/>
      <c r="AM38" s="81"/>
      <c r="AN38" s="134"/>
      <c r="AO38" s="232"/>
      <c r="AP38" s="232"/>
      <c r="AQ38" s="80"/>
      <c r="AR38" s="81"/>
      <c r="AS38" s="81"/>
      <c r="AT38" s="245"/>
      <c r="AU38" s="179"/>
      <c r="AV38" s="233"/>
      <c r="AW38" s="81"/>
      <c r="AX38" s="185"/>
      <c r="AY38" s="134"/>
      <c r="AZ38" s="111"/>
      <c r="BA38" s="210"/>
      <c r="BB38" s="211"/>
      <c r="BC38" s="211"/>
      <c r="BD38" s="211"/>
      <c r="BE38" s="211"/>
      <c r="BF38" s="211"/>
      <c r="BG38" s="211"/>
      <c r="BH38" s="211"/>
      <c r="BI38" s="211"/>
      <c r="BJ38" s="211"/>
      <c r="BK38" s="211"/>
      <c r="BL38" s="211"/>
      <c r="BM38" s="211"/>
      <c r="BN38" s="83"/>
      <c r="BO38" s="79"/>
      <c r="BP38" s="210"/>
      <c r="BQ38" s="211"/>
      <c r="BR38" s="211"/>
      <c r="BS38" s="211"/>
      <c r="BT38" s="211"/>
      <c r="BU38" s="211"/>
      <c r="BV38" s="211"/>
      <c r="BW38" s="211"/>
      <c r="BX38" s="82"/>
      <c r="BY38" s="212"/>
      <c r="BZ38" s="212"/>
      <c r="CA38" s="212"/>
      <c r="CB38" s="212"/>
      <c r="CC38" s="212"/>
      <c r="CD38" s="212"/>
      <c r="CE38" s="212"/>
      <c r="CF38" s="212"/>
      <c r="CG38" s="82"/>
      <c r="CH38" s="213"/>
      <c r="CI38" s="212"/>
      <c r="CJ38" s="212"/>
      <c r="CK38" s="212"/>
      <c r="CL38" s="212"/>
      <c r="CM38" s="212"/>
      <c r="CN38" s="212"/>
      <c r="CO38" s="212"/>
      <c r="CP38" s="212"/>
      <c r="CQ38" s="212"/>
      <c r="CR38" s="212"/>
      <c r="CS38" s="212"/>
      <c r="CT38" s="212"/>
      <c r="CU38" s="212"/>
      <c r="CV38" s="212"/>
      <c r="CW38" s="212"/>
      <c r="CX38" s="212"/>
      <c r="CY38" s="212"/>
      <c r="CZ38" s="212"/>
      <c r="DA38" s="214"/>
      <c r="DB38" s="84"/>
      <c r="DC38" s="35"/>
      <c r="DD38" s="35"/>
      <c r="DE38" s="35"/>
      <c r="DF38" s="35"/>
      <c r="DG38" s="35"/>
      <c r="DH38" s="35"/>
      <c r="DI38" s="35"/>
      <c r="DJ38" s="35"/>
      <c r="DK38" s="35"/>
      <c r="DL38" s="35"/>
      <c r="DM38" s="35"/>
      <c r="DN38" s="35"/>
      <c r="DO38" s="35"/>
      <c r="DP38" s="35"/>
      <c r="DQ38" s="35"/>
      <c r="DR38" s="35"/>
      <c r="DS38" s="35"/>
      <c r="DT38" s="35"/>
      <c r="DU38" s="35"/>
      <c r="DV38" s="35"/>
      <c r="DW38" s="78"/>
      <c r="DX38" s="82"/>
      <c r="DY38" s="215"/>
      <c r="DZ38" s="216"/>
      <c r="EA38" s="216"/>
      <c r="EB38" s="216"/>
      <c r="EC38" s="216"/>
      <c r="ED38" s="216"/>
      <c r="EE38" s="217"/>
      <c r="EF38" s="146"/>
      <c r="EG38" s="215"/>
      <c r="EH38" s="216"/>
      <c r="EI38" s="216"/>
      <c r="EJ38" s="216"/>
      <c r="EK38" s="216"/>
      <c r="EL38" s="216"/>
      <c r="EM38" s="216"/>
      <c r="EN38" s="217"/>
      <c r="EO38" s="79"/>
      <c r="EP38" s="218"/>
      <c r="EQ38" s="219"/>
      <c r="ER38" s="219"/>
      <c r="ES38" s="82"/>
      <c r="ET38" s="234"/>
      <c r="EU38" s="235"/>
      <c r="EV38" s="235"/>
      <c r="EW38" s="82"/>
      <c r="EX38" s="234"/>
      <c r="EY38" s="235"/>
      <c r="EZ38" s="235"/>
      <c r="FA38" s="235"/>
      <c r="FB38" s="235"/>
      <c r="FC38" s="235"/>
      <c r="FD38" s="235"/>
      <c r="FE38" s="222"/>
      <c r="FF38" s="234"/>
      <c r="FG38" s="235"/>
      <c r="FH38" s="235"/>
      <c r="FI38" s="235"/>
      <c r="FJ38" s="235"/>
      <c r="FK38" s="235"/>
      <c r="FL38" s="235"/>
      <c r="FM38" s="222"/>
    </row>
    <row r="39" spans="1:169">
      <c r="A39" s="223" t="str">
        <f>Validation!B39</f>
        <v>Pass</v>
      </c>
      <c r="B39" s="35"/>
      <c r="C39" s="35"/>
      <c r="D39" s="35"/>
      <c r="E39" s="122"/>
      <c r="F39" s="123"/>
      <c r="G39" s="121"/>
      <c r="H39" s="120"/>
      <c r="I39" s="121"/>
      <c r="J39" s="120"/>
      <c r="K39" s="225"/>
      <c r="L39" s="35"/>
      <c r="M39" s="226"/>
      <c r="N39" s="227"/>
      <c r="O39" s="227"/>
      <c r="P39" s="224"/>
      <c r="Q39" s="224"/>
      <c r="R39" s="78"/>
      <c r="S39" s="79"/>
      <c r="T39" s="224"/>
      <c r="U39" s="35"/>
      <c r="V39" s="35"/>
      <c r="W39" s="225"/>
      <c r="X39" s="228"/>
      <c r="Y39" s="79"/>
      <c r="Z39" s="229"/>
      <c r="AA39" s="35"/>
      <c r="AB39" s="35"/>
      <c r="AC39" s="35"/>
      <c r="AD39" s="230"/>
      <c r="AE39" s="231"/>
      <c r="AF39" s="35"/>
      <c r="AG39" s="35"/>
      <c r="AH39" s="78"/>
      <c r="AI39" s="78"/>
      <c r="AJ39" s="82"/>
      <c r="AK39" s="136"/>
      <c r="AL39" s="135"/>
      <c r="AM39" s="81"/>
      <c r="AN39" s="134"/>
      <c r="AO39" s="232"/>
      <c r="AP39" s="232"/>
      <c r="AQ39" s="80"/>
      <c r="AR39" s="81"/>
      <c r="AS39" s="81"/>
      <c r="AT39" s="245"/>
      <c r="AU39" s="179"/>
      <c r="AV39" s="233"/>
      <c r="AW39" s="81"/>
      <c r="AX39" s="185"/>
      <c r="AY39" s="134"/>
      <c r="AZ39" s="111"/>
      <c r="BA39" s="210"/>
      <c r="BB39" s="211"/>
      <c r="BC39" s="211"/>
      <c r="BD39" s="211"/>
      <c r="BE39" s="211"/>
      <c r="BF39" s="211"/>
      <c r="BG39" s="211"/>
      <c r="BH39" s="211"/>
      <c r="BI39" s="211"/>
      <c r="BJ39" s="211"/>
      <c r="BK39" s="211"/>
      <c r="BL39" s="211"/>
      <c r="BM39" s="211"/>
      <c r="BN39" s="83"/>
      <c r="BO39" s="79"/>
      <c r="BP39" s="210"/>
      <c r="BQ39" s="211"/>
      <c r="BR39" s="211"/>
      <c r="BS39" s="211"/>
      <c r="BT39" s="211"/>
      <c r="BU39" s="211"/>
      <c r="BV39" s="211"/>
      <c r="BW39" s="211"/>
      <c r="BX39" s="82"/>
      <c r="BY39" s="212"/>
      <c r="BZ39" s="212"/>
      <c r="CA39" s="212"/>
      <c r="CB39" s="212"/>
      <c r="CC39" s="212"/>
      <c r="CD39" s="212"/>
      <c r="CE39" s="212"/>
      <c r="CF39" s="212"/>
      <c r="CG39" s="82"/>
      <c r="CH39" s="213"/>
      <c r="CI39" s="212"/>
      <c r="CJ39" s="212"/>
      <c r="CK39" s="212"/>
      <c r="CL39" s="212"/>
      <c r="CM39" s="212"/>
      <c r="CN39" s="212"/>
      <c r="CO39" s="212"/>
      <c r="CP39" s="212"/>
      <c r="CQ39" s="212"/>
      <c r="CR39" s="212"/>
      <c r="CS39" s="212"/>
      <c r="CT39" s="212"/>
      <c r="CU39" s="212"/>
      <c r="CV39" s="212"/>
      <c r="CW39" s="212"/>
      <c r="CX39" s="212"/>
      <c r="CY39" s="212"/>
      <c r="CZ39" s="212"/>
      <c r="DA39" s="214"/>
      <c r="DB39" s="84"/>
      <c r="DC39" s="35"/>
      <c r="DD39" s="35"/>
      <c r="DE39" s="35"/>
      <c r="DF39" s="35"/>
      <c r="DG39" s="35"/>
      <c r="DH39" s="35"/>
      <c r="DI39" s="35"/>
      <c r="DJ39" s="35"/>
      <c r="DK39" s="35"/>
      <c r="DL39" s="35"/>
      <c r="DM39" s="35"/>
      <c r="DN39" s="35"/>
      <c r="DO39" s="35"/>
      <c r="DP39" s="35"/>
      <c r="DQ39" s="35"/>
      <c r="DR39" s="35"/>
      <c r="DS39" s="35"/>
      <c r="DT39" s="35"/>
      <c r="DU39" s="35"/>
      <c r="DV39" s="35"/>
      <c r="DW39" s="78"/>
      <c r="DX39" s="82"/>
      <c r="DY39" s="215"/>
      <c r="DZ39" s="216"/>
      <c r="EA39" s="216"/>
      <c r="EB39" s="216"/>
      <c r="EC39" s="216"/>
      <c r="ED39" s="216"/>
      <c r="EE39" s="217"/>
      <c r="EF39" s="146"/>
      <c r="EG39" s="215"/>
      <c r="EH39" s="216"/>
      <c r="EI39" s="216"/>
      <c r="EJ39" s="216"/>
      <c r="EK39" s="216"/>
      <c r="EL39" s="216"/>
      <c r="EM39" s="216"/>
      <c r="EN39" s="217"/>
      <c r="EO39" s="79"/>
      <c r="EP39" s="218"/>
      <c r="EQ39" s="219"/>
      <c r="ER39" s="219"/>
      <c r="ES39" s="82"/>
      <c r="ET39" s="234"/>
      <c r="EU39" s="235"/>
      <c r="EV39" s="235"/>
      <c r="EW39" s="82"/>
      <c r="EX39" s="234"/>
      <c r="EY39" s="235"/>
      <c r="EZ39" s="235"/>
      <c r="FA39" s="235"/>
      <c r="FB39" s="235"/>
      <c r="FC39" s="235"/>
      <c r="FD39" s="235"/>
      <c r="FE39" s="222"/>
      <c r="FF39" s="234"/>
      <c r="FG39" s="235"/>
      <c r="FH39" s="235"/>
      <c r="FI39" s="235"/>
      <c r="FJ39" s="235"/>
      <c r="FK39" s="235"/>
      <c r="FL39" s="235"/>
      <c r="FM39" s="222"/>
    </row>
    <row r="40" spans="1:169">
      <c r="A40" s="223" t="str">
        <f>Validation!B40</f>
        <v>Pass</v>
      </c>
      <c r="B40" s="35"/>
      <c r="C40" s="35"/>
      <c r="D40" s="35"/>
      <c r="E40" s="122"/>
      <c r="F40" s="123"/>
      <c r="G40" s="121"/>
      <c r="H40" s="120"/>
      <c r="I40" s="121"/>
      <c r="J40" s="120"/>
      <c r="K40" s="225"/>
      <c r="L40" s="35"/>
      <c r="M40" s="226"/>
      <c r="N40" s="227"/>
      <c r="O40" s="227"/>
      <c r="P40" s="224"/>
      <c r="Q40" s="224"/>
      <c r="R40" s="78"/>
      <c r="S40" s="79"/>
      <c r="T40" s="224"/>
      <c r="U40" s="35"/>
      <c r="V40" s="35"/>
      <c r="W40" s="225"/>
      <c r="X40" s="228"/>
      <c r="Y40" s="79"/>
      <c r="Z40" s="229"/>
      <c r="AA40" s="35"/>
      <c r="AB40" s="35"/>
      <c r="AC40" s="35"/>
      <c r="AD40" s="230"/>
      <c r="AE40" s="231"/>
      <c r="AF40" s="35"/>
      <c r="AG40" s="35"/>
      <c r="AH40" s="78"/>
      <c r="AI40" s="78"/>
      <c r="AJ40" s="82"/>
      <c r="AK40" s="136"/>
      <c r="AL40" s="135"/>
      <c r="AM40" s="81"/>
      <c r="AN40" s="134"/>
      <c r="AO40" s="232"/>
      <c r="AP40" s="232"/>
      <c r="AQ40" s="80"/>
      <c r="AR40" s="81"/>
      <c r="AS40" s="81"/>
      <c r="AT40" s="245"/>
      <c r="AU40" s="179"/>
      <c r="AV40" s="233"/>
      <c r="AW40" s="81"/>
      <c r="AX40" s="185"/>
      <c r="AY40" s="134"/>
      <c r="AZ40" s="111"/>
      <c r="BA40" s="210"/>
      <c r="BB40" s="211"/>
      <c r="BC40" s="211"/>
      <c r="BD40" s="211"/>
      <c r="BE40" s="211"/>
      <c r="BF40" s="211"/>
      <c r="BG40" s="211"/>
      <c r="BH40" s="211"/>
      <c r="BI40" s="211"/>
      <c r="BJ40" s="211"/>
      <c r="BK40" s="211"/>
      <c r="BL40" s="211"/>
      <c r="BM40" s="211"/>
      <c r="BN40" s="83"/>
      <c r="BO40" s="79"/>
      <c r="BP40" s="210"/>
      <c r="BQ40" s="211"/>
      <c r="BR40" s="211"/>
      <c r="BS40" s="211"/>
      <c r="BT40" s="211"/>
      <c r="BU40" s="211"/>
      <c r="BV40" s="211"/>
      <c r="BW40" s="211"/>
      <c r="BX40" s="82"/>
      <c r="BY40" s="212"/>
      <c r="BZ40" s="212"/>
      <c r="CA40" s="212"/>
      <c r="CB40" s="212"/>
      <c r="CC40" s="212"/>
      <c r="CD40" s="212"/>
      <c r="CE40" s="212"/>
      <c r="CF40" s="212"/>
      <c r="CG40" s="82"/>
      <c r="CH40" s="213"/>
      <c r="CI40" s="212"/>
      <c r="CJ40" s="212"/>
      <c r="CK40" s="212"/>
      <c r="CL40" s="212"/>
      <c r="CM40" s="212"/>
      <c r="CN40" s="212"/>
      <c r="CO40" s="212"/>
      <c r="CP40" s="212"/>
      <c r="CQ40" s="212"/>
      <c r="CR40" s="212"/>
      <c r="CS40" s="212"/>
      <c r="CT40" s="212"/>
      <c r="CU40" s="212"/>
      <c r="CV40" s="212"/>
      <c r="CW40" s="212"/>
      <c r="CX40" s="212"/>
      <c r="CY40" s="212"/>
      <c r="CZ40" s="212"/>
      <c r="DA40" s="214"/>
      <c r="DB40" s="84"/>
      <c r="DC40" s="35"/>
      <c r="DD40" s="35"/>
      <c r="DE40" s="35"/>
      <c r="DF40" s="35"/>
      <c r="DG40" s="35"/>
      <c r="DH40" s="35"/>
      <c r="DI40" s="35"/>
      <c r="DJ40" s="35"/>
      <c r="DK40" s="35"/>
      <c r="DL40" s="35"/>
      <c r="DM40" s="35"/>
      <c r="DN40" s="35"/>
      <c r="DO40" s="35"/>
      <c r="DP40" s="35"/>
      <c r="DQ40" s="35"/>
      <c r="DR40" s="35"/>
      <c r="DS40" s="35"/>
      <c r="DT40" s="35"/>
      <c r="DU40" s="35"/>
      <c r="DV40" s="35"/>
      <c r="DW40" s="78"/>
      <c r="DX40" s="82"/>
      <c r="DY40" s="215"/>
      <c r="DZ40" s="216"/>
      <c r="EA40" s="216"/>
      <c r="EB40" s="216"/>
      <c r="EC40" s="216"/>
      <c r="ED40" s="216"/>
      <c r="EE40" s="217"/>
      <c r="EF40" s="146"/>
      <c r="EG40" s="215"/>
      <c r="EH40" s="216"/>
      <c r="EI40" s="216"/>
      <c r="EJ40" s="216"/>
      <c r="EK40" s="216"/>
      <c r="EL40" s="216"/>
      <c r="EM40" s="216"/>
      <c r="EN40" s="217"/>
      <c r="EO40" s="79"/>
      <c r="EP40" s="218"/>
      <c r="EQ40" s="219"/>
      <c r="ER40" s="219"/>
      <c r="ES40" s="82"/>
      <c r="ET40" s="234"/>
      <c r="EU40" s="235"/>
      <c r="EV40" s="235"/>
      <c r="EW40" s="82"/>
      <c r="EX40" s="234"/>
      <c r="EY40" s="235"/>
      <c r="EZ40" s="235"/>
      <c r="FA40" s="235"/>
      <c r="FB40" s="235"/>
      <c r="FC40" s="235"/>
      <c r="FD40" s="235"/>
      <c r="FE40" s="222"/>
      <c r="FF40" s="234"/>
      <c r="FG40" s="235"/>
      <c r="FH40" s="235"/>
      <c r="FI40" s="235"/>
      <c r="FJ40" s="235"/>
      <c r="FK40" s="235"/>
      <c r="FL40" s="235"/>
      <c r="FM40" s="222"/>
    </row>
    <row r="41" spans="1:169">
      <c r="A41" s="223" t="str">
        <f>Validation!B41</f>
        <v>Pass</v>
      </c>
      <c r="B41" s="35"/>
      <c r="C41" s="35"/>
      <c r="D41" s="35"/>
      <c r="E41" s="122"/>
      <c r="F41" s="123"/>
      <c r="G41" s="121"/>
      <c r="H41" s="120"/>
      <c r="I41" s="121"/>
      <c r="J41" s="120"/>
      <c r="K41" s="225"/>
      <c r="L41" s="35"/>
      <c r="M41" s="226"/>
      <c r="N41" s="227"/>
      <c r="O41" s="227"/>
      <c r="P41" s="224"/>
      <c r="Q41" s="224"/>
      <c r="R41" s="78"/>
      <c r="S41" s="79"/>
      <c r="T41" s="224"/>
      <c r="U41" s="35"/>
      <c r="V41" s="35"/>
      <c r="W41" s="225"/>
      <c r="X41" s="228"/>
      <c r="Y41" s="79"/>
      <c r="Z41" s="229"/>
      <c r="AA41" s="35"/>
      <c r="AB41" s="35"/>
      <c r="AC41" s="35"/>
      <c r="AD41" s="230"/>
      <c r="AE41" s="231"/>
      <c r="AF41" s="35"/>
      <c r="AG41" s="35"/>
      <c r="AH41" s="78"/>
      <c r="AI41" s="78"/>
      <c r="AJ41" s="82"/>
      <c r="AK41" s="136"/>
      <c r="AL41" s="135"/>
      <c r="AM41" s="81"/>
      <c r="AN41" s="134"/>
      <c r="AO41" s="232"/>
      <c r="AP41" s="232"/>
      <c r="AQ41" s="80"/>
      <c r="AR41" s="81"/>
      <c r="AS41" s="81"/>
      <c r="AT41" s="245"/>
      <c r="AU41" s="179"/>
      <c r="AV41" s="233"/>
      <c r="AW41" s="81"/>
      <c r="AX41" s="185"/>
      <c r="AY41" s="134"/>
      <c r="AZ41" s="111"/>
      <c r="BA41" s="210"/>
      <c r="BB41" s="211"/>
      <c r="BC41" s="211"/>
      <c r="BD41" s="211"/>
      <c r="BE41" s="211"/>
      <c r="BF41" s="211"/>
      <c r="BG41" s="211"/>
      <c r="BH41" s="211"/>
      <c r="BI41" s="211"/>
      <c r="BJ41" s="211"/>
      <c r="BK41" s="211"/>
      <c r="BL41" s="211"/>
      <c r="BM41" s="211"/>
      <c r="BN41" s="83"/>
      <c r="BO41" s="79"/>
      <c r="BP41" s="210"/>
      <c r="BQ41" s="211"/>
      <c r="BR41" s="211"/>
      <c r="BS41" s="211"/>
      <c r="BT41" s="211"/>
      <c r="BU41" s="211"/>
      <c r="BV41" s="211"/>
      <c r="BW41" s="211"/>
      <c r="BX41" s="82"/>
      <c r="BY41" s="212"/>
      <c r="BZ41" s="212"/>
      <c r="CA41" s="212"/>
      <c r="CB41" s="212"/>
      <c r="CC41" s="212"/>
      <c r="CD41" s="212"/>
      <c r="CE41" s="212"/>
      <c r="CF41" s="212"/>
      <c r="CG41" s="82"/>
      <c r="CH41" s="213"/>
      <c r="CI41" s="212"/>
      <c r="CJ41" s="212"/>
      <c r="CK41" s="212"/>
      <c r="CL41" s="212"/>
      <c r="CM41" s="212"/>
      <c r="CN41" s="212"/>
      <c r="CO41" s="212"/>
      <c r="CP41" s="212"/>
      <c r="CQ41" s="212"/>
      <c r="CR41" s="212"/>
      <c r="CS41" s="212"/>
      <c r="CT41" s="212"/>
      <c r="CU41" s="212"/>
      <c r="CV41" s="212"/>
      <c r="CW41" s="212"/>
      <c r="CX41" s="212"/>
      <c r="CY41" s="212"/>
      <c r="CZ41" s="212"/>
      <c r="DA41" s="214"/>
      <c r="DB41" s="84"/>
      <c r="DC41" s="35"/>
      <c r="DD41" s="35"/>
      <c r="DE41" s="35"/>
      <c r="DF41" s="35"/>
      <c r="DG41" s="35"/>
      <c r="DH41" s="35"/>
      <c r="DI41" s="35"/>
      <c r="DJ41" s="35"/>
      <c r="DK41" s="35"/>
      <c r="DL41" s="35"/>
      <c r="DM41" s="35"/>
      <c r="DN41" s="35"/>
      <c r="DO41" s="35"/>
      <c r="DP41" s="35"/>
      <c r="DQ41" s="35"/>
      <c r="DR41" s="35"/>
      <c r="DS41" s="35"/>
      <c r="DT41" s="35"/>
      <c r="DU41" s="35"/>
      <c r="DV41" s="35"/>
      <c r="DW41" s="78"/>
      <c r="DX41" s="82"/>
      <c r="DY41" s="215"/>
      <c r="DZ41" s="216"/>
      <c r="EA41" s="216"/>
      <c r="EB41" s="216"/>
      <c r="EC41" s="216"/>
      <c r="ED41" s="216"/>
      <c r="EE41" s="217"/>
      <c r="EF41" s="146"/>
      <c r="EG41" s="215"/>
      <c r="EH41" s="216"/>
      <c r="EI41" s="216"/>
      <c r="EJ41" s="216"/>
      <c r="EK41" s="216"/>
      <c r="EL41" s="216"/>
      <c r="EM41" s="216"/>
      <c r="EN41" s="217"/>
      <c r="EO41" s="79"/>
      <c r="EP41" s="218"/>
      <c r="EQ41" s="219"/>
      <c r="ER41" s="219"/>
      <c r="ES41" s="82"/>
      <c r="ET41" s="234"/>
      <c r="EU41" s="235"/>
      <c r="EV41" s="235"/>
      <c r="EW41" s="82"/>
      <c r="EX41" s="234"/>
      <c r="EY41" s="235"/>
      <c r="EZ41" s="235"/>
      <c r="FA41" s="235"/>
      <c r="FB41" s="235"/>
      <c r="FC41" s="235"/>
      <c r="FD41" s="235"/>
      <c r="FE41" s="222"/>
      <c r="FF41" s="234"/>
      <c r="FG41" s="235"/>
      <c r="FH41" s="235"/>
      <c r="FI41" s="235"/>
      <c r="FJ41" s="235"/>
      <c r="FK41" s="235"/>
      <c r="FL41" s="235"/>
      <c r="FM41" s="222"/>
    </row>
    <row r="42" spans="1:169">
      <c r="A42" s="223" t="str">
        <f>Validation!B42</f>
        <v>Pass</v>
      </c>
      <c r="B42" s="35"/>
      <c r="C42" s="35"/>
      <c r="D42" s="35"/>
      <c r="E42" s="122"/>
      <c r="F42" s="123"/>
      <c r="G42" s="121"/>
      <c r="H42" s="120"/>
      <c r="I42" s="121"/>
      <c r="J42" s="120"/>
      <c r="K42" s="225"/>
      <c r="L42" s="35"/>
      <c r="M42" s="226"/>
      <c r="N42" s="227"/>
      <c r="O42" s="227"/>
      <c r="P42" s="224"/>
      <c r="Q42" s="224"/>
      <c r="R42" s="78"/>
      <c r="S42" s="79"/>
      <c r="T42" s="224"/>
      <c r="U42" s="35"/>
      <c r="V42" s="35"/>
      <c r="W42" s="225"/>
      <c r="X42" s="228"/>
      <c r="Y42" s="79"/>
      <c r="Z42" s="229"/>
      <c r="AA42" s="35"/>
      <c r="AB42" s="35"/>
      <c r="AC42" s="35"/>
      <c r="AD42" s="230"/>
      <c r="AE42" s="231"/>
      <c r="AF42" s="35"/>
      <c r="AG42" s="35"/>
      <c r="AH42" s="78"/>
      <c r="AI42" s="78"/>
      <c r="AJ42" s="82"/>
      <c r="AK42" s="136"/>
      <c r="AL42" s="135"/>
      <c r="AM42" s="81"/>
      <c r="AN42" s="134"/>
      <c r="AO42" s="232"/>
      <c r="AP42" s="232"/>
      <c r="AQ42" s="80"/>
      <c r="AR42" s="81"/>
      <c r="AS42" s="81"/>
      <c r="AT42" s="245"/>
      <c r="AU42" s="179"/>
      <c r="AV42" s="233"/>
      <c r="AW42" s="81"/>
      <c r="AX42" s="185"/>
      <c r="AY42" s="134"/>
      <c r="AZ42" s="111"/>
      <c r="BA42" s="210"/>
      <c r="BB42" s="211"/>
      <c r="BC42" s="211"/>
      <c r="BD42" s="211"/>
      <c r="BE42" s="211"/>
      <c r="BF42" s="211"/>
      <c r="BG42" s="211"/>
      <c r="BH42" s="211"/>
      <c r="BI42" s="211"/>
      <c r="BJ42" s="211"/>
      <c r="BK42" s="211"/>
      <c r="BL42" s="211"/>
      <c r="BM42" s="211"/>
      <c r="BN42" s="83"/>
      <c r="BO42" s="79"/>
      <c r="BP42" s="210"/>
      <c r="BQ42" s="211"/>
      <c r="BR42" s="211"/>
      <c r="BS42" s="211"/>
      <c r="BT42" s="211"/>
      <c r="BU42" s="211"/>
      <c r="BV42" s="211"/>
      <c r="BW42" s="211"/>
      <c r="BX42" s="82"/>
      <c r="BY42" s="212"/>
      <c r="BZ42" s="212"/>
      <c r="CA42" s="212"/>
      <c r="CB42" s="212"/>
      <c r="CC42" s="212"/>
      <c r="CD42" s="212"/>
      <c r="CE42" s="212"/>
      <c r="CF42" s="212"/>
      <c r="CG42" s="82"/>
      <c r="CH42" s="213"/>
      <c r="CI42" s="212"/>
      <c r="CJ42" s="212"/>
      <c r="CK42" s="212"/>
      <c r="CL42" s="212"/>
      <c r="CM42" s="212"/>
      <c r="CN42" s="212"/>
      <c r="CO42" s="212"/>
      <c r="CP42" s="212"/>
      <c r="CQ42" s="212"/>
      <c r="CR42" s="212"/>
      <c r="CS42" s="212"/>
      <c r="CT42" s="212"/>
      <c r="CU42" s="212"/>
      <c r="CV42" s="212"/>
      <c r="CW42" s="212"/>
      <c r="CX42" s="212"/>
      <c r="CY42" s="212"/>
      <c r="CZ42" s="212"/>
      <c r="DA42" s="214"/>
      <c r="DB42" s="84"/>
      <c r="DC42" s="35"/>
      <c r="DD42" s="35"/>
      <c r="DE42" s="35"/>
      <c r="DF42" s="35"/>
      <c r="DG42" s="35"/>
      <c r="DH42" s="35"/>
      <c r="DI42" s="35"/>
      <c r="DJ42" s="35"/>
      <c r="DK42" s="35"/>
      <c r="DL42" s="35"/>
      <c r="DM42" s="35"/>
      <c r="DN42" s="35"/>
      <c r="DO42" s="35"/>
      <c r="DP42" s="35"/>
      <c r="DQ42" s="35"/>
      <c r="DR42" s="35"/>
      <c r="DS42" s="35"/>
      <c r="DT42" s="35"/>
      <c r="DU42" s="35"/>
      <c r="DV42" s="35"/>
      <c r="DW42" s="78"/>
      <c r="DX42" s="82"/>
      <c r="DY42" s="215"/>
      <c r="DZ42" s="216"/>
      <c r="EA42" s="216"/>
      <c r="EB42" s="216"/>
      <c r="EC42" s="216"/>
      <c r="ED42" s="216"/>
      <c r="EE42" s="217"/>
      <c r="EF42" s="146"/>
      <c r="EG42" s="215"/>
      <c r="EH42" s="216"/>
      <c r="EI42" s="216"/>
      <c r="EJ42" s="216"/>
      <c r="EK42" s="216"/>
      <c r="EL42" s="216"/>
      <c r="EM42" s="216"/>
      <c r="EN42" s="217"/>
      <c r="EO42" s="79"/>
      <c r="EP42" s="218"/>
      <c r="EQ42" s="219"/>
      <c r="ER42" s="219"/>
      <c r="ES42" s="82"/>
      <c r="ET42" s="234"/>
      <c r="EU42" s="235"/>
      <c r="EV42" s="235"/>
      <c r="EW42" s="82"/>
      <c r="EX42" s="234"/>
      <c r="EY42" s="235"/>
      <c r="EZ42" s="235"/>
      <c r="FA42" s="235"/>
      <c r="FB42" s="235"/>
      <c r="FC42" s="235"/>
      <c r="FD42" s="235"/>
      <c r="FE42" s="222"/>
      <c r="FF42" s="234"/>
      <c r="FG42" s="235"/>
      <c r="FH42" s="235"/>
      <c r="FI42" s="235"/>
      <c r="FJ42" s="235"/>
      <c r="FK42" s="235"/>
      <c r="FL42" s="235"/>
      <c r="FM42" s="222"/>
    </row>
    <row r="43" spans="1:169">
      <c r="A43" s="223" t="str">
        <f>Validation!B43</f>
        <v>Pass</v>
      </c>
      <c r="B43" s="35"/>
      <c r="C43" s="35"/>
      <c r="D43" s="35"/>
      <c r="E43" s="122"/>
      <c r="F43" s="123"/>
      <c r="G43" s="121"/>
      <c r="H43" s="120"/>
      <c r="I43" s="121"/>
      <c r="J43" s="120"/>
      <c r="K43" s="225"/>
      <c r="L43" s="35"/>
      <c r="M43" s="226"/>
      <c r="N43" s="227"/>
      <c r="O43" s="227"/>
      <c r="P43" s="224"/>
      <c r="Q43" s="224"/>
      <c r="R43" s="78"/>
      <c r="S43" s="79"/>
      <c r="T43" s="224"/>
      <c r="U43" s="35"/>
      <c r="V43" s="35"/>
      <c r="W43" s="225"/>
      <c r="X43" s="228"/>
      <c r="Y43" s="79"/>
      <c r="Z43" s="229"/>
      <c r="AA43" s="35"/>
      <c r="AB43" s="35"/>
      <c r="AC43" s="35"/>
      <c r="AD43" s="230"/>
      <c r="AE43" s="231"/>
      <c r="AF43" s="35"/>
      <c r="AG43" s="35"/>
      <c r="AH43" s="78"/>
      <c r="AI43" s="78"/>
      <c r="AJ43" s="82"/>
      <c r="AK43" s="136"/>
      <c r="AL43" s="135"/>
      <c r="AM43" s="81"/>
      <c r="AN43" s="134"/>
      <c r="AO43" s="232"/>
      <c r="AP43" s="232"/>
      <c r="AQ43" s="80"/>
      <c r="AR43" s="81"/>
      <c r="AS43" s="81"/>
      <c r="AT43" s="245"/>
      <c r="AU43" s="179"/>
      <c r="AV43" s="233"/>
      <c r="AW43" s="81"/>
      <c r="AX43" s="185"/>
      <c r="AY43" s="134"/>
      <c r="AZ43" s="111"/>
      <c r="BA43" s="210"/>
      <c r="BB43" s="211"/>
      <c r="BC43" s="211"/>
      <c r="BD43" s="211"/>
      <c r="BE43" s="211"/>
      <c r="BF43" s="211"/>
      <c r="BG43" s="211"/>
      <c r="BH43" s="211"/>
      <c r="BI43" s="211"/>
      <c r="BJ43" s="211"/>
      <c r="BK43" s="211"/>
      <c r="BL43" s="211"/>
      <c r="BM43" s="211"/>
      <c r="BN43" s="83"/>
      <c r="BO43" s="79"/>
      <c r="BP43" s="210"/>
      <c r="BQ43" s="211"/>
      <c r="BR43" s="211"/>
      <c r="BS43" s="211"/>
      <c r="BT43" s="211"/>
      <c r="BU43" s="211"/>
      <c r="BV43" s="211"/>
      <c r="BW43" s="211"/>
      <c r="BX43" s="82"/>
      <c r="BY43" s="212"/>
      <c r="BZ43" s="212"/>
      <c r="CA43" s="212"/>
      <c r="CB43" s="212"/>
      <c r="CC43" s="212"/>
      <c r="CD43" s="212"/>
      <c r="CE43" s="212"/>
      <c r="CF43" s="212"/>
      <c r="CG43" s="82"/>
      <c r="CH43" s="213"/>
      <c r="CI43" s="212"/>
      <c r="CJ43" s="212"/>
      <c r="CK43" s="212"/>
      <c r="CL43" s="212"/>
      <c r="CM43" s="212"/>
      <c r="CN43" s="212"/>
      <c r="CO43" s="212"/>
      <c r="CP43" s="212"/>
      <c r="CQ43" s="212"/>
      <c r="CR43" s="212"/>
      <c r="CS43" s="212"/>
      <c r="CT43" s="212"/>
      <c r="CU43" s="212"/>
      <c r="CV43" s="212"/>
      <c r="CW43" s="212"/>
      <c r="CX43" s="212"/>
      <c r="CY43" s="212"/>
      <c r="CZ43" s="212"/>
      <c r="DA43" s="214"/>
      <c r="DB43" s="84"/>
      <c r="DC43" s="35"/>
      <c r="DD43" s="35"/>
      <c r="DE43" s="35"/>
      <c r="DF43" s="35"/>
      <c r="DG43" s="35"/>
      <c r="DH43" s="35"/>
      <c r="DI43" s="35"/>
      <c r="DJ43" s="35"/>
      <c r="DK43" s="35"/>
      <c r="DL43" s="35"/>
      <c r="DM43" s="35"/>
      <c r="DN43" s="35"/>
      <c r="DO43" s="35"/>
      <c r="DP43" s="35"/>
      <c r="DQ43" s="35"/>
      <c r="DR43" s="35"/>
      <c r="DS43" s="35"/>
      <c r="DT43" s="35"/>
      <c r="DU43" s="35"/>
      <c r="DV43" s="35"/>
      <c r="DW43" s="78"/>
      <c r="DX43" s="82"/>
      <c r="DY43" s="215"/>
      <c r="DZ43" s="216"/>
      <c r="EA43" s="216"/>
      <c r="EB43" s="216"/>
      <c r="EC43" s="216"/>
      <c r="ED43" s="216"/>
      <c r="EE43" s="217"/>
      <c r="EF43" s="146"/>
      <c r="EG43" s="215"/>
      <c r="EH43" s="216"/>
      <c r="EI43" s="216"/>
      <c r="EJ43" s="216"/>
      <c r="EK43" s="216"/>
      <c r="EL43" s="216"/>
      <c r="EM43" s="216"/>
      <c r="EN43" s="217"/>
      <c r="EO43" s="79"/>
      <c r="EP43" s="218"/>
      <c r="EQ43" s="219"/>
      <c r="ER43" s="219"/>
      <c r="ES43" s="82"/>
      <c r="ET43" s="234"/>
      <c r="EU43" s="235"/>
      <c r="EV43" s="235"/>
      <c r="EW43" s="82"/>
      <c r="EX43" s="234"/>
      <c r="EY43" s="235"/>
      <c r="EZ43" s="235"/>
      <c r="FA43" s="235"/>
      <c r="FB43" s="235"/>
      <c r="FC43" s="235"/>
      <c r="FD43" s="235"/>
      <c r="FE43" s="222"/>
      <c r="FF43" s="234"/>
      <c r="FG43" s="235"/>
      <c r="FH43" s="235"/>
      <c r="FI43" s="235"/>
      <c r="FJ43" s="235"/>
      <c r="FK43" s="235"/>
      <c r="FL43" s="235"/>
      <c r="FM43" s="222"/>
    </row>
    <row r="44" spans="1:169">
      <c r="A44" s="223" t="str">
        <f>Validation!B44</f>
        <v>Pass</v>
      </c>
      <c r="B44" s="35"/>
      <c r="C44" s="35"/>
      <c r="D44" s="35"/>
      <c r="E44" s="122"/>
      <c r="F44" s="123"/>
      <c r="G44" s="121"/>
      <c r="H44" s="120"/>
      <c r="I44" s="121"/>
      <c r="J44" s="120"/>
      <c r="K44" s="225"/>
      <c r="L44" s="35"/>
      <c r="M44" s="226"/>
      <c r="N44" s="227"/>
      <c r="O44" s="227"/>
      <c r="P44" s="224"/>
      <c r="Q44" s="224"/>
      <c r="R44" s="78"/>
      <c r="S44" s="79"/>
      <c r="T44" s="224"/>
      <c r="U44" s="35"/>
      <c r="V44" s="35"/>
      <c r="W44" s="225"/>
      <c r="X44" s="228"/>
      <c r="Y44" s="79"/>
      <c r="Z44" s="229"/>
      <c r="AA44" s="35"/>
      <c r="AB44" s="35"/>
      <c r="AC44" s="35"/>
      <c r="AD44" s="230"/>
      <c r="AE44" s="231"/>
      <c r="AF44" s="35"/>
      <c r="AG44" s="35"/>
      <c r="AH44" s="78"/>
      <c r="AI44" s="78"/>
      <c r="AJ44" s="82"/>
      <c r="AK44" s="136"/>
      <c r="AL44" s="135"/>
      <c r="AM44" s="81"/>
      <c r="AN44" s="134"/>
      <c r="AO44" s="232"/>
      <c r="AP44" s="232"/>
      <c r="AQ44" s="80"/>
      <c r="AR44" s="81"/>
      <c r="AS44" s="81"/>
      <c r="AT44" s="245"/>
      <c r="AU44" s="179"/>
      <c r="AV44" s="233"/>
      <c r="AW44" s="81"/>
      <c r="AX44" s="185"/>
      <c r="AY44" s="134"/>
      <c r="AZ44" s="111"/>
      <c r="BA44" s="210"/>
      <c r="BB44" s="211"/>
      <c r="BC44" s="211"/>
      <c r="BD44" s="211"/>
      <c r="BE44" s="211"/>
      <c r="BF44" s="211"/>
      <c r="BG44" s="211"/>
      <c r="BH44" s="211"/>
      <c r="BI44" s="211"/>
      <c r="BJ44" s="211"/>
      <c r="BK44" s="211"/>
      <c r="BL44" s="211"/>
      <c r="BM44" s="211"/>
      <c r="BN44" s="83"/>
      <c r="BO44" s="79"/>
      <c r="BP44" s="210"/>
      <c r="BQ44" s="211"/>
      <c r="BR44" s="211"/>
      <c r="BS44" s="211"/>
      <c r="BT44" s="211"/>
      <c r="BU44" s="211"/>
      <c r="BV44" s="211"/>
      <c r="BW44" s="211"/>
      <c r="BX44" s="82"/>
      <c r="BY44" s="212"/>
      <c r="BZ44" s="212"/>
      <c r="CA44" s="212"/>
      <c r="CB44" s="212"/>
      <c r="CC44" s="212"/>
      <c r="CD44" s="212"/>
      <c r="CE44" s="212"/>
      <c r="CF44" s="212"/>
      <c r="CG44" s="82"/>
      <c r="CH44" s="213"/>
      <c r="CI44" s="212"/>
      <c r="CJ44" s="212"/>
      <c r="CK44" s="212"/>
      <c r="CL44" s="212"/>
      <c r="CM44" s="212"/>
      <c r="CN44" s="212"/>
      <c r="CO44" s="212"/>
      <c r="CP44" s="212"/>
      <c r="CQ44" s="212"/>
      <c r="CR44" s="212"/>
      <c r="CS44" s="212"/>
      <c r="CT44" s="212"/>
      <c r="CU44" s="212"/>
      <c r="CV44" s="212"/>
      <c r="CW44" s="212"/>
      <c r="CX44" s="212"/>
      <c r="CY44" s="212"/>
      <c r="CZ44" s="212"/>
      <c r="DA44" s="214"/>
      <c r="DB44" s="84"/>
      <c r="DC44" s="35"/>
      <c r="DD44" s="35"/>
      <c r="DE44" s="35"/>
      <c r="DF44" s="35"/>
      <c r="DG44" s="35"/>
      <c r="DH44" s="35"/>
      <c r="DI44" s="35"/>
      <c r="DJ44" s="35"/>
      <c r="DK44" s="35"/>
      <c r="DL44" s="35"/>
      <c r="DM44" s="35"/>
      <c r="DN44" s="35"/>
      <c r="DO44" s="35"/>
      <c r="DP44" s="35"/>
      <c r="DQ44" s="35"/>
      <c r="DR44" s="35"/>
      <c r="DS44" s="35"/>
      <c r="DT44" s="35"/>
      <c r="DU44" s="35"/>
      <c r="DV44" s="35"/>
      <c r="DW44" s="78"/>
      <c r="DX44" s="82"/>
      <c r="DY44" s="215"/>
      <c r="DZ44" s="216"/>
      <c r="EA44" s="216"/>
      <c r="EB44" s="216"/>
      <c r="EC44" s="216"/>
      <c r="ED44" s="216"/>
      <c r="EE44" s="217"/>
      <c r="EF44" s="146"/>
      <c r="EG44" s="215"/>
      <c r="EH44" s="216"/>
      <c r="EI44" s="216"/>
      <c r="EJ44" s="216"/>
      <c r="EK44" s="216"/>
      <c r="EL44" s="216"/>
      <c r="EM44" s="216"/>
      <c r="EN44" s="217"/>
      <c r="EO44" s="79"/>
      <c r="EP44" s="218"/>
      <c r="EQ44" s="219"/>
      <c r="ER44" s="219"/>
      <c r="ES44" s="82"/>
      <c r="ET44" s="234"/>
      <c r="EU44" s="235"/>
      <c r="EV44" s="235"/>
      <c r="EW44" s="82"/>
      <c r="EX44" s="234"/>
      <c r="EY44" s="235"/>
      <c r="EZ44" s="235"/>
      <c r="FA44" s="235"/>
      <c r="FB44" s="235"/>
      <c r="FC44" s="235"/>
      <c r="FD44" s="235"/>
      <c r="FE44" s="222"/>
      <c r="FF44" s="234"/>
      <c r="FG44" s="235"/>
      <c r="FH44" s="235"/>
      <c r="FI44" s="235"/>
      <c r="FJ44" s="235"/>
      <c r="FK44" s="235"/>
      <c r="FL44" s="235"/>
      <c r="FM44" s="222"/>
    </row>
    <row r="45" spans="1:169">
      <c r="A45" s="223" t="str">
        <f>Validation!B45</f>
        <v>Pass</v>
      </c>
      <c r="B45" s="35"/>
      <c r="C45" s="35"/>
      <c r="D45" s="35"/>
      <c r="E45" s="122"/>
      <c r="F45" s="123"/>
      <c r="G45" s="121"/>
      <c r="H45" s="120"/>
      <c r="I45" s="121"/>
      <c r="J45" s="120"/>
      <c r="K45" s="225"/>
      <c r="L45" s="35"/>
      <c r="M45" s="226"/>
      <c r="N45" s="227"/>
      <c r="O45" s="227"/>
      <c r="P45" s="224"/>
      <c r="Q45" s="224"/>
      <c r="R45" s="78"/>
      <c r="S45" s="79"/>
      <c r="T45" s="224"/>
      <c r="U45" s="35"/>
      <c r="V45" s="35"/>
      <c r="W45" s="225"/>
      <c r="X45" s="228"/>
      <c r="Y45" s="79"/>
      <c r="Z45" s="229"/>
      <c r="AA45" s="35"/>
      <c r="AB45" s="35"/>
      <c r="AC45" s="35"/>
      <c r="AD45" s="230"/>
      <c r="AE45" s="231"/>
      <c r="AF45" s="35"/>
      <c r="AG45" s="35"/>
      <c r="AH45" s="78"/>
      <c r="AI45" s="78"/>
      <c r="AJ45" s="82"/>
      <c r="AK45" s="136"/>
      <c r="AL45" s="135"/>
      <c r="AM45" s="81"/>
      <c r="AN45" s="134"/>
      <c r="AO45" s="232"/>
      <c r="AP45" s="232"/>
      <c r="AQ45" s="80"/>
      <c r="AR45" s="81"/>
      <c r="AS45" s="81"/>
      <c r="AT45" s="245"/>
      <c r="AU45" s="179"/>
      <c r="AV45" s="233"/>
      <c r="AW45" s="81"/>
      <c r="AX45" s="185"/>
      <c r="AY45" s="134"/>
      <c r="AZ45" s="111"/>
      <c r="BA45" s="210"/>
      <c r="BB45" s="211"/>
      <c r="BC45" s="211"/>
      <c r="BD45" s="211"/>
      <c r="BE45" s="211"/>
      <c r="BF45" s="211"/>
      <c r="BG45" s="211"/>
      <c r="BH45" s="211"/>
      <c r="BI45" s="211"/>
      <c r="BJ45" s="211"/>
      <c r="BK45" s="211"/>
      <c r="BL45" s="211"/>
      <c r="BM45" s="211"/>
      <c r="BN45" s="83"/>
      <c r="BO45" s="79"/>
      <c r="BP45" s="210"/>
      <c r="BQ45" s="211"/>
      <c r="BR45" s="211"/>
      <c r="BS45" s="211"/>
      <c r="BT45" s="211"/>
      <c r="BU45" s="211"/>
      <c r="BV45" s="211"/>
      <c r="BW45" s="211"/>
      <c r="BX45" s="82"/>
      <c r="BY45" s="212"/>
      <c r="BZ45" s="212"/>
      <c r="CA45" s="212"/>
      <c r="CB45" s="212"/>
      <c r="CC45" s="212"/>
      <c r="CD45" s="212"/>
      <c r="CE45" s="212"/>
      <c r="CF45" s="212"/>
      <c r="CG45" s="82"/>
      <c r="CH45" s="213"/>
      <c r="CI45" s="212"/>
      <c r="CJ45" s="212"/>
      <c r="CK45" s="212"/>
      <c r="CL45" s="212"/>
      <c r="CM45" s="212"/>
      <c r="CN45" s="212"/>
      <c r="CO45" s="212"/>
      <c r="CP45" s="212"/>
      <c r="CQ45" s="212"/>
      <c r="CR45" s="212"/>
      <c r="CS45" s="212"/>
      <c r="CT45" s="212"/>
      <c r="CU45" s="212"/>
      <c r="CV45" s="212"/>
      <c r="CW45" s="212"/>
      <c r="CX45" s="212"/>
      <c r="CY45" s="212"/>
      <c r="CZ45" s="212"/>
      <c r="DA45" s="214"/>
      <c r="DB45" s="84"/>
      <c r="DC45" s="35"/>
      <c r="DD45" s="35"/>
      <c r="DE45" s="35"/>
      <c r="DF45" s="35"/>
      <c r="DG45" s="35"/>
      <c r="DH45" s="35"/>
      <c r="DI45" s="35"/>
      <c r="DJ45" s="35"/>
      <c r="DK45" s="35"/>
      <c r="DL45" s="35"/>
      <c r="DM45" s="35"/>
      <c r="DN45" s="35"/>
      <c r="DO45" s="35"/>
      <c r="DP45" s="35"/>
      <c r="DQ45" s="35"/>
      <c r="DR45" s="35"/>
      <c r="DS45" s="35"/>
      <c r="DT45" s="35"/>
      <c r="DU45" s="35"/>
      <c r="DV45" s="35"/>
      <c r="DW45" s="78"/>
      <c r="DX45" s="82"/>
      <c r="DY45" s="215"/>
      <c r="DZ45" s="216"/>
      <c r="EA45" s="216"/>
      <c r="EB45" s="216"/>
      <c r="EC45" s="216"/>
      <c r="ED45" s="216"/>
      <c r="EE45" s="217"/>
      <c r="EF45" s="146"/>
      <c r="EG45" s="215"/>
      <c r="EH45" s="216"/>
      <c r="EI45" s="216"/>
      <c r="EJ45" s="216"/>
      <c r="EK45" s="216"/>
      <c r="EL45" s="216"/>
      <c r="EM45" s="216"/>
      <c r="EN45" s="217"/>
      <c r="EO45" s="79"/>
      <c r="EP45" s="218"/>
      <c r="EQ45" s="219"/>
      <c r="ER45" s="219"/>
      <c r="ES45" s="82"/>
      <c r="ET45" s="234"/>
      <c r="EU45" s="235"/>
      <c r="EV45" s="235"/>
      <c r="EW45" s="82"/>
      <c r="EX45" s="234"/>
      <c r="EY45" s="235"/>
      <c r="EZ45" s="235"/>
      <c r="FA45" s="235"/>
      <c r="FB45" s="235"/>
      <c r="FC45" s="235"/>
      <c r="FD45" s="235"/>
      <c r="FE45" s="222"/>
      <c r="FF45" s="234"/>
      <c r="FG45" s="235"/>
      <c r="FH45" s="235"/>
      <c r="FI45" s="235"/>
      <c r="FJ45" s="235"/>
      <c r="FK45" s="235"/>
      <c r="FL45" s="235"/>
      <c r="FM45" s="222"/>
    </row>
    <row r="46" spans="1:169">
      <c r="A46" s="223" t="str">
        <f>Validation!B46</f>
        <v>Pass</v>
      </c>
      <c r="B46" s="35"/>
      <c r="C46" s="35"/>
      <c r="D46" s="35"/>
      <c r="E46" s="122"/>
      <c r="F46" s="123"/>
      <c r="G46" s="121"/>
      <c r="H46" s="120"/>
      <c r="I46" s="121"/>
      <c r="J46" s="120"/>
      <c r="K46" s="225"/>
      <c r="L46" s="35"/>
      <c r="M46" s="226"/>
      <c r="N46" s="227"/>
      <c r="O46" s="227"/>
      <c r="P46" s="224"/>
      <c r="Q46" s="224"/>
      <c r="R46" s="78"/>
      <c r="S46" s="79"/>
      <c r="T46" s="224"/>
      <c r="U46" s="35"/>
      <c r="V46" s="35"/>
      <c r="W46" s="225"/>
      <c r="X46" s="228"/>
      <c r="Y46" s="79"/>
      <c r="Z46" s="229"/>
      <c r="AA46" s="35"/>
      <c r="AB46" s="35"/>
      <c r="AC46" s="35"/>
      <c r="AD46" s="230"/>
      <c r="AE46" s="231"/>
      <c r="AF46" s="35"/>
      <c r="AG46" s="35"/>
      <c r="AH46" s="78"/>
      <c r="AI46" s="78"/>
      <c r="AJ46" s="82"/>
      <c r="AK46" s="136"/>
      <c r="AL46" s="135"/>
      <c r="AM46" s="81"/>
      <c r="AN46" s="134"/>
      <c r="AO46" s="232"/>
      <c r="AP46" s="232"/>
      <c r="AQ46" s="80"/>
      <c r="AR46" s="81"/>
      <c r="AS46" s="81"/>
      <c r="AT46" s="245"/>
      <c r="AU46" s="179"/>
      <c r="AV46" s="233"/>
      <c r="AW46" s="81"/>
      <c r="AX46" s="185"/>
      <c r="AY46" s="134"/>
      <c r="AZ46" s="111"/>
      <c r="BA46" s="210"/>
      <c r="BB46" s="211"/>
      <c r="BC46" s="211"/>
      <c r="BD46" s="211"/>
      <c r="BE46" s="211"/>
      <c r="BF46" s="211"/>
      <c r="BG46" s="211"/>
      <c r="BH46" s="211"/>
      <c r="BI46" s="211"/>
      <c r="BJ46" s="211"/>
      <c r="BK46" s="211"/>
      <c r="BL46" s="211"/>
      <c r="BM46" s="211"/>
      <c r="BN46" s="83"/>
      <c r="BO46" s="79"/>
      <c r="BP46" s="210"/>
      <c r="BQ46" s="211"/>
      <c r="BR46" s="211"/>
      <c r="BS46" s="211"/>
      <c r="BT46" s="211"/>
      <c r="BU46" s="211"/>
      <c r="BV46" s="211"/>
      <c r="BW46" s="211"/>
      <c r="BX46" s="82"/>
      <c r="BY46" s="212"/>
      <c r="BZ46" s="212"/>
      <c r="CA46" s="212"/>
      <c r="CB46" s="212"/>
      <c r="CC46" s="212"/>
      <c r="CD46" s="212"/>
      <c r="CE46" s="212"/>
      <c r="CF46" s="212"/>
      <c r="CG46" s="82"/>
      <c r="CH46" s="213"/>
      <c r="CI46" s="212"/>
      <c r="CJ46" s="212"/>
      <c r="CK46" s="212"/>
      <c r="CL46" s="212"/>
      <c r="CM46" s="212"/>
      <c r="CN46" s="212"/>
      <c r="CO46" s="212"/>
      <c r="CP46" s="212"/>
      <c r="CQ46" s="212"/>
      <c r="CR46" s="212"/>
      <c r="CS46" s="212"/>
      <c r="CT46" s="212"/>
      <c r="CU46" s="212"/>
      <c r="CV46" s="212"/>
      <c r="CW46" s="212"/>
      <c r="CX46" s="212"/>
      <c r="CY46" s="212"/>
      <c r="CZ46" s="212"/>
      <c r="DA46" s="214"/>
      <c r="DB46" s="84"/>
      <c r="DC46" s="35"/>
      <c r="DD46" s="35"/>
      <c r="DE46" s="35"/>
      <c r="DF46" s="35"/>
      <c r="DG46" s="35"/>
      <c r="DH46" s="35"/>
      <c r="DI46" s="35"/>
      <c r="DJ46" s="35"/>
      <c r="DK46" s="35"/>
      <c r="DL46" s="35"/>
      <c r="DM46" s="35"/>
      <c r="DN46" s="35"/>
      <c r="DO46" s="35"/>
      <c r="DP46" s="35"/>
      <c r="DQ46" s="35"/>
      <c r="DR46" s="35"/>
      <c r="DS46" s="35"/>
      <c r="DT46" s="35"/>
      <c r="DU46" s="35"/>
      <c r="DV46" s="35"/>
      <c r="DW46" s="78"/>
      <c r="DX46" s="82"/>
      <c r="DY46" s="215"/>
      <c r="DZ46" s="216"/>
      <c r="EA46" s="216"/>
      <c r="EB46" s="216"/>
      <c r="EC46" s="216"/>
      <c r="ED46" s="216"/>
      <c r="EE46" s="217"/>
      <c r="EF46" s="146"/>
      <c r="EG46" s="215"/>
      <c r="EH46" s="216"/>
      <c r="EI46" s="216"/>
      <c r="EJ46" s="216"/>
      <c r="EK46" s="216"/>
      <c r="EL46" s="216"/>
      <c r="EM46" s="216"/>
      <c r="EN46" s="217"/>
      <c r="EO46" s="79"/>
      <c r="EP46" s="218"/>
      <c r="EQ46" s="219"/>
      <c r="ER46" s="219"/>
      <c r="ES46" s="82"/>
      <c r="ET46" s="234"/>
      <c r="EU46" s="235"/>
      <c r="EV46" s="235"/>
      <c r="EW46" s="82"/>
      <c r="EX46" s="234"/>
      <c r="EY46" s="235"/>
      <c r="EZ46" s="235"/>
      <c r="FA46" s="235"/>
      <c r="FB46" s="235"/>
      <c r="FC46" s="235"/>
      <c r="FD46" s="235"/>
      <c r="FE46" s="222"/>
      <c r="FF46" s="234"/>
      <c r="FG46" s="235"/>
      <c r="FH46" s="235"/>
      <c r="FI46" s="235"/>
      <c r="FJ46" s="235"/>
      <c r="FK46" s="235"/>
      <c r="FL46" s="235"/>
      <c r="FM46" s="222"/>
    </row>
    <row r="47" spans="1:169">
      <c r="A47" s="223" t="str">
        <f>Validation!B47</f>
        <v>Pass</v>
      </c>
      <c r="B47" s="35"/>
      <c r="C47" s="35"/>
      <c r="D47" s="35"/>
      <c r="E47" s="122"/>
      <c r="F47" s="123"/>
      <c r="G47" s="121"/>
      <c r="H47" s="120"/>
      <c r="I47" s="121"/>
      <c r="J47" s="120"/>
      <c r="K47" s="225"/>
      <c r="L47" s="35"/>
      <c r="M47" s="226"/>
      <c r="N47" s="227"/>
      <c r="O47" s="227"/>
      <c r="P47" s="224"/>
      <c r="Q47" s="224"/>
      <c r="R47" s="78"/>
      <c r="S47" s="79"/>
      <c r="T47" s="224"/>
      <c r="U47" s="35"/>
      <c r="V47" s="35"/>
      <c r="W47" s="225"/>
      <c r="X47" s="228"/>
      <c r="Y47" s="79"/>
      <c r="Z47" s="229"/>
      <c r="AA47" s="35"/>
      <c r="AB47" s="35"/>
      <c r="AC47" s="35"/>
      <c r="AD47" s="230"/>
      <c r="AE47" s="231"/>
      <c r="AF47" s="35"/>
      <c r="AG47" s="35"/>
      <c r="AH47" s="78"/>
      <c r="AI47" s="78"/>
      <c r="AJ47" s="82"/>
      <c r="AK47" s="136"/>
      <c r="AL47" s="135"/>
      <c r="AM47" s="81"/>
      <c r="AN47" s="134"/>
      <c r="AO47" s="232"/>
      <c r="AP47" s="232"/>
      <c r="AQ47" s="80"/>
      <c r="AR47" s="81"/>
      <c r="AS47" s="81"/>
      <c r="AT47" s="245"/>
      <c r="AU47" s="179"/>
      <c r="AV47" s="233"/>
      <c r="AW47" s="81"/>
      <c r="AX47" s="185"/>
      <c r="AY47" s="134"/>
      <c r="AZ47" s="111"/>
      <c r="BA47" s="210"/>
      <c r="BB47" s="211"/>
      <c r="BC47" s="211"/>
      <c r="BD47" s="211"/>
      <c r="BE47" s="211"/>
      <c r="BF47" s="211"/>
      <c r="BG47" s="211"/>
      <c r="BH47" s="211"/>
      <c r="BI47" s="211"/>
      <c r="BJ47" s="211"/>
      <c r="BK47" s="211"/>
      <c r="BL47" s="211"/>
      <c r="BM47" s="211"/>
      <c r="BN47" s="83"/>
      <c r="BO47" s="79"/>
      <c r="BP47" s="210"/>
      <c r="BQ47" s="211"/>
      <c r="BR47" s="211"/>
      <c r="BS47" s="211"/>
      <c r="BT47" s="211"/>
      <c r="BU47" s="211"/>
      <c r="BV47" s="211"/>
      <c r="BW47" s="211"/>
      <c r="BX47" s="82"/>
      <c r="BY47" s="212"/>
      <c r="BZ47" s="212"/>
      <c r="CA47" s="212"/>
      <c r="CB47" s="212"/>
      <c r="CC47" s="212"/>
      <c r="CD47" s="212"/>
      <c r="CE47" s="212"/>
      <c r="CF47" s="212"/>
      <c r="CG47" s="82"/>
      <c r="CH47" s="213"/>
      <c r="CI47" s="212"/>
      <c r="CJ47" s="212"/>
      <c r="CK47" s="212"/>
      <c r="CL47" s="212"/>
      <c r="CM47" s="212"/>
      <c r="CN47" s="212"/>
      <c r="CO47" s="212"/>
      <c r="CP47" s="212"/>
      <c r="CQ47" s="212"/>
      <c r="CR47" s="212"/>
      <c r="CS47" s="212"/>
      <c r="CT47" s="212"/>
      <c r="CU47" s="212"/>
      <c r="CV47" s="212"/>
      <c r="CW47" s="212"/>
      <c r="CX47" s="212"/>
      <c r="CY47" s="212"/>
      <c r="CZ47" s="212"/>
      <c r="DA47" s="214"/>
      <c r="DB47" s="84"/>
      <c r="DC47" s="35"/>
      <c r="DD47" s="35"/>
      <c r="DE47" s="35"/>
      <c r="DF47" s="35"/>
      <c r="DG47" s="35"/>
      <c r="DH47" s="35"/>
      <c r="DI47" s="35"/>
      <c r="DJ47" s="35"/>
      <c r="DK47" s="35"/>
      <c r="DL47" s="35"/>
      <c r="DM47" s="35"/>
      <c r="DN47" s="35"/>
      <c r="DO47" s="35"/>
      <c r="DP47" s="35"/>
      <c r="DQ47" s="35"/>
      <c r="DR47" s="35"/>
      <c r="DS47" s="35"/>
      <c r="DT47" s="35"/>
      <c r="DU47" s="35"/>
      <c r="DV47" s="35"/>
      <c r="DW47" s="78"/>
      <c r="DX47" s="82"/>
      <c r="DY47" s="215"/>
      <c r="DZ47" s="216"/>
      <c r="EA47" s="216"/>
      <c r="EB47" s="216"/>
      <c r="EC47" s="216"/>
      <c r="ED47" s="216"/>
      <c r="EE47" s="217"/>
      <c r="EF47" s="146"/>
      <c r="EG47" s="215"/>
      <c r="EH47" s="216"/>
      <c r="EI47" s="216"/>
      <c r="EJ47" s="216"/>
      <c r="EK47" s="216"/>
      <c r="EL47" s="216"/>
      <c r="EM47" s="216"/>
      <c r="EN47" s="217"/>
      <c r="EO47" s="79"/>
      <c r="EP47" s="218"/>
      <c r="EQ47" s="219"/>
      <c r="ER47" s="219"/>
      <c r="ES47" s="82"/>
      <c r="ET47" s="234"/>
      <c r="EU47" s="235"/>
      <c r="EV47" s="235"/>
      <c r="EW47" s="82"/>
      <c r="EX47" s="234"/>
      <c r="EY47" s="235"/>
      <c r="EZ47" s="235"/>
      <c r="FA47" s="235"/>
      <c r="FB47" s="235"/>
      <c r="FC47" s="235"/>
      <c r="FD47" s="235"/>
      <c r="FE47" s="222"/>
      <c r="FF47" s="234"/>
      <c r="FG47" s="235"/>
      <c r="FH47" s="235"/>
      <c r="FI47" s="235"/>
      <c r="FJ47" s="235"/>
      <c r="FK47" s="235"/>
      <c r="FL47" s="235"/>
      <c r="FM47" s="222"/>
    </row>
    <row r="48" spans="1:169">
      <c r="A48" s="223" t="str">
        <f>Validation!B48</f>
        <v>Pass</v>
      </c>
      <c r="B48" s="35"/>
      <c r="C48" s="35"/>
      <c r="D48" s="35"/>
      <c r="E48" s="122"/>
      <c r="F48" s="123"/>
      <c r="G48" s="121"/>
      <c r="H48" s="120"/>
      <c r="I48" s="121"/>
      <c r="J48" s="120"/>
      <c r="K48" s="225"/>
      <c r="L48" s="35"/>
      <c r="M48" s="226"/>
      <c r="N48" s="227"/>
      <c r="O48" s="227"/>
      <c r="P48" s="224"/>
      <c r="Q48" s="224"/>
      <c r="R48" s="78"/>
      <c r="S48" s="79"/>
      <c r="T48" s="224"/>
      <c r="U48" s="35"/>
      <c r="V48" s="35"/>
      <c r="W48" s="225"/>
      <c r="X48" s="228"/>
      <c r="Y48" s="79"/>
      <c r="Z48" s="229"/>
      <c r="AA48" s="35"/>
      <c r="AB48" s="35"/>
      <c r="AC48" s="35"/>
      <c r="AD48" s="230"/>
      <c r="AE48" s="231"/>
      <c r="AF48" s="35"/>
      <c r="AG48" s="35"/>
      <c r="AH48" s="78"/>
      <c r="AI48" s="78"/>
      <c r="AJ48" s="82"/>
      <c r="AK48" s="136"/>
      <c r="AL48" s="135"/>
      <c r="AM48" s="81"/>
      <c r="AN48" s="134"/>
      <c r="AO48" s="232"/>
      <c r="AP48" s="232"/>
      <c r="AQ48" s="80"/>
      <c r="AR48" s="81"/>
      <c r="AS48" s="81"/>
      <c r="AT48" s="245"/>
      <c r="AU48" s="179"/>
      <c r="AV48" s="233"/>
      <c r="AW48" s="81"/>
      <c r="AX48" s="185"/>
      <c r="AY48" s="134"/>
      <c r="AZ48" s="111"/>
      <c r="BA48" s="210"/>
      <c r="BB48" s="211"/>
      <c r="BC48" s="211"/>
      <c r="BD48" s="211"/>
      <c r="BE48" s="211"/>
      <c r="BF48" s="211"/>
      <c r="BG48" s="211"/>
      <c r="BH48" s="211"/>
      <c r="BI48" s="211"/>
      <c r="BJ48" s="211"/>
      <c r="BK48" s="211"/>
      <c r="BL48" s="211"/>
      <c r="BM48" s="211"/>
      <c r="BN48" s="83"/>
      <c r="BO48" s="79"/>
      <c r="BP48" s="210"/>
      <c r="BQ48" s="211"/>
      <c r="BR48" s="211"/>
      <c r="BS48" s="211"/>
      <c r="BT48" s="211"/>
      <c r="BU48" s="211"/>
      <c r="BV48" s="211"/>
      <c r="BW48" s="211"/>
      <c r="BX48" s="82"/>
      <c r="BY48" s="212"/>
      <c r="BZ48" s="212"/>
      <c r="CA48" s="212"/>
      <c r="CB48" s="212"/>
      <c r="CC48" s="212"/>
      <c r="CD48" s="212"/>
      <c r="CE48" s="212"/>
      <c r="CF48" s="212"/>
      <c r="CG48" s="82"/>
      <c r="CH48" s="213"/>
      <c r="CI48" s="212"/>
      <c r="CJ48" s="212"/>
      <c r="CK48" s="212"/>
      <c r="CL48" s="212"/>
      <c r="CM48" s="212"/>
      <c r="CN48" s="212"/>
      <c r="CO48" s="212"/>
      <c r="CP48" s="212"/>
      <c r="CQ48" s="212"/>
      <c r="CR48" s="212"/>
      <c r="CS48" s="212"/>
      <c r="CT48" s="212"/>
      <c r="CU48" s="212"/>
      <c r="CV48" s="212"/>
      <c r="CW48" s="212"/>
      <c r="CX48" s="212"/>
      <c r="CY48" s="212"/>
      <c r="CZ48" s="212"/>
      <c r="DA48" s="214"/>
      <c r="DB48" s="84"/>
      <c r="DC48" s="35"/>
      <c r="DD48" s="35"/>
      <c r="DE48" s="35"/>
      <c r="DF48" s="35"/>
      <c r="DG48" s="35"/>
      <c r="DH48" s="35"/>
      <c r="DI48" s="35"/>
      <c r="DJ48" s="35"/>
      <c r="DK48" s="35"/>
      <c r="DL48" s="35"/>
      <c r="DM48" s="35"/>
      <c r="DN48" s="35"/>
      <c r="DO48" s="35"/>
      <c r="DP48" s="35"/>
      <c r="DQ48" s="35"/>
      <c r="DR48" s="35"/>
      <c r="DS48" s="35"/>
      <c r="DT48" s="35"/>
      <c r="DU48" s="35"/>
      <c r="DV48" s="35"/>
      <c r="DW48" s="78"/>
      <c r="DX48" s="82"/>
      <c r="DY48" s="215"/>
      <c r="DZ48" s="216"/>
      <c r="EA48" s="216"/>
      <c r="EB48" s="216"/>
      <c r="EC48" s="216"/>
      <c r="ED48" s="216"/>
      <c r="EE48" s="217"/>
      <c r="EF48" s="146"/>
      <c r="EG48" s="215"/>
      <c r="EH48" s="216"/>
      <c r="EI48" s="216"/>
      <c r="EJ48" s="216"/>
      <c r="EK48" s="216"/>
      <c r="EL48" s="216"/>
      <c r="EM48" s="216"/>
      <c r="EN48" s="217"/>
      <c r="EO48" s="79"/>
      <c r="EP48" s="218"/>
      <c r="EQ48" s="219"/>
      <c r="ER48" s="219"/>
      <c r="ES48" s="82"/>
      <c r="ET48" s="234"/>
      <c r="EU48" s="235"/>
      <c r="EV48" s="235"/>
      <c r="EW48" s="82"/>
      <c r="EX48" s="234"/>
      <c r="EY48" s="235"/>
      <c r="EZ48" s="235"/>
      <c r="FA48" s="235"/>
      <c r="FB48" s="235"/>
      <c r="FC48" s="235"/>
      <c r="FD48" s="235"/>
      <c r="FE48" s="222"/>
      <c r="FF48" s="234"/>
      <c r="FG48" s="235"/>
      <c r="FH48" s="235"/>
      <c r="FI48" s="235"/>
      <c r="FJ48" s="235"/>
      <c r="FK48" s="235"/>
      <c r="FL48" s="235"/>
      <c r="FM48" s="222"/>
    </row>
    <row r="49" spans="1:169">
      <c r="A49" s="223" t="str">
        <f>Validation!B49</f>
        <v>Pass</v>
      </c>
      <c r="B49" s="35"/>
      <c r="C49" s="35"/>
      <c r="D49" s="35"/>
      <c r="E49" s="122"/>
      <c r="F49" s="123"/>
      <c r="G49" s="121"/>
      <c r="H49" s="120"/>
      <c r="I49" s="121"/>
      <c r="J49" s="120"/>
      <c r="K49" s="225"/>
      <c r="L49" s="35"/>
      <c r="M49" s="226"/>
      <c r="N49" s="227"/>
      <c r="O49" s="227"/>
      <c r="P49" s="224"/>
      <c r="Q49" s="224"/>
      <c r="R49" s="78"/>
      <c r="S49" s="79"/>
      <c r="T49" s="224"/>
      <c r="U49" s="35"/>
      <c r="V49" s="35"/>
      <c r="W49" s="225"/>
      <c r="X49" s="228"/>
      <c r="Y49" s="79"/>
      <c r="Z49" s="229"/>
      <c r="AA49" s="35"/>
      <c r="AB49" s="35"/>
      <c r="AC49" s="35"/>
      <c r="AD49" s="230"/>
      <c r="AE49" s="231"/>
      <c r="AF49" s="35"/>
      <c r="AG49" s="35"/>
      <c r="AH49" s="78"/>
      <c r="AI49" s="78"/>
      <c r="AJ49" s="82"/>
      <c r="AK49" s="136"/>
      <c r="AL49" s="135"/>
      <c r="AM49" s="81"/>
      <c r="AN49" s="134"/>
      <c r="AO49" s="232"/>
      <c r="AP49" s="232"/>
      <c r="AQ49" s="80"/>
      <c r="AR49" s="81"/>
      <c r="AS49" s="81"/>
      <c r="AT49" s="245"/>
      <c r="AU49" s="179"/>
      <c r="AV49" s="233"/>
      <c r="AW49" s="81"/>
      <c r="AX49" s="185"/>
      <c r="AY49" s="134"/>
      <c r="AZ49" s="111"/>
      <c r="BA49" s="210"/>
      <c r="BB49" s="211"/>
      <c r="BC49" s="211"/>
      <c r="BD49" s="211"/>
      <c r="BE49" s="211"/>
      <c r="BF49" s="211"/>
      <c r="BG49" s="211"/>
      <c r="BH49" s="211"/>
      <c r="BI49" s="211"/>
      <c r="BJ49" s="211"/>
      <c r="BK49" s="211"/>
      <c r="BL49" s="211"/>
      <c r="BM49" s="211"/>
      <c r="BN49" s="83"/>
      <c r="BO49" s="79"/>
      <c r="BP49" s="210"/>
      <c r="BQ49" s="211"/>
      <c r="BR49" s="211"/>
      <c r="BS49" s="211"/>
      <c r="BT49" s="211"/>
      <c r="BU49" s="211"/>
      <c r="BV49" s="211"/>
      <c r="BW49" s="211"/>
      <c r="BX49" s="82"/>
      <c r="BY49" s="212"/>
      <c r="BZ49" s="212"/>
      <c r="CA49" s="212"/>
      <c r="CB49" s="212"/>
      <c r="CC49" s="212"/>
      <c r="CD49" s="212"/>
      <c r="CE49" s="212"/>
      <c r="CF49" s="212"/>
      <c r="CG49" s="82"/>
      <c r="CH49" s="213"/>
      <c r="CI49" s="212"/>
      <c r="CJ49" s="212"/>
      <c r="CK49" s="212"/>
      <c r="CL49" s="212"/>
      <c r="CM49" s="212"/>
      <c r="CN49" s="212"/>
      <c r="CO49" s="212"/>
      <c r="CP49" s="212"/>
      <c r="CQ49" s="212"/>
      <c r="CR49" s="212"/>
      <c r="CS49" s="212"/>
      <c r="CT49" s="212"/>
      <c r="CU49" s="212"/>
      <c r="CV49" s="212"/>
      <c r="CW49" s="212"/>
      <c r="CX49" s="212"/>
      <c r="CY49" s="212"/>
      <c r="CZ49" s="212"/>
      <c r="DA49" s="214"/>
      <c r="DB49" s="84"/>
      <c r="DC49" s="35"/>
      <c r="DD49" s="35"/>
      <c r="DE49" s="35"/>
      <c r="DF49" s="35"/>
      <c r="DG49" s="35"/>
      <c r="DH49" s="35"/>
      <c r="DI49" s="35"/>
      <c r="DJ49" s="35"/>
      <c r="DK49" s="35"/>
      <c r="DL49" s="35"/>
      <c r="DM49" s="35"/>
      <c r="DN49" s="35"/>
      <c r="DO49" s="35"/>
      <c r="DP49" s="35"/>
      <c r="DQ49" s="35"/>
      <c r="DR49" s="35"/>
      <c r="DS49" s="35"/>
      <c r="DT49" s="35"/>
      <c r="DU49" s="35"/>
      <c r="DV49" s="35"/>
      <c r="DW49" s="78"/>
      <c r="DX49" s="82"/>
      <c r="DY49" s="215"/>
      <c r="DZ49" s="216"/>
      <c r="EA49" s="216"/>
      <c r="EB49" s="216"/>
      <c r="EC49" s="216"/>
      <c r="ED49" s="216"/>
      <c r="EE49" s="217"/>
      <c r="EF49" s="146"/>
      <c r="EG49" s="215"/>
      <c r="EH49" s="216"/>
      <c r="EI49" s="216"/>
      <c r="EJ49" s="216"/>
      <c r="EK49" s="216"/>
      <c r="EL49" s="216"/>
      <c r="EM49" s="216"/>
      <c r="EN49" s="217"/>
      <c r="EO49" s="79"/>
      <c r="EP49" s="218"/>
      <c r="EQ49" s="219"/>
      <c r="ER49" s="219"/>
      <c r="ES49" s="82"/>
      <c r="ET49" s="234"/>
      <c r="EU49" s="235"/>
      <c r="EV49" s="235"/>
      <c r="EW49" s="82"/>
      <c r="EX49" s="234"/>
      <c r="EY49" s="235"/>
      <c r="EZ49" s="235"/>
      <c r="FA49" s="235"/>
      <c r="FB49" s="235"/>
      <c r="FC49" s="235"/>
      <c r="FD49" s="235"/>
      <c r="FE49" s="222"/>
      <c r="FF49" s="234"/>
      <c r="FG49" s="235"/>
      <c r="FH49" s="235"/>
      <c r="FI49" s="235"/>
      <c r="FJ49" s="235"/>
      <c r="FK49" s="235"/>
      <c r="FL49" s="235"/>
      <c r="FM49" s="222"/>
    </row>
    <row r="50" spans="1:169">
      <c r="A50" s="223" t="str">
        <f>Validation!B50</f>
        <v>Pass</v>
      </c>
      <c r="B50" s="35"/>
      <c r="C50" s="35"/>
      <c r="D50" s="35"/>
      <c r="E50" s="122"/>
      <c r="F50" s="123"/>
      <c r="G50" s="121"/>
      <c r="H50" s="120"/>
      <c r="I50" s="121"/>
      <c r="J50" s="120"/>
      <c r="K50" s="225"/>
      <c r="L50" s="35"/>
      <c r="M50" s="226"/>
      <c r="N50" s="227"/>
      <c r="O50" s="227"/>
      <c r="P50" s="224"/>
      <c r="Q50" s="224"/>
      <c r="R50" s="78"/>
      <c r="S50" s="79"/>
      <c r="T50" s="224"/>
      <c r="U50" s="35"/>
      <c r="V50" s="35"/>
      <c r="W50" s="225"/>
      <c r="X50" s="228"/>
      <c r="Y50" s="79"/>
      <c r="Z50" s="229"/>
      <c r="AA50" s="35"/>
      <c r="AB50" s="35"/>
      <c r="AC50" s="35"/>
      <c r="AD50" s="230"/>
      <c r="AE50" s="231"/>
      <c r="AF50" s="35"/>
      <c r="AG50" s="35"/>
      <c r="AH50" s="78"/>
      <c r="AI50" s="78"/>
      <c r="AJ50" s="82"/>
      <c r="AK50" s="136"/>
      <c r="AL50" s="135"/>
      <c r="AM50" s="81"/>
      <c r="AN50" s="134"/>
      <c r="AO50" s="232"/>
      <c r="AP50" s="232"/>
      <c r="AQ50" s="80"/>
      <c r="AR50" s="81"/>
      <c r="AS50" s="81"/>
      <c r="AT50" s="245"/>
      <c r="AU50" s="179"/>
      <c r="AV50" s="233"/>
      <c r="AW50" s="81"/>
      <c r="AX50" s="185"/>
      <c r="AY50" s="134"/>
      <c r="AZ50" s="111"/>
      <c r="BA50" s="210"/>
      <c r="BB50" s="211"/>
      <c r="BC50" s="211"/>
      <c r="BD50" s="211"/>
      <c r="BE50" s="211"/>
      <c r="BF50" s="211"/>
      <c r="BG50" s="211"/>
      <c r="BH50" s="211"/>
      <c r="BI50" s="211"/>
      <c r="BJ50" s="211"/>
      <c r="BK50" s="211"/>
      <c r="BL50" s="211"/>
      <c r="BM50" s="211"/>
      <c r="BN50" s="83"/>
      <c r="BO50" s="79"/>
      <c r="BP50" s="210"/>
      <c r="BQ50" s="211"/>
      <c r="BR50" s="211"/>
      <c r="BS50" s="211"/>
      <c r="BT50" s="211"/>
      <c r="BU50" s="211"/>
      <c r="BV50" s="211"/>
      <c r="BW50" s="211"/>
      <c r="BX50" s="82"/>
      <c r="BY50" s="212"/>
      <c r="BZ50" s="212"/>
      <c r="CA50" s="212"/>
      <c r="CB50" s="212"/>
      <c r="CC50" s="212"/>
      <c r="CD50" s="212"/>
      <c r="CE50" s="212"/>
      <c r="CF50" s="212"/>
      <c r="CG50" s="82"/>
      <c r="CH50" s="213"/>
      <c r="CI50" s="212"/>
      <c r="CJ50" s="212"/>
      <c r="CK50" s="212"/>
      <c r="CL50" s="212"/>
      <c r="CM50" s="212"/>
      <c r="CN50" s="212"/>
      <c r="CO50" s="212"/>
      <c r="CP50" s="212"/>
      <c r="CQ50" s="212"/>
      <c r="CR50" s="212"/>
      <c r="CS50" s="212"/>
      <c r="CT50" s="212"/>
      <c r="CU50" s="212"/>
      <c r="CV50" s="212"/>
      <c r="CW50" s="212"/>
      <c r="CX50" s="212"/>
      <c r="CY50" s="212"/>
      <c r="CZ50" s="212"/>
      <c r="DA50" s="214"/>
      <c r="DB50" s="84"/>
      <c r="DC50" s="35"/>
      <c r="DD50" s="35"/>
      <c r="DE50" s="35"/>
      <c r="DF50" s="35"/>
      <c r="DG50" s="35"/>
      <c r="DH50" s="35"/>
      <c r="DI50" s="35"/>
      <c r="DJ50" s="35"/>
      <c r="DK50" s="35"/>
      <c r="DL50" s="35"/>
      <c r="DM50" s="35"/>
      <c r="DN50" s="35"/>
      <c r="DO50" s="35"/>
      <c r="DP50" s="35"/>
      <c r="DQ50" s="35"/>
      <c r="DR50" s="35"/>
      <c r="DS50" s="35"/>
      <c r="DT50" s="35"/>
      <c r="DU50" s="35"/>
      <c r="DV50" s="35"/>
      <c r="DW50" s="78"/>
      <c r="DX50" s="82"/>
      <c r="DY50" s="215"/>
      <c r="DZ50" s="216"/>
      <c r="EA50" s="216"/>
      <c r="EB50" s="216"/>
      <c r="EC50" s="216"/>
      <c r="ED50" s="216"/>
      <c r="EE50" s="217"/>
      <c r="EF50" s="146"/>
      <c r="EG50" s="215"/>
      <c r="EH50" s="216"/>
      <c r="EI50" s="216"/>
      <c r="EJ50" s="216"/>
      <c r="EK50" s="216"/>
      <c r="EL50" s="216"/>
      <c r="EM50" s="216"/>
      <c r="EN50" s="217"/>
      <c r="EO50" s="79"/>
      <c r="EP50" s="218"/>
      <c r="EQ50" s="219"/>
      <c r="ER50" s="219"/>
      <c r="ES50" s="82"/>
      <c r="ET50" s="234"/>
      <c r="EU50" s="235"/>
      <c r="EV50" s="235"/>
      <c r="EW50" s="82"/>
      <c r="EX50" s="234"/>
      <c r="EY50" s="235"/>
      <c r="EZ50" s="235"/>
      <c r="FA50" s="235"/>
      <c r="FB50" s="235"/>
      <c r="FC50" s="235"/>
      <c r="FD50" s="235"/>
      <c r="FE50" s="222"/>
      <c r="FF50" s="234"/>
      <c r="FG50" s="235"/>
      <c r="FH50" s="235"/>
      <c r="FI50" s="235"/>
      <c r="FJ50" s="235"/>
      <c r="FK50" s="235"/>
      <c r="FL50" s="235"/>
      <c r="FM50" s="222"/>
    </row>
    <row r="51" spans="1:169">
      <c r="A51" s="223" t="str">
        <f>Validation!B51</f>
        <v>Pass</v>
      </c>
      <c r="B51" s="35"/>
      <c r="C51" s="35"/>
      <c r="D51" s="35"/>
      <c r="E51" s="122"/>
      <c r="F51" s="123"/>
      <c r="G51" s="121"/>
      <c r="H51" s="120"/>
      <c r="I51" s="121"/>
      <c r="J51" s="120"/>
      <c r="K51" s="225"/>
      <c r="L51" s="35"/>
      <c r="M51" s="226"/>
      <c r="N51" s="227"/>
      <c r="O51" s="227"/>
      <c r="P51" s="224"/>
      <c r="Q51" s="224"/>
      <c r="R51" s="78"/>
      <c r="S51" s="79"/>
      <c r="T51" s="224"/>
      <c r="U51" s="35"/>
      <c r="V51" s="35"/>
      <c r="W51" s="225"/>
      <c r="X51" s="228"/>
      <c r="Y51" s="79"/>
      <c r="Z51" s="229"/>
      <c r="AA51" s="35"/>
      <c r="AB51" s="35"/>
      <c r="AC51" s="35"/>
      <c r="AD51" s="230"/>
      <c r="AE51" s="231"/>
      <c r="AF51" s="35"/>
      <c r="AG51" s="35"/>
      <c r="AH51" s="78"/>
      <c r="AI51" s="78"/>
      <c r="AJ51" s="82"/>
      <c r="AK51" s="136"/>
      <c r="AL51" s="135"/>
      <c r="AM51" s="81"/>
      <c r="AN51" s="134"/>
      <c r="AO51" s="232"/>
      <c r="AP51" s="232"/>
      <c r="AQ51" s="80"/>
      <c r="AR51" s="81"/>
      <c r="AS51" s="81"/>
      <c r="AT51" s="245"/>
      <c r="AU51" s="179"/>
      <c r="AV51" s="233"/>
      <c r="AW51" s="81"/>
      <c r="AX51" s="185"/>
      <c r="AY51" s="134"/>
      <c r="AZ51" s="111"/>
      <c r="BA51" s="210"/>
      <c r="BB51" s="211"/>
      <c r="BC51" s="211"/>
      <c r="BD51" s="211"/>
      <c r="BE51" s="211"/>
      <c r="BF51" s="211"/>
      <c r="BG51" s="211"/>
      <c r="BH51" s="211"/>
      <c r="BI51" s="211"/>
      <c r="BJ51" s="211"/>
      <c r="BK51" s="211"/>
      <c r="BL51" s="211"/>
      <c r="BM51" s="211"/>
      <c r="BN51" s="83"/>
      <c r="BO51" s="79"/>
      <c r="BP51" s="210"/>
      <c r="BQ51" s="211"/>
      <c r="BR51" s="211"/>
      <c r="BS51" s="211"/>
      <c r="BT51" s="211"/>
      <c r="BU51" s="211"/>
      <c r="BV51" s="211"/>
      <c r="BW51" s="211"/>
      <c r="BX51" s="82"/>
      <c r="BY51" s="212"/>
      <c r="BZ51" s="212"/>
      <c r="CA51" s="212"/>
      <c r="CB51" s="212"/>
      <c r="CC51" s="212"/>
      <c r="CD51" s="212"/>
      <c r="CE51" s="212"/>
      <c r="CF51" s="212"/>
      <c r="CG51" s="82"/>
      <c r="CH51" s="213"/>
      <c r="CI51" s="212"/>
      <c r="CJ51" s="212"/>
      <c r="CK51" s="212"/>
      <c r="CL51" s="212"/>
      <c r="CM51" s="212"/>
      <c r="CN51" s="212"/>
      <c r="CO51" s="212"/>
      <c r="CP51" s="212"/>
      <c r="CQ51" s="212"/>
      <c r="CR51" s="212"/>
      <c r="CS51" s="212"/>
      <c r="CT51" s="212"/>
      <c r="CU51" s="212"/>
      <c r="CV51" s="212"/>
      <c r="CW51" s="212"/>
      <c r="CX51" s="212"/>
      <c r="CY51" s="212"/>
      <c r="CZ51" s="212"/>
      <c r="DA51" s="214"/>
      <c r="DB51" s="84"/>
      <c r="DC51" s="35"/>
      <c r="DD51" s="35"/>
      <c r="DE51" s="35"/>
      <c r="DF51" s="35"/>
      <c r="DG51" s="35"/>
      <c r="DH51" s="35"/>
      <c r="DI51" s="35"/>
      <c r="DJ51" s="35"/>
      <c r="DK51" s="35"/>
      <c r="DL51" s="35"/>
      <c r="DM51" s="35"/>
      <c r="DN51" s="35"/>
      <c r="DO51" s="35"/>
      <c r="DP51" s="35"/>
      <c r="DQ51" s="35"/>
      <c r="DR51" s="35"/>
      <c r="DS51" s="35"/>
      <c r="DT51" s="35"/>
      <c r="DU51" s="35"/>
      <c r="DV51" s="35"/>
      <c r="DW51" s="78"/>
      <c r="DX51" s="82"/>
      <c r="DY51" s="215"/>
      <c r="DZ51" s="216"/>
      <c r="EA51" s="216"/>
      <c r="EB51" s="216"/>
      <c r="EC51" s="216"/>
      <c r="ED51" s="216"/>
      <c r="EE51" s="217"/>
      <c r="EF51" s="146"/>
      <c r="EG51" s="215"/>
      <c r="EH51" s="216"/>
      <c r="EI51" s="216"/>
      <c r="EJ51" s="216"/>
      <c r="EK51" s="216"/>
      <c r="EL51" s="216"/>
      <c r="EM51" s="216"/>
      <c r="EN51" s="217"/>
      <c r="EO51" s="79"/>
      <c r="EP51" s="218"/>
      <c r="EQ51" s="219"/>
      <c r="ER51" s="219"/>
      <c r="ES51" s="82"/>
      <c r="ET51" s="234"/>
      <c r="EU51" s="235"/>
      <c r="EV51" s="235"/>
      <c r="EW51" s="82"/>
      <c r="EX51" s="234"/>
      <c r="EY51" s="235"/>
      <c r="EZ51" s="235"/>
      <c r="FA51" s="235"/>
      <c r="FB51" s="235"/>
      <c r="FC51" s="235"/>
      <c r="FD51" s="235"/>
      <c r="FE51" s="222"/>
      <c r="FF51" s="234"/>
      <c r="FG51" s="235"/>
      <c r="FH51" s="235"/>
      <c r="FI51" s="235"/>
      <c r="FJ51" s="235"/>
      <c r="FK51" s="235"/>
      <c r="FL51" s="235"/>
      <c r="FM51" s="222"/>
    </row>
    <row r="52" spans="1:169">
      <c r="A52" s="223" t="str">
        <f>Validation!B52</f>
        <v>Pass</v>
      </c>
      <c r="B52" s="35"/>
      <c r="C52" s="35"/>
      <c r="D52" s="35"/>
      <c r="E52" s="122"/>
      <c r="F52" s="123"/>
      <c r="G52" s="121"/>
      <c r="H52" s="120"/>
      <c r="I52" s="121"/>
      <c r="J52" s="120"/>
      <c r="K52" s="225"/>
      <c r="L52" s="35"/>
      <c r="M52" s="226"/>
      <c r="N52" s="227"/>
      <c r="O52" s="227"/>
      <c r="P52" s="224"/>
      <c r="Q52" s="224"/>
      <c r="R52" s="78"/>
      <c r="S52" s="79"/>
      <c r="T52" s="224"/>
      <c r="U52" s="35"/>
      <c r="V52" s="35"/>
      <c r="W52" s="225"/>
      <c r="X52" s="228"/>
      <c r="Y52" s="79"/>
      <c r="Z52" s="229"/>
      <c r="AA52" s="35"/>
      <c r="AB52" s="35"/>
      <c r="AC52" s="35"/>
      <c r="AD52" s="230"/>
      <c r="AE52" s="231"/>
      <c r="AF52" s="35"/>
      <c r="AG52" s="35"/>
      <c r="AH52" s="78"/>
      <c r="AI52" s="78"/>
      <c r="AJ52" s="82"/>
      <c r="AK52" s="136"/>
      <c r="AL52" s="135"/>
      <c r="AM52" s="81"/>
      <c r="AN52" s="134"/>
      <c r="AO52" s="232"/>
      <c r="AP52" s="232"/>
      <c r="AQ52" s="80"/>
      <c r="AR52" s="81"/>
      <c r="AS52" s="81"/>
      <c r="AT52" s="245"/>
      <c r="AU52" s="179"/>
      <c r="AV52" s="233"/>
      <c r="AW52" s="81"/>
      <c r="AX52" s="185"/>
      <c r="AY52" s="134"/>
      <c r="AZ52" s="111"/>
      <c r="BA52" s="210"/>
      <c r="BB52" s="211"/>
      <c r="BC52" s="211"/>
      <c r="BD52" s="211"/>
      <c r="BE52" s="211"/>
      <c r="BF52" s="211"/>
      <c r="BG52" s="211"/>
      <c r="BH52" s="211"/>
      <c r="BI52" s="211"/>
      <c r="BJ52" s="211"/>
      <c r="BK52" s="211"/>
      <c r="BL52" s="211"/>
      <c r="BM52" s="211"/>
      <c r="BN52" s="83"/>
      <c r="BO52" s="79"/>
      <c r="BP52" s="210"/>
      <c r="BQ52" s="211"/>
      <c r="BR52" s="211"/>
      <c r="BS52" s="211"/>
      <c r="BT52" s="211"/>
      <c r="BU52" s="211"/>
      <c r="BV52" s="211"/>
      <c r="BW52" s="211"/>
      <c r="BX52" s="82"/>
      <c r="BY52" s="212"/>
      <c r="BZ52" s="212"/>
      <c r="CA52" s="212"/>
      <c r="CB52" s="212"/>
      <c r="CC52" s="212"/>
      <c r="CD52" s="212"/>
      <c r="CE52" s="212"/>
      <c r="CF52" s="212"/>
      <c r="CG52" s="82"/>
      <c r="CH52" s="213"/>
      <c r="CI52" s="212"/>
      <c r="CJ52" s="212"/>
      <c r="CK52" s="212"/>
      <c r="CL52" s="212"/>
      <c r="CM52" s="212"/>
      <c r="CN52" s="212"/>
      <c r="CO52" s="212"/>
      <c r="CP52" s="212"/>
      <c r="CQ52" s="212"/>
      <c r="CR52" s="212"/>
      <c r="CS52" s="212"/>
      <c r="CT52" s="212"/>
      <c r="CU52" s="212"/>
      <c r="CV52" s="212"/>
      <c r="CW52" s="212"/>
      <c r="CX52" s="212"/>
      <c r="CY52" s="212"/>
      <c r="CZ52" s="212"/>
      <c r="DA52" s="214"/>
      <c r="DB52" s="84"/>
      <c r="DC52" s="35"/>
      <c r="DD52" s="35"/>
      <c r="DE52" s="35"/>
      <c r="DF52" s="35"/>
      <c r="DG52" s="35"/>
      <c r="DH52" s="35"/>
      <c r="DI52" s="35"/>
      <c r="DJ52" s="35"/>
      <c r="DK52" s="35"/>
      <c r="DL52" s="35"/>
      <c r="DM52" s="35"/>
      <c r="DN52" s="35"/>
      <c r="DO52" s="35"/>
      <c r="DP52" s="35"/>
      <c r="DQ52" s="35"/>
      <c r="DR52" s="35"/>
      <c r="DS52" s="35"/>
      <c r="DT52" s="35"/>
      <c r="DU52" s="35"/>
      <c r="DV52" s="35"/>
      <c r="DW52" s="78"/>
      <c r="DX52" s="82"/>
      <c r="DY52" s="215"/>
      <c r="DZ52" s="216"/>
      <c r="EA52" s="216"/>
      <c r="EB52" s="216"/>
      <c r="EC52" s="216"/>
      <c r="ED52" s="216"/>
      <c r="EE52" s="217"/>
      <c r="EF52" s="146"/>
      <c r="EG52" s="215"/>
      <c r="EH52" s="216"/>
      <c r="EI52" s="216"/>
      <c r="EJ52" s="216"/>
      <c r="EK52" s="216"/>
      <c r="EL52" s="216"/>
      <c r="EM52" s="216"/>
      <c r="EN52" s="217"/>
      <c r="EO52" s="79"/>
      <c r="EP52" s="218"/>
      <c r="EQ52" s="219"/>
      <c r="ER52" s="219"/>
      <c r="ES52" s="82"/>
      <c r="ET52" s="234"/>
      <c r="EU52" s="235"/>
      <c r="EV52" s="235"/>
      <c r="EW52" s="82"/>
      <c r="EX52" s="234"/>
      <c r="EY52" s="235"/>
      <c r="EZ52" s="235"/>
      <c r="FA52" s="235"/>
      <c r="FB52" s="235"/>
      <c r="FC52" s="235"/>
      <c r="FD52" s="235"/>
      <c r="FE52" s="222"/>
      <c r="FF52" s="234"/>
      <c r="FG52" s="235"/>
      <c r="FH52" s="235"/>
      <c r="FI52" s="235"/>
      <c r="FJ52" s="235"/>
      <c r="FK52" s="235"/>
      <c r="FL52" s="235"/>
      <c r="FM52" s="222"/>
    </row>
    <row r="53" spans="1:169">
      <c r="A53" s="223" t="str">
        <f>Validation!B53</f>
        <v>Pass</v>
      </c>
      <c r="B53" s="35"/>
      <c r="C53" s="35"/>
      <c r="D53" s="35"/>
      <c r="E53" s="122"/>
      <c r="F53" s="123"/>
      <c r="G53" s="121"/>
      <c r="H53" s="120"/>
      <c r="I53" s="121"/>
      <c r="J53" s="120"/>
      <c r="K53" s="225"/>
      <c r="L53" s="35"/>
      <c r="M53" s="226"/>
      <c r="N53" s="227"/>
      <c r="O53" s="227"/>
      <c r="P53" s="224"/>
      <c r="Q53" s="224"/>
      <c r="R53" s="78"/>
      <c r="S53" s="79"/>
      <c r="T53" s="224"/>
      <c r="U53" s="35"/>
      <c r="V53" s="35"/>
      <c r="W53" s="225"/>
      <c r="X53" s="228"/>
      <c r="Y53" s="79"/>
      <c r="Z53" s="229"/>
      <c r="AA53" s="35"/>
      <c r="AB53" s="35"/>
      <c r="AC53" s="35"/>
      <c r="AD53" s="230"/>
      <c r="AE53" s="231"/>
      <c r="AF53" s="35"/>
      <c r="AG53" s="35"/>
      <c r="AH53" s="78"/>
      <c r="AI53" s="78"/>
      <c r="AJ53" s="82"/>
      <c r="AK53" s="136"/>
      <c r="AL53" s="135"/>
      <c r="AM53" s="81"/>
      <c r="AN53" s="134"/>
      <c r="AO53" s="232"/>
      <c r="AP53" s="232"/>
      <c r="AQ53" s="80"/>
      <c r="AR53" s="81"/>
      <c r="AS53" s="81"/>
      <c r="AT53" s="245"/>
      <c r="AU53" s="179"/>
      <c r="AV53" s="233"/>
      <c r="AW53" s="81"/>
      <c r="AX53" s="185"/>
      <c r="AY53" s="134"/>
      <c r="AZ53" s="111"/>
      <c r="BA53" s="210"/>
      <c r="BB53" s="211"/>
      <c r="BC53" s="211"/>
      <c r="BD53" s="211"/>
      <c r="BE53" s="211"/>
      <c r="BF53" s="211"/>
      <c r="BG53" s="211"/>
      <c r="BH53" s="211"/>
      <c r="BI53" s="211"/>
      <c r="BJ53" s="211"/>
      <c r="BK53" s="211"/>
      <c r="BL53" s="211"/>
      <c r="BM53" s="211"/>
      <c r="BN53" s="83"/>
      <c r="BO53" s="79"/>
      <c r="BP53" s="210"/>
      <c r="BQ53" s="211"/>
      <c r="BR53" s="211"/>
      <c r="BS53" s="211"/>
      <c r="BT53" s="211"/>
      <c r="BU53" s="211"/>
      <c r="BV53" s="211"/>
      <c r="BW53" s="211"/>
      <c r="BX53" s="82"/>
      <c r="BY53" s="212"/>
      <c r="BZ53" s="212"/>
      <c r="CA53" s="212"/>
      <c r="CB53" s="212"/>
      <c r="CC53" s="212"/>
      <c r="CD53" s="212"/>
      <c r="CE53" s="212"/>
      <c r="CF53" s="212"/>
      <c r="CG53" s="82"/>
      <c r="CH53" s="213"/>
      <c r="CI53" s="212"/>
      <c r="CJ53" s="212"/>
      <c r="CK53" s="212"/>
      <c r="CL53" s="212"/>
      <c r="CM53" s="212"/>
      <c r="CN53" s="212"/>
      <c r="CO53" s="212"/>
      <c r="CP53" s="212"/>
      <c r="CQ53" s="212"/>
      <c r="CR53" s="212"/>
      <c r="CS53" s="212"/>
      <c r="CT53" s="212"/>
      <c r="CU53" s="212"/>
      <c r="CV53" s="212"/>
      <c r="CW53" s="212"/>
      <c r="CX53" s="212"/>
      <c r="CY53" s="212"/>
      <c r="CZ53" s="212"/>
      <c r="DA53" s="214"/>
      <c r="DB53" s="84"/>
      <c r="DC53" s="35"/>
      <c r="DD53" s="35"/>
      <c r="DE53" s="35"/>
      <c r="DF53" s="35"/>
      <c r="DG53" s="35"/>
      <c r="DH53" s="35"/>
      <c r="DI53" s="35"/>
      <c r="DJ53" s="35"/>
      <c r="DK53" s="35"/>
      <c r="DL53" s="35"/>
      <c r="DM53" s="35"/>
      <c r="DN53" s="35"/>
      <c r="DO53" s="35"/>
      <c r="DP53" s="35"/>
      <c r="DQ53" s="35"/>
      <c r="DR53" s="35"/>
      <c r="DS53" s="35"/>
      <c r="DT53" s="35"/>
      <c r="DU53" s="35"/>
      <c r="DV53" s="35"/>
      <c r="DW53" s="78"/>
      <c r="DX53" s="82"/>
      <c r="DY53" s="215"/>
      <c r="DZ53" s="216"/>
      <c r="EA53" s="216"/>
      <c r="EB53" s="216"/>
      <c r="EC53" s="216"/>
      <c r="ED53" s="216"/>
      <c r="EE53" s="217"/>
      <c r="EF53" s="146"/>
      <c r="EG53" s="215"/>
      <c r="EH53" s="216"/>
      <c r="EI53" s="216"/>
      <c r="EJ53" s="216"/>
      <c r="EK53" s="216"/>
      <c r="EL53" s="216"/>
      <c r="EM53" s="216"/>
      <c r="EN53" s="217"/>
      <c r="EO53" s="79"/>
      <c r="EP53" s="218"/>
      <c r="EQ53" s="219"/>
      <c r="ER53" s="219"/>
      <c r="ES53" s="82"/>
      <c r="ET53" s="234"/>
      <c r="EU53" s="235"/>
      <c r="EV53" s="235"/>
      <c r="EW53" s="82"/>
      <c r="EX53" s="234"/>
      <c r="EY53" s="235"/>
      <c r="EZ53" s="235"/>
      <c r="FA53" s="235"/>
      <c r="FB53" s="235"/>
      <c r="FC53" s="235"/>
      <c r="FD53" s="235"/>
      <c r="FE53" s="222"/>
      <c r="FF53" s="234"/>
      <c r="FG53" s="235"/>
      <c r="FH53" s="235"/>
      <c r="FI53" s="235"/>
      <c r="FJ53" s="235"/>
      <c r="FK53" s="235"/>
      <c r="FL53" s="235"/>
      <c r="FM53" s="222"/>
    </row>
    <row r="54" spans="1:169">
      <c r="A54" s="223" t="str">
        <f>Validation!B54</f>
        <v>Pass</v>
      </c>
      <c r="B54" s="35"/>
      <c r="C54" s="35"/>
      <c r="D54" s="35"/>
      <c r="E54" s="122"/>
      <c r="F54" s="123"/>
      <c r="G54" s="121"/>
      <c r="H54" s="120"/>
      <c r="I54" s="121"/>
      <c r="J54" s="120"/>
      <c r="K54" s="225"/>
      <c r="L54" s="35"/>
      <c r="M54" s="226"/>
      <c r="N54" s="227"/>
      <c r="O54" s="227"/>
      <c r="P54" s="224"/>
      <c r="Q54" s="224"/>
      <c r="R54" s="78"/>
      <c r="S54" s="79"/>
      <c r="T54" s="224"/>
      <c r="U54" s="35"/>
      <c r="V54" s="35"/>
      <c r="W54" s="225"/>
      <c r="X54" s="228"/>
      <c r="Y54" s="79"/>
      <c r="Z54" s="229"/>
      <c r="AA54" s="35"/>
      <c r="AB54" s="35"/>
      <c r="AC54" s="35"/>
      <c r="AD54" s="230"/>
      <c r="AE54" s="231"/>
      <c r="AF54" s="35"/>
      <c r="AG54" s="35"/>
      <c r="AH54" s="78"/>
      <c r="AI54" s="78"/>
      <c r="AJ54" s="82"/>
      <c r="AK54" s="136"/>
      <c r="AL54" s="135"/>
      <c r="AM54" s="81"/>
      <c r="AN54" s="134"/>
      <c r="AO54" s="232"/>
      <c r="AP54" s="232"/>
      <c r="AQ54" s="80"/>
      <c r="AR54" s="81"/>
      <c r="AS54" s="81"/>
      <c r="AT54" s="245"/>
      <c r="AU54" s="179"/>
      <c r="AV54" s="233"/>
      <c r="AW54" s="81"/>
      <c r="AX54" s="185"/>
      <c r="AY54" s="134"/>
      <c r="AZ54" s="111"/>
      <c r="BA54" s="210"/>
      <c r="BB54" s="211"/>
      <c r="BC54" s="211"/>
      <c r="BD54" s="211"/>
      <c r="BE54" s="211"/>
      <c r="BF54" s="211"/>
      <c r="BG54" s="211"/>
      <c r="BH54" s="211"/>
      <c r="BI54" s="211"/>
      <c r="BJ54" s="211"/>
      <c r="BK54" s="211"/>
      <c r="BL54" s="211"/>
      <c r="BM54" s="211"/>
      <c r="BN54" s="83"/>
      <c r="BO54" s="79"/>
      <c r="BP54" s="210"/>
      <c r="BQ54" s="211"/>
      <c r="BR54" s="211"/>
      <c r="BS54" s="211"/>
      <c r="BT54" s="211"/>
      <c r="BU54" s="211"/>
      <c r="BV54" s="211"/>
      <c r="BW54" s="211"/>
      <c r="BX54" s="82"/>
      <c r="BY54" s="212"/>
      <c r="BZ54" s="212"/>
      <c r="CA54" s="212"/>
      <c r="CB54" s="212"/>
      <c r="CC54" s="212"/>
      <c r="CD54" s="212"/>
      <c r="CE54" s="212"/>
      <c r="CF54" s="212"/>
      <c r="CG54" s="82"/>
      <c r="CH54" s="213"/>
      <c r="CI54" s="212"/>
      <c r="CJ54" s="212"/>
      <c r="CK54" s="212"/>
      <c r="CL54" s="212"/>
      <c r="CM54" s="212"/>
      <c r="CN54" s="212"/>
      <c r="CO54" s="212"/>
      <c r="CP54" s="212"/>
      <c r="CQ54" s="212"/>
      <c r="CR54" s="212"/>
      <c r="CS54" s="212"/>
      <c r="CT54" s="212"/>
      <c r="CU54" s="212"/>
      <c r="CV54" s="212"/>
      <c r="CW54" s="212"/>
      <c r="CX54" s="212"/>
      <c r="CY54" s="212"/>
      <c r="CZ54" s="212"/>
      <c r="DA54" s="214"/>
      <c r="DB54" s="84"/>
      <c r="DC54" s="35"/>
      <c r="DD54" s="35"/>
      <c r="DE54" s="35"/>
      <c r="DF54" s="35"/>
      <c r="DG54" s="35"/>
      <c r="DH54" s="35"/>
      <c r="DI54" s="35"/>
      <c r="DJ54" s="35"/>
      <c r="DK54" s="35"/>
      <c r="DL54" s="35"/>
      <c r="DM54" s="35"/>
      <c r="DN54" s="35"/>
      <c r="DO54" s="35"/>
      <c r="DP54" s="35"/>
      <c r="DQ54" s="35"/>
      <c r="DR54" s="35"/>
      <c r="DS54" s="35"/>
      <c r="DT54" s="35"/>
      <c r="DU54" s="35"/>
      <c r="DV54" s="35"/>
      <c r="DW54" s="78"/>
      <c r="DX54" s="82"/>
      <c r="DY54" s="215"/>
      <c r="DZ54" s="216"/>
      <c r="EA54" s="216"/>
      <c r="EB54" s="216"/>
      <c r="EC54" s="216"/>
      <c r="ED54" s="216"/>
      <c r="EE54" s="217"/>
      <c r="EF54" s="146"/>
      <c r="EG54" s="215"/>
      <c r="EH54" s="216"/>
      <c r="EI54" s="216"/>
      <c r="EJ54" s="216"/>
      <c r="EK54" s="216"/>
      <c r="EL54" s="216"/>
      <c r="EM54" s="216"/>
      <c r="EN54" s="217"/>
      <c r="EO54" s="79"/>
      <c r="EP54" s="218"/>
      <c r="EQ54" s="219"/>
      <c r="ER54" s="219"/>
      <c r="ES54" s="82"/>
      <c r="ET54" s="234"/>
      <c r="EU54" s="235"/>
      <c r="EV54" s="235"/>
      <c r="EW54" s="82"/>
      <c r="EX54" s="234"/>
      <c r="EY54" s="235"/>
      <c r="EZ54" s="235"/>
      <c r="FA54" s="235"/>
      <c r="FB54" s="235"/>
      <c r="FC54" s="235"/>
      <c r="FD54" s="235"/>
      <c r="FE54" s="222"/>
      <c r="FF54" s="234"/>
      <c r="FG54" s="235"/>
      <c r="FH54" s="235"/>
      <c r="FI54" s="235"/>
      <c r="FJ54" s="235"/>
      <c r="FK54" s="235"/>
      <c r="FL54" s="235"/>
      <c r="FM54" s="222"/>
    </row>
    <row r="55" spans="1:169">
      <c r="A55" s="223" t="str">
        <f>Validation!B55</f>
        <v>Pass</v>
      </c>
      <c r="B55" s="35"/>
      <c r="C55" s="35"/>
      <c r="D55" s="35"/>
      <c r="E55" s="122"/>
      <c r="F55" s="123"/>
      <c r="G55" s="121"/>
      <c r="H55" s="120"/>
      <c r="I55" s="121"/>
      <c r="J55" s="120"/>
      <c r="K55" s="225"/>
      <c r="L55" s="35"/>
      <c r="M55" s="226"/>
      <c r="N55" s="227"/>
      <c r="O55" s="227"/>
      <c r="P55" s="224"/>
      <c r="Q55" s="224"/>
      <c r="R55" s="78"/>
      <c r="S55" s="79"/>
      <c r="T55" s="224"/>
      <c r="U55" s="35"/>
      <c r="V55" s="35"/>
      <c r="W55" s="225"/>
      <c r="X55" s="228"/>
      <c r="Y55" s="79"/>
      <c r="Z55" s="229"/>
      <c r="AA55" s="35"/>
      <c r="AB55" s="35"/>
      <c r="AC55" s="35"/>
      <c r="AD55" s="230"/>
      <c r="AE55" s="231"/>
      <c r="AF55" s="35"/>
      <c r="AG55" s="35"/>
      <c r="AH55" s="78"/>
      <c r="AI55" s="78"/>
      <c r="AJ55" s="82"/>
      <c r="AK55" s="136"/>
      <c r="AL55" s="135"/>
      <c r="AM55" s="81"/>
      <c r="AN55" s="134"/>
      <c r="AO55" s="232"/>
      <c r="AP55" s="232"/>
      <c r="AQ55" s="80"/>
      <c r="AR55" s="81"/>
      <c r="AS55" s="81"/>
      <c r="AT55" s="245"/>
      <c r="AU55" s="179"/>
      <c r="AV55" s="233"/>
      <c r="AW55" s="81"/>
      <c r="AX55" s="185"/>
      <c r="AY55" s="134"/>
      <c r="AZ55" s="111"/>
      <c r="BA55" s="210"/>
      <c r="BB55" s="211"/>
      <c r="BC55" s="211"/>
      <c r="BD55" s="211"/>
      <c r="BE55" s="211"/>
      <c r="BF55" s="211"/>
      <c r="BG55" s="211"/>
      <c r="BH55" s="211"/>
      <c r="BI55" s="211"/>
      <c r="BJ55" s="211"/>
      <c r="BK55" s="211"/>
      <c r="BL55" s="211"/>
      <c r="BM55" s="211"/>
      <c r="BN55" s="83"/>
      <c r="BO55" s="79"/>
      <c r="BP55" s="210"/>
      <c r="BQ55" s="211"/>
      <c r="BR55" s="211"/>
      <c r="BS55" s="211"/>
      <c r="BT55" s="211"/>
      <c r="BU55" s="211"/>
      <c r="BV55" s="211"/>
      <c r="BW55" s="211"/>
      <c r="BX55" s="82"/>
      <c r="BY55" s="212"/>
      <c r="BZ55" s="212"/>
      <c r="CA55" s="212"/>
      <c r="CB55" s="212"/>
      <c r="CC55" s="212"/>
      <c r="CD55" s="212"/>
      <c r="CE55" s="212"/>
      <c r="CF55" s="212"/>
      <c r="CG55" s="82"/>
      <c r="CH55" s="213"/>
      <c r="CI55" s="212"/>
      <c r="CJ55" s="212"/>
      <c r="CK55" s="212"/>
      <c r="CL55" s="212"/>
      <c r="CM55" s="212"/>
      <c r="CN55" s="212"/>
      <c r="CO55" s="212"/>
      <c r="CP55" s="212"/>
      <c r="CQ55" s="212"/>
      <c r="CR55" s="212"/>
      <c r="CS55" s="212"/>
      <c r="CT55" s="212"/>
      <c r="CU55" s="212"/>
      <c r="CV55" s="212"/>
      <c r="CW55" s="212"/>
      <c r="CX55" s="212"/>
      <c r="CY55" s="212"/>
      <c r="CZ55" s="212"/>
      <c r="DA55" s="214"/>
      <c r="DB55" s="84"/>
      <c r="DC55" s="35"/>
      <c r="DD55" s="35"/>
      <c r="DE55" s="35"/>
      <c r="DF55" s="35"/>
      <c r="DG55" s="35"/>
      <c r="DH55" s="35"/>
      <c r="DI55" s="35"/>
      <c r="DJ55" s="35"/>
      <c r="DK55" s="35"/>
      <c r="DL55" s="35"/>
      <c r="DM55" s="35"/>
      <c r="DN55" s="35"/>
      <c r="DO55" s="35"/>
      <c r="DP55" s="35"/>
      <c r="DQ55" s="35"/>
      <c r="DR55" s="35"/>
      <c r="DS55" s="35"/>
      <c r="DT55" s="35"/>
      <c r="DU55" s="35"/>
      <c r="DV55" s="35"/>
      <c r="DW55" s="78"/>
      <c r="DX55" s="82"/>
      <c r="DY55" s="215"/>
      <c r="DZ55" s="216"/>
      <c r="EA55" s="216"/>
      <c r="EB55" s="216"/>
      <c r="EC55" s="216"/>
      <c r="ED55" s="216"/>
      <c r="EE55" s="217"/>
      <c r="EF55" s="146"/>
      <c r="EG55" s="215"/>
      <c r="EH55" s="216"/>
      <c r="EI55" s="216"/>
      <c r="EJ55" s="216"/>
      <c r="EK55" s="216"/>
      <c r="EL55" s="216"/>
      <c r="EM55" s="216"/>
      <c r="EN55" s="217"/>
      <c r="EO55" s="79"/>
      <c r="EP55" s="218"/>
      <c r="EQ55" s="219"/>
      <c r="ER55" s="219"/>
      <c r="ES55" s="82"/>
      <c r="ET55" s="234"/>
      <c r="EU55" s="235"/>
      <c r="EV55" s="235"/>
      <c r="EW55" s="82"/>
      <c r="EX55" s="234"/>
      <c r="EY55" s="235"/>
      <c r="EZ55" s="235"/>
      <c r="FA55" s="235"/>
      <c r="FB55" s="235"/>
      <c r="FC55" s="235"/>
      <c r="FD55" s="235"/>
      <c r="FE55" s="222"/>
      <c r="FF55" s="234"/>
      <c r="FG55" s="235"/>
      <c r="FH55" s="235"/>
      <c r="FI55" s="235"/>
      <c r="FJ55" s="235"/>
      <c r="FK55" s="235"/>
      <c r="FL55" s="235"/>
      <c r="FM55" s="222"/>
    </row>
    <row r="56" spans="1:169">
      <c r="A56" s="223" t="str">
        <f>Validation!B56</f>
        <v>Pass</v>
      </c>
      <c r="B56" s="35"/>
      <c r="C56" s="35"/>
      <c r="D56" s="35"/>
      <c r="E56" s="122"/>
      <c r="F56" s="123"/>
      <c r="G56" s="121"/>
      <c r="H56" s="120"/>
      <c r="I56" s="121"/>
      <c r="J56" s="120"/>
      <c r="K56" s="225"/>
      <c r="L56" s="35"/>
      <c r="M56" s="226"/>
      <c r="N56" s="227"/>
      <c r="O56" s="227"/>
      <c r="P56" s="224"/>
      <c r="Q56" s="224"/>
      <c r="R56" s="78"/>
      <c r="S56" s="79"/>
      <c r="T56" s="224"/>
      <c r="U56" s="35"/>
      <c r="V56" s="35"/>
      <c r="W56" s="225"/>
      <c r="X56" s="228"/>
      <c r="Y56" s="79"/>
      <c r="Z56" s="229"/>
      <c r="AA56" s="35"/>
      <c r="AB56" s="35"/>
      <c r="AC56" s="35"/>
      <c r="AD56" s="230"/>
      <c r="AE56" s="231"/>
      <c r="AF56" s="35"/>
      <c r="AG56" s="35"/>
      <c r="AH56" s="78"/>
      <c r="AI56" s="78"/>
      <c r="AJ56" s="82"/>
      <c r="AK56" s="136"/>
      <c r="AL56" s="135"/>
      <c r="AM56" s="81"/>
      <c r="AN56" s="134"/>
      <c r="AO56" s="232"/>
      <c r="AP56" s="232"/>
      <c r="AQ56" s="80"/>
      <c r="AR56" s="81"/>
      <c r="AS56" s="81"/>
      <c r="AT56" s="245"/>
      <c r="AU56" s="179"/>
      <c r="AV56" s="233"/>
      <c r="AW56" s="81"/>
      <c r="AX56" s="185"/>
      <c r="AY56" s="134"/>
      <c r="AZ56" s="111"/>
      <c r="BA56" s="210"/>
      <c r="BB56" s="211"/>
      <c r="BC56" s="211"/>
      <c r="BD56" s="211"/>
      <c r="BE56" s="211"/>
      <c r="BF56" s="211"/>
      <c r="BG56" s="211"/>
      <c r="BH56" s="211"/>
      <c r="BI56" s="211"/>
      <c r="BJ56" s="211"/>
      <c r="BK56" s="211"/>
      <c r="BL56" s="211"/>
      <c r="BM56" s="211"/>
      <c r="BN56" s="83"/>
      <c r="BO56" s="79"/>
      <c r="BP56" s="210"/>
      <c r="BQ56" s="211"/>
      <c r="BR56" s="211"/>
      <c r="BS56" s="211"/>
      <c r="BT56" s="211"/>
      <c r="BU56" s="211"/>
      <c r="BV56" s="211"/>
      <c r="BW56" s="211"/>
      <c r="BX56" s="82"/>
      <c r="BY56" s="212"/>
      <c r="BZ56" s="212"/>
      <c r="CA56" s="212"/>
      <c r="CB56" s="212"/>
      <c r="CC56" s="212"/>
      <c r="CD56" s="212"/>
      <c r="CE56" s="212"/>
      <c r="CF56" s="212"/>
      <c r="CG56" s="82"/>
      <c r="CH56" s="213"/>
      <c r="CI56" s="212"/>
      <c r="CJ56" s="212"/>
      <c r="CK56" s="212"/>
      <c r="CL56" s="212"/>
      <c r="CM56" s="212"/>
      <c r="CN56" s="212"/>
      <c r="CO56" s="212"/>
      <c r="CP56" s="212"/>
      <c r="CQ56" s="212"/>
      <c r="CR56" s="212"/>
      <c r="CS56" s="212"/>
      <c r="CT56" s="212"/>
      <c r="CU56" s="212"/>
      <c r="CV56" s="212"/>
      <c r="CW56" s="212"/>
      <c r="CX56" s="212"/>
      <c r="CY56" s="212"/>
      <c r="CZ56" s="212"/>
      <c r="DA56" s="214"/>
      <c r="DB56" s="84"/>
      <c r="DC56" s="35"/>
      <c r="DD56" s="35"/>
      <c r="DE56" s="35"/>
      <c r="DF56" s="35"/>
      <c r="DG56" s="35"/>
      <c r="DH56" s="35"/>
      <c r="DI56" s="35"/>
      <c r="DJ56" s="35"/>
      <c r="DK56" s="35"/>
      <c r="DL56" s="35"/>
      <c r="DM56" s="35"/>
      <c r="DN56" s="35"/>
      <c r="DO56" s="35"/>
      <c r="DP56" s="35"/>
      <c r="DQ56" s="35"/>
      <c r="DR56" s="35"/>
      <c r="DS56" s="35"/>
      <c r="DT56" s="35"/>
      <c r="DU56" s="35"/>
      <c r="DV56" s="35"/>
      <c r="DW56" s="78"/>
      <c r="DX56" s="82"/>
      <c r="DY56" s="215"/>
      <c r="DZ56" s="216"/>
      <c r="EA56" s="216"/>
      <c r="EB56" s="216"/>
      <c r="EC56" s="216"/>
      <c r="ED56" s="216"/>
      <c r="EE56" s="217"/>
      <c r="EF56" s="146"/>
      <c r="EG56" s="215"/>
      <c r="EH56" s="216"/>
      <c r="EI56" s="216"/>
      <c r="EJ56" s="216"/>
      <c r="EK56" s="216"/>
      <c r="EL56" s="216"/>
      <c r="EM56" s="216"/>
      <c r="EN56" s="217"/>
      <c r="EO56" s="79"/>
      <c r="EP56" s="218"/>
      <c r="EQ56" s="219"/>
      <c r="ER56" s="219"/>
      <c r="ES56" s="82"/>
      <c r="ET56" s="234"/>
      <c r="EU56" s="235"/>
      <c r="EV56" s="235"/>
      <c r="EW56" s="82"/>
      <c r="EX56" s="234"/>
      <c r="EY56" s="235"/>
      <c r="EZ56" s="235"/>
      <c r="FA56" s="235"/>
      <c r="FB56" s="235"/>
      <c r="FC56" s="235"/>
      <c r="FD56" s="235"/>
      <c r="FE56" s="222"/>
      <c r="FF56" s="234"/>
      <c r="FG56" s="235"/>
      <c r="FH56" s="235"/>
      <c r="FI56" s="235"/>
      <c r="FJ56" s="235"/>
      <c r="FK56" s="235"/>
      <c r="FL56" s="235"/>
      <c r="FM56" s="222"/>
    </row>
    <row r="57" spans="1:169">
      <c r="A57" s="223" t="str">
        <f>Validation!B57</f>
        <v>Pass</v>
      </c>
      <c r="B57" s="35"/>
      <c r="C57" s="35"/>
      <c r="D57" s="35"/>
      <c r="E57" s="122"/>
      <c r="F57" s="123"/>
      <c r="G57" s="121"/>
      <c r="H57" s="120"/>
      <c r="I57" s="121"/>
      <c r="J57" s="120"/>
      <c r="K57" s="225"/>
      <c r="L57" s="35"/>
      <c r="M57" s="226"/>
      <c r="N57" s="227"/>
      <c r="O57" s="227"/>
      <c r="P57" s="224"/>
      <c r="Q57" s="224"/>
      <c r="R57" s="78"/>
      <c r="S57" s="79"/>
      <c r="T57" s="224"/>
      <c r="U57" s="35"/>
      <c r="V57" s="35"/>
      <c r="W57" s="225"/>
      <c r="X57" s="228"/>
      <c r="Y57" s="79"/>
      <c r="Z57" s="229"/>
      <c r="AA57" s="35"/>
      <c r="AB57" s="35"/>
      <c r="AC57" s="35"/>
      <c r="AD57" s="230"/>
      <c r="AE57" s="231"/>
      <c r="AF57" s="35"/>
      <c r="AG57" s="35"/>
      <c r="AH57" s="78"/>
      <c r="AI57" s="78"/>
      <c r="AJ57" s="82"/>
      <c r="AK57" s="136"/>
      <c r="AL57" s="135"/>
      <c r="AM57" s="81"/>
      <c r="AN57" s="134"/>
      <c r="AO57" s="232"/>
      <c r="AP57" s="232"/>
      <c r="AQ57" s="80"/>
      <c r="AR57" s="81"/>
      <c r="AS57" s="81"/>
      <c r="AT57" s="245"/>
      <c r="AU57" s="179"/>
      <c r="AV57" s="233"/>
      <c r="AW57" s="81"/>
      <c r="AX57" s="185"/>
      <c r="AY57" s="134"/>
      <c r="AZ57" s="111"/>
      <c r="BA57" s="210"/>
      <c r="BB57" s="211"/>
      <c r="BC57" s="211"/>
      <c r="BD57" s="211"/>
      <c r="BE57" s="211"/>
      <c r="BF57" s="211"/>
      <c r="BG57" s="211"/>
      <c r="BH57" s="211"/>
      <c r="BI57" s="211"/>
      <c r="BJ57" s="211"/>
      <c r="BK57" s="211"/>
      <c r="BL57" s="211"/>
      <c r="BM57" s="211"/>
      <c r="BN57" s="83"/>
      <c r="BO57" s="79"/>
      <c r="BP57" s="210"/>
      <c r="BQ57" s="211"/>
      <c r="BR57" s="211"/>
      <c r="BS57" s="211"/>
      <c r="BT57" s="211"/>
      <c r="BU57" s="211"/>
      <c r="BV57" s="211"/>
      <c r="BW57" s="211"/>
      <c r="BX57" s="82"/>
      <c r="BY57" s="212"/>
      <c r="BZ57" s="212"/>
      <c r="CA57" s="212"/>
      <c r="CB57" s="212"/>
      <c r="CC57" s="212"/>
      <c r="CD57" s="212"/>
      <c r="CE57" s="212"/>
      <c r="CF57" s="212"/>
      <c r="CG57" s="82"/>
      <c r="CH57" s="213"/>
      <c r="CI57" s="212"/>
      <c r="CJ57" s="212"/>
      <c r="CK57" s="212"/>
      <c r="CL57" s="212"/>
      <c r="CM57" s="212"/>
      <c r="CN57" s="212"/>
      <c r="CO57" s="212"/>
      <c r="CP57" s="212"/>
      <c r="CQ57" s="212"/>
      <c r="CR57" s="212"/>
      <c r="CS57" s="212"/>
      <c r="CT57" s="212"/>
      <c r="CU57" s="212"/>
      <c r="CV57" s="212"/>
      <c r="CW57" s="212"/>
      <c r="CX57" s="212"/>
      <c r="CY57" s="212"/>
      <c r="CZ57" s="212"/>
      <c r="DA57" s="214"/>
      <c r="DB57" s="84"/>
      <c r="DC57" s="35"/>
      <c r="DD57" s="35"/>
      <c r="DE57" s="35"/>
      <c r="DF57" s="35"/>
      <c r="DG57" s="35"/>
      <c r="DH57" s="35"/>
      <c r="DI57" s="35"/>
      <c r="DJ57" s="35"/>
      <c r="DK57" s="35"/>
      <c r="DL57" s="35"/>
      <c r="DM57" s="35"/>
      <c r="DN57" s="35"/>
      <c r="DO57" s="35"/>
      <c r="DP57" s="35"/>
      <c r="DQ57" s="35"/>
      <c r="DR57" s="35"/>
      <c r="DS57" s="35"/>
      <c r="DT57" s="35"/>
      <c r="DU57" s="35"/>
      <c r="DV57" s="35"/>
      <c r="DW57" s="78"/>
      <c r="DX57" s="82"/>
      <c r="DY57" s="215"/>
      <c r="DZ57" s="216"/>
      <c r="EA57" s="216"/>
      <c r="EB57" s="216"/>
      <c r="EC57" s="216"/>
      <c r="ED57" s="216"/>
      <c r="EE57" s="217"/>
      <c r="EF57" s="146"/>
      <c r="EG57" s="215"/>
      <c r="EH57" s="216"/>
      <c r="EI57" s="216"/>
      <c r="EJ57" s="216"/>
      <c r="EK57" s="216"/>
      <c r="EL57" s="216"/>
      <c r="EM57" s="216"/>
      <c r="EN57" s="217"/>
      <c r="EO57" s="79"/>
      <c r="EP57" s="218"/>
      <c r="EQ57" s="219"/>
      <c r="ER57" s="219"/>
      <c r="ES57" s="82"/>
      <c r="ET57" s="234"/>
      <c r="EU57" s="235"/>
      <c r="EV57" s="235"/>
      <c r="EW57" s="82"/>
      <c r="EX57" s="234"/>
      <c r="EY57" s="235"/>
      <c r="EZ57" s="235"/>
      <c r="FA57" s="235"/>
      <c r="FB57" s="235"/>
      <c r="FC57" s="235"/>
      <c r="FD57" s="235"/>
      <c r="FE57" s="222"/>
      <c r="FF57" s="234"/>
      <c r="FG57" s="235"/>
      <c r="FH57" s="235"/>
      <c r="FI57" s="235"/>
      <c r="FJ57" s="235"/>
      <c r="FK57" s="235"/>
      <c r="FL57" s="235"/>
      <c r="FM57" s="222"/>
    </row>
    <row r="58" spans="1:169">
      <c r="A58" s="223" t="str">
        <f>Validation!B58</f>
        <v>Pass</v>
      </c>
      <c r="B58" s="35"/>
      <c r="C58" s="35"/>
      <c r="D58" s="35"/>
      <c r="E58" s="122"/>
      <c r="F58" s="123"/>
      <c r="G58" s="121"/>
      <c r="H58" s="120"/>
      <c r="I58" s="121"/>
      <c r="J58" s="120"/>
      <c r="K58" s="225"/>
      <c r="L58" s="35"/>
      <c r="M58" s="226"/>
      <c r="N58" s="227"/>
      <c r="O58" s="227"/>
      <c r="P58" s="224"/>
      <c r="Q58" s="224"/>
      <c r="R58" s="78"/>
      <c r="S58" s="79"/>
      <c r="T58" s="224"/>
      <c r="U58" s="35"/>
      <c r="V58" s="35"/>
      <c r="W58" s="225"/>
      <c r="X58" s="228"/>
      <c r="Y58" s="79"/>
      <c r="Z58" s="229"/>
      <c r="AA58" s="35"/>
      <c r="AB58" s="35"/>
      <c r="AC58" s="35"/>
      <c r="AD58" s="230"/>
      <c r="AE58" s="231"/>
      <c r="AF58" s="35"/>
      <c r="AG58" s="35"/>
      <c r="AH58" s="78"/>
      <c r="AI58" s="78"/>
      <c r="AJ58" s="82"/>
      <c r="AK58" s="136"/>
      <c r="AL58" s="135"/>
      <c r="AM58" s="81"/>
      <c r="AN58" s="134"/>
      <c r="AO58" s="232"/>
      <c r="AP58" s="232"/>
      <c r="AQ58" s="80"/>
      <c r="AR58" s="81"/>
      <c r="AS58" s="81"/>
      <c r="AT58" s="245"/>
      <c r="AU58" s="179"/>
      <c r="AV58" s="233"/>
      <c r="AW58" s="81"/>
      <c r="AX58" s="185"/>
      <c r="AY58" s="134"/>
      <c r="AZ58" s="111"/>
      <c r="BA58" s="210"/>
      <c r="BB58" s="211"/>
      <c r="BC58" s="211"/>
      <c r="BD58" s="211"/>
      <c r="BE58" s="211"/>
      <c r="BF58" s="211"/>
      <c r="BG58" s="211"/>
      <c r="BH58" s="211"/>
      <c r="BI58" s="211"/>
      <c r="BJ58" s="211"/>
      <c r="BK58" s="211"/>
      <c r="BL58" s="211"/>
      <c r="BM58" s="211"/>
      <c r="BN58" s="83"/>
      <c r="BO58" s="79"/>
      <c r="BP58" s="210"/>
      <c r="BQ58" s="211"/>
      <c r="BR58" s="211"/>
      <c r="BS58" s="211"/>
      <c r="BT58" s="211"/>
      <c r="BU58" s="211"/>
      <c r="BV58" s="211"/>
      <c r="BW58" s="211"/>
      <c r="BX58" s="82"/>
      <c r="BY58" s="212"/>
      <c r="BZ58" s="212"/>
      <c r="CA58" s="212"/>
      <c r="CB58" s="212"/>
      <c r="CC58" s="212"/>
      <c r="CD58" s="212"/>
      <c r="CE58" s="212"/>
      <c r="CF58" s="212"/>
      <c r="CG58" s="82"/>
      <c r="CH58" s="213"/>
      <c r="CI58" s="212"/>
      <c r="CJ58" s="212"/>
      <c r="CK58" s="212"/>
      <c r="CL58" s="212"/>
      <c r="CM58" s="212"/>
      <c r="CN58" s="212"/>
      <c r="CO58" s="212"/>
      <c r="CP58" s="212"/>
      <c r="CQ58" s="212"/>
      <c r="CR58" s="212"/>
      <c r="CS58" s="212"/>
      <c r="CT58" s="212"/>
      <c r="CU58" s="212"/>
      <c r="CV58" s="212"/>
      <c r="CW58" s="212"/>
      <c r="CX58" s="212"/>
      <c r="CY58" s="212"/>
      <c r="CZ58" s="212"/>
      <c r="DA58" s="214"/>
      <c r="DB58" s="84"/>
      <c r="DC58" s="35"/>
      <c r="DD58" s="35"/>
      <c r="DE58" s="35"/>
      <c r="DF58" s="35"/>
      <c r="DG58" s="35"/>
      <c r="DH58" s="35"/>
      <c r="DI58" s="35"/>
      <c r="DJ58" s="35"/>
      <c r="DK58" s="35"/>
      <c r="DL58" s="35"/>
      <c r="DM58" s="35"/>
      <c r="DN58" s="35"/>
      <c r="DO58" s="35"/>
      <c r="DP58" s="35"/>
      <c r="DQ58" s="35"/>
      <c r="DR58" s="35"/>
      <c r="DS58" s="35"/>
      <c r="DT58" s="35"/>
      <c r="DU58" s="35"/>
      <c r="DV58" s="35"/>
      <c r="DW58" s="78"/>
      <c r="DX58" s="82"/>
      <c r="DY58" s="215"/>
      <c r="DZ58" s="216"/>
      <c r="EA58" s="216"/>
      <c r="EB58" s="216"/>
      <c r="EC58" s="216"/>
      <c r="ED58" s="216"/>
      <c r="EE58" s="217"/>
      <c r="EF58" s="146"/>
      <c r="EG58" s="215"/>
      <c r="EH58" s="216"/>
      <c r="EI58" s="216"/>
      <c r="EJ58" s="216"/>
      <c r="EK58" s="216"/>
      <c r="EL58" s="216"/>
      <c r="EM58" s="216"/>
      <c r="EN58" s="217"/>
      <c r="EO58" s="79"/>
      <c r="EP58" s="218"/>
      <c r="EQ58" s="219"/>
      <c r="ER58" s="219"/>
      <c r="ES58" s="82"/>
      <c r="ET58" s="234"/>
      <c r="EU58" s="235"/>
      <c r="EV58" s="235"/>
      <c r="EW58" s="82"/>
      <c r="EX58" s="234"/>
      <c r="EY58" s="235"/>
      <c r="EZ58" s="235"/>
      <c r="FA58" s="235"/>
      <c r="FB58" s="235"/>
      <c r="FC58" s="235"/>
      <c r="FD58" s="235"/>
      <c r="FE58" s="222"/>
      <c r="FF58" s="234"/>
      <c r="FG58" s="235"/>
      <c r="FH58" s="235"/>
      <c r="FI58" s="235"/>
      <c r="FJ58" s="235"/>
      <c r="FK58" s="235"/>
      <c r="FL58" s="235"/>
      <c r="FM58" s="222"/>
    </row>
    <row r="59" spans="1:169">
      <c r="A59" s="223" t="str">
        <f>Validation!B59</f>
        <v>Pass</v>
      </c>
      <c r="B59" s="35"/>
      <c r="C59" s="35"/>
      <c r="D59" s="35"/>
      <c r="E59" s="122"/>
      <c r="F59" s="123"/>
      <c r="G59" s="121"/>
      <c r="H59" s="120"/>
      <c r="I59" s="121"/>
      <c r="J59" s="120"/>
      <c r="K59" s="225"/>
      <c r="L59" s="35"/>
      <c r="M59" s="226"/>
      <c r="N59" s="227"/>
      <c r="O59" s="227"/>
      <c r="P59" s="224"/>
      <c r="Q59" s="224"/>
      <c r="R59" s="78"/>
      <c r="S59" s="79"/>
      <c r="T59" s="224"/>
      <c r="U59" s="35"/>
      <c r="V59" s="35"/>
      <c r="W59" s="225"/>
      <c r="X59" s="228"/>
      <c r="Y59" s="79"/>
      <c r="Z59" s="229"/>
      <c r="AA59" s="35"/>
      <c r="AB59" s="35"/>
      <c r="AC59" s="35"/>
      <c r="AD59" s="230"/>
      <c r="AE59" s="231"/>
      <c r="AF59" s="35"/>
      <c r="AG59" s="35"/>
      <c r="AH59" s="78"/>
      <c r="AI59" s="78"/>
      <c r="AJ59" s="82"/>
      <c r="AK59" s="136"/>
      <c r="AL59" s="135"/>
      <c r="AM59" s="81"/>
      <c r="AN59" s="134"/>
      <c r="AO59" s="232"/>
      <c r="AP59" s="232"/>
      <c r="AQ59" s="80"/>
      <c r="AR59" s="81"/>
      <c r="AS59" s="81"/>
      <c r="AT59" s="245"/>
      <c r="AU59" s="179"/>
      <c r="AV59" s="233"/>
      <c r="AW59" s="81"/>
      <c r="AX59" s="185"/>
      <c r="AY59" s="134"/>
      <c r="AZ59" s="111"/>
      <c r="BA59" s="210"/>
      <c r="BB59" s="211"/>
      <c r="BC59" s="211"/>
      <c r="BD59" s="211"/>
      <c r="BE59" s="211"/>
      <c r="BF59" s="211"/>
      <c r="BG59" s="211"/>
      <c r="BH59" s="211"/>
      <c r="BI59" s="211"/>
      <c r="BJ59" s="211"/>
      <c r="BK59" s="211"/>
      <c r="BL59" s="211"/>
      <c r="BM59" s="211"/>
      <c r="BN59" s="83"/>
      <c r="BO59" s="79"/>
      <c r="BP59" s="210"/>
      <c r="BQ59" s="211"/>
      <c r="BR59" s="211"/>
      <c r="BS59" s="211"/>
      <c r="BT59" s="211"/>
      <c r="BU59" s="211"/>
      <c r="BV59" s="211"/>
      <c r="BW59" s="211"/>
      <c r="BX59" s="82"/>
      <c r="BY59" s="212"/>
      <c r="BZ59" s="212"/>
      <c r="CA59" s="212"/>
      <c r="CB59" s="212"/>
      <c r="CC59" s="212"/>
      <c r="CD59" s="212"/>
      <c r="CE59" s="212"/>
      <c r="CF59" s="212"/>
      <c r="CG59" s="82"/>
      <c r="CH59" s="213"/>
      <c r="CI59" s="212"/>
      <c r="CJ59" s="212"/>
      <c r="CK59" s="212"/>
      <c r="CL59" s="212"/>
      <c r="CM59" s="212"/>
      <c r="CN59" s="212"/>
      <c r="CO59" s="212"/>
      <c r="CP59" s="212"/>
      <c r="CQ59" s="212"/>
      <c r="CR59" s="212"/>
      <c r="CS59" s="212"/>
      <c r="CT59" s="212"/>
      <c r="CU59" s="212"/>
      <c r="CV59" s="212"/>
      <c r="CW59" s="212"/>
      <c r="CX59" s="212"/>
      <c r="CY59" s="212"/>
      <c r="CZ59" s="212"/>
      <c r="DA59" s="214"/>
      <c r="DB59" s="84"/>
      <c r="DC59" s="35"/>
      <c r="DD59" s="35"/>
      <c r="DE59" s="35"/>
      <c r="DF59" s="35"/>
      <c r="DG59" s="35"/>
      <c r="DH59" s="35"/>
      <c r="DI59" s="35"/>
      <c r="DJ59" s="35"/>
      <c r="DK59" s="35"/>
      <c r="DL59" s="35"/>
      <c r="DM59" s="35"/>
      <c r="DN59" s="35"/>
      <c r="DO59" s="35"/>
      <c r="DP59" s="35"/>
      <c r="DQ59" s="35"/>
      <c r="DR59" s="35"/>
      <c r="DS59" s="35"/>
      <c r="DT59" s="35"/>
      <c r="DU59" s="35"/>
      <c r="DV59" s="35"/>
      <c r="DW59" s="78"/>
      <c r="DX59" s="82"/>
      <c r="DY59" s="215"/>
      <c r="DZ59" s="216"/>
      <c r="EA59" s="216"/>
      <c r="EB59" s="216"/>
      <c r="EC59" s="216"/>
      <c r="ED59" s="216"/>
      <c r="EE59" s="217"/>
      <c r="EF59" s="146"/>
      <c r="EG59" s="215"/>
      <c r="EH59" s="216"/>
      <c r="EI59" s="216"/>
      <c r="EJ59" s="216"/>
      <c r="EK59" s="216"/>
      <c r="EL59" s="216"/>
      <c r="EM59" s="216"/>
      <c r="EN59" s="217"/>
      <c r="EO59" s="79"/>
      <c r="EP59" s="218"/>
      <c r="EQ59" s="219"/>
      <c r="ER59" s="219"/>
      <c r="ES59" s="82"/>
      <c r="ET59" s="234"/>
      <c r="EU59" s="235"/>
      <c r="EV59" s="235"/>
      <c r="EW59" s="82"/>
      <c r="EX59" s="234"/>
      <c r="EY59" s="235"/>
      <c r="EZ59" s="235"/>
      <c r="FA59" s="235"/>
      <c r="FB59" s="235"/>
      <c r="FC59" s="235"/>
      <c r="FD59" s="235"/>
      <c r="FE59" s="222"/>
      <c r="FF59" s="234"/>
      <c r="FG59" s="235"/>
      <c r="FH59" s="235"/>
      <c r="FI59" s="235"/>
      <c r="FJ59" s="235"/>
      <c r="FK59" s="235"/>
      <c r="FL59" s="235"/>
      <c r="FM59" s="222"/>
    </row>
    <row r="60" spans="1:169">
      <c r="A60" s="223" t="str">
        <f>Validation!B60</f>
        <v>Pass</v>
      </c>
      <c r="B60" s="35"/>
      <c r="C60" s="35"/>
      <c r="D60" s="35"/>
      <c r="E60" s="122"/>
      <c r="F60" s="123"/>
      <c r="G60" s="121"/>
      <c r="H60" s="120"/>
      <c r="I60" s="121"/>
      <c r="J60" s="120"/>
      <c r="K60" s="225"/>
      <c r="L60" s="35"/>
      <c r="M60" s="226"/>
      <c r="N60" s="227"/>
      <c r="O60" s="227"/>
      <c r="P60" s="224"/>
      <c r="Q60" s="224"/>
      <c r="R60" s="78"/>
      <c r="S60" s="79"/>
      <c r="T60" s="224"/>
      <c r="U60" s="35"/>
      <c r="V60" s="35"/>
      <c r="W60" s="225"/>
      <c r="X60" s="228"/>
      <c r="Y60" s="79"/>
      <c r="Z60" s="229"/>
      <c r="AA60" s="35"/>
      <c r="AB60" s="35"/>
      <c r="AC60" s="35"/>
      <c r="AD60" s="230"/>
      <c r="AE60" s="231"/>
      <c r="AF60" s="35"/>
      <c r="AG60" s="35"/>
      <c r="AH60" s="78"/>
      <c r="AI60" s="78"/>
      <c r="AJ60" s="82"/>
      <c r="AK60" s="136"/>
      <c r="AL60" s="135"/>
      <c r="AM60" s="81"/>
      <c r="AN60" s="134"/>
      <c r="AO60" s="232"/>
      <c r="AP60" s="232"/>
      <c r="AQ60" s="80"/>
      <c r="AR60" s="81"/>
      <c r="AS60" s="81"/>
      <c r="AT60" s="245"/>
      <c r="AU60" s="179"/>
      <c r="AV60" s="233"/>
      <c r="AW60" s="81"/>
      <c r="AX60" s="185"/>
      <c r="AY60" s="134"/>
      <c r="AZ60" s="111"/>
      <c r="BA60" s="210"/>
      <c r="BB60" s="211"/>
      <c r="BC60" s="211"/>
      <c r="BD60" s="211"/>
      <c r="BE60" s="211"/>
      <c r="BF60" s="211"/>
      <c r="BG60" s="211"/>
      <c r="BH60" s="211"/>
      <c r="BI60" s="211"/>
      <c r="BJ60" s="211"/>
      <c r="BK60" s="211"/>
      <c r="BL60" s="211"/>
      <c r="BM60" s="211"/>
      <c r="BN60" s="83"/>
      <c r="BO60" s="79"/>
      <c r="BP60" s="210"/>
      <c r="BQ60" s="211"/>
      <c r="BR60" s="211"/>
      <c r="BS60" s="211"/>
      <c r="BT60" s="211"/>
      <c r="BU60" s="211"/>
      <c r="BV60" s="211"/>
      <c r="BW60" s="211"/>
      <c r="BX60" s="82"/>
      <c r="BY60" s="212"/>
      <c r="BZ60" s="212"/>
      <c r="CA60" s="212"/>
      <c r="CB60" s="212"/>
      <c r="CC60" s="212"/>
      <c r="CD60" s="212"/>
      <c r="CE60" s="212"/>
      <c r="CF60" s="212"/>
      <c r="CG60" s="82"/>
      <c r="CH60" s="213"/>
      <c r="CI60" s="212"/>
      <c r="CJ60" s="212"/>
      <c r="CK60" s="212"/>
      <c r="CL60" s="212"/>
      <c r="CM60" s="212"/>
      <c r="CN60" s="212"/>
      <c r="CO60" s="212"/>
      <c r="CP60" s="212"/>
      <c r="CQ60" s="212"/>
      <c r="CR60" s="212"/>
      <c r="CS60" s="212"/>
      <c r="CT60" s="212"/>
      <c r="CU60" s="212"/>
      <c r="CV60" s="212"/>
      <c r="CW60" s="212"/>
      <c r="CX60" s="212"/>
      <c r="CY60" s="212"/>
      <c r="CZ60" s="212"/>
      <c r="DA60" s="214"/>
      <c r="DB60" s="84"/>
      <c r="DC60" s="35"/>
      <c r="DD60" s="35"/>
      <c r="DE60" s="35"/>
      <c r="DF60" s="35"/>
      <c r="DG60" s="35"/>
      <c r="DH60" s="35"/>
      <c r="DI60" s="35"/>
      <c r="DJ60" s="35"/>
      <c r="DK60" s="35"/>
      <c r="DL60" s="35"/>
      <c r="DM60" s="35"/>
      <c r="DN60" s="35"/>
      <c r="DO60" s="35"/>
      <c r="DP60" s="35"/>
      <c r="DQ60" s="35"/>
      <c r="DR60" s="35"/>
      <c r="DS60" s="35"/>
      <c r="DT60" s="35"/>
      <c r="DU60" s="35"/>
      <c r="DV60" s="35"/>
      <c r="DW60" s="78"/>
      <c r="DX60" s="82"/>
      <c r="DY60" s="215"/>
      <c r="DZ60" s="216"/>
      <c r="EA60" s="216"/>
      <c r="EB60" s="216"/>
      <c r="EC60" s="216"/>
      <c r="ED60" s="216"/>
      <c r="EE60" s="217"/>
      <c r="EF60" s="146"/>
      <c r="EG60" s="215"/>
      <c r="EH60" s="216"/>
      <c r="EI60" s="216"/>
      <c r="EJ60" s="216"/>
      <c r="EK60" s="216"/>
      <c r="EL60" s="216"/>
      <c r="EM60" s="216"/>
      <c r="EN60" s="217"/>
      <c r="EO60" s="79"/>
      <c r="EP60" s="218"/>
      <c r="EQ60" s="219"/>
      <c r="ER60" s="219"/>
      <c r="ES60" s="82"/>
      <c r="ET60" s="234"/>
      <c r="EU60" s="235"/>
      <c r="EV60" s="235"/>
      <c r="EW60" s="82"/>
      <c r="EX60" s="234"/>
      <c r="EY60" s="235"/>
      <c r="EZ60" s="235"/>
      <c r="FA60" s="235"/>
      <c r="FB60" s="235"/>
      <c r="FC60" s="235"/>
      <c r="FD60" s="235"/>
      <c r="FE60" s="222"/>
      <c r="FF60" s="234"/>
      <c r="FG60" s="235"/>
      <c r="FH60" s="235"/>
      <c r="FI60" s="235"/>
      <c r="FJ60" s="235"/>
      <c r="FK60" s="235"/>
      <c r="FL60" s="235"/>
      <c r="FM60" s="222"/>
    </row>
    <row r="61" spans="1:169">
      <c r="A61" s="223" t="str">
        <f>Validation!B61</f>
        <v>Pass</v>
      </c>
      <c r="B61" s="35"/>
      <c r="C61" s="35"/>
      <c r="D61" s="35"/>
      <c r="E61" s="122"/>
      <c r="F61" s="123"/>
      <c r="G61" s="121"/>
      <c r="H61" s="120"/>
      <c r="I61" s="121"/>
      <c r="J61" s="120"/>
      <c r="K61" s="225"/>
      <c r="L61" s="35"/>
      <c r="M61" s="226"/>
      <c r="N61" s="227"/>
      <c r="O61" s="227"/>
      <c r="P61" s="224"/>
      <c r="Q61" s="224"/>
      <c r="R61" s="78"/>
      <c r="S61" s="79"/>
      <c r="T61" s="224"/>
      <c r="U61" s="35"/>
      <c r="V61" s="35"/>
      <c r="W61" s="225"/>
      <c r="X61" s="228"/>
      <c r="Y61" s="79"/>
      <c r="Z61" s="229"/>
      <c r="AA61" s="35"/>
      <c r="AB61" s="35"/>
      <c r="AC61" s="35"/>
      <c r="AD61" s="230"/>
      <c r="AE61" s="231"/>
      <c r="AF61" s="35"/>
      <c r="AG61" s="35"/>
      <c r="AH61" s="78"/>
      <c r="AI61" s="78"/>
      <c r="AJ61" s="82"/>
      <c r="AK61" s="136"/>
      <c r="AL61" s="135"/>
      <c r="AM61" s="81"/>
      <c r="AN61" s="134"/>
      <c r="AO61" s="232"/>
      <c r="AP61" s="232"/>
      <c r="AQ61" s="80"/>
      <c r="AR61" s="81"/>
      <c r="AS61" s="81"/>
      <c r="AT61" s="245"/>
      <c r="AU61" s="179"/>
      <c r="AV61" s="233"/>
      <c r="AW61" s="81"/>
      <c r="AX61" s="185"/>
      <c r="AY61" s="134"/>
      <c r="AZ61" s="111"/>
      <c r="BA61" s="210"/>
      <c r="BB61" s="211"/>
      <c r="BC61" s="211"/>
      <c r="BD61" s="211"/>
      <c r="BE61" s="211"/>
      <c r="BF61" s="211"/>
      <c r="BG61" s="211"/>
      <c r="BH61" s="211"/>
      <c r="BI61" s="211"/>
      <c r="BJ61" s="211"/>
      <c r="BK61" s="211"/>
      <c r="BL61" s="211"/>
      <c r="BM61" s="211"/>
      <c r="BN61" s="83"/>
      <c r="BO61" s="79"/>
      <c r="BP61" s="210"/>
      <c r="BQ61" s="211"/>
      <c r="BR61" s="211"/>
      <c r="BS61" s="211"/>
      <c r="BT61" s="211"/>
      <c r="BU61" s="211"/>
      <c r="BV61" s="211"/>
      <c r="BW61" s="211"/>
      <c r="BX61" s="82"/>
      <c r="BY61" s="212"/>
      <c r="BZ61" s="212"/>
      <c r="CA61" s="212"/>
      <c r="CB61" s="212"/>
      <c r="CC61" s="212"/>
      <c r="CD61" s="212"/>
      <c r="CE61" s="212"/>
      <c r="CF61" s="212"/>
      <c r="CG61" s="82"/>
      <c r="CH61" s="213"/>
      <c r="CI61" s="212"/>
      <c r="CJ61" s="212"/>
      <c r="CK61" s="212"/>
      <c r="CL61" s="212"/>
      <c r="CM61" s="212"/>
      <c r="CN61" s="212"/>
      <c r="CO61" s="212"/>
      <c r="CP61" s="212"/>
      <c r="CQ61" s="212"/>
      <c r="CR61" s="212"/>
      <c r="CS61" s="212"/>
      <c r="CT61" s="212"/>
      <c r="CU61" s="212"/>
      <c r="CV61" s="212"/>
      <c r="CW61" s="212"/>
      <c r="CX61" s="212"/>
      <c r="CY61" s="212"/>
      <c r="CZ61" s="212"/>
      <c r="DA61" s="214"/>
      <c r="DB61" s="84"/>
      <c r="DC61" s="35"/>
      <c r="DD61" s="35"/>
      <c r="DE61" s="35"/>
      <c r="DF61" s="35"/>
      <c r="DG61" s="35"/>
      <c r="DH61" s="35"/>
      <c r="DI61" s="35"/>
      <c r="DJ61" s="35"/>
      <c r="DK61" s="35"/>
      <c r="DL61" s="35"/>
      <c r="DM61" s="35"/>
      <c r="DN61" s="35"/>
      <c r="DO61" s="35"/>
      <c r="DP61" s="35"/>
      <c r="DQ61" s="35"/>
      <c r="DR61" s="35"/>
      <c r="DS61" s="35"/>
      <c r="DT61" s="35"/>
      <c r="DU61" s="35"/>
      <c r="DV61" s="35"/>
      <c r="DW61" s="78"/>
      <c r="DX61" s="82"/>
      <c r="DY61" s="215"/>
      <c r="DZ61" s="216"/>
      <c r="EA61" s="216"/>
      <c r="EB61" s="216"/>
      <c r="EC61" s="216"/>
      <c r="ED61" s="216"/>
      <c r="EE61" s="217"/>
      <c r="EF61" s="146"/>
      <c r="EG61" s="215"/>
      <c r="EH61" s="216"/>
      <c r="EI61" s="216"/>
      <c r="EJ61" s="216"/>
      <c r="EK61" s="216"/>
      <c r="EL61" s="216"/>
      <c r="EM61" s="216"/>
      <c r="EN61" s="217"/>
      <c r="EO61" s="79"/>
      <c r="EP61" s="218"/>
      <c r="EQ61" s="219"/>
      <c r="ER61" s="219"/>
      <c r="ES61" s="82"/>
      <c r="ET61" s="234"/>
      <c r="EU61" s="235"/>
      <c r="EV61" s="235"/>
      <c r="EW61" s="82"/>
      <c r="EX61" s="234"/>
      <c r="EY61" s="235"/>
      <c r="EZ61" s="235"/>
      <c r="FA61" s="235"/>
      <c r="FB61" s="235"/>
      <c r="FC61" s="235"/>
      <c r="FD61" s="235"/>
      <c r="FE61" s="222"/>
      <c r="FF61" s="234"/>
      <c r="FG61" s="235"/>
      <c r="FH61" s="235"/>
      <c r="FI61" s="235"/>
      <c r="FJ61" s="235"/>
      <c r="FK61" s="235"/>
      <c r="FL61" s="235"/>
      <c r="FM61" s="222"/>
    </row>
    <row r="62" spans="1:169">
      <c r="A62" s="223" t="str">
        <f>Validation!B62</f>
        <v>Pass</v>
      </c>
      <c r="B62" s="35"/>
      <c r="C62" s="35"/>
      <c r="D62" s="35"/>
      <c r="E62" s="122"/>
      <c r="F62" s="123"/>
      <c r="G62" s="121"/>
      <c r="H62" s="120"/>
      <c r="I62" s="121"/>
      <c r="J62" s="120"/>
      <c r="K62" s="225"/>
      <c r="L62" s="35"/>
      <c r="M62" s="226"/>
      <c r="N62" s="227"/>
      <c r="O62" s="227"/>
      <c r="P62" s="224"/>
      <c r="Q62" s="224"/>
      <c r="R62" s="78"/>
      <c r="S62" s="79"/>
      <c r="T62" s="224"/>
      <c r="U62" s="35"/>
      <c r="V62" s="35"/>
      <c r="W62" s="225"/>
      <c r="X62" s="228"/>
      <c r="Y62" s="79"/>
      <c r="Z62" s="229"/>
      <c r="AA62" s="35"/>
      <c r="AB62" s="35"/>
      <c r="AC62" s="35"/>
      <c r="AD62" s="230"/>
      <c r="AE62" s="231"/>
      <c r="AF62" s="35"/>
      <c r="AG62" s="35"/>
      <c r="AH62" s="78"/>
      <c r="AI62" s="78"/>
      <c r="AJ62" s="82"/>
      <c r="AK62" s="136"/>
      <c r="AL62" s="135"/>
      <c r="AM62" s="81"/>
      <c r="AN62" s="134"/>
      <c r="AO62" s="232"/>
      <c r="AP62" s="232"/>
      <c r="AQ62" s="80"/>
      <c r="AR62" s="81"/>
      <c r="AS62" s="81"/>
      <c r="AT62" s="245"/>
      <c r="AU62" s="179"/>
      <c r="AV62" s="233"/>
      <c r="AW62" s="81"/>
      <c r="AX62" s="185"/>
      <c r="AY62" s="134"/>
      <c r="AZ62" s="111"/>
      <c r="BA62" s="210"/>
      <c r="BB62" s="211"/>
      <c r="BC62" s="211"/>
      <c r="BD62" s="211"/>
      <c r="BE62" s="211"/>
      <c r="BF62" s="211"/>
      <c r="BG62" s="211"/>
      <c r="BH62" s="211"/>
      <c r="BI62" s="211"/>
      <c r="BJ62" s="211"/>
      <c r="BK62" s="211"/>
      <c r="BL62" s="211"/>
      <c r="BM62" s="211"/>
      <c r="BN62" s="83"/>
      <c r="BO62" s="79"/>
      <c r="BP62" s="210"/>
      <c r="BQ62" s="211"/>
      <c r="BR62" s="211"/>
      <c r="BS62" s="211"/>
      <c r="BT62" s="211"/>
      <c r="BU62" s="211"/>
      <c r="BV62" s="211"/>
      <c r="BW62" s="211"/>
      <c r="BX62" s="82"/>
      <c r="BY62" s="212"/>
      <c r="BZ62" s="212"/>
      <c r="CA62" s="212"/>
      <c r="CB62" s="212"/>
      <c r="CC62" s="212"/>
      <c r="CD62" s="212"/>
      <c r="CE62" s="212"/>
      <c r="CF62" s="212"/>
      <c r="CG62" s="82"/>
      <c r="CH62" s="213"/>
      <c r="CI62" s="212"/>
      <c r="CJ62" s="212"/>
      <c r="CK62" s="212"/>
      <c r="CL62" s="212"/>
      <c r="CM62" s="212"/>
      <c r="CN62" s="212"/>
      <c r="CO62" s="212"/>
      <c r="CP62" s="212"/>
      <c r="CQ62" s="212"/>
      <c r="CR62" s="212"/>
      <c r="CS62" s="212"/>
      <c r="CT62" s="212"/>
      <c r="CU62" s="212"/>
      <c r="CV62" s="212"/>
      <c r="CW62" s="212"/>
      <c r="CX62" s="212"/>
      <c r="CY62" s="212"/>
      <c r="CZ62" s="212"/>
      <c r="DA62" s="214"/>
      <c r="DB62" s="84"/>
      <c r="DC62" s="35"/>
      <c r="DD62" s="35"/>
      <c r="DE62" s="35"/>
      <c r="DF62" s="35"/>
      <c r="DG62" s="35"/>
      <c r="DH62" s="35"/>
      <c r="DI62" s="35"/>
      <c r="DJ62" s="35"/>
      <c r="DK62" s="35"/>
      <c r="DL62" s="35"/>
      <c r="DM62" s="35"/>
      <c r="DN62" s="35"/>
      <c r="DO62" s="35"/>
      <c r="DP62" s="35"/>
      <c r="DQ62" s="35"/>
      <c r="DR62" s="35"/>
      <c r="DS62" s="35"/>
      <c r="DT62" s="35"/>
      <c r="DU62" s="35"/>
      <c r="DV62" s="35"/>
      <c r="DW62" s="78"/>
      <c r="DX62" s="82"/>
      <c r="DY62" s="215"/>
      <c r="DZ62" s="216"/>
      <c r="EA62" s="216"/>
      <c r="EB62" s="216"/>
      <c r="EC62" s="216"/>
      <c r="ED62" s="216"/>
      <c r="EE62" s="217"/>
      <c r="EF62" s="146"/>
      <c r="EG62" s="215"/>
      <c r="EH62" s="216"/>
      <c r="EI62" s="216"/>
      <c r="EJ62" s="216"/>
      <c r="EK62" s="216"/>
      <c r="EL62" s="216"/>
      <c r="EM62" s="216"/>
      <c r="EN62" s="217"/>
      <c r="EO62" s="79"/>
      <c r="EP62" s="218"/>
      <c r="EQ62" s="219"/>
      <c r="ER62" s="219"/>
      <c r="ES62" s="82"/>
      <c r="ET62" s="234"/>
      <c r="EU62" s="235"/>
      <c r="EV62" s="235"/>
      <c r="EW62" s="82"/>
      <c r="EX62" s="234"/>
      <c r="EY62" s="235"/>
      <c r="EZ62" s="235"/>
      <c r="FA62" s="235"/>
      <c r="FB62" s="235"/>
      <c r="FC62" s="235"/>
      <c r="FD62" s="235"/>
      <c r="FE62" s="222"/>
      <c r="FF62" s="234"/>
      <c r="FG62" s="235"/>
      <c r="FH62" s="235"/>
      <c r="FI62" s="235"/>
      <c r="FJ62" s="235"/>
      <c r="FK62" s="235"/>
      <c r="FL62" s="235"/>
      <c r="FM62" s="222"/>
    </row>
    <row r="63" spans="1:169">
      <c r="A63" s="223" t="str">
        <f>Validation!B63</f>
        <v>Pass</v>
      </c>
      <c r="B63" s="35"/>
      <c r="C63" s="35"/>
      <c r="D63" s="35"/>
      <c r="E63" s="122"/>
      <c r="F63" s="123"/>
      <c r="G63" s="121"/>
      <c r="H63" s="120"/>
      <c r="I63" s="121"/>
      <c r="J63" s="120"/>
      <c r="K63" s="225"/>
      <c r="L63" s="35"/>
      <c r="M63" s="226"/>
      <c r="N63" s="227"/>
      <c r="O63" s="227"/>
      <c r="P63" s="224"/>
      <c r="Q63" s="224"/>
      <c r="R63" s="78"/>
      <c r="S63" s="79"/>
      <c r="T63" s="224"/>
      <c r="U63" s="35"/>
      <c r="V63" s="35"/>
      <c r="W63" s="225"/>
      <c r="X63" s="228"/>
      <c r="Y63" s="79"/>
      <c r="Z63" s="229"/>
      <c r="AA63" s="35"/>
      <c r="AB63" s="35"/>
      <c r="AC63" s="35"/>
      <c r="AD63" s="230"/>
      <c r="AE63" s="231"/>
      <c r="AF63" s="35"/>
      <c r="AG63" s="35"/>
      <c r="AH63" s="78"/>
      <c r="AI63" s="78"/>
      <c r="AJ63" s="82"/>
      <c r="AK63" s="136"/>
      <c r="AL63" s="135"/>
      <c r="AM63" s="81"/>
      <c r="AN63" s="134"/>
      <c r="AO63" s="232"/>
      <c r="AP63" s="232"/>
      <c r="AQ63" s="80"/>
      <c r="AR63" s="81"/>
      <c r="AS63" s="81"/>
      <c r="AT63" s="245"/>
      <c r="AU63" s="179"/>
      <c r="AV63" s="233"/>
      <c r="AW63" s="81"/>
      <c r="AX63" s="185"/>
      <c r="AY63" s="134"/>
      <c r="AZ63" s="111"/>
      <c r="BA63" s="210"/>
      <c r="BB63" s="211"/>
      <c r="BC63" s="211"/>
      <c r="BD63" s="211"/>
      <c r="BE63" s="211"/>
      <c r="BF63" s="211"/>
      <c r="BG63" s="211"/>
      <c r="BH63" s="211"/>
      <c r="BI63" s="211"/>
      <c r="BJ63" s="211"/>
      <c r="BK63" s="211"/>
      <c r="BL63" s="211"/>
      <c r="BM63" s="211"/>
      <c r="BN63" s="83"/>
      <c r="BO63" s="79"/>
      <c r="BP63" s="210"/>
      <c r="BQ63" s="211"/>
      <c r="BR63" s="211"/>
      <c r="BS63" s="211"/>
      <c r="BT63" s="211"/>
      <c r="BU63" s="211"/>
      <c r="BV63" s="211"/>
      <c r="BW63" s="211"/>
      <c r="BX63" s="82"/>
      <c r="BY63" s="212"/>
      <c r="BZ63" s="212"/>
      <c r="CA63" s="212"/>
      <c r="CB63" s="212"/>
      <c r="CC63" s="212"/>
      <c r="CD63" s="212"/>
      <c r="CE63" s="212"/>
      <c r="CF63" s="212"/>
      <c r="CG63" s="82"/>
      <c r="CH63" s="213"/>
      <c r="CI63" s="212"/>
      <c r="CJ63" s="212"/>
      <c r="CK63" s="212"/>
      <c r="CL63" s="212"/>
      <c r="CM63" s="212"/>
      <c r="CN63" s="212"/>
      <c r="CO63" s="212"/>
      <c r="CP63" s="212"/>
      <c r="CQ63" s="212"/>
      <c r="CR63" s="212"/>
      <c r="CS63" s="212"/>
      <c r="CT63" s="212"/>
      <c r="CU63" s="212"/>
      <c r="CV63" s="212"/>
      <c r="CW63" s="212"/>
      <c r="CX63" s="212"/>
      <c r="CY63" s="212"/>
      <c r="CZ63" s="212"/>
      <c r="DA63" s="214"/>
      <c r="DB63" s="84"/>
      <c r="DC63" s="35"/>
      <c r="DD63" s="35"/>
      <c r="DE63" s="35"/>
      <c r="DF63" s="35"/>
      <c r="DG63" s="35"/>
      <c r="DH63" s="35"/>
      <c r="DI63" s="35"/>
      <c r="DJ63" s="35"/>
      <c r="DK63" s="35"/>
      <c r="DL63" s="35"/>
      <c r="DM63" s="35"/>
      <c r="DN63" s="35"/>
      <c r="DO63" s="35"/>
      <c r="DP63" s="35"/>
      <c r="DQ63" s="35"/>
      <c r="DR63" s="35"/>
      <c r="DS63" s="35"/>
      <c r="DT63" s="35"/>
      <c r="DU63" s="35"/>
      <c r="DV63" s="35"/>
      <c r="DW63" s="78"/>
      <c r="DX63" s="82"/>
      <c r="DY63" s="215"/>
      <c r="DZ63" s="216"/>
      <c r="EA63" s="216"/>
      <c r="EB63" s="216"/>
      <c r="EC63" s="216"/>
      <c r="ED63" s="216"/>
      <c r="EE63" s="217"/>
      <c r="EF63" s="146"/>
      <c r="EG63" s="215"/>
      <c r="EH63" s="216"/>
      <c r="EI63" s="216"/>
      <c r="EJ63" s="216"/>
      <c r="EK63" s="216"/>
      <c r="EL63" s="216"/>
      <c r="EM63" s="216"/>
      <c r="EN63" s="217"/>
      <c r="EO63" s="79"/>
      <c r="EP63" s="218"/>
      <c r="EQ63" s="219"/>
      <c r="ER63" s="219"/>
      <c r="ES63" s="82"/>
      <c r="ET63" s="234"/>
      <c r="EU63" s="235"/>
      <c r="EV63" s="235"/>
      <c r="EW63" s="82"/>
      <c r="EX63" s="234"/>
      <c r="EY63" s="235"/>
      <c r="EZ63" s="235"/>
      <c r="FA63" s="235"/>
      <c r="FB63" s="235"/>
      <c r="FC63" s="235"/>
      <c r="FD63" s="235"/>
      <c r="FE63" s="222"/>
      <c r="FF63" s="234"/>
      <c r="FG63" s="235"/>
      <c r="FH63" s="235"/>
      <c r="FI63" s="235"/>
      <c r="FJ63" s="235"/>
      <c r="FK63" s="235"/>
      <c r="FL63" s="235"/>
      <c r="FM63" s="222"/>
    </row>
    <row r="64" spans="1:169">
      <c r="A64" s="223" t="str">
        <f>Validation!B64</f>
        <v>Pass</v>
      </c>
      <c r="B64" s="35"/>
      <c r="C64" s="35"/>
      <c r="D64" s="35"/>
      <c r="E64" s="122"/>
      <c r="F64" s="123"/>
      <c r="G64" s="121"/>
      <c r="H64" s="120"/>
      <c r="I64" s="121"/>
      <c r="J64" s="120"/>
      <c r="K64" s="225"/>
      <c r="L64" s="35"/>
      <c r="M64" s="226"/>
      <c r="N64" s="227"/>
      <c r="O64" s="227"/>
      <c r="P64" s="224"/>
      <c r="Q64" s="224"/>
      <c r="R64" s="78"/>
      <c r="S64" s="79"/>
      <c r="T64" s="224"/>
      <c r="U64" s="35"/>
      <c r="V64" s="35"/>
      <c r="W64" s="225"/>
      <c r="X64" s="228"/>
      <c r="Y64" s="79"/>
      <c r="Z64" s="229"/>
      <c r="AA64" s="35"/>
      <c r="AB64" s="35"/>
      <c r="AC64" s="35"/>
      <c r="AD64" s="230"/>
      <c r="AE64" s="231"/>
      <c r="AF64" s="35"/>
      <c r="AG64" s="35"/>
      <c r="AH64" s="78"/>
      <c r="AI64" s="78"/>
      <c r="AJ64" s="82"/>
      <c r="AK64" s="136"/>
      <c r="AL64" s="135"/>
      <c r="AM64" s="81"/>
      <c r="AN64" s="134"/>
      <c r="AO64" s="232"/>
      <c r="AP64" s="232"/>
      <c r="AQ64" s="80"/>
      <c r="AR64" s="81"/>
      <c r="AS64" s="81"/>
      <c r="AT64" s="245"/>
      <c r="AU64" s="179"/>
      <c r="AV64" s="233"/>
      <c r="AW64" s="81"/>
      <c r="AX64" s="185"/>
      <c r="AY64" s="134"/>
      <c r="AZ64" s="111"/>
      <c r="BA64" s="210"/>
      <c r="BB64" s="211"/>
      <c r="BC64" s="211"/>
      <c r="BD64" s="211"/>
      <c r="BE64" s="211"/>
      <c r="BF64" s="211"/>
      <c r="BG64" s="211"/>
      <c r="BH64" s="211"/>
      <c r="BI64" s="211"/>
      <c r="BJ64" s="211"/>
      <c r="BK64" s="211"/>
      <c r="BL64" s="211"/>
      <c r="BM64" s="211"/>
      <c r="BN64" s="83"/>
      <c r="BO64" s="79"/>
      <c r="BP64" s="210"/>
      <c r="BQ64" s="211"/>
      <c r="BR64" s="211"/>
      <c r="BS64" s="211"/>
      <c r="BT64" s="211"/>
      <c r="BU64" s="211"/>
      <c r="BV64" s="211"/>
      <c r="BW64" s="211"/>
      <c r="BX64" s="82"/>
      <c r="BY64" s="212"/>
      <c r="BZ64" s="212"/>
      <c r="CA64" s="212"/>
      <c r="CB64" s="212"/>
      <c r="CC64" s="212"/>
      <c r="CD64" s="212"/>
      <c r="CE64" s="212"/>
      <c r="CF64" s="212"/>
      <c r="CG64" s="82"/>
      <c r="CH64" s="213"/>
      <c r="CI64" s="212"/>
      <c r="CJ64" s="212"/>
      <c r="CK64" s="212"/>
      <c r="CL64" s="212"/>
      <c r="CM64" s="212"/>
      <c r="CN64" s="212"/>
      <c r="CO64" s="212"/>
      <c r="CP64" s="212"/>
      <c r="CQ64" s="212"/>
      <c r="CR64" s="212"/>
      <c r="CS64" s="212"/>
      <c r="CT64" s="212"/>
      <c r="CU64" s="212"/>
      <c r="CV64" s="212"/>
      <c r="CW64" s="212"/>
      <c r="CX64" s="212"/>
      <c r="CY64" s="212"/>
      <c r="CZ64" s="212"/>
      <c r="DA64" s="214"/>
      <c r="DB64" s="84"/>
      <c r="DC64" s="35"/>
      <c r="DD64" s="35"/>
      <c r="DE64" s="35"/>
      <c r="DF64" s="35"/>
      <c r="DG64" s="35"/>
      <c r="DH64" s="35"/>
      <c r="DI64" s="35"/>
      <c r="DJ64" s="35"/>
      <c r="DK64" s="35"/>
      <c r="DL64" s="35"/>
      <c r="DM64" s="35"/>
      <c r="DN64" s="35"/>
      <c r="DO64" s="35"/>
      <c r="DP64" s="35"/>
      <c r="DQ64" s="35"/>
      <c r="DR64" s="35"/>
      <c r="DS64" s="35"/>
      <c r="DT64" s="35"/>
      <c r="DU64" s="35"/>
      <c r="DV64" s="35"/>
      <c r="DW64" s="78"/>
      <c r="DX64" s="82"/>
      <c r="DY64" s="215"/>
      <c r="DZ64" s="216"/>
      <c r="EA64" s="216"/>
      <c r="EB64" s="216"/>
      <c r="EC64" s="216"/>
      <c r="ED64" s="216"/>
      <c r="EE64" s="217"/>
      <c r="EF64" s="146"/>
      <c r="EG64" s="215"/>
      <c r="EH64" s="216"/>
      <c r="EI64" s="216"/>
      <c r="EJ64" s="216"/>
      <c r="EK64" s="216"/>
      <c r="EL64" s="216"/>
      <c r="EM64" s="216"/>
      <c r="EN64" s="217"/>
      <c r="EO64" s="79"/>
      <c r="EP64" s="218"/>
      <c r="EQ64" s="219"/>
      <c r="ER64" s="219"/>
      <c r="ES64" s="82"/>
      <c r="ET64" s="234"/>
      <c r="EU64" s="235"/>
      <c r="EV64" s="235"/>
      <c r="EW64" s="82"/>
      <c r="EX64" s="234"/>
      <c r="EY64" s="235"/>
      <c r="EZ64" s="235"/>
      <c r="FA64" s="235"/>
      <c r="FB64" s="235"/>
      <c r="FC64" s="235"/>
      <c r="FD64" s="235"/>
      <c r="FE64" s="222"/>
      <c r="FF64" s="234"/>
      <c r="FG64" s="235"/>
      <c r="FH64" s="235"/>
      <c r="FI64" s="235"/>
      <c r="FJ64" s="235"/>
      <c r="FK64" s="235"/>
      <c r="FL64" s="235"/>
      <c r="FM64" s="222"/>
    </row>
    <row r="65" spans="1:169">
      <c r="A65" s="223" t="str">
        <f>Validation!B65</f>
        <v>Pass</v>
      </c>
      <c r="B65" s="35"/>
      <c r="C65" s="35"/>
      <c r="D65" s="35"/>
      <c r="E65" s="122"/>
      <c r="F65" s="123"/>
      <c r="G65" s="121"/>
      <c r="H65" s="120"/>
      <c r="I65" s="121"/>
      <c r="J65" s="120"/>
      <c r="K65" s="225"/>
      <c r="L65" s="35"/>
      <c r="M65" s="226"/>
      <c r="N65" s="227"/>
      <c r="O65" s="227"/>
      <c r="P65" s="224"/>
      <c r="Q65" s="224"/>
      <c r="R65" s="78"/>
      <c r="S65" s="79"/>
      <c r="T65" s="224"/>
      <c r="U65" s="35"/>
      <c r="V65" s="35"/>
      <c r="W65" s="225"/>
      <c r="X65" s="228"/>
      <c r="Y65" s="79"/>
      <c r="Z65" s="229"/>
      <c r="AA65" s="35"/>
      <c r="AB65" s="35"/>
      <c r="AC65" s="35"/>
      <c r="AD65" s="230"/>
      <c r="AE65" s="231"/>
      <c r="AF65" s="35"/>
      <c r="AG65" s="35"/>
      <c r="AH65" s="78"/>
      <c r="AI65" s="78"/>
      <c r="AJ65" s="82"/>
      <c r="AK65" s="136"/>
      <c r="AL65" s="135"/>
      <c r="AM65" s="81"/>
      <c r="AN65" s="134"/>
      <c r="AO65" s="232"/>
      <c r="AP65" s="232"/>
      <c r="AQ65" s="80"/>
      <c r="AR65" s="81"/>
      <c r="AS65" s="81"/>
      <c r="AT65" s="245"/>
      <c r="AU65" s="179"/>
      <c r="AV65" s="233"/>
      <c r="AW65" s="81"/>
      <c r="AX65" s="185"/>
      <c r="AY65" s="134"/>
      <c r="AZ65" s="111"/>
      <c r="BA65" s="210"/>
      <c r="BB65" s="211"/>
      <c r="BC65" s="211"/>
      <c r="BD65" s="211"/>
      <c r="BE65" s="211"/>
      <c r="BF65" s="211"/>
      <c r="BG65" s="211"/>
      <c r="BH65" s="211"/>
      <c r="BI65" s="211"/>
      <c r="BJ65" s="211"/>
      <c r="BK65" s="211"/>
      <c r="BL65" s="211"/>
      <c r="BM65" s="211"/>
      <c r="BN65" s="83"/>
      <c r="BO65" s="79"/>
      <c r="BP65" s="210"/>
      <c r="BQ65" s="211"/>
      <c r="BR65" s="211"/>
      <c r="BS65" s="211"/>
      <c r="BT65" s="211"/>
      <c r="BU65" s="211"/>
      <c r="BV65" s="211"/>
      <c r="BW65" s="211"/>
      <c r="BX65" s="82"/>
      <c r="BY65" s="212"/>
      <c r="BZ65" s="212"/>
      <c r="CA65" s="212"/>
      <c r="CB65" s="212"/>
      <c r="CC65" s="212"/>
      <c r="CD65" s="212"/>
      <c r="CE65" s="212"/>
      <c r="CF65" s="212"/>
      <c r="CG65" s="82"/>
      <c r="CH65" s="213"/>
      <c r="CI65" s="212"/>
      <c r="CJ65" s="212"/>
      <c r="CK65" s="212"/>
      <c r="CL65" s="212"/>
      <c r="CM65" s="212"/>
      <c r="CN65" s="212"/>
      <c r="CO65" s="212"/>
      <c r="CP65" s="212"/>
      <c r="CQ65" s="212"/>
      <c r="CR65" s="212"/>
      <c r="CS65" s="212"/>
      <c r="CT65" s="212"/>
      <c r="CU65" s="212"/>
      <c r="CV65" s="212"/>
      <c r="CW65" s="212"/>
      <c r="CX65" s="212"/>
      <c r="CY65" s="212"/>
      <c r="CZ65" s="212"/>
      <c r="DA65" s="214"/>
      <c r="DB65" s="84"/>
      <c r="DC65" s="35"/>
      <c r="DD65" s="35"/>
      <c r="DE65" s="35"/>
      <c r="DF65" s="35"/>
      <c r="DG65" s="35"/>
      <c r="DH65" s="35"/>
      <c r="DI65" s="35"/>
      <c r="DJ65" s="35"/>
      <c r="DK65" s="35"/>
      <c r="DL65" s="35"/>
      <c r="DM65" s="35"/>
      <c r="DN65" s="35"/>
      <c r="DO65" s="35"/>
      <c r="DP65" s="35"/>
      <c r="DQ65" s="35"/>
      <c r="DR65" s="35"/>
      <c r="DS65" s="35"/>
      <c r="DT65" s="35"/>
      <c r="DU65" s="35"/>
      <c r="DV65" s="35"/>
      <c r="DW65" s="78"/>
      <c r="DX65" s="82"/>
      <c r="DY65" s="215"/>
      <c r="DZ65" s="216"/>
      <c r="EA65" s="216"/>
      <c r="EB65" s="216"/>
      <c r="EC65" s="216"/>
      <c r="ED65" s="216"/>
      <c r="EE65" s="217"/>
      <c r="EF65" s="146"/>
      <c r="EG65" s="215"/>
      <c r="EH65" s="216"/>
      <c r="EI65" s="216"/>
      <c r="EJ65" s="216"/>
      <c r="EK65" s="216"/>
      <c r="EL65" s="216"/>
      <c r="EM65" s="216"/>
      <c r="EN65" s="217"/>
      <c r="EO65" s="79"/>
      <c r="EP65" s="218"/>
      <c r="EQ65" s="219"/>
      <c r="ER65" s="219"/>
      <c r="ES65" s="82"/>
      <c r="ET65" s="234"/>
      <c r="EU65" s="235"/>
      <c r="EV65" s="235"/>
      <c r="EW65" s="82"/>
      <c r="EX65" s="234"/>
      <c r="EY65" s="235"/>
      <c r="EZ65" s="235"/>
      <c r="FA65" s="235"/>
      <c r="FB65" s="235"/>
      <c r="FC65" s="235"/>
      <c r="FD65" s="235"/>
      <c r="FE65" s="222"/>
      <c r="FF65" s="234"/>
      <c r="FG65" s="235"/>
      <c r="FH65" s="235"/>
      <c r="FI65" s="235"/>
      <c r="FJ65" s="235"/>
      <c r="FK65" s="235"/>
      <c r="FL65" s="235"/>
      <c r="FM65" s="222"/>
    </row>
    <row r="66" spans="1:169">
      <c r="A66" s="223" t="str">
        <f>Validation!B66</f>
        <v>Pass</v>
      </c>
      <c r="B66" s="35"/>
      <c r="C66" s="35"/>
      <c r="D66" s="35"/>
      <c r="E66" s="122"/>
      <c r="F66" s="123"/>
      <c r="G66" s="121"/>
      <c r="H66" s="120"/>
      <c r="I66" s="121"/>
      <c r="J66" s="120"/>
      <c r="K66" s="225"/>
      <c r="L66" s="35"/>
      <c r="M66" s="226"/>
      <c r="N66" s="227"/>
      <c r="O66" s="227"/>
      <c r="P66" s="224"/>
      <c r="Q66" s="224"/>
      <c r="R66" s="78"/>
      <c r="S66" s="79"/>
      <c r="T66" s="224"/>
      <c r="U66" s="35"/>
      <c r="V66" s="35"/>
      <c r="W66" s="225"/>
      <c r="X66" s="228"/>
      <c r="Y66" s="79"/>
      <c r="Z66" s="229"/>
      <c r="AA66" s="35"/>
      <c r="AB66" s="35"/>
      <c r="AC66" s="35"/>
      <c r="AD66" s="230"/>
      <c r="AE66" s="231"/>
      <c r="AF66" s="35"/>
      <c r="AG66" s="35"/>
      <c r="AH66" s="78"/>
      <c r="AI66" s="78"/>
      <c r="AJ66" s="82"/>
      <c r="AK66" s="136"/>
      <c r="AL66" s="135"/>
      <c r="AM66" s="81"/>
      <c r="AN66" s="134"/>
      <c r="AO66" s="232"/>
      <c r="AP66" s="232"/>
      <c r="AQ66" s="80"/>
      <c r="AR66" s="81"/>
      <c r="AS66" s="81"/>
      <c r="AT66" s="245"/>
      <c r="AU66" s="179"/>
      <c r="AV66" s="233"/>
      <c r="AW66" s="81"/>
      <c r="AX66" s="185"/>
      <c r="AY66" s="134"/>
      <c r="AZ66" s="111"/>
      <c r="BA66" s="210"/>
      <c r="BB66" s="211"/>
      <c r="BC66" s="211"/>
      <c r="BD66" s="211"/>
      <c r="BE66" s="211"/>
      <c r="BF66" s="211"/>
      <c r="BG66" s="211"/>
      <c r="BH66" s="211"/>
      <c r="BI66" s="211"/>
      <c r="BJ66" s="211"/>
      <c r="BK66" s="211"/>
      <c r="BL66" s="211"/>
      <c r="BM66" s="211"/>
      <c r="BN66" s="83"/>
      <c r="BO66" s="79"/>
      <c r="BP66" s="210"/>
      <c r="BQ66" s="211"/>
      <c r="BR66" s="211"/>
      <c r="BS66" s="211"/>
      <c r="BT66" s="211"/>
      <c r="BU66" s="211"/>
      <c r="BV66" s="211"/>
      <c r="BW66" s="211"/>
      <c r="BX66" s="82"/>
      <c r="BY66" s="212"/>
      <c r="BZ66" s="212"/>
      <c r="CA66" s="212"/>
      <c r="CB66" s="212"/>
      <c r="CC66" s="212"/>
      <c r="CD66" s="212"/>
      <c r="CE66" s="212"/>
      <c r="CF66" s="212"/>
      <c r="CG66" s="82"/>
      <c r="CH66" s="213"/>
      <c r="CI66" s="212"/>
      <c r="CJ66" s="212"/>
      <c r="CK66" s="212"/>
      <c r="CL66" s="212"/>
      <c r="CM66" s="212"/>
      <c r="CN66" s="212"/>
      <c r="CO66" s="212"/>
      <c r="CP66" s="212"/>
      <c r="CQ66" s="212"/>
      <c r="CR66" s="212"/>
      <c r="CS66" s="212"/>
      <c r="CT66" s="212"/>
      <c r="CU66" s="212"/>
      <c r="CV66" s="212"/>
      <c r="CW66" s="212"/>
      <c r="CX66" s="212"/>
      <c r="CY66" s="212"/>
      <c r="CZ66" s="212"/>
      <c r="DA66" s="214"/>
      <c r="DB66" s="84"/>
      <c r="DC66" s="35"/>
      <c r="DD66" s="35"/>
      <c r="DE66" s="35"/>
      <c r="DF66" s="35"/>
      <c r="DG66" s="35"/>
      <c r="DH66" s="35"/>
      <c r="DI66" s="35"/>
      <c r="DJ66" s="35"/>
      <c r="DK66" s="35"/>
      <c r="DL66" s="35"/>
      <c r="DM66" s="35"/>
      <c r="DN66" s="35"/>
      <c r="DO66" s="35"/>
      <c r="DP66" s="35"/>
      <c r="DQ66" s="35"/>
      <c r="DR66" s="35"/>
      <c r="DS66" s="35"/>
      <c r="DT66" s="35"/>
      <c r="DU66" s="35"/>
      <c r="DV66" s="35"/>
      <c r="DW66" s="78"/>
      <c r="DX66" s="82"/>
      <c r="DY66" s="215"/>
      <c r="DZ66" s="216"/>
      <c r="EA66" s="216"/>
      <c r="EB66" s="216"/>
      <c r="EC66" s="216"/>
      <c r="ED66" s="216"/>
      <c r="EE66" s="217"/>
      <c r="EF66" s="146"/>
      <c r="EG66" s="215"/>
      <c r="EH66" s="216"/>
      <c r="EI66" s="216"/>
      <c r="EJ66" s="216"/>
      <c r="EK66" s="216"/>
      <c r="EL66" s="216"/>
      <c r="EM66" s="216"/>
      <c r="EN66" s="217"/>
      <c r="EO66" s="79"/>
      <c r="EP66" s="218"/>
      <c r="EQ66" s="219"/>
      <c r="ER66" s="219"/>
      <c r="ES66" s="82"/>
      <c r="ET66" s="234"/>
      <c r="EU66" s="235"/>
      <c r="EV66" s="235"/>
      <c r="EW66" s="82"/>
      <c r="EX66" s="234"/>
      <c r="EY66" s="235"/>
      <c r="EZ66" s="235"/>
      <c r="FA66" s="235"/>
      <c r="FB66" s="235"/>
      <c r="FC66" s="235"/>
      <c r="FD66" s="235"/>
      <c r="FE66" s="222"/>
      <c r="FF66" s="234"/>
      <c r="FG66" s="235"/>
      <c r="FH66" s="235"/>
      <c r="FI66" s="235"/>
      <c r="FJ66" s="235"/>
      <c r="FK66" s="235"/>
      <c r="FL66" s="235"/>
      <c r="FM66" s="222"/>
    </row>
    <row r="67" spans="1:169">
      <c r="A67" s="223" t="str">
        <f>Validation!B67</f>
        <v>Pass</v>
      </c>
      <c r="B67" s="35"/>
      <c r="C67" s="35"/>
      <c r="D67" s="35"/>
      <c r="E67" s="122"/>
      <c r="F67" s="123"/>
      <c r="G67" s="121"/>
      <c r="H67" s="120"/>
      <c r="I67" s="121"/>
      <c r="J67" s="120"/>
      <c r="K67" s="225"/>
      <c r="L67" s="35"/>
      <c r="M67" s="226"/>
      <c r="N67" s="227"/>
      <c r="O67" s="227"/>
      <c r="P67" s="224"/>
      <c r="Q67" s="224"/>
      <c r="R67" s="78"/>
      <c r="S67" s="79"/>
      <c r="T67" s="224"/>
      <c r="U67" s="35"/>
      <c r="V67" s="35"/>
      <c r="W67" s="225"/>
      <c r="X67" s="228"/>
      <c r="Y67" s="79"/>
      <c r="Z67" s="229"/>
      <c r="AA67" s="35"/>
      <c r="AB67" s="35"/>
      <c r="AC67" s="35"/>
      <c r="AD67" s="230"/>
      <c r="AE67" s="231"/>
      <c r="AF67" s="35"/>
      <c r="AG67" s="35"/>
      <c r="AH67" s="78"/>
      <c r="AI67" s="78"/>
      <c r="AJ67" s="82"/>
      <c r="AK67" s="136"/>
      <c r="AL67" s="135"/>
      <c r="AM67" s="81"/>
      <c r="AN67" s="134"/>
      <c r="AO67" s="232"/>
      <c r="AP67" s="232"/>
      <c r="AQ67" s="80"/>
      <c r="AR67" s="81"/>
      <c r="AS67" s="81"/>
      <c r="AT67" s="245"/>
      <c r="AU67" s="179"/>
      <c r="AV67" s="233"/>
      <c r="AW67" s="81"/>
      <c r="AX67" s="185"/>
      <c r="AY67" s="134"/>
      <c r="AZ67" s="111"/>
      <c r="BA67" s="210"/>
      <c r="BB67" s="211"/>
      <c r="BC67" s="211"/>
      <c r="BD67" s="211"/>
      <c r="BE67" s="211"/>
      <c r="BF67" s="211"/>
      <c r="BG67" s="211"/>
      <c r="BH67" s="211"/>
      <c r="BI67" s="211"/>
      <c r="BJ67" s="211"/>
      <c r="BK67" s="211"/>
      <c r="BL67" s="211"/>
      <c r="BM67" s="211"/>
      <c r="BN67" s="83"/>
      <c r="BO67" s="79"/>
      <c r="BP67" s="210"/>
      <c r="BQ67" s="211"/>
      <c r="BR67" s="211"/>
      <c r="BS67" s="211"/>
      <c r="BT67" s="211"/>
      <c r="BU67" s="211"/>
      <c r="BV67" s="211"/>
      <c r="BW67" s="211"/>
      <c r="BX67" s="82"/>
      <c r="BY67" s="212"/>
      <c r="BZ67" s="212"/>
      <c r="CA67" s="212"/>
      <c r="CB67" s="212"/>
      <c r="CC67" s="212"/>
      <c r="CD67" s="212"/>
      <c r="CE67" s="212"/>
      <c r="CF67" s="212"/>
      <c r="CG67" s="82"/>
      <c r="CH67" s="213"/>
      <c r="CI67" s="212"/>
      <c r="CJ67" s="212"/>
      <c r="CK67" s="212"/>
      <c r="CL67" s="212"/>
      <c r="CM67" s="212"/>
      <c r="CN67" s="212"/>
      <c r="CO67" s="212"/>
      <c r="CP67" s="212"/>
      <c r="CQ67" s="212"/>
      <c r="CR67" s="212"/>
      <c r="CS67" s="212"/>
      <c r="CT67" s="212"/>
      <c r="CU67" s="212"/>
      <c r="CV67" s="212"/>
      <c r="CW67" s="212"/>
      <c r="CX67" s="212"/>
      <c r="CY67" s="212"/>
      <c r="CZ67" s="212"/>
      <c r="DA67" s="214"/>
      <c r="DB67" s="84"/>
      <c r="DC67" s="35"/>
      <c r="DD67" s="35"/>
      <c r="DE67" s="35"/>
      <c r="DF67" s="35"/>
      <c r="DG67" s="35"/>
      <c r="DH67" s="35"/>
      <c r="DI67" s="35"/>
      <c r="DJ67" s="35"/>
      <c r="DK67" s="35"/>
      <c r="DL67" s="35"/>
      <c r="DM67" s="35"/>
      <c r="DN67" s="35"/>
      <c r="DO67" s="35"/>
      <c r="DP67" s="35"/>
      <c r="DQ67" s="35"/>
      <c r="DR67" s="35"/>
      <c r="DS67" s="35"/>
      <c r="DT67" s="35"/>
      <c r="DU67" s="35"/>
      <c r="DV67" s="35"/>
      <c r="DW67" s="78"/>
      <c r="DX67" s="82"/>
      <c r="DY67" s="215"/>
      <c r="DZ67" s="216"/>
      <c r="EA67" s="216"/>
      <c r="EB67" s="216"/>
      <c r="EC67" s="216"/>
      <c r="ED67" s="216"/>
      <c r="EE67" s="217"/>
      <c r="EF67" s="146"/>
      <c r="EG67" s="215"/>
      <c r="EH67" s="216"/>
      <c r="EI67" s="216"/>
      <c r="EJ67" s="216"/>
      <c r="EK67" s="216"/>
      <c r="EL67" s="216"/>
      <c r="EM67" s="216"/>
      <c r="EN67" s="217"/>
      <c r="EO67" s="79"/>
      <c r="EP67" s="218"/>
      <c r="EQ67" s="219"/>
      <c r="ER67" s="219"/>
      <c r="ES67" s="82"/>
      <c r="ET67" s="234"/>
      <c r="EU67" s="235"/>
      <c r="EV67" s="235"/>
      <c r="EW67" s="82"/>
      <c r="EX67" s="234"/>
      <c r="EY67" s="235"/>
      <c r="EZ67" s="235"/>
      <c r="FA67" s="235"/>
      <c r="FB67" s="235"/>
      <c r="FC67" s="235"/>
      <c r="FD67" s="235"/>
      <c r="FE67" s="222"/>
      <c r="FF67" s="234"/>
      <c r="FG67" s="235"/>
      <c r="FH67" s="235"/>
      <c r="FI67" s="235"/>
      <c r="FJ67" s="235"/>
      <c r="FK67" s="235"/>
      <c r="FL67" s="235"/>
      <c r="FM67" s="222"/>
    </row>
    <row r="68" spans="1:169">
      <c r="A68" s="223" t="str">
        <f>Validation!B68</f>
        <v>Pass</v>
      </c>
      <c r="B68" s="35"/>
      <c r="C68" s="35"/>
      <c r="D68" s="35"/>
      <c r="E68" s="122"/>
      <c r="F68" s="123"/>
      <c r="G68" s="121"/>
      <c r="H68" s="120"/>
      <c r="I68" s="121"/>
      <c r="J68" s="120"/>
      <c r="K68" s="225"/>
      <c r="L68" s="35"/>
      <c r="M68" s="226"/>
      <c r="N68" s="227"/>
      <c r="O68" s="227"/>
      <c r="P68" s="224"/>
      <c r="Q68" s="224"/>
      <c r="R68" s="78"/>
      <c r="S68" s="79"/>
      <c r="T68" s="224"/>
      <c r="U68" s="35"/>
      <c r="V68" s="35"/>
      <c r="W68" s="225"/>
      <c r="X68" s="228"/>
      <c r="Y68" s="79"/>
      <c r="Z68" s="229"/>
      <c r="AA68" s="35"/>
      <c r="AB68" s="35"/>
      <c r="AC68" s="35"/>
      <c r="AD68" s="230"/>
      <c r="AE68" s="231"/>
      <c r="AF68" s="35"/>
      <c r="AG68" s="35"/>
      <c r="AH68" s="78"/>
      <c r="AI68" s="78"/>
      <c r="AJ68" s="82"/>
      <c r="AK68" s="136"/>
      <c r="AL68" s="135"/>
      <c r="AM68" s="81"/>
      <c r="AN68" s="134"/>
      <c r="AO68" s="232"/>
      <c r="AP68" s="232"/>
      <c r="AQ68" s="80"/>
      <c r="AR68" s="81"/>
      <c r="AS68" s="81"/>
      <c r="AT68" s="245"/>
      <c r="AU68" s="179"/>
      <c r="AV68" s="233"/>
      <c r="AW68" s="81"/>
      <c r="AX68" s="185"/>
      <c r="AY68" s="134"/>
      <c r="AZ68" s="111"/>
      <c r="BA68" s="210"/>
      <c r="BB68" s="211"/>
      <c r="BC68" s="211"/>
      <c r="BD68" s="211"/>
      <c r="BE68" s="211"/>
      <c r="BF68" s="211"/>
      <c r="BG68" s="211"/>
      <c r="BH68" s="211"/>
      <c r="BI68" s="211"/>
      <c r="BJ68" s="211"/>
      <c r="BK68" s="211"/>
      <c r="BL68" s="211"/>
      <c r="BM68" s="211"/>
      <c r="BN68" s="83"/>
      <c r="BO68" s="79"/>
      <c r="BP68" s="210"/>
      <c r="BQ68" s="211"/>
      <c r="BR68" s="211"/>
      <c r="BS68" s="211"/>
      <c r="BT68" s="211"/>
      <c r="BU68" s="211"/>
      <c r="BV68" s="211"/>
      <c r="BW68" s="211"/>
      <c r="BX68" s="82"/>
      <c r="BY68" s="212"/>
      <c r="BZ68" s="212"/>
      <c r="CA68" s="212"/>
      <c r="CB68" s="212"/>
      <c r="CC68" s="212"/>
      <c r="CD68" s="212"/>
      <c r="CE68" s="212"/>
      <c r="CF68" s="212"/>
      <c r="CG68" s="82"/>
      <c r="CH68" s="213"/>
      <c r="CI68" s="212"/>
      <c r="CJ68" s="212"/>
      <c r="CK68" s="212"/>
      <c r="CL68" s="212"/>
      <c r="CM68" s="212"/>
      <c r="CN68" s="212"/>
      <c r="CO68" s="212"/>
      <c r="CP68" s="212"/>
      <c r="CQ68" s="212"/>
      <c r="CR68" s="212"/>
      <c r="CS68" s="212"/>
      <c r="CT68" s="212"/>
      <c r="CU68" s="212"/>
      <c r="CV68" s="212"/>
      <c r="CW68" s="212"/>
      <c r="CX68" s="212"/>
      <c r="CY68" s="212"/>
      <c r="CZ68" s="212"/>
      <c r="DA68" s="214"/>
      <c r="DB68" s="84"/>
      <c r="DC68" s="35"/>
      <c r="DD68" s="35"/>
      <c r="DE68" s="35"/>
      <c r="DF68" s="35"/>
      <c r="DG68" s="35"/>
      <c r="DH68" s="35"/>
      <c r="DI68" s="35"/>
      <c r="DJ68" s="35"/>
      <c r="DK68" s="35"/>
      <c r="DL68" s="35"/>
      <c r="DM68" s="35"/>
      <c r="DN68" s="35"/>
      <c r="DO68" s="35"/>
      <c r="DP68" s="35"/>
      <c r="DQ68" s="35"/>
      <c r="DR68" s="35"/>
      <c r="DS68" s="35"/>
      <c r="DT68" s="35"/>
      <c r="DU68" s="35"/>
      <c r="DV68" s="35"/>
      <c r="DW68" s="78"/>
      <c r="DX68" s="82"/>
      <c r="DY68" s="215"/>
      <c r="DZ68" s="216"/>
      <c r="EA68" s="216"/>
      <c r="EB68" s="216"/>
      <c r="EC68" s="216"/>
      <c r="ED68" s="216"/>
      <c r="EE68" s="217"/>
      <c r="EF68" s="146"/>
      <c r="EG68" s="215"/>
      <c r="EH68" s="216"/>
      <c r="EI68" s="216"/>
      <c r="EJ68" s="216"/>
      <c r="EK68" s="216"/>
      <c r="EL68" s="216"/>
      <c r="EM68" s="216"/>
      <c r="EN68" s="217"/>
      <c r="EO68" s="79"/>
      <c r="EP68" s="218"/>
      <c r="EQ68" s="219"/>
      <c r="ER68" s="219"/>
      <c r="ES68" s="82"/>
      <c r="ET68" s="234"/>
      <c r="EU68" s="235"/>
      <c r="EV68" s="235"/>
      <c r="EW68" s="82"/>
      <c r="EX68" s="234"/>
      <c r="EY68" s="235"/>
      <c r="EZ68" s="235"/>
      <c r="FA68" s="235"/>
      <c r="FB68" s="235"/>
      <c r="FC68" s="235"/>
      <c r="FD68" s="235"/>
      <c r="FE68" s="222"/>
      <c r="FF68" s="234"/>
      <c r="FG68" s="235"/>
      <c r="FH68" s="235"/>
      <c r="FI68" s="235"/>
      <c r="FJ68" s="235"/>
      <c r="FK68" s="235"/>
      <c r="FL68" s="235"/>
      <c r="FM68" s="222"/>
    </row>
    <row r="69" spans="1:169">
      <c r="A69" s="223" t="str">
        <f>Validation!B69</f>
        <v>Pass</v>
      </c>
      <c r="B69" s="35"/>
      <c r="C69" s="35"/>
      <c r="D69" s="35"/>
      <c r="E69" s="122"/>
      <c r="F69" s="123"/>
      <c r="G69" s="121"/>
      <c r="H69" s="120"/>
      <c r="I69" s="121"/>
      <c r="J69" s="120"/>
      <c r="K69" s="225"/>
      <c r="L69" s="35"/>
      <c r="M69" s="226"/>
      <c r="N69" s="227"/>
      <c r="O69" s="227"/>
      <c r="P69" s="224"/>
      <c r="Q69" s="224"/>
      <c r="R69" s="78"/>
      <c r="S69" s="79"/>
      <c r="T69" s="224"/>
      <c r="U69" s="35"/>
      <c r="V69" s="35"/>
      <c r="W69" s="225"/>
      <c r="X69" s="228"/>
      <c r="Y69" s="79"/>
      <c r="Z69" s="229"/>
      <c r="AA69" s="35"/>
      <c r="AB69" s="35"/>
      <c r="AC69" s="35"/>
      <c r="AD69" s="230"/>
      <c r="AE69" s="231"/>
      <c r="AF69" s="35"/>
      <c r="AG69" s="35"/>
      <c r="AH69" s="78"/>
      <c r="AI69" s="78"/>
      <c r="AJ69" s="82"/>
      <c r="AK69" s="136"/>
      <c r="AL69" s="135"/>
      <c r="AM69" s="81"/>
      <c r="AN69" s="134"/>
      <c r="AO69" s="232"/>
      <c r="AP69" s="232"/>
      <c r="AQ69" s="80"/>
      <c r="AR69" s="81"/>
      <c r="AS69" s="81"/>
      <c r="AT69" s="245"/>
      <c r="AU69" s="179"/>
      <c r="AV69" s="233"/>
      <c r="AW69" s="81"/>
      <c r="AX69" s="185"/>
      <c r="AY69" s="134"/>
      <c r="AZ69" s="111"/>
      <c r="BA69" s="210"/>
      <c r="BB69" s="211"/>
      <c r="BC69" s="211"/>
      <c r="BD69" s="211"/>
      <c r="BE69" s="211"/>
      <c r="BF69" s="211"/>
      <c r="BG69" s="211"/>
      <c r="BH69" s="211"/>
      <c r="BI69" s="211"/>
      <c r="BJ69" s="211"/>
      <c r="BK69" s="211"/>
      <c r="BL69" s="211"/>
      <c r="BM69" s="211"/>
      <c r="BN69" s="83"/>
      <c r="BO69" s="79"/>
      <c r="BP69" s="210"/>
      <c r="BQ69" s="211"/>
      <c r="BR69" s="211"/>
      <c r="BS69" s="211"/>
      <c r="BT69" s="211"/>
      <c r="BU69" s="211"/>
      <c r="BV69" s="211"/>
      <c r="BW69" s="211"/>
      <c r="BX69" s="82"/>
      <c r="BY69" s="212"/>
      <c r="BZ69" s="212"/>
      <c r="CA69" s="212"/>
      <c r="CB69" s="212"/>
      <c r="CC69" s="212"/>
      <c r="CD69" s="212"/>
      <c r="CE69" s="212"/>
      <c r="CF69" s="212"/>
      <c r="CG69" s="82"/>
      <c r="CH69" s="213"/>
      <c r="CI69" s="212"/>
      <c r="CJ69" s="212"/>
      <c r="CK69" s="212"/>
      <c r="CL69" s="212"/>
      <c r="CM69" s="212"/>
      <c r="CN69" s="212"/>
      <c r="CO69" s="212"/>
      <c r="CP69" s="212"/>
      <c r="CQ69" s="212"/>
      <c r="CR69" s="212"/>
      <c r="CS69" s="212"/>
      <c r="CT69" s="212"/>
      <c r="CU69" s="212"/>
      <c r="CV69" s="212"/>
      <c r="CW69" s="212"/>
      <c r="CX69" s="212"/>
      <c r="CY69" s="212"/>
      <c r="CZ69" s="212"/>
      <c r="DA69" s="214"/>
      <c r="DB69" s="84"/>
      <c r="DC69" s="35"/>
      <c r="DD69" s="35"/>
      <c r="DE69" s="35"/>
      <c r="DF69" s="35"/>
      <c r="DG69" s="35"/>
      <c r="DH69" s="35"/>
      <c r="DI69" s="35"/>
      <c r="DJ69" s="35"/>
      <c r="DK69" s="35"/>
      <c r="DL69" s="35"/>
      <c r="DM69" s="35"/>
      <c r="DN69" s="35"/>
      <c r="DO69" s="35"/>
      <c r="DP69" s="35"/>
      <c r="DQ69" s="35"/>
      <c r="DR69" s="35"/>
      <c r="DS69" s="35"/>
      <c r="DT69" s="35"/>
      <c r="DU69" s="35"/>
      <c r="DV69" s="35"/>
      <c r="DW69" s="78"/>
      <c r="DX69" s="82"/>
      <c r="DY69" s="215"/>
      <c r="DZ69" s="216"/>
      <c r="EA69" s="216"/>
      <c r="EB69" s="216"/>
      <c r="EC69" s="216"/>
      <c r="ED69" s="216"/>
      <c r="EE69" s="217"/>
      <c r="EF69" s="146"/>
      <c r="EG69" s="215"/>
      <c r="EH69" s="216"/>
      <c r="EI69" s="216"/>
      <c r="EJ69" s="216"/>
      <c r="EK69" s="216"/>
      <c r="EL69" s="216"/>
      <c r="EM69" s="216"/>
      <c r="EN69" s="217"/>
      <c r="EO69" s="79"/>
      <c r="EP69" s="218"/>
      <c r="EQ69" s="219"/>
      <c r="ER69" s="219"/>
      <c r="ES69" s="82"/>
      <c r="ET69" s="234"/>
      <c r="EU69" s="235"/>
      <c r="EV69" s="235"/>
      <c r="EW69" s="82"/>
      <c r="EX69" s="234"/>
      <c r="EY69" s="235"/>
      <c r="EZ69" s="235"/>
      <c r="FA69" s="235"/>
      <c r="FB69" s="235"/>
      <c r="FC69" s="235"/>
      <c r="FD69" s="235"/>
      <c r="FE69" s="222"/>
      <c r="FF69" s="234"/>
      <c r="FG69" s="235"/>
      <c r="FH69" s="235"/>
      <c r="FI69" s="235"/>
      <c r="FJ69" s="235"/>
      <c r="FK69" s="235"/>
      <c r="FL69" s="235"/>
      <c r="FM69" s="222"/>
    </row>
    <row r="70" spans="1:169">
      <c r="A70" s="223" t="str">
        <f>Validation!B70</f>
        <v>Pass</v>
      </c>
      <c r="B70" s="35"/>
      <c r="C70" s="35"/>
      <c r="D70" s="35"/>
      <c r="E70" s="122"/>
      <c r="F70" s="123"/>
      <c r="G70" s="121"/>
      <c r="H70" s="120"/>
      <c r="I70" s="121"/>
      <c r="J70" s="120"/>
      <c r="K70" s="225"/>
      <c r="L70" s="35"/>
      <c r="M70" s="226"/>
      <c r="N70" s="227"/>
      <c r="O70" s="227"/>
      <c r="P70" s="224"/>
      <c r="Q70" s="224"/>
      <c r="R70" s="78"/>
      <c r="S70" s="79"/>
      <c r="T70" s="224"/>
      <c r="U70" s="35"/>
      <c r="V70" s="35"/>
      <c r="W70" s="225"/>
      <c r="X70" s="228"/>
      <c r="Y70" s="79"/>
      <c r="Z70" s="229"/>
      <c r="AA70" s="35"/>
      <c r="AB70" s="35"/>
      <c r="AC70" s="35"/>
      <c r="AD70" s="230"/>
      <c r="AE70" s="231"/>
      <c r="AF70" s="35"/>
      <c r="AG70" s="35"/>
      <c r="AH70" s="78"/>
      <c r="AI70" s="78"/>
      <c r="AJ70" s="82"/>
      <c r="AK70" s="136"/>
      <c r="AL70" s="135"/>
      <c r="AM70" s="81"/>
      <c r="AN70" s="134"/>
      <c r="AO70" s="232"/>
      <c r="AP70" s="232"/>
      <c r="AQ70" s="80"/>
      <c r="AR70" s="81"/>
      <c r="AS70" s="81"/>
      <c r="AT70" s="245"/>
      <c r="AU70" s="179"/>
      <c r="AV70" s="233"/>
      <c r="AW70" s="81"/>
      <c r="AX70" s="185"/>
      <c r="AY70" s="134"/>
      <c r="AZ70" s="111"/>
      <c r="BA70" s="210"/>
      <c r="BB70" s="211"/>
      <c r="BC70" s="211"/>
      <c r="BD70" s="211"/>
      <c r="BE70" s="211"/>
      <c r="BF70" s="211"/>
      <c r="BG70" s="211"/>
      <c r="BH70" s="211"/>
      <c r="BI70" s="211"/>
      <c r="BJ70" s="211"/>
      <c r="BK70" s="211"/>
      <c r="BL70" s="211"/>
      <c r="BM70" s="211"/>
      <c r="BN70" s="83"/>
      <c r="BO70" s="79"/>
      <c r="BP70" s="210"/>
      <c r="BQ70" s="211"/>
      <c r="BR70" s="211"/>
      <c r="BS70" s="211"/>
      <c r="BT70" s="211"/>
      <c r="BU70" s="211"/>
      <c r="BV70" s="211"/>
      <c r="BW70" s="211"/>
      <c r="BX70" s="82"/>
      <c r="BY70" s="212"/>
      <c r="BZ70" s="212"/>
      <c r="CA70" s="212"/>
      <c r="CB70" s="212"/>
      <c r="CC70" s="212"/>
      <c r="CD70" s="212"/>
      <c r="CE70" s="212"/>
      <c r="CF70" s="212"/>
      <c r="CG70" s="82"/>
      <c r="CH70" s="213"/>
      <c r="CI70" s="212"/>
      <c r="CJ70" s="212"/>
      <c r="CK70" s="212"/>
      <c r="CL70" s="212"/>
      <c r="CM70" s="212"/>
      <c r="CN70" s="212"/>
      <c r="CO70" s="212"/>
      <c r="CP70" s="212"/>
      <c r="CQ70" s="212"/>
      <c r="CR70" s="212"/>
      <c r="CS70" s="212"/>
      <c r="CT70" s="212"/>
      <c r="CU70" s="212"/>
      <c r="CV70" s="212"/>
      <c r="CW70" s="212"/>
      <c r="CX70" s="212"/>
      <c r="CY70" s="212"/>
      <c r="CZ70" s="212"/>
      <c r="DA70" s="214"/>
      <c r="DB70" s="84"/>
      <c r="DC70" s="35"/>
      <c r="DD70" s="35"/>
      <c r="DE70" s="35"/>
      <c r="DF70" s="35"/>
      <c r="DG70" s="35"/>
      <c r="DH70" s="35"/>
      <c r="DI70" s="35"/>
      <c r="DJ70" s="35"/>
      <c r="DK70" s="35"/>
      <c r="DL70" s="35"/>
      <c r="DM70" s="35"/>
      <c r="DN70" s="35"/>
      <c r="DO70" s="35"/>
      <c r="DP70" s="35"/>
      <c r="DQ70" s="35"/>
      <c r="DR70" s="35"/>
      <c r="DS70" s="35"/>
      <c r="DT70" s="35"/>
      <c r="DU70" s="35"/>
      <c r="DV70" s="35"/>
      <c r="DW70" s="78"/>
      <c r="DX70" s="82"/>
      <c r="DY70" s="215"/>
      <c r="DZ70" s="216"/>
      <c r="EA70" s="216"/>
      <c r="EB70" s="216"/>
      <c r="EC70" s="216"/>
      <c r="ED70" s="216"/>
      <c r="EE70" s="217"/>
      <c r="EF70" s="146"/>
      <c r="EG70" s="215"/>
      <c r="EH70" s="216"/>
      <c r="EI70" s="216"/>
      <c r="EJ70" s="216"/>
      <c r="EK70" s="216"/>
      <c r="EL70" s="216"/>
      <c r="EM70" s="216"/>
      <c r="EN70" s="217"/>
      <c r="EO70" s="79"/>
      <c r="EP70" s="218"/>
      <c r="EQ70" s="219"/>
      <c r="ER70" s="219"/>
      <c r="ES70" s="82"/>
      <c r="ET70" s="234"/>
      <c r="EU70" s="235"/>
      <c r="EV70" s="235"/>
      <c r="EW70" s="82"/>
      <c r="EX70" s="234"/>
      <c r="EY70" s="235"/>
      <c r="EZ70" s="235"/>
      <c r="FA70" s="235"/>
      <c r="FB70" s="235"/>
      <c r="FC70" s="235"/>
      <c r="FD70" s="235"/>
      <c r="FE70" s="222"/>
      <c r="FF70" s="234"/>
      <c r="FG70" s="235"/>
      <c r="FH70" s="235"/>
      <c r="FI70" s="235"/>
      <c r="FJ70" s="235"/>
      <c r="FK70" s="235"/>
      <c r="FL70" s="235"/>
      <c r="FM70" s="222"/>
    </row>
    <row r="71" spans="1:169">
      <c r="A71" s="223" t="str">
        <f>Validation!B71</f>
        <v>Pass</v>
      </c>
      <c r="B71" s="35"/>
      <c r="C71" s="35"/>
      <c r="D71" s="35"/>
      <c r="E71" s="122"/>
      <c r="F71" s="123"/>
      <c r="G71" s="121"/>
      <c r="H71" s="120"/>
      <c r="I71" s="121"/>
      <c r="J71" s="120"/>
      <c r="K71" s="225"/>
      <c r="L71" s="35"/>
      <c r="M71" s="226"/>
      <c r="N71" s="227"/>
      <c r="O71" s="227"/>
      <c r="P71" s="224"/>
      <c r="Q71" s="224"/>
      <c r="R71" s="78"/>
      <c r="S71" s="79"/>
      <c r="T71" s="224"/>
      <c r="U71" s="35"/>
      <c r="V71" s="35"/>
      <c r="W71" s="225"/>
      <c r="X71" s="228"/>
      <c r="Y71" s="79"/>
      <c r="Z71" s="229"/>
      <c r="AA71" s="35"/>
      <c r="AB71" s="35"/>
      <c r="AC71" s="35"/>
      <c r="AD71" s="230"/>
      <c r="AE71" s="231"/>
      <c r="AF71" s="35"/>
      <c r="AG71" s="35"/>
      <c r="AH71" s="78"/>
      <c r="AI71" s="78"/>
      <c r="AJ71" s="82"/>
      <c r="AK71" s="136"/>
      <c r="AL71" s="135"/>
      <c r="AM71" s="81"/>
      <c r="AN71" s="134"/>
      <c r="AO71" s="232"/>
      <c r="AP71" s="232"/>
      <c r="AQ71" s="80"/>
      <c r="AR71" s="81"/>
      <c r="AS71" s="81"/>
      <c r="AT71" s="245"/>
      <c r="AU71" s="179"/>
      <c r="AV71" s="233"/>
      <c r="AW71" s="81"/>
      <c r="AX71" s="185"/>
      <c r="AY71" s="134"/>
      <c r="AZ71" s="111"/>
      <c r="BA71" s="210"/>
      <c r="BB71" s="211"/>
      <c r="BC71" s="211"/>
      <c r="BD71" s="211"/>
      <c r="BE71" s="211"/>
      <c r="BF71" s="211"/>
      <c r="BG71" s="211"/>
      <c r="BH71" s="211"/>
      <c r="BI71" s="211"/>
      <c r="BJ71" s="211"/>
      <c r="BK71" s="211"/>
      <c r="BL71" s="211"/>
      <c r="BM71" s="211"/>
      <c r="BN71" s="83"/>
      <c r="BO71" s="79"/>
      <c r="BP71" s="210"/>
      <c r="BQ71" s="211"/>
      <c r="BR71" s="211"/>
      <c r="BS71" s="211"/>
      <c r="BT71" s="211"/>
      <c r="BU71" s="211"/>
      <c r="BV71" s="211"/>
      <c r="BW71" s="211"/>
      <c r="BX71" s="82"/>
      <c r="BY71" s="212"/>
      <c r="BZ71" s="212"/>
      <c r="CA71" s="212"/>
      <c r="CB71" s="212"/>
      <c r="CC71" s="212"/>
      <c r="CD71" s="212"/>
      <c r="CE71" s="212"/>
      <c r="CF71" s="212"/>
      <c r="CG71" s="82"/>
      <c r="CH71" s="213"/>
      <c r="CI71" s="212"/>
      <c r="CJ71" s="212"/>
      <c r="CK71" s="212"/>
      <c r="CL71" s="212"/>
      <c r="CM71" s="212"/>
      <c r="CN71" s="212"/>
      <c r="CO71" s="212"/>
      <c r="CP71" s="212"/>
      <c r="CQ71" s="212"/>
      <c r="CR71" s="212"/>
      <c r="CS71" s="212"/>
      <c r="CT71" s="212"/>
      <c r="CU71" s="212"/>
      <c r="CV71" s="212"/>
      <c r="CW71" s="212"/>
      <c r="CX71" s="212"/>
      <c r="CY71" s="212"/>
      <c r="CZ71" s="212"/>
      <c r="DA71" s="214"/>
      <c r="DB71" s="84"/>
      <c r="DC71" s="35"/>
      <c r="DD71" s="35"/>
      <c r="DE71" s="35"/>
      <c r="DF71" s="35"/>
      <c r="DG71" s="35"/>
      <c r="DH71" s="35"/>
      <c r="DI71" s="35"/>
      <c r="DJ71" s="35"/>
      <c r="DK71" s="35"/>
      <c r="DL71" s="35"/>
      <c r="DM71" s="35"/>
      <c r="DN71" s="35"/>
      <c r="DO71" s="35"/>
      <c r="DP71" s="35"/>
      <c r="DQ71" s="35"/>
      <c r="DR71" s="35"/>
      <c r="DS71" s="35"/>
      <c r="DT71" s="35"/>
      <c r="DU71" s="35"/>
      <c r="DV71" s="35"/>
      <c r="DW71" s="78"/>
      <c r="DX71" s="82"/>
      <c r="DY71" s="215"/>
      <c r="DZ71" s="216"/>
      <c r="EA71" s="216"/>
      <c r="EB71" s="216"/>
      <c r="EC71" s="216"/>
      <c r="ED71" s="216"/>
      <c r="EE71" s="217"/>
      <c r="EF71" s="146"/>
      <c r="EG71" s="215"/>
      <c r="EH71" s="216"/>
      <c r="EI71" s="216"/>
      <c r="EJ71" s="216"/>
      <c r="EK71" s="216"/>
      <c r="EL71" s="216"/>
      <c r="EM71" s="216"/>
      <c r="EN71" s="217"/>
      <c r="EO71" s="79"/>
      <c r="EP71" s="218"/>
      <c r="EQ71" s="219"/>
      <c r="ER71" s="219"/>
      <c r="ES71" s="82"/>
      <c r="ET71" s="234"/>
      <c r="EU71" s="235"/>
      <c r="EV71" s="235"/>
      <c r="EW71" s="82"/>
      <c r="EX71" s="234"/>
      <c r="EY71" s="235"/>
      <c r="EZ71" s="235"/>
      <c r="FA71" s="235"/>
      <c r="FB71" s="235"/>
      <c r="FC71" s="235"/>
      <c r="FD71" s="235"/>
      <c r="FE71" s="222"/>
      <c r="FF71" s="234"/>
      <c r="FG71" s="235"/>
      <c r="FH71" s="235"/>
      <c r="FI71" s="235"/>
      <c r="FJ71" s="235"/>
      <c r="FK71" s="235"/>
      <c r="FL71" s="235"/>
      <c r="FM71" s="222"/>
    </row>
    <row r="72" spans="1:169">
      <c r="A72" s="223" t="str">
        <f>Validation!B72</f>
        <v>Pass</v>
      </c>
      <c r="B72" s="35"/>
      <c r="C72" s="35"/>
      <c r="D72" s="35"/>
      <c r="E72" s="122"/>
      <c r="F72" s="123"/>
      <c r="G72" s="121"/>
      <c r="H72" s="120"/>
      <c r="I72" s="121"/>
      <c r="J72" s="120"/>
      <c r="K72" s="225"/>
      <c r="L72" s="35"/>
      <c r="M72" s="226"/>
      <c r="N72" s="227"/>
      <c r="O72" s="227"/>
      <c r="P72" s="224"/>
      <c r="Q72" s="224"/>
      <c r="R72" s="78"/>
      <c r="S72" s="79"/>
      <c r="T72" s="224"/>
      <c r="U72" s="35"/>
      <c r="V72" s="35"/>
      <c r="W72" s="225"/>
      <c r="X72" s="228"/>
      <c r="Y72" s="79"/>
      <c r="Z72" s="229"/>
      <c r="AA72" s="35"/>
      <c r="AB72" s="35"/>
      <c r="AC72" s="35"/>
      <c r="AD72" s="230"/>
      <c r="AE72" s="231"/>
      <c r="AF72" s="35"/>
      <c r="AG72" s="35"/>
      <c r="AH72" s="78"/>
      <c r="AI72" s="78"/>
      <c r="AJ72" s="82"/>
      <c r="AK72" s="136"/>
      <c r="AL72" s="135"/>
      <c r="AM72" s="81"/>
      <c r="AN72" s="134"/>
      <c r="AO72" s="232"/>
      <c r="AP72" s="232"/>
      <c r="AQ72" s="80"/>
      <c r="AR72" s="81"/>
      <c r="AS72" s="81"/>
      <c r="AT72" s="245"/>
      <c r="AU72" s="179"/>
      <c r="AV72" s="233"/>
      <c r="AW72" s="81"/>
      <c r="AX72" s="185"/>
      <c r="AY72" s="134"/>
      <c r="AZ72" s="111"/>
      <c r="BA72" s="210"/>
      <c r="BB72" s="211"/>
      <c r="BC72" s="211"/>
      <c r="BD72" s="211"/>
      <c r="BE72" s="211"/>
      <c r="BF72" s="211"/>
      <c r="BG72" s="211"/>
      <c r="BH72" s="211"/>
      <c r="BI72" s="211"/>
      <c r="BJ72" s="211"/>
      <c r="BK72" s="211"/>
      <c r="BL72" s="211"/>
      <c r="BM72" s="211"/>
      <c r="BN72" s="83"/>
      <c r="BO72" s="79"/>
      <c r="BP72" s="210"/>
      <c r="BQ72" s="211"/>
      <c r="BR72" s="211"/>
      <c r="BS72" s="211"/>
      <c r="BT72" s="211"/>
      <c r="BU72" s="211"/>
      <c r="BV72" s="211"/>
      <c r="BW72" s="211"/>
      <c r="BX72" s="82"/>
      <c r="BY72" s="212"/>
      <c r="BZ72" s="212"/>
      <c r="CA72" s="212"/>
      <c r="CB72" s="212"/>
      <c r="CC72" s="212"/>
      <c r="CD72" s="212"/>
      <c r="CE72" s="212"/>
      <c r="CF72" s="212"/>
      <c r="CG72" s="82"/>
      <c r="CH72" s="213"/>
      <c r="CI72" s="212"/>
      <c r="CJ72" s="212"/>
      <c r="CK72" s="212"/>
      <c r="CL72" s="212"/>
      <c r="CM72" s="212"/>
      <c r="CN72" s="212"/>
      <c r="CO72" s="212"/>
      <c r="CP72" s="212"/>
      <c r="CQ72" s="212"/>
      <c r="CR72" s="212"/>
      <c r="CS72" s="212"/>
      <c r="CT72" s="212"/>
      <c r="CU72" s="212"/>
      <c r="CV72" s="212"/>
      <c r="CW72" s="212"/>
      <c r="CX72" s="212"/>
      <c r="CY72" s="212"/>
      <c r="CZ72" s="212"/>
      <c r="DA72" s="214"/>
      <c r="DB72" s="84"/>
      <c r="DC72" s="35"/>
      <c r="DD72" s="35"/>
      <c r="DE72" s="35"/>
      <c r="DF72" s="35"/>
      <c r="DG72" s="35"/>
      <c r="DH72" s="35"/>
      <c r="DI72" s="35"/>
      <c r="DJ72" s="35"/>
      <c r="DK72" s="35"/>
      <c r="DL72" s="35"/>
      <c r="DM72" s="35"/>
      <c r="DN72" s="35"/>
      <c r="DO72" s="35"/>
      <c r="DP72" s="35"/>
      <c r="DQ72" s="35"/>
      <c r="DR72" s="35"/>
      <c r="DS72" s="35"/>
      <c r="DT72" s="35"/>
      <c r="DU72" s="35"/>
      <c r="DV72" s="35"/>
      <c r="DW72" s="78"/>
      <c r="DX72" s="82"/>
      <c r="DY72" s="215"/>
      <c r="DZ72" s="216"/>
      <c r="EA72" s="216"/>
      <c r="EB72" s="216"/>
      <c r="EC72" s="216"/>
      <c r="ED72" s="216"/>
      <c r="EE72" s="217"/>
      <c r="EF72" s="146"/>
      <c r="EG72" s="215"/>
      <c r="EH72" s="216"/>
      <c r="EI72" s="216"/>
      <c r="EJ72" s="216"/>
      <c r="EK72" s="216"/>
      <c r="EL72" s="216"/>
      <c r="EM72" s="216"/>
      <c r="EN72" s="217"/>
      <c r="EO72" s="79"/>
      <c r="EP72" s="218"/>
      <c r="EQ72" s="219"/>
      <c r="ER72" s="219"/>
      <c r="ES72" s="82"/>
      <c r="ET72" s="234"/>
      <c r="EU72" s="235"/>
      <c r="EV72" s="235"/>
      <c r="EW72" s="82"/>
      <c r="EX72" s="234"/>
      <c r="EY72" s="235"/>
      <c r="EZ72" s="235"/>
      <c r="FA72" s="235"/>
      <c r="FB72" s="235"/>
      <c r="FC72" s="235"/>
      <c r="FD72" s="235"/>
      <c r="FE72" s="222"/>
      <c r="FF72" s="234"/>
      <c r="FG72" s="235"/>
      <c r="FH72" s="235"/>
      <c r="FI72" s="235"/>
      <c r="FJ72" s="235"/>
      <c r="FK72" s="235"/>
      <c r="FL72" s="235"/>
      <c r="FM72" s="222"/>
    </row>
    <row r="73" spans="1:169">
      <c r="A73" s="223" t="str">
        <f>Validation!B73</f>
        <v>Pass</v>
      </c>
      <c r="B73" s="35"/>
      <c r="C73" s="35"/>
      <c r="D73" s="35"/>
      <c r="E73" s="122"/>
      <c r="F73" s="123"/>
      <c r="G73" s="121"/>
      <c r="H73" s="120"/>
      <c r="I73" s="121"/>
      <c r="J73" s="120"/>
      <c r="K73" s="225"/>
      <c r="L73" s="35"/>
      <c r="M73" s="226"/>
      <c r="N73" s="227"/>
      <c r="O73" s="227"/>
      <c r="P73" s="224"/>
      <c r="Q73" s="224"/>
      <c r="R73" s="78"/>
      <c r="S73" s="79"/>
      <c r="T73" s="224"/>
      <c r="U73" s="35"/>
      <c r="V73" s="35"/>
      <c r="W73" s="225"/>
      <c r="X73" s="228"/>
      <c r="Y73" s="79"/>
      <c r="Z73" s="229"/>
      <c r="AA73" s="35"/>
      <c r="AB73" s="35"/>
      <c r="AC73" s="35"/>
      <c r="AD73" s="230"/>
      <c r="AE73" s="231"/>
      <c r="AF73" s="35"/>
      <c r="AG73" s="35"/>
      <c r="AH73" s="78"/>
      <c r="AI73" s="78"/>
      <c r="AJ73" s="82"/>
      <c r="AK73" s="136"/>
      <c r="AL73" s="135"/>
      <c r="AM73" s="81"/>
      <c r="AN73" s="134"/>
      <c r="AO73" s="232"/>
      <c r="AP73" s="232"/>
      <c r="AQ73" s="80"/>
      <c r="AR73" s="81"/>
      <c r="AS73" s="81"/>
      <c r="AT73" s="245"/>
      <c r="AU73" s="179"/>
      <c r="AV73" s="233"/>
      <c r="AW73" s="81"/>
      <c r="AX73" s="185"/>
      <c r="AY73" s="134"/>
      <c r="AZ73" s="111"/>
      <c r="BA73" s="210"/>
      <c r="BB73" s="211"/>
      <c r="BC73" s="211"/>
      <c r="BD73" s="211"/>
      <c r="BE73" s="211"/>
      <c r="BF73" s="211"/>
      <c r="BG73" s="211"/>
      <c r="BH73" s="211"/>
      <c r="BI73" s="211"/>
      <c r="BJ73" s="211"/>
      <c r="BK73" s="211"/>
      <c r="BL73" s="211"/>
      <c r="BM73" s="211"/>
      <c r="BN73" s="83"/>
      <c r="BO73" s="79"/>
      <c r="BP73" s="210"/>
      <c r="BQ73" s="211"/>
      <c r="BR73" s="211"/>
      <c r="BS73" s="211"/>
      <c r="BT73" s="211"/>
      <c r="BU73" s="211"/>
      <c r="BV73" s="211"/>
      <c r="BW73" s="211"/>
      <c r="BX73" s="82"/>
      <c r="BY73" s="212"/>
      <c r="BZ73" s="212"/>
      <c r="CA73" s="212"/>
      <c r="CB73" s="212"/>
      <c r="CC73" s="212"/>
      <c r="CD73" s="212"/>
      <c r="CE73" s="212"/>
      <c r="CF73" s="212"/>
      <c r="CG73" s="82"/>
      <c r="CH73" s="213"/>
      <c r="CI73" s="212"/>
      <c r="CJ73" s="212"/>
      <c r="CK73" s="212"/>
      <c r="CL73" s="212"/>
      <c r="CM73" s="212"/>
      <c r="CN73" s="212"/>
      <c r="CO73" s="212"/>
      <c r="CP73" s="212"/>
      <c r="CQ73" s="212"/>
      <c r="CR73" s="212"/>
      <c r="CS73" s="212"/>
      <c r="CT73" s="212"/>
      <c r="CU73" s="212"/>
      <c r="CV73" s="212"/>
      <c r="CW73" s="212"/>
      <c r="CX73" s="212"/>
      <c r="CY73" s="212"/>
      <c r="CZ73" s="212"/>
      <c r="DA73" s="214"/>
      <c r="DB73" s="84"/>
      <c r="DC73" s="35"/>
      <c r="DD73" s="35"/>
      <c r="DE73" s="35"/>
      <c r="DF73" s="35"/>
      <c r="DG73" s="35"/>
      <c r="DH73" s="35"/>
      <c r="DI73" s="35"/>
      <c r="DJ73" s="35"/>
      <c r="DK73" s="35"/>
      <c r="DL73" s="35"/>
      <c r="DM73" s="35"/>
      <c r="DN73" s="35"/>
      <c r="DO73" s="35"/>
      <c r="DP73" s="35"/>
      <c r="DQ73" s="35"/>
      <c r="DR73" s="35"/>
      <c r="DS73" s="35"/>
      <c r="DT73" s="35"/>
      <c r="DU73" s="35"/>
      <c r="DV73" s="35"/>
      <c r="DW73" s="78"/>
      <c r="DX73" s="82"/>
      <c r="DY73" s="215"/>
      <c r="DZ73" s="216"/>
      <c r="EA73" s="216"/>
      <c r="EB73" s="216"/>
      <c r="EC73" s="216"/>
      <c r="ED73" s="216"/>
      <c r="EE73" s="217"/>
      <c r="EF73" s="146"/>
      <c r="EG73" s="215"/>
      <c r="EH73" s="216"/>
      <c r="EI73" s="216"/>
      <c r="EJ73" s="216"/>
      <c r="EK73" s="216"/>
      <c r="EL73" s="216"/>
      <c r="EM73" s="216"/>
      <c r="EN73" s="217"/>
      <c r="EO73" s="79"/>
      <c r="EP73" s="218"/>
      <c r="EQ73" s="219"/>
      <c r="ER73" s="219"/>
      <c r="ES73" s="82"/>
      <c r="ET73" s="234"/>
      <c r="EU73" s="235"/>
      <c r="EV73" s="235"/>
      <c r="EW73" s="82"/>
      <c r="EX73" s="234"/>
      <c r="EY73" s="235"/>
      <c r="EZ73" s="235"/>
      <c r="FA73" s="235"/>
      <c r="FB73" s="235"/>
      <c r="FC73" s="235"/>
      <c r="FD73" s="235"/>
      <c r="FE73" s="222"/>
      <c r="FF73" s="234"/>
      <c r="FG73" s="235"/>
      <c r="FH73" s="235"/>
      <c r="FI73" s="235"/>
      <c r="FJ73" s="235"/>
      <c r="FK73" s="235"/>
      <c r="FL73" s="235"/>
      <c r="FM73" s="222"/>
    </row>
    <row r="74" spans="1:169">
      <c r="A74" s="223" t="str">
        <f>Validation!B74</f>
        <v>Pass</v>
      </c>
      <c r="B74" s="35"/>
      <c r="C74" s="35"/>
      <c r="D74" s="35"/>
      <c r="E74" s="122"/>
      <c r="F74" s="123"/>
      <c r="G74" s="121"/>
      <c r="H74" s="120"/>
      <c r="I74" s="121"/>
      <c r="J74" s="120"/>
      <c r="K74" s="225"/>
      <c r="L74" s="35"/>
      <c r="M74" s="226"/>
      <c r="N74" s="227"/>
      <c r="O74" s="227"/>
      <c r="P74" s="224"/>
      <c r="Q74" s="224"/>
      <c r="R74" s="78"/>
      <c r="S74" s="79"/>
      <c r="T74" s="224"/>
      <c r="U74" s="35"/>
      <c r="V74" s="35"/>
      <c r="W74" s="225"/>
      <c r="X74" s="228"/>
      <c r="Y74" s="79"/>
      <c r="Z74" s="229"/>
      <c r="AA74" s="35"/>
      <c r="AB74" s="35"/>
      <c r="AC74" s="35"/>
      <c r="AD74" s="230"/>
      <c r="AE74" s="231"/>
      <c r="AF74" s="35"/>
      <c r="AG74" s="35"/>
      <c r="AH74" s="78"/>
      <c r="AI74" s="78"/>
      <c r="AJ74" s="82"/>
      <c r="AK74" s="136"/>
      <c r="AL74" s="135"/>
      <c r="AM74" s="81"/>
      <c r="AN74" s="134"/>
      <c r="AO74" s="232"/>
      <c r="AP74" s="232"/>
      <c r="AQ74" s="80"/>
      <c r="AR74" s="81"/>
      <c r="AS74" s="81"/>
      <c r="AT74" s="245"/>
      <c r="AU74" s="179"/>
      <c r="AV74" s="233"/>
      <c r="AW74" s="81"/>
      <c r="AX74" s="185"/>
      <c r="AY74" s="134"/>
      <c r="AZ74" s="111"/>
      <c r="BA74" s="210"/>
      <c r="BB74" s="211"/>
      <c r="BC74" s="211"/>
      <c r="BD74" s="211"/>
      <c r="BE74" s="211"/>
      <c r="BF74" s="211"/>
      <c r="BG74" s="211"/>
      <c r="BH74" s="211"/>
      <c r="BI74" s="211"/>
      <c r="BJ74" s="211"/>
      <c r="BK74" s="211"/>
      <c r="BL74" s="211"/>
      <c r="BM74" s="211"/>
      <c r="BN74" s="83"/>
      <c r="BO74" s="79"/>
      <c r="BP74" s="210"/>
      <c r="BQ74" s="211"/>
      <c r="BR74" s="211"/>
      <c r="BS74" s="211"/>
      <c r="BT74" s="211"/>
      <c r="BU74" s="211"/>
      <c r="BV74" s="211"/>
      <c r="BW74" s="211"/>
      <c r="BX74" s="82"/>
      <c r="BY74" s="212"/>
      <c r="BZ74" s="212"/>
      <c r="CA74" s="212"/>
      <c r="CB74" s="212"/>
      <c r="CC74" s="212"/>
      <c r="CD74" s="212"/>
      <c r="CE74" s="212"/>
      <c r="CF74" s="212"/>
      <c r="CG74" s="82"/>
      <c r="CH74" s="213"/>
      <c r="CI74" s="212"/>
      <c r="CJ74" s="212"/>
      <c r="CK74" s="212"/>
      <c r="CL74" s="212"/>
      <c r="CM74" s="212"/>
      <c r="CN74" s="212"/>
      <c r="CO74" s="212"/>
      <c r="CP74" s="212"/>
      <c r="CQ74" s="212"/>
      <c r="CR74" s="212"/>
      <c r="CS74" s="212"/>
      <c r="CT74" s="212"/>
      <c r="CU74" s="212"/>
      <c r="CV74" s="212"/>
      <c r="CW74" s="212"/>
      <c r="CX74" s="212"/>
      <c r="CY74" s="212"/>
      <c r="CZ74" s="212"/>
      <c r="DA74" s="214"/>
      <c r="DB74" s="84"/>
      <c r="DC74" s="35"/>
      <c r="DD74" s="35"/>
      <c r="DE74" s="35"/>
      <c r="DF74" s="35"/>
      <c r="DG74" s="35"/>
      <c r="DH74" s="35"/>
      <c r="DI74" s="35"/>
      <c r="DJ74" s="35"/>
      <c r="DK74" s="35"/>
      <c r="DL74" s="35"/>
      <c r="DM74" s="35"/>
      <c r="DN74" s="35"/>
      <c r="DO74" s="35"/>
      <c r="DP74" s="35"/>
      <c r="DQ74" s="35"/>
      <c r="DR74" s="35"/>
      <c r="DS74" s="35"/>
      <c r="DT74" s="35"/>
      <c r="DU74" s="35"/>
      <c r="DV74" s="35"/>
      <c r="DW74" s="78"/>
      <c r="DX74" s="82"/>
      <c r="DY74" s="215"/>
      <c r="DZ74" s="216"/>
      <c r="EA74" s="216"/>
      <c r="EB74" s="216"/>
      <c r="EC74" s="216"/>
      <c r="ED74" s="216"/>
      <c r="EE74" s="217"/>
      <c r="EF74" s="146"/>
      <c r="EG74" s="215"/>
      <c r="EH74" s="216"/>
      <c r="EI74" s="216"/>
      <c r="EJ74" s="216"/>
      <c r="EK74" s="216"/>
      <c r="EL74" s="216"/>
      <c r="EM74" s="216"/>
      <c r="EN74" s="217"/>
      <c r="EO74" s="79"/>
      <c r="EP74" s="218"/>
      <c r="EQ74" s="219"/>
      <c r="ER74" s="219"/>
      <c r="ES74" s="82"/>
      <c r="ET74" s="234"/>
      <c r="EU74" s="235"/>
      <c r="EV74" s="235"/>
      <c r="EW74" s="82"/>
      <c r="EX74" s="234"/>
      <c r="EY74" s="235"/>
      <c r="EZ74" s="235"/>
      <c r="FA74" s="235"/>
      <c r="FB74" s="235"/>
      <c r="FC74" s="235"/>
      <c r="FD74" s="235"/>
      <c r="FE74" s="222"/>
      <c r="FF74" s="234"/>
      <c r="FG74" s="235"/>
      <c r="FH74" s="235"/>
      <c r="FI74" s="235"/>
      <c r="FJ74" s="235"/>
      <c r="FK74" s="235"/>
      <c r="FL74" s="235"/>
      <c r="FM74" s="222"/>
    </row>
    <row r="75" spans="1:169">
      <c r="A75" s="223" t="str">
        <f>Validation!B75</f>
        <v>Pass</v>
      </c>
      <c r="B75" s="35"/>
      <c r="C75" s="35"/>
      <c r="D75" s="35"/>
      <c r="E75" s="122"/>
      <c r="F75" s="123"/>
      <c r="G75" s="121"/>
      <c r="H75" s="120"/>
      <c r="I75" s="121"/>
      <c r="J75" s="120"/>
      <c r="K75" s="225"/>
      <c r="L75" s="35"/>
      <c r="M75" s="226"/>
      <c r="N75" s="227"/>
      <c r="O75" s="227"/>
      <c r="P75" s="224"/>
      <c r="Q75" s="224"/>
      <c r="R75" s="78"/>
      <c r="S75" s="79"/>
      <c r="T75" s="224"/>
      <c r="U75" s="35"/>
      <c r="V75" s="35"/>
      <c r="W75" s="225"/>
      <c r="X75" s="228"/>
      <c r="Y75" s="79"/>
      <c r="Z75" s="229"/>
      <c r="AA75" s="35"/>
      <c r="AB75" s="35"/>
      <c r="AC75" s="35"/>
      <c r="AD75" s="230"/>
      <c r="AE75" s="231"/>
      <c r="AF75" s="35"/>
      <c r="AG75" s="35"/>
      <c r="AH75" s="78"/>
      <c r="AI75" s="78"/>
      <c r="AJ75" s="82"/>
      <c r="AK75" s="136"/>
      <c r="AL75" s="135"/>
      <c r="AM75" s="81"/>
      <c r="AN75" s="134"/>
      <c r="AO75" s="232"/>
      <c r="AP75" s="232"/>
      <c r="AQ75" s="80"/>
      <c r="AR75" s="81"/>
      <c r="AS75" s="81"/>
      <c r="AT75" s="245"/>
      <c r="AU75" s="179"/>
      <c r="AV75" s="233"/>
      <c r="AW75" s="81"/>
      <c r="AX75" s="185"/>
      <c r="AY75" s="134"/>
      <c r="AZ75" s="111"/>
      <c r="BA75" s="210"/>
      <c r="BB75" s="211"/>
      <c r="BC75" s="211"/>
      <c r="BD75" s="211"/>
      <c r="BE75" s="211"/>
      <c r="BF75" s="211"/>
      <c r="BG75" s="211"/>
      <c r="BH75" s="211"/>
      <c r="BI75" s="211"/>
      <c r="BJ75" s="211"/>
      <c r="BK75" s="211"/>
      <c r="BL75" s="211"/>
      <c r="BM75" s="211"/>
      <c r="BN75" s="83"/>
      <c r="BO75" s="79"/>
      <c r="BP75" s="210"/>
      <c r="BQ75" s="211"/>
      <c r="BR75" s="211"/>
      <c r="BS75" s="211"/>
      <c r="BT75" s="211"/>
      <c r="BU75" s="211"/>
      <c r="BV75" s="211"/>
      <c r="BW75" s="211"/>
      <c r="BX75" s="82"/>
      <c r="BY75" s="212"/>
      <c r="BZ75" s="212"/>
      <c r="CA75" s="212"/>
      <c r="CB75" s="212"/>
      <c r="CC75" s="212"/>
      <c r="CD75" s="212"/>
      <c r="CE75" s="212"/>
      <c r="CF75" s="212"/>
      <c r="CG75" s="82"/>
      <c r="CH75" s="213"/>
      <c r="CI75" s="212"/>
      <c r="CJ75" s="212"/>
      <c r="CK75" s="212"/>
      <c r="CL75" s="212"/>
      <c r="CM75" s="212"/>
      <c r="CN75" s="212"/>
      <c r="CO75" s="212"/>
      <c r="CP75" s="212"/>
      <c r="CQ75" s="212"/>
      <c r="CR75" s="212"/>
      <c r="CS75" s="212"/>
      <c r="CT75" s="212"/>
      <c r="CU75" s="212"/>
      <c r="CV75" s="212"/>
      <c r="CW75" s="212"/>
      <c r="CX75" s="212"/>
      <c r="CY75" s="212"/>
      <c r="CZ75" s="212"/>
      <c r="DA75" s="214"/>
      <c r="DB75" s="84"/>
      <c r="DC75" s="35"/>
      <c r="DD75" s="35"/>
      <c r="DE75" s="35"/>
      <c r="DF75" s="35"/>
      <c r="DG75" s="35"/>
      <c r="DH75" s="35"/>
      <c r="DI75" s="35"/>
      <c r="DJ75" s="35"/>
      <c r="DK75" s="35"/>
      <c r="DL75" s="35"/>
      <c r="DM75" s="35"/>
      <c r="DN75" s="35"/>
      <c r="DO75" s="35"/>
      <c r="DP75" s="35"/>
      <c r="DQ75" s="35"/>
      <c r="DR75" s="35"/>
      <c r="DS75" s="35"/>
      <c r="DT75" s="35"/>
      <c r="DU75" s="35"/>
      <c r="DV75" s="35"/>
      <c r="DW75" s="78"/>
      <c r="DX75" s="82"/>
      <c r="DY75" s="215"/>
      <c r="DZ75" s="216"/>
      <c r="EA75" s="216"/>
      <c r="EB75" s="216"/>
      <c r="EC75" s="216"/>
      <c r="ED75" s="216"/>
      <c r="EE75" s="217"/>
      <c r="EF75" s="146"/>
      <c r="EG75" s="215"/>
      <c r="EH75" s="216"/>
      <c r="EI75" s="216"/>
      <c r="EJ75" s="216"/>
      <c r="EK75" s="216"/>
      <c r="EL75" s="216"/>
      <c r="EM75" s="216"/>
      <c r="EN75" s="217"/>
      <c r="EO75" s="79"/>
      <c r="EP75" s="218"/>
      <c r="EQ75" s="219"/>
      <c r="ER75" s="219"/>
      <c r="ES75" s="82"/>
      <c r="ET75" s="234"/>
      <c r="EU75" s="235"/>
      <c r="EV75" s="235"/>
      <c r="EW75" s="82"/>
      <c r="EX75" s="234"/>
      <c r="EY75" s="235"/>
      <c r="EZ75" s="235"/>
      <c r="FA75" s="235"/>
      <c r="FB75" s="235"/>
      <c r="FC75" s="235"/>
      <c r="FD75" s="235"/>
      <c r="FE75" s="222"/>
      <c r="FF75" s="234"/>
      <c r="FG75" s="235"/>
      <c r="FH75" s="235"/>
      <c r="FI75" s="235"/>
      <c r="FJ75" s="235"/>
      <c r="FK75" s="235"/>
      <c r="FL75" s="235"/>
      <c r="FM75" s="222"/>
    </row>
    <row r="76" spans="1:169">
      <c r="A76" s="223" t="str">
        <f>Validation!B76</f>
        <v>Pass</v>
      </c>
      <c r="B76" s="35"/>
      <c r="C76" s="35"/>
      <c r="D76" s="35"/>
      <c r="E76" s="122"/>
      <c r="F76" s="123"/>
      <c r="G76" s="121"/>
      <c r="H76" s="120"/>
      <c r="I76" s="121"/>
      <c r="J76" s="120"/>
      <c r="K76" s="225"/>
      <c r="L76" s="35"/>
      <c r="M76" s="226"/>
      <c r="N76" s="227"/>
      <c r="O76" s="227"/>
      <c r="P76" s="224"/>
      <c r="Q76" s="224"/>
      <c r="R76" s="78"/>
      <c r="S76" s="79"/>
      <c r="T76" s="224"/>
      <c r="U76" s="35"/>
      <c r="V76" s="35"/>
      <c r="W76" s="225"/>
      <c r="X76" s="228"/>
      <c r="Y76" s="79"/>
      <c r="Z76" s="229"/>
      <c r="AA76" s="35"/>
      <c r="AB76" s="35"/>
      <c r="AC76" s="35"/>
      <c r="AD76" s="230"/>
      <c r="AE76" s="231"/>
      <c r="AF76" s="35"/>
      <c r="AG76" s="35"/>
      <c r="AH76" s="78"/>
      <c r="AI76" s="78"/>
      <c r="AJ76" s="82"/>
      <c r="AK76" s="136"/>
      <c r="AL76" s="135"/>
      <c r="AM76" s="81"/>
      <c r="AN76" s="134"/>
      <c r="AO76" s="232"/>
      <c r="AP76" s="232"/>
      <c r="AQ76" s="80"/>
      <c r="AR76" s="81"/>
      <c r="AS76" s="81"/>
      <c r="AT76" s="245"/>
      <c r="AU76" s="179"/>
      <c r="AV76" s="233"/>
      <c r="AW76" s="81"/>
      <c r="AX76" s="185"/>
      <c r="AY76" s="134"/>
      <c r="AZ76" s="111"/>
      <c r="BA76" s="210"/>
      <c r="BB76" s="211"/>
      <c r="BC76" s="211"/>
      <c r="BD76" s="211"/>
      <c r="BE76" s="211"/>
      <c r="BF76" s="211"/>
      <c r="BG76" s="211"/>
      <c r="BH76" s="211"/>
      <c r="BI76" s="211"/>
      <c r="BJ76" s="211"/>
      <c r="BK76" s="211"/>
      <c r="BL76" s="211"/>
      <c r="BM76" s="211"/>
      <c r="BN76" s="83"/>
      <c r="BO76" s="79"/>
      <c r="BP76" s="210"/>
      <c r="BQ76" s="211"/>
      <c r="BR76" s="211"/>
      <c r="BS76" s="211"/>
      <c r="BT76" s="211"/>
      <c r="BU76" s="211"/>
      <c r="BV76" s="211"/>
      <c r="BW76" s="211"/>
      <c r="BX76" s="82"/>
      <c r="BY76" s="212"/>
      <c r="BZ76" s="212"/>
      <c r="CA76" s="212"/>
      <c r="CB76" s="212"/>
      <c r="CC76" s="212"/>
      <c r="CD76" s="212"/>
      <c r="CE76" s="212"/>
      <c r="CF76" s="212"/>
      <c r="CG76" s="82"/>
      <c r="CH76" s="213"/>
      <c r="CI76" s="212"/>
      <c r="CJ76" s="212"/>
      <c r="CK76" s="212"/>
      <c r="CL76" s="212"/>
      <c r="CM76" s="212"/>
      <c r="CN76" s="212"/>
      <c r="CO76" s="212"/>
      <c r="CP76" s="212"/>
      <c r="CQ76" s="212"/>
      <c r="CR76" s="212"/>
      <c r="CS76" s="212"/>
      <c r="CT76" s="212"/>
      <c r="CU76" s="212"/>
      <c r="CV76" s="212"/>
      <c r="CW76" s="212"/>
      <c r="CX76" s="212"/>
      <c r="CY76" s="212"/>
      <c r="CZ76" s="212"/>
      <c r="DA76" s="214"/>
      <c r="DB76" s="84"/>
      <c r="DC76" s="35"/>
      <c r="DD76" s="35"/>
      <c r="DE76" s="35"/>
      <c r="DF76" s="35"/>
      <c r="DG76" s="35"/>
      <c r="DH76" s="35"/>
      <c r="DI76" s="35"/>
      <c r="DJ76" s="35"/>
      <c r="DK76" s="35"/>
      <c r="DL76" s="35"/>
      <c r="DM76" s="35"/>
      <c r="DN76" s="35"/>
      <c r="DO76" s="35"/>
      <c r="DP76" s="35"/>
      <c r="DQ76" s="35"/>
      <c r="DR76" s="35"/>
      <c r="DS76" s="35"/>
      <c r="DT76" s="35"/>
      <c r="DU76" s="35"/>
      <c r="DV76" s="35"/>
      <c r="DW76" s="78"/>
      <c r="DX76" s="82"/>
      <c r="DY76" s="215"/>
      <c r="DZ76" s="216"/>
      <c r="EA76" s="216"/>
      <c r="EB76" s="216"/>
      <c r="EC76" s="216"/>
      <c r="ED76" s="216"/>
      <c r="EE76" s="217"/>
      <c r="EF76" s="146"/>
      <c r="EG76" s="215"/>
      <c r="EH76" s="216"/>
      <c r="EI76" s="216"/>
      <c r="EJ76" s="216"/>
      <c r="EK76" s="216"/>
      <c r="EL76" s="216"/>
      <c r="EM76" s="216"/>
      <c r="EN76" s="217"/>
      <c r="EO76" s="79"/>
      <c r="EP76" s="218"/>
      <c r="EQ76" s="219"/>
      <c r="ER76" s="219"/>
      <c r="ES76" s="82"/>
      <c r="ET76" s="234"/>
      <c r="EU76" s="235"/>
      <c r="EV76" s="235"/>
      <c r="EW76" s="82"/>
      <c r="EX76" s="234"/>
      <c r="EY76" s="235"/>
      <c r="EZ76" s="235"/>
      <c r="FA76" s="235"/>
      <c r="FB76" s="235"/>
      <c r="FC76" s="235"/>
      <c r="FD76" s="235"/>
      <c r="FE76" s="222"/>
      <c r="FF76" s="234"/>
      <c r="FG76" s="235"/>
      <c r="FH76" s="235"/>
      <c r="FI76" s="235"/>
      <c r="FJ76" s="235"/>
      <c r="FK76" s="235"/>
      <c r="FL76" s="235"/>
      <c r="FM76" s="222"/>
    </row>
    <row r="77" spans="1:169">
      <c r="A77" s="223" t="str">
        <f>Validation!B77</f>
        <v>Pass</v>
      </c>
      <c r="B77" s="35"/>
      <c r="C77" s="35"/>
      <c r="D77" s="35"/>
      <c r="E77" s="122"/>
      <c r="F77" s="123"/>
      <c r="G77" s="121"/>
      <c r="H77" s="120"/>
      <c r="I77" s="121"/>
      <c r="J77" s="120"/>
      <c r="K77" s="225"/>
      <c r="L77" s="35"/>
      <c r="M77" s="226"/>
      <c r="N77" s="227"/>
      <c r="O77" s="227"/>
      <c r="P77" s="224"/>
      <c r="Q77" s="224"/>
      <c r="R77" s="78"/>
      <c r="S77" s="79"/>
      <c r="T77" s="224"/>
      <c r="U77" s="35"/>
      <c r="V77" s="35"/>
      <c r="W77" s="225"/>
      <c r="X77" s="228"/>
      <c r="Y77" s="79"/>
      <c r="Z77" s="229"/>
      <c r="AA77" s="35"/>
      <c r="AB77" s="35"/>
      <c r="AC77" s="35"/>
      <c r="AD77" s="230"/>
      <c r="AE77" s="231"/>
      <c r="AF77" s="35"/>
      <c r="AG77" s="35"/>
      <c r="AH77" s="78"/>
      <c r="AI77" s="78"/>
      <c r="AJ77" s="82"/>
      <c r="AK77" s="136"/>
      <c r="AL77" s="135"/>
      <c r="AM77" s="81"/>
      <c r="AN77" s="134"/>
      <c r="AO77" s="232"/>
      <c r="AP77" s="232"/>
      <c r="AQ77" s="80"/>
      <c r="AR77" s="81"/>
      <c r="AS77" s="81"/>
      <c r="AT77" s="245"/>
      <c r="AU77" s="179"/>
      <c r="AV77" s="233"/>
      <c r="AW77" s="81"/>
      <c r="AX77" s="185"/>
      <c r="AY77" s="134"/>
      <c r="AZ77" s="111"/>
      <c r="BA77" s="210"/>
      <c r="BB77" s="211"/>
      <c r="BC77" s="211"/>
      <c r="BD77" s="211"/>
      <c r="BE77" s="211"/>
      <c r="BF77" s="211"/>
      <c r="BG77" s="211"/>
      <c r="BH77" s="211"/>
      <c r="BI77" s="211"/>
      <c r="BJ77" s="211"/>
      <c r="BK77" s="211"/>
      <c r="BL77" s="211"/>
      <c r="BM77" s="211"/>
      <c r="BN77" s="83"/>
      <c r="BO77" s="79"/>
      <c r="BP77" s="210"/>
      <c r="BQ77" s="211"/>
      <c r="BR77" s="211"/>
      <c r="BS77" s="211"/>
      <c r="BT77" s="211"/>
      <c r="BU77" s="211"/>
      <c r="BV77" s="211"/>
      <c r="BW77" s="211"/>
      <c r="BX77" s="82"/>
      <c r="BY77" s="212"/>
      <c r="BZ77" s="212"/>
      <c r="CA77" s="212"/>
      <c r="CB77" s="212"/>
      <c r="CC77" s="212"/>
      <c r="CD77" s="212"/>
      <c r="CE77" s="212"/>
      <c r="CF77" s="212"/>
      <c r="CG77" s="82"/>
      <c r="CH77" s="213"/>
      <c r="CI77" s="212"/>
      <c r="CJ77" s="212"/>
      <c r="CK77" s="212"/>
      <c r="CL77" s="212"/>
      <c r="CM77" s="212"/>
      <c r="CN77" s="212"/>
      <c r="CO77" s="212"/>
      <c r="CP77" s="212"/>
      <c r="CQ77" s="212"/>
      <c r="CR77" s="212"/>
      <c r="CS77" s="212"/>
      <c r="CT77" s="212"/>
      <c r="CU77" s="212"/>
      <c r="CV77" s="212"/>
      <c r="CW77" s="212"/>
      <c r="CX77" s="212"/>
      <c r="CY77" s="212"/>
      <c r="CZ77" s="212"/>
      <c r="DA77" s="214"/>
      <c r="DB77" s="84"/>
      <c r="DC77" s="35"/>
      <c r="DD77" s="35"/>
      <c r="DE77" s="35"/>
      <c r="DF77" s="35"/>
      <c r="DG77" s="35"/>
      <c r="DH77" s="35"/>
      <c r="DI77" s="35"/>
      <c r="DJ77" s="35"/>
      <c r="DK77" s="35"/>
      <c r="DL77" s="35"/>
      <c r="DM77" s="35"/>
      <c r="DN77" s="35"/>
      <c r="DO77" s="35"/>
      <c r="DP77" s="35"/>
      <c r="DQ77" s="35"/>
      <c r="DR77" s="35"/>
      <c r="DS77" s="35"/>
      <c r="DT77" s="35"/>
      <c r="DU77" s="35"/>
      <c r="DV77" s="35"/>
      <c r="DW77" s="78"/>
      <c r="DX77" s="82"/>
      <c r="DY77" s="215"/>
      <c r="DZ77" s="216"/>
      <c r="EA77" s="216"/>
      <c r="EB77" s="216"/>
      <c r="EC77" s="216"/>
      <c r="ED77" s="216"/>
      <c r="EE77" s="217"/>
      <c r="EF77" s="146"/>
      <c r="EG77" s="215"/>
      <c r="EH77" s="216"/>
      <c r="EI77" s="216"/>
      <c r="EJ77" s="216"/>
      <c r="EK77" s="216"/>
      <c r="EL77" s="216"/>
      <c r="EM77" s="216"/>
      <c r="EN77" s="217"/>
      <c r="EO77" s="79"/>
      <c r="EP77" s="218"/>
      <c r="EQ77" s="219"/>
      <c r="ER77" s="219"/>
      <c r="ES77" s="82"/>
      <c r="ET77" s="234"/>
      <c r="EU77" s="235"/>
      <c r="EV77" s="235"/>
      <c r="EW77" s="82"/>
      <c r="EX77" s="234"/>
      <c r="EY77" s="235"/>
      <c r="EZ77" s="235"/>
      <c r="FA77" s="235"/>
      <c r="FB77" s="235"/>
      <c r="FC77" s="235"/>
      <c r="FD77" s="235"/>
      <c r="FE77" s="222"/>
      <c r="FF77" s="234"/>
      <c r="FG77" s="235"/>
      <c r="FH77" s="235"/>
      <c r="FI77" s="235"/>
      <c r="FJ77" s="235"/>
      <c r="FK77" s="235"/>
      <c r="FL77" s="235"/>
      <c r="FM77" s="222"/>
    </row>
    <row r="78" spans="1:169">
      <c r="A78" s="223" t="str">
        <f>Validation!B78</f>
        <v>Pass</v>
      </c>
      <c r="B78" s="35"/>
      <c r="C78" s="35"/>
      <c r="D78" s="35"/>
      <c r="E78" s="122"/>
      <c r="F78" s="123"/>
      <c r="G78" s="121"/>
      <c r="H78" s="120"/>
      <c r="I78" s="121"/>
      <c r="J78" s="120"/>
      <c r="K78" s="225"/>
      <c r="L78" s="35"/>
      <c r="M78" s="226"/>
      <c r="N78" s="227"/>
      <c r="O78" s="227"/>
      <c r="P78" s="224"/>
      <c r="Q78" s="224"/>
      <c r="R78" s="78"/>
      <c r="S78" s="79"/>
      <c r="T78" s="224"/>
      <c r="U78" s="35"/>
      <c r="V78" s="35"/>
      <c r="W78" s="225"/>
      <c r="X78" s="228"/>
      <c r="Y78" s="79"/>
      <c r="Z78" s="229"/>
      <c r="AA78" s="35"/>
      <c r="AB78" s="35"/>
      <c r="AC78" s="35"/>
      <c r="AD78" s="230"/>
      <c r="AE78" s="231"/>
      <c r="AF78" s="35"/>
      <c r="AG78" s="35"/>
      <c r="AH78" s="78"/>
      <c r="AI78" s="78"/>
      <c r="AJ78" s="82"/>
      <c r="AK78" s="136"/>
      <c r="AL78" s="135"/>
      <c r="AM78" s="81"/>
      <c r="AN78" s="134"/>
      <c r="AO78" s="232"/>
      <c r="AP78" s="232"/>
      <c r="AQ78" s="80"/>
      <c r="AR78" s="81"/>
      <c r="AS78" s="81"/>
      <c r="AT78" s="245"/>
      <c r="AU78" s="179"/>
      <c r="AV78" s="233"/>
      <c r="AW78" s="81"/>
      <c r="AX78" s="185"/>
      <c r="AY78" s="134"/>
      <c r="AZ78" s="111"/>
      <c r="BA78" s="210"/>
      <c r="BB78" s="211"/>
      <c r="BC78" s="211"/>
      <c r="BD78" s="211"/>
      <c r="BE78" s="211"/>
      <c r="BF78" s="211"/>
      <c r="BG78" s="211"/>
      <c r="BH78" s="211"/>
      <c r="BI78" s="211"/>
      <c r="BJ78" s="211"/>
      <c r="BK78" s="211"/>
      <c r="BL78" s="211"/>
      <c r="BM78" s="211"/>
      <c r="BN78" s="83"/>
      <c r="BO78" s="79"/>
      <c r="BP78" s="210"/>
      <c r="BQ78" s="211"/>
      <c r="BR78" s="211"/>
      <c r="BS78" s="211"/>
      <c r="BT78" s="211"/>
      <c r="BU78" s="211"/>
      <c r="BV78" s="211"/>
      <c r="BW78" s="211"/>
      <c r="BX78" s="82"/>
      <c r="BY78" s="212"/>
      <c r="BZ78" s="212"/>
      <c r="CA78" s="212"/>
      <c r="CB78" s="212"/>
      <c r="CC78" s="212"/>
      <c r="CD78" s="212"/>
      <c r="CE78" s="212"/>
      <c r="CF78" s="212"/>
      <c r="CG78" s="82"/>
      <c r="CH78" s="213"/>
      <c r="CI78" s="212"/>
      <c r="CJ78" s="212"/>
      <c r="CK78" s="212"/>
      <c r="CL78" s="212"/>
      <c r="CM78" s="212"/>
      <c r="CN78" s="212"/>
      <c r="CO78" s="212"/>
      <c r="CP78" s="212"/>
      <c r="CQ78" s="212"/>
      <c r="CR78" s="212"/>
      <c r="CS78" s="212"/>
      <c r="CT78" s="212"/>
      <c r="CU78" s="212"/>
      <c r="CV78" s="212"/>
      <c r="CW78" s="212"/>
      <c r="CX78" s="212"/>
      <c r="CY78" s="212"/>
      <c r="CZ78" s="212"/>
      <c r="DA78" s="214"/>
      <c r="DB78" s="84"/>
      <c r="DC78" s="35"/>
      <c r="DD78" s="35"/>
      <c r="DE78" s="35"/>
      <c r="DF78" s="35"/>
      <c r="DG78" s="35"/>
      <c r="DH78" s="35"/>
      <c r="DI78" s="35"/>
      <c r="DJ78" s="35"/>
      <c r="DK78" s="35"/>
      <c r="DL78" s="35"/>
      <c r="DM78" s="35"/>
      <c r="DN78" s="35"/>
      <c r="DO78" s="35"/>
      <c r="DP78" s="35"/>
      <c r="DQ78" s="35"/>
      <c r="DR78" s="35"/>
      <c r="DS78" s="35"/>
      <c r="DT78" s="35"/>
      <c r="DU78" s="35"/>
      <c r="DV78" s="35"/>
      <c r="DW78" s="78"/>
      <c r="DX78" s="82"/>
      <c r="DY78" s="215"/>
      <c r="DZ78" s="216"/>
      <c r="EA78" s="216"/>
      <c r="EB78" s="216"/>
      <c r="EC78" s="216"/>
      <c r="ED78" s="216"/>
      <c r="EE78" s="217"/>
      <c r="EF78" s="146"/>
      <c r="EG78" s="215"/>
      <c r="EH78" s="216"/>
      <c r="EI78" s="216"/>
      <c r="EJ78" s="216"/>
      <c r="EK78" s="216"/>
      <c r="EL78" s="216"/>
      <c r="EM78" s="216"/>
      <c r="EN78" s="217"/>
      <c r="EO78" s="79"/>
      <c r="EP78" s="218"/>
      <c r="EQ78" s="219"/>
      <c r="ER78" s="219"/>
      <c r="ES78" s="82"/>
      <c r="ET78" s="234"/>
      <c r="EU78" s="235"/>
      <c r="EV78" s="235"/>
      <c r="EW78" s="82"/>
      <c r="EX78" s="234"/>
      <c r="EY78" s="235"/>
      <c r="EZ78" s="235"/>
      <c r="FA78" s="235"/>
      <c r="FB78" s="235"/>
      <c r="FC78" s="235"/>
      <c r="FD78" s="235"/>
      <c r="FE78" s="222"/>
      <c r="FF78" s="234"/>
      <c r="FG78" s="235"/>
      <c r="FH78" s="235"/>
      <c r="FI78" s="235"/>
      <c r="FJ78" s="235"/>
      <c r="FK78" s="235"/>
      <c r="FL78" s="235"/>
      <c r="FM78" s="222"/>
    </row>
    <row r="79" spans="1:169">
      <c r="A79" s="223" t="str">
        <f>Validation!B79</f>
        <v>Pass</v>
      </c>
      <c r="B79" s="35"/>
      <c r="C79" s="35"/>
      <c r="D79" s="35"/>
      <c r="E79" s="122"/>
      <c r="F79" s="123"/>
      <c r="G79" s="121"/>
      <c r="H79" s="120"/>
      <c r="I79" s="121"/>
      <c r="J79" s="120"/>
      <c r="K79" s="225"/>
      <c r="L79" s="35"/>
      <c r="M79" s="226"/>
      <c r="N79" s="227"/>
      <c r="O79" s="227"/>
      <c r="P79" s="224"/>
      <c r="Q79" s="224"/>
      <c r="R79" s="78"/>
      <c r="S79" s="79"/>
      <c r="T79" s="224"/>
      <c r="U79" s="35"/>
      <c r="V79" s="35"/>
      <c r="W79" s="225"/>
      <c r="X79" s="228"/>
      <c r="Y79" s="79"/>
      <c r="Z79" s="229"/>
      <c r="AA79" s="35"/>
      <c r="AB79" s="35"/>
      <c r="AC79" s="35"/>
      <c r="AD79" s="230"/>
      <c r="AE79" s="231"/>
      <c r="AF79" s="35"/>
      <c r="AG79" s="35"/>
      <c r="AH79" s="78"/>
      <c r="AI79" s="78"/>
      <c r="AJ79" s="82"/>
      <c r="AK79" s="136"/>
      <c r="AL79" s="135"/>
      <c r="AM79" s="81"/>
      <c r="AN79" s="134"/>
      <c r="AO79" s="232"/>
      <c r="AP79" s="232"/>
      <c r="AQ79" s="80"/>
      <c r="AR79" s="81"/>
      <c r="AS79" s="81"/>
      <c r="AT79" s="245"/>
      <c r="AU79" s="179"/>
      <c r="AV79" s="233"/>
      <c r="AW79" s="81"/>
      <c r="AX79" s="185"/>
      <c r="AY79" s="134"/>
      <c r="AZ79" s="111"/>
      <c r="BA79" s="210"/>
      <c r="BB79" s="211"/>
      <c r="BC79" s="211"/>
      <c r="BD79" s="211"/>
      <c r="BE79" s="211"/>
      <c r="BF79" s="211"/>
      <c r="BG79" s="211"/>
      <c r="BH79" s="211"/>
      <c r="BI79" s="211"/>
      <c r="BJ79" s="211"/>
      <c r="BK79" s="211"/>
      <c r="BL79" s="211"/>
      <c r="BM79" s="211"/>
      <c r="BN79" s="83"/>
      <c r="BO79" s="79"/>
      <c r="BP79" s="210"/>
      <c r="BQ79" s="211"/>
      <c r="BR79" s="211"/>
      <c r="BS79" s="211"/>
      <c r="BT79" s="211"/>
      <c r="BU79" s="211"/>
      <c r="BV79" s="211"/>
      <c r="BW79" s="211"/>
      <c r="BX79" s="82"/>
      <c r="BY79" s="212"/>
      <c r="BZ79" s="212"/>
      <c r="CA79" s="212"/>
      <c r="CB79" s="212"/>
      <c r="CC79" s="212"/>
      <c r="CD79" s="212"/>
      <c r="CE79" s="212"/>
      <c r="CF79" s="212"/>
      <c r="CG79" s="82"/>
      <c r="CH79" s="213"/>
      <c r="CI79" s="212"/>
      <c r="CJ79" s="212"/>
      <c r="CK79" s="212"/>
      <c r="CL79" s="212"/>
      <c r="CM79" s="212"/>
      <c r="CN79" s="212"/>
      <c r="CO79" s="212"/>
      <c r="CP79" s="212"/>
      <c r="CQ79" s="212"/>
      <c r="CR79" s="212"/>
      <c r="CS79" s="212"/>
      <c r="CT79" s="212"/>
      <c r="CU79" s="212"/>
      <c r="CV79" s="212"/>
      <c r="CW79" s="212"/>
      <c r="CX79" s="212"/>
      <c r="CY79" s="212"/>
      <c r="CZ79" s="212"/>
      <c r="DA79" s="214"/>
      <c r="DB79" s="84"/>
      <c r="DC79" s="35"/>
      <c r="DD79" s="35"/>
      <c r="DE79" s="35"/>
      <c r="DF79" s="35"/>
      <c r="DG79" s="35"/>
      <c r="DH79" s="35"/>
      <c r="DI79" s="35"/>
      <c r="DJ79" s="35"/>
      <c r="DK79" s="35"/>
      <c r="DL79" s="35"/>
      <c r="DM79" s="35"/>
      <c r="DN79" s="35"/>
      <c r="DO79" s="35"/>
      <c r="DP79" s="35"/>
      <c r="DQ79" s="35"/>
      <c r="DR79" s="35"/>
      <c r="DS79" s="35"/>
      <c r="DT79" s="35"/>
      <c r="DU79" s="35"/>
      <c r="DV79" s="35"/>
      <c r="DW79" s="78"/>
      <c r="DX79" s="82"/>
      <c r="DY79" s="215"/>
      <c r="DZ79" s="216"/>
      <c r="EA79" s="216"/>
      <c r="EB79" s="216"/>
      <c r="EC79" s="216"/>
      <c r="ED79" s="216"/>
      <c r="EE79" s="217"/>
      <c r="EF79" s="146"/>
      <c r="EG79" s="215"/>
      <c r="EH79" s="216"/>
      <c r="EI79" s="216"/>
      <c r="EJ79" s="216"/>
      <c r="EK79" s="216"/>
      <c r="EL79" s="216"/>
      <c r="EM79" s="216"/>
      <c r="EN79" s="217"/>
      <c r="EO79" s="79"/>
      <c r="EP79" s="218"/>
      <c r="EQ79" s="219"/>
      <c r="ER79" s="219"/>
      <c r="ES79" s="82"/>
      <c r="ET79" s="234"/>
      <c r="EU79" s="235"/>
      <c r="EV79" s="235"/>
      <c r="EW79" s="82"/>
      <c r="EX79" s="234"/>
      <c r="EY79" s="235"/>
      <c r="EZ79" s="235"/>
      <c r="FA79" s="235"/>
      <c r="FB79" s="235"/>
      <c r="FC79" s="235"/>
      <c r="FD79" s="235"/>
      <c r="FE79" s="222"/>
      <c r="FF79" s="234"/>
      <c r="FG79" s="235"/>
      <c r="FH79" s="235"/>
      <c r="FI79" s="235"/>
      <c r="FJ79" s="235"/>
      <c r="FK79" s="235"/>
      <c r="FL79" s="235"/>
      <c r="FM79" s="222"/>
    </row>
    <row r="80" spans="1:169">
      <c r="A80" s="223" t="str">
        <f>Validation!B80</f>
        <v>Pass</v>
      </c>
      <c r="B80" s="35"/>
      <c r="C80" s="35"/>
      <c r="D80" s="35"/>
      <c r="E80" s="122"/>
      <c r="F80" s="123"/>
      <c r="G80" s="121"/>
      <c r="H80" s="120"/>
      <c r="I80" s="121"/>
      <c r="J80" s="120"/>
      <c r="K80" s="225"/>
      <c r="L80" s="35"/>
      <c r="M80" s="226"/>
      <c r="N80" s="227"/>
      <c r="O80" s="227"/>
      <c r="P80" s="224"/>
      <c r="Q80" s="224"/>
      <c r="R80" s="78"/>
      <c r="S80" s="79"/>
      <c r="T80" s="224"/>
      <c r="U80" s="35"/>
      <c r="V80" s="35"/>
      <c r="W80" s="225"/>
      <c r="X80" s="228"/>
      <c r="Y80" s="79"/>
      <c r="Z80" s="229"/>
      <c r="AA80" s="35"/>
      <c r="AB80" s="35"/>
      <c r="AC80" s="35"/>
      <c r="AD80" s="230"/>
      <c r="AE80" s="231"/>
      <c r="AF80" s="35"/>
      <c r="AG80" s="35"/>
      <c r="AH80" s="78"/>
      <c r="AI80" s="78"/>
      <c r="AJ80" s="82"/>
      <c r="AK80" s="136"/>
      <c r="AL80" s="135"/>
      <c r="AM80" s="81"/>
      <c r="AN80" s="134"/>
      <c r="AO80" s="232"/>
      <c r="AP80" s="232"/>
      <c r="AQ80" s="80"/>
      <c r="AR80" s="81"/>
      <c r="AS80" s="81"/>
      <c r="AT80" s="245"/>
      <c r="AU80" s="179"/>
      <c r="AV80" s="233"/>
      <c r="AW80" s="81"/>
      <c r="AX80" s="185"/>
      <c r="AY80" s="134"/>
      <c r="AZ80" s="111"/>
      <c r="BA80" s="210"/>
      <c r="BB80" s="211"/>
      <c r="BC80" s="211"/>
      <c r="BD80" s="211"/>
      <c r="BE80" s="211"/>
      <c r="BF80" s="211"/>
      <c r="BG80" s="211"/>
      <c r="BH80" s="211"/>
      <c r="BI80" s="211"/>
      <c r="BJ80" s="211"/>
      <c r="BK80" s="211"/>
      <c r="BL80" s="211"/>
      <c r="BM80" s="211"/>
      <c r="BN80" s="83"/>
      <c r="BO80" s="79"/>
      <c r="BP80" s="210"/>
      <c r="BQ80" s="211"/>
      <c r="BR80" s="211"/>
      <c r="BS80" s="211"/>
      <c r="BT80" s="211"/>
      <c r="BU80" s="211"/>
      <c r="BV80" s="211"/>
      <c r="BW80" s="211"/>
      <c r="BX80" s="82"/>
      <c r="BY80" s="212"/>
      <c r="BZ80" s="212"/>
      <c r="CA80" s="212"/>
      <c r="CB80" s="212"/>
      <c r="CC80" s="212"/>
      <c r="CD80" s="212"/>
      <c r="CE80" s="212"/>
      <c r="CF80" s="212"/>
      <c r="CG80" s="82"/>
      <c r="CH80" s="213"/>
      <c r="CI80" s="212"/>
      <c r="CJ80" s="212"/>
      <c r="CK80" s="212"/>
      <c r="CL80" s="212"/>
      <c r="CM80" s="212"/>
      <c r="CN80" s="212"/>
      <c r="CO80" s="212"/>
      <c r="CP80" s="212"/>
      <c r="CQ80" s="212"/>
      <c r="CR80" s="212"/>
      <c r="CS80" s="212"/>
      <c r="CT80" s="212"/>
      <c r="CU80" s="212"/>
      <c r="CV80" s="212"/>
      <c r="CW80" s="212"/>
      <c r="CX80" s="212"/>
      <c r="CY80" s="212"/>
      <c r="CZ80" s="212"/>
      <c r="DA80" s="214"/>
      <c r="DB80" s="84"/>
      <c r="DC80" s="35"/>
      <c r="DD80" s="35"/>
      <c r="DE80" s="35"/>
      <c r="DF80" s="35"/>
      <c r="DG80" s="35"/>
      <c r="DH80" s="35"/>
      <c r="DI80" s="35"/>
      <c r="DJ80" s="35"/>
      <c r="DK80" s="35"/>
      <c r="DL80" s="35"/>
      <c r="DM80" s="35"/>
      <c r="DN80" s="35"/>
      <c r="DO80" s="35"/>
      <c r="DP80" s="35"/>
      <c r="DQ80" s="35"/>
      <c r="DR80" s="35"/>
      <c r="DS80" s="35"/>
      <c r="DT80" s="35"/>
      <c r="DU80" s="35"/>
      <c r="DV80" s="35"/>
      <c r="DW80" s="78"/>
      <c r="DX80" s="82"/>
      <c r="DY80" s="215"/>
      <c r="DZ80" s="216"/>
      <c r="EA80" s="216"/>
      <c r="EB80" s="216"/>
      <c r="EC80" s="216"/>
      <c r="ED80" s="216"/>
      <c r="EE80" s="217"/>
      <c r="EF80" s="146"/>
      <c r="EG80" s="215"/>
      <c r="EH80" s="216"/>
      <c r="EI80" s="216"/>
      <c r="EJ80" s="216"/>
      <c r="EK80" s="216"/>
      <c r="EL80" s="216"/>
      <c r="EM80" s="216"/>
      <c r="EN80" s="217"/>
      <c r="EO80" s="79"/>
      <c r="EP80" s="218"/>
      <c r="EQ80" s="219"/>
      <c r="ER80" s="219"/>
      <c r="ES80" s="82"/>
      <c r="ET80" s="234"/>
      <c r="EU80" s="235"/>
      <c r="EV80" s="235"/>
      <c r="EW80" s="82"/>
      <c r="EX80" s="234"/>
      <c r="EY80" s="235"/>
      <c r="EZ80" s="235"/>
      <c r="FA80" s="235"/>
      <c r="FB80" s="235"/>
      <c r="FC80" s="235"/>
      <c r="FD80" s="235"/>
      <c r="FE80" s="222"/>
      <c r="FF80" s="234"/>
      <c r="FG80" s="235"/>
      <c r="FH80" s="235"/>
      <c r="FI80" s="235"/>
      <c r="FJ80" s="235"/>
      <c r="FK80" s="235"/>
      <c r="FL80" s="235"/>
      <c r="FM80" s="222"/>
    </row>
    <row r="81" spans="1:169">
      <c r="A81" s="223" t="str">
        <f>Validation!B81</f>
        <v>Pass</v>
      </c>
      <c r="B81" s="35"/>
      <c r="C81" s="35"/>
      <c r="D81" s="35"/>
      <c r="E81" s="122"/>
      <c r="F81" s="123"/>
      <c r="G81" s="121"/>
      <c r="H81" s="120"/>
      <c r="I81" s="121"/>
      <c r="J81" s="120"/>
      <c r="K81" s="225"/>
      <c r="L81" s="35"/>
      <c r="M81" s="226"/>
      <c r="N81" s="227"/>
      <c r="O81" s="227"/>
      <c r="P81" s="224"/>
      <c r="Q81" s="224"/>
      <c r="R81" s="78"/>
      <c r="S81" s="79"/>
      <c r="T81" s="224"/>
      <c r="U81" s="35"/>
      <c r="V81" s="35"/>
      <c r="W81" s="225"/>
      <c r="X81" s="228"/>
      <c r="Y81" s="79"/>
      <c r="Z81" s="229"/>
      <c r="AA81" s="35"/>
      <c r="AB81" s="35"/>
      <c r="AC81" s="35"/>
      <c r="AD81" s="230"/>
      <c r="AE81" s="231"/>
      <c r="AF81" s="35"/>
      <c r="AG81" s="35"/>
      <c r="AH81" s="78"/>
      <c r="AI81" s="78"/>
      <c r="AJ81" s="82"/>
      <c r="AK81" s="136"/>
      <c r="AL81" s="135"/>
      <c r="AM81" s="81"/>
      <c r="AN81" s="134"/>
      <c r="AO81" s="232"/>
      <c r="AP81" s="232"/>
      <c r="AQ81" s="80"/>
      <c r="AR81" s="81"/>
      <c r="AS81" s="81"/>
      <c r="AT81" s="245"/>
      <c r="AU81" s="179"/>
      <c r="AV81" s="233"/>
      <c r="AW81" s="81"/>
      <c r="AX81" s="185"/>
      <c r="AY81" s="134"/>
      <c r="AZ81" s="111"/>
      <c r="BA81" s="210"/>
      <c r="BB81" s="211"/>
      <c r="BC81" s="211"/>
      <c r="BD81" s="211"/>
      <c r="BE81" s="211"/>
      <c r="BF81" s="211"/>
      <c r="BG81" s="211"/>
      <c r="BH81" s="211"/>
      <c r="BI81" s="211"/>
      <c r="BJ81" s="211"/>
      <c r="BK81" s="211"/>
      <c r="BL81" s="211"/>
      <c r="BM81" s="211"/>
      <c r="BN81" s="83"/>
      <c r="BO81" s="79"/>
      <c r="BP81" s="210"/>
      <c r="BQ81" s="211"/>
      <c r="BR81" s="211"/>
      <c r="BS81" s="211"/>
      <c r="BT81" s="211"/>
      <c r="BU81" s="211"/>
      <c r="BV81" s="211"/>
      <c r="BW81" s="211"/>
      <c r="BX81" s="82"/>
      <c r="BY81" s="212"/>
      <c r="BZ81" s="212"/>
      <c r="CA81" s="212"/>
      <c r="CB81" s="212"/>
      <c r="CC81" s="212"/>
      <c r="CD81" s="212"/>
      <c r="CE81" s="212"/>
      <c r="CF81" s="212"/>
      <c r="CG81" s="82"/>
      <c r="CH81" s="213"/>
      <c r="CI81" s="212"/>
      <c r="CJ81" s="212"/>
      <c r="CK81" s="212"/>
      <c r="CL81" s="212"/>
      <c r="CM81" s="212"/>
      <c r="CN81" s="212"/>
      <c r="CO81" s="212"/>
      <c r="CP81" s="212"/>
      <c r="CQ81" s="212"/>
      <c r="CR81" s="212"/>
      <c r="CS81" s="212"/>
      <c r="CT81" s="212"/>
      <c r="CU81" s="212"/>
      <c r="CV81" s="212"/>
      <c r="CW81" s="212"/>
      <c r="CX81" s="212"/>
      <c r="CY81" s="212"/>
      <c r="CZ81" s="212"/>
      <c r="DA81" s="214"/>
      <c r="DB81" s="84"/>
      <c r="DC81" s="35"/>
      <c r="DD81" s="35"/>
      <c r="DE81" s="35"/>
      <c r="DF81" s="35"/>
      <c r="DG81" s="35"/>
      <c r="DH81" s="35"/>
      <c r="DI81" s="35"/>
      <c r="DJ81" s="35"/>
      <c r="DK81" s="35"/>
      <c r="DL81" s="35"/>
      <c r="DM81" s="35"/>
      <c r="DN81" s="35"/>
      <c r="DO81" s="35"/>
      <c r="DP81" s="35"/>
      <c r="DQ81" s="35"/>
      <c r="DR81" s="35"/>
      <c r="DS81" s="35"/>
      <c r="DT81" s="35"/>
      <c r="DU81" s="35"/>
      <c r="DV81" s="35"/>
      <c r="DW81" s="78"/>
      <c r="DX81" s="82"/>
      <c r="DY81" s="215"/>
      <c r="DZ81" s="216"/>
      <c r="EA81" s="216"/>
      <c r="EB81" s="216"/>
      <c r="EC81" s="216"/>
      <c r="ED81" s="216"/>
      <c r="EE81" s="217"/>
      <c r="EF81" s="146"/>
      <c r="EG81" s="215"/>
      <c r="EH81" s="216"/>
      <c r="EI81" s="216"/>
      <c r="EJ81" s="216"/>
      <c r="EK81" s="216"/>
      <c r="EL81" s="216"/>
      <c r="EM81" s="216"/>
      <c r="EN81" s="217"/>
      <c r="EO81" s="79"/>
      <c r="EP81" s="218"/>
      <c r="EQ81" s="219"/>
      <c r="ER81" s="219"/>
      <c r="ES81" s="82"/>
      <c r="ET81" s="234"/>
      <c r="EU81" s="235"/>
      <c r="EV81" s="235"/>
      <c r="EW81" s="82"/>
      <c r="EX81" s="234"/>
      <c r="EY81" s="235"/>
      <c r="EZ81" s="235"/>
      <c r="FA81" s="235"/>
      <c r="FB81" s="235"/>
      <c r="FC81" s="235"/>
      <c r="FD81" s="235"/>
      <c r="FE81" s="222"/>
      <c r="FF81" s="234"/>
      <c r="FG81" s="235"/>
      <c r="FH81" s="235"/>
      <c r="FI81" s="235"/>
      <c r="FJ81" s="235"/>
      <c r="FK81" s="235"/>
      <c r="FL81" s="235"/>
      <c r="FM81" s="222"/>
    </row>
    <row r="82" spans="1:169">
      <c r="A82" s="223" t="str">
        <f>Validation!B82</f>
        <v>Pass</v>
      </c>
      <c r="B82" s="35"/>
      <c r="C82" s="35"/>
      <c r="D82" s="35"/>
      <c r="E82" s="122"/>
      <c r="F82" s="123"/>
      <c r="G82" s="121"/>
      <c r="H82" s="120"/>
      <c r="I82" s="121"/>
      <c r="J82" s="120"/>
      <c r="K82" s="225"/>
      <c r="L82" s="35"/>
      <c r="M82" s="226"/>
      <c r="N82" s="227"/>
      <c r="O82" s="227"/>
      <c r="P82" s="224"/>
      <c r="Q82" s="224"/>
      <c r="R82" s="78"/>
      <c r="S82" s="79"/>
      <c r="T82" s="224"/>
      <c r="U82" s="35"/>
      <c r="V82" s="35"/>
      <c r="W82" s="225"/>
      <c r="X82" s="228"/>
      <c r="Y82" s="79"/>
      <c r="Z82" s="229"/>
      <c r="AA82" s="35"/>
      <c r="AB82" s="35"/>
      <c r="AC82" s="35"/>
      <c r="AD82" s="230"/>
      <c r="AE82" s="231"/>
      <c r="AF82" s="35"/>
      <c r="AG82" s="35"/>
      <c r="AH82" s="78"/>
      <c r="AI82" s="78"/>
      <c r="AJ82" s="82"/>
      <c r="AK82" s="136"/>
      <c r="AL82" s="135"/>
      <c r="AM82" s="81"/>
      <c r="AN82" s="134"/>
      <c r="AO82" s="232"/>
      <c r="AP82" s="232"/>
      <c r="AQ82" s="80"/>
      <c r="AR82" s="81"/>
      <c r="AS82" s="81"/>
      <c r="AT82" s="245"/>
      <c r="AU82" s="179"/>
      <c r="AV82" s="233"/>
      <c r="AW82" s="81"/>
      <c r="AX82" s="185"/>
      <c r="AY82" s="134"/>
      <c r="AZ82" s="111"/>
      <c r="BA82" s="210"/>
      <c r="BB82" s="211"/>
      <c r="BC82" s="211"/>
      <c r="BD82" s="211"/>
      <c r="BE82" s="211"/>
      <c r="BF82" s="211"/>
      <c r="BG82" s="211"/>
      <c r="BH82" s="211"/>
      <c r="BI82" s="211"/>
      <c r="BJ82" s="211"/>
      <c r="BK82" s="211"/>
      <c r="BL82" s="211"/>
      <c r="BM82" s="211"/>
      <c r="BN82" s="83"/>
      <c r="BO82" s="79"/>
      <c r="BP82" s="210"/>
      <c r="BQ82" s="211"/>
      <c r="BR82" s="211"/>
      <c r="BS82" s="211"/>
      <c r="BT82" s="211"/>
      <c r="BU82" s="211"/>
      <c r="BV82" s="211"/>
      <c r="BW82" s="211"/>
      <c r="BX82" s="82"/>
      <c r="BY82" s="212"/>
      <c r="BZ82" s="212"/>
      <c r="CA82" s="212"/>
      <c r="CB82" s="212"/>
      <c r="CC82" s="212"/>
      <c r="CD82" s="212"/>
      <c r="CE82" s="212"/>
      <c r="CF82" s="212"/>
      <c r="CG82" s="82"/>
      <c r="CH82" s="213"/>
      <c r="CI82" s="212"/>
      <c r="CJ82" s="212"/>
      <c r="CK82" s="212"/>
      <c r="CL82" s="212"/>
      <c r="CM82" s="212"/>
      <c r="CN82" s="212"/>
      <c r="CO82" s="212"/>
      <c r="CP82" s="212"/>
      <c r="CQ82" s="212"/>
      <c r="CR82" s="212"/>
      <c r="CS82" s="212"/>
      <c r="CT82" s="212"/>
      <c r="CU82" s="212"/>
      <c r="CV82" s="212"/>
      <c r="CW82" s="212"/>
      <c r="CX82" s="212"/>
      <c r="CY82" s="212"/>
      <c r="CZ82" s="212"/>
      <c r="DA82" s="214"/>
      <c r="DB82" s="84"/>
      <c r="DC82" s="35"/>
      <c r="DD82" s="35"/>
      <c r="DE82" s="35"/>
      <c r="DF82" s="35"/>
      <c r="DG82" s="35"/>
      <c r="DH82" s="35"/>
      <c r="DI82" s="35"/>
      <c r="DJ82" s="35"/>
      <c r="DK82" s="35"/>
      <c r="DL82" s="35"/>
      <c r="DM82" s="35"/>
      <c r="DN82" s="35"/>
      <c r="DO82" s="35"/>
      <c r="DP82" s="35"/>
      <c r="DQ82" s="35"/>
      <c r="DR82" s="35"/>
      <c r="DS82" s="35"/>
      <c r="DT82" s="35"/>
      <c r="DU82" s="35"/>
      <c r="DV82" s="35"/>
      <c r="DW82" s="78"/>
      <c r="DX82" s="82"/>
      <c r="DY82" s="215"/>
      <c r="DZ82" s="216"/>
      <c r="EA82" s="216"/>
      <c r="EB82" s="216"/>
      <c r="EC82" s="216"/>
      <c r="ED82" s="216"/>
      <c r="EE82" s="217"/>
      <c r="EF82" s="146"/>
      <c r="EG82" s="215"/>
      <c r="EH82" s="216"/>
      <c r="EI82" s="216"/>
      <c r="EJ82" s="216"/>
      <c r="EK82" s="216"/>
      <c r="EL82" s="216"/>
      <c r="EM82" s="216"/>
      <c r="EN82" s="217"/>
      <c r="EO82" s="79"/>
      <c r="EP82" s="218"/>
      <c r="EQ82" s="219"/>
      <c r="ER82" s="219"/>
      <c r="ES82" s="82"/>
      <c r="ET82" s="234"/>
      <c r="EU82" s="235"/>
      <c r="EV82" s="235"/>
      <c r="EW82" s="82"/>
      <c r="EX82" s="234"/>
      <c r="EY82" s="235"/>
      <c r="EZ82" s="235"/>
      <c r="FA82" s="235"/>
      <c r="FB82" s="235"/>
      <c r="FC82" s="235"/>
      <c r="FD82" s="235"/>
      <c r="FE82" s="222"/>
      <c r="FF82" s="234"/>
      <c r="FG82" s="235"/>
      <c r="FH82" s="235"/>
      <c r="FI82" s="235"/>
      <c r="FJ82" s="235"/>
      <c r="FK82" s="235"/>
      <c r="FL82" s="235"/>
      <c r="FM82" s="222"/>
    </row>
    <row r="83" spans="1:169">
      <c r="A83" s="223" t="str">
        <f>Validation!B83</f>
        <v>Pass</v>
      </c>
      <c r="B83" s="35"/>
      <c r="C83" s="35"/>
      <c r="D83" s="35"/>
      <c r="E83" s="122"/>
      <c r="F83" s="123"/>
      <c r="G83" s="121"/>
      <c r="H83" s="120"/>
      <c r="I83" s="121"/>
      <c r="J83" s="120"/>
      <c r="K83" s="225"/>
      <c r="L83" s="35"/>
      <c r="M83" s="226"/>
      <c r="N83" s="227"/>
      <c r="O83" s="227"/>
      <c r="P83" s="224"/>
      <c r="Q83" s="224"/>
      <c r="R83" s="78"/>
      <c r="S83" s="79"/>
      <c r="T83" s="224"/>
      <c r="U83" s="35"/>
      <c r="V83" s="35"/>
      <c r="W83" s="225"/>
      <c r="X83" s="228"/>
      <c r="Y83" s="79"/>
      <c r="Z83" s="229"/>
      <c r="AA83" s="35"/>
      <c r="AB83" s="35"/>
      <c r="AC83" s="35"/>
      <c r="AD83" s="230"/>
      <c r="AE83" s="231"/>
      <c r="AF83" s="35"/>
      <c r="AG83" s="35"/>
      <c r="AH83" s="78"/>
      <c r="AI83" s="78"/>
      <c r="AJ83" s="82"/>
      <c r="AK83" s="136"/>
      <c r="AL83" s="135"/>
      <c r="AM83" s="81"/>
      <c r="AN83" s="134"/>
      <c r="AO83" s="232"/>
      <c r="AP83" s="232"/>
      <c r="AQ83" s="80"/>
      <c r="AR83" s="81"/>
      <c r="AS83" s="81"/>
      <c r="AT83" s="245"/>
      <c r="AU83" s="179"/>
      <c r="AV83" s="233"/>
      <c r="AW83" s="81"/>
      <c r="AX83" s="185"/>
      <c r="AY83" s="134"/>
      <c r="AZ83" s="111"/>
      <c r="BA83" s="210"/>
      <c r="BB83" s="211"/>
      <c r="BC83" s="211"/>
      <c r="BD83" s="211"/>
      <c r="BE83" s="211"/>
      <c r="BF83" s="211"/>
      <c r="BG83" s="211"/>
      <c r="BH83" s="211"/>
      <c r="BI83" s="211"/>
      <c r="BJ83" s="211"/>
      <c r="BK83" s="211"/>
      <c r="BL83" s="211"/>
      <c r="BM83" s="211"/>
      <c r="BN83" s="83"/>
      <c r="BO83" s="79"/>
      <c r="BP83" s="210"/>
      <c r="BQ83" s="211"/>
      <c r="BR83" s="211"/>
      <c r="BS83" s="211"/>
      <c r="BT83" s="211"/>
      <c r="BU83" s="211"/>
      <c r="BV83" s="211"/>
      <c r="BW83" s="211"/>
      <c r="BX83" s="82"/>
      <c r="BY83" s="212"/>
      <c r="BZ83" s="212"/>
      <c r="CA83" s="212"/>
      <c r="CB83" s="212"/>
      <c r="CC83" s="212"/>
      <c r="CD83" s="212"/>
      <c r="CE83" s="212"/>
      <c r="CF83" s="212"/>
      <c r="CG83" s="82"/>
      <c r="CH83" s="213"/>
      <c r="CI83" s="212"/>
      <c r="CJ83" s="212"/>
      <c r="CK83" s="212"/>
      <c r="CL83" s="212"/>
      <c r="CM83" s="212"/>
      <c r="CN83" s="212"/>
      <c r="CO83" s="212"/>
      <c r="CP83" s="212"/>
      <c r="CQ83" s="212"/>
      <c r="CR83" s="212"/>
      <c r="CS83" s="212"/>
      <c r="CT83" s="212"/>
      <c r="CU83" s="212"/>
      <c r="CV83" s="212"/>
      <c r="CW83" s="212"/>
      <c r="CX83" s="212"/>
      <c r="CY83" s="212"/>
      <c r="CZ83" s="212"/>
      <c r="DA83" s="214"/>
      <c r="DB83" s="84"/>
      <c r="DC83" s="35"/>
      <c r="DD83" s="35"/>
      <c r="DE83" s="35"/>
      <c r="DF83" s="35"/>
      <c r="DG83" s="35"/>
      <c r="DH83" s="35"/>
      <c r="DI83" s="35"/>
      <c r="DJ83" s="35"/>
      <c r="DK83" s="35"/>
      <c r="DL83" s="35"/>
      <c r="DM83" s="35"/>
      <c r="DN83" s="35"/>
      <c r="DO83" s="35"/>
      <c r="DP83" s="35"/>
      <c r="DQ83" s="35"/>
      <c r="DR83" s="35"/>
      <c r="DS83" s="35"/>
      <c r="DT83" s="35"/>
      <c r="DU83" s="35"/>
      <c r="DV83" s="35"/>
      <c r="DW83" s="78"/>
      <c r="DX83" s="82"/>
      <c r="DY83" s="215"/>
      <c r="DZ83" s="216"/>
      <c r="EA83" s="216"/>
      <c r="EB83" s="216"/>
      <c r="EC83" s="216"/>
      <c r="ED83" s="216"/>
      <c r="EE83" s="217"/>
      <c r="EF83" s="146"/>
      <c r="EG83" s="215"/>
      <c r="EH83" s="216"/>
      <c r="EI83" s="216"/>
      <c r="EJ83" s="216"/>
      <c r="EK83" s="216"/>
      <c r="EL83" s="216"/>
      <c r="EM83" s="216"/>
      <c r="EN83" s="217"/>
      <c r="EO83" s="79"/>
      <c r="EP83" s="218"/>
      <c r="EQ83" s="219"/>
      <c r="ER83" s="219"/>
      <c r="ES83" s="82"/>
      <c r="ET83" s="234"/>
      <c r="EU83" s="235"/>
      <c r="EV83" s="235"/>
      <c r="EW83" s="82"/>
      <c r="EX83" s="234"/>
      <c r="EY83" s="235"/>
      <c r="EZ83" s="235"/>
      <c r="FA83" s="235"/>
      <c r="FB83" s="235"/>
      <c r="FC83" s="235"/>
      <c r="FD83" s="235"/>
      <c r="FE83" s="222"/>
      <c r="FF83" s="234"/>
      <c r="FG83" s="235"/>
      <c r="FH83" s="235"/>
      <c r="FI83" s="235"/>
      <c r="FJ83" s="235"/>
      <c r="FK83" s="235"/>
      <c r="FL83" s="235"/>
      <c r="FM83" s="222"/>
    </row>
    <row r="84" spans="1:169">
      <c r="A84" s="223" t="str">
        <f>Validation!B84</f>
        <v>Pass</v>
      </c>
      <c r="B84" s="35"/>
      <c r="C84" s="35"/>
      <c r="D84" s="35"/>
      <c r="E84" s="122"/>
      <c r="F84" s="123"/>
      <c r="G84" s="121"/>
      <c r="H84" s="120"/>
      <c r="I84" s="121"/>
      <c r="J84" s="120"/>
      <c r="K84" s="225"/>
      <c r="L84" s="35"/>
      <c r="M84" s="226"/>
      <c r="N84" s="227"/>
      <c r="O84" s="227"/>
      <c r="P84" s="224"/>
      <c r="Q84" s="224"/>
      <c r="R84" s="78"/>
      <c r="S84" s="79"/>
      <c r="T84" s="224"/>
      <c r="U84" s="35"/>
      <c r="V84" s="35"/>
      <c r="W84" s="225"/>
      <c r="X84" s="228"/>
      <c r="Y84" s="79"/>
      <c r="Z84" s="229"/>
      <c r="AA84" s="35"/>
      <c r="AB84" s="35"/>
      <c r="AC84" s="35"/>
      <c r="AD84" s="230"/>
      <c r="AE84" s="231"/>
      <c r="AF84" s="35"/>
      <c r="AG84" s="35"/>
      <c r="AH84" s="78"/>
      <c r="AI84" s="78"/>
      <c r="AJ84" s="82"/>
      <c r="AK84" s="136"/>
      <c r="AL84" s="135"/>
      <c r="AM84" s="81"/>
      <c r="AN84" s="134"/>
      <c r="AO84" s="232"/>
      <c r="AP84" s="232"/>
      <c r="AQ84" s="80"/>
      <c r="AR84" s="81"/>
      <c r="AS84" s="81"/>
      <c r="AT84" s="245"/>
      <c r="AU84" s="179"/>
      <c r="AV84" s="233"/>
      <c r="AW84" s="81"/>
      <c r="AX84" s="185"/>
      <c r="AY84" s="134"/>
      <c r="AZ84" s="111"/>
      <c r="BA84" s="210"/>
      <c r="BB84" s="211"/>
      <c r="BC84" s="211"/>
      <c r="BD84" s="211"/>
      <c r="BE84" s="211"/>
      <c r="BF84" s="211"/>
      <c r="BG84" s="211"/>
      <c r="BH84" s="211"/>
      <c r="BI84" s="211"/>
      <c r="BJ84" s="211"/>
      <c r="BK84" s="211"/>
      <c r="BL84" s="211"/>
      <c r="BM84" s="211"/>
      <c r="BN84" s="83"/>
      <c r="BO84" s="79"/>
      <c r="BP84" s="210"/>
      <c r="BQ84" s="211"/>
      <c r="BR84" s="211"/>
      <c r="BS84" s="211"/>
      <c r="BT84" s="211"/>
      <c r="BU84" s="211"/>
      <c r="BV84" s="211"/>
      <c r="BW84" s="211"/>
      <c r="BX84" s="82"/>
      <c r="BY84" s="212"/>
      <c r="BZ84" s="212"/>
      <c r="CA84" s="212"/>
      <c r="CB84" s="212"/>
      <c r="CC84" s="212"/>
      <c r="CD84" s="212"/>
      <c r="CE84" s="212"/>
      <c r="CF84" s="212"/>
      <c r="CG84" s="82"/>
      <c r="CH84" s="213"/>
      <c r="CI84" s="212"/>
      <c r="CJ84" s="212"/>
      <c r="CK84" s="212"/>
      <c r="CL84" s="212"/>
      <c r="CM84" s="212"/>
      <c r="CN84" s="212"/>
      <c r="CO84" s="212"/>
      <c r="CP84" s="212"/>
      <c r="CQ84" s="212"/>
      <c r="CR84" s="212"/>
      <c r="CS84" s="212"/>
      <c r="CT84" s="212"/>
      <c r="CU84" s="212"/>
      <c r="CV84" s="212"/>
      <c r="CW84" s="212"/>
      <c r="CX84" s="212"/>
      <c r="CY84" s="212"/>
      <c r="CZ84" s="212"/>
      <c r="DA84" s="214"/>
      <c r="DB84" s="84"/>
      <c r="DC84" s="35"/>
      <c r="DD84" s="35"/>
      <c r="DE84" s="35"/>
      <c r="DF84" s="35"/>
      <c r="DG84" s="35"/>
      <c r="DH84" s="35"/>
      <c r="DI84" s="35"/>
      <c r="DJ84" s="35"/>
      <c r="DK84" s="35"/>
      <c r="DL84" s="35"/>
      <c r="DM84" s="35"/>
      <c r="DN84" s="35"/>
      <c r="DO84" s="35"/>
      <c r="DP84" s="35"/>
      <c r="DQ84" s="35"/>
      <c r="DR84" s="35"/>
      <c r="DS84" s="35"/>
      <c r="DT84" s="35"/>
      <c r="DU84" s="35"/>
      <c r="DV84" s="35"/>
      <c r="DW84" s="78"/>
      <c r="DX84" s="82"/>
      <c r="DY84" s="215"/>
      <c r="DZ84" s="216"/>
      <c r="EA84" s="216"/>
      <c r="EB84" s="216"/>
      <c r="EC84" s="216"/>
      <c r="ED84" s="216"/>
      <c r="EE84" s="217"/>
      <c r="EF84" s="146"/>
      <c r="EG84" s="215"/>
      <c r="EH84" s="216"/>
      <c r="EI84" s="216"/>
      <c r="EJ84" s="216"/>
      <c r="EK84" s="216"/>
      <c r="EL84" s="216"/>
      <c r="EM84" s="216"/>
      <c r="EN84" s="217"/>
      <c r="EO84" s="79"/>
      <c r="EP84" s="218"/>
      <c r="EQ84" s="219"/>
      <c r="ER84" s="219"/>
      <c r="ES84" s="82"/>
      <c r="ET84" s="234"/>
      <c r="EU84" s="235"/>
      <c r="EV84" s="235"/>
      <c r="EW84" s="82"/>
      <c r="EX84" s="234"/>
      <c r="EY84" s="235"/>
      <c r="EZ84" s="235"/>
      <c r="FA84" s="235"/>
      <c r="FB84" s="235"/>
      <c r="FC84" s="235"/>
      <c r="FD84" s="235"/>
      <c r="FE84" s="222"/>
      <c r="FF84" s="234"/>
      <c r="FG84" s="235"/>
      <c r="FH84" s="235"/>
      <c r="FI84" s="235"/>
      <c r="FJ84" s="235"/>
      <c r="FK84" s="235"/>
      <c r="FL84" s="235"/>
      <c r="FM84" s="222"/>
    </row>
    <row r="85" spans="1:169">
      <c r="A85" s="223" t="str">
        <f>Validation!B85</f>
        <v>Pass</v>
      </c>
      <c r="B85" s="35"/>
      <c r="C85" s="35"/>
      <c r="D85" s="35"/>
      <c r="E85" s="122"/>
      <c r="F85" s="123"/>
      <c r="G85" s="121"/>
      <c r="H85" s="120"/>
      <c r="I85" s="121"/>
      <c r="J85" s="120"/>
      <c r="K85" s="225"/>
      <c r="L85" s="35"/>
      <c r="M85" s="226"/>
      <c r="N85" s="227"/>
      <c r="O85" s="227"/>
      <c r="P85" s="224"/>
      <c r="Q85" s="224"/>
      <c r="R85" s="78"/>
      <c r="S85" s="79"/>
      <c r="T85" s="224"/>
      <c r="U85" s="35"/>
      <c r="V85" s="35"/>
      <c r="W85" s="225"/>
      <c r="X85" s="228"/>
      <c r="Y85" s="79"/>
      <c r="Z85" s="229"/>
      <c r="AA85" s="35"/>
      <c r="AB85" s="35"/>
      <c r="AC85" s="35"/>
      <c r="AD85" s="230"/>
      <c r="AE85" s="231"/>
      <c r="AF85" s="35"/>
      <c r="AG85" s="35"/>
      <c r="AH85" s="78"/>
      <c r="AI85" s="78"/>
      <c r="AJ85" s="82"/>
      <c r="AK85" s="136"/>
      <c r="AL85" s="135"/>
      <c r="AM85" s="81"/>
      <c r="AN85" s="134"/>
      <c r="AO85" s="232"/>
      <c r="AP85" s="232"/>
      <c r="AQ85" s="80"/>
      <c r="AR85" s="81"/>
      <c r="AS85" s="81"/>
      <c r="AT85" s="245"/>
      <c r="AU85" s="179"/>
      <c r="AV85" s="233"/>
      <c r="AW85" s="81"/>
      <c r="AX85" s="185"/>
      <c r="AY85" s="134"/>
      <c r="AZ85" s="111"/>
      <c r="BA85" s="210"/>
      <c r="BB85" s="211"/>
      <c r="BC85" s="211"/>
      <c r="BD85" s="211"/>
      <c r="BE85" s="211"/>
      <c r="BF85" s="211"/>
      <c r="BG85" s="211"/>
      <c r="BH85" s="211"/>
      <c r="BI85" s="211"/>
      <c r="BJ85" s="211"/>
      <c r="BK85" s="211"/>
      <c r="BL85" s="211"/>
      <c r="BM85" s="211"/>
      <c r="BN85" s="83"/>
      <c r="BO85" s="79"/>
      <c r="BP85" s="210"/>
      <c r="BQ85" s="211"/>
      <c r="BR85" s="211"/>
      <c r="BS85" s="211"/>
      <c r="BT85" s="211"/>
      <c r="BU85" s="211"/>
      <c r="BV85" s="211"/>
      <c r="BW85" s="211"/>
      <c r="BX85" s="82"/>
      <c r="BY85" s="212"/>
      <c r="BZ85" s="212"/>
      <c r="CA85" s="212"/>
      <c r="CB85" s="212"/>
      <c r="CC85" s="212"/>
      <c r="CD85" s="212"/>
      <c r="CE85" s="212"/>
      <c r="CF85" s="212"/>
      <c r="CG85" s="82"/>
      <c r="CH85" s="213"/>
      <c r="CI85" s="212"/>
      <c r="CJ85" s="212"/>
      <c r="CK85" s="212"/>
      <c r="CL85" s="212"/>
      <c r="CM85" s="212"/>
      <c r="CN85" s="212"/>
      <c r="CO85" s="212"/>
      <c r="CP85" s="212"/>
      <c r="CQ85" s="212"/>
      <c r="CR85" s="212"/>
      <c r="CS85" s="212"/>
      <c r="CT85" s="212"/>
      <c r="CU85" s="212"/>
      <c r="CV85" s="212"/>
      <c r="CW85" s="212"/>
      <c r="CX85" s="212"/>
      <c r="CY85" s="212"/>
      <c r="CZ85" s="212"/>
      <c r="DA85" s="214"/>
      <c r="DB85" s="84"/>
      <c r="DC85" s="35"/>
      <c r="DD85" s="35"/>
      <c r="DE85" s="35"/>
      <c r="DF85" s="35"/>
      <c r="DG85" s="35"/>
      <c r="DH85" s="35"/>
      <c r="DI85" s="35"/>
      <c r="DJ85" s="35"/>
      <c r="DK85" s="35"/>
      <c r="DL85" s="35"/>
      <c r="DM85" s="35"/>
      <c r="DN85" s="35"/>
      <c r="DO85" s="35"/>
      <c r="DP85" s="35"/>
      <c r="DQ85" s="35"/>
      <c r="DR85" s="35"/>
      <c r="DS85" s="35"/>
      <c r="DT85" s="35"/>
      <c r="DU85" s="35"/>
      <c r="DV85" s="35"/>
      <c r="DW85" s="78"/>
      <c r="DX85" s="82"/>
      <c r="DY85" s="215"/>
      <c r="DZ85" s="216"/>
      <c r="EA85" s="216"/>
      <c r="EB85" s="216"/>
      <c r="EC85" s="216"/>
      <c r="ED85" s="216"/>
      <c r="EE85" s="217"/>
      <c r="EF85" s="146"/>
      <c r="EG85" s="215"/>
      <c r="EH85" s="216"/>
      <c r="EI85" s="216"/>
      <c r="EJ85" s="216"/>
      <c r="EK85" s="216"/>
      <c r="EL85" s="216"/>
      <c r="EM85" s="216"/>
      <c r="EN85" s="217"/>
      <c r="EO85" s="79"/>
      <c r="EP85" s="218"/>
      <c r="EQ85" s="219"/>
      <c r="ER85" s="219"/>
      <c r="ES85" s="82"/>
      <c r="ET85" s="234"/>
      <c r="EU85" s="235"/>
      <c r="EV85" s="235"/>
      <c r="EW85" s="82"/>
      <c r="EX85" s="234"/>
      <c r="EY85" s="235"/>
      <c r="EZ85" s="235"/>
      <c r="FA85" s="235"/>
      <c r="FB85" s="235"/>
      <c r="FC85" s="235"/>
      <c r="FD85" s="235"/>
      <c r="FE85" s="222"/>
      <c r="FF85" s="234"/>
      <c r="FG85" s="235"/>
      <c r="FH85" s="235"/>
      <c r="FI85" s="235"/>
      <c r="FJ85" s="235"/>
      <c r="FK85" s="235"/>
      <c r="FL85" s="235"/>
      <c r="FM85" s="222"/>
    </row>
    <row r="86" spans="1:169">
      <c r="A86" s="223" t="str">
        <f>Validation!B86</f>
        <v>Pass</v>
      </c>
      <c r="B86" s="35"/>
      <c r="C86" s="35"/>
      <c r="D86" s="35"/>
      <c r="E86" s="122"/>
      <c r="F86" s="123"/>
      <c r="G86" s="121"/>
      <c r="H86" s="120"/>
      <c r="I86" s="121"/>
      <c r="J86" s="120"/>
      <c r="K86" s="225"/>
      <c r="L86" s="35"/>
      <c r="M86" s="226"/>
      <c r="N86" s="227"/>
      <c r="O86" s="227"/>
      <c r="P86" s="224"/>
      <c r="Q86" s="224"/>
      <c r="R86" s="78"/>
      <c r="S86" s="79"/>
      <c r="T86" s="224"/>
      <c r="U86" s="35"/>
      <c r="V86" s="35"/>
      <c r="W86" s="225"/>
      <c r="X86" s="228"/>
      <c r="Y86" s="79"/>
      <c r="Z86" s="229"/>
      <c r="AA86" s="35"/>
      <c r="AB86" s="35"/>
      <c r="AC86" s="35"/>
      <c r="AD86" s="230"/>
      <c r="AE86" s="231"/>
      <c r="AF86" s="35"/>
      <c r="AG86" s="35"/>
      <c r="AH86" s="78"/>
      <c r="AI86" s="78"/>
      <c r="AJ86" s="82"/>
      <c r="AK86" s="136"/>
      <c r="AL86" s="135"/>
      <c r="AM86" s="81"/>
      <c r="AN86" s="134"/>
      <c r="AO86" s="232"/>
      <c r="AP86" s="232"/>
      <c r="AQ86" s="80"/>
      <c r="AR86" s="81"/>
      <c r="AS86" s="81"/>
      <c r="AT86" s="245"/>
      <c r="AU86" s="179"/>
      <c r="AV86" s="233"/>
      <c r="AW86" s="81"/>
      <c r="AX86" s="185"/>
      <c r="AY86" s="134"/>
      <c r="AZ86" s="111"/>
      <c r="BA86" s="210"/>
      <c r="BB86" s="211"/>
      <c r="BC86" s="211"/>
      <c r="BD86" s="211"/>
      <c r="BE86" s="211"/>
      <c r="BF86" s="211"/>
      <c r="BG86" s="211"/>
      <c r="BH86" s="211"/>
      <c r="BI86" s="211"/>
      <c r="BJ86" s="211"/>
      <c r="BK86" s="211"/>
      <c r="BL86" s="211"/>
      <c r="BM86" s="211"/>
      <c r="BN86" s="83"/>
      <c r="BO86" s="79"/>
      <c r="BP86" s="210"/>
      <c r="BQ86" s="211"/>
      <c r="BR86" s="211"/>
      <c r="BS86" s="211"/>
      <c r="BT86" s="211"/>
      <c r="BU86" s="211"/>
      <c r="BV86" s="211"/>
      <c r="BW86" s="211"/>
      <c r="BX86" s="82"/>
      <c r="BY86" s="212"/>
      <c r="BZ86" s="212"/>
      <c r="CA86" s="212"/>
      <c r="CB86" s="212"/>
      <c r="CC86" s="212"/>
      <c r="CD86" s="212"/>
      <c r="CE86" s="212"/>
      <c r="CF86" s="212"/>
      <c r="CG86" s="82"/>
      <c r="CH86" s="213"/>
      <c r="CI86" s="212"/>
      <c r="CJ86" s="212"/>
      <c r="CK86" s="212"/>
      <c r="CL86" s="212"/>
      <c r="CM86" s="212"/>
      <c r="CN86" s="212"/>
      <c r="CO86" s="212"/>
      <c r="CP86" s="212"/>
      <c r="CQ86" s="212"/>
      <c r="CR86" s="212"/>
      <c r="CS86" s="212"/>
      <c r="CT86" s="212"/>
      <c r="CU86" s="212"/>
      <c r="CV86" s="212"/>
      <c r="CW86" s="212"/>
      <c r="CX86" s="212"/>
      <c r="CY86" s="212"/>
      <c r="CZ86" s="212"/>
      <c r="DA86" s="214"/>
      <c r="DB86" s="84"/>
      <c r="DC86" s="35"/>
      <c r="DD86" s="35"/>
      <c r="DE86" s="35"/>
      <c r="DF86" s="35"/>
      <c r="DG86" s="35"/>
      <c r="DH86" s="35"/>
      <c r="DI86" s="35"/>
      <c r="DJ86" s="35"/>
      <c r="DK86" s="35"/>
      <c r="DL86" s="35"/>
      <c r="DM86" s="35"/>
      <c r="DN86" s="35"/>
      <c r="DO86" s="35"/>
      <c r="DP86" s="35"/>
      <c r="DQ86" s="35"/>
      <c r="DR86" s="35"/>
      <c r="DS86" s="35"/>
      <c r="DT86" s="35"/>
      <c r="DU86" s="35"/>
      <c r="DV86" s="35"/>
      <c r="DW86" s="78"/>
      <c r="DX86" s="82"/>
      <c r="DY86" s="215"/>
      <c r="DZ86" s="216"/>
      <c r="EA86" s="216"/>
      <c r="EB86" s="216"/>
      <c r="EC86" s="216"/>
      <c r="ED86" s="216"/>
      <c r="EE86" s="217"/>
      <c r="EF86" s="146"/>
      <c r="EG86" s="215"/>
      <c r="EH86" s="216"/>
      <c r="EI86" s="216"/>
      <c r="EJ86" s="216"/>
      <c r="EK86" s="216"/>
      <c r="EL86" s="216"/>
      <c r="EM86" s="216"/>
      <c r="EN86" s="217"/>
      <c r="EO86" s="79"/>
      <c r="EP86" s="218"/>
      <c r="EQ86" s="219"/>
      <c r="ER86" s="219"/>
      <c r="ES86" s="82"/>
      <c r="ET86" s="234"/>
      <c r="EU86" s="235"/>
      <c r="EV86" s="235"/>
      <c r="EW86" s="82"/>
      <c r="EX86" s="234"/>
      <c r="EY86" s="235"/>
      <c r="EZ86" s="235"/>
      <c r="FA86" s="235"/>
      <c r="FB86" s="235"/>
      <c r="FC86" s="235"/>
      <c r="FD86" s="235"/>
      <c r="FE86" s="222"/>
      <c r="FF86" s="234"/>
      <c r="FG86" s="235"/>
      <c r="FH86" s="235"/>
      <c r="FI86" s="235"/>
      <c r="FJ86" s="235"/>
      <c r="FK86" s="235"/>
      <c r="FL86" s="235"/>
      <c r="FM86" s="222"/>
    </row>
    <row r="87" spans="1:169">
      <c r="A87" s="223" t="str">
        <f>Validation!B87</f>
        <v>Pass</v>
      </c>
      <c r="B87" s="35"/>
      <c r="C87" s="35"/>
      <c r="D87" s="35"/>
      <c r="E87" s="122"/>
      <c r="F87" s="123"/>
      <c r="G87" s="121"/>
      <c r="H87" s="120"/>
      <c r="I87" s="121"/>
      <c r="J87" s="120"/>
      <c r="K87" s="225"/>
      <c r="L87" s="35"/>
      <c r="M87" s="226"/>
      <c r="N87" s="227"/>
      <c r="O87" s="227"/>
      <c r="P87" s="224"/>
      <c r="Q87" s="224"/>
      <c r="R87" s="78"/>
      <c r="S87" s="79"/>
      <c r="T87" s="224"/>
      <c r="U87" s="35"/>
      <c r="V87" s="35"/>
      <c r="W87" s="225"/>
      <c r="X87" s="228"/>
      <c r="Y87" s="79"/>
      <c r="Z87" s="229"/>
      <c r="AA87" s="35"/>
      <c r="AB87" s="35"/>
      <c r="AC87" s="35"/>
      <c r="AD87" s="230"/>
      <c r="AE87" s="231"/>
      <c r="AF87" s="35"/>
      <c r="AG87" s="35"/>
      <c r="AH87" s="78"/>
      <c r="AI87" s="78"/>
      <c r="AJ87" s="82"/>
      <c r="AK87" s="136"/>
      <c r="AL87" s="135"/>
      <c r="AM87" s="81"/>
      <c r="AN87" s="134"/>
      <c r="AO87" s="232"/>
      <c r="AP87" s="232"/>
      <c r="AQ87" s="80"/>
      <c r="AR87" s="81"/>
      <c r="AS87" s="81"/>
      <c r="AT87" s="245"/>
      <c r="AU87" s="179"/>
      <c r="AV87" s="233"/>
      <c r="AW87" s="81"/>
      <c r="AX87" s="185"/>
      <c r="AY87" s="134"/>
      <c r="AZ87" s="111"/>
      <c r="BA87" s="210"/>
      <c r="BB87" s="211"/>
      <c r="BC87" s="211"/>
      <c r="BD87" s="211"/>
      <c r="BE87" s="211"/>
      <c r="BF87" s="211"/>
      <c r="BG87" s="211"/>
      <c r="BH87" s="211"/>
      <c r="BI87" s="211"/>
      <c r="BJ87" s="211"/>
      <c r="BK87" s="211"/>
      <c r="BL87" s="211"/>
      <c r="BM87" s="211"/>
      <c r="BN87" s="83"/>
      <c r="BO87" s="79"/>
      <c r="BP87" s="210"/>
      <c r="BQ87" s="211"/>
      <c r="BR87" s="211"/>
      <c r="BS87" s="211"/>
      <c r="BT87" s="211"/>
      <c r="BU87" s="211"/>
      <c r="BV87" s="211"/>
      <c r="BW87" s="211"/>
      <c r="BX87" s="82"/>
      <c r="BY87" s="212"/>
      <c r="BZ87" s="212"/>
      <c r="CA87" s="212"/>
      <c r="CB87" s="212"/>
      <c r="CC87" s="212"/>
      <c r="CD87" s="212"/>
      <c r="CE87" s="212"/>
      <c r="CF87" s="212"/>
      <c r="CG87" s="82"/>
      <c r="CH87" s="213"/>
      <c r="CI87" s="212"/>
      <c r="CJ87" s="212"/>
      <c r="CK87" s="212"/>
      <c r="CL87" s="212"/>
      <c r="CM87" s="212"/>
      <c r="CN87" s="212"/>
      <c r="CO87" s="212"/>
      <c r="CP87" s="212"/>
      <c r="CQ87" s="212"/>
      <c r="CR87" s="212"/>
      <c r="CS87" s="212"/>
      <c r="CT87" s="212"/>
      <c r="CU87" s="212"/>
      <c r="CV87" s="212"/>
      <c r="CW87" s="212"/>
      <c r="CX87" s="212"/>
      <c r="CY87" s="212"/>
      <c r="CZ87" s="212"/>
      <c r="DA87" s="214"/>
      <c r="DB87" s="84"/>
      <c r="DC87" s="35"/>
      <c r="DD87" s="35"/>
      <c r="DE87" s="35"/>
      <c r="DF87" s="35"/>
      <c r="DG87" s="35"/>
      <c r="DH87" s="35"/>
      <c r="DI87" s="35"/>
      <c r="DJ87" s="35"/>
      <c r="DK87" s="35"/>
      <c r="DL87" s="35"/>
      <c r="DM87" s="35"/>
      <c r="DN87" s="35"/>
      <c r="DO87" s="35"/>
      <c r="DP87" s="35"/>
      <c r="DQ87" s="35"/>
      <c r="DR87" s="35"/>
      <c r="DS87" s="35"/>
      <c r="DT87" s="35"/>
      <c r="DU87" s="35"/>
      <c r="DV87" s="35"/>
      <c r="DW87" s="78"/>
      <c r="DX87" s="82"/>
      <c r="DY87" s="215"/>
      <c r="DZ87" s="216"/>
      <c r="EA87" s="216"/>
      <c r="EB87" s="216"/>
      <c r="EC87" s="216"/>
      <c r="ED87" s="216"/>
      <c r="EE87" s="217"/>
      <c r="EF87" s="146"/>
      <c r="EG87" s="215"/>
      <c r="EH87" s="216"/>
      <c r="EI87" s="216"/>
      <c r="EJ87" s="216"/>
      <c r="EK87" s="216"/>
      <c r="EL87" s="216"/>
      <c r="EM87" s="216"/>
      <c r="EN87" s="217"/>
      <c r="EO87" s="79"/>
      <c r="EP87" s="218"/>
      <c r="EQ87" s="219"/>
      <c r="ER87" s="219"/>
      <c r="ES87" s="82"/>
      <c r="ET87" s="234"/>
      <c r="EU87" s="235"/>
      <c r="EV87" s="235"/>
      <c r="EW87" s="82"/>
      <c r="EX87" s="234"/>
      <c r="EY87" s="235"/>
      <c r="EZ87" s="235"/>
      <c r="FA87" s="235"/>
      <c r="FB87" s="235"/>
      <c r="FC87" s="235"/>
      <c r="FD87" s="235"/>
      <c r="FE87" s="222"/>
      <c r="FF87" s="234"/>
      <c r="FG87" s="235"/>
      <c r="FH87" s="235"/>
      <c r="FI87" s="235"/>
      <c r="FJ87" s="235"/>
      <c r="FK87" s="235"/>
      <c r="FL87" s="235"/>
      <c r="FM87" s="222"/>
    </row>
    <row r="88" spans="1:169">
      <c r="A88" s="223" t="str">
        <f>Validation!B88</f>
        <v>Pass</v>
      </c>
      <c r="B88" s="35"/>
      <c r="C88" s="35"/>
      <c r="D88" s="35"/>
      <c r="E88" s="122"/>
      <c r="F88" s="123"/>
      <c r="G88" s="121"/>
      <c r="H88" s="120"/>
      <c r="I88" s="121"/>
      <c r="J88" s="120"/>
      <c r="K88" s="225"/>
      <c r="L88" s="35"/>
      <c r="M88" s="226"/>
      <c r="N88" s="227"/>
      <c r="O88" s="227"/>
      <c r="P88" s="224"/>
      <c r="Q88" s="224"/>
      <c r="R88" s="78"/>
      <c r="S88" s="79"/>
      <c r="T88" s="224"/>
      <c r="U88" s="35"/>
      <c r="V88" s="35"/>
      <c r="W88" s="225"/>
      <c r="X88" s="228"/>
      <c r="Y88" s="79"/>
      <c r="Z88" s="229"/>
      <c r="AA88" s="35"/>
      <c r="AB88" s="35"/>
      <c r="AC88" s="35"/>
      <c r="AD88" s="230"/>
      <c r="AE88" s="231"/>
      <c r="AF88" s="35"/>
      <c r="AG88" s="35"/>
      <c r="AH88" s="78"/>
      <c r="AI88" s="78"/>
      <c r="AJ88" s="82"/>
      <c r="AK88" s="136"/>
      <c r="AL88" s="135"/>
      <c r="AM88" s="81"/>
      <c r="AN88" s="134"/>
      <c r="AO88" s="232"/>
      <c r="AP88" s="232"/>
      <c r="AQ88" s="80"/>
      <c r="AR88" s="81"/>
      <c r="AS88" s="81"/>
      <c r="AT88" s="245"/>
      <c r="AU88" s="179"/>
      <c r="AV88" s="233"/>
      <c r="AW88" s="81"/>
      <c r="AX88" s="185"/>
      <c r="AY88" s="134"/>
      <c r="AZ88" s="111"/>
      <c r="BA88" s="210"/>
      <c r="BB88" s="211"/>
      <c r="BC88" s="211"/>
      <c r="BD88" s="211"/>
      <c r="BE88" s="211"/>
      <c r="BF88" s="211"/>
      <c r="BG88" s="211"/>
      <c r="BH88" s="211"/>
      <c r="BI88" s="211"/>
      <c r="BJ88" s="211"/>
      <c r="BK88" s="211"/>
      <c r="BL88" s="211"/>
      <c r="BM88" s="211"/>
      <c r="BN88" s="83"/>
      <c r="BO88" s="79"/>
      <c r="BP88" s="210"/>
      <c r="BQ88" s="211"/>
      <c r="BR88" s="211"/>
      <c r="BS88" s="211"/>
      <c r="BT88" s="211"/>
      <c r="BU88" s="211"/>
      <c r="BV88" s="211"/>
      <c r="BW88" s="211"/>
      <c r="BX88" s="82"/>
      <c r="BY88" s="212"/>
      <c r="BZ88" s="212"/>
      <c r="CA88" s="212"/>
      <c r="CB88" s="212"/>
      <c r="CC88" s="212"/>
      <c r="CD88" s="212"/>
      <c r="CE88" s="212"/>
      <c r="CF88" s="212"/>
      <c r="CG88" s="82"/>
      <c r="CH88" s="213"/>
      <c r="CI88" s="212"/>
      <c r="CJ88" s="212"/>
      <c r="CK88" s="212"/>
      <c r="CL88" s="212"/>
      <c r="CM88" s="212"/>
      <c r="CN88" s="212"/>
      <c r="CO88" s="212"/>
      <c r="CP88" s="212"/>
      <c r="CQ88" s="212"/>
      <c r="CR88" s="212"/>
      <c r="CS88" s="212"/>
      <c r="CT88" s="212"/>
      <c r="CU88" s="212"/>
      <c r="CV88" s="212"/>
      <c r="CW88" s="212"/>
      <c r="CX88" s="212"/>
      <c r="CY88" s="212"/>
      <c r="CZ88" s="212"/>
      <c r="DA88" s="214"/>
      <c r="DB88" s="84"/>
      <c r="DC88" s="35"/>
      <c r="DD88" s="35"/>
      <c r="DE88" s="35"/>
      <c r="DF88" s="35"/>
      <c r="DG88" s="35"/>
      <c r="DH88" s="35"/>
      <c r="DI88" s="35"/>
      <c r="DJ88" s="35"/>
      <c r="DK88" s="35"/>
      <c r="DL88" s="35"/>
      <c r="DM88" s="35"/>
      <c r="DN88" s="35"/>
      <c r="DO88" s="35"/>
      <c r="DP88" s="35"/>
      <c r="DQ88" s="35"/>
      <c r="DR88" s="35"/>
      <c r="DS88" s="35"/>
      <c r="DT88" s="35"/>
      <c r="DU88" s="35"/>
      <c r="DV88" s="35"/>
      <c r="DW88" s="78"/>
      <c r="DX88" s="82"/>
      <c r="DY88" s="215"/>
      <c r="DZ88" s="216"/>
      <c r="EA88" s="216"/>
      <c r="EB88" s="216"/>
      <c r="EC88" s="216"/>
      <c r="ED88" s="216"/>
      <c r="EE88" s="217"/>
      <c r="EF88" s="146"/>
      <c r="EG88" s="215"/>
      <c r="EH88" s="216"/>
      <c r="EI88" s="216"/>
      <c r="EJ88" s="216"/>
      <c r="EK88" s="216"/>
      <c r="EL88" s="216"/>
      <c r="EM88" s="216"/>
      <c r="EN88" s="217"/>
      <c r="EO88" s="79"/>
      <c r="EP88" s="218"/>
      <c r="EQ88" s="219"/>
      <c r="ER88" s="219"/>
      <c r="ES88" s="82"/>
      <c r="ET88" s="234"/>
      <c r="EU88" s="235"/>
      <c r="EV88" s="235"/>
      <c r="EW88" s="82"/>
      <c r="EX88" s="234"/>
      <c r="EY88" s="235"/>
      <c r="EZ88" s="235"/>
      <c r="FA88" s="235"/>
      <c r="FB88" s="235"/>
      <c r="FC88" s="235"/>
      <c r="FD88" s="235"/>
      <c r="FE88" s="222"/>
      <c r="FF88" s="234"/>
      <c r="FG88" s="235"/>
      <c r="FH88" s="235"/>
      <c r="FI88" s="235"/>
      <c r="FJ88" s="235"/>
      <c r="FK88" s="235"/>
      <c r="FL88" s="235"/>
      <c r="FM88" s="222"/>
    </row>
    <row r="89" spans="1:169">
      <c r="A89" s="223" t="str">
        <f>Validation!B89</f>
        <v>Pass</v>
      </c>
      <c r="B89" s="35"/>
      <c r="C89" s="35"/>
      <c r="D89" s="35"/>
      <c r="E89" s="122"/>
      <c r="F89" s="123"/>
      <c r="G89" s="121"/>
      <c r="H89" s="120"/>
      <c r="I89" s="121"/>
      <c r="J89" s="120"/>
      <c r="K89" s="225"/>
      <c r="L89" s="35"/>
      <c r="M89" s="226"/>
      <c r="N89" s="227"/>
      <c r="O89" s="227"/>
      <c r="P89" s="224"/>
      <c r="Q89" s="224"/>
      <c r="R89" s="78"/>
      <c r="S89" s="79"/>
      <c r="T89" s="224"/>
      <c r="U89" s="35"/>
      <c r="V89" s="35"/>
      <c r="W89" s="225"/>
      <c r="X89" s="228"/>
      <c r="Y89" s="79"/>
      <c r="Z89" s="229"/>
      <c r="AA89" s="35"/>
      <c r="AB89" s="35"/>
      <c r="AC89" s="35"/>
      <c r="AD89" s="230"/>
      <c r="AE89" s="231"/>
      <c r="AF89" s="35"/>
      <c r="AG89" s="35"/>
      <c r="AH89" s="78"/>
      <c r="AI89" s="78"/>
      <c r="AJ89" s="82"/>
      <c r="AK89" s="136"/>
      <c r="AL89" s="135"/>
      <c r="AM89" s="81"/>
      <c r="AN89" s="134"/>
      <c r="AO89" s="232"/>
      <c r="AP89" s="232"/>
      <c r="AQ89" s="80"/>
      <c r="AR89" s="81"/>
      <c r="AS89" s="81"/>
      <c r="AT89" s="245"/>
      <c r="AU89" s="179"/>
      <c r="AV89" s="233"/>
      <c r="AW89" s="81"/>
      <c r="AX89" s="185"/>
      <c r="AY89" s="134"/>
      <c r="AZ89" s="111"/>
      <c r="BA89" s="210"/>
      <c r="BB89" s="211"/>
      <c r="BC89" s="211"/>
      <c r="BD89" s="211"/>
      <c r="BE89" s="211"/>
      <c r="BF89" s="211"/>
      <c r="BG89" s="211"/>
      <c r="BH89" s="211"/>
      <c r="BI89" s="211"/>
      <c r="BJ89" s="211"/>
      <c r="BK89" s="211"/>
      <c r="BL89" s="211"/>
      <c r="BM89" s="211"/>
      <c r="BN89" s="83"/>
      <c r="BO89" s="79"/>
      <c r="BP89" s="210"/>
      <c r="BQ89" s="211"/>
      <c r="BR89" s="211"/>
      <c r="BS89" s="211"/>
      <c r="BT89" s="211"/>
      <c r="BU89" s="211"/>
      <c r="BV89" s="211"/>
      <c r="BW89" s="211"/>
      <c r="BX89" s="82"/>
      <c r="BY89" s="212"/>
      <c r="BZ89" s="212"/>
      <c r="CA89" s="212"/>
      <c r="CB89" s="212"/>
      <c r="CC89" s="212"/>
      <c r="CD89" s="212"/>
      <c r="CE89" s="212"/>
      <c r="CF89" s="212"/>
      <c r="CG89" s="82"/>
      <c r="CH89" s="213"/>
      <c r="CI89" s="212"/>
      <c r="CJ89" s="212"/>
      <c r="CK89" s="212"/>
      <c r="CL89" s="212"/>
      <c r="CM89" s="212"/>
      <c r="CN89" s="212"/>
      <c r="CO89" s="212"/>
      <c r="CP89" s="212"/>
      <c r="CQ89" s="212"/>
      <c r="CR89" s="212"/>
      <c r="CS89" s="212"/>
      <c r="CT89" s="212"/>
      <c r="CU89" s="212"/>
      <c r="CV89" s="212"/>
      <c r="CW89" s="212"/>
      <c r="CX89" s="212"/>
      <c r="CY89" s="212"/>
      <c r="CZ89" s="212"/>
      <c r="DA89" s="214"/>
      <c r="DB89" s="84"/>
      <c r="DC89" s="35"/>
      <c r="DD89" s="35"/>
      <c r="DE89" s="35"/>
      <c r="DF89" s="35"/>
      <c r="DG89" s="35"/>
      <c r="DH89" s="35"/>
      <c r="DI89" s="35"/>
      <c r="DJ89" s="35"/>
      <c r="DK89" s="35"/>
      <c r="DL89" s="35"/>
      <c r="DM89" s="35"/>
      <c r="DN89" s="35"/>
      <c r="DO89" s="35"/>
      <c r="DP89" s="35"/>
      <c r="DQ89" s="35"/>
      <c r="DR89" s="35"/>
      <c r="DS89" s="35"/>
      <c r="DT89" s="35"/>
      <c r="DU89" s="35"/>
      <c r="DV89" s="35"/>
      <c r="DW89" s="78"/>
      <c r="DX89" s="82"/>
      <c r="DY89" s="215"/>
      <c r="DZ89" s="216"/>
      <c r="EA89" s="216"/>
      <c r="EB89" s="216"/>
      <c r="EC89" s="216"/>
      <c r="ED89" s="216"/>
      <c r="EE89" s="217"/>
      <c r="EF89" s="146"/>
      <c r="EG89" s="215"/>
      <c r="EH89" s="216"/>
      <c r="EI89" s="216"/>
      <c r="EJ89" s="216"/>
      <c r="EK89" s="216"/>
      <c r="EL89" s="216"/>
      <c r="EM89" s="216"/>
      <c r="EN89" s="217"/>
      <c r="EO89" s="79"/>
      <c r="EP89" s="218"/>
      <c r="EQ89" s="219"/>
      <c r="ER89" s="219"/>
      <c r="ES89" s="82"/>
      <c r="ET89" s="234"/>
      <c r="EU89" s="235"/>
      <c r="EV89" s="235"/>
      <c r="EW89" s="82"/>
      <c r="EX89" s="234"/>
      <c r="EY89" s="235"/>
      <c r="EZ89" s="235"/>
      <c r="FA89" s="235"/>
      <c r="FB89" s="235"/>
      <c r="FC89" s="235"/>
      <c r="FD89" s="235"/>
      <c r="FE89" s="222"/>
      <c r="FF89" s="234"/>
      <c r="FG89" s="235"/>
      <c r="FH89" s="235"/>
      <c r="FI89" s="235"/>
      <c r="FJ89" s="235"/>
      <c r="FK89" s="235"/>
      <c r="FL89" s="235"/>
      <c r="FM89" s="222"/>
    </row>
    <row r="90" spans="1:169">
      <c r="A90" s="223" t="str">
        <f>Validation!B90</f>
        <v>Pass</v>
      </c>
      <c r="B90" s="35"/>
      <c r="C90" s="35"/>
      <c r="D90" s="35"/>
      <c r="E90" s="122"/>
      <c r="F90" s="123"/>
      <c r="G90" s="121"/>
      <c r="H90" s="120"/>
      <c r="I90" s="121"/>
      <c r="J90" s="120"/>
      <c r="K90" s="225"/>
      <c r="L90" s="35"/>
      <c r="M90" s="226"/>
      <c r="N90" s="227"/>
      <c r="O90" s="227"/>
      <c r="P90" s="224"/>
      <c r="Q90" s="224"/>
      <c r="R90" s="78"/>
      <c r="S90" s="79"/>
      <c r="T90" s="224"/>
      <c r="U90" s="35"/>
      <c r="V90" s="35"/>
      <c r="W90" s="225"/>
      <c r="X90" s="228"/>
      <c r="Y90" s="79"/>
      <c r="Z90" s="229"/>
      <c r="AA90" s="35"/>
      <c r="AB90" s="35"/>
      <c r="AC90" s="35"/>
      <c r="AD90" s="230"/>
      <c r="AE90" s="231"/>
      <c r="AF90" s="35"/>
      <c r="AG90" s="35"/>
      <c r="AH90" s="78"/>
      <c r="AI90" s="78"/>
      <c r="AJ90" s="82"/>
      <c r="AK90" s="136"/>
      <c r="AL90" s="135"/>
      <c r="AM90" s="81"/>
      <c r="AN90" s="134"/>
      <c r="AO90" s="232"/>
      <c r="AP90" s="232"/>
      <c r="AQ90" s="80"/>
      <c r="AR90" s="81"/>
      <c r="AS90" s="81"/>
      <c r="AT90" s="245"/>
      <c r="AU90" s="179"/>
      <c r="AV90" s="233"/>
      <c r="AW90" s="81"/>
      <c r="AX90" s="185"/>
      <c r="AY90" s="134"/>
      <c r="AZ90" s="111"/>
      <c r="BA90" s="210"/>
      <c r="BB90" s="211"/>
      <c r="BC90" s="211"/>
      <c r="BD90" s="211"/>
      <c r="BE90" s="211"/>
      <c r="BF90" s="211"/>
      <c r="BG90" s="211"/>
      <c r="BH90" s="211"/>
      <c r="BI90" s="211"/>
      <c r="BJ90" s="211"/>
      <c r="BK90" s="211"/>
      <c r="BL90" s="211"/>
      <c r="BM90" s="211"/>
      <c r="BN90" s="83"/>
      <c r="BO90" s="79"/>
      <c r="BP90" s="210"/>
      <c r="BQ90" s="211"/>
      <c r="BR90" s="211"/>
      <c r="BS90" s="211"/>
      <c r="BT90" s="211"/>
      <c r="BU90" s="211"/>
      <c r="BV90" s="211"/>
      <c r="BW90" s="211"/>
      <c r="BX90" s="82"/>
      <c r="BY90" s="212"/>
      <c r="BZ90" s="212"/>
      <c r="CA90" s="212"/>
      <c r="CB90" s="212"/>
      <c r="CC90" s="212"/>
      <c r="CD90" s="212"/>
      <c r="CE90" s="212"/>
      <c r="CF90" s="212"/>
      <c r="CG90" s="82"/>
      <c r="CH90" s="213"/>
      <c r="CI90" s="212"/>
      <c r="CJ90" s="212"/>
      <c r="CK90" s="212"/>
      <c r="CL90" s="212"/>
      <c r="CM90" s="212"/>
      <c r="CN90" s="212"/>
      <c r="CO90" s="212"/>
      <c r="CP90" s="212"/>
      <c r="CQ90" s="212"/>
      <c r="CR90" s="212"/>
      <c r="CS90" s="212"/>
      <c r="CT90" s="212"/>
      <c r="CU90" s="212"/>
      <c r="CV90" s="212"/>
      <c r="CW90" s="212"/>
      <c r="CX90" s="212"/>
      <c r="CY90" s="212"/>
      <c r="CZ90" s="212"/>
      <c r="DA90" s="214"/>
      <c r="DB90" s="84"/>
      <c r="DC90" s="35"/>
      <c r="DD90" s="35"/>
      <c r="DE90" s="35"/>
      <c r="DF90" s="35"/>
      <c r="DG90" s="35"/>
      <c r="DH90" s="35"/>
      <c r="DI90" s="35"/>
      <c r="DJ90" s="35"/>
      <c r="DK90" s="35"/>
      <c r="DL90" s="35"/>
      <c r="DM90" s="35"/>
      <c r="DN90" s="35"/>
      <c r="DO90" s="35"/>
      <c r="DP90" s="35"/>
      <c r="DQ90" s="35"/>
      <c r="DR90" s="35"/>
      <c r="DS90" s="35"/>
      <c r="DT90" s="35"/>
      <c r="DU90" s="35"/>
      <c r="DV90" s="35"/>
      <c r="DW90" s="78"/>
      <c r="DX90" s="82"/>
      <c r="DY90" s="215"/>
      <c r="DZ90" s="216"/>
      <c r="EA90" s="216"/>
      <c r="EB90" s="216"/>
      <c r="EC90" s="216"/>
      <c r="ED90" s="216"/>
      <c r="EE90" s="217"/>
      <c r="EF90" s="146"/>
      <c r="EG90" s="215"/>
      <c r="EH90" s="216"/>
      <c r="EI90" s="216"/>
      <c r="EJ90" s="216"/>
      <c r="EK90" s="216"/>
      <c r="EL90" s="216"/>
      <c r="EM90" s="216"/>
      <c r="EN90" s="217"/>
      <c r="EO90" s="79"/>
      <c r="EP90" s="218"/>
      <c r="EQ90" s="219"/>
      <c r="ER90" s="219"/>
      <c r="ES90" s="82"/>
      <c r="ET90" s="234"/>
      <c r="EU90" s="235"/>
      <c r="EV90" s="235"/>
      <c r="EW90" s="82"/>
      <c r="EX90" s="234"/>
      <c r="EY90" s="235"/>
      <c r="EZ90" s="235"/>
      <c r="FA90" s="235"/>
      <c r="FB90" s="235"/>
      <c r="FC90" s="235"/>
      <c r="FD90" s="235"/>
      <c r="FE90" s="222"/>
      <c r="FF90" s="234"/>
      <c r="FG90" s="235"/>
      <c r="FH90" s="235"/>
      <c r="FI90" s="235"/>
      <c r="FJ90" s="235"/>
      <c r="FK90" s="235"/>
      <c r="FL90" s="235"/>
      <c r="FM90" s="222"/>
    </row>
    <row r="91" spans="1:169">
      <c r="A91" s="223" t="str">
        <f>Validation!B91</f>
        <v>Pass</v>
      </c>
      <c r="B91" s="35"/>
      <c r="C91" s="35"/>
      <c r="D91" s="35"/>
      <c r="E91" s="122"/>
      <c r="F91" s="123"/>
      <c r="G91" s="121"/>
      <c r="H91" s="120"/>
      <c r="I91" s="121"/>
      <c r="J91" s="120"/>
      <c r="K91" s="225"/>
      <c r="L91" s="35"/>
      <c r="M91" s="226"/>
      <c r="N91" s="227"/>
      <c r="O91" s="227"/>
      <c r="P91" s="224"/>
      <c r="Q91" s="224"/>
      <c r="R91" s="78"/>
      <c r="S91" s="79"/>
      <c r="T91" s="224"/>
      <c r="U91" s="35"/>
      <c r="V91" s="35"/>
      <c r="W91" s="225"/>
      <c r="X91" s="228"/>
      <c r="Y91" s="79"/>
      <c r="Z91" s="229"/>
      <c r="AA91" s="35"/>
      <c r="AB91" s="35"/>
      <c r="AC91" s="35"/>
      <c r="AD91" s="230"/>
      <c r="AE91" s="231"/>
      <c r="AF91" s="35"/>
      <c r="AG91" s="35"/>
      <c r="AH91" s="78"/>
      <c r="AI91" s="78"/>
      <c r="AJ91" s="82"/>
      <c r="AK91" s="136"/>
      <c r="AL91" s="135"/>
      <c r="AM91" s="81"/>
      <c r="AN91" s="134"/>
      <c r="AO91" s="232"/>
      <c r="AP91" s="232"/>
      <c r="AQ91" s="80"/>
      <c r="AR91" s="81"/>
      <c r="AS91" s="81"/>
      <c r="AT91" s="245"/>
      <c r="AU91" s="179"/>
      <c r="AV91" s="233"/>
      <c r="AW91" s="81"/>
      <c r="AX91" s="185"/>
      <c r="AY91" s="134"/>
      <c r="AZ91" s="111"/>
      <c r="BA91" s="210"/>
      <c r="BB91" s="211"/>
      <c r="BC91" s="211"/>
      <c r="BD91" s="211"/>
      <c r="BE91" s="211"/>
      <c r="BF91" s="211"/>
      <c r="BG91" s="211"/>
      <c r="BH91" s="211"/>
      <c r="BI91" s="211"/>
      <c r="BJ91" s="211"/>
      <c r="BK91" s="211"/>
      <c r="BL91" s="211"/>
      <c r="BM91" s="211"/>
      <c r="BN91" s="83"/>
      <c r="BO91" s="79"/>
      <c r="BP91" s="210"/>
      <c r="BQ91" s="211"/>
      <c r="BR91" s="211"/>
      <c r="BS91" s="211"/>
      <c r="BT91" s="211"/>
      <c r="BU91" s="211"/>
      <c r="BV91" s="211"/>
      <c r="BW91" s="211"/>
      <c r="BX91" s="82"/>
      <c r="BY91" s="212"/>
      <c r="BZ91" s="212"/>
      <c r="CA91" s="212"/>
      <c r="CB91" s="212"/>
      <c r="CC91" s="212"/>
      <c r="CD91" s="212"/>
      <c r="CE91" s="212"/>
      <c r="CF91" s="212"/>
      <c r="CG91" s="82"/>
      <c r="CH91" s="213"/>
      <c r="CI91" s="212"/>
      <c r="CJ91" s="212"/>
      <c r="CK91" s="212"/>
      <c r="CL91" s="212"/>
      <c r="CM91" s="212"/>
      <c r="CN91" s="212"/>
      <c r="CO91" s="212"/>
      <c r="CP91" s="212"/>
      <c r="CQ91" s="212"/>
      <c r="CR91" s="212"/>
      <c r="CS91" s="212"/>
      <c r="CT91" s="212"/>
      <c r="CU91" s="212"/>
      <c r="CV91" s="212"/>
      <c r="CW91" s="212"/>
      <c r="CX91" s="212"/>
      <c r="CY91" s="212"/>
      <c r="CZ91" s="212"/>
      <c r="DA91" s="214"/>
      <c r="DB91" s="84"/>
      <c r="DC91" s="35"/>
      <c r="DD91" s="35"/>
      <c r="DE91" s="35"/>
      <c r="DF91" s="35"/>
      <c r="DG91" s="35"/>
      <c r="DH91" s="35"/>
      <c r="DI91" s="35"/>
      <c r="DJ91" s="35"/>
      <c r="DK91" s="35"/>
      <c r="DL91" s="35"/>
      <c r="DM91" s="35"/>
      <c r="DN91" s="35"/>
      <c r="DO91" s="35"/>
      <c r="DP91" s="35"/>
      <c r="DQ91" s="35"/>
      <c r="DR91" s="35"/>
      <c r="DS91" s="35"/>
      <c r="DT91" s="35"/>
      <c r="DU91" s="35"/>
      <c r="DV91" s="35"/>
      <c r="DW91" s="78"/>
      <c r="DX91" s="82"/>
      <c r="DY91" s="215"/>
      <c r="DZ91" s="216"/>
      <c r="EA91" s="216"/>
      <c r="EB91" s="216"/>
      <c r="EC91" s="216"/>
      <c r="ED91" s="216"/>
      <c r="EE91" s="217"/>
      <c r="EF91" s="146"/>
      <c r="EG91" s="215"/>
      <c r="EH91" s="216"/>
      <c r="EI91" s="216"/>
      <c r="EJ91" s="216"/>
      <c r="EK91" s="216"/>
      <c r="EL91" s="216"/>
      <c r="EM91" s="216"/>
      <c r="EN91" s="217"/>
      <c r="EO91" s="79"/>
      <c r="EP91" s="218"/>
      <c r="EQ91" s="219"/>
      <c r="ER91" s="219"/>
      <c r="ES91" s="82"/>
      <c r="ET91" s="234"/>
      <c r="EU91" s="235"/>
      <c r="EV91" s="235"/>
      <c r="EW91" s="82"/>
      <c r="EX91" s="234"/>
      <c r="EY91" s="235"/>
      <c r="EZ91" s="235"/>
      <c r="FA91" s="235"/>
      <c r="FB91" s="235"/>
      <c r="FC91" s="235"/>
      <c r="FD91" s="235"/>
      <c r="FE91" s="222"/>
      <c r="FF91" s="234"/>
      <c r="FG91" s="235"/>
      <c r="FH91" s="235"/>
      <c r="FI91" s="235"/>
      <c r="FJ91" s="235"/>
      <c r="FK91" s="235"/>
      <c r="FL91" s="235"/>
      <c r="FM91" s="222"/>
    </row>
    <row r="92" spans="1:169">
      <c r="A92" s="223" t="str">
        <f>Validation!B92</f>
        <v>Pass</v>
      </c>
      <c r="B92" s="35"/>
      <c r="C92" s="35"/>
      <c r="D92" s="35"/>
      <c r="E92" s="122"/>
      <c r="F92" s="123"/>
      <c r="G92" s="121"/>
      <c r="H92" s="120"/>
      <c r="I92" s="121"/>
      <c r="J92" s="120"/>
      <c r="K92" s="225"/>
      <c r="L92" s="35"/>
      <c r="M92" s="226"/>
      <c r="N92" s="227"/>
      <c r="O92" s="227"/>
      <c r="P92" s="224"/>
      <c r="Q92" s="224"/>
      <c r="R92" s="78"/>
      <c r="S92" s="79"/>
      <c r="T92" s="224"/>
      <c r="U92" s="35"/>
      <c r="V92" s="35"/>
      <c r="W92" s="225"/>
      <c r="X92" s="228"/>
      <c r="Y92" s="79"/>
      <c r="Z92" s="229"/>
      <c r="AA92" s="35"/>
      <c r="AB92" s="35"/>
      <c r="AC92" s="35"/>
      <c r="AD92" s="230"/>
      <c r="AE92" s="231"/>
      <c r="AF92" s="35"/>
      <c r="AG92" s="35"/>
      <c r="AH92" s="78"/>
      <c r="AI92" s="78"/>
      <c r="AJ92" s="82"/>
      <c r="AK92" s="136"/>
      <c r="AL92" s="135"/>
      <c r="AM92" s="81"/>
      <c r="AN92" s="134"/>
      <c r="AO92" s="232"/>
      <c r="AP92" s="232"/>
      <c r="AQ92" s="80"/>
      <c r="AR92" s="81"/>
      <c r="AS92" s="81"/>
      <c r="AT92" s="245"/>
      <c r="AU92" s="179"/>
      <c r="AV92" s="233"/>
      <c r="AW92" s="81"/>
      <c r="AX92" s="185"/>
      <c r="AY92" s="134"/>
      <c r="AZ92" s="111"/>
      <c r="BA92" s="210"/>
      <c r="BB92" s="211"/>
      <c r="BC92" s="211"/>
      <c r="BD92" s="211"/>
      <c r="BE92" s="211"/>
      <c r="BF92" s="211"/>
      <c r="BG92" s="211"/>
      <c r="BH92" s="211"/>
      <c r="BI92" s="211"/>
      <c r="BJ92" s="211"/>
      <c r="BK92" s="211"/>
      <c r="BL92" s="211"/>
      <c r="BM92" s="211"/>
      <c r="BN92" s="83"/>
      <c r="BO92" s="79"/>
      <c r="BP92" s="210"/>
      <c r="BQ92" s="211"/>
      <c r="BR92" s="211"/>
      <c r="BS92" s="211"/>
      <c r="BT92" s="211"/>
      <c r="BU92" s="211"/>
      <c r="BV92" s="211"/>
      <c r="BW92" s="211"/>
      <c r="BX92" s="82"/>
      <c r="BY92" s="212"/>
      <c r="BZ92" s="212"/>
      <c r="CA92" s="212"/>
      <c r="CB92" s="212"/>
      <c r="CC92" s="212"/>
      <c r="CD92" s="212"/>
      <c r="CE92" s="212"/>
      <c r="CF92" s="212"/>
      <c r="CG92" s="82"/>
      <c r="CH92" s="213"/>
      <c r="CI92" s="212"/>
      <c r="CJ92" s="212"/>
      <c r="CK92" s="212"/>
      <c r="CL92" s="212"/>
      <c r="CM92" s="212"/>
      <c r="CN92" s="212"/>
      <c r="CO92" s="212"/>
      <c r="CP92" s="212"/>
      <c r="CQ92" s="212"/>
      <c r="CR92" s="212"/>
      <c r="CS92" s="212"/>
      <c r="CT92" s="212"/>
      <c r="CU92" s="212"/>
      <c r="CV92" s="212"/>
      <c r="CW92" s="212"/>
      <c r="CX92" s="212"/>
      <c r="CY92" s="212"/>
      <c r="CZ92" s="212"/>
      <c r="DA92" s="214"/>
      <c r="DB92" s="84"/>
      <c r="DC92" s="35"/>
      <c r="DD92" s="35"/>
      <c r="DE92" s="35"/>
      <c r="DF92" s="35"/>
      <c r="DG92" s="35"/>
      <c r="DH92" s="35"/>
      <c r="DI92" s="35"/>
      <c r="DJ92" s="35"/>
      <c r="DK92" s="35"/>
      <c r="DL92" s="35"/>
      <c r="DM92" s="35"/>
      <c r="DN92" s="35"/>
      <c r="DO92" s="35"/>
      <c r="DP92" s="35"/>
      <c r="DQ92" s="35"/>
      <c r="DR92" s="35"/>
      <c r="DS92" s="35"/>
      <c r="DT92" s="35"/>
      <c r="DU92" s="35"/>
      <c r="DV92" s="35"/>
      <c r="DW92" s="78"/>
      <c r="DX92" s="82"/>
      <c r="DY92" s="215"/>
      <c r="DZ92" s="216"/>
      <c r="EA92" s="216"/>
      <c r="EB92" s="216"/>
      <c r="EC92" s="216"/>
      <c r="ED92" s="216"/>
      <c r="EE92" s="217"/>
      <c r="EF92" s="146"/>
      <c r="EG92" s="215"/>
      <c r="EH92" s="216"/>
      <c r="EI92" s="216"/>
      <c r="EJ92" s="216"/>
      <c r="EK92" s="216"/>
      <c r="EL92" s="216"/>
      <c r="EM92" s="216"/>
      <c r="EN92" s="217"/>
      <c r="EO92" s="79"/>
      <c r="EP92" s="218"/>
      <c r="EQ92" s="219"/>
      <c r="ER92" s="219"/>
      <c r="ES92" s="82"/>
      <c r="ET92" s="234"/>
      <c r="EU92" s="235"/>
      <c r="EV92" s="235"/>
      <c r="EW92" s="82"/>
      <c r="EX92" s="234"/>
      <c r="EY92" s="235"/>
      <c r="EZ92" s="235"/>
      <c r="FA92" s="235"/>
      <c r="FB92" s="235"/>
      <c r="FC92" s="235"/>
      <c r="FD92" s="235"/>
      <c r="FE92" s="222"/>
      <c r="FF92" s="234"/>
      <c r="FG92" s="235"/>
      <c r="FH92" s="235"/>
      <c r="FI92" s="235"/>
      <c r="FJ92" s="235"/>
      <c r="FK92" s="235"/>
      <c r="FL92" s="235"/>
      <c r="FM92" s="222"/>
    </row>
    <row r="93" spans="1:169">
      <c r="A93" s="223" t="str">
        <f>Validation!B93</f>
        <v>Pass</v>
      </c>
      <c r="B93" s="35"/>
      <c r="C93" s="35"/>
      <c r="D93" s="35"/>
      <c r="E93" s="122"/>
      <c r="F93" s="123"/>
      <c r="G93" s="121"/>
      <c r="H93" s="120"/>
      <c r="I93" s="121"/>
      <c r="J93" s="120"/>
      <c r="K93" s="225"/>
      <c r="L93" s="35"/>
      <c r="M93" s="226"/>
      <c r="N93" s="227"/>
      <c r="O93" s="227"/>
      <c r="P93" s="224"/>
      <c r="Q93" s="224"/>
      <c r="R93" s="78"/>
      <c r="S93" s="79"/>
      <c r="T93" s="224"/>
      <c r="U93" s="35"/>
      <c r="V93" s="35"/>
      <c r="W93" s="225"/>
      <c r="X93" s="228"/>
      <c r="Y93" s="79"/>
      <c r="Z93" s="229"/>
      <c r="AA93" s="35"/>
      <c r="AB93" s="35"/>
      <c r="AC93" s="35"/>
      <c r="AD93" s="230"/>
      <c r="AE93" s="231"/>
      <c r="AF93" s="35"/>
      <c r="AG93" s="35"/>
      <c r="AH93" s="78"/>
      <c r="AI93" s="78"/>
      <c r="AJ93" s="82"/>
      <c r="AK93" s="136"/>
      <c r="AL93" s="135"/>
      <c r="AM93" s="81"/>
      <c r="AN93" s="134"/>
      <c r="AO93" s="232"/>
      <c r="AP93" s="232"/>
      <c r="AQ93" s="80"/>
      <c r="AR93" s="81"/>
      <c r="AS93" s="81"/>
      <c r="AT93" s="245"/>
      <c r="AU93" s="179"/>
      <c r="AV93" s="233"/>
      <c r="AW93" s="81"/>
      <c r="AX93" s="185"/>
      <c r="AY93" s="134"/>
      <c r="AZ93" s="111"/>
      <c r="BA93" s="210"/>
      <c r="BB93" s="211"/>
      <c r="BC93" s="211"/>
      <c r="BD93" s="211"/>
      <c r="BE93" s="211"/>
      <c r="BF93" s="211"/>
      <c r="BG93" s="211"/>
      <c r="BH93" s="211"/>
      <c r="BI93" s="211"/>
      <c r="BJ93" s="211"/>
      <c r="BK93" s="211"/>
      <c r="BL93" s="211"/>
      <c r="BM93" s="211"/>
      <c r="BN93" s="83"/>
      <c r="BO93" s="79"/>
      <c r="BP93" s="210"/>
      <c r="BQ93" s="211"/>
      <c r="BR93" s="211"/>
      <c r="BS93" s="211"/>
      <c r="BT93" s="211"/>
      <c r="BU93" s="211"/>
      <c r="BV93" s="211"/>
      <c r="BW93" s="211"/>
      <c r="BX93" s="82"/>
      <c r="BY93" s="212"/>
      <c r="BZ93" s="212"/>
      <c r="CA93" s="212"/>
      <c r="CB93" s="212"/>
      <c r="CC93" s="212"/>
      <c r="CD93" s="212"/>
      <c r="CE93" s="212"/>
      <c r="CF93" s="212"/>
      <c r="CG93" s="82"/>
      <c r="CH93" s="213"/>
      <c r="CI93" s="212"/>
      <c r="CJ93" s="212"/>
      <c r="CK93" s="212"/>
      <c r="CL93" s="212"/>
      <c r="CM93" s="212"/>
      <c r="CN93" s="212"/>
      <c r="CO93" s="212"/>
      <c r="CP93" s="212"/>
      <c r="CQ93" s="212"/>
      <c r="CR93" s="212"/>
      <c r="CS93" s="212"/>
      <c r="CT93" s="212"/>
      <c r="CU93" s="212"/>
      <c r="CV93" s="212"/>
      <c r="CW93" s="212"/>
      <c r="CX93" s="212"/>
      <c r="CY93" s="212"/>
      <c r="CZ93" s="212"/>
      <c r="DA93" s="214"/>
      <c r="DB93" s="84"/>
      <c r="DC93" s="35"/>
      <c r="DD93" s="35"/>
      <c r="DE93" s="35"/>
      <c r="DF93" s="35"/>
      <c r="DG93" s="35"/>
      <c r="DH93" s="35"/>
      <c r="DI93" s="35"/>
      <c r="DJ93" s="35"/>
      <c r="DK93" s="35"/>
      <c r="DL93" s="35"/>
      <c r="DM93" s="35"/>
      <c r="DN93" s="35"/>
      <c r="DO93" s="35"/>
      <c r="DP93" s="35"/>
      <c r="DQ93" s="35"/>
      <c r="DR93" s="35"/>
      <c r="DS93" s="35"/>
      <c r="DT93" s="35"/>
      <c r="DU93" s="35"/>
      <c r="DV93" s="35"/>
      <c r="DW93" s="78"/>
      <c r="DX93" s="82"/>
      <c r="DY93" s="215"/>
      <c r="DZ93" s="216"/>
      <c r="EA93" s="216"/>
      <c r="EB93" s="216"/>
      <c r="EC93" s="216"/>
      <c r="ED93" s="216"/>
      <c r="EE93" s="217"/>
      <c r="EF93" s="146"/>
      <c r="EG93" s="215"/>
      <c r="EH93" s="216"/>
      <c r="EI93" s="216"/>
      <c r="EJ93" s="216"/>
      <c r="EK93" s="216"/>
      <c r="EL93" s="216"/>
      <c r="EM93" s="216"/>
      <c r="EN93" s="217"/>
      <c r="EO93" s="79"/>
      <c r="EP93" s="218"/>
      <c r="EQ93" s="219"/>
      <c r="ER93" s="219"/>
      <c r="ES93" s="82"/>
      <c r="ET93" s="234"/>
      <c r="EU93" s="235"/>
      <c r="EV93" s="235"/>
      <c r="EW93" s="82"/>
      <c r="EX93" s="234"/>
      <c r="EY93" s="235"/>
      <c r="EZ93" s="235"/>
      <c r="FA93" s="235"/>
      <c r="FB93" s="235"/>
      <c r="FC93" s="235"/>
      <c r="FD93" s="235"/>
      <c r="FE93" s="222"/>
      <c r="FF93" s="234"/>
      <c r="FG93" s="235"/>
      <c r="FH93" s="235"/>
      <c r="FI93" s="235"/>
      <c r="FJ93" s="235"/>
      <c r="FK93" s="235"/>
      <c r="FL93" s="235"/>
      <c r="FM93" s="222"/>
    </row>
    <row r="94" spans="1:169">
      <c r="A94" s="223" t="str">
        <f>Validation!B94</f>
        <v>Pass</v>
      </c>
      <c r="B94" s="35"/>
      <c r="C94" s="35"/>
      <c r="D94" s="35"/>
      <c r="E94" s="122"/>
      <c r="F94" s="123"/>
      <c r="G94" s="121"/>
      <c r="H94" s="120"/>
      <c r="I94" s="121"/>
      <c r="J94" s="120"/>
      <c r="K94" s="225"/>
      <c r="L94" s="35"/>
      <c r="M94" s="226"/>
      <c r="N94" s="227"/>
      <c r="O94" s="227"/>
      <c r="P94" s="224"/>
      <c r="Q94" s="224"/>
      <c r="R94" s="78"/>
      <c r="S94" s="79"/>
      <c r="T94" s="224"/>
      <c r="U94" s="35"/>
      <c r="V94" s="35"/>
      <c r="W94" s="225"/>
      <c r="X94" s="228"/>
      <c r="Y94" s="79"/>
      <c r="Z94" s="229"/>
      <c r="AA94" s="35"/>
      <c r="AB94" s="35"/>
      <c r="AC94" s="35"/>
      <c r="AD94" s="230"/>
      <c r="AE94" s="231"/>
      <c r="AF94" s="35"/>
      <c r="AG94" s="35"/>
      <c r="AH94" s="78"/>
      <c r="AI94" s="78"/>
      <c r="AJ94" s="82"/>
      <c r="AK94" s="136"/>
      <c r="AL94" s="135"/>
      <c r="AM94" s="81"/>
      <c r="AN94" s="134"/>
      <c r="AO94" s="232"/>
      <c r="AP94" s="232"/>
      <c r="AQ94" s="80"/>
      <c r="AR94" s="81"/>
      <c r="AS94" s="81"/>
      <c r="AT94" s="245"/>
      <c r="AU94" s="179"/>
      <c r="AV94" s="233"/>
      <c r="AW94" s="81"/>
      <c r="AX94" s="185"/>
      <c r="AY94" s="134"/>
      <c r="AZ94" s="111"/>
      <c r="BA94" s="210"/>
      <c r="BB94" s="211"/>
      <c r="BC94" s="211"/>
      <c r="BD94" s="211"/>
      <c r="BE94" s="211"/>
      <c r="BF94" s="211"/>
      <c r="BG94" s="211"/>
      <c r="BH94" s="211"/>
      <c r="BI94" s="211"/>
      <c r="BJ94" s="211"/>
      <c r="BK94" s="211"/>
      <c r="BL94" s="211"/>
      <c r="BM94" s="211"/>
      <c r="BN94" s="83"/>
      <c r="BO94" s="79"/>
      <c r="BP94" s="210"/>
      <c r="BQ94" s="211"/>
      <c r="BR94" s="211"/>
      <c r="BS94" s="211"/>
      <c r="BT94" s="211"/>
      <c r="BU94" s="211"/>
      <c r="BV94" s="211"/>
      <c r="BW94" s="211"/>
      <c r="BX94" s="82"/>
      <c r="BY94" s="212"/>
      <c r="BZ94" s="212"/>
      <c r="CA94" s="212"/>
      <c r="CB94" s="212"/>
      <c r="CC94" s="212"/>
      <c r="CD94" s="212"/>
      <c r="CE94" s="212"/>
      <c r="CF94" s="212"/>
      <c r="CG94" s="82"/>
      <c r="CH94" s="213"/>
      <c r="CI94" s="212"/>
      <c r="CJ94" s="212"/>
      <c r="CK94" s="212"/>
      <c r="CL94" s="212"/>
      <c r="CM94" s="212"/>
      <c r="CN94" s="212"/>
      <c r="CO94" s="212"/>
      <c r="CP94" s="212"/>
      <c r="CQ94" s="212"/>
      <c r="CR94" s="212"/>
      <c r="CS94" s="212"/>
      <c r="CT94" s="212"/>
      <c r="CU94" s="212"/>
      <c r="CV94" s="212"/>
      <c r="CW94" s="212"/>
      <c r="CX94" s="212"/>
      <c r="CY94" s="212"/>
      <c r="CZ94" s="212"/>
      <c r="DA94" s="214"/>
      <c r="DB94" s="84"/>
      <c r="DC94" s="35"/>
      <c r="DD94" s="35"/>
      <c r="DE94" s="35"/>
      <c r="DF94" s="35"/>
      <c r="DG94" s="35"/>
      <c r="DH94" s="35"/>
      <c r="DI94" s="35"/>
      <c r="DJ94" s="35"/>
      <c r="DK94" s="35"/>
      <c r="DL94" s="35"/>
      <c r="DM94" s="35"/>
      <c r="DN94" s="35"/>
      <c r="DO94" s="35"/>
      <c r="DP94" s="35"/>
      <c r="DQ94" s="35"/>
      <c r="DR94" s="35"/>
      <c r="DS94" s="35"/>
      <c r="DT94" s="35"/>
      <c r="DU94" s="35"/>
      <c r="DV94" s="35"/>
      <c r="DW94" s="78"/>
      <c r="DX94" s="82"/>
      <c r="DY94" s="215"/>
      <c r="DZ94" s="216"/>
      <c r="EA94" s="216"/>
      <c r="EB94" s="216"/>
      <c r="EC94" s="216"/>
      <c r="ED94" s="216"/>
      <c r="EE94" s="217"/>
      <c r="EF94" s="146"/>
      <c r="EG94" s="215"/>
      <c r="EH94" s="216"/>
      <c r="EI94" s="216"/>
      <c r="EJ94" s="216"/>
      <c r="EK94" s="216"/>
      <c r="EL94" s="216"/>
      <c r="EM94" s="216"/>
      <c r="EN94" s="217"/>
      <c r="EO94" s="79"/>
      <c r="EP94" s="218"/>
      <c r="EQ94" s="219"/>
      <c r="ER94" s="219"/>
      <c r="ES94" s="82"/>
      <c r="ET94" s="234"/>
      <c r="EU94" s="235"/>
      <c r="EV94" s="235"/>
      <c r="EW94" s="82"/>
      <c r="EX94" s="234"/>
      <c r="EY94" s="235"/>
      <c r="EZ94" s="235"/>
      <c r="FA94" s="235"/>
      <c r="FB94" s="235"/>
      <c r="FC94" s="235"/>
      <c r="FD94" s="235"/>
      <c r="FE94" s="222"/>
      <c r="FF94" s="234"/>
      <c r="FG94" s="235"/>
      <c r="FH94" s="235"/>
      <c r="FI94" s="235"/>
      <c r="FJ94" s="235"/>
      <c r="FK94" s="235"/>
      <c r="FL94" s="235"/>
      <c r="FM94" s="222"/>
    </row>
    <row r="95" spans="1:169">
      <c r="A95" s="223" t="str">
        <f>Validation!B95</f>
        <v>Pass</v>
      </c>
      <c r="B95" s="35"/>
      <c r="C95" s="35"/>
      <c r="D95" s="35"/>
      <c r="E95" s="122"/>
      <c r="F95" s="123"/>
      <c r="G95" s="121"/>
      <c r="H95" s="120"/>
      <c r="I95" s="121"/>
      <c r="J95" s="120"/>
      <c r="K95" s="225"/>
      <c r="L95" s="35"/>
      <c r="M95" s="226"/>
      <c r="N95" s="227"/>
      <c r="O95" s="227"/>
      <c r="P95" s="224"/>
      <c r="Q95" s="224"/>
      <c r="R95" s="78"/>
      <c r="S95" s="79"/>
      <c r="T95" s="224"/>
      <c r="U95" s="35"/>
      <c r="V95" s="35"/>
      <c r="W95" s="225"/>
      <c r="X95" s="228"/>
      <c r="Y95" s="79"/>
      <c r="Z95" s="229"/>
      <c r="AA95" s="35"/>
      <c r="AB95" s="35"/>
      <c r="AC95" s="35"/>
      <c r="AD95" s="230"/>
      <c r="AE95" s="231"/>
      <c r="AF95" s="35"/>
      <c r="AG95" s="35"/>
      <c r="AH95" s="78"/>
      <c r="AI95" s="78"/>
      <c r="AJ95" s="82"/>
      <c r="AK95" s="136"/>
      <c r="AL95" s="135"/>
      <c r="AM95" s="81"/>
      <c r="AN95" s="134"/>
      <c r="AO95" s="232"/>
      <c r="AP95" s="232"/>
      <c r="AQ95" s="80"/>
      <c r="AR95" s="81"/>
      <c r="AS95" s="81"/>
      <c r="AT95" s="245"/>
      <c r="AU95" s="179"/>
      <c r="AV95" s="233"/>
      <c r="AW95" s="81"/>
      <c r="AX95" s="185"/>
      <c r="AY95" s="134"/>
      <c r="AZ95" s="111"/>
      <c r="BA95" s="210"/>
      <c r="BB95" s="211"/>
      <c r="BC95" s="211"/>
      <c r="BD95" s="211"/>
      <c r="BE95" s="211"/>
      <c r="BF95" s="211"/>
      <c r="BG95" s="211"/>
      <c r="BH95" s="211"/>
      <c r="BI95" s="211"/>
      <c r="BJ95" s="211"/>
      <c r="BK95" s="211"/>
      <c r="BL95" s="211"/>
      <c r="BM95" s="211"/>
      <c r="BN95" s="83"/>
      <c r="BO95" s="79"/>
      <c r="BP95" s="210"/>
      <c r="BQ95" s="211"/>
      <c r="BR95" s="211"/>
      <c r="BS95" s="211"/>
      <c r="BT95" s="211"/>
      <c r="BU95" s="211"/>
      <c r="BV95" s="211"/>
      <c r="BW95" s="211"/>
      <c r="BX95" s="82"/>
      <c r="BY95" s="212"/>
      <c r="BZ95" s="212"/>
      <c r="CA95" s="212"/>
      <c r="CB95" s="212"/>
      <c r="CC95" s="212"/>
      <c r="CD95" s="212"/>
      <c r="CE95" s="212"/>
      <c r="CF95" s="212"/>
      <c r="CG95" s="82"/>
      <c r="CH95" s="213"/>
      <c r="CI95" s="212"/>
      <c r="CJ95" s="212"/>
      <c r="CK95" s="212"/>
      <c r="CL95" s="212"/>
      <c r="CM95" s="212"/>
      <c r="CN95" s="212"/>
      <c r="CO95" s="212"/>
      <c r="CP95" s="212"/>
      <c r="CQ95" s="212"/>
      <c r="CR95" s="212"/>
      <c r="CS95" s="212"/>
      <c r="CT95" s="212"/>
      <c r="CU95" s="212"/>
      <c r="CV95" s="212"/>
      <c r="CW95" s="212"/>
      <c r="CX95" s="212"/>
      <c r="CY95" s="212"/>
      <c r="CZ95" s="212"/>
      <c r="DA95" s="214"/>
      <c r="DB95" s="84"/>
      <c r="DC95" s="35"/>
      <c r="DD95" s="35"/>
      <c r="DE95" s="35"/>
      <c r="DF95" s="35"/>
      <c r="DG95" s="35"/>
      <c r="DH95" s="35"/>
      <c r="DI95" s="35"/>
      <c r="DJ95" s="35"/>
      <c r="DK95" s="35"/>
      <c r="DL95" s="35"/>
      <c r="DM95" s="35"/>
      <c r="DN95" s="35"/>
      <c r="DO95" s="35"/>
      <c r="DP95" s="35"/>
      <c r="DQ95" s="35"/>
      <c r="DR95" s="35"/>
      <c r="DS95" s="35"/>
      <c r="DT95" s="35"/>
      <c r="DU95" s="35"/>
      <c r="DV95" s="35"/>
      <c r="DW95" s="78"/>
      <c r="DX95" s="82"/>
      <c r="DY95" s="215"/>
      <c r="DZ95" s="216"/>
      <c r="EA95" s="216"/>
      <c r="EB95" s="216"/>
      <c r="EC95" s="216"/>
      <c r="ED95" s="216"/>
      <c r="EE95" s="217"/>
      <c r="EF95" s="146"/>
      <c r="EG95" s="215"/>
      <c r="EH95" s="216"/>
      <c r="EI95" s="216"/>
      <c r="EJ95" s="216"/>
      <c r="EK95" s="216"/>
      <c r="EL95" s="216"/>
      <c r="EM95" s="216"/>
      <c r="EN95" s="217"/>
      <c r="EO95" s="79"/>
      <c r="EP95" s="218"/>
      <c r="EQ95" s="219"/>
      <c r="ER95" s="219"/>
      <c r="ES95" s="82"/>
      <c r="ET95" s="234"/>
      <c r="EU95" s="235"/>
      <c r="EV95" s="235"/>
      <c r="EW95" s="82"/>
      <c r="EX95" s="234"/>
      <c r="EY95" s="235"/>
      <c r="EZ95" s="235"/>
      <c r="FA95" s="235"/>
      <c r="FB95" s="235"/>
      <c r="FC95" s="235"/>
      <c r="FD95" s="235"/>
      <c r="FE95" s="222"/>
      <c r="FF95" s="234"/>
      <c r="FG95" s="235"/>
      <c r="FH95" s="235"/>
      <c r="FI95" s="235"/>
      <c r="FJ95" s="235"/>
      <c r="FK95" s="235"/>
      <c r="FL95" s="235"/>
      <c r="FM95" s="222"/>
    </row>
    <row r="96" spans="1:169">
      <c r="A96" s="223" t="str">
        <f>Validation!B96</f>
        <v>Pass</v>
      </c>
      <c r="B96" s="35"/>
      <c r="C96" s="35"/>
      <c r="D96" s="35"/>
      <c r="E96" s="122"/>
      <c r="F96" s="123"/>
      <c r="G96" s="121"/>
      <c r="H96" s="120"/>
      <c r="I96" s="121"/>
      <c r="J96" s="120"/>
      <c r="K96" s="225"/>
      <c r="L96" s="35"/>
      <c r="M96" s="226"/>
      <c r="N96" s="227"/>
      <c r="O96" s="227"/>
      <c r="P96" s="224"/>
      <c r="Q96" s="224"/>
      <c r="R96" s="78"/>
      <c r="S96" s="79"/>
      <c r="T96" s="224"/>
      <c r="U96" s="35"/>
      <c r="V96" s="35"/>
      <c r="W96" s="225"/>
      <c r="X96" s="228"/>
      <c r="Y96" s="79"/>
      <c r="Z96" s="229"/>
      <c r="AA96" s="35"/>
      <c r="AB96" s="35"/>
      <c r="AC96" s="35"/>
      <c r="AD96" s="230"/>
      <c r="AE96" s="231"/>
      <c r="AF96" s="35"/>
      <c r="AG96" s="35"/>
      <c r="AH96" s="78"/>
      <c r="AI96" s="78"/>
      <c r="AJ96" s="82"/>
      <c r="AK96" s="136"/>
      <c r="AL96" s="135"/>
      <c r="AM96" s="81"/>
      <c r="AN96" s="134"/>
      <c r="AO96" s="232"/>
      <c r="AP96" s="232"/>
      <c r="AQ96" s="80"/>
      <c r="AR96" s="81"/>
      <c r="AS96" s="81"/>
      <c r="AT96" s="245"/>
      <c r="AU96" s="179"/>
      <c r="AV96" s="233"/>
      <c r="AW96" s="81"/>
      <c r="AX96" s="185"/>
      <c r="AY96" s="134"/>
      <c r="AZ96" s="111"/>
      <c r="BA96" s="210"/>
      <c r="BB96" s="211"/>
      <c r="BC96" s="211"/>
      <c r="BD96" s="211"/>
      <c r="BE96" s="211"/>
      <c r="BF96" s="211"/>
      <c r="BG96" s="211"/>
      <c r="BH96" s="211"/>
      <c r="BI96" s="211"/>
      <c r="BJ96" s="211"/>
      <c r="BK96" s="211"/>
      <c r="BL96" s="211"/>
      <c r="BM96" s="211"/>
      <c r="BN96" s="83"/>
      <c r="BO96" s="79"/>
      <c r="BP96" s="210"/>
      <c r="BQ96" s="211"/>
      <c r="BR96" s="211"/>
      <c r="BS96" s="211"/>
      <c r="BT96" s="211"/>
      <c r="BU96" s="211"/>
      <c r="BV96" s="211"/>
      <c r="BW96" s="211"/>
      <c r="BX96" s="82"/>
      <c r="BY96" s="212"/>
      <c r="BZ96" s="212"/>
      <c r="CA96" s="212"/>
      <c r="CB96" s="212"/>
      <c r="CC96" s="212"/>
      <c r="CD96" s="212"/>
      <c r="CE96" s="212"/>
      <c r="CF96" s="212"/>
      <c r="CG96" s="82"/>
      <c r="CH96" s="213"/>
      <c r="CI96" s="212"/>
      <c r="CJ96" s="212"/>
      <c r="CK96" s="212"/>
      <c r="CL96" s="212"/>
      <c r="CM96" s="212"/>
      <c r="CN96" s="212"/>
      <c r="CO96" s="212"/>
      <c r="CP96" s="212"/>
      <c r="CQ96" s="212"/>
      <c r="CR96" s="212"/>
      <c r="CS96" s="212"/>
      <c r="CT96" s="212"/>
      <c r="CU96" s="212"/>
      <c r="CV96" s="212"/>
      <c r="CW96" s="212"/>
      <c r="CX96" s="212"/>
      <c r="CY96" s="212"/>
      <c r="CZ96" s="212"/>
      <c r="DA96" s="214"/>
      <c r="DB96" s="84"/>
      <c r="DC96" s="35"/>
      <c r="DD96" s="35"/>
      <c r="DE96" s="35"/>
      <c r="DF96" s="35"/>
      <c r="DG96" s="35"/>
      <c r="DH96" s="35"/>
      <c r="DI96" s="35"/>
      <c r="DJ96" s="35"/>
      <c r="DK96" s="35"/>
      <c r="DL96" s="35"/>
      <c r="DM96" s="35"/>
      <c r="DN96" s="35"/>
      <c r="DO96" s="35"/>
      <c r="DP96" s="35"/>
      <c r="DQ96" s="35"/>
      <c r="DR96" s="35"/>
      <c r="DS96" s="35"/>
      <c r="DT96" s="35"/>
      <c r="DU96" s="35"/>
      <c r="DV96" s="35"/>
      <c r="DW96" s="78"/>
      <c r="DX96" s="82"/>
      <c r="DY96" s="215"/>
      <c r="DZ96" s="216"/>
      <c r="EA96" s="216"/>
      <c r="EB96" s="216"/>
      <c r="EC96" s="216"/>
      <c r="ED96" s="216"/>
      <c r="EE96" s="217"/>
      <c r="EF96" s="146"/>
      <c r="EG96" s="215"/>
      <c r="EH96" s="216"/>
      <c r="EI96" s="216"/>
      <c r="EJ96" s="216"/>
      <c r="EK96" s="216"/>
      <c r="EL96" s="216"/>
      <c r="EM96" s="216"/>
      <c r="EN96" s="217"/>
      <c r="EO96" s="79"/>
      <c r="EP96" s="218"/>
      <c r="EQ96" s="219"/>
      <c r="ER96" s="219"/>
      <c r="ES96" s="82"/>
      <c r="ET96" s="234"/>
      <c r="EU96" s="235"/>
      <c r="EV96" s="235"/>
      <c r="EW96" s="82"/>
      <c r="EX96" s="234"/>
      <c r="EY96" s="235"/>
      <c r="EZ96" s="235"/>
      <c r="FA96" s="235"/>
      <c r="FB96" s="235"/>
      <c r="FC96" s="235"/>
      <c r="FD96" s="235"/>
      <c r="FE96" s="222"/>
      <c r="FF96" s="234"/>
      <c r="FG96" s="235"/>
      <c r="FH96" s="235"/>
      <c r="FI96" s="235"/>
      <c r="FJ96" s="235"/>
      <c r="FK96" s="235"/>
      <c r="FL96" s="235"/>
      <c r="FM96" s="222"/>
    </row>
    <row r="97" spans="1:169">
      <c r="A97" s="223" t="str">
        <f>Validation!B97</f>
        <v>Pass</v>
      </c>
      <c r="B97" s="35"/>
      <c r="C97" s="35"/>
      <c r="D97" s="35"/>
      <c r="E97" s="122"/>
      <c r="F97" s="123"/>
      <c r="G97" s="121"/>
      <c r="H97" s="120"/>
      <c r="I97" s="121"/>
      <c r="J97" s="120"/>
      <c r="K97" s="225"/>
      <c r="L97" s="35"/>
      <c r="M97" s="226"/>
      <c r="N97" s="227"/>
      <c r="O97" s="227"/>
      <c r="P97" s="224"/>
      <c r="Q97" s="224"/>
      <c r="R97" s="78"/>
      <c r="S97" s="79"/>
      <c r="T97" s="224"/>
      <c r="U97" s="35"/>
      <c r="V97" s="35"/>
      <c r="W97" s="225"/>
      <c r="X97" s="228"/>
      <c r="Y97" s="79"/>
      <c r="Z97" s="229"/>
      <c r="AA97" s="35"/>
      <c r="AB97" s="35"/>
      <c r="AC97" s="35"/>
      <c r="AD97" s="230"/>
      <c r="AE97" s="231"/>
      <c r="AF97" s="35"/>
      <c r="AG97" s="35"/>
      <c r="AH97" s="78"/>
      <c r="AI97" s="78"/>
      <c r="AJ97" s="82"/>
      <c r="AK97" s="136"/>
      <c r="AL97" s="135"/>
      <c r="AM97" s="81"/>
      <c r="AN97" s="134"/>
      <c r="AO97" s="232"/>
      <c r="AP97" s="232"/>
      <c r="AQ97" s="80"/>
      <c r="AR97" s="81"/>
      <c r="AS97" s="81"/>
      <c r="AT97" s="245"/>
      <c r="AU97" s="179"/>
      <c r="AV97" s="233"/>
      <c r="AW97" s="81"/>
      <c r="AX97" s="185"/>
      <c r="AY97" s="134"/>
      <c r="AZ97" s="111"/>
      <c r="BA97" s="210"/>
      <c r="BB97" s="211"/>
      <c r="BC97" s="211"/>
      <c r="BD97" s="211"/>
      <c r="BE97" s="211"/>
      <c r="BF97" s="211"/>
      <c r="BG97" s="211"/>
      <c r="BH97" s="211"/>
      <c r="BI97" s="211"/>
      <c r="BJ97" s="211"/>
      <c r="BK97" s="211"/>
      <c r="BL97" s="211"/>
      <c r="BM97" s="211"/>
      <c r="BN97" s="83"/>
      <c r="BO97" s="79"/>
      <c r="BP97" s="210"/>
      <c r="BQ97" s="211"/>
      <c r="BR97" s="211"/>
      <c r="BS97" s="211"/>
      <c r="BT97" s="211"/>
      <c r="BU97" s="211"/>
      <c r="BV97" s="211"/>
      <c r="BW97" s="211"/>
      <c r="BX97" s="82"/>
      <c r="BY97" s="212"/>
      <c r="BZ97" s="212"/>
      <c r="CA97" s="212"/>
      <c r="CB97" s="212"/>
      <c r="CC97" s="212"/>
      <c r="CD97" s="212"/>
      <c r="CE97" s="212"/>
      <c r="CF97" s="212"/>
      <c r="CG97" s="82"/>
      <c r="CH97" s="213"/>
      <c r="CI97" s="212"/>
      <c r="CJ97" s="212"/>
      <c r="CK97" s="212"/>
      <c r="CL97" s="212"/>
      <c r="CM97" s="212"/>
      <c r="CN97" s="212"/>
      <c r="CO97" s="212"/>
      <c r="CP97" s="212"/>
      <c r="CQ97" s="212"/>
      <c r="CR97" s="212"/>
      <c r="CS97" s="212"/>
      <c r="CT97" s="212"/>
      <c r="CU97" s="212"/>
      <c r="CV97" s="212"/>
      <c r="CW97" s="212"/>
      <c r="CX97" s="212"/>
      <c r="CY97" s="212"/>
      <c r="CZ97" s="212"/>
      <c r="DA97" s="214"/>
      <c r="DB97" s="84"/>
      <c r="DC97" s="35"/>
      <c r="DD97" s="35"/>
      <c r="DE97" s="35"/>
      <c r="DF97" s="35"/>
      <c r="DG97" s="35"/>
      <c r="DH97" s="35"/>
      <c r="DI97" s="35"/>
      <c r="DJ97" s="35"/>
      <c r="DK97" s="35"/>
      <c r="DL97" s="35"/>
      <c r="DM97" s="35"/>
      <c r="DN97" s="35"/>
      <c r="DO97" s="35"/>
      <c r="DP97" s="35"/>
      <c r="DQ97" s="35"/>
      <c r="DR97" s="35"/>
      <c r="DS97" s="35"/>
      <c r="DT97" s="35"/>
      <c r="DU97" s="35"/>
      <c r="DV97" s="35"/>
      <c r="DW97" s="78"/>
      <c r="DX97" s="82"/>
      <c r="DY97" s="215"/>
      <c r="DZ97" s="216"/>
      <c r="EA97" s="216"/>
      <c r="EB97" s="216"/>
      <c r="EC97" s="216"/>
      <c r="ED97" s="216"/>
      <c r="EE97" s="217"/>
      <c r="EF97" s="146"/>
      <c r="EG97" s="215"/>
      <c r="EH97" s="216"/>
      <c r="EI97" s="216"/>
      <c r="EJ97" s="216"/>
      <c r="EK97" s="216"/>
      <c r="EL97" s="216"/>
      <c r="EM97" s="216"/>
      <c r="EN97" s="217"/>
      <c r="EO97" s="79"/>
      <c r="EP97" s="218"/>
      <c r="EQ97" s="219"/>
      <c r="ER97" s="219"/>
      <c r="ES97" s="82"/>
      <c r="ET97" s="234"/>
      <c r="EU97" s="235"/>
      <c r="EV97" s="235"/>
      <c r="EW97" s="82"/>
      <c r="EX97" s="234"/>
      <c r="EY97" s="235"/>
      <c r="EZ97" s="235"/>
      <c r="FA97" s="235"/>
      <c r="FB97" s="235"/>
      <c r="FC97" s="235"/>
      <c r="FD97" s="235"/>
      <c r="FE97" s="222"/>
      <c r="FF97" s="234"/>
      <c r="FG97" s="235"/>
      <c r="FH97" s="235"/>
      <c r="FI97" s="235"/>
      <c r="FJ97" s="235"/>
      <c r="FK97" s="235"/>
      <c r="FL97" s="235"/>
      <c r="FM97" s="222"/>
    </row>
    <row r="98" spans="1:169">
      <c r="A98" s="223" t="str">
        <f>Validation!B98</f>
        <v>Pass</v>
      </c>
      <c r="B98" s="35"/>
      <c r="C98" s="35"/>
      <c r="D98" s="35"/>
      <c r="E98" s="122"/>
      <c r="F98" s="123"/>
      <c r="G98" s="121"/>
      <c r="H98" s="120"/>
      <c r="I98" s="121"/>
      <c r="J98" s="120"/>
      <c r="K98" s="225"/>
      <c r="L98" s="35"/>
      <c r="M98" s="226"/>
      <c r="N98" s="227"/>
      <c r="O98" s="227"/>
      <c r="P98" s="224"/>
      <c r="Q98" s="224"/>
      <c r="R98" s="78"/>
      <c r="S98" s="79"/>
      <c r="T98" s="224"/>
      <c r="U98" s="35"/>
      <c r="V98" s="35"/>
      <c r="W98" s="225"/>
      <c r="X98" s="228"/>
      <c r="Y98" s="79"/>
      <c r="Z98" s="229"/>
      <c r="AA98" s="35"/>
      <c r="AB98" s="35"/>
      <c r="AC98" s="35"/>
      <c r="AD98" s="230"/>
      <c r="AE98" s="231"/>
      <c r="AF98" s="35"/>
      <c r="AG98" s="35"/>
      <c r="AH98" s="78"/>
      <c r="AI98" s="78"/>
      <c r="AJ98" s="82"/>
      <c r="AK98" s="136"/>
      <c r="AL98" s="135"/>
      <c r="AM98" s="81"/>
      <c r="AN98" s="134"/>
      <c r="AO98" s="232"/>
      <c r="AP98" s="232"/>
      <c r="AQ98" s="80"/>
      <c r="AR98" s="81"/>
      <c r="AS98" s="81"/>
      <c r="AT98" s="245"/>
      <c r="AU98" s="179"/>
      <c r="AV98" s="233"/>
      <c r="AW98" s="81"/>
      <c r="AX98" s="185"/>
      <c r="AY98" s="134"/>
      <c r="AZ98" s="111"/>
      <c r="BA98" s="210"/>
      <c r="BB98" s="211"/>
      <c r="BC98" s="211"/>
      <c r="BD98" s="211"/>
      <c r="BE98" s="211"/>
      <c r="BF98" s="211"/>
      <c r="BG98" s="211"/>
      <c r="BH98" s="211"/>
      <c r="BI98" s="211"/>
      <c r="BJ98" s="211"/>
      <c r="BK98" s="211"/>
      <c r="BL98" s="211"/>
      <c r="BM98" s="211"/>
      <c r="BN98" s="83"/>
      <c r="BO98" s="79"/>
      <c r="BP98" s="210"/>
      <c r="BQ98" s="211"/>
      <c r="BR98" s="211"/>
      <c r="BS98" s="211"/>
      <c r="BT98" s="211"/>
      <c r="BU98" s="211"/>
      <c r="BV98" s="211"/>
      <c r="BW98" s="211"/>
      <c r="BX98" s="82"/>
      <c r="BY98" s="212"/>
      <c r="BZ98" s="212"/>
      <c r="CA98" s="212"/>
      <c r="CB98" s="212"/>
      <c r="CC98" s="212"/>
      <c r="CD98" s="212"/>
      <c r="CE98" s="212"/>
      <c r="CF98" s="212"/>
      <c r="CG98" s="82"/>
      <c r="CH98" s="213"/>
      <c r="CI98" s="212"/>
      <c r="CJ98" s="212"/>
      <c r="CK98" s="212"/>
      <c r="CL98" s="212"/>
      <c r="CM98" s="212"/>
      <c r="CN98" s="212"/>
      <c r="CO98" s="212"/>
      <c r="CP98" s="212"/>
      <c r="CQ98" s="212"/>
      <c r="CR98" s="212"/>
      <c r="CS98" s="212"/>
      <c r="CT98" s="212"/>
      <c r="CU98" s="212"/>
      <c r="CV98" s="212"/>
      <c r="CW98" s="212"/>
      <c r="CX98" s="212"/>
      <c r="CY98" s="212"/>
      <c r="CZ98" s="212"/>
      <c r="DA98" s="214"/>
      <c r="DB98" s="84"/>
      <c r="DC98" s="35"/>
      <c r="DD98" s="35"/>
      <c r="DE98" s="35"/>
      <c r="DF98" s="35"/>
      <c r="DG98" s="35"/>
      <c r="DH98" s="35"/>
      <c r="DI98" s="35"/>
      <c r="DJ98" s="35"/>
      <c r="DK98" s="35"/>
      <c r="DL98" s="35"/>
      <c r="DM98" s="35"/>
      <c r="DN98" s="35"/>
      <c r="DO98" s="35"/>
      <c r="DP98" s="35"/>
      <c r="DQ98" s="35"/>
      <c r="DR98" s="35"/>
      <c r="DS98" s="35"/>
      <c r="DT98" s="35"/>
      <c r="DU98" s="35"/>
      <c r="DV98" s="35"/>
      <c r="DW98" s="78"/>
      <c r="DX98" s="82"/>
      <c r="DY98" s="215"/>
      <c r="DZ98" s="216"/>
      <c r="EA98" s="216"/>
      <c r="EB98" s="216"/>
      <c r="EC98" s="216"/>
      <c r="ED98" s="216"/>
      <c r="EE98" s="217"/>
      <c r="EF98" s="146"/>
      <c r="EG98" s="215"/>
      <c r="EH98" s="216"/>
      <c r="EI98" s="216"/>
      <c r="EJ98" s="216"/>
      <c r="EK98" s="216"/>
      <c r="EL98" s="216"/>
      <c r="EM98" s="216"/>
      <c r="EN98" s="217"/>
      <c r="EO98" s="79"/>
      <c r="EP98" s="218"/>
      <c r="EQ98" s="219"/>
      <c r="ER98" s="219"/>
      <c r="ES98" s="82"/>
      <c r="ET98" s="234"/>
      <c r="EU98" s="235"/>
      <c r="EV98" s="235"/>
      <c r="EW98" s="82"/>
      <c r="EX98" s="234"/>
      <c r="EY98" s="235"/>
      <c r="EZ98" s="235"/>
      <c r="FA98" s="235"/>
      <c r="FB98" s="235"/>
      <c r="FC98" s="235"/>
      <c r="FD98" s="235"/>
      <c r="FE98" s="222"/>
      <c r="FF98" s="234"/>
      <c r="FG98" s="235"/>
      <c r="FH98" s="235"/>
      <c r="FI98" s="235"/>
      <c r="FJ98" s="235"/>
      <c r="FK98" s="235"/>
      <c r="FL98" s="235"/>
      <c r="FM98" s="222"/>
    </row>
    <row r="99" spans="1:169">
      <c r="A99" s="223" t="str">
        <f>Validation!B99</f>
        <v>Pass</v>
      </c>
      <c r="B99" s="35"/>
      <c r="C99" s="35"/>
      <c r="D99" s="35"/>
      <c r="E99" s="122"/>
      <c r="F99" s="123"/>
      <c r="G99" s="121"/>
      <c r="H99" s="120"/>
      <c r="I99" s="121"/>
      <c r="J99" s="120"/>
      <c r="K99" s="225"/>
      <c r="L99" s="35"/>
      <c r="M99" s="226"/>
      <c r="N99" s="227"/>
      <c r="O99" s="227"/>
      <c r="P99" s="224"/>
      <c r="Q99" s="224"/>
      <c r="R99" s="78"/>
      <c r="S99" s="79"/>
      <c r="T99" s="224"/>
      <c r="U99" s="35"/>
      <c r="V99" s="35"/>
      <c r="W99" s="225"/>
      <c r="X99" s="228"/>
      <c r="Y99" s="79"/>
      <c r="Z99" s="229"/>
      <c r="AA99" s="35"/>
      <c r="AB99" s="35"/>
      <c r="AC99" s="35"/>
      <c r="AD99" s="230"/>
      <c r="AE99" s="231"/>
      <c r="AF99" s="35"/>
      <c r="AG99" s="35"/>
      <c r="AH99" s="78"/>
      <c r="AI99" s="78"/>
      <c r="AJ99" s="82"/>
      <c r="AK99" s="136"/>
      <c r="AL99" s="135"/>
      <c r="AM99" s="81"/>
      <c r="AN99" s="134"/>
      <c r="AO99" s="232"/>
      <c r="AP99" s="232"/>
      <c r="AQ99" s="80"/>
      <c r="AR99" s="81"/>
      <c r="AS99" s="81"/>
      <c r="AT99" s="245"/>
      <c r="AU99" s="179"/>
      <c r="AV99" s="233"/>
      <c r="AW99" s="81"/>
      <c r="AX99" s="185"/>
      <c r="AY99" s="134"/>
      <c r="AZ99" s="111"/>
      <c r="BA99" s="210"/>
      <c r="BB99" s="211"/>
      <c r="BC99" s="211"/>
      <c r="BD99" s="211"/>
      <c r="BE99" s="211"/>
      <c r="BF99" s="211"/>
      <c r="BG99" s="211"/>
      <c r="BH99" s="211"/>
      <c r="BI99" s="211"/>
      <c r="BJ99" s="211"/>
      <c r="BK99" s="211"/>
      <c r="BL99" s="211"/>
      <c r="BM99" s="211"/>
      <c r="BN99" s="83"/>
      <c r="BO99" s="79"/>
      <c r="BP99" s="210"/>
      <c r="BQ99" s="211"/>
      <c r="BR99" s="211"/>
      <c r="BS99" s="211"/>
      <c r="BT99" s="211"/>
      <c r="BU99" s="211"/>
      <c r="BV99" s="211"/>
      <c r="BW99" s="211"/>
      <c r="BX99" s="82"/>
      <c r="BY99" s="212"/>
      <c r="BZ99" s="212"/>
      <c r="CA99" s="212"/>
      <c r="CB99" s="212"/>
      <c r="CC99" s="212"/>
      <c r="CD99" s="212"/>
      <c r="CE99" s="212"/>
      <c r="CF99" s="212"/>
      <c r="CG99" s="82"/>
      <c r="CH99" s="213"/>
      <c r="CI99" s="212"/>
      <c r="CJ99" s="212"/>
      <c r="CK99" s="212"/>
      <c r="CL99" s="212"/>
      <c r="CM99" s="212"/>
      <c r="CN99" s="212"/>
      <c r="CO99" s="212"/>
      <c r="CP99" s="212"/>
      <c r="CQ99" s="212"/>
      <c r="CR99" s="212"/>
      <c r="CS99" s="212"/>
      <c r="CT99" s="212"/>
      <c r="CU99" s="212"/>
      <c r="CV99" s="212"/>
      <c r="CW99" s="212"/>
      <c r="CX99" s="212"/>
      <c r="CY99" s="212"/>
      <c r="CZ99" s="212"/>
      <c r="DA99" s="214"/>
      <c r="DB99" s="84"/>
      <c r="DC99" s="35"/>
      <c r="DD99" s="35"/>
      <c r="DE99" s="35"/>
      <c r="DF99" s="35"/>
      <c r="DG99" s="35"/>
      <c r="DH99" s="35"/>
      <c r="DI99" s="35"/>
      <c r="DJ99" s="35"/>
      <c r="DK99" s="35"/>
      <c r="DL99" s="35"/>
      <c r="DM99" s="35"/>
      <c r="DN99" s="35"/>
      <c r="DO99" s="35"/>
      <c r="DP99" s="35"/>
      <c r="DQ99" s="35"/>
      <c r="DR99" s="35"/>
      <c r="DS99" s="35"/>
      <c r="DT99" s="35"/>
      <c r="DU99" s="35"/>
      <c r="DV99" s="35"/>
      <c r="DW99" s="78"/>
      <c r="DX99" s="82"/>
      <c r="DY99" s="215"/>
      <c r="DZ99" s="216"/>
      <c r="EA99" s="216"/>
      <c r="EB99" s="216"/>
      <c r="EC99" s="216"/>
      <c r="ED99" s="216"/>
      <c r="EE99" s="217"/>
      <c r="EF99" s="146"/>
      <c r="EG99" s="215"/>
      <c r="EH99" s="216"/>
      <c r="EI99" s="216"/>
      <c r="EJ99" s="216"/>
      <c r="EK99" s="216"/>
      <c r="EL99" s="216"/>
      <c r="EM99" s="216"/>
      <c r="EN99" s="217"/>
      <c r="EO99" s="79"/>
      <c r="EP99" s="218"/>
      <c r="EQ99" s="219"/>
      <c r="ER99" s="219"/>
      <c r="ES99" s="82"/>
      <c r="ET99" s="234"/>
      <c r="EU99" s="235"/>
      <c r="EV99" s="235"/>
      <c r="EW99" s="82"/>
      <c r="EX99" s="234"/>
      <c r="EY99" s="235"/>
      <c r="EZ99" s="235"/>
      <c r="FA99" s="235"/>
      <c r="FB99" s="235"/>
      <c r="FC99" s="235"/>
      <c r="FD99" s="235"/>
      <c r="FE99" s="222"/>
      <c r="FF99" s="234"/>
      <c r="FG99" s="235"/>
      <c r="FH99" s="235"/>
      <c r="FI99" s="235"/>
      <c r="FJ99" s="235"/>
      <c r="FK99" s="235"/>
      <c r="FL99" s="235"/>
      <c r="FM99" s="222"/>
    </row>
    <row r="100" spans="1:169">
      <c r="A100" s="223" t="str">
        <f>Validation!B100</f>
        <v>Pass</v>
      </c>
      <c r="B100" s="35"/>
      <c r="C100" s="35"/>
      <c r="D100" s="35"/>
      <c r="E100" s="122"/>
      <c r="F100" s="123"/>
      <c r="G100" s="121"/>
      <c r="H100" s="120"/>
      <c r="I100" s="121"/>
      <c r="J100" s="120"/>
      <c r="K100" s="225"/>
      <c r="L100" s="35"/>
      <c r="M100" s="226"/>
      <c r="N100" s="227"/>
      <c r="O100" s="227"/>
      <c r="P100" s="224"/>
      <c r="Q100" s="224"/>
      <c r="R100" s="78"/>
      <c r="S100" s="79"/>
      <c r="T100" s="224"/>
      <c r="U100" s="35"/>
      <c r="V100" s="35"/>
      <c r="W100" s="225"/>
      <c r="X100" s="228"/>
      <c r="Y100" s="79"/>
      <c r="Z100" s="229"/>
      <c r="AA100" s="35"/>
      <c r="AB100" s="35"/>
      <c r="AC100" s="35"/>
      <c r="AD100" s="230"/>
      <c r="AE100" s="231"/>
      <c r="AF100" s="35"/>
      <c r="AG100" s="35"/>
      <c r="AH100" s="78"/>
      <c r="AI100" s="78"/>
      <c r="AJ100" s="82"/>
      <c r="AK100" s="136"/>
      <c r="AL100" s="135"/>
      <c r="AM100" s="81"/>
      <c r="AN100" s="134"/>
      <c r="AO100" s="232"/>
      <c r="AP100" s="232"/>
      <c r="AQ100" s="80"/>
      <c r="AR100" s="81"/>
      <c r="AS100" s="81"/>
      <c r="AT100" s="245"/>
      <c r="AU100" s="179"/>
      <c r="AV100" s="233"/>
      <c r="AW100" s="81"/>
      <c r="AX100" s="185"/>
      <c r="AY100" s="134"/>
      <c r="AZ100" s="111"/>
      <c r="BA100" s="210"/>
      <c r="BB100" s="211"/>
      <c r="BC100" s="211"/>
      <c r="BD100" s="211"/>
      <c r="BE100" s="211"/>
      <c r="BF100" s="211"/>
      <c r="BG100" s="211"/>
      <c r="BH100" s="211"/>
      <c r="BI100" s="211"/>
      <c r="BJ100" s="211"/>
      <c r="BK100" s="211"/>
      <c r="BL100" s="211"/>
      <c r="BM100" s="211"/>
      <c r="BN100" s="83"/>
      <c r="BO100" s="79"/>
      <c r="BP100" s="210"/>
      <c r="BQ100" s="211"/>
      <c r="BR100" s="211"/>
      <c r="BS100" s="211"/>
      <c r="BT100" s="211"/>
      <c r="BU100" s="211"/>
      <c r="BV100" s="211"/>
      <c r="BW100" s="211"/>
      <c r="BX100" s="82"/>
      <c r="BY100" s="212"/>
      <c r="BZ100" s="212"/>
      <c r="CA100" s="212"/>
      <c r="CB100" s="212"/>
      <c r="CC100" s="212"/>
      <c r="CD100" s="212"/>
      <c r="CE100" s="212"/>
      <c r="CF100" s="212"/>
      <c r="CG100" s="82"/>
      <c r="CH100" s="213"/>
      <c r="CI100" s="212"/>
      <c r="CJ100" s="212"/>
      <c r="CK100" s="212"/>
      <c r="CL100" s="212"/>
      <c r="CM100" s="212"/>
      <c r="CN100" s="212"/>
      <c r="CO100" s="212"/>
      <c r="CP100" s="212"/>
      <c r="CQ100" s="212"/>
      <c r="CR100" s="212"/>
      <c r="CS100" s="212"/>
      <c r="CT100" s="212"/>
      <c r="CU100" s="212"/>
      <c r="CV100" s="212"/>
      <c r="CW100" s="212"/>
      <c r="CX100" s="212"/>
      <c r="CY100" s="212"/>
      <c r="CZ100" s="212"/>
      <c r="DA100" s="214"/>
      <c r="DB100" s="84"/>
      <c r="DC100" s="35"/>
      <c r="DD100" s="35"/>
      <c r="DE100" s="35"/>
      <c r="DF100" s="35"/>
      <c r="DG100" s="35"/>
      <c r="DH100" s="35"/>
      <c r="DI100" s="35"/>
      <c r="DJ100" s="35"/>
      <c r="DK100" s="35"/>
      <c r="DL100" s="35"/>
      <c r="DM100" s="35"/>
      <c r="DN100" s="35"/>
      <c r="DO100" s="35"/>
      <c r="DP100" s="35"/>
      <c r="DQ100" s="35"/>
      <c r="DR100" s="35"/>
      <c r="DS100" s="35"/>
      <c r="DT100" s="35"/>
      <c r="DU100" s="35"/>
      <c r="DV100" s="35"/>
      <c r="DW100" s="78"/>
      <c r="DX100" s="82"/>
      <c r="DY100" s="215"/>
      <c r="DZ100" s="216"/>
      <c r="EA100" s="216"/>
      <c r="EB100" s="216"/>
      <c r="EC100" s="216"/>
      <c r="ED100" s="216"/>
      <c r="EE100" s="217"/>
      <c r="EF100" s="146"/>
      <c r="EG100" s="215"/>
      <c r="EH100" s="216"/>
      <c r="EI100" s="216"/>
      <c r="EJ100" s="216"/>
      <c r="EK100" s="216"/>
      <c r="EL100" s="216"/>
      <c r="EM100" s="216"/>
      <c r="EN100" s="217"/>
      <c r="EO100" s="79"/>
      <c r="EP100" s="218"/>
      <c r="EQ100" s="219"/>
      <c r="ER100" s="219"/>
      <c r="ES100" s="82"/>
      <c r="ET100" s="234"/>
      <c r="EU100" s="235"/>
      <c r="EV100" s="235"/>
      <c r="EW100" s="82"/>
      <c r="EX100" s="234"/>
      <c r="EY100" s="235"/>
      <c r="EZ100" s="235"/>
      <c r="FA100" s="235"/>
      <c r="FB100" s="235"/>
      <c r="FC100" s="235"/>
      <c r="FD100" s="235"/>
      <c r="FE100" s="222"/>
      <c r="FF100" s="234"/>
      <c r="FG100" s="235"/>
      <c r="FH100" s="235"/>
      <c r="FI100" s="235"/>
      <c r="FJ100" s="235"/>
      <c r="FK100" s="235"/>
      <c r="FL100" s="235"/>
      <c r="FM100" s="222"/>
    </row>
    <row r="101" spans="1:169">
      <c r="A101" s="223" t="str">
        <f>Validation!B101</f>
        <v>Pass</v>
      </c>
      <c r="B101" s="35"/>
      <c r="C101" s="35"/>
      <c r="D101" s="35"/>
      <c r="E101" s="122"/>
      <c r="F101" s="123"/>
      <c r="G101" s="121"/>
      <c r="H101" s="120"/>
      <c r="I101" s="121"/>
      <c r="J101" s="120"/>
      <c r="K101" s="225"/>
      <c r="L101" s="35"/>
      <c r="M101" s="226"/>
      <c r="N101" s="227"/>
      <c r="O101" s="227"/>
      <c r="P101" s="224"/>
      <c r="Q101" s="224"/>
      <c r="R101" s="78"/>
      <c r="S101" s="79"/>
      <c r="T101" s="224"/>
      <c r="U101" s="35"/>
      <c r="V101" s="35"/>
      <c r="W101" s="225"/>
      <c r="X101" s="228"/>
      <c r="Y101" s="79"/>
      <c r="Z101" s="229"/>
      <c r="AA101" s="35"/>
      <c r="AB101" s="35"/>
      <c r="AC101" s="35"/>
      <c r="AD101" s="230"/>
      <c r="AE101" s="231"/>
      <c r="AF101" s="35"/>
      <c r="AG101" s="35"/>
      <c r="AH101" s="78"/>
      <c r="AI101" s="78"/>
      <c r="AJ101" s="82"/>
      <c r="AK101" s="136"/>
      <c r="AL101" s="135"/>
      <c r="AM101" s="81"/>
      <c r="AN101" s="134"/>
      <c r="AO101" s="232"/>
      <c r="AP101" s="232"/>
      <c r="AQ101" s="80"/>
      <c r="AR101" s="81"/>
      <c r="AS101" s="81"/>
      <c r="AT101" s="245"/>
      <c r="AU101" s="179"/>
      <c r="AV101" s="233"/>
      <c r="AW101" s="81"/>
      <c r="AX101" s="185"/>
      <c r="AY101" s="134"/>
      <c r="AZ101" s="111"/>
      <c r="BA101" s="210"/>
      <c r="BB101" s="211"/>
      <c r="BC101" s="211"/>
      <c r="BD101" s="211"/>
      <c r="BE101" s="211"/>
      <c r="BF101" s="211"/>
      <c r="BG101" s="211"/>
      <c r="BH101" s="211"/>
      <c r="BI101" s="211"/>
      <c r="BJ101" s="211"/>
      <c r="BK101" s="211"/>
      <c r="BL101" s="211"/>
      <c r="BM101" s="211"/>
      <c r="BN101" s="83"/>
      <c r="BO101" s="79"/>
      <c r="BP101" s="210"/>
      <c r="BQ101" s="211"/>
      <c r="BR101" s="211"/>
      <c r="BS101" s="211"/>
      <c r="BT101" s="211"/>
      <c r="BU101" s="211"/>
      <c r="BV101" s="211"/>
      <c r="BW101" s="211"/>
      <c r="BX101" s="82"/>
      <c r="BY101" s="212"/>
      <c r="BZ101" s="212"/>
      <c r="CA101" s="212"/>
      <c r="CB101" s="212"/>
      <c r="CC101" s="212"/>
      <c r="CD101" s="212"/>
      <c r="CE101" s="212"/>
      <c r="CF101" s="212"/>
      <c r="CG101" s="82"/>
      <c r="CH101" s="213"/>
      <c r="CI101" s="212"/>
      <c r="CJ101" s="212"/>
      <c r="CK101" s="212"/>
      <c r="CL101" s="212"/>
      <c r="CM101" s="212"/>
      <c r="CN101" s="212"/>
      <c r="CO101" s="212"/>
      <c r="CP101" s="212"/>
      <c r="CQ101" s="212"/>
      <c r="CR101" s="212"/>
      <c r="CS101" s="212"/>
      <c r="CT101" s="212"/>
      <c r="CU101" s="212"/>
      <c r="CV101" s="212"/>
      <c r="CW101" s="212"/>
      <c r="CX101" s="212"/>
      <c r="CY101" s="212"/>
      <c r="CZ101" s="212"/>
      <c r="DA101" s="214"/>
      <c r="DB101" s="84"/>
      <c r="DC101" s="35"/>
      <c r="DD101" s="35"/>
      <c r="DE101" s="35"/>
      <c r="DF101" s="35"/>
      <c r="DG101" s="35"/>
      <c r="DH101" s="35"/>
      <c r="DI101" s="35"/>
      <c r="DJ101" s="35"/>
      <c r="DK101" s="35"/>
      <c r="DL101" s="35"/>
      <c r="DM101" s="35"/>
      <c r="DN101" s="35"/>
      <c r="DO101" s="35"/>
      <c r="DP101" s="35"/>
      <c r="DQ101" s="35"/>
      <c r="DR101" s="35"/>
      <c r="DS101" s="35"/>
      <c r="DT101" s="35"/>
      <c r="DU101" s="35"/>
      <c r="DV101" s="35"/>
      <c r="DW101" s="78"/>
      <c r="DX101" s="82"/>
      <c r="DY101" s="215"/>
      <c r="DZ101" s="216"/>
      <c r="EA101" s="216"/>
      <c r="EB101" s="216"/>
      <c r="EC101" s="216"/>
      <c r="ED101" s="216"/>
      <c r="EE101" s="217"/>
      <c r="EF101" s="146"/>
      <c r="EG101" s="215"/>
      <c r="EH101" s="216"/>
      <c r="EI101" s="216"/>
      <c r="EJ101" s="216"/>
      <c r="EK101" s="216"/>
      <c r="EL101" s="216"/>
      <c r="EM101" s="216"/>
      <c r="EN101" s="217"/>
      <c r="EO101" s="79"/>
      <c r="EP101" s="218"/>
      <c r="EQ101" s="219"/>
      <c r="ER101" s="219"/>
      <c r="ES101" s="82"/>
      <c r="ET101" s="234"/>
      <c r="EU101" s="235"/>
      <c r="EV101" s="235"/>
      <c r="EW101" s="82"/>
      <c r="EX101" s="234"/>
      <c r="EY101" s="235"/>
      <c r="EZ101" s="235"/>
      <c r="FA101" s="235"/>
      <c r="FB101" s="235"/>
      <c r="FC101" s="235"/>
      <c r="FD101" s="235"/>
      <c r="FE101" s="222"/>
      <c r="FF101" s="234"/>
      <c r="FG101" s="235"/>
      <c r="FH101" s="235"/>
      <c r="FI101" s="235"/>
      <c r="FJ101" s="235"/>
      <c r="FK101" s="235"/>
      <c r="FL101" s="235"/>
      <c r="FM101" s="222"/>
    </row>
    <row r="102" spans="1:169">
      <c r="A102" s="223" t="str">
        <f>Validation!B102</f>
        <v>Pass</v>
      </c>
      <c r="B102" s="35"/>
      <c r="C102" s="35"/>
      <c r="D102" s="35"/>
      <c r="E102" s="122"/>
      <c r="F102" s="123"/>
      <c r="G102" s="121"/>
      <c r="H102" s="120"/>
      <c r="I102" s="121"/>
      <c r="J102" s="120"/>
      <c r="K102" s="225"/>
      <c r="L102" s="35"/>
      <c r="M102" s="226"/>
      <c r="N102" s="227"/>
      <c r="O102" s="227"/>
      <c r="P102" s="224"/>
      <c r="Q102" s="224"/>
      <c r="R102" s="78"/>
      <c r="S102" s="79"/>
      <c r="T102" s="224"/>
      <c r="U102" s="35"/>
      <c r="V102" s="35"/>
      <c r="W102" s="225"/>
      <c r="X102" s="228"/>
      <c r="Y102" s="79"/>
      <c r="Z102" s="229"/>
      <c r="AA102" s="35"/>
      <c r="AB102" s="35"/>
      <c r="AC102" s="35"/>
      <c r="AD102" s="230"/>
      <c r="AE102" s="231"/>
      <c r="AF102" s="35"/>
      <c r="AG102" s="35"/>
      <c r="AH102" s="78"/>
      <c r="AI102" s="78"/>
      <c r="AJ102" s="82"/>
      <c r="AK102" s="136"/>
      <c r="AL102" s="135"/>
      <c r="AM102" s="81"/>
      <c r="AN102" s="134"/>
      <c r="AO102" s="232"/>
      <c r="AP102" s="232"/>
      <c r="AQ102" s="80"/>
      <c r="AR102" s="81"/>
      <c r="AS102" s="81"/>
      <c r="AT102" s="245"/>
      <c r="AU102" s="179"/>
      <c r="AV102" s="233"/>
      <c r="AW102" s="81"/>
      <c r="AX102" s="185"/>
      <c r="AY102" s="134"/>
      <c r="AZ102" s="111"/>
      <c r="BA102" s="210"/>
      <c r="BB102" s="211"/>
      <c r="BC102" s="211"/>
      <c r="BD102" s="211"/>
      <c r="BE102" s="211"/>
      <c r="BF102" s="211"/>
      <c r="BG102" s="211"/>
      <c r="BH102" s="211"/>
      <c r="BI102" s="211"/>
      <c r="BJ102" s="211"/>
      <c r="BK102" s="211"/>
      <c r="BL102" s="211"/>
      <c r="BM102" s="211"/>
      <c r="BN102" s="83"/>
      <c r="BO102" s="79"/>
      <c r="BP102" s="210"/>
      <c r="BQ102" s="211"/>
      <c r="BR102" s="211"/>
      <c r="BS102" s="211"/>
      <c r="BT102" s="211"/>
      <c r="BU102" s="211"/>
      <c r="BV102" s="211"/>
      <c r="BW102" s="211"/>
      <c r="BX102" s="82"/>
      <c r="BY102" s="212"/>
      <c r="BZ102" s="212"/>
      <c r="CA102" s="212"/>
      <c r="CB102" s="212"/>
      <c r="CC102" s="212"/>
      <c r="CD102" s="212"/>
      <c r="CE102" s="212"/>
      <c r="CF102" s="212"/>
      <c r="CG102" s="82"/>
      <c r="CH102" s="213"/>
      <c r="CI102" s="212"/>
      <c r="CJ102" s="212"/>
      <c r="CK102" s="212"/>
      <c r="CL102" s="212"/>
      <c r="CM102" s="212"/>
      <c r="CN102" s="212"/>
      <c r="CO102" s="212"/>
      <c r="CP102" s="212"/>
      <c r="CQ102" s="212"/>
      <c r="CR102" s="212"/>
      <c r="CS102" s="212"/>
      <c r="CT102" s="212"/>
      <c r="CU102" s="212"/>
      <c r="CV102" s="212"/>
      <c r="CW102" s="212"/>
      <c r="CX102" s="212"/>
      <c r="CY102" s="212"/>
      <c r="CZ102" s="212"/>
      <c r="DA102" s="214"/>
      <c r="DB102" s="84"/>
      <c r="DC102" s="35"/>
      <c r="DD102" s="35"/>
      <c r="DE102" s="35"/>
      <c r="DF102" s="35"/>
      <c r="DG102" s="35"/>
      <c r="DH102" s="35"/>
      <c r="DI102" s="35"/>
      <c r="DJ102" s="35"/>
      <c r="DK102" s="35"/>
      <c r="DL102" s="35"/>
      <c r="DM102" s="35"/>
      <c r="DN102" s="35"/>
      <c r="DO102" s="35"/>
      <c r="DP102" s="35"/>
      <c r="DQ102" s="35"/>
      <c r="DR102" s="35"/>
      <c r="DS102" s="35"/>
      <c r="DT102" s="35"/>
      <c r="DU102" s="35"/>
      <c r="DV102" s="35"/>
      <c r="DW102" s="78"/>
      <c r="DX102" s="82"/>
      <c r="DY102" s="215"/>
      <c r="DZ102" s="216"/>
      <c r="EA102" s="216"/>
      <c r="EB102" s="216"/>
      <c r="EC102" s="216"/>
      <c r="ED102" s="216"/>
      <c r="EE102" s="217"/>
      <c r="EF102" s="146"/>
      <c r="EG102" s="215"/>
      <c r="EH102" s="216"/>
      <c r="EI102" s="216"/>
      <c r="EJ102" s="216"/>
      <c r="EK102" s="216"/>
      <c r="EL102" s="216"/>
      <c r="EM102" s="216"/>
      <c r="EN102" s="217"/>
      <c r="EO102" s="79"/>
      <c r="EP102" s="218"/>
      <c r="EQ102" s="219"/>
      <c r="ER102" s="219"/>
      <c r="ES102" s="82"/>
      <c r="ET102" s="234"/>
      <c r="EU102" s="235"/>
      <c r="EV102" s="235"/>
      <c r="EW102" s="82"/>
      <c r="EX102" s="234"/>
      <c r="EY102" s="235"/>
      <c r="EZ102" s="235"/>
      <c r="FA102" s="235"/>
      <c r="FB102" s="235"/>
      <c r="FC102" s="235"/>
      <c r="FD102" s="235"/>
      <c r="FE102" s="222"/>
      <c r="FF102" s="234"/>
      <c r="FG102" s="235"/>
      <c r="FH102" s="235"/>
      <c r="FI102" s="235"/>
      <c r="FJ102" s="235"/>
      <c r="FK102" s="235"/>
      <c r="FL102" s="235"/>
      <c r="FM102" s="222"/>
    </row>
    <row r="103" spans="1:169">
      <c r="A103" s="223" t="str">
        <f>Validation!B103</f>
        <v>Pass</v>
      </c>
      <c r="B103" s="35"/>
      <c r="C103" s="35"/>
      <c r="D103" s="35"/>
      <c r="E103" s="122"/>
      <c r="F103" s="123"/>
      <c r="G103" s="121"/>
      <c r="H103" s="120"/>
      <c r="I103" s="121"/>
      <c r="J103" s="120"/>
      <c r="K103" s="225"/>
      <c r="L103" s="35"/>
      <c r="M103" s="226"/>
      <c r="N103" s="227"/>
      <c r="O103" s="227"/>
      <c r="P103" s="224"/>
      <c r="Q103" s="224"/>
      <c r="R103" s="78"/>
      <c r="S103" s="79"/>
      <c r="T103" s="224"/>
      <c r="U103" s="35"/>
      <c r="V103" s="35"/>
      <c r="W103" s="225"/>
      <c r="X103" s="228"/>
      <c r="Y103" s="79"/>
      <c r="Z103" s="229"/>
      <c r="AA103" s="35"/>
      <c r="AB103" s="35"/>
      <c r="AC103" s="35"/>
      <c r="AD103" s="230"/>
      <c r="AE103" s="231"/>
      <c r="AF103" s="35"/>
      <c r="AG103" s="35"/>
      <c r="AH103" s="78"/>
      <c r="AI103" s="78"/>
      <c r="AJ103" s="82"/>
      <c r="AK103" s="136"/>
      <c r="AL103" s="135"/>
      <c r="AM103" s="81"/>
      <c r="AN103" s="134"/>
      <c r="AO103" s="232"/>
      <c r="AP103" s="232"/>
      <c r="AQ103" s="80"/>
      <c r="AR103" s="81"/>
      <c r="AS103" s="81"/>
      <c r="AT103" s="245"/>
      <c r="AU103" s="179"/>
      <c r="AV103" s="233"/>
      <c r="AW103" s="81"/>
      <c r="AX103" s="185"/>
      <c r="AY103" s="134"/>
      <c r="AZ103" s="111"/>
      <c r="BA103" s="210"/>
      <c r="BB103" s="211"/>
      <c r="BC103" s="211"/>
      <c r="BD103" s="211"/>
      <c r="BE103" s="211"/>
      <c r="BF103" s="211"/>
      <c r="BG103" s="211"/>
      <c r="BH103" s="211"/>
      <c r="BI103" s="211"/>
      <c r="BJ103" s="211"/>
      <c r="BK103" s="211"/>
      <c r="BL103" s="211"/>
      <c r="BM103" s="211"/>
      <c r="BN103" s="83"/>
      <c r="BO103" s="79"/>
      <c r="BP103" s="210"/>
      <c r="BQ103" s="211"/>
      <c r="BR103" s="211"/>
      <c r="BS103" s="211"/>
      <c r="BT103" s="211"/>
      <c r="BU103" s="211"/>
      <c r="BV103" s="211"/>
      <c r="BW103" s="211"/>
      <c r="BX103" s="82"/>
      <c r="BY103" s="212"/>
      <c r="BZ103" s="212"/>
      <c r="CA103" s="212"/>
      <c r="CB103" s="212"/>
      <c r="CC103" s="212"/>
      <c r="CD103" s="212"/>
      <c r="CE103" s="212"/>
      <c r="CF103" s="212"/>
      <c r="CG103" s="82"/>
      <c r="CH103" s="213"/>
      <c r="CI103" s="212"/>
      <c r="CJ103" s="212"/>
      <c r="CK103" s="212"/>
      <c r="CL103" s="212"/>
      <c r="CM103" s="212"/>
      <c r="CN103" s="212"/>
      <c r="CO103" s="212"/>
      <c r="CP103" s="212"/>
      <c r="CQ103" s="212"/>
      <c r="CR103" s="212"/>
      <c r="CS103" s="212"/>
      <c r="CT103" s="212"/>
      <c r="CU103" s="212"/>
      <c r="CV103" s="212"/>
      <c r="CW103" s="212"/>
      <c r="CX103" s="212"/>
      <c r="CY103" s="212"/>
      <c r="CZ103" s="212"/>
      <c r="DA103" s="214"/>
      <c r="DB103" s="84"/>
      <c r="DC103" s="35"/>
      <c r="DD103" s="35"/>
      <c r="DE103" s="35"/>
      <c r="DF103" s="35"/>
      <c r="DG103" s="35"/>
      <c r="DH103" s="35"/>
      <c r="DI103" s="35"/>
      <c r="DJ103" s="35"/>
      <c r="DK103" s="35"/>
      <c r="DL103" s="35"/>
      <c r="DM103" s="35"/>
      <c r="DN103" s="35"/>
      <c r="DO103" s="35"/>
      <c r="DP103" s="35"/>
      <c r="DQ103" s="35"/>
      <c r="DR103" s="35"/>
      <c r="DS103" s="35"/>
      <c r="DT103" s="35"/>
      <c r="DU103" s="35"/>
      <c r="DV103" s="35"/>
      <c r="DW103" s="78"/>
      <c r="DX103" s="82"/>
      <c r="DY103" s="215"/>
      <c r="DZ103" s="216"/>
      <c r="EA103" s="216"/>
      <c r="EB103" s="216"/>
      <c r="EC103" s="216"/>
      <c r="ED103" s="216"/>
      <c r="EE103" s="217"/>
      <c r="EF103" s="146"/>
      <c r="EG103" s="215"/>
      <c r="EH103" s="216"/>
      <c r="EI103" s="216"/>
      <c r="EJ103" s="216"/>
      <c r="EK103" s="216"/>
      <c r="EL103" s="216"/>
      <c r="EM103" s="216"/>
      <c r="EN103" s="217"/>
      <c r="EO103" s="79"/>
      <c r="EP103" s="218"/>
      <c r="EQ103" s="219"/>
      <c r="ER103" s="219"/>
      <c r="ES103" s="82"/>
      <c r="ET103" s="234"/>
      <c r="EU103" s="235"/>
      <c r="EV103" s="235"/>
      <c r="EW103" s="82"/>
      <c r="EX103" s="234"/>
      <c r="EY103" s="235"/>
      <c r="EZ103" s="235"/>
      <c r="FA103" s="235"/>
      <c r="FB103" s="235"/>
      <c r="FC103" s="235"/>
      <c r="FD103" s="235"/>
      <c r="FE103" s="222"/>
      <c r="FF103" s="234"/>
      <c r="FG103" s="235"/>
      <c r="FH103" s="235"/>
      <c r="FI103" s="235"/>
      <c r="FJ103" s="235"/>
      <c r="FK103" s="235"/>
      <c r="FL103" s="235"/>
      <c r="FM103" s="222"/>
    </row>
    <row r="104" spans="1:169">
      <c r="A104" s="223" t="str">
        <f>Validation!B104</f>
        <v>Pass</v>
      </c>
      <c r="B104" s="35"/>
      <c r="C104" s="35"/>
      <c r="D104" s="35"/>
      <c r="E104" s="122"/>
      <c r="F104" s="123"/>
      <c r="G104" s="121"/>
      <c r="H104" s="120"/>
      <c r="I104" s="121"/>
      <c r="J104" s="120"/>
      <c r="K104" s="225"/>
      <c r="L104" s="35"/>
      <c r="M104" s="226"/>
      <c r="N104" s="227"/>
      <c r="O104" s="227"/>
      <c r="P104" s="224"/>
      <c r="Q104" s="224"/>
      <c r="R104" s="78"/>
      <c r="S104" s="79"/>
      <c r="T104" s="224"/>
      <c r="U104" s="35"/>
      <c r="V104" s="35"/>
      <c r="W104" s="225"/>
      <c r="X104" s="228"/>
      <c r="Y104" s="79"/>
      <c r="Z104" s="229"/>
      <c r="AA104" s="35"/>
      <c r="AB104" s="35"/>
      <c r="AC104" s="35"/>
      <c r="AD104" s="230"/>
      <c r="AE104" s="231"/>
      <c r="AF104" s="35"/>
      <c r="AG104" s="35"/>
      <c r="AH104" s="78"/>
      <c r="AI104" s="78"/>
      <c r="AJ104" s="82"/>
      <c r="AK104" s="136"/>
      <c r="AL104" s="135"/>
      <c r="AM104" s="81"/>
      <c r="AN104" s="134"/>
      <c r="AO104" s="232"/>
      <c r="AP104" s="232"/>
      <c r="AQ104" s="80"/>
      <c r="AR104" s="81"/>
      <c r="AS104" s="81"/>
      <c r="AT104" s="245"/>
      <c r="AU104" s="179"/>
      <c r="AV104" s="233"/>
      <c r="AW104" s="81"/>
      <c r="AX104" s="185"/>
      <c r="AY104" s="134"/>
      <c r="AZ104" s="111"/>
      <c r="BA104" s="210"/>
      <c r="BB104" s="211"/>
      <c r="BC104" s="211"/>
      <c r="BD104" s="211"/>
      <c r="BE104" s="211"/>
      <c r="BF104" s="211"/>
      <c r="BG104" s="211"/>
      <c r="BH104" s="211"/>
      <c r="BI104" s="211"/>
      <c r="BJ104" s="211"/>
      <c r="BK104" s="211"/>
      <c r="BL104" s="211"/>
      <c r="BM104" s="211"/>
      <c r="BN104" s="83"/>
      <c r="BO104" s="79"/>
      <c r="BP104" s="210"/>
      <c r="BQ104" s="211"/>
      <c r="BR104" s="211"/>
      <c r="BS104" s="211"/>
      <c r="BT104" s="211"/>
      <c r="BU104" s="211"/>
      <c r="BV104" s="211"/>
      <c r="BW104" s="211"/>
      <c r="BX104" s="82"/>
      <c r="BY104" s="212"/>
      <c r="BZ104" s="212"/>
      <c r="CA104" s="212"/>
      <c r="CB104" s="212"/>
      <c r="CC104" s="212"/>
      <c r="CD104" s="212"/>
      <c r="CE104" s="212"/>
      <c r="CF104" s="212"/>
      <c r="CG104" s="82"/>
      <c r="CH104" s="213"/>
      <c r="CI104" s="212"/>
      <c r="CJ104" s="212"/>
      <c r="CK104" s="212"/>
      <c r="CL104" s="212"/>
      <c r="CM104" s="212"/>
      <c r="CN104" s="212"/>
      <c r="CO104" s="212"/>
      <c r="CP104" s="212"/>
      <c r="CQ104" s="212"/>
      <c r="CR104" s="212"/>
      <c r="CS104" s="212"/>
      <c r="CT104" s="212"/>
      <c r="CU104" s="212"/>
      <c r="CV104" s="212"/>
      <c r="CW104" s="212"/>
      <c r="CX104" s="212"/>
      <c r="CY104" s="212"/>
      <c r="CZ104" s="212"/>
      <c r="DA104" s="214"/>
      <c r="DB104" s="84"/>
      <c r="DC104" s="35"/>
      <c r="DD104" s="35"/>
      <c r="DE104" s="35"/>
      <c r="DF104" s="35"/>
      <c r="DG104" s="35"/>
      <c r="DH104" s="35"/>
      <c r="DI104" s="35"/>
      <c r="DJ104" s="35"/>
      <c r="DK104" s="35"/>
      <c r="DL104" s="35"/>
      <c r="DM104" s="35"/>
      <c r="DN104" s="35"/>
      <c r="DO104" s="35"/>
      <c r="DP104" s="35"/>
      <c r="DQ104" s="35"/>
      <c r="DR104" s="35"/>
      <c r="DS104" s="35"/>
      <c r="DT104" s="35"/>
      <c r="DU104" s="35"/>
      <c r="DV104" s="35"/>
      <c r="DW104" s="78"/>
      <c r="DX104" s="82"/>
      <c r="DY104" s="215"/>
      <c r="DZ104" s="216"/>
      <c r="EA104" s="216"/>
      <c r="EB104" s="216"/>
      <c r="EC104" s="216"/>
      <c r="ED104" s="216"/>
      <c r="EE104" s="217"/>
      <c r="EF104" s="146"/>
      <c r="EG104" s="215"/>
      <c r="EH104" s="216"/>
      <c r="EI104" s="216"/>
      <c r="EJ104" s="216"/>
      <c r="EK104" s="216"/>
      <c r="EL104" s="216"/>
      <c r="EM104" s="216"/>
      <c r="EN104" s="217"/>
      <c r="EO104" s="79"/>
      <c r="EP104" s="218"/>
      <c r="EQ104" s="219"/>
      <c r="ER104" s="219"/>
      <c r="ES104" s="82"/>
      <c r="ET104" s="234"/>
      <c r="EU104" s="235"/>
      <c r="EV104" s="235"/>
      <c r="EW104" s="82"/>
      <c r="EX104" s="234"/>
      <c r="EY104" s="235"/>
      <c r="EZ104" s="235"/>
      <c r="FA104" s="235"/>
      <c r="FB104" s="235"/>
      <c r="FC104" s="235"/>
      <c r="FD104" s="235"/>
      <c r="FE104" s="222"/>
      <c r="FF104" s="234"/>
      <c r="FG104" s="235"/>
      <c r="FH104" s="235"/>
      <c r="FI104" s="235"/>
      <c r="FJ104" s="235"/>
      <c r="FK104" s="235"/>
      <c r="FL104" s="235"/>
      <c r="FM104" s="222"/>
    </row>
    <row r="105" spans="1:169">
      <c r="A105" s="223" t="str">
        <f>Validation!B105</f>
        <v>Pass</v>
      </c>
      <c r="B105" s="35"/>
      <c r="C105" s="35"/>
      <c r="D105" s="35"/>
      <c r="E105" s="122"/>
      <c r="F105" s="123"/>
      <c r="G105" s="121"/>
      <c r="H105" s="120"/>
      <c r="I105" s="121"/>
      <c r="J105" s="120"/>
      <c r="K105" s="225"/>
      <c r="L105" s="35"/>
      <c r="M105" s="226"/>
      <c r="N105" s="227"/>
      <c r="O105" s="227"/>
      <c r="P105" s="224"/>
      <c r="Q105" s="224"/>
      <c r="R105" s="78"/>
      <c r="S105" s="79"/>
      <c r="T105" s="224"/>
      <c r="U105" s="35"/>
      <c r="V105" s="35"/>
      <c r="W105" s="225"/>
      <c r="X105" s="228"/>
      <c r="Y105" s="79"/>
      <c r="Z105" s="229"/>
      <c r="AA105" s="35"/>
      <c r="AB105" s="35"/>
      <c r="AC105" s="35"/>
      <c r="AD105" s="230"/>
      <c r="AE105" s="231"/>
      <c r="AF105" s="35"/>
      <c r="AG105" s="35"/>
      <c r="AH105" s="78"/>
      <c r="AI105" s="78"/>
      <c r="AJ105" s="82"/>
      <c r="AK105" s="136"/>
      <c r="AL105" s="135"/>
      <c r="AM105" s="81"/>
      <c r="AN105" s="134"/>
      <c r="AO105" s="232"/>
      <c r="AP105" s="232"/>
      <c r="AQ105" s="80"/>
      <c r="AR105" s="81"/>
      <c r="AS105" s="81"/>
      <c r="AT105" s="245"/>
      <c r="AU105" s="179"/>
      <c r="AV105" s="233"/>
      <c r="AW105" s="81"/>
      <c r="AX105" s="185"/>
      <c r="AY105" s="134"/>
      <c r="AZ105" s="111"/>
      <c r="BA105" s="210"/>
      <c r="BB105" s="211"/>
      <c r="BC105" s="211"/>
      <c r="BD105" s="211"/>
      <c r="BE105" s="211"/>
      <c r="BF105" s="211"/>
      <c r="BG105" s="211"/>
      <c r="BH105" s="211"/>
      <c r="BI105" s="211"/>
      <c r="BJ105" s="211"/>
      <c r="BK105" s="211"/>
      <c r="BL105" s="211"/>
      <c r="BM105" s="211"/>
      <c r="BN105" s="83"/>
      <c r="BO105" s="79"/>
      <c r="BP105" s="210"/>
      <c r="BQ105" s="211"/>
      <c r="BR105" s="211"/>
      <c r="BS105" s="211"/>
      <c r="BT105" s="211"/>
      <c r="BU105" s="211"/>
      <c r="BV105" s="211"/>
      <c r="BW105" s="211"/>
      <c r="BX105" s="82"/>
      <c r="BY105" s="212"/>
      <c r="BZ105" s="212"/>
      <c r="CA105" s="212"/>
      <c r="CB105" s="212"/>
      <c r="CC105" s="212"/>
      <c r="CD105" s="212"/>
      <c r="CE105" s="212"/>
      <c r="CF105" s="212"/>
      <c r="CG105" s="82"/>
      <c r="CH105" s="213"/>
      <c r="CI105" s="212"/>
      <c r="CJ105" s="212"/>
      <c r="CK105" s="212"/>
      <c r="CL105" s="212"/>
      <c r="CM105" s="212"/>
      <c r="CN105" s="212"/>
      <c r="CO105" s="212"/>
      <c r="CP105" s="212"/>
      <c r="CQ105" s="212"/>
      <c r="CR105" s="212"/>
      <c r="CS105" s="212"/>
      <c r="CT105" s="212"/>
      <c r="CU105" s="212"/>
      <c r="CV105" s="212"/>
      <c r="CW105" s="212"/>
      <c r="CX105" s="212"/>
      <c r="CY105" s="212"/>
      <c r="CZ105" s="212"/>
      <c r="DA105" s="214"/>
      <c r="DB105" s="84"/>
      <c r="DC105" s="35"/>
      <c r="DD105" s="35"/>
      <c r="DE105" s="35"/>
      <c r="DF105" s="35"/>
      <c r="DG105" s="35"/>
      <c r="DH105" s="35"/>
      <c r="DI105" s="35"/>
      <c r="DJ105" s="35"/>
      <c r="DK105" s="35"/>
      <c r="DL105" s="35"/>
      <c r="DM105" s="35"/>
      <c r="DN105" s="35"/>
      <c r="DO105" s="35"/>
      <c r="DP105" s="35"/>
      <c r="DQ105" s="35"/>
      <c r="DR105" s="35"/>
      <c r="DS105" s="35"/>
      <c r="DT105" s="35"/>
      <c r="DU105" s="35"/>
      <c r="DV105" s="35"/>
      <c r="DW105" s="78"/>
      <c r="DX105" s="82"/>
      <c r="DY105" s="215"/>
      <c r="DZ105" s="216"/>
      <c r="EA105" s="216"/>
      <c r="EB105" s="216"/>
      <c r="EC105" s="216"/>
      <c r="ED105" s="216"/>
      <c r="EE105" s="217"/>
      <c r="EF105" s="146"/>
      <c r="EG105" s="215"/>
      <c r="EH105" s="216"/>
      <c r="EI105" s="216"/>
      <c r="EJ105" s="216"/>
      <c r="EK105" s="216"/>
      <c r="EL105" s="216"/>
      <c r="EM105" s="216"/>
      <c r="EN105" s="217"/>
      <c r="EO105" s="79"/>
      <c r="EP105" s="218"/>
      <c r="EQ105" s="219"/>
      <c r="ER105" s="219"/>
      <c r="ES105" s="82"/>
      <c r="ET105" s="234"/>
      <c r="EU105" s="235"/>
      <c r="EV105" s="235"/>
      <c r="EW105" s="82"/>
      <c r="EX105" s="234"/>
      <c r="EY105" s="235"/>
      <c r="EZ105" s="235"/>
      <c r="FA105" s="235"/>
      <c r="FB105" s="235"/>
      <c r="FC105" s="235"/>
      <c r="FD105" s="235"/>
      <c r="FE105" s="222"/>
      <c r="FF105" s="234"/>
      <c r="FG105" s="235"/>
      <c r="FH105" s="235"/>
      <c r="FI105" s="235"/>
      <c r="FJ105" s="235"/>
      <c r="FK105" s="235"/>
      <c r="FL105" s="235"/>
      <c r="FM105" s="222"/>
    </row>
    <row r="106" spans="1:169">
      <c r="A106" s="223" t="str">
        <f>Validation!B106</f>
        <v>Pass</v>
      </c>
      <c r="B106" s="35"/>
      <c r="C106" s="35"/>
      <c r="D106" s="35"/>
      <c r="E106" s="122"/>
      <c r="F106" s="123"/>
      <c r="G106" s="121"/>
      <c r="H106" s="120"/>
      <c r="I106" s="121"/>
      <c r="J106" s="120"/>
      <c r="K106" s="225"/>
      <c r="L106" s="35"/>
      <c r="M106" s="226"/>
      <c r="N106" s="227"/>
      <c r="O106" s="227"/>
      <c r="P106" s="224"/>
      <c r="Q106" s="224"/>
      <c r="R106" s="78"/>
      <c r="S106" s="79"/>
      <c r="T106" s="224"/>
      <c r="U106" s="35"/>
      <c r="V106" s="35"/>
      <c r="W106" s="225"/>
      <c r="X106" s="228"/>
      <c r="Y106" s="79"/>
      <c r="Z106" s="229"/>
      <c r="AA106" s="35"/>
      <c r="AB106" s="35"/>
      <c r="AC106" s="35"/>
      <c r="AD106" s="230"/>
      <c r="AE106" s="231"/>
      <c r="AF106" s="35"/>
      <c r="AG106" s="35"/>
      <c r="AH106" s="78"/>
      <c r="AI106" s="78"/>
      <c r="AJ106" s="82"/>
      <c r="AK106" s="136"/>
      <c r="AL106" s="135"/>
      <c r="AM106" s="81"/>
      <c r="AN106" s="134"/>
      <c r="AO106" s="232"/>
      <c r="AP106" s="232"/>
      <c r="AQ106" s="80"/>
      <c r="AR106" s="81"/>
      <c r="AS106" s="81"/>
      <c r="AT106" s="245"/>
      <c r="AU106" s="179"/>
      <c r="AV106" s="233"/>
      <c r="AW106" s="81"/>
      <c r="AX106" s="185"/>
      <c r="AY106" s="134"/>
      <c r="AZ106" s="111"/>
      <c r="BA106" s="210"/>
      <c r="BB106" s="211"/>
      <c r="BC106" s="211"/>
      <c r="BD106" s="211"/>
      <c r="BE106" s="211"/>
      <c r="BF106" s="211"/>
      <c r="BG106" s="211"/>
      <c r="BH106" s="211"/>
      <c r="BI106" s="211"/>
      <c r="BJ106" s="211"/>
      <c r="BK106" s="211"/>
      <c r="BL106" s="211"/>
      <c r="BM106" s="211"/>
      <c r="BN106" s="83"/>
      <c r="BO106" s="79"/>
      <c r="BP106" s="210"/>
      <c r="BQ106" s="211"/>
      <c r="BR106" s="211"/>
      <c r="BS106" s="211"/>
      <c r="BT106" s="211"/>
      <c r="BU106" s="211"/>
      <c r="BV106" s="211"/>
      <c r="BW106" s="211"/>
      <c r="BX106" s="82"/>
      <c r="BY106" s="212"/>
      <c r="BZ106" s="212"/>
      <c r="CA106" s="212"/>
      <c r="CB106" s="212"/>
      <c r="CC106" s="212"/>
      <c r="CD106" s="212"/>
      <c r="CE106" s="212"/>
      <c r="CF106" s="212"/>
      <c r="CG106" s="82"/>
      <c r="CH106" s="213"/>
      <c r="CI106" s="212"/>
      <c r="CJ106" s="212"/>
      <c r="CK106" s="212"/>
      <c r="CL106" s="212"/>
      <c r="CM106" s="212"/>
      <c r="CN106" s="212"/>
      <c r="CO106" s="212"/>
      <c r="CP106" s="212"/>
      <c r="CQ106" s="212"/>
      <c r="CR106" s="212"/>
      <c r="CS106" s="212"/>
      <c r="CT106" s="212"/>
      <c r="CU106" s="212"/>
      <c r="CV106" s="212"/>
      <c r="CW106" s="212"/>
      <c r="CX106" s="212"/>
      <c r="CY106" s="212"/>
      <c r="CZ106" s="212"/>
      <c r="DA106" s="214"/>
      <c r="DB106" s="84"/>
      <c r="DC106" s="35"/>
      <c r="DD106" s="35"/>
      <c r="DE106" s="35"/>
      <c r="DF106" s="35"/>
      <c r="DG106" s="35"/>
      <c r="DH106" s="35"/>
      <c r="DI106" s="35"/>
      <c r="DJ106" s="35"/>
      <c r="DK106" s="35"/>
      <c r="DL106" s="35"/>
      <c r="DM106" s="35"/>
      <c r="DN106" s="35"/>
      <c r="DO106" s="35"/>
      <c r="DP106" s="35"/>
      <c r="DQ106" s="35"/>
      <c r="DR106" s="35"/>
      <c r="DS106" s="35"/>
      <c r="DT106" s="35"/>
      <c r="DU106" s="35"/>
      <c r="DV106" s="35"/>
      <c r="DW106" s="78"/>
      <c r="DX106" s="82"/>
      <c r="DY106" s="215"/>
      <c r="DZ106" s="216"/>
      <c r="EA106" s="216"/>
      <c r="EB106" s="216"/>
      <c r="EC106" s="216"/>
      <c r="ED106" s="216"/>
      <c r="EE106" s="217"/>
      <c r="EF106" s="146"/>
      <c r="EG106" s="215"/>
      <c r="EH106" s="216"/>
      <c r="EI106" s="216"/>
      <c r="EJ106" s="216"/>
      <c r="EK106" s="216"/>
      <c r="EL106" s="216"/>
      <c r="EM106" s="216"/>
      <c r="EN106" s="217"/>
      <c r="EO106" s="79"/>
      <c r="EP106" s="218"/>
      <c r="EQ106" s="219"/>
      <c r="ER106" s="219"/>
      <c r="ES106" s="82"/>
      <c r="ET106" s="234"/>
      <c r="EU106" s="235"/>
      <c r="EV106" s="235"/>
      <c r="EW106" s="82"/>
      <c r="EX106" s="234"/>
      <c r="EY106" s="235"/>
      <c r="EZ106" s="235"/>
      <c r="FA106" s="235"/>
      <c r="FB106" s="235"/>
      <c r="FC106" s="235"/>
      <c r="FD106" s="235"/>
      <c r="FE106" s="222"/>
      <c r="FF106" s="234"/>
      <c r="FG106" s="235"/>
      <c r="FH106" s="235"/>
      <c r="FI106" s="235"/>
      <c r="FJ106" s="235"/>
      <c r="FK106" s="235"/>
      <c r="FL106" s="235"/>
      <c r="FM106" s="222"/>
    </row>
    <row r="107" spans="1:169">
      <c r="A107" s="223" t="str">
        <f>Validation!B107</f>
        <v>Pass</v>
      </c>
      <c r="B107" s="35"/>
      <c r="C107" s="35"/>
      <c r="D107" s="35"/>
      <c r="E107" s="122"/>
      <c r="F107" s="123"/>
      <c r="G107" s="121"/>
      <c r="H107" s="120"/>
      <c r="I107" s="121"/>
      <c r="J107" s="120"/>
      <c r="K107" s="225"/>
      <c r="L107" s="35"/>
      <c r="M107" s="226"/>
      <c r="N107" s="227"/>
      <c r="O107" s="227"/>
      <c r="P107" s="224"/>
      <c r="Q107" s="224"/>
      <c r="R107" s="78"/>
      <c r="S107" s="79"/>
      <c r="T107" s="224"/>
      <c r="U107" s="35"/>
      <c r="V107" s="35"/>
      <c r="W107" s="225"/>
      <c r="X107" s="228"/>
      <c r="Y107" s="79"/>
      <c r="Z107" s="229"/>
      <c r="AA107" s="35"/>
      <c r="AB107" s="35"/>
      <c r="AC107" s="35"/>
      <c r="AD107" s="230"/>
      <c r="AE107" s="231"/>
      <c r="AF107" s="35"/>
      <c r="AG107" s="35"/>
      <c r="AH107" s="78"/>
      <c r="AI107" s="78"/>
      <c r="AJ107" s="82"/>
      <c r="AK107" s="136"/>
      <c r="AL107" s="135"/>
      <c r="AM107" s="81"/>
      <c r="AN107" s="134"/>
      <c r="AO107" s="232"/>
      <c r="AP107" s="232"/>
      <c r="AQ107" s="80"/>
      <c r="AR107" s="81"/>
      <c r="AS107" s="81"/>
      <c r="AT107" s="245"/>
      <c r="AU107" s="179"/>
      <c r="AV107" s="233"/>
      <c r="AW107" s="81"/>
      <c r="AX107" s="185"/>
      <c r="AY107" s="134"/>
      <c r="AZ107" s="111"/>
      <c r="BA107" s="210"/>
      <c r="BB107" s="211"/>
      <c r="BC107" s="211"/>
      <c r="BD107" s="211"/>
      <c r="BE107" s="211"/>
      <c r="BF107" s="211"/>
      <c r="BG107" s="211"/>
      <c r="BH107" s="211"/>
      <c r="BI107" s="211"/>
      <c r="BJ107" s="211"/>
      <c r="BK107" s="211"/>
      <c r="BL107" s="211"/>
      <c r="BM107" s="211"/>
      <c r="BN107" s="83"/>
      <c r="BO107" s="79"/>
      <c r="BP107" s="210"/>
      <c r="BQ107" s="211"/>
      <c r="BR107" s="211"/>
      <c r="BS107" s="211"/>
      <c r="BT107" s="211"/>
      <c r="BU107" s="211"/>
      <c r="BV107" s="211"/>
      <c r="BW107" s="211"/>
      <c r="BX107" s="82"/>
      <c r="BY107" s="212"/>
      <c r="BZ107" s="212"/>
      <c r="CA107" s="212"/>
      <c r="CB107" s="212"/>
      <c r="CC107" s="212"/>
      <c r="CD107" s="212"/>
      <c r="CE107" s="212"/>
      <c r="CF107" s="212"/>
      <c r="CG107" s="82"/>
      <c r="CH107" s="213"/>
      <c r="CI107" s="212"/>
      <c r="CJ107" s="212"/>
      <c r="CK107" s="212"/>
      <c r="CL107" s="212"/>
      <c r="CM107" s="212"/>
      <c r="CN107" s="212"/>
      <c r="CO107" s="212"/>
      <c r="CP107" s="212"/>
      <c r="CQ107" s="212"/>
      <c r="CR107" s="212"/>
      <c r="CS107" s="212"/>
      <c r="CT107" s="212"/>
      <c r="CU107" s="212"/>
      <c r="CV107" s="212"/>
      <c r="CW107" s="212"/>
      <c r="CX107" s="212"/>
      <c r="CY107" s="212"/>
      <c r="CZ107" s="212"/>
      <c r="DA107" s="214"/>
      <c r="DB107" s="84"/>
      <c r="DC107" s="35"/>
      <c r="DD107" s="35"/>
      <c r="DE107" s="35"/>
      <c r="DF107" s="35"/>
      <c r="DG107" s="35"/>
      <c r="DH107" s="35"/>
      <c r="DI107" s="35"/>
      <c r="DJ107" s="35"/>
      <c r="DK107" s="35"/>
      <c r="DL107" s="35"/>
      <c r="DM107" s="35"/>
      <c r="DN107" s="35"/>
      <c r="DO107" s="35"/>
      <c r="DP107" s="35"/>
      <c r="DQ107" s="35"/>
      <c r="DR107" s="35"/>
      <c r="DS107" s="35"/>
      <c r="DT107" s="35"/>
      <c r="DU107" s="35"/>
      <c r="DV107" s="35"/>
      <c r="DW107" s="78"/>
      <c r="DX107" s="82"/>
      <c r="DY107" s="215"/>
      <c r="DZ107" s="216"/>
      <c r="EA107" s="216"/>
      <c r="EB107" s="216"/>
      <c r="EC107" s="216"/>
      <c r="ED107" s="216"/>
      <c r="EE107" s="217"/>
      <c r="EF107" s="146"/>
      <c r="EG107" s="215"/>
      <c r="EH107" s="216"/>
      <c r="EI107" s="216"/>
      <c r="EJ107" s="216"/>
      <c r="EK107" s="216"/>
      <c r="EL107" s="216"/>
      <c r="EM107" s="216"/>
      <c r="EN107" s="217"/>
      <c r="EO107" s="79"/>
      <c r="EP107" s="218"/>
      <c r="EQ107" s="219"/>
      <c r="ER107" s="219"/>
      <c r="ES107" s="82"/>
      <c r="ET107" s="234"/>
      <c r="EU107" s="235"/>
      <c r="EV107" s="235"/>
      <c r="EW107" s="82"/>
      <c r="EX107" s="234"/>
      <c r="EY107" s="235"/>
      <c r="EZ107" s="235"/>
      <c r="FA107" s="235"/>
      <c r="FB107" s="235"/>
      <c r="FC107" s="235"/>
      <c r="FD107" s="235"/>
      <c r="FE107" s="222"/>
      <c r="FF107" s="234"/>
      <c r="FG107" s="235"/>
      <c r="FH107" s="235"/>
      <c r="FI107" s="235"/>
      <c r="FJ107" s="235"/>
      <c r="FK107" s="235"/>
      <c r="FL107" s="235"/>
      <c r="FM107" s="222"/>
    </row>
    <row r="108" spans="1:169">
      <c r="A108" s="223" t="str">
        <f>Validation!B108</f>
        <v>Pass</v>
      </c>
      <c r="B108" s="35"/>
      <c r="C108" s="35"/>
      <c r="D108" s="35"/>
      <c r="E108" s="122"/>
      <c r="F108" s="123"/>
      <c r="G108" s="121"/>
      <c r="H108" s="120"/>
      <c r="I108" s="121"/>
      <c r="J108" s="120"/>
      <c r="K108" s="225"/>
      <c r="L108" s="35"/>
      <c r="M108" s="226"/>
      <c r="N108" s="227"/>
      <c r="O108" s="227"/>
      <c r="P108" s="224"/>
      <c r="Q108" s="224"/>
      <c r="R108" s="78"/>
      <c r="S108" s="79"/>
      <c r="T108" s="224"/>
      <c r="U108" s="35"/>
      <c r="V108" s="35"/>
      <c r="W108" s="225"/>
      <c r="X108" s="228"/>
      <c r="Y108" s="79"/>
      <c r="Z108" s="229"/>
      <c r="AA108" s="35"/>
      <c r="AB108" s="35"/>
      <c r="AC108" s="35"/>
      <c r="AD108" s="230"/>
      <c r="AE108" s="231"/>
      <c r="AF108" s="35"/>
      <c r="AG108" s="35"/>
      <c r="AH108" s="78"/>
      <c r="AI108" s="78"/>
      <c r="AJ108" s="82"/>
      <c r="AK108" s="136"/>
      <c r="AL108" s="135"/>
      <c r="AM108" s="81"/>
      <c r="AN108" s="134"/>
      <c r="AO108" s="232"/>
      <c r="AP108" s="232"/>
      <c r="AQ108" s="80"/>
      <c r="AR108" s="81"/>
      <c r="AS108" s="81"/>
      <c r="AT108" s="245"/>
      <c r="AU108" s="179"/>
      <c r="AV108" s="233"/>
      <c r="AW108" s="81"/>
      <c r="AX108" s="185"/>
      <c r="AY108" s="134"/>
      <c r="AZ108" s="111"/>
      <c r="BA108" s="210"/>
      <c r="BB108" s="211"/>
      <c r="BC108" s="211"/>
      <c r="BD108" s="211"/>
      <c r="BE108" s="211"/>
      <c r="BF108" s="211"/>
      <c r="BG108" s="211"/>
      <c r="BH108" s="211"/>
      <c r="BI108" s="211"/>
      <c r="BJ108" s="211"/>
      <c r="BK108" s="211"/>
      <c r="BL108" s="211"/>
      <c r="BM108" s="211"/>
      <c r="BN108" s="83"/>
      <c r="BO108" s="79"/>
      <c r="BP108" s="210"/>
      <c r="BQ108" s="211"/>
      <c r="BR108" s="211"/>
      <c r="BS108" s="211"/>
      <c r="BT108" s="211"/>
      <c r="BU108" s="211"/>
      <c r="BV108" s="211"/>
      <c r="BW108" s="211"/>
      <c r="BX108" s="82"/>
      <c r="BY108" s="212"/>
      <c r="BZ108" s="212"/>
      <c r="CA108" s="212"/>
      <c r="CB108" s="212"/>
      <c r="CC108" s="212"/>
      <c r="CD108" s="212"/>
      <c r="CE108" s="212"/>
      <c r="CF108" s="212"/>
      <c r="CG108" s="82"/>
      <c r="CH108" s="213"/>
      <c r="CI108" s="212"/>
      <c r="CJ108" s="212"/>
      <c r="CK108" s="212"/>
      <c r="CL108" s="212"/>
      <c r="CM108" s="212"/>
      <c r="CN108" s="212"/>
      <c r="CO108" s="212"/>
      <c r="CP108" s="212"/>
      <c r="CQ108" s="212"/>
      <c r="CR108" s="212"/>
      <c r="CS108" s="212"/>
      <c r="CT108" s="212"/>
      <c r="CU108" s="212"/>
      <c r="CV108" s="212"/>
      <c r="CW108" s="212"/>
      <c r="CX108" s="212"/>
      <c r="CY108" s="212"/>
      <c r="CZ108" s="212"/>
      <c r="DA108" s="214"/>
      <c r="DB108" s="84"/>
      <c r="DC108" s="35"/>
      <c r="DD108" s="35"/>
      <c r="DE108" s="35"/>
      <c r="DF108" s="35"/>
      <c r="DG108" s="35"/>
      <c r="DH108" s="35"/>
      <c r="DI108" s="35"/>
      <c r="DJ108" s="35"/>
      <c r="DK108" s="35"/>
      <c r="DL108" s="35"/>
      <c r="DM108" s="35"/>
      <c r="DN108" s="35"/>
      <c r="DO108" s="35"/>
      <c r="DP108" s="35"/>
      <c r="DQ108" s="35"/>
      <c r="DR108" s="35"/>
      <c r="DS108" s="35"/>
      <c r="DT108" s="35"/>
      <c r="DU108" s="35"/>
      <c r="DV108" s="35"/>
      <c r="DW108" s="78"/>
      <c r="DX108" s="82"/>
      <c r="DY108" s="215"/>
      <c r="DZ108" s="216"/>
      <c r="EA108" s="216"/>
      <c r="EB108" s="216"/>
      <c r="EC108" s="216"/>
      <c r="ED108" s="216"/>
      <c r="EE108" s="217"/>
      <c r="EF108" s="146"/>
      <c r="EG108" s="215"/>
      <c r="EH108" s="216"/>
      <c r="EI108" s="216"/>
      <c r="EJ108" s="216"/>
      <c r="EK108" s="216"/>
      <c r="EL108" s="216"/>
      <c r="EM108" s="216"/>
      <c r="EN108" s="217"/>
      <c r="EO108" s="79"/>
      <c r="EP108" s="218"/>
      <c r="EQ108" s="219"/>
      <c r="ER108" s="219"/>
      <c r="ES108" s="82"/>
      <c r="ET108" s="234"/>
      <c r="EU108" s="235"/>
      <c r="EV108" s="235"/>
      <c r="EW108" s="82"/>
      <c r="EX108" s="234"/>
      <c r="EY108" s="235"/>
      <c r="EZ108" s="235"/>
      <c r="FA108" s="235"/>
      <c r="FB108" s="235"/>
      <c r="FC108" s="235"/>
      <c r="FD108" s="235"/>
      <c r="FE108" s="222"/>
      <c r="FF108" s="234"/>
      <c r="FG108" s="235"/>
      <c r="FH108" s="235"/>
      <c r="FI108" s="235"/>
      <c r="FJ108" s="235"/>
      <c r="FK108" s="235"/>
      <c r="FL108" s="235"/>
      <c r="FM108" s="222"/>
    </row>
    <row r="109" spans="1:169">
      <c r="A109" s="223" t="str">
        <f>Validation!B109</f>
        <v>Pass</v>
      </c>
      <c r="B109" s="35"/>
      <c r="C109" s="35"/>
      <c r="D109" s="35"/>
      <c r="E109" s="122"/>
      <c r="F109" s="123"/>
      <c r="G109" s="121"/>
      <c r="H109" s="120"/>
      <c r="I109" s="121"/>
      <c r="J109" s="120"/>
      <c r="K109" s="225"/>
      <c r="L109" s="35"/>
      <c r="M109" s="226"/>
      <c r="N109" s="227"/>
      <c r="O109" s="227"/>
      <c r="P109" s="224"/>
      <c r="Q109" s="224"/>
      <c r="R109" s="78"/>
      <c r="S109" s="79"/>
      <c r="T109" s="224"/>
      <c r="U109" s="35"/>
      <c r="V109" s="35"/>
      <c r="W109" s="225"/>
      <c r="X109" s="228"/>
      <c r="Y109" s="79"/>
      <c r="Z109" s="229"/>
      <c r="AA109" s="35"/>
      <c r="AB109" s="35"/>
      <c r="AC109" s="35"/>
      <c r="AD109" s="230"/>
      <c r="AE109" s="231"/>
      <c r="AF109" s="35"/>
      <c r="AG109" s="35"/>
      <c r="AH109" s="78"/>
      <c r="AI109" s="78"/>
      <c r="AJ109" s="82"/>
      <c r="AK109" s="136"/>
      <c r="AL109" s="135"/>
      <c r="AM109" s="81"/>
      <c r="AN109" s="134"/>
      <c r="AO109" s="232"/>
      <c r="AP109" s="232"/>
      <c r="AQ109" s="80"/>
      <c r="AR109" s="81"/>
      <c r="AS109" s="81"/>
      <c r="AT109" s="245"/>
      <c r="AU109" s="179"/>
      <c r="AV109" s="233"/>
      <c r="AW109" s="81"/>
      <c r="AX109" s="185"/>
      <c r="AY109" s="134"/>
      <c r="AZ109" s="111"/>
      <c r="BA109" s="210"/>
      <c r="BB109" s="211"/>
      <c r="BC109" s="211"/>
      <c r="BD109" s="211"/>
      <c r="BE109" s="211"/>
      <c r="BF109" s="211"/>
      <c r="BG109" s="211"/>
      <c r="BH109" s="211"/>
      <c r="BI109" s="211"/>
      <c r="BJ109" s="211"/>
      <c r="BK109" s="211"/>
      <c r="BL109" s="211"/>
      <c r="BM109" s="211"/>
      <c r="BN109" s="83"/>
      <c r="BO109" s="79"/>
      <c r="BP109" s="210"/>
      <c r="BQ109" s="211"/>
      <c r="BR109" s="211"/>
      <c r="BS109" s="211"/>
      <c r="BT109" s="211"/>
      <c r="BU109" s="211"/>
      <c r="BV109" s="211"/>
      <c r="BW109" s="211"/>
      <c r="BX109" s="82"/>
      <c r="BY109" s="212"/>
      <c r="BZ109" s="212"/>
      <c r="CA109" s="212"/>
      <c r="CB109" s="212"/>
      <c r="CC109" s="212"/>
      <c r="CD109" s="212"/>
      <c r="CE109" s="212"/>
      <c r="CF109" s="212"/>
      <c r="CG109" s="82"/>
      <c r="CH109" s="213"/>
      <c r="CI109" s="212"/>
      <c r="CJ109" s="212"/>
      <c r="CK109" s="212"/>
      <c r="CL109" s="212"/>
      <c r="CM109" s="212"/>
      <c r="CN109" s="212"/>
      <c r="CO109" s="212"/>
      <c r="CP109" s="212"/>
      <c r="CQ109" s="212"/>
      <c r="CR109" s="212"/>
      <c r="CS109" s="212"/>
      <c r="CT109" s="212"/>
      <c r="CU109" s="212"/>
      <c r="CV109" s="212"/>
      <c r="CW109" s="212"/>
      <c r="CX109" s="212"/>
      <c r="CY109" s="212"/>
      <c r="CZ109" s="212"/>
      <c r="DA109" s="214"/>
      <c r="DB109" s="84"/>
      <c r="DC109" s="35"/>
      <c r="DD109" s="35"/>
      <c r="DE109" s="35"/>
      <c r="DF109" s="35"/>
      <c r="DG109" s="35"/>
      <c r="DH109" s="35"/>
      <c r="DI109" s="35"/>
      <c r="DJ109" s="35"/>
      <c r="DK109" s="35"/>
      <c r="DL109" s="35"/>
      <c r="DM109" s="35"/>
      <c r="DN109" s="35"/>
      <c r="DO109" s="35"/>
      <c r="DP109" s="35"/>
      <c r="DQ109" s="35"/>
      <c r="DR109" s="35"/>
      <c r="DS109" s="35"/>
      <c r="DT109" s="35"/>
      <c r="DU109" s="35"/>
      <c r="DV109" s="35"/>
      <c r="DW109" s="78"/>
      <c r="DX109" s="82"/>
      <c r="DY109" s="215"/>
      <c r="DZ109" s="216"/>
      <c r="EA109" s="216"/>
      <c r="EB109" s="216"/>
      <c r="EC109" s="216"/>
      <c r="ED109" s="216"/>
      <c r="EE109" s="217"/>
      <c r="EF109" s="146"/>
      <c r="EG109" s="215"/>
      <c r="EH109" s="216"/>
      <c r="EI109" s="216"/>
      <c r="EJ109" s="216"/>
      <c r="EK109" s="216"/>
      <c r="EL109" s="216"/>
      <c r="EM109" s="216"/>
      <c r="EN109" s="217"/>
      <c r="EO109" s="79"/>
      <c r="EP109" s="218"/>
      <c r="EQ109" s="219"/>
      <c r="ER109" s="219"/>
      <c r="ES109" s="82"/>
      <c r="ET109" s="234"/>
      <c r="EU109" s="235"/>
      <c r="EV109" s="235"/>
      <c r="EW109" s="82"/>
      <c r="EX109" s="234"/>
      <c r="EY109" s="235"/>
      <c r="EZ109" s="235"/>
      <c r="FA109" s="235"/>
      <c r="FB109" s="235"/>
      <c r="FC109" s="235"/>
      <c r="FD109" s="235"/>
      <c r="FE109" s="222"/>
      <c r="FF109" s="234"/>
      <c r="FG109" s="235"/>
      <c r="FH109" s="235"/>
      <c r="FI109" s="235"/>
      <c r="FJ109" s="235"/>
      <c r="FK109" s="235"/>
      <c r="FL109" s="235"/>
      <c r="FM109" s="222"/>
    </row>
    <row r="110" spans="1:169">
      <c r="A110" s="223" t="str">
        <f>Validation!B110</f>
        <v>Pass</v>
      </c>
      <c r="B110" s="35"/>
      <c r="C110" s="35"/>
      <c r="D110" s="35"/>
      <c r="E110" s="122"/>
      <c r="F110" s="123"/>
      <c r="G110" s="121"/>
      <c r="H110" s="120"/>
      <c r="I110" s="121"/>
      <c r="J110" s="120"/>
      <c r="K110" s="225"/>
      <c r="L110" s="35"/>
      <c r="M110" s="226"/>
      <c r="N110" s="227"/>
      <c r="O110" s="227"/>
      <c r="P110" s="224"/>
      <c r="Q110" s="224"/>
      <c r="R110" s="78"/>
      <c r="S110" s="79"/>
      <c r="T110" s="224"/>
      <c r="U110" s="35"/>
      <c r="V110" s="35"/>
      <c r="W110" s="225"/>
      <c r="X110" s="228"/>
      <c r="Y110" s="79"/>
      <c r="Z110" s="229"/>
      <c r="AA110" s="35"/>
      <c r="AB110" s="35"/>
      <c r="AC110" s="35"/>
      <c r="AD110" s="230"/>
      <c r="AE110" s="231"/>
      <c r="AF110" s="35"/>
      <c r="AG110" s="35"/>
      <c r="AH110" s="78"/>
      <c r="AI110" s="78"/>
      <c r="AJ110" s="82"/>
      <c r="AK110" s="136"/>
      <c r="AL110" s="135"/>
      <c r="AM110" s="81"/>
      <c r="AN110" s="134"/>
      <c r="AO110" s="232"/>
      <c r="AP110" s="232"/>
      <c r="AQ110" s="80"/>
      <c r="AR110" s="81"/>
      <c r="AS110" s="81"/>
      <c r="AT110" s="245"/>
      <c r="AU110" s="179"/>
      <c r="AV110" s="233"/>
      <c r="AW110" s="81"/>
      <c r="AX110" s="185"/>
      <c r="AY110" s="134"/>
      <c r="AZ110" s="111"/>
      <c r="BA110" s="210"/>
      <c r="BB110" s="211"/>
      <c r="BC110" s="211"/>
      <c r="BD110" s="211"/>
      <c r="BE110" s="211"/>
      <c r="BF110" s="211"/>
      <c r="BG110" s="211"/>
      <c r="BH110" s="211"/>
      <c r="BI110" s="211"/>
      <c r="BJ110" s="211"/>
      <c r="BK110" s="211"/>
      <c r="BL110" s="211"/>
      <c r="BM110" s="211"/>
      <c r="BN110" s="83"/>
      <c r="BO110" s="79"/>
      <c r="BP110" s="210"/>
      <c r="BQ110" s="211"/>
      <c r="BR110" s="211"/>
      <c r="BS110" s="211"/>
      <c r="BT110" s="211"/>
      <c r="BU110" s="211"/>
      <c r="BV110" s="211"/>
      <c r="BW110" s="211"/>
      <c r="BX110" s="82"/>
      <c r="BY110" s="212"/>
      <c r="BZ110" s="212"/>
      <c r="CA110" s="212"/>
      <c r="CB110" s="212"/>
      <c r="CC110" s="212"/>
      <c r="CD110" s="212"/>
      <c r="CE110" s="212"/>
      <c r="CF110" s="212"/>
      <c r="CG110" s="82"/>
      <c r="CH110" s="213"/>
      <c r="CI110" s="212"/>
      <c r="CJ110" s="212"/>
      <c r="CK110" s="212"/>
      <c r="CL110" s="212"/>
      <c r="CM110" s="212"/>
      <c r="CN110" s="212"/>
      <c r="CO110" s="212"/>
      <c r="CP110" s="212"/>
      <c r="CQ110" s="212"/>
      <c r="CR110" s="212"/>
      <c r="CS110" s="212"/>
      <c r="CT110" s="212"/>
      <c r="CU110" s="212"/>
      <c r="CV110" s="212"/>
      <c r="CW110" s="212"/>
      <c r="CX110" s="212"/>
      <c r="CY110" s="212"/>
      <c r="CZ110" s="212"/>
      <c r="DA110" s="214"/>
      <c r="DB110" s="84"/>
      <c r="DC110" s="35"/>
      <c r="DD110" s="35"/>
      <c r="DE110" s="35"/>
      <c r="DF110" s="35"/>
      <c r="DG110" s="35"/>
      <c r="DH110" s="35"/>
      <c r="DI110" s="35"/>
      <c r="DJ110" s="35"/>
      <c r="DK110" s="35"/>
      <c r="DL110" s="35"/>
      <c r="DM110" s="35"/>
      <c r="DN110" s="35"/>
      <c r="DO110" s="35"/>
      <c r="DP110" s="35"/>
      <c r="DQ110" s="35"/>
      <c r="DR110" s="35"/>
      <c r="DS110" s="35"/>
      <c r="DT110" s="35"/>
      <c r="DU110" s="35"/>
      <c r="DV110" s="35"/>
      <c r="DW110" s="78"/>
      <c r="DX110" s="82"/>
      <c r="DY110" s="215"/>
      <c r="DZ110" s="216"/>
      <c r="EA110" s="216"/>
      <c r="EB110" s="216"/>
      <c r="EC110" s="216"/>
      <c r="ED110" s="216"/>
      <c r="EE110" s="217"/>
      <c r="EF110" s="146"/>
      <c r="EG110" s="215"/>
      <c r="EH110" s="216"/>
      <c r="EI110" s="216"/>
      <c r="EJ110" s="216"/>
      <c r="EK110" s="216"/>
      <c r="EL110" s="216"/>
      <c r="EM110" s="216"/>
      <c r="EN110" s="217"/>
      <c r="EO110" s="79"/>
      <c r="EP110" s="218"/>
      <c r="EQ110" s="219"/>
      <c r="ER110" s="219"/>
      <c r="ES110" s="82"/>
      <c r="ET110" s="234"/>
      <c r="EU110" s="235"/>
      <c r="EV110" s="235"/>
      <c r="EW110" s="82"/>
      <c r="EX110" s="234"/>
      <c r="EY110" s="235"/>
      <c r="EZ110" s="235"/>
      <c r="FA110" s="235"/>
      <c r="FB110" s="235"/>
      <c r="FC110" s="235"/>
      <c r="FD110" s="235"/>
      <c r="FE110" s="222"/>
      <c r="FF110" s="234"/>
      <c r="FG110" s="235"/>
      <c r="FH110" s="235"/>
      <c r="FI110" s="235"/>
      <c r="FJ110" s="235"/>
      <c r="FK110" s="235"/>
      <c r="FL110" s="235"/>
      <c r="FM110" s="222"/>
    </row>
    <row r="111" spans="1:169">
      <c r="A111" s="223" t="str">
        <f>Validation!B111</f>
        <v>Pass</v>
      </c>
      <c r="B111" s="35"/>
      <c r="C111" s="35"/>
      <c r="D111" s="35"/>
      <c r="E111" s="122"/>
      <c r="F111" s="123"/>
      <c r="G111" s="121"/>
      <c r="H111" s="120"/>
      <c r="I111" s="121"/>
      <c r="J111" s="120"/>
      <c r="K111" s="225"/>
      <c r="L111" s="35"/>
      <c r="M111" s="226"/>
      <c r="N111" s="227"/>
      <c r="O111" s="227"/>
      <c r="P111" s="224"/>
      <c r="Q111" s="224"/>
      <c r="R111" s="78"/>
      <c r="S111" s="79"/>
      <c r="T111" s="224"/>
      <c r="U111" s="35"/>
      <c r="V111" s="35"/>
      <c r="W111" s="225"/>
      <c r="X111" s="228"/>
      <c r="Y111" s="79"/>
      <c r="Z111" s="229"/>
      <c r="AA111" s="35"/>
      <c r="AB111" s="35"/>
      <c r="AC111" s="35"/>
      <c r="AD111" s="230"/>
      <c r="AE111" s="231"/>
      <c r="AF111" s="35"/>
      <c r="AG111" s="35"/>
      <c r="AH111" s="78"/>
      <c r="AI111" s="78"/>
      <c r="AJ111" s="82"/>
      <c r="AK111" s="136"/>
      <c r="AL111" s="135"/>
      <c r="AM111" s="81"/>
      <c r="AN111" s="134"/>
      <c r="AO111" s="232"/>
      <c r="AP111" s="232"/>
      <c r="AQ111" s="80"/>
      <c r="AR111" s="81"/>
      <c r="AS111" s="81"/>
      <c r="AT111" s="245"/>
      <c r="AU111" s="179"/>
      <c r="AV111" s="233"/>
      <c r="AW111" s="81"/>
      <c r="AX111" s="185"/>
      <c r="AY111" s="134"/>
      <c r="AZ111" s="111"/>
      <c r="BA111" s="210"/>
      <c r="BB111" s="211"/>
      <c r="BC111" s="211"/>
      <c r="BD111" s="211"/>
      <c r="BE111" s="211"/>
      <c r="BF111" s="211"/>
      <c r="BG111" s="211"/>
      <c r="BH111" s="211"/>
      <c r="BI111" s="211"/>
      <c r="BJ111" s="211"/>
      <c r="BK111" s="211"/>
      <c r="BL111" s="211"/>
      <c r="BM111" s="211"/>
      <c r="BN111" s="83"/>
      <c r="BO111" s="79"/>
      <c r="BP111" s="210"/>
      <c r="BQ111" s="211"/>
      <c r="BR111" s="211"/>
      <c r="BS111" s="211"/>
      <c r="BT111" s="211"/>
      <c r="BU111" s="211"/>
      <c r="BV111" s="211"/>
      <c r="BW111" s="211"/>
      <c r="BX111" s="82"/>
      <c r="BY111" s="212"/>
      <c r="BZ111" s="212"/>
      <c r="CA111" s="212"/>
      <c r="CB111" s="212"/>
      <c r="CC111" s="212"/>
      <c r="CD111" s="212"/>
      <c r="CE111" s="212"/>
      <c r="CF111" s="212"/>
      <c r="CG111" s="82"/>
      <c r="CH111" s="213"/>
      <c r="CI111" s="212"/>
      <c r="CJ111" s="212"/>
      <c r="CK111" s="212"/>
      <c r="CL111" s="212"/>
      <c r="CM111" s="212"/>
      <c r="CN111" s="212"/>
      <c r="CO111" s="212"/>
      <c r="CP111" s="212"/>
      <c r="CQ111" s="212"/>
      <c r="CR111" s="212"/>
      <c r="CS111" s="212"/>
      <c r="CT111" s="212"/>
      <c r="CU111" s="212"/>
      <c r="CV111" s="212"/>
      <c r="CW111" s="212"/>
      <c r="CX111" s="212"/>
      <c r="CY111" s="212"/>
      <c r="CZ111" s="212"/>
      <c r="DA111" s="214"/>
      <c r="DB111" s="84"/>
      <c r="DC111" s="35"/>
      <c r="DD111" s="35"/>
      <c r="DE111" s="35"/>
      <c r="DF111" s="35"/>
      <c r="DG111" s="35"/>
      <c r="DH111" s="35"/>
      <c r="DI111" s="35"/>
      <c r="DJ111" s="35"/>
      <c r="DK111" s="35"/>
      <c r="DL111" s="35"/>
      <c r="DM111" s="35"/>
      <c r="DN111" s="35"/>
      <c r="DO111" s="35"/>
      <c r="DP111" s="35"/>
      <c r="DQ111" s="35"/>
      <c r="DR111" s="35"/>
      <c r="DS111" s="35"/>
      <c r="DT111" s="35"/>
      <c r="DU111" s="35"/>
      <c r="DV111" s="35"/>
      <c r="DW111" s="78"/>
      <c r="DX111" s="82"/>
      <c r="DY111" s="215"/>
      <c r="DZ111" s="216"/>
      <c r="EA111" s="216"/>
      <c r="EB111" s="216"/>
      <c r="EC111" s="216"/>
      <c r="ED111" s="216"/>
      <c r="EE111" s="217"/>
      <c r="EF111" s="146"/>
      <c r="EG111" s="215"/>
      <c r="EH111" s="216"/>
      <c r="EI111" s="216"/>
      <c r="EJ111" s="216"/>
      <c r="EK111" s="216"/>
      <c r="EL111" s="216"/>
      <c r="EM111" s="216"/>
      <c r="EN111" s="217"/>
      <c r="EO111" s="79"/>
      <c r="EP111" s="218"/>
      <c r="EQ111" s="219"/>
      <c r="ER111" s="219"/>
      <c r="ES111" s="82"/>
      <c r="ET111" s="234"/>
      <c r="EU111" s="235"/>
      <c r="EV111" s="235"/>
      <c r="EW111" s="82"/>
      <c r="EX111" s="234"/>
      <c r="EY111" s="235"/>
      <c r="EZ111" s="235"/>
      <c r="FA111" s="235"/>
      <c r="FB111" s="235"/>
      <c r="FC111" s="235"/>
      <c r="FD111" s="235"/>
      <c r="FE111" s="222"/>
      <c r="FF111" s="234"/>
      <c r="FG111" s="235"/>
      <c r="FH111" s="235"/>
      <c r="FI111" s="235"/>
      <c r="FJ111" s="235"/>
      <c r="FK111" s="235"/>
      <c r="FL111" s="235"/>
      <c r="FM111" s="222"/>
    </row>
    <row r="112" spans="1:169">
      <c r="A112" s="223" t="str">
        <f>Validation!B112</f>
        <v>Pass</v>
      </c>
      <c r="B112" s="35"/>
      <c r="C112" s="35"/>
      <c r="D112" s="35"/>
      <c r="E112" s="122"/>
      <c r="F112" s="123"/>
      <c r="G112" s="121"/>
      <c r="H112" s="120"/>
      <c r="I112" s="121"/>
      <c r="J112" s="120"/>
      <c r="K112" s="225"/>
      <c r="L112" s="35"/>
      <c r="M112" s="226"/>
      <c r="N112" s="227"/>
      <c r="O112" s="227"/>
      <c r="P112" s="224"/>
      <c r="Q112" s="224"/>
      <c r="R112" s="78"/>
      <c r="S112" s="79"/>
      <c r="T112" s="224"/>
      <c r="U112" s="35"/>
      <c r="V112" s="35"/>
      <c r="W112" s="225"/>
      <c r="X112" s="228"/>
      <c r="Y112" s="79"/>
      <c r="Z112" s="229"/>
      <c r="AA112" s="35"/>
      <c r="AB112" s="35"/>
      <c r="AC112" s="35"/>
      <c r="AD112" s="230"/>
      <c r="AE112" s="231"/>
      <c r="AF112" s="35"/>
      <c r="AG112" s="35"/>
      <c r="AH112" s="78"/>
      <c r="AI112" s="78"/>
      <c r="AJ112" s="82"/>
      <c r="AK112" s="136"/>
      <c r="AL112" s="135"/>
      <c r="AM112" s="81"/>
      <c r="AN112" s="134"/>
      <c r="AO112" s="232"/>
      <c r="AP112" s="232"/>
      <c r="AQ112" s="80"/>
      <c r="AR112" s="81"/>
      <c r="AS112" s="81"/>
      <c r="AT112" s="245"/>
      <c r="AU112" s="179"/>
      <c r="AV112" s="233"/>
      <c r="AW112" s="81"/>
      <c r="AX112" s="185"/>
      <c r="AY112" s="134"/>
      <c r="AZ112" s="111"/>
      <c r="BA112" s="210"/>
      <c r="BB112" s="211"/>
      <c r="BC112" s="211"/>
      <c r="BD112" s="211"/>
      <c r="BE112" s="211"/>
      <c r="BF112" s="211"/>
      <c r="BG112" s="211"/>
      <c r="BH112" s="211"/>
      <c r="BI112" s="211"/>
      <c r="BJ112" s="211"/>
      <c r="BK112" s="211"/>
      <c r="BL112" s="211"/>
      <c r="BM112" s="211"/>
      <c r="BN112" s="83"/>
      <c r="BO112" s="79"/>
      <c r="BP112" s="210"/>
      <c r="BQ112" s="211"/>
      <c r="BR112" s="211"/>
      <c r="BS112" s="211"/>
      <c r="BT112" s="211"/>
      <c r="BU112" s="211"/>
      <c r="BV112" s="211"/>
      <c r="BW112" s="211"/>
      <c r="BX112" s="82"/>
      <c r="BY112" s="212"/>
      <c r="BZ112" s="212"/>
      <c r="CA112" s="212"/>
      <c r="CB112" s="212"/>
      <c r="CC112" s="212"/>
      <c r="CD112" s="212"/>
      <c r="CE112" s="212"/>
      <c r="CF112" s="212"/>
      <c r="CG112" s="82"/>
      <c r="CH112" s="213"/>
      <c r="CI112" s="212"/>
      <c r="CJ112" s="212"/>
      <c r="CK112" s="212"/>
      <c r="CL112" s="212"/>
      <c r="CM112" s="212"/>
      <c r="CN112" s="212"/>
      <c r="CO112" s="212"/>
      <c r="CP112" s="212"/>
      <c r="CQ112" s="212"/>
      <c r="CR112" s="212"/>
      <c r="CS112" s="212"/>
      <c r="CT112" s="212"/>
      <c r="CU112" s="212"/>
      <c r="CV112" s="212"/>
      <c r="CW112" s="212"/>
      <c r="CX112" s="212"/>
      <c r="CY112" s="212"/>
      <c r="CZ112" s="212"/>
      <c r="DA112" s="214"/>
      <c r="DB112" s="84"/>
      <c r="DC112" s="35"/>
      <c r="DD112" s="35"/>
      <c r="DE112" s="35"/>
      <c r="DF112" s="35"/>
      <c r="DG112" s="35"/>
      <c r="DH112" s="35"/>
      <c r="DI112" s="35"/>
      <c r="DJ112" s="35"/>
      <c r="DK112" s="35"/>
      <c r="DL112" s="35"/>
      <c r="DM112" s="35"/>
      <c r="DN112" s="35"/>
      <c r="DO112" s="35"/>
      <c r="DP112" s="35"/>
      <c r="DQ112" s="35"/>
      <c r="DR112" s="35"/>
      <c r="DS112" s="35"/>
      <c r="DT112" s="35"/>
      <c r="DU112" s="35"/>
      <c r="DV112" s="35"/>
      <c r="DW112" s="78"/>
      <c r="DX112" s="82"/>
      <c r="DY112" s="215"/>
      <c r="DZ112" s="216"/>
      <c r="EA112" s="216"/>
      <c r="EB112" s="216"/>
      <c r="EC112" s="216"/>
      <c r="ED112" s="216"/>
      <c r="EE112" s="217"/>
      <c r="EF112" s="146"/>
      <c r="EG112" s="215"/>
      <c r="EH112" s="216"/>
      <c r="EI112" s="216"/>
      <c r="EJ112" s="216"/>
      <c r="EK112" s="216"/>
      <c r="EL112" s="216"/>
      <c r="EM112" s="216"/>
      <c r="EN112" s="217"/>
      <c r="EO112" s="79"/>
      <c r="EP112" s="218"/>
      <c r="EQ112" s="219"/>
      <c r="ER112" s="219"/>
      <c r="ES112" s="82"/>
      <c r="ET112" s="234"/>
      <c r="EU112" s="235"/>
      <c r="EV112" s="235"/>
      <c r="EW112" s="82"/>
      <c r="EX112" s="234"/>
      <c r="EY112" s="235"/>
      <c r="EZ112" s="235"/>
      <c r="FA112" s="235"/>
      <c r="FB112" s="235"/>
      <c r="FC112" s="235"/>
      <c r="FD112" s="235"/>
      <c r="FE112" s="222"/>
      <c r="FF112" s="234"/>
      <c r="FG112" s="235"/>
      <c r="FH112" s="235"/>
      <c r="FI112" s="235"/>
      <c r="FJ112" s="235"/>
      <c r="FK112" s="235"/>
      <c r="FL112" s="235"/>
      <c r="FM112" s="222"/>
    </row>
    <row r="113" spans="1:169">
      <c r="A113" s="223" t="str">
        <f>Validation!B113</f>
        <v>Pass</v>
      </c>
      <c r="B113" s="35"/>
      <c r="C113" s="35"/>
      <c r="D113" s="35"/>
      <c r="E113" s="122"/>
      <c r="F113" s="123"/>
      <c r="G113" s="121"/>
      <c r="H113" s="120"/>
      <c r="I113" s="121"/>
      <c r="J113" s="120"/>
      <c r="K113" s="225"/>
      <c r="L113" s="35"/>
      <c r="M113" s="226"/>
      <c r="N113" s="227"/>
      <c r="O113" s="227"/>
      <c r="P113" s="224"/>
      <c r="Q113" s="224"/>
      <c r="R113" s="78"/>
      <c r="S113" s="79"/>
      <c r="T113" s="224"/>
      <c r="U113" s="35"/>
      <c r="V113" s="35"/>
      <c r="W113" s="225"/>
      <c r="X113" s="228"/>
      <c r="Y113" s="79"/>
      <c r="Z113" s="229"/>
      <c r="AA113" s="35"/>
      <c r="AB113" s="35"/>
      <c r="AC113" s="35"/>
      <c r="AD113" s="230"/>
      <c r="AE113" s="231"/>
      <c r="AF113" s="35"/>
      <c r="AG113" s="35"/>
      <c r="AH113" s="78"/>
      <c r="AI113" s="78"/>
      <c r="AJ113" s="82"/>
      <c r="AK113" s="136"/>
      <c r="AL113" s="135"/>
      <c r="AM113" s="81"/>
      <c r="AN113" s="134"/>
      <c r="AO113" s="232"/>
      <c r="AP113" s="232"/>
      <c r="AQ113" s="80"/>
      <c r="AR113" s="81"/>
      <c r="AS113" s="81"/>
      <c r="AT113" s="245"/>
      <c r="AU113" s="179"/>
      <c r="AV113" s="233"/>
      <c r="AW113" s="81"/>
      <c r="AX113" s="185"/>
      <c r="AY113" s="134"/>
      <c r="AZ113" s="111"/>
      <c r="BA113" s="210"/>
      <c r="BB113" s="211"/>
      <c r="BC113" s="211"/>
      <c r="BD113" s="211"/>
      <c r="BE113" s="211"/>
      <c r="BF113" s="211"/>
      <c r="BG113" s="211"/>
      <c r="BH113" s="211"/>
      <c r="BI113" s="211"/>
      <c r="BJ113" s="211"/>
      <c r="BK113" s="211"/>
      <c r="BL113" s="211"/>
      <c r="BM113" s="211"/>
      <c r="BN113" s="83"/>
      <c r="BO113" s="79"/>
      <c r="BP113" s="210"/>
      <c r="BQ113" s="211"/>
      <c r="BR113" s="211"/>
      <c r="BS113" s="211"/>
      <c r="BT113" s="211"/>
      <c r="BU113" s="211"/>
      <c r="BV113" s="211"/>
      <c r="BW113" s="211"/>
      <c r="BX113" s="82"/>
      <c r="BY113" s="212"/>
      <c r="BZ113" s="212"/>
      <c r="CA113" s="212"/>
      <c r="CB113" s="212"/>
      <c r="CC113" s="212"/>
      <c r="CD113" s="212"/>
      <c r="CE113" s="212"/>
      <c r="CF113" s="212"/>
      <c r="CG113" s="82"/>
      <c r="CH113" s="213"/>
      <c r="CI113" s="212"/>
      <c r="CJ113" s="212"/>
      <c r="CK113" s="212"/>
      <c r="CL113" s="212"/>
      <c r="CM113" s="212"/>
      <c r="CN113" s="212"/>
      <c r="CO113" s="212"/>
      <c r="CP113" s="212"/>
      <c r="CQ113" s="212"/>
      <c r="CR113" s="212"/>
      <c r="CS113" s="212"/>
      <c r="CT113" s="212"/>
      <c r="CU113" s="212"/>
      <c r="CV113" s="212"/>
      <c r="CW113" s="212"/>
      <c r="CX113" s="212"/>
      <c r="CY113" s="212"/>
      <c r="CZ113" s="212"/>
      <c r="DA113" s="214"/>
      <c r="DB113" s="84"/>
      <c r="DC113" s="35"/>
      <c r="DD113" s="35"/>
      <c r="DE113" s="35"/>
      <c r="DF113" s="35"/>
      <c r="DG113" s="35"/>
      <c r="DH113" s="35"/>
      <c r="DI113" s="35"/>
      <c r="DJ113" s="35"/>
      <c r="DK113" s="35"/>
      <c r="DL113" s="35"/>
      <c r="DM113" s="35"/>
      <c r="DN113" s="35"/>
      <c r="DO113" s="35"/>
      <c r="DP113" s="35"/>
      <c r="DQ113" s="35"/>
      <c r="DR113" s="35"/>
      <c r="DS113" s="35"/>
      <c r="DT113" s="35"/>
      <c r="DU113" s="35"/>
      <c r="DV113" s="35"/>
      <c r="DW113" s="78"/>
      <c r="DX113" s="82"/>
      <c r="DY113" s="215"/>
      <c r="DZ113" s="216"/>
      <c r="EA113" s="216"/>
      <c r="EB113" s="216"/>
      <c r="EC113" s="216"/>
      <c r="ED113" s="216"/>
      <c r="EE113" s="217"/>
      <c r="EF113" s="146"/>
      <c r="EG113" s="215"/>
      <c r="EH113" s="216"/>
      <c r="EI113" s="216"/>
      <c r="EJ113" s="216"/>
      <c r="EK113" s="216"/>
      <c r="EL113" s="216"/>
      <c r="EM113" s="216"/>
      <c r="EN113" s="217"/>
      <c r="EO113" s="79"/>
      <c r="EP113" s="218"/>
      <c r="EQ113" s="219"/>
      <c r="ER113" s="219"/>
      <c r="ES113" s="82"/>
      <c r="ET113" s="234"/>
      <c r="EU113" s="235"/>
      <c r="EV113" s="235"/>
      <c r="EW113" s="82"/>
      <c r="EX113" s="234"/>
      <c r="EY113" s="235"/>
      <c r="EZ113" s="235"/>
      <c r="FA113" s="235"/>
      <c r="FB113" s="235"/>
      <c r="FC113" s="235"/>
      <c r="FD113" s="235"/>
      <c r="FE113" s="222"/>
      <c r="FF113" s="234"/>
      <c r="FG113" s="235"/>
      <c r="FH113" s="235"/>
      <c r="FI113" s="235"/>
      <c r="FJ113" s="235"/>
      <c r="FK113" s="235"/>
      <c r="FL113" s="235"/>
      <c r="FM113" s="222"/>
    </row>
    <row r="114" spans="1:169">
      <c r="A114" s="223" t="str">
        <f>Validation!B114</f>
        <v>Pass</v>
      </c>
      <c r="B114" s="35"/>
      <c r="C114" s="35"/>
      <c r="D114" s="35"/>
      <c r="E114" s="122"/>
      <c r="F114" s="123"/>
      <c r="G114" s="121"/>
      <c r="H114" s="120"/>
      <c r="I114" s="121"/>
      <c r="J114" s="120"/>
      <c r="K114" s="225"/>
      <c r="L114" s="35"/>
      <c r="M114" s="226"/>
      <c r="N114" s="227"/>
      <c r="O114" s="227"/>
      <c r="P114" s="224"/>
      <c r="Q114" s="224"/>
      <c r="R114" s="78"/>
      <c r="S114" s="79"/>
      <c r="T114" s="224"/>
      <c r="U114" s="35"/>
      <c r="V114" s="35"/>
      <c r="W114" s="225"/>
      <c r="X114" s="228"/>
      <c r="Y114" s="79"/>
      <c r="Z114" s="229"/>
      <c r="AA114" s="35"/>
      <c r="AB114" s="35"/>
      <c r="AC114" s="35"/>
      <c r="AD114" s="230"/>
      <c r="AE114" s="231"/>
      <c r="AF114" s="35"/>
      <c r="AG114" s="35"/>
      <c r="AH114" s="78"/>
      <c r="AI114" s="78"/>
      <c r="AJ114" s="82"/>
      <c r="AK114" s="136"/>
      <c r="AL114" s="135"/>
      <c r="AM114" s="81"/>
      <c r="AN114" s="134"/>
      <c r="AO114" s="232"/>
      <c r="AP114" s="232"/>
      <c r="AQ114" s="80"/>
      <c r="AR114" s="81"/>
      <c r="AS114" s="81"/>
      <c r="AT114" s="245"/>
      <c r="AU114" s="179"/>
      <c r="AV114" s="233"/>
      <c r="AW114" s="81"/>
      <c r="AX114" s="185"/>
      <c r="AY114" s="134"/>
      <c r="AZ114" s="111"/>
      <c r="BA114" s="210"/>
      <c r="BB114" s="211"/>
      <c r="BC114" s="211"/>
      <c r="BD114" s="211"/>
      <c r="BE114" s="211"/>
      <c r="BF114" s="211"/>
      <c r="BG114" s="211"/>
      <c r="BH114" s="211"/>
      <c r="BI114" s="211"/>
      <c r="BJ114" s="211"/>
      <c r="BK114" s="211"/>
      <c r="BL114" s="211"/>
      <c r="BM114" s="211"/>
      <c r="BN114" s="83"/>
      <c r="BO114" s="79"/>
      <c r="BP114" s="210"/>
      <c r="BQ114" s="211"/>
      <c r="BR114" s="211"/>
      <c r="BS114" s="211"/>
      <c r="BT114" s="211"/>
      <c r="BU114" s="211"/>
      <c r="BV114" s="211"/>
      <c r="BW114" s="211"/>
      <c r="BX114" s="82"/>
      <c r="BY114" s="212"/>
      <c r="BZ114" s="212"/>
      <c r="CA114" s="212"/>
      <c r="CB114" s="212"/>
      <c r="CC114" s="212"/>
      <c r="CD114" s="212"/>
      <c r="CE114" s="212"/>
      <c r="CF114" s="212"/>
      <c r="CG114" s="82"/>
      <c r="CH114" s="213"/>
      <c r="CI114" s="212"/>
      <c r="CJ114" s="212"/>
      <c r="CK114" s="212"/>
      <c r="CL114" s="212"/>
      <c r="CM114" s="212"/>
      <c r="CN114" s="212"/>
      <c r="CO114" s="212"/>
      <c r="CP114" s="212"/>
      <c r="CQ114" s="212"/>
      <c r="CR114" s="212"/>
      <c r="CS114" s="212"/>
      <c r="CT114" s="212"/>
      <c r="CU114" s="212"/>
      <c r="CV114" s="212"/>
      <c r="CW114" s="212"/>
      <c r="CX114" s="212"/>
      <c r="CY114" s="212"/>
      <c r="CZ114" s="212"/>
      <c r="DA114" s="214"/>
      <c r="DB114" s="84"/>
      <c r="DC114" s="35"/>
      <c r="DD114" s="35"/>
      <c r="DE114" s="35"/>
      <c r="DF114" s="35"/>
      <c r="DG114" s="35"/>
      <c r="DH114" s="35"/>
      <c r="DI114" s="35"/>
      <c r="DJ114" s="35"/>
      <c r="DK114" s="35"/>
      <c r="DL114" s="35"/>
      <c r="DM114" s="35"/>
      <c r="DN114" s="35"/>
      <c r="DO114" s="35"/>
      <c r="DP114" s="35"/>
      <c r="DQ114" s="35"/>
      <c r="DR114" s="35"/>
      <c r="DS114" s="35"/>
      <c r="DT114" s="35"/>
      <c r="DU114" s="35"/>
      <c r="DV114" s="35"/>
      <c r="DW114" s="78"/>
      <c r="DX114" s="82"/>
      <c r="DY114" s="215"/>
      <c r="DZ114" s="216"/>
      <c r="EA114" s="216"/>
      <c r="EB114" s="216"/>
      <c r="EC114" s="216"/>
      <c r="ED114" s="216"/>
      <c r="EE114" s="217"/>
      <c r="EF114" s="146"/>
      <c r="EG114" s="215"/>
      <c r="EH114" s="216"/>
      <c r="EI114" s="216"/>
      <c r="EJ114" s="216"/>
      <c r="EK114" s="216"/>
      <c r="EL114" s="216"/>
      <c r="EM114" s="216"/>
      <c r="EN114" s="217"/>
      <c r="EO114" s="79"/>
      <c r="EP114" s="218"/>
      <c r="EQ114" s="219"/>
      <c r="ER114" s="219"/>
      <c r="ES114" s="82"/>
      <c r="ET114" s="234"/>
      <c r="EU114" s="235"/>
      <c r="EV114" s="235"/>
      <c r="EW114" s="82"/>
      <c r="EX114" s="234"/>
      <c r="EY114" s="235"/>
      <c r="EZ114" s="235"/>
      <c r="FA114" s="235"/>
      <c r="FB114" s="235"/>
      <c r="FC114" s="235"/>
      <c r="FD114" s="235"/>
      <c r="FE114" s="222"/>
      <c r="FF114" s="234"/>
      <c r="FG114" s="235"/>
      <c r="FH114" s="235"/>
      <c r="FI114" s="235"/>
      <c r="FJ114" s="235"/>
      <c r="FK114" s="235"/>
      <c r="FL114" s="235"/>
      <c r="FM114" s="222"/>
    </row>
    <row r="115" spans="1:169">
      <c r="A115" s="223" t="str">
        <f>Validation!B115</f>
        <v>Pass</v>
      </c>
      <c r="B115" s="35"/>
      <c r="C115" s="35"/>
      <c r="D115" s="35"/>
      <c r="E115" s="122"/>
      <c r="F115" s="123"/>
      <c r="G115" s="121"/>
      <c r="H115" s="120"/>
      <c r="I115" s="121"/>
      <c r="J115" s="120"/>
      <c r="K115" s="225"/>
      <c r="L115" s="35"/>
      <c r="M115" s="226"/>
      <c r="N115" s="227"/>
      <c r="O115" s="227"/>
      <c r="P115" s="224"/>
      <c r="Q115" s="224"/>
      <c r="R115" s="78"/>
      <c r="S115" s="79"/>
      <c r="T115" s="224"/>
      <c r="U115" s="35"/>
      <c r="V115" s="35"/>
      <c r="W115" s="225"/>
      <c r="X115" s="228"/>
      <c r="Y115" s="79"/>
      <c r="Z115" s="229"/>
      <c r="AA115" s="35"/>
      <c r="AB115" s="35"/>
      <c r="AC115" s="35"/>
      <c r="AD115" s="230"/>
      <c r="AE115" s="231"/>
      <c r="AF115" s="35"/>
      <c r="AG115" s="35"/>
      <c r="AH115" s="78"/>
      <c r="AI115" s="78"/>
      <c r="AJ115" s="82"/>
      <c r="AK115" s="136"/>
      <c r="AL115" s="135"/>
      <c r="AM115" s="81"/>
      <c r="AN115" s="134"/>
      <c r="AO115" s="232"/>
      <c r="AP115" s="232"/>
      <c r="AQ115" s="80"/>
      <c r="AR115" s="81"/>
      <c r="AS115" s="81"/>
      <c r="AT115" s="245"/>
      <c r="AU115" s="179"/>
      <c r="AV115" s="233"/>
      <c r="AW115" s="81"/>
      <c r="AX115" s="185"/>
      <c r="AY115" s="134"/>
      <c r="AZ115" s="111"/>
      <c r="BA115" s="210"/>
      <c r="BB115" s="211"/>
      <c r="BC115" s="211"/>
      <c r="BD115" s="211"/>
      <c r="BE115" s="211"/>
      <c r="BF115" s="211"/>
      <c r="BG115" s="211"/>
      <c r="BH115" s="211"/>
      <c r="BI115" s="211"/>
      <c r="BJ115" s="211"/>
      <c r="BK115" s="211"/>
      <c r="BL115" s="211"/>
      <c r="BM115" s="211"/>
      <c r="BN115" s="83"/>
      <c r="BO115" s="79"/>
      <c r="BP115" s="210"/>
      <c r="BQ115" s="211"/>
      <c r="BR115" s="211"/>
      <c r="BS115" s="211"/>
      <c r="BT115" s="211"/>
      <c r="BU115" s="211"/>
      <c r="BV115" s="211"/>
      <c r="BW115" s="211"/>
      <c r="BX115" s="82"/>
      <c r="BY115" s="212"/>
      <c r="BZ115" s="212"/>
      <c r="CA115" s="212"/>
      <c r="CB115" s="212"/>
      <c r="CC115" s="212"/>
      <c r="CD115" s="212"/>
      <c r="CE115" s="212"/>
      <c r="CF115" s="212"/>
      <c r="CG115" s="82"/>
      <c r="CH115" s="213"/>
      <c r="CI115" s="212"/>
      <c r="CJ115" s="212"/>
      <c r="CK115" s="212"/>
      <c r="CL115" s="212"/>
      <c r="CM115" s="212"/>
      <c r="CN115" s="212"/>
      <c r="CO115" s="212"/>
      <c r="CP115" s="212"/>
      <c r="CQ115" s="212"/>
      <c r="CR115" s="212"/>
      <c r="CS115" s="212"/>
      <c r="CT115" s="212"/>
      <c r="CU115" s="212"/>
      <c r="CV115" s="212"/>
      <c r="CW115" s="212"/>
      <c r="CX115" s="212"/>
      <c r="CY115" s="212"/>
      <c r="CZ115" s="212"/>
      <c r="DA115" s="214"/>
      <c r="DB115" s="84"/>
      <c r="DC115" s="35"/>
      <c r="DD115" s="35"/>
      <c r="DE115" s="35"/>
      <c r="DF115" s="35"/>
      <c r="DG115" s="35"/>
      <c r="DH115" s="35"/>
      <c r="DI115" s="35"/>
      <c r="DJ115" s="35"/>
      <c r="DK115" s="35"/>
      <c r="DL115" s="35"/>
      <c r="DM115" s="35"/>
      <c r="DN115" s="35"/>
      <c r="DO115" s="35"/>
      <c r="DP115" s="35"/>
      <c r="DQ115" s="35"/>
      <c r="DR115" s="35"/>
      <c r="DS115" s="35"/>
      <c r="DT115" s="35"/>
      <c r="DU115" s="35"/>
      <c r="DV115" s="35"/>
      <c r="DW115" s="78"/>
      <c r="DX115" s="82"/>
      <c r="DY115" s="215"/>
      <c r="DZ115" s="216"/>
      <c r="EA115" s="216"/>
      <c r="EB115" s="216"/>
      <c r="EC115" s="216"/>
      <c r="ED115" s="216"/>
      <c r="EE115" s="217"/>
      <c r="EF115" s="146"/>
      <c r="EG115" s="215"/>
      <c r="EH115" s="216"/>
      <c r="EI115" s="216"/>
      <c r="EJ115" s="216"/>
      <c r="EK115" s="216"/>
      <c r="EL115" s="216"/>
      <c r="EM115" s="216"/>
      <c r="EN115" s="217"/>
      <c r="EO115" s="79"/>
      <c r="EP115" s="218"/>
      <c r="EQ115" s="219"/>
      <c r="ER115" s="219"/>
      <c r="ES115" s="82"/>
      <c r="ET115" s="234"/>
      <c r="EU115" s="235"/>
      <c r="EV115" s="235"/>
      <c r="EW115" s="82"/>
      <c r="EX115" s="234"/>
      <c r="EY115" s="235"/>
      <c r="EZ115" s="235"/>
      <c r="FA115" s="235"/>
      <c r="FB115" s="235"/>
      <c r="FC115" s="235"/>
      <c r="FD115" s="235"/>
      <c r="FE115" s="222"/>
      <c r="FF115" s="234"/>
      <c r="FG115" s="235"/>
      <c r="FH115" s="235"/>
      <c r="FI115" s="235"/>
      <c r="FJ115" s="235"/>
      <c r="FK115" s="235"/>
      <c r="FL115" s="235"/>
      <c r="FM115" s="222"/>
    </row>
    <row r="116" spans="1:169">
      <c r="A116" s="223" t="str">
        <f>Validation!B116</f>
        <v>Pass</v>
      </c>
      <c r="B116" s="35"/>
      <c r="C116" s="35"/>
      <c r="D116" s="35"/>
      <c r="E116" s="122"/>
      <c r="F116" s="123"/>
      <c r="G116" s="121"/>
      <c r="H116" s="120"/>
      <c r="I116" s="121"/>
      <c r="J116" s="120"/>
      <c r="K116" s="225"/>
      <c r="L116" s="35"/>
      <c r="M116" s="226"/>
      <c r="N116" s="227"/>
      <c r="O116" s="227"/>
      <c r="P116" s="224"/>
      <c r="Q116" s="224"/>
      <c r="R116" s="78"/>
      <c r="S116" s="79"/>
      <c r="T116" s="224"/>
      <c r="U116" s="35"/>
      <c r="V116" s="35"/>
      <c r="W116" s="225"/>
      <c r="X116" s="228"/>
      <c r="Y116" s="79"/>
      <c r="Z116" s="229"/>
      <c r="AA116" s="35"/>
      <c r="AB116" s="35"/>
      <c r="AC116" s="35"/>
      <c r="AD116" s="230"/>
      <c r="AE116" s="231"/>
      <c r="AF116" s="35"/>
      <c r="AG116" s="35"/>
      <c r="AH116" s="78"/>
      <c r="AI116" s="78"/>
      <c r="AJ116" s="82"/>
      <c r="AK116" s="136"/>
      <c r="AL116" s="135"/>
      <c r="AM116" s="81"/>
      <c r="AN116" s="134"/>
      <c r="AO116" s="232"/>
      <c r="AP116" s="232"/>
      <c r="AQ116" s="80"/>
      <c r="AR116" s="81"/>
      <c r="AS116" s="81"/>
      <c r="AT116" s="245"/>
      <c r="AU116" s="179"/>
      <c r="AV116" s="233"/>
      <c r="AW116" s="81"/>
      <c r="AX116" s="185"/>
      <c r="AY116" s="134"/>
      <c r="AZ116" s="111"/>
      <c r="BA116" s="210"/>
      <c r="BB116" s="211"/>
      <c r="BC116" s="211"/>
      <c r="BD116" s="211"/>
      <c r="BE116" s="211"/>
      <c r="BF116" s="211"/>
      <c r="BG116" s="211"/>
      <c r="BH116" s="211"/>
      <c r="BI116" s="211"/>
      <c r="BJ116" s="211"/>
      <c r="BK116" s="211"/>
      <c r="BL116" s="211"/>
      <c r="BM116" s="211"/>
      <c r="BN116" s="83"/>
      <c r="BO116" s="79"/>
      <c r="BP116" s="210"/>
      <c r="BQ116" s="211"/>
      <c r="BR116" s="211"/>
      <c r="BS116" s="211"/>
      <c r="BT116" s="211"/>
      <c r="BU116" s="211"/>
      <c r="BV116" s="211"/>
      <c r="BW116" s="211"/>
      <c r="BX116" s="82"/>
      <c r="BY116" s="212"/>
      <c r="BZ116" s="212"/>
      <c r="CA116" s="212"/>
      <c r="CB116" s="212"/>
      <c r="CC116" s="212"/>
      <c r="CD116" s="212"/>
      <c r="CE116" s="212"/>
      <c r="CF116" s="212"/>
      <c r="CG116" s="82"/>
      <c r="CH116" s="213"/>
      <c r="CI116" s="212"/>
      <c r="CJ116" s="212"/>
      <c r="CK116" s="212"/>
      <c r="CL116" s="212"/>
      <c r="CM116" s="212"/>
      <c r="CN116" s="212"/>
      <c r="CO116" s="212"/>
      <c r="CP116" s="212"/>
      <c r="CQ116" s="212"/>
      <c r="CR116" s="212"/>
      <c r="CS116" s="212"/>
      <c r="CT116" s="212"/>
      <c r="CU116" s="212"/>
      <c r="CV116" s="212"/>
      <c r="CW116" s="212"/>
      <c r="CX116" s="212"/>
      <c r="CY116" s="212"/>
      <c r="CZ116" s="212"/>
      <c r="DA116" s="214"/>
      <c r="DB116" s="84"/>
      <c r="DC116" s="35"/>
      <c r="DD116" s="35"/>
      <c r="DE116" s="35"/>
      <c r="DF116" s="35"/>
      <c r="DG116" s="35"/>
      <c r="DH116" s="35"/>
      <c r="DI116" s="35"/>
      <c r="DJ116" s="35"/>
      <c r="DK116" s="35"/>
      <c r="DL116" s="35"/>
      <c r="DM116" s="35"/>
      <c r="DN116" s="35"/>
      <c r="DO116" s="35"/>
      <c r="DP116" s="35"/>
      <c r="DQ116" s="35"/>
      <c r="DR116" s="35"/>
      <c r="DS116" s="35"/>
      <c r="DT116" s="35"/>
      <c r="DU116" s="35"/>
      <c r="DV116" s="35"/>
      <c r="DW116" s="78"/>
      <c r="DX116" s="82"/>
      <c r="DY116" s="215"/>
      <c r="DZ116" s="216"/>
      <c r="EA116" s="216"/>
      <c r="EB116" s="216"/>
      <c r="EC116" s="216"/>
      <c r="ED116" s="216"/>
      <c r="EE116" s="217"/>
      <c r="EF116" s="146"/>
      <c r="EG116" s="215"/>
      <c r="EH116" s="216"/>
      <c r="EI116" s="216"/>
      <c r="EJ116" s="216"/>
      <c r="EK116" s="216"/>
      <c r="EL116" s="216"/>
      <c r="EM116" s="216"/>
      <c r="EN116" s="217"/>
      <c r="EO116" s="79"/>
      <c r="EP116" s="218"/>
      <c r="EQ116" s="219"/>
      <c r="ER116" s="219"/>
      <c r="ES116" s="82"/>
      <c r="ET116" s="234"/>
      <c r="EU116" s="235"/>
      <c r="EV116" s="235"/>
      <c r="EW116" s="82"/>
      <c r="EX116" s="234"/>
      <c r="EY116" s="235"/>
      <c r="EZ116" s="235"/>
      <c r="FA116" s="235"/>
      <c r="FB116" s="235"/>
      <c r="FC116" s="235"/>
      <c r="FD116" s="235"/>
      <c r="FE116" s="222"/>
      <c r="FF116" s="234"/>
      <c r="FG116" s="235"/>
      <c r="FH116" s="235"/>
      <c r="FI116" s="235"/>
      <c r="FJ116" s="235"/>
      <c r="FK116" s="235"/>
      <c r="FL116" s="235"/>
      <c r="FM116" s="222"/>
    </row>
    <row r="117" spans="1:169">
      <c r="A117" s="223" t="str">
        <f>Validation!B117</f>
        <v>Pass</v>
      </c>
      <c r="B117" s="35"/>
      <c r="C117" s="35"/>
      <c r="D117" s="35"/>
      <c r="E117" s="122"/>
      <c r="F117" s="123"/>
      <c r="G117" s="121"/>
      <c r="H117" s="120"/>
      <c r="I117" s="121"/>
      <c r="J117" s="120"/>
      <c r="K117" s="225"/>
      <c r="L117" s="35"/>
      <c r="M117" s="226"/>
      <c r="N117" s="227"/>
      <c r="O117" s="227"/>
      <c r="P117" s="224"/>
      <c r="Q117" s="224"/>
      <c r="R117" s="78"/>
      <c r="S117" s="79"/>
      <c r="T117" s="224"/>
      <c r="U117" s="35"/>
      <c r="V117" s="35"/>
      <c r="W117" s="225"/>
      <c r="X117" s="228"/>
      <c r="Y117" s="79"/>
      <c r="Z117" s="229"/>
      <c r="AA117" s="35"/>
      <c r="AB117" s="35"/>
      <c r="AC117" s="35"/>
      <c r="AD117" s="230"/>
      <c r="AE117" s="231"/>
      <c r="AF117" s="35"/>
      <c r="AG117" s="35"/>
      <c r="AH117" s="78"/>
      <c r="AI117" s="78"/>
      <c r="AJ117" s="82"/>
      <c r="AK117" s="136"/>
      <c r="AL117" s="135"/>
      <c r="AM117" s="81"/>
      <c r="AN117" s="134"/>
      <c r="AO117" s="232"/>
      <c r="AP117" s="232"/>
      <c r="AQ117" s="80"/>
      <c r="AR117" s="81"/>
      <c r="AS117" s="81"/>
      <c r="AT117" s="245"/>
      <c r="AU117" s="179"/>
      <c r="AV117" s="233"/>
      <c r="AW117" s="81"/>
      <c r="AX117" s="185"/>
      <c r="AY117" s="134"/>
      <c r="AZ117" s="111"/>
      <c r="BA117" s="210"/>
      <c r="BB117" s="211"/>
      <c r="BC117" s="211"/>
      <c r="BD117" s="211"/>
      <c r="BE117" s="211"/>
      <c r="BF117" s="211"/>
      <c r="BG117" s="211"/>
      <c r="BH117" s="211"/>
      <c r="BI117" s="211"/>
      <c r="BJ117" s="211"/>
      <c r="BK117" s="211"/>
      <c r="BL117" s="211"/>
      <c r="BM117" s="211"/>
      <c r="BN117" s="83"/>
      <c r="BO117" s="79"/>
      <c r="BP117" s="210"/>
      <c r="BQ117" s="211"/>
      <c r="BR117" s="211"/>
      <c r="BS117" s="211"/>
      <c r="BT117" s="211"/>
      <c r="BU117" s="211"/>
      <c r="BV117" s="211"/>
      <c r="BW117" s="211"/>
      <c r="BX117" s="82"/>
      <c r="BY117" s="212"/>
      <c r="BZ117" s="212"/>
      <c r="CA117" s="212"/>
      <c r="CB117" s="212"/>
      <c r="CC117" s="212"/>
      <c r="CD117" s="212"/>
      <c r="CE117" s="212"/>
      <c r="CF117" s="212"/>
      <c r="CG117" s="82"/>
      <c r="CH117" s="213"/>
      <c r="CI117" s="212"/>
      <c r="CJ117" s="212"/>
      <c r="CK117" s="212"/>
      <c r="CL117" s="212"/>
      <c r="CM117" s="212"/>
      <c r="CN117" s="212"/>
      <c r="CO117" s="212"/>
      <c r="CP117" s="212"/>
      <c r="CQ117" s="212"/>
      <c r="CR117" s="212"/>
      <c r="CS117" s="212"/>
      <c r="CT117" s="212"/>
      <c r="CU117" s="212"/>
      <c r="CV117" s="212"/>
      <c r="CW117" s="212"/>
      <c r="CX117" s="212"/>
      <c r="CY117" s="212"/>
      <c r="CZ117" s="212"/>
      <c r="DA117" s="214"/>
      <c r="DB117" s="84"/>
      <c r="DC117" s="35"/>
      <c r="DD117" s="35"/>
      <c r="DE117" s="35"/>
      <c r="DF117" s="35"/>
      <c r="DG117" s="35"/>
      <c r="DH117" s="35"/>
      <c r="DI117" s="35"/>
      <c r="DJ117" s="35"/>
      <c r="DK117" s="35"/>
      <c r="DL117" s="35"/>
      <c r="DM117" s="35"/>
      <c r="DN117" s="35"/>
      <c r="DO117" s="35"/>
      <c r="DP117" s="35"/>
      <c r="DQ117" s="35"/>
      <c r="DR117" s="35"/>
      <c r="DS117" s="35"/>
      <c r="DT117" s="35"/>
      <c r="DU117" s="35"/>
      <c r="DV117" s="35"/>
      <c r="DW117" s="78"/>
      <c r="DX117" s="82"/>
      <c r="DY117" s="215"/>
      <c r="DZ117" s="216"/>
      <c r="EA117" s="216"/>
      <c r="EB117" s="216"/>
      <c r="EC117" s="216"/>
      <c r="ED117" s="216"/>
      <c r="EE117" s="217"/>
      <c r="EF117" s="146"/>
      <c r="EG117" s="215"/>
      <c r="EH117" s="216"/>
      <c r="EI117" s="216"/>
      <c r="EJ117" s="216"/>
      <c r="EK117" s="216"/>
      <c r="EL117" s="216"/>
      <c r="EM117" s="216"/>
      <c r="EN117" s="217"/>
      <c r="EO117" s="79"/>
      <c r="EP117" s="218"/>
      <c r="EQ117" s="219"/>
      <c r="ER117" s="219"/>
      <c r="ES117" s="82"/>
      <c r="ET117" s="234"/>
      <c r="EU117" s="235"/>
      <c r="EV117" s="235"/>
      <c r="EW117" s="82"/>
      <c r="EX117" s="234"/>
      <c r="EY117" s="235"/>
      <c r="EZ117" s="235"/>
      <c r="FA117" s="235"/>
      <c r="FB117" s="235"/>
      <c r="FC117" s="235"/>
      <c r="FD117" s="235"/>
      <c r="FE117" s="222"/>
      <c r="FF117" s="234"/>
      <c r="FG117" s="235"/>
      <c r="FH117" s="235"/>
      <c r="FI117" s="235"/>
      <c r="FJ117" s="235"/>
      <c r="FK117" s="235"/>
      <c r="FL117" s="235"/>
      <c r="FM117" s="222"/>
    </row>
    <row r="118" spans="1:169">
      <c r="A118" s="223" t="str">
        <f>Validation!B118</f>
        <v>Pass</v>
      </c>
      <c r="B118" s="35"/>
      <c r="C118" s="35"/>
      <c r="D118" s="35"/>
      <c r="E118" s="122"/>
      <c r="F118" s="123"/>
      <c r="G118" s="121"/>
      <c r="H118" s="120"/>
      <c r="I118" s="121"/>
      <c r="J118" s="120"/>
      <c r="K118" s="225"/>
      <c r="L118" s="35"/>
      <c r="M118" s="226"/>
      <c r="N118" s="227"/>
      <c r="O118" s="227"/>
      <c r="P118" s="224"/>
      <c r="Q118" s="224"/>
      <c r="R118" s="78"/>
      <c r="S118" s="79"/>
      <c r="T118" s="224"/>
      <c r="U118" s="35"/>
      <c r="V118" s="35"/>
      <c r="W118" s="225"/>
      <c r="X118" s="228"/>
      <c r="Y118" s="79"/>
      <c r="Z118" s="229"/>
      <c r="AA118" s="35"/>
      <c r="AB118" s="35"/>
      <c r="AC118" s="35"/>
      <c r="AD118" s="230"/>
      <c r="AE118" s="231"/>
      <c r="AF118" s="35"/>
      <c r="AG118" s="35"/>
      <c r="AH118" s="78"/>
      <c r="AI118" s="78"/>
      <c r="AJ118" s="82"/>
      <c r="AK118" s="136"/>
      <c r="AL118" s="135"/>
      <c r="AM118" s="81"/>
      <c r="AN118" s="134"/>
      <c r="AO118" s="232"/>
      <c r="AP118" s="232"/>
      <c r="AQ118" s="80"/>
      <c r="AR118" s="81"/>
      <c r="AS118" s="81"/>
      <c r="AT118" s="245"/>
      <c r="AU118" s="179"/>
      <c r="AV118" s="233"/>
      <c r="AW118" s="81"/>
      <c r="AX118" s="185"/>
      <c r="AY118" s="134"/>
      <c r="AZ118" s="111"/>
      <c r="BA118" s="210"/>
      <c r="BB118" s="211"/>
      <c r="BC118" s="211"/>
      <c r="BD118" s="211"/>
      <c r="BE118" s="211"/>
      <c r="BF118" s="211"/>
      <c r="BG118" s="211"/>
      <c r="BH118" s="211"/>
      <c r="BI118" s="211"/>
      <c r="BJ118" s="211"/>
      <c r="BK118" s="211"/>
      <c r="BL118" s="211"/>
      <c r="BM118" s="211"/>
      <c r="BN118" s="83"/>
      <c r="BO118" s="79"/>
      <c r="BP118" s="210"/>
      <c r="BQ118" s="211"/>
      <c r="BR118" s="211"/>
      <c r="BS118" s="211"/>
      <c r="BT118" s="211"/>
      <c r="BU118" s="211"/>
      <c r="BV118" s="211"/>
      <c r="BW118" s="211"/>
      <c r="BX118" s="82"/>
      <c r="BY118" s="212"/>
      <c r="BZ118" s="212"/>
      <c r="CA118" s="212"/>
      <c r="CB118" s="212"/>
      <c r="CC118" s="212"/>
      <c r="CD118" s="212"/>
      <c r="CE118" s="212"/>
      <c r="CF118" s="212"/>
      <c r="CG118" s="82"/>
      <c r="CH118" s="213"/>
      <c r="CI118" s="212"/>
      <c r="CJ118" s="212"/>
      <c r="CK118" s="212"/>
      <c r="CL118" s="212"/>
      <c r="CM118" s="212"/>
      <c r="CN118" s="212"/>
      <c r="CO118" s="212"/>
      <c r="CP118" s="212"/>
      <c r="CQ118" s="212"/>
      <c r="CR118" s="212"/>
      <c r="CS118" s="212"/>
      <c r="CT118" s="212"/>
      <c r="CU118" s="212"/>
      <c r="CV118" s="212"/>
      <c r="CW118" s="212"/>
      <c r="CX118" s="212"/>
      <c r="CY118" s="212"/>
      <c r="CZ118" s="212"/>
      <c r="DA118" s="214"/>
      <c r="DB118" s="84"/>
      <c r="DC118" s="35"/>
      <c r="DD118" s="35"/>
      <c r="DE118" s="35"/>
      <c r="DF118" s="35"/>
      <c r="DG118" s="35"/>
      <c r="DH118" s="35"/>
      <c r="DI118" s="35"/>
      <c r="DJ118" s="35"/>
      <c r="DK118" s="35"/>
      <c r="DL118" s="35"/>
      <c r="DM118" s="35"/>
      <c r="DN118" s="35"/>
      <c r="DO118" s="35"/>
      <c r="DP118" s="35"/>
      <c r="DQ118" s="35"/>
      <c r="DR118" s="35"/>
      <c r="DS118" s="35"/>
      <c r="DT118" s="35"/>
      <c r="DU118" s="35"/>
      <c r="DV118" s="35"/>
      <c r="DW118" s="78"/>
      <c r="DX118" s="82"/>
      <c r="DY118" s="215"/>
      <c r="DZ118" s="216"/>
      <c r="EA118" s="216"/>
      <c r="EB118" s="216"/>
      <c r="EC118" s="216"/>
      <c r="ED118" s="216"/>
      <c r="EE118" s="217"/>
      <c r="EF118" s="146"/>
      <c r="EG118" s="215"/>
      <c r="EH118" s="216"/>
      <c r="EI118" s="216"/>
      <c r="EJ118" s="216"/>
      <c r="EK118" s="216"/>
      <c r="EL118" s="216"/>
      <c r="EM118" s="216"/>
      <c r="EN118" s="217"/>
      <c r="EO118" s="79"/>
      <c r="EP118" s="218"/>
      <c r="EQ118" s="219"/>
      <c r="ER118" s="219"/>
      <c r="ES118" s="82"/>
      <c r="ET118" s="234"/>
      <c r="EU118" s="235"/>
      <c r="EV118" s="235"/>
      <c r="EW118" s="82"/>
      <c r="EX118" s="234"/>
      <c r="EY118" s="235"/>
      <c r="EZ118" s="235"/>
      <c r="FA118" s="235"/>
      <c r="FB118" s="235"/>
      <c r="FC118" s="235"/>
      <c r="FD118" s="235"/>
      <c r="FE118" s="222"/>
      <c r="FF118" s="234"/>
      <c r="FG118" s="235"/>
      <c r="FH118" s="235"/>
      <c r="FI118" s="235"/>
      <c r="FJ118" s="235"/>
      <c r="FK118" s="235"/>
      <c r="FL118" s="235"/>
      <c r="FM118" s="222"/>
    </row>
    <row r="119" spans="1:169">
      <c r="A119" s="223" t="str">
        <f>Validation!B119</f>
        <v>Pass</v>
      </c>
      <c r="B119" s="35"/>
      <c r="C119" s="35"/>
      <c r="D119" s="35"/>
      <c r="E119" s="122"/>
      <c r="F119" s="123"/>
      <c r="G119" s="121"/>
      <c r="H119" s="120"/>
      <c r="I119" s="121"/>
      <c r="J119" s="120"/>
      <c r="K119" s="225"/>
      <c r="L119" s="35"/>
      <c r="M119" s="226"/>
      <c r="N119" s="227"/>
      <c r="O119" s="227"/>
      <c r="P119" s="224"/>
      <c r="Q119" s="224"/>
      <c r="R119" s="78"/>
      <c r="S119" s="79"/>
      <c r="T119" s="224"/>
      <c r="U119" s="35"/>
      <c r="V119" s="35"/>
      <c r="W119" s="225"/>
      <c r="X119" s="228"/>
      <c r="Y119" s="79"/>
      <c r="Z119" s="229"/>
      <c r="AA119" s="35"/>
      <c r="AB119" s="35"/>
      <c r="AC119" s="35"/>
      <c r="AD119" s="230"/>
      <c r="AE119" s="231"/>
      <c r="AF119" s="35"/>
      <c r="AG119" s="35"/>
      <c r="AH119" s="78"/>
      <c r="AI119" s="78"/>
      <c r="AJ119" s="82"/>
      <c r="AK119" s="136"/>
      <c r="AL119" s="135"/>
      <c r="AM119" s="81"/>
      <c r="AN119" s="134"/>
      <c r="AO119" s="232"/>
      <c r="AP119" s="232"/>
      <c r="AQ119" s="80"/>
      <c r="AR119" s="81"/>
      <c r="AS119" s="81"/>
      <c r="AT119" s="245"/>
      <c r="AU119" s="179"/>
      <c r="AV119" s="233"/>
      <c r="AW119" s="81"/>
      <c r="AX119" s="185"/>
      <c r="AY119" s="134"/>
      <c r="AZ119" s="111"/>
      <c r="BA119" s="210"/>
      <c r="BB119" s="211"/>
      <c r="BC119" s="211"/>
      <c r="BD119" s="211"/>
      <c r="BE119" s="211"/>
      <c r="BF119" s="211"/>
      <c r="BG119" s="211"/>
      <c r="BH119" s="211"/>
      <c r="BI119" s="211"/>
      <c r="BJ119" s="211"/>
      <c r="BK119" s="211"/>
      <c r="BL119" s="211"/>
      <c r="BM119" s="211"/>
      <c r="BN119" s="83"/>
      <c r="BO119" s="79"/>
      <c r="BP119" s="210"/>
      <c r="BQ119" s="211"/>
      <c r="BR119" s="211"/>
      <c r="BS119" s="211"/>
      <c r="BT119" s="211"/>
      <c r="BU119" s="211"/>
      <c r="BV119" s="211"/>
      <c r="BW119" s="211"/>
      <c r="BX119" s="82"/>
      <c r="BY119" s="212"/>
      <c r="BZ119" s="212"/>
      <c r="CA119" s="212"/>
      <c r="CB119" s="212"/>
      <c r="CC119" s="212"/>
      <c r="CD119" s="212"/>
      <c r="CE119" s="212"/>
      <c r="CF119" s="212"/>
      <c r="CG119" s="82"/>
      <c r="CH119" s="213"/>
      <c r="CI119" s="212"/>
      <c r="CJ119" s="212"/>
      <c r="CK119" s="212"/>
      <c r="CL119" s="212"/>
      <c r="CM119" s="212"/>
      <c r="CN119" s="212"/>
      <c r="CO119" s="212"/>
      <c r="CP119" s="212"/>
      <c r="CQ119" s="212"/>
      <c r="CR119" s="212"/>
      <c r="CS119" s="212"/>
      <c r="CT119" s="212"/>
      <c r="CU119" s="212"/>
      <c r="CV119" s="212"/>
      <c r="CW119" s="212"/>
      <c r="CX119" s="212"/>
      <c r="CY119" s="212"/>
      <c r="CZ119" s="212"/>
      <c r="DA119" s="214"/>
      <c r="DB119" s="84"/>
      <c r="DC119" s="35"/>
      <c r="DD119" s="35"/>
      <c r="DE119" s="35"/>
      <c r="DF119" s="35"/>
      <c r="DG119" s="35"/>
      <c r="DH119" s="35"/>
      <c r="DI119" s="35"/>
      <c r="DJ119" s="35"/>
      <c r="DK119" s="35"/>
      <c r="DL119" s="35"/>
      <c r="DM119" s="35"/>
      <c r="DN119" s="35"/>
      <c r="DO119" s="35"/>
      <c r="DP119" s="35"/>
      <c r="DQ119" s="35"/>
      <c r="DR119" s="35"/>
      <c r="DS119" s="35"/>
      <c r="DT119" s="35"/>
      <c r="DU119" s="35"/>
      <c r="DV119" s="35"/>
      <c r="DW119" s="78"/>
      <c r="DX119" s="82"/>
      <c r="DY119" s="215"/>
      <c r="DZ119" s="216"/>
      <c r="EA119" s="216"/>
      <c r="EB119" s="216"/>
      <c r="EC119" s="216"/>
      <c r="ED119" s="216"/>
      <c r="EE119" s="217"/>
      <c r="EF119" s="146"/>
      <c r="EG119" s="215"/>
      <c r="EH119" s="216"/>
      <c r="EI119" s="216"/>
      <c r="EJ119" s="216"/>
      <c r="EK119" s="216"/>
      <c r="EL119" s="216"/>
      <c r="EM119" s="216"/>
      <c r="EN119" s="217"/>
      <c r="EO119" s="79"/>
      <c r="EP119" s="218"/>
      <c r="EQ119" s="219"/>
      <c r="ER119" s="219"/>
      <c r="ES119" s="82"/>
      <c r="ET119" s="234"/>
      <c r="EU119" s="235"/>
      <c r="EV119" s="235"/>
      <c r="EW119" s="82"/>
      <c r="EX119" s="234"/>
      <c r="EY119" s="235"/>
      <c r="EZ119" s="235"/>
      <c r="FA119" s="235"/>
      <c r="FB119" s="235"/>
      <c r="FC119" s="235"/>
      <c r="FD119" s="235"/>
      <c r="FE119" s="222"/>
      <c r="FF119" s="234"/>
      <c r="FG119" s="235"/>
      <c r="FH119" s="235"/>
      <c r="FI119" s="235"/>
      <c r="FJ119" s="235"/>
      <c r="FK119" s="235"/>
      <c r="FL119" s="235"/>
      <c r="FM119" s="222"/>
    </row>
    <row r="120" spans="1:169">
      <c r="A120" s="223" t="str">
        <f>Validation!B120</f>
        <v>Pass</v>
      </c>
      <c r="B120" s="35"/>
      <c r="C120" s="35"/>
      <c r="D120" s="35"/>
      <c r="E120" s="122"/>
      <c r="F120" s="123"/>
      <c r="G120" s="121"/>
      <c r="H120" s="120"/>
      <c r="I120" s="121"/>
      <c r="J120" s="120"/>
      <c r="K120" s="225"/>
      <c r="L120" s="35"/>
      <c r="M120" s="226"/>
      <c r="N120" s="227"/>
      <c r="O120" s="227"/>
      <c r="P120" s="224"/>
      <c r="Q120" s="224"/>
      <c r="R120" s="78"/>
      <c r="S120" s="79"/>
      <c r="T120" s="224"/>
      <c r="U120" s="35"/>
      <c r="V120" s="35"/>
      <c r="W120" s="225"/>
      <c r="X120" s="228"/>
      <c r="Y120" s="79"/>
      <c r="Z120" s="229"/>
      <c r="AA120" s="35"/>
      <c r="AB120" s="35"/>
      <c r="AC120" s="35"/>
      <c r="AD120" s="230"/>
      <c r="AE120" s="231"/>
      <c r="AF120" s="35"/>
      <c r="AG120" s="35"/>
      <c r="AH120" s="78"/>
      <c r="AI120" s="78"/>
      <c r="AJ120" s="82"/>
      <c r="AK120" s="136"/>
      <c r="AL120" s="135"/>
      <c r="AM120" s="81"/>
      <c r="AN120" s="134"/>
      <c r="AO120" s="232"/>
      <c r="AP120" s="232"/>
      <c r="AQ120" s="80"/>
      <c r="AR120" s="81"/>
      <c r="AS120" s="81"/>
      <c r="AT120" s="245"/>
      <c r="AU120" s="179"/>
      <c r="AV120" s="233"/>
      <c r="AW120" s="81"/>
      <c r="AX120" s="185"/>
      <c r="AY120" s="134"/>
      <c r="AZ120" s="111"/>
      <c r="BA120" s="210"/>
      <c r="BB120" s="211"/>
      <c r="BC120" s="211"/>
      <c r="BD120" s="211"/>
      <c r="BE120" s="211"/>
      <c r="BF120" s="211"/>
      <c r="BG120" s="211"/>
      <c r="BH120" s="211"/>
      <c r="BI120" s="211"/>
      <c r="BJ120" s="211"/>
      <c r="BK120" s="211"/>
      <c r="BL120" s="211"/>
      <c r="BM120" s="211"/>
      <c r="BN120" s="83"/>
      <c r="BO120" s="79"/>
      <c r="BP120" s="210"/>
      <c r="BQ120" s="211"/>
      <c r="BR120" s="211"/>
      <c r="BS120" s="211"/>
      <c r="BT120" s="211"/>
      <c r="BU120" s="211"/>
      <c r="BV120" s="211"/>
      <c r="BW120" s="211"/>
      <c r="BX120" s="82"/>
      <c r="BY120" s="212"/>
      <c r="BZ120" s="212"/>
      <c r="CA120" s="212"/>
      <c r="CB120" s="212"/>
      <c r="CC120" s="212"/>
      <c r="CD120" s="212"/>
      <c r="CE120" s="212"/>
      <c r="CF120" s="212"/>
      <c r="CG120" s="82"/>
      <c r="CH120" s="213"/>
      <c r="CI120" s="212"/>
      <c r="CJ120" s="212"/>
      <c r="CK120" s="212"/>
      <c r="CL120" s="212"/>
      <c r="CM120" s="212"/>
      <c r="CN120" s="212"/>
      <c r="CO120" s="212"/>
      <c r="CP120" s="212"/>
      <c r="CQ120" s="212"/>
      <c r="CR120" s="212"/>
      <c r="CS120" s="212"/>
      <c r="CT120" s="212"/>
      <c r="CU120" s="212"/>
      <c r="CV120" s="212"/>
      <c r="CW120" s="212"/>
      <c r="CX120" s="212"/>
      <c r="CY120" s="212"/>
      <c r="CZ120" s="212"/>
      <c r="DA120" s="214"/>
      <c r="DB120" s="84"/>
      <c r="DC120" s="35"/>
      <c r="DD120" s="35"/>
      <c r="DE120" s="35"/>
      <c r="DF120" s="35"/>
      <c r="DG120" s="35"/>
      <c r="DH120" s="35"/>
      <c r="DI120" s="35"/>
      <c r="DJ120" s="35"/>
      <c r="DK120" s="35"/>
      <c r="DL120" s="35"/>
      <c r="DM120" s="35"/>
      <c r="DN120" s="35"/>
      <c r="DO120" s="35"/>
      <c r="DP120" s="35"/>
      <c r="DQ120" s="35"/>
      <c r="DR120" s="35"/>
      <c r="DS120" s="35"/>
      <c r="DT120" s="35"/>
      <c r="DU120" s="35"/>
      <c r="DV120" s="35"/>
      <c r="DW120" s="78"/>
      <c r="DX120" s="82"/>
      <c r="DY120" s="215"/>
      <c r="DZ120" s="216"/>
      <c r="EA120" s="216"/>
      <c r="EB120" s="216"/>
      <c r="EC120" s="216"/>
      <c r="ED120" s="216"/>
      <c r="EE120" s="217"/>
      <c r="EF120" s="146"/>
      <c r="EG120" s="215"/>
      <c r="EH120" s="216"/>
      <c r="EI120" s="216"/>
      <c r="EJ120" s="216"/>
      <c r="EK120" s="216"/>
      <c r="EL120" s="216"/>
      <c r="EM120" s="216"/>
      <c r="EN120" s="217"/>
      <c r="EO120" s="79"/>
      <c r="EP120" s="218"/>
      <c r="EQ120" s="219"/>
      <c r="ER120" s="219"/>
      <c r="ES120" s="82"/>
      <c r="ET120" s="234"/>
      <c r="EU120" s="235"/>
      <c r="EV120" s="235"/>
      <c r="EW120" s="82"/>
      <c r="EX120" s="234"/>
      <c r="EY120" s="235"/>
      <c r="EZ120" s="235"/>
      <c r="FA120" s="235"/>
      <c r="FB120" s="235"/>
      <c r="FC120" s="235"/>
      <c r="FD120" s="235"/>
      <c r="FE120" s="222"/>
      <c r="FF120" s="234"/>
      <c r="FG120" s="235"/>
      <c r="FH120" s="235"/>
      <c r="FI120" s="235"/>
      <c r="FJ120" s="235"/>
      <c r="FK120" s="235"/>
      <c r="FL120" s="235"/>
      <c r="FM120" s="222"/>
    </row>
    <row r="121" spans="1:169">
      <c r="A121" s="223" t="str">
        <f>Validation!B121</f>
        <v>Pass</v>
      </c>
      <c r="B121" s="35"/>
      <c r="C121" s="35"/>
      <c r="D121" s="35"/>
      <c r="E121" s="122"/>
      <c r="F121" s="123"/>
      <c r="G121" s="121"/>
      <c r="H121" s="120"/>
      <c r="I121" s="121"/>
      <c r="J121" s="120"/>
      <c r="K121" s="225"/>
      <c r="L121" s="35"/>
      <c r="M121" s="226"/>
      <c r="N121" s="227"/>
      <c r="O121" s="227"/>
      <c r="P121" s="224"/>
      <c r="Q121" s="224"/>
      <c r="R121" s="78"/>
      <c r="S121" s="79"/>
      <c r="T121" s="224"/>
      <c r="U121" s="35"/>
      <c r="V121" s="35"/>
      <c r="W121" s="225"/>
      <c r="X121" s="228"/>
      <c r="Y121" s="79"/>
      <c r="Z121" s="229"/>
      <c r="AA121" s="35"/>
      <c r="AB121" s="35"/>
      <c r="AC121" s="35"/>
      <c r="AD121" s="230"/>
      <c r="AE121" s="231"/>
      <c r="AF121" s="35"/>
      <c r="AG121" s="35"/>
      <c r="AH121" s="78"/>
      <c r="AI121" s="78"/>
      <c r="AJ121" s="82"/>
      <c r="AK121" s="136"/>
      <c r="AL121" s="135"/>
      <c r="AM121" s="81"/>
      <c r="AN121" s="134"/>
      <c r="AO121" s="232"/>
      <c r="AP121" s="232"/>
      <c r="AQ121" s="80"/>
      <c r="AR121" s="81"/>
      <c r="AS121" s="81"/>
      <c r="AT121" s="245"/>
      <c r="AU121" s="179"/>
      <c r="AV121" s="233"/>
      <c r="AW121" s="81"/>
      <c r="AX121" s="185"/>
      <c r="AY121" s="134"/>
      <c r="AZ121" s="111"/>
      <c r="BA121" s="210"/>
      <c r="BB121" s="211"/>
      <c r="BC121" s="211"/>
      <c r="BD121" s="211"/>
      <c r="BE121" s="211"/>
      <c r="BF121" s="211"/>
      <c r="BG121" s="211"/>
      <c r="BH121" s="211"/>
      <c r="BI121" s="211"/>
      <c r="BJ121" s="211"/>
      <c r="BK121" s="211"/>
      <c r="BL121" s="211"/>
      <c r="BM121" s="211"/>
      <c r="BN121" s="83"/>
      <c r="BO121" s="79"/>
      <c r="BP121" s="210"/>
      <c r="BQ121" s="211"/>
      <c r="BR121" s="211"/>
      <c r="BS121" s="211"/>
      <c r="BT121" s="211"/>
      <c r="BU121" s="211"/>
      <c r="BV121" s="211"/>
      <c r="BW121" s="211"/>
      <c r="BX121" s="82"/>
      <c r="BY121" s="212"/>
      <c r="BZ121" s="212"/>
      <c r="CA121" s="212"/>
      <c r="CB121" s="212"/>
      <c r="CC121" s="212"/>
      <c r="CD121" s="212"/>
      <c r="CE121" s="212"/>
      <c r="CF121" s="212"/>
      <c r="CG121" s="82"/>
      <c r="CH121" s="213"/>
      <c r="CI121" s="212"/>
      <c r="CJ121" s="212"/>
      <c r="CK121" s="212"/>
      <c r="CL121" s="212"/>
      <c r="CM121" s="212"/>
      <c r="CN121" s="212"/>
      <c r="CO121" s="212"/>
      <c r="CP121" s="212"/>
      <c r="CQ121" s="212"/>
      <c r="CR121" s="212"/>
      <c r="CS121" s="212"/>
      <c r="CT121" s="212"/>
      <c r="CU121" s="212"/>
      <c r="CV121" s="212"/>
      <c r="CW121" s="212"/>
      <c r="CX121" s="212"/>
      <c r="CY121" s="212"/>
      <c r="CZ121" s="212"/>
      <c r="DA121" s="214"/>
      <c r="DB121" s="84"/>
      <c r="DC121" s="35"/>
      <c r="DD121" s="35"/>
      <c r="DE121" s="35"/>
      <c r="DF121" s="35"/>
      <c r="DG121" s="35"/>
      <c r="DH121" s="35"/>
      <c r="DI121" s="35"/>
      <c r="DJ121" s="35"/>
      <c r="DK121" s="35"/>
      <c r="DL121" s="35"/>
      <c r="DM121" s="35"/>
      <c r="DN121" s="35"/>
      <c r="DO121" s="35"/>
      <c r="DP121" s="35"/>
      <c r="DQ121" s="35"/>
      <c r="DR121" s="35"/>
      <c r="DS121" s="35"/>
      <c r="DT121" s="35"/>
      <c r="DU121" s="35"/>
      <c r="DV121" s="35"/>
      <c r="DW121" s="78"/>
      <c r="DX121" s="82"/>
      <c r="DY121" s="215"/>
      <c r="DZ121" s="216"/>
      <c r="EA121" s="216"/>
      <c r="EB121" s="216"/>
      <c r="EC121" s="216"/>
      <c r="ED121" s="216"/>
      <c r="EE121" s="217"/>
      <c r="EF121" s="146"/>
      <c r="EG121" s="215"/>
      <c r="EH121" s="216"/>
      <c r="EI121" s="216"/>
      <c r="EJ121" s="216"/>
      <c r="EK121" s="216"/>
      <c r="EL121" s="216"/>
      <c r="EM121" s="216"/>
      <c r="EN121" s="217"/>
      <c r="EO121" s="79"/>
      <c r="EP121" s="218"/>
      <c r="EQ121" s="219"/>
      <c r="ER121" s="219"/>
      <c r="ES121" s="82"/>
      <c r="ET121" s="234"/>
      <c r="EU121" s="235"/>
      <c r="EV121" s="235"/>
      <c r="EW121" s="82"/>
      <c r="EX121" s="234"/>
      <c r="EY121" s="235"/>
      <c r="EZ121" s="235"/>
      <c r="FA121" s="235"/>
      <c r="FB121" s="235"/>
      <c r="FC121" s="235"/>
      <c r="FD121" s="235"/>
      <c r="FE121" s="222"/>
      <c r="FF121" s="234"/>
      <c r="FG121" s="235"/>
      <c r="FH121" s="235"/>
      <c r="FI121" s="235"/>
      <c r="FJ121" s="235"/>
      <c r="FK121" s="235"/>
      <c r="FL121" s="235"/>
      <c r="FM121" s="222"/>
    </row>
    <row r="122" spans="1:169">
      <c r="A122" s="223" t="str">
        <f>Validation!B122</f>
        <v>Pass</v>
      </c>
      <c r="B122" s="35"/>
      <c r="C122" s="35"/>
      <c r="D122" s="35"/>
      <c r="E122" s="122"/>
      <c r="F122" s="123"/>
      <c r="G122" s="121"/>
      <c r="H122" s="120"/>
      <c r="I122" s="121"/>
      <c r="J122" s="120"/>
      <c r="K122" s="225"/>
      <c r="L122" s="35"/>
      <c r="M122" s="226"/>
      <c r="N122" s="227"/>
      <c r="O122" s="227"/>
      <c r="P122" s="224"/>
      <c r="Q122" s="224"/>
      <c r="R122" s="78"/>
      <c r="S122" s="79"/>
      <c r="T122" s="224"/>
      <c r="U122" s="35"/>
      <c r="V122" s="35"/>
      <c r="W122" s="225"/>
      <c r="X122" s="228"/>
      <c r="Y122" s="79"/>
      <c r="Z122" s="229"/>
      <c r="AA122" s="35"/>
      <c r="AB122" s="35"/>
      <c r="AC122" s="35"/>
      <c r="AD122" s="230"/>
      <c r="AE122" s="231"/>
      <c r="AF122" s="35"/>
      <c r="AG122" s="35"/>
      <c r="AH122" s="78"/>
      <c r="AI122" s="78"/>
      <c r="AJ122" s="82"/>
      <c r="AK122" s="136"/>
      <c r="AL122" s="135"/>
      <c r="AM122" s="81"/>
      <c r="AN122" s="134"/>
      <c r="AO122" s="232"/>
      <c r="AP122" s="232"/>
      <c r="AQ122" s="80"/>
      <c r="AR122" s="81"/>
      <c r="AS122" s="81"/>
      <c r="AT122" s="245"/>
      <c r="AU122" s="179"/>
      <c r="AV122" s="233"/>
      <c r="AW122" s="81"/>
      <c r="AX122" s="185"/>
      <c r="AY122" s="134"/>
      <c r="AZ122" s="111"/>
      <c r="BA122" s="210"/>
      <c r="BB122" s="211"/>
      <c r="BC122" s="211"/>
      <c r="BD122" s="211"/>
      <c r="BE122" s="211"/>
      <c r="BF122" s="211"/>
      <c r="BG122" s="211"/>
      <c r="BH122" s="211"/>
      <c r="BI122" s="211"/>
      <c r="BJ122" s="211"/>
      <c r="BK122" s="211"/>
      <c r="BL122" s="211"/>
      <c r="BM122" s="211"/>
      <c r="BN122" s="83"/>
      <c r="BO122" s="79"/>
      <c r="BP122" s="210"/>
      <c r="BQ122" s="211"/>
      <c r="BR122" s="211"/>
      <c r="BS122" s="211"/>
      <c r="BT122" s="211"/>
      <c r="BU122" s="211"/>
      <c r="BV122" s="211"/>
      <c r="BW122" s="211"/>
      <c r="BX122" s="82"/>
      <c r="BY122" s="212"/>
      <c r="BZ122" s="212"/>
      <c r="CA122" s="212"/>
      <c r="CB122" s="212"/>
      <c r="CC122" s="212"/>
      <c r="CD122" s="212"/>
      <c r="CE122" s="212"/>
      <c r="CF122" s="212"/>
      <c r="CG122" s="82"/>
      <c r="CH122" s="213"/>
      <c r="CI122" s="212"/>
      <c r="CJ122" s="212"/>
      <c r="CK122" s="212"/>
      <c r="CL122" s="212"/>
      <c r="CM122" s="212"/>
      <c r="CN122" s="212"/>
      <c r="CO122" s="212"/>
      <c r="CP122" s="212"/>
      <c r="CQ122" s="212"/>
      <c r="CR122" s="212"/>
      <c r="CS122" s="212"/>
      <c r="CT122" s="212"/>
      <c r="CU122" s="212"/>
      <c r="CV122" s="212"/>
      <c r="CW122" s="212"/>
      <c r="CX122" s="212"/>
      <c r="CY122" s="212"/>
      <c r="CZ122" s="212"/>
      <c r="DA122" s="214"/>
      <c r="DB122" s="84"/>
      <c r="DC122" s="35"/>
      <c r="DD122" s="35"/>
      <c r="DE122" s="35"/>
      <c r="DF122" s="35"/>
      <c r="DG122" s="35"/>
      <c r="DH122" s="35"/>
      <c r="DI122" s="35"/>
      <c r="DJ122" s="35"/>
      <c r="DK122" s="35"/>
      <c r="DL122" s="35"/>
      <c r="DM122" s="35"/>
      <c r="DN122" s="35"/>
      <c r="DO122" s="35"/>
      <c r="DP122" s="35"/>
      <c r="DQ122" s="35"/>
      <c r="DR122" s="35"/>
      <c r="DS122" s="35"/>
      <c r="DT122" s="35"/>
      <c r="DU122" s="35"/>
      <c r="DV122" s="35"/>
      <c r="DW122" s="78"/>
      <c r="DX122" s="82"/>
      <c r="DY122" s="215"/>
      <c r="DZ122" s="216"/>
      <c r="EA122" s="216"/>
      <c r="EB122" s="216"/>
      <c r="EC122" s="216"/>
      <c r="ED122" s="216"/>
      <c r="EE122" s="217"/>
      <c r="EF122" s="146"/>
      <c r="EG122" s="215"/>
      <c r="EH122" s="216"/>
      <c r="EI122" s="216"/>
      <c r="EJ122" s="216"/>
      <c r="EK122" s="216"/>
      <c r="EL122" s="216"/>
      <c r="EM122" s="216"/>
      <c r="EN122" s="217"/>
      <c r="EO122" s="79"/>
      <c r="EP122" s="218"/>
      <c r="EQ122" s="219"/>
      <c r="ER122" s="219"/>
      <c r="ES122" s="82"/>
      <c r="ET122" s="234"/>
      <c r="EU122" s="235"/>
      <c r="EV122" s="235"/>
      <c r="EW122" s="82"/>
      <c r="EX122" s="234"/>
      <c r="EY122" s="235"/>
      <c r="EZ122" s="235"/>
      <c r="FA122" s="235"/>
      <c r="FB122" s="235"/>
      <c r="FC122" s="235"/>
      <c r="FD122" s="235"/>
      <c r="FE122" s="222"/>
      <c r="FF122" s="234"/>
      <c r="FG122" s="235"/>
      <c r="FH122" s="235"/>
      <c r="FI122" s="235"/>
      <c r="FJ122" s="235"/>
      <c r="FK122" s="235"/>
      <c r="FL122" s="235"/>
      <c r="FM122" s="222"/>
    </row>
    <row r="123" spans="1:169">
      <c r="A123" s="223" t="str">
        <f>Validation!B123</f>
        <v>Pass</v>
      </c>
      <c r="B123" s="35"/>
      <c r="C123" s="35"/>
      <c r="D123" s="35"/>
      <c r="E123" s="122"/>
      <c r="F123" s="123"/>
      <c r="G123" s="121"/>
      <c r="H123" s="120"/>
      <c r="I123" s="121"/>
      <c r="J123" s="120"/>
      <c r="K123" s="225"/>
      <c r="L123" s="35"/>
      <c r="M123" s="226"/>
      <c r="N123" s="227"/>
      <c r="O123" s="227"/>
      <c r="P123" s="224"/>
      <c r="Q123" s="224"/>
      <c r="R123" s="78"/>
      <c r="S123" s="79"/>
      <c r="T123" s="224"/>
      <c r="U123" s="35"/>
      <c r="V123" s="35"/>
      <c r="W123" s="225"/>
      <c r="X123" s="228"/>
      <c r="Y123" s="79"/>
      <c r="Z123" s="229"/>
      <c r="AA123" s="35"/>
      <c r="AB123" s="35"/>
      <c r="AC123" s="35"/>
      <c r="AD123" s="230"/>
      <c r="AE123" s="231"/>
      <c r="AF123" s="35"/>
      <c r="AG123" s="35"/>
      <c r="AH123" s="78"/>
      <c r="AI123" s="78"/>
      <c r="AJ123" s="82"/>
      <c r="AK123" s="136"/>
      <c r="AL123" s="135"/>
      <c r="AM123" s="81"/>
      <c r="AN123" s="134"/>
      <c r="AO123" s="232"/>
      <c r="AP123" s="232"/>
      <c r="AQ123" s="80"/>
      <c r="AR123" s="81"/>
      <c r="AS123" s="81"/>
      <c r="AT123" s="245"/>
      <c r="AU123" s="179"/>
      <c r="AV123" s="233"/>
      <c r="AW123" s="81"/>
      <c r="AX123" s="185"/>
      <c r="AY123" s="134"/>
      <c r="AZ123" s="111"/>
      <c r="BA123" s="210"/>
      <c r="BB123" s="211"/>
      <c r="BC123" s="211"/>
      <c r="BD123" s="211"/>
      <c r="BE123" s="211"/>
      <c r="BF123" s="211"/>
      <c r="BG123" s="211"/>
      <c r="BH123" s="211"/>
      <c r="BI123" s="211"/>
      <c r="BJ123" s="211"/>
      <c r="BK123" s="211"/>
      <c r="BL123" s="211"/>
      <c r="BM123" s="211"/>
      <c r="BN123" s="83"/>
      <c r="BO123" s="79"/>
      <c r="BP123" s="210"/>
      <c r="BQ123" s="211"/>
      <c r="BR123" s="211"/>
      <c r="BS123" s="211"/>
      <c r="BT123" s="211"/>
      <c r="BU123" s="211"/>
      <c r="BV123" s="211"/>
      <c r="BW123" s="211"/>
      <c r="BX123" s="82"/>
      <c r="BY123" s="212"/>
      <c r="BZ123" s="212"/>
      <c r="CA123" s="212"/>
      <c r="CB123" s="212"/>
      <c r="CC123" s="212"/>
      <c r="CD123" s="212"/>
      <c r="CE123" s="212"/>
      <c r="CF123" s="212"/>
      <c r="CG123" s="82"/>
      <c r="CH123" s="213"/>
      <c r="CI123" s="212"/>
      <c r="CJ123" s="212"/>
      <c r="CK123" s="212"/>
      <c r="CL123" s="212"/>
      <c r="CM123" s="212"/>
      <c r="CN123" s="212"/>
      <c r="CO123" s="212"/>
      <c r="CP123" s="212"/>
      <c r="CQ123" s="212"/>
      <c r="CR123" s="212"/>
      <c r="CS123" s="212"/>
      <c r="CT123" s="212"/>
      <c r="CU123" s="212"/>
      <c r="CV123" s="212"/>
      <c r="CW123" s="212"/>
      <c r="CX123" s="212"/>
      <c r="CY123" s="212"/>
      <c r="CZ123" s="212"/>
      <c r="DA123" s="214"/>
      <c r="DB123" s="84"/>
      <c r="DC123" s="35"/>
      <c r="DD123" s="35"/>
      <c r="DE123" s="35"/>
      <c r="DF123" s="35"/>
      <c r="DG123" s="35"/>
      <c r="DH123" s="35"/>
      <c r="DI123" s="35"/>
      <c r="DJ123" s="35"/>
      <c r="DK123" s="35"/>
      <c r="DL123" s="35"/>
      <c r="DM123" s="35"/>
      <c r="DN123" s="35"/>
      <c r="DO123" s="35"/>
      <c r="DP123" s="35"/>
      <c r="DQ123" s="35"/>
      <c r="DR123" s="35"/>
      <c r="DS123" s="35"/>
      <c r="DT123" s="35"/>
      <c r="DU123" s="35"/>
      <c r="DV123" s="35"/>
      <c r="DW123" s="78"/>
      <c r="DX123" s="82"/>
      <c r="DY123" s="215"/>
      <c r="DZ123" s="216"/>
      <c r="EA123" s="216"/>
      <c r="EB123" s="216"/>
      <c r="EC123" s="216"/>
      <c r="ED123" s="216"/>
      <c r="EE123" s="217"/>
      <c r="EF123" s="146"/>
      <c r="EG123" s="215"/>
      <c r="EH123" s="216"/>
      <c r="EI123" s="216"/>
      <c r="EJ123" s="216"/>
      <c r="EK123" s="216"/>
      <c r="EL123" s="216"/>
      <c r="EM123" s="216"/>
      <c r="EN123" s="217"/>
      <c r="EO123" s="79"/>
      <c r="EP123" s="218"/>
      <c r="EQ123" s="219"/>
      <c r="ER123" s="219"/>
      <c r="ES123" s="82"/>
      <c r="ET123" s="234"/>
      <c r="EU123" s="235"/>
      <c r="EV123" s="235"/>
      <c r="EW123" s="82"/>
      <c r="EX123" s="234"/>
      <c r="EY123" s="235"/>
      <c r="EZ123" s="235"/>
      <c r="FA123" s="235"/>
      <c r="FB123" s="235"/>
      <c r="FC123" s="235"/>
      <c r="FD123" s="235"/>
      <c r="FE123" s="222"/>
      <c r="FF123" s="234"/>
      <c r="FG123" s="235"/>
      <c r="FH123" s="235"/>
      <c r="FI123" s="235"/>
      <c r="FJ123" s="235"/>
      <c r="FK123" s="235"/>
      <c r="FL123" s="235"/>
      <c r="FM123" s="222"/>
    </row>
    <row r="124" spans="1:169">
      <c r="A124" s="223" t="str">
        <f>Validation!B124</f>
        <v>Pass</v>
      </c>
      <c r="B124" s="35"/>
      <c r="C124" s="35"/>
      <c r="D124" s="35"/>
      <c r="E124" s="122"/>
      <c r="F124" s="123"/>
      <c r="G124" s="121"/>
      <c r="H124" s="120"/>
      <c r="I124" s="121"/>
      <c r="J124" s="120"/>
      <c r="K124" s="225"/>
      <c r="L124" s="35"/>
      <c r="M124" s="226"/>
      <c r="N124" s="227"/>
      <c r="O124" s="227"/>
      <c r="P124" s="224"/>
      <c r="Q124" s="224"/>
      <c r="R124" s="78"/>
      <c r="S124" s="79"/>
      <c r="T124" s="224"/>
      <c r="U124" s="35"/>
      <c r="V124" s="35"/>
      <c r="W124" s="225"/>
      <c r="X124" s="228"/>
      <c r="Y124" s="79"/>
      <c r="Z124" s="229"/>
      <c r="AA124" s="35"/>
      <c r="AB124" s="35"/>
      <c r="AC124" s="35"/>
      <c r="AD124" s="230"/>
      <c r="AE124" s="231"/>
      <c r="AF124" s="35"/>
      <c r="AG124" s="35"/>
      <c r="AH124" s="78"/>
      <c r="AI124" s="78"/>
      <c r="AJ124" s="82"/>
      <c r="AK124" s="136"/>
      <c r="AL124" s="135"/>
      <c r="AM124" s="81"/>
      <c r="AN124" s="134"/>
      <c r="AO124" s="232"/>
      <c r="AP124" s="232"/>
      <c r="AQ124" s="80"/>
      <c r="AR124" s="81"/>
      <c r="AS124" s="81"/>
      <c r="AT124" s="245"/>
      <c r="AU124" s="179"/>
      <c r="AV124" s="233"/>
      <c r="AW124" s="81"/>
      <c r="AX124" s="185"/>
      <c r="AY124" s="134"/>
      <c r="AZ124" s="111"/>
      <c r="BA124" s="210"/>
      <c r="BB124" s="211"/>
      <c r="BC124" s="211"/>
      <c r="BD124" s="211"/>
      <c r="BE124" s="211"/>
      <c r="BF124" s="211"/>
      <c r="BG124" s="211"/>
      <c r="BH124" s="211"/>
      <c r="BI124" s="211"/>
      <c r="BJ124" s="211"/>
      <c r="BK124" s="211"/>
      <c r="BL124" s="211"/>
      <c r="BM124" s="211"/>
      <c r="BN124" s="83"/>
      <c r="BO124" s="79"/>
      <c r="BP124" s="210"/>
      <c r="BQ124" s="211"/>
      <c r="BR124" s="211"/>
      <c r="BS124" s="211"/>
      <c r="BT124" s="211"/>
      <c r="BU124" s="211"/>
      <c r="BV124" s="211"/>
      <c r="BW124" s="211"/>
      <c r="BX124" s="82"/>
      <c r="BY124" s="212"/>
      <c r="BZ124" s="212"/>
      <c r="CA124" s="212"/>
      <c r="CB124" s="212"/>
      <c r="CC124" s="212"/>
      <c r="CD124" s="212"/>
      <c r="CE124" s="212"/>
      <c r="CF124" s="212"/>
      <c r="CG124" s="82"/>
      <c r="CH124" s="213"/>
      <c r="CI124" s="212"/>
      <c r="CJ124" s="212"/>
      <c r="CK124" s="212"/>
      <c r="CL124" s="212"/>
      <c r="CM124" s="212"/>
      <c r="CN124" s="212"/>
      <c r="CO124" s="212"/>
      <c r="CP124" s="212"/>
      <c r="CQ124" s="212"/>
      <c r="CR124" s="212"/>
      <c r="CS124" s="212"/>
      <c r="CT124" s="212"/>
      <c r="CU124" s="212"/>
      <c r="CV124" s="212"/>
      <c r="CW124" s="212"/>
      <c r="CX124" s="212"/>
      <c r="CY124" s="212"/>
      <c r="CZ124" s="212"/>
      <c r="DA124" s="214"/>
      <c r="DB124" s="84"/>
      <c r="DC124" s="35"/>
      <c r="DD124" s="35"/>
      <c r="DE124" s="35"/>
      <c r="DF124" s="35"/>
      <c r="DG124" s="35"/>
      <c r="DH124" s="35"/>
      <c r="DI124" s="35"/>
      <c r="DJ124" s="35"/>
      <c r="DK124" s="35"/>
      <c r="DL124" s="35"/>
      <c r="DM124" s="35"/>
      <c r="DN124" s="35"/>
      <c r="DO124" s="35"/>
      <c r="DP124" s="35"/>
      <c r="DQ124" s="35"/>
      <c r="DR124" s="35"/>
      <c r="DS124" s="35"/>
      <c r="DT124" s="35"/>
      <c r="DU124" s="35"/>
      <c r="DV124" s="35"/>
      <c r="DW124" s="78"/>
      <c r="DX124" s="82"/>
      <c r="DY124" s="215"/>
      <c r="DZ124" s="216"/>
      <c r="EA124" s="216"/>
      <c r="EB124" s="216"/>
      <c r="EC124" s="216"/>
      <c r="ED124" s="216"/>
      <c r="EE124" s="217"/>
      <c r="EF124" s="146"/>
      <c r="EG124" s="215"/>
      <c r="EH124" s="216"/>
      <c r="EI124" s="216"/>
      <c r="EJ124" s="216"/>
      <c r="EK124" s="216"/>
      <c r="EL124" s="216"/>
      <c r="EM124" s="216"/>
      <c r="EN124" s="217"/>
      <c r="EO124" s="79"/>
      <c r="EP124" s="218"/>
      <c r="EQ124" s="219"/>
      <c r="ER124" s="219"/>
      <c r="ES124" s="82"/>
      <c r="ET124" s="234"/>
      <c r="EU124" s="235"/>
      <c r="EV124" s="235"/>
      <c r="EW124" s="82"/>
      <c r="EX124" s="234"/>
      <c r="EY124" s="235"/>
      <c r="EZ124" s="235"/>
      <c r="FA124" s="235"/>
      <c r="FB124" s="235"/>
      <c r="FC124" s="235"/>
      <c r="FD124" s="235"/>
      <c r="FE124" s="222"/>
      <c r="FF124" s="234"/>
      <c r="FG124" s="235"/>
      <c r="FH124" s="235"/>
      <c r="FI124" s="235"/>
      <c r="FJ124" s="235"/>
      <c r="FK124" s="235"/>
      <c r="FL124" s="235"/>
      <c r="FM124" s="222"/>
    </row>
    <row r="125" spans="1:169">
      <c r="A125" s="223" t="str">
        <f>Validation!B125</f>
        <v>Pass</v>
      </c>
      <c r="B125" s="35"/>
      <c r="C125" s="35"/>
      <c r="D125" s="35"/>
      <c r="E125" s="122"/>
      <c r="F125" s="123"/>
      <c r="G125" s="121"/>
      <c r="H125" s="120"/>
      <c r="I125" s="121"/>
      <c r="J125" s="120"/>
      <c r="K125" s="225"/>
      <c r="L125" s="35"/>
      <c r="M125" s="226"/>
      <c r="N125" s="227"/>
      <c r="O125" s="227"/>
      <c r="P125" s="224"/>
      <c r="Q125" s="224"/>
      <c r="R125" s="78"/>
      <c r="S125" s="79"/>
      <c r="T125" s="224"/>
      <c r="U125" s="35"/>
      <c r="V125" s="35"/>
      <c r="W125" s="225"/>
      <c r="X125" s="228"/>
      <c r="Y125" s="79"/>
      <c r="Z125" s="229"/>
      <c r="AA125" s="35"/>
      <c r="AB125" s="35"/>
      <c r="AC125" s="35"/>
      <c r="AD125" s="230"/>
      <c r="AE125" s="231"/>
      <c r="AF125" s="35"/>
      <c r="AG125" s="35"/>
      <c r="AH125" s="78"/>
      <c r="AI125" s="78"/>
      <c r="AJ125" s="82"/>
      <c r="AK125" s="136"/>
      <c r="AL125" s="135"/>
      <c r="AM125" s="81"/>
      <c r="AN125" s="134"/>
      <c r="AO125" s="232"/>
      <c r="AP125" s="232"/>
      <c r="AQ125" s="80"/>
      <c r="AR125" s="81"/>
      <c r="AS125" s="81"/>
      <c r="AT125" s="245"/>
      <c r="AU125" s="179"/>
      <c r="AV125" s="233"/>
      <c r="AW125" s="81"/>
      <c r="AX125" s="185"/>
      <c r="AY125" s="134"/>
      <c r="AZ125" s="111"/>
      <c r="BA125" s="210"/>
      <c r="BB125" s="211"/>
      <c r="BC125" s="211"/>
      <c r="BD125" s="211"/>
      <c r="BE125" s="211"/>
      <c r="BF125" s="211"/>
      <c r="BG125" s="211"/>
      <c r="BH125" s="211"/>
      <c r="BI125" s="211"/>
      <c r="BJ125" s="211"/>
      <c r="BK125" s="211"/>
      <c r="BL125" s="211"/>
      <c r="BM125" s="211"/>
      <c r="BN125" s="83"/>
      <c r="BO125" s="79"/>
      <c r="BP125" s="210"/>
      <c r="BQ125" s="211"/>
      <c r="BR125" s="211"/>
      <c r="BS125" s="211"/>
      <c r="BT125" s="211"/>
      <c r="BU125" s="211"/>
      <c r="BV125" s="211"/>
      <c r="BW125" s="211"/>
      <c r="BX125" s="82"/>
      <c r="BY125" s="212"/>
      <c r="BZ125" s="212"/>
      <c r="CA125" s="212"/>
      <c r="CB125" s="212"/>
      <c r="CC125" s="212"/>
      <c r="CD125" s="212"/>
      <c r="CE125" s="212"/>
      <c r="CF125" s="212"/>
      <c r="CG125" s="82"/>
      <c r="CH125" s="213"/>
      <c r="CI125" s="212"/>
      <c r="CJ125" s="212"/>
      <c r="CK125" s="212"/>
      <c r="CL125" s="212"/>
      <c r="CM125" s="212"/>
      <c r="CN125" s="212"/>
      <c r="CO125" s="212"/>
      <c r="CP125" s="212"/>
      <c r="CQ125" s="212"/>
      <c r="CR125" s="212"/>
      <c r="CS125" s="212"/>
      <c r="CT125" s="212"/>
      <c r="CU125" s="212"/>
      <c r="CV125" s="212"/>
      <c r="CW125" s="212"/>
      <c r="CX125" s="212"/>
      <c r="CY125" s="212"/>
      <c r="CZ125" s="212"/>
      <c r="DA125" s="214"/>
      <c r="DB125" s="84"/>
      <c r="DC125" s="35"/>
      <c r="DD125" s="35"/>
      <c r="DE125" s="35"/>
      <c r="DF125" s="35"/>
      <c r="DG125" s="35"/>
      <c r="DH125" s="35"/>
      <c r="DI125" s="35"/>
      <c r="DJ125" s="35"/>
      <c r="DK125" s="35"/>
      <c r="DL125" s="35"/>
      <c r="DM125" s="35"/>
      <c r="DN125" s="35"/>
      <c r="DO125" s="35"/>
      <c r="DP125" s="35"/>
      <c r="DQ125" s="35"/>
      <c r="DR125" s="35"/>
      <c r="DS125" s="35"/>
      <c r="DT125" s="35"/>
      <c r="DU125" s="35"/>
      <c r="DV125" s="35"/>
      <c r="DW125" s="78"/>
      <c r="DX125" s="82"/>
      <c r="DY125" s="215"/>
      <c r="DZ125" s="216"/>
      <c r="EA125" s="216"/>
      <c r="EB125" s="216"/>
      <c r="EC125" s="216"/>
      <c r="ED125" s="216"/>
      <c r="EE125" s="217"/>
      <c r="EF125" s="146"/>
      <c r="EG125" s="215"/>
      <c r="EH125" s="216"/>
      <c r="EI125" s="216"/>
      <c r="EJ125" s="216"/>
      <c r="EK125" s="216"/>
      <c r="EL125" s="216"/>
      <c r="EM125" s="216"/>
      <c r="EN125" s="217"/>
      <c r="EO125" s="79"/>
      <c r="EP125" s="218"/>
      <c r="EQ125" s="219"/>
      <c r="ER125" s="219"/>
      <c r="ES125" s="82"/>
      <c r="ET125" s="234"/>
      <c r="EU125" s="235"/>
      <c r="EV125" s="235"/>
      <c r="EW125" s="82"/>
      <c r="EX125" s="234"/>
      <c r="EY125" s="235"/>
      <c r="EZ125" s="235"/>
      <c r="FA125" s="235"/>
      <c r="FB125" s="235"/>
      <c r="FC125" s="235"/>
      <c r="FD125" s="235"/>
      <c r="FE125" s="222"/>
      <c r="FF125" s="234"/>
      <c r="FG125" s="235"/>
      <c r="FH125" s="235"/>
      <c r="FI125" s="235"/>
      <c r="FJ125" s="235"/>
      <c r="FK125" s="235"/>
      <c r="FL125" s="235"/>
      <c r="FM125" s="222"/>
    </row>
    <row r="126" spans="1:169">
      <c r="A126" s="223" t="str">
        <f>Validation!B126</f>
        <v>Pass</v>
      </c>
      <c r="B126" s="35"/>
      <c r="C126" s="35"/>
      <c r="D126" s="35"/>
      <c r="E126" s="122"/>
      <c r="F126" s="123"/>
      <c r="G126" s="121"/>
      <c r="H126" s="120"/>
      <c r="I126" s="121"/>
      <c r="J126" s="120"/>
      <c r="K126" s="225"/>
      <c r="L126" s="35"/>
      <c r="M126" s="226"/>
      <c r="N126" s="227"/>
      <c r="O126" s="227"/>
      <c r="P126" s="224"/>
      <c r="Q126" s="224"/>
      <c r="R126" s="78"/>
      <c r="S126" s="79"/>
      <c r="T126" s="224"/>
      <c r="U126" s="35"/>
      <c r="V126" s="35"/>
      <c r="W126" s="225"/>
      <c r="X126" s="228"/>
      <c r="Y126" s="79"/>
      <c r="Z126" s="229"/>
      <c r="AA126" s="35"/>
      <c r="AB126" s="35"/>
      <c r="AC126" s="35"/>
      <c r="AD126" s="230"/>
      <c r="AE126" s="231"/>
      <c r="AF126" s="35"/>
      <c r="AG126" s="35"/>
      <c r="AH126" s="78"/>
      <c r="AI126" s="78"/>
      <c r="AJ126" s="82"/>
      <c r="AK126" s="136"/>
      <c r="AL126" s="135"/>
      <c r="AM126" s="81"/>
      <c r="AN126" s="134"/>
      <c r="AO126" s="232"/>
      <c r="AP126" s="232"/>
      <c r="AQ126" s="80"/>
      <c r="AR126" s="81"/>
      <c r="AS126" s="81"/>
      <c r="AT126" s="245"/>
      <c r="AU126" s="179"/>
      <c r="AV126" s="233"/>
      <c r="AW126" s="81"/>
      <c r="AX126" s="185"/>
      <c r="AY126" s="134"/>
      <c r="AZ126" s="111"/>
      <c r="BA126" s="210"/>
      <c r="BB126" s="211"/>
      <c r="BC126" s="211"/>
      <c r="BD126" s="211"/>
      <c r="BE126" s="211"/>
      <c r="BF126" s="211"/>
      <c r="BG126" s="211"/>
      <c r="BH126" s="211"/>
      <c r="BI126" s="211"/>
      <c r="BJ126" s="211"/>
      <c r="BK126" s="211"/>
      <c r="BL126" s="211"/>
      <c r="BM126" s="211"/>
      <c r="BN126" s="83"/>
      <c r="BO126" s="79"/>
      <c r="BP126" s="210"/>
      <c r="BQ126" s="211"/>
      <c r="BR126" s="211"/>
      <c r="BS126" s="211"/>
      <c r="BT126" s="211"/>
      <c r="BU126" s="211"/>
      <c r="BV126" s="211"/>
      <c r="BW126" s="211"/>
      <c r="BX126" s="82"/>
      <c r="BY126" s="212"/>
      <c r="BZ126" s="212"/>
      <c r="CA126" s="212"/>
      <c r="CB126" s="212"/>
      <c r="CC126" s="212"/>
      <c r="CD126" s="212"/>
      <c r="CE126" s="212"/>
      <c r="CF126" s="212"/>
      <c r="CG126" s="82"/>
      <c r="CH126" s="213"/>
      <c r="CI126" s="212"/>
      <c r="CJ126" s="212"/>
      <c r="CK126" s="212"/>
      <c r="CL126" s="212"/>
      <c r="CM126" s="212"/>
      <c r="CN126" s="212"/>
      <c r="CO126" s="212"/>
      <c r="CP126" s="212"/>
      <c r="CQ126" s="212"/>
      <c r="CR126" s="212"/>
      <c r="CS126" s="212"/>
      <c r="CT126" s="212"/>
      <c r="CU126" s="212"/>
      <c r="CV126" s="212"/>
      <c r="CW126" s="212"/>
      <c r="CX126" s="212"/>
      <c r="CY126" s="212"/>
      <c r="CZ126" s="212"/>
      <c r="DA126" s="214"/>
      <c r="DB126" s="84"/>
      <c r="DC126" s="35"/>
      <c r="DD126" s="35"/>
      <c r="DE126" s="35"/>
      <c r="DF126" s="35"/>
      <c r="DG126" s="35"/>
      <c r="DH126" s="35"/>
      <c r="DI126" s="35"/>
      <c r="DJ126" s="35"/>
      <c r="DK126" s="35"/>
      <c r="DL126" s="35"/>
      <c r="DM126" s="35"/>
      <c r="DN126" s="35"/>
      <c r="DO126" s="35"/>
      <c r="DP126" s="35"/>
      <c r="DQ126" s="35"/>
      <c r="DR126" s="35"/>
      <c r="DS126" s="35"/>
      <c r="DT126" s="35"/>
      <c r="DU126" s="35"/>
      <c r="DV126" s="35"/>
      <c r="DW126" s="78"/>
      <c r="DX126" s="82"/>
      <c r="DY126" s="215"/>
      <c r="DZ126" s="216"/>
      <c r="EA126" s="216"/>
      <c r="EB126" s="216"/>
      <c r="EC126" s="216"/>
      <c r="ED126" s="216"/>
      <c r="EE126" s="217"/>
      <c r="EF126" s="146"/>
      <c r="EG126" s="215"/>
      <c r="EH126" s="216"/>
      <c r="EI126" s="216"/>
      <c r="EJ126" s="216"/>
      <c r="EK126" s="216"/>
      <c r="EL126" s="216"/>
      <c r="EM126" s="216"/>
      <c r="EN126" s="217"/>
      <c r="EO126" s="79"/>
      <c r="EP126" s="218"/>
      <c r="EQ126" s="219"/>
      <c r="ER126" s="219"/>
      <c r="ES126" s="82"/>
      <c r="ET126" s="234"/>
      <c r="EU126" s="235"/>
      <c r="EV126" s="235"/>
      <c r="EW126" s="82"/>
      <c r="EX126" s="234"/>
      <c r="EY126" s="235"/>
      <c r="EZ126" s="235"/>
      <c r="FA126" s="235"/>
      <c r="FB126" s="235"/>
      <c r="FC126" s="235"/>
      <c r="FD126" s="235"/>
      <c r="FE126" s="222"/>
      <c r="FF126" s="234"/>
      <c r="FG126" s="235"/>
      <c r="FH126" s="235"/>
      <c r="FI126" s="235"/>
      <c r="FJ126" s="235"/>
      <c r="FK126" s="235"/>
      <c r="FL126" s="235"/>
      <c r="FM126" s="222"/>
    </row>
    <row r="127" spans="1:169">
      <c r="A127" s="223" t="str">
        <f>Validation!B127</f>
        <v>Pass</v>
      </c>
      <c r="B127" s="35"/>
      <c r="C127" s="35"/>
      <c r="D127" s="35"/>
      <c r="E127" s="122"/>
      <c r="F127" s="123"/>
      <c r="G127" s="121"/>
      <c r="H127" s="120"/>
      <c r="I127" s="121"/>
      <c r="J127" s="120"/>
      <c r="K127" s="225"/>
      <c r="L127" s="35"/>
      <c r="M127" s="226"/>
      <c r="N127" s="227"/>
      <c r="O127" s="227"/>
      <c r="P127" s="224"/>
      <c r="Q127" s="224"/>
      <c r="R127" s="78"/>
      <c r="S127" s="79"/>
      <c r="T127" s="224"/>
      <c r="U127" s="35"/>
      <c r="V127" s="35"/>
      <c r="W127" s="225"/>
      <c r="X127" s="228"/>
      <c r="Y127" s="79"/>
      <c r="Z127" s="229"/>
      <c r="AA127" s="35"/>
      <c r="AB127" s="35"/>
      <c r="AC127" s="35"/>
      <c r="AD127" s="230"/>
      <c r="AE127" s="231"/>
      <c r="AF127" s="35"/>
      <c r="AG127" s="35"/>
      <c r="AH127" s="78"/>
      <c r="AI127" s="78"/>
      <c r="AJ127" s="82"/>
      <c r="AK127" s="136"/>
      <c r="AL127" s="135"/>
      <c r="AM127" s="81"/>
      <c r="AN127" s="134"/>
      <c r="AO127" s="232"/>
      <c r="AP127" s="232"/>
      <c r="AQ127" s="80"/>
      <c r="AR127" s="81"/>
      <c r="AS127" s="81"/>
      <c r="AT127" s="245"/>
      <c r="AU127" s="179"/>
      <c r="AV127" s="233"/>
      <c r="AW127" s="81"/>
      <c r="AX127" s="185"/>
      <c r="AY127" s="134"/>
      <c r="AZ127" s="111"/>
      <c r="BA127" s="210"/>
      <c r="BB127" s="211"/>
      <c r="BC127" s="211"/>
      <c r="BD127" s="211"/>
      <c r="BE127" s="211"/>
      <c r="BF127" s="211"/>
      <c r="BG127" s="211"/>
      <c r="BH127" s="211"/>
      <c r="BI127" s="211"/>
      <c r="BJ127" s="211"/>
      <c r="BK127" s="211"/>
      <c r="BL127" s="211"/>
      <c r="BM127" s="211"/>
      <c r="BN127" s="83"/>
      <c r="BO127" s="79"/>
      <c r="BP127" s="210"/>
      <c r="BQ127" s="211"/>
      <c r="BR127" s="211"/>
      <c r="BS127" s="211"/>
      <c r="BT127" s="211"/>
      <c r="BU127" s="211"/>
      <c r="BV127" s="211"/>
      <c r="BW127" s="211"/>
      <c r="BX127" s="82"/>
      <c r="BY127" s="212"/>
      <c r="BZ127" s="212"/>
      <c r="CA127" s="212"/>
      <c r="CB127" s="212"/>
      <c r="CC127" s="212"/>
      <c r="CD127" s="212"/>
      <c r="CE127" s="212"/>
      <c r="CF127" s="212"/>
      <c r="CG127" s="82"/>
      <c r="CH127" s="213"/>
      <c r="CI127" s="212"/>
      <c r="CJ127" s="212"/>
      <c r="CK127" s="212"/>
      <c r="CL127" s="212"/>
      <c r="CM127" s="212"/>
      <c r="CN127" s="212"/>
      <c r="CO127" s="212"/>
      <c r="CP127" s="212"/>
      <c r="CQ127" s="212"/>
      <c r="CR127" s="212"/>
      <c r="CS127" s="212"/>
      <c r="CT127" s="212"/>
      <c r="CU127" s="212"/>
      <c r="CV127" s="212"/>
      <c r="CW127" s="212"/>
      <c r="CX127" s="212"/>
      <c r="CY127" s="212"/>
      <c r="CZ127" s="212"/>
      <c r="DA127" s="214"/>
      <c r="DB127" s="84"/>
      <c r="DC127" s="35"/>
      <c r="DD127" s="35"/>
      <c r="DE127" s="35"/>
      <c r="DF127" s="35"/>
      <c r="DG127" s="35"/>
      <c r="DH127" s="35"/>
      <c r="DI127" s="35"/>
      <c r="DJ127" s="35"/>
      <c r="DK127" s="35"/>
      <c r="DL127" s="35"/>
      <c r="DM127" s="35"/>
      <c r="DN127" s="35"/>
      <c r="DO127" s="35"/>
      <c r="DP127" s="35"/>
      <c r="DQ127" s="35"/>
      <c r="DR127" s="35"/>
      <c r="DS127" s="35"/>
      <c r="DT127" s="35"/>
      <c r="DU127" s="35"/>
      <c r="DV127" s="35"/>
      <c r="DW127" s="78"/>
      <c r="DX127" s="82"/>
      <c r="DY127" s="215"/>
      <c r="DZ127" s="216"/>
      <c r="EA127" s="216"/>
      <c r="EB127" s="216"/>
      <c r="EC127" s="216"/>
      <c r="ED127" s="216"/>
      <c r="EE127" s="217"/>
      <c r="EF127" s="146"/>
      <c r="EG127" s="215"/>
      <c r="EH127" s="216"/>
      <c r="EI127" s="216"/>
      <c r="EJ127" s="216"/>
      <c r="EK127" s="216"/>
      <c r="EL127" s="216"/>
      <c r="EM127" s="216"/>
      <c r="EN127" s="217"/>
      <c r="EO127" s="79"/>
      <c r="EP127" s="218"/>
      <c r="EQ127" s="219"/>
      <c r="ER127" s="219"/>
      <c r="ES127" s="82"/>
      <c r="ET127" s="234"/>
      <c r="EU127" s="235"/>
      <c r="EV127" s="235"/>
      <c r="EW127" s="82"/>
      <c r="EX127" s="234"/>
      <c r="EY127" s="235"/>
      <c r="EZ127" s="235"/>
      <c r="FA127" s="235"/>
      <c r="FB127" s="235"/>
      <c r="FC127" s="235"/>
      <c r="FD127" s="235"/>
      <c r="FE127" s="222"/>
      <c r="FF127" s="234"/>
      <c r="FG127" s="235"/>
      <c r="FH127" s="235"/>
      <c r="FI127" s="235"/>
      <c r="FJ127" s="235"/>
      <c r="FK127" s="235"/>
      <c r="FL127" s="235"/>
      <c r="FM127" s="222"/>
    </row>
    <row r="128" spans="1:169">
      <c r="A128" s="223" t="str">
        <f>Validation!B128</f>
        <v>Pass</v>
      </c>
      <c r="B128" s="35"/>
      <c r="C128" s="35"/>
      <c r="D128" s="35"/>
      <c r="E128" s="122"/>
      <c r="F128" s="123"/>
      <c r="G128" s="121"/>
      <c r="H128" s="120"/>
      <c r="I128" s="121"/>
      <c r="J128" s="120"/>
      <c r="K128" s="225"/>
      <c r="L128" s="35"/>
      <c r="M128" s="226"/>
      <c r="N128" s="227"/>
      <c r="O128" s="227"/>
      <c r="P128" s="224"/>
      <c r="Q128" s="224"/>
      <c r="R128" s="78"/>
      <c r="S128" s="79"/>
      <c r="T128" s="224"/>
      <c r="U128" s="35"/>
      <c r="V128" s="35"/>
      <c r="W128" s="225"/>
      <c r="X128" s="228"/>
      <c r="Y128" s="79"/>
      <c r="Z128" s="229"/>
      <c r="AA128" s="35"/>
      <c r="AB128" s="35"/>
      <c r="AC128" s="35"/>
      <c r="AD128" s="230"/>
      <c r="AE128" s="231"/>
      <c r="AF128" s="35"/>
      <c r="AG128" s="35"/>
      <c r="AH128" s="78"/>
      <c r="AI128" s="78"/>
      <c r="AJ128" s="82"/>
      <c r="AK128" s="136"/>
      <c r="AL128" s="135"/>
      <c r="AM128" s="81"/>
      <c r="AN128" s="134"/>
      <c r="AO128" s="232"/>
      <c r="AP128" s="232"/>
      <c r="AQ128" s="80"/>
      <c r="AR128" s="81"/>
      <c r="AS128" s="81"/>
      <c r="AT128" s="245"/>
      <c r="AU128" s="179"/>
      <c r="AV128" s="233"/>
      <c r="AW128" s="81"/>
      <c r="AX128" s="185"/>
      <c r="AY128" s="134"/>
      <c r="AZ128" s="111"/>
      <c r="BA128" s="210"/>
      <c r="BB128" s="211"/>
      <c r="BC128" s="211"/>
      <c r="BD128" s="211"/>
      <c r="BE128" s="211"/>
      <c r="BF128" s="211"/>
      <c r="BG128" s="211"/>
      <c r="BH128" s="211"/>
      <c r="BI128" s="211"/>
      <c r="BJ128" s="211"/>
      <c r="BK128" s="211"/>
      <c r="BL128" s="211"/>
      <c r="BM128" s="211"/>
      <c r="BN128" s="83"/>
      <c r="BO128" s="79"/>
      <c r="BP128" s="210"/>
      <c r="BQ128" s="211"/>
      <c r="BR128" s="211"/>
      <c r="BS128" s="211"/>
      <c r="BT128" s="211"/>
      <c r="BU128" s="211"/>
      <c r="BV128" s="211"/>
      <c r="BW128" s="211"/>
      <c r="BX128" s="82"/>
      <c r="BY128" s="212"/>
      <c r="BZ128" s="212"/>
      <c r="CA128" s="212"/>
      <c r="CB128" s="212"/>
      <c r="CC128" s="212"/>
      <c r="CD128" s="212"/>
      <c r="CE128" s="212"/>
      <c r="CF128" s="212"/>
      <c r="CG128" s="82"/>
      <c r="CH128" s="213"/>
      <c r="CI128" s="212"/>
      <c r="CJ128" s="212"/>
      <c r="CK128" s="212"/>
      <c r="CL128" s="212"/>
      <c r="CM128" s="212"/>
      <c r="CN128" s="212"/>
      <c r="CO128" s="212"/>
      <c r="CP128" s="212"/>
      <c r="CQ128" s="212"/>
      <c r="CR128" s="212"/>
      <c r="CS128" s="212"/>
      <c r="CT128" s="212"/>
      <c r="CU128" s="212"/>
      <c r="CV128" s="212"/>
      <c r="CW128" s="212"/>
      <c r="CX128" s="212"/>
      <c r="CY128" s="212"/>
      <c r="CZ128" s="212"/>
      <c r="DA128" s="214"/>
      <c r="DB128" s="84"/>
      <c r="DC128" s="35"/>
      <c r="DD128" s="35"/>
      <c r="DE128" s="35"/>
      <c r="DF128" s="35"/>
      <c r="DG128" s="35"/>
      <c r="DH128" s="35"/>
      <c r="DI128" s="35"/>
      <c r="DJ128" s="35"/>
      <c r="DK128" s="35"/>
      <c r="DL128" s="35"/>
      <c r="DM128" s="35"/>
      <c r="DN128" s="35"/>
      <c r="DO128" s="35"/>
      <c r="DP128" s="35"/>
      <c r="DQ128" s="35"/>
      <c r="DR128" s="35"/>
      <c r="DS128" s="35"/>
      <c r="DT128" s="35"/>
      <c r="DU128" s="35"/>
      <c r="DV128" s="35"/>
      <c r="DW128" s="78"/>
      <c r="DX128" s="82"/>
      <c r="DY128" s="215"/>
      <c r="DZ128" s="216"/>
      <c r="EA128" s="216"/>
      <c r="EB128" s="216"/>
      <c r="EC128" s="216"/>
      <c r="ED128" s="216"/>
      <c r="EE128" s="217"/>
      <c r="EF128" s="146"/>
      <c r="EG128" s="215"/>
      <c r="EH128" s="216"/>
      <c r="EI128" s="216"/>
      <c r="EJ128" s="216"/>
      <c r="EK128" s="216"/>
      <c r="EL128" s="216"/>
      <c r="EM128" s="216"/>
      <c r="EN128" s="217"/>
      <c r="EO128" s="79"/>
      <c r="EP128" s="218"/>
      <c r="EQ128" s="219"/>
      <c r="ER128" s="219"/>
      <c r="ES128" s="82"/>
      <c r="ET128" s="234"/>
      <c r="EU128" s="235"/>
      <c r="EV128" s="235"/>
      <c r="EW128" s="82"/>
      <c r="EX128" s="234"/>
      <c r="EY128" s="235"/>
      <c r="EZ128" s="235"/>
      <c r="FA128" s="235"/>
      <c r="FB128" s="235"/>
      <c r="FC128" s="235"/>
      <c r="FD128" s="235"/>
      <c r="FE128" s="222"/>
      <c r="FF128" s="234"/>
      <c r="FG128" s="235"/>
      <c r="FH128" s="235"/>
      <c r="FI128" s="235"/>
      <c r="FJ128" s="235"/>
      <c r="FK128" s="235"/>
      <c r="FL128" s="235"/>
      <c r="FM128" s="222"/>
    </row>
    <row r="129" spans="1:169">
      <c r="A129" s="223" t="str">
        <f>Validation!B129</f>
        <v>Pass</v>
      </c>
      <c r="B129" s="35"/>
      <c r="C129" s="35"/>
      <c r="D129" s="35"/>
      <c r="E129" s="122"/>
      <c r="F129" s="123"/>
      <c r="G129" s="121"/>
      <c r="H129" s="120"/>
      <c r="I129" s="121"/>
      <c r="J129" s="120"/>
      <c r="K129" s="225"/>
      <c r="L129" s="35"/>
      <c r="M129" s="226"/>
      <c r="N129" s="227"/>
      <c r="O129" s="227"/>
      <c r="P129" s="224"/>
      <c r="Q129" s="224"/>
      <c r="R129" s="78"/>
      <c r="S129" s="79"/>
      <c r="T129" s="224"/>
      <c r="U129" s="35"/>
      <c r="V129" s="35"/>
      <c r="W129" s="225"/>
      <c r="X129" s="228"/>
      <c r="Y129" s="79"/>
      <c r="Z129" s="229"/>
      <c r="AA129" s="35"/>
      <c r="AB129" s="35"/>
      <c r="AC129" s="35"/>
      <c r="AD129" s="230"/>
      <c r="AE129" s="231"/>
      <c r="AF129" s="35"/>
      <c r="AG129" s="35"/>
      <c r="AH129" s="78"/>
      <c r="AI129" s="78"/>
      <c r="AJ129" s="82"/>
      <c r="AK129" s="136"/>
      <c r="AL129" s="135"/>
      <c r="AM129" s="81"/>
      <c r="AN129" s="134"/>
      <c r="AO129" s="232"/>
      <c r="AP129" s="232"/>
      <c r="AQ129" s="80"/>
      <c r="AR129" s="81"/>
      <c r="AS129" s="81"/>
      <c r="AT129" s="245"/>
      <c r="AU129" s="179"/>
      <c r="AV129" s="233"/>
      <c r="AW129" s="81"/>
      <c r="AX129" s="185"/>
      <c r="AY129" s="134"/>
      <c r="AZ129" s="111"/>
      <c r="BA129" s="210"/>
      <c r="BB129" s="211"/>
      <c r="BC129" s="211"/>
      <c r="BD129" s="211"/>
      <c r="BE129" s="211"/>
      <c r="BF129" s="211"/>
      <c r="BG129" s="211"/>
      <c r="BH129" s="211"/>
      <c r="BI129" s="211"/>
      <c r="BJ129" s="211"/>
      <c r="BK129" s="211"/>
      <c r="BL129" s="211"/>
      <c r="BM129" s="211"/>
      <c r="BN129" s="83"/>
      <c r="BO129" s="79"/>
      <c r="BP129" s="210"/>
      <c r="BQ129" s="211"/>
      <c r="BR129" s="211"/>
      <c r="BS129" s="211"/>
      <c r="BT129" s="211"/>
      <c r="BU129" s="211"/>
      <c r="BV129" s="211"/>
      <c r="BW129" s="211"/>
      <c r="BX129" s="82"/>
      <c r="BY129" s="212"/>
      <c r="BZ129" s="212"/>
      <c r="CA129" s="212"/>
      <c r="CB129" s="212"/>
      <c r="CC129" s="212"/>
      <c r="CD129" s="212"/>
      <c r="CE129" s="212"/>
      <c r="CF129" s="212"/>
      <c r="CG129" s="82"/>
      <c r="CH129" s="213"/>
      <c r="CI129" s="212"/>
      <c r="CJ129" s="212"/>
      <c r="CK129" s="212"/>
      <c r="CL129" s="212"/>
      <c r="CM129" s="212"/>
      <c r="CN129" s="212"/>
      <c r="CO129" s="212"/>
      <c r="CP129" s="212"/>
      <c r="CQ129" s="212"/>
      <c r="CR129" s="212"/>
      <c r="CS129" s="212"/>
      <c r="CT129" s="212"/>
      <c r="CU129" s="212"/>
      <c r="CV129" s="212"/>
      <c r="CW129" s="212"/>
      <c r="CX129" s="212"/>
      <c r="CY129" s="212"/>
      <c r="CZ129" s="212"/>
      <c r="DA129" s="214"/>
      <c r="DB129" s="84"/>
      <c r="DC129" s="35"/>
      <c r="DD129" s="35"/>
      <c r="DE129" s="35"/>
      <c r="DF129" s="35"/>
      <c r="DG129" s="35"/>
      <c r="DH129" s="35"/>
      <c r="DI129" s="35"/>
      <c r="DJ129" s="35"/>
      <c r="DK129" s="35"/>
      <c r="DL129" s="35"/>
      <c r="DM129" s="35"/>
      <c r="DN129" s="35"/>
      <c r="DO129" s="35"/>
      <c r="DP129" s="35"/>
      <c r="DQ129" s="35"/>
      <c r="DR129" s="35"/>
      <c r="DS129" s="35"/>
      <c r="DT129" s="35"/>
      <c r="DU129" s="35"/>
      <c r="DV129" s="35"/>
      <c r="DW129" s="78"/>
      <c r="DX129" s="82"/>
      <c r="DY129" s="215"/>
      <c r="DZ129" s="216"/>
      <c r="EA129" s="216"/>
      <c r="EB129" s="216"/>
      <c r="EC129" s="216"/>
      <c r="ED129" s="216"/>
      <c r="EE129" s="217"/>
      <c r="EF129" s="146"/>
      <c r="EG129" s="215"/>
      <c r="EH129" s="216"/>
      <c r="EI129" s="216"/>
      <c r="EJ129" s="216"/>
      <c r="EK129" s="216"/>
      <c r="EL129" s="216"/>
      <c r="EM129" s="216"/>
      <c r="EN129" s="217"/>
      <c r="EO129" s="79"/>
      <c r="EP129" s="218"/>
      <c r="EQ129" s="219"/>
      <c r="ER129" s="219"/>
      <c r="ES129" s="82"/>
      <c r="ET129" s="234"/>
      <c r="EU129" s="235"/>
      <c r="EV129" s="235"/>
      <c r="EW129" s="82"/>
      <c r="EX129" s="234"/>
      <c r="EY129" s="235"/>
      <c r="EZ129" s="235"/>
      <c r="FA129" s="235"/>
      <c r="FB129" s="235"/>
      <c r="FC129" s="235"/>
      <c r="FD129" s="235"/>
      <c r="FE129" s="222"/>
      <c r="FF129" s="234"/>
      <c r="FG129" s="235"/>
      <c r="FH129" s="235"/>
      <c r="FI129" s="235"/>
      <c r="FJ129" s="235"/>
      <c r="FK129" s="235"/>
      <c r="FL129" s="235"/>
      <c r="FM129" s="222"/>
    </row>
    <row r="130" spans="1:169">
      <c r="A130" s="223" t="str">
        <f>Validation!B130</f>
        <v>Pass</v>
      </c>
      <c r="B130" s="35"/>
      <c r="C130" s="35"/>
      <c r="D130" s="35"/>
      <c r="E130" s="122"/>
      <c r="F130" s="123"/>
      <c r="G130" s="121"/>
      <c r="H130" s="120"/>
      <c r="I130" s="121"/>
      <c r="J130" s="120"/>
      <c r="K130" s="225"/>
      <c r="L130" s="35"/>
      <c r="M130" s="226"/>
      <c r="N130" s="227"/>
      <c r="O130" s="227"/>
      <c r="P130" s="224"/>
      <c r="Q130" s="224"/>
      <c r="R130" s="78"/>
      <c r="S130" s="79"/>
      <c r="T130" s="224"/>
      <c r="U130" s="35"/>
      <c r="V130" s="35"/>
      <c r="W130" s="225"/>
      <c r="X130" s="228"/>
      <c r="Y130" s="79"/>
      <c r="Z130" s="229"/>
      <c r="AA130" s="35"/>
      <c r="AB130" s="35"/>
      <c r="AC130" s="35"/>
      <c r="AD130" s="230"/>
      <c r="AE130" s="231"/>
      <c r="AF130" s="35"/>
      <c r="AG130" s="35"/>
      <c r="AH130" s="78"/>
      <c r="AI130" s="78"/>
      <c r="AJ130" s="82"/>
      <c r="AK130" s="136"/>
      <c r="AL130" s="135"/>
      <c r="AM130" s="81"/>
      <c r="AN130" s="134"/>
      <c r="AO130" s="232"/>
      <c r="AP130" s="232"/>
      <c r="AQ130" s="80"/>
      <c r="AR130" s="81"/>
      <c r="AS130" s="81"/>
      <c r="AT130" s="245"/>
      <c r="AU130" s="179"/>
      <c r="AV130" s="233"/>
      <c r="AW130" s="81"/>
      <c r="AX130" s="185"/>
      <c r="AY130" s="134"/>
      <c r="AZ130" s="111"/>
      <c r="BA130" s="210"/>
      <c r="BB130" s="211"/>
      <c r="BC130" s="211"/>
      <c r="BD130" s="211"/>
      <c r="BE130" s="211"/>
      <c r="BF130" s="211"/>
      <c r="BG130" s="211"/>
      <c r="BH130" s="211"/>
      <c r="BI130" s="211"/>
      <c r="BJ130" s="211"/>
      <c r="BK130" s="211"/>
      <c r="BL130" s="211"/>
      <c r="BM130" s="211"/>
      <c r="BN130" s="83"/>
      <c r="BO130" s="79"/>
      <c r="BP130" s="210"/>
      <c r="BQ130" s="211"/>
      <c r="BR130" s="211"/>
      <c r="BS130" s="211"/>
      <c r="BT130" s="211"/>
      <c r="BU130" s="211"/>
      <c r="BV130" s="211"/>
      <c r="BW130" s="211"/>
      <c r="BX130" s="82"/>
      <c r="BY130" s="212"/>
      <c r="BZ130" s="212"/>
      <c r="CA130" s="212"/>
      <c r="CB130" s="212"/>
      <c r="CC130" s="212"/>
      <c r="CD130" s="212"/>
      <c r="CE130" s="212"/>
      <c r="CF130" s="212"/>
      <c r="CG130" s="82"/>
      <c r="CH130" s="213"/>
      <c r="CI130" s="212"/>
      <c r="CJ130" s="212"/>
      <c r="CK130" s="212"/>
      <c r="CL130" s="212"/>
      <c r="CM130" s="212"/>
      <c r="CN130" s="212"/>
      <c r="CO130" s="212"/>
      <c r="CP130" s="212"/>
      <c r="CQ130" s="212"/>
      <c r="CR130" s="212"/>
      <c r="CS130" s="212"/>
      <c r="CT130" s="212"/>
      <c r="CU130" s="212"/>
      <c r="CV130" s="212"/>
      <c r="CW130" s="212"/>
      <c r="CX130" s="212"/>
      <c r="CY130" s="212"/>
      <c r="CZ130" s="212"/>
      <c r="DA130" s="214"/>
      <c r="DB130" s="84"/>
      <c r="DC130" s="35"/>
      <c r="DD130" s="35"/>
      <c r="DE130" s="35"/>
      <c r="DF130" s="35"/>
      <c r="DG130" s="35"/>
      <c r="DH130" s="35"/>
      <c r="DI130" s="35"/>
      <c r="DJ130" s="35"/>
      <c r="DK130" s="35"/>
      <c r="DL130" s="35"/>
      <c r="DM130" s="35"/>
      <c r="DN130" s="35"/>
      <c r="DO130" s="35"/>
      <c r="DP130" s="35"/>
      <c r="DQ130" s="35"/>
      <c r="DR130" s="35"/>
      <c r="DS130" s="35"/>
      <c r="DT130" s="35"/>
      <c r="DU130" s="35"/>
      <c r="DV130" s="35"/>
      <c r="DW130" s="78"/>
      <c r="DX130" s="82"/>
      <c r="DY130" s="215"/>
      <c r="DZ130" s="216"/>
      <c r="EA130" s="216"/>
      <c r="EB130" s="216"/>
      <c r="EC130" s="216"/>
      <c r="ED130" s="216"/>
      <c r="EE130" s="217"/>
      <c r="EF130" s="146"/>
      <c r="EG130" s="215"/>
      <c r="EH130" s="216"/>
      <c r="EI130" s="216"/>
      <c r="EJ130" s="216"/>
      <c r="EK130" s="216"/>
      <c r="EL130" s="216"/>
      <c r="EM130" s="216"/>
      <c r="EN130" s="217"/>
      <c r="EO130" s="79"/>
      <c r="EP130" s="218"/>
      <c r="EQ130" s="219"/>
      <c r="ER130" s="219"/>
      <c r="ES130" s="82"/>
      <c r="ET130" s="234"/>
      <c r="EU130" s="235"/>
      <c r="EV130" s="235"/>
      <c r="EW130" s="82"/>
      <c r="EX130" s="234"/>
      <c r="EY130" s="235"/>
      <c r="EZ130" s="235"/>
      <c r="FA130" s="235"/>
      <c r="FB130" s="235"/>
      <c r="FC130" s="235"/>
      <c r="FD130" s="235"/>
      <c r="FE130" s="222"/>
      <c r="FF130" s="234"/>
      <c r="FG130" s="235"/>
      <c r="FH130" s="235"/>
      <c r="FI130" s="235"/>
      <c r="FJ130" s="235"/>
      <c r="FK130" s="235"/>
      <c r="FL130" s="235"/>
      <c r="FM130" s="222"/>
    </row>
    <row r="131" spans="1:169">
      <c r="A131" s="223" t="str">
        <f>Validation!B131</f>
        <v>Pass</v>
      </c>
      <c r="B131" s="35"/>
      <c r="C131" s="35"/>
      <c r="D131" s="35"/>
      <c r="E131" s="122"/>
      <c r="F131" s="123"/>
      <c r="G131" s="121"/>
      <c r="H131" s="120"/>
      <c r="I131" s="121"/>
      <c r="J131" s="120"/>
      <c r="K131" s="225"/>
      <c r="L131" s="35"/>
      <c r="M131" s="226"/>
      <c r="N131" s="227"/>
      <c r="O131" s="227"/>
      <c r="P131" s="224"/>
      <c r="Q131" s="224"/>
      <c r="R131" s="78"/>
      <c r="S131" s="79"/>
      <c r="T131" s="224"/>
      <c r="U131" s="35"/>
      <c r="V131" s="35"/>
      <c r="W131" s="225"/>
      <c r="X131" s="228"/>
      <c r="Y131" s="79"/>
      <c r="Z131" s="229"/>
      <c r="AA131" s="35"/>
      <c r="AB131" s="35"/>
      <c r="AC131" s="35"/>
      <c r="AD131" s="230"/>
      <c r="AE131" s="231"/>
      <c r="AF131" s="35"/>
      <c r="AG131" s="35"/>
      <c r="AH131" s="78"/>
      <c r="AI131" s="78"/>
      <c r="AJ131" s="82"/>
      <c r="AK131" s="136"/>
      <c r="AL131" s="135"/>
      <c r="AM131" s="81"/>
      <c r="AN131" s="134"/>
      <c r="AO131" s="232"/>
      <c r="AP131" s="232"/>
      <c r="AQ131" s="80"/>
      <c r="AR131" s="81"/>
      <c r="AS131" s="81"/>
      <c r="AT131" s="245"/>
      <c r="AU131" s="179"/>
      <c r="AV131" s="233"/>
      <c r="AW131" s="81"/>
      <c r="AX131" s="185"/>
      <c r="AY131" s="134"/>
      <c r="AZ131" s="111"/>
      <c r="BA131" s="210"/>
      <c r="BB131" s="211"/>
      <c r="BC131" s="211"/>
      <c r="BD131" s="211"/>
      <c r="BE131" s="211"/>
      <c r="BF131" s="211"/>
      <c r="BG131" s="211"/>
      <c r="BH131" s="211"/>
      <c r="BI131" s="211"/>
      <c r="BJ131" s="211"/>
      <c r="BK131" s="211"/>
      <c r="BL131" s="211"/>
      <c r="BM131" s="211"/>
      <c r="BN131" s="83"/>
      <c r="BO131" s="79"/>
      <c r="BP131" s="210"/>
      <c r="BQ131" s="211"/>
      <c r="BR131" s="211"/>
      <c r="BS131" s="211"/>
      <c r="BT131" s="211"/>
      <c r="BU131" s="211"/>
      <c r="BV131" s="211"/>
      <c r="BW131" s="211"/>
      <c r="BX131" s="82"/>
      <c r="BY131" s="212"/>
      <c r="BZ131" s="212"/>
      <c r="CA131" s="212"/>
      <c r="CB131" s="212"/>
      <c r="CC131" s="212"/>
      <c r="CD131" s="212"/>
      <c r="CE131" s="212"/>
      <c r="CF131" s="212"/>
      <c r="CG131" s="82"/>
      <c r="CH131" s="213"/>
      <c r="CI131" s="212"/>
      <c r="CJ131" s="212"/>
      <c r="CK131" s="212"/>
      <c r="CL131" s="212"/>
      <c r="CM131" s="212"/>
      <c r="CN131" s="212"/>
      <c r="CO131" s="212"/>
      <c r="CP131" s="212"/>
      <c r="CQ131" s="212"/>
      <c r="CR131" s="212"/>
      <c r="CS131" s="212"/>
      <c r="CT131" s="212"/>
      <c r="CU131" s="212"/>
      <c r="CV131" s="212"/>
      <c r="CW131" s="212"/>
      <c r="CX131" s="212"/>
      <c r="CY131" s="212"/>
      <c r="CZ131" s="212"/>
      <c r="DA131" s="214"/>
      <c r="DB131" s="84"/>
      <c r="DC131" s="35"/>
      <c r="DD131" s="35"/>
      <c r="DE131" s="35"/>
      <c r="DF131" s="35"/>
      <c r="DG131" s="35"/>
      <c r="DH131" s="35"/>
      <c r="DI131" s="35"/>
      <c r="DJ131" s="35"/>
      <c r="DK131" s="35"/>
      <c r="DL131" s="35"/>
      <c r="DM131" s="35"/>
      <c r="DN131" s="35"/>
      <c r="DO131" s="35"/>
      <c r="DP131" s="35"/>
      <c r="DQ131" s="35"/>
      <c r="DR131" s="35"/>
      <c r="DS131" s="35"/>
      <c r="DT131" s="35"/>
      <c r="DU131" s="35"/>
      <c r="DV131" s="35"/>
      <c r="DW131" s="78"/>
      <c r="DX131" s="82"/>
      <c r="DY131" s="215"/>
      <c r="DZ131" s="216"/>
      <c r="EA131" s="216"/>
      <c r="EB131" s="216"/>
      <c r="EC131" s="216"/>
      <c r="ED131" s="216"/>
      <c r="EE131" s="217"/>
      <c r="EF131" s="146"/>
      <c r="EG131" s="215"/>
      <c r="EH131" s="216"/>
      <c r="EI131" s="216"/>
      <c r="EJ131" s="216"/>
      <c r="EK131" s="216"/>
      <c r="EL131" s="216"/>
      <c r="EM131" s="216"/>
      <c r="EN131" s="217"/>
      <c r="EO131" s="79"/>
      <c r="EP131" s="218"/>
      <c r="EQ131" s="219"/>
      <c r="ER131" s="219"/>
      <c r="ES131" s="82"/>
      <c r="ET131" s="234"/>
      <c r="EU131" s="235"/>
      <c r="EV131" s="235"/>
      <c r="EW131" s="82"/>
      <c r="EX131" s="234"/>
      <c r="EY131" s="235"/>
      <c r="EZ131" s="235"/>
      <c r="FA131" s="235"/>
      <c r="FB131" s="235"/>
      <c r="FC131" s="235"/>
      <c r="FD131" s="235"/>
      <c r="FE131" s="222"/>
      <c r="FF131" s="234"/>
      <c r="FG131" s="235"/>
      <c r="FH131" s="235"/>
      <c r="FI131" s="235"/>
      <c r="FJ131" s="235"/>
      <c r="FK131" s="235"/>
      <c r="FL131" s="235"/>
      <c r="FM131" s="222"/>
    </row>
    <row r="132" spans="1:169">
      <c r="A132" s="223" t="str">
        <f>Validation!B132</f>
        <v>Pass</v>
      </c>
      <c r="B132" s="35"/>
      <c r="C132" s="35"/>
      <c r="D132" s="35"/>
      <c r="E132" s="122"/>
      <c r="F132" s="123"/>
      <c r="G132" s="121"/>
      <c r="H132" s="120"/>
      <c r="I132" s="121"/>
      <c r="J132" s="120"/>
      <c r="K132" s="225"/>
      <c r="L132" s="35"/>
      <c r="M132" s="226"/>
      <c r="N132" s="227"/>
      <c r="O132" s="227"/>
      <c r="P132" s="224"/>
      <c r="Q132" s="224"/>
      <c r="R132" s="78"/>
      <c r="S132" s="79"/>
      <c r="T132" s="224"/>
      <c r="U132" s="35"/>
      <c r="V132" s="35"/>
      <c r="W132" s="225"/>
      <c r="X132" s="228"/>
      <c r="Y132" s="79"/>
      <c r="Z132" s="229"/>
      <c r="AA132" s="35"/>
      <c r="AB132" s="35"/>
      <c r="AC132" s="35"/>
      <c r="AD132" s="230"/>
      <c r="AE132" s="231"/>
      <c r="AF132" s="35"/>
      <c r="AG132" s="35"/>
      <c r="AH132" s="78"/>
      <c r="AI132" s="78"/>
      <c r="AJ132" s="82"/>
      <c r="AK132" s="136"/>
      <c r="AL132" s="135"/>
      <c r="AM132" s="81"/>
      <c r="AN132" s="134"/>
      <c r="AO132" s="232"/>
      <c r="AP132" s="232"/>
      <c r="AQ132" s="80"/>
      <c r="AR132" s="81"/>
      <c r="AS132" s="81"/>
      <c r="AT132" s="245"/>
      <c r="AU132" s="179"/>
      <c r="AV132" s="233"/>
      <c r="AW132" s="81"/>
      <c r="AX132" s="185"/>
      <c r="AY132" s="134"/>
      <c r="AZ132" s="111"/>
      <c r="BA132" s="210"/>
      <c r="BB132" s="211"/>
      <c r="BC132" s="211"/>
      <c r="BD132" s="211"/>
      <c r="BE132" s="211"/>
      <c r="BF132" s="211"/>
      <c r="BG132" s="211"/>
      <c r="BH132" s="211"/>
      <c r="BI132" s="211"/>
      <c r="BJ132" s="211"/>
      <c r="BK132" s="211"/>
      <c r="BL132" s="211"/>
      <c r="BM132" s="211"/>
      <c r="BN132" s="83"/>
      <c r="BO132" s="79"/>
      <c r="BP132" s="210"/>
      <c r="BQ132" s="211"/>
      <c r="BR132" s="211"/>
      <c r="BS132" s="211"/>
      <c r="BT132" s="211"/>
      <c r="BU132" s="211"/>
      <c r="BV132" s="211"/>
      <c r="BW132" s="211"/>
      <c r="BX132" s="82"/>
      <c r="BY132" s="212"/>
      <c r="BZ132" s="212"/>
      <c r="CA132" s="212"/>
      <c r="CB132" s="212"/>
      <c r="CC132" s="212"/>
      <c r="CD132" s="212"/>
      <c r="CE132" s="212"/>
      <c r="CF132" s="212"/>
      <c r="CG132" s="82"/>
      <c r="CH132" s="213"/>
      <c r="CI132" s="212"/>
      <c r="CJ132" s="212"/>
      <c r="CK132" s="212"/>
      <c r="CL132" s="212"/>
      <c r="CM132" s="212"/>
      <c r="CN132" s="212"/>
      <c r="CO132" s="212"/>
      <c r="CP132" s="212"/>
      <c r="CQ132" s="212"/>
      <c r="CR132" s="212"/>
      <c r="CS132" s="212"/>
      <c r="CT132" s="212"/>
      <c r="CU132" s="212"/>
      <c r="CV132" s="212"/>
      <c r="CW132" s="212"/>
      <c r="CX132" s="212"/>
      <c r="CY132" s="212"/>
      <c r="CZ132" s="212"/>
      <c r="DA132" s="214"/>
      <c r="DB132" s="84"/>
      <c r="DC132" s="35"/>
      <c r="DD132" s="35"/>
      <c r="DE132" s="35"/>
      <c r="DF132" s="35"/>
      <c r="DG132" s="35"/>
      <c r="DH132" s="35"/>
      <c r="DI132" s="35"/>
      <c r="DJ132" s="35"/>
      <c r="DK132" s="35"/>
      <c r="DL132" s="35"/>
      <c r="DM132" s="35"/>
      <c r="DN132" s="35"/>
      <c r="DO132" s="35"/>
      <c r="DP132" s="35"/>
      <c r="DQ132" s="35"/>
      <c r="DR132" s="35"/>
      <c r="DS132" s="35"/>
      <c r="DT132" s="35"/>
      <c r="DU132" s="35"/>
      <c r="DV132" s="35"/>
      <c r="DW132" s="78"/>
      <c r="DX132" s="82"/>
      <c r="DY132" s="215"/>
      <c r="DZ132" s="216"/>
      <c r="EA132" s="216"/>
      <c r="EB132" s="216"/>
      <c r="EC132" s="216"/>
      <c r="ED132" s="216"/>
      <c r="EE132" s="217"/>
      <c r="EF132" s="146"/>
      <c r="EG132" s="215"/>
      <c r="EH132" s="216"/>
      <c r="EI132" s="216"/>
      <c r="EJ132" s="216"/>
      <c r="EK132" s="216"/>
      <c r="EL132" s="216"/>
      <c r="EM132" s="216"/>
      <c r="EN132" s="217"/>
      <c r="EO132" s="79"/>
      <c r="EP132" s="218"/>
      <c r="EQ132" s="219"/>
      <c r="ER132" s="219"/>
      <c r="ES132" s="82"/>
      <c r="ET132" s="234"/>
      <c r="EU132" s="235"/>
      <c r="EV132" s="235"/>
      <c r="EW132" s="82"/>
      <c r="EX132" s="234"/>
      <c r="EY132" s="235"/>
      <c r="EZ132" s="235"/>
      <c r="FA132" s="235"/>
      <c r="FB132" s="235"/>
      <c r="FC132" s="235"/>
      <c r="FD132" s="235"/>
      <c r="FE132" s="222"/>
      <c r="FF132" s="234"/>
      <c r="FG132" s="235"/>
      <c r="FH132" s="235"/>
      <c r="FI132" s="235"/>
      <c r="FJ132" s="235"/>
      <c r="FK132" s="235"/>
      <c r="FL132" s="235"/>
      <c r="FM132" s="222"/>
    </row>
    <row r="133" spans="1:169">
      <c r="A133" s="223" t="str">
        <f>Validation!B133</f>
        <v>Pass</v>
      </c>
      <c r="B133" s="35"/>
      <c r="C133" s="35"/>
      <c r="D133" s="35"/>
      <c r="E133" s="122"/>
      <c r="F133" s="123"/>
      <c r="G133" s="121"/>
      <c r="H133" s="120"/>
      <c r="I133" s="121"/>
      <c r="J133" s="120"/>
      <c r="K133" s="225"/>
      <c r="L133" s="35"/>
      <c r="M133" s="226"/>
      <c r="N133" s="227"/>
      <c r="O133" s="227"/>
      <c r="P133" s="224"/>
      <c r="Q133" s="224"/>
      <c r="R133" s="78"/>
      <c r="S133" s="79"/>
      <c r="T133" s="224"/>
      <c r="U133" s="35"/>
      <c r="V133" s="35"/>
      <c r="W133" s="225"/>
      <c r="X133" s="228"/>
      <c r="Y133" s="79"/>
      <c r="Z133" s="229"/>
      <c r="AA133" s="35"/>
      <c r="AB133" s="35"/>
      <c r="AC133" s="35"/>
      <c r="AD133" s="230"/>
      <c r="AE133" s="231"/>
      <c r="AF133" s="35"/>
      <c r="AG133" s="35"/>
      <c r="AH133" s="78"/>
      <c r="AI133" s="78"/>
      <c r="AJ133" s="82"/>
      <c r="AK133" s="136"/>
      <c r="AL133" s="135"/>
      <c r="AM133" s="81"/>
      <c r="AN133" s="134"/>
      <c r="AO133" s="232"/>
      <c r="AP133" s="232"/>
      <c r="AQ133" s="80"/>
      <c r="AR133" s="81"/>
      <c r="AS133" s="81"/>
      <c r="AT133" s="245"/>
      <c r="AU133" s="179"/>
      <c r="AV133" s="233"/>
      <c r="AW133" s="81"/>
      <c r="AX133" s="185"/>
      <c r="AY133" s="134"/>
      <c r="AZ133" s="111"/>
      <c r="BA133" s="210"/>
      <c r="BB133" s="211"/>
      <c r="BC133" s="211"/>
      <c r="BD133" s="211"/>
      <c r="BE133" s="211"/>
      <c r="BF133" s="211"/>
      <c r="BG133" s="211"/>
      <c r="BH133" s="211"/>
      <c r="BI133" s="211"/>
      <c r="BJ133" s="211"/>
      <c r="BK133" s="211"/>
      <c r="BL133" s="211"/>
      <c r="BM133" s="211"/>
      <c r="BN133" s="83"/>
      <c r="BO133" s="79"/>
      <c r="BP133" s="210"/>
      <c r="BQ133" s="211"/>
      <c r="BR133" s="211"/>
      <c r="BS133" s="211"/>
      <c r="BT133" s="211"/>
      <c r="BU133" s="211"/>
      <c r="BV133" s="211"/>
      <c r="BW133" s="211"/>
      <c r="BX133" s="82"/>
      <c r="BY133" s="212"/>
      <c r="BZ133" s="212"/>
      <c r="CA133" s="212"/>
      <c r="CB133" s="212"/>
      <c r="CC133" s="212"/>
      <c r="CD133" s="212"/>
      <c r="CE133" s="212"/>
      <c r="CF133" s="212"/>
      <c r="CG133" s="82"/>
      <c r="CH133" s="213"/>
      <c r="CI133" s="212"/>
      <c r="CJ133" s="212"/>
      <c r="CK133" s="212"/>
      <c r="CL133" s="212"/>
      <c r="CM133" s="212"/>
      <c r="CN133" s="212"/>
      <c r="CO133" s="212"/>
      <c r="CP133" s="212"/>
      <c r="CQ133" s="212"/>
      <c r="CR133" s="212"/>
      <c r="CS133" s="212"/>
      <c r="CT133" s="212"/>
      <c r="CU133" s="212"/>
      <c r="CV133" s="212"/>
      <c r="CW133" s="212"/>
      <c r="CX133" s="212"/>
      <c r="CY133" s="212"/>
      <c r="CZ133" s="212"/>
      <c r="DA133" s="214"/>
      <c r="DB133" s="84"/>
      <c r="DC133" s="35"/>
      <c r="DD133" s="35"/>
      <c r="DE133" s="35"/>
      <c r="DF133" s="35"/>
      <c r="DG133" s="35"/>
      <c r="DH133" s="35"/>
      <c r="DI133" s="35"/>
      <c r="DJ133" s="35"/>
      <c r="DK133" s="35"/>
      <c r="DL133" s="35"/>
      <c r="DM133" s="35"/>
      <c r="DN133" s="35"/>
      <c r="DO133" s="35"/>
      <c r="DP133" s="35"/>
      <c r="DQ133" s="35"/>
      <c r="DR133" s="35"/>
      <c r="DS133" s="35"/>
      <c r="DT133" s="35"/>
      <c r="DU133" s="35"/>
      <c r="DV133" s="35"/>
      <c r="DW133" s="78"/>
      <c r="DX133" s="82"/>
      <c r="DY133" s="215"/>
      <c r="DZ133" s="216"/>
      <c r="EA133" s="216"/>
      <c r="EB133" s="216"/>
      <c r="EC133" s="216"/>
      <c r="ED133" s="216"/>
      <c r="EE133" s="217"/>
      <c r="EF133" s="146"/>
      <c r="EG133" s="215"/>
      <c r="EH133" s="216"/>
      <c r="EI133" s="216"/>
      <c r="EJ133" s="216"/>
      <c r="EK133" s="216"/>
      <c r="EL133" s="216"/>
      <c r="EM133" s="216"/>
      <c r="EN133" s="217"/>
      <c r="EO133" s="79"/>
      <c r="EP133" s="218"/>
      <c r="EQ133" s="219"/>
      <c r="ER133" s="219"/>
      <c r="ES133" s="82"/>
      <c r="ET133" s="234"/>
      <c r="EU133" s="235"/>
      <c r="EV133" s="235"/>
      <c r="EW133" s="82"/>
      <c r="EX133" s="234"/>
      <c r="EY133" s="235"/>
      <c r="EZ133" s="235"/>
      <c r="FA133" s="235"/>
      <c r="FB133" s="235"/>
      <c r="FC133" s="235"/>
      <c r="FD133" s="235"/>
      <c r="FE133" s="222"/>
      <c r="FF133" s="234"/>
      <c r="FG133" s="235"/>
      <c r="FH133" s="235"/>
      <c r="FI133" s="235"/>
      <c r="FJ133" s="235"/>
      <c r="FK133" s="235"/>
      <c r="FL133" s="235"/>
      <c r="FM133" s="222"/>
    </row>
    <row r="134" spans="1:169">
      <c r="A134" s="223" t="str">
        <f>Validation!B134</f>
        <v>Pass</v>
      </c>
      <c r="B134" s="35"/>
      <c r="C134" s="35"/>
      <c r="D134" s="35"/>
      <c r="E134" s="122"/>
      <c r="F134" s="123"/>
      <c r="G134" s="121"/>
      <c r="H134" s="120"/>
      <c r="I134" s="121"/>
      <c r="J134" s="120"/>
      <c r="K134" s="225"/>
      <c r="L134" s="35"/>
      <c r="M134" s="226"/>
      <c r="N134" s="227"/>
      <c r="O134" s="227"/>
      <c r="P134" s="224"/>
      <c r="Q134" s="224"/>
      <c r="R134" s="78"/>
      <c r="S134" s="79"/>
      <c r="T134" s="224"/>
      <c r="U134" s="35"/>
      <c r="V134" s="35"/>
      <c r="W134" s="225"/>
      <c r="X134" s="228"/>
      <c r="Y134" s="79"/>
      <c r="Z134" s="229"/>
      <c r="AA134" s="35"/>
      <c r="AB134" s="35"/>
      <c r="AC134" s="35"/>
      <c r="AD134" s="230"/>
      <c r="AE134" s="231"/>
      <c r="AF134" s="35"/>
      <c r="AG134" s="35"/>
      <c r="AH134" s="78"/>
      <c r="AI134" s="78"/>
      <c r="AJ134" s="82"/>
      <c r="AK134" s="136"/>
      <c r="AL134" s="135"/>
      <c r="AM134" s="81"/>
      <c r="AN134" s="134"/>
      <c r="AO134" s="232"/>
      <c r="AP134" s="232"/>
      <c r="AQ134" s="80"/>
      <c r="AR134" s="81"/>
      <c r="AS134" s="81"/>
      <c r="AT134" s="245"/>
      <c r="AU134" s="179"/>
      <c r="AV134" s="233"/>
      <c r="AW134" s="81"/>
      <c r="AX134" s="185"/>
      <c r="AY134" s="134"/>
      <c r="AZ134" s="111"/>
      <c r="BA134" s="210"/>
      <c r="BB134" s="211"/>
      <c r="BC134" s="211"/>
      <c r="BD134" s="211"/>
      <c r="BE134" s="211"/>
      <c r="BF134" s="211"/>
      <c r="BG134" s="211"/>
      <c r="BH134" s="211"/>
      <c r="BI134" s="211"/>
      <c r="BJ134" s="211"/>
      <c r="BK134" s="211"/>
      <c r="BL134" s="211"/>
      <c r="BM134" s="211"/>
      <c r="BN134" s="83"/>
      <c r="BO134" s="79"/>
      <c r="BP134" s="210"/>
      <c r="BQ134" s="211"/>
      <c r="BR134" s="211"/>
      <c r="BS134" s="211"/>
      <c r="BT134" s="211"/>
      <c r="BU134" s="211"/>
      <c r="BV134" s="211"/>
      <c r="BW134" s="211"/>
      <c r="BX134" s="82"/>
      <c r="BY134" s="212"/>
      <c r="BZ134" s="212"/>
      <c r="CA134" s="212"/>
      <c r="CB134" s="212"/>
      <c r="CC134" s="212"/>
      <c r="CD134" s="212"/>
      <c r="CE134" s="212"/>
      <c r="CF134" s="212"/>
      <c r="CG134" s="82"/>
      <c r="CH134" s="213"/>
      <c r="CI134" s="212"/>
      <c r="CJ134" s="212"/>
      <c r="CK134" s="212"/>
      <c r="CL134" s="212"/>
      <c r="CM134" s="212"/>
      <c r="CN134" s="212"/>
      <c r="CO134" s="212"/>
      <c r="CP134" s="212"/>
      <c r="CQ134" s="212"/>
      <c r="CR134" s="212"/>
      <c r="CS134" s="212"/>
      <c r="CT134" s="212"/>
      <c r="CU134" s="212"/>
      <c r="CV134" s="212"/>
      <c r="CW134" s="212"/>
      <c r="CX134" s="212"/>
      <c r="CY134" s="212"/>
      <c r="CZ134" s="212"/>
      <c r="DA134" s="214"/>
      <c r="DB134" s="84"/>
      <c r="DC134" s="35"/>
      <c r="DD134" s="35"/>
      <c r="DE134" s="35"/>
      <c r="DF134" s="35"/>
      <c r="DG134" s="35"/>
      <c r="DH134" s="35"/>
      <c r="DI134" s="35"/>
      <c r="DJ134" s="35"/>
      <c r="DK134" s="35"/>
      <c r="DL134" s="35"/>
      <c r="DM134" s="35"/>
      <c r="DN134" s="35"/>
      <c r="DO134" s="35"/>
      <c r="DP134" s="35"/>
      <c r="DQ134" s="35"/>
      <c r="DR134" s="35"/>
      <c r="DS134" s="35"/>
      <c r="DT134" s="35"/>
      <c r="DU134" s="35"/>
      <c r="DV134" s="35"/>
      <c r="DW134" s="78"/>
      <c r="DX134" s="82"/>
      <c r="DY134" s="215"/>
      <c r="DZ134" s="216"/>
      <c r="EA134" s="216"/>
      <c r="EB134" s="216"/>
      <c r="EC134" s="216"/>
      <c r="ED134" s="216"/>
      <c r="EE134" s="217"/>
      <c r="EF134" s="146"/>
      <c r="EG134" s="215"/>
      <c r="EH134" s="216"/>
      <c r="EI134" s="216"/>
      <c r="EJ134" s="216"/>
      <c r="EK134" s="216"/>
      <c r="EL134" s="216"/>
      <c r="EM134" s="216"/>
      <c r="EN134" s="217"/>
      <c r="EO134" s="79"/>
      <c r="EP134" s="218"/>
      <c r="EQ134" s="219"/>
      <c r="ER134" s="219"/>
      <c r="ES134" s="82"/>
      <c r="ET134" s="234"/>
      <c r="EU134" s="235"/>
      <c r="EV134" s="235"/>
      <c r="EW134" s="82"/>
      <c r="EX134" s="234"/>
      <c r="EY134" s="235"/>
      <c r="EZ134" s="235"/>
      <c r="FA134" s="235"/>
      <c r="FB134" s="235"/>
      <c r="FC134" s="235"/>
      <c r="FD134" s="235"/>
      <c r="FE134" s="222"/>
      <c r="FF134" s="234"/>
      <c r="FG134" s="235"/>
      <c r="FH134" s="235"/>
      <c r="FI134" s="235"/>
      <c r="FJ134" s="235"/>
      <c r="FK134" s="235"/>
      <c r="FL134" s="235"/>
      <c r="FM134" s="222"/>
    </row>
    <row r="135" spans="1:169">
      <c r="A135" s="223" t="str">
        <f>Validation!B135</f>
        <v>Pass</v>
      </c>
      <c r="B135" s="35"/>
      <c r="C135" s="35"/>
      <c r="D135" s="35"/>
      <c r="E135" s="122"/>
      <c r="F135" s="123"/>
      <c r="G135" s="121"/>
      <c r="H135" s="120"/>
      <c r="I135" s="121"/>
      <c r="J135" s="120"/>
      <c r="K135" s="225"/>
      <c r="L135" s="35"/>
      <c r="M135" s="226"/>
      <c r="N135" s="227"/>
      <c r="O135" s="227"/>
      <c r="P135" s="224"/>
      <c r="Q135" s="224"/>
      <c r="R135" s="78"/>
      <c r="S135" s="79"/>
      <c r="T135" s="224"/>
      <c r="U135" s="35"/>
      <c r="V135" s="35"/>
      <c r="W135" s="225"/>
      <c r="X135" s="228"/>
      <c r="Y135" s="79"/>
      <c r="Z135" s="229"/>
      <c r="AA135" s="35"/>
      <c r="AB135" s="35"/>
      <c r="AC135" s="35"/>
      <c r="AD135" s="230"/>
      <c r="AE135" s="231"/>
      <c r="AF135" s="35"/>
      <c r="AG135" s="35"/>
      <c r="AH135" s="78"/>
      <c r="AI135" s="78"/>
      <c r="AJ135" s="82"/>
      <c r="AK135" s="136"/>
      <c r="AL135" s="135"/>
      <c r="AM135" s="81"/>
      <c r="AN135" s="134"/>
      <c r="AO135" s="232"/>
      <c r="AP135" s="232"/>
      <c r="AQ135" s="80"/>
      <c r="AR135" s="81"/>
      <c r="AS135" s="81"/>
      <c r="AT135" s="245"/>
      <c r="AU135" s="179"/>
      <c r="AV135" s="233"/>
      <c r="AW135" s="81"/>
      <c r="AX135" s="185"/>
      <c r="AY135" s="134"/>
      <c r="AZ135" s="111"/>
      <c r="BA135" s="210"/>
      <c r="BB135" s="211"/>
      <c r="BC135" s="211"/>
      <c r="BD135" s="211"/>
      <c r="BE135" s="211"/>
      <c r="BF135" s="211"/>
      <c r="BG135" s="211"/>
      <c r="BH135" s="211"/>
      <c r="BI135" s="211"/>
      <c r="BJ135" s="211"/>
      <c r="BK135" s="211"/>
      <c r="BL135" s="211"/>
      <c r="BM135" s="211"/>
      <c r="BN135" s="83"/>
      <c r="BO135" s="79"/>
      <c r="BP135" s="210"/>
      <c r="BQ135" s="211"/>
      <c r="BR135" s="211"/>
      <c r="BS135" s="211"/>
      <c r="BT135" s="211"/>
      <c r="BU135" s="211"/>
      <c r="BV135" s="211"/>
      <c r="BW135" s="211"/>
      <c r="BX135" s="82"/>
      <c r="BY135" s="212"/>
      <c r="BZ135" s="212"/>
      <c r="CA135" s="212"/>
      <c r="CB135" s="212"/>
      <c r="CC135" s="212"/>
      <c r="CD135" s="212"/>
      <c r="CE135" s="212"/>
      <c r="CF135" s="212"/>
      <c r="CG135" s="82"/>
      <c r="CH135" s="213"/>
      <c r="CI135" s="212"/>
      <c r="CJ135" s="212"/>
      <c r="CK135" s="212"/>
      <c r="CL135" s="212"/>
      <c r="CM135" s="212"/>
      <c r="CN135" s="212"/>
      <c r="CO135" s="212"/>
      <c r="CP135" s="212"/>
      <c r="CQ135" s="212"/>
      <c r="CR135" s="212"/>
      <c r="CS135" s="212"/>
      <c r="CT135" s="212"/>
      <c r="CU135" s="212"/>
      <c r="CV135" s="212"/>
      <c r="CW135" s="212"/>
      <c r="CX135" s="212"/>
      <c r="CY135" s="212"/>
      <c r="CZ135" s="212"/>
      <c r="DA135" s="214"/>
      <c r="DB135" s="84"/>
      <c r="DC135" s="35"/>
      <c r="DD135" s="35"/>
      <c r="DE135" s="35"/>
      <c r="DF135" s="35"/>
      <c r="DG135" s="35"/>
      <c r="DH135" s="35"/>
      <c r="DI135" s="35"/>
      <c r="DJ135" s="35"/>
      <c r="DK135" s="35"/>
      <c r="DL135" s="35"/>
      <c r="DM135" s="35"/>
      <c r="DN135" s="35"/>
      <c r="DO135" s="35"/>
      <c r="DP135" s="35"/>
      <c r="DQ135" s="35"/>
      <c r="DR135" s="35"/>
      <c r="DS135" s="35"/>
      <c r="DT135" s="35"/>
      <c r="DU135" s="35"/>
      <c r="DV135" s="35"/>
      <c r="DW135" s="78"/>
      <c r="DX135" s="82"/>
      <c r="DY135" s="215"/>
      <c r="DZ135" s="216"/>
      <c r="EA135" s="216"/>
      <c r="EB135" s="216"/>
      <c r="EC135" s="216"/>
      <c r="ED135" s="216"/>
      <c r="EE135" s="217"/>
      <c r="EF135" s="146"/>
      <c r="EG135" s="215"/>
      <c r="EH135" s="216"/>
      <c r="EI135" s="216"/>
      <c r="EJ135" s="216"/>
      <c r="EK135" s="216"/>
      <c r="EL135" s="216"/>
      <c r="EM135" s="216"/>
      <c r="EN135" s="217"/>
      <c r="EO135" s="79"/>
      <c r="EP135" s="218"/>
      <c r="EQ135" s="219"/>
      <c r="ER135" s="219"/>
      <c r="ES135" s="82"/>
      <c r="ET135" s="234"/>
      <c r="EU135" s="235"/>
      <c r="EV135" s="235"/>
      <c r="EW135" s="82"/>
      <c r="EX135" s="234"/>
      <c r="EY135" s="235"/>
      <c r="EZ135" s="235"/>
      <c r="FA135" s="235"/>
      <c r="FB135" s="235"/>
      <c r="FC135" s="235"/>
      <c r="FD135" s="235"/>
      <c r="FE135" s="222"/>
      <c r="FF135" s="234"/>
      <c r="FG135" s="235"/>
      <c r="FH135" s="235"/>
      <c r="FI135" s="235"/>
      <c r="FJ135" s="235"/>
      <c r="FK135" s="235"/>
      <c r="FL135" s="235"/>
      <c r="FM135" s="222"/>
    </row>
    <row r="136" spans="1:169">
      <c r="A136" s="223" t="str">
        <f>Validation!B136</f>
        <v>Pass</v>
      </c>
      <c r="B136" s="35"/>
      <c r="C136" s="35"/>
      <c r="D136" s="35"/>
      <c r="E136" s="122"/>
      <c r="F136" s="123"/>
      <c r="G136" s="121"/>
      <c r="H136" s="120"/>
      <c r="I136" s="121"/>
      <c r="J136" s="120"/>
      <c r="K136" s="225"/>
      <c r="L136" s="35"/>
      <c r="M136" s="226"/>
      <c r="N136" s="227"/>
      <c r="O136" s="227"/>
      <c r="P136" s="224"/>
      <c r="Q136" s="224"/>
      <c r="R136" s="78"/>
      <c r="S136" s="79"/>
      <c r="T136" s="224"/>
      <c r="U136" s="35"/>
      <c r="V136" s="35"/>
      <c r="W136" s="225"/>
      <c r="X136" s="228"/>
      <c r="Y136" s="79"/>
      <c r="Z136" s="229"/>
      <c r="AA136" s="35"/>
      <c r="AB136" s="35"/>
      <c r="AC136" s="35"/>
      <c r="AD136" s="230"/>
      <c r="AE136" s="231"/>
      <c r="AF136" s="35"/>
      <c r="AG136" s="35"/>
      <c r="AH136" s="78"/>
      <c r="AI136" s="78"/>
      <c r="AJ136" s="82"/>
      <c r="AK136" s="136"/>
      <c r="AL136" s="135"/>
      <c r="AM136" s="81"/>
      <c r="AN136" s="134"/>
      <c r="AO136" s="232"/>
      <c r="AP136" s="232"/>
      <c r="AQ136" s="80"/>
      <c r="AR136" s="81"/>
      <c r="AS136" s="81"/>
      <c r="AT136" s="245"/>
      <c r="AU136" s="179"/>
      <c r="AV136" s="233"/>
      <c r="AW136" s="81"/>
      <c r="AX136" s="185"/>
      <c r="AY136" s="134"/>
      <c r="AZ136" s="111"/>
      <c r="BA136" s="210"/>
      <c r="BB136" s="211"/>
      <c r="BC136" s="211"/>
      <c r="BD136" s="211"/>
      <c r="BE136" s="211"/>
      <c r="BF136" s="211"/>
      <c r="BG136" s="211"/>
      <c r="BH136" s="211"/>
      <c r="BI136" s="211"/>
      <c r="BJ136" s="211"/>
      <c r="BK136" s="211"/>
      <c r="BL136" s="211"/>
      <c r="BM136" s="211"/>
      <c r="BN136" s="83"/>
      <c r="BO136" s="79"/>
      <c r="BP136" s="210"/>
      <c r="BQ136" s="211"/>
      <c r="BR136" s="211"/>
      <c r="BS136" s="211"/>
      <c r="BT136" s="211"/>
      <c r="BU136" s="211"/>
      <c r="BV136" s="211"/>
      <c r="BW136" s="211"/>
      <c r="BX136" s="82"/>
      <c r="BY136" s="212"/>
      <c r="BZ136" s="212"/>
      <c r="CA136" s="212"/>
      <c r="CB136" s="212"/>
      <c r="CC136" s="212"/>
      <c r="CD136" s="212"/>
      <c r="CE136" s="212"/>
      <c r="CF136" s="212"/>
      <c r="CG136" s="82"/>
      <c r="CH136" s="213"/>
      <c r="CI136" s="212"/>
      <c r="CJ136" s="212"/>
      <c r="CK136" s="212"/>
      <c r="CL136" s="212"/>
      <c r="CM136" s="212"/>
      <c r="CN136" s="212"/>
      <c r="CO136" s="212"/>
      <c r="CP136" s="212"/>
      <c r="CQ136" s="212"/>
      <c r="CR136" s="212"/>
      <c r="CS136" s="212"/>
      <c r="CT136" s="212"/>
      <c r="CU136" s="212"/>
      <c r="CV136" s="212"/>
      <c r="CW136" s="212"/>
      <c r="CX136" s="212"/>
      <c r="CY136" s="212"/>
      <c r="CZ136" s="212"/>
      <c r="DA136" s="214"/>
      <c r="DB136" s="84"/>
      <c r="DC136" s="35"/>
      <c r="DD136" s="35"/>
      <c r="DE136" s="35"/>
      <c r="DF136" s="35"/>
      <c r="DG136" s="35"/>
      <c r="DH136" s="35"/>
      <c r="DI136" s="35"/>
      <c r="DJ136" s="35"/>
      <c r="DK136" s="35"/>
      <c r="DL136" s="35"/>
      <c r="DM136" s="35"/>
      <c r="DN136" s="35"/>
      <c r="DO136" s="35"/>
      <c r="DP136" s="35"/>
      <c r="DQ136" s="35"/>
      <c r="DR136" s="35"/>
      <c r="DS136" s="35"/>
      <c r="DT136" s="35"/>
      <c r="DU136" s="35"/>
      <c r="DV136" s="35"/>
      <c r="DW136" s="78"/>
      <c r="DX136" s="82"/>
      <c r="DY136" s="215"/>
      <c r="DZ136" s="216"/>
      <c r="EA136" s="216"/>
      <c r="EB136" s="216"/>
      <c r="EC136" s="216"/>
      <c r="ED136" s="216"/>
      <c r="EE136" s="217"/>
      <c r="EF136" s="146"/>
      <c r="EG136" s="215"/>
      <c r="EH136" s="216"/>
      <c r="EI136" s="216"/>
      <c r="EJ136" s="216"/>
      <c r="EK136" s="216"/>
      <c r="EL136" s="216"/>
      <c r="EM136" s="216"/>
      <c r="EN136" s="217"/>
      <c r="EO136" s="79"/>
      <c r="EP136" s="218"/>
      <c r="EQ136" s="219"/>
      <c r="ER136" s="219"/>
      <c r="ES136" s="82"/>
      <c r="ET136" s="234"/>
      <c r="EU136" s="235"/>
      <c r="EV136" s="235"/>
      <c r="EW136" s="82"/>
      <c r="EX136" s="234"/>
      <c r="EY136" s="235"/>
      <c r="EZ136" s="235"/>
      <c r="FA136" s="235"/>
      <c r="FB136" s="235"/>
      <c r="FC136" s="235"/>
      <c r="FD136" s="235"/>
      <c r="FE136" s="222"/>
      <c r="FF136" s="234"/>
      <c r="FG136" s="235"/>
      <c r="FH136" s="235"/>
      <c r="FI136" s="235"/>
      <c r="FJ136" s="235"/>
      <c r="FK136" s="235"/>
      <c r="FL136" s="235"/>
      <c r="FM136" s="222"/>
    </row>
    <row r="137" spans="1:169">
      <c r="A137" s="223" t="str">
        <f>Validation!B137</f>
        <v>Pass</v>
      </c>
      <c r="B137" s="35"/>
      <c r="C137" s="35"/>
      <c r="D137" s="35"/>
      <c r="E137" s="122"/>
      <c r="F137" s="123"/>
      <c r="G137" s="121"/>
      <c r="H137" s="120"/>
      <c r="I137" s="121"/>
      <c r="J137" s="120"/>
      <c r="K137" s="225"/>
      <c r="L137" s="35"/>
      <c r="M137" s="226"/>
      <c r="N137" s="227"/>
      <c r="O137" s="227"/>
      <c r="P137" s="224"/>
      <c r="Q137" s="224"/>
      <c r="R137" s="78"/>
      <c r="S137" s="79"/>
      <c r="T137" s="224"/>
      <c r="U137" s="35"/>
      <c r="V137" s="35"/>
      <c r="W137" s="225"/>
      <c r="X137" s="228"/>
      <c r="Y137" s="79"/>
      <c r="Z137" s="229"/>
      <c r="AA137" s="35"/>
      <c r="AB137" s="35"/>
      <c r="AC137" s="35"/>
      <c r="AD137" s="230"/>
      <c r="AE137" s="231"/>
      <c r="AF137" s="35"/>
      <c r="AG137" s="35"/>
      <c r="AH137" s="78"/>
      <c r="AI137" s="78"/>
      <c r="AJ137" s="82"/>
      <c r="AK137" s="136"/>
      <c r="AL137" s="135"/>
      <c r="AM137" s="81"/>
      <c r="AN137" s="134"/>
      <c r="AO137" s="232"/>
      <c r="AP137" s="232"/>
      <c r="AQ137" s="80"/>
      <c r="AR137" s="81"/>
      <c r="AS137" s="81"/>
      <c r="AT137" s="245"/>
      <c r="AU137" s="179"/>
      <c r="AV137" s="233"/>
      <c r="AW137" s="81"/>
      <c r="AX137" s="185"/>
      <c r="AY137" s="134"/>
      <c r="AZ137" s="111"/>
      <c r="BA137" s="210"/>
      <c r="BB137" s="211"/>
      <c r="BC137" s="211"/>
      <c r="BD137" s="211"/>
      <c r="BE137" s="211"/>
      <c r="BF137" s="211"/>
      <c r="BG137" s="211"/>
      <c r="BH137" s="211"/>
      <c r="BI137" s="211"/>
      <c r="BJ137" s="211"/>
      <c r="BK137" s="211"/>
      <c r="BL137" s="211"/>
      <c r="BM137" s="211"/>
      <c r="BN137" s="83"/>
      <c r="BO137" s="79"/>
      <c r="BP137" s="210"/>
      <c r="BQ137" s="211"/>
      <c r="BR137" s="211"/>
      <c r="BS137" s="211"/>
      <c r="BT137" s="211"/>
      <c r="BU137" s="211"/>
      <c r="BV137" s="211"/>
      <c r="BW137" s="211"/>
      <c r="BX137" s="82"/>
      <c r="BY137" s="212"/>
      <c r="BZ137" s="212"/>
      <c r="CA137" s="212"/>
      <c r="CB137" s="212"/>
      <c r="CC137" s="212"/>
      <c r="CD137" s="212"/>
      <c r="CE137" s="212"/>
      <c r="CF137" s="212"/>
      <c r="CG137" s="82"/>
      <c r="CH137" s="213"/>
      <c r="CI137" s="212"/>
      <c r="CJ137" s="212"/>
      <c r="CK137" s="212"/>
      <c r="CL137" s="212"/>
      <c r="CM137" s="212"/>
      <c r="CN137" s="212"/>
      <c r="CO137" s="212"/>
      <c r="CP137" s="212"/>
      <c r="CQ137" s="212"/>
      <c r="CR137" s="212"/>
      <c r="CS137" s="212"/>
      <c r="CT137" s="212"/>
      <c r="CU137" s="212"/>
      <c r="CV137" s="212"/>
      <c r="CW137" s="212"/>
      <c r="CX137" s="212"/>
      <c r="CY137" s="212"/>
      <c r="CZ137" s="212"/>
      <c r="DA137" s="214"/>
      <c r="DB137" s="84"/>
      <c r="DC137" s="35"/>
      <c r="DD137" s="35"/>
      <c r="DE137" s="35"/>
      <c r="DF137" s="35"/>
      <c r="DG137" s="35"/>
      <c r="DH137" s="35"/>
      <c r="DI137" s="35"/>
      <c r="DJ137" s="35"/>
      <c r="DK137" s="35"/>
      <c r="DL137" s="35"/>
      <c r="DM137" s="35"/>
      <c r="DN137" s="35"/>
      <c r="DO137" s="35"/>
      <c r="DP137" s="35"/>
      <c r="DQ137" s="35"/>
      <c r="DR137" s="35"/>
      <c r="DS137" s="35"/>
      <c r="DT137" s="35"/>
      <c r="DU137" s="35"/>
      <c r="DV137" s="35"/>
      <c r="DW137" s="78"/>
      <c r="DX137" s="82"/>
      <c r="DY137" s="215"/>
      <c r="DZ137" s="216"/>
      <c r="EA137" s="216"/>
      <c r="EB137" s="216"/>
      <c r="EC137" s="216"/>
      <c r="ED137" s="216"/>
      <c r="EE137" s="217"/>
      <c r="EF137" s="146"/>
      <c r="EG137" s="215"/>
      <c r="EH137" s="216"/>
      <c r="EI137" s="216"/>
      <c r="EJ137" s="216"/>
      <c r="EK137" s="216"/>
      <c r="EL137" s="216"/>
      <c r="EM137" s="216"/>
      <c r="EN137" s="217"/>
      <c r="EO137" s="79"/>
      <c r="EP137" s="218"/>
      <c r="EQ137" s="219"/>
      <c r="ER137" s="219"/>
      <c r="ES137" s="82"/>
      <c r="ET137" s="234"/>
      <c r="EU137" s="235"/>
      <c r="EV137" s="235"/>
      <c r="EW137" s="82"/>
      <c r="EX137" s="234"/>
      <c r="EY137" s="235"/>
      <c r="EZ137" s="235"/>
      <c r="FA137" s="235"/>
      <c r="FB137" s="235"/>
      <c r="FC137" s="235"/>
      <c r="FD137" s="235"/>
      <c r="FE137" s="222"/>
      <c r="FF137" s="234"/>
      <c r="FG137" s="235"/>
      <c r="FH137" s="235"/>
      <c r="FI137" s="235"/>
      <c r="FJ137" s="235"/>
      <c r="FK137" s="235"/>
      <c r="FL137" s="235"/>
      <c r="FM137" s="222"/>
    </row>
    <row r="138" spans="1:169">
      <c r="A138" s="223" t="str">
        <f>Validation!B138</f>
        <v>Pass</v>
      </c>
      <c r="B138" s="35"/>
      <c r="C138" s="35"/>
      <c r="D138" s="35"/>
      <c r="E138" s="122"/>
      <c r="F138" s="123"/>
      <c r="G138" s="121"/>
      <c r="H138" s="120"/>
      <c r="I138" s="121"/>
      <c r="J138" s="120"/>
      <c r="K138" s="225"/>
      <c r="L138" s="35"/>
      <c r="M138" s="226"/>
      <c r="N138" s="227"/>
      <c r="O138" s="227"/>
      <c r="P138" s="224"/>
      <c r="Q138" s="224"/>
      <c r="R138" s="78"/>
      <c r="S138" s="79"/>
      <c r="T138" s="224"/>
      <c r="U138" s="35"/>
      <c r="V138" s="35"/>
      <c r="W138" s="225"/>
      <c r="X138" s="228"/>
      <c r="Y138" s="79"/>
      <c r="Z138" s="229"/>
      <c r="AA138" s="35"/>
      <c r="AB138" s="35"/>
      <c r="AC138" s="35"/>
      <c r="AD138" s="230"/>
      <c r="AE138" s="231"/>
      <c r="AF138" s="35"/>
      <c r="AG138" s="35"/>
      <c r="AH138" s="78"/>
      <c r="AI138" s="78"/>
      <c r="AJ138" s="82"/>
      <c r="AK138" s="136"/>
      <c r="AL138" s="135"/>
      <c r="AM138" s="81"/>
      <c r="AN138" s="134"/>
      <c r="AO138" s="232"/>
      <c r="AP138" s="232"/>
      <c r="AQ138" s="80"/>
      <c r="AR138" s="81"/>
      <c r="AS138" s="81"/>
      <c r="AT138" s="245"/>
      <c r="AU138" s="179"/>
      <c r="AV138" s="233"/>
      <c r="AW138" s="81"/>
      <c r="AX138" s="185"/>
      <c r="AY138" s="134"/>
      <c r="AZ138" s="111"/>
      <c r="BA138" s="210"/>
      <c r="BB138" s="211"/>
      <c r="BC138" s="211"/>
      <c r="BD138" s="211"/>
      <c r="BE138" s="211"/>
      <c r="BF138" s="211"/>
      <c r="BG138" s="211"/>
      <c r="BH138" s="211"/>
      <c r="BI138" s="211"/>
      <c r="BJ138" s="211"/>
      <c r="BK138" s="211"/>
      <c r="BL138" s="211"/>
      <c r="BM138" s="211"/>
      <c r="BN138" s="83"/>
      <c r="BO138" s="79"/>
      <c r="BP138" s="210"/>
      <c r="BQ138" s="211"/>
      <c r="BR138" s="211"/>
      <c r="BS138" s="211"/>
      <c r="BT138" s="211"/>
      <c r="BU138" s="211"/>
      <c r="BV138" s="211"/>
      <c r="BW138" s="211"/>
      <c r="BX138" s="82"/>
      <c r="BY138" s="212"/>
      <c r="BZ138" s="212"/>
      <c r="CA138" s="212"/>
      <c r="CB138" s="212"/>
      <c r="CC138" s="212"/>
      <c r="CD138" s="212"/>
      <c r="CE138" s="212"/>
      <c r="CF138" s="212"/>
      <c r="CG138" s="82"/>
      <c r="CH138" s="213"/>
      <c r="CI138" s="212"/>
      <c r="CJ138" s="212"/>
      <c r="CK138" s="212"/>
      <c r="CL138" s="212"/>
      <c r="CM138" s="212"/>
      <c r="CN138" s="212"/>
      <c r="CO138" s="212"/>
      <c r="CP138" s="212"/>
      <c r="CQ138" s="212"/>
      <c r="CR138" s="212"/>
      <c r="CS138" s="212"/>
      <c r="CT138" s="212"/>
      <c r="CU138" s="212"/>
      <c r="CV138" s="212"/>
      <c r="CW138" s="212"/>
      <c r="CX138" s="212"/>
      <c r="CY138" s="212"/>
      <c r="CZ138" s="212"/>
      <c r="DA138" s="214"/>
      <c r="DB138" s="84"/>
      <c r="DC138" s="35"/>
      <c r="DD138" s="35"/>
      <c r="DE138" s="35"/>
      <c r="DF138" s="35"/>
      <c r="DG138" s="35"/>
      <c r="DH138" s="35"/>
      <c r="DI138" s="35"/>
      <c r="DJ138" s="35"/>
      <c r="DK138" s="35"/>
      <c r="DL138" s="35"/>
      <c r="DM138" s="35"/>
      <c r="DN138" s="35"/>
      <c r="DO138" s="35"/>
      <c r="DP138" s="35"/>
      <c r="DQ138" s="35"/>
      <c r="DR138" s="35"/>
      <c r="DS138" s="35"/>
      <c r="DT138" s="35"/>
      <c r="DU138" s="35"/>
      <c r="DV138" s="35"/>
      <c r="DW138" s="78"/>
      <c r="DX138" s="82"/>
      <c r="DY138" s="215"/>
      <c r="DZ138" s="216"/>
      <c r="EA138" s="216"/>
      <c r="EB138" s="216"/>
      <c r="EC138" s="216"/>
      <c r="ED138" s="216"/>
      <c r="EE138" s="217"/>
      <c r="EF138" s="146"/>
      <c r="EG138" s="215"/>
      <c r="EH138" s="216"/>
      <c r="EI138" s="216"/>
      <c r="EJ138" s="216"/>
      <c r="EK138" s="216"/>
      <c r="EL138" s="216"/>
      <c r="EM138" s="216"/>
      <c r="EN138" s="217"/>
      <c r="EO138" s="79"/>
      <c r="EP138" s="218"/>
      <c r="EQ138" s="219"/>
      <c r="ER138" s="219"/>
      <c r="ES138" s="82"/>
      <c r="ET138" s="234"/>
      <c r="EU138" s="235"/>
      <c r="EV138" s="235"/>
      <c r="EW138" s="82"/>
      <c r="EX138" s="234"/>
      <c r="EY138" s="235"/>
      <c r="EZ138" s="235"/>
      <c r="FA138" s="235"/>
      <c r="FB138" s="235"/>
      <c r="FC138" s="235"/>
      <c r="FD138" s="235"/>
      <c r="FE138" s="222"/>
      <c r="FF138" s="234"/>
      <c r="FG138" s="235"/>
      <c r="FH138" s="235"/>
      <c r="FI138" s="235"/>
      <c r="FJ138" s="235"/>
      <c r="FK138" s="235"/>
      <c r="FL138" s="235"/>
      <c r="FM138" s="222"/>
    </row>
    <row r="139" spans="1:169">
      <c r="A139" s="223" t="str">
        <f>Validation!B139</f>
        <v>Pass</v>
      </c>
      <c r="B139" s="35"/>
      <c r="C139" s="35"/>
      <c r="D139" s="35"/>
      <c r="E139" s="122"/>
      <c r="F139" s="123"/>
      <c r="G139" s="121"/>
      <c r="H139" s="120"/>
      <c r="I139" s="121"/>
      <c r="J139" s="120"/>
      <c r="K139" s="225"/>
      <c r="L139" s="35"/>
      <c r="M139" s="226"/>
      <c r="N139" s="227"/>
      <c r="O139" s="227"/>
      <c r="P139" s="224"/>
      <c r="Q139" s="224"/>
      <c r="R139" s="78"/>
      <c r="S139" s="79"/>
      <c r="T139" s="224"/>
      <c r="U139" s="35"/>
      <c r="V139" s="35"/>
      <c r="W139" s="225"/>
      <c r="X139" s="228"/>
      <c r="Y139" s="79"/>
      <c r="Z139" s="229"/>
      <c r="AA139" s="35"/>
      <c r="AB139" s="35"/>
      <c r="AC139" s="35"/>
      <c r="AD139" s="230"/>
      <c r="AE139" s="231"/>
      <c r="AF139" s="35"/>
      <c r="AG139" s="35"/>
      <c r="AH139" s="78"/>
      <c r="AI139" s="78"/>
      <c r="AJ139" s="82"/>
      <c r="AK139" s="136"/>
      <c r="AL139" s="135"/>
      <c r="AM139" s="81"/>
      <c r="AN139" s="134"/>
      <c r="AO139" s="232"/>
      <c r="AP139" s="232"/>
      <c r="AQ139" s="80"/>
      <c r="AR139" s="81"/>
      <c r="AS139" s="81"/>
      <c r="AT139" s="245"/>
      <c r="AU139" s="179"/>
      <c r="AV139" s="233"/>
      <c r="AW139" s="81"/>
      <c r="AX139" s="185"/>
      <c r="AY139" s="134"/>
      <c r="AZ139" s="111"/>
      <c r="BA139" s="210"/>
      <c r="BB139" s="211"/>
      <c r="BC139" s="211"/>
      <c r="BD139" s="211"/>
      <c r="BE139" s="211"/>
      <c r="BF139" s="211"/>
      <c r="BG139" s="211"/>
      <c r="BH139" s="211"/>
      <c r="BI139" s="211"/>
      <c r="BJ139" s="211"/>
      <c r="BK139" s="211"/>
      <c r="BL139" s="211"/>
      <c r="BM139" s="211"/>
      <c r="BN139" s="83"/>
      <c r="BO139" s="79"/>
      <c r="BP139" s="210"/>
      <c r="BQ139" s="211"/>
      <c r="BR139" s="211"/>
      <c r="BS139" s="211"/>
      <c r="BT139" s="211"/>
      <c r="BU139" s="211"/>
      <c r="BV139" s="211"/>
      <c r="BW139" s="211"/>
      <c r="BX139" s="82"/>
      <c r="BY139" s="212"/>
      <c r="BZ139" s="212"/>
      <c r="CA139" s="212"/>
      <c r="CB139" s="212"/>
      <c r="CC139" s="212"/>
      <c r="CD139" s="212"/>
      <c r="CE139" s="212"/>
      <c r="CF139" s="212"/>
      <c r="CG139" s="82"/>
      <c r="CH139" s="213"/>
      <c r="CI139" s="212"/>
      <c r="CJ139" s="212"/>
      <c r="CK139" s="212"/>
      <c r="CL139" s="212"/>
      <c r="CM139" s="212"/>
      <c r="CN139" s="212"/>
      <c r="CO139" s="212"/>
      <c r="CP139" s="212"/>
      <c r="CQ139" s="212"/>
      <c r="CR139" s="212"/>
      <c r="CS139" s="212"/>
      <c r="CT139" s="212"/>
      <c r="CU139" s="212"/>
      <c r="CV139" s="212"/>
      <c r="CW139" s="212"/>
      <c r="CX139" s="212"/>
      <c r="CY139" s="212"/>
      <c r="CZ139" s="212"/>
      <c r="DA139" s="214"/>
      <c r="DB139" s="84"/>
      <c r="DC139" s="35"/>
      <c r="DD139" s="35"/>
      <c r="DE139" s="35"/>
      <c r="DF139" s="35"/>
      <c r="DG139" s="35"/>
      <c r="DH139" s="35"/>
      <c r="DI139" s="35"/>
      <c r="DJ139" s="35"/>
      <c r="DK139" s="35"/>
      <c r="DL139" s="35"/>
      <c r="DM139" s="35"/>
      <c r="DN139" s="35"/>
      <c r="DO139" s="35"/>
      <c r="DP139" s="35"/>
      <c r="DQ139" s="35"/>
      <c r="DR139" s="35"/>
      <c r="DS139" s="35"/>
      <c r="DT139" s="35"/>
      <c r="DU139" s="35"/>
      <c r="DV139" s="35"/>
      <c r="DW139" s="78"/>
      <c r="DX139" s="82"/>
      <c r="DY139" s="215"/>
      <c r="DZ139" s="216"/>
      <c r="EA139" s="216"/>
      <c r="EB139" s="216"/>
      <c r="EC139" s="216"/>
      <c r="ED139" s="216"/>
      <c r="EE139" s="217"/>
      <c r="EF139" s="146"/>
      <c r="EG139" s="215"/>
      <c r="EH139" s="216"/>
      <c r="EI139" s="216"/>
      <c r="EJ139" s="216"/>
      <c r="EK139" s="216"/>
      <c r="EL139" s="216"/>
      <c r="EM139" s="216"/>
      <c r="EN139" s="217"/>
      <c r="EO139" s="79"/>
      <c r="EP139" s="218"/>
      <c r="EQ139" s="219"/>
      <c r="ER139" s="219"/>
      <c r="ES139" s="82"/>
      <c r="ET139" s="234"/>
      <c r="EU139" s="235"/>
      <c r="EV139" s="235"/>
      <c r="EW139" s="82"/>
      <c r="EX139" s="234"/>
      <c r="EY139" s="235"/>
      <c r="EZ139" s="235"/>
      <c r="FA139" s="235"/>
      <c r="FB139" s="235"/>
      <c r="FC139" s="235"/>
      <c r="FD139" s="235"/>
      <c r="FE139" s="222"/>
      <c r="FF139" s="234"/>
      <c r="FG139" s="235"/>
      <c r="FH139" s="235"/>
      <c r="FI139" s="235"/>
      <c r="FJ139" s="235"/>
      <c r="FK139" s="235"/>
      <c r="FL139" s="235"/>
      <c r="FM139" s="222"/>
    </row>
    <row r="140" spans="1:169">
      <c r="A140" s="223" t="str">
        <f>Validation!B140</f>
        <v>Pass</v>
      </c>
      <c r="B140" s="35"/>
      <c r="C140" s="35"/>
      <c r="D140" s="35"/>
      <c r="E140" s="122"/>
      <c r="F140" s="123"/>
      <c r="G140" s="121"/>
      <c r="H140" s="120"/>
      <c r="I140" s="121"/>
      <c r="J140" s="120"/>
      <c r="K140" s="225"/>
      <c r="L140" s="35"/>
      <c r="M140" s="226"/>
      <c r="N140" s="227"/>
      <c r="O140" s="227"/>
      <c r="P140" s="224"/>
      <c r="Q140" s="224"/>
      <c r="R140" s="78"/>
      <c r="S140" s="79"/>
      <c r="T140" s="224"/>
      <c r="U140" s="35"/>
      <c r="V140" s="35"/>
      <c r="W140" s="225"/>
      <c r="X140" s="228"/>
      <c r="Y140" s="79"/>
      <c r="Z140" s="229"/>
      <c r="AA140" s="35"/>
      <c r="AB140" s="35"/>
      <c r="AC140" s="35"/>
      <c r="AD140" s="230"/>
      <c r="AE140" s="231"/>
      <c r="AF140" s="35"/>
      <c r="AG140" s="35"/>
      <c r="AH140" s="78"/>
      <c r="AI140" s="78"/>
      <c r="AJ140" s="82"/>
      <c r="AK140" s="136"/>
      <c r="AL140" s="135"/>
      <c r="AM140" s="81"/>
      <c r="AN140" s="134"/>
      <c r="AO140" s="232"/>
      <c r="AP140" s="232"/>
      <c r="AQ140" s="80"/>
      <c r="AR140" s="81"/>
      <c r="AS140" s="81"/>
      <c r="AT140" s="245"/>
      <c r="AU140" s="179"/>
      <c r="AV140" s="233"/>
      <c r="AW140" s="81"/>
      <c r="AX140" s="185"/>
      <c r="AY140" s="134"/>
      <c r="AZ140" s="111"/>
      <c r="BA140" s="210"/>
      <c r="BB140" s="211"/>
      <c r="BC140" s="211"/>
      <c r="BD140" s="211"/>
      <c r="BE140" s="211"/>
      <c r="BF140" s="211"/>
      <c r="BG140" s="211"/>
      <c r="BH140" s="211"/>
      <c r="BI140" s="211"/>
      <c r="BJ140" s="211"/>
      <c r="BK140" s="211"/>
      <c r="BL140" s="211"/>
      <c r="BM140" s="211"/>
      <c r="BN140" s="83"/>
      <c r="BO140" s="79"/>
      <c r="BP140" s="210"/>
      <c r="BQ140" s="211"/>
      <c r="BR140" s="211"/>
      <c r="BS140" s="211"/>
      <c r="BT140" s="211"/>
      <c r="BU140" s="211"/>
      <c r="BV140" s="211"/>
      <c r="BW140" s="211"/>
      <c r="BX140" s="82"/>
      <c r="BY140" s="212"/>
      <c r="BZ140" s="212"/>
      <c r="CA140" s="212"/>
      <c r="CB140" s="212"/>
      <c r="CC140" s="212"/>
      <c r="CD140" s="212"/>
      <c r="CE140" s="212"/>
      <c r="CF140" s="212"/>
      <c r="CG140" s="82"/>
      <c r="CH140" s="213"/>
      <c r="CI140" s="212"/>
      <c r="CJ140" s="212"/>
      <c r="CK140" s="212"/>
      <c r="CL140" s="212"/>
      <c r="CM140" s="212"/>
      <c r="CN140" s="212"/>
      <c r="CO140" s="212"/>
      <c r="CP140" s="212"/>
      <c r="CQ140" s="212"/>
      <c r="CR140" s="212"/>
      <c r="CS140" s="212"/>
      <c r="CT140" s="212"/>
      <c r="CU140" s="212"/>
      <c r="CV140" s="212"/>
      <c r="CW140" s="212"/>
      <c r="CX140" s="212"/>
      <c r="CY140" s="212"/>
      <c r="CZ140" s="212"/>
      <c r="DA140" s="214"/>
      <c r="DB140" s="84"/>
      <c r="DC140" s="35"/>
      <c r="DD140" s="35"/>
      <c r="DE140" s="35"/>
      <c r="DF140" s="35"/>
      <c r="DG140" s="35"/>
      <c r="DH140" s="35"/>
      <c r="DI140" s="35"/>
      <c r="DJ140" s="35"/>
      <c r="DK140" s="35"/>
      <c r="DL140" s="35"/>
      <c r="DM140" s="35"/>
      <c r="DN140" s="35"/>
      <c r="DO140" s="35"/>
      <c r="DP140" s="35"/>
      <c r="DQ140" s="35"/>
      <c r="DR140" s="35"/>
      <c r="DS140" s="35"/>
      <c r="DT140" s="35"/>
      <c r="DU140" s="35"/>
      <c r="DV140" s="35"/>
      <c r="DW140" s="78"/>
      <c r="DX140" s="82"/>
      <c r="DY140" s="215"/>
      <c r="DZ140" s="216"/>
      <c r="EA140" s="216"/>
      <c r="EB140" s="216"/>
      <c r="EC140" s="216"/>
      <c r="ED140" s="216"/>
      <c r="EE140" s="217"/>
      <c r="EF140" s="146"/>
      <c r="EG140" s="215"/>
      <c r="EH140" s="216"/>
      <c r="EI140" s="216"/>
      <c r="EJ140" s="216"/>
      <c r="EK140" s="216"/>
      <c r="EL140" s="216"/>
      <c r="EM140" s="216"/>
      <c r="EN140" s="217"/>
      <c r="EO140" s="79"/>
      <c r="EP140" s="218"/>
      <c r="EQ140" s="219"/>
      <c r="ER140" s="219"/>
      <c r="ES140" s="82"/>
      <c r="ET140" s="234"/>
      <c r="EU140" s="235"/>
      <c r="EV140" s="235"/>
      <c r="EW140" s="82"/>
      <c r="EX140" s="234"/>
      <c r="EY140" s="235"/>
      <c r="EZ140" s="235"/>
      <c r="FA140" s="235"/>
      <c r="FB140" s="235"/>
      <c r="FC140" s="235"/>
      <c r="FD140" s="235"/>
      <c r="FE140" s="222"/>
      <c r="FF140" s="234"/>
      <c r="FG140" s="235"/>
      <c r="FH140" s="235"/>
      <c r="FI140" s="235"/>
      <c r="FJ140" s="235"/>
      <c r="FK140" s="235"/>
      <c r="FL140" s="235"/>
      <c r="FM140" s="222"/>
    </row>
    <row r="141" spans="1:169">
      <c r="A141" s="223" t="str">
        <f>Validation!B141</f>
        <v>Pass</v>
      </c>
      <c r="B141" s="35"/>
      <c r="C141" s="35"/>
      <c r="D141" s="35"/>
      <c r="E141" s="122"/>
      <c r="F141" s="123"/>
      <c r="G141" s="121"/>
      <c r="H141" s="120"/>
      <c r="I141" s="121"/>
      <c r="J141" s="120"/>
      <c r="K141" s="225"/>
      <c r="L141" s="35"/>
      <c r="M141" s="226"/>
      <c r="N141" s="227"/>
      <c r="O141" s="227"/>
      <c r="P141" s="224"/>
      <c r="Q141" s="224"/>
      <c r="R141" s="78"/>
      <c r="S141" s="79"/>
      <c r="T141" s="224"/>
      <c r="U141" s="35"/>
      <c r="V141" s="35"/>
      <c r="W141" s="225"/>
      <c r="X141" s="228"/>
      <c r="Y141" s="79"/>
      <c r="Z141" s="229"/>
      <c r="AA141" s="35"/>
      <c r="AB141" s="35"/>
      <c r="AC141" s="35"/>
      <c r="AD141" s="230"/>
      <c r="AE141" s="231"/>
      <c r="AF141" s="35"/>
      <c r="AG141" s="35"/>
      <c r="AH141" s="78"/>
      <c r="AI141" s="78"/>
      <c r="AJ141" s="82"/>
      <c r="AK141" s="136"/>
      <c r="AL141" s="135"/>
      <c r="AM141" s="81"/>
      <c r="AN141" s="134"/>
      <c r="AO141" s="232"/>
      <c r="AP141" s="232"/>
      <c r="AQ141" s="80"/>
      <c r="AR141" s="81"/>
      <c r="AS141" s="81"/>
      <c r="AT141" s="245"/>
      <c r="AU141" s="179"/>
      <c r="AV141" s="233"/>
      <c r="AW141" s="81"/>
      <c r="AX141" s="185"/>
      <c r="AY141" s="134"/>
      <c r="AZ141" s="111"/>
      <c r="BA141" s="210"/>
      <c r="BB141" s="211"/>
      <c r="BC141" s="211"/>
      <c r="BD141" s="211"/>
      <c r="BE141" s="211"/>
      <c r="BF141" s="211"/>
      <c r="BG141" s="211"/>
      <c r="BH141" s="211"/>
      <c r="BI141" s="211"/>
      <c r="BJ141" s="211"/>
      <c r="BK141" s="211"/>
      <c r="BL141" s="211"/>
      <c r="BM141" s="211"/>
      <c r="BN141" s="83"/>
      <c r="BO141" s="79"/>
      <c r="BP141" s="210"/>
      <c r="BQ141" s="211"/>
      <c r="BR141" s="211"/>
      <c r="BS141" s="211"/>
      <c r="BT141" s="211"/>
      <c r="BU141" s="211"/>
      <c r="BV141" s="211"/>
      <c r="BW141" s="211"/>
      <c r="BX141" s="82"/>
      <c r="BY141" s="212"/>
      <c r="BZ141" s="212"/>
      <c r="CA141" s="212"/>
      <c r="CB141" s="212"/>
      <c r="CC141" s="212"/>
      <c r="CD141" s="212"/>
      <c r="CE141" s="212"/>
      <c r="CF141" s="212"/>
      <c r="CG141" s="82"/>
      <c r="CH141" s="213"/>
      <c r="CI141" s="212"/>
      <c r="CJ141" s="212"/>
      <c r="CK141" s="212"/>
      <c r="CL141" s="212"/>
      <c r="CM141" s="212"/>
      <c r="CN141" s="212"/>
      <c r="CO141" s="212"/>
      <c r="CP141" s="212"/>
      <c r="CQ141" s="212"/>
      <c r="CR141" s="212"/>
      <c r="CS141" s="212"/>
      <c r="CT141" s="212"/>
      <c r="CU141" s="212"/>
      <c r="CV141" s="212"/>
      <c r="CW141" s="212"/>
      <c r="CX141" s="212"/>
      <c r="CY141" s="212"/>
      <c r="CZ141" s="212"/>
      <c r="DA141" s="214"/>
      <c r="DB141" s="84"/>
      <c r="DC141" s="35"/>
      <c r="DD141" s="35"/>
      <c r="DE141" s="35"/>
      <c r="DF141" s="35"/>
      <c r="DG141" s="35"/>
      <c r="DH141" s="35"/>
      <c r="DI141" s="35"/>
      <c r="DJ141" s="35"/>
      <c r="DK141" s="35"/>
      <c r="DL141" s="35"/>
      <c r="DM141" s="35"/>
      <c r="DN141" s="35"/>
      <c r="DO141" s="35"/>
      <c r="DP141" s="35"/>
      <c r="DQ141" s="35"/>
      <c r="DR141" s="35"/>
      <c r="DS141" s="35"/>
      <c r="DT141" s="35"/>
      <c r="DU141" s="35"/>
      <c r="DV141" s="35"/>
      <c r="DW141" s="78"/>
      <c r="DX141" s="82"/>
      <c r="DY141" s="215"/>
      <c r="DZ141" s="216"/>
      <c r="EA141" s="216"/>
      <c r="EB141" s="216"/>
      <c r="EC141" s="216"/>
      <c r="ED141" s="216"/>
      <c r="EE141" s="217"/>
      <c r="EF141" s="146"/>
      <c r="EG141" s="215"/>
      <c r="EH141" s="216"/>
      <c r="EI141" s="216"/>
      <c r="EJ141" s="216"/>
      <c r="EK141" s="216"/>
      <c r="EL141" s="216"/>
      <c r="EM141" s="216"/>
      <c r="EN141" s="217"/>
      <c r="EO141" s="79"/>
      <c r="EP141" s="218"/>
      <c r="EQ141" s="219"/>
      <c r="ER141" s="219"/>
      <c r="ES141" s="82"/>
      <c r="ET141" s="234"/>
      <c r="EU141" s="235"/>
      <c r="EV141" s="235"/>
      <c r="EW141" s="82"/>
      <c r="EX141" s="234"/>
      <c r="EY141" s="235"/>
      <c r="EZ141" s="235"/>
      <c r="FA141" s="235"/>
      <c r="FB141" s="235"/>
      <c r="FC141" s="235"/>
      <c r="FD141" s="235"/>
      <c r="FE141" s="222"/>
      <c r="FF141" s="234"/>
      <c r="FG141" s="235"/>
      <c r="FH141" s="235"/>
      <c r="FI141" s="235"/>
      <c r="FJ141" s="235"/>
      <c r="FK141" s="235"/>
      <c r="FL141" s="235"/>
      <c r="FM141" s="222"/>
    </row>
    <row r="142" spans="1:169">
      <c r="A142" s="223" t="str">
        <f>Validation!B142</f>
        <v>Pass</v>
      </c>
      <c r="B142" s="35"/>
      <c r="C142" s="35"/>
      <c r="D142" s="35"/>
      <c r="E142" s="122"/>
      <c r="F142" s="123"/>
      <c r="G142" s="121"/>
      <c r="H142" s="120"/>
      <c r="I142" s="121"/>
      <c r="J142" s="120"/>
      <c r="K142" s="225"/>
      <c r="L142" s="35"/>
      <c r="M142" s="226"/>
      <c r="N142" s="227"/>
      <c r="O142" s="227"/>
      <c r="P142" s="224"/>
      <c r="Q142" s="224"/>
      <c r="R142" s="78"/>
      <c r="S142" s="79"/>
      <c r="T142" s="224"/>
      <c r="U142" s="35"/>
      <c r="V142" s="35"/>
      <c r="W142" s="225"/>
      <c r="X142" s="228"/>
      <c r="Y142" s="79"/>
      <c r="Z142" s="229"/>
      <c r="AA142" s="35"/>
      <c r="AB142" s="35"/>
      <c r="AC142" s="35"/>
      <c r="AD142" s="230"/>
      <c r="AE142" s="231"/>
      <c r="AF142" s="35"/>
      <c r="AG142" s="35"/>
      <c r="AH142" s="78"/>
      <c r="AI142" s="78"/>
      <c r="AJ142" s="82"/>
      <c r="AK142" s="136"/>
      <c r="AL142" s="135"/>
      <c r="AM142" s="81"/>
      <c r="AN142" s="134"/>
      <c r="AO142" s="232"/>
      <c r="AP142" s="232"/>
      <c r="AQ142" s="80"/>
      <c r="AR142" s="81"/>
      <c r="AS142" s="81"/>
      <c r="AT142" s="245"/>
      <c r="AU142" s="179"/>
      <c r="AV142" s="233"/>
      <c r="AW142" s="81"/>
      <c r="AX142" s="185"/>
      <c r="AY142" s="134"/>
      <c r="AZ142" s="111"/>
      <c r="BA142" s="210"/>
      <c r="BB142" s="211"/>
      <c r="BC142" s="211"/>
      <c r="BD142" s="211"/>
      <c r="BE142" s="211"/>
      <c r="BF142" s="211"/>
      <c r="BG142" s="211"/>
      <c r="BH142" s="211"/>
      <c r="BI142" s="211"/>
      <c r="BJ142" s="211"/>
      <c r="BK142" s="211"/>
      <c r="BL142" s="211"/>
      <c r="BM142" s="211"/>
      <c r="BN142" s="83"/>
      <c r="BO142" s="79"/>
      <c r="BP142" s="210"/>
      <c r="BQ142" s="211"/>
      <c r="BR142" s="211"/>
      <c r="BS142" s="211"/>
      <c r="BT142" s="211"/>
      <c r="BU142" s="211"/>
      <c r="BV142" s="211"/>
      <c r="BW142" s="211"/>
      <c r="BX142" s="82"/>
      <c r="BY142" s="212"/>
      <c r="BZ142" s="212"/>
      <c r="CA142" s="212"/>
      <c r="CB142" s="212"/>
      <c r="CC142" s="212"/>
      <c r="CD142" s="212"/>
      <c r="CE142" s="212"/>
      <c r="CF142" s="212"/>
      <c r="CG142" s="82"/>
      <c r="CH142" s="213"/>
      <c r="CI142" s="212"/>
      <c r="CJ142" s="212"/>
      <c r="CK142" s="212"/>
      <c r="CL142" s="212"/>
      <c r="CM142" s="212"/>
      <c r="CN142" s="212"/>
      <c r="CO142" s="212"/>
      <c r="CP142" s="212"/>
      <c r="CQ142" s="212"/>
      <c r="CR142" s="212"/>
      <c r="CS142" s="212"/>
      <c r="CT142" s="212"/>
      <c r="CU142" s="212"/>
      <c r="CV142" s="212"/>
      <c r="CW142" s="212"/>
      <c r="CX142" s="212"/>
      <c r="CY142" s="212"/>
      <c r="CZ142" s="212"/>
      <c r="DA142" s="214"/>
      <c r="DB142" s="84"/>
      <c r="DC142" s="35"/>
      <c r="DD142" s="35"/>
      <c r="DE142" s="35"/>
      <c r="DF142" s="35"/>
      <c r="DG142" s="35"/>
      <c r="DH142" s="35"/>
      <c r="DI142" s="35"/>
      <c r="DJ142" s="35"/>
      <c r="DK142" s="35"/>
      <c r="DL142" s="35"/>
      <c r="DM142" s="35"/>
      <c r="DN142" s="35"/>
      <c r="DO142" s="35"/>
      <c r="DP142" s="35"/>
      <c r="DQ142" s="35"/>
      <c r="DR142" s="35"/>
      <c r="DS142" s="35"/>
      <c r="DT142" s="35"/>
      <c r="DU142" s="35"/>
      <c r="DV142" s="35"/>
      <c r="DW142" s="78"/>
      <c r="DX142" s="82"/>
      <c r="DY142" s="215"/>
      <c r="DZ142" s="216"/>
      <c r="EA142" s="216"/>
      <c r="EB142" s="216"/>
      <c r="EC142" s="216"/>
      <c r="ED142" s="216"/>
      <c r="EE142" s="217"/>
      <c r="EF142" s="146"/>
      <c r="EG142" s="215"/>
      <c r="EH142" s="216"/>
      <c r="EI142" s="216"/>
      <c r="EJ142" s="216"/>
      <c r="EK142" s="216"/>
      <c r="EL142" s="216"/>
      <c r="EM142" s="216"/>
      <c r="EN142" s="217"/>
      <c r="EO142" s="79"/>
      <c r="EP142" s="218"/>
      <c r="EQ142" s="219"/>
      <c r="ER142" s="219"/>
      <c r="ES142" s="82"/>
      <c r="ET142" s="234"/>
      <c r="EU142" s="235"/>
      <c r="EV142" s="235"/>
      <c r="EW142" s="82"/>
      <c r="EX142" s="234"/>
      <c r="EY142" s="235"/>
      <c r="EZ142" s="235"/>
      <c r="FA142" s="235"/>
      <c r="FB142" s="235"/>
      <c r="FC142" s="235"/>
      <c r="FD142" s="235"/>
      <c r="FE142" s="222"/>
      <c r="FF142" s="234"/>
      <c r="FG142" s="235"/>
      <c r="FH142" s="235"/>
      <c r="FI142" s="235"/>
      <c r="FJ142" s="235"/>
      <c r="FK142" s="235"/>
      <c r="FL142" s="235"/>
      <c r="FM142" s="222"/>
    </row>
    <row r="143" spans="1:169">
      <c r="A143" s="223" t="str">
        <f>Validation!B143</f>
        <v>Pass</v>
      </c>
      <c r="B143" s="35"/>
      <c r="C143" s="35"/>
      <c r="D143" s="35"/>
      <c r="E143" s="122"/>
      <c r="F143" s="123"/>
      <c r="G143" s="121"/>
      <c r="H143" s="120"/>
      <c r="I143" s="121"/>
      <c r="J143" s="120"/>
      <c r="K143" s="225"/>
      <c r="L143" s="35"/>
      <c r="M143" s="226"/>
      <c r="N143" s="227"/>
      <c r="O143" s="227"/>
      <c r="P143" s="224"/>
      <c r="Q143" s="224"/>
      <c r="R143" s="78"/>
      <c r="S143" s="79"/>
      <c r="T143" s="224"/>
      <c r="U143" s="35"/>
      <c r="V143" s="35"/>
      <c r="W143" s="225"/>
      <c r="X143" s="228"/>
      <c r="Y143" s="79"/>
      <c r="Z143" s="229"/>
      <c r="AA143" s="35"/>
      <c r="AB143" s="35"/>
      <c r="AC143" s="35"/>
      <c r="AD143" s="230"/>
      <c r="AE143" s="231"/>
      <c r="AF143" s="35"/>
      <c r="AG143" s="35"/>
      <c r="AH143" s="78"/>
      <c r="AI143" s="78"/>
      <c r="AJ143" s="82"/>
      <c r="AK143" s="136"/>
      <c r="AL143" s="135"/>
      <c r="AM143" s="81"/>
      <c r="AN143" s="134"/>
      <c r="AO143" s="232"/>
      <c r="AP143" s="232"/>
      <c r="AQ143" s="80"/>
      <c r="AR143" s="81"/>
      <c r="AS143" s="81"/>
      <c r="AT143" s="245"/>
      <c r="AU143" s="179"/>
      <c r="AV143" s="233"/>
      <c r="AW143" s="81"/>
      <c r="AX143" s="185"/>
      <c r="AY143" s="134"/>
      <c r="AZ143" s="111"/>
      <c r="BA143" s="210"/>
      <c r="BB143" s="211"/>
      <c r="BC143" s="211"/>
      <c r="BD143" s="211"/>
      <c r="BE143" s="211"/>
      <c r="BF143" s="211"/>
      <c r="BG143" s="211"/>
      <c r="BH143" s="211"/>
      <c r="BI143" s="211"/>
      <c r="BJ143" s="211"/>
      <c r="BK143" s="211"/>
      <c r="BL143" s="211"/>
      <c r="BM143" s="211"/>
      <c r="BN143" s="83"/>
      <c r="BO143" s="79"/>
      <c r="BP143" s="210"/>
      <c r="BQ143" s="211"/>
      <c r="BR143" s="211"/>
      <c r="BS143" s="211"/>
      <c r="BT143" s="211"/>
      <c r="BU143" s="211"/>
      <c r="BV143" s="211"/>
      <c r="BW143" s="211"/>
      <c r="BX143" s="82"/>
      <c r="BY143" s="212"/>
      <c r="BZ143" s="212"/>
      <c r="CA143" s="212"/>
      <c r="CB143" s="212"/>
      <c r="CC143" s="212"/>
      <c r="CD143" s="212"/>
      <c r="CE143" s="212"/>
      <c r="CF143" s="212"/>
      <c r="CG143" s="82"/>
      <c r="CH143" s="213"/>
      <c r="CI143" s="212"/>
      <c r="CJ143" s="212"/>
      <c r="CK143" s="212"/>
      <c r="CL143" s="212"/>
      <c r="CM143" s="212"/>
      <c r="CN143" s="212"/>
      <c r="CO143" s="212"/>
      <c r="CP143" s="212"/>
      <c r="CQ143" s="212"/>
      <c r="CR143" s="212"/>
      <c r="CS143" s="212"/>
      <c r="CT143" s="212"/>
      <c r="CU143" s="212"/>
      <c r="CV143" s="212"/>
      <c r="CW143" s="212"/>
      <c r="CX143" s="212"/>
      <c r="CY143" s="212"/>
      <c r="CZ143" s="212"/>
      <c r="DA143" s="214"/>
      <c r="DB143" s="84"/>
      <c r="DC143" s="35"/>
      <c r="DD143" s="35"/>
      <c r="DE143" s="35"/>
      <c r="DF143" s="35"/>
      <c r="DG143" s="35"/>
      <c r="DH143" s="35"/>
      <c r="DI143" s="35"/>
      <c r="DJ143" s="35"/>
      <c r="DK143" s="35"/>
      <c r="DL143" s="35"/>
      <c r="DM143" s="35"/>
      <c r="DN143" s="35"/>
      <c r="DO143" s="35"/>
      <c r="DP143" s="35"/>
      <c r="DQ143" s="35"/>
      <c r="DR143" s="35"/>
      <c r="DS143" s="35"/>
      <c r="DT143" s="35"/>
      <c r="DU143" s="35"/>
      <c r="DV143" s="35"/>
      <c r="DW143" s="78"/>
      <c r="DX143" s="82"/>
      <c r="DY143" s="215"/>
      <c r="DZ143" s="216"/>
      <c r="EA143" s="216"/>
      <c r="EB143" s="216"/>
      <c r="EC143" s="216"/>
      <c r="ED143" s="216"/>
      <c r="EE143" s="217"/>
      <c r="EF143" s="146"/>
      <c r="EG143" s="215"/>
      <c r="EH143" s="216"/>
      <c r="EI143" s="216"/>
      <c r="EJ143" s="216"/>
      <c r="EK143" s="216"/>
      <c r="EL143" s="216"/>
      <c r="EM143" s="216"/>
      <c r="EN143" s="217"/>
      <c r="EO143" s="79"/>
      <c r="EP143" s="218"/>
      <c r="EQ143" s="219"/>
      <c r="ER143" s="219"/>
      <c r="ES143" s="82"/>
      <c r="ET143" s="234"/>
      <c r="EU143" s="235"/>
      <c r="EV143" s="235"/>
      <c r="EW143" s="82"/>
      <c r="EX143" s="234"/>
      <c r="EY143" s="235"/>
      <c r="EZ143" s="235"/>
      <c r="FA143" s="235"/>
      <c r="FB143" s="235"/>
      <c r="FC143" s="235"/>
      <c r="FD143" s="235"/>
      <c r="FE143" s="222"/>
      <c r="FF143" s="234"/>
      <c r="FG143" s="235"/>
      <c r="FH143" s="235"/>
      <c r="FI143" s="235"/>
      <c r="FJ143" s="235"/>
      <c r="FK143" s="235"/>
      <c r="FL143" s="235"/>
      <c r="FM143" s="222"/>
    </row>
    <row r="144" spans="1:169">
      <c r="A144" s="223" t="str">
        <f>Validation!B144</f>
        <v>Pass</v>
      </c>
      <c r="B144" s="35"/>
      <c r="C144" s="35"/>
      <c r="D144" s="35"/>
      <c r="E144" s="122"/>
      <c r="F144" s="123"/>
      <c r="G144" s="121"/>
      <c r="H144" s="120"/>
      <c r="I144" s="121"/>
      <c r="J144" s="120"/>
      <c r="K144" s="225"/>
      <c r="L144" s="35"/>
      <c r="M144" s="226"/>
      <c r="N144" s="227"/>
      <c r="O144" s="227"/>
      <c r="P144" s="224"/>
      <c r="Q144" s="224"/>
      <c r="R144" s="78"/>
      <c r="S144" s="79"/>
      <c r="T144" s="224"/>
      <c r="U144" s="35"/>
      <c r="V144" s="35"/>
      <c r="W144" s="225"/>
      <c r="X144" s="228"/>
      <c r="Y144" s="79"/>
      <c r="Z144" s="229"/>
      <c r="AA144" s="35"/>
      <c r="AB144" s="35"/>
      <c r="AC144" s="35"/>
      <c r="AD144" s="230"/>
      <c r="AE144" s="231"/>
      <c r="AF144" s="35"/>
      <c r="AG144" s="35"/>
      <c r="AH144" s="78"/>
      <c r="AI144" s="78"/>
      <c r="AJ144" s="82"/>
      <c r="AK144" s="136"/>
      <c r="AL144" s="135"/>
      <c r="AM144" s="81"/>
      <c r="AN144" s="134"/>
      <c r="AO144" s="232"/>
      <c r="AP144" s="232"/>
      <c r="AQ144" s="80"/>
      <c r="AR144" s="81"/>
      <c r="AS144" s="81"/>
      <c r="AT144" s="245"/>
      <c r="AU144" s="179"/>
      <c r="AV144" s="233"/>
      <c r="AW144" s="81"/>
      <c r="AX144" s="185"/>
      <c r="AY144" s="134"/>
      <c r="AZ144" s="111"/>
      <c r="BA144" s="210"/>
      <c r="BB144" s="211"/>
      <c r="BC144" s="211"/>
      <c r="BD144" s="211"/>
      <c r="BE144" s="211"/>
      <c r="BF144" s="211"/>
      <c r="BG144" s="211"/>
      <c r="BH144" s="211"/>
      <c r="BI144" s="211"/>
      <c r="BJ144" s="211"/>
      <c r="BK144" s="211"/>
      <c r="BL144" s="211"/>
      <c r="BM144" s="211"/>
      <c r="BN144" s="83"/>
      <c r="BO144" s="79"/>
      <c r="BP144" s="210"/>
      <c r="BQ144" s="211"/>
      <c r="BR144" s="211"/>
      <c r="BS144" s="211"/>
      <c r="BT144" s="211"/>
      <c r="BU144" s="211"/>
      <c r="BV144" s="211"/>
      <c r="BW144" s="211"/>
      <c r="BX144" s="82"/>
      <c r="BY144" s="212"/>
      <c r="BZ144" s="212"/>
      <c r="CA144" s="212"/>
      <c r="CB144" s="212"/>
      <c r="CC144" s="212"/>
      <c r="CD144" s="212"/>
      <c r="CE144" s="212"/>
      <c r="CF144" s="212"/>
      <c r="CG144" s="82"/>
      <c r="CH144" s="213"/>
      <c r="CI144" s="212"/>
      <c r="CJ144" s="212"/>
      <c r="CK144" s="212"/>
      <c r="CL144" s="212"/>
      <c r="CM144" s="212"/>
      <c r="CN144" s="212"/>
      <c r="CO144" s="212"/>
      <c r="CP144" s="212"/>
      <c r="CQ144" s="212"/>
      <c r="CR144" s="212"/>
      <c r="CS144" s="212"/>
      <c r="CT144" s="212"/>
      <c r="CU144" s="212"/>
      <c r="CV144" s="212"/>
      <c r="CW144" s="212"/>
      <c r="CX144" s="212"/>
      <c r="CY144" s="212"/>
      <c r="CZ144" s="212"/>
      <c r="DA144" s="214"/>
      <c r="DB144" s="84"/>
      <c r="DC144" s="35"/>
      <c r="DD144" s="35"/>
      <c r="DE144" s="35"/>
      <c r="DF144" s="35"/>
      <c r="DG144" s="35"/>
      <c r="DH144" s="35"/>
      <c r="DI144" s="35"/>
      <c r="DJ144" s="35"/>
      <c r="DK144" s="35"/>
      <c r="DL144" s="35"/>
      <c r="DM144" s="35"/>
      <c r="DN144" s="35"/>
      <c r="DO144" s="35"/>
      <c r="DP144" s="35"/>
      <c r="DQ144" s="35"/>
      <c r="DR144" s="35"/>
      <c r="DS144" s="35"/>
      <c r="DT144" s="35"/>
      <c r="DU144" s="35"/>
      <c r="DV144" s="35"/>
      <c r="DW144" s="78"/>
      <c r="DX144" s="82"/>
      <c r="DY144" s="215"/>
      <c r="DZ144" s="216"/>
      <c r="EA144" s="216"/>
      <c r="EB144" s="216"/>
      <c r="EC144" s="216"/>
      <c r="ED144" s="216"/>
      <c r="EE144" s="217"/>
      <c r="EF144" s="146"/>
      <c r="EG144" s="215"/>
      <c r="EH144" s="216"/>
      <c r="EI144" s="216"/>
      <c r="EJ144" s="216"/>
      <c r="EK144" s="216"/>
      <c r="EL144" s="216"/>
      <c r="EM144" s="216"/>
      <c r="EN144" s="217"/>
      <c r="EO144" s="79"/>
      <c r="EP144" s="218"/>
      <c r="EQ144" s="219"/>
      <c r="ER144" s="219"/>
      <c r="ES144" s="82"/>
      <c r="ET144" s="234"/>
      <c r="EU144" s="235"/>
      <c r="EV144" s="235"/>
      <c r="EW144" s="82"/>
      <c r="EX144" s="234"/>
      <c r="EY144" s="235"/>
      <c r="EZ144" s="235"/>
      <c r="FA144" s="235"/>
      <c r="FB144" s="235"/>
      <c r="FC144" s="235"/>
      <c r="FD144" s="235"/>
      <c r="FE144" s="222"/>
      <c r="FF144" s="234"/>
      <c r="FG144" s="235"/>
      <c r="FH144" s="235"/>
      <c r="FI144" s="235"/>
      <c r="FJ144" s="235"/>
      <c r="FK144" s="235"/>
      <c r="FL144" s="235"/>
      <c r="FM144" s="222"/>
    </row>
    <row r="145" spans="1:169">
      <c r="A145" s="223" t="str">
        <f>Validation!B145</f>
        <v>Pass</v>
      </c>
      <c r="B145" s="35"/>
      <c r="C145" s="35"/>
      <c r="D145" s="35"/>
      <c r="E145" s="122"/>
      <c r="F145" s="123"/>
      <c r="G145" s="121"/>
      <c r="H145" s="120"/>
      <c r="I145" s="121"/>
      <c r="J145" s="120"/>
      <c r="K145" s="225"/>
      <c r="L145" s="35"/>
      <c r="M145" s="226"/>
      <c r="N145" s="227"/>
      <c r="O145" s="227"/>
      <c r="P145" s="224"/>
      <c r="Q145" s="224"/>
      <c r="R145" s="78"/>
      <c r="S145" s="79"/>
      <c r="T145" s="224"/>
      <c r="U145" s="35"/>
      <c r="V145" s="35"/>
      <c r="W145" s="225"/>
      <c r="X145" s="228"/>
      <c r="Y145" s="79"/>
      <c r="Z145" s="229"/>
      <c r="AA145" s="35"/>
      <c r="AB145" s="35"/>
      <c r="AC145" s="35"/>
      <c r="AD145" s="230"/>
      <c r="AE145" s="231"/>
      <c r="AF145" s="35"/>
      <c r="AG145" s="35"/>
      <c r="AH145" s="78"/>
      <c r="AI145" s="78"/>
      <c r="AJ145" s="82"/>
      <c r="AK145" s="136"/>
      <c r="AL145" s="135"/>
      <c r="AM145" s="81"/>
      <c r="AN145" s="134"/>
      <c r="AO145" s="232"/>
      <c r="AP145" s="232"/>
      <c r="AQ145" s="80"/>
      <c r="AR145" s="81"/>
      <c r="AS145" s="81"/>
      <c r="AT145" s="245"/>
      <c r="AU145" s="179"/>
      <c r="AV145" s="233"/>
      <c r="AW145" s="81"/>
      <c r="AX145" s="185"/>
      <c r="AY145" s="134"/>
      <c r="AZ145" s="111"/>
      <c r="BA145" s="210"/>
      <c r="BB145" s="211"/>
      <c r="BC145" s="211"/>
      <c r="BD145" s="211"/>
      <c r="BE145" s="211"/>
      <c r="BF145" s="211"/>
      <c r="BG145" s="211"/>
      <c r="BH145" s="211"/>
      <c r="BI145" s="211"/>
      <c r="BJ145" s="211"/>
      <c r="BK145" s="211"/>
      <c r="BL145" s="211"/>
      <c r="BM145" s="211"/>
      <c r="BN145" s="83"/>
      <c r="BO145" s="79"/>
      <c r="BP145" s="210"/>
      <c r="BQ145" s="211"/>
      <c r="BR145" s="211"/>
      <c r="BS145" s="211"/>
      <c r="BT145" s="211"/>
      <c r="BU145" s="211"/>
      <c r="BV145" s="211"/>
      <c r="BW145" s="211"/>
      <c r="BX145" s="82"/>
      <c r="BY145" s="212"/>
      <c r="BZ145" s="212"/>
      <c r="CA145" s="212"/>
      <c r="CB145" s="212"/>
      <c r="CC145" s="212"/>
      <c r="CD145" s="212"/>
      <c r="CE145" s="212"/>
      <c r="CF145" s="212"/>
      <c r="CG145" s="82"/>
      <c r="CH145" s="213"/>
      <c r="CI145" s="212"/>
      <c r="CJ145" s="212"/>
      <c r="CK145" s="212"/>
      <c r="CL145" s="212"/>
      <c r="CM145" s="212"/>
      <c r="CN145" s="212"/>
      <c r="CO145" s="212"/>
      <c r="CP145" s="212"/>
      <c r="CQ145" s="212"/>
      <c r="CR145" s="212"/>
      <c r="CS145" s="212"/>
      <c r="CT145" s="212"/>
      <c r="CU145" s="212"/>
      <c r="CV145" s="212"/>
      <c r="CW145" s="212"/>
      <c r="CX145" s="212"/>
      <c r="CY145" s="212"/>
      <c r="CZ145" s="212"/>
      <c r="DA145" s="214"/>
      <c r="DB145" s="84"/>
      <c r="DC145" s="35"/>
      <c r="DD145" s="35"/>
      <c r="DE145" s="35"/>
      <c r="DF145" s="35"/>
      <c r="DG145" s="35"/>
      <c r="DH145" s="35"/>
      <c r="DI145" s="35"/>
      <c r="DJ145" s="35"/>
      <c r="DK145" s="35"/>
      <c r="DL145" s="35"/>
      <c r="DM145" s="35"/>
      <c r="DN145" s="35"/>
      <c r="DO145" s="35"/>
      <c r="DP145" s="35"/>
      <c r="DQ145" s="35"/>
      <c r="DR145" s="35"/>
      <c r="DS145" s="35"/>
      <c r="DT145" s="35"/>
      <c r="DU145" s="35"/>
      <c r="DV145" s="35"/>
      <c r="DW145" s="78"/>
      <c r="DX145" s="82"/>
      <c r="DY145" s="215"/>
      <c r="DZ145" s="216"/>
      <c r="EA145" s="216"/>
      <c r="EB145" s="216"/>
      <c r="EC145" s="216"/>
      <c r="ED145" s="216"/>
      <c r="EE145" s="217"/>
      <c r="EF145" s="146"/>
      <c r="EG145" s="215"/>
      <c r="EH145" s="216"/>
      <c r="EI145" s="216"/>
      <c r="EJ145" s="216"/>
      <c r="EK145" s="216"/>
      <c r="EL145" s="216"/>
      <c r="EM145" s="216"/>
      <c r="EN145" s="217"/>
      <c r="EO145" s="79"/>
      <c r="EP145" s="218"/>
      <c r="EQ145" s="219"/>
      <c r="ER145" s="219"/>
      <c r="ES145" s="82"/>
      <c r="ET145" s="234"/>
      <c r="EU145" s="235"/>
      <c r="EV145" s="235"/>
      <c r="EW145" s="82"/>
      <c r="EX145" s="234"/>
      <c r="EY145" s="235"/>
      <c r="EZ145" s="235"/>
      <c r="FA145" s="235"/>
      <c r="FB145" s="235"/>
      <c r="FC145" s="235"/>
      <c r="FD145" s="235"/>
      <c r="FE145" s="222"/>
      <c r="FF145" s="234"/>
      <c r="FG145" s="235"/>
      <c r="FH145" s="235"/>
      <c r="FI145" s="235"/>
      <c r="FJ145" s="235"/>
      <c r="FK145" s="235"/>
      <c r="FL145" s="235"/>
      <c r="FM145" s="222"/>
    </row>
    <row r="146" spans="1:169">
      <c r="A146" s="223" t="str">
        <f>Validation!B146</f>
        <v>Pass</v>
      </c>
      <c r="B146" s="35"/>
      <c r="C146" s="35"/>
      <c r="D146" s="35"/>
      <c r="E146" s="122"/>
      <c r="F146" s="123"/>
      <c r="G146" s="121"/>
      <c r="H146" s="120"/>
      <c r="I146" s="121"/>
      <c r="J146" s="120"/>
      <c r="K146" s="225"/>
      <c r="L146" s="35"/>
      <c r="M146" s="226"/>
      <c r="N146" s="227"/>
      <c r="O146" s="227"/>
      <c r="P146" s="224"/>
      <c r="Q146" s="224"/>
      <c r="R146" s="78"/>
      <c r="S146" s="79"/>
      <c r="T146" s="224"/>
      <c r="U146" s="35"/>
      <c r="V146" s="35"/>
      <c r="W146" s="225"/>
      <c r="X146" s="228"/>
      <c r="Y146" s="79"/>
      <c r="Z146" s="229"/>
      <c r="AA146" s="35"/>
      <c r="AB146" s="35"/>
      <c r="AC146" s="35"/>
      <c r="AD146" s="230"/>
      <c r="AE146" s="231"/>
      <c r="AF146" s="35"/>
      <c r="AG146" s="35"/>
      <c r="AH146" s="78"/>
      <c r="AI146" s="78"/>
      <c r="AJ146" s="82"/>
      <c r="AK146" s="136"/>
      <c r="AL146" s="135"/>
      <c r="AM146" s="81"/>
      <c r="AN146" s="134"/>
      <c r="AO146" s="232"/>
      <c r="AP146" s="232"/>
      <c r="AQ146" s="80"/>
      <c r="AR146" s="81"/>
      <c r="AS146" s="81"/>
      <c r="AT146" s="245"/>
      <c r="AU146" s="179"/>
      <c r="AV146" s="233"/>
      <c r="AW146" s="81"/>
      <c r="AX146" s="185"/>
      <c r="AY146" s="134"/>
      <c r="AZ146" s="111"/>
      <c r="BA146" s="210"/>
      <c r="BB146" s="211"/>
      <c r="BC146" s="211"/>
      <c r="BD146" s="211"/>
      <c r="BE146" s="211"/>
      <c r="BF146" s="211"/>
      <c r="BG146" s="211"/>
      <c r="BH146" s="211"/>
      <c r="BI146" s="211"/>
      <c r="BJ146" s="211"/>
      <c r="BK146" s="211"/>
      <c r="BL146" s="211"/>
      <c r="BM146" s="211"/>
      <c r="BN146" s="83"/>
      <c r="BO146" s="79"/>
      <c r="BP146" s="210"/>
      <c r="BQ146" s="211"/>
      <c r="BR146" s="211"/>
      <c r="BS146" s="211"/>
      <c r="BT146" s="211"/>
      <c r="BU146" s="211"/>
      <c r="BV146" s="211"/>
      <c r="BW146" s="211"/>
      <c r="BX146" s="82"/>
      <c r="BY146" s="212"/>
      <c r="BZ146" s="212"/>
      <c r="CA146" s="212"/>
      <c r="CB146" s="212"/>
      <c r="CC146" s="212"/>
      <c r="CD146" s="212"/>
      <c r="CE146" s="212"/>
      <c r="CF146" s="212"/>
      <c r="CG146" s="82"/>
      <c r="CH146" s="213"/>
      <c r="CI146" s="212"/>
      <c r="CJ146" s="212"/>
      <c r="CK146" s="212"/>
      <c r="CL146" s="212"/>
      <c r="CM146" s="212"/>
      <c r="CN146" s="212"/>
      <c r="CO146" s="212"/>
      <c r="CP146" s="212"/>
      <c r="CQ146" s="212"/>
      <c r="CR146" s="212"/>
      <c r="CS146" s="212"/>
      <c r="CT146" s="212"/>
      <c r="CU146" s="212"/>
      <c r="CV146" s="212"/>
      <c r="CW146" s="212"/>
      <c r="CX146" s="212"/>
      <c r="CY146" s="212"/>
      <c r="CZ146" s="212"/>
      <c r="DA146" s="214"/>
      <c r="DB146" s="84"/>
      <c r="DC146" s="35"/>
      <c r="DD146" s="35"/>
      <c r="DE146" s="35"/>
      <c r="DF146" s="35"/>
      <c r="DG146" s="35"/>
      <c r="DH146" s="35"/>
      <c r="DI146" s="35"/>
      <c r="DJ146" s="35"/>
      <c r="DK146" s="35"/>
      <c r="DL146" s="35"/>
      <c r="DM146" s="35"/>
      <c r="DN146" s="35"/>
      <c r="DO146" s="35"/>
      <c r="DP146" s="35"/>
      <c r="DQ146" s="35"/>
      <c r="DR146" s="35"/>
      <c r="DS146" s="35"/>
      <c r="DT146" s="35"/>
      <c r="DU146" s="35"/>
      <c r="DV146" s="35"/>
      <c r="DW146" s="78"/>
      <c r="DX146" s="82"/>
      <c r="DY146" s="215"/>
      <c r="DZ146" s="216"/>
      <c r="EA146" s="216"/>
      <c r="EB146" s="216"/>
      <c r="EC146" s="216"/>
      <c r="ED146" s="216"/>
      <c r="EE146" s="217"/>
      <c r="EF146" s="146"/>
      <c r="EG146" s="215"/>
      <c r="EH146" s="216"/>
      <c r="EI146" s="216"/>
      <c r="EJ146" s="216"/>
      <c r="EK146" s="216"/>
      <c r="EL146" s="216"/>
      <c r="EM146" s="216"/>
      <c r="EN146" s="217"/>
      <c r="EO146" s="79"/>
      <c r="EP146" s="218"/>
      <c r="EQ146" s="219"/>
      <c r="ER146" s="219"/>
      <c r="ES146" s="82"/>
      <c r="ET146" s="234"/>
      <c r="EU146" s="235"/>
      <c r="EV146" s="235"/>
      <c r="EW146" s="82"/>
      <c r="EX146" s="234"/>
      <c r="EY146" s="235"/>
      <c r="EZ146" s="235"/>
      <c r="FA146" s="235"/>
      <c r="FB146" s="235"/>
      <c r="FC146" s="235"/>
      <c r="FD146" s="235"/>
      <c r="FE146" s="222"/>
      <c r="FF146" s="234"/>
      <c r="FG146" s="235"/>
      <c r="FH146" s="235"/>
      <c r="FI146" s="235"/>
      <c r="FJ146" s="235"/>
      <c r="FK146" s="235"/>
      <c r="FL146" s="235"/>
      <c r="FM146" s="222"/>
    </row>
    <row r="147" spans="1:169">
      <c r="A147" s="223" t="str">
        <f>Validation!B147</f>
        <v>Pass</v>
      </c>
      <c r="B147" s="35"/>
      <c r="C147" s="35"/>
      <c r="D147" s="35"/>
      <c r="E147" s="122"/>
      <c r="F147" s="123"/>
      <c r="G147" s="121"/>
      <c r="H147" s="120"/>
      <c r="I147" s="121"/>
      <c r="J147" s="120"/>
      <c r="K147" s="225"/>
      <c r="L147" s="35"/>
      <c r="M147" s="226"/>
      <c r="N147" s="227"/>
      <c r="O147" s="227"/>
      <c r="P147" s="224"/>
      <c r="Q147" s="224"/>
      <c r="R147" s="78"/>
      <c r="S147" s="79"/>
      <c r="T147" s="224"/>
      <c r="U147" s="35"/>
      <c r="V147" s="35"/>
      <c r="W147" s="225"/>
      <c r="X147" s="228"/>
      <c r="Y147" s="79"/>
      <c r="Z147" s="229"/>
      <c r="AA147" s="35"/>
      <c r="AB147" s="35"/>
      <c r="AC147" s="35"/>
      <c r="AD147" s="230"/>
      <c r="AE147" s="231"/>
      <c r="AF147" s="35"/>
      <c r="AG147" s="35"/>
      <c r="AH147" s="78"/>
      <c r="AI147" s="78"/>
      <c r="AJ147" s="82"/>
      <c r="AK147" s="136"/>
      <c r="AL147" s="135"/>
      <c r="AM147" s="81"/>
      <c r="AN147" s="134"/>
      <c r="AO147" s="232"/>
      <c r="AP147" s="232"/>
      <c r="AQ147" s="80"/>
      <c r="AR147" s="81"/>
      <c r="AS147" s="81"/>
      <c r="AT147" s="245"/>
      <c r="AU147" s="179"/>
      <c r="AV147" s="233"/>
      <c r="AW147" s="81"/>
      <c r="AX147" s="185"/>
      <c r="AY147" s="134"/>
      <c r="AZ147" s="111"/>
      <c r="BA147" s="210"/>
      <c r="BB147" s="211"/>
      <c r="BC147" s="211"/>
      <c r="BD147" s="211"/>
      <c r="BE147" s="211"/>
      <c r="BF147" s="211"/>
      <c r="BG147" s="211"/>
      <c r="BH147" s="211"/>
      <c r="BI147" s="211"/>
      <c r="BJ147" s="211"/>
      <c r="BK147" s="211"/>
      <c r="BL147" s="211"/>
      <c r="BM147" s="211"/>
      <c r="BN147" s="83"/>
      <c r="BO147" s="79"/>
      <c r="BP147" s="210"/>
      <c r="BQ147" s="211"/>
      <c r="BR147" s="211"/>
      <c r="BS147" s="211"/>
      <c r="BT147" s="211"/>
      <c r="BU147" s="211"/>
      <c r="BV147" s="211"/>
      <c r="BW147" s="211"/>
      <c r="BX147" s="82"/>
      <c r="BY147" s="212"/>
      <c r="BZ147" s="212"/>
      <c r="CA147" s="212"/>
      <c r="CB147" s="212"/>
      <c r="CC147" s="212"/>
      <c r="CD147" s="212"/>
      <c r="CE147" s="212"/>
      <c r="CF147" s="212"/>
      <c r="CG147" s="82"/>
      <c r="CH147" s="213"/>
      <c r="CI147" s="212"/>
      <c r="CJ147" s="212"/>
      <c r="CK147" s="212"/>
      <c r="CL147" s="212"/>
      <c r="CM147" s="212"/>
      <c r="CN147" s="212"/>
      <c r="CO147" s="212"/>
      <c r="CP147" s="212"/>
      <c r="CQ147" s="212"/>
      <c r="CR147" s="212"/>
      <c r="CS147" s="212"/>
      <c r="CT147" s="212"/>
      <c r="CU147" s="212"/>
      <c r="CV147" s="212"/>
      <c r="CW147" s="212"/>
      <c r="CX147" s="212"/>
      <c r="CY147" s="212"/>
      <c r="CZ147" s="212"/>
      <c r="DA147" s="214"/>
      <c r="DB147" s="84"/>
      <c r="DC147" s="35"/>
      <c r="DD147" s="35"/>
      <c r="DE147" s="35"/>
      <c r="DF147" s="35"/>
      <c r="DG147" s="35"/>
      <c r="DH147" s="35"/>
      <c r="DI147" s="35"/>
      <c r="DJ147" s="35"/>
      <c r="DK147" s="35"/>
      <c r="DL147" s="35"/>
      <c r="DM147" s="35"/>
      <c r="DN147" s="35"/>
      <c r="DO147" s="35"/>
      <c r="DP147" s="35"/>
      <c r="DQ147" s="35"/>
      <c r="DR147" s="35"/>
      <c r="DS147" s="35"/>
      <c r="DT147" s="35"/>
      <c r="DU147" s="35"/>
      <c r="DV147" s="35"/>
      <c r="DW147" s="78"/>
      <c r="DX147" s="82"/>
      <c r="DY147" s="215"/>
      <c r="DZ147" s="216"/>
      <c r="EA147" s="216"/>
      <c r="EB147" s="216"/>
      <c r="EC147" s="216"/>
      <c r="ED147" s="216"/>
      <c r="EE147" s="217"/>
      <c r="EF147" s="146"/>
      <c r="EG147" s="215"/>
      <c r="EH147" s="216"/>
      <c r="EI147" s="216"/>
      <c r="EJ147" s="216"/>
      <c r="EK147" s="216"/>
      <c r="EL147" s="216"/>
      <c r="EM147" s="216"/>
      <c r="EN147" s="217"/>
      <c r="EO147" s="79"/>
      <c r="EP147" s="218"/>
      <c r="EQ147" s="219"/>
      <c r="ER147" s="219"/>
      <c r="ES147" s="82"/>
      <c r="ET147" s="234"/>
      <c r="EU147" s="235"/>
      <c r="EV147" s="235"/>
      <c r="EW147" s="82"/>
      <c r="EX147" s="234"/>
      <c r="EY147" s="235"/>
      <c r="EZ147" s="235"/>
      <c r="FA147" s="235"/>
      <c r="FB147" s="235"/>
      <c r="FC147" s="235"/>
      <c r="FD147" s="235"/>
      <c r="FE147" s="222"/>
      <c r="FF147" s="234"/>
      <c r="FG147" s="235"/>
      <c r="FH147" s="235"/>
      <c r="FI147" s="235"/>
      <c r="FJ147" s="235"/>
      <c r="FK147" s="235"/>
      <c r="FL147" s="235"/>
      <c r="FM147" s="222"/>
    </row>
    <row r="148" spans="1:169">
      <c r="A148" s="223" t="str">
        <f>Validation!B148</f>
        <v>Pass</v>
      </c>
      <c r="B148" s="35"/>
      <c r="C148" s="35"/>
      <c r="D148" s="35"/>
      <c r="E148" s="122"/>
      <c r="F148" s="123"/>
      <c r="G148" s="121"/>
      <c r="H148" s="120"/>
      <c r="I148" s="121"/>
      <c r="J148" s="120"/>
      <c r="K148" s="225"/>
      <c r="L148" s="35"/>
      <c r="M148" s="226"/>
      <c r="N148" s="227"/>
      <c r="O148" s="227"/>
      <c r="P148" s="224"/>
      <c r="Q148" s="224"/>
      <c r="R148" s="78"/>
      <c r="S148" s="79"/>
      <c r="T148" s="224"/>
      <c r="U148" s="35"/>
      <c r="V148" s="35"/>
      <c r="W148" s="225"/>
      <c r="X148" s="228"/>
      <c r="Y148" s="79"/>
      <c r="Z148" s="229"/>
      <c r="AA148" s="35"/>
      <c r="AB148" s="35"/>
      <c r="AC148" s="35"/>
      <c r="AD148" s="230"/>
      <c r="AE148" s="231"/>
      <c r="AF148" s="35"/>
      <c r="AG148" s="35"/>
      <c r="AH148" s="78"/>
      <c r="AI148" s="78"/>
      <c r="AJ148" s="82"/>
      <c r="AK148" s="136"/>
      <c r="AL148" s="135"/>
      <c r="AM148" s="81"/>
      <c r="AN148" s="134"/>
      <c r="AO148" s="232"/>
      <c r="AP148" s="232"/>
      <c r="AQ148" s="80"/>
      <c r="AR148" s="81"/>
      <c r="AS148" s="81"/>
      <c r="AT148" s="245"/>
      <c r="AU148" s="179"/>
      <c r="AV148" s="233"/>
      <c r="AW148" s="81"/>
      <c r="AX148" s="185"/>
      <c r="AY148" s="134"/>
      <c r="AZ148" s="111"/>
      <c r="BA148" s="210"/>
      <c r="BB148" s="211"/>
      <c r="BC148" s="211"/>
      <c r="BD148" s="211"/>
      <c r="BE148" s="211"/>
      <c r="BF148" s="211"/>
      <c r="BG148" s="211"/>
      <c r="BH148" s="211"/>
      <c r="BI148" s="211"/>
      <c r="BJ148" s="211"/>
      <c r="BK148" s="211"/>
      <c r="BL148" s="211"/>
      <c r="BM148" s="211"/>
      <c r="BN148" s="83"/>
      <c r="BO148" s="79"/>
      <c r="BP148" s="210"/>
      <c r="BQ148" s="211"/>
      <c r="BR148" s="211"/>
      <c r="BS148" s="211"/>
      <c r="BT148" s="211"/>
      <c r="BU148" s="211"/>
      <c r="BV148" s="211"/>
      <c r="BW148" s="211"/>
      <c r="BX148" s="82"/>
      <c r="BY148" s="212"/>
      <c r="BZ148" s="212"/>
      <c r="CA148" s="212"/>
      <c r="CB148" s="212"/>
      <c r="CC148" s="212"/>
      <c r="CD148" s="212"/>
      <c r="CE148" s="212"/>
      <c r="CF148" s="212"/>
      <c r="CG148" s="82"/>
      <c r="CH148" s="213"/>
      <c r="CI148" s="212"/>
      <c r="CJ148" s="212"/>
      <c r="CK148" s="212"/>
      <c r="CL148" s="212"/>
      <c r="CM148" s="212"/>
      <c r="CN148" s="212"/>
      <c r="CO148" s="212"/>
      <c r="CP148" s="212"/>
      <c r="CQ148" s="212"/>
      <c r="CR148" s="212"/>
      <c r="CS148" s="212"/>
      <c r="CT148" s="212"/>
      <c r="CU148" s="212"/>
      <c r="CV148" s="212"/>
      <c r="CW148" s="212"/>
      <c r="CX148" s="212"/>
      <c r="CY148" s="212"/>
      <c r="CZ148" s="212"/>
      <c r="DA148" s="214"/>
      <c r="DB148" s="84"/>
      <c r="DC148" s="35"/>
      <c r="DD148" s="35"/>
      <c r="DE148" s="35"/>
      <c r="DF148" s="35"/>
      <c r="DG148" s="35"/>
      <c r="DH148" s="35"/>
      <c r="DI148" s="35"/>
      <c r="DJ148" s="35"/>
      <c r="DK148" s="35"/>
      <c r="DL148" s="35"/>
      <c r="DM148" s="35"/>
      <c r="DN148" s="35"/>
      <c r="DO148" s="35"/>
      <c r="DP148" s="35"/>
      <c r="DQ148" s="35"/>
      <c r="DR148" s="35"/>
      <c r="DS148" s="35"/>
      <c r="DT148" s="35"/>
      <c r="DU148" s="35"/>
      <c r="DV148" s="35"/>
      <c r="DW148" s="78"/>
      <c r="DX148" s="82"/>
      <c r="DY148" s="215"/>
      <c r="DZ148" s="216"/>
      <c r="EA148" s="216"/>
      <c r="EB148" s="216"/>
      <c r="EC148" s="216"/>
      <c r="ED148" s="216"/>
      <c r="EE148" s="217"/>
      <c r="EF148" s="146"/>
      <c r="EG148" s="215"/>
      <c r="EH148" s="216"/>
      <c r="EI148" s="216"/>
      <c r="EJ148" s="216"/>
      <c r="EK148" s="216"/>
      <c r="EL148" s="216"/>
      <c r="EM148" s="216"/>
      <c r="EN148" s="217"/>
      <c r="EO148" s="79"/>
      <c r="EP148" s="218"/>
      <c r="EQ148" s="219"/>
      <c r="ER148" s="219"/>
      <c r="ES148" s="82"/>
      <c r="ET148" s="234"/>
      <c r="EU148" s="235"/>
      <c r="EV148" s="235"/>
      <c r="EW148" s="82"/>
      <c r="EX148" s="234"/>
      <c r="EY148" s="235"/>
      <c r="EZ148" s="235"/>
      <c r="FA148" s="235"/>
      <c r="FB148" s="235"/>
      <c r="FC148" s="235"/>
      <c r="FD148" s="235"/>
      <c r="FE148" s="222"/>
      <c r="FF148" s="234"/>
      <c r="FG148" s="235"/>
      <c r="FH148" s="235"/>
      <c r="FI148" s="235"/>
      <c r="FJ148" s="235"/>
      <c r="FK148" s="235"/>
      <c r="FL148" s="235"/>
      <c r="FM148" s="222"/>
    </row>
    <row r="149" spans="1:169">
      <c r="A149" s="223" t="str">
        <f>Validation!B149</f>
        <v>Pass</v>
      </c>
      <c r="B149" s="35"/>
      <c r="C149" s="35"/>
      <c r="D149" s="35"/>
      <c r="E149" s="122"/>
      <c r="F149" s="123"/>
      <c r="G149" s="121"/>
      <c r="H149" s="120"/>
      <c r="I149" s="121"/>
      <c r="J149" s="120"/>
      <c r="K149" s="225"/>
      <c r="L149" s="35"/>
      <c r="M149" s="226"/>
      <c r="N149" s="227"/>
      <c r="O149" s="227"/>
      <c r="P149" s="224"/>
      <c r="Q149" s="224"/>
      <c r="R149" s="78"/>
      <c r="S149" s="79"/>
      <c r="T149" s="224"/>
      <c r="U149" s="35"/>
      <c r="V149" s="35"/>
      <c r="W149" s="225"/>
      <c r="X149" s="228"/>
      <c r="Y149" s="79"/>
      <c r="Z149" s="229"/>
      <c r="AA149" s="35"/>
      <c r="AB149" s="35"/>
      <c r="AC149" s="35"/>
      <c r="AD149" s="230"/>
      <c r="AE149" s="231"/>
      <c r="AF149" s="35"/>
      <c r="AG149" s="35"/>
      <c r="AH149" s="78"/>
      <c r="AI149" s="78"/>
      <c r="AJ149" s="82"/>
      <c r="AK149" s="136"/>
      <c r="AL149" s="135"/>
      <c r="AM149" s="81"/>
      <c r="AN149" s="134"/>
      <c r="AO149" s="232"/>
      <c r="AP149" s="232"/>
      <c r="AQ149" s="80"/>
      <c r="AR149" s="81"/>
      <c r="AS149" s="81"/>
      <c r="AT149" s="245"/>
      <c r="AU149" s="179"/>
      <c r="AV149" s="233"/>
      <c r="AW149" s="81"/>
      <c r="AX149" s="185"/>
      <c r="AY149" s="134"/>
      <c r="AZ149" s="111"/>
      <c r="BA149" s="210"/>
      <c r="BB149" s="211"/>
      <c r="BC149" s="211"/>
      <c r="BD149" s="211"/>
      <c r="BE149" s="211"/>
      <c r="BF149" s="211"/>
      <c r="BG149" s="211"/>
      <c r="BH149" s="211"/>
      <c r="BI149" s="211"/>
      <c r="BJ149" s="211"/>
      <c r="BK149" s="211"/>
      <c r="BL149" s="211"/>
      <c r="BM149" s="211"/>
      <c r="BN149" s="83"/>
      <c r="BO149" s="79"/>
      <c r="BP149" s="210"/>
      <c r="BQ149" s="211"/>
      <c r="BR149" s="211"/>
      <c r="BS149" s="211"/>
      <c r="BT149" s="211"/>
      <c r="BU149" s="211"/>
      <c r="BV149" s="211"/>
      <c r="BW149" s="211"/>
      <c r="BX149" s="82"/>
      <c r="BY149" s="212"/>
      <c r="BZ149" s="212"/>
      <c r="CA149" s="212"/>
      <c r="CB149" s="212"/>
      <c r="CC149" s="212"/>
      <c r="CD149" s="212"/>
      <c r="CE149" s="212"/>
      <c r="CF149" s="212"/>
      <c r="CG149" s="82"/>
      <c r="CH149" s="213"/>
      <c r="CI149" s="212"/>
      <c r="CJ149" s="212"/>
      <c r="CK149" s="212"/>
      <c r="CL149" s="212"/>
      <c r="CM149" s="212"/>
      <c r="CN149" s="212"/>
      <c r="CO149" s="212"/>
      <c r="CP149" s="212"/>
      <c r="CQ149" s="212"/>
      <c r="CR149" s="212"/>
      <c r="CS149" s="212"/>
      <c r="CT149" s="212"/>
      <c r="CU149" s="212"/>
      <c r="CV149" s="212"/>
      <c r="CW149" s="212"/>
      <c r="CX149" s="212"/>
      <c r="CY149" s="212"/>
      <c r="CZ149" s="212"/>
      <c r="DA149" s="214"/>
      <c r="DB149" s="84"/>
      <c r="DC149" s="35"/>
      <c r="DD149" s="35"/>
      <c r="DE149" s="35"/>
      <c r="DF149" s="35"/>
      <c r="DG149" s="35"/>
      <c r="DH149" s="35"/>
      <c r="DI149" s="35"/>
      <c r="DJ149" s="35"/>
      <c r="DK149" s="35"/>
      <c r="DL149" s="35"/>
      <c r="DM149" s="35"/>
      <c r="DN149" s="35"/>
      <c r="DO149" s="35"/>
      <c r="DP149" s="35"/>
      <c r="DQ149" s="35"/>
      <c r="DR149" s="35"/>
      <c r="DS149" s="35"/>
      <c r="DT149" s="35"/>
      <c r="DU149" s="35"/>
      <c r="DV149" s="35"/>
      <c r="DW149" s="78"/>
      <c r="DX149" s="82"/>
      <c r="DY149" s="215"/>
      <c r="DZ149" s="216"/>
      <c r="EA149" s="216"/>
      <c r="EB149" s="216"/>
      <c r="EC149" s="216"/>
      <c r="ED149" s="216"/>
      <c r="EE149" s="217"/>
      <c r="EF149" s="146"/>
      <c r="EG149" s="215"/>
      <c r="EH149" s="216"/>
      <c r="EI149" s="216"/>
      <c r="EJ149" s="216"/>
      <c r="EK149" s="216"/>
      <c r="EL149" s="216"/>
      <c r="EM149" s="216"/>
      <c r="EN149" s="217"/>
      <c r="EO149" s="79"/>
      <c r="EP149" s="218"/>
      <c r="EQ149" s="219"/>
      <c r="ER149" s="219"/>
      <c r="ES149" s="82"/>
      <c r="ET149" s="234"/>
      <c r="EU149" s="235"/>
      <c r="EV149" s="235"/>
      <c r="EW149" s="82"/>
      <c r="EX149" s="234"/>
      <c r="EY149" s="235"/>
      <c r="EZ149" s="235"/>
      <c r="FA149" s="235"/>
      <c r="FB149" s="235"/>
      <c r="FC149" s="235"/>
      <c r="FD149" s="235"/>
      <c r="FE149" s="222"/>
      <c r="FF149" s="234"/>
      <c r="FG149" s="235"/>
      <c r="FH149" s="235"/>
      <c r="FI149" s="235"/>
      <c r="FJ149" s="235"/>
      <c r="FK149" s="235"/>
      <c r="FL149" s="235"/>
      <c r="FM149" s="222"/>
    </row>
    <row r="150" spans="1:169">
      <c r="A150" s="223" t="str">
        <f>Validation!B150</f>
        <v>Pass</v>
      </c>
      <c r="B150" s="35"/>
      <c r="C150" s="35"/>
      <c r="D150" s="35"/>
      <c r="E150" s="122"/>
      <c r="F150" s="123"/>
      <c r="G150" s="121"/>
      <c r="H150" s="120"/>
      <c r="I150" s="121"/>
      <c r="J150" s="120"/>
      <c r="K150" s="225"/>
      <c r="L150" s="35"/>
      <c r="M150" s="226"/>
      <c r="N150" s="227"/>
      <c r="O150" s="227"/>
      <c r="P150" s="224"/>
      <c r="Q150" s="224"/>
      <c r="R150" s="78"/>
      <c r="S150" s="79"/>
      <c r="T150" s="224"/>
      <c r="U150" s="35"/>
      <c r="V150" s="35"/>
      <c r="W150" s="225"/>
      <c r="X150" s="228"/>
      <c r="Y150" s="79"/>
      <c r="Z150" s="229"/>
      <c r="AA150" s="35"/>
      <c r="AB150" s="35"/>
      <c r="AC150" s="35"/>
      <c r="AD150" s="230"/>
      <c r="AE150" s="231"/>
      <c r="AF150" s="35"/>
      <c r="AG150" s="35"/>
      <c r="AH150" s="78"/>
      <c r="AI150" s="78"/>
      <c r="AJ150" s="82"/>
      <c r="AK150" s="136"/>
      <c r="AL150" s="135"/>
      <c r="AM150" s="81"/>
      <c r="AN150" s="134"/>
      <c r="AO150" s="232"/>
      <c r="AP150" s="232"/>
      <c r="AQ150" s="80"/>
      <c r="AR150" s="81"/>
      <c r="AS150" s="81"/>
      <c r="AT150" s="245"/>
      <c r="AU150" s="179"/>
      <c r="AV150" s="233"/>
      <c r="AW150" s="81"/>
      <c r="AX150" s="185"/>
      <c r="AY150" s="134"/>
      <c r="AZ150" s="111"/>
      <c r="BA150" s="210"/>
      <c r="BB150" s="211"/>
      <c r="BC150" s="211"/>
      <c r="BD150" s="211"/>
      <c r="BE150" s="211"/>
      <c r="BF150" s="211"/>
      <c r="BG150" s="211"/>
      <c r="BH150" s="211"/>
      <c r="BI150" s="211"/>
      <c r="BJ150" s="211"/>
      <c r="BK150" s="211"/>
      <c r="BL150" s="211"/>
      <c r="BM150" s="211"/>
      <c r="BN150" s="83"/>
      <c r="BO150" s="79"/>
      <c r="BP150" s="210"/>
      <c r="BQ150" s="211"/>
      <c r="BR150" s="211"/>
      <c r="BS150" s="211"/>
      <c r="BT150" s="211"/>
      <c r="BU150" s="211"/>
      <c r="BV150" s="211"/>
      <c r="BW150" s="211"/>
      <c r="BX150" s="82"/>
      <c r="BY150" s="212"/>
      <c r="BZ150" s="212"/>
      <c r="CA150" s="212"/>
      <c r="CB150" s="212"/>
      <c r="CC150" s="212"/>
      <c r="CD150" s="212"/>
      <c r="CE150" s="212"/>
      <c r="CF150" s="212"/>
      <c r="CG150" s="82"/>
      <c r="CH150" s="213"/>
      <c r="CI150" s="212"/>
      <c r="CJ150" s="212"/>
      <c r="CK150" s="212"/>
      <c r="CL150" s="212"/>
      <c r="CM150" s="212"/>
      <c r="CN150" s="212"/>
      <c r="CO150" s="212"/>
      <c r="CP150" s="212"/>
      <c r="CQ150" s="212"/>
      <c r="CR150" s="212"/>
      <c r="CS150" s="212"/>
      <c r="CT150" s="212"/>
      <c r="CU150" s="212"/>
      <c r="CV150" s="212"/>
      <c r="CW150" s="212"/>
      <c r="CX150" s="212"/>
      <c r="CY150" s="212"/>
      <c r="CZ150" s="212"/>
      <c r="DA150" s="214"/>
      <c r="DB150" s="84"/>
      <c r="DC150" s="35"/>
      <c r="DD150" s="35"/>
      <c r="DE150" s="35"/>
      <c r="DF150" s="35"/>
      <c r="DG150" s="35"/>
      <c r="DH150" s="35"/>
      <c r="DI150" s="35"/>
      <c r="DJ150" s="35"/>
      <c r="DK150" s="35"/>
      <c r="DL150" s="35"/>
      <c r="DM150" s="35"/>
      <c r="DN150" s="35"/>
      <c r="DO150" s="35"/>
      <c r="DP150" s="35"/>
      <c r="DQ150" s="35"/>
      <c r="DR150" s="35"/>
      <c r="DS150" s="35"/>
      <c r="DT150" s="35"/>
      <c r="DU150" s="35"/>
      <c r="DV150" s="35"/>
      <c r="DW150" s="78"/>
      <c r="DX150" s="82"/>
      <c r="DY150" s="215"/>
      <c r="DZ150" s="216"/>
      <c r="EA150" s="216"/>
      <c r="EB150" s="216"/>
      <c r="EC150" s="216"/>
      <c r="ED150" s="216"/>
      <c r="EE150" s="217"/>
      <c r="EF150" s="146"/>
      <c r="EG150" s="215"/>
      <c r="EH150" s="216"/>
      <c r="EI150" s="216"/>
      <c r="EJ150" s="216"/>
      <c r="EK150" s="216"/>
      <c r="EL150" s="216"/>
      <c r="EM150" s="216"/>
      <c r="EN150" s="217"/>
      <c r="EO150" s="79"/>
      <c r="EP150" s="218"/>
      <c r="EQ150" s="219"/>
      <c r="ER150" s="219"/>
      <c r="ES150" s="82"/>
      <c r="ET150" s="234"/>
      <c r="EU150" s="235"/>
      <c r="EV150" s="235"/>
      <c r="EW150" s="82"/>
      <c r="EX150" s="234"/>
      <c r="EY150" s="235"/>
      <c r="EZ150" s="235"/>
      <c r="FA150" s="235"/>
      <c r="FB150" s="235"/>
      <c r="FC150" s="235"/>
      <c r="FD150" s="235"/>
      <c r="FE150" s="222"/>
      <c r="FF150" s="234"/>
      <c r="FG150" s="235"/>
      <c r="FH150" s="235"/>
      <c r="FI150" s="235"/>
      <c r="FJ150" s="235"/>
      <c r="FK150" s="235"/>
      <c r="FL150" s="235"/>
      <c r="FM150" s="222"/>
    </row>
    <row r="151" spans="1:169">
      <c r="A151" s="223" t="str">
        <f>Validation!B151</f>
        <v>Pass</v>
      </c>
      <c r="B151" s="35"/>
      <c r="C151" s="35"/>
      <c r="D151" s="35"/>
      <c r="E151" s="122"/>
      <c r="F151" s="123"/>
      <c r="G151" s="121"/>
      <c r="H151" s="120"/>
      <c r="I151" s="121"/>
      <c r="J151" s="120"/>
      <c r="K151" s="225"/>
      <c r="L151" s="35"/>
      <c r="M151" s="226"/>
      <c r="N151" s="227"/>
      <c r="O151" s="227"/>
      <c r="P151" s="224"/>
      <c r="Q151" s="224"/>
      <c r="R151" s="78"/>
      <c r="S151" s="79"/>
      <c r="T151" s="224"/>
      <c r="U151" s="35"/>
      <c r="V151" s="35"/>
      <c r="W151" s="225"/>
      <c r="X151" s="228"/>
      <c r="Y151" s="79"/>
      <c r="Z151" s="229"/>
      <c r="AA151" s="35"/>
      <c r="AB151" s="35"/>
      <c r="AC151" s="35"/>
      <c r="AD151" s="230"/>
      <c r="AE151" s="231"/>
      <c r="AF151" s="35"/>
      <c r="AG151" s="35"/>
      <c r="AH151" s="78"/>
      <c r="AI151" s="78"/>
      <c r="AJ151" s="82"/>
      <c r="AK151" s="136"/>
      <c r="AL151" s="135"/>
      <c r="AM151" s="81"/>
      <c r="AN151" s="134"/>
      <c r="AO151" s="232"/>
      <c r="AP151" s="232"/>
      <c r="AQ151" s="80"/>
      <c r="AR151" s="81"/>
      <c r="AS151" s="81"/>
      <c r="AT151" s="245"/>
      <c r="AU151" s="179"/>
      <c r="AV151" s="233"/>
      <c r="AW151" s="81"/>
      <c r="AX151" s="185"/>
      <c r="AY151" s="134"/>
      <c r="AZ151" s="111"/>
      <c r="BA151" s="210"/>
      <c r="BB151" s="211"/>
      <c r="BC151" s="211"/>
      <c r="BD151" s="211"/>
      <c r="BE151" s="211"/>
      <c r="BF151" s="211"/>
      <c r="BG151" s="211"/>
      <c r="BH151" s="211"/>
      <c r="BI151" s="211"/>
      <c r="BJ151" s="211"/>
      <c r="BK151" s="211"/>
      <c r="BL151" s="211"/>
      <c r="BM151" s="211"/>
      <c r="BN151" s="83"/>
      <c r="BO151" s="79"/>
      <c r="BP151" s="210"/>
      <c r="BQ151" s="211"/>
      <c r="BR151" s="211"/>
      <c r="BS151" s="211"/>
      <c r="BT151" s="211"/>
      <c r="BU151" s="211"/>
      <c r="BV151" s="211"/>
      <c r="BW151" s="211"/>
      <c r="BX151" s="82"/>
      <c r="BY151" s="212"/>
      <c r="BZ151" s="212"/>
      <c r="CA151" s="212"/>
      <c r="CB151" s="212"/>
      <c r="CC151" s="212"/>
      <c r="CD151" s="212"/>
      <c r="CE151" s="212"/>
      <c r="CF151" s="212"/>
      <c r="CG151" s="82"/>
      <c r="CH151" s="213"/>
      <c r="CI151" s="212"/>
      <c r="CJ151" s="212"/>
      <c r="CK151" s="212"/>
      <c r="CL151" s="212"/>
      <c r="CM151" s="212"/>
      <c r="CN151" s="212"/>
      <c r="CO151" s="212"/>
      <c r="CP151" s="212"/>
      <c r="CQ151" s="212"/>
      <c r="CR151" s="212"/>
      <c r="CS151" s="212"/>
      <c r="CT151" s="212"/>
      <c r="CU151" s="212"/>
      <c r="CV151" s="212"/>
      <c r="CW151" s="212"/>
      <c r="CX151" s="212"/>
      <c r="CY151" s="212"/>
      <c r="CZ151" s="212"/>
      <c r="DA151" s="214"/>
      <c r="DB151" s="84"/>
      <c r="DC151" s="35"/>
      <c r="DD151" s="35"/>
      <c r="DE151" s="35"/>
      <c r="DF151" s="35"/>
      <c r="DG151" s="35"/>
      <c r="DH151" s="35"/>
      <c r="DI151" s="35"/>
      <c r="DJ151" s="35"/>
      <c r="DK151" s="35"/>
      <c r="DL151" s="35"/>
      <c r="DM151" s="35"/>
      <c r="DN151" s="35"/>
      <c r="DO151" s="35"/>
      <c r="DP151" s="35"/>
      <c r="DQ151" s="35"/>
      <c r="DR151" s="35"/>
      <c r="DS151" s="35"/>
      <c r="DT151" s="35"/>
      <c r="DU151" s="35"/>
      <c r="DV151" s="35"/>
      <c r="DW151" s="78"/>
      <c r="DX151" s="82"/>
      <c r="DY151" s="215"/>
      <c r="DZ151" s="216"/>
      <c r="EA151" s="216"/>
      <c r="EB151" s="216"/>
      <c r="EC151" s="216"/>
      <c r="ED151" s="216"/>
      <c r="EE151" s="217"/>
      <c r="EF151" s="146"/>
      <c r="EG151" s="215"/>
      <c r="EH151" s="216"/>
      <c r="EI151" s="216"/>
      <c r="EJ151" s="216"/>
      <c r="EK151" s="216"/>
      <c r="EL151" s="216"/>
      <c r="EM151" s="216"/>
      <c r="EN151" s="217"/>
      <c r="EO151" s="79"/>
      <c r="EP151" s="218"/>
      <c r="EQ151" s="219"/>
      <c r="ER151" s="219"/>
      <c r="ES151" s="82"/>
      <c r="ET151" s="234"/>
      <c r="EU151" s="235"/>
      <c r="EV151" s="235"/>
      <c r="EW151" s="82"/>
      <c r="EX151" s="234"/>
      <c r="EY151" s="235"/>
      <c r="EZ151" s="235"/>
      <c r="FA151" s="235"/>
      <c r="FB151" s="235"/>
      <c r="FC151" s="235"/>
      <c r="FD151" s="235"/>
      <c r="FE151" s="222"/>
      <c r="FF151" s="234"/>
      <c r="FG151" s="235"/>
      <c r="FH151" s="235"/>
      <c r="FI151" s="235"/>
      <c r="FJ151" s="235"/>
      <c r="FK151" s="235"/>
      <c r="FL151" s="235"/>
      <c r="FM151" s="222"/>
    </row>
    <row r="152" spans="1:169">
      <c r="A152" s="223" t="str">
        <f>Validation!B152</f>
        <v>Pass</v>
      </c>
      <c r="B152" s="35"/>
      <c r="C152" s="35"/>
      <c r="D152" s="35"/>
      <c r="E152" s="122"/>
      <c r="F152" s="123"/>
      <c r="G152" s="121"/>
      <c r="H152" s="120"/>
      <c r="I152" s="121"/>
      <c r="J152" s="120"/>
      <c r="K152" s="225"/>
      <c r="L152" s="35"/>
      <c r="M152" s="226"/>
      <c r="N152" s="227"/>
      <c r="O152" s="227"/>
      <c r="P152" s="224"/>
      <c r="Q152" s="224"/>
      <c r="R152" s="78"/>
      <c r="S152" s="79"/>
      <c r="T152" s="224"/>
      <c r="U152" s="35"/>
      <c r="V152" s="35"/>
      <c r="W152" s="225"/>
      <c r="X152" s="228"/>
      <c r="Y152" s="79"/>
      <c r="Z152" s="229"/>
      <c r="AA152" s="35"/>
      <c r="AB152" s="35"/>
      <c r="AC152" s="35"/>
      <c r="AD152" s="230"/>
      <c r="AE152" s="231"/>
      <c r="AF152" s="35"/>
      <c r="AG152" s="35"/>
      <c r="AH152" s="78"/>
      <c r="AI152" s="78"/>
      <c r="AJ152" s="82"/>
      <c r="AK152" s="136"/>
      <c r="AL152" s="135"/>
      <c r="AM152" s="81"/>
      <c r="AN152" s="134"/>
      <c r="AO152" s="232"/>
      <c r="AP152" s="232"/>
      <c r="AQ152" s="80"/>
      <c r="AR152" s="81"/>
      <c r="AS152" s="81"/>
      <c r="AT152" s="245"/>
      <c r="AU152" s="179"/>
      <c r="AV152" s="233"/>
      <c r="AW152" s="81"/>
      <c r="AX152" s="185"/>
      <c r="AY152" s="134"/>
      <c r="AZ152" s="111"/>
      <c r="BA152" s="210"/>
      <c r="BB152" s="211"/>
      <c r="BC152" s="211"/>
      <c r="BD152" s="211"/>
      <c r="BE152" s="211"/>
      <c r="BF152" s="211"/>
      <c r="BG152" s="211"/>
      <c r="BH152" s="211"/>
      <c r="BI152" s="211"/>
      <c r="BJ152" s="211"/>
      <c r="BK152" s="211"/>
      <c r="BL152" s="211"/>
      <c r="BM152" s="211"/>
      <c r="BN152" s="83"/>
      <c r="BO152" s="79"/>
      <c r="BP152" s="210"/>
      <c r="BQ152" s="211"/>
      <c r="BR152" s="211"/>
      <c r="BS152" s="211"/>
      <c r="BT152" s="211"/>
      <c r="BU152" s="211"/>
      <c r="BV152" s="211"/>
      <c r="BW152" s="211"/>
      <c r="BX152" s="82"/>
      <c r="BY152" s="212"/>
      <c r="BZ152" s="212"/>
      <c r="CA152" s="212"/>
      <c r="CB152" s="212"/>
      <c r="CC152" s="212"/>
      <c r="CD152" s="212"/>
      <c r="CE152" s="212"/>
      <c r="CF152" s="212"/>
      <c r="CG152" s="82"/>
      <c r="CH152" s="213"/>
      <c r="CI152" s="212"/>
      <c r="CJ152" s="212"/>
      <c r="CK152" s="212"/>
      <c r="CL152" s="212"/>
      <c r="CM152" s="212"/>
      <c r="CN152" s="212"/>
      <c r="CO152" s="212"/>
      <c r="CP152" s="212"/>
      <c r="CQ152" s="212"/>
      <c r="CR152" s="212"/>
      <c r="CS152" s="212"/>
      <c r="CT152" s="212"/>
      <c r="CU152" s="212"/>
      <c r="CV152" s="212"/>
      <c r="CW152" s="212"/>
      <c r="CX152" s="212"/>
      <c r="CY152" s="212"/>
      <c r="CZ152" s="212"/>
      <c r="DA152" s="214"/>
      <c r="DB152" s="84"/>
      <c r="DC152" s="35"/>
      <c r="DD152" s="35"/>
      <c r="DE152" s="35"/>
      <c r="DF152" s="35"/>
      <c r="DG152" s="35"/>
      <c r="DH152" s="35"/>
      <c r="DI152" s="35"/>
      <c r="DJ152" s="35"/>
      <c r="DK152" s="35"/>
      <c r="DL152" s="35"/>
      <c r="DM152" s="35"/>
      <c r="DN152" s="35"/>
      <c r="DO152" s="35"/>
      <c r="DP152" s="35"/>
      <c r="DQ152" s="35"/>
      <c r="DR152" s="35"/>
      <c r="DS152" s="35"/>
      <c r="DT152" s="35"/>
      <c r="DU152" s="35"/>
      <c r="DV152" s="35"/>
      <c r="DW152" s="78"/>
      <c r="DX152" s="82"/>
      <c r="DY152" s="215"/>
      <c r="DZ152" s="216"/>
      <c r="EA152" s="216"/>
      <c r="EB152" s="216"/>
      <c r="EC152" s="216"/>
      <c r="ED152" s="216"/>
      <c r="EE152" s="217"/>
      <c r="EF152" s="146"/>
      <c r="EG152" s="215"/>
      <c r="EH152" s="216"/>
      <c r="EI152" s="216"/>
      <c r="EJ152" s="216"/>
      <c r="EK152" s="216"/>
      <c r="EL152" s="216"/>
      <c r="EM152" s="216"/>
      <c r="EN152" s="217"/>
      <c r="EO152" s="79"/>
      <c r="EP152" s="218"/>
      <c r="EQ152" s="219"/>
      <c r="ER152" s="219"/>
      <c r="ES152" s="82"/>
      <c r="ET152" s="234"/>
      <c r="EU152" s="235"/>
      <c r="EV152" s="235"/>
      <c r="EW152" s="82"/>
      <c r="EX152" s="234"/>
      <c r="EY152" s="235"/>
      <c r="EZ152" s="235"/>
      <c r="FA152" s="235"/>
      <c r="FB152" s="235"/>
      <c r="FC152" s="235"/>
      <c r="FD152" s="235"/>
      <c r="FE152" s="222"/>
      <c r="FF152" s="234"/>
      <c r="FG152" s="235"/>
      <c r="FH152" s="235"/>
      <c r="FI152" s="235"/>
      <c r="FJ152" s="235"/>
      <c r="FK152" s="235"/>
      <c r="FL152" s="235"/>
      <c r="FM152" s="222"/>
    </row>
    <row r="153" spans="1:169">
      <c r="A153" s="223" t="str">
        <f>Validation!B153</f>
        <v>Pass</v>
      </c>
      <c r="B153" s="35"/>
      <c r="C153" s="35"/>
      <c r="D153" s="35"/>
      <c r="E153" s="122"/>
      <c r="F153" s="123"/>
      <c r="G153" s="121"/>
      <c r="H153" s="120"/>
      <c r="I153" s="121"/>
      <c r="J153" s="120"/>
      <c r="K153" s="225"/>
      <c r="L153" s="35"/>
      <c r="M153" s="226"/>
      <c r="N153" s="227"/>
      <c r="O153" s="227"/>
      <c r="P153" s="224"/>
      <c r="Q153" s="224"/>
      <c r="R153" s="78"/>
      <c r="S153" s="79"/>
      <c r="T153" s="224"/>
      <c r="U153" s="35"/>
      <c r="V153" s="35"/>
      <c r="W153" s="225"/>
      <c r="X153" s="228"/>
      <c r="Y153" s="79"/>
      <c r="Z153" s="229"/>
      <c r="AA153" s="35"/>
      <c r="AB153" s="35"/>
      <c r="AC153" s="35"/>
      <c r="AD153" s="230"/>
      <c r="AE153" s="231"/>
      <c r="AF153" s="35"/>
      <c r="AG153" s="35"/>
      <c r="AH153" s="78"/>
      <c r="AI153" s="78"/>
      <c r="AJ153" s="82"/>
      <c r="AK153" s="136"/>
      <c r="AL153" s="135"/>
      <c r="AM153" s="81"/>
      <c r="AN153" s="134"/>
      <c r="AO153" s="232"/>
      <c r="AP153" s="232"/>
      <c r="AQ153" s="80"/>
      <c r="AR153" s="81"/>
      <c r="AS153" s="81"/>
      <c r="AT153" s="245"/>
      <c r="AU153" s="179"/>
      <c r="AV153" s="233"/>
      <c r="AW153" s="81"/>
      <c r="AX153" s="185"/>
      <c r="AY153" s="134"/>
      <c r="AZ153" s="111"/>
      <c r="BA153" s="210"/>
      <c r="BB153" s="211"/>
      <c r="BC153" s="211"/>
      <c r="BD153" s="211"/>
      <c r="BE153" s="211"/>
      <c r="BF153" s="211"/>
      <c r="BG153" s="211"/>
      <c r="BH153" s="211"/>
      <c r="BI153" s="211"/>
      <c r="BJ153" s="211"/>
      <c r="BK153" s="211"/>
      <c r="BL153" s="211"/>
      <c r="BM153" s="211"/>
      <c r="BN153" s="83"/>
      <c r="BO153" s="79"/>
      <c r="BP153" s="210"/>
      <c r="BQ153" s="211"/>
      <c r="BR153" s="211"/>
      <c r="BS153" s="211"/>
      <c r="BT153" s="211"/>
      <c r="BU153" s="211"/>
      <c r="BV153" s="211"/>
      <c r="BW153" s="211"/>
      <c r="BX153" s="82"/>
      <c r="BY153" s="212"/>
      <c r="BZ153" s="212"/>
      <c r="CA153" s="212"/>
      <c r="CB153" s="212"/>
      <c r="CC153" s="212"/>
      <c r="CD153" s="212"/>
      <c r="CE153" s="212"/>
      <c r="CF153" s="212"/>
      <c r="CG153" s="82"/>
      <c r="CH153" s="213"/>
      <c r="CI153" s="212"/>
      <c r="CJ153" s="212"/>
      <c r="CK153" s="212"/>
      <c r="CL153" s="212"/>
      <c r="CM153" s="212"/>
      <c r="CN153" s="212"/>
      <c r="CO153" s="212"/>
      <c r="CP153" s="212"/>
      <c r="CQ153" s="212"/>
      <c r="CR153" s="212"/>
      <c r="CS153" s="212"/>
      <c r="CT153" s="212"/>
      <c r="CU153" s="212"/>
      <c r="CV153" s="212"/>
      <c r="CW153" s="212"/>
      <c r="CX153" s="212"/>
      <c r="CY153" s="212"/>
      <c r="CZ153" s="212"/>
      <c r="DA153" s="214"/>
      <c r="DB153" s="84"/>
      <c r="DC153" s="35"/>
      <c r="DD153" s="35"/>
      <c r="DE153" s="35"/>
      <c r="DF153" s="35"/>
      <c r="DG153" s="35"/>
      <c r="DH153" s="35"/>
      <c r="DI153" s="35"/>
      <c r="DJ153" s="35"/>
      <c r="DK153" s="35"/>
      <c r="DL153" s="35"/>
      <c r="DM153" s="35"/>
      <c r="DN153" s="35"/>
      <c r="DO153" s="35"/>
      <c r="DP153" s="35"/>
      <c r="DQ153" s="35"/>
      <c r="DR153" s="35"/>
      <c r="DS153" s="35"/>
      <c r="DT153" s="35"/>
      <c r="DU153" s="35"/>
      <c r="DV153" s="35"/>
      <c r="DW153" s="78"/>
      <c r="DX153" s="82"/>
      <c r="DY153" s="215"/>
      <c r="DZ153" s="216"/>
      <c r="EA153" s="216"/>
      <c r="EB153" s="216"/>
      <c r="EC153" s="216"/>
      <c r="ED153" s="216"/>
      <c r="EE153" s="217"/>
      <c r="EF153" s="146"/>
      <c r="EG153" s="215"/>
      <c r="EH153" s="216"/>
      <c r="EI153" s="216"/>
      <c r="EJ153" s="216"/>
      <c r="EK153" s="216"/>
      <c r="EL153" s="216"/>
      <c r="EM153" s="216"/>
      <c r="EN153" s="217"/>
      <c r="EO153" s="79"/>
      <c r="EP153" s="218"/>
      <c r="EQ153" s="219"/>
      <c r="ER153" s="219"/>
      <c r="ES153" s="82"/>
      <c r="ET153" s="234"/>
      <c r="EU153" s="235"/>
      <c r="EV153" s="235"/>
      <c r="EW153" s="82"/>
      <c r="EX153" s="234"/>
      <c r="EY153" s="235"/>
      <c r="EZ153" s="235"/>
      <c r="FA153" s="235"/>
      <c r="FB153" s="235"/>
      <c r="FC153" s="235"/>
      <c r="FD153" s="235"/>
      <c r="FE153" s="222"/>
      <c r="FF153" s="234"/>
      <c r="FG153" s="235"/>
      <c r="FH153" s="235"/>
      <c r="FI153" s="235"/>
      <c r="FJ153" s="235"/>
      <c r="FK153" s="235"/>
      <c r="FL153" s="235"/>
      <c r="FM153" s="222"/>
    </row>
    <row r="154" spans="1:169">
      <c r="A154" s="223" t="str">
        <f>Validation!B154</f>
        <v>Pass</v>
      </c>
      <c r="B154" s="35"/>
      <c r="C154" s="35"/>
      <c r="D154" s="35"/>
      <c r="E154" s="122"/>
      <c r="F154" s="123"/>
      <c r="G154" s="121"/>
      <c r="H154" s="120"/>
      <c r="I154" s="121"/>
      <c r="J154" s="120"/>
      <c r="K154" s="225"/>
      <c r="L154" s="35"/>
      <c r="M154" s="226"/>
      <c r="N154" s="227"/>
      <c r="O154" s="227"/>
      <c r="P154" s="224"/>
      <c r="Q154" s="224"/>
      <c r="R154" s="78"/>
      <c r="S154" s="79"/>
      <c r="T154" s="224"/>
      <c r="U154" s="35"/>
      <c r="V154" s="35"/>
      <c r="W154" s="225"/>
      <c r="X154" s="228"/>
      <c r="Y154" s="79"/>
      <c r="Z154" s="229"/>
      <c r="AA154" s="35"/>
      <c r="AB154" s="35"/>
      <c r="AC154" s="35"/>
      <c r="AD154" s="230"/>
      <c r="AE154" s="231"/>
      <c r="AF154" s="35"/>
      <c r="AG154" s="35"/>
      <c r="AH154" s="78"/>
      <c r="AI154" s="78"/>
      <c r="AJ154" s="82"/>
      <c r="AK154" s="136"/>
      <c r="AL154" s="135"/>
      <c r="AM154" s="81"/>
      <c r="AN154" s="134"/>
      <c r="AO154" s="232"/>
      <c r="AP154" s="232"/>
      <c r="AQ154" s="80"/>
      <c r="AR154" s="81"/>
      <c r="AS154" s="81"/>
      <c r="AT154" s="245"/>
      <c r="AU154" s="179"/>
      <c r="AV154" s="233"/>
      <c r="AW154" s="81"/>
      <c r="AX154" s="185"/>
      <c r="AY154" s="134"/>
      <c r="AZ154" s="111"/>
      <c r="BA154" s="210"/>
      <c r="BB154" s="211"/>
      <c r="BC154" s="211"/>
      <c r="BD154" s="211"/>
      <c r="BE154" s="211"/>
      <c r="BF154" s="211"/>
      <c r="BG154" s="211"/>
      <c r="BH154" s="211"/>
      <c r="BI154" s="211"/>
      <c r="BJ154" s="211"/>
      <c r="BK154" s="211"/>
      <c r="BL154" s="211"/>
      <c r="BM154" s="211"/>
      <c r="BN154" s="83"/>
      <c r="BO154" s="79"/>
      <c r="BP154" s="210"/>
      <c r="BQ154" s="211"/>
      <c r="BR154" s="211"/>
      <c r="BS154" s="211"/>
      <c r="BT154" s="211"/>
      <c r="BU154" s="211"/>
      <c r="BV154" s="211"/>
      <c r="BW154" s="211"/>
      <c r="BX154" s="82"/>
      <c r="BY154" s="212"/>
      <c r="BZ154" s="212"/>
      <c r="CA154" s="212"/>
      <c r="CB154" s="212"/>
      <c r="CC154" s="212"/>
      <c r="CD154" s="212"/>
      <c r="CE154" s="212"/>
      <c r="CF154" s="212"/>
      <c r="CG154" s="82"/>
      <c r="CH154" s="213"/>
      <c r="CI154" s="212"/>
      <c r="CJ154" s="212"/>
      <c r="CK154" s="212"/>
      <c r="CL154" s="212"/>
      <c r="CM154" s="212"/>
      <c r="CN154" s="212"/>
      <c r="CO154" s="212"/>
      <c r="CP154" s="212"/>
      <c r="CQ154" s="212"/>
      <c r="CR154" s="212"/>
      <c r="CS154" s="212"/>
      <c r="CT154" s="212"/>
      <c r="CU154" s="212"/>
      <c r="CV154" s="212"/>
      <c r="CW154" s="212"/>
      <c r="CX154" s="212"/>
      <c r="CY154" s="212"/>
      <c r="CZ154" s="212"/>
      <c r="DA154" s="214"/>
      <c r="DB154" s="84"/>
      <c r="DC154" s="35"/>
      <c r="DD154" s="35"/>
      <c r="DE154" s="35"/>
      <c r="DF154" s="35"/>
      <c r="DG154" s="35"/>
      <c r="DH154" s="35"/>
      <c r="DI154" s="35"/>
      <c r="DJ154" s="35"/>
      <c r="DK154" s="35"/>
      <c r="DL154" s="35"/>
      <c r="DM154" s="35"/>
      <c r="DN154" s="35"/>
      <c r="DO154" s="35"/>
      <c r="DP154" s="35"/>
      <c r="DQ154" s="35"/>
      <c r="DR154" s="35"/>
      <c r="DS154" s="35"/>
      <c r="DT154" s="35"/>
      <c r="DU154" s="35"/>
      <c r="DV154" s="35"/>
      <c r="DW154" s="78"/>
      <c r="DX154" s="82"/>
      <c r="DY154" s="215"/>
      <c r="DZ154" s="216"/>
      <c r="EA154" s="216"/>
      <c r="EB154" s="216"/>
      <c r="EC154" s="216"/>
      <c r="ED154" s="216"/>
      <c r="EE154" s="217"/>
      <c r="EF154" s="146"/>
      <c r="EG154" s="215"/>
      <c r="EH154" s="216"/>
      <c r="EI154" s="216"/>
      <c r="EJ154" s="216"/>
      <c r="EK154" s="216"/>
      <c r="EL154" s="216"/>
      <c r="EM154" s="216"/>
      <c r="EN154" s="217"/>
      <c r="EO154" s="79"/>
      <c r="EP154" s="218"/>
      <c r="EQ154" s="219"/>
      <c r="ER154" s="219"/>
      <c r="ES154" s="82"/>
      <c r="ET154" s="234"/>
      <c r="EU154" s="235"/>
      <c r="EV154" s="235"/>
      <c r="EW154" s="82"/>
      <c r="EX154" s="234"/>
      <c r="EY154" s="235"/>
      <c r="EZ154" s="235"/>
      <c r="FA154" s="235"/>
      <c r="FB154" s="235"/>
      <c r="FC154" s="235"/>
      <c r="FD154" s="235"/>
      <c r="FE154" s="222"/>
      <c r="FF154" s="234"/>
      <c r="FG154" s="235"/>
      <c r="FH154" s="235"/>
      <c r="FI154" s="235"/>
      <c r="FJ154" s="235"/>
      <c r="FK154" s="235"/>
      <c r="FL154" s="235"/>
      <c r="FM154" s="222"/>
    </row>
    <row r="155" spans="1:169">
      <c r="A155" s="223" t="str">
        <f>Validation!B155</f>
        <v>Pass</v>
      </c>
      <c r="B155" s="35"/>
      <c r="C155" s="35"/>
      <c r="D155" s="35"/>
      <c r="E155" s="122"/>
      <c r="F155" s="123"/>
      <c r="G155" s="121"/>
      <c r="H155" s="120"/>
      <c r="I155" s="121"/>
      <c r="J155" s="120"/>
      <c r="K155" s="225"/>
      <c r="L155" s="35"/>
      <c r="M155" s="226"/>
      <c r="N155" s="227"/>
      <c r="O155" s="227"/>
      <c r="P155" s="224"/>
      <c r="Q155" s="224"/>
      <c r="R155" s="78"/>
      <c r="S155" s="79"/>
      <c r="T155" s="224"/>
      <c r="U155" s="35"/>
      <c r="V155" s="35"/>
      <c r="W155" s="225"/>
      <c r="X155" s="228"/>
      <c r="Y155" s="79"/>
      <c r="Z155" s="229"/>
      <c r="AA155" s="35"/>
      <c r="AB155" s="35"/>
      <c r="AC155" s="35"/>
      <c r="AD155" s="230"/>
      <c r="AE155" s="231"/>
      <c r="AF155" s="35"/>
      <c r="AG155" s="35"/>
      <c r="AH155" s="78"/>
      <c r="AI155" s="78"/>
      <c r="AJ155" s="82"/>
      <c r="AK155" s="136"/>
      <c r="AL155" s="135"/>
      <c r="AM155" s="81"/>
      <c r="AN155" s="134"/>
      <c r="AO155" s="232"/>
      <c r="AP155" s="232"/>
      <c r="AQ155" s="80"/>
      <c r="AR155" s="81"/>
      <c r="AS155" s="81"/>
      <c r="AT155" s="245"/>
      <c r="AU155" s="179"/>
      <c r="AV155" s="233"/>
      <c r="AW155" s="81"/>
      <c r="AX155" s="185"/>
      <c r="AY155" s="134"/>
      <c r="AZ155" s="111"/>
      <c r="BA155" s="210"/>
      <c r="BB155" s="211"/>
      <c r="BC155" s="211"/>
      <c r="BD155" s="211"/>
      <c r="BE155" s="211"/>
      <c r="BF155" s="211"/>
      <c r="BG155" s="211"/>
      <c r="BH155" s="211"/>
      <c r="BI155" s="211"/>
      <c r="BJ155" s="211"/>
      <c r="BK155" s="211"/>
      <c r="BL155" s="211"/>
      <c r="BM155" s="211"/>
      <c r="BN155" s="83"/>
      <c r="BO155" s="79"/>
      <c r="BP155" s="210"/>
      <c r="BQ155" s="211"/>
      <c r="BR155" s="211"/>
      <c r="BS155" s="211"/>
      <c r="BT155" s="211"/>
      <c r="BU155" s="211"/>
      <c r="BV155" s="211"/>
      <c r="BW155" s="211"/>
      <c r="BX155" s="82"/>
      <c r="BY155" s="212"/>
      <c r="BZ155" s="212"/>
      <c r="CA155" s="212"/>
      <c r="CB155" s="212"/>
      <c r="CC155" s="212"/>
      <c r="CD155" s="212"/>
      <c r="CE155" s="212"/>
      <c r="CF155" s="212"/>
      <c r="CG155" s="82"/>
      <c r="CH155" s="213"/>
      <c r="CI155" s="212"/>
      <c r="CJ155" s="212"/>
      <c r="CK155" s="212"/>
      <c r="CL155" s="212"/>
      <c r="CM155" s="212"/>
      <c r="CN155" s="212"/>
      <c r="CO155" s="212"/>
      <c r="CP155" s="212"/>
      <c r="CQ155" s="212"/>
      <c r="CR155" s="212"/>
      <c r="CS155" s="212"/>
      <c r="CT155" s="212"/>
      <c r="CU155" s="212"/>
      <c r="CV155" s="212"/>
      <c r="CW155" s="212"/>
      <c r="CX155" s="212"/>
      <c r="CY155" s="212"/>
      <c r="CZ155" s="212"/>
      <c r="DA155" s="214"/>
      <c r="DB155" s="84"/>
      <c r="DC155" s="35"/>
      <c r="DD155" s="35"/>
      <c r="DE155" s="35"/>
      <c r="DF155" s="35"/>
      <c r="DG155" s="35"/>
      <c r="DH155" s="35"/>
      <c r="DI155" s="35"/>
      <c r="DJ155" s="35"/>
      <c r="DK155" s="35"/>
      <c r="DL155" s="35"/>
      <c r="DM155" s="35"/>
      <c r="DN155" s="35"/>
      <c r="DO155" s="35"/>
      <c r="DP155" s="35"/>
      <c r="DQ155" s="35"/>
      <c r="DR155" s="35"/>
      <c r="DS155" s="35"/>
      <c r="DT155" s="35"/>
      <c r="DU155" s="35"/>
      <c r="DV155" s="35"/>
      <c r="DW155" s="78"/>
      <c r="DX155" s="82"/>
      <c r="DY155" s="215"/>
      <c r="DZ155" s="216"/>
      <c r="EA155" s="216"/>
      <c r="EB155" s="216"/>
      <c r="EC155" s="216"/>
      <c r="ED155" s="216"/>
      <c r="EE155" s="217"/>
      <c r="EF155" s="146"/>
      <c r="EG155" s="215"/>
      <c r="EH155" s="216"/>
      <c r="EI155" s="216"/>
      <c r="EJ155" s="216"/>
      <c r="EK155" s="216"/>
      <c r="EL155" s="216"/>
      <c r="EM155" s="216"/>
      <c r="EN155" s="217"/>
      <c r="EO155" s="79"/>
      <c r="EP155" s="218"/>
      <c r="EQ155" s="219"/>
      <c r="ER155" s="219"/>
      <c r="ES155" s="82"/>
      <c r="ET155" s="234"/>
      <c r="EU155" s="235"/>
      <c r="EV155" s="235"/>
      <c r="EW155" s="82"/>
      <c r="EX155" s="234"/>
      <c r="EY155" s="235"/>
      <c r="EZ155" s="235"/>
      <c r="FA155" s="235"/>
      <c r="FB155" s="235"/>
      <c r="FC155" s="235"/>
      <c r="FD155" s="235"/>
      <c r="FE155" s="222"/>
      <c r="FF155" s="234"/>
      <c r="FG155" s="235"/>
      <c r="FH155" s="235"/>
      <c r="FI155" s="235"/>
      <c r="FJ155" s="235"/>
      <c r="FK155" s="235"/>
      <c r="FL155" s="235"/>
      <c r="FM155" s="222"/>
    </row>
    <row r="156" spans="1:169">
      <c r="A156" s="223" t="str">
        <f>Validation!B156</f>
        <v>Pass</v>
      </c>
      <c r="B156" s="35"/>
      <c r="C156" s="35"/>
      <c r="D156" s="35"/>
      <c r="E156" s="122"/>
      <c r="F156" s="123"/>
      <c r="G156" s="121"/>
      <c r="H156" s="120"/>
      <c r="I156" s="121"/>
      <c r="J156" s="120"/>
      <c r="K156" s="225"/>
      <c r="L156" s="35"/>
      <c r="M156" s="226"/>
      <c r="N156" s="227"/>
      <c r="O156" s="227"/>
      <c r="P156" s="224"/>
      <c r="Q156" s="224"/>
      <c r="R156" s="78"/>
      <c r="S156" s="79"/>
      <c r="T156" s="224"/>
      <c r="U156" s="35"/>
      <c r="V156" s="35"/>
      <c r="W156" s="225"/>
      <c r="X156" s="228"/>
      <c r="Y156" s="79"/>
      <c r="Z156" s="229"/>
      <c r="AA156" s="35"/>
      <c r="AB156" s="35"/>
      <c r="AC156" s="35"/>
      <c r="AD156" s="230"/>
      <c r="AE156" s="231"/>
      <c r="AF156" s="35"/>
      <c r="AG156" s="35"/>
      <c r="AH156" s="78"/>
      <c r="AI156" s="78"/>
      <c r="AJ156" s="82"/>
      <c r="AK156" s="136"/>
      <c r="AL156" s="135"/>
      <c r="AM156" s="81"/>
      <c r="AN156" s="134"/>
      <c r="AO156" s="232"/>
      <c r="AP156" s="232"/>
      <c r="AQ156" s="80"/>
      <c r="AR156" s="81"/>
      <c r="AS156" s="81"/>
      <c r="AT156" s="245"/>
      <c r="AU156" s="179"/>
      <c r="AV156" s="233"/>
      <c r="AW156" s="81"/>
      <c r="AX156" s="185"/>
      <c r="AY156" s="134"/>
      <c r="AZ156" s="111"/>
      <c r="BA156" s="210"/>
      <c r="BB156" s="211"/>
      <c r="BC156" s="211"/>
      <c r="BD156" s="211"/>
      <c r="BE156" s="211"/>
      <c r="BF156" s="211"/>
      <c r="BG156" s="211"/>
      <c r="BH156" s="211"/>
      <c r="BI156" s="211"/>
      <c r="BJ156" s="211"/>
      <c r="BK156" s="211"/>
      <c r="BL156" s="211"/>
      <c r="BM156" s="211"/>
      <c r="BN156" s="83"/>
      <c r="BO156" s="79"/>
      <c r="BP156" s="210"/>
      <c r="BQ156" s="211"/>
      <c r="BR156" s="211"/>
      <c r="BS156" s="211"/>
      <c r="BT156" s="211"/>
      <c r="BU156" s="211"/>
      <c r="BV156" s="211"/>
      <c r="BW156" s="211"/>
      <c r="BX156" s="82"/>
      <c r="BY156" s="212"/>
      <c r="BZ156" s="212"/>
      <c r="CA156" s="212"/>
      <c r="CB156" s="212"/>
      <c r="CC156" s="212"/>
      <c r="CD156" s="212"/>
      <c r="CE156" s="212"/>
      <c r="CF156" s="212"/>
      <c r="CG156" s="82"/>
      <c r="CH156" s="213"/>
      <c r="CI156" s="212"/>
      <c r="CJ156" s="212"/>
      <c r="CK156" s="212"/>
      <c r="CL156" s="212"/>
      <c r="CM156" s="212"/>
      <c r="CN156" s="212"/>
      <c r="CO156" s="212"/>
      <c r="CP156" s="212"/>
      <c r="CQ156" s="212"/>
      <c r="CR156" s="212"/>
      <c r="CS156" s="212"/>
      <c r="CT156" s="212"/>
      <c r="CU156" s="212"/>
      <c r="CV156" s="212"/>
      <c r="CW156" s="212"/>
      <c r="CX156" s="212"/>
      <c r="CY156" s="212"/>
      <c r="CZ156" s="212"/>
      <c r="DA156" s="214"/>
      <c r="DB156" s="84"/>
      <c r="DC156" s="35"/>
      <c r="DD156" s="35"/>
      <c r="DE156" s="35"/>
      <c r="DF156" s="35"/>
      <c r="DG156" s="35"/>
      <c r="DH156" s="35"/>
      <c r="DI156" s="35"/>
      <c r="DJ156" s="35"/>
      <c r="DK156" s="35"/>
      <c r="DL156" s="35"/>
      <c r="DM156" s="35"/>
      <c r="DN156" s="35"/>
      <c r="DO156" s="35"/>
      <c r="DP156" s="35"/>
      <c r="DQ156" s="35"/>
      <c r="DR156" s="35"/>
      <c r="DS156" s="35"/>
      <c r="DT156" s="35"/>
      <c r="DU156" s="35"/>
      <c r="DV156" s="35"/>
      <c r="DW156" s="78"/>
      <c r="DX156" s="82"/>
      <c r="DY156" s="215"/>
      <c r="DZ156" s="216"/>
      <c r="EA156" s="216"/>
      <c r="EB156" s="216"/>
      <c r="EC156" s="216"/>
      <c r="ED156" s="216"/>
      <c r="EE156" s="217"/>
      <c r="EF156" s="146"/>
      <c r="EG156" s="215"/>
      <c r="EH156" s="216"/>
      <c r="EI156" s="216"/>
      <c r="EJ156" s="216"/>
      <c r="EK156" s="216"/>
      <c r="EL156" s="216"/>
      <c r="EM156" s="216"/>
      <c r="EN156" s="217"/>
      <c r="EO156" s="79"/>
      <c r="EP156" s="218"/>
      <c r="EQ156" s="219"/>
      <c r="ER156" s="219"/>
      <c r="ES156" s="82"/>
      <c r="ET156" s="234"/>
      <c r="EU156" s="235"/>
      <c r="EV156" s="235"/>
      <c r="EW156" s="82"/>
      <c r="EX156" s="234"/>
      <c r="EY156" s="235"/>
      <c r="EZ156" s="235"/>
      <c r="FA156" s="235"/>
      <c r="FB156" s="235"/>
      <c r="FC156" s="235"/>
      <c r="FD156" s="235"/>
      <c r="FE156" s="222"/>
      <c r="FF156" s="234"/>
      <c r="FG156" s="235"/>
      <c r="FH156" s="235"/>
      <c r="FI156" s="235"/>
      <c r="FJ156" s="235"/>
      <c r="FK156" s="235"/>
      <c r="FL156" s="235"/>
      <c r="FM156" s="222"/>
    </row>
    <row r="157" spans="1:169">
      <c r="A157" s="223" t="str">
        <f>Validation!B157</f>
        <v>Pass</v>
      </c>
      <c r="B157" s="35"/>
      <c r="C157" s="35"/>
      <c r="D157" s="35"/>
      <c r="E157" s="122"/>
      <c r="F157" s="123"/>
      <c r="G157" s="121"/>
      <c r="H157" s="120"/>
      <c r="I157" s="121"/>
      <c r="J157" s="120"/>
      <c r="K157" s="225"/>
      <c r="L157" s="35"/>
      <c r="M157" s="226"/>
      <c r="N157" s="227"/>
      <c r="O157" s="227"/>
      <c r="P157" s="224"/>
      <c r="Q157" s="224"/>
      <c r="R157" s="78"/>
      <c r="S157" s="79"/>
      <c r="T157" s="224"/>
      <c r="U157" s="35"/>
      <c r="V157" s="35"/>
      <c r="W157" s="225"/>
      <c r="X157" s="228"/>
      <c r="Y157" s="79"/>
      <c r="Z157" s="229"/>
      <c r="AA157" s="35"/>
      <c r="AB157" s="35"/>
      <c r="AC157" s="35"/>
      <c r="AD157" s="230"/>
      <c r="AE157" s="231"/>
      <c r="AF157" s="35"/>
      <c r="AG157" s="35"/>
      <c r="AH157" s="78"/>
      <c r="AI157" s="78"/>
      <c r="AJ157" s="82"/>
      <c r="AK157" s="136"/>
      <c r="AL157" s="135"/>
      <c r="AM157" s="81"/>
      <c r="AN157" s="134"/>
      <c r="AO157" s="232"/>
      <c r="AP157" s="232"/>
      <c r="AQ157" s="80"/>
      <c r="AR157" s="81"/>
      <c r="AS157" s="81"/>
      <c r="AT157" s="245"/>
      <c r="AU157" s="179"/>
      <c r="AV157" s="233"/>
      <c r="AW157" s="81"/>
      <c r="AX157" s="185"/>
      <c r="AY157" s="134"/>
      <c r="AZ157" s="111"/>
      <c r="BA157" s="210"/>
      <c r="BB157" s="211"/>
      <c r="BC157" s="211"/>
      <c r="BD157" s="211"/>
      <c r="BE157" s="211"/>
      <c r="BF157" s="211"/>
      <c r="BG157" s="211"/>
      <c r="BH157" s="211"/>
      <c r="BI157" s="211"/>
      <c r="BJ157" s="211"/>
      <c r="BK157" s="211"/>
      <c r="BL157" s="211"/>
      <c r="BM157" s="211"/>
      <c r="BN157" s="83"/>
      <c r="BO157" s="79"/>
      <c r="BP157" s="210"/>
      <c r="BQ157" s="211"/>
      <c r="BR157" s="211"/>
      <c r="BS157" s="211"/>
      <c r="BT157" s="211"/>
      <c r="BU157" s="211"/>
      <c r="BV157" s="211"/>
      <c r="BW157" s="211"/>
      <c r="BX157" s="82"/>
      <c r="BY157" s="212"/>
      <c r="BZ157" s="212"/>
      <c r="CA157" s="212"/>
      <c r="CB157" s="212"/>
      <c r="CC157" s="212"/>
      <c r="CD157" s="212"/>
      <c r="CE157" s="212"/>
      <c r="CF157" s="212"/>
      <c r="CG157" s="82"/>
      <c r="CH157" s="213"/>
      <c r="CI157" s="212"/>
      <c r="CJ157" s="212"/>
      <c r="CK157" s="212"/>
      <c r="CL157" s="212"/>
      <c r="CM157" s="212"/>
      <c r="CN157" s="212"/>
      <c r="CO157" s="212"/>
      <c r="CP157" s="212"/>
      <c r="CQ157" s="212"/>
      <c r="CR157" s="212"/>
      <c r="CS157" s="212"/>
      <c r="CT157" s="212"/>
      <c r="CU157" s="212"/>
      <c r="CV157" s="212"/>
      <c r="CW157" s="212"/>
      <c r="CX157" s="212"/>
      <c r="CY157" s="212"/>
      <c r="CZ157" s="212"/>
      <c r="DA157" s="214"/>
      <c r="DB157" s="84"/>
      <c r="DC157" s="35"/>
      <c r="DD157" s="35"/>
      <c r="DE157" s="35"/>
      <c r="DF157" s="35"/>
      <c r="DG157" s="35"/>
      <c r="DH157" s="35"/>
      <c r="DI157" s="35"/>
      <c r="DJ157" s="35"/>
      <c r="DK157" s="35"/>
      <c r="DL157" s="35"/>
      <c r="DM157" s="35"/>
      <c r="DN157" s="35"/>
      <c r="DO157" s="35"/>
      <c r="DP157" s="35"/>
      <c r="DQ157" s="35"/>
      <c r="DR157" s="35"/>
      <c r="DS157" s="35"/>
      <c r="DT157" s="35"/>
      <c r="DU157" s="35"/>
      <c r="DV157" s="35"/>
      <c r="DW157" s="78"/>
      <c r="DX157" s="82"/>
      <c r="DY157" s="215"/>
      <c r="DZ157" s="216"/>
      <c r="EA157" s="216"/>
      <c r="EB157" s="216"/>
      <c r="EC157" s="216"/>
      <c r="ED157" s="216"/>
      <c r="EE157" s="217"/>
      <c r="EF157" s="146"/>
      <c r="EG157" s="215"/>
      <c r="EH157" s="216"/>
      <c r="EI157" s="216"/>
      <c r="EJ157" s="216"/>
      <c r="EK157" s="216"/>
      <c r="EL157" s="216"/>
      <c r="EM157" s="216"/>
      <c r="EN157" s="217"/>
      <c r="EO157" s="79"/>
      <c r="EP157" s="218"/>
      <c r="EQ157" s="219"/>
      <c r="ER157" s="219"/>
      <c r="ES157" s="82"/>
      <c r="ET157" s="234"/>
      <c r="EU157" s="235"/>
      <c r="EV157" s="235"/>
      <c r="EW157" s="82"/>
      <c r="EX157" s="234"/>
      <c r="EY157" s="235"/>
      <c r="EZ157" s="235"/>
      <c r="FA157" s="235"/>
      <c r="FB157" s="235"/>
      <c r="FC157" s="235"/>
      <c r="FD157" s="235"/>
      <c r="FE157" s="222"/>
      <c r="FF157" s="234"/>
      <c r="FG157" s="235"/>
      <c r="FH157" s="235"/>
      <c r="FI157" s="235"/>
      <c r="FJ157" s="235"/>
      <c r="FK157" s="235"/>
      <c r="FL157" s="235"/>
      <c r="FM157" s="222"/>
    </row>
    <row r="158" spans="1:169">
      <c r="A158" s="223" t="str">
        <f>Validation!B158</f>
        <v>Pass</v>
      </c>
      <c r="B158" s="35"/>
      <c r="C158" s="35"/>
      <c r="D158" s="35"/>
      <c r="E158" s="122"/>
      <c r="F158" s="123"/>
      <c r="G158" s="121"/>
      <c r="H158" s="120"/>
      <c r="I158" s="121"/>
      <c r="J158" s="120"/>
      <c r="K158" s="225"/>
      <c r="L158" s="35"/>
      <c r="M158" s="226"/>
      <c r="N158" s="227"/>
      <c r="O158" s="227"/>
      <c r="P158" s="224"/>
      <c r="Q158" s="224"/>
      <c r="R158" s="78"/>
      <c r="S158" s="79"/>
      <c r="T158" s="224"/>
      <c r="U158" s="35"/>
      <c r="V158" s="35"/>
      <c r="W158" s="225"/>
      <c r="X158" s="228"/>
      <c r="Y158" s="79"/>
      <c r="Z158" s="229"/>
      <c r="AA158" s="35"/>
      <c r="AB158" s="35"/>
      <c r="AC158" s="35"/>
      <c r="AD158" s="230"/>
      <c r="AE158" s="231"/>
      <c r="AF158" s="35"/>
      <c r="AG158" s="35"/>
      <c r="AH158" s="78"/>
      <c r="AI158" s="78"/>
      <c r="AJ158" s="82"/>
      <c r="AK158" s="136"/>
      <c r="AL158" s="135"/>
      <c r="AM158" s="81"/>
      <c r="AN158" s="134"/>
      <c r="AO158" s="232"/>
      <c r="AP158" s="232"/>
      <c r="AQ158" s="80"/>
      <c r="AR158" s="81"/>
      <c r="AS158" s="81"/>
      <c r="AT158" s="245"/>
      <c r="AU158" s="179"/>
      <c r="AV158" s="233"/>
      <c r="AW158" s="81"/>
      <c r="AX158" s="185"/>
      <c r="AY158" s="134"/>
      <c r="AZ158" s="111"/>
      <c r="BA158" s="210"/>
      <c r="BB158" s="211"/>
      <c r="BC158" s="211"/>
      <c r="BD158" s="211"/>
      <c r="BE158" s="211"/>
      <c r="BF158" s="211"/>
      <c r="BG158" s="211"/>
      <c r="BH158" s="211"/>
      <c r="BI158" s="211"/>
      <c r="BJ158" s="211"/>
      <c r="BK158" s="211"/>
      <c r="BL158" s="211"/>
      <c r="BM158" s="211"/>
      <c r="BN158" s="83"/>
      <c r="BO158" s="79"/>
      <c r="BP158" s="210"/>
      <c r="BQ158" s="211"/>
      <c r="BR158" s="211"/>
      <c r="BS158" s="211"/>
      <c r="BT158" s="211"/>
      <c r="BU158" s="211"/>
      <c r="BV158" s="211"/>
      <c r="BW158" s="211"/>
      <c r="BX158" s="82"/>
      <c r="BY158" s="212"/>
      <c r="BZ158" s="212"/>
      <c r="CA158" s="212"/>
      <c r="CB158" s="212"/>
      <c r="CC158" s="212"/>
      <c r="CD158" s="212"/>
      <c r="CE158" s="212"/>
      <c r="CF158" s="212"/>
      <c r="CG158" s="82"/>
      <c r="CH158" s="213"/>
      <c r="CI158" s="212"/>
      <c r="CJ158" s="212"/>
      <c r="CK158" s="212"/>
      <c r="CL158" s="212"/>
      <c r="CM158" s="212"/>
      <c r="CN158" s="212"/>
      <c r="CO158" s="212"/>
      <c r="CP158" s="212"/>
      <c r="CQ158" s="212"/>
      <c r="CR158" s="212"/>
      <c r="CS158" s="212"/>
      <c r="CT158" s="212"/>
      <c r="CU158" s="212"/>
      <c r="CV158" s="212"/>
      <c r="CW158" s="212"/>
      <c r="CX158" s="212"/>
      <c r="CY158" s="212"/>
      <c r="CZ158" s="212"/>
      <c r="DA158" s="214"/>
      <c r="DB158" s="84"/>
      <c r="DC158" s="35"/>
      <c r="DD158" s="35"/>
      <c r="DE158" s="35"/>
      <c r="DF158" s="35"/>
      <c r="DG158" s="35"/>
      <c r="DH158" s="35"/>
      <c r="DI158" s="35"/>
      <c r="DJ158" s="35"/>
      <c r="DK158" s="35"/>
      <c r="DL158" s="35"/>
      <c r="DM158" s="35"/>
      <c r="DN158" s="35"/>
      <c r="DO158" s="35"/>
      <c r="DP158" s="35"/>
      <c r="DQ158" s="35"/>
      <c r="DR158" s="35"/>
      <c r="DS158" s="35"/>
      <c r="DT158" s="35"/>
      <c r="DU158" s="35"/>
      <c r="DV158" s="35"/>
      <c r="DW158" s="78"/>
      <c r="DX158" s="82"/>
      <c r="DY158" s="215"/>
      <c r="DZ158" s="216"/>
      <c r="EA158" s="216"/>
      <c r="EB158" s="216"/>
      <c r="EC158" s="216"/>
      <c r="ED158" s="216"/>
      <c r="EE158" s="217"/>
      <c r="EF158" s="146"/>
      <c r="EG158" s="215"/>
      <c r="EH158" s="216"/>
      <c r="EI158" s="216"/>
      <c r="EJ158" s="216"/>
      <c r="EK158" s="216"/>
      <c r="EL158" s="216"/>
      <c r="EM158" s="216"/>
      <c r="EN158" s="217"/>
      <c r="EO158" s="79"/>
      <c r="EP158" s="218"/>
      <c r="EQ158" s="219"/>
      <c r="ER158" s="219"/>
      <c r="ES158" s="82"/>
      <c r="ET158" s="234"/>
      <c r="EU158" s="235"/>
      <c r="EV158" s="235"/>
      <c r="EW158" s="82"/>
      <c r="EX158" s="234"/>
      <c r="EY158" s="235"/>
      <c r="EZ158" s="235"/>
      <c r="FA158" s="235"/>
      <c r="FB158" s="235"/>
      <c r="FC158" s="235"/>
      <c r="FD158" s="235"/>
      <c r="FE158" s="222"/>
      <c r="FF158" s="234"/>
      <c r="FG158" s="235"/>
      <c r="FH158" s="235"/>
      <c r="FI158" s="235"/>
      <c r="FJ158" s="235"/>
      <c r="FK158" s="235"/>
      <c r="FL158" s="235"/>
      <c r="FM158" s="222"/>
    </row>
    <row r="159" spans="1:169">
      <c r="A159" s="223" t="str">
        <f>Validation!B159</f>
        <v>Pass</v>
      </c>
      <c r="B159" s="35"/>
      <c r="C159" s="35"/>
      <c r="D159" s="35"/>
      <c r="E159" s="122"/>
      <c r="F159" s="123"/>
      <c r="G159" s="121"/>
      <c r="H159" s="120"/>
      <c r="I159" s="121"/>
      <c r="J159" s="120"/>
      <c r="K159" s="225"/>
      <c r="L159" s="35"/>
      <c r="M159" s="226"/>
      <c r="N159" s="227"/>
      <c r="O159" s="227"/>
      <c r="P159" s="224"/>
      <c r="Q159" s="224"/>
      <c r="R159" s="78"/>
      <c r="S159" s="79"/>
      <c r="T159" s="224"/>
      <c r="U159" s="35"/>
      <c r="V159" s="35"/>
      <c r="W159" s="225"/>
      <c r="X159" s="228"/>
      <c r="Y159" s="79"/>
      <c r="Z159" s="229"/>
      <c r="AA159" s="35"/>
      <c r="AB159" s="35"/>
      <c r="AC159" s="35"/>
      <c r="AD159" s="230"/>
      <c r="AE159" s="231"/>
      <c r="AF159" s="35"/>
      <c r="AG159" s="35"/>
      <c r="AH159" s="78"/>
      <c r="AI159" s="78"/>
      <c r="AJ159" s="82"/>
      <c r="AK159" s="136"/>
      <c r="AL159" s="135"/>
      <c r="AM159" s="81"/>
      <c r="AN159" s="134"/>
      <c r="AO159" s="232"/>
      <c r="AP159" s="232"/>
      <c r="AQ159" s="80"/>
      <c r="AR159" s="81"/>
      <c r="AS159" s="81"/>
      <c r="AT159" s="245"/>
      <c r="AU159" s="179"/>
      <c r="AV159" s="233"/>
      <c r="AW159" s="81"/>
      <c r="AX159" s="185"/>
      <c r="AY159" s="134"/>
      <c r="AZ159" s="111"/>
      <c r="BA159" s="210"/>
      <c r="BB159" s="211"/>
      <c r="BC159" s="211"/>
      <c r="BD159" s="211"/>
      <c r="BE159" s="211"/>
      <c r="BF159" s="211"/>
      <c r="BG159" s="211"/>
      <c r="BH159" s="211"/>
      <c r="BI159" s="211"/>
      <c r="BJ159" s="211"/>
      <c r="BK159" s="211"/>
      <c r="BL159" s="211"/>
      <c r="BM159" s="211"/>
      <c r="BN159" s="83"/>
      <c r="BO159" s="79"/>
      <c r="BP159" s="210"/>
      <c r="BQ159" s="211"/>
      <c r="BR159" s="211"/>
      <c r="BS159" s="211"/>
      <c r="BT159" s="211"/>
      <c r="BU159" s="211"/>
      <c r="BV159" s="211"/>
      <c r="BW159" s="211"/>
      <c r="BX159" s="82"/>
      <c r="BY159" s="212"/>
      <c r="BZ159" s="212"/>
      <c r="CA159" s="212"/>
      <c r="CB159" s="212"/>
      <c r="CC159" s="212"/>
      <c r="CD159" s="212"/>
      <c r="CE159" s="212"/>
      <c r="CF159" s="212"/>
      <c r="CG159" s="82"/>
      <c r="CH159" s="213"/>
      <c r="CI159" s="212"/>
      <c r="CJ159" s="212"/>
      <c r="CK159" s="212"/>
      <c r="CL159" s="212"/>
      <c r="CM159" s="212"/>
      <c r="CN159" s="212"/>
      <c r="CO159" s="212"/>
      <c r="CP159" s="212"/>
      <c r="CQ159" s="212"/>
      <c r="CR159" s="212"/>
      <c r="CS159" s="212"/>
      <c r="CT159" s="212"/>
      <c r="CU159" s="212"/>
      <c r="CV159" s="212"/>
      <c r="CW159" s="212"/>
      <c r="CX159" s="212"/>
      <c r="CY159" s="212"/>
      <c r="CZ159" s="212"/>
      <c r="DA159" s="214"/>
      <c r="DB159" s="84"/>
      <c r="DC159" s="35"/>
      <c r="DD159" s="35"/>
      <c r="DE159" s="35"/>
      <c r="DF159" s="35"/>
      <c r="DG159" s="35"/>
      <c r="DH159" s="35"/>
      <c r="DI159" s="35"/>
      <c r="DJ159" s="35"/>
      <c r="DK159" s="35"/>
      <c r="DL159" s="35"/>
      <c r="DM159" s="35"/>
      <c r="DN159" s="35"/>
      <c r="DO159" s="35"/>
      <c r="DP159" s="35"/>
      <c r="DQ159" s="35"/>
      <c r="DR159" s="35"/>
      <c r="DS159" s="35"/>
      <c r="DT159" s="35"/>
      <c r="DU159" s="35"/>
      <c r="DV159" s="35"/>
      <c r="DW159" s="78"/>
      <c r="DX159" s="82"/>
      <c r="DY159" s="215"/>
      <c r="DZ159" s="216"/>
      <c r="EA159" s="216"/>
      <c r="EB159" s="216"/>
      <c r="EC159" s="216"/>
      <c r="ED159" s="216"/>
      <c r="EE159" s="217"/>
      <c r="EF159" s="146"/>
      <c r="EG159" s="215"/>
      <c r="EH159" s="216"/>
      <c r="EI159" s="216"/>
      <c r="EJ159" s="216"/>
      <c r="EK159" s="216"/>
      <c r="EL159" s="216"/>
      <c r="EM159" s="216"/>
      <c r="EN159" s="217"/>
      <c r="EO159" s="79"/>
      <c r="EP159" s="218"/>
      <c r="EQ159" s="219"/>
      <c r="ER159" s="219"/>
      <c r="ES159" s="82"/>
      <c r="ET159" s="234"/>
      <c r="EU159" s="235"/>
      <c r="EV159" s="235"/>
      <c r="EW159" s="82"/>
      <c r="EX159" s="234"/>
      <c r="EY159" s="235"/>
      <c r="EZ159" s="235"/>
      <c r="FA159" s="235"/>
      <c r="FB159" s="235"/>
      <c r="FC159" s="235"/>
      <c r="FD159" s="235"/>
      <c r="FE159" s="222"/>
      <c r="FF159" s="234"/>
      <c r="FG159" s="235"/>
      <c r="FH159" s="235"/>
      <c r="FI159" s="235"/>
      <c r="FJ159" s="235"/>
      <c r="FK159" s="235"/>
      <c r="FL159" s="235"/>
      <c r="FM159" s="222"/>
    </row>
    <row r="160" spans="1:169">
      <c r="A160" s="223" t="str">
        <f>Validation!B160</f>
        <v>Pass</v>
      </c>
      <c r="B160" s="35"/>
      <c r="C160" s="35"/>
      <c r="D160" s="35"/>
      <c r="E160" s="122"/>
      <c r="F160" s="123"/>
      <c r="G160" s="121"/>
      <c r="H160" s="120"/>
      <c r="I160" s="121"/>
      <c r="J160" s="120"/>
      <c r="K160" s="225"/>
      <c r="L160" s="35"/>
      <c r="M160" s="226"/>
      <c r="N160" s="227"/>
      <c r="O160" s="227"/>
      <c r="P160" s="224"/>
      <c r="Q160" s="224"/>
      <c r="R160" s="78"/>
      <c r="S160" s="79"/>
      <c r="T160" s="224"/>
      <c r="U160" s="35"/>
      <c r="V160" s="35"/>
      <c r="W160" s="225"/>
      <c r="X160" s="228"/>
      <c r="Y160" s="79"/>
      <c r="Z160" s="229"/>
      <c r="AA160" s="35"/>
      <c r="AB160" s="35"/>
      <c r="AC160" s="35"/>
      <c r="AD160" s="230"/>
      <c r="AE160" s="231"/>
      <c r="AF160" s="35"/>
      <c r="AG160" s="35"/>
      <c r="AH160" s="78"/>
      <c r="AI160" s="78"/>
      <c r="AJ160" s="82"/>
      <c r="AK160" s="136"/>
      <c r="AL160" s="135"/>
      <c r="AM160" s="81"/>
      <c r="AN160" s="134"/>
      <c r="AO160" s="232"/>
      <c r="AP160" s="232"/>
      <c r="AQ160" s="80"/>
      <c r="AR160" s="81"/>
      <c r="AS160" s="81"/>
      <c r="AT160" s="245"/>
      <c r="AU160" s="179"/>
      <c r="AV160" s="233"/>
      <c r="AW160" s="81"/>
      <c r="AX160" s="185"/>
      <c r="AY160" s="134"/>
      <c r="AZ160" s="111"/>
      <c r="BA160" s="210"/>
      <c r="BB160" s="211"/>
      <c r="BC160" s="211"/>
      <c r="BD160" s="211"/>
      <c r="BE160" s="211"/>
      <c r="BF160" s="211"/>
      <c r="BG160" s="211"/>
      <c r="BH160" s="211"/>
      <c r="BI160" s="211"/>
      <c r="BJ160" s="211"/>
      <c r="BK160" s="211"/>
      <c r="BL160" s="211"/>
      <c r="BM160" s="211"/>
      <c r="BN160" s="83"/>
      <c r="BO160" s="79"/>
      <c r="BP160" s="210"/>
      <c r="BQ160" s="211"/>
      <c r="BR160" s="211"/>
      <c r="BS160" s="211"/>
      <c r="BT160" s="211"/>
      <c r="BU160" s="211"/>
      <c r="BV160" s="211"/>
      <c r="BW160" s="211"/>
      <c r="BX160" s="82"/>
      <c r="BY160" s="212"/>
      <c r="BZ160" s="212"/>
      <c r="CA160" s="212"/>
      <c r="CB160" s="212"/>
      <c r="CC160" s="212"/>
      <c r="CD160" s="212"/>
      <c r="CE160" s="212"/>
      <c r="CF160" s="212"/>
      <c r="CG160" s="82"/>
      <c r="CH160" s="213"/>
      <c r="CI160" s="212"/>
      <c r="CJ160" s="212"/>
      <c r="CK160" s="212"/>
      <c r="CL160" s="212"/>
      <c r="CM160" s="212"/>
      <c r="CN160" s="212"/>
      <c r="CO160" s="212"/>
      <c r="CP160" s="212"/>
      <c r="CQ160" s="212"/>
      <c r="CR160" s="212"/>
      <c r="CS160" s="212"/>
      <c r="CT160" s="212"/>
      <c r="CU160" s="212"/>
      <c r="CV160" s="212"/>
      <c r="CW160" s="212"/>
      <c r="CX160" s="212"/>
      <c r="CY160" s="212"/>
      <c r="CZ160" s="212"/>
      <c r="DA160" s="214"/>
      <c r="DB160" s="84"/>
      <c r="DC160" s="35"/>
      <c r="DD160" s="35"/>
      <c r="DE160" s="35"/>
      <c r="DF160" s="35"/>
      <c r="DG160" s="35"/>
      <c r="DH160" s="35"/>
      <c r="DI160" s="35"/>
      <c r="DJ160" s="35"/>
      <c r="DK160" s="35"/>
      <c r="DL160" s="35"/>
      <c r="DM160" s="35"/>
      <c r="DN160" s="35"/>
      <c r="DO160" s="35"/>
      <c r="DP160" s="35"/>
      <c r="DQ160" s="35"/>
      <c r="DR160" s="35"/>
      <c r="DS160" s="35"/>
      <c r="DT160" s="35"/>
      <c r="DU160" s="35"/>
      <c r="DV160" s="35"/>
      <c r="DW160" s="78"/>
      <c r="DX160" s="82"/>
      <c r="DY160" s="215"/>
      <c r="DZ160" s="216"/>
      <c r="EA160" s="216"/>
      <c r="EB160" s="216"/>
      <c r="EC160" s="216"/>
      <c r="ED160" s="216"/>
      <c r="EE160" s="217"/>
      <c r="EF160" s="146"/>
      <c r="EG160" s="215"/>
      <c r="EH160" s="216"/>
      <c r="EI160" s="216"/>
      <c r="EJ160" s="216"/>
      <c r="EK160" s="216"/>
      <c r="EL160" s="216"/>
      <c r="EM160" s="216"/>
      <c r="EN160" s="217"/>
      <c r="EO160" s="79"/>
      <c r="EP160" s="218"/>
      <c r="EQ160" s="219"/>
      <c r="ER160" s="219"/>
      <c r="ES160" s="82"/>
      <c r="ET160" s="234"/>
      <c r="EU160" s="235"/>
      <c r="EV160" s="235"/>
      <c r="EW160" s="82"/>
      <c r="EX160" s="234"/>
      <c r="EY160" s="235"/>
      <c r="EZ160" s="235"/>
      <c r="FA160" s="235"/>
      <c r="FB160" s="235"/>
      <c r="FC160" s="235"/>
      <c r="FD160" s="235"/>
      <c r="FE160" s="222"/>
      <c r="FF160" s="234"/>
      <c r="FG160" s="235"/>
      <c r="FH160" s="235"/>
      <c r="FI160" s="235"/>
      <c r="FJ160" s="235"/>
      <c r="FK160" s="235"/>
      <c r="FL160" s="235"/>
      <c r="FM160" s="222"/>
    </row>
    <row r="161" spans="1:169">
      <c r="A161" s="223" t="str">
        <f>Validation!B161</f>
        <v>Pass</v>
      </c>
      <c r="B161" s="35"/>
      <c r="C161" s="35"/>
      <c r="D161" s="35"/>
      <c r="E161" s="122"/>
      <c r="F161" s="123"/>
      <c r="G161" s="121"/>
      <c r="H161" s="120"/>
      <c r="I161" s="121"/>
      <c r="J161" s="120"/>
      <c r="K161" s="225"/>
      <c r="L161" s="35"/>
      <c r="M161" s="226"/>
      <c r="N161" s="227"/>
      <c r="O161" s="227"/>
      <c r="P161" s="224"/>
      <c r="Q161" s="224"/>
      <c r="R161" s="78"/>
      <c r="S161" s="79"/>
      <c r="T161" s="224"/>
      <c r="U161" s="35"/>
      <c r="V161" s="35"/>
      <c r="W161" s="225"/>
      <c r="X161" s="228"/>
      <c r="Y161" s="79"/>
      <c r="Z161" s="229"/>
      <c r="AA161" s="35"/>
      <c r="AB161" s="35"/>
      <c r="AC161" s="35"/>
      <c r="AD161" s="230"/>
      <c r="AE161" s="231"/>
      <c r="AF161" s="35"/>
      <c r="AG161" s="35"/>
      <c r="AH161" s="78"/>
      <c r="AI161" s="78"/>
      <c r="AJ161" s="82"/>
      <c r="AK161" s="136"/>
      <c r="AL161" s="135"/>
      <c r="AM161" s="81"/>
      <c r="AN161" s="134"/>
      <c r="AO161" s="232"/>
      <c r="AP161" s="232"/>
      <c r="AQ161" s="80"/>
      <c r="AR161" s="81"/>
      <c r="AS161" s="81"/>
      <c r="AT161" s="245"/>
      <c r="AU161" s="179"/>
      <c r="AV161" s="233"/>
      <c r="AW161" s="81"/>
      <c r="AX161" s="185"/>
      <c r="AY161" s="134"/>
      <c r="AZ161" s="111"/>
      <c r="BA161" s="210"/>
      <c r="BB161" s="211"/>
      <c r="BC161" s="211"/>
      <c r="BD161" s="211"/>
      <c r="BE161" s="211"/>
      <c r="BF161" s="211"/>
      <c r="BG161" s="211"/>
      <c r="BH161" s="211"/>
      <c r="BI161" s="211"/>
      <c r="BJ161" s="211"/>
      <c r="BK161" s="211"/>
      <c r="BL161" s="211"/>
      <c r="BM161" s="211"/>
      <c r="BN161" s="83"/>
      <c r="BO161" s="79"/>
      <c r="BP161" s="210"/>
      <c r="BQ161" s="211"/>
      <c r="BR161" s="211"/>
      <c r="BS161" s="211"/>
      <c r="BT161" s="211"/>
      <c r="BU161" s="211"/>
      <c r="BV161" s="211"/>
      <c r="BW161" s="211"/>
      <c r="BX161" s="82"/>
      <c r="BY161" s="212"/>
      <c r="BZ161" s="212"/>
      <c r="CA161" s="212"/>
      <c r="CB161" s="212"/>
      <c r="CC161" s="212"/>
      <c r="CD161" s="212"/>
      <c r="CE161" s="212"/>
      <c r="CF161" s="212"/>
      <c r="CG161" s="82"/>
      <c r="CH161" s="213"/>
      <c r="CI161" s="212"/>
      <c r="CJ161" s="212"/>
      <c r="CK161" s="212"/>
      <c r="CL161" s="212"/>
      <c r="CM161" s="212"/>
      <c r="CN161" s="212"/>
      <c r="CO161" s="212"/>
      <c r="CP161" s="212"/>
      <c r="CQ161" s="212"/>
      <c r="CR161" s="212"/>
      <c r="CS161" s="212"/>
      <c r="CT161" s="212"/>
      <c r="CU161" s="212"/>
      <c r="CV161" s="212"/>
      <c r="CW161" s="212"/>
      <c r="CX161" s="212"/>
      <c r="CY161" s="212"/>
      <c r="CZ161" s="212"/>
      <c r="DA161" s="214"/>
      <c r="DB161" s="84"/>
      <c r="DC161" s="35"/>
      <c r="DD161" s="35"/>
      <c r="DE161" s="35"/>
      <c r="DF161" s="35"/>
      <c r="DG161" s="35"/>
      <c r="DH161" s="35"/>
      <c r="DI161" s="35"/>
      <c r="DJ161" s="35"/>
      <c r="DK161" s="35"/>
      <c r="DL161" s="35"/>
      <c r="DM161" s="35"/>
      <c r="DN161" s="35"/>
      <c r="DO161" s="35"/>
      <c r="DP161" s="35"/>
      <c r="DQ161" s="35"/>
      <c r="DR161" s="35"/>
      <c r="DS161" s="35"/>
      <c r="DT161" s="35"/>
      <c r="DU161" s="35"/>
      <c r="DV161" s="35"/>
      <c r="DW161" s="78"/>
      <c r="DX161" s="82"/>
      <c r="DY161" s="215"/>
      <c r="DZ161" s="216"/>
      <c r="EA161" s="216"/>
      <c r="EB161" s="216"/>
      <c r="EC161" s="216"/>
      <c r="ED161" s="216"/>
      <c r="EE161" s="217"/>
      <c r="EF161" s="146"/>
      <c r="EG161" s="215"/>
      <c r="EH161" s="216"/>
      <c r="EI161" s="216"/>
      <c r="EJ161" s="216"/>
      <c r="EK161" s="216"/>
      <c r="EL161" s="216"/>
      <c r="EM161" s="216"/>
      <c r="EN161" s="217"/>
      <c r="EO161" s="79"/>
      <c r="EP161" s="218"/>
      <c r="EQ161" s="219"/>
      <c r="ER161" s="219"/>
      <c r="ES161" s="82"/>
      <c r="ET161" s="234"/>
      <c r="EU161" s="235"/>
      <c r="EV161" s="235"/>
      <c r="EW161" s="82"/>
      <c r="EX161" s="234"/>
      <c r="EY161" s="235"/>
      <c r="EZ161" s="235"/>
      <c r="FA161" s="235"/>
      <c r="FB161" s="235"/>
      <c r="FC161" s="235"/>
      <c r="FD161" s="235"/>
      <c r="FE161" s="222"/>
      <c r="FF161" s="234"/>
      <c r="FG161" s="235"/>
      <c r="FH161" s="235"/>
      <c r="FI161" s="235"/>
      <c r="FJ161" s="235"/>
      <c r="FK161" s="235"/>
      <c r="FL161" s="235"/>
      <c r="FM161" s="222"/>
    </row>
    <row r="162" spans="1:169">
      <c r="A162" s="223" t="str">
        <f>Validation!B162</f>
        <v>Pass</v>
      </c>
      <c r="B162" s="35"/>
      <c r="C162" s="35"/>
      <c r="D162" s="35"/>
      <c r="E162" s="122"/>
      <c r="F162" s="123"/>
      <c r="G162" s="121"/>
      <c r="H162" s="120"/>
      <c r="I162" s="121"/>
      <c r="J162" s="120"/>
      <c r="K162" s="225"/>
      <c r="L162" s="35"/>
      <c r="M162" s="226"/>
      <c r="N162" s="227"/>
      <c r="O162" s="227"/>
      <c r="P162" s="224"/>
      <c r="Q162" s="224"/>
      <c r="R162" s="78"/>
      <c r="S162" s="79"/>
      <c r="T162" s="224"/>
      <c r="U162" s="35"/>
      <c r="V162" s="35"/>
      <c r="W162" s="225"/>
      <c r="X162" s="228"/>
      <c r="Y162" s="79"/>
      <c r="Z162" s="229"/>
      <c r="AA162" s="35"/>
      <c r="AB162" s="35"/>
      <c r="AC162" s="35"/>
      <c r="AD162" s="230"/>
      <c r="AE162" s="231"/>
      <c r="AF162" s="35"/>
      <c r="AG162" s="35"/>
      <c r="AH162" s="78"/>
      <c r="AI162" s="78"/>
      <c r="AJ162" s="82"/>
      <c r="AK162" s="136"/>
      <c r="AL162" s="135"/>
      <c r="AM162" s="81"/>
      <c r="AN162" s="134"/>
      <c r="AO162" s="232"/>
      <c r="AP162" s="232"/>
      <c r="AQ162" s="80"/>
      <c r="AR162" s="81"/>
      <c r="AS162" s="81"/>
      <c r="AT162" s="245"/>
      <c r="AU162" s="179"/>
      <c r="AV162" s="233"/>
      <c r="AW162" s="81"/>
      <c r="AX162" s="185"/>
      <c r="AY162" s="134"/>
      <c r="AZ162" s="111"/>
      <c r="BA162" s="210"/>
      <c r="BB162" s="211"/>
      <c r="BC162" s="211"/>
      <c r="BD162" s="211"/>
      <c r="BE162" s="211"/>
      <c r="BF162" s="211"/>
      <c r="BG162" s="211"/>
      <c r="BH162" s="211"/>
      <c r="BI162" s="211"/>
      <c r="BJ162" s="211"/>
      <c r="BK162" s="211"/>
      <c r="BL162" s="211"/>
      <c r="BM162" s="211"/>
      <c r="BN162" s="83"/>
      <c r="BO162" s="79"/>
      <c r="BP162" s="210"/>
      <c r="BQ162" s="211"/>
      <c r="BR162" s="211"/>
      <c r="BS162" s="211"/>
      <c r="BT162" s="211"/>
      <c r="BU162" s="211"/>
      <c r="BV162" s="211"/>
      <c r="BW162" s="211"/>
      <c r="BX162" s="82"/>
      <c r="BY162" s="212"/>
      <c r="BZ162" s="212"/>
      <c r="CA162" s="212"/>
      <c r="CB162" s="212"/>
      <c r="CC162" s="212"/>
      <c r="CD162" s="212"/>
      <c r="CE162" s="212"/>
      <c r="CF162" s="212"/>
      <c r="CG162" s="82"/>
      <c r="CH162" s="213"/>
      <c r="CI162" s="212"/>
      <c r="CJ162" s="212"/>
      <c r="CK162" s="212"/>
      <c r="CL162" s="212"/>
      <c r="CM162" s="212"/>
      <c r="CN162" s="212"/>
      <c r="CO162" s="212"/>
      <c r="CP162" s="212"/>
      <c r="CQ162" s="212"/>
      <c r="CR162" s="212"/>
      <c r="CS162" s="212"/>
      <c r="CT162" s="212"/>
      <c r="CU162" s="212"/>
      <c r="CV162" s="212"/>
      <c r="CW162" s="212"/>
      <c r="CX162" s="212"/>
      <c r="CY162" s="212"/>
      <c r="CZ162" s="212"/>
      <c r="DA162" s="214"/>
      <c r="DB162" s="84"/>
      <c r="DC162" s="35"/>
      <c r="DD162" s="35"/>
      <c r="DE162" s="35"/>
      <c r="DF162" s="35"/>
      <c r="DG162" s="35"/>
      <c r="DH162" s="35"/>
      <c r="DI162" s="35"/>
      <c r="DJ162" s="35"/>
      <c r="DK162" s="35"/>
      <c r="DL162" s="35"/>
      <c r="DM162" s="35"/>
      <c r="DN162" s="35"/>
      <c r="DO162" s="35"/>
      <c r="DP162" s="35"/>
      <c r="DQ162" s="35"/>
      <c r="DR162" s="35"/>
      <c r="DS162" s="35"/>
      <c r="DT162" s="35"/>
      <c r="DU162" s="35"/>
      <c r="DV162" s="35"/>
      <c r="DW162" s="78"/>
      <c r="DX162" s="82"/>
      <c r="DY162" s="215"/>
      <c r="DZ162" s="216"/>
      <c r="EA162" s="216"/>
      <c r="EB162" s="216"/>
      <c r="EC162" s="216"/>
      <c r="ED162" s="216"/>
      <c r="EE162" s="217"/>
      <c r="EF162" s="146"/>
      <c r="EG162" s="215"/>
      <c r="EH162" s="216"/>
      <c r="EI162" s="216"/>
      <c r="EJ162" s="216"/>
      <c r="EK162" s="216"/>
      <c r="EL162" s="216"/>
      <c r="EM162" s="216"/>
      <c r="EN162" s="217"/>
      <c r="EO162" s="79"/>
      <c r="EP162" s="218"/>
      <c r="EQ162" s="219"/>
      <c r="ER162" s="219"/>
      <c r="ES162" s="82"/>
      <c r="ET162" s="234"/>
      <c r="EU162" s="235"/>
      <c r="EV162" s="235"/>
      <c r="EW162" s="82"/>
      <c r="EX162" s="234"/>
      <c r="EY162" s="235"/>
      <c r="EZ162" s="235"/>
      <c r="FA162" s="235"/>
      <c r="FB162" s="235"/>
      <c r="FC162" s="235"/>
      <c r="FD162" s="235"/>
      <c r="FE162" s="222"/>
      <c r="FF162" s="234"/>
      <c r="FG162" s="235"/>
      <c r="FH162" s="235"/>
      <c r="FI162" s="235"/>
      <c r="FJ162" s="235"/>
      <c r="FK162" s="235"/>
      <c r="FL162" s="235"/>
      <c r="FM162" s="222"/>
    </row>
    <row r="163" spans="1:169">
      <c r="A163" s="223" t="str">
        <f>Validation!B163</f>
        <v>Pass</v>
      </c>
      <c r="B163" s="35"/>
      <c r="C163" s="35"/>
      <c r="D163" s="35"/>
      <c r="E163" s="122"/>
      <c r="F163" s="123"/>
      <c r="G163" s="121"/>
      <c r="H163" s="120"/>
      <c r="I163" s="121"/>
      <c r="J163" s="120"/>
      <c r="K163" s="225"/>
      <c r="L163" s="35"/>
      <c r="M163" s="226"/>
      <c r="N163" s="227"/>
      <c r="O163" s="227"/>
      <c r="P163" s="224"/>
      <c r="Q163" s="224"/>
      <c r="R163" s="78"/>
      <c r="S163" s="79"/>
      <c r="T163" s="224"/>
      <c r="U163" s="35"/>
      <c r="V163" s="35"/>
      <c r="W163" s="225"/>
      <c r="X163" s="228"/>
      <c r="Y163" s="79"/>
      <c r="Z163" s="229"/>
      <c r="AA163" s="35"/>
      <c r="AB163" s="35"/>
      <c r="AC163" s="35"/>
      <c r="AD163" s="230"/>
      <c r="AE163" s="231"/>
      <c r="AF163" s="35"/>
      <c r="AG163" s="35"/>
      <c r="AH163" s="78"/>
      <c r="AI163" s="78"/>
      <c r="AJ163" s="82"/>
      <c r="AK163" s="136"/>
      <c r="AL163" s="135"/>
      <c r="AM163" s="81"/>
      <c r="AN163" s="134"/>
      <c r="AO163" s="232"/>
      <c r="AP163" s="232"/>
      <c r="AQ163" s="80"/>
      <c r="AR163" s="81"/>
      <c r="AS163" s="81"/>
      <c r="AT163" s="245"/>
      <c r="AU163" s="179"/>
      <c r="AV163" s="233"/>
      <c r="AW163" s="81"/>
      <c r="AX163" s="185"/>
      <c r="AY163" s="134"/>
      <c r="AZ163" s="111"/>
      <c r="BA163" s="210"/>
      <c r="BB163" s="211"/>
      <c r="BC163" s="211"/>
      <c r="BD163" s="211"/>
      <c r="BE163" s="211"/>
      <c r="BF163" s="211"/>
      <c r="BG163" s="211"/>
      <c r="BH163" s="211"/>
      <c r="BI163" s="211"/>
      <c r="BJ163" s="211"/>
      <c r="BK163" s="211"/>
      <c r="BL163" s="211"/>
      <c r="BM163" s="211"/>
      <c r="BN163" s="83"/>
      <c r="BO163" s="79"/>
      <c r="BP163" s="210"/>
      <c r="BQ163" s="211"/>
      <c r="BR163" s="211"/>
      <c r="BS163" s="211"/>
      <c r="BT163" s="211"/>
      <c r="BU163" s="211"/>
      <c r="BV163" s="211"/>
      <c r="BW163" s="211"/>
      <c r="BX163" s="82"/>
      <c r="BY163" s="212"/>
      <c r="BZ163" s="212"/>
      <c r="CA163" s="212"/>
      <c r="CB163" s="212"/>
      <c r="CC163" s="212"/>
      <c r="CD163" s="212"/>
      <c r="CE163" s="212"/>
      <c r="CF163" s="212"/>
      <c r="CG163" s="82"/>
      <c r="CH163" s="213"/>
      <c r="CI163" s="212"/>
      <c r="CJ163" s="212"/>
      <c r="CK163" s="212"/>
      <c r="CL163" s="212"/>
      <c r="CM163" s="212"/>
      <c r="CN163" s="212"/>
      <c r="CO163" s="212"/>
      <c r="CP163" s="212"/>
      <c r="CQ163" s="212"/>
      <c r="CR163" s="212"/>
      <c r="CS163" s="212"/>
      <c r="CT163" s="212"/>
      <c r="CU163" s="212"/>
      <c r="CV163" s="212"/>
      <c r="CW163" s="212"/>
      <c r="CX163" s="212"/>
      <c r="CY163" s="212"/>
      <c r="CZ163" s="212"/>
      <c r="DA163" s="214"/>
      <c r="DB163" s="84"/>
      <c r="DC163" s="35"/>
      <c r="DD163" s="35"/>
      <c r="DE163" s="35"/>
      <c r="DF163" s="35"/>
      <c r="DG163" s="35"/>
      <c r="DH163" s="35"/>
      <c r="DI163" s="35"/>
      <c r="DJ163" s="35"/>
      <c r="DK163" s="35"/>
      <c r="DL163" s="35"/>
      <c r="DM163" s="35"/>
      <c r="DN163" s="35"/>
      <c r="DO163" s="35"/>
      <c r="DP163" s="35"/>
      <c r="DQ163" s="35"/>
      <c r="DR163" s="35"/>
      <c r="DS163" s="35"/>
      <c r="DT163" s="35"/>
      <c r="DU163" s="35"/>
      <c r="DV163" s="35"/>
      <c r="DW163" s="78"/>
      <c r="DX163" s="82"/>
      <c r="DY163" s="215"/>
      <c r="DZ163" s="216"/>
      <c r="EA163" s="216"/>
      <c r="EB163" s="216"/>
      <c r="EC163" s="216"/>
      <c r="ED163" s="216"/>
      <c r="EE163" s="217"/>
      <c r="EF163" s="146"/>
      <c r="EG163" s="215"/>
      <c r="EH163" s="216"/>
      <c r="EI163" s="216"/>
      <c r="EJ163" s="216"/>
      <c r="EK163" s="216"/>
      <c r="EL163" s="216"/>
      <c r="EM163" s="216"/>
      <c r="EN163" s="217"/>
      <c r="EO163" s="79"/>
      <c r="EP163" s="218"/>
      <c r="EQ163" s="219"/>
      <c r="ER163" s="219"/>
      <c r="ES163" s="82"/>
      <c r="ET163" s="234"/>
      <c r="EU163" s="235"/>
      <c r="EV163" s="235"/>
      <c r="EW163" s="82"/>
      <c r="EX163" s="234"/>
      <c r="EY163" s="235"/>
      <c r="EZ163" s="235"/>
      <c r="FA163" s="235"/>
      <c r="FB163" s="235"/>
      <c r="FC163" s="235"/>
      <c r="FD163" s="235"/>
      <c r="FE163" s="222"/>
      <c r="FF163" s="234"/>
      <c r="FG163" s="235"/>
      <c r="FH163" s="235"/>
      <c r="FI163" s="235"/>
      <c r="FJ163" s="235"/>
      <c r="FK163" s="235"/>
      <c r="FL163" s="235"/>
      <c r="FM163" s="222"/>
    </row>
    <row r="164" spans="1:169">
      <c r="A164" s="223" t="str">
        <f>Validation!B164</f>
        <v>Pass</v>
      </c>
      <c r="B164" s="35"/>
      <c r="C164" s="35"/>
      <c r="D164" s="35"/>
      <c r="E164" s="122"/>
      <c r="F164" s="123"/>
      <c r="G164" s="121"/>
      <c r="H164" s="120"/>
      <c r="I164" s="121"/>
      <c r="J164" s="120"/>
      <c r="K164" s="225"/>
      <c r="L164" s="35"/>
      <c r="M164" s="226"/>
      <c r="N164" s="227"/>
      <c r="O164" s="227"/>
      <c r="P164" s="224"/>
      <c r="Q164" s="224"/>
      <c r="R164" s="78"/>
      <c r="S164" s="79"/>
      <c r="T164" s="224"/>
      <c r="U164" s="35"/>
      <c r="V164" s="35"/>
      <c r="W164" s="225"/>
      <c r="X164" s="228"/>
      <c r="Y164" s="79"/>
      <c r="Z164" s="229"/>
      <c r="AA164" s="35"/>
      <c r="AB164" s="35"/>
      <c r="AC164" s="35"/>
      <c r="AD164" s="230"/>
      <c r="AE164" s="231"/>
      <c r="AF164" s="35"/>
      <c r="AG164" s="35"/>
      <c r="AH164" s="78"/>
      <c r="AI164" s="78"/>
      <c r="AJ164" s="82"/>
      <c r="AK164" s="136"/>
      <c r="AL164" s="135"/>
      <c r="AM164" s="81"/>
      <c r="AN164" s="134"/>
      <c r="AO164" s="232"/>
      <c r="AP164" s="232"/>
      <c r="AQ164" s="80"/>
      <c r="AR164" s="81"/>
      <c r="AS164" s="81"/>
      <c r="AT164" s="245"/>
      <c r="AU164" s="179"/>
      <c r="AV164" s="233"/>
      <c r="AW164" s="81"/>
      <c r="AX164" s="185"/>
      <c r="AY164" s="134"/>
      <c r="AZ164" s="111"/>
      <c r="BA164" s="210"/>
      <c r="BB164" s="211"/>
      <c r="BC164" s="211"/>
      <c r="BD164" s="211"/>
      <c r="BE164" s="211"/>
      <c r="BF164" s="211"/>
      <c r="BG164" s="211"/>
      <c r="BH164" s="211"/>
      <c r="BI164" s="211"/>
      <c r="BJ164" s="211"/>
      <c r="BK164" s="211"/>
      <c r="BL164" s="211"/>
      <c r="BM164" s="211"/>
      <c r="BN164" s="83"/>
      <c r="BO164" s="79"/>
      <c r="BP164" s="210"/>
      <c r="BQ164" s="211"/>
      <c r="BR164" s="211"/>
      <c r="BS164" s="211"/>
      <c r="BT164" s="211"/>
      <c r="BU164" s="211"/>
      <c r="BV164" s="211"/>
      <c r="BW164" s="211"/>
      <c r="BX164" s="82"/>
      <c r="BY164" s="212"/>
      <c r="BZ164" s="212"/>
      <c r="CA164" s="212"/>
      <c r="CB164" s="212"/>
      <c r="CC164" s="212"/>
      <c r="CD164" s="212"/>
      <c r="CE164" s="212"/>
      <c r="CF164" s="212"/>
      <c r="CG164" s="82"/>
      <c r="CH164" s="213"/>
      <c r="CI164" s="212"/>
      <c r="CJ164" s="212"/>
      <c r="CK164" s="212"/>
      <c r="CL164" s="212"/>
      <c r="CM164" s="212"/>
      <c r="CN164" s="212"/>
      <c r="CO164" s="212"/>
      <c r="CP164" s="212"/>
      <c r="CQ164" s="212"/>
      <c r="CR164" s="212"/>
      <c r="CS164" s="212"/>
      <c r="CT164" s="212"/>
      <c r="CU164" s="212"/>
      <c r="CV164" s="212"/>
      <c r="CW164" s="212"/>
      <c r="CX164" s="212"/>
      <c r="CY164" s="212"/>
      <c r="CZ164" s="212"/>
      <c r="DA164" s="214"/>
      <c r="DB164" s="84"/>
      <c r="DC164" s="35"/>
      <c r="DD164" s="35"/>
      <c r="DE164" s="35"/>
      <c r="DF164" s="35"/>
      <c r="DG164" s="35"/>
      <c r="DH164" s="35"/>
      <c r="DI164" s="35"/>
      <c r="DJ164" s="35"/>
      <c r="DK164" s="35"/>
      <c r="DL164" s="35"/>
      <c r="DM164" s="35"/>
      <c r="DN164" s="35"/>
      <c r="DO164" s="35"/>
      <c r="DP164" s="35"/>
      <c r="DQ164" s="35"/>
      <c r="DR164" s="35"/>
      <c r="DS164" s="35"/>
      <c r="DT164" s="35"/>
      <c r="DU164" s="35"/>
      <c r="DV164" s="35"/>
      <c r="DW164" s="78"/>
      <c r="DX164" s="82"/>
      <c r="DY164" s="215"/>
      <c r="DZ164" s="216"/>
      <c r="EA164" s="216"/>
      <c r="EB164" s="216"/>
      <c r="EC164" s="216"/>
      <c r="ED164" s="216"/>
      <c r="EE164" s="217"/>
      <c r="EF164" s="146"/>
      <c r="EG164" s="215"/>
      <c r="EH164" s="216"/>
      <c r="EI164" s="216"/>
      <c r="EJ164" s="216"/>
      <c r="EK164" s="216"/>
      <c r="EL164" s="216"/>
      <c r="EM164" s="216"/>
      <c r="EN164" s="217"/>
      <c r="EO164" s="79"/>
      <c r="EP164" s="218"/>
      <c r="EQ164" s="219"/>
      <c r="ER164" s="219"/>
      <c r="ES164" s="82"/>
      <c r="ET164" s="234"/>
      <c r="EU164" s="235"/>
      <c r="EV164" s="235"/>
      <c r="EW164" s="82"/>
      <c r="EX164" s="234"/>
      <c r="EY164" s="235"/>
      <c r="EZ164" s="235"/>
      <c r="FA164" s="235"/>
      <c r="FB164" s="235"/>
      <c r="FC164" s="235"/>
      <c r="FD164" s="235"/>
      <c r="FE164" s="222"/>
      <c r="FF164" s="234"/>
      <c r="FG164" s="235"/>
      <c r="FH164" s="235"/>
      <c r="FI164" s="235"/>
      <c r="FJ164" s="235"/>
      <c r="FK164" s="235"/>
      <c r="FL164" s="235"/>
      <c r="FM164" s="222"/>
    </row>
    <row r="165" spans="1:169">
      <c r="A165" s="223" t="str">
        <f>Validation!B165</f>
        <v>Pass</v>
      </c>
      <c r="B165" s="35"/>
      <c r="C165" s="35"/>
      <c r="D165" s="35"/>
      <c r="E165" s="122"/>
      <c r="F165" s="123"/>
      <c r="G165" s="121"/>
      <c r="H165" s="120"/>
      <c r="I165" s="121"/>
      <c r="J165" s="120"/>
      <c r="K165" s="225"/>
      <c r="L165" s="35"/>
      <c r="M165" s="226"/>
      <c r="N165" s="227"/>
      <c r="O165" s="227"/>
      <c r="P165" s="224"/>
      <c r="Q165" s="224"/>
      <c r="R165" s="78"/>
      <c r="S165" s="79"/>
      <c r="T165" s="224"/>
      <c r="U165" s="35"/>
      <c r="V165" s="35"/>
      <c r="W165" s="225"/>
      <c r="X165" s="228"/>
      <c r="Y165" s="79"/>
      <c r="Z165" s="229"/>
      <c r="AA165" s="35"/>
      <c r="AB165" s="35"/>
      <c r="AC165" s="35"/>
      <c r="AD165" s="230"/>
      <c r="AE165" s="231"/>
      <c r="AF165" s="35"/>
      <c r="AG165" s="35"/>
      <c r="AH165" s="78"/>
      <c r="AI165" s="78"/>
      <c r="AJ165" s="82"/>
      <c r="AK165" s="136"/>
      <c r="AL165" s="135"/>
      <c r="AM165" s="81"/>
      <c r="AN165" s="134"/>
      <c r="AO165" s="232"/>
      <c r="AP165" s="232"/>
      <c r="AQ165" s="80"/>
      <c r="AR165" s="81"/>
      <c r="AS165" s="81"/>
      <c r="AT165" s="245"/>
      <c r="AU165" s="179"/>
      <c r="AV165" s="233"/>
      <c r="AW165" s="81"/>
      <c r="AX165" s="185"/>
      <c r="AY165" s="134"/>
      <c r="AZ165" s="111"/>
      <c r="BA165" s="210"/>
      <c r="BB165" s="211"/>
      <c r="BC165" s="211"/>
      <c r="BD165" s="211"/>
      <c r="BE165" s="211"/>
      <c r="BF165" s="211"/>
      <c r="BG165" s="211"/>
      <c r="BH165" s="211"/>
      <c r="BI165" s="211"/>
      <c r="BJ165" s="211"/>
      <c r="BK165" s="211"/>
      <c r="BL165" s="211"/>
      <c r="BM165" s="211"/>
      <c r="BN165" s="83"/>
      <c r="BO165" s="79"/>
      <c r="BP165" s="210"/>
      <c r="BQ165" s="211"/>
      <c r="BR165" s="211"/>
      <c r="BS165" s="211"/>
      <c r="BT165" s="211"/>
      <c r="BU165" s="211"/>
      <c r="BV165" s="211"/>
      <c r="BW165" s="211"/>
      <c r="BX165" s="82"/>
      <c r="BY165" s="212"/>
      <c r="BZ165" s="212"/>
      <c r="CA165" s="212"/>
      <c r="CB165" s="212"/>
      <c r="CC165" s="212"/>
      <c r="CD165" s="212"/>
      <c r="CE165" s="212"/>
      <c r="CF165" s="212"/>
      <c r="CG165" s="82"/>
      <c r="CH165" s="213"/>
      <c r="CI165" s="212"/>
      <c r="CJ165" s="212"/>
      <c r="CK165" s="212"/>
      <c r="CL165" s="212"/>
      <c r="CM165" s="212"/>
      <c r="CN165" s="212"/>
      <c r="CO165" s="212"/>
      <c r="CP165" s="212"/>
      <c r="CQ165" s="212"/>
      <c r="CR165" s="212"/>
      <c r="CS165" s="212"/>
      <c r="CT165" s="212"/>
      <c r="CU165" s="212"/>
      <c r="CV165" s="212"/>
      <c r="CW165" s="212"/>
      <c r="CX165" s="212"/>
      <c r="CY165" s="212"/>
      <c r="CZ165" s="212"/>
      <c r="DA165" s="214"/>
      <c r="DB165" s="84"/>
      <c r="DC165" s="35"/>
      <c r="DD165" s="35"/>
      <c r="DE165" s="35"/>
      <c r="DF165" s="35"/>
      <c r="DG165" s="35"/>
      <c r="DH165" s="35"/>
      <c r="DI165" s="35"/>
      <c r="DJ165" s="35"/>
      <c r="DK165" s="35"/>
      <c r="DL165" s="35"/>
      <c r="DM165" s="35"/>
      <c r="DN165" s="35"/>
      <c r="DO165" s="35"/>
      <c r="DP165" s="35"/>
      <c r="DQ165" s="35"/>
      <c r="DR165" s="35"/>
      <c r="DS165" s="35"/>
      <c r="DT165" s="35"/>
      <c r="DU165" s="35"/>
      <c r="DV165" s="35"/>
      <c r="DW165" s="78"/>
      <c r="DX165" s="82"/>
      <c r="DY165" s="215"/>
      <c r="DZ165" s="216"/>
      <c r="EA165" s="216"/>
      <c r="EB165" s="216"/>
      <c r="EC165" s="216"/>
      <c r="ED165" s="216"/>
      <c r="EE165" s="217"/>
      <c r="EF165" s="146"/>
      <c r="EG165" s="215"/>
      <c r="EH165" s="216"/>
      <c r="EI165" s="216"/>
      <c r="EJ165" s="216"/>
      <c r="EK165" s="216"/>
      <c r="EL165" s="216"/>
      <c r="EM165" s="216"/>
      <c r="EN165" s="217"/>
      <c r="EO165" s="79"/>
      <c r="EP165" s="218"/>
      <c r="EQ165" s="219"/>
      <c r="ER165" s="219"/>
      <c r="ES165" s="82"/>
      <c r="ET165" s="234"/>
      <c r="EU165" s="235"/>
      <c r="EV165" s="235"/>
      <c r="EW165" s="82"/>
      <c r="EX165" s="234"/>
      <c r="EY165" s="235"/>
      <c r="EZ165" s="235"/>
      <c r="FA165" s="235"/>
      <c r="FB165" s="235"/>
      <c r="FC165" s="235"/>
      <c r="FD165" s="235"/>
      <c r="FE165" s="222"/>
      <c r="FF165" s="234"/>
      <c r="FG165" s="235"/>
      <c r="FH165" s="235"/>
      <c r="FI165" s="235"/>
      <c r="FJ165" s="235"/>
      <c r="FK165" s="235"/>
      <c r="FL165" s="235"/>
      <c r="FM165" s="222"/>
    </row>
    <row r="166" spans="1:169">
      <c r="A166" s="223" t="str">
        <f>Validation!B166</f>
        <v>Pass</v>
      </c>
      <c r="B166" s="35"/>
      <c r="C166" s="35"/>
      <c r="D166" s="35"/>
      <c r="E166" s="122"/>
      <c r="F166" s="123"/>
      <c r="G166" s="121"/>
      <c r="H166" s="120"/>
      <c r="I166" s="121"/>
      <c r="J166" s="120"/>
      <c r="K166" s="225"/>
      <c r="L166" s="35"/>
      <c r="M166" s="226"/>
      <c r="N166" s="227"/>
      <c r="O166" s="227"/>
      <c r="P166" s="224"/>
      <c r="Q166" s="224"/>
      <c r="R166" s="78"/>
      <c r="S166" s="79"/>
      <c r="T166" s="224"/>
      <c r="U166" s="35"/>
      <c r="V166" s="35"/>
      <c r="W166" s="225"/>
      <c r="X166" s="228"/>
      <c r="Y166" s="79"/>
      <c r="Z166" s="229"/>
      <c r="AA166" s="35"/>
      <c r="AB166" s="35"/>
      <c r="AC166" s="35"/>
      <c r="AD166" s="230"/>
      <c r="AE166" s="231"/>
      <c r="AF166" s="35"/>
      <c r="AG166" s="35"/>
      <c r="AH166" s="78"/>
      <c r="AI166" s="78"/>
      <c r="AJ166" s="82"/>
      <c r="AK166" s="136"/>
      <c r="AL166" s="135"/>
      <c r="AM166" s="81"/>
      <c r="AN166" s="134"/>
      <c r="AO166" s="232"/>
      <c r="AP166" s="232"/>
      <c r="AQ166" s="80"/>
      <c r="AR166" s="81"/>
      <c r="AS166" s="81"/>
      <c r="AT166" s="245"/>
      <c r="AU166" s="179"/>
      <c r="AV166" s="233"/>
      <c r="AW166" s="81"/>
      <c r="AX166" s="185"/>
      <c r="AY166" s="134"/>
      <c r="AZ166" s="111"/>
      <c r="BA166" s="210"/>
      <c r="BB166" s="211"/>
      <c r="BC166" s="211"/>
      <c r="BD166" s="211"/>
      <c r="BE166" s="211"/>
      <c r="BF166" s="211"/>
      <c r="BG166" s="211"/>
      <c r="BH166" s="211"/>
      <c r="BI166" s="211"/>
      <c r="BJ166" s="211"/>
      <c r="BK166" s="211"/>
      <c r="BL166" s="211"/>
      <c r="BM166" s="211"/>
      <c r="BN166" s="83"/>
      <c r="BO166" s="79"/>
      <c r="BP166" s="210"/>
      <c r="BQ166" s="211"/>
      <c r="BR166" s="211"/>
      <c r="BS166" s="211"/>
      <c r="BT166" s="211"/>
      <c r="BU166" s="211"/>
      <c r="BV166" s="211"/>
      <c r="BW166" s="211"/>
      <c r="BX166" s="82"/>
      <c r="BY166" s="212"/>
      <c r="BZ166" s="212"/>
      <c r="CA166" s="212"/>
      <c r="CB166" s="212"/>
      <c r="CC166" s="212"/>
      <c r="CD166" s="212"/>
      <c r="CE166" s="212"/>
      <c r="CF166" s="212"/>
      <c r="CG166" s="82"/>
      <c r="CH166" s="213"/>
      <c r="CI166" s="212"/>
      <c r="CJ166" s="212"/>
      <c r="CK166" s="212"/>
      <c r="CL166" s="212"/>
      <c r="CM166" s="212"/>
      <c r="CN166" s="212"/>
      <c r="CO166" s="212"/>
      <c r="CP166" s="212"/>
      <c r="CQ166" s="212"/>
      <c r="CR166" s="212"/>
      <c r="CS166" s="212"/>
      <c r="CT166" s="212"/>
      <c r="CU166" s="212"/>
      <c r="CV166" s="212"/>
      <c r="CW166" s="212"/>
      <c r="CX166" s="212"/>
      <c r="CY166" s="212"/>
      <c r="CZ166" s="212"/>
      <c r="DA166" s="214"/>
      <c r="DB166" s="84"/>
      <c r="DC166" s="35"/>
      <c r="DD166" s="35"/>
      <c r="DE166" s="35"/>
      <c r="DF166" s="35"/>
      <c r="DG166" s="35"/>
      <c r="DH166" s="35"/>
      <c r="DI166" s="35"/>
      <c r="DJ166" s="35"/>
      <c r="DK166" s="35"/>
      <c r="DL166" s="35"/>
      <c r="DM166" s="35"/>
      <c r="DN166" s="35"/>
      <c r="DO166" s="35"/>
      <c r="DP166" s="35"/>
      <c r="DQ166" s="35"/>
      <c r="DR166" s="35"/>
      <c r="DS166" s="35"/>
      <c r="DT166" s="35"/>
      <c r="DU166" s="35"/>
      <c r="DV166" s="35"/>
      <c r="DW166" s="78"/>
      <c r="DX166" s="82"/>
      <c r="DY166" s="215"/>
      <c r="DZ166" s="216"/>
      <c r="EA166" s="216"/>
      <c r="EB166" s="216"/>
      <c r="EC166" s="216"/>
      <c r="ED166" s="216"/>
      <c r="EE166" s="217"/>
      <c r="EF166" s="146"/>
      <c r="EG166" s="215"/>
      <c r="EH166" s="216"/>
      <c r="EI166" s="216"/>
      <c r="EJ166" s="216"/>
      <c r="EK166" s="216"/>
      <c r="EL166" s="216"/>
      <c r="EM166" s="216"/>
      <c r="EN166" s="217"/>
      <c r="EO166" s="79"/>
      <c r="EP166" s="218"/>
      <c r="EQ166" s="219"/>
      <c r="ER166" s="219"/>
      <c r="ES166" s="82"/>
      <c r="ET166" s="234"/>
      <c r="EU166" s="235"/>
      <c r="EV166" s="235"/>
      <c r="EW166" s="82"/>
      <c r="EX166" s="234"/>
      <c r="EY166" s="235"/>
      <c r="EZ166" s="235"/>
      <c r="FA166" s="235"/>
      <c r="FB166" s="235"/>
      <c r="FC166" s="235"/>
      <c r="FD166" s="235"/>
      <c r="FE166" s="222"/>
      <c r="FF166" s="234"/>
      <c r="FG166" s="235"/>
      <c r="FH166" s="235"/>
      <c r="FI166" s="235"/>
      <c r="FJ166" s="235"/>
      <c r="FK166" s="235"/>
      <c r="FL166" s="235"/>
      <c r="FM166" s="222"/>
    </row>
    <row r="167" spans="1:169">
      <c r="A167" s="223" t="str">
        <f>Validation!B167</f>
        <v>Pass</v>
      </c>
      <c r="B167" s="35"/>
      <c r="C167" s="35"/>
      <c r="D167" s="35"/>
      <c r="E167" s="122"/>
      <c r="F167" s="123"/>
      <c r="G167" s="121"/>
      <c r="H167" s="120"/>
      <c r="I167" s="121"/>
      <c r="J167" s="120"/>
      <c r="K167" s="225"/>
      <c r="L167" s="35"/>
      <c r="M167" s="226"/>
      <c r="N167" s="227"/>
      <c r="O167" s="227"/>
      <c r="P167" s="224"/>
      <c r="Q167" s="224"/>
      <c r="R167" s="78"/>
      <c r="S167" s="79"/>
      <c r="T167" s="224"/>
      <c r="U167" s="35"/>
      <c r="V167" s="35"/>
      <c r="W167" s="225"/>
      <c r="X167" s="228"/>
      <c r="Y167" s="79"/>
      <c r="Z167" s="229"/>
      <c r="AA167" s="35"/>
      <c r="AB167" s="35"/>
      <c r="AC167" s="35"/>
      <c r="AD167" s="230"/>
      <c r="AE167" s="231"/>
      <c r="AF167" s="35"/>
      <c r="AG167" s="35"/>
      <c r="AH167" s="78"/>
      <c r="AI167" s="78"/>
      <c r="AJ167" s="82"/>
      <c r="AK167" s="136"/>
      <c r="AL167" s="135"/>
      <c r="AM167" s="81"/>
      <c r="AN167" s="134"/>
      <c r="AO167" s="232"/>
      <c r="AP167" s="232"/>
      <c r="AQ167" s="80"/>
      <c r="AR167" s="81"/>
      <c r="AS167" s="81"/>
      <c r="AT167" s="245"/>
      <c r="AU167" s="179"/>
      <c r="AV167" s="233"/>
      <c r="AW167" s="81"/>
      <c r="AX167" s="185"/>
      <c r="AY167" s="134"/>
      <c r="AZ167" s="111"/>
      <c r="BA167" s="210"/>
      <c r="BB167" s="211"/>
      <c r="BC167" s="211"/>
      <c r="BD167" s="211"/>
      <c r="BE167" s="211"/>
      <c r="BF167" s="211"/>
      <c r="BG167" s="211"/>
      <c r="BH167" s="211"/>
      <c r="BI167" s="211"/>
      <c r="BJ167" s="211"/>
      <c r="BK167" s="211"/>
      <c r="BL167" s="211"/>
      <c r="BM167" s="211"/>
      <c r="BN167" s="83"/>
      <c r="BO167" s="79"/>
      <c r="BP167" s="210"/>
      <c r="BQ167" s="211"/>
      <c r="BR167" s="211"/>
      <c r="BS167" s="211"/>
      <c r="BT167" s="211"/>
      <c r="BU167" s="211"/>
      <c r="BV167" s="211"/>
      <c r="BW167" s="211"/>
      <c r="BX167" s="82"/>
      <c r="BY167" s="212"/>
      <c r="BZ167" s="212"/>
      <c r="CA167" s="212"/>
      <c r="CB167" s="212"/>
      <c r="CC167" s="212"/>
      <c r="CD167" s="212"/>
      <c r="CE167" s="212"/>
      <c r="CF167" s="212"/>
      <c r="CG167" s="82"/>
      <c r="CH167" s="213"/>
      <c r="CI167" s="212"/>
      <c r="CJ167" s="212"/>
      <c r="CK167" s="212"/>
      <c r="CL167" s="212"/>
      <c r="CM167" s="212"/>
      <c r="CN167" s="212"/>
      <c r="CO167" s="212"/>
      <c r="CP167" s="212"/>
      <c r="CQ167" s="212"/>
      <c r="CR167" s="212"/>
      <c r="CS167" s="212"/>
      <c r="CT167" s="212"/>
      <c r="CU167" s="212"/>
      <c r="CV167" s="212"/>
      <c r="CW167" s="212"/>
      <c r="CX167" s="212"/>
      <c r="CY167" s="212"/>
      <c r="CZ167" s="212"/>
      <c r="DA167" s="214"/>
      <c r="DB167" s="84"/>
      <c r="DC167" s="35"/>
      <c r="DD167" s="35"/>
      <c r="DE167" s="35"/>
      <c r="DF167" s="35"/>
      <c r="DG167" s="35"/>
      <c r="DH167" s="35"/>
      <c r="DI167" s="35"/>
      <c r="DJ167" s="35"/>
      <c r="DK167" s="35"/>
      <c r="DL167" s="35"/>
      <c r="DM167" s="35"/>
      <c r="DN167" s="35"/>
      <c r="DO167" s="35"/>
      <c r="DP167" s="35"/>
      <c r="DQ167" s="35"/>
      <c r="DR167" s="35"/>
      <c r="DS167" s="35"/>
      <c r="DT167" s="35"/>
      <c r="DU167" s="35"/>
      <c r="DV167" s="35"/>
      <c r="DW167" s="78"/>
      <c r="DX167" s="82"/>
      <c r="DY167" s="215"/>
      <c r="DZ167" s="216"/>
      <c r="EA167" s="216"/>
      <c r="EB167" s="216"/>
      <c r="EC167" s="216"/>
      <c r="ED167" s="216"/>
      <c r="EE167" s="217"/>
      <c r="EF167" s="146"/>
      <c r="EG167" s="215"/>
      <c r="EH167" s="216"/>
      <c r="EI167" s="216"/>
      <c r="EJ167" s="216"/>
      <c r="EK167" s="216"/>
      <c r="EL167" s="216"/>
      <c r="EM167" s="216"/>
      <c r="EN167" s="217"/>
      <c r="EO167" s="79"/>
      <c r="EP167" s="218"/>
      <c r="EQ167" s="219"/>
      <c r="ER167" s="219"/>
      <c r="ES167" s="82"/>
      <c r="ET167" s="234"/>
      <c r="EU167" s="235"/>
      <c r="EV167" s="235"/>
      <c r="EW167" s="82"/>
      <c r="EX167" s="234"/>
      <c r="EY167" s="235"/>
      <c r="EZ167" s="235"/>
      <c r="FA167" s="235"/>
      <c r="FB167" s="235"/>
      <c r="FC167" s="235"/>
      <c r="FD167" s="235"/>
      <c r="FE167" s="222"/>
      <c r="FF167" s="234"/>
      <c r="FG167" s="235"/>
      <c r="FH167" s="235"/>
      <c r="FI167" s="235"/>
      <c r="FJ167" s="235"/>
      <c r="FK167" s="235"/>
      <c r="FL167" s="235"/>
      <c r="FM167" s="222"/>
    </row>
    <row r="168" spans="1:169">
      <c r="A168" s="223" t="str">
        <f>Validation!B168</f>
        <v>Pass</v>
      </c>
      <c r="B168" s="35"/>
      <c r="C168" s="35"/>
      <c r="D168" s="35"/>
      <c r="E168" s="122"/>
      <c r="F168" s="123"/>
      <c r="G168" s="121"/>
      <c r="H168" s="120"/>
      <c r="I168" s="121"/>
      <c r="J168" s="120"/>
      <c r="K168" s="225"/>
      <c r="L168" s="35"/>
      <c r="M168" s="226"/>
      <c r="N168" s="227"/>
      <c r="O168" s="227"/>
      <c r="P168" s="224"/>
      <c r="Q168" s="224"/>
      <c r="R168" s="78"/>
      <c r="S168" s="79"/>
      <c r="T168" s="224"/>
      <c r="U168" s="35"/>
      <c r="V168" s="35"/>
      <c r="W168" s="225"/>
      <c r="X168" s="228"/>
      <c r="Y168" s="79"/>
      <c r="Z168" s="229"/>
      <c r="AA168" s="35"/>
      <c r="AB168" s="35"/>
      <c r="AC168" s="35"/>
      <c r="AD168" s="230"/>
      <c r="AE168" s="231"/>
      <c r="AF168" s="35"/>
      <c r="AG168" s="35"/>
      <c r="AH168" s="78"/>
      <c r="AI168" s="78"/>
      <c r="AJ168" s="82"/>
      <c r="AK168" s="136"/>
      <c r="AL168" s="135"/>
      <c r="AM168" s="81"/>
      <c r="AN168" s="134"/>
      <c r="AO168" s="232"/>
      <c r="AP168" s="232"/>
      <c r="AQ168" s="80"/>
      <c r="AR168" s="81"/>
      <c r="AS168" s="81"/>
      <c r="AT168" s="245"/>
      <c r="AU168" s="179"/>
      <c r="AV168" s="233"/>
      <c r="AW168" s="81"/>
      <c r="AX168" s="185"/>
      <c r="AY168" s="134"/>
      <c r="AZ168" s="111"/>
      <c r="BA168" s="210"/>
      <c r="BB168" s="211"/>
      <c r="BC168" s="211"/>
      <c r="BD168" s="211"/>
      <c r="BE168" s="211"/>
      <c r="BF168" s="211"/>
      <c r="BG168" s="211"/>
      <c r="BH168" s="211"/>
      <c r="BI168" s="211"/>
      <c r="BJ168" s="211"/>
      <c r="BK168" s="211"/>
      <c r="BL168" s="211"/>
      <c r="BM168" s="211"/>
      <c r="BN168" s="83"/>
      <c r="BO168" s="79"/>
      <c r="BP168" s="210"/>
      <c r="BQ168" s="211"/>
      <c r="BR168" s="211"/>
      <c r="BS168" s="211"/>
      <c r="BT168" s="211"/>
      <c r="BU168" s="211"/>
      <c r="BV168" s="211"/>
      <c r="BW168" s="211"/>
      <c r="BX168" s="82"/>
      <c r="BY168" s="212"/>
      <c r="BZ168" s="212"/>
      <c r="CA168" s="212"/>
      <c r="CB168" s="212"/>
      <c r="CC168" s="212"/>
      <c r="CD168" s="212"/>
      <c r="CE168" s="212"/>
      <c r="CF168" s="212"/>
      <c r="CG168" s="82"/>
      <c r="CH168" s="213"/>
      <c r="CI168" s="212"/>
      <c r="CJ168" s="212"/>
      <c r="CK168" s="212"/>
      <c r="CL168" s="212"/>
      <c r="CM168" s="212"/>
      <c r="CN168" s="212"/>
      <c r="CO168" s="212"/>
      <c r="CP168" s="212"/>
      <c r="CQ168" s="212"/>
      <c r="CR168" s="212"/>
      <c r="CS168" s="212"/>
      <c r="CT168" s="212"/>
      <c r="CU168" s="212"/>
      <c r="CV168" s="212"/>
      <c r="CW168" s="212"/>
      <c r="CX168" s="212"/>
      <c r="CY168" s="212"/>
      <c r="CZ168" s="212"/>
      <c r="DA168" s="214"/>
      <c r="DB168" s="84"/>
      <c r="DC168" s="35"/>
      <c r="DD168" s="35"/>
      <c r="DE168" s="35"/>
      <c r="DF168" s="35"/>
      <c r="DG168" s="35"/>
      <c r="DH168" s="35"/>
      <c r="DI168" s="35"/>
      <c r="DJ168" s="35"/>
      <c r="DK168" s="35"/>
      <c r="DL168" s="35"/>
      <c r="DM168" s="35"/>
      <c r="DN168" s="35"/>
      <c r="DO168" s="35"/>
      <c r="DP168" s="35"/>
      <c r="DQ168" s="35"/>
      <c r="DR168" s="35"/>
      <c r="DS168" s="35"/>
      <c r="DT168" s="35"/>
      <c r="DU168" s="35"/>
      <c r="DV168" s="35"/>
      <c r="DW168" s="78"/>
      <c r="DX168" s="82"/>
      <c r="DY168" s="215"/>
      <c r="DZ168" s="216"/>
      <c r="EA168" s="216"/>
      <c r="EB168" s="216"/>
      <c r="EC168" s="216"/>
      <c r="ED168" s="216"/>
      <c r="EE168" s="217"/>
      <c r="EF168" s="146"/>
      <c r="EG168" s="215"/>
      <c r="EH168" s="216"/>
      <c r="EI168" s="216"/>
      <c r="EJ168" s="216"/>
      <c r="EK168" s="216"/>
      <c r="EL168" s="216"/>
      <c r="EM168" s="216"/>
      <c r="EN168" s="217"/>
      <c r="EO168" s="79"/>
      <c r="EP168" s="218"/>
      <c r="EQ168" s="219"/>
      <c r="ER168" s="219"/>
      <c r="ES168" s="82"/>
      <c r="ET168" s="234"/>
      <c r="EU168" s="235"/>
      <c r="EV168" s="235"/>
      <c r="EW168" s="82"/>
      <c r="EX168" s="234"/>
      <c r="EY168" s="235"/>
      <c r="EZ168" s="235"/>
      <c r="FA168" s="235"/>
      <c r="FB168" s="235"/>
      <c r="FC168" s="235"/>
      <c r="FD168" s="235"/>
      <c r="FE168" s="222"/>
      <c r="FF168" s="234"/>
      <c r="FG168" s="235"/>
      <c r="FH168" s="235"/>
      <c r="FI168" s="235"/>
      <c r="FJ168" s="235"/>
      <c r="FK168" s="235"/>
      <c r="FL168" s="235"/>
      <c r="FM168" s="222"/>
    </row>
    <row r="169" spans="1:169">
      <c r="A169" s="223" t="str">
        <f>Validation!B169</f>
        <v>Pass</v>
      </c>
      <c r="B169" s="35"/>
      <c r="C169" s="35"/>
      <c r="D169" s="35"/>
      <c r="E169" s="122"/>
      <c r="F169" s="123"/>
      <c r="G169" s="121"/>
      <c r="H169" s="120"/>
      <c r="I169" s="121"/>
      <c r="J169" s="120"/>
      <c r="K169" s="225"/>
      <c r="L169" s="35"/>
      <c r="M169" s="226"/>
      <c r="N169" s="227"/>
      <c r="O169" s="227"/>
      <c r="P169" s="224"/>
      <c r="Q169" s="224"/>
      <c r="R169" s="78"/>
      <c r="S169" s="79"/>
      <c r="T169" s="224"/>
      <c r="U169" s="35"/>
      <c r="V169" s="35"/>
      <c r="W169" s="225"/>
      <c r="X169" s="228"/>
      <c r="Y169" s="79"/>
      <c r="Z169" s="229"/>
      <c r="AA169" s="35"/>
      <c r="AB169" s="35"/>
      <c r="AC169" s="35"/>
      <c r="AD169" s="230"/>
      <c r="AE169" s="231"/>
      <c r="AF169" s="35"/>
      <c r="AG169" s="35"/>
      <c r="AH169" s="78"/>
      <c r="AI169" s="78"/>
      <c r="AJ169" s="82"/>
      <c r="AK169" s="136"/>
      <c r="AL169" s="135"/>
      <c r="AM169" s="81"/>
      <c r="AN169" s="134"/>
      <c r="AO169" s="232"/>
      <c r="AP169" s="232"/>
      <c r="AQ169" s="80"/>
      <c r="AR169" s="81"/>
      <c r="AS169" s="81"/>
      <c r="AT169" s="245"/>
      <c r="AU169" s="179"/>
      <c r="AV169" s="233"/>
      <c r="AW169" s="81"/>
      <c r="AX169" s="185"/>
      <c r="AY169" s="134"/>
      <c r="AZ169" s="111"/>
      <c r="BA169" s="210"/>
      <c r="BB169" s="211"/>
      <c r="BC169" s="211"/>
      <c r="BD169" s="211"/>
      <c r="BE169" s="211"/>
      <c r="BF169" s="211"/>
      <c r="BG169" s="211"/>
      <c r="BH169" s="211"/>
      <c r="BI169" s="211"/>
      <c r="BJ169" s="211"/>
      <c r="BK169" s="211"/>
      <c r="BL169" s="211"/>
      <c r="BM169" s="211"/>
      <c r="BN169" s="83"/>
      <c r="BO169" s="79"/>
      <c r="BP169" s="210"/>
      <c r="BQ169" s="211"/>
      <c r="BR169" s="211"/>
      <c r="BS169" s="211"/>
      <c r="BT169" s="211"/>
      <c r="BU169" s="211"/>
      <c r="BV169" s="211"/>
      <c r="BW169" s="211"/>
      <c r="BX169" s="82"/>
      <c r="BY169" s="212"/>
      <c r="BZ169" s="212"/>
      <c r="CA169" s="212"/>
      <c r="CB169" s="212"/>
      <c r="CC169" s="212"/>
      <c r="CD169" s="212"/>
      <c r="CE169" s="212"/>
      <c r="CF169" s="212"/>
      <c r="CG169" s="82"/>
      <c r="CH169" s="213"/>
      <c r="CI169" s="212"/>
      <c r="CJ169" s="212"/>
      <c r="CK169" s="212"/>
      <c r="CL169" s="212"/>
      <c r="CM169" s="212"/>
      <c r="CN169" s="212"/>
      <c r="CO169" s="212"/>
      <c r="CP169" s="212"/>
      <c r="CQ169" s="212"/>
      <c r="CR169" s="212"/>
      <c r="CS169" s="212"/>
      <c r="CT169" s="212"/>
      <c r="CU169" s="212"/>
      <c r="CV169" s="212"/>
      <c r="CW169" s="212"/>
      <c r="CX169" s="212"/>
      <c r="CY169" s="212"/>
      <c r="CZ169" s="212"/>
      <c r="DA169" s="214"/>
      <c r="DB169" s="84"/>
      <c r="DC169" s="35"/>
      <c r="DD169" s="35"/>
      <c r="DE169" s="35"/>
      <c r="DF169" s="35"/>
      <c r="DG169" s="35"/>
      <c r="DH169" s="35"/>
      <c r="DI169" s="35"/>
      <c r="DJ169" s="35"/>
      <c r="DK169" s="35"/>
      <c r="DL169" s="35"/>
      <c r="DM169" s="35"/>
      <c r="DN169" s="35"/>
      <c r="DO169" s="35"/>
      <c r="DP169" s="35"/>
      <c r="DQ169" s="35"/>
      <c r="DR169" s="35"/>
      <c r="DS169" s="35"/>
      <c r="DT169" s="35"/>
      <c r="DU169" s="35"/>
      <c r="DV169" s="35"/>
      <c r="DW169" s="78"/>
      <c r="DX169" s="82"/>
      <c r="DY169" s="215"/>
      <c r="DZ169" s="216"/>
      <c r="EA169" s="216"/>
      <c r="EB169" s="216"/>
      <c r="EC169" s="216"/>
      <c r="ED169" s="216"/>
      <c r="EE169" s="217"/>
      <c r="EF169" s="146"/>
      <c r="EG169" s="215"/>
      <c r="EH169" s="216"/>
      <c r="EI169" s="216"/>
      <c r="EJ169" s="216"/>
      <c r="EK169" s="216"/>
      <c r="EL169" s="216"/>
      <c r="EM169" s="216"/>
      <c r="EN169" s="217"/>
      <c r="EO169" s="79"/>
      <c r="EP169" s="218"/>
      <c r="EQ169" s="219"/>
      <c r="ER169" s="219"/>
      <c r="ES169" s="82"/>
      <c r="ET169" s="234"/>
      <c r="EU169" s="235"/>
      <c r="EV169" s="235"/>
      <c r="EW169" s="82"/>
      <c r="EX169" s="234"/>
      <c r="EY169" s="235"/>
      <c r="EZ169" s="235"/>
      <c r="FA169" s="235"/>
      <c r="FB169" s="235"/>
      <c r="FC169" s="235"/>
      <c r="FD169" s="235"/>
      <c r="FE169" s="222"/>
      <c r="FF169" s="234"/>
      <c r="FG169" s="235"/>
      <c r="FH169" s="235"/>
      <c r="FI169" s="235"/>
      <c r="FJ169" s="235"/>
      <c r="FK169" s="235"/>
      <c r="FL169" s="235"/>
      <c r="FM169" s="222"/>
    </row>
    <row r="170" spans="1:169">
      <c r="A170" s="223" t="str">
        <f>Validation!B170</f>
        <v>Pass</v>
      </c>
      <c r="B170" s="35"/>
      <c r="C170" s="35"/>
      <c r="D170" s="35"/>
      <c r="E170" s="122"/>
      <c r="F170" s="123"/>
      <c r="G170" s="121"/>
      <c r="H170" s="120"/>
      <c r="I170" s="121"/>
      <c r="J170" s="120"/>
      <c r="K170" s="225"/>
      <c r="L170" s="35"/>
      <c r="M170" s="226"/>
      <c r="N170" s="227"/>
      <c r="O170" s="227"/>
      <c r="P170" s="224"/>
      <c r="Q170" s="224"/>
      <c r="R170" s="78"/>
      <c r="S170" s="79"/>
      <c r="T170" s="224"/>
      <c r="U170" s="35"/>
      <c r="V170" s="35"/>
      <c r="W170" s="225"/>
      <c r="X170" s="228"/>
      <c r="Y170" s="79"/>
      <c r="Z170" s="229"/>
      <c r="AA170" s="35"/>
      <c r="AB170" s="35"/>
      <c r="AC170" s="35"/>
      <c r="AD170" s="230"/>
      <c r="AE170" s="231"/>
      <c r="AF170" s="35"/>
      <c r="AG170" s="35"/>
      <c r="AH170" s="78"/>
      <c r="AI170" s="78"/>
      <c r="AJ170" s="82"/>
      <c r="AK170" s="136"/>
      <c r="AL170" s="135"/>
      <c r="AM170" s="81"/>
      <c r="AN170" s="134"/>
      <c r="AO170" s="232"/>
      <c r="AP170" s="232"/>
      <c r="AQ170" s="80"/>
      <c r="AR170" s="81"/>
      <c r="AS170" s="81"/>
      <c r="AT170" s="245"/>
      <c r="AU170" s="179"/>
      <c r="AV170" s="233"/>
      <c r="AW170" s="81"/>
      <c r="AX170" s="185"/>
      <c r="AY170" s="134"/>
      <c r="AZ170" s="111"/>
      <c r="BA170" s="210"/>
      <c r="BB170" s="211"/>
      <c r="BC170" s="211"/>
      <c r="BD170" s="211"/>
      <c r="BE170" s="211"/>
      <c r="BF170" s="211"/>
      <c r="BG170" s="211"/>
      <c r="BH170" s="211"/>
      <c r="BI170" s="211"/>
      <c r="BJ170" s="211"/>
      <c r="BK170" s="211"/>
      <c r="BL170" s="211"/>
      <c r="BM170" s="211"/>
      <c r="BN170" s="83"/>
      <c r="BO170" s="79"/>
      <c r="BP170" s="210"/>
      <c r="BQ170" s="211"/>
      <c r="BR170" s="211"/>
      <c r="BS170" s="211"/>
      <c r="BT170" s="211"/>
      <c r="BU170" s="211"/>
      <c r="BV170" s="211"/>
      <c r="BW170" s="211"/>
      <c r="BX170" s="82"/>
      <c r="BY170" s="212"/>
      <c r="BZ170" s="212"/>
      <c r="CA170" s="212"/>
      <c r="CB170" s="212"/>
      <c r="CC170" s="212"/>
      <c r="CD170" s="212"/>
      <c r="CE170" s="212"/>
      <c r="CF170" s="212"/>
      <c r="CG170" s="82"/>
      <c r="CH170" s="213"/>
      <c r="CI170" s="212"/>
      <c r="CJ170" s="212"/>
      <c r="CK170" s="212"/>
      <c r="CL170" s="212"/>
      <c r="CM170" s="212"/>
      <c r="CN170" s="212"/>
      <c r="CO170" s="212"/>
      <c r="CP170" s="212"/>
      <c r="CQ170" s="212"/>
      <c r="CR170" s="212"/>
      <c r="CS170" s="212"/>
      <c r="CT170" s="212"/>
      <c r="CU170" s="212"/>
      <c r="CV170" s="212"/>
      <c r="CW170" s="212"/>
      <c r="CX170" s="212"/>
      <c r="CY170" s="212"/>
      <c r="CZ170" s="212"/>
      <c r="DA170" s="214"/>
      <c r="DB170" s="84"/>
      <c r="DC170" s="35"/>
      <c r="DD170" s="35"/>
      <c r="DE170" s="35"/>
      <c r="DF170" s="35"/>
      <c r="DG170" s="35"/>
      <c r="DH170" s="35"/>
      <c r="DI170" s="35"/>
      <c r="DJ170" s="35"/>
      <c r="DK170" s="35"/>
      <c r="DL170" s="35"/>
      <c r="DM170" s="35"/>
      <c r="DN170" s="35"/>
      <c r="DO170" s="35"/>
      <c r="DP170" s="35"/>
      <c r="DQ170" s="35"/>
      <c r="DR170" s="35"/>
      <c r="DS170" s="35"/>
      <c r="DT170" s="35"/>
      <c r="DU170" s="35"/>
      <c r="DV170" s="35"/>
      <c r="DW170" s="78"/>
      <c r="DX170" s="82"/>
      <c r="DY170" s="215"/>
      <c r="DZ170" s="216"/>
      <c r="EA170" s="216"/>
      <c r="EB170" s="216"/>
      <c r="EC170" s="216"/>
      <c r="ED170" s="216"/>
      <c r="EE170" s="217"/>
      <c r="EF170" s="146"/>
      <c r="EG170" s="215"/>
      <c r="EH170" s="216"/>
      <c r="EI170" s="216"/>
      <c r="EJ170" s="216"/>
      <c r="EK170" s="216"/>
      <c r="EL170" s="216"/>
      <c r="EM170" s="216"/>
      <c r="EN170" s="217"/>
      <c r="EO170" s="79"/>
      <c r="EP170" s="218"/>
      <c r="EQ170" s="219"/>
      <c r="ER170" s="219"/>
      <c r="ES170" s="82"/>
      <c r="ET170" s="234"/>
      <c r="EU170" s="235"/>
      <c r="EV170" s="235"/>
      <c r="EW170" s="82"/>
      <c r="EX170" s="234"/>
      <c r="EY170" s="235"/>
      <c r="EZ170" s="235"/>
      <c r="FA170" s="235"/>
      <c r="FB170" s="235"/>
      <c r="FC170" s="235"/>
      <c r="FD170" s="235"/>
      <c r="FE170" s="222"/>
      <c r="FF170" s="234"/>
      <c r="FG170" s="235"/>
      <c r="FH170" s="235"/>
      <c r="FI170" s="235"/>
      <c r="FJ170" s="235"/>
      <c r="FK170" s="235"/>
      <c r="FL170" s="235"/>
      <c r="FM170" s="222"/>
    </row>
    <row r="171" spans="1:169">
      <c r="A171" s="223" t="str">
        <f>Validation!B171</f>
        <v>Pass</v>
      </c>
      <c r="B171" s="35"/>
      <c r="C171" s="35"/>
      <c r="D171" s="35"/>
      <c r="E171" s="122"/>
      <c r="F171" s="123"/>
      <c r="G171" s="121"/>
      <c r="H171" s="120"/>
      <c r="I171" s="121"/>
      <c r="J171" s="120"/>
      <c r="K171" s="225"/>
      <c r="L171" s="35"/>
      <c r="M171" s="226"/>
      <c r="N171" s="227"/>
      <c r="O171" s="227"/>
      <c r="P171" s="224"/>
      <c r="Q171" s="224"/>
      <c r="R171" s="78"/>
      <c r="S171" s="79"/>
      <c r="T171" s="224"/>
      <c r="U171" s="35"/>
      <c r="V171" s="35"/>
      <c r="W171" s="225"/>
      <c r="X171" s="228"/>
      <c r="Y171" s="79"/>
      <c r="Z171" s="229"/>
      <c r="AA171" s="35"/>
      <c r="AB171" s="35"/>
      <c r="AC171" s="35"/>
      <c r="AD171" s="230"/>
      <c r="AE171" s="231"/>
      <c r="AF171" s="35"/>
      <c r="AG171" s="35"/>
      <c r="AH171" s="78"/>
      <c r="AI171" s="78"/>
      <c r="AJ171" s="82"/>
      <c r="AK171" s="136"/>
      <c r="AL171" s="135"/>
      <c r="AM171" s="81"/>
      <c r="AN171" s="134"/>
      <c r="AO171" s="232"/>
      <c r="AP171" s="232"/>
      <c r="AQ171" s="80"/>
      <c r="AR171" s="81"/>
      <c r="AS171" s="81"/>
      <c r="AT171" s="245"/>
      <c r="AU171" s="179"/>
      <c r="AV171" s="233"/>
      <c r="AW171" s="81"/>
      <c r="AX171" s="185"/>
      <c r="AY171" s="134"/>
      <c r="AZ171" s="111"/>
      <c r="BA171" s="210"/>
      <c r="BB171" s="211"/>
      <c r="BC171" s="211"/>
      <c r="BD171" s="211"/>
      <c r="BE171" s="211"/>
      <c r="BF171" s="211"/>
      <c r="BG171" s="211"/>
      <c r="BH171" s="211"/>
      <c r="BI171" s="211"/>
      <c r="BJ171" s="211"/>
      <c r="BK171" s="211"/>
      <c r="BL171" s="211"/>
      <c r="BM171" s="211"/>
      <c r="BN171" s="83"/>
      <c r="BO171" s="79"/>
      <c r="BP171" s="210"/>
      <c r="BQ171" s="211"/>
      <c r="BR171" s="211"/>
      <c r="BS171" s="211"/>
      <c r="BT171" s="211"/>
      <c r="BU171" s="211"/>
      <c r="BV171" s="211"/>
      <c r="BW171" s="211"/>
      <c r="BX171" s="82"/>
      <c r="BY171" s="212"/>
      <c r="BZ171" s="212"/>
      <c r="CA171" s="212"/>
      <c r="CB171" s="212"/>
      <c r="CC171" s="212"/>
      <c r="CD171" s="212"/>
      <c r="CE171" s="212"/>
      <c r="CF171" s="212"/>
      <c r="CG171" s="82"/>
      <c r="CH171" s="213"/>
      <c r="CI171" s="212"/>
      <c r="CJ171" s="212"/>
      <c r="CK171" s="212"/>
      <c r="CL171" s="212"/>
      <c r="CM171" s="212"/>
      <c r="CN171" s="212"/>
      <c r="CO171" s="212"/>
      <c r="CP171" s="212"/>
      <c r="CQ171" s="212"/>
      <c r="CR171" s="212"/>
      <c r="CS171" s="212"/>
      <c r="CT171" s="212"/>
      <c r="CU171" s="212"/>
      <c r="CV171" s="212"/>
      <c r="CW171" s="212"/>
      <c r="CX171" s="212"/>
      <c r="CY171" s="212"/>
      <c r="CZ171" s="212"/>
      <c r="DA171" s="214"/>
      <c r="DB171" s="84"/>
      <c r="DC171" s="35"/>
      <c r="DD171" s="35"/>
      <c r="DE171" s="35"/>
      <c r="DF171" s="35"/>
      <c r="DG171" s="35"/>
      <c r="DH171" s="35"/>
      <c r="DI171" s="35"/>
      <c r="DJ171" s="35"/>
      <c r="DK171" s="35"/>
      <c r="DL171" s="35"/>
      <c r="DM171" s="35"/>
      <c r="DN171" s="35"/>
      <c r="DO171" s="35"/>
      <c r="DP171" s="35"/>
      <c r="DQ171" s="35"/>
      <c r="DR171" s="35"/>
      <c r="DS171" s="35"/>
      <c r="DT171" s="35"/>
      <c r="DU171" s="35"/>
      <c r="DV171" s="35"/>
      <c r="DW171" s="78"/>
      <c r="DX171" s="82"/>
      <c r="DY171" s="215"/>
      <c r="DZ171" s="216"/>
      <c r="EA171" s="216"/>
      <c r="EB171" s="216"/>
      <c r="EC171" s="216"/>
      <c r="ED171" s="216"/>
      <c r="EE171" s="217"/>
      <c r="EF171" s="146"/>
      <c r="EG171" s="215"/>
      <c r="EH171" s="216"/>
      <c r="EI171" s="216"/>
      <c r="EJ171" s="216"/>
      <c r="EK171" s="216"/>
      <c r="EL171" s="216"/>
      <c r="EM171" s="216"/>
      <c r="EN171" s="217"/>
      <c r="EO171" s="79"/>
      <c r="EP171" s="218"/>
      <c r="EQ171" s="219"/>
      <c r="ER171" s="219"/>
      <c r="ES171" s="82"/>
      <c r="ET171" s="234"/>
      <c r="EU171" s="235"/>
      <c r="EV171" s="235"/>
      <c r="EW171" s="82"/>
      <c r="EX171" s="234"/>
      <c r="EY171" s="235"/>
      <c r="EZ171" s="235"/>
      <c r="FA171" s="235"/>
      <c r="FB171" s="235"/>
      <c r="FC171" s="235"/>
      <c r="FD171" s="235"/>
      <c r="FE171" s="222"/>
      <c r="FF171" s="234"/>
      <c r="FG171" s="235"/>
      <c r="FH171" s="235"/>
      <c r="FI171" s="235"/>
      <c r="FJ171" s="235"/>
      <c r="FK171" s="235"/>
      <c r="FL171" s="235"/>
      <c r="FM171" s="222"/>
    </row>
    <row r="172" spans="1:169">
      <c r="A172" s="223" t="str">
        <f>Validation!B172</f>
        <v>Pass</v>
      </c>
      <c r="B172" s="35"/>
      <c r="C172" s="35"/>
      <c r="D172" s="35"/>
      <c r="E172" s="122"/>
      <c r="F172" s="123"/>
      <c r="G172" s="121"/>
      <c r="H172" s="120"/>
      <c r="I172" s="121"/>
      <c r="J172" s="120"/>
      <c r="K172" s="225"/>
      <c r="L172" s="35"/>
      <c r="M172" s="226"/>
      <c r="N172" s="227"/>
      <c r="O172" s="227"/>
      <c r="P172" s="224"/>
      <c r="Q172" s="224"/>
      <c r="R172" s="78"/>
      <c r="S172" s="79"/>
      <c r="T172" s="224"/>
      <c r="U172" s="35"/>
      <c r="V172" s="35"/>
      <c r="W172" s="225"/>
      <c r="X172" s="228"/>
      <c r="Y172" s="79"/>
      <c r="Z172" s="229"/>
      <c r="AA172" s="35"/>
      <c r="AB172" s="35"/>
      <c r="AC172" s="35"/>
      <c r="AD172" s="230"/>
      <c r="AE172" s="231"/>
      <c r="AF172" s="35"/>
      <c r="AG172" s="35"/>
      <c r="AH172" s="78"/>
      <c r="AI172" s="78"/>
      <c r="AJ172" s="82"/>
      <c r="AK172" s="136"/>
      <c r="AL172" s="135"/>
      <c r="AM172" s="81"/>
      <c r="AN172" s="134"/>
      <c r="AO172" s="232"/>
      <c r="AP172" s="232"/>
      <c r="AQ172" s="80"/>
      <c r="AR172" s="81"/>
      <c r="AS172" s="81"/>
      <c r="AT172" s="245"/>
      <c r="AU172" s="179"/>
      <c r="AV172" s="233"/>
      <c r="AW172" s="81"/>
      <c r="AX172" s="185"/>
      <c r="AY172" s="134"/>
      <c r="AZ172" s="111"/>
      <c r="BA172" s="210"/>
      <c r="BB172" s="211"/>
      <c r="BC172" s="211"/>
      <c r="BD172" s="211"/>
      <c r="BE172" s="211"/>
      <c r="BF172" s="211"/>
      <c r="BG172" s="211"/>
      <c r="BH172" s="211"/>
      <c r="BI172" s="211"/>
      <c r="BJ172" s="211"/>
      <c r="BK172" s="211"/>
      <c r="BL172" s="211"/>
      <c r="BM172" s="211"/>
      <c r="BN172" s="83"/>
      <c r="BO172" s="79"/>
      <c r="BP172" s="210"/>
      <c r="BQ172" s="211"/>
      <c r="BR172" s="211"/>
      <c r="BS172" s="211"/>
      <c r="BT172" s="211"/>
      <c r="BU172" s="211"/>
      <c r="BV172" s="211"/>
      <c r="BW172" s="211"/>
      <c r="BX172" s="82"/>
      <c r="BY172" s="212"/>
      <c r="BZ172" s="212"/>
      <c r="CA172" s="212"/>
      <c r="CB172" s="212"/>
      <c r="CC172" s="212"/>
      <c r="CD172" s="212"/>
      <c r="CE172" s="212"/>
      <c r="CF172" s="212"/>
      <c r="CG172" s="82"/>
      <c r="CH172" s="213"/>
      <c r="CI172" s="212"/>
      <c r="CJ172" s="212"/>
      <c r="CK172" s="212"/>
      <c r="CL172" s="212"/>
      <c r="CM172" s="212"/>
      <c r="CN172" s="212"/>
      <c r="CO172" s="212"/>
      <c r="CP172" s="212"/>
      <c r="CQ172" s="212"/>
      <c r="CR172" s="212"/>
      <c r="CS172" s="212"/>
      <c r="CT172" s="212"/>
      <c r="CU172" s="212"/>
      <c r="CV172" s="212"/>
      <c r="CW172" s="212"/>
      <c r="CX172" s="212"/>
      <c r="CY172" s="212"/>
      <c r="CZ172" s="212"/>
      <c r="DA172" s="214"/>
      <c r="DB172" s="84"/>
      <c r="DC172" s="35"/>
      <c r="DD172" s="35"/>
      <c r="DE172" s="35"/>
      <c r="DF172" s="35"/>
      <c r="DG172" s="35"/>
      <c r="DH172" s="35"/>
      <c r="DI172" s="35"/>
      <c r="DJ172" s="35"/>
      <c r="DK172" s="35"/>
      <c r="DL172" s="35"/>
      <c r="DM172" s="35"/>
      <c r="DN172" s="35"/>
      <c r="DO172" s="35"/>
      <c r="DP172" s="35"/>
      <c r="DQ172" s="35"/>
      <c r="DR172" s="35"/>
      <c r="DS172" s="35"/>
      <c r="DT172" s="35"/>
      <c r="DU172" s="35"/>
      <c r="DV172" s="35"/>
      <c r="DW172" s="78"/>
      <c r="DX172" s="82"/>
      <c r="DY172" s="215"/>
      <c r="DZ172" s="216"/>
      <c r="EA172" s="216"/>
      <c r="EB172" s="216"/>
      <c r="EC172" s="216"/>
      <c r="ED172" s="216"/>
      <c r="EE172" s="217"/>
      <c r="EF172" s="146"/>
      <c r="EG172" s="215"/>
      <c r="EH172" s="216"/>
      <c r="EI172" s="216"/>
      <c r="EJ172" s="216"/>
      <c r="EK172" s="216"/>
      <c r="EL172" s="216"/>
      <c r="EM172" s="216"/>
      <c r="EN172" s="217"/>
      <c r="EO172" s="79"/>
      <c r="EP172" s="218"/>
      <c r="EQ172" s="219"/>
      <c r="ER172" s="219"/>
      <c r="ES172" s="82"/>
      <c r="ET172" s="234"/>
      <c r="EU172" s="235"/>
      <c r="EV172" s="235"/>
      <c r="EW172" s="82"/>
      <c r="EX172" s="234"/>
      <c r="EY172" s="235"/>
      <c r="EZ172" s="235"/>
      <c r="FA172" s="235"/>
      <c r="FB172" s="235"/>
      <c r="FC172" s="235"/>
      <c r="FD172" s="235"/>
      <c r="FE172" s="222"/>
      <c r="FF172" s="234"/>
      <c r="FG172" s="235"/>
      <c r="FH172" s="235"/>
      <c r="FI172" s="235"/>
      <c r="FJ172" s="235"/>
      <c r="FK172" s="235"/>
      <c r="FL172" s="235"/>
      <c r="FM172" s="222"/>
    </row>
    <row r="173" spans="1:169">
      <c r="A173" s="223" t="str">
        <f>Validation!B173</f>
        <v>Pass</v>
      </c>
      <c r="B173" s="35"/>
      <c r="C173" s="35"/>
      <c r="D173" s="35"/>
      <c r="E173" s="122"/>
      <c r="F173" s="123"/>
      <c r="G173" s="121"/>
      <c r="H173" s="120"/>
      <c r="I173" s="121"/>
      <c r="J173" s="120"/>
      <c r="K173" s="225"/>
      <c r="L173" s="35"/>
      <c r="M173" s="226"/>
      <c r="N173" s="227"/>
      <c r="O173" s="227"/>
      <c r="P173" s="224"/>
      <c r="Q173" s="224"/>
      <c r="R173" s="78"/>
      <c r="S173" s="79"/>
      <c r="T173" s="224"/>
      <c r="U173" s="35"/>
      <c r="V173" s="35"/>
      <c r="W173" s="225"/>
      <c r="X173" s="228"/>
      <c r="Y173" s="79"/>
      <c r="Z173" s="229"/>
      <c r="AA173" s="35"/>
      <c r="AB173" s="35"/>
      <c r="AC173" s="35"/>
      <c r="AD173" s="230"/>
      <c r="AE173" s="231"/>
      <c r="AF173" s="35"/>
      <c r="AG173" s="35"/>
      <c r="AH173" s="78"/>
      <c r="AI173" s="78"/>
      <c r="AJ173" s="82"/>
      <c r="AK173" s="136"/>
      <c r="AL173" s="135"/>
      <c r="AM173" s="81"/>
      <c r="AN173" s="134"/>
      <c r="AO173" s="232"/>
      <c r="AP173" s="232"/>
      <c r="AQ173" s="80"/>
      <c r="AR173" s="81"/>
      <c r="AS173" s="81"/>
      <c r="AT173" s="245"/>
      <c r="AU173" s="179"/>
      <c r="AV173" s="233"/>
      <c r="AW173" s="81"/>
      <c r="AX173" s="185"/>
      <c r="AY173" s="134"/>
      <c r="AZ173" s="111"/>
      <c r="BA173" s="210"/>
      <c r="BB173" s="211"/>
      <c r="BC173" s="211"/>
      <c r="BD173" s="211"/>
      <c r="BE173" s="211"/>
      <c r="BF173" s="211"/>
      <c r="BG173" s="211"/>
      <c r="BH173" s="211"/>
      <c r="BI173" s="211"/>
      <c r="BJ173" s="211"/>
      <c r="BK173" s="211"/>
      <c r="BL173" s="211"/>
      <c r="BM173" s="211"/>
      <c r="BN173" s="83"/>
      <c r="BO173" s="79"/>
      <c r="BP173" s="210"/>
      <c r="BQ173" s="211"/>
      <c r="BR173" s="211"/>
      <c r="BS173" s="211"/>
      <c r="BT173" s="211"/>
      <c r="BU173" s="211"/>
      <c r="BV173" s="211"/>
      <c r="BW173" s="211"/>
      <c r="BX173" s="82"/>
      <c r="BY173" s="212"/>
      <c r="BZ173" s="212"/>
      <c r="CA173" s="212"/>
      <c r="CB173" s="212"/>
      <c r="CC173" s="212"/>
      <c r="CD173" s="212"/>
      <c r="CE173" s="212"/>
      <c r="CF173" s="212"/>
      <c r="CG173" s="82"/>
      <c r="CH173" s="213"/>
      <c r="CI173" s="212"/>
      <c r="CJ173" s="212"/>
      <c r="CK173" s="212"/>
      <c r="CL173" s="212"/>
      <c r="CM173" s="212"/>
      <c r="CN173" s="212"/>
      <c r="CO173" s="212"/>
      <c r="CP173" s="212"/>
      <c r="CQ173" s="212"/>
      <c r="CR173" s="212"/>
      <c r="CS173" s="212"/>
      <c r="CT173" s="212"/>
      <c r="CU173" s="212"/>
      <c r="CV173" s="212"/>
      <c r="CW173" s="212"/>
      <c r="CX173" s="212"/>
      <c r="CY173" s="212"/>
      <c r="CZ173" s="212"/>
      <c r="DA173" s="214"/>
      <c r="DB173" s="84"/>
      <c r="DC173" s="35"/>
      <c r="DD173" s="35"/>
      <c r="DE173" s="35"/>
      <c r="DF173" s="35"/>
      <c r="DG173" s="35"/>
      <c r="DH173" s="35"/>
      <c r="DI173" s="35"/>
      <c r="DJ173" s="35"/>
      <c r="DK173" s="35"/>
      <c r="DL173" s="35"/>
      <c r="DM173" s="35"/>
      <c r="DN173" s="35"/>
      <c r="DO173" s="35"/>
      <c r="DP173" s="35"/>
      <c r="DQ173" s="35"/>
      <c r="DR173" s="35"/>
      <c r="DS173" s="35"/>
      <c r="DT173" s="35"/>
      <c r="DU173" s="35"/>
      <c r="DV173" s="35"/>
      <c r="DW173" s="78"/>
      <c r="DX173" s="82"/>
      <c r="DY173" s="215"/>
      <c r="DZ173" s="216"/>
      <c r="EA173" s="216"/>
      <c r="EB173" s="216"/>
      <c r="EC173" s="216"/>
      <c r="ED173" s="216"/>
      <c r="EE173" s="217"/>
      <c r="EF173" s="146"/>
      <c r="EG173" s="215"/>
      <c r="EH173" s="216"/>
      <c r="EI173" s="216"/>
      <c r="EJ173" s="216"/>
      <c r="EK173" s="216"/>
      <c r="EL173" s="216"/>
      <c r="EM173" s="216"/>
      <c r="EN173" s="217"/>
      <c r="EO173" s="79"/>
      <c r="EP173" s="218"/>
      <c r="EQ173" s="219"/>
      <c r="ER173" s="219"/>
      <c r="ES173" s="82"/>
      <c r="ET173" s="234"/>
      <c r="EU173" s="235"/>
      <c r="EV173" s="235"/>
      <c r="EW173" s="82"/>
      <c r="EX173" s="234"/>
      <c r="EY173" s="235"/>
      <c r="EZ173" s="235"/>
      <c r="FA173" s="235"/>
      <c r="FB173" s="235"/>
      <c r="FC173" s="235"/>
      <c r="FD173" s="235"/>
      <c r="FE173" s="222"/>
      <c r="FF173" s="234"/>
      <c r="FG173" s="235"/>
      <c r="FH173" s="235"/>
      <c r="FI173" s="235"/>
      <c r="FJ173" s="235"/>
      <c r="FK173" s="235"/>
      <c r="FL173" s="235"/>
      <c r="FM173" s="222"/>
    </row>
    <row r="174" spans="1:169">
      <c r="A174" s="223" t="str">
        <f>Validation!B174</f>
        <v>Pass</v>
      </c>
      <c r="B174" s="35"/>
      <c r="C174" s="35"/>
      <c r="D174" s="35"/>
      <c r="E174" s="122"/>
      <c r="F174" s="123"/>
      <c r="G174" s="121"/>
      <c r="H174" s="120"/>
      <c r="I174" s="121"/>
      <c r="J174" s="120"/>
      <c r="K174" s="225"/>
      <c r="L174" s="35"/>
      <c r="M174" s="226"/>
      <c r="N174" s="227"/>
      <c r="O174" s="227"/>
      <c r="P174" s="224"/>
      <c r="Q174" s="224"/>
      <c r="R174" s="78"/>
      <c r="S174" s="79"/>
      <c r="T174" s="224"/>
      <c r="U174" s="35"/>
      <c r="V174" s="35"/>
      <c r="W174" s="225"/>
      <c r="X174" s="228"/>
      <c r="Y174" s="79"/>
      <c r="Z174" s="229"/>
      <c r="AA174" s="35"/>
      <c r="AB174" s="35"/>
      <c r="AC174" s="35"/>
      <c r="AD174" s="230"/>
      <c r="AE174" s="231"/>
      <c r="AF174" s="35"/>
      <c r="AG174" s="35"/>
      <c r="AH174" s="78"/>
      <c r="AI174" s="78"/>
      <c r="AJ174" s="82"/>
      <c r="AK174" s="136"/>
      <c r="AL174" s="135"/>
      <c r="AM174" s="81"/>
      <c r="AN174" s="134"/>
      <c r="AO174" s="232"/>
      <c r="AP174" s="232"/>
      <c r="AQ174" s="80"/>
      <c r="AR174" s="81"/>
      <c r="AS174" s="81"/>
      <c r="AT174" s="245"/>
      <c r="AU174" s="179"/>
      <c r="AV174" s="233"/>
      <c r="AW174" s="81"/>
      <c r="AX174" s="185"/>
      <c r="AY174" s="134"/>
      <c r="AZ174" s="111"/>
      <c r="BA174" s="210"/>
      <c r="BB174" s="211"/>
      <c r="BC174" s="211"/>
      <c r="BD174" s="211"/>
      <c r="BE174" s="211"/>
      <c r="BF174" s="211"/>
      <c r="BG174" s="211"/>
      <c r="BH174" s="211"/>
      <c r="BI174" s="211"/>
      <c r="BJ174" s="211"/>
      <c r="BK174" s="211"/>
      <c r="BL174" s="211"/>
      <c r="BM174" s="211"/>
      <c r="BN174" s="83"/>
      <c r="BO174" s="79"/>
      <c r="BP174" s="210"/>
      <c r="BQ174" s="211"/>
      <c r="BR174" s="211"/>
      <c r="BS174" s="211"/>
      <c r="BT174" s="211"/>
      <c r="BU174" s="211"/>
      <c r="BV174" s="211"/>
      <c r="BW174" s="211"/>
      <c r="BX174" s="82"/>
      <c r="BY174" s="212"/>
      <c r="BZ174" s="212"/>
      <c r="CA174" s="212"/>
      <c r="CB174" s="212"/>
      <c r="CC174" s="212"/>
      <c r="CD174" s="212"/>
      <c r="CE174" s="212"/>
      <c r="CF174" s="212"/>
      <c r="CG174" s="82"/>
      <c r="CH174" s="213"/>
      <c r="CI174" s="212"/>
      <c r="CJ174" s="212"/>
      <c r="CK174" s="212"/>
      <c r="CL174" s="212"/>
      <c r="CM174" s="212"/>
      <c r="CN174" s="212"/>
      <c r="CO174" s="212"/>
      <c r="CP174" s="212"/>
      <c r="CQ174" s="212"/>
      <c r="CR174" s="212"/>
      <c r="CS174" s="212"/>
      <c r="CT174" s="212"/>
      <c r="CU174" s="212"/>
      <c r="CV174" s="212"/>
      <c r="CW174" s="212"/>
      <c r="CX174" s="212"/>
      <c r="CY174" s="212"/>
      <c r="CZ174" s="212"/>
      <c r="DA174" s="214"/>
      <c r="DB174" s="84"/>
      <c r="DC174" s="35"/>
      <c r="DD174" s="35"/>
      <c r="DE174" s="35"/>
      <c r="DF174" s="35"/>
      <c r="DG174" s="35"/>
      <c r="DH174" s="35"/>
      <c r="DI174" s="35"/>
      <c r="DJ174" s="35"/>
      <c r="DK174" s="35"/>
      <c r="DL174" s="35"/>
      <c r="DM174" s="35"/>
      <c r="DN174" s="35"/>
      <c r="DO174" s="35"/>
      <c r="DP174" s="35"/>
      <c r="DQ174" s="35"/>
      <c r="DR174" s="35"/>
      <c r="DS174" s="35"/>
      <c r="DT174" s="35"/>
      <c r="DU174" s="35"/>
      <c r="DV174" s="35"/>
      <c r="DW174" s="78"/>
      <c r="DX174" s="82"/>
      <c r="DY174" s="215"/>
      <c r="DZ174" s="216"/>
      <c r="EA174" s="216"/>
      <c r="EB174" s="216"/>
      <c r="EC174" s="216"/>
      <c r="ED174" s="216"/>
      <c r="EE174" s="217"/>
      <c r="EF174" s="146"/>
      <c r="EG174" s="215"/>
      <c r="EH174" s="216"/>
      <c r="EI174" s="216"/>
      <c r="EJ174" s="216"/>
      <c r="EK174" s="216"/>
      <c r="EL174" s="216"/>
      <c r="EM174" s="216"/>
      <c r="EN174" s="217"/>
      <c r="EO174" s="79"/>
      <c r="EP174" s="218"/>
      <c r="EQ174" s="219"/>
      <c r="ER174" s="219"/>
      <c r="ES174" s="82"/>
      <c r="ET174" s="234"/>
      <c r="EU174" s="235"/>
      <c r="EV174" s="235"/>
      <c r="EW174" s="82"/>
      <c r="EX174" s="234"/>
      <c r="EY174" s="235"/>
      <c r="EZ174" s="235"/>
      <c r="FA174" s="235"/>
      <c r="FB174" s="235"/>
      <c r="FC174" s="235"/>
      <c r="FD174" s="235"/>
      <c r="FE174" s="222"/>
      <c r="FF174" s="234"/>
      <c r="FG174" s="235"/>
      <c r="FH174" s="235"/>
      <c r="FI174" s="235"/>
      <c r="FJ174" s="235"/>
      <c r="FK174" s="235"/>
      <c r="FL174" s="235"/>
      <c r="FM174" s="222"/>
    </row>
    <row r="175" spans="1:169">
      <c r="A175" s="223" t="str">
        <f>Validation!B175</f>
        <v>Pass</v>
      </c>
      <c r="B175" s="35"/>
      <c r="C175" s="35"/>
      <c r="D175" s="35"/>
      <c r="E175" s="122"/>
      <c r="F175" s="123"/>
      <c r="G175" s="121"/>
      <c r="H175" s="120"/>
      <c r="I175" s="121"/>
      <c r="J175" s="120"/>
      <c r="K175" s="225"/>
      <c r="L175" s="35"/>
      <c r="M175" s="226"/>
      <c r="N175" s="227"/>
      <c r="O175" s="227"/>
      <c r="P175" s="224"/>
      <c r="Q175" s="224"/>
      <c r="R175" s="78"/>
      <c r="S175" s="79"/>
      <c r="T175" s="224"/>
      <c r="U175" s="35"/>
      <c r="V175" s="35"/>
      <c r="W175" s="225"/>
      <c r="X175" s="228"/>
      <c r="Y175" s="79"/>
      <c r="Z175" s="229"/>
      <c r="AA175" s="35"/>
      <c r="AB175" s="35"/>
      <c r="AC175" s="35"/>
      <c r="AD175" s="230"/>
      <c r="AE175" s="231"/>
      <c r="AF175" s="35"/>
      <c r="AG175" s="35"/>
      <c r="AH175" s="78"/>
      <c r="AI175" s="78"/>
      <c r="AJ175" s="82"/>
      <c r="AK175" s="136"/>
      <c r="AL175" s="135"/>
      <c r="AM175" s="81"/>
      <c r="AN175" s="134"/>
      <c r="AO175" s="232"/>
      <c r="AP175" s="232"/>
      <c r="AQ175" s="80"/>
      <c r="AR175" s="81"/>
      <c r="AS175" s="81"/>
      <c r="AT175" s="245"/>
      <c r="AU175" s="179"/>
      <c r="AV175" s="233"/>
      <c r="AW175" s="81"/>
      <c r="AX175" s="185"/>
      <c r="AY175" s="134"/>
      <c r="AZ175" s="111"/>
      <c r="BA175" s="210"/>
      <c r="BB175" s="211"/>
      <c r="BC175" s="211"/>
      <c r="BD175" s="211"/>
      <c r="BE175" s="211"/>
      <c r="BF175" s="211"/>
      <c r="BG175" s="211"/>
      <c r="BH175" s="211"/>
      <c r="BI175" s="211"/>
      <c r="BJ175" s="211"/>
      <c r="BK175" s="211"/>
      <c r="BL175" s="211"/>
      <c r="BM175" s="211"/>
      <c r="BN175" s="83"/>
      <c r="BO175" s="79"/>
      <c r="BP175" s="210"/>
      <c r="BQ175" s="211"/>
      <c r="BR175" s="211"/>
      <c r="BS175" s="211"/>
      <c r="BT175" s="211"/>
      <c r="BU175" s="211"/>
      <c r="BV175" s="211"/>
      <c r="BW175" s="211"/>
      <c r="BX175" s="82"/>
      <c r="BY175" s="212"/>
      <c r="BZ175" s="212"/>
      <c r="CA175" s="212"/>
      <c r="CB175" s="212"/>
      <c r="CC175" s="212"/>
      <c r="CD175" s="212"/>
      <c r="CE175" s="212"/>
      <c r="CF175" s="212"/>
      <c r="CG175" s="82"/>
      <c r="CH175" s="213"/>
      <c r="CI175" s="212"/>
      <c r="CJ175" s="212"/>
      <c r="CK175" s="212"/>
      <c r="CL175" s="212"/>
      <c r="CM175" s="212"/>
      <c r="CN175" s="212"/>
      <c r="CO175" s="212"/>
      <c r="CP175" s="212"/>
      <c r="CQ175" s="212"/>
      <c r="CR175" s="212"/>
      <c r="CS175" s="212"/>
      <c r="CT175" s="212"/>
      <c r="CU175" s="212"/>
      <c r="CV175" s="212"/>
      <c r="CW175" s="212"/>
      <c r="CX175" s="212"/>
      <c r="CY175" s="212"/>
      <c r="CZ175" s="212"/>
      <c r="DA175" s="214"/>
      <c r="DB175" s="84"/>
      <c r="DC175" s="35"/>
      <c r="DD175" s="35"/>
      <c r="DE175" s="35"/>
      <c r="DF175" s="35"/>
      <c r="DG175" s="35"/>
      <c r="DH175" s="35"/>
      <c r="DI175" s="35"/>
      <c r="DJ175" s="35"/>
      <c r="DK175" s="35"/>
      <c r="DL175" s="35"/>
      <c r="DM175" s="35"/>
      <c r="DN175" s="35"/>
      <c r="DO175" s="35"/>
      <c r="DP175" s="35"/>
      <c r="DQ175" s="35"/>
      <c r="DR175" s="35"/>
      <c r="DS175" s="35"/>
      <c r="DT175" s="35"/>
      <c r="DU175" s="35"/>
      <c r="DV175" s="35"/>
      <c r="DW175" s="78"/>
      <c r="DX175" s="82"/>
      <c r="DY175" s="215"/>
      <c r="DZ175" s="216"/>
      <c r="EA175" s="216"/>
      <c r="EB175" s="216"/>
      <c r="EC175" s="216"/>
      <c r="ED175" s="216"/>
      <c r="EE175" s="217"/>
      <c r="EF175" s="146"/>
      <c r="EG175" s="215"/>
      <c r="EH175" s="216"/>
      <c r="EI175" s="216"/>
      <c r="EJ175" s="216"/>
      <c r="EK175" s="216"/>
      <c r="EL175" s="216"/>
      <c r="EM175" s="216"/>
      <c r="EN175" s="217"/>
      <c r="EO175" s="79"/>
      <c r="EP175" s="218"/>
      <c r="EQ175" s="219"/>
      <c r="ER175" s="219"/>
      <c r="ES175" s="82"/>
      <c r="ET175" s="234"/>
      <c r="EU175" s="235"/>
      <c r="EV175" s="235"/>
      <c r="EW175" s="82"/>
      <c r="EX175" s="234"/>
      <c r="EY175" s="235"/>
      <c r="EZ175" s="235"/>
      <c r="FA175" s="235"/>
      <c r="FB175" s="235"/>
      <c r="FC175" s="235"/>
      <c r="FD175" s="235"/>
      <c r="FE175" s="222"/>
      <c r="FF175" s="234"/>
      <c r="FG175" s="235"/>
      <c r="FH175" s="235"/>
      <c r="FI175" s="235"/>
      <c r="FJ175" s="235"/>
      <c r="FK175" s="235"/>
      <c r="FL175" s="235"/>
      <c r="FM175" s="222"/>
    </row>
    <row r="176" spans="1:169">
      <c r="A176" s="223" t="str">
        <f>Validation!B176</f>
        <v>Pass</v>
      </c>
      <c r="B176" s="35"/>
      <c r="C176" s="35"/>
      <c r="D176" s="35"/>
      <c r="E176" s="122"/>
      <c r="F176" s="123"/>
      <c r="G176" s="121"/>
      <c r="H176" s="120"/>
      <c r="I176" s="121"/>
      <c r="J176" s="120"/>
      <c r="K176" s="225"/>
      <c r="L176" s="35"/>
      <c r="M176" s="226"/>
      <c r="N176" s="227"/>
      <c r="O176" s="227"/>
      <c r="P176" s="224"/>
      <c r="Q176" s="224"/>
      <c r="R176" s="78"/>
      <c r="S176" s="79"/>
      <c r="T176" s="224"/>
      <c r="U176" s="35"/>
      <c r="V176" s="35"/>
      <c r="W176" s="225"/>
      <c r="X176" s="228"/>
      <c r="Y176" s="79"/>
      <c r="Z176" s="229"/>
      <c r="AA176" s="35"/>
      <c r="AB176" s="35"/>
      <c r="AC176" s="35"/>
      <c r="AD176" s="230"/>
      <c r="AE176" s="231"/>
      <c r="AF176" s="35"/>
      <c r="AG176" s="35"/>
      <c r="AH176" s="78"/>
      <c r="AI176" s="78"/>
      <c r="AJ176" s="82"/>
      <c r="AK176" s="136"/>
      <c r="AL176" s="135"/>
      <c r="AM176" s="81"/>
      <c r="AN176" s="134"/>
      <c r="AO176" s="232"/>
      <c r="AP176" s="232"/>
      <c r="AQ176" s="80"/>
      <c r="AR176" s="81"/>
      <c r="AS176" s="81"/>
      <c r="AT176" s="245"/>
      <c r="AU176" s="179"/>
      <c r="AV176" s="233"/>
      <c r="AW176" s="81"/>
      <c r="AX176" s="185"/>
      <c r="AY176" s="134"/>
      <c r="AZ176" s="111"/>
      <c r="BA176" s="210"/>
      <c r="BB176" s="211"/>
      <c r="BC176" s="211"/>
      <c r="BD176" s="211"/>
      <c r="BE176" s="211"/>
      <c r="BF176" s="211"/>
      <c r="BG176" s="211"/>
      <c r="BH176" s="211"/>
      <c r="BI176" s="211"/>
      <c r="BJ176" s="211"/>
      <c r="BK176" s="211"/>
      <c r="BL176" s="211"/>
      <c r="BM176" s="211"/>
      <c r="BN176" s="83"/>
      <c r="BO176" s="79"/>
      <c r="BP176" s="210"/>
      <c r="BQ176" s="211"/>
      <c r="BR176" s="211"/>
      <c r="BS176" s="211"/>
      <c r="BT176" s="211"/>
      <c r="BU176" s="211"/>
      <c r="BV176" s="211"/>
      <c r="BW176" s="211"/>
      <c r="BX176" s="82"/>
      <c r="BY176" s="212"/>
      <c r="BZ176" s="212"/>
      <c r="CA176" s="212"/>
      <c r="CB176" s="212"/>
      <c r="CC176" s="212"/>
      <c r="CD176" s="212"/>
      <c r="CE176" s="212"/>
      <c r="CF176" s="212"/>
      <c r="CG176" s="82"/>
      <c r="CH176" s="213"/>
      <c r="CI176" s="212"/>
      <c r="CJ176" s="212"/>
      <c r="CK176" s="212"/>
      <c r="CL176" s="212"/>
      <c r="CM176" s="212"/>
      <c r="CN176" s="212"/>
      <c r="CO176" s="212"/>
      <c r="CP176" s="212"/>
      <c r="CQ176" s="212"/>
      <c r="CR176" s="212"/>
      <c r="CS176" s="212"/>
      <c r="CT176" s="212"/>
      <c r="CU176" s="212"/>
      <c r="CV176" s="212"/>
      <c r="CW176" s="212"/>
      <c r="CX176" s="212"/>
      <c r="CY176" s="212"/>
      <c r="CZ176" s="212"/>
      <c r="DA176" s="214"/>
      <c r="DB176" s="84"/>
      <c r="DC176" s="35"/>
      <c r="DD176" s="35"/>
      <c r="DE176" s="35"/>
      <c r="DF176" s="35"/>
      <c r="DG176" s="35"/>
      <c r="DH176" s="35"/>
      <c r="DI176" s="35"/>
      <c r="DJ176" s="35"/>
      <c r="DK176" s="35"/>
      <c r="DL176" s="35"/>
      <c r="DM176" s="35"/>
      <c r="DN176" s="35"/>
      <c r="DO176" s="35"/>
      <c r="DP176" s="35"/>
      <c r="DQ176" s="35"/>
      <c r="DR176" s="35"/>
      <c r="DS176" s="35"/>
      <c r="DT176" s="35"/>
      <c r="DU176" s="35"/>
      <c r="DV176" s="35"/>
      <c r="DW176" s="78"/>
      <c r="DX176" s="82"/>
      <c r="DY176" s="215"/>
      <c r="DZ176" s="216"/>
      <c r="EA176" s="216"/>
      <c r="EB176" s="216"/>
      <c r="EC176" s="216"/>
      <c r="ED176" s="216"/>
      <c r="EE176" s="217"/>
      <c r="EF176" s="146"/>
      <c r="EG176" s="215"/>
      <c r="EH176" s="216"/>
      <c r="EI176" s="216"/>
      <c r="EJ176" s="216"/>
      <c r="EK176" s="216"/>
      <c r="EL176" s="216"/>
      <c r="EM176" s="216"/>
      <c r="EN176" s="217"/>
      <c r="EO176" s="79"/>
      <c r="EP176" s="218"/>
      <c r="EQ176" s="219"/>
      <c r="ER176" s="219"/>
      <c r="ES176" s="82"/>
      <c r="ET176" s="234"/>
      <c r="EU176" s="235"/>
      <c r="EV176" s="235"/>
      <c r="EW176" s="82"/>
      <c r="EX176" s="234"/>
      <c r="EY176" s="235"/>
      <c r="EZ176" s="235"/>
      <c r="FA176" s="235"/>
      <c r="FB176" s="235"/>
      <c r="FC176" s="235"/>
      <c r="FD176" s="235"/>
      <c r="FE176" s="222"/>
      <c r="FF176" s="234"/>
      <c r="FG176" s="235"/>
      <c r="FH176" s="235"/>
      <c r="FI176" s="235"/>
      <c r="FJ176" s="235"/>
      <c r="FK176" s="235"/>
      <c r="FL176" s="235"/>
      <c r="FM176" s="222"/>
    </row>
    <row r="177" spans="1:169">
      <c r="A177" s="223" t="str">
        <f>Validation!B177</f>
        <v>Pass</v>
      </c>
      <c r="B177" s="35"/>
      <c r="C177" s="35"/>
      <c r="D177" s="35"/>
      <c r="E177" s="122"/>
      <c r="F177" s="123"/>
      <c r="G177" s="121"/>
      <c r="H177" s="120"/>
      <c r="I177" s="121"/>
      <c r="J177" s="120"/>
      <c r="K177" s="225"/>
      <c r="L177" s="35"/>
      <c r="M177" s="226"/>
      <c r="N177" s="227"/>
      <c r="O177" s="227"/>
      <c r="P177" s="224"/>
      <c r="Q177" s="224"/>
      <c r="R177" s="78"/>
      <c r="S177" s="79"/>
      <c r="T177" s="224"/>
      <c r="U177" s="35"/>
      <c r="V177" s="35"/>
      <c r="W177" s="225"/>
      <c r="X177" s="228"/>
      <c r="Y177" s="79"/>
      <c r="Z177" s="229"/>
      <c r="AA177" s="35"/>
      <c r="AB177" s="35"/>
      <c r="AC177" s="35"/>
      <c r="AD177" s="230"/>
      <c r="AE177" s="231"/>
      <c r="AF177" s="35"/>
      <c r="AG177" s="35"/>
      <c r="AH177" s="78"/>
      <c r="AI177" s="78"/>
      <c r="AJ177" s="82"/>
      <c r="AK177" s="136"/>
      <c r="AL177" s="135"/>
      <c r="AM177" s="81"/>
      <c r="AN177" s="134"/>
      <c r="AO177" s="232"/>
      <c r="AP177" s="232"/>
      <c r="AQ177" s="80"/>
      <c r="AR177" s="81"/>
      <c r="AS177" s="81"/>
      <c r="AT177" s="245"/>
      <c r="AU177" s="179"/>
      <c r="AV177" s="233"/>
      <c r="AW177" s="81"/>
      <c r="AX177" s="185"/>
      <c r="AY177" s="134"/>
      <c r="AZ177" s="111"/>
      <c r="BA177" s="210"/>
      <c r="BB177" s="211"/>
      <c r="BC177" s="211"/>
      <c r="BD177" s="211"/>
      <c r="BE177" s="211"/>
      <c r="BF177" s="211"/>
      <c r="BG177" s="211"/>
      <c r="BH177" s="211"/>
      <c r="BI177" s="211"/>
      <c r="BJ177" s="211"/>
      <c r="BK177" s="211"/>
      <c r="BL177" s="211"/>
      <c r="BM177" s="211"/>
      <c r="BN177" s="83"/>
      <c r="BO177" s="79"/>
      <c r="BP177" s="210"/>
      <c r="BQ177" s="211"/>
      <c r="BR177" s="211"/>
      <c r="BS177" s="211"/>
      <c r="BT177" s="211"/>
      <c r="BU177" s="211"/>
      <c r="BV177" s="211"/>
      <c r="BW177" s="211"/>
      <c r="BX177" s="82"/>
      <c r="BY177" s="212"/>
      <c r="BZ177" s="212"/>
      <c r="CA177" s="212"/>
      <c r="CB177" s="212"/>
      <c r="CC177" s="212"/>
      <c r="CD177" s="212"/>
      <c r="CE177" s="212"/>
      <c r="CF177" s="212"/>
      <c r="CG177" s="82"/>
      <c r="CH177" s="213"/>
      <c r="CI177" s="212"/>
      <c r="CJ177" s="212"/>
      <c r="CK177" s="212"/>
      <c r="CL177" s="212"/>
      <c r="CM177" s="212"/>
      <c r="CN177" s="212"/>
      <c r="CO177" s="212"/>
      <c r="CP177" s="212"/>
      <c r="CQ177" s="212"/>
      <c r="CR177" s="212"/>
      <c r="CS177" s="212"/>
      <c r="CT177" s="212"/>
      <c r="CU177" s="212"/>
      <c r="CV177" s="212"/>
      <c r="CW177" s="212"/>
      <c r="CX177" s="212"/>
      <c r="CY177" s="212"/>
      <c r="CZ177" s="212"/>
      <c r="DA177" s="214"/>
      <c r="DB177" s="84"/>
      <c r="DC177" s="35"/>
      <c r="DD177" s="35"/>
      <c r="DE177" s="35"/>
      <c r="DF177" s="35"/>
      <c r="DG177" s="35"/>
      <c r="DH177" s="35"/>
      <c r="DI177" s="35"/>
      <c r="DJ177" s="35"/>
      <c r="DK177" s="35"/>
      <c r="DL177" s="35"/>
      <c r="DM177" s="35"/>
      <c r="DN177" s="35"/>
      <c r="DO177" s="35"/>
      <c r="DP177" s="35"/>
      <c r="DQ177" s="35"/>
      <c r="DR177" s="35"/>
      <c r="DS177" s="35"/>
      <c r="DT177" s="35"/>
      <c r="DU177" s="35"/>
      <c r="DV177" s="35"/>
      <c r="DW177" s="78"/>
      <c r="DX177" s="82"/>
      <c r="DY177" s="215"/>
      <c r="DZ177" s="216"/>
      <c r="EA177" s="216"/>
      <c r="EB177" s="216"/>
      <c r="EC177" s="216"/>
      <c r="ED177" s="216"/>
      <c r="EE177" s="217"/>
      <c r="EF177" s="146"/>
      <c r="EG177" s="215"/>
      <c r="EH177" s="216"/>
      <c r="EI177" s="216"/>
      <c r="EJ177" s="216"/>
      <c r="EK177" s="216"/>
      <c r="EL177" s="216"/>
      <c r="EM177" s="216"/>
      <c r="EN177" s="217"/>
      <c r="EO177" s="79"/>
      <c r="EP177" s="218"/>
      <c r="EQ177" s="219"/>
      <c r="ER177" s="219"/>
      <c r="ES177" s="82"/>
      <c r="ET177" s="234"/>
      <c r="EU177" s="235"/>
      <c r="EV177" s="235"/>
      <c r="EW177" s="82"/>
      <c r="EX177" s="234"/>
      <c r="EY177" s="235"/>
      <c r="EZ177" s="235"/>
      <c r="FA177" s="235"/>
      <c r="FB177" s="235"/>
      <c r="FC177" s="235"/>
      <c r="FD177" s="235"/>
      <c r="FE177" s="222"/>
      <c r="FF177" s="234"/>
      <c r="FG177" s="235"/>
      <c r="FH177" s="235"/>
      <c r="FI177" s="235"/>
      <c r="FJ177" s="235"/>
      <c r="FK177" s="235"/>
      <c r="FL177" s="235"/>
      <c r="FM177" s="222"/>
    </row>
    <row r="178" spans="1:169">
      <c r="A178" s="223" t="str">
        <f>Validation!B178</f>
        <v>Pass</v>
      </c>
      <c r="B178" s="35"/>
      <c r="C178" s="35"/>
      <c r="D178" s="35"/>
      <c r="E178" s="122"/>
      <c r="F178" s="123"/>
      <c r="G178" s="121"/>
      <c r="H178" s="120"/>
      <c r="I178" s="121"/>
      <c r="J178" s="120"/>
      <c r="K178" s="225"/>
      <c r="L178" s="35"/>
      <c r="M178" s="226"/>
      <c r="N178" s="227"/>
      <c r="O178" s="227"/>
      <c r="P178" s="224"/>
      <c r="Q178" s="224"/>
      <c r="R178" s="78"/>
      <c r="S178" s="79"/>
      <c r="T178" s="224"/>
      <c r="U178" s="35"/>
      <c r="V178" s="35"/>
      <c r="W178" s="225"/>
      <c r="X178" s="228"/>
      <c r="Y178" s="79"/>
      <c r="Z178" s="229"/>
      <c r="AA178" s="35"/>
      <c r="AB178" s="35"/>
      <c r="AC178" s="35"/>
      <c r="AD178" s="230"/>
      <c r="AE178" s="231"/>
      <c r="AF178" s="35"/>
      <c r="AG178" s="35"/>
      <c r="AH178" s="78"/>
      <c r="AI178" s="78"/>
      <c r="AJ178" s="82"/>
      <c r="AK178" s="136"/>
      <c r="AL178" s="135"/>
      <c r="AM178" s="81"/>
      <c r="AN178" s="134"/>
      <c r="AO178" s="232"/>
      <c r="AP178" s="232"/>
      <c r="AQ178" s="80"/>
      <c r="AR178" s="81"/>
      <c r="AS178" s="81"/>
      <c r="AT178" s="245"/>
      <c r="AU178" s="179"/>
      <c r="AV178" s="233"/>
      <c r="AW178" s="81"/>
      <c r="AX178" s="185"/>
      <c r="AY178" s="134"/>
      <c r="AZ178" s="111"/>
      <c r="BA178" s="210"/>
      <c r="BB178" s="211"/>
      <c r="BC178" s="211"/>
      <c r="BD178" s="211"/>
      <c r="BE178" s="211"/>
      <c r="BF178" s="211"/>
      <c r="BG178" s="211"/>
      <c r="BH178" s="211"/>
      <c r="BI178" s="211"/>
      <c r="BJ178" s="211"/>
      <c r="BK178" s="211"/>
      <c r="BL178" s="211"/>
      <c r="BM178" s="211"/>
      <c r="BN178" s="83"/>
      <c r="BO178" s="79"/>
      <c r="BP178" s="210"/>
      <c r="BQ178" s="211"/>
      <c r="BR178" s="211"/>
      <c r="BS178" s="211"/>
      <c r="BT178" s="211"/>
      <c r="BU178" s="211"/>
      <c r="BV178" s="211"/>
      <c r="BW178" s="211"/>
      <c r="BX178" s="82"/>
      <c r="BY178" s="212"/>
      <c r="BZ178" s="212"/>
      <c r="CA178" s="212"/>
      <c r="CB178" s="212"/>
      <c r="CC178" s="212"/>
      <c r="CD178" s="212"/>
      <c r="CE178" s="212"/>
      <c r="CF178" s="212"/>
      <c r="CG178" s="82"/>
      <c r="CH178" s="213"/>
      <c r="CI178" s="212"/>
      <c r="CJ178" s="212"/>
      <c r="CK178" s="212"/>
      <c r="CL178" s="212"/>
      <c r="CM178" s="212"/>
      <c r="CN178" s="212"/>
      <c r="CO178" s="212"/>
      <c r="CP178" s="212"/>
      <c r="CQ178" s="212"/>
      <c r="CR178" s="212"/>
      <c r="CS178" s="212"/>
      <c r="CT178" s="212"/>
      <c r="CU178" s="212"/>
      <c r="CV178" s="212"/>
      <c r="CW178" s="212"/>
      <c r="CX178" s="212"/>
      <c r="CY178" s="212"/>
      <c r="CZ178" s="212"/>
      <c r="DA178" s="214"/>
      <c r="DB178" s="84"/>
      <c r="DC178" s="35"/>
      <c r="DD178" s="35"/>
      <c r="DE178" s="35"/>
      <c r="DF178" s="35"/>
      <c r="DG178" s="35"/>
      <c r="DH178" s="35"/>
      <c r="DI178" s="35"/>
      <c r="DJ178" s="35"/>
      <c r="DK178" s="35"/>
      <c r="DL178" s="35"/>
      <c r="DM178" s="35"/>
      <c r="DN178" s="35"/>
      <c r="DO178" s="35"/>
      <c r="DP178" s="35"/>
      <c r="DQ178" s="35"/>
      <c r="DR178" s="35"/>
      <c r="DS178" s="35"/>
      <c r="DT178" s="35"/>
      <c r="DU178" s="35"/>
      <c r="DV178" s="35"/>
      <c r="DW178" s="78"/>
      <c r="DX178" s="82"/>
      <c r="DY178" s="215"/>
      <c r="DZ178" s="216"/>
      <c r="EA178" s="216"/>
      <c r="EB178" s="216"/>
      <c r="EC178" s="216"/>
      <c r="ED178" s="216"/>
      <c r="EE178" s="217"/>
      <c r="EF178" s="146"/>
      <c r="EG178" s="215"/>
      <c r="EH178" s="216"/>
      <c r="EI178" s="216"/>
      <c r="EJ178" s="216"/>
      <c r="EK178" s="216"/>
      <c r="EL178" s="216"/>
      <c r="EM178" s="216"/>
      <c r="EN178" s="217"/>
      <c r="EO178" s="79"/>
      <c r="EP178" s="218"/>
      <c r="EQ178" s="219"/>
      <c r="ER178" s="219"/>
      <c r="ES178" s="82"/>
      <c r="ET178" s="234"/>
      <c r="EU178" s="235"/>
      <c r="EV178" s="235"/>
      <c r="EW178" s="82"/>
      <c r="EX178" s="234"/>
      <c r="EY178" s="235"/>
      <c r="EZ178" s="235"/>
      <c r="FA178" s="235"/>
      <c r="FB178" s="235"/>
      <c r="FC178" s="235"/>
      <c r="FD178" s="235"/>
      <c r="FE178" s="222"/>
      <c r="FF178" s="234"/>
      <c r="FG178" s="235"/>
      <c r="FH178" s="235"/>
      <c r="FI178" s="235"/>
      <c r="FJ178" s="235"/>
      <c r="FK178" s="235"/>
      <c r="FL178" s="235"/>
      <c r="FM178" s="222"/>
    </row>
    <row r="179" spans="1:169">
      <c r="A179" s="223" t="str">
        <f>Validation!B179</f>
        <v>Pass</v>
      </c>
      <c r="B179" s="35"/>
      <c r="C179" s="35"/>
      <c r="D179" s="35"/>
      <c r="E179" s="122"/>
      <c r="F179" s="123"/>
      <c r="G179" s="121"/>
      <c r="H179" s="120"/>
      <c r="I179" s="121"/>
      <c r="J179" s="120"/>
      <c r="K179" s="225"/>
      <c r="L179" s="35"/>
      <c r="M179" s="226"/>
      <c r="N179" s="227"/>
      <c r="O179" s="227"/>
      <c r="P179" s="224"/>
      <c r="Q179" s="224"/>
      <c r="R179" s="78"/>
      <c r="S179" s="79"/>
      <c r="T179" s="224"/>
      <c r="U179" s="35"/>
      <c r="V179" s="35"/>
      <c r="W179" s="225"/>
      <c r="X179" s="228"/>
      <c r="Y179" s="79"/>
      <c r="Z179" s="229"/>
      <c r="AA179" s="35"/>
      <c r="AB179" s="35"/>
      <c r="AC179" s="35"/>
      <c r="AD179" s="230"/>
      <c r="AE179" s="231"/>
      <c r="AF179" s="35"/>
      <c r="AG179" s="35"/>
      <c r="AH179" s="78"/>
      <c r="AI179" s="78"/>
      <c r="AJ179" s="82"/>
      <c r="AK179" s="136"/>
      <c r="AL179" s="135"/>
      <c r="AM179" s="81"/>
      <c r="AN179" s="134"/>
      <c r="AO179" s="232"/>
      <c r="AP179" s="232"/>
      <c r="AQ179" s="80"/>
      <c r="AR179" s="81"/>
      <c r="AS179" s="81"/>
      <c r="AT179" s="245"/>
      <c r="AU179" s="179"/>
      <c r="AV179" s="233"/>
      <c r="AW179" s="81"/>
      <c r="AX179" s="185"/>
      <c r="AY179" s="134"/>
      <c r="AZ179" s="111"/>
      <c r="BA179" s="210"/>
      <c r="BB179" s="211"/>
      <c r="BC179" s="211"/>
      <c r="BD179" s="211"/>
      <c r="BE179" s="211"/>
      <c r="BF179" s="211"/>
      <c r="BG179" s="211"/>
      <c r="BH179" s="211"/>
      <c r="BI179" s="211"/>
      <c r="BJ179" s="211"/>
      <c r="BK179" s="211"/>
      <c r="BL179" s="211"/>
      <c r="BM179" s="211"/>
      <c r="BN179" s="83"/>
      <c r="BO179" s="79"/>
      <c r="BP179" s="210"/>
      <c r="BQ179" s="211"/>
      <c r="BR179" s="211"/>
      <c r="BS179" s="211"/>
      <c r="BT179" s="211"/>
      <c r="BU179" s="211"/>
      <c r="BV179" s="211"/>
      <c r="BW179" s="211"/>
      <c r="BX179" s="82"/>
      <c r="BY179" s="212"/>
      <c r="BZ179" s="212"/>
      <c r="CA179" s="212"/>
      <c r="CB179" s="212"/>
      <c r="CC179" s="212"/>
      <c r="CD179" s="212"/>
      <c r="CE179" s="212"/>
      <c r="CF179" s="212"/>
      <c r="CG179" s="82"/>
      <c r="CH179" s="213"/>
      <c r="CI179" s="212"/>
      <c r="CJ179" s="212"/>
      <c r="CK179" s="212"/>
      <c r="CL179" s="212"/>
      <c r="CM179" s="212"/>
      <c r="CN179" s="212"/>
      <c r="CO179" s="212"/>
      <c r="CP179" s="212"/>
      <c r="CQ179" s="212"/>
      <c r="CR179" s="212"/>
      <c r="CS179" s="212"/>
      <c r="CT179" s="212"/>
      <c r="CU179" s="212"/>
      <c r="CV179" s="212"/>
      <c r="CW179" s="212"/>
      <c r="CX179" s="212"/>
      <c r="CY179" s="212"/>
      <c r="CZ179" s="212"/>
      <c r="DA179" s="214"/>
      <c r="DB179" s="84"/>
      <c r="DC179" s="35"/>
      <c r="DD179" s="35"/>
      <c r="DE179" s="35"/>
      <c r="DF179" s="35"/>
      <c r="DG179" s="35"/>
      <c r="DH179" s="35"/>
      <c r="DI179" s="35"/>
      <c r="DJ179" s="35"/>
      <c r="DK179" s="35"/>
      <c r="DL179" s="35"/>
      <c r="DM179" s="35"/>
      <c r="DN179" s="35"/>
      <c r="DO179" s="35"/>
      <c r="DP179" s="35"/>
      <c r="DQ179" s="35"/>
      <c r="DR179" s="35"/>
      <c r="DS179" s="35"/>
      <c r="DT179" s="35"/>
      <c r="DU179" s="35"/>
      <c r="DV179" s="35"/>
      <c r="DW179" s="78"/>
      <c r="DX179" s="82"/>
      <c r="DY179" s="215"/>
      <c r="DZ179" s="216"/>
      <c r="EA179" s="216"/>
      <c r="EB179" s="216"/>
      <c r="EC179" s="216"/>
      <c r="ED179" s="216"/>
      <c r="EE179" s="217"/>
      <c r="EF179" s="146"/>
      <c r="EG179" s="215"/>
      <c r="EH179" s="216"/>
      <c r="EI179" s="216"/>
      <c r="EJ179" s="216"/>
      <c r="EK179" s="216"/>
      <c r="EL179" s="216"/>
      <c r="EM179" s="216"/>
      <c r="EN179" s="217"/>
      <c r="EO179" s="79"/>
      <c r="EP179" s="218"/>
      <c r="EQ179" s="219"/>
      <c r="ER179" s="219"/>
      <c r="ES179" s="82"/>
      <c r="ET179" s="234"/>
      <c r="EU179" s="235"/>
      <c r="EV179" s="235"/>
      <c r="EW179" s="82"/>
      <c r="EX179" s="234"/>
      <c r="EY179" s="235"/>
      <c r="EZ179" s="235"/>
      <c r="FA179" s="235"/>
      <c r="FB179" s="235"/>
      <c r="FC179" s="235"/>
      <c r="FD179" s="235"/>
      <c r="FE179" s="222"/>
      <c r="FF179" s="234"/>
      <c r="FG179" s="235"/>
      <c r="FH179" s="235"/>
      <c r="FI179" s="235"/>
      <c r="FJ179" s="235"/>
      <c r="FK179" s="235"/>
      <c r="FL179" s="235"/>
      <c r="FM179" s="222"/>
    </row>
    <row r="180" spans="1:169">
      <c r="A180" s="223" t="str">
        <f>Validation!B180</f>
        <v>Pass</v>
      </c>
      <c r="B180" s="35"/>
      <c r="C180" s="35"/>
      <c r="D180" s="35"/>
      <c r="E180" s="122"/>
      <c r="F180" s="123"/>
      <c r="G180" s="121"/>
      <c r="H180" s="120"/>
      <c r="I180" s="121"/>
      <c r="J180" s="120"/>
      <c r="K180" s="225"/>
      <c r="L180" s="35"/>
      <c r="M180" s="226"/>
      <c r="N180" s="227"/>
      <c r="O180" s="227"/>
      <c r="P180" s="224"/>
      <c r="Q180" s="224"/>
      <c r="R180" s="78"/>
      <c r="S180" s="79"/>
      <c r="T180" s="224"/>
      <c r="U180" s="35"/>
      <c r="V180" s="35"/>
      <c r="W180" s="225"/>
      <c r="X180" s="228"/>
      <c r="Y180" s="79"/>
      <c r="Z180" s="229"/>
      <c r="AA180" s="35"/>
      <c r="AB180" s="35"/>
      <c r="AC180" s="35"/>
      <c r="AD180" s="230"/>
      <c r="AE180" s="231"/>
      <c r="AF180" s="35"/>
      <c r="AG180" s="35"/>
      <c r="AH180" s="78"/>
      <c r="AI180" s="78"/>
      <c r="AJ180" s="82"/>
      <c r="AK180" s="136"/>
      <c r="AL180" s="135"/>
      <c r="AM180" s="81"/>
      <c r="AN180" s="134"/>
      <c r="AO180" s="232"/>
      <c r="AP180" s="232"/>
      <c r="AQ180" s="80"/>
      <c r="AR180" s="81"/>
      <c r="AS180" s="81"/>
      <c r="AT180" s="245"/>
      <c r="AU180" s="179"/>
      <c r="AV180" s="233"/>
      <c r="AW180" s="81"/>
      <c r="AX180" s="185"/>
      <c r="AY180" s="134"/>
      <c r="AZ180" s="111"/>
      <c r="BA180" s="210"/>
      <c r="BB180" s="211"/>
      <c r="BC180" s="211"/>
      <c r="BD180" s="211"/>
      <c r="BE180" s="211"/>
      <c r="BF180" s="211"/>
      <c r="BG180" s="211"/>
      <c r="BH180" s="211"/>
      <c r="BI180" s="211"/>
      <c r="BJ180" s="211"/>
      <c r="BK180" s="211"/>
      <c r="BL180" s="211"/>
      <c r="BM180" s="211"/>
      <c r="BN180" s="83"/>
      <c r="BO180" s="79"/>
      <c r="BP180" s="210"/>
      <c r="BQ180" s="211"/>
      <c r="BR180" s="211"/>
      <c r="BS180" s="211"/>
      <c r="BT180" s="211"/>
      <c r="BU180" s="211"/>
      <c r="BV180" s="211"/>
      <c r="BW180" s="211"/>
      <c r="BX180" s="82"/>
      <c r="BY180" s="212"/>
      <c r="BZ180" s="212"/>
      <c r="CA180" s="212"/>
      <c r="CB180" s="212"/>
      <c r="CC180" s="212"/>
      <c r="CD180" s="212"/>
      <c r="CE180" s="212"/>
      <c r="CF180" s="212"/>
      <c r="CG180" s="82"/>
      <c r="CH180" s="213"/>
      <c r="CI180" s="212"/>
      <c r="CJ180" s="212"/>
      <c r="CK180" s="212"/>
      <c r="CL180" s="212"/>
      <c r="CM180" s="212"/>
      <c r="CN180" s="212"/>
      <c r="CO180" s="212"/>
      <c r="CP180" s="212"/>
      <c r="CQ180" s="212"/>
      <c r="CR180" s="212"/>
      <c r="CS180" s="212"/>
      <c r="CT180" s="212"/>
      <c r="CU180" s="212"/>
      <c r="CV180" s="212"/>
      <c r="CW180" s="212"/>
      <c r="CX180" s="212"/>
      <c r="CY180" s="212"/>
      <c r="CZ180" s="212"/>
      <c r="DA180" s="214"/>
      <c r="DB180" s="84"/>
      <c r="DC180" s="35"/>
      <c r="DD180" s="35"/>
      <c r="DE180" s="35"/>
      <c r="DF180" s="35"/>
      <c r="DG180" s="35"/>
      <c r="DH180" s="35"/>
      <c r="DI180" s="35"/>
      <c r="DJ180" s="35"/>
      <c r="DK180" s="35"/>
      <c r="DL180" s="35"/>
      <c r="DM180" s="35"/>
      <c r="DN180" s="35"/>
      <c r="DO180" s="35"/>
      <c r="DP180" s="35"/>
      <c r="DQ180" s="35"/>
      <c r="DR180" s="35"/>
      <c r="DS180" s="35"/>
      <c r="DT180" s="35"/>
      <c r="DU180" s="35"/>
      <c r="DV180" s="35"/>
      <c r="DW180" s="78"/>
      <c r="DX180" s="82"/>
      <c r="DY180" s="215"/>
      <c r="DZ180" s="216"/>
      <c r="EA180" s="216"/>
      <c r="EB180" s="216"/>
      <c r="EC180" s="216"/>
      <c r="ED180" s="216"/>
      <c r="EE180" s="217"/>
      <c r="EF180" s="146"/>
      <c r="EG180" s="215"/>
      <c r="EH180" s="216"/>
      <c r="EI180" s="216"/>
      <c r="EJ180" s="216"/>
      <c r="EK180" s="216"/>
      <c r="EL180" s="216"/>
      <c r="EM180" s="216"/>
      <c r="EN180" s="217"/>
      <c r="EO180" s="79"/>
      <c r="EP180" s="218"/>
      <c r="EQ180" s="219"/>
      <c r="ER180" s="219"/>
      <c r="ES180" s="82"/>
      <c r="ET180" s="234"/>
      <c r="EU180" s="235"/>
      <c r="EV180" s="235"/>
      <c r="EW180" s="82"/>
      <c r="EX180" s="234"/>
      <c r="EY180" s="235"/>
      <c r="EZ180" s="235"/>
      <c r="FA180" s="235"/>
      <c r="FB180" s="235"/>
      <c r="FC180" s="235"/>
      <c r="FD180" s="235"/>
      <c r="FE180" s="222"/>
      <c r="FF180" s="234"/>
      <c r="FG180" s="235"/>
      <c r="FH180" s="235"/>
      <c r="FI180" s="235"/>
      <c r="FJ180" s="235"/>
      <c r="FK180" s="235"/>
      <c r="FL180" s="235"/>
      <c r="FM180" s="222"/>
    </row>
    <row r="181" spans="1:169">
      <c r="A181" s="223" t="str">
        <f>Validation!B181</f>
        <v>Pass</v>
      </c>
      <c r="B181" s="35"/>
      <c r="C181" s="35"/>
      <c r="D181" s="35"/>
      <c r="E181" s="122"/>
      <c r="F181" s="123"/>
      <c r="G181" s="121"/>
      <c r="H181" s="120"/>
      <c r="I181" s="121"/>
      <c r="J181" s="120"/>
      <c r="K181" s="225"/>
      <c r="L181" s="35"/>
      <c r="M181" s="226"/>
      <c r="N181" s="227"/>
      <c r="O181" s="227"/>
      <c r="P181" s="224"/>
      <c r="Q181" s="224"/>
      <c r="R181" s="78"/>
      <c r="S181" s="79"/>
      <c r="T181" s="224"/>
      <c r="U181" s="35"/>
      <c r="V181" s="35"/>
      <c r="W181" s="225"/>
      <c r="X181" s="228"/>
      <c r="Y181" s="79"/>
      <c r="Z181" s="229"/>
      <c r="AA181" s="35"/>
      <c r="AB181" s="35"/>
      <c r="AC181" s="35"/>
      <c r="AD181" s="230"/>
      <c r="AE181" s="231"/>
      <c r="AF181" s="35"/>
      <c r="AG181" s="35"/>
      <c r="AH181" s="78"/>
      <c r="AI181" s="78"/>
      <c r="AJ181" s="82"/>
      <c r="AK181" s="136"/>
      <c r="AL181" s="135"/>
      <c r="AM181" s="81"/>
      <c r="AN181" s="134"/>
      <c r="AO181" s="232"/>
      <c r="AP181" s="232"/>
      <c r="AQ181" s="80"/>
      <c r="AR181" s="81"/>
      <c r="AS181" s="81"/>
      <c r="AT181" s="245"/>
      <c r="AU181" s="179"/>
      <c r="AV181" s="233"/>
      <c r="AW181" s="81"/>
      <c r="AX181" s="185"/>
      <c r="AY181" s="134"/>
      <c r="AZ181" s="111"/>
      <c r="BA181" s="210"/>
      <c r="BB181" s="211"/>
      <c r="BC181" s="211"/>
      <c r="BD181" s="211"/>
      <c r="BE181" s="211"/>
      <c r="BF181" s="211"/>
      <c r="BG181" s="211"/>
      <c r="BH181" s="211"/>
      <c r="BI181" s="211"/>
      <c r="BJ181" s="211"/>
      <c r="BK181" s="211"/>
      <c r="BL181" s="211"/>
      <c r="BM181" s="211"/>
      <c r="BN181" s="83"/>
      <c r="BO181" s="79"/>
      <c r="BP181" s="210"/>
      <c r="BQ181" s="211"/>
      <c r="BR181" s="211"/>
      <c r="BS181" s="211"/>
      <c r="BT181" s="211"/>
      <c r="BU181" s="211"/>
      <c r="BV181" s="211"/>
      <c r="BW181" s="211"/>
      <c r="BX181" s="82"/>
      <c r="BY181" s="212"/>
      <c r="BZ181" s="212"/>
      <c r="CA181" s="212"/>
      <c r="CB181" s="212"/>
      <c r="CC181" s="212"/>
      <c r="CD181" s="212"/>
      <c r="CE181" s="212"/>
      <c r="CF181" s="212"/>
      <c r="CG181" s="82"/>
      <c r="CH181" s="213"/>
      <c r="CI181" s="212"/>
      <c r="CJ181" s="212"/>
      <c r="CK181" s="212"/>
      <c r="CL181" s="212"/>
      <c r="CM181" s="212"/>
      <c r="CN181" s="212"/>
      <c r="CO181" s="212"/>
      <c r="CP181" s="212"/>
      <c r="CQ181" s="212"/>
      <c r="CR181" s="212"/>
      <c r="CS181" s="212"/>
      <c r="CT181" s="212"/>
      <c r="CU181" s="212"/>
      <c r="CV181" s="212"/>
      <c r="CW181" s="212"/>
      <c r="CX181" s="212"/>
      <c r="CY181" s="212"/>
      <c r="CZ181" s="212"/>
      <c r="DA181" s="214"/>
      <c r="DB181" s="84"/>
      <c r="DC181" s="35"/>
      <c r="DD181" s="35"/>
      <c r="DE181" s="35"/>
      <c r="DF181" s="35"/>
      <c r="DG181" s="35"/>
      <c r="DH181" s="35"/>
      <c r="DI181" s="35"/>
      <c r="DJ181" s="35"/>
      <c r="DK181" s="35"/>
      <c r="DL181" s="35"/>
      <c r="DM181" s="35"/>
      <c r="DN181" s="35"/>
      <c r="DO181" s="35"/>
      <c r="DP181" s="35"/>
      <c r="DQ181" s="35"/>
      <c r="DR181" s="35"/>
      <c r="DS181" s="35"/>
      <c r="DT181" s="35"/>
      <c r="DU181" s="35"/>
      <c r="DV181" s="35"/>
      <c r="DW181" s="78"/>
      <c r="DX181" s="82"/>
      <c r="DY181" s="215"/>
      <c r="DZ181" s="216"/>
      <c r="EA181" s="216"/>
      <c r="EB181" s="216"/>
      <c r="EC181" s="216"/>
      <c r="ED181" s="216"/>
      <c r="EE181" s="217"/>
      <c r="EF181" s="146"/>
      <c r="EG181" s="215"/>
      <c r="EH181" s="216"/>
      <c r="EI181" s="216"/>
      <c r="EJ181" s="216"/>
      <c r="EK181" s="216"/>
      <c r="EL181" s="216"/>
      <c r="EM181" s="216"/>
      <c r="EN181" s="217"/>
      <c r="EO181" s="79"/>
      <c r="EP181" s="218"/>
      <c r="EQ181" s="219"/>
      <c r="ER181" s="219"/>
      <c r="ES181" s="82"/>
      <c r="ET181" s="234"/>
      <c r="EU181" s="235"/>
      <c r="EV181" s="235"/>
      <c r="EW181" s="82"/>
      <c r="EX181" s="234"/>
      <c r="EY181" s="235"/>
      <c r="EZ181" s="235"/>
      <c r="FA181" s="235"/>
      <c r="FB181" s="235"/>
      <c r="FC181" s="235"/>
      <c r="FD181" s="235"/>
      <c r="FE181" s="222"/>
      <c r="FF181" s="234"/>
      <c r="FG181" s="235"/>
      <c r="FH181" s="235"/>
      <c r="FI181" s="235"/>
      <c r="FJ181" s="235"/>
      <c r="FK181" s="235"/>
      <c r="FL181" s="235"/>
      <c r="FM181" s="222"/>
    </row>
    <row r="182" spans="1:169">
      <c r="A182" s="223" t="str">
        <f>Validation!B182</f>
        <v>Pass</v>
      </c>
      <c r="B182" s="35"/>
      <c r="C182" s="35"/>
      <c r="D182" s="35"/>
      <c r="E182" s="122"/>
      <c r="F182" s="123"/>
      <c r="G182" s="121"/>
      <c r="H182" s="120"/>
      <c r="I182" s="121"/>
      <c r="J182" s="120"/>
      <c r="K182" s="225"/>
      <c r="L182" s="35"/>
      <c r="M182" s="226"/>
      <c r="N182" s="227"/>
      <c r="O182" s="227"/>
      <c r="P182" s="224"/>
      <c r="Q182" s="224"/>
      <c r="R182" s="78"/>
      <c r="S182" s="79"/>
      <c r="T182" s="224"/>
      <c r="U182" s="35"/>
      <c r="V182" s="35"/>
      <c r="W182" s="225"/>
      <c r="X182" s="228"/>
      <c r="Y182" s="79"/>
      <c r="Z182" s="229"/>
      <c r="AA182" s="35"/>
      <c r="AB182" s="35"/>
      <c r="AC182" s="35"/>
      <c r="AD182" s="230"/>
      <c r="AE182" s="231"/>
      <c r="AF182" s="35"/>
      <c r="AG182" s="35"/>
      <c r="AH182" s="78"/>
      <c r="AI182" s="78"/>
      <c r="AJ182" s="82"/>
      <c r="AK182" s="136"/>
      <c r="AL182" s="135"/>
      <c r="AM182" s="81"/>
      <c r="AN182" s="134"/>
      <c r="AO182" s="232"/>
      <c r="AP182" s="232"/>
      <c r="AQ182" s="80"/>
      <c r="AR182" s="81"/>
      <c r="AS182" s="81"/>
      <c r="AT182" s="245"/>
      <c r="AU182" s="179"/>
      <c r="AV182" s="233"/>
      <c r="AW182" s="81"/>
      <c r="AX182" s="185"/>
      <c r="AY182" s="134"/>
      <c r="AZ182" s="111"/>
      <c r="BA182" s="210"/>
      <c r="BB182" s="211"/>
      <c r="BC182" s="211"/>
      <c r="BD182" s="211"/>
      <c r="BE182" s="211"/>
      <c r="BF182" s="211"/>
      <c r="BG182" s="211"/>
      <c r="BH182" s="211"/>
      <c r="BI182" s="211"/>
      <c r="BJ182" s="211"/>
      <c r="BK182" s="211"/>
      <c r="BL182" s="211"/>
      <c r="BM182" s="211"/>
      <c r="BN182" s="83"/>
      <c r="BO182" s="79"/>
      <c r="BP182" s="210"/>
      <c r="BQ182" s="211"/>
      <c r="BR182" s="211"/>
      <c r="BS182" s="211"/>
      <c r="BT182" s="211"/>
      <c r="BU182" s="211"/>
      <c r="BV182" s="211"/>
      <c r="BW182" s="211"/>
      <c r="BX182" s="82"/>
      <c r="BY182" s="212"/>
      <c r="BZ182" s="212"/>
      <c r="CA182" s="212"/>
      <c r="CB182" s="212"/>
      <c r="CC182" s="212"/>
      <c r="CD182" s="212"/>
      <c r="CE182" s="212"/>
      <c r="CF182" s="212"/>
      <c r="CG182" s="82"/>
      <c r="CH182" s="213"/>
      <c r="CI182" s="212"/>
      <c r="CJ182" s="212"/>
      <c r="CK182" s="212"/>
      <c r="CL182" s="212"/>
      <c r="CM182" s="212"/>
      <c r="CN182" s="212"/>
      <c r="CO182" s="212"/>
      <c r="CP182" s="212"/>
      <c r="CQ182" s="212"/>
      <c r="CR182" s="212"/>
      <c r="CS182" s="212"/>
      <c r="CT182" s="212"/>
      <c r="CU182" s="212"/>
      <c r="CV182" s="212"/>
      <c r="CW182" s="212"/>
      <c r="CX182" s="212"/>
      <c r="CY182" s="212"/>
      <c r="CZ182" s="212"/>
      <c r="DA182" s="214"/>
      <c r="DB182" s="84"/>
      <c r="DC182" s="35"/>
      <c r="DD182" s="35"/>
      <c r="DE182" s="35"/>
      <c r="DF182" s="35"/>
      <c r="DG182" s="35"/>
      <c r="DH182" s="35"/>
      <c r="DI182" s="35"/>
      <c r="DJ182" s="35"/>
      <c r="DK182" s="35"/>
      <c r="DL182" s="35"/>
      <c r="DM182" s="35"/>
      <c r="DN182" s="35"/>
      <c r="DO182" s="35"/>
      <c r="DP182" s="35"/>
      <c r="DQ182" s="35"/>
      <c r="DR182" s="35"/>
      <c r="DS182" s="35"/>
      <c r="DT182" s="35"/>
      <c r="DU182" s="35"/>
      <c r="DV182" s="35"/>
      <c r="DW182" s="78"/>
      <c r="DX182" s="82"/>
      <c r="DY182" s="215"/>
      <c r="DZ182" s="216"/>
      <c r="EA182" s="216"/>
      <c r="EB182" s="216"/>
      <c r="EC182" s="216"/>
      <c r="ED182" s="216"/>
      <c r="EE182" s="217"/>
      <c r="EF182" s="146"/>
      <c r="EG182" s="215"/>
      <c r="EH182" s="216"/>
      <c r="EI182" s="216"/>
      <c r="EJ182" s="216"/>
      <c r="EK182" s="216"/>
      <c r="EL182" s="216"/>
      <c r="EM182" s="216"/>
      <c r="EN182" s="217"/>
      <c r="EO182" s="79"/>
      <c r="EP182" s="218"/>
      <c r="EQ182" s="219"/>
      <c r="ER182" s="219"/>
      <c r="ES182" s="82"/>
      <c r="ET182" s="234"/>
      <c r="EU182" s="235"/>
      <c r="EV182" s="235"/>
      <c r="EW182" s="82"/>
      <c r="EX182" s="234"/>
      <c r="EY182" s="235"/>
      <c r="EZ182" s="235"/>
      <c r="FA182" s="235"/>
      <c r="FB182" s="235"/>
      <c r="FC182" s="235"/>
      <c r="FD182" s="235"/>
      <c r="FE182" s="222"/>
      <c r="FF182" s="234"/>
      <c r="FG182" s="235"/>
      <c r="FH182" s="235"/>
      <c r="FI182" s="235"/>
      <c r="FJ182" s="235"/>
      <c r="FK182" s="235"/>
      <c r="FL182" s="235"/>
      <c r="FM182" s="222"/>
    </row>
    <row r="183" spans="1:169">
      <c r="A183" s="223" t="str">
        <f>Validation!B183</f>
        <v>Pass</v>
      </c>
      <c r="B183" s="35"/>
      <c r="C183" s="35"/>
      <c r="D183" s="35"/>
      <c r="E183" s="122"/>
      <c r="F183" s="123"/>
      <c r="G183" s="121"/>
      <c r="H183" s="120"/>
      <c r="I183" s="121"/>
      <c r="J183" s="120"/>
      <c r="K183" s="225"/>
      <c r="L183" s="35"/>
      <c r="M183" s="226"/>
      <c r="N183" s="227"/>
      <c r="O183" s="227"/>
      <c r="P183" s="224"/>
      <c r="Q183" s="224"/>
      <c r="R183" s="78"/>
      <c r="S183" s="79"/>
      <c r="T183" s="224"/>
      <c r="U183" s="35"/>
      <c r="V183" s="35"/>
      <c r="W183" s="225"/>
      <c r="X183" s="228"/>
      <c r="Y183" s="79"/>
      <c r="Z183" s="229"/>
      <c r="AA183" s="35"/>
      <c r="AB183" s="35"/>
      <c r="AC183" s="35"/>
      <c r="AD183" s="230"/>
      <c r="AE183" s="231"/>
      <c r="AF183" s="35"/>
      <c r="AG183" s="35"/>
      <c r="AH183" s="78"/>
      <c r="AI183" s="78"/>
      <c r="AJ183" s="82"/>
      <c r="AK183" s="136"/>
      <c r="AL183" s="135"/>
      <c r="AM183" s="81"/>
      <c r="AN183" s="134"/>
      <c r="AO183" s="232"/>
      <c r="AP183" s="232"/>
      <c r="AQ183" s="80"/>
      <c r="AR183" s="81"/>
      <c r="AS183" s="81"/>
      <c r="AT183" s="245"/>
      <c r="AU183" s="179"/>
      <c r="AV183" s="233"/>
      <c r="AW183" s="81"/>
      <c r="AX183" s="185"/>
      <c r="AY183" s="134"/>
      <c r="AZ183" s="111"/>
      <c r="BA183" s="210"/>
      <c r="BB183" s="211"/>
      <c r="BC183" s="211"/>
      <c r="BD183" s="211"/>
      <c r="BE183" s="211"/>
      <c r="BF183" s="211"/>
      <c r="BG183" s="211"/>
      <c r="BH183" s="211"/>
      <c r="BI183" s="211"/>
      <c r="BJ183" s="211"/>
      <c r="BK183" s="211"/>
      <c r="BL183" s="211"/>
      <c r="BM183" s="211"/>
      <c r="BN183" s="83"/>
      <c r="BO183" s="79"/>
      <c r="BP183" s="210"/>
      <c r="BQ183" s="211"/>
      <c r="BR183" s="211"/>
      <c r="BS183" s="211"/>
      <c r="BT183" s="211"/>
      <c r="BU183" s="211"/>
      <c r="BV183" s="211"/>
      <c r="BW183" s="211"/>
      <c r="BX183" s="82"/>
      <c r="BY183" s="212"/>
      <c r="BZ183" s="212"/>
      <c r="CA183" s="212"/>
      <c r="CB183" s="212"/>
      <c r="CC183" s="212"/>
      <c r="CD183" s="212"/>
      <c r="CE183" s="212"/>
      <c r="CF183" s="212"/>
      <c r="CG183" s="82"/>
      <c r="CH183" s="213"/>
      <c r="CI183" s="212"/>
      <c r="CJ183" s="212"/>
      <c r="CK183" s="212"/>
      <c r="CL183" s="212"/>
      <c r="CM183" s="212"/>
      <c r="CN183" s="212"/>
      <c r="CO183" s="212"/>
      <c r="CP183" s="212"/>
      <c r="CQ183" s="212"/>
      <c r="CR183" s="212"/>
      <c r="CS183" s="212"/>
      <c r="CT183" s="212"/>
      <c r="CU183" s="212"/>
      <c r="CV183" s="212"/>
      <c r="CW183" s="212"/>
      <c r="CX183" s="212"/>
      <c r="CY183" s="212"/>
      <c r="CZ183" s="212"/>
      <c r="DA183" s="214"/>
      <c r="DB183" s="84"/>
      <c r="DC183" s="35"/>
      <c r="DD183" s="35"/>
      <c r="DE183" s="35"/>
      <c r="DF183" s="35"/>
      <c r="DG183" s="35"/>
      <c r="DH183" s="35"/>
      <c r="DI183" s="35"/>
      <c r="DJ183" s="35"/>
      <c r="DK183" s="35"/>
      <c r="DL183" s="35"/>
      <c r="DM183" s="35"/>
      <c r="DN183" s="35"/>
      <c r="DO183" s="35"/>
      <c r="DP183" s="35"/>
      <c r="DQ183" s="35"/>
      <c r="DR183" s="35"/>
      <c r="DS183" s="35"/>
      <c r="DT183" s="35"/>
      <c r="DU183" s="35"/>
      <c r="DV183" s="35"/>
      <c r="DW183" s="78"/>
      <c r="DX183" s="82"/>
      <c r="DY183" s="215"/>
      <c r="DZ183" s="216"/>
      <c r="EA183" s="216"/>
      <c r="EB183" s="216"/>
      <c r="EC183" s="216"/>
      <c r="ED183" s="216"/>
      <c r="EE183" s="217"/>
      <c r="EF183" s="146"/>
      <c r="EG183" s="215"/>
      <c r="EH183" s="216"/>
      <c r="EI183" s="216"/>
      <c r="EJ183" s="216"/>
      <c r="EK183" s="216"/>
      <c r="EL183" s="216"/>
      <c r="EM183" s="216"/>
      <c r="EN183" s="217"/>
      <c r="EO183" s="79"/>
      <c r="EP183" s="218"/>
      <c r="EQ183" s="219"/>
      <c r="ER183" s="219"/>
      <c r="ES183" s="82"/>
      <c r="ET183" s="234"/>
      <c r="EU183" s="235"/>
      <c r="EV183" s="235"/>
      <c r="EW183" s="82"/>
      <c r="EX183" s="234"/>
      <c r="EY183" s="235"/>
      <c r="EZ183" s="235"/>
      <c r="FA183" s="235"/>
      <c r="FB183" s="235"/>
      <c r="FC183" s="235"/>
      <c r="FD183" s="235"/>
      <c r="FE183" s="222"/>
      <c r="FF183" s="234"/>
      <c r="FG183" s="235"/>
      <c r="FH183" s="235"/>
      <c r="FI183" s="235"/>
      <c r="FJ183" s="235"/>
      <c r="FK183" s="235"/>
      <c r="FL183" s="235"/>
      <c r="FM183" s="222"/>
    </row>
    <row r="184" spans="1:169">
      <c r="A184" s="223" t="str">
        <f>Validation!B184</f>
        <v>Pass</v>
      </c>
      <c r="B184" s="35"/>
      <c r="C184" s="35"/>
      <c r="D184" s="35"/>
      <c r="E184" s="122"/>
      <c r="F184" s="123"/>
      <c r="G184" s="121"/>
      <c r="H184" s="120"/>
      <c r="I184" s="121"/>
      <c r="J184" s="120"/>
      <c r="K184" s="225"/>
      <c r="L184" s="35"/>
      <c r="M184" s="226"/>
      <c r="N184" s="227"/>
      <c r="O184" s="227"/>
      <c r="P184" s="224"/>
      <c r="Q184" s="224"/>
      <c r="R184" s="78"/>
      <c r="S184" s="79"/>
      <c r="T184" s="224"/>
      <c r="U184" s="35"/>
      <c r="V184" s="35"/>
      <c r="W184" s="225"/>
      <c r="X184" s="228"/>
      <c r="Y184" s="79"/>
      <c r="Z184" s="229"/>
      <c r="AA184" s="35"/>
      <c r="AB184" s="35"/>
      <c r="AC184" s="35"/>
      <c r="AD184" s="230"/>
      <c r="AE184" s="231"/>
      <c r="AF184" s="35"/>
      <c r="AG184" s="35"/>
      <c r="AH184" s="78"/>
      <c r="AI184" s="78"/>
      <c r="AJ184" s="82"/>
      <c r="AK184" s="136"/>
      <c r="AL184" s="135"/>
      <c r="AM184" s="81"/>
      <c r="AN184" s="134"/>
      <c r="AO184" s="232"/>
      <c r="AP184" s="232"/>
      <c r="AQ184" s="80"/>
      <c r="AR184" s="81"/>
      <c r="AS184" s="81"/>
      <c r="AT184" s="245"/>
      <c r="AU184" s="179"/>
      <c r="AV184" s="233"/>
      <c r="AW184" s="81"/>
      <c r="AX184" s="185"/>
      <c r="AY184" s="134"/>
      <c r="AZ184" s="111"/>
      <c r="BA184" s="210"/>
      <c r="BB184" s="211"/>
      <c r="BC184" s="211"/>
      <c r="BD184" s="211"/>
      <c r="BE184" s="211"/>
      <c r="BF184" s="211"/>
      <c r="BG184" s="211"/>
      <c r="BH184" s="211"/>
      <c r="BI184" s="211"/>
      <c r="BJ184" s="211"/>
      <c r="BK184" s="211"/>
      <c r="BL184" s="211"/>
      <c r="BM184" s="211"/>
      <c r="BN184" s="83"/>
      <c r="BO184" s="79"/>
      <c r="BP184" s="210"/>
      <c r="BQ184" s="211"/>
      <c r="BR184" s="211"/>
      <c r="BS184" s="211"/>
      <c r="BT184" s="211"/>
      <c r="BU184" s="211"/>
      <c r="BV184" s="211"/>
      <c r="BW184" s="211"/>
      <c r="BX184" s="82"/>
      <c r="BY184" s="212"/>
      <c r="BZ184" s="212"/>
      <c r="CA184" s="212"/>
      <c r="CB184" s="212"/>
      <c r="CC184" s="212"/>
      <c r="CD184" s="212"/>
      <c r="CE184" s="212"/>
      <c r="CF184" s="212"/>
      <c r="CG184" s="82"/>
      <c r="CH184" s="213"/>
      <c r="CI184" s="212"/>
      <c r="CJ184" s="212"/>
      <c r="CK184" s="212"/>
      <c r="CL184" s="212"/>
      <c r="CM184" s="212"/>
      <c r="CN184" s="212"/>
      <c r="CO184" s="212"/>
      <c r="CP184" s="212"/>
      <c r="CQ184" s="212"/>
      <c r="CR184" s="212"/>
      <c r="CS184" s="212"/>
      <c r="CT184" s="212"/>
      <c r="CU184" s="212"/>
      <c r="CV184" s="212"/>
      <c r="CW184" s="212"/>
      <c r="CX184" s="212"/>
      <c r="CY184" s="212"/>
      <c r="CZ184" s="212"/>
      <c r="DA184" s="214"/>
      <c r="DB184" s="84"/>
      <c r="DC184" s="35"/>
      <c r="DD184" s="35"/>
      <c r="DE184" s="35"/>
      <c r="DF184" s="35"/>
      <c r="DG184" s="35"/>
      <c r="DH184" s="35"/>
      <c r="DI184" s="35"/>
      <c r="DJ184" s="35"/>
      <c r="DK184" s="35"/>
      <c r="DL184" s="35"/>
      <c r="DM184" s="35"/>
      <c r="DN184" s="35"/>
      <c r="DO184" s="35"/>
      <c r="DP184" s="35"/>
      <c r="DQ184" s="35"/>
      <c r="DR184" s="35"/>
      <c r="DS184" s="35"/>
      <c r="DT184" s="35"/>
      <c r="DU184" s="35"/>
      <c r="DV184" s="35"/>
      <c r="DW184" s="78"/>
      <c r="DX184" s="82"/>
      <c r="DY184" s="215"/>
      <c r="DZ184" s="216"/>
      <c r="EA184" s="216"/>
      <c r="EB184" s="216"/>
      <c r="EC184" s="216"/>
      <c r="ED184" s="216"/>
      <c r="EE184" s="217"/>
      <c r="EF184" s="146"/>
      <c r="EG184" s="215"/>
      <c r="EH184" s="216"/>
      <c r="EI184" s="216"/>
      <c r="EJ184" s="216"/>
      <c r="EK184" s="216"/>
      <c r="EL184" s="216"/>
      <c r="EM184" s="216"/>
      <c r="EN184" s="217"/>
      <c r="EO184" s="79"/>
      <c r="EP184" s="218"/>
      <c r="EQ184" s="219"/>
      <c r="ER184" s="219"/>
      <c r="ES184" s="82"/>
      <c r="ET184" s="234"/>
      <c r="EU184" s="235"/>
      <c r="EV184" s="235"/>
      <c r="EW184" s="82"/>
      <c r="EX184" s="234"/>
      <c r="EY184" s="235"/>
      <c r="EZ184" s="235"/>
      <c r="FA184" s="235"/>
      <c r="FB184" s="235"/>
      <c r="FC184" s="235"/>
      <c r="FD184" s="235"/>
      <c r="FE184" s="222"/>
      <c r="FF184" s="234"/>
      <c r="FG184" s="235"/>
      <c r="FH184" s="235"/>
      <c r="FI184" s="235"/>
      <c r="FJ184" s="235"/>
      <c r="FK184" s="235"/>
      <c r="FL184" s="235"/>
      <c r="FM184" s="222"/>
    </row>
    <row r="185" spans="1:169">
      <c r="A185" s="223" t="str">
        <f>Validation!B185</f>
        <v>Pass</v>
      </c>
      <c r="B185" s="35"/>
      <c r="C185" s="35"/>
      <c r="D185" s="35"/>
      <c r="E185" s="122"/>
      <c r="F185" s="123"/>
      <c r="G185" s="121"/>
      <c r="H185" s="120"/>
      <c r="I185" s="121"/>
      <c r="J185" s="120"/>
      <c r="K185" s="225"/>
      <c r="L185" s="35"/>
      <c r="M185" s="226"/>
      <c r="N185" s="227"/>
      <c r="O185" s="227"/>
      <c r="P185" s="224"/>
      <c r="Q185" s="224"/>
      <c r="R185" s="78"/>
      <c r="S185" s="79"/>
      <c r="T185" s="224"/>
      <c r="U185" s="35"/>
      <c r="V185" s="35"/>
      <c r="W185" s="225"/>
      <c r="X185" s="228"/>
      <c r="Y185" s="79"/>
      <c r="Z185" s="229"/>
      <c r="AA185" s="35"/>
      <c r="AB185" s="35"/>
      <c r="AC185" s="35"/>
      <c r="AD185" s="230"/>
      <c r="AE185" s="231"/>
      <c r="AF185" s="35"/>
      <c r="AG185" s="35"/>
      <c r="AH185" s="78"/>
      <c r="AI185" s="78"/>
      <c r="AJ185" s="82"/>
      <c r="AK185" s="136"/>
      <c r="AL185" s="135"/>
      <c r="AM185" s="81"/>
      <c r="AN185" s="134"/>
      <c r="AO185" s="232"/>
      <c r="AP185" s="232"/>
      <c r="AQ185" s="80"/>
      <c r="AR185" s="81"/>
      <c r="AS185" s="81"/>
      <c r="AT185" s="245"/>
      <c r="AU185" s="179"/>
      <c r="AV185" s="233"/>
      <c r="AW185" s="81"/>
      <c r="AX185" s="185"/>
      <c r="AY185" s="134"/>
      <c r="AZ185" s="111"/>
      <c r="BA185" s="210"/>
      <c r="BB185" s="211"/>
      <c r="BC185" s="211"/>
      <c r="BD185" s="211"/>
      <c r="BE185" s="211"/>
      <c r="BF185" s="211"/>
      <c r="BG185" s="211"/>
      <c r="BH185" s="211"/>
      <c r="BI185" s="211"/>
      <c r="BJ185" s="211"/>
      <c r="BK185" s="211"/>
      <c r="BL185" s="211"/>
      <c r="BM185" s="211"/>
      <c r="BN185" s="83"/>
      <c r="BO185" s="79"/>
      <c r="BP185" s="210"/>
      <c r="BQ185" s="211"/>
      <c r="BR185" s="211"/>
      <c r="BS185" s="211"/>
      <c r="BT185" s="211"/>
      <c r="BU185" s="211"/>
      <c r="BV185" s="211"/>
      <c r="BW185" s="211"/>
      <c r="BX185" s="82"/>
      <c r="BY185" s="212"/>
      <c r="BZ185" s="212"/>
      <c r="CA185" s="212"/>
      <c r="CB185" s="212"/>
      <c r="CC185" s="212"/>
      <c r="CD185" s="212"/>
      <c r="CE185" s="212"/>
      <c r="CF185" s="212"/>
      <c r="CG185" s="82"/>
      <c r="CH185" s="213"/>
      <c r="CI185" s="212"/>
      <c r="CJ185" s="212"/>
      <c r="CK185" s="212"/>
      <c r="CL185" s="212"/>
      <c r="CM185" s="212"/>
      <c r="CN185" s="212"/>
      <c r="CO185" s="212"/>
      <c r="CP185" s="212"/>
      <c r="CQ185" s="212"/>
      <c r="CR185" s="212"/>
      <c r="CS185" s="212"/>
      <c r="CT185" s="212"/>
      <c r="CU185" s="212"/>
      <c r="CV185" s="212"/>
      <c r="CW185" s="212"/>
      <c r="CX185" s="212"/>
      <c r="CY185" s="212"/>
      <c r="CZ185" s="212"/>
      <c r="DA185" s="214"/>
      <c r="DB185" s="84"/>
      <c r="DC185" s="35"/>
      <c r="DD185" s="35"/>
      <c r="DE185" s="35"/>
      <c r="DF185" s="35"/>
      <c r="DG185" s="35"/>
      <c r="DH185" s="35"/>
      <c r="DI185" s="35"/>
      <c r="DJ185" s="35"/>
      <c r="DK185" s="35"/>
      <c r="DL185" s="35"/>
      <c r="DM185" s="35"/>
      <c r="DN185" s="35"/>
      <c r="DO185" s="35"/>
      <c r="DP185" s="35"/>
      <c r="DQ185" s="35"/>
      <c r="DR185" s="35"/>
      <c r="DS185" s="35"/>
      <c r="DT185" s="35"/>
      <c r="DU185" s="35"/>
      <c r="DV185" s="35"/>
      <c r="DW185" s="78"/>
      <c r="DX185" s="82"/>
      <c r="DY185" s="215"/>
      <c r="DZ185" s="216"/>
      <c r="EA185" s="216"/>
      <c r="EB185" s="216"/>
      <c r="EC185" s="216"/>
      <c r="ED185" s="216"/>
      <c r="EE185" s="217"/>
      <c r="EF185" s="146"/>
      <c r="EG185" s="215"/>
      <c r="EH185" s="216"/>
      <c r="EI185" s="216"/>
      <c r="EJ185" s="216"/>
      <c r="EK185" s="216"/>
      <c r="EL185" s="216"/>
      <c r="EM185" s="216"/>
      <c r="EN185" s="217"/>
      <c r="EO185" s="79"/>
      <c r="EP185" s="218"/>
      <c r="EQ185" s="219"/>
      <c r="ER185" s="219"/>
      <c r="ES185" s="82"/>
      <c r="ET185" s="234"/>
      <c r="EU185" s="235"/>
      <c r="EV185" s="235"/>
      <c r="EW185" s="82"/>
      <c r="EX185" s="234"/>
      <c r="EY185" s="235"/>
      <c r="EZ185" s="235"/>
      <c r="FA185" s="235"/>
      <c r="FB185" s="235"/>
      <c r="FC185" s="235"/>
      <c r="FD185" s="235"/>
      <c r="FE185" s="222"/>
      <c r="FF185" s="234"/>
      <c r="FG185" s="235"/>
      <c r="FH185" s="235"/>
      <c r="FI185" s="235"/>
      <c r="FJ185" s="235"/>
      <c r="FK185" s="235"/>
      <c r="FL185" s="235"/>
      <c r="FM185" s="222"/>
    </row>
    <row r="186" spans="1:169">
      <c r="A186" s="223" t="str">
        <f>Validation!B186</f>
        <v>Pass</v>
      </c>
      <c r="B186" s="35"/>
      <c r="C186" s="35"/>
      <c r="D186" s="35"/>
      <c r="E186" s="122"/>
      <c r="F186" s="123"/>
      <c r="G186" s="121"/>
      <c r="H186" s="120"/>
      <c r="I186" s="121"/>
      <c r="J186" s="120"/>
      <c r="K186" s="225"/>
      <c r="L186" s="35"/>
      <c r="M186" s="226"/>
      <c r="N186" s="227"/>
      <c r="O186" s="227"/>
      <c r="P186" s="224"/>
      <c r="Q186" s="224"/>
      <c r="R186" s="78"/>
      <c r="S186" s="79"/>
      <c r="T186" s="224"/>
      <c r="U186" s="35"/>
      <c r="V186" s="35"/>
      <c r="W186" s="225"/>
      <c r="X186" s="228"/>
      <c r="Y186" s="79"/>
      <c r="Z186" s="229"/>
      <c r="AA186" s="35"/>
      <c r="AB186" s="35"/>
      <c r="AC186" s="35"/>
      <c r="AD186" s="230"/>
      <c r="AE186" s="231"/>
      <c r="AF186" s="35"/>
      <c r="AG186" s="35"/>
      <c r="AH186" s="78"/>
      <c r="AI186" s="78"/>
      <c r="AJ186" s="82"/>
      <c r="AK186" s="136"/>
      <c r="AL186" s="135"/>
      <c r="AM186" s="81"/>
      <c r="AN186" s="134"/>
      <c r="AO186" s="232"/>
      <c r="AP186" s="232"/>
      <c r="AQ186" s="80"/>
      <c r="AR186" s="81"/>
      <c r="AS186" s="81"/>
      <c r="AT186" s="245"/>
      <c r="AU186" s="179"/>
      <c r="AV186" s="233"/>
      <c r="AW186" s="81"/>
      <c r="AX186" s="185"/>
      <c r="AY186" s="134"/>
      <c r="AZ186" s="111"/>
      <c r="BA186" s="210"/>
      <c r="BB186" s="211"/>
      <c r="BC186" s="211"/>
      <c r="BD186" s="211"/>
      <c r="BE186" s="211"/>
      <c r="BF186" s="211"/>
      <c r="BG186" s="211"/>
      <c r="BH186" s="211"/>
      <c r="BI186" s="211"/>
      <c r="BJ186" s="211"/>
      <c r="BK186" s="211"/>
      <c r="BL186" s="211"/>
      <c r="BM186" s="211"/>
      <c r="BN186" s="83"/>
      <c r="BO186" s="79"/>
      <c r="BP186" s="210"/>
      <c r="BQ186" s="211"/>
      <c r="BR186" s="211"/>
      <c r="BS186" s="211"/>
      <c r="BT186" s="211"/>
      <c r="BU186" s="211"/>
      <c r="BV186" s="211"/>
      <c r="BW186" s="211"/>
      <c r="BX186" s="82"/>
      <c r="BY186" s="212"/>
      <c r="BZ186" s="212"/>
      <c r="CA186" s="212"/>
      <c r="CB186" s="212"/>
      <c r="CC186" s="212"/>
      <c r="CD186" s="212"/>
      <c r="CE186" s="212"/>
      <c r="CF186" s="212"/>
      <c r="CG186" s="82"/>
      <c r="CH186" s="213"/>
      <c r="CI186" s="212"/>
      <c r="CJ186" s="212"/>
      <c r="CK186" s="212"/>
      <c r="CL186" s="212"/>
      <c r="CM186" s="212"/>
      <c r="CN186" s="212"/>
      <c r="CO186" s="212"/>
      <c r="CP186" s="212"/>
      <c r="CQ186" s="212"/>
      <c r="CR186" s="212"/>
      <c r="CS186" s="212"/>
      <c r="CT186" s="212"/>
      <c r="CU186" s="212"/>
      <c r="CV186" s="212"/>
      <c r="CW186" s="212"/>
      <c r="CX186" s="212"/>
      <c r="CY186" s="212"/>
      <c r="CZ186" s="212"/>
      <c r="DA186" s="214"/>
      <c r="DB186" s="84"/>
      <c r="DC186" s="35"/>
      <c r="DD186" s="35"/>
      <c r="DE186" s="35"/>
      <c r="DF186" s="35"/>
      <c r="DG186" s="35"/>
      <c r="DH186" s="35"/>
      <c r="DI186" s="35"/>
      <c r="DJ186" s="35"/>
      <c r="DK186" s="35"/>
      <c r="DL186" s="35"/>
      <c r="DM186" s="35"/>
      <c r="DN186" s="35"/>
      <c r="DO186" s="35"/>
      <c r="DP186" s="35"/>
      <c r="DQ186" s="35"/>
      <c r="DR186" s="35"/>
      <c r="DS186" s="35"/>
      <c r="DT186" s="35"/>
      <c r="DU186" s="35"/>
      <c r="DV186" s="35"/>
      <c r="DW186" s="78"/>
      <c r="DX186" s="82"/>
      <c r="DY186" s="215"/>
      <c r="DZ186" s="216"/>
      <c r="EA186" s="216"/>
      <c r="EB186" s="216"/>
      <c r="EC186" s="216"/>
      <c r="ED186" s="216"/>
      <c r="EE186" s="217"/>
      <c r="EF186" s="146"/>
      <c r="EG186" s="215"/>
      <c r="EH186" s="216"/>
      <c r="EI186" s="216"/>
      <c r="EJ186" s="216"/>
      <c r="EK186" s="216"/>
      <c r="EL186" s="216"/>
      <c r="EM186" s="216"/>
      <c r="EN186" s="217"/>
      <c r="EO186" s="79"/>
      <c r="EP186" s="218"/>
      <c r="EQ186" s="219"/>
      <c r="ER186" s="219"/>
      <c r="ES186" s="82"/>
      <c r="ET186" s="234"/>
      <c r="EU186" s="235"/>
      <c r="EV186" s="235"/>
      <c r="EW186" s="82"/>
      <c r="EX186" s="234"/>
      <c r="EY186" s="235"/>
      <c r="EZ186" s="235"/>
      <c r="FA186" s="235"/>
      <c r="FB186" s="235"/>
      <c r="FC186" s="235"/>
      <c r="FD186" s="235"/>
      <c r="FE186" s="222"/>
      <c r="FF186" s="234"/>
      <c r="FG186" s="235"/>
      <c r="FH186" s="235"/>
      <c r="FI186" s="235"/>
      <c r="FJ186" s="235"/>
      <c r="FK186" s="235"/>
      <c r="FL186" s="235"/>
      <c r="FM186" s="222"/>
    </row>
    <row r="187" spans="1:169">
      <c r="A187" s="223" t="str">
        <f>Validation!B187</f>
        <v>Pass</v>
      </c>
      <c r="B187" s="35"/>
      <c r="C187" s="35"/>
      <c r="D187" s="35"/>
      <c r="E187" s="122"/>
      <c r="F187" s="123"/>
      <c r="G187" s="121"/>
      <c r="H187" s="120"/>
      <c r="I187" s="121"/>
      <c r="J187" s="120"/>
      <c r="K187" s="225"/>
      <c r="L187" s="35"/>
      <c r="M187" s="226"/>
      <c r="N187" s="227"/>
      <c r="O187" s="227"/>
      <c r="P187" s="224"/>
      <c r="Q187" s="224"/>
      <c r="R187" s="78"/>
      <c r="S187" s="79"/>
      <c r="T187" s="224"/>
      <c r="U187" s="35"/>
      <c r="V187" s="35"/>
      <c r="W187" s="225"/>
      <c r="X187" s="228"/>
      <c r="Y187" s="79"/>
      <c r="Z187" s="229"/>
      <c r="AA187" s="35"/>
      <c r="AB187" s="35"/>
      <c r="AC187" s="35"/>
      <c r="AD187" s="230"/>
      <c r="AE187" s="231"/>
      <c r="AF187" s="35"/>
      <c r="AG187" s="35"/>
      <c r="AH187" s="78"/>
      <c r="AI187" s="78"/>
      <c r="AJ187" s="82"/>
      <c r="AK187" s="136"/>
      <c r="AL187" s="135"/>
      <c r="AM187" s="81"/>
      <c r="AN187" s="134"/>
      <c r="AO187" s="232"/>
      <c r="AP187" s="232"/>
      <c r="AQ187" s="80"/>
      <c r="AR187" s="81"/>
      <c r="AS187" s="81"/>
      <c r="AT187" s="245"/>
      <c r="AU187" s="179"/>
      <c r="AV187" s="233"/>
      <c r="AW187" s="81"/>
      <c r="AX187" s="185"/>
      <c r="AY187" s="134"/>
      <c r="AZ187" s="111"/>
      <c r="BA187" s="210"/>
      <c r="BB187" s="211"/>
      <c r="BC187" s="211"/>
      <c r="BD187" s="211"/>
      <c r="BE187" s="211"/>
      <c r="BF187" s="211"/>
      <c r="BG187" s="211"/>
      <c r="BH187" s="211"/>
      <c r="BI187" s="211"/>
      <c r="BJ187" s="211"/>
      <c r="BK187" s="211"/>
      <c r="BL187" s="211"/>
      <c r="BM187" s="211"/>
      <c r="BN187" s="83"/>
      <c r="BO187" s="79"/>
      <c r="BP187" s="210"/>
      <c r="BQ187" s="211"/>
      <c r="BR187" s="211"/>
      <c r="BS187" s="211"/>
      <c r="BT187" s="211"/>
      <c r="BU187" s="211"/>
      <c r="BV187" s="211"/>
      <c r="BW187" s="211"/>
      <c r="BX187" s="82"/>
      <c r="BY187" s="212"/>
      <c r="BZ187" s="212"/>
      <c r="CA187" s="212"/>
      <c r="CB187" s="212"/>
      <c r="CC187" s="212"/>
      <c r="CD187" s="212"/>
      <c r="CE187" s="212"/>
      <c r="CF187" s="212"/>
      <c r="CG187" s="82"/>
      <c r="CH187" s="213"/>
      <c r="CI187" s="212"/>
      <c r="CJ187" s="212"/>
      <c r="CK187" s="212"/>
      <c r="CL187" s="212"/>
      <c r="CM187" s="212"/>
      <c r="CN187" s="212"/>
      <c r="CO187" s="212"/>
      <c r="CP187" s="212"/>
      <c r="CQ187" s="212"/>
      <c r="CR187" s="212"/>
      <c r="CS187" s="212"/>
      <c r="CT187" s="212"/>
      <c r="CU187" s="212"/>
      <c r="CV187" s="212"/>
      <c r="CW187" s="212"/>
      <c r="CX187" s="212"/>
      <c r="CY187" s="212"/>
      <c r="CZ187" s="212"/>
      <c r="DA187" s="214"/>
      <c r="DB187" s="84"/>
      <c r="DC187" s="35"/>
      <c r="DD187" s="35"/>
      <c r="DE187" s="35"/>
      <c r="DF187" s="35"/>
      <c r="DG187" s="35"/>
      <c r="DH187" s="35"/>
      <c r="DI187" s="35"/>
      <c r="DJ187" s="35"/>
      <c r="DK187" s="35"/>
      <c r="DL187" s="35"/>
      <c r="DM187" s="35"/>
      <c r="DN187" s="35"/>
      <c r="DO187" s="35"/>
      <c r="DP187" s="35"/>
      <c r="DQ187" s="35"/>
      <c r="DR187" s="35"/>
      <c r="DS187" s="35"/>
      <c r="DT187" s="35"/>
      <c r="DU187" s="35"/>
      <c r="DV187" s="35"/>
      <c r="DW187" s="78"/>
      <c r="DX187" s="82"/>
      <c r="DY187" s="215"/>
      <c r="DZ187" s="216"/>
      <c r="EA187" s="216"/>
      <c r="EB187" s="216"/>
      <c r="EC187" s="216"/>
      <c r="ED187" s="216"/>
      <c r="EE187" s="217"/>
      <c r="EF187" s="146"/>
      <c r="EG187" s="215"/>
      <c r="EH187" s="216"/>
      <c r="EI187" s="216"/>
      <c r="EJ187" s="216"/>
      <c r="EK187" s="216"/>
      <c r="EL187" s="216"/>
      <c r="EM187" s="216"/>
      <c r="EN187" s="217"/>
      <c r="EO187" s="79"/>
      <c r="EP187" s="218"/>
      <c r="EQ187" s="219"/>
      <c r="ER187" s="219"/>
      <c r="ES187" s="82"/>
      <c r="ET187" s="234"/>
      <c r="EU187" s="235"/>
      <c r="EV187" s="235"/>
      <c r="EW187" s="82"/>
      <c r="EX187" s="234"/>
      <c r="EY187" s="235"/>
      <c r="EZ187" s="235"/>
      <c r="FA187" s="235"/>
      <c r="FB187" s="235"/>
      <c r="FC187" s="235"/>
      <c r="FD187" s="235"/>
      <c r="FE187" s="222"/>
      <c r="FF187" s="234"/>
      <c r="FG187" s="235"/>
      <c r="FH187" s="235"/>
      <c r="FI187" s="235"/>
      <c r="FJ187" s="235"/>
      <c r="FK187" s="235"/>
      <c r="FL187" s="235"/>
      <c r="FM187" s="222"/>
    </row>
    <row r="188" spans="1:169">
      <c r="A188" s="223" t="str">
        <f>Validation!B188</f>
        <v>Pass</v>
      </c>
      <c r="B188" s="35"/>
      <c r="C188" s="35"/>
      <c r="D188" s="35"/>
      <c r="E188" s="122"/>
      <c r="F188" s="123"/>
      <c r="G188" s="121"/>
      <c r="H188" s="120"/>
      <c r="I188" s="121"/>
      <c r="J188" s="120"/>
      <c r="K188" s="225"/>
      <c r="L188" s="35"/>
      <c r="M188" s="226"/>
      <c r="N188" s="227"/>
      <c r="O188" s="227"/>
      <c r="P188" s="224"/>
      <c r="Q188" s="224"/>
      <c r="R188" s="78"/>
      <c r="S188" s="79"/>
      <c r="T188" s="224"/>
      <c r="U188" s="35"/>
      <c r="V188" s="35"/>
      <c r="W188" s="225"/>
      <c r="X188" s="228"/>
      <c r="Y188" s="79"/>
      <c r="Z188" s="229"/>
      <c r="AA188" s="35"/>
      <c r="AB188" s="35"/>
      <c r="AC188" s="35"/>
      <c r="AD188" s="230"/>
      <c r="AE188" s="231"/>
      <c r="AF188" s="35"/>
      <c r="AG188" s="35"/>
      <c r="AH188" s="78"/>
      <c r="AI188" s="78"/>
      <c r="AJ188" s="82"/>
      <c r="AK188" s="136"/>
      <c r="AL188" s="135"/>
      <c r="AM188" s="81"/>
      <c r="AN188" s="134"/>
      <c r="AO188" s="232"/>
      <c r="AP188" s="232"/>
      <c r="AQ188" s="80"/>
      <c r="AR188" s="81"/>
      <c r="AS188" s="81"/>
      <c r="AT188" s="245"/>
      <c r="AU188" s="179"/>
      <c r="AV188" s="233"/>
      <c r="AW188" s="81"/>
      <c r="AX188" s="185"/>
      <c r="AY188" s="134"/>
      <c r="AZ188" s="111"/>
      <c r="BA188" s="210"/>
      <c r="BB188" s="211"/>
      <c r="BC188" s="211"/>
      <c r="BD188" s="211"/>
      <c r="BE188" s="211"/>
      <c r="BF188" s="211"/>
      <c r="BG188" s="211"/>
      <c r="BH188" s="211"/>
      <c r="BI188" s="211"/>
      <c r="BJ188" s="211"/>
      <c r="BK188" s="211"/>
      <c r="BL188" s="211"/>
      <c r="BM188" s="211"/>
      <c r="BN188" s="83"/>
      <c r="BO188" s="79"/>
      <c r="BP188" s="210"/>
      <c r="BQ188" s="211"/>
      <c r="BR188" s="211"/>
      <c r="BS188" s="211"/>
      <c r="BT188" s="211"/>
      <c r="BU188" s="211"/>
      <c r="BV188" s="211"/>
      <c r="BW188" s="211"/>
      <c r="BX188" s="82"/>
      <c r="BY188" s="212"/>
      <c r="BZ188" s="212"/>
      <c r="CA188" s="212"/>
      <c r="CB188" s="212"/>
      <c r="CC188" s="212"/>
      <c r="CD188" s="212"/>
      <c r="CE188" s="212"/>
      <c r="CF188" s="212"/>
      <c r="CG188" s="82"/>
      <c r="CH188" s="213"/>
      <c r="CI188" s="212"/>
      <c r="CJ188" s="212"/>
      <c r="CK188" s="212"/>
      <c r="CL188" s="212"/>
      <c r="CM188" s="212"/>
      <c r="CN188" s="212"/>
      <c r="CO188" s="212"/>
      <c r="CP188" s="212"/>
      <c r="CQ188" s="212"/>
      <c r="CR188" s="212"/>
      <c r="CS188" s="212"/>
      <c r="CT188" s="212"/>
      <c r="CU188" s="212"/>
      <c r="CV188" s="212"/>
      <c r="CW188" s="212"/>
      <c r="CX188" s="212"/>
      <c r="CY188" s="212"/>
      <c r="CZ188" s="212"/>
      <c r="DA188" s="214"/>
      <c r="DB188" s="84"/>
      <c r="DC188" s="35"/>
      <c r="DD188" s="35"/>
      <c r="DE188" s="35"/>
      <c r="DF188" s="35"/>
      <c r="DG188" s="35"/>
      <c r="DH188" s="35"/>
      <c r="DI188" s="35"/>
      <c r="DJ188" s="35"/>
      <c r="DK188" s="35"/>
      <c r="DL188" s="35"/>
      <c r="DM188" s="35"/>
      <c r="DN188" s="35"/>
      <c r="DO188" s="35"/>
      <c r="DP188" s="35"/>
      <c r="DQ188" s="35"/>
      <c r="DR188" s="35"/>
      <c r="DS188" s="35"/>
      <c r="DT188" s="35"/>
      <c r="DU188" s="35"/>
      <c r="DV188" s="35"/>
      <c r="DW188" s="78"/>
      <c r="DX188" s="82"/>
      <c r="DY188" s="215"/>
      <c r="DZ188" s="216"/>
      <c r="EA188" s="216"/>
      <c r="EB188" s="216"/>
      <c r="EC188" s="216"/>
      <c r="ED188" s="216"/>
      <c r="EE188" s="217"/>
      <c r="EF188" s="146"/>
      <c r="EG188" s="215"/>
      <c r="EH188" s="216"/>
      <c r="EI188" s="216"/>
      <c r="EJ188" s="216"/>
      <c r="EK188" s="216"/>
      <c r="EL188" s="216"/>
      <c r="EM188" s="216"/>
      <c r="EN188" s="217"/>
      <c r="EO188" s="79"/>
      <c r="EP188" s="218"/>
      <c r="EQ188" s="219"/>
      <c r="ER188" s="219"/>
      <c r="ES188" s="82"/>
      <c r="ET188" s="234"/>
      <c r="EU188" s="235"/>
      <c r="EV188" s="235"/>
      <c r="EW188" s="82"/>
      <c r="EX188" s="234"/>
      <c r="EY188" s="235"/>
      <c r="EZ188" s="235"/>
      <c r="FA188" s="235"/>
      <c r="FB188" s="235"/>
      <c r="FC188" s="235"/>
      <c r="FD188" s="235"/>
      <c r="FE188" s="222"/>
      <c r="FF188" s="234"/>
      <c r="FG188" s="235"/>
      <c r="FH188" s="235"/>
      <c r="FI188" s="235"/>
      <c r="FJ188" s="235"/>
      <c r="FK188" s="235"/>
      <c r="FL188" s="235"/>
      <c r="FM188" s="222"/>
    </row>
    <row r="189" spans="1:169">
      <c r="A189" s="223" t="str">
        <f>Validation!B189</f>
        <v>Pass</v>
      </c>
      <c r="B189" s="35"/>
      <c r="C189" s="35"/>
      <c r="D189" s="35"/>
      <c r="E189" s="122"/>
      <c r="F189" s="123"/>
      <c r="G189" s="121"/>
      <c r="H189" s="120"/>
      <c r="I189" s="121"/>
      <c r="J189" s="120"/>
      <c r="K189" s="225"/>
      <c r="L189" s="35"/>
      <c r="M189" s="226"/>
      <c r="N189" s="227"/>
      <c r="O189" s="227"/>
      <c r="P189" s="224"/>
      <c r="Q189" s="224"/>
      <c r="R189" s="78"/>
      <c r="S189" s="79"/>
      <c r="T189" s="224"/>
      <c r="U189" s="35"/>
      <c r="V189" s="35"/>
      <c r="W189" s="225"/>
      <c r="X189" s="228"/>
      <c r="Y189" s="79"/>
      <c r="Z189" s="229"/>
      <c r="AA189" s="35"/>
      <c r="AB189" s="35"/>
      <c r="AC189" s="35"/>
      <c r="AD189" s="230"/>
      <c r="AE189" s="231"/>
      <c r="AF189" s="35"/>
      <c r="AG189" s="35"/>
      <c r="AH189" s="78"/>
      <c r="AI189" s="78"/>
      <c r="AJ189" s="82"/>
      <c r="AK189" s="136"/>
      <c r="AL189" s="135"/>
      <c r="AM189" s="81"/>
      <c r="AN189" s="134"/>
      <c r="AO189" s="232"/>
      <c r="AP189" s="232"/>
      <c r="AQ189" s="80"/>
      <c r="AR189" s="81"/>
      <c r="AS189" s="81"/>
      <c r="AT189" s="245"/>
      <c r="AU189" s="179"/>
      <c r="AV189" s="233"/>
      <c r="AW189" s="81"/>
      <c r="AX189" s="185"/>
      <c r="AY189" s="134"/>
      <c r="AZ189" s="111"/>
      <c r="BA189" s="210"/>
      <c r="BB189" s="211"/>
      <c r="BC189" s="211"/>
      <c r="BD189" s="211"/>
      <c r="BE189" s="211"/>
      <c r="BF189" s="211"/>
      <c r="BG189" s="211"/>
      <c r="BH189" s="211"/>
      <c r="BI189" s="211"/>
      <c r="BJ189" s="211"/>
      <c r="BK189" s="211"/>
      <c r="BL189" s="211"/>
      <c r="BM189" s="211"/>
      <c r="BN189" s="83"/>
      <c r="BO189" s="79"/>
      <c r="BP189" s="210"/>
      <c r="BQ189" s="211"/>
      <c r="BR189" s="211"/>
      <c r="BS189" s="211"/>
      <c r="BT189" s="211"/>
      <c r="BU189" s="211"/>
      <c r="BV189" s="211"/>
      <c r="BW189" s="211"/>
      <c r="BX189" s="82"/>
      <c r="BY189" s="212"/>
      <c r="BZ189" s="212"/>
      <c r="CA189" s="212"/>
      <c r="CB189" s="212"/>
      <c r="CC189" s="212"/>
      <c r="CD189" s="212"/>
      <c r="CE189" s="212"/>
      <c r="CF189" s="212"/>
      <c r="CG189" s="82"/>
      <c r="CH189" s="213"/>
      <c r="CI189" s="212"/>
      <c r="CJ189" s="212"/>
      <c r="CK189" s="212"/>
      <c r="CL189" s="212"/>
      <c r="CM189" s="212"/>
      <c r="CN189" s="212"/>
      <c r="CO189" s="212"/>
      <c r="CP189" s="212"/>
      <c r="CQ189" s="212"/>
      <c r="CR189" s="212"/>
      <c r="CS189" s="212"/>
      <c r="CT189" s="212"/>
      <c r="CU189" s="212"/>
      <c r="CV189" s="212"/>
      <c r="CW189" s="212"/>
      <c r="CX189" s="212"/>
      <c r="CY189" s="212"/>
      <c r="CZ189" s="212"/>
      <c r="DA189" s="214"/>
      <c r="DB189" s="84"/>
      <c r="DC189" s="35"/>
      <c r="DD189" s="35"/>
      <c r="DE189" s="35"/>
      <c r="DF189" s="35"/>
      <c r="DG189" s="35"/>
      <c r="DH189" s="35"/>
      <c r="DI189" s="35"/>
      <c r="DJ189" s="35"/>
      <c r="DK189" s="35"/>
      <c r="DL189" s="35"/>
      <c r="DM189" s="35"/>
      <c r="DN189" s="35"/>
      <c r="DO189" s="35"/>
      <c r="DP189" s="35"/>
      <c r="DQ189" s="35"/>
      <c r="DR189" s="35"/>
      <c r="DS189" s="35"/>
      <c r="DT189" s="35"/>
      <c r="DU189" s="35"/>
      <c r="DV189" s="35"/>
      <c r="DW189" s="78"/>
      <c r="DX189" s="82"/>
      <c r="DY189" s="215"/>
      <c r="DZ189" s="216"/>
      <c r="EA189" s="216"/>
      <c r="EB189" s="216"/>
      <c r="EC189" s="216"/>
      <c r="ED189" s="216"/>
      <c r="EE189" s="217"/>
      <c r="EF189" s="146"/>
      <c r="EG189" s="215"/>
      <c r="EH189" s="216"/>
      <c r="EI189" s="216"/>
      <c r="EJ189" s="216"/>
      <c r="EK189" s="216"/>
      <c r="EL189" s="216"/>
      <c r="EM189" s="216"/>
      <c r="EN189" s="217"/>
      <c r="EO189" s="79"/>
      <c r="EP189" s="218"/>
      <c r="EQ189" s="219"/>
      <c r="ER189" s="219"/>
      <c r="ES189" s="82"/>
      <c r="ET189" s="234"/>
      <c r="EU189" s="235"/>
      <c r="EV189" s="235"/>
      <c r="EW189" s="82"/>
      <c r="EX189" s="234"/>
      <c r="EY189" s="235"/>
      <c r="EZ189" s="235"/>
      <c r="FA189" s="235"/>
      <c r="FB189" s="235"/>
      <c r="FC189" s="235"/>
      <c r="FD189" s="235"/>
      <c r="FE189" s="222"/>
      <c r="FF189" s="234"/>
      <c r="FG189" s="235"/>
      <c r="FH189" s="235"/>
      <c r="FI189" s="235"/>
      <c r="FJ189" s="235"/>
      <c r="FK189" s="235"/>
      <c r="FL189" s="235"/>
      <c r="FM189" s="222"/>
    </row>
    <row r="190" spans="1:169">
      <c r="A190" s="223" t="str">
        <f>Validation!B190</f>
        <v>Pass</v>
      </c>
      <c r="B190" s="35"/>
      <c r="C190" s="35"/>
      <c r="D190" s="35"/>
      <c r="E190" s="122"/>
      <c r="F190" s="123"/>
      <c r="G190" s="121"/>
      <c r="H190" s="120"/>
      <c r="I190" s="121"/>
      <c r="J190" s="120"/>
      <c r="K190" s="225"/>
      <c r="L190" s="35"/>
      <c r="M190" s="226"/>
      <c r="N190" s="227"/>
      <c r="O190" s="227"/>
      <c r="P190" s="224"/>
      <c r="Q190" s="224"/>
      <c r="R190" s="78"/>
      <c r="S190" s="79"/>
      <c r="T190" s="224"/>
      <c r="U190" s="35"/>
      <c r="V190" s="35"/>
      <c r="W190" s="225"/>
      <c r="X190" s="228"/>
      <c r="Y190" s="79"/>
      <c r="Z190" s="229"/>
      <c r="AA190" s="35"/>
      <c r="AB190" s="35"/>
      <c r="AC190" s="35"/>
      <c r="AD190" s="230"/>
      <c r="AE190" s="231"/>
      <c r="AF190" s="35"/>
      <c r="AG190" s="35"/>
      <c r="AH190" s="78"/>
      <c r="AI190" s="78"/>
      <c r="AJ190" s="82"/>
      <c r="AK190" s="136"/>
      <c r="AL190" s="135"/>
      <c r="AM190" s="81"/>
      <c r="AN190" s="134"/>
      <c r="AO190" s="232"/>
      <c r="AP190" s="232"/>
      <c r="AQ190" s="80"/>
      <c r="AR190" s="81"/>
      <c r="AS190" s="81"/>
      <c r="AT190" s="245"/>
      <c r="AU190" s="179"/>
      <c r="AV190" s="233"/>
      <c r="AW190" s="81"/>
      <c r="AX190" s="185"/>
      <c r="AY190" s="134"/>
      <c r="AZ190" s="111"/>
      <c r="BA190" s="210"/>
      <c r="BB190" s="211"/>
      <c r="BC190" s="211"/>
      <c r="BD190" s="211"/>
      <c r="BE190" s="211"/>
      <c r="BF190" s="211"/>
      <c r="BG190" s="211"/>
      <c r="BH190" s="211"/>
      <c r="BI190" s="211"/>
      <c r="BJ190" s="211"/>
      <c r="BK190" s="211"/>
      <c r="BL190" s="211"/>
      <c r="BM190" s="211"/>
      <c r="BN190" s="83"/>
      <c r="BO190" s="79"/>
      <c r="BP190" s="210"/>
      <c r="BQ190" s="211"/>
      <c r="BR190" s="211"/>
      <c r="BS190" s="211"/>
      <c r="BT190" s="211"/>
      <c r="BU190" s="211"/>
      <c r="BV190" s="211"/>
      <c r="BW190" s="211"/>
      <c r="BX190" s="82"/>
      <c r="BY190" s="212"/>
      <c r="BZ190" s="212"/>
      <c r="CA190" s="212"/>
      <c r="CB190" s="212"/>
      <c r="CC190" s="212"/>
      <c r="CD190" s="212"/>
      <c r="CE190" s="212"/>
      <c r="CF190" s="212"/>
      <c r="CG190" s="82"/>
      <c r="CH190" s="213"/>
      <c r="CI190" s="212"/>
      <c r="CJ190" s="212"/>
      <c r="CK190" s="212"/>
      <c r="CL190" s="212"/>
      <c r="CM190" s="212"/>
      <c r="CN190" s="212"/>
      <c r="CO190" s="212"/>
      <c r="CP190" s="212"/>
      <c r="CQ190" s="212"/>
      <c r="CR190" s="212"/>
      <c r="CS190" s="212"/>
      <c r="CT190" s="212"/>
      <c r="CU190" s="212"/>
      <c r="CV190" s="212"/>
      <c r="CW190" s="212"/>
      <c r="CX190" s="212"/>
      <c r="CY190" s="212"/>
      <c r="CZ190" s="212"/>
      <c r="DA190" s="214"/>
      <c r="DB190" s="84"/>
      <c r="DC190" s="35"/>
      <c r="DD190" s="35"/>
      <c r="DE190" s="35"/>
      <c r="DF190" s="35"/>
      <c r="DG190" s="35"/>
      <c r="DH190" s="35"/>
      <c r="DI190" s="35"/>
      <c r="DJ190" s="35"/>
      <c r="DK190" s="35"/>
      <c r="DL190" s="35"/>
      <c r="DM190" s="35"/>
      <c r="DN190" s="35"/>
      <c r="DO190" s="35"/>
      <c r="DP190" s="35"/>
      <c r="DQ190" s="35"/>
      <c r="DR190" s="35"/>
      <c r="DS190" s="35"/>
      <c r="DT190" s="35"/>
      <c r="DU190" s="35"/>
      <c r="DV190" s="35"/>
      <c r="DW190" s="78"/>
      <c r="DX190" s="82"/>
      <c r="DY190" s="215"/>
      <c r="DZ190" s="216"/>
      <c r="EA190" s="216"/>
      <c r="EB190" s="216"/>
      <c r="EC190" s="216"/>
      <c r="ED190" s="216"/>
      <c r="EE190" s="217"/>
      <c r="EF190" s="146"/>
      <c r="EG190" s="215"/>
      <c r="EH190" s="216"/>
      <c r="EI190" s="216"/>
      <c r="EJ190" s="216"/>
      <c r="EK190" s="216"/>
      <c r="EL190" s="216"/>
      <c r="EM190" s="216"/>
      <c r="EN190" s="217"/>
      <c r="EO190" s="79"/>
      <c r="EP190" s="218"/>
      <c r="EQ190" s="219"/>
      <c r="ER190" s="219"/>
      <c r="ES190" s="82"/>
      <c r="ET190" s="234"/>
      <c r="EU190" s="235"/>
      <c r="EV190" s="235"/>
      <c r="EW190" s="82"/>
      <c r="EX190" s="234"/>
      <c r="EY190" s="235"/>
      <c r="EZ190" s="235"/>
      <c r="FA190" s="235"/>
      <c r="FB190" s="235"/>
      <c r="FC190" s="235"/>
      <c r="FD190" s="235"/>
      <c r="FE190" s="222"/>
      <c r="FF190" s="234"/>
      <c r="FG190" s="235"/>
      <c r="FH190" s="235"/>
      <c r="FI190" s="235"/>
      <c r="FJ190" s="235"/>
      <c r="FK190" s="235"/>
      <c r="FL190" s="235"/>
      <c r="FM190" s="222"/>
    </row>
    <row r="191" spans="1:169">
      <c r="A191" s="223" t="str">
        <f>Validation!B191</f>
        <v>Pass</v>
      </c>
      <c r="B191" s="35"/>
      <c r="C191" s="35"/>
      <c r="D191" s="35"/>
      <c r="E191" s="122"/>
      <c r="F191" s="123"/>
      <c r="G191" s="121"/>
      <c r="H191" s="120"/>
      <c r="I191" s="121"/>
      <c r="J191" s="120"/>
      <c r="K191" s="225"/>
      <c r="L191" s="35"/>
      <c r="M191" s="226"/>
      <c r="N191" s="227"/>
      <c r="O191" s="227"/>
      <c r="P191" s="224"/>
      <c r="Q191" s="224"/>
      <c r="R191" s="78"/>
      <c r="S191" s="79"/>
      <c r="T191" s="224"/>
      <c r="U191" s="35"/>
      <c r="V191" s="35"/>
      <c r="W191" s="225"/>
      <c r="X191" s="228"/>
      <c r="Y191" s="79"/>
      <c r="Z191" s="229"/>
      <c r="AA191" s="35"/>
      <c r="AB191" s="35"/>
      <c r="AC191" s="35"/>
      <c r="AD191" s="230"/>
      <c r="AE191" s="231"/>
      <c r="AF191" s="35"/>
      <c r="AG191" s="35"/>
      <c r="AH191" s="78"/>
      <c r="AI191" s="78"/>
      <c r="AJ191" s="82"/>
      <c r="AK191" s="136"/>
      <c r="AL191" s="135"/>
      <c r="AM191" s="81"/>
      <c r="AN191" s="134"/>
      <c r="AO191" s="232"/>
      <c r="AP191" s="232"/>
      <c r="AQ191" s="80"/>
      <c r="AR191" s="81"/>
      <c r="AS191" s="81"/>
      <c r="AT191" s="245"/>
      <c r="AU191" s="179"/>
      <c r="AV191" s="233"/>
      <c r="AW191" s="81"/>
      <c r="AX191" s="185"/>
      <c r="AY191" s="134"/>
      <c r="AZ191" s="111"/>
      <c r="BA191" s="210"/>
      <c r="BB191" s="211"/>
      <c r="BC191" s="211"/>
      <c r="BD191" s="211"/>
      <c r="BE191" s="211"/>
      <c r="BF191" s="211"/>
      <c r="BG191" s="211"/>
      <c r="BH191" s="211"/>
      <c r="BI191" s="211"/>
      <c r="BJ191" s="211"/>
      <c r="BK191" s="211"/>
      <c r="BL191" s="211"/>
      <c r="BM191" s="211"/>
      <c r="BN191" s="83"/>
      <c r="BO191" s="79"/>
      <c r="BP191" s="210"/>
      <c r="BQ191" s="211"/>
      <c r="BR191" s="211"/>
      <c r="BS191" s="211"/>
      <c r="BT191" s="211"/>
      <c r="BU191" s="211"/>
      <c r="BV191" s="211"/>
      <c r="BW191" s="211"/>
      <c r="BX191" s="82"/>
      <c r="BY191" s="212"/>
      <c r="BZ191" s="212"/>
      <c r="CA191" s="212"/>
      <c r="CB191" s="212"/>
      <c r="CC191" s="212"/>
      <c r="CD191" s="212"/>
      <c r="CE191" s="212"/>
      <c r="CF191" s="212"/>
      <c r="CG191" s="82"/>
      <c r="CH191" s="213"/>
      <c r="CI191" s="212"/>
      <c r="CJ191" s="212"/>
      <c r="CK191" s="212"/>
      <c r="CL191" s="212"/>
      <c r="CM191" s="212"/>
      <c r="CN191" s="212"/>
      <c r="CO191" s="212"/>
      <c r="CP191" s="212"/>
      <c r="CQ191" s="212"/>
      <c r="CR191" s="212"/>
      <c r="CS191" s="212"/>
      <c r="CT191" s="212"/>
      <c r="CU191" s="212"/>
      <c r="CV191" s="212"/>
      <c r="CW191" s="212"/>
      <c r="CX191" s="212"/>
      <c r="CY191" s="212"/>
      <c r="CZ191" s="212"/>
      <c r="DA191" s="214"/>
      <c r="DB191" s="84"/>
      <c r="DC191" s="35"/>
      <c r="DD191" s="35"/>
      <c r="DE191" s="35"/>
      <c r="DF191" s="35"/>
      <c r="DG191" s="35"/>
      <c r="DH191" s="35"/>
      <c r="DI191" s="35"/>
      <c r="DJ191" s="35"/>
      <c r="DK191" s="35"/>
      <c r="DL191" s="35"/>
      <c r="DM191" s="35"/>
      <c r="DN191" s="35"/>
      <c r="DO191" s="35"/>
      <c r="DP191" s="35"/>
      <c r="DQ191" s="35"/>
      <c r="DR191" s="35"/>
      <c r="DS191" s="35"/>
      <c r="DT191" s="35"/>
      <c r="DU191" s="35"/>
      <c r="DV191" s="35"/>
      <c r="DW191" s="78"/>
      <c r="DX191" s="82"/>
      <c r="DY191" s="215"/>
      <c r="DZ191" s="216"/>
      <c r="EA191" s="216"/>
      <c r="EB191" s="216"/>
      <c r="EC191" s="216"/>
      <c r="ED191" s="216"/>
      <c r="EE191" s="217"/>
      <c r="EF191" s="146"/>
      <c r="EG191" s="215"/>
      <c r="EH191" s="216"/>
      <c r="EI191" s="216"/>
      <c r="EJ191" s="216"/>
      <c r="EK191" s="216"/>
      <c r="EL191" s="216"/>
      <c r="EM191" s="216"/>
      <c r="EN191" s="217"/>
      <c r="EO191" s="79"/>
      <c r="EP191" s="218"/>
      <c r="EQ191" s="219"/>
      <c r="ER191" s="219"/>
      <c r="ES191" s="82"/>
      <c r="ET191" s="234"/>
      <c r="EU191" s="235"/>
      <c r="EV191" s="235"/>
      <c r="EW191" s="82"/>
      <c r="EX191" s="234"/>
      <c r="EY191" s="235"/>
      <c r="EZ191" s="235"/>
      <c r="FA191" s="235"/>
      <c r="FB191" s="235"/>
      <c r="FC191" s="235"/>
      <c r="FD191" s="235"/>
      <c r="FE191" s="222"/>
      <c r="FF191" s="234"/>
      <c r="FG191" s="235"/>
      <c r="FH191" s="235"/>
      <c r="FI191" s="235"/>
      <c r="FJ191" s="235"/>
      <c r="FK191" s="235"/>
      <c r="FL191" s="235"/>
      <c r="FM191" s="222"/>
    </row>
    <row r="192" spans="1:169">
      <c r="A192" s="223" t="str">
        <f>Validation!B192</f>
        <v>Pass</v>
      </c>
      <c r="B192" s="35"/>
      <c r="C192" s="35"/>
      <c r="D192" s="35"/>
      <c r="E192" s="122"/>
      <c r="F192" s="123"/>
      <c r="G192" s="121"/>
      <c r="H192" s="120"/>
      <c r="I192" s="121"/>
      <c r="J192" s="120"/>
      <c r="K192" s="225"/>
      <c r="L192" s="35"/>
      <c r="M192" s="226"/>
      <c r="N192" s="227"/>
      <c r="O192" s="227"/>
      <c r="P192" s="224"/>
      <c r="Q192" s="224"/>
      <c r="R192" s="78"/>
      <c r="S192" s="79"/>
      <c r="T192" s="224"/>
      <c r="U192" s="35"/>
      <c r="V192" s="35"/>
      <c r="W192" s="225"/>
      <c r="X192" s="228"/>
      <c r="Y192" s="79"/>
      <c r="Z192" s="229"/>
      <c r="AA192" s="35"/>
      <c r="AB192" s="35"/>
      <c r="AC192" s="35"/>
      <c r="AD192" s="230"/>
      <c r="AE192" s="231"/>
      <c r="AF192" s="35"/>
      <c r="AG192" s="35"/>
      <c r="AH192" s="78"/>
      <c r="AI192" s="78"/>
      <c r="AJ192" s="82"/>
      <c r="AK192" s="136"/>
      <c r="AL192" s="135"/>
      <c r="AM192" s="81"/>
      <c r="AN192" s="134"/>
      <c r="AO192" s="232"/>
      <c r="AP192" s="232"/>
      <c r="AQ192" s="80"/>
      <c r="AR192" s="81"/>
      <c r="AS192" s="81"/>
      <c r="AT192" s="245"/>
      <c r="AU192" s="179"/>
      <c r="AV192" s="233"/>
      <c r="AW192" s="81"/>
      <c r="AX192" s="185"/>
      <c r="AY192" s="134"/>
      <c r="AZ192" s="111"/>
      <c r="BA192" s="210"/>
      <c r="BB192" s="211"/>
      <c r="BC192" s="211"/>
      <c r="BD192" s="211"/>
      <c r="BE192" s="211"/>
      <c r="BF192" s="211"/>
      <c r="BG192" s="211"/>
      <c r="BH192" s="211"/>
      <c r="BI192" s="211"/>
      <c r="BJ192" s="211"/>
      <c r="BK192" s="211"/>
      <c r="BL192" s="211"/>
      <c r="BM192" s="211"/>
      <c r="BN192" s="83"/>
      <c r="BO192" s="79"/>
      <c r="BP192" s="210"/>
      <c r="BQ192" s="211"/>
      <c r="BR192" s="211"/>
      <c r="BS192" s="211"/>
      <c r="BT192" s="211"/>
      <c r="BU192" s="211"/>
      <c r="BV192" s="211"/>
      <c r="BW192" s="211"/>
      <c r="BX192" s="82"/>
      <c r="BY192" s="212"/>
      <c r="BZ192" s="212"/>
      <c r="CA192" s="212"/>
      <c r="CB192" s="212"/>
      <c r="CC192" s="212"/>
      <c r="CD192" s="212"/>
      <c r="CE192" s="212"/>
      <c r="CF192" s="212"/>
      <c r="CG192" s="82"/>
      <c r="CH192" s="213"/>
      <c r="CI192" s="212"/>
      <c r="CJ192" s="212"/>
      <c r="CK192" s="212"/>
      <c r="CL192" s="212"/>
      <c r="CM192" s="212"/>
      <c r="CN192" s="212"/>
      <c r="CO192" s="212"/>
      <c r="CP192" s="212"/>
      <c r="CQ192" s="212"/>
      <c r="CR192" s="212"/>
      <c r="CS192" s="212"/>
      <c r="CT192" s="212"/>
      <c r="CU192" s="212"/>
      <c r="CV192" s="212"/>
      <c r="CW192" s="212"/>
      <c r="CX192" s="212"/>
      <c r="CY192" s="212"/>
      <c r="CZ192" s="212"/>
      <c r="DA192" s="214"/>
      <c r="DB192" s="84"/>
      <c r="DC192" s="35"/>
      <c r="DD192" s="35"/>
      <c r="DE192" s="35"/>
      <c r="DF192" s="35"/>
      <c r="DG192" s="35"/>
      <c r="DH192" s="35"/>
      <c r="DI192" s="35"/>
      <c r="DJ192" s="35"/>
      <c r="DK192" s="35"/>
      <c r="DL192" s="35"/>
      <c r="DM192" s="35"/>
      <c r="DN192" s="35"/>
      <c r="DO192" s="35"/>
      <c r="DP192" s="35"/>
      <c r="DQ192" s="35"/>
      <c r="DR192" s="35"/>
      <c r="DS192" s="35"/>
      <c r="DT192" s="35"/>
      <c r="DU192" s="35"/>
      <c r="DV192" s="35"/>
      <c r="DW192" s="78"/>
      <c r="DX192" s="82"/>
      <c r="DY192" s="215"/>
      <c r="DZ192" s="216"/>
      <c r="EA192" s="216"/>
      <c r="EB192" s="216"/>
      <c r="EC192" s="216"/>
      <c r="ED192" s="216"/>
      <c r="EE192" s="217"/>
      <c r="EF192" s="146"/>
      <c r="EG192" s="215"/>
      <c r="EH192" s="216"/>
      <c r="EI192" s="216"/>
      <c r="EJ192" s="216"/>
      <c r="EK192" s="216"/>
      <c r="EL192" s="216"/>
      <c r="EM192" s="216"/>
      <c r="EN192" s="217"/>
      <c r="EO192" s="79"/>
      <c r="EP192" s="218"/>
      <c r="EQ192" s="219"/>
      <c r="ER192" s="219"/>
      <c r="ES192" s="82"/>
      <c r="ET192" s="234"/>
      <c r="EU192" s="235"/>
      <c r="EV192" s="235"/>
      <c r="EW192" s="82"/>
      <c r="EX192" s="234"/>
      <c r="EY192" s="235"/>
      <c r="EZ192" s="235"/>
      <c r="FA192" s="235"/>
      <c r="FB192" s="235"/>
      <c r="FC192" s="235"/>
      <c r="FD192" s="235"/>
      <c r="FE192" s="222"/>
      <c r="FF192" s="234"/>
      <c r="FG192" s="235"/>
      <c r="FH192" s="235"/>
      <c r="FI192" s="235"/>
      <c r="FJ192" s="235"/>
      <c r="FK192" s="235"/>
      <c r="FL192" s="235"/>
      <c r="FM192" s="222"/>
    </row>
    <row r="193" spans="1:169">
      <c r="A193" s="223" t="str">
        <f>Validation!B193</f>
        <v>Pass</v>
      </c>
      <c r="B193" s="35"/>
      <c r="C193" s="35"/>
      <c r="D193" s="35"/>
      <c r="E193" s="122"/>
      <c r="F193" s="123"/>
      <c r="G193" s="121"/>
      <c r="H193" s="120"/>
      <c r="I193" s="121"/>
      <c r="J193" s="120"/>
      <c r="K193" s="225"/>
      <c r="L193" s="35"/>
      <c r="M193" s="226"/>
      <c r="N193" s="227"/>
      <c r="O193" s="227"/>
      <c r="P193" s="224"/>
      <c r="Q193" s="224"/>
      <c r="R193" s="78"/>
      <c r="S193" s="79"/>
      <c r="T193" s="224"/>
      <c r="U193" s="35"/>
      <c r="V193" s="35"/>
      <c r="W193" s="225"/>
      <c r="X193" s="228"/>
      <c r="Y193" s="79"/>
      <c r="Z193" s="229"/>
      <c r="AA193" s="35"/>
      <c r="AB193" s="35"/>
      <c r="AC193" s="35"/>
      <c r="AD193" s="230"/>
      <c r="AE193" s="231"/>
      <c r="AF193" s="35"/>
      <c r="AG193" s="35"/>
      <c r="AH193" s="78"/>
      <c r="AI193" s="78"/>
      <c r="AJ193" s="82"/>
      <c r="AK193" s="136"/>
      <c r="AL193" s="135"/>
      <c r="AM193" s="81"/>
      <c r="AN193" s="134"/>
      <c r="AO193" s="232"/>
      <c r="AP193" s="232"/>
      <c r="AQ193" s="80"/>
      <c r="AR193" s="81"/>
      <c r="AS193" s="81"/>
      <c r="AT193" s="245"/>
      <c r="AU193" s="179"/>
      <c r="AV193" s="233"/>
      <c r="AW193" s="81"/>
      <c r="AX193" s="185"/>
      <c r="AY193" s="134"/>
      <c r="AZ193" s="111"/>
      <c r="BA193" s="210"/>
      <c r="BB193" s="211"/>
      <c r="BC193" s="211"/>
      <c r="BD193" s="211"/>
      <c r="BE193" s="211"/>
      <c r="BF193" s="211"/>
      <c r="BG193" s="211"/>
      <c r="BH193" s="211"/>
      <c r="BI193" s="211"/>
      <c r="BJ193" s="211"/>
      <c r="BK193" s="211"/>
      <c r="BL193" s="211"/>
      <c r="BM193" s="211"/>
      <c r="BN193" s="83"/>
      <c r="BO193" s="79"/>
      <c r="BP193" s="210"/>
      <c r="BQ193" s="211"/>
      <c r="BR193" s="211"/>
      <c r="BS193" s="211"/>
      <c r="BT193" s="211"/>
      <c r="BU193" s="211"/>
      <c r="BV193" s="211"/>
      <c r="BW193" s="211"/>
      <c r="BX193" s="82"/>
      <c r="BY193" s="212"/>
      <c r="BZ193" s="212"/>
      <c r="CA193" s="212"/>
      <c r="CB193" s="212"/>
      <c r="CC193" s="212"/>
      <c r="CD193" s="212"/>
      <c r="CE193" s="212"/>
      <c r="CF193" s="212"/>
      <c r="CG193" s="82"/>
      <c r="CH193" s="213"/>
      <c r="CI193" s="212"/>
      <c r="CJ193" s="212"/>
      <c r="CK193" s="212"/>
      <c r="CL193" s="212"/>
      <c r="CM193" s="212"/>
      <c r="CN193" s="212"/>
      <c r="CO193" s="212"/>
      <c r="CP193" s="212"/>
      <c r="CQ193" s="212"/>
      <c r="CR193" s="212"/>
      <c r="CS193" s="212"/>
      <c r="CT193" s="212"/>
      <c r="CU193" s="212"/>
      <c r="CV193" s="212"/>
      <c r="CW193" s="212"/>
      <c r="CX193" s="212"/>
      <c r="CY193" s="212"/>
      <c r="CZ193" s="212"/>
      <c r="DA193" s="214"/>
      <c r="DB193" s="84"/>
      <c r="DC193" s="35"/>
      <c r="DD193" s="35"/>
      <c r="DE193" s="35"/>
      <c r="DF193" s="35"/>
      <c r="DG193" s="35"/>
      <c r="DH193" s="35"/>
      <c r="DI193" s="35"/>
      <c r="DJ193" s="35"/>
      <c r="DK193" s="35"/>
      <c r="DL193" s="35"/>
      <c r="DM193" s="35"/>
      <c r="DN193" s="35"/>
      <c r="DO193" s="35"/>
      <c r="DP193" s="35"/>
      <c r="DQ193" s="35"/>
      <c r="DR193" s="35"/>
      <c r="DS193" s="35"/>
      <c r="DT193" s="35"/>
      <c r="DU193" s="35"/>
      <c r="DV193" s="35"/>
      <c r="DW193" s="78"/>
      <c r="DX193" s="82"/>
      <c r="DY193" s="215"/>
      <c r="DZ193" s="216"/>
      <c r="EA193" s="216"/>
      <c r="EB193" s="216"/>
      <c r="EC193" s="216"/>
      <c r="ED193" s="216"/>
      <c r="EE193" s="217"/>
      <c r="EF193" s="146"/>
      <c r="EG193" s="215"/>
      <c r="EH193" s="216"/>
      <c r="EI193" s="216"/>
      <c r="EJ193" s="216"/>
      <c r="EK193" s="216"/>
      <c r="EL193" s="216"/>
      <c r="EM193" s="216"/>
      <c r="EN193" s="217"/>
      <c r="EO193" s="79"/>
      <c r="EP193" s="218"/>
      <c r="EQ193" s="219"/>
      <c r="ER193" s="219"/>
      <c r="ES193" s="82"/>
      <c r="ET193" s="234"/>
      <c r="EU193" s="235"/>
      <c r="EV193" s="235"/>
      <c r="EW193" s="82"/>
      <c r="EX193" s="234"/>
      <c r="EY193" s="235"/>
      <c r="EZ193" s="235"/>
      <c r="FA193" s="235"/>
      <c r="FB193" s="235"/>
      <c r="FC193" s="235"/>
      <c r="FD193" s="235"/>
      <c r="FE193" s="222"/>
      <c r="FF193" s="234"/>
      <c r="FG193" s="235"/>
      <c r="FH193" s="235"/>
      <c r="FI193" s="235"/>
      <c r="FJ193" s="235"/>
      <c r="FK193" s="235"/>
      <c r="FL193" s="235"/>
      <c r="FM193" s="222"/>
    </row>
    <row r="194" spans="1:169">
      <c r="A194" s="223" t="str">
        <f>Validation!B194</f>
        <v>Pass</v>
      </c>
      <c r="B194" s="35"/>
      <c r="C194" s="35"/>
      <c r="D194" s="35"/>
      <c r="E194" s="122"/>
      <c r="F194" s="123"/>
      <c r="G194" s="121"/>
      <c r="H194" s="120"/>
      <c r="I194" s="121"/>
      <c r="J194" s="120"/>
      <c r="K194" s="225"/>
      <c r="L194" s="35"/>
      <c r="M194" s="226"/>
      <c r="N194" s="227"/>
      <c r="O194" s="227"/>
      <c r="P194" s="224"/>
      <c r="Q194" s="224"/>
      <c r="R194" s="78"/>
      <c r="S194" s="79"/>
      <c r="T194" s="224"/>
      <c r="U194" s="35"/>
      <c r="V194" s="35"/>
      <c r="W194" s="225"/>
      <c r="X194" s="228"/>
      <c r="Y194" s="79"/>
      <c r="Z194" s="229"/>
      <c r="AA194" s="35"/>
      <c r="AB194" s="35"/>
      <c r="AC194" s="35"/>
      <c r="AD194" s="230"/>
      <c r="AE194" s="231"/>
      <c r="AF194" s="35"/>
      <c r="AG194" s="35"/>
      <c r="AH194" s="78"/>
      <c r="AI194" s="78"/>
      <c r="AJ194" s="82"/>
      <c r="AK194" s="136"/>
      <c r="AL194" s="135"/>
      <c r="AM194" s="81"/>
      <c r="AN194" s="134"/>
      <c r="AO194" s="232"/>
      <c r="AP194" s="232"/>
      <c r="AQ194" s="80"/>
      <c r="AR194" s="81"/>
      <c r="AS194" s="81"/>
      <c r="AT194" s="245"/>
      <c r="AU194" s="179"/>
      <c r="AV194" s="233"/>
      <c r="AW194" s="81"/>
      <c r="AX194" s="185"/>
      <c r="AY194" s="134"/>
      <c r="AZ194" s="111"/>
      <c r="BA194" s="210"/>
      <c r="BB194" s="211"/>
      <c r="BC194" s="211"/>
      <c r="BD194" s="211"/>
      <c r="BE194" s="211"/>
      <c r="BF194" s="211"/>
      <c r="BG194" s="211"/>
      <c r="BH194" s="211"/>
      <c r="BI194" s="211"/>
      <c r="BJ194" s="211"/>
      <c r="BK194" s="211"/>
      <c r="BL194" s="211"/>
      <c r="BM194" s="211"/>
      <c r="BN194" s="83"/>
      <c r="BO194" s="79"/>
      <c r="BP194" s="210"/>
      <c r="BQ194" s="211"/>
      <c r="BR194" s="211"/>
      <c r="BS194" s="211"/>
      <c r="BT194" s="211"/>
      <c r="BU194" s="211"/>
      <c r="BV194" s="211"/>
      <c r="BW194" s="211"/>
      <c r="BX194" s="82"/>
      <c r="BY194" s="212"/>
      <c r="BZ194" s="212"/>
      <c r="CA194" s="212"/>
      <c r="CB194" s="212"/>
      <c r="CC194" s="212"/>
      <c r="CD194" s="212"/>
      <c r="CE194" s="212"/>
      <c r="CF194" s="212"/>
      <c r="CG194" s="82"/>
      <c r="CH194" s="213"/>
      <c r="CI194" s="212"/>
      <c r="CJ194" s="212"/>
      <c r="CK194" s="212"/>
      <c r="CL194" s="212"/>
      <c r="CM194" s="212"/>
      <c r="CN194" s="212"/>
      <c r="CO194" s="212"/>
      <c r="CP194" s="212"/>
      <c r="CQ194" s="212"/>
      <c r="CR194" s="212"/>
      <c r="CS194" s="212"/>
      <c r="CT194" s="212"/>
      <c r="CU194" s="212"/>
      <c r="CV194" s="212"/>
      <c r="CW194" s="212"/>
      <c r="CX194" s="212"/>
      <c r="CY194" s="212"/>
      <c r="CZ194" s="212"/>
      <c r="DA194" s="214"/>
      <c r="DB194" s="84"/>
      <c r="DC194" s="35"/>
      <c r="DD194" s="35"/>
      <c r="DE194" s="35"/>
      <c r="DF194" s="35"/>
      <c r="DG194" s="35"/>
      <c r="DH194" s="35"/>
      <c r="DI194" s="35"/>
      <c r="DJ194" s="35"/>
      <c r="DK194" s="35"/>
      <c r="DL194" s="35"/>
      <c r="DM194" s="35"/>
      <c r="DN194" s="35"/>
      <c r="DO194" s="35"/>
      <c r="DP194" s="35"/>
      <c r="DQ194" s="35"/>
      <c r="DR194" s="35"/>
      <c r="DS194" s="35"/>
      <c r="DT194" s="35"/>
      <c r="DU194" s="35"/>
      <c r="DV194" s="35"/>
      <c r="DW194" s="78"/>
      <c r="DX194" s="82"/>
      <c r="DY194" s="215"/>
      <c r="DZ194" s="216"/>
      <c r="EA194" s="216"/>
      <c r="EB194" s="216"/>
      <c r="EC194" s="216"/>
      <c r="ED194" s="216"/>
      <c r="EE194" s="217"/>
      <c r="EF194" s="146"/>
      <c r="EG194" s="215"/>
      <c r="EH194" s="216"/>
      <c r="EI194" s="216"/>
      <c r="EJ194" s="216"/>
      <c r="EK194" s="216"/>
      <c r="EL194" s="216"/>
      <c r="EM194" s="216"/>
      <c r="EN194" s="217"/>
      <c r="EO194" s="79"/>
      <c r="EP194" s="218"/>
      <c r="EQ194" s="219"/>
      <c r="ER194" s="219"/>
      <c r="ES194" s="82"/>
      <c r="ET194" s="234"/>
      <c r="EU194" s="235"/>
      <c r="EV194" s="235"/>
      <c r="EW194" s="82"/>
      <c r="EX194" s="234"/>
      <c r="EY194" s="235"/>
      <c r="EZ194" s="235"/>
      <c r="FA194" s="235"/>
      <c r="FB194" s="235"/>
      <c r="FC194" s="235"/>
      <c r="FD194" s="235"/>
      <c r="FE194" s="222"/>
      <c r="FF194" s="234"/>
      <c r="FG194" s="235"/>
      <c r="FH194" s="235"/>
      <c r="FI194" s="235"/>
      <c r="FJ194" s="235"/>
      <c r="FK194" s="235"/>
      <c r="FL194" s="235"/>
      <c r="FM194" s="222"/>
    </row>
    <row r="195" spans="1:169">
      <c r="A195" s="223" t="str">
        <f>Validation!B195</f>
        <v>Pass</v>
      </c>
      <c r="B195" s="35"/>
      <c r="C195" s="35"/>
      <c r="D195" s="35"/>
      <c r="E195" s="122"/>
      <c r="F195" s="123"/>
      <c r="G195" s="121"/>
      <c r="H195" s="120"/>
      <c r="I195" s="121"/>
      <c r="J195" s="120"/>
      <c r="K195" s="225"/>
      <c r="L195" s="35"/>
      <c r="M195" s="226"/>
      <c r="N195" s="227"/>
      <c r="O195" s="227"/>
      <c r="P195" s="224"/>
      <c r="Q195" s="224"/>
      <c r="R195" s="78"/>
      <c r="S195" s="79"/>
      <c r="T195" s="224"/>
      <c r="U195" s="35"/>
      <c r="V195" s="35"/>
      <c r="W195" s="225"/>
      <c r="X195" s="228"/>
      <c r="Y195" s="79"/>
      <c r="Z195" s="229"/>
      <c r="AA195" s="35"/>
      <c r="AB195" s="35"/>
      <c r="AC195" s="35"/>
      <c r="AD195" s="230"/>
      <c r="AE195" s="231"/>
      <c r="AF195" s="35"/>
      <c r="AG195" s="35"/>
      <c r="AH195" s="78"/>
      <c r="AI195" s="78"/>
      <c r="AJ195" s="82"/>
      <c r="AK195" s="136"/>
      <c r="AL195" s="135"/>
      <c r="AM195" s="81"/>
      <c r="AN195" s="134"/>
      <c r="AO195" s="232"/>
      <c r="AP195" s="232"/>
      <c r="AQ195" s="80"/>
      <c r="AR195" s="81"/>
      <c r="AS195" s="81"/>
      <c r="AT195" s="245"/>
      <c r="AU195" s="179"/>
      <c r="AV195" s="233"/>
      <c r="AW195" s="81"/>
      <c r="AX195" s="185"/>
      <c r="AY195" s="134"/>
      <c r="AZ195" s="111"/>
      <c r="BA195" s="210"/>
      <c r="BB195" s="211"/>
      <c r="BC195" s="211"/>
      <c r="BD195" s="211"/>
      <c r="BE195" s="211"/>
      <c r="BF195" s="211"/>
      <c r="BG195" s="211"/>
      <c r="BH195" s="211"/>
      <c r="BI195" s="211"/>
      <c r="BJ195" s="211"/>
      <c r="BK195" s="211"/>
      <c r="BL195" s="211"/>
      <c r="BM195" s="211"/>
      <c r="BN195" s="83"/>
      <c r="BO195" s="79"/>
      <c r="BP195" s="210"/>
      <c r="BQ195" s="211"/>
      <c r="BR195" s="211"/>
      <c r="BS195" s="211"/>
      <c r="BT195" s="211"/>
      <c r="BU195" s="211"/>
      <c r="BV195" s="211"/>
      <c r="BW195" s="211"/>
      <c r="BX195" s="82"/>
      <c r="BY195" s="212"/>
      <c r="BZ195" s="212"/>
      <c r="CA195" s="212"/>
      <c r="CB195" s="212"/>
      <c r="CC195" s="212"/>
      <c r="CD195" s="212"/>
      <c r="CE195" s="212"/>
      <c r="CF195" s="212"/>
      <c r="CG195" s="82"/>
      <c r="CH195" s="213"/>
      <c r="CI195" s="212"/>
      <c r="CJ195" s="212"/>
      <c r="CK195" s="212"/>
      <c r="CL195" s="212"/>
      <c r="CM195" s="212"/>
      <c r="CN195" s="212"/>
      <c r="CO195" s="212"/>
      <c r="CP195" s="212"/>
      <c r="CQ195" s="212"/>
      <c r="CR195" s="212"/>
      <c r="CS195" s="212"/>
      <c r="CT195" s="212"/>
      <c r="CU195" s="212"/>
      <c r="CV195" s="212"/>
      <c r="CW195" s="212"/>
      <c r="CX195" s="212"/>
      <c r="CY195" s="212"/>
      <c r="CZ195" s="212"/>
      <c r="DA195" s="214"/>
      <c r="DB195" s="84"/>
      <c r="DC195" s="35"/>
      <c r="DD195" s="35"/>
      <c r="DE195" s="35"/>
      <c r="DF195" s="35"/>
      <c r="DG195" s="35"/>
      <c r="DH195" s="35"/>
      <c r="DI195" s="35"/>
      <c r="DJ195" s="35"/>
      <c r="DK195" s="35"/>
      <c r="DL195" s="35"/>
      <c r="DM195" s="35"/>
      <c r="DN195" s="35"/>
      <c r="DO195" s="35"/>
      <c r="DP195" s="35"/>
      <c r="DQ195" s="35"/>
      <c r="DR195" s="35"/>
      <c r="DS195" s="35"/>
      <c r="DT195" s="35"/>
      <c r="DU195" s="35"/>
      <c r="DV195" s="35"/>
      <c r="DW195" s="78"/>
      <c r="DX195" s="82"/>
      <c r="DY195" s="215"/>
      <c r="DZ195" s="216"/>
      <c r="EA195" s="216"/>
      <c r="EB195" s="216"/>
      <c r="EC195" s="216"/>
      <c r="ED195" s="216"/>
      <c r="EE195" s="217"/>
      <c r="EF195" s="146"/>
      <c r="EG195" s="215"/>
      <c r="EH195" s="216"/>
      <c r="EI195" s="216"/>
      <c r="EJ195" s="216"/>
      <c r="EK195" s="216"/>
      <c r="EL195" s="216"/>
      <c r="EM195" s="216"/>
      <c r="EN195" s="217"/>
      <c r="EO195" s="79"/>
      <c r="EP195" s="218"/>
      <c r="EQ195" s="219"/>
      <c r="ER195" s="219"/>
      <c r="ES195" s="82"/>
      <c r="ET195" s="234"/>
      <c r="EU195" s="235"/>
      <c r="EV195" s="235"/>
      <c r="EW195" s="82"/>
      <c r="EX195" s="234"/>
      <c r="EY195" s="235"/>
      <c r="EZ195" s="235"/>
      <c r="FA195" s="235"/>
      <c r="FB195" s="235"/>
      <c r="FC195" s="235"/>
      <c r="FD195" s="235"/>
      <c r="FE195" s="222"/>
      <c r="FF195" s="234"/>
      <c r="FG195" s="235"/>
      <c r="FH195" s="235"/>
      <c r="FI195" s="235"/>
      <c r="FJ195" s="235"/>
      <c r="FK195" s="235"/>
      <c r="FL195" s="235"/>
      <c r="FM195" s="222"/>
    </row>
    <row r="196" spans="1:169">
      <c r="A196" s="223" t="str">
        <f>Validation!B196</f>
        <v>Pass</v>
      </c>
      <c r="B196" s="35"/>
      <c r="C196" s="35"/>
      <c r="D196" s="35"/>
      <c r="E196" s="122"/>
      <c r="F196" s="123"/>
      <c r="G196" s="121"/>
      <c r="H196" s="120"/>
      <c r="I196" s="121"/>
      <c r="J196" s="120"/>
      <c r="K196" s="225"/>
      <c r="L196" s="35"/>
      <c r="M196" s="226"/>
      <c r="N196" s="227"/>
      <c r="O196" s="227"/>
      <c r="P196" s="224"/>
      <c r="Q196" s="224"/>
      <c r="R196" s="78"/>
      <c r="S196" s="79"/>
      <c r="T196" s="224"/>
      <c r="U196" s="35"/>
      <c r="V196" s="35"/>
      <c r="W196" s="225"/>
      <c r="X196" s="228"/>
      <c r="Y196" s="79"/>
      <c r="Z196" s="229"/>
      <c r="AA196" s="35"/>
      <c r="AB196" s="35"/>
      <c r="AC196" s="35"/>
      <c r="AD196" s="230"/>
      <c r="AE196" s="231"/>
      <c r="AF196" s="35"/>
      <c r="AG196" s="35"/>
      <c r="AH196" s="78"/>
      <c r="AI196" s="78"/>
      <c r="AJ196" s="82"/>
      <c r="AK196" s="136"/>
      <c r="AL196" s="135"/>
      <c r="AM196" s="81"/>
      <c r="AN196" s="134"/>
      <c r="AO196" s="232"/>
      <c r="AP196" s="232"/>
      <c r="AQ196" s="80"/>
      <c r="AR196" s="81"/>
      <c r="AS196" s="81"/>
      <c r="AT196" s="245"/>
      <c r="AU196" s="179"/>
      <c r="AV196" s="233"/>
      <c r="AW196" s="81"/>
      <c r="AX196" s="185"/>
      <c r="AY196" s="134"/>
      <c r="AZ196" s="111"/>
      <c r="BA196" s="210"/>
      <c r="BB196" s="211"/>
      <c r="BC196" s="211"/>
      <c r="BD196" s="211"/>
      <c r="BE196" s="211"/>
      <c r="BF196" s="211"/>
      <c r="BG196" s="211"/>
      <c r="BH196" s="211"/>
      <c r="BI196" s="211"/>
      <c r="BJ196" s="211"/>
      <c r="BK196" s="211"/>
      <c r="BL196" s="211"/>
      <c r="BM196" s="211"/>
      <c r="BN196" s="83"/>
      <c r="BO196" s="79"/>
      <c r="BP196" s="210"/>
      <c r="BQ196" s="211"/>
      <c r="BR196" s="211"/>
      <c r="BS196" s="211"/>
      <c r="BT196" s="211"/>
      <c r="BU196" s="211"/>
      <c r="BV196" s="211"/>
      <c r="BW196" s="211"/>
      <c r="BX196" s="82"/>
      <c r="BY196" s="212"/>
      <c r="BZ196" s="212"/>
      <c r="CA196" s="212"/>
      <c r="CB196" s="212"/>
      <c r="CC196" s="212"/>
      <c r="CD196" s="212"/>
      <c r="CE196" s="212"/>
      <c r="CF196" s="212"/>
      <c r="CG196" s="82"/>
      <c r="CH196" s="213"/>
      <c r="CI196" s="212"/>
      <c r="CJ196" s="212"/>
      <c r="CK196" s="212"/>
      <c r="CL196" s="212"/>
      <c r="CM196" s="212"/>
      <c r="CN196" s="212"/>
      <c r="CO196" s="212"/>
      <c r="CP196" s="212"/>
      <c r="CQ196" s="212"/>
      <c r="CR196" s="212"/>
      <c r="CS196" s="212"/>
      <c r="CT196" s="212"/>
      <c r="CU196" s="212"/>
      <c r="CV196" s="212"/>
      <c r="CW196" s="212"/>
      <c r="CX196" s="212"/>
      <c r="CY196" s="212"/>
      <c r="CZ196" s="212"/>
      <c r="DA196" s="214"/>
      <c r="DB196" s="84"/>
      <c r="DC196" s="35"/>
      <c r="DD196" s="35"/>
      <c r="DE196" s="35"/>
      <c r="DF196" s="35"/>
      <c r="DG196" s="35"/>
      <c r="DH196" s="35"/>
      <c r="DI196" s="35"/>
      <c r="DJ196" s="35"/>
      <c r="DK196" s="35"/>
      <c r="DL196" s="35"/>
      <c r="DM196" s="35"/>
      <c r="DN196" s="35"/>
      <c r="DO196" s="35"/>
      <c r="DP196" s="35"/>
      <c r="DQ196" s="35"/>
      <c r="DR196" s="35"/>
      <c r="DS196" s="35"/>
      <c r="DT196" s="35"/>
      <c r="DU196" s="35"/>
      <c r="DV196" s="35"/>
      <c r="DW196" s="78"/>
      <c r="DX196" s="82"/>
      <c r="DY196" s="215"/>
      <c r="DZ196" s="216"/>
      <c r="EA196" s="216"/>
      <c r="EB196" s="216"/>
      <c r="EC196" s="216"/>
      <c r="ED196" s="216"/>
      <c r="EE196" s="217"/>
      <c r="EF196" s="146"/>
      <c r="EG196" s="215"/>
      <c r="EH196" s="216"/>
      <c r="EI196" s="216"/>
      <c r="EJ196" s="216"/>
      <c r="EK196" s="216"/>
      <c r="EL196" s="216"/>
      <c r="EM196" s="216"/>
      <c r="EN196" s="217"/>
      <c r="EO196" s="79"/>
      <c r="EP196" s="218"/>
      <c r="EQ196" s="219"/>
      <c r="ER196" s="219"/>
      <c r="ES196" s="82"/>
      <c r="ET196" s="234"/>
      <c r="EU196" s="235"/>
      <c r="EV196" s="235"/>
      <c r="EW196" s="82"/>
      <c r="EX196" s="234"/>
      <c r="EY196" s="235"/>
      <c r="EZ196" s="235"/>
      <c r="FA196" s="235"/>
      <c r="FB196" s="235"/>
      <c r="FC196" s="235"/>
      <c r="FD196" s="235"/>
      <c r="FE196" s="222"/>
      <c r="FF196" s="234"/>
      <c r="FG196" s="235"/>
      <c r="FH196" s="235"/>
      <c r="FI196" s="235"/>
      <c r="FJ196" s="235"/>
      <c r="FK196" s="235"/>
      <c r="FL196" s="235"/>
      <c r="FM196" s="222"/>
    </row>
    <row r="197" spans="1:169">
      <c r="A197" s="223" t="str">
        <f>Validation!B197</f>
        <v>Pass</v>
      </c>
      <c r="B197" s="35"/>
      <c r="C197" s="35"/>
      <c r="D197" s="35"/>
      <c r="E197" s="122"/>
      <c r="F197" s="123"/>
      <c r="G197" s="121"/>
      <c r="H197" s="120"/>
      <c r="I197" s="121"/>
      <c r="J197" s="120"/>
      <c r="K197" s="225"/>
      <c r="L197" s="35"/>
      <c r="M197" s="226"/>
      <c r="N197" s="227"/>
      <c r="O197" s="227"/>
      <c r="P197" s="224"/>
      <c r="Q197" s="224"/>
      <c r="R197" s="78"/>
      <c r="S197" s="79"/>
      <c r="T197" s="224"/>
      <c r="U197" s="35"/>
      <c r="V197" s="35"/>
      <c r="W197" s="225"/>
      <c r="X197" s="228"/>
      <c r="Y197" s="79"/>
      <c r="Z197" s="229"/>
      <c r="AA197" s="35"/>
      <c r="AB197" s="35"/>
      <c r="AC197" s="35"/>
      <c r="AD197" s="230"/>
      <c r="AE197" s="231"/>
      <c r="AF197" s="35"/>
      <c r="AG197" s="35"/>
      <c r="AH197" s="78"/>
      <c r="AI197" s="78"/>
      <c r="AJ197" s="82"/>
      <c r="AK197" s="136"/>
      <c r="AL197" s="135"/>
      <c r="AM197" s="81"/>
      <c r="AN197" s="134"/>
      <c r="AO197" s="232"/>
      <c r="AP197" s="232"/>
      <c r="AQ197" s="80"/>
      <c r="AR197" s="81"/>
      <c r="AS197" s="81"/>
      <c r="AT197" s="245"/>
      <c r="AU197" s="179"/>
      <c r="AV197" s="233"/>
      <c r="AW197" s="81"/>
      <c r="AX197" s="185"/>
      <c r="AY197" s="134"/>
      <c r="AZ197" s="111"/>
      <c r="BA197" s="210"/>
      <c r="BB197" s="211"/>
      <c r="BC197" s="211"/>
      <c r="BD197" s="211"/>
      <c r="BE197" s="211"/>
      <c r="BF197" s="211"/>
      <c r="BG197" s="211"/>
      <c r="BH197" s="211"/>
      <c r="BI197" s="211"/>
      <c r="BJ197" s="211"/>
      <c r="BK197" s="211"/>
      <c r="BL197" s="211"/>
      <c r="BM197" s="211"/>
      <c r="BN197" s="83"/>
      <c r="BO197" s="79"/>
      <c r="BP197" s="210"/>
      <c r="BQ197" s="211"/>
      <c r="BR197" s="211"/>
      <c r="BS197" s="211"/>
      <c r="BT197" s="211"/>
      <c r="BU197" s="211"/>
      <c r="BV197" s="211"/>
      <c r="BW197" s="211"/>
      <c r="BX197" s="82"/>
      <c r="BY197" s="212"/>
      <c r="BZ197" s="212"/>
      <c r="CA197" s="212"/>
      <c r="CB197" s="212"/>
      <c r="CC197" s="212"/>
      <c r="CD197" s="212"/>
      <c r="CE197" s="212"/>
      <c r="CF197" s="212"/>
      <c r="CG197" s="82"/>
      <c r="CH197" s="213"/>
      <c r="CI197" s="212"/>
      <c r="CJ197" s="212"/>
      <c r="CK197" s="212"/>
      <c r="CL197" s="212"/>
      <c r="CM197" s="212"/>
      <c r="CN197" s="212"/>
      <c r="CO197" s="212"/>
      <c r="CP197" s="212"/>
      <c r="CQ197" s="212"/>
      <c r="CR197" s="212"/>
      <c r="CS197" s="212"/>
      <c r="CT197" s="212"/>
      <c r="CU197" s="212"/>
      <c r="CV197" s="212"/>
      <c r="CW197" s="212"/>
      <c r="CX197" s="212"/>
      <c r="CY197" s="212"/>
      <c r="CZ197" s="212"/>
      <c r="DA197" s="214"/>
      <c r="DB197" s="84"/>
      <c r="DC197" s="35"/>
      <c r="DD197" s="35"/>
      <c r="DE197" s="35"/>
      <c r="DF197" s="35"/>
      <c r="DG197" s="35"/>
      <c r="DH197" s="35"/>
      <c r="DI197" s="35"/>
      <c r="DJ197" s="35"/>
      <c r="DK197" s="35"/>
      <c r="DL197" s="35"/>
      <c r="DM197" s="35"/>
      <c r="DN197" s="35"/>
      <c r="DO197" s="35"/>
      <c r="DP197" s="35"/>
      <c r="DQ197" s="35"/>
      <c r="DR197" s="35"/>
      <c r="DS197" s="35"/>
      <c r="DT197" s="35"/>
      <c r="DU197" s="35"/>
      <c r="DV197" s="35"/>
      <c r="DW197" s="78"/>
      <c r="DX197" s="82"/>
      <c r="DY197" s="215"/>
      <c r="DZ197" s="216"/>
      <c r="EA197" s="216"/>
      <c r="EB197" s="216"/>
      <c r="EC197" s="216"/>
      <c r="ED197" s="216"/>
      <c r="EE197" s="217"/>
      <c r="EF197" s="146"/>
      <c r="EG197" s="215"/>
      <c r="EH197" s="216"/>
      <c r="EI197" s="216"/>
      <c r="EJ197" s="216"/>
      <c r="EK197" s="216"/>
      <c r="EL197" s="216"/>
      <c r="EM197" s="216"/>
      <c r="EN197" s="217"/>
      <c r="EO197" s="79"/>
      <c r="EP197" s="218"/>
      <c r="EQ197" s="219"/>
      <c r="ER197" s="219"/>
      <c r="ES197" s="82"/>
      <c r="ET197" s="234"/>
      <c r="EU197" s="235"/>
      <c r="EV197" s="235"/>
      <c r="EW197" s="82"/>
      <c r="EX197" s="234"/>
      <c r="EY197" s="235"/>
      <c r="EZ197" s="235"/>
      <c r="FA197" s="235"/>
      <c r="FB197" s="235"/>
      <c r="FC197" s="235"/>
      <c r="FD197" s="235"/>
      <c r="FE197" s="222"/>
      <c r="FF197" s="234"/>
      <c r="FG197" s="235"/>
      <c r="FH197" s="235"/>
      <c r="FI197" s="235"/>
      <c r="FJ197" s="235"/>
      <c r="FK197" s="235"/>
      <c r="FL197" s="235"/>
      <c r="FM197" s="222"/>
    </row>
    <row r="198" spans="1:169">
      <c r="A198" s="223" t="str">
        <f>Validation!B198</f>
        <v>Pass</v>
      </c>
      <c r="B198" s="35"/>
      <c r="C198" s="35"/>
      <c r="D198" s="35"/>
      <c r="E198" s="122"/>
      <c r="F198" s="123"/>
      <c r="G198" s="121"/>
      <c r="H198" s="120"/>
      <c r="I198" s="121"/>
      <c r="J198" s="120"/>
      <c r="K198" s="225"/>
      <c r="L198" s="35"/>
      <c r="M198" s="226"/>
      <c r="N198" s="227"/>
      <c r="O198" s="227"/>
      <c r="P198" s="224"/>
      <c r="Q198" s="224"/>
      <c r="R198" s="78"/>
      <c r="S198" s="79"/>
      <c r="T198" s="224"/>
      <c r="U198" s="35"/>
      <c r="V198" s="35"/>
      <c r="W198" s="225"/>
      <c r="X198" s="228"/>
      <c r="Y198" s="79"/>
      <c r="Z198" s="229"/>
      <c r="AA198" s="35"/>
      <c r="AB198" s="35"/>
      <c r="AC198" s="35"/>
      <c r="AD198" s="230"/>
      <c r="AE198" s="231"/>
      <c r="AF198" s="35"/>
      <c r="AG198" s="35"/>
      <c r="AH198" s="78"/>
      <c r="AI198" s="78"/>
      <c r="AJ198" s="82"/>
      <c r="AK198" s="136"/>
      <c r="AL198" s="135"/>
      <c r="AM198" s="81"/>
      <c r="AN198" s="134"/>
      <c r="AO198" s="232"/>
      <c r="AP198" s="232"/>
      <c r="AQ198" s="80"/>
      <c r="AR198" s="81"/>
      <c r="AS198" s="81"/>
      <c r="AT198" s="245"/>
      <c r="AU198" s="179"/>
      <c r="AV198" s="233"/>
      <c r="AW198" s="81"/>
      <c r="AX198" s="185"/>
      <c r="AY198" s="134"/>
      <c r="AZ198" s="111"/>
      <c r="BA198" s="210"/>
      <c r="BB198" s="211"/>
      <c r="BC198" s="211"/>
      <c r="BD198" s="211"/>
      <c r="BE198" s="211"/>
      <c r="BF198" s="211"/>
      <c r="BG198" s="211"/>
      <c r="BH198" s="211"/>
      <c r="BI198" s="211"/>
      <c r="BJ198" s="211"/>
      <c r="BK198" s="211"/>
      <c r="BL198" s="211"/>
      <c r="BM198" s="211"/>
      <c r="BN198" s="83"/>
      <c r="BO198" s="79"/>
      <c r="BP198" s="210"/>
      <c r="BQ198" s="211"/>
      <c r="BR198" s="211"/>
      <c r="BS198" s="211"/>
      <c r="BT198" s="211"/>
      <c r="BU198" s="211"/>
      <c r="BV198" s="211"/>
      <c r="BW198" s="211"/>
      <c r="BX198" s="82"/>
      <c r="BY198" s="212"/>
      <c r="BZ198" s="212"/>
      <c r="CA198" s="212"/>
      <c r="CB198" s="212"/>
      <c r="CC198" s="212"/>
      <c r="CD198" s="212"/>
      <c r="CE198" s="212"/>
      <c r="CF198" s="212"/>
      <c r="CG198" s="82"/>
      <c r="CH198" s="213"/>
      <c r="CI198" s="212"/>
      <c r="CJ198" s="212"/>
      <c r="CK198" s="212"/>
      <c r="CL198" s="212"/>
      <c r="CM198" s="212"/>
      <c r="CN198" s="212"/>
      <c r="CO198" s="212"/>
      <c r="CP198" s="212"/>
      <c r="CQ198" s="212"/>
      <c r="CR198" s="212"/>
      <c r="CS198" s="212"/>
      <c r="CT198" s="212"/>
      <c r="CU198" s="212"/>
      <c r="CV198" s="212"/>
      <c r="CW198" s="212"/>
      <c r="CX198" s="212"/>
      <c r="CY198" s="212"/>
      <c r="CZ198" s="212"/>
      <c r="DA198" s="214"/>
      <c r="DB198" s="84"/>
      <c r="DC198" s="35"/>
      <c r="DD198" s="35"/>
      <c r="DE198" s="35"/>
      <c r="DF198" s="35"/>
      <c r="DG198" s="35"/>
      <c r="DH198" s="35"/>
      <c r="DI198" s="35"/>
      <c r="DJ198" s="35"/>
      <c r="DK198" s="35"/>
      <c r="DL198" s="35"/>
      <c r="DM198" s="35"/>
      <c r="DN198" s="35"/>
      <c r="DO198" s="35"/>
      <c r="DP198" s="35"/>
      <c r="DQ198" s="35"/>
      <c r="DR198" s="35"/>
      <c r="DS198" s="35"/>
      <c r="DT198" s="35"/>
      <c r="DU198" s="35"/>
      <c r="DV198" s="35"/>
      <c r="DW198" s="78"/>
      <c r="DX198" s="82"/>
      <c r="DY198" s="215"/>
      <c r="DZ198" s="216"/>
      <c r="EA198" s="216"/>
      <c r="EB198" s="216"/>
      <c r="EC198" s="216"/>
      <c r="ED198" s="216"/>
      <c r="EE198" s="217"/>
      <c r="EF198" s="146"/>
      <c r="EG198" s="215"/>
      <c r="EH198" s="216"/>
      <c r="EI198" s="216"/>
      <c r="EJ198" s="216"/>
      <c r="EK198" s="216"/>
      <c r="EL198" s="216"/>
      <c r="EM198" s="216"/>
      <c r="EN198" s="217"/>
      <c r="EO198" s="79"/>
      <c r="EP198" s="218"/>
      <c r="EQ198" s="219"/>
      <c r="ER198" s="219"/>
      <c r="ES198" s="82"/>
      <c r="ET198" s="234"/>
      <c r="EU198" s="235"/>
      <c r="EV198" s="235"/>
      <c r="EW198" s="82"/>
      <c r="EX198" s="234"/>
      <c r="EY198" s="235"/>
      <c r="EZ198" s="235"/>
      <c r="FA198" s="235"/>
      <c r="FB198" s="235"/>
      <c r="FC198" s="235"/>
      <c r="FD198" s="235"/>
      <c r="FE198" s="222"/>
      <c r="FF198" s="234"/>
      <c r="FG198" s="235"/>
      <c r="FH198" s="235"/>
      <c r="FI198" s="235"/>
      <c r="FJ198" s="235"/>
      <c r="FK198" s="235"/>
      <c r="FL198" s="235"/>
      <c r="FM198" s="222"/>
    </row>
    <row r="199" spans="1:169">
      <c r="A199" s="223" t="str">
        <f>Validation!B199</f>
        <v>Pass</v>
      </c>
      <c r="B199" s="35"/>
      <c r="C199" s="35"/>
      <c r="D199" s="35"/>
      <c r="E199" s="122"/>
      <c r="F199" s="123"/>
      <c r="G199" s="121"/>
      <c r="H199" s="120"/>
      <c r="I199" s="121"/>
      <c r="J199" s="120"/>
      <c r="K199" s="225"/>
      <c r="L199" s="35"/>
      <c r="M199" s="226"/>
      <c r="N199" s="227"/>
      <c r="O199" s="227"/>
      <c r="P199" s="224"/>
      <c r="Q199" s="224"/>
      <c r="R199" s="78"/>
      <c r="S199" s="79"/>
      <c r="T199" s="224"/>
      <c r="U199" s="35"/>
      <c r="V199" s="35"/>
      <c r="W199" s="225"/>
      <c r="X199" s="228"/>
      <c r="Y199" s="79"/>
      <c r="Z199" s="229"/>
      <c r="AA199" s="35"/>
      <c r="AB199" s="35"/>
      <c r="AC199" s="35"/>
      <c r="AD199" s="230"/>
      <c r="AE199" s="231"/>
      <c r="AF199" s="35"/>
      <c r="AG199" s="35"/>
      <c r="AH199" s="78"/>
      <c r="AI199" s="78"/>
      <c r="AJ199" s="82"/>
      <c r="AK199" s="136"/>
      <c r="AL199" s="135"/>
      <c r="AM199" s="81"/>
      <c r="AN199" s="134"/>
      <c r="AO199" s="232"/>
      <c r="AP199" s="232"/>
      <c r="AQ199" s="80"/>
      <c r="AR199" s="81"/>
      <c r="AS199" s="81"/>
      <c r="AT199" s="245"/>
      <c r="AU199" s="179"/>
      <c r="AV199" s="233"/>
      <c r="AW199" s="81"/>
      <c r="AX199" s="185"/>
      <c r="AY199" s="134"/>
      <c r="AZ199" s="111"/>
      <c r="BA199" s="210"/>
      <c r="BB199" s="211"/>
      <c r="BC199" s="211"/>
      <c r="BD199" s="211"/>
      <c r="BE199" s="211"/>
      <c r="BF199" s="211"/>
      <c r="BG199" s="211"/>
      <c r="BH199" s="211"/>
      <c r="BI199" s="211"/>
      <c r="BJ199" s="211"/>
      <c r="BK199" s="211"/>
      <c r="BL199" s="211"/>
      <c r="BM199" s="211"/>
      <c r="BN199" s="83"/>
      <c r="BO199" s="79"/>
      <c r="BP199" s="210"/>
      <c r="BQ199" s="211"/>
      <c r="BR199" s="211"/>
      <c r="BS199" s="211"/>
      <c r="BT199" s="211"/>
      <c r="BU199" s="211"/>
      <c r="BV199" s="211"/>
      <c r="BW199" s="211"/>
      <c r="BX199" s="82"/>
      <c r="BY199" s="212"/>
      <c r="BZ199" s="212"/>
      <c r="CA199" s="212"/>
      <c r="CB199" s="212"/>
      <c r="CC199" s="212"/>
      <c r="CD199" s="212"/>
      <c r="CE199" s="212"/>
      <c r="CF199" s="212"/>
      <c r="CG199" s="82"/>
      <c r="CH199" s="213"/>
      <c r="CI199" s="212"/>
      <c r="CJ199" s="212"/>
      <c r="CK199" s="212"/>
      <c r="CL199" s="212"/>
      <c r="CM199" s="212"/>
      <c r="CN199" s="212"/>
      <c r="CO199" s="212"/>
      <c r="CP199" s="212"/>
      <c r="CQ199" s="212"/>
      <c r="CR199" s="212"/>
      <c r="CS199" s="212"/>
      <c r="CT199" s="212"/>
      <c r="CU199" s="212"/>
      <c r="CV199" s="212"/>
      <c r="CW199" s="212"/>
      <c r="CX199" s="212"/>
      <c r="CY199" s="212"/>
      <c r="CZ199" s="212"/>
      <c r="DA199" s="214"/>
      <c r="DB199" s="84"/>
      <c r="DC199" s="35"/>
      <c r="DD199" s="35"/>
      <c r="DE199" s="35"/>
      <c r="DF199" s="35"/>
      <c r="DG199" s="35"/>
      <c r="DH199" s="35"/>
      <c r="DI199" s="35"/>
      <c r="DJ199" s="35"/>
      <c r="DK199" s="35"/>
      <c r="DL199" s="35"/>
      <c r="DM199" s="35"/>
      <c r="DN199" s="35"/>
      <c r="DO199" s="35"/>
      <c r="DP199" s="35"/>
      <c r="DQ199" s="35"/>
      <c r="DR199" s="35"/>
      <c r="DS199" s="35"/>
      <c r="DT199" s="35"/>
      <c r="DU199" s="35"/>
      <c r="DV199" s="35"/>
      <c r="DW199" s="78"/>
      <c r="DX199" s="82"/>
      <c r="DY199" s="215"/>
      <c r="DZ199" s="216"/>
      <c r="EA199" s="216"/>
      <c r="EB199" s="216"/>
      <c r="EC199" s="216"/>
      <c r="ED199" s="216"/>
      <c r="EE199" s="217"/>
      <c r="EF199" s="146"/>
      <c r="EG199" s="215"/>
      <c r="EH199" s="216"/>
      <c r="EI199" s="216"/>
      <c r="EJ199" s="216"/>
      <c r="EK199" s="216"/>
      <c r="EL199" s="216"/>
      <c r="EM199" s="216"/>
      <c r="EN199" s="217"/>
      <c r="EO199" s="79"/>
      <c r="EP199" s="218"/>
      <c r="EQ199" s="219"/>
      <c r="ER199" s="219"/>
      <c r="ES199" s="82"/>
      <c r="ET199" s="234"/>
      <c r="EU199" s="235"/>
      <c r="EV199" s="235"/>
      <c r="EW199" s="82"/>
      <c r="EX199" s="234"/>
      <c r="EY199" s="235"/>
      <c r="EZ199" s="235"/>
      <c r="FA199" s="235"/>
      <c r="FB199" s="235"/>
      <c r="FC199" s="235"/>
      <c r="FD199" s="235"/>
      <c r="FE199" s="222"/>
      <c r="FF199" s="234"/>
      <c r="FG199" s="235"/>
      <c r="FH199" s="235"/>
      <c r="FI199" s="235"/>
      <c r="FJ199" s="235"/>
      <c r="FK199" s="235"/>
      <c r="FL199" s="235"/>
      <c r="FM199" s="222"/>
    </row>
    <row r="200" spans="1:169">
      <c r="A200" s="223" t="str">
        <f>Validation!B200</f>
        <v>Pass</v>
      </c>
      <c r="B200" s="35"/>
      <c r="C200" s="35"/>
      <c r="D200" s="35"/>
      <c r="E200" s="122"/>
      <c r="F200" s="123"/>
      <c r="G200" s="121"/>
      <c r="H200" s="120"/>
      <c r="I200" s="121"/>
      <c r="J200" s="120"/>
      <c r="K200" s="225"/>
      <c r="L200" s="35"/>
      <c r="M200" s="226"/>
      <c r="N200" s="227"/>
      <c r="O200" s="227"/>
      <c r="P200" s="224"/>
      <c r="Q200" s="224"/>
      <c r="R200" s="78"/>
      <c r="S200" s="79"/>
      <c r="T200" s="224"/>
      <c r="U200" s="35"/>
      <c r="V200" s="35"/>
      <c r="W200" s="225"/>
      <c r="X200" s="228"/>
      <c r="Y200" s="79"/>
      <c r="Z200" s="229"/>
      <c r="AA200" s="35"/>
      <c r="AB200" s="35"/>
      <c r="AC200" s="35"/>
      <c r="AD200" s="230"/>
      <c r="AE200" s="231"/>
      <c r="AF200" s="35"/>
      <c r="AG200" s="35"/>
      <c r="AH200" s="78"/>
      <c r="AI200" s="78"/>
      <c r="AJ200" s="82"/>
      <c r="AK200" s="136"/>
      <c r="AL200" s="135"/>
      <c r="AM200" s="81"/>
      <c r="AN200" s="134"/>
      <c r="AO200" s="232"/>
      <c r="AP200" s="232"/>
      <c r="AQ200" s="80"/>
      <c r="AR200" s="81"/>
      <c r="AS200" s="81"/>
      <c r="AT200" s="245"/>
      <c r="AU200" s="179"/>
      <c r="AV200" s="233"/>
      <c r="AW200" s="81"/>
      <c r="AX200" s="185"/>
      <c r="AY200" s="134"/>
      <c r="AZ200" s="111"/>
      <c r="BA200" s="210"/>
      <c r="BB200" s="211"/>
      <c r="BC200" s="211"/>
      <c r="BD200" s="211"/>
      <c r="BE200" s="211"/>
      <c r="BF200" s="211"/>
      <c r="BG200" s="211"/>
      <c r="BH200" s="211"/>
      <c r="BI200" s="211"/>
      <c r="BJ200" s="211"/>
      <c r="BK200" s="211"/>
      <c r="BL200" s="211"/>
      <c r="BM200" s="211"/>
      <c r="BN200" s="83"/>
      <c r="BO200" s="79"/>
      <c r="BP200" s="210"/>
      <c r="BQ200" s="211"/>
      <c r="BR200" s="211"/>
      <c r="BS200" s="211"/>
      <c r="BT200" s="211"/>
      <c r="BU200" s="211"/>
      <c r="BV200" s="211"/>
      <c r="BW200" s="211"/>
      <c r="BX200" s="82"/>
      <c r="BY200" s="212"/>
      <c r="BZ200" s="212"/>
      <c r="CA200" s="212"/>
      <c r="CB200" s="212"/>
      <c r="CC200" s="212"/>
      <c r="CD200" s="212"/>
      <c r="CE200" s="212"/>
      <c r="CF200" s="212"/>
      <c r="CG200" s="82"/>
      <c r="CH200" s="213"/>
      <c r="CI200" s="212"/>
      <c r="CJ200" s="212"/>
      <c r="CK200" s="212"/>
      <c r="CL200" s="212"/>
      <c r="CM200" s="212"/>
      <c r="CN200" s="212"/>
      <c r="CO200" s="212"/>
      <c r="CP200" s="212"/>
      <c r="CQ200" s="212"/>
      <c r="CR200" s="212"/>
      <c r="CS200" s="212"/>
      <c r="CT200" s="212"/>
      <c r="CU200" s="212"/>
      <c r="CV200" s="212"/>
      <c r="CW200" s="212"/>
      <c r="CX200" s="212"/>
      <c r="CY200" s="212"/>
      <c r="CZ200" s="212"/>
      <c r="DA200" s="214"/>
      <c r="DB200" s="84"/>
      <c r="DC200" s="35"/>
      <c r="DD200" s="35"/>
      <c r="DE200" s="35"/>
      <c r="DF200" s="35"/>
      <c r="DG200" s="35"/>
      <c r="DH200" s="35"/>
      <c r="DI200" s="35"/>
      <c r="DJ200" s="35"/>
      <c r="DK200" s="35"/>
      <c r="DL200" s="35"/>
      <c r="DM200" s="35"/>
      <c r="DN200" s="35"/>
      <c r="DO200" s="35"/>
      <c r="DP200" s="35"/>
      <c r="DQ200" s="35"/>
      <c r="DR200" s="35"/>
      <c r="DS200" s="35"/>
      <c r="DT200" s="35"/>
      <c r="DU200" s="35"/>
      <c r="DV200" s="35"/>
      <c r="DW200" s="78"/>
      <c r="DX200" s="82"/>
      <c r="DY200" s="215"/>
      <c r="DZ200" s="216"/>
      <c r="EA200" s="216"/>
      <c r="EB200" s="216"/>
      <c r="EC200" s="216"/>
      <c r="ED200" s="216"/>
      <c r="EE200" s="217"/>
      <c r="EF200" s="146"/>
      <c r="EG200" s="215"/>
      <c r="EH200" s="216"/>
      <c r="EI200" s="216"/>
      <c r="EJ200" s="216"/>
      <c r="EK200" s="216"/>
      <c r="EL200" s="216"/>
      <c r="EM200" s="216"/>
      <c r="EN200" s="217"/>
      <c r="EO200" s="79"/>
      <c r="EP200" s="218"/>
      <c r="EQ200" s="219"/>
      <c r="ER200" s="219"/>
      <c r="ES200" s="82"/>
      <c r="ET200" s="234"/>
      <c r="EU200" s="235"/>
      <c r="EV200" s="235"/>
      <c r="EW200" s="82"/>
      <c r="EX200" s="234"/>
      <c r="EY200" s="235"/>
      <c r="EZ200" s="235"/>
      <c r="FA200" s="235"/>
      <c r="FB200" s="235"/>
      <c r="FC200" s="235"/>
      <c r="FD200" s="235"/>
      <c r="FE200" s="222"/>
      <c r="FF200" s="234"/>
      <c r="FG200" s="235"/>
      <c r="FH200" s="235"/>
      <c r="FI200" s="235"/>
      <c r="FJ200" s="235"/>
      <c r="FK200" s="235"/>
      <c r="FL200" s="235"/>
      <c r="FM200" s="222"/>
    </row>
    <row r="201" spans="1:169">
      <c r="A201" s="223" t="str">
        <f>Validation!B201</f>
        <v>Pass</v>
      </c>
      <c r="B201" s="35"/>
      <c r="C201" s="35"/>
      <c r="D201" s="35"/>
      <c r="E201" s="122"/>
      <c r="F201" s="123"/>
      <c r="G201" s="121"/>
      <c r="H201" s="120"/>
      <c r="I201" s="121"/>
      <c r="J201" s="120"/>
      <c r="K201" s="225"/>
      <c r="L201" s="35"/>
      <c r="M201" s="226"/>
      <c r="N201" s="227"/>
      <c r="O201" s="227"/>
      <c r="P201" s="224"/>
      <c r="Q201" s="224"/>
      <c r="R201" s="78"/>
      <c r="S201" s="79"/>
      <c r="T201" s="224"/>
      <c r="U201" s="35"/>
      <c r="V201" s="35"/>
      <c r="W201" s="225"/>
      <c r="X201" s="228"/>
      <c r="Y201" s="79"/>
      <c r="Z201" s="229"/>
      <c r="AA201" s="35"/>
      <c r="AB201" s="35"/>
      <c r="AC201" s="35"/>
      <c r="AD201" s="230"/>
      <c r="AE201" s="231"/>
      <c r="AF201" s="35"/>
      <c r="AG201" s="35"/>
      <c r="AH201" s="78"/>
      <c r="AI201" s="78"/>
      <c r="AJ201" s="82"/>
      <c r="AK201" s="136"/>
      <c r="AL201" s="135"/>
      <c r="AM201" s="81"/>
      <c r="AN201" s="134"/>
      <c r="AO201" s="232"/>
      <c r="AP201" s="232"/>
      <c r="AQ201" s="80"/>
      <c r="AR201" s="81"/>
      <c r="AS201" s="81"/>
      <c r="AT201" s="245"/>
      <c r="AU201" s="179"/>
      <c r="AV201" s="233"/>
      <c r="AW201" s="81"/>
      <c r="AX201" s="185"/>
      <c r="AY201" s="134"/>
      <c r="AZ201" s="111"/>
      <c r="BA201" s="210"/>
      <c r="BB201" s="211"/>
      <c r="BC201" s="211"/>
      <c r="BD201" s="211"/>
      <c r="BE201" s="211"/>
      <c r="BF201" s="211"/>
      <c r="BG201" s="211"/>
      <c r="BH201" s="211"/>
      <c r="BI201" s="211"/>
      <c r="BJ201" s="211"/>
      <c r="BK201" s="211"/>
      <c r="BL201" s="211"/>
      <c r="BM201" s="211"/>
      <c r="BN201" s="83"/>
      <c r="BO201" s="79"/>
      <c r="BP201" s="210"/>
      <c r="BQ201" s="211"/>
      <c r="BR201" s="211"/>
      <c r="BS201" s="211"/>
      <c r="BT201" s="211"/>
      <c r="BU201" s="211"/>
      <c r="BV201" s="211"/>
      <c r="BW201" s="211"/>
      <c r="BX201" s="82"/>
      <c r="BY201" s="212"/>
      <c r="BZ201" s="212"/>
      <c r="CA201" s="212"/>
      <c r="CB201" s="212"/>
      <c r="CC201" s="212"/>
      <c r="CD201" s="212"/>
      <c r="CE201" s="212"/>
      <c r="CF201" s="212"/>
      <c r="CG201" s="82"/>
      <c r="CH201" s="213"/>
      <c r="CI201" s="212"/>
      <c r="CJ201" s="212"/>
      <c r="CK201" s="212"/>
      <c r="CL201" s="212"/>
      <c r="CM201" s="212"/>
      <c r="CN201" s="212"/>
      <c r="CO201" s="212"/>
      <c r="CP201" s="212"/>
      <c r="CQ201" s="212"/>
      <c r="CR201" s="212"/>
      <c r="CS201" s="212"/>
      <c r="CT201" s="212"/>
      <c r="CU201" s="212"/>
      <c r="CV201" s="212"/>
      <c r="CW201" s="212"/>
      <c r="CX201" s="212"/>
      <c r="CY201" s="212"/>
      <c r="CZ201" s="212"/>
      <c r="DA201" s="214"/>
      <c r="DB201" s="84"/>
      <c r="DC201" s="35"/>
      <c r="DD201" s="35"/>
      <c r="DE201" s="35"/>
      <c r="DF201" s="35"/>
      <c r="DG201" s="35"/>
      <c r="DH201" s="35"/>
      <c r="DI201" s="35"/>
      <c r="DJ201" s="35"/>
      <c r="DK201" s="35"/>
      <c r="DL201" s="35"/>
      <c r="DM201" s="35"/>
      <c r="DN201" s="35"/>
      <c r="DO201" s="35"/>
      <c r="DP201" s="35"/>
      <c r="DQ201" s="35"/>
      <c r="DR201" s="35"/>
      <c r="DS201" s="35"/>
      <c r="DT201" s="35"/>
      <c r="DU201" s="35"/>
      <c r="DV201" s="35"/>
      <c r="DW201" s="78"/>
      <c r="DX201" s="82"/>
      <c r="DY201" s="215"/>
      <c r="DZ201" s="216"/>
      <c r="EA201" s="216"/>
      <c r="EB201" s="216"/>
      <c r="EC201" s="216"/>
      <c r="ED201" s="216"/>
      <c r="EE201" s="217"/>
      <c r="EF201" s="146"/>
      <c r="EG201" s="215"/>
      <c r="EH201" s="216"/>
      <c r="EI201" s="216"/>
      <c r="EJ201" s="216"/>
      <c r="EK201" s="216"/>
      <c r="EL201" s="216"/>
      <c r="EM201" s="216"/>
      <c r="EN201" s="217"/>
      <c r="EO201" s="79"/>
      <c r="EP201" s="218"/>
      <c r="EQ201" s="219"/>
      <c r="ER201" s="219"/>
      <c r="ES201" s="82"/>
      <c r="ET201" s="234"/>
      <c r="EU201" s="235"/>
      <c r="EV201" s="235"/>
      <c r="EW201" s="82"/>
      <c r="EX201" s="234"/>
      <c r="EY201" s="235"/>
      <c r="EZ201" s="235"/>
      <c r="FA201" s="235"/>
      <c r="FB201" s="235"/>
      <c r="FC201" s="235"/>
      <c r="FD201" s="235"/>
      <c r="FE201" s="222"/>
      <c r="FF201" s="234"/>
      <c r="FG201" s="235"/>
      <c r="FH201" s="235"/>
      <c r="FI201" s="235"/>
      <c r="FJ201" s="235"/>
      <c r="FK201" s="235"/>
      <c r="FL201" s="235"/>
      <c r="FM201" s="222"/>
    </row>
    <row r="202" spans="1:169">
      <c r="A202" s="223" t="str">
        <f>Validation!B202</f>
        <v>Pass</v>
      </c>
      <c r="B202" s="35"/>
      <c r="C202" s="35"/>
      <c r="D202" s="35"/>
      <c r="E202" s="122"/>
      <c r="F202" s="123"/>
      <c r="G202" s="121"/>
      <c r="H202" s="120"/>
      <c r="I202" s="121"/>
      <c r="J202" s="120"/>
      <c r="K202" s="225"/>
      <c r="L202" s="35"/>
      <c r="M202" s="226"/>
      <c r="N202" s="227"/>
      <c r="O202" s="227"/>
      <c r="P202" s="224"/>
      <c r="Q202" s="224"/>
      <c r="R202" s="78"/>
      <c r="S202" s="79"/>
      <c r="T202" s="224"/>
      <c r="U202" s="35"/>
      <c r="V202" s="35"/>
      <c r="W202" s="225"/>
      <c r="X202" s="228"/>
      <c r="Y202" s="79"/>
      <c r="Z202" s="229"/>
      <c r="AA202" s="35"/>
      <c r="AB202" s="35"/>
      <c r="AC202" s="35"/>
      <c r="AD202" s="230"/>
      <c r="AE202" s="231"/>
      <c r="AF202" s="35"/>
      <c r="AG202" s="35"/>
      <c r="AH202" s="78"/>
      <c r="AI202" s="78"/>
      <c r="AJ202" s="82"/>
      <c r="AK202" s="136"/>
      <c r="AL202" s="135"/>
      <c r="AM202" s="81"/>
      <c r="AN202" s="134"/>
      <c r="AO202" s="232"/>
      <c r="AP202" s="232"/>
      <c r="AQ202" s="80"/>
      <c r="AR202" s="81"/>
      <c r="AS202" s="81"/>
      <c r="AT202" s="245"/>
      <c r="AU202" s="179"/>
      <c r="AV202" s="233"/>
      <c r="AW202" s="81"/>
      <c r="AX202" s="185"/>
      <c r="AY202" s="134"/>
      <c r="AZ202" s="111"/>
      <c r="BA202" s="210"/>
      <c r="BB202" s="211"/>
      <c r="BC202" s="211"/>
      <c r="BD202" s="211"/>
      <c r="BE202" s="211"/>
      <c r="BF202" s="211"/>
      <c r="BG202" s="211"/>
      <c r="BH202" s="211"/>
      <c r="BI202" s="211"/>
      <c r="BJ202" s="211"/>
      <c r="BK202" s="211"/>
      <c r="BL202" s="211"/>
      <c r="BM202" s="211"/>
      <c r="BN202" s="83"/>
      <c r="BO202" s="79"/>
      <c r="BP202" s="210"/>
      <c r="BQ202" s="211"/>
      <c r="BR202" s="211"/>
      <c r="BS202" s="211"/>
      <c r="BT202" s="211"/>
      <c r="BU202" s="211"/>
      <c r="BV202" s="211"/>
      <c r="BW202" s="211"/>
      <c r="BX202" s="82"/>
      <c r="BY202" s="212"/>
      <c r="BZ202" s="212"/>
      <c r="CA202" s="212"/>
      <c r="CB202" s="212"/>
      <c r="CC202" s="212"/>
      <c r="CD202" s="212"/>
      <c r="CE202" s="212"/>
      <c r="CF202" s="212"/>
      <c r="CG202" s="82"/>
      <c r="CH202" s="213"/>
      <c r="CI202" s="212"/>
      <c r="CJ202" s="212"/>
      <c r="CK202" s="212"/>
      <c r="CL202" s="212"/>
      <c r="CM202" s="212"/>
      <c r="CN202" s="212"/>
      <c r="CO202" s="212"/>
      <c r="CP202" s="212"/>
      <c r="CQ202" s="212"/>
      <c r="CR202" s="212"/>
      <c r="CS202" s="212"/>
      <c r="CT202" s="212"/>
      <c r="CU202" s="212"/>
      <c r="CV202" s="212"/>
      <c r="CW202" s="212"/>
      <c r="CX202" s="212"/>
      <c r="CY202" s="212"/>
      <c r="CZ202" s="212"/>
      <c r="DA202" s="214"/>
      <c r="DB202" s="84"/>
      <c r="DC202" s="35"/>
      <c r="DD202" s="35"/>
      <c r="DE202" s="35"/>
      <c r="DF202" s="35"/>
      <c r="DG202" s="35"/>
      <c r="DH202" s="35"/>
      <c r="DI202" s="35"/>
      <c r="DJ202" s="35"/>
      <c r="DK202" s="35"/>
      <c r="DL202" s="35"/>
      <c r="DM202" s="35"/>
      <c r="DN202" s="35"/>
      <c r="DO202" s="35"/>
      <c r="DP202" s="35"/>
      <c r="DQ202" s="35"/>
      <c r="DR202" s="35"/>
      <c r="DS202" s="35"/>
      <c r="DT202" s="35"/>
      <c r="DU202" s="35"/>
      <c r="DV202" s="35"/>
      <c r="DW202" s="78"/>
      <c r="DX202" s="82"/>
      <c r="DY202" s="215"/>
      <c r="DZ202" s="216"/>
      <c r="EA202" s="216"/>
      <c r="EB202" s="216"/>
      <c r="EC202" s="216"/>
      <c r="ED202" s="216"/>
      <c r="EE202" s="217"/>
      <c r="EF202" s="146"/>
      <c r="EG202" s="215"/>
      <c r="EH202" s="216"/>
      <c r="EI202" s="216"/>
      <c r="EJ202" s="216"/>
      <c r="EK202" s="216"/>
      <c r="EL202" s="216"/>
      <c r="EM202" s="216"/>
      <c r="EN202" s="217"/>
      <c r="EO202" s="79"/>
      <c r="EP202" s="218"/>
      <c r="EQ202" s="219"/>
      <c r="ER202" s="219"/>
      <c r="ES202" s="82"/>
      <c r="ET202" s="234"/>
      <c r="EU202" s="235"/>
      <c r="EV202" s="235"/>
      <c r="EW202" s="82"/>
      <c r="EX202" s="234"/>
      <c r="EY202" s="235"/>
      <c r="EZ202" s="235"/>
      <c r="FA202" s="235"/>
      <c r="FB202" s="235"/>
      <c r="FC202" s="235"/>
      <c r="FD202" s="235"/>
      <c r="FE202" s="222"/>
      <c r="FF202" s="234"/>
      <c r="FG202" s="235"/>
      <c r="FH202" s="235"/>
      <c r="FI202" s="235"/>
      <c r="FJ202" s="235"/>
      <c r="FK202" s="235"/>
      <c r="FL202" s="235"/>
      <c r="FM202" s="222"/>
    </row>
    <row r="203" spans="1:169">
      <c r="A203" s="223" t="str">
        <f>Validation!B203</f>
        <v>Pass</v>
      </c>
      <c r="B203" s="35"/>
      <c r="C203" s="35"/>
      <c r="D203" s="35"/>
      <c r="E203" s="122"/>
      <c r="F203" s="123"/>
      <c r="G203" s="121"/>
      <c r="H203" s="120"/>
      <c r="I203" s="121"/>
      <c r="J203" s="120"/>
      <c r="K203" s="225"/>
      <c r="L203" s="35"/>
      <c r="M203" s="226"/>
      <c r="N203" s="227"/>
      <c r="O203" s="227"/>
      <c r="P203" s="224"/>
      <c r="Q203" s="224"/>
      <c r="R203" s="78"/>
      <c r="S203" s="79"/>
      <c r="T203" s="224"/>
      <c r="U203" s="35"/>
      <c r="V203" s="35"/>
      <c r="W203" s="225"/>
      <c r="X203" s="228"/>
      <c r="Y203" s="79"/>
      <c r="Z203" s="229"/>
      <c r="AA203" s="35"/>
      <c r="AB203" s="35"/>
      <c r="AC203" s="35"/>
      <c r="AD203" s="230"/>
      <c r="AE203" s="231"/>
      <c r="AF203" s="35"/>
      <c r="AG203" s="35"/>
      <c r="AH203" s="78"/>
      <c r="AI203" s="78"/>
      <c r="AJ203" s="82"/>
      <c r="AK203" s="136"/>
      <c r="AL203" s="135"/>
      <c r="AM203" s="81"/>
      <c r="AN203" s="134"/>
      <c r="AO203" s="232"/>
      <c r="AP203" s="232"/>
      <c r="AQ203" s="80"/>
      <c r="AR203" s="81"/>
      <c r="AS203" s="81"/>
      <c r="AT203" s="245"/>
      <c r="AU203" s="179"/>
      <c r="AV203" s="233"/>
      <c r="AW203" s="81"/>
      <c r="AX203" s="185"/>
      <c r="AY203" s="134"/>
      <c r="AZ203" s="111"/>
      <c r="BA203" s="210"/>
      <c r="BB203" s="211"/>
      <c r="BC203" s="211"/>
      <c r="BD203" s="211"/>
      <c r="BE203" s="211"/>
      <c r="BF203" s="211"/>
      <c r="BG203" s="211"/>
      <c r="BH203" s="211"/>
      <c r="BI203" s="211"/>
      <c r="BJ203" s="211"/>
      <c r="BK203" s="211"/>
      <c r="BL203" s="211"/>
      <c r="BM203" s="211"/>
      <c r="BN203" s="83"/>
      <c r="BO203" s="79"/>
      <c r="BP203" s="210"/>
      <c r="BQ203" s="211"/>
      <c r="BR203" s="211"/>
      <c r="BS203" s="211"/>
      <c r="BT203" s="211"/>
      <c r="BU203" s="211"/>
      <c r="BV203" s="211"/>
      <c r="BW203" s="211"/>
      <c r="BX203" s="82"/>
      <c r="BY203" s="212"/>
      <c r="BZ203" s="212"/>
      <c r="CA203" s="212"/>
      <c r="CB203" s="212"/>
      <c r="CC203" s="212"/>
      <c r="CD203" s="212"/>
      <c r="CE203" s="212"/>
      <c r="CF203" s="212"/>
      <c r="CG203" s="82"/>
      <c r="CH203" s="213"/>
      <c r="CI203" s="212"/>
      <c r="CJ203" s="212"/>
      <c r="CK203" s="212"/>
      <c r="CL203" s="212"/>
      <c r="CM203" s="212"/>
      <c r="CN203" s="212"/>
      <c r="CO203" s="212"/>
      <c r="CP203" s="212"/>
      <c r="CQ203" s="212"/>
      <c r="CR203" s="212"/>
      <c r="CS203" s="212"/>
      <c r="CT203" s="212"/>
      <c r="CU203" s="212"/>
      <c r="CV203" s="212"/>
      <c r="CW203" s="212"/>
      <c r="CX203" s="212"/>
      <c r="CY203" s="212"/>
      <c r="CZ203" s="212"/>
      <c r="DA203" s="214"/>
      <c r="DB203" s="84"/>
      <c r="DC203" s="35"/>
      <c r="DD203" s="35"/>
      <c r="DE203" s="35"/>
      <c r="DF203" s="35"/>
      <c r="DG203" s="35"/>
      <c r="DH203" s="35"/>
      <c r="DI203" s="35"/>
      <c r="DJ203" s="35"/>
      <c r="DK203" s="35"/>
      <c r="DL203" s="35"/>
      <c r="DM203" s="35"/>
      <c r="DN203" s="35"/>
      <c r="DO203" s="35"/>
      <c r="DP203" s="35"/>
      <c r="DQ203" s="35"/>
      <c r="DR203" s="35"/>
      <c r="DS203" s="35"/>
      <c r="DT203" s="35"/>
      <c r="DU203" s="35"/>
      <c r="DV203" s="35"/>
      <c r="DW203" s="78"/>
      <c r="DX203" s="82"/>
      <c r="DY203" s="215"/>
      <c r="DZ203" s="216"/>
      <c r="EA203" s="216"/>
      <c r="EB203" s="216"/>
      <c r="EC203" s="216"/>
      <c r="ED203" s="216"/>
      <c r="EE203" s="217"/>
      <c r="EF203" s="146"/>
      <c r="EG203" s="215"/>
      <c r="EH203" s="216"/>
      <c r="EI203" s="216"/>
      <c r="EJ203" s="216"/>
      <c r="EK203" s="216"/>
      <c r="EL203" s="216"/>
      <c r="EM203" s="216"/>
      <c r="EN203" s="217"/>
      <c r="EO203" s="79"/>
      <c r="EP203" s="218"/>
      <c r="EQ203" s="219"/>
      <c r="ER203" s="219"/>
      <c r="ES203" s="82"/>
      <c r="ET203" s="234"/>
      <c r="EU203" s="235"/>
      <c r="EV203" s="235"/>
      <c r="EW203" s="82"/>
      <c r="EX203" s="234"/>
      <c r="EY203" s="235"/>
      <c r="EZ203" s="235"/>
      <c r="FA203" s="235"/>
      <c r="FB203" s="235"/>
      <c r="FC203" s="235"/>
      <c r="FD203" s="235"/>
      <c r="FE203" s="222"/>
      <c r="FF203" s="234"/>
      <c r="FG203" s="235"/>
      <c r="FH203" s="235"/>
      <c r="FI203" s="235"/>
      <c r="FJ203" s="235"/>
      <c r="FK203" s="235"/>
      <c r="FL203" s="235"/>
      <c r="FM203" s="222"/>
    </row>
    <row r="204" spans="1:169">
      <c r="A204" s="223" t="str">
        <f>Validation!B204</f>
        <v>Pass</v>
      </c>
      <c r="B204" s="35"/>
      <c r="C204" s="35"/>
      <c r="D204" s="35"/>
      <c r="E204" s="122"/>
      <c r="F204" s="123"/>
      <c r="G204" s="121"/>
      <c r="H204" s="120"/>
      <c r="I204" s="121"/>
      <c r="J204" s="120"/>
      <c r="K204" s="225"/>
      <c r="L204" s="35"/>
      <c r="M204" s="226"/>
      <c r="N204" s="227"/>
      <c r="O204" s="227"/>
      <c r="P204" s="224"/>
      <c r="Q204" s="224"/>
      <c r="R204" s="78"/>
      <c r="S204" s="79"/>
      <c r="T204" s="224"/>
      <c r="U204" s="35"/>
      <c r="V204" s="35"/>
      <c r="W204" s="225"/>
      <c r="X204" s="228"/>
      <c r="Y204" s="79"/>
      <c r="Z204" s="229"/>
      <c r="AA204" s="35"/>
      <c r="AB204" s="35"/>
      <c r="AC204" s="35"/>
      <c r="AD204" s="230"/>
      <c r="AE204" s="231"/>
      <c r="AF204" s="35"/>
      <c r="AG204" s="35"/>
      <c r="AH204" s="78"/>
      <c r="AI204" s="78"/>
      <c r="AJ204" s="82"/>
      <c r="AK204" s="136"/>
      <c r="AL204" s="135"/>
      <c r="AM204" s="81"/>
      <c r="AN204" s="134"/>
      <c r="AO204" s="232"/>
      <c r="AP204" s="232"/>
      <c r="AQ204" s="80"/>
      <c r="AR204" s="81"/>
      <c r="AS204" s="81"/>
      <c r="AT204" s="245"/>
      <c r="AU204" s="179"/>
      <c r="AV204" s="233"/>
      <c r="AW204" s="81"/>
      <c r="AX204" s="185"/>
      <c r="AY204" s="134"/>
      <c r="AZ204" s="111"/>
      <c r="BA204" s="210"/>
      <c r="BB204" s="211"/>
      <c r="BC204" s="211"/>
      <c r="BD204" s="211"/>
      <c r="BE204" s="211"/>
      <c r="BF204" s="211"/>
      <c r="BG204" s="211"/>
      <c r="BH204" s="211"/>
      <c r="BI204" s="211"/>
      <c r="BJ204" s="211"/>
      <c r="BK204" s="211"/>
      <c r="BL204" s="211"/>
      <c r="BM204" s="211"/>
      <c r="BN204" s="83"/>
      <c r="BO204" s="79"/>
      <c r="BP204" s="210"/>
      <c r="BQ204" s="211"/>
      <c r="BR204" s="211"/>
      <c r="BS204" s="211"/>
      <c r="BT204" s="211"/>
      <c r="BU204" s="211"/>
      <c r="BV204" s="211"/>
      <c r="BW204" s="211"/>
      <c r="BX204" s="82"/>
      <c r="BY204" s="212"/>
      <c r="BZ204" s="212"/>
      <c r="CA204" s="212"/>
      <c r="CB204" s="212"/>
      <c r="CC204" s="212"/>
      <c r="CD204" s="212"/>
      <c r="CE204" s="212"/>
      <c r="CF204" s="212"/>
      <c r="CG204" s="82"/>
      <c r="CH204" s="213"/>
      <c r="CI204" s="212"/>
      <c r="CJ204" s="212"/>
      <c r="CK204" s="212"/>
      <c r="CL204" s="212"/>
      <c r="CM204" s="212"/>
      <c r="CN204" s="212"/>
      <c r="CO204" s="212"/>
      <c r="CP204" s="212"/>
      <c r="CQ204" s="212"/>
      <c r="CR204" s="212"/>
      <c r="CS204" s="212"/>
      <c r="CT204" s="212"/>
      <c r="CU204" s="212"/>
      <c r="CV204" s="212"/>
      <c r="CW204" s="212"/>
      <c r="CX204" s="212"/>
      <c r="CY204" s="212"/>
      <c r="CZ204" s="212"/>
      <c r="DA204" s="214"/>
      <c r="DB204" s="84"/>
      <c r="DC204" s="35"/>
      <c r="DD204" s="35"/>
      <c r="DE204" s="35"/>
      <c r="DF204" s="35"/>
      <c r="DG204" s="35"/>
      <c r="DH204" s="35"/>
      <c r="DI204" s="35"/>
      <c r="DJ204" s="35"/>
      <c r="DK204" s="35"/>
      <c r="DL204" s="35"/>
      <c r="DM204" s="35"/>
      <c r="DN204" s="35"/>
      <c r="DO204" s="35"/>
      <c r="DP204" s="35"/>
      <c r="DQ204" s="35"/>
      <c r="DR204" s="35"/>
      <c r="DS204" s="35"/>
      <c r="DT204" s="35"/>
      <c r="DU204" s="35"/>
      <c r="DV204" s="35"/>
      <c r="DW204" s="78"/>
      <c r="DX204" s="82"/>
      <c r="DY204" s="215"/>
      <c r="DZ204" s="216"/>
      <c r="EA204" s="216"/>
      <c r="EB204" s="216"/>
      <c r="EC204" s="216"/>
      <c r="ED204" s="216"/>
      <c r="EE204" s="217"/>
      <c r="EF204" s="146"/>
      <c r="EG204" s="215"/>
      <c r="EH204" s="216"/>
      <c r="EI204" s="216"/>
      <c r="EJ204" s="216"/>
      <c r="EK204" s="216"/>
      <c r="EL204" s="216"/>
      <c r="EM204" s="216"/>
      <c r="EN204" s="217"/>
      <c r="EO204" s="79"/>
      <c r="EP204" s="218"/>
      <c r="EQ204" s="219"/>
      <c r="ER204" s="219"/>
      <c r="ES204" s="82"/>
      <c r="ET204" s="234"/>
      <c r="EU204" s="235"/>
      <c r="EV204" s="235"/>
      <c r="EW204" s="82"/>
      <c r="EX204" s="234"/>
      <c r="EY204" s="235"/>
      <c r="EZ204" s="235"/>
      <c r="FA204" s="235"/>
      <c r="FB204" s="235"/>
      <c r="FC204" s="235"/>
      <c r="FD204" s="235"/>
      <c r="FE204" s="222"/>
      <c r="FF204" s="234"/>
      <c r="FG204" s="235"/>
      <c r="FH204" s="235"/>
      <c r="FI204" s="235"/>
      <c r="FJ204" s="235"/>
      <c r="FK204" s="235"/>
      <c r="FL204" s="235"/>
      <c r="FM204" s="222"/>
    </row>
    <row r="205" spans="1:169">
      <c r="A205" s="223" t="str">
        <f>Validation!B205</f>
        <v>Pass</v>
      </c>
      <c r="B205" s="35"/>
      <c r="C205" s="35"/>
      <c r="D205" s="35"/>
      <c r="E205" s="122"/>
      <c r="F205" s="123"/>
      <c r="G205" s="121"/>
      <c r="H205" s="120"/>
      <c r="I205" s="121"/>
      <c r="J205" s="120"/>
      <c r="K205" s="225"/>
      <c r="L205" s="35"/>
      <c r="M205" s="226"/>
      <c r="N205" s="227"/>
      <c r="O205" s="227"/>
      <c r="P205" s="224"/>
      <c r="Q205" s="224"/>
      <c r="R205" s="78"/>
      <c r="S205" s="79"/>
      <c r="T205" s="224"/>
      <c r="U205" s="35"/>
      <c r="V205" s="35"/>
      <c r="W205" s="225"/>
      <c r="X205" s="228"/>
      <c r="Y205" s="79"/>
      <c r="Z205" s="229"/>
      <c r="AA205" s="35"/>
      <c r="AB205" s="35"/>
      <c r="AC205" s="35"/>
      <c r="AD205" s="230"/>
      <c r="AE205" s="231"/>
      <c r="AF205" s="35"/>
      <c r="AG205" s="35"/>
      <c r="AH205" s="78"/>
      <c r="AI205" s="78"/>
      <c r="AJ205" s="82"/>
      <c r="AK205" s="136"/>
      <c r="AL205" s="135"/>
      <c r="AM205" s="81"/>
      <c r="AN205" s="134"/>
      <c r="AO205" s="232"/>
      <c r="AP205" s="232"/>
      <c r="AQ205" s="80"/>
      <c r="AR205" s="81"/>
      <c r="AS205" s="81"/>
      <c r="AT205" s="245"/>
      <c r="AU205" s="179"/>
      <c r="AV205" s="233"/>
      <c r="AW205" s="81"/>
      <c r="AX205" s="185"/>
      <c r="AY205" s="134"/>
      <c r="AZ205" s="111"/>
      <c r="BA205" s="210"/>
      <c r="BB205" s="211"/>
      <c r="BC205" s="211"/>
      <c r="BD205" s="211"/>
      <c r="BE205" s="211"/>
      <c r="BF205" s="211"/>
      <c r="BG205" s="211"/>
      <c r="BH205" s="211"/>
      <c r="BI205" s="211"/>
      <c r="BJ205" s="211"/>
      <c r="BK205" s="211"/>
      <c r="BL205" s="211"/>
      <c r="BM205" s="211"/>
      <c r="BN205" s="83"/>
      <c r="BO205" s="79"/>
      <c r="BP205" s="210"/>
      <c r="BQ205" s="211"/>
      <c r="BR205" s="211"/>
      <c r="BS205" s="211"/>
      <c r="BT205" s="211"/>
      <c r="BU205" s="211"/>
      <c r="BV205" s="211"/>
      <c r="BW205" s="211"/>
      <c r="BX205" s="82"/>
      <c r="BY205" s="212"/>
      <c r="BZ205" s="212"/>
      <c r="CA205" s="212"/>
      <c r="CB205" s="212"/>
      <c r="CC205" s="212"/>
      <c r="CD205" s="212"/>
      <c r="CE205" s="212"/>
      <c r="CF205" s="212"/>
      <c r="CG205" s="82"/>
      <c r="CH205" s="213"/>
      <c r="CI205" s="212"/>
      <c r="CJ205" s="212"/>
      <c r="CK205" s="212"/>
      <c r="CL205" s="212"/>
      <c r="CM205" s="212"/>
      <c r="CN205" s="212"/>
      <c r="CO205" s="212"/>
      <c r="CP205" s="212"/>
      <c r="CQ205" s="212"/>
      <c r="CR205" s="212"/>
      <c r="CS205" s="212"/>
      <c r="CT205" s="212"/>
      <c r="CU205" s="212"/>
      <c r="CV205" s="212"/>
      <c r="CW205" s="212"/>
      <c r="CX205" s="212"/>
      <c r="CY205" s="212"/>
      <c r="CZ205" s="212"/>
      <c r="DA205" s="214"/>
      <c r="DB205" s="84"/>
      <c r="DC205" s="35"/>
      <c r="DD205" s="35"/>
      <c r="DE205" s="35"/>
      <c r="DF205" s="35"/>
      <c r="DG205" s="35"/>
      <c r="DH205" s="35"/>
      <c r="DI205" s="35"/>
      <c r="DJ205" s="35"/>
      <c r="DK205" s="35"/>
      <c r="DL205" s="35"/>
      <c r="DM205" s="35"/>
      <c r="DN205" s="35"/>
      <c r="DO205" s="35"/>
      <c r="DP205" s="35"/>
      <c r="DQ205" s="35"/>
      <c r="DR205" s="35"/>
      <c r="DS205" s="35"/>
      <c r="DT205" s="35"/>
      <c r="DU205" s="35"/>
      <c r="DV205" s="35"/>
      <c r="DW205" s="78"/>
      <c r="DX205" s="82"/>
      <c r="DY205" s="215"/>
      <c r="DZ205" s="216"/>
      <c r="EA205" s="216"/>
      <c r="EB205" s="216"/>
      <c r="EC205" s="216"/>
      <c r="ED205" s="216"/>
      <c r="EE205" s="217"/>
      <c r="EF205" s="146"/>
      <c r="EG205" s="215"/>
      <c r="EH205" s="216"/>
      <c r="EI205" s="216"/>
      <c r="EJ205" s="216"/>
      <c r="EK205" s="216"/>
      <c r="EL205" s="216"/>
      <c r="EM205" s="216"/>
      <c r="EN205" s="217"/>
      <c r="EO205" s="79"/>
      <c r="EP205" s="218"/>
      <c r="EQ205" s="219"/>
      <c r="ER205" s="219"/>
      <c r="ES205" s="82"/>
      <c r="ET205" s="234"/>
      <c r="EU205" s="235"/>
      <c r="EV205" s="235"/>
      <c r="EW205" s="82"/>
      <c r="EX205" s="234"/>
      <c r="EY205" s="235"/>
      <c r="EZ205" s="235"/>
      <c r="FA205" s="235"/>
      <c r="FB205" s="235"/>
      <c r="FC205" s="235"/>
      <c r="FD205" s="235"/>
      <c r="FE205" s="222"/>
      <c r="FF205" s="234"/>
      <c r="FG205" s="235"/>
      <c r="FH205" s="235"/>
      <c r="FI205" s="235"/>
      <c r="FJ205" s="235"/>
      <c r="FK205" s="235"/>
      <c r="FL205" s="235"/>
      <c r="FM205" s="222"/>
    </row>
    <row r="206" spans="1:169">
      <c r="A206" s="223" t="str">
        <f>Validation!B206</f>
        <v>Pass</v>
      </c>
      <c r="B206" s="35"/>
      <c r="C206" s="35"/>
      <c r="D206" s="35"/>
      <c r="E206" s="122"/>
      <c r="F206" s="123"/>
      <c r="G206" s="121"/>
      <c r="H206" s="120"/>
      <c r="I206" s="121"/>
      <c r="J206" s="120"/>
      <c r="K206" s="225"/>
      <c r="L206" s="35"/>
      <c r="M206" s="226"/>
      <c r="N206" s="227"/>
      <c r="O206" s="227"/>
      <c r="P206" s="224"/>
      <c r="Q206" s="224"/>
      <c r="R206" s="78"/>
      <c r="S206" s="79"/>
      <c r="T206" s="224"/>
      <c r="U206" s="35"/>
      <c r="V206" s="35"/>
      <c r="W206" s="225"/>
      <c r="X206" s="228"/>
      <c r="Y206" s="79"/>
      <c r="Z206" s="229"/>
      <c r="AA206" s="35"/>
      <c r="AB206" s="35"/>
      <c r="AC206" s="35"/>
      <c r="AD206" s="230"/>
      <c r="AE206" s="231"/>
      <c r="AF206" s="35"/>
      <c r="AG206" s="35"/>
      <c r="AH206" s="78"/>
      <c r="AI206" s="78"/>
      <c r="AJ206" s="82"/>
      <c r="AK206" s="136"/>
      <c r="AL206" s="135"/>
      <c r="AM206" s="81"/>
      <c r="AN206" s="134"/>
      <c r="AO206" s="232"/>
      <c r="AP206" s="232"/>
      <c r="AQ206" s="80"/>
      <c r="AR206" s="81"/>
      <c r="AS206" s="81"/>
      <c r="AT206" s="245"/>
      <c r="AU206" s="179"/>
      <c r="AV206" s="233"/>
      <c r="AW206" s="81"/>
      <c r="AX206" s="185"/>
      <c r="AY206" s="134"/>
      <c r="AZ206" s="111"/>
      <c r="BA206" s="210"/>
      <c r="BB206" s="211"/>
      <c r="BC206" s="211"/>
      <c r="BD206" s="211"/>
      <c r="BE206" s="211"/>
      <c r="BF206" s="211"/>
      <c r="BG206" s="211"/>
      <c r="BH206" s="211"/>
      <c r="BI206" s="211"/>
      <c r="BJ206" s="211"/>
      <c r="BK206" s="211"/>
      <c r="BL206" s="211"/>
      <c r="BM206" s="211"/>
      <c r="BN206" s="83"/>
      <c r="BO206" s="79"/>
      <c r="BP206" s="210"/>
      <c r="BQ206" s="211"/>
      <c r="BR206" s="211"/>
      <c r="BS206" s="211"/>
      <c r="BT206" s="211"/>
      <c r="BU206" s="211"/>
      <c r="BV206" s="211"/>
      <c r="BW206" s="211"/>
      <c r="BX206" s="82"/>
      <c r="BY206" s="212"/>
      <c r="BZ206" s="212"/>
      <c r="CA206" s="212"/>
      <c r="CB206" s="212"/>
      <c r="CC206" s="212"/>
      <c r="CD206" s="212"/>
      <c r="CE206" s="212"/>
      <c r="CF206" s="212"/>
      <c r="CG206" s="82"/>
      <c r="CH206" s="213"/>
      <c r="CI206" s="212"/>
      <c r="CJ206" s="212"/>
      <c r="CK206" s="212"/>
      <c r="CL206" s="212"/>
      <c r="CM206" s="212"/>
      <c r="CN206" s="212"/>
      <c r="CO206" s="212"/>
      <c r="CP206" s="212"/>
      <c r="CQ206" s="212"/>
      <c r="CR206" s="212"/>
      <c r="CS206" s="212"/>
      <c r="CT206" s="212"/>
      <c r="CU206" s="212"/>
      <c r="CV206" s="212"/>
      <c r="CW206" s="212"/>
      <c r="CX206" s="212"/>
      <c r="CY206" s="212"/>
      <c r="CZ206" s="212"/>
      <c r="DA206" s="214"/>
      <c r="DB206" s="84"/>
      <c r="DC206" s="35"/>
      <c r="DD206" s="35"/>
      <c r="DE206" s="35"/>
      <c r="DF206" s="35"/>
      <c r="DG206" s="35"/>
      <c r="DH206" s="35"/>
      <c r="DI206" s="35"/>
      <c r="DJ206" s="35"/>
      <c r="DK206" s="35"/>
      <c r="DL206" s="35"/>
      <c r="DM206" s="35"/>
      <c r="DN206" s="35"/>
      <c r="DO206" s="35"/>
      <c r="DP206" s="35"/>
      <c r="DQ206" s="35"/>
      <c r="DR206" s="35"/>
      <c r="DS206" s="35"/>
      <c r="DT206" s="35"/>
      <c r="DU206" s="35"/>
      <c r="DV206" s="35"/>
      <c r="DW206" s="78"/>
      <c r="DX206" s="82"/>
      <c r="DY206" s="215"/>
      <c r="DZ206" s="216"/>
      <c r="EA206" s="216"/>
      <c r="EB206" s="216"/>
      <c r="EC206" s="216"/>
      <c r="ED206" s="216"/>
      <c r="EE206" s="217"/>
      <c r="EF206" s="146"/>
      <c r="EG206" s="215"/>
      <c r="EH206" s="216"/>
      <c r="EI206" s="216"/>
      <c r="EJ206" s="216"/>
      <c r="EK206" s="216"/>
      <c r="EL206" s="216"/>
      <c r="EM206" s="216"/>
      <c r="EN206" s="217"/>
      <c r="EO206" s="79"/>
      <c r="EP206" s="218"/>
      <c r="EQ206" s="219"/>
      <c r="ER206" s="219"/>
      <c r="ES206" s="82"/>
      <c r="ET206" s="234"/>
      <c r="EU206" s="235"/>
      <c r="EV206" s="235"/>
      <c r="EW206" s="82"/>
      <c r="EX206" s="234"/>
      <c r="EY206" s="235"/>
      <c r="EZ206" s="235"/>
      <c r="FA206" s="235"/>
      <c r="FB206" s="235"/>
      <c r="FC206" s="235"/>
      <c r="FD206" s="235"/>
      <c r="FE206" s="222"/>
      <c r="FF206" s="234"/>
      <c r="FG206" s="235"/>
      <c r="FH206" s="235"/>
      <c r="FI206" s="235"/>
      <c r="FJ206" s="235"/>
      <c r="FK206" s="235"/>
      <c r="FL206" s="235"/>
      <c r="FM206" s="222"/>
    </row>
    <row r="207" spans="1:169">
      <c r="A207" s="223" t="str">
        <f>Validation!B207</f>
        <v>Pass</v>
      </c>
      <c r="B207" s="35"/>
      <c r="C207" s="35"/>
      <c r="D207" s="35"/>
      <c r="E207" s="122"/>
      <c r="F207" s="123"/>
      <c r="G207" s="121"/>
      <c r="H207" s="120"/>
      <c r="I207" s="121"/>
      <c r="J207" s="120"/>
      <c r="K207" s="225"/>
      <c r="L207" s="35"/>
      <c r="M207" s="226"/>
      <c r="N207" s="227"/>
      <c r="O207" s="227"/>
      <c r="P207" s="224"/>
      <c r="Q207" s="224"/>
      <c r="R207" s="78"/>
      <c r="S207" s="79"/>
      <c r="T207" s="224"/>
      <c r="U207" s="35"/>
      <c r="V207" s="35"/>
      <c r="W207" s="225"/>
      <c r="X207" s="228"/>
      <c r="Y207" s="79"/>
      <c r="Z207" s="229"/>
      <c r="AA207" s="35"/>
      <c r="AB207" s="35"/>
      <c r="AC207" s="35"/>
      <c r="AD207" s="230"/>
      <c r="AE207" s="231"/>
      <c r="AF207" s="35"/>
      <c r="AG207" s="35"/>
      <c r="AH207" s="78"/>
      <c r="AI207" s="78"/>
      <c r="AJ207" s="82"/>
      <c r="AK207" s="136"/>
      <c r="AL207" s="135"/>
      <c r="AM207" s="81"/>
      <c r="AN207" s="134"/>
      <c r="AO207" s="232"/>
      <c r="AP207" s="232"/>
      <c r="AQ207" s="80"/>
      <c r="AR207" s="81"/>
      <c r="AS207" s="81"/>
      <c r="AT207" s="245"/>
      <c r="AU207" s="179"/>
      <c r="AV207" s="233"/>
      <c r="AW207" s="81"/>
      <c r="AX207" s="185"/>
      <c r="AY207" s="134"/>
      <c r="AZ207" s="111"/>
      <c r="BA207" s="210"/>
      <c r="BB207" s="211"/>
      <c r="BC207" s="211"/>
      <c r="BD207" s="211"/>
      <c r="BE207" s="211"/>
      <c r="BF207" s="211"/>
      <c r="BG207" s="211"/>
      <c r="BH207" s="211"/>
      <c r="BI207" s="211"/>
      <c r="BJ207" s="211"/>
      <c r="BK207" s="211"/>
      <c r="BL207" s="211"/>
      <c r="BM207" s="211"/>
      <c r="BN207" s="83"/>
      <c r="BO207" s="79"/>
      <c r="BP207" s="210"/>
      <c r="BQ207" s="211"/>
      <c r="BR207" s="211"/>
      <c r="BS207" s="211"/>
      <c r="BT207" s="211"/>
      <c r="BU207" s="211"/>
      <c r="BV207" s="211"/>
      <c r="BW207" s="211"/>
      <c r="BX207" s="82"/>
      <c r="BY207" s="212"/>
      <c r="BZ207" s="212"/>
      <c r="CA207" s="212"/>
      <c r="CB207" s="212"/>
      <c r="CC207" s="212"/>
      <c r="CD207" s="212"/>
      <c r="CE207" s="212"/>
      <c r="CF207" s="212"/>
      <c r="CG207" s="82"/>
      <c r="CH207" s="213"/>
      <c r="CI207" s="212"/>
      <c r="CJ207" s="212"/>
      <c r="CK207" s="212"/>
      <c r="CL207" s="212"/>
      <c r="CM207" s="212"/>
      <c r="CN207" s="212"/>
      <c r="CO207" s="212"/>
      <c r="CP207" s="212"/>
      <c r="CQ207" s="212"/>
      <c r="CR207" s="212"/>
      <c r="CS207" s="212"/>
      <c r="CT207" s="212"/>
      <c r="CU207" s="212"/>
      <c r="CV207" s="212"/>
      <c r="CW207" s="212"/>
      <c r="CX207" s="212"/>
      <c r="CY207" s="212"/>
      <c r="CZ207" s="212"/>
      <c r="DA207" s="214"/>
      <c r="DB207" s="84"/>
      <c r="DC207" s="35"/>
      <c r="DD207" s="35"/>
      <c r="DE207" s="35"/>
      <c r="DF207" s="35"/>
      <c r="DG207" s="35"/>
      <c r="DH207" s="35"/>
      <c r="DI207" s="35"/>
      <c r="DJ207" s="35"/>
      <c r="DK207" s="35"/>
      <c r="DL207" s="35"/>
      <c r="DM207" s="35"/>
      <c r="DN207" s="35"/>
      <c r="DO207" s="35"/>
      <c r="DP207" s="35"/>
      <c r="DQ207" s="35"/>
      <c r="DR207" s="35"/>
      <c r="DS207" s="35"/>
      <c r="DT207" s="35"/>
      <c r="DU207" s="35"/>
      <c r="DV207" s="35"/>
      <c r="DW207" s="78"/>
      <c r="DX207" s="82"/>
      <c r="DY207" s="215"/>
      <c r="DZ207" s="216"/>
      <c r="EA207" s="216"/>
      <c r="EB207" s="216"/>
      <c r="EC207" s="216"/>
      <c r="ED207" s="216"/>
      <c r="EE207" s="217"/>
      <c r="EF207" s="146"/>
      <c r="EG207" s="215"/>
      <c r="EH207" s="216"/>
      <c r="EI207" s="216"/>
      <c r="EJ207" s="216"/>
      <c r="EK207" s="216"/>
      <c r="EL207" s="216"/>
      <c r="EM207" s="216"/>
      <c r="EN207" s="217"/>
      <c r="EO207" s="79"/>
      <c r="EP207" s="218"/>
      <c r="EQ207" s="219"/>
      <c r="ER207" s="219"/>
      <c r="ES207" s="82"/>
      <c r="ET207" s="234"/>
      <c r="EU207" s="235"/>
      <c r="EV207" s="235"/>
      <c r="EW207" s="82"/>
      <c r="EX207" s="234"/>
      <c r="EY207" s="235"/>
      <c r="EZ207" s="235"/>
      <c r="FA207" s="235"/>
      <c r="FB207" s="235"/>
      <c r="FC207" s="235"/>
      <c r="FD207" s="235"/>
      <c r="FE207" s="222"/>
      <c r="FF207" s="234"/>
      <c r="FG207" s="235"/>
      <c r="FH207" s="235"/>
      <c r="FI207" s="235"/>
      <c r="FJ207" s="235"/>
      <c r="FK207" s="235"/>
      <c r="FL207" s="235"/>
      <c r="FM207" s="222"/>
    </row>
    <row r="208" spans="1:169">
      <c r="A208" s="223" t="str">
        <f>Validation!B208</f>
        <v>Pass</v>
      </c>
      <c r="B208" s="35"/>
      <c r="C208" s="35"/>
      <c r="D208" s="35"/>
      <c r="E208" s="122"/>
      <c r="F208" s="123"/>
      <c r="G208" s="121"/>
      <c r="H208" s="120"/>
      <c r="I208" s="121"/>
      <c r="J208" s="120"/>
      <c r="K208" s="225"/>
      <c r="L208" s="35"/>
      <c r="M208" s="226"/>
      <c r="N208" s="227"/>
      <c r="O208" s="227"/>
      <c r="P208" s="224"/>
      <c r="Q208" s="224"/>
      <c r="R208" s="78"/>
      <c r="S208" s="79"/>
      <c r="T208" s="224"/>
      <c r="U208" s="35"/>
      <c r="V208" s="35"/>
      <c r="W208" s="225"/>
      <c r="X208" s="228"/>
      <c r="Y208" s="79"/>
      <c r="Z208" s="229"/>
      <c r="AA208" s="35"/>
      <c r="AB208" s="35"/>
      <c r="AC208" s="35"/>
      <c r="AD208" s="230"/>
      <c r="AE208" s="231"/>
      <c r="AF208" s="35"/>
      <c r="AG208" s="35"/>
      <c r="AH208" s="78"/>
      <c r="AI208" s="78"/>
      <c r="AJ208" s="82"/>
      <c r="AK208" s="136"/>
      <c r="AL208" s="135"/>
      <c r="AM208" s="81"/>
      <c r="AN208" s="134"/>
      <c r="AO208" s="232"/>
      <c r="AP208" s="232"/>
      <c r="AQ208" s="80"/>
      <c r="AR208" s="81"/>
      <c r="AS208" s="81"/>
      <c r="AT208" s="245"/>
      <c r="AU208" s="179"/>
      <c r="AV208" s="233"/>
      <c r="AW208" s="81"/>
      <c r="AX208" s="185"/>
      <c r="AY208" s="134"/>
      <c r="AZ208" s="111"/>
      <c r="BA208" s="210"/>
      <c r="BB208" s="211"/>
      <c r="BC208" s="211"/>
      <c r="BD208" s="211"/>
      <c r="BE208" s="211"/>
      <c r="BF208" s="211"/>
      <c r="BG208" s="211"/>
      <c r="BH208" s="211"/>
      <c r="BI208" s="211"/>
      <c r="BJ208" s="211"/>
      <c r="BK208" s="211"/>
      <c r="BL208" s="211"/>
      <c r="BM208" s="211"/>
      <c r="BN208" s="83"/>
      <c r="BO208" s="79"/>
      <c r="BP208" s="210"/>
      <c r="BQ208" s="211"/>
      <c r="BR208" s="211"/>
      <c r="BS208" s="211"/>
      <c r="BT208" s="211"/>
      <c r="BU208" s="211"/>
      <c r="BV208" s="211"/>
      <c r="BW208" s="211"/>
      <c r="BX208" s="82"/>
      <c r="BY208" s="212"/>
      <c r="BZ208" s="212"/>
      <c r="CA208" s="212"/>
      <c r="CB208" s="212"/>
      <c r="CC208" s="212"/>
      <c r="CD208" s="212"/>
      <c r="CE208" s="212"/>
      <c r="CF208" s="212"/>
      <c r="CG208" s="82"/>
      <c r="CH208" s="213"/>
      <c r="CI208" s="212"/>
      <c r="CJ208" s="212"/>
      <c r="CK208" s="212"/>
      <c r="CL208" s="212"/>
      <c r="CM208" s="212"/>
      <c r="CN208" s="212"/>
      <c r="CO208" s="212"/>
      <c r="CP208" s="212"/>
      <c r="CQ208" s="212"/>
      <c r="CR208" s="212"/>
      <c r="CS208" s="212"/>
      <c r="CT208" s="212"/>
      <c r="CU208" s="212"/>
      <c r="CV208" s="212"/>
      <c r="CW208" s="212"/>
      <c r="CX208" s="212"/>
      <c r="CY208" s="212"/>
      <c r="CZ208" s="212"/>
      <c r="DA208" s="214"/>
      <c r="DB208" s="84"/>
      <c r="DC208" s="35"/>
      <c r="DD208" s="35"/>
      <c r="DE208" s="35"/>
      <c r="DF208" s="35"/>
      <c r="DG208" s="35"/>
      <c r="DH208" s="35"/>
      <c r="DI208" s="35"/>
      <c r="DJ208" s="35"/>
      <c r="DK208" s="35"/>
      <c r="DL208" s="35"/>
      <c r="DM208" s="35"/>
      <c r="DN208" s="35"/>
      <c r="DO208" s="35"/>
      <c r="DP208" s="35"/>
      <c r="DQ208" s="35"/>
      <c r="DR208" s="35"/>
      <c r="DS208" s="35"/>
      <c r="DT208" s="35"/>
      <c r="DU208" s="35"/>
      <c r="DV208" s="35"/>
      <c r="DW208" s="78"/>
      <c r="DX208" s="82"/>
      <c r="DY208" s="215"/>
      <c r="DZ208" s="216"/>
      <c r="EA208" s="216"/>
      <c r="EB208" s="216"/>
      <c r="EC208" s="216"/>
      <c r="ED208" s="216"/>
      <c r="EE208" s="217"/>
      <c r="EF208" s="146"/>
      <c r="EG208" s="215"/>
      <c r="EH208" s="216"/>
      <c r="EI208" s="216"/>
      <c r="EJ208" s="216"/>
      <c r="EK208" s="216"/>
      <c r="EL208" s="216"/>
      <c r="EM208" s="216"/>
      <c r="EN208" s="217"/>
      <c r="EO208" s="79"/>
      <c r="EP208" s="218"/>
      <c r="EQ208" s="219"/>
      <c r="ER208" s="219"/>
      <c r="ES208" s="82"/>
      <c r="ET208" s="234"/>
      <c r="EU208" s="235"/>
      <c r="EV208" s="235"/>
      <c r="EW208" s="82"/>
      <c r="EX208" s="234"/>
      <c r="EY208" s="235"/>
      <c r="EZ208" s="235"/>
      <c r="FA208" s="235"/>
      <c r="FB208" s="235"/>
      <c r="FC208" s="235"/>
      <c r="FD208" s="235"/>
      <c r="FE208" s="222"/>
      <c r="FF208" s="234"/>
      <c r="FG208" s="235"/>
      <c r="FH208" s="235"/>
      <c r="FI208" s="235"/>
      <c r="FJ208" s="235"/>
      <c r="FK208" s="235"/>
      <c r="FL208" s="235"/>
      <c r="FM208" s="222"/>
    </row>
    <row r="209" spans="1:169">
      <c r="A209" s="223" t="str">
        <f>Validation!B209</f>
        <v>Pass</v>
      </c>
      <c r="B209" s="35"/>
      <c r="C209" s="35"/>
      <c r="D209" s="35"/>
      <c r="E209" s="122"/>
      <c r="F209" s="123"/>
      <c r="G209" s="121"/>
      <c r="H209" s="120"/>
      <c r="I209" s="121"/>
      <c r="J209" s="120"/>
      <c r="K209" s="225"/>
      <c r="L209" s="35"/>
      <c r="M209" s="226"/>
      <c r="N209" s="227"/>
      <c r="O209" s="227"/>
      <c r="P209" s="224"/>
      <c r="Q209" s="224"/>
      <c r="R209" s="78"/>
      <c r="S209" s="79"/>
      <c r="T209" s="224"/>
      <c r="U209" s="35"/>
      <c r="V209" s="35"/>
      <c r="W209" s="225"/>
      <c r="X209" s="228"/>
      <c r="Y209" s="79"/>
      <c r="Z209" s="229"/>
      <c r="AA209" s="35"/>
      <c r="AB209" s="35"/>
      <c r="AC209" s="35"/>
      <c r="AD209" s="230"/>
      <c r="AE209" s="231"/>
      <c r="AF209" s="35"/>
      <c r="AG209" s="35"/>
      <c r="AH209" s="78"/>
      <c r="AI209" s="78"/>
      <c r="AJ209" s="82"/>
      <c r="AK209" s="136"/>
      <c r="AL209" s="135"/>
      <c r="AM209" s="81"/>
      <c r="AN209" s="134"/>
      <c r="AO209" s="232"/>
      <c r="AP209" s="232"/>
      <c r="AQ209" s="80"/>
      <c r="AR209" s="81"/>
      <c r="AS209" s="81"/>
      <c r="AT209" s="245"/>
      <c r="AU209" s="179"/>
      <c r="AV209" s="233"/>
      <c r="AW209" s="81"/>
      <c r="AX209" s="185"/>
      <c r="AY209" s="134"/>
      <c r="AZ209" s="111"/>
      <c r="BA209" s="210"/>
      <c r="BB209" s="211"/>
      <c r="BC209" s="211"/>
      <c r="BD209" s="211"/>
      <c r="BE209" s="211"/>
      <c r="BF209" s="211"/>
      <c r="BG209" s="211"/>
      <c r="BH209" s="211"/>
      <c r="BI209" s="211"/>
      <c r="BJ209" s="211"/>
      <c r="BK209" s="211"/>
      <c r="BL209" s="211"/>
      <c r="BM209" s="211"/>
      <c r="BN209" s="83"/>
      <c r="BO209" s="79"/>
      <c r="BP209" s="210"/>
      <c r="BQ209" s="211"/>
      <c r="BR209" s="211"/>
      <c r="BS209" s="211"/>
      <c r="BT209" s="211"/>
      <c r="BU209" s="211"/>
      <c r="BV209" s="211"/>
      <c r="BW209" s="211"/>
      <c r="BX209" s="82"/>
      <c r="BY209" s="212"/>
      <c r="BZ209" s="212"/>
      <c r="CA209" s="212"/>
      <c r="CB209" s="212"/>
      <c r="CC209" s="212"/>
      <c r="CD209" s="212"/>
      <c r="CE209" s="212"/>
      <c r="CF209" s="212"/>
      <c r="CG209" s="82"/>
      <c r="CH209" s="213"/>
      <c r="CI209" s="212"/>
      <c r="CJ209" s="212"/>
      <c r="CK209" s="212"/>
      <c r="CL209" s="212"/>
      <c r="CM209" s="212"/>
      <c r="CN209" s="212"/>
      <c r="CO209" s="212"/>
      <c r="CP209" s="212"/>
      <c r="CQ209" s="212"/>
      <c r="CR209" s="212"/>
      <c r="CS209" s="212"/>
      <c r="CT209" s="212"/>
      <c r="CU209" s="212"/>
      <c r="CV209" s="212"/>
      <c r="CW209" s="212"/>
      <c r="CX209" s="212"/>
      <c r="CY209" s="212"/>
      <c r="CZ209" s="212"/>
      <c r="DA209" s="214"/>
      <c r="DB209" s="84"/>
      <c r="DC209" s="35"/>
      <c r="DD209" s="35"/>
      <c r="DE209" s="35"/>
      <c r="DF209" s="35"/>
      <c r="DG209" s="35"/>
      <c r="DH209" s="35"/>
      <c r="DI209" s="35"/>
      <c r="DJ209" s="35"/>
      <c r="DK209" s="35"/>
      <c r="DL209" s="35"/>
      <c r="DM209" s="35"/>
      <c r="DN209" s="35"/>
      <c r="DO209" s="35"/>
      <c r="DP209" s="35"/>
      <c r="DQ209" s="35"/>
      <c r="DR209" s="35"/>
      <c r="DS209" s="35"/>
      <c r="DT209" s="35"/>
      <c r="DU209" s="35"/>
      <c r="DV209" s="35"/>
      <c r="DW209" s="78"/>
      <c r="DX209" s="82"/>
      <c r="DY209" s="215"/>
      <c r="DZ209" s="216"/>
      <c r="EA209" s="216"/>
      <c r="EB209" s="216"/>
      <c r="EC209" s="216"/>
      <c r="ED209" s="216"/>
      <c r="EE209" s="217"/>
      <c r="EF209" s="146"/>
      <c r="EG209" s="215"/>
      <c r="EH209" s="216"/>
      <c r="EI209" s="216"/>
      <c r="EJ209" s="216"/>
      <c r="EK209" s="216"/>
      <c r="EL209" s="216"/>
      <c r="EM209" s="216"/>
      <c r="EN209" s="217"/>
      <c r="EO209" s="79"/>
      <c r="EP209" s="218"/>
      <c r="EQ209" s="219"/>
      <c r="ER209" s="219"/>
      <c r="ES209" s="82"/>
      <c r="ET209" s="234"/>
      <c r="EU209" s="235"/>
      <c r="EV209" s="235"/>
      <c r="EW209" s="82"/>
      <c r="EX209" s="234"/>
      <c r="EY209" s="235"/>
      <c r="EZ209" s="235"/>
      <c r="FA209" s="235"/>
      <c r="FB209" s="235"/>
      <c r="FC209" s="235"/>
      <c r="FD209" s="235"/>
      <c r="FE209" s="222"/>
      <c r="FF209" s="234"/>
      <c r="FG209" s="235"/>
      <c r="FH209" s="235"/>
      <c r="FI209" s="235"/>
      <c r="FJ209" s="235"/>
      <c r="FK209" s="235"/>
      <c r="FL209" s="235"/>
      <c r="FM209" s="222"/>
    </row>
    <row r="210" spans="1:169">
      <c r="A210" s="223" t="str">
        <f>Validation!B210</f>
        <v>Pass</v>
      </c>
      <c r="B210" s="35"/>
      <c r="C210" s="35"/>
      <c r="D210" s="35"/>
      <c r="E210" s="122"/>
      <c r="F210" s="123"/>
      <c r="G210" s="121"/>
      <c r="H210" s="120"/>
      <c r="I210" s="121"/>
      <c r="J210" s="120"/>
      <c r="K210" s="225"/>
      <c r="L210" s="35"/>
      <c r="M210" s="226"/>
      <c r="N210" s="227"/>
      <c r="O210" s="227"/>
      <c r="P210" s="224"/>
      <c r="Q210" s="224"/>
      <c r="R210" s="78"/>
      <c r="S210" s="79"/>
      <c r="T210" s="224"/>
      <c r="U210" s="35"/>
      <c r="V210" s="35"/>
      <c r="W210" s="225"/>
      <c r="X210" s="228"/>
      <c r="Y210" s="79"/>
      <c r="Z210" s="229"/>
      <c r="AA210" s="35"/>
      <c r="AB210" s="35"/>
      <c r="AC210" s="35"/>
      <c r="AD210" s="230"/>
      <c r="AE210" s="231"/>
      <c r="AF210" s="35"/>
      <c r="AG210" s="35"/>
      <c r="AH210" s="78"/>
      <c r="AI210" s="78"/>
      <c r="AJ210" s="82"/>
      <c r="AK210" s="136"/>
      <c r="AL210" s="135"/>
      <c r="AM210" s="81"/>
      <c r="AN210" s="134"/>
      <c r="AO210" s="232"/>
      <c r="AP210" s="232"/>
      <c r="AQ210" s="80"/>
      <c r="AR210" s="81"/>
      <c r="AS210" s="81"/>
      <c r="AT210" s="245"/>
      <c r="AU210" s="179"/>
      <c r="AV210" s="233"/>
      <c r="AW210" s="81"/>
      <c r="AX210" s="185"/>
      <c r="AY210" s="134"/>
      <c r="AZ210" s="111"/>
      <c r="BA210" s="210"/>
      <c r="BB210" s="211"/>
      <c r="BC210" s="211"/>
      <c r="BD210" s="211"/>
      <c r="BE210" s="211"/>
      <c r="BF210" s="211"/>
      <c r="BG210" s="211"/>
      <c r="BH210" s="211"/>
      <c r="BI210" s="211"/>
      <c r="BJ210" s="211"/>
      <c r="BK210" s="211"/>
      <c r="BL210" s="211"/>
      <c r="BM210" s="211"/>
      <c r="BN210" s="83"/>
      <c r="BO210" s="79"/>
      <c r="BP210" s="210"/>
      <c r="BQ210" s="211"/>
      <c r="BR210" s="211"/>
      <c r="BS210" s="211"/>
      <c r="BT210" s="211"/>
      <c r="BU210" s="211"/>
      <c r="BV210" s="211"/>
      <c r="BW210" s="211"/>
      <c r="BX210" s="82"/>
      <c r="BY210" s="212"/>
      <c r="BZ210" s="212"/>
      <c r="CA210" s="212"/>
      <c r="CB210" s="212"/>
      <c r="CC210" s="212"/>
      <c r="CD210" s="212"/>
      <c r="CE210" s="212"/>
      <c r="CF210" s="212"/>
      <c r="CG210" s="82"/>
      <c r="CH210" s="213"/>
      <c r="CI210" s="212"/>
      <c r="CJ210" s="212"/>
      <c r="CK210" s="212"/>
      <c r="CL210" s="212"/>
      <c r="CM210" s="212"/>
      <c r="CN210" s="212"/>
      <c r="CO210" s="212"/>
      <c r="CP210" s="212"/>
      <c r="CQ210" s="212"/>
      <c r="CR210" s="212"/>
      <c r="CS210" s="212"/>
      <c r="CT210" s="212"/>
      <c r="CU210" s="212"/>
      <c r="CV210" s="212"/>
      <c r="CW210" s="212"/>
      <c r="CX210" s="212"/>
      <c r="CY210" s="212"/>
      <c r="CZ210" s="212"/>
      <c r="DA210" s="214"/>
      <c r="DB210" s="84"/>
      <c r="DC210" s="35"/>
      <c r="DD210" s="35"/>
      <c r="DE210" s="35"/>
      <c r="DF210" s="35"/>
      <c r="DG210" s="35"/>
      <c r="DH210" s="35"/>
      <c r="DI210" s="35"/>
      <c r="DJ210" s="35"/>
      <c r="DK210" s="35"/>
      <c r="DL210" s="35"/>
      <c r="DM210" s="35"/>
      <c r="DN210" s="35"/>
      <c r="DO210" s="35"/>
      <c r="DP210" s="35"/>
      <c r="DQ210" s="35"/>
      <c r="DR210" s="35"/>
      <c r="DS210" s="35"/>
      <c r="DT210" s="35"/>
      <c r="DU210" s="35"/>
      <c r="DV210" s="35"/>
      <c r="DW210" s="78"/>
      <c r="DX210" s="82"/>
      <c r="DY210" s="215"/>
      <c r="DZ210" s="216"/>
      <c r="EA210" s="216"/>
      <c r="EB210" s="216"/>
      <c r="EC210" s="216"/>
      <c r="ED210" s="216"/>
      <c r="EE210" s="217"/>
      <c r="EF210" s="146"/>
      <c r="EG210" s="215"/>
      <c r="EH210" s="216"/>
      <c r="EI210" s="216"/>
      <c r="EJ210" s="216"/>
      <c r="EK210" s="216"/>
      <c r="EL210" s="216"/>
      <c r="EM210" s="216"/>
      <c r="EN210" s="217"/>
      <c r="EO210" s="79"/>
      <c r="EP210" s="218"/>
      <c r="EQ210" s="219"/>
      <c r="ER210" s="219"/>
      <c r="ES210" s="82"/>
      <c r="ET210" s="234"/>
      <c r="EU210" s="235"/>
      <c r="EV210" s="235"/>
      <c r="EW210" s="82"/>
      <c r="EX210" s="234"/>
      <c r="EY210" s="235"/>
      <c r="EZ210" s="235"/>
      <c r="FA210" s="235"/>
      <c r="FB210" s="235"/>
      <c r="FC210" s="235"/>
      <c r="FD210" s="235"/>
      <c r="FE210" s="222"/>
      <c r="FF210" s="234"/>
      <c r="FG210" s="235"/>
      <c r="FH210" s="235"/>
      <c r="FI210" s="235"/>
      <c r="FJ210" s="235"/>
      <c r="FK210" s="235"/>
      <c r="FL210" s="235"/>
      <c r="FM210" s="222"/>
    </row>
    <row r="211" spans="1:169">
      <c r="A211" s="223" t="str">
        <f>Validation!B211</f>
        <v>Pass</v>
      </c>
      <c r="B211" s="35"/>
      <c r="C211" s="35"/>
      <c r="D211" s="35"/>
      <c r="E211" s="122"/>
      <c r="F211" s="123"/>
      <c r="G211" s="121"/>
      <c r="H211" s="120"/>
      <c r="I211" s="121"/>
      <c r="J211" s="120"/>
      <c r="K211" s="225"/>
      <c r="L211" s="35"/>
      <c r="M211" s="226"/>
      <c r="N211" s="227"/>
      <c r="O211" s="227"/>
      <c r="P211" s="224"/>
      <c r="Q211" s="224"/>
      <c r="R211" s="78"/>
      <c r="S211" s="79"/>
      <c r="T211" s="224"/>
      <c r="U211" s="35"/>
      <c r="V211" s="35"/>
      <c r="W211" s="225"/>
      <c r="X211" s="228"/>
      <c r="Y211" s="79"/>
      <c r="Z211" s="229"/>
      <c r="AA211" s="35"/>
      <c r="AB211" s="35"/>
      <c r="AC211" s="35"/>
      <c r="AD211" s="230"/>
      <c r="AE211" s="231"/>
      <c r="AF211" s="35"/>
      <c r="AG211" s="35"/>
      <c r="AH211" s="78"/>
      <c r="AI211" s="78"/>
      <c r="AJ211" s="82"/>
      <c r="AK211" s="136"/>
      <c r="AL211" s="135"/>
      <c r="AM211" s="81"/>
      <c r="AN211" s="134"/>
      <c r="AO211" s="232"/>
      <c r="AP211" s="232"/>
      <c r="AQ211" s="80"/>
      <c r="AR211" s="81"/>
      <c r="AS211" s="81"/>
      <c r="AT211" s="245"/>
      <c r="AU211" s="179"/>
      <c r="AV211" s="233"/>
      <c r="AW211" s="81"/>
      <c r="AX211" s="185"/>
      <c r="AY211" s="134"/>
      <c r="AZ211" s="111"/>
      <c r="BA211" s="210"/>
      <c r="BB211" s="211"/>
      <c r="BC211" s="211"/>
      <c r="BD211" s="211"/>
      <c r="BE211" s="211"/>
      <c r="BF211" s="211"/>
      <c r="BG211" s="211"/>
      <c r="BH211" s="211"/>
      <c r="BI211" s="211"/>
      <c r="BJ211" s="211"/>
      <c r="BK211" s="211"/>
      <c r="BL211" s="211"/>
      <c r="BM211" s="211"/>
      <c r="BN211" s="83"/>
      <c r="BO211" s="79"/>
      <c r="BP211" s="210"/>
      <c r="BQ211" s="211"/>
      <c r="BR211" s="211"/>
      <c r="BS211" s="211"/>
      <c r="BT211" s="211"/>
      <c r="BU211" s="211"/>
      <c r="BV211" s="211"/>
      <c r="BW211" s="211"/>
      <c r="BX211" s="82"/>
      <c r="BY211" s="212"/>
      <c r="BZ211" s="212"/>
      <c r="CA211" s="212"/>
      <c r="CB211" s="212"/>
      <c r="CC211" s="212"/>
      <c r="CD211" s="212"/>
      <c r="CE211" s="212"/>
      <c r="CF211" s="212"/>
      <c r="CG211" s="82"/>
      <c r="CH211" s="213"/>
      <c r="CI211" s="212"/>
      <c r="CJ211" s="212"/>
      <c r="CK211" s="212"/>
      <c r="CL211" s="212"/>
      <c r="CM211" s="212"/>
      <c r="CN211" s="212"/>
      <c r="CO211" s="212"/>
      <c r="CP211" s="212"/>
      <c r="CQ211" s="212"/>
      <c r="CR211" s="212"/>
      <c r="CS211" s="212"/>
      <c r="CT211" s="212"/>
      <c r="CU211" s="212"/>
      <c r="CV211" s="212"/>
      <c r="CW211" s="212"/>
      <c r="CX211" s="212"/>
      <c r="CY211" s="212"/>
      <c r="CZ211" s="212"/>
      <c r="DA211" s="214"/>
      <c r="DB211" s="84"/>
      <c r="DC211" s="35"/>
      <c r="DD211" s="35"/>
      <c r="DE211" s="35"/>
      <c r="DF211" s="35"/>
      <c r="DG211" s="35"/>
      <c r="DH211" s="35"/>
      <c r="DI211" s="35"/>
      <c r="DJ211" s="35"/>
      <c r="DK211" s="35"/>
      <c r="DL211" s="35"/>
      <c r="DM211" s="35"/>
      <c r="DN211" s="35"/>
      <c r="DO211" s="35"/>
      <c r="DP211" s="35"/>
      <c r="DQ211" s="35"/>
      <c r="DR211" s="35"/>
      <c r="DS211" s="35"/>
      <c r="DT211" s="35"/>
      <c r="DU211" s="35"/>
      <c r="DV211" s="35"/>
      <c r="DW211" s="78"/>
      <c r="DX211" s="82"/>
      <c r="DY211" s="215"/>
      <c r="DZ211" s="216"/>
      <c r="EA211" s="216"/>
      <c r="EB211" s="216"/>
      <c r="EC211" s="216"/>
      <c r="ED211" s="216"/>
      <c r="EE211" s="217"/>
      <c r="EF211" s="146"/>
      <c r="EG211" s="215"/>
      <c r="EH211" s="216"/>
      <c r="EI211" s="216"/>
      <c r="EJ211" s="216"/>
      <c r="EK211" s="216"/>
      <c r="EL211" s="216"/>
      <c r="EM211" s="216"/>
      <c r="EN211" s="217"/>
      <c r="EO211" s="79"/>
      <c r="EP211" s="218"/>
      <c r="EQ211" s="219"/>
      <c r="ER211" s="219"/>
      <c r="ES211" s="82"/>
      <c r="ET211" s="234"/>
      <c r="EU211" s="235"/>
      <c r="EV211" s="235"/>
      <c r="EW211" s="82"/>
      <c r="EX211" s="234"/>
      <c r="EY211" s="235"/>
      <c r="EZ211" s="235"/>
      <c r="FA211" s="235"/>
      <c r="FB211" s="235"/>
      <c r="FC211" s="235"/>
      <c r="FD211" s="235"/>
      <c r="FE211" s="222"/>
      <c r="FF211" s="234"/>
      <c r="FG211" s="235"/>
      <c r="FH211" s="235"/>
      <c r="FI211" s="235"/>
      <c r="FJ211" s="235"/>
      <c r="FK211" s="235"/>
      <c r="FL211" s="235"/>
      <c r="FM211" s="222"/>
    </row>
    <row r="212" spans="1:169">
      <c r="A212" s="223" t="str">
        <f>Validation!B212</f>
        <v>Pass</v>
      </c>
      <c r="B212" s="35"/>
      <c r="C212" s="35"/>
      <c r="D212" s="35"/>
      <c r="E212" s="122"/>
      <c r="F212" s="123"/>
      <c r="G212" s="121"/>
      <c r="H212" s="120"/>
      <c r="I212" s="121"/>
      <c r="J212" s="120"/>
      <c r="K212" s="225"/>
      <c r="L212" s="35"/>
      <c r="M212" s="226"/>
      <c r="N212" s="227"/>
      <c r="O212" s="227"/>
      <c r="P212" s="224"/>
      <c r="Q212" s="224"/>
      <c r="R212" s="78"/>
      <c r="S212" s="79"/>
      <c r="T212" s="224"/>
      <c r="U212" s="35"/>
      <c r="V212" s="35"/>
      <c r="W212" s="225"/>
      <c r="X212" s="228"/>
      <c r="Y212" s="79"/>
      <c r="Z212" s="229"/>
      <c r="AA212" s="35"/>
      <c r="AB212" s="35"/>
      <c r="AC212" s="35"/>
      <c r="AD212" s="230"/>
      <c r="AE212" s="231"/>
      <c r="AF212" s="35"/>
      <c r="AG212" s="35"/>
      <c r="AH212" s="78"/>
      <c r="AI212" s="78"/>
      <c r="AJ212" s="82"/>
      <c r="AK212" s="136"/>
      <c r="AL212" s="135"/>
      <c r="AM212" s="81"/>
      <c r="AN212" s="134"/>
      <c r="AO212" s="232"/>
      <c r="AP212" s="232"/>
      <c r="AQ212" s="80"/>
      <c r="AR212" s="81"/>
      <c r="AS212" s="81"/>
      <c r="AT212" s="245"/>
      <c r="AU212" s="179"/>
      <c r="AV212" s="233"/>
      <c r="AW212" s="81"/>
      <c r="AX212" s="185"/>
      <c r="AY212" s="134"/>
      <c r="AZ212" s="111"/>
      <c r="BA212" s="210"/>
      <c r="BB212" s="211"/>
      <c r="BC212" s="211"/>
      <c r="BD212" s="211"/>
      <c r="BE212" s="211"/>
      <c r="BF212" s="211"/>
      <c r="BG212" s="211"/>
      <c r="BH212" s="211"/>
      <c r="BI212" s="211"/>
      <c r="BJ212" s="211"/>
      <c r="BK212" s="211"/>
      <c r="BL212" s="211"/>
      <c r="BM212" s="211"/>
      <c r="BN212" s="83"/>
      <c r="BO212" s="79"/>
      <c r="BP212" s="210"/>
      <c r="BQ212" s="211"/>
      <c r="BR212" s="211"/>
      <c r="BS212" s="211"/>
      <c r="BT212" s="211"/>
      <c r="BU212" s="211"/>
      <c r="BV212" s="211"/>
      <c r="BW212" s="211"/>
      <c r="BX212" s="82"/>
      <c r="BY212" s="212"/>
      <c r="BZ212" s="212"/>
      <c r="CA212" s="212"/>
      <c r="CB212" s="212"/>
      <c r="CC212" s="212"/>
      <c r="CD212" s="212"/>
      <c r="CE212" s="212"/>
      <c r="CF212" s="212"/>
      <c r="CG212" s="82"/>
      <c r="CH212" s="213"/>
      <c r="CI212" s="212"/>
      <c r="CJ212" s="212"/>
      <c r="CK212" s="212"/>
      <c r="CL212" s="212"/>
      <c r="CM212" s="212"/>
      <c r="CN212" s="212"/>
      <c r="CO212" s="212"/>
      <c r="CP212" s="212"/>
      <c r="CQ212" s="212"/>
      <c r="CR212" s="212"/>
      <c r="CS212" s="212"/>
      <c r="CT212" s="212"/>
      <c r="CU212" s="212"/>
      <c r="CV212" s="212"/>
      <c r="CW212" s="212"/>
      <c r="CX212" s="212"/>
      <c r="CY212" s="212"/>
      <c r="CZ212" s="212"/>
      <c r="DA212" s="214"/>
      <c r="DB212" s="84"/>
      <c r="DC212" s="35"/>
      <c r="DD212" s="35"/>
      <c r="DE212" s="35"/>
      <c r="DF212" s="35"/>
      <c r="DG212" s="35"/>
      <c r="DH212" s="35"/>
      <c r="DI212" s="35"/>
      <c r="DJ212" s="35"/>
      <c r="DK212" s="35"/>
      <c r="DL212" s="35"/>
      <c r="DM212" s="35"/>
      <c r="DN212" s="35"/>
      <c r="DO212" s="35"/>
      <c r="DP212" s="35"/>
      <c r="DQ212" s="35"/>
      <c r="DR212" s="35"/>
      <c r="DS212" s="35"/>
      <c r="DT212" s="35"/>
      <c r="DU212" s="35"/>
      <c r="DV212" s="35"/>
      <c r="DW212" s="78"/>
      <c r="DX212" s="82"/>
      <c r="DY212" s="215"/>
      <c r="DZ212" s="216"/>
      <c r="EA212" s="216"/>
      <c r="EB212" s="216"/>
      <c r="EC212" s="216"/>
      <c r="ED212" s="216"/>
      <c r="EE212" s="217"/>
      <c r="EF212" s="146"/>
      <c r="EG212" s="215"/>
      <c r="EH212" s="216"/>
      <c r="EI212" s="216"/>
      <c r="EJ212" s="216"/>
      <c r="EK212" s="216"/>
      <c r="EL212" s="216"/>
      <c r="EM212" s="216"/>
      <c r="EN212" s="217"/>
      <c r="EO212" s="79"/>
      <c r="EP212" s="218"/>
      <c r="EQ212" s="219"/>
      <c r="ER212" s="219"/>
      <c r="ES212" s="82"/>
      <c r="ET212" s="234"/>
      <c r="EU212" s="235"/>
      <c r="EV212" s="235"/>
      <c r="EW212" s="82"/>
      <c r="EX212" s="234"/>
      <c r="EY212" s="235"/>
      <c r="EZ212" s="235"/>
      <c r="FA212" s="235"/>
      <c r="FB212" s="235"/>
      <c r="FC212" s="235"/>
      <c r="FD212" s="235"/>
      <c r="FE212" s="222"/>
      <c r="FF212" s="234"/>
      <c r="FG212" s="235"/>
      <c r="FH212" s="235"/>
      <c r="FI212" s="235"/>
      <c r="FJ212" s="235"/>
      <c r="FK212" s="235"/>
      <c r="FL212" s="235"/>
      <c r="FM212" s="222"/>
    </row>
    <row r="213" spans="1:169">
      <c r="A213" s="223" t="str">
        <f>Validation!B213</f>
        <v>Pass</v>
      </c>
      <c r="B213" s="35"/>
      <c r="C213" s="35"/>
      <c r="D213" s="35"/>
      <c r="E213" s="122"/>
      <c r="F213" s="123"/>
      <c r="G213" s="121"/>
      <c r="H213" s="120"/>
      <c r="I213" s="121"/>
      <c r="J213" s="120"/>
      <c r="K213" s="225"/>
      <c r="L213" s="35"/>
      <c r="M213" s="226"/>
      <c r="N213" s="227"/>
      <c r="O213" s="227"/>
      <c r="P213" s="224"/>
      <c r="Q213" s="224"/>
      <c r="R213" s="78"/>
      <c r="S213" s="79"/>
      <c r="T213" s="224"/>
      <c r="U213" s="35"/>
      <c r="V213" s="35"/>
      <c r="W213" s="225"/>
      <c r="X213" s="228"/>
      <c r="Y213" s="79"/>
      <c r="Z213" s="229"/>
      <c r="AA213" s="35"/>
      <c r="AB213" s="35"/>
      <c r="AC213" s="35"/>
      <c r="AD213" s="230"/>
      <c r="AE213" s="231"/>
      <c r="AF213" s="35"/>
      <c r="AG213" s="35"/>
      <c r="AH213" s="78"/>
      <c r="AI213" s="78"/>
      <c r="AJ213" s="82"/>
      <c r="AK213" s="136"/>
      <c r="AL213" s="135"/>
      <c r="AM213" s="81"/>
      <c r="AN213" s="134"/>
      <c r="AO213" s="232"/>
      <c r="AP213" s="232"/>
      <c r="AQ213" s="80"/>
      <c r="AR213" s="81"/>
      <c r="AS213" s="81"/>
      <c r="AT213" s="245"/>
      <c r="AU213" s="179"/>
      <c r="AV213" s="233"/>
      <c r="AW213" s="81"/>
      <c r="AX213" s="185"/>
      <c r="AY213" s="134"/>
      <c r="AZ213" s="111"/>
      <c r="BA213" s="210"/>
      <c r="BB213" s="211"/>
      <c r="BC213" s="211"/>
      <c r="BD213" s="211"/>
      <c r="BE213" s="211"/>
      <c r="BF213" s="211"/>
      <c r="BG213" s="211"/>
      <c r="BH213" s="211"/>
      <c r="BI213" s="211"/>
      <c r="BJ213" s="211"/>
      <c r="BK213" s="211"/>
      <c r="BL213" s="211"/>
      <c r="BM213" s="211"/>
      <c r="BN213" s="83"/>
      <c r="BO213" s="79"/>
      <c r="BP213" s="210"/>
      <c r="BQ213" s="211"/>
      <c r="BR213" s="211"/>
      <c r="BS213" s="211"/>
      <c r="BT213" s="211"/>
      <c r="BU213" s="211"/>
      <c r="BV213" s="211"/>
      <c r="BW213" s="211"/>
      <c r="BX213" s="82"/>
      <c r="BY213" s="212"/>
      <c r="BZ213" s="212"/>
      <c r="CA213" s="212"/>
      <c r="CB213" s="212"/>
      <c r="CC213" s="212"/>
      <c r="CD213" s="212"/>
      <c r="CE213" s="212"/>
      <c r="CF213" s="212"/>
      <c r="CG213" s="82"/>
      <c r="CH213" s="213"/>
      <c r="CI213" s="212"/>
      <c r="CJ213" s="212"/>
      <c r="CK213" s="212"/>
      <c r="CL213" s="212"/>
      <c r="CM213" s="212"/>
      <c r="CN213" s="212"/>
      <c r="CO213" s="212"/>
      <c r="CP213" s="212"/>
      <c r="CQ213" s="212"/>
      <c r="CR213" s="212"/>
      <c r="CS213" s="212"/>
      <c r="CT213" s="212"/>
      <c r="CU213" s="212"/>
      <c r="CV213" s="212"/>
      <c r="CW213" s="212"/>
      <c r="CX213" s="212"/>
      <c r="CY213" s="212"/>
      <c r="CZ213" s="212"/>
      <c r="DA213" s="214"/>
      <c r="DB213" s="84"/>
      <c r="DC213" s="35"/>
      <c r="DD213" s="35"/>
      <c r="DE213" s="35"/>
      <c r="DF213" s="35"/>
      <c r="DG213" s="35"/>
      <c r="DH213" s="35"/>
      <c r="DI213" s="35"/>
      <c r="DJ213" s="35"/>
      <c r="DK213" s="35"/>
      <c r="DL213" s="35"/>
      <c r="DM213" s="35"/>
      <c r="DN213" s="35"/>
      <c r="DO213" s="35"/>
      <c r="DP213" s="35"/>
      <c r="DQ213" s="35"/>
      <c r="DR213" s="35"/>
      <c r="DS213" s="35"/>
      <c r="DT213" s="35"/>
      <c r="DU213" s="35"/>
      <c r="DV213" s="35"/>
      <c r="DW213" s="78"/>
      <c r="DX213" s="82"/>
      <c r="DY213" s="215"/>
      <c r="DZ213" s="216"/>
      <c r="EA213" s="216"/>
      <c r="EB213" s="216"/>
      <c r="EC213" s="216"/>
      <c r="ED213" s="216"/>
      <c r="EE213" s="217"/>
      <c r="EF213" s="146"/>
      <c r="EG213" s="215"/>
      <c r="EH213" s="216"/>
      <c r="EI213" s="216"/>
      <c r="EJ213" s="216"/>
      <c r="EK213" s="216"/>
      <c r="EL213" s="216"/>
      <c r="EM213" s="216"/>
      <c r="EN213" s="217"/>
      <c r="EO213" s="79"/>
      <c r="EP213" s="218"/>
      <c r="EQ213" s="219"/>
      <c r="ER213" s="219"/>
      <c r="ES213" s="82"/>
      <c r="ET213" s="234"/>
      <c r="EU213" s="235"/>
      <c r="EV213" s="235"/>
      <c r="EW213" s="82"/>
      <c r="EX213" s="234"/>
      <c r="EY213" s="235"/>
      <c r="EZ213" s="235"/>
      <c r="FA213" s="235"/>
      <c r="FB213" s="235"/>
      <c r="FC213" s="235"/>
      <c r="FD213" s="235"/>
      <c r="FE213" s="222"/>
      <c r="FF213" s="234"/>
      <c r="FG213" s="235"/>
      <c r="FH213" s="235"/>
      <c r="FI213" s="235"/>
      <c r="FJ213" s="235"/>
      <c r="FK213" s="235"/>
      <c r="FL213" s="235"/>
      <c r="FM213" s="222"/>
    </row>
    <row r="214" spans="1:169">
      <c r="A214" s="223" t="str">
        <f>Validation!B214</f>
        <v>Pass</v>
      </c>
      <c r="B214" s="35"/>
      <c r="C214" s="35"/>
      <c r="D214" s="35"/>
      <c r="E214" s="122"/>
      <c r="F214" s="123"/>
      <c r="G214" s="121"/>
      <c r="H214" s="120"/>
      <c r="I214" s="121"/>
      <c r="J214" s="120"/>
      <c r="K214" s="225"/>
      <c r="L214" s="35"/>
      <c r="M214" s="226"/>
      <c r="N214" s="227"/>
      <c r="O214" s="227"/>
      <c r="P214" s="224"/>
      <c r="Q214" s="224"/>
      <c r="R214" s="78"/>
      <c r="S214" s="79"/>
      <c r="T214" s="224"/>
      <c r="U214" s="35"/>
      <c r="V214" s="35"/>
      <c r="W214" s="225"/>
      <c r="X214" s="228"/>
      <c r="Y214" s="79"/>
      <c r="Z214" s="229"/>
      <c r="AA214" s="35"/>
      <c r="AB214" s="35"/>
      <c r="AC214" s="35"/>
      <c r="AD214" s="230"/>
      <c r="AE214" s="231"/>
      <c r="AF214" s="35"/>
      <c r="AG214" s="35"/>
      <c r="AH214" s="78"/>
      <c r="AI214" s="78"/>
      <c r="AJ214" s="82"/>
      <c r="AK214" s="136"/>
      <c r="AL214" s="135"/>
      <c r="AM214" s="81"/>
      <c r="AN214" s="134"/>
      <c r="AO214" s="232"/>
      <c r="AP214" s="232"/>
      <c r="AQ214" s="80"/>
      <c r="AR214" s="81"/>
      <c r="AS214" s="81"/>
      <c r="AT214" s="245"/>
      <c r="AU214" s="179"/>
      <c r="AV214" s="233"/>
      <c r="AW214" s="81"/>
      <c r="AX214" s="185"/>
      <c r="AY214" s="134"/>
      <c r="AZ214" s="111"/>
      <c r="BA214" s="210"/>
      <c r="BB214" s="211"/>
      <c r="BC214" s="211"/>
      <c r="BD214" s="211"/>
      <c r="BE214" s="211"/>
      <c r="BF214" s="211"/>
      <c r="BG214" s="211"/>
      <c r="BH214" s="211"/>
      <c r="BI214" s="211"/>
      <c r="BJ214" s="211"/>
      <c r="BK214" s="211"/>
      <c r="BL214" s="211"/>
      <c r="BM214" s="211"/>
      <c r="BN214" s="83"/>
      <c r="BO214" s="79"/>
      <c r="BP214" s="210"/>
      <c r="BQ214" s="211"/>
      <c r="BR214" s="211"/>
      <c r="BS214" s="211"/>
      <c r="BT214" s="211"/>
      <c r="BU214" s="211"/>
      <c r="BV214" s="211"/>
      <c r="BW214" s="211"/>
      <c r="BX214" s="82"/>
      <c r="BY214" s="212"/>
      <c r="BZ214" s="212"/>
      <c r="CA214" s="212"/>
      <c r="CB214" s="212"/>
      <c r="CC214" s="212"/>
      <c r="CD214" s="212"/>
      <c r="CE214" s="212"/>
      <c r="CF214" s="212"/>
      <c r="CG214" s="82"/>
      <c r="CH214" s="213"/>
      <c r="CI214" s="212"/>
      <c r="CJ214" s="212"/>
      <c r="CK214" s="212"/>
      <c r="CL214" s="212"/>
      <c r="CM214" s="212"/>
      <c r="CN214" s="212"/>
      <c r="CO214" s="212"/>
      <c r="CP214" s="212"/>
      <c r="CQ214" s="212"/>
      <c r="CR214" s="212"/>
      <c r="CS214" s="212"/>
      <c r="CT214" s="212"/>
      <c r="CU214" s="212"/>
      <c r="CV214" s="212"/>
      <c r="CW214" s="212"/>
      <c r="CX214" s="212"/>
      <c r="CY214" s="212"/>
      <c r="CZ214" s="212"/>
      <c r="DA214" s="214"/>
      <c r="DB214" s="84"/>
      <c r="DC214" s="35"/>
      <c r="DD214" s="35"/>
      <c r="DE214" s="35"/>
      <c r="DF214" s="35"/>
      <c r="DG214" s="35"/>
      <c r="DH214" s="35"/>
      <c r="DI214" s="35"/>
      <c r="DJ214" s="35"/>
      <c r="DK214" s="35"/>
      <c r="DL214" s="35"/>
      <c r="DM214" s="35"/>
      <c r="DN214" s="35"/>
      <c r="DO214" s="35"/>
      <c r="DP214" s="35"/>
      <c r="DQ214" s="35"/>
      <c r="DR214" s="35"/>
      <c r="DS214" s="35"/>
      <c r="DT214" s="35"/>
      <c r="DU214" s="35"/>
      <c r="DV214" s="35"/>
      <c r="DW214" s="78"/>
      <c r="DX214" s="82"/>
      <c r="DY214" s="215"/>
      <c r="DZ214" s="216"/>
      <c r="EA214" s="216"/>
      <c r="EB214" s="216"/>
      <c r="EC214" s="216"/>
      <c r="ED214" s="216"/>
      <c r="EE214" s="217"/>
      <c r="EF214" s="146"/>
      <c r="EG214" s="215"/>
      <c r="EH214" s="216"/>
      <c r="EI214" s="216"/>
      <c r="EJ214" s="216"/>
      <c r="EK214" s="216"/>
      <c r="EL214" s="216"/>
      <c r="EM214" s="216"/>
      <c r="EN214" s="217"/>
      <c r="EO214" s="79"/>
      <c r="EP214" s="218"/>
      <c r="EQ214" s="219"/>
      <c r="ER214" s="219"/>
      <c r="ES214" s="82"/>
      <c r="ET214" s="234"/>
      <c r="EU214" s="235"/>
      <c r="EV214" s="235"/>
      <c r="EW214" s="82"/>
      <c r="EX214" s="234"/>
      <c r="EY214" s="235"/>
      <c r="EZ214" s="235"/>
      <c r="FA214" s="235"/>
      <c r="FB214" s="235"/>
      <c r="FC214" s="235"/>
      <c r="FD214" s="235"/>
      <c r="FE214" s="222"/>
      <c r="FF214" s="234"/>
      <c r="FG214" s="235"/>
      <c r="FH214" s="235"/>
      <c r="FI214" s="235"/>
      <c r="FJ214" s="235"/>
      <c r="FK214" s="235"/>
      <c r="FL214" s="235"/>
      <c r="FM214" s="222"/>
    </row>
    <row r="215" spans="1:169">
      <c r="A215" s="223" t="str">
        <f>Validation!B215</f>
        <v>Pass</v>
      </c>
      <c r="B215" s="35"/>
      <c r="C215" s="35"/>
      <c r="D215" s="35"/>
      <c r="E215" s="122"/>
      <c r="F215" s="123"/>
      <c r="G215" s="121"/>
      <c r="H215" s="120"/>
      <c r="I215" s="121"/>
      <c r="J215" s="120"/>
      <c r="K215" s="225"/>
      <c r="L215" s="35"/>
      <c r="M215" s="226"/>
      <c r="N215" s="227"/>
      <c r="O215" s="227"/>
      <c r="P215" s="224"/>
      <c r="Q215" s="224"/>
      <c r="R215" s="78"/>
      <c r="S215" s="79"/>
      <c r="T215" s="224"/>
      <c r="U215" s="35"/>
      <c r="V215" s="35"/>
      <c r="W215" s="225"/>
      <c r="X215" s="228"/>
      <c r="Y215" s="79"/>
      <c r="Z215" s="229"/>
      <c r="AA215" s="35"/>
      <c r="AB215" s="35"/>
      <c r="AC215" s="35"/>
      <c r="AD215" s="230"/>
      <c r="AE215" s="231"/>
      <c r="AF215" s="35"/>
      <c r="AG215" s="35"/>
      <c r="AH215" s="78"/>
      <c r="AI215" s="78"/>
      <c r="AJ215" s="82"/>
      <c r="AK215" s="136"/>
      <c r="AL215" s="135"/>
      <c r="AM215" s="81"/>
      <c r="AN215" s="134"/>
      <c r="AO215" s="232"/>
      <c r="AP215" s="232"/>
      <c r="AQ215" s="80"/>
      <c r="AR215" s="81"/>
      <c r="AS215" s="81"/>
      <c r="AT215" s="245"/>
      <c r="AU215" s="179"/>
      <c r="AV215" s="233"/>
      <c r="AW215" s="81"/>
      <c r="AX215" s="185"/>
      <c r="AY215" s="134"/>
      <c r="AZ215" s="111"/>
      <c r="BA215" s="210"/>
      <c r="BB215" s="211"/>
      <c r="BC215" s="211"/>
      <c r="BD215" s="211"/>
      <c r="BE215" s="211"/>
      <c r="BF215" s="211"/>
      <c r="BG215" s="211"/>
      <c r="BH215" s="211"/>
      <c r="BI215" s="211"/>
      <c r="BJ215" s="211"/>
      <c r="BK215" s="211"/>
      <c r="BL215" s="211"/>
      <c r="BM215" s="211"/>
      <c r="BN215" s="83"/>
      <c r="BO215" s="79"/>
      <c r="BP215" s="210"/>
      <c r="BQ215" s="211"/>
      <c r="BR215" s="211"/>
      <c r="BS215" s="211"/>
      <c r="BT215" s="211"/>
      <c r="BU215" s="211"/>
      <c r="BV215" s="211"/>
      <c r="BW215" s="211"/>
      <c r="BX215" s="82"/>
      <c r="BY215" s="212"/>
      <c r="BZ215" s="212"/>
      <c r="CA215" s="212"/>
      <c r="CB215" s="212"/>
      <c r="CC215" s="212"/>
      <c r="CD215" s="212"/>
      <c r="CE215" s="212"/>
      <c r="CF215" s="212"/>
      <c r="CG215" s="82"/>
      <c r="CH215" s="213"/>
      <c r="CI215" s="212"/>
      <c r="CJ215" s="212"/>
      <c r="CK215" s="212"/>
      <c r="CL215" s="212"/>
      <c r="CM215" s="212"/>
      <c r="CN215" s="212"/>
      <c r="CO215" s="212"/>
      <c r="CP215" s="212"/>
      <c r="CQ215" s="212"/>
      <c r="CR215" s="212"/>
      <c r="CS215" s="212"/>
      <c r="CT215" s="212"/>
      <c r="CU215" s="212"/>
      <c r="CV215" s="212"/>
      <c r="CW215" s="212"/>
      <c r="CX215" s="212"/>
      <c r="CY215" s="212"/>
      <c r="CZ215" s="212"/>
      <c r="DA215" s="214"/>
      <c r="DB215" s="84"/>
      <c r="DC215" s="35"/>
      <c r="DD215" s="35"/>
      <c r="DE215" s="35"/>
      <c r="DF215" s="35"/>
      <c r="DG215" s="35"/>
      <c r="DH215" s="35"/>
      <c r="DI215" s="35"/>
      <c r="DJ215" s="35"/>
      <c r="DK215" s="35"/>
      <c r="DL215" s="35"/>
      <c r="DM215" s="35"/>
      <c r="DN215" s="35"/>
      <c r="DO215" s="35"/>
      <c r="DP215" s="35"/>
      <c r="DQ215" s="35"/>
      <c r="DR215" s="35"/>
      <c r="DS215" s="35"/>
      <c r="DT215" s="35"/>
      <c r="DU215" s="35"/>
      <c r="DV215" s="35"/>
      <c r="DW215" s="78"/>
      <c r="DX215" s="82"/>
      <c r="DY215" s="215"/>
      <c r="DZ215" s="216"/>
      <c r="EA215" s="216"/>
      <c r="EB215" s="216"/>
      <c r="EC215" s="216"/>
      <c r="ED215" s="216"/>
      <c r="EE215" s="217"/>
      <c r="EF215" s="146"/>
      <c r="EG215" s="215"/>
      <c r="EH215" s="216"/>
      <c r="EI215" s="216"/>
      <c r="EJ215" s="216"/>
      <c r="EK215" s="216"/>
      <c r="EL215" s="216"/>
      <c r="EM215" s="216"/>
      <c r="EN215" s="217"/>
      <c r="EO215" s="79"/>
      <c r="EP215" s="218"/>
      <c r="EQ215" s="219"/>
      <c r="ER215" s="219"/>
      <c r="ES215" s="82"/>
      <c r="ET215" s="234"/>
      <c r="EU215" s="235"/>
      <c r="EV215" s="235"/>
      <c r="EW215" s="82"/>
      <c r="EX215" s="234"/>
      <c r="EY215" s="235"/>
      <c r="EZ215" s="235"/>
      <c r="FA215" s="235"/>
      <c r="FB215" s="235"/>
      <c r="FC215" s="235"/>
      <c r="FD215" s="235"/>
      <c r="FE215" s="222"/>
      <c r="FF215" s="234"/>
      <c r="FG215" s="235"/>
      <c r="FH215" s="235"/>
      <c r="FI215" s="235"/>
      <c r="FJ215" s="235"/>
      <c r="FK215" s="235"/>
      <c r="FL215" s="235"/>
      <c r="FM215" s="222"/>
    </row>
    <row r="216" spans="1:169">
      <c r="A216" s="223" t="str">
        <f>Validation!B216</f>
        <v>Pass</v>
      </c>
      <c r="B216" s="35"/>
      <c r="C216" s="35"/>
      <c r="D216" s="35"/>
      <c r="E216" s="122"/>
      <c r="F216" s="123"/>
      <c r="G216" s="121"/>
      <c r="H216" s="120"/>
      <c r="I216" s="121"/>
      <c r="J216" s="120"/>
      <c r="K216" s="225"/>
      <c r="L216" s="35"/>
      <c r="M216" s="226"/>
      <c r="N216" s="227"/>
      <c r="O216" s="227"/>
      <c r="P216" s="224"/>
      <c r="Q216" s="224"/>
      <c r="R216" s="78"/>
      <c r="S216" s="79"/>
      <c r="T216" s="224"/>
      <c r="U216" s="35"/>
      <c r="V216" s="35"/>
      <c r="W216" s="225"/>
      <c r="X216" s="228"/>
      <c r="Y216" s="79"/>
      <c r="Z216" s="229"/>
      <c r="AA216" s="35"/>
      <c r="AB216" s="35"/>
      <c r="AC216" s="35"/>
      <c r="AD216" s="230"/>
      <c r="AE216" s="231"/>
      <c r="AF216" s="35"/>
      <c r="AG216" s="35"/>
      <c r="AH216" s="78"/>
      <c r="AI216" s="78"/>
      <c r="AJ216" s="82"/>
      <c r="AK216" s="136"/>
      <c r="AL216" s="135"/>
      <c r="AM216" s="81"/>
      <c r="AN216" s="134"/>
      <c r="AO216" s="232"/>
      <c r="AP216" s="232"/>
      <c r="AQ216" s="80"/>
      <c r="AR216" s="81"/>
      <c r="AS216" s="81"/>
      <c r="AT216" s="245"/>
      <c r="AU216" s="179"/>
      <c r="AV216" s="233"/>
      <c r="AW216" s="81"/>
      <c r="AX216" s="185"/>
      <c r="AY216" s="134"/>
      <c r="AZ216" s="111"/>
      <c r="BA216" s="210"/>
      <c r="BB216" s="211"/>
      <c r="BC216" s="211"/>
      <c r="BD216" s="211"/>
      <c r="BE216" s="211"/>
      <c r="BF216" s="211"/>
      <c r="BG216" s="211"/>
      <c r="BH216" s="211"/>
      <c r="BI216" s="211"/>
      <c r="BJ216" s="211"/>
      <c r="BK216" s="211"/>
      <c r="BL216" s="211"/>
      <c r="BM216" s="211"/>
      <c r="BN216" s="83"/>
      <c r="BO216" s="79"/>
      <c r="BP216" s="210"/>
      <c r="BQ216" s="211"/>
      <c r="BR216" s="211"/>
      <c r="BS216" s="211"/>
      <c r="BT216" s="211"/>
      <c r="BU216" s="211"/>
      <c r="BV216" s="211"/>
      <c r="BW216" s="211"/>
      <c r="BX216" s="82"/>
      <c r="BY216" s="212"/>
      <c r="BZ216" s="212"/>
      <c r="CA216" s="212"/>
      <c r="CB216" s="212"/>
      <c r="CC216" s="212"/>
      <c r="CD216" s="212"/>
      <c r="CE216" s="212"/>
      <c r="CF216" s="212"/>
      <c r="CG216" s="82"/>
      <c r="CH216" s="213"/>
      <c r="CI216" s="212"/>
      <c r="CJ216" s="212"/>
      <c r="CK216" s="212"/>
      <c r="CL216" s="212"/>
      <c r="CM216" s="212"/>
      <c r="CN216" s="212"/>
      <c r="CO216" s="212"/>
      <c r="CP216" s="212"/>
      <c r="CQ216" s="212"/>
      <c r="CR216" s="212"/>
      <c r="CS216" s="212"/>
      <c r="CT216" s="212"/>
      <c r="CU216" s="212"/>
      <c r="CV216" s="212"/>
      <c r="CW216" s="212"/>
      <c r="CX216" s="212"/>
      <c r="CY216" s="212"/>
      <c r="CZ216" s="212"/>
      <c r="DA216" s="214"/>
      <c r="DB216" s="84"/>
      <c r="DC216" s="35"/>
      <c r="DD216" s="35"/>
      <c r="DE216" s="35"/>
      <c r="DF216" s="35"/>
      <c r="DG216" s="35"/>
      <c r="DH216" s="35"/>
      <c r="DI216" s="35"/>
      <c r="DJ216" s="35"/>
      <c r="DK216" s="35"/>
      <c r="DL216" s="35"/>
      <c r="DM216" s="35"/>
      <c r="DN216" s="35"/>
      <c r="DO216" s="35"/>
      <c r="DP216" s="35"/>
      <c r="DQ216" s="35"/>
      <c r="DR216" s="35"/>
      <c r="DS216" s="35"/>
      <c r="DT216" s="35"/>
      <c r="DU216" s="35"/>
      <c r="DV216" s="35"/>
      <c r="DW216" s="78"/>
      <c r="DX216" s="82"/>
      <c r="DY216" s="215"/>
      <c r="DZ216" s="216"/>
      <c r="EA216" s="216"/>
      <c r="EB216" s="216"/>
      <c r="EC216" s="216"/>
      <c r="ED216" s="216"/>
      <c r="EE216" s="217"/>
      <c r="EF216" s="146"/>
      <c r="EG216" s="215"/>
      <c r="EH216" s="216"/>
      <c r="EI216" s="216"/>
      <c r="EJ216" s="216"/>
      <c r="EK216" s="216"/>
      <c r="EL216" s="216"/>
      <c r="EM216" s="216"/>
      <c r="EN216" s="217"/>
      <c r="EO216" s="79"/>
      <c r="EP216" s="218"/>
      <c r="EQ216" s="219"/>
      <c r="ER216" s="219"/>
      <c r="ES216" s="82"/>
      <c r="ET216" s="234"/>
      <c r="EU216" s="235"/>
      <c r="EV216" s="235"/>
      <c r="EW216" s="82"/>
      <c r="EX216" s="234"/>
      <c r="EY216" s="235"/>
      <c r="EZ216" s="235"/>
      <c r="FA216" s="235"/>
      <c r="FB216" s="235"/>
      <c r="FC216" s="235"/>
      <c r="FD216" s="235"/>
      <c r="FE216" s="222"/>
      <c r="FF216" s="234"/>
      <c r="FG216" s="235"/>
      <c r="FH216" s="235"/>
      <c r="FI216" s="235"/>
      <c r="FJ216" s="235"/>
      <c r="FK216" s="235"/>
      <c r="FL216" s="235"/>
      <c r="FM216" s="222"/>
    </row>
    <row r="217" spans="1:169">
      <c r="A217" s="223" t="str">
        <f>Validation!B217</f>
        <v>Pass</v>
      </c>
      <c r="B217" s="35"/>
      <c r="C217" s="35"/>
      <c r="D217" s="35"/>
      <c r="E217" s="122"/>
      <c r="F217" s="123"/>
      <c r="G217" s="121"/>
      <c r="H217" s="120"/>
      <c r="I217" s="121"/>
      <c r="J217" s="120"/>
      <c r="K217" s="225"/>
      <c r="L217" s="35"/>
      <c r="M217" s="226"/>
      <c r="N217" s="227"/>
      <c r="O217" s="227"/>
      <c r="P217" s="224"/>
      <c r="Q217" s="224"/>
      <c r="R217" s="78"/>
      <c r="S217" s="79"/>
      <c r="T217" s="224"/>
      <c r="U217" s="35"/>
      <c r="V217" s="35"/>
      <c r="W217" s="225"/>
      <c r="X217" s="228"/>
      <c r="Y217" s="79"/>
      <c r="Z217" s="229"/>
      <c r="AA217" s="35"/>
      <c r="AB217" s="35"/>
      <c r="AC217" s="35"/>
      <c r="AD217" s="230"/>
      <c r="AE217" s="231"/>
      <c r="AF217" s="35"/>
      <c r="AG217" s="35"/>
      <c r="AH217" s="78"/>
      <c r="AI217" s="78"/>
      <c r="AJ217" s="82"/>
      <c r="AK217" s="136"/>
      <c r="AL217" s="135"/>
      <c r="AM217" s="81"/>
      <c r="AN217" s="134"/>
      <c r="AO217" s="232"/>
      <c r="AP217" s="232"/>
      <c r="AQ217" s="80"/>
      <c r="AR217" s="81"/>
      <c r="AS217" s="81"/>
      <c r="AT217" s="245"/>
      <c r="AU217" s="179"/>
      <c r="AV217" s="233"/>
      <c r="AW217" s="81"/>
      <c r="AX217" s="185"/>
      <c r="AY217" s="134"/>
      <c r="AZ217" s="111"/>
      <c r="BA217" s="210"/>
      <c r="BB217" s="211"/>
      <c r="BC217" s="211"/>
      <c r="BD217" s="211"/>
      <c r="BE217" s="211"/>
      <c r="BF217" s="211"/>
      <c r="BG217" s="211"/>
      <c r="BH217" s="211"/>
      <c r="BI217" s="211"/>
      <c r="BJ217" s="211"/>
      <c r="BK217" s="211"/>
      <c r="BL217" s="211"/>
      <c r="BM217" s="211"/>
      <c r="BN217" s="83"/>
      <c r="BO217" s="79"/>
      <c r="BP217" s="210"/>
      <c r="BQ217" s="211"/>
      <c r="BR217" s="211"/>
      <c r="BS217" s="211"/>
      <c r="BT217" s="211"/>
      <c r="BU217" s="211"/>
      <c r="BV217" s="211"/>
      <c r="BW217" s="211"/>
      <c r="BX217" s="82"/>
      <c r="BY217" s="212"/>
      <c r="BZ217" s="212"/>
      <c r="CA217" s="212"/>
      <c r="CB217" s="212"/>
      <c r="CC217" s="212"/>
      <c r="CD217" s="212"/>
      <c r="CE217" s="212"/>
      <c r="CF217" s="212"/>
      <c r="CG217" s="82"/>
      <c r="CH217" s="213"/>
      <c r="CI217" s="212"/>
      <c r="CJ217" s="212"/>
      <c r="CK217" s="212"/>
      <c r="CL217" s="212"/>
      <c r="CM217" s="212"/>
      <c r="CN217" s="212"/>
      <c r="CO217" s="212"/>
      <c r="CP217" s="212"/>
      <c r="CQ217" s="212"/>
      <c r="CR217" s="212"/>
      <c r="CS217" s="212"/>
      <c r="CT217" s="212"/>
      <c r="CU217" s="212"/>
      <c r="CV217" s="212"/>
      <c r="CW217" s="212"/>
      <c r="CX217" s="212"/>
      <c r="CY217" s="212"/>
      <c r="CZ217" s="212"/>
      <c r="DA217" s="214"/>
      <c r="DB217" s="84"/>
      <c r="DC217" s="35"/>
      <c r="DD217" s="35"/>
      <c r="DE217" s="35"/>
      <c r="DF217" s="35"/>
      <c r="DG217" s="35"/>
      <c r="DH217" s="35"/>
      <c r="DI217" s="35"/>
      <c r="DJ217" s="35"/>
      <c r="DK217" s="35"/>
      <c r="DL217" s="35"/>
      <c r="DM217" s="35"/>
      <c r="DN217" s="35"/>
      <c r="DO217" s="35"/>
      <c r="DP217" s="35"/>
      <c r="DQ217" s="35"/>
      <c r="DR217" s="35"/>
      <c r="DS217" s="35"/>
      <c r="DT217" s="35"/>
      <c r="DU217" s="35"/>
      <c r="DV217" s="35"/>
      <c r="DW217" s="78"/>
      <c r="DX217" s="82"/>
      <c r="DY217" s="215"/>
      <c r="DZ217" s="216"/>
      <c r="EA217" s="216"/>
      <c r="EB217" s="216"/>
      <c r="EC217" s="216"/>
      <c r="ED217" s="216"/>
      <c r="EE217" s="217"/>
      <c r="EF217" s="146"/>
      <c r="EG217" s="215"/>
      <c r="EH217" s="216"/>
      <c r="EI217" s="216"/>
      <c r="EJ217" s="216"/>
      <c r="EK217" s="216"/>
      <c r="EL217" s="216"/>
      <c r="EM217" s="216"/>
      <c r="EN217" s="217"/>
      <c r="EO217" s="79"/>
      <c r="EP217" s="218"/>
      <c r="EQ217" s="219"/>
      <c r="ER217" s="219"/>
      <c r="ES217" s="82"/>
      <c r="ET217" s="234"/>
      <c r="EU217" s="235"/>
      <c r="EV217" s="235"/>
      <c r="EW217" s="82"/>
      <c r="EX217" s="234"/>
      <c r="EY217" s="235"/>
      <c r="EZ217" s="235"/>
      <c r="FA217" s="235"/>
      <c r="FB217" s="235"/>
      <c r="FC217" s="235"/>
      <c r="FD217" s="235"/>
      <c r="FE217" s="222"/>
      <c r="FF217" s="234"/>
      <c r="FG217" s="235"/>
      <c r="FH217" s="235"/>
      <c r="FI217" s="235"/>
      <c r="FJ217" s="235"/>
      <c r="FK217" s="235"/>
      <c r="FL217" s="235"/>
      <c r="FM217" s="222"/>
    </row>
    <row r="218" spans="1:169">
      <c r="A218" s="223" t="str">
        <f>Validation!B218</f>
        <v>Pass</v>
      </c>
      <c r="B218" s="35"/>
      <c r="C218" s="35"/>
      <c r="D218" s="35"/>
      <c r="E218" s="122"/>
      <c r="F218" s="123"/>
      <c r="G218" s="121"/>
      <c r="H218" s="120"/>
      <c r="I218" s="121"/>
      <c r="J218" s="120"/>
      <c r="K218" s="225"/>
      <c r="L218" s="35"/>
      <c r="M218" s="226"/>
      <c r="N218" s="227"/>
      <c r="O218" s="227"/>
      <c r="P218" s="224"/>
      <c r="Q218" s="224"/>
      <c r="R218" s="78"/>
      <c r="S218" s="79"/>
      <c r="T218" s="224"/>
      <c r="U218" s="35"/>
      <c r="V218" s="35"/>
      <c r="W218" s="225"/>
      <c r="X218" s="228"/>
      <c r="Y218" s="79"/>
      <c r="Z218" s="229"/>
      <c r="AA218" s="35"/>
      <c r="AB218" s="35"/>
      <c r="AC218" s="35"/>
      <c r="AD218" s="230"/>
      <c r="AE218" s="231"/>
      <c r="AF218" s="35"/>
      <c r="AG218" s="35"/>
      <c r="AH218" s="78"/>
      <c r="AI218" s="78"/>
      <c r="AJ218" s="82"/>
      <c r="AK218" s="136"/>
      <c r="AL218" s="135"/>
      <c r="AM218" s="81"/>
      <c r="AN218" s="134"/>
      <c r="AO218" s="232"/>
      <c r="AP218" s="232"/>
      <c r="AQ218" s="80"/>
      <c r="AR218" s="81"/>
      <c r="AS218" s="81"/>
      <c r="AT218" s="245"/>
      <c r="AU218" s="179"/>
      <c r="AV218" s="233"/>
      <c r="AW218" s="81"/>
      <c r="AX218" s="185"/>
      <c r="AY218" s="134"/>
      <c r="AZ218" s="111"/>
      <c r="BA218" s="210"/>
      <c r="BB218" s="211"/>
      <c r="BC218" s="211"/>
      <c r="BD218" s="211"/>
      <c r="BE218" s="211"/>
      <c r="BF218" s="211"/>
      <c r="BG218" s="211"/>
      <c r="BH218" s="211"/>
      <c r="BI218" s="211"/>
      <c r="BJ218" s="211"/>
      <c r="BK218" s="211"/>
      <c r="BL218" s="211"/>
      <c r="BM218" s="211"/>
      <c r="BN218" s="83"/>
      <c r="BO218" s="79"/>
      <c r="BP218" s="210"/>
      <c r="BQ218" s="211"/>
      <c r="BR218" s="211"/>
      <c r="BS218" s="211"/>
      <c r="BT218" s="211"/>
      <c r="BU218" s="211"/>
      <c r="BV218" s="211"/>
      <c r="BW218" s="211"/>
      <c r="BX218" s="82"/>
      <c r="BY218" s="212"/>
      <c r="BZ218" s="212"/>
      <c r="CA218" s="212"/>
      <c r="CB218" s="212"/>
      <c r="CC218" s="212"/>
      <c r="CD218" s="212"/>
      <c r="CE218" s="212"/>
      <c r="CF218" s="212"/>
      <c r="CG218" s="82"/>
      <c r="CH218" s="213"/>
      <c r="CI218" s="212"/>
      <c r="CJ218" s="212"/>
      <c r="CK218" s="212"/>
      <c r="CL218" s="212"/>
      <c r="CM218" s="212"/>
      <c r="CN218" s="212"/>
      <c r="CO218" s="212"/>
      <c r="CP218" s="212"/>
      <c r="CQ218" s="212"/>
      <c r="CR218" s="212"/>
      <c r="CS218" s="212"/>
      <c r="CT218" s="212"/>
      <c r="CU218" s="212"/>
      <c r="CV218" s="212"/>
      <c r="CW218" s="212"/>
      <c r="CX218" s="212"/>
      <c r="CY218" s="212"/>
      <c r="CZ218" s="212"/>
      <c r="DA218" s="214"/>
      <c r="DB218" s="84"/>
      <c r="DC218" s="35"/>
      <c r="DD218" s="35"/>
      <c r="DE218" s="35"/>
      <c r="DF218" s="35"/>
      <c r="DG218" s="35"/>
      <c r="DH218" s="35"/>
      <c r="DI218" s="35"/>
      <c r="DJ218" s="35"/>
      <c r="DK218" s="35"/>
      <c r="DL218" s="35"/>
      <c r="DM218" s="35"/>
      <c r="DN218" s="35"/>
      <c r="DO218" s="35"/>
      <c r="DP218" s="35"/>
      <c r="DQ218" s="35"/>
      <c r="DR218" s="35"/>
      <c r="DS218" s="35"/>
      <c r="DT218" s="35"/>
      <c r="DU218" s="35"/>
      <c r="DV218" s="35"/>
      <c r="DW218" s="78"/>
      <c r="DX218" s="82"/>
      <c r="DY218" s="215"/>
      <c r="DZ218" s="216"/>
      <c r="EA218" s="216"/>
      <c r="EB218" s="216"/>
      <c r="EC218" s="216"/>
      <c r="ED218" s="216"/>
      <c r="EE218" s="217"/>
      <c r="EF218" s="146"/>
      <c r="EG218" s="215"/>
      <c r="EH218" s="216"/>
      <c r="EI218" s="216"/>
      <c r="EJ218" s="216"/>
      <c r="EK218" s="216"/>
      <c r="EL218" s="216"/>
      <c r="EM218" s="216"/>
      <c r="EN218" s="217"/>
      <c r="EO218" s="79"/>
      <c r="EP218" s="218"/>
      <c r="EQ218" s="219"/>
      <c r="ER218" s="219"/>
      <c r="ES218" s="82"/>
      <c r="ET218" s="234"/>
      <c r="EU218" s="235"/>
      <c r="EV218" s="235"/>
      <c r="EW218" s="82"/>
      <c r="EX218" s="234"/>
      <c r="EY218" s="235"/>
      <c r="EZ218" s="235"/>
      <c r="FA218" s="235"/>
      <c r="FB218" s="235"/>
      <c r="FC218" s="235"/>
      <c r="FD218" s="235"/>
      <c r="FE218" s="222"/>
      <c r="FF218" s="234"/>
      <c r="FG218" s="235"/>
      <c r="FH218" s="235"/>
      <c r="FI218" s="235"/>
      <c r="FJ218" s="235"/>
      <c r="FK218" s="235"/>
      <c r="FL218" s="235"/>
      <c r="FM218" s="222"/>
    </row>
    <row r="219" spans="1:169">
      <c r="A219" s="223" t="str">
        <f>Validation!B219</f>
        <v>Pass</v>
      </c>
      <c r="B219" s="35"/>
      <c r="C219" s="35"/>
      <c r="D219" s="35"/>
      <c r="E219" s="122"/>
      <c r="F219" s="123"/>
      <c r="G219" s="121"/>
      <c r="H219" s="120"/>
      <c r="I219" s="121"/>
      <c r="J219" s="120"/>
      <c r="K219" s="225"/>
      <c r="L219" s="35"/>
      <c r="M219" s="226"/>
      <c r="N219" s="227"/>
      <c r="O219" s="227"/>
      <c r="P219" s="224"/>
      <c r="Q219" s="224"/>
      <c r="R219" s="78"/>
      <c r="S219" s="79"/>
      <c r="T219" s="224"/>
      <c r="U219" s="35"/>
      <c r="V219" s="35"/>
      <c r="W219" s="225"/>
      <c r="X219" s="228"/>
      <c r="Y219" s="79"/>
      <c r="Z219" s="229"/>
      <c r="AA219" s="35"/>
      <c r="AB219" s="35"/>
      <c r="AC219" s="35"/>
      <c r="AD219" s="230"/>
      <c r="AE219" s="231"/>
      <c r="AF219" s="35"/>
      <c r="AG219" s="35"/>
      <c r="AH219" s="78"/>
      <c r="AI219" s="78"/>
      <c r="AJ219" s="82"/>
      <c r="AK219" s="136"/>
      <c r="AL219" s="135"/>
      <c r="AM219" s="81"/>
      <c r="AN219" s="134"/>
      <c r="AO219" s="232"/>
      <c r="AP219" s="232"/>
      <c r="AQ219" s="80"/>
      <c r="AR219" s="81"/>
      <c r="AS219" s="81"/>
      <c r="AT219" s="245"/>
      <c r="AU219" s="179"/>
      <c r="AV219" s="233"/>
      <c r="AW219" s="81"/>
      <c r="AX219" s="185"/>
      <c r="AY219" s="134"/>
      <c r="AZ219" s="111"/>
      <c r="BA219" s="210"/>
      <c r="BB219" s="211"/>
      <c r="BC219" s="211"/>
      <c r="BD219" s="211"/>
      <c r="BE219" s="211"/>
      <c r="BF219" s="211"/>
      <c r="BG219" s="211"/>
      <c r="BH219" s="211"/>
      <c r="BI219" s="211"/>
      <c r="BJ219" s="211"/>
      <c r="BK219" s="211"/>
      <c r="BL219" s="211"/>
      <c r="BM219" s="211"/>
      <c r="BN219" s="83"/>
      <c r="BO219" s="79"/>
      <c r="BP219" s="210"/>
      <c r="BQ219" s="211"/>
      <c r="BR219" s="211"/>
      <c r="BS219" s="211"/>
      <c r="BT219" s="211"/>
      <c r="BU219" s="211"/>
      <c r="BV219" s="211"/>
      <c r="BW219" s="211"/>
      <c r="BX219" s="82"/>
      <c r="BY219" s="212"/>
      <c r="BZ219" s="212"/>
      <c r="CA219" s="212"/>
      <c r="CB219" s="212"/>
      <c r="CC219" s="212"/>
      <c r="CD219" s="212"/>
      <c r="CE219" s="212"/>
      <c r="CF219" s="212"/>
      <c r="CG219" s="82"/>
      <c r="CH219" s="213"/>
      <c r="CI219" s="212"/>
      <c r="CJ219" s="212"/>
      <c r="CK219" s="212"/>
      <c r="CL219" s="212"/>
      <c r="CM219" s="212"/>
      <c r="CN219" s="212"/>
      <c r="CO219" s="212"/>
      <c r="CP219" s="212"/>
      <c r="CQ219" s="212"/>
      <c r="CR219" s="212"/>
      <c r="CS219" s="212"/>
      <c r="CT219" s="212"/>
      <c r="CU219" s="212"/>
      <c r="CV219" s="212"/>
      <c r="CW219" s="212"/>
      <c r="CX219" s="212"/>
      <c r="CY219" s="212"/>
      <c r="CZ219" s="212"/>
      <c r="DA219" s="214"/>
      <c r="DB219" s="84"/>
      <c r="DC219" s="35"/>
      <c r="DD219" s="35"/>
      <c r="DE219" s="35"/>
      <c r="DF219" s="35"/>
      <c r="DG219" s="35"/>
      <c r="DH219" s="35"/>
      <c r="DI219" s="35"/>
      <c r="DJ219" s="35"/>
      <c r="DK219" s="35"/>
      <c r="DL219" s="35"/>
      <c r="DM219" s="35"/>
      <c r="DN219" s="35"/>
      <c r="DO219" s="35"/>
      <c r="DP219" s="35"/>
      <c r="DQ219" s="35"/>
      <c r="DR219" s="35"/>
      <c r="DS219" s="35"/>
      <c r="DT219" s="35"/>
      <c r="DU219" s="35"/>
      <c r="DV219" s="35"/>
      <c r="DW219" s="78"/>
      <c r="DX219" s="82"/>
      <c r="DY219" s="215"/>
      <c r="DZ219" s="216"/>
      <c r="EA219" s="216"/>
      <c r="EB219" s="216"/>
      <c r="EC219" s="216"/>
      <c r="ED219" s="216"/>
      <c r="EE219" s="217"/>
      <c r="EF219" s="146"/>
      <c r="EG219" s="215"/>
      <c r="EH219" s="216"/>
      <c r="EI219" s="216"/>
      <c r="EJ219" s="216"/>
      <c r="EK219" s="216"/>
      <c r="EL219" s="216"/>
      <c r="EM219" s="216"/>
      <c r="EN219" s="217"/>
      <c r="EO219" s="79"/>
      <c r="EP219" s="218"/>
      <c r="EQ219" s="219"/>
      <c r="ER219" s="219"/>
      <c r="ES219" s="82"/>
      <c r="ET219" s="234"/>
      <c r="EU219" s="235"/>
      <c r="EV219" s="235"/>
      <c r="EW219" s="82"/>
      <c r="EX219" s="234"/>
      <c r="EY219" s="235"/>
      <c r="EZ219" s="235"/>
      <c r="FA219" s="235"/>
      <c r="FB219" s="235"/>
      <c r="FC219" s="235"/>
      <c r="FD219" s="235"/>
      <c r="FE219" s="222"/>
      <c r="FF219" s="234"/>
      <c r="FG219" s="235"/>
      <c r="FH219" s="235"/>
      <c r="FI219" s="235"/>
      <c r="FJ219" s="235"/>
      <c r="FK219" s="235"/>
      <c r="FL219" s="235"/>
      <c r="FM219" s="222"/>
    </row>
    <row r="220" spans="1:169">
      <c r="A220" s="223" t="str">
        <f>Validation!B220</f>
        <v>Pass</v>
      </c>
      <c r="B220" s="35"/>
      <c r="C220" s="35"/>
      <c r="D220" s="35"/>
      <c r="E220" s="122"/>
      <c r="F220" s="123"/>
      <c r="G220" s="121"/>
      <c r="H220" s="120"/>
      <c r="I220" s="121"/>
      <c r="J220" s="120"/>
      <c r="K220" s="225"/>
      <c r="L220" s="35"/>
      <c r="M220" s="226"/>
      <c r="N220" s="227"/>
      <c r="O220" s="227"/>
      <c r="P220" s="224"/>
      <c r="Q220" s="224"/>
      <c r="R220" s="78"/>
      <c r="S220" s="79"/>
      <c r="T220" s="224"/>
      <c r="U220" s="35"/>
      <c r="V220" s="35"/>
      <c r="W220" s="225"/>
      <c r="X220" s="228"/>
      <c r="Y220" s="79"/>
      <c r="Z220" s="229"/>
      <c r="AA220" s="35"/>
      <c r="AB220" s="35"/>
      <c r="AC220" s="35"/>
      <c r="AD220" s="230"/>
      <c r="AE220" s="231"/>
      <c r="AF220" s="35"/>
      <c r="AG220" s="35"/>
      <c r="AH220" s="78"/>
      <c r="AI220" s="78"/>
      <c r="AJ220" s="82"/>
      <c r="AK220" s="136"/>
      <c r="AL220" s="135"/>
      <c r="AM220" s="81"/>
      <c r="AN220" s="134"/>
      <c r="AO220" s="232"/>
      <c r="AP220" s="232"/>
      <c r="AQ220" s="80"/>
      <c r="AR220" s="81"/>
      <c r="AS220" s="81"/>
      <c r="AT220" s="245"/>
      <c r="AU220" s="179"/>
      <c r="AV220" s="233"/>
      <c r="AW220" s="81"/>
      <c r="AX220" s="185"/>
      <c r="AY220" s="134"/>
      <c r="AZ220" s="111"/>
      <c r="BA220" s="210"/>
      <c r="BB220" s="211"/>
      <c r="BC220" s="211"/>
      <c r="BD220" s="211"/>
      <c r="BE220" s="211"/>
      <c r="BF220" s="211"/>
      <c r="BG220" s="211"/>
      <c r="BH220" s="211"/>
      <c r="BI220" s="211"/>
      <c r="BJ220" s="211"/>
      <c r="BK220" s="211"/>
      <c r="BL220" s="211"/>
      <c r="BM220" s="211"/>
      <c r="BN220" s="83"/>
      <c r="BO220" s="79"/>
      <c r="BP220" s="210"/>
      <c r="BQ220" s="211"/>
      <c r="BR220" s="211"/>
      <c r="BS220" s="211"/>
      <c r="BT220" s="211"/>
      <c r="BU220" s="211"/>
      <c r="BV220" s="211"/>
      <c r="BW220" s="211"/>
      <c r="BX220" s="82"/>
      <c r="BY220" s="212"/>
      <c r="BZ220" s="212"/>
      <c r="CA220" s="212"/>
      <c r="CB220" s="212"/>
      <c r="CC220" s="212"/>
      <c r="CD220" s="212"/>
      <c r="CE220" s="212"/>
      <c r="CF220" s="212"/>
      <c r="CG220" s="82"/>
      <c r="CH220" s="213"/>
      <c r="CI220" s="212"/>
      <c r="CJ220" s="212"/>
      <c r="CK220" s="212"/>
      <c r="CL220" s="212"/>
      <c r="CM220" s="212"/>
      <c r="CN220" s="212"/>
      <c r="CO220" s="212"/>
      <c r="CP220" s="212"/>
      <c r="CQ220" s="212"/>
      <c r="CR220" s="212"/>
      <c r="CS220" s="212"/>
      <c r="CT220" s="212"/>
      <c r="CU220" s="212"/>
      <c r="CV220" s="212"/>
      <c r="CW220" s="212"/>
      <c r="CX220" s="212"/>
      <c r="CY220" s="212"/>
      <c r="CZ220" s="212"/>
      <c r="DA220" s="214"/>
      <c r="DB220" s="84"/>
      <c r="DC220" s="35"/>
      <c r="DD220" s="35"/>
      <c r="DE220" s="35"/>
      <c r="DF220" s="35"/>
      <c r="DG220" s="35"/>
      <c r="DH220" s="35"/>
      <c r="DI220" s="35"/>
      <c r="DJ220" s="35"/>
      <c r="DK220" s="35"/>
      <c r="DL220" s="35"/>
      <c r="DM220" s="35"/>
      <c r="DN220" s="35"/>
      <c r="DO220" s="35"/>
      <c r="DP220" s="35"/>
      <c r="DQ220" s="35"/>
      <c r="DR220" s="35"/>
      <c r="DS220" s="35"/>
      <c r="DT220" s="35"/>
      <c r="DU220" s="35"/>
      <c r="DV220" s="35"/>
      <c r="DW220" s="78"/>
      <c r="DX220" s="82"/>
      <c r="DY220" s="215"/>
      <c r="DZ220" s="216"/>
      <c r="EA220" s="216"/>
      <c r="EB220" s="216"/>
      <c r="EC220" s="216"/>
      <c r="ED220" s="216"/>
      <c r="EE220" s="217"/>
      <c r="EF220" s="146"/>
      <c r="EG220" s="215"/>
      <c r="EH220" s="216"/>
      <c r="EI220" s="216"/>
      <c r="EJ220" s="216"/>
      <c r="EK220" s="216"/>
      <c r="EL220" s="216"/>
      <c r="EM220" s="216"/>
      <c r="EN220" s="217"/>
      <c r="EO220" s="79"/>
      <c r="EP220" s="218"/>
      <c r="EQ220" s="219"/>
      <c r="ER220" s="219"/>
      <c r="ES220" s="82"/>
      <c r="ET220" s="234"/>
      <c r="EU220" s="235"/>
      <c r="EV220" s="235"/>
      <c r="EW220" s="82"/>
      <c r="EX220" s="234"/>
      <c r="EY220" s="235"/>
      <c r="EZ220" s="235"/>
      <c r="FA220" s="235"/>
      <c r="FB220" s="235"/>
      <c r="FC220" s="235"/>
      <c r="FD220" s="235"/>
      <c r="FE220" s="222"/>
      <c r="FF220" s="234"/>
      <c r="FG220" s="235"/>
      <c r="FH220" s="235"/>
      <c r="FI220" s="235"/>
      <c r="FJ220" s="235"/>
      <c r="FK220" s="235"/>
      <c r="FL220" s="235"/>
      <c r="FM220" s="222"/>
    </row>
    <row r="221" spans="1:169">
      <c r="A221" s="223" t="str">
        <f>Validation!B221</f>
        <v>Pass</v>
      </c>
      <c r="B221" s="35"/>
      <c r="C221" s="35"/>
      <c r="D221" s="35"/>
      <c r="E221" s="122"/>
      <c r="F221" s="123"/>
      <c r="G221" s="121"/>
      <c r="H221" s="120"/>
      <c r="I221" s="121"/>
      <c r="J221" s="120"/>
      <c r="K221" s="225"/>
      <c r="L221" s="35"/>
      <c r="M221" s="226"/>
      <c r="N221" s="227"/>
      <c r="O221" s="227"/>
      <c r="P221" s="224"/>
      <c r="Q221" s="224"/>
      <c r="R221" s="78"/>
      <c r="S221" s="79"/>
      <c r="T221" s="224"/>
      <c r="U221" s="35"/>
      <c r="V221" s="35"/>
      <c r="W221" s="225"/>
      <c r="X221" s="228"/>
      <c r="Y221" s="79"/>
      <c r="Z221" s="229"/>
      <c r="AA221" s="35"/>
      <c r="AB221" s="35"/>
      <c r="AC221" s="35"/>
      <c r="AD221" s="230"/>
      <c r="AE221" s="231"/>
      <c r="AF221" s="35"/>
      <c r="AG221" s="35"/>
      <c r="AH221" s="78"/>
      <c r="AI221" s="78"/>
      <c r="AJ221" s="82"/>
      <c r="AK221" s="136"/>
      <c r="AL221" s="135"/>
      <c r="AM221" s="81"/>
      <c r="AN221" s="134"/>
      <c r="AO221" s="232"/>
      <c r="AP221" s="232"/>
      <c r="AQ221" s="80"/>
      <c r="AR221" s="81"/>
      <c r="AS221" s="81"/>
      <c r="AT221" s="245"/>
      <c r="AU221" s="179"/>
      <c r="AV221" s="233"/>
      <c r="AW221" s="81"/>
      <c r="AX221" s="185"/>
      <c r="AY221" s="134"/>
      <c r="AZ221" s="111"/>
      <c r="BA221" s="210"/>
      <c r="BB221" s="211"/>
      <c r="BC221" s="211"/>
      <c r="BD221" s="211"/>
      <c r="BE221" s="211"/>
      <c r="BF221" s="211"/>
      <c r="BG221" s="211"/>
      <c r="BH221" s="211"/>
      <c r="BI221" s="211"/>
      <c r="BJ221" s="211"/>
      <c r="BK221" s="211"/>
      <c r="BL221" s="211"/>
      <c r="BM221" s="211"/>
      <c r="BN221" s="83"/>
      <c r="BO221" s="79"/>
      <c r="BP221" s="210"/>
      <c r="BQ221" s="211"/>
      <c r="BR221" s="211"/>
      <c r="BS221" s="211"/>
      <c r="BT221" s="211"/>
      <c r="BU221" s="211"/>
      <c r="BV221" s="211"/>
      <c r="BW221" s="211"/>
      <c r="BX221" s="82"/>
      <c r="BY221" s="212"/>
      <c r="BZ221" s="212"/>
      <c r="CA221" s="212"/>
      <c r="CB221" s="212"/>
      <c r="CC221" s="212"/>
      <c r="CD221" s="212"/>
      <c r="CE221" s="212"/>
      <c r="CF221" s="212"/>
      <c r="CG221" s="82"/>
      <c r="CH221" s="213"/>
      <c r="CI221" s="212"/>
      <c r="CJ221" s="212"/>
      <c r="CK221" s="212"/>
      <c r="CL221" s="212"/>
      <c r="CM221" s="212"/>
      <c r="CN221" s="212"/>
      <c r="CO221" s="212"/>
      <c r="CP221" s="212"/>
      <c r="CQ221" s="212"/>
      <c r="CR221" s="212"/>
      <c r="CS221" s="212"/>
      <c r="CT221" s="212"/>
      <c r="CU221" s="212"/>
      <c r="CV221" s="212"/>
      <c r="CW221" s="212"/>
      <c r="CX221" s="212"/>
      <c r="CY221" s="212"/>
      <c r="CZ221" s="212"/>
      <c r="DA221" s="214"/>
      <c r="DB221" s="84"/>
      <c r="DC221" s="35"/>
      <c r="DD221" s="35"/>
      <c r="DE221" s="35"/>
      <c r="DF221" s="35"/>
      <c r="DG221" s="35"/>
      <c r="DH221" s="35"/>
      <c r="DI221" s="35"/>
      <c r="DJ221" s="35"/>
      <c r="DK221" s="35"/>
      <c r="DL221" s="35"/>
      <c r="DM221" s="35"/>
      <c r="DN221" s="35"/>
      <c r="DO221" s="35"/>
      <c r="DP221" s="35"/>
      <c r="DQ221" s="35"/>
      <c r="DR221" s="35"/>
      <c r="DS221" s="35"/>
      <c r="DT221" s="35"/>
      <c r="DU221" s="35"/>
      <c r="DV221" s="35"/>
      <c r="DW221" s="78"/>
      <c r="DX221" s="82"/>
      <c r="DY221" s="215"/>
      <c r="DZ221" s="216"/>
      <c r="EA221" s="216"/>
      <c r="EB221" s="216"/>
      <c r="EC221" s="216"/>
      <c r="ED221" s="216"/>
      <c r="EE221" s="217"/>
      <c r="EF221" s="146"/>
      <c r="EG221" s="215"/>
      <c r="EH221" s="216"/>
      <c r="EI221" s="216"/>
      <c r="EJ221" s="216"/>
      <c r="EK221" s="216"/>
      <c r="EL221" s="216"/>
      <c r="EM221" s="216"/>
      <c r="EN221" s="217"/>
      <c r="EO221" s="79"/>
      <c r="EP221" s="218"/>
      <c r="EQ221" s="219"/>
      <c r="ER221" s="219"/>
      <c r="ES221" s="82"/>
      <c r="ET221" s="234"/>
      <c r="EU221" s="235"/>
      <c r="EV221" s="235"/>
      <c r="EW221" s="82"/>
      <c r="EX221" s="234"/>
      <c r="EY221" s="235"/>
      <c r="EZ221" s="235"/>
      <c r="FA221" s="235"/>
      <c r="FB221" s="235"/>
      <c r="FC221" s="235"/>
      <c r="FD221" s="235"/>
      <c r="FE221" s="222"/>
      <c r="FF221" s="234"/>
      <c r="FG221" s="235"/>
      <c r="FH221" s="235"/>
      <c r="FI221" s="235"/>
      <c r="FJ221" s="235"/>
      <c r="FK221" s="235"/>
      <c r="FL221" s="235"/>
      <c r="FM221" s="222"/>
    </row>
    <row r="222" spans="1:169">
      <c r="A222" s="223" t="str">
        <f>Validation!B222</f>
        <v>Pass</v>
      </c>
      <c r="B222" s="35"/>
      <c r="C222" s="35"/>
      <c r="D222" s="35"/>
      <c r="E222" s="122"/>
      <c r="F222" s="123"/>
      <c r="G222" s="121"/>
      <c r="H222" s="120"/>
      <c r="I222" s="121"/>
      <c r="J222" s="120"/>
      <c r="K222" s="225"/>
      <c r="L222" s="35"/>
      <c r="M222" s="226"/>
      <c r="N222" s="227"/>
      <c r="O222" s="227"/>
      <c r="P222" s="224"/>
      <c r="Q222" s="224"/>
      <c r="R222" s="78"/>
      <c r="S222" s="79"/>
      <c r="T222" s="224"/>
      <c r="U222" s="35"/>
      <c r="V222" s="35"/>
      <c r="W222" s="225"/>
      <c r="X222" s="228"/>
      <c r="Y222" s="79"/>
      <c r="Z222" s="229"/>
      <c r="AA222" s="35"/>
      <c r="AB222" s="35"/>
      <c r="AC222" s="35"/>
      <c r="AD222" s="230"/>
      <c r="AE222" s="231"/>
      <c r="AF222" s="35"/>
      <c r="AG222" s="35"/>
      <c r="AH222" s="78"/>
      <c r="AI222" s="78"/>
      <c r="AJ222" s="82"/>
      <c r="AK222" s="136"/>
      <c r="AL222" s="135"/>
      <c r="AM222" s="81"/>
      <c r="AN222" s="134"/>
      <c r="AO222" s="232"/>
      <c r="AP222" s="232"/>
      <c r="AQ222" s="80"/>
      <c r="AR222" s="81"/>
      <c r="AS222" s="81"/>
      <c r="AT222" s="245"/>
      <c r="AU222" s="179"/>
      <c r="AV222" s="233"/>
      <c r="AW222" s="81"/>
      <c r="AX222" s="185"/>
      <c r="AY222" s="134"/>
      <c r="AZ222" s="111"/>
      <c r="BA222" s="210"/>
      <c r="BB222" s="211"/>
      <c r="BC222" s="211"/>
      <c r="BD222" s="211"/>
      <c r="BE222" s="211"/>
      <c r="BF222" s="211"/>
      <c r="BG222" s="211"/>
      <c r="BH222" s="211"/>
      <c r="BI222" s="211"/>
      <c r="BJ222" s="211"/>
      <c r="BK222" s="211"/>
      <c r="BL222" s="211"/>
      <c r="BM222" s="211"/>
      <c r="BN222" s="83"/>
      <c r="BO222" s="79"/>
      <c r="BP222" s="210"/>
      <c r="BQ222" s="211"/>
      <c r="BR222" s="211"/>
      <c r="BS222" s="211"/>
      <c r="BT222" s="211"/>
      <c r="BU222" s="211"/>
      <c r="BV222" s="211"/>
      <c r="BW222" s="211"/>
      <c r="BX222" s="82"/>
      <c r="BY222" s="212"/>
      <c r="BZ222" s="212"/>
      <c r="CA222" s="212"/>
      <c r="CB222" s="212"/>
      <c r="CC222" s="212"/>
      <c r="CD222" s="212"/>
      <c r="CE222" s="212"/>
      <c r="CF222" s="212"/>
      <c r="CG222" s="82"/>
      <c r="CH222" s="213"/>
      <c r="CI222" s="212"/>
      <c r="CJ222" s="212"/>
      <c r="CK222" s="212"/>
      <c r="CL222" s="212"/>
      <c r="CM222" s="212"/>
      <c r="CN222" s="212"/>
      <c r="CO222" s="212"/>
      <c r="CP222" s="212"/>
      <c r="CQ222" s="212"/>
      <c r="CR222" s="212"/>
      <c r="CS222" s="212"/>
      <c r="CT222" s="212"/>
      <c r="CU222" s="212"/>
      <c r="CV222" s="212"/>
      <c r="CW222" s="212"/>
      <c r="CX222" s="212"/>
      <c r="CY222" s="212"/>
      <c r="CZ222" s="212"/>
      <c r="DA222" s="214"/>
      <c r="DB222" s="84"/>
      <c r="DC222" s="35"/>
      <c r="DD222" s="35"/>
      <c r="DE222" s="35"/>
      <c r="DF222" s="35"/>
      <c r="DG222" s="35"/>
      <c r="DH222" s="35"/>
      <c r="DI222" s="35"/>
      <c r="DJ222" s="35"/>
      <c r="DK222" s="35"/>
      <c r="DL222" s="35"/>
      <c r="DM222" s="35"/>
      <c r="DN222" s="35"/>
      <c r="DO222" s="35"/>
      <c r="DP222" s="35"/>
      <c r="DQ222" s="35"/>
      <c r="DR222" s="35"/>
      <c r="DS222" s="35"/>
      <c r="DT222" s="35"/>
      <c r="DU222" s="35"/>
      <c r="DV222" s="35"/>
      <c r="DW222" s="78"/>
      <c r="DX222" s="82"/>
      <c r="DY222" s="215"/>
      <c r="DZ222" s="216"/>
      <c r="EA222" s="216"/>
      <c r="EB222" s="216"/>
      <c r="EC222" s="216"/>
      <c r="ED222" s="216"/>
      <c r="EE222" s="217"/>
      <c r="EF222" s="146"/>
      <c r="EG222" s="215"/>
      <c r="EH222" s="216"/>
      <c r="EI222" s="216"/>
      <c r="EJ222" s="216"/>
      <c r="EK222" s="216"/>
      <c r="EL222" s="216"/>
      <c r="EM222" s="216"/>
      <c r="EN222" s="217"/>
      <c r="EO222" s="79"/>
      <c r="EP222" s="218"/>
      <c r="EQ222" s="219"/>
      <c r="ER222" s="219"/>
      <c r="ES222" s="82"/>
      <c r="ET222" s="234"/>
      <c r="EU222" s="235"/>
      <c r="EV222" s="235"/>
      <c r="EW222" s="82"/>
      <c r="EX222" s="234"/>
      <c r="EY222" s="235"/>
      <c r="EZ222" s="235"/>
      <c r="FA222" s="235"/>
      <c r="FB222" s="235"/>
      <c r="FC222" s="235"/>
      <c r="FD222" s="235"/>
      <c r="FE222" s="222"/>
      <c r="FF222" s="234"/>
      <c r="FG222" s="235"/>
      <c r="FH222" s="235"/>
      <c r="FI222" s="235"/>
      <c r="FJ222" s="235"/>
      <c r="FK222" s="235"/>
      <c r="FL222" s="235"/>
      <c r="FM222" s="222"/>
    </row>
    <row r="223" spans="1:169">
      <c r="A223" s="223" t="str">
        <f>Validation!B223</f>
        <v>Pass</v>
      </c>
      <c r="B223" s="35"/>
      <c r="C223" s="35"/>
      <c r="D223" s="35"/>
      <c r="E223" s="122"/>
      <c r="F223" s="123"/>
      <c r="G223" s="121"/>
      <c r="H223" s="120"/>
      <c r="I223" s="121"/>
      <c r="J223" s="120"/>
      <c r="K223" s="225"/>
      <c r="L223" s="35"/>
      <c r="M223" s="226"/>
      <c r="N223" s="227"/>
      <c r="O223" s="227"/>
      <c r="P223" s="224"/>
      <c r="Q223" s="224"/>
      <c r="R223" s="78"/>
      <c r="S223" s="79"/>
      <c r="T223" s="224"/>
      <c r="U223" s="35"/>
      <c r="V223" s="35"/>
      <c r="W223" s="225"/>
      <c r="X223" s="228"/>
      <c r="Y223" s="79"/>
      <c r="Z223" s="229"/>
      <c r="AA223" s="35"/>
      <c r="AB223" s="35"/>
      <c r="AC223" s="35"/>
      <c r="AD223" s="230"/>
      <c r="AE223" s="231"/>
      <c r="AF223" s="35"/>
      <c r="AG223" s="35"/>
      <c r="AH223" s="78"/>
      <c r="AI223" s="78"/>
      <c r="AJ223" s="82"/>
      <c r="AK223" s="136"/>
      <c r="AL223" s="135"/>
      <c r="AM223" s="81"/>
      <c r="AN223" s="134"/>
      <c r="AO223" s="232"/>
      <c r="AP223" s="232"/>
      <c r="AQ223" s="80"/>
      <c r="AR223" s="81"/>
      <c r="AS223" s="81"/>
      <c r="AT223" s="245"/>
      <c r="AU223" s="179"/>
      <c r="AV223" s="233"/>
      <c r="AW223" s="81"/>
      <c r="AX223" s="185"/>
      <c r="AY223" s="134"/>
      <c r="AZ223" s="111"/>
      <c r="BA223" s="210"/>
      <c r="BB223" s="211"/>
      <c r="BC223" s="211"/>
      <c r="BD223" s="211"/>
      <c r="BE223" s="211"/>
      <c r="BF223" s="211"/>
      <c r="BG223" s="211"/>
      <c r="BH223" s="211"/>
      <c r="BI223" s="211"/>
      <c r="BJ223" s="211"/>
      <c r="BK223" s="211"/>
      <c r="BL223" s="211"/>
      <c r="BM223" s="211"/>
      <c r="BN223" s="83"/>
      <c r="BO223" s="79"/>
      <c r="BP223" s="210"/>
      <c r="BQ223" s="211"/>
      <c r="BR223" s="211"/>
      <c r="BS223" s="211"/>
      <c r="BT223" s="211"/>
      <c r="BU223" s="211"/>
      <c r="BV223" s="211"/>
      <c r="BW223" s="211"/>
      <c r="BX223" s="82"/>
      <c r="BY223" s="212"/>
      <c r="BZ223" s="212"/>
      <c r="CA223" s="212"/>
      <c r="CB223" s="212"/>
      <c r="CC223" s="212"/>
      <c r="CD223" s="212"/>
      <c r="CE223" s="212"/>
      <c r="CF223" s="212"/>
      <c r="CG223" s="82"/>
      <c r="CH223" s="213"/>
      <c r="CI223" s="212"/>
      <c r="CJ223" s="212"/>
      <c r="CK223" s="212"/>
      <c r="CL223" s="212"/>
      <c r="CM223" s="212"/>
      <c r="CN223" s="212"/>
      <c r="CO223" s="212"/>
      <c r="CP223" s="212"/>
      <c r="CQ223" s="212"/>
      <c r="CR223" s="212"/>
      <c r="CS223" s="212"/>
      <c r="CT223" s="212"/>
      <c r="CU223" s="212"/>
      <c r="CV223" s="212"/>
      <c r="CW223" s="212"/>
      <c r="CX223" s="212"/>
      <c r="CY223" s="212"/>
      <c r="CZ223" s="212"/>
      <c r="DA223" s="214"/>
      <c r="DB223" s="84"/>
      <c r="DC223" s="35"/>
      <c r="DD223" s="35"/>
      <c r="DE223" s="35"/>
      <c r="DF223" s="35"/>
      <c r="DG223" s="35"/>
      <c r="DH223" s="35"/>
      <c r="DI223" s="35"/>
      <c r="DJ223" s="35"/>
      <c r="DK223" s="35"/>
      <c r="DL223" s="35"/>
      <c r="DM223" s="35"/>
      <c r="DN223" s="35"/>
      <c r="DO223" s="35"/>
      <c r="DP223" s="35"/>
      <c r="DQ223" s="35"/>
      <c r="DR223" s="35"/>
      <c r="DS223" s="35"/>
      <c r="DT223" s="35"/>
      <c r="DU223" s="35"/>
      <c r="DV223" s="35"/>
      <c r="DW223" s="78"/>
      <c r="DX223" s="82"/>
      <c r="DY223" s="215"/>
      <c r="DZ223" s="216"/>
      <c r="EA223" s="216"/>
      <c r="EB223" s="216"/>
      <c r="EC223" s="216"/>
      <c r="ED223" s="216"/>
      <c r="EE223" s="217"/>
      <c r="EF223" s="146"/>
      <c r="EG223" s="215"/>
      <c r="EH223" s="216"/>
      <c r="EI223" s="216"/>
      <c r="EJ223" s="216"/>
      <c r="EK223" s="216"/>
      <c r="EL223" s="216"/>
      <c r="EM223" s="216"/>
      <c r="EN223" s="217"/>
      <c r="EO223" s="79"/>
      <c r="EP223" s="218"/>
      <c r="EQ223" s="219"/>
      <c r="ER223" s="219"/>
      <c r="ES223" s="82"/>
      <c r="ET223" s="234"/>
      <c r="EU223" s="235"/>
      <c r="EV223" s="235"/>
      <c r="EW223" s="82"/>
      <c r="EX223" s="234"/>
      <c r="EY223" s="235"/>
      <c r="EZ223" s="235"/>
      <c r="FA223" s="235"/>
      <c r="FB223" s="235"/>
      <c r="FC223" s="235"/>
      <c r="FD223" s="235"/>
      <c r="FE223" s="222"/>
      <c r="FF223" s="234"/>
      <c r="FG223" s="235"/>
      <c r="FH223" s="235"/>
      <c r="FI223" s="235"/>
      <c r="FJ223" s="235"/>
      <c r="FK223" s="235"/>
      <c r="FL223" s="235"/>
      <c r="FM223" s="222"/>
    </row>
    <row r="224" spans="1:169">
      <c r="A224" s="223" t="str">
        <f>Validation!B224</f>
        <v>Pass</v>
      </c>
      <c r="B224" s="35"/>
      <c r="C224" s="35"/>
      <c r="D224" s="35"/>
      <c r="E224" s="122"/>
      <c r="F224" s="123"/>
      <c r="G224" s="121"/>
      <c r="H224" s="120"/>
      <c r="I224" s="121"/>
      <c r="J224" s="120"/>
      <c r="K224" s="225"/>
      <c r="L224" s="35"/>
      <c r="M224" s="226"/>
      <c r="N224" s="227"/>
      <c r="O224" s="227"/>
      <c r="P224" s="224"/>
      <c r="Q224" s="224"/>
      <c r="R224" s="78"/>
      <c r="S224" s="79"/>
      <c r="T224" s="224"/>
      <c r="U224" s="35"/>
      <c r="V224" s="35"/>
      <c r="W224" s="225"/>
      <c r="X224" s="228"/>
      <c r="Y224" s="79"/>
      <c r="Z224" s="229"/>
      <c r="AA224" s="35"/>
      <c r="AB224" s="35"/>
      <c r="AC224" s="35"/>
      <c r="AD224" s="230"/>
      <c r="AE224" s="231"/>
      <c r="AF224" s="35"/>
      <c r="AG224" s="35"/>
      <c r="AH224" s="78"/>
      <c r="AI224" s="78"/>
      <c r="AJ224" s="82"/>
      <c r="AK224" s="136"/>
      <c r="AL224" s="135"/>
      <c r="AM224" s="81"/>
      <c r="AN224" s="134"/>
      <c r="AO224" s="232"/>
      <c r="AP224" s="232"/>
      <c r="AQ224" s="80"/>
      <c r="AR224" s="81"/>
      <c r="AS224" s="81"/>
      <c r="AT224" s="245"/>
      <c r="AU224" s="179"/>
      <c r="AV224" s="233"/>
      <c r="AW224" s="81"/>
      <c r="AX224" s="185"/>
      <c r="AY224" s="134"/>
      <c r="AZ224" s="111"/>
      <c r="BA224" s="210"/>
      <c r="BB224" s="211"/>
      <c r="BC224" s="211"/>
      <c r="BD224" s="211"/>
      <c r="BE224" s="211"/>
      <c r="BF224" s="211"/>
      <c r="BG224" s="211"/>
      <c r="BH224" s="211"/>
      <c r="BI224" s="211"/>
      <c r="BJ224" s="211"/>
      <c r="BK224" s="211"/>
      <c r="BL224" s="211"/>
      <c r="BM224" s="211"/>
      <c r="BN224" s="83"/>
      <c r="BO224" s="79"/>
      <c r="BP224" s="210"/>
      <c r="BQ224" s="211"/>
      <c r="BR224" s="211"/>
      <c r="BS224" s="211"/>
      <c r="BT224" s="211"/>
      <c r="BU224" s="211"/>
      <c r="BV224" s="211"/>
      <c r="BW224" s="211"/>
      <c r="BX224" s="82"/>
      <c r="BY224" s="212"/>
      <c r="BZ224" s="212"/>
      <c r="CA224" s="212"/>
      <c r="CB224" s="212"/>
      <c r="CC224" s="212"/>
      <c r="CD224" s="212"/>
      <c r="CE224" s="212"/>
      <c r="CF224" s="212"/>
      <c r="CG224" s="82"/>
      <c r="CH224" s="213"/>
      <c r="CI224" s="212"/>
      <c r="CJ224" s="212"/>
      <c r="CK224" s="212"/>
      <c r="CL224" s="212"/>
      <c r="CM224" s="212"/>
      <c r="CN224" s="212"/>
      <c r="CO224" s="212"/>
      <c r="CP224" s="212"/>
      <c r="CQ224" s="212"/>
      <c r="CR224" s="212"/>
      <c r="CS224" s="212"/>
      <c r="CT224" s="212"/>
      <c r="CU224" s="212"/>
      <c r="CV224" s="212"/>
      <c r="CW224" s="212"/>
      <c r="CX224" s="212"/>
      <c r="CY224" s="212"/>
      <c r="CZ224" s="212"/>
      <c r="DA224" s="214"/>
      <c r="DB224" s="84"/>
      <c r="DC224" s="35"/>
      <c r="DD224" s="35"/>
      <c r="DE224" s="35"/>
      <c r="DF224" s="35"/>
      <c r="DG224" s="35"/>
      <c r="DH224" s="35"/>
      <c r="DI224" s="35"/>
      <c r="DJ224" s="35"/>
      <c r="DK224" s="35"/>
      <c r="DL224" s="35"/>
      <c r="DM224" s="35"/>
      <c r="DN224" s="35"/>
      <c r="DO224" s="35"/>
      <c r="DP224" s="35"/>
      <c r="DQ224" s="35"/>
      <c r="DR224" s="35"/>
      <c r="DS224" s="35"/>
      <c r="DT224" s="35"/>
      <c r="DU224" s="35"/>
      <c r="DV224" s="35"/>
      <c r="DW224" s="78"/>
      <c r="DX224" s="82"/>
      <c r="DY224" s="215"/>
      <c r="DZ224" s="216"/>
      <c r="EA224" s="216"/>
      <c r="EB224" s="216"/>
      <c r="EC224" s="216"/>
      <c r="ED224" s="216"/>
      <c r="EE224" s="217"/>
      <c r="EF224" s="146"/>
      <c r="EG224" s="215"/>
      <c r="EH224" s="216"/>
      <c r="EI224" s="216"/>
      <c r="EJ224" s="216"/>
      <c r="EK224" s="216"/>
      <c r="EL224" s="216"/>
      <c r="EM224" s="216"/>
      <c r="EN224" s="217"/>
      <c r="EO224" s="79"/>
      <c r="EP224" s="218"/>
      <c r="EQ224" s="219"/>
      <c r="ER224" s="219"/>
      <c r="ES224" s="82"/>
      <c r="ET224" s="234"/>
      <c r="EU224" s="235"/>
      <c r="EV224" s="235"/>
      <c r="EW224" s="82"/>
      <c r="EX224" s="234"/>
      <c r="EY224" s="235"/>
      <c r="EZ224" s="235"/>
      <c r="FA224" s="235"/>
      <c r="FB224" s="235"/>
      <c r="FC224" s="235"/>
      <c r="FD224" s="235"/>
      <c r="FE224" s="222"/>
      <c r="FF224" s="234"/>
      <c r="FG224" s="235"/>
      <c r="FH224" s="235"/>
      <c r="FI224" s="235"/>
      <c r="FJ224" s="235"/>
      <c r="FK224" s="235"/>
      <c r="FL224" s="235"/>
      <c r="FM224" s="222"/>
    </row>
    <row r="225" spans="1:169">
      <c r="A225" s="223" t="str">
        <f>Validation!B225</f>
        <v>Pass</v>
      </c>
      <c r="B225" s="35"/>
      <c r="C225" s="35"/>
      <c r="D225" s="35"/>
      <c r="E225" s="122"/>
      <c r="F225" s="123"/>
      <c r="G225" s="121"/>
      <c r="H225" s="120"/>
      <c r="I225" s="121"/>
      <c r="J225" s="120"/>
      <c r="K225" s="225"/>
      <c r="L225" s="35"/>
      <c r="M225" s="226"/>
      <c r="N225" s="227"/>
      <c r="O225" s="227"/>
      <c r="P225" s="224"/>
      <c r="Q225" s="224"/>
      <c r="R225" s="78"/>
      <c r="S225" s="79"/>
      <c r="T225" s="224"/>
      <c r="U225" s="35"/>
      <c r="V225" s="35"/>
      <c r="W225" s="225"/>
      <c r="X225" s="228"/>
      <c r="Y225" s="79"/>
      <c r="Z225" s="229"/>
      <c r="AA225" s="35"/>
      <c r="AB225" s="35"/>
      <c r="AC225" s="35"/>
      <c r="AD225" s="230"/>
      <c r="AE225" s="231"/>
      <c r="AF225" s="35"/>
      <c r="AG225" s="35"/>
      <c r="AH225" s="78"/>
      <c r="AI225" s="78"/>
      <c r="AJ225" s="82"/>
      <c r="AK225" s="136"/>
      <c r="AL225" s="135"/>
      <c r="AM225" s="81"/>
      <c r="AN225" s="134"/>
      <c r="AO225" s="232"/>
      <c r="AP225" s="232"/>
      <c r="AQ225" s="80"/>
      <c r="AR225" s="81"/>
      <c r="AS225" s="81"/>
      <c r="AT225" s="245"/>
      <c r="AU225" s="179"/>
      <c r="AV225" s="233"/>
      <c r="AW225" s="81"/>
      <c r="AX225" s="185"/>
      <c r="AY225" s="134"/>
      <c r="AZ225" s="111"/>
      <c r="BA225" s="210"/>
      <c r="BB225" s="211"/>
      <c r="BC225" s="211"/>
      <c r="BD225" s="211"/>
      <c r="BE225" s="211"/>
      <c r="BF225" s="211"/>
      <c r="BG225" s="211"/>
      <c r="BH225" s="211"/>
      <c r="BI225" s="211"/>
      <c r="BJ225" s="211"/>
      <c r="BK225" s="211"/>
      <c r="BL225" s="211"/>
      <c r="BM225" s="211"/>
      <c r="BN225" s="83"/>
      <c r="BO225" s="79"/>
      <c r="BP225" s="210"/>
      <c r="BQ225" s="211"/>
      <c r="BR225" s="211"/>
      <c r="BS225" s="211"/>
      <c r="BT225" s="211"/>
      <c r="BU225" s="211"/>
      <c r="BV225" s="211"/>
      <c r="BW225" s="211"/>
      <c r="BX225" s="82"/>
      <c r="BY225" s="212"/>
      <c r="BZ225" s="212"/>
      <c r="CA225" s="212"/>
      <c r="CB225" s="212"/>
      <c r="CC225" s="212"/>
      <c r="CD225" s="212"/>
      <c r="CE225" s="212"/>
      <c r="CF225" s="212"/>
      <c r="CG225" s="82"/>
      <c r="CH225" s="213"/>
      <c r="CI225" s="212"/>
      <c r="CJ225" s="212"/>
      <c r="CK225" s="212"/>
      <c r="CL225" s="212"/>
      <c r="CM225" s="212"/>
      <c r="CN225" s="212"/>
      <c r="CO225" s="212"/>
      <c r="CP225" s="212"/>
      <c r="CQ225" s="212"/>
      <c r="CR225" s="212"/>
      <c r="CS225" s="212"/>
      <c r="CT225" s="212"/>
      <c r="CU225" s="212"/>
      <c r="CV225" s="212"/>
      <c r="CW225" s="212"/>
      <c r="CX225" s="212"/>
      <c r="CY225" s="212"/>
      <c r="CZ225" s="212"/>
      <c r="DA225" s="214"/>
      <c r="DB225" s="84"/>
      <c r="DC225" s="35"/>
      <c r="DD225" s="35"/>
      <c r="DE225" s="35"/>
      <c r="DF225" s="35"/>
      <c r="DG225" s="35"/>
      <c r="DH225" s="35"/>
      <c r="DI225" s="35"/>
      <c r="DJ225" s="35"/>
      <c r="DK225" s="35"/>
      <c r="DL225" s="35"/>
      <c r="DM225" s="35"/>
      <c r="DN225" s="35"/>
      <c r="DO225" s="35"/>
      <c r="DP225" s="35"/>
      <c r="DQ225" s="35"/>
      <c r="DR225" s="35"/>
      <c r="DS225" s="35"/>
      <c r="DT225" s="35"/>
      <c r="DU225" s="35"/>
      <c r="DV225" s="35"/>
      <c r="DW225" s="78"/>
      <c r="DX225" s="82"/>
      <c r="DY225" s="215"/>
      <c r="DZ225" s="216"/>
      <c r="EA225" s="216"/>
      <c r="EB225" s="216"/>
      <c r="EC225" s="216"/>
      <c r="ED225" s="216"/>
      <c r="EE225" s="217"/>
      <c r="EF225" s="146"/>
      <c r="EG225" s="215"/>
      <c r="EH225" s="216"/>
      <c r="EI225" s="216"/>
      <c r="EJ225" s="216"/>
      <c r="EK225" s="216"/>
      <c r="EL225" s="216"/>
      <c r="EM225" s="216"/>
      <c r="EN225" s="217"/>
      <c r="EO225" s="79"/>
      <c r="EP225" s="218"/>
      <c r="EQ225" s="219"/>
      <c r="ER225" s="219"/>
      <c r="ES225" s="82"/>
      <c r="ET225" s="234"/>
      <c r="EU225" s="235"/>
      <c r="EV225" s="235"/>
      <c r="EW225" s="82"/>
      <c r="EX225" s="234"/>
      <c r="EY225" s="235"/>
      <c r="EZ225" s="235"/>
      <c r="FA225" s="235"/>
      <c r="FB225" s="235"/>
      <c r="FC225" s="235"/>
      <c r="FD225" s="235"/>
      <c r="FE225" s="222"/>
      <c r="FF225" s="234"/>
      <c r="FG225" s="235"/>
      <c r="FH225" s="235"/>
      <c r="FI225" s="235"/>
      <c r="FJ225" s="235"/>
      <c r="FK225" s="235"/>
      <c r="FL225" s="235"/>
      <c r="FM225" s="222"/>
    </row>
    <row r="226" spans="1:169">
      <c r="A226" s="223" t="str">
        <f>Validation!B226</f>
        <v>Pass</v>
      </c>
      <c r="B226" s="35"/>
      <c r="C226" s="35"/>
      <c r="D226" s="35"/>
      <c r="E226" s="122"/>
      <c r="F226" s="123"/>
      <c r="G226" s="121"/>
      <c r="H226" s="120"/>
      <c r="I226" s="121"/>
      <c r="J226" s="120"/>
      <c r="K226" s="225"/>
      <c r="L226" s="35"/>
      <c r="M226" s="226"/>
      <c r="N226" s="227"/>
      <c r="O226" s="227"/>
      <c r="P226" s="224"/>
      <c r="Q226" s="224"/>
      <c r="R226" s="78"/>
      <c r="S226" s="79"/>
      <c r="T226" s="224"/>
      <c r="U226" s="35"/>
      <c r="V226" s="35"/>
      <c r="W226" s="225"/>
      <c r="X226" s="228"/>
      <c r="Y226" s="79"/>
      <c r="Z226" s="229"/>
      <c r="AA226" s="35"/>
      <c r="AB226" s="35"/>
      <c r="AC226" s="35"/>
      <c r="AD226" s="230"/>
      <c r="AE226" s="231"/>
      <c r="AF226" s="35"/>
      <c r="AG226" s="35"/>
      <c r="AH226" s="78"/>
      <c r="AI226" s="78"/>
      <c r="AJ226" s="82"/>
      <c r="AK226" s="136"/>
      <c r="AL226" s="135"/>
      <c r="AM226" s="81"/>
      <c r="AN226" s="134"/>
      <c r="AO226" s="232"/>
      <c r="AP226" s="232"/>
      <c r="AQ226" s="80"/>
      <c r="AR226" s="81"/>
      <c r="AS226" s="81"/>
      <c r="AT226" s="245"/>
      <c r="AU226" s="179"/>
      <c r="AV226" s="233"/>
      <c r="AW226" s="81"/>
      <c r="AX226" s="185"/>
      <c r="AY226" s="134"/>
      <c r="AZ226" s="111"/>
      <c r="BA226" s="210"/>
      <c r="BB226" s="211"/>
      <c r="BC226" s="211"/>
      <c r="BD226" s="211"/>
      <c r="BE226" s="211"/>
      <c r="BF226" s="211"/>
      <c r="BG226" s="211"/>
      <c r="BH226" s="211"/>
      <c r="BI226" s="211"/>
      <c r="BJ226" s="211"/>
      <c r="BK226" s="211"/>
      <c r="BL226" s="211"/>
      <c r="BM226" s="211"/>
      <c r="BN226" s="83"/>
      <c r="BO226" s="79"/>
      <c r="BP226" s="210"/>
      <c r="BQ226" s="211"/>
      <c r="BR226" s="211"/>
      <c r="BS226" s="211"/>
      <c r="BT226" s="211"/>
      <c r="BU226" s="211"/>
      <c r="BV226" s="211"/>
      <c r="BW226" s="211"/>
      <c r="BX226" s="82"/>
      <c r="BY226" s="212"/>
      <c r="BZ226" s="212"/>
      <c r="CA226" s="212"/>
      <c r="CB226" s="212"/>
      <c r="CC226" s="212"/>
      <c r="CD226" s="212"/>
      <c r="CE226" s="212"/>
      <c r="CF226" s="212"/>
      <c r="CG226" s="82"/>
      <c r="CH226" s="213"/>
      <c r="CI226" s="212"/>
      <c r="CJ226" s="212"/>
      <c r="CK226" s="212"/>
      <c r="CL226" s="212"/>
      <c r="CM226" s="212"/>
      <c r="CN226" s="212"/>
      <c r="CO226" s="212"/>
      <c r="CP226" s="212"/>
      <c r="CQ226" s="212"/>
      <c r="CR226" s="212"/>
      <c r="CS226" s="212"/>
      <c r="CT226" s="212"/>
      <c r="CU226" s="212"/>
      <c r="CV226" s="212"/>
      <c r="CW226" s="212"/>
      <c r="CX226" s="212"/>
      <c r="CY226" s="212"/>
      <c r="CZ226" s="212"/>
      <c r="DA226" s="214"/>
      <c r="DB226" s="84"/>
      <c r="DC226" s="35"/>
      <c r="DD226" s="35"/>
      <c r="DE226" s="35"/>
      <c r="DF226" s="35"/>
      <c r="DG226" s="35"/>
      <c r="DH226" s="35"/>
      <c r="DI226" s="35"/>
      <c r="DJ226" s="35"/>
      <c r="DK226" s="35"/>
      <c r="DL226" s="35"/>
      <c r="DM226" s="35"/>
      <c r="DN226" s="35"/>
      <c r="DO226" s="35"/>
      <c r="DP226" s="35"/>
      <c r="DQ226" s="35"/>
      <c r="DR226" s="35"/>
      <c r="DS226" s="35"/>
      <c r="DT226" s="35"/>
      <c r="DU226" s="35"/>
      <c r="DV226" s="35"/>
      <c r="DW226" s="78"/>
      <c r="DX226" s="82"/>
      <c r="DY226" s="215"/>
      <c r="DZ226" s="216"/>
      <c r="EA226" s="216"/>
      <c r="EB226" s="216"/>
      <c r="EC226" s="216"/>
      <c r="ED226" s="216"/>
      <c r="EE226" s="217"/>
      <c r="EF226" s="146"/>
      <c r="EG226" s="215"/>
      <c r="EH226" s="216"/>
      <c r="EI226" s="216"/>
      <c r="EJ226" s="216"/>
      <c r="EK226" s="216"/>
      <c r="EL226" s="216"/>
      <c r="EM226" s="216"/>
      <c r="EN226" s="217"/>
      <c r="EO226" s="79"/>
      <c r="EP226" s="218"/>
      <c r="EQ226" s="219"/>
      <c r="ER226" s="219"/>
      <c r="ES226" s="82"/>
      <c r="ET226" s="234"/>
      <c r="EU226" s="235"/>
      <c r="EV226" s="235"/>
      <c r="EW226" s="82"/>
      <c r="EX226" s="234"/>
      <c r="EY226" s="235"/>
      <c r="EZ226" s="235"/>
      <c r="FA226" s="235"/>
      <c r="FB226" s="235"/>
      <c r="FC226" s="235"/>
      <c r="FD226" s="235"/>
      <c r="FE226" s="222"/>
      <c r="FF226" s="234"/>
      <c r="FG226" s="235"/>
      <c r="FH226" s="235"/>
      <c r="FI226" s="235"/>
      <c r="FJ226" s="235"/>
      <c r="FK226" s="235"/>
      <c r="FL226" s="235"/>
      <c r="FM226" s="222"/>
    </row>
    <row r="227" spans="1:169">
      <c r="A227" s="223" t="str">
        <f>Validation!B227</f>
        <v>Pass</v>
      </c>
      <c r="B227" s="35"/>
      <c r="C227" s="35"/>
      <c r="D227" s="35"/>
      <c r="E227" s="122"/>
      <c r="F227" s="123"/>
      <c r="G227" s="121"/>
      <c r="H227" s="120"/>
      <c r="I227" s="121"/>
      <c r="J227" s="120"/>
      <c r="K227" s="225"/>
      <c r="L227" s="35"/>
      <c r="M227" s="226"/>
      <c r="N227" s="227"/>
      <c r="O227" s="227"/>
      <c r="P227" s="224"/>
      <c r="Q227" s="224"/>
      <c r="R227" s="78"/>
      <c r="S227" s="79"/>
      <c r="T227" s="224"/>
      <c r="U227" s="35"/>
      <c r="V227" s="35"/>
      <c r="W227" s="225"/>
      <c r="X227" s="228"/>
      <c r="Y227" s="79"/>
      <c r="Z227" s="229"/>
      <c r="AA227" s="35"/>
      <c r="AB227" s="35"/>
      <c r="AC227" s="35"/>
      <c r="AD227" s="230"/>
      <c r="AE227" s="231"/>
      <c r="AF227" s="35"/>
      <c r="AG227" s="35"/>
      <c r="AH227" s="78"/>
      <c r="AI227" s="78"/>
      <c r="AJ227" s="82"/>
      <c r="AK227" s="136"/>
      <c r="AL227" s="135"/>
      <c r="AM227" s="81"/>
      <c r="AN227" s="134"/>
      <c r="AO227" s="232"/>
      <c r="AP227" s="232"/>
      <c r="AQ227" s="80"/>
      <c r="AR227" s="81"/>
      <c r="AS227" s="81"/>
      <c r="AT227" s="245"/>
      <c r="AU227" s="179"/>
      <c r="AV227" s="233"/>
      <c r="AW227" s="81"/>
      <c r="AX227" s="185"/>
      <c r="AY227" s="134"/>
      <c r="AZ227" s="111"/>
      <c r="BA227" s="210"/>
      <c r="BB227" s="211"/>
      <c r="BC227" s="211"/>
      <c r="BD227" s="211"/>
      <c r="BE227" s="211"/>
      <c r="BF227" s="211"/>
      <c r="BG227" s="211"/>
      <c r="BH227" s="211"/>
      <c r="BI227" s="211"/>
      <c r="BJ227" s="211"/>
      <c r="BK227" s="211"/>
      <c r="BL227" s="211"/>
      <c r="BM227" s="211"/>
      <c r="BN227" s="83"/>
      <c r="BO227" s="79"/>
      <c r="BP227" s="210"/>
      <c r="BQ227" s="211"/>
      <c r="BR227" s="211"/>
      <c r="BS227" s="211"/>
      <c r="BT227" s="211"/>
      <c r="BU227" s="211"/>
      <c r="BV227" s="211"/>
      <c r="BW227" s="211"/>
      <c r="BX227" s="82"/>
      <c r="BY227" s="212"/>
      <c r="BZ227" s="212"/>
      <c r="CA227" s="212"/>
      <c r="CB227" s="212"/>
      <c r="CC227" s="212"/>
      <c r="CD227" s="212"/>
      <c r="CE227" s="212"/>
      <c r="CF227" s="212"/>
      <c r="CG227" s="82"/>
      <c r="CH227" s="213"/>
      <c r="CI227" s="212"/>
      <c r="CJ227" s="212"/>
      <c r="CK227" s="212"/>
      <c r="CL227" s="212"/>
      <c r="CM227" s="212"/>
      <c r="CN227" s="212"/>
      <c r="CO227" s="212"/>
      <c r="CP227" s="212"/>
      <c r="CQ227" s="212"/>
      <c r="CR227" s="212"/>
      <c r="CS227" s="212"/>
      <c r="CT227" s="212"/>
      <c r="CU227" s="212"/>
      <c r="CV227" s="212"/>
      <c r="CW227" s="212"/>
      <c r="CX227" s="212"/>
      <c r="CY227" s="212"/>
      <c r="CZ227" s="212"/>
      <c r="DA227" s="214"/>
      <c r="DB227" s="84"/>
      <c r="DC227" s="35"/>
      <c r="DD227" s="35"/>
      <c r="DE227" s="35"/>
      <c r="DF227" s="35"/>
      <c r="DG227" s="35"/>
      <c r="DH227" s="35"/>
      <c r="DI227" s="35"/>
      <c r="DJ227" s="35"/>
      <c r="DK227" s="35"/>
      <c r="DL227" s="35"/>
      <c r="DM227" s="35"/>
      <c r="DN227" s="35"/>
      <c r="DO227" s="35"/>
      <c r="DP227" s="35"/>
      <c r="DQ227" s="35"/>
      <c r="DR227" s="35"/>
      <c r="DS227" s="35"/>
      <c r="DT227" s="35"/>
      <c r="DU227" s="35"/>
      <c r="DV227" s="35"/>
      <c r="DW227" s="78"/>
      <c r="DX227" s="82"/>
      <c r="DY227" s="215"/>
      <c r="DZ227" s="216"/>
      <c r="EA227" s="216"/>
      <c r="EB227" s="216"/>
      <c r="EC227" s="216"/>
      <c r="ED227" s="216"/>
      <c r="EE227" s="217"/>
      <c r="EF227" s="146"/>
      <c r="EG227" s="215"/>
      <c r="EH227" s="216"/>
      <c r="EI227" s="216"/>
      <c r="EJ227" s="216"/>
      <c r="EK227" s="216"/>
      <c r="EL227" s="216"/>
      <c r="EM227" s="216"/>
      <c r="EN227" s="217"/>
      <c r="EO227" s="79"/>
      <c r="EP227" s="218"/>
      <c r="EQ227" s="219"/>
      <c r="ER227" s="219"/>
      <c r="ES227" s="82"/>
      <c r="ET227" s="234"/>
      <c r="EU227" s="235"/>
      <c r="EV227" s="235"/>
      <c r="EW227" s="82"/>
      <c r="EX227" s="234"/>
      <c r="EY227" s="235"/>
      <c r="EZ227" s="235"/>
      <c r="FA227" s="235"/>
      <c r="FB227" s="235"/>
      <c r="FC227" s="235"/>
      <c r="FD227" s="235"/>
      <c r="FE227" s="222"/>
      <c r="FF227" s="234"/>
      <c r="FG227" s="235"/>
      <c r="FH227" s="235"/>
      <c r="FI227" s="235"/>
      <c r="FJ227" s="235"/>
      <c r="FK227" s="235"/>
      <c r="FL227" s="235"/>
      <c r="FM227" s="222"/>
    </row>
    <row r="228" spans="1:169">
      <c r="A228" s="223" t="str">
        <f>Validation!B228</f>
        <v>Pass</v>
      </c>
      <c r="B228" s="35"/>
      <c r="C228" s="35"/>
      <c r="D228" s="35"/>
      <c r="E228" s="122"/>
      <c r="F228" s="123"/>
      <c r="G228" s="121"/>
      <c r="H228" s="120"/>
      <c r="I228" s="121"/>
      <c r="J228" s="120"/>
      <c r="K228" s="225"/>
      <c r="L228" s="35"/>
      <c r="M228" s="226"/>
      <c r="N228" s="227"/>
      <c r="O228" s="227"/>
      <c r="P228" s="224"/>
      <c r="Q228" s="224"/>
      <c r="R228" s="78"/>
      <c r="S228" s="79"/>
      <c r="T228" s="224"/>
      <c r="U228" s="35"/>
      <c r="V228" s="35"/>
      <c r="W228" s="225"/>
      <c r="X228" s="228"/>
      <c r="Y228" s="79"/>
      <c r="Z228" s="229"/>
      <c r="AA228" s="35"/>
      <c r="AB228" s="35"/>
      <c r="AC228" s="35"/>
      <c r="AD228" s="230"/>
      <c r="AE228" s="231"/>
      <c r="AF228" s="35"/>
      <c r="AG228" s="35"/>
      <c r="AH228" s="78"/>
      <c r="AI228" s="78"/>
      <c r="AJ228" s="82"/>
      <c r="AK228" s="136"/>
      <c r="AL228" s="135"/>
      <c r="AM228" s="81"/>
      <c r="AN228" s="134"/>
      <c r="AO228" s="232"/>
      <c r="AP228" s="232"/>
      <c r="AQ228" s="80"/>
      <c r="AR228" s="81"/>
      <c r="AS228" s="81"/>
      <c r="AT228" s="245"/>
      <c r="AU228" s="179"/>
      <c r="AV228" s="233"/>
      <c r="AW228" s="81"/>
      <c r="AX228" s="185"/>
      <c r="AY228" s="134"/>
      <c r="AZ228" s="111"/>
      <c r="BA228" s="210"/>
      <c r="BB228" s="211"/>
      <c r="BC228" s="211"/>
      <c r="BD228" s="211"/>
      <c r="BE228" s="211"/>
      <c r="BF228" s="211"/>
      <c r="BG228" s="211"/>
      <c r="BH228" s="211"/>
      <c r="BI228" s="211"/>
      <c r="BJ228" s="211"/>
      <c r="BK228" s="211"/>
      <c r="BL228" s="211"/>
      <c r="BM228" s="211"/>
      <c r="BN228" s="83"/>
      <c r="BO228" s="79"/>
      <c r="BP228" s="210"/>
      <c r="BQ228" s="211"/>
      <c r="BR228" s="211"/>
      <c r="BS228" s="211"/>
      <c r="BT228" s="211"/>
      <c r="BU228" s="211"/>
      <c r="BV228" s="211"/>
      <c r="BW228" s="211"/>
      <c r="BX228" s="82"/>
      <c r="BY228" s="212"/>
      <c r="BZ228" s="212"/>
      <c r="CA228" s="212"/>
      <c r="CB228" s="212"/>
      <c r="CC228" s="212"/>
      <c r="CD228" s="212"/>
      <c r="CE228" s="212"/>
      <c r="CF228" s="212"/>
      <c r="CG228" s="82"/>
      <c r="CH228" s="213"/>
      <c r="CI228" s="212"/>
      <c r="CJ228" s="212"/>
      <c r="CK228" s="212"/>
      <c r="CL228" s="212"/>
      <c r="CM228" s="212"/>
      <c r="CN228" s="212"/>
      <c r="CO228" s="212"/>
      <c r="CP228" s="212"/>
      <c r="CQ228" s="212"/>
      <c r="CR228" s="212"/>
      <c r="CS228" s="212"/>
      <c r="CT228" s="212"/>
      <c r="CU228" s="212"/>
      <c r="CV228" s="212"/>
      <c r="CW228" s="212"/>
      <c r="CX228" s="212"/>
      <c r="CY228" s="212"/>
      <c r="CZ228" s="212"/>
      <c r="DA228" s="214"/>
      <c r="DB228" s="84"/>
      <c r="DC228" s="35"/>
      <c r="DD228" s="35"/>
      <c r="DE228" s="35"/>
      <c r="DF228" s="35"/>
      <c r="DG228" s="35"/>
      <c r="DH228" s="35"/>
      <c r="DI228" s="35"/>
      <c r="DJ228" s="35"/>
      <c r="DK228" s="35"/>
      <c r="DL228" s="35"/>
      <c r="DM228" s="35"/>
      <c r="DN228" s="35"/>
      <c r="DO228" s="35"/>
      <c r="DP228" s="35"/>
      <c r="DQ228" s="35"/>
      <c r="DR228" s="35"/>
      <c r="DS228" s="35"/>
      <c r="DT228" s="35"/>
      <c r="DU228" s="35"/>
      <c r="DV228" s="35"/>
      <c r="DW228" s="78"/>
      <c r="DX228" s="82"/>
      <c r="DY228" s="215"/>
      <c r="DZ228" s="216"/>
      <c r="EA228" s="216"/>
      <c r="EB228" s="216"/>
      <c r="EC228" s="216"/>
      <c r="ED228" s="216"/>
      <c r="EE228" s="217"/>
      <c r="EF228" s="146"/>
      <c r="EG228" s="215"/>
      <c r="EH228" s="216"/>
      <c r="EI228" s="216"/>
      <c r="EJ228" s="216"/>
      <c r="EK228" s="216"/>
      <c r="EL228" s="216"/>
      <c r="EM228" s="216"/>
      <c r="EN228" s="217"/>
      <c r="EO228" s="79"/>
      <c r="EP228" s="218"/>
      <c r="EQ228" s="219"/>
      <c r="ER228" s="219"/>
      <c r="ES228" s="82"/>
      <c r="ET228" s="234"/>
      <c r="EU228" s="235"/>
      <c r="EV228" s="235"/>
      <c r="EW228" s="82"/>
      <c r="EX228" s="234"/>
      <c r="EY228" s="235"/>
      <c r="EZ228" s="235"/>
      <c r="FA228" s="235"/>
      <c r="FB228" s="235"/>
      <c r="FC228" s="235"/>
      <c r="FD228" s="235"/>
      <c r="FE228" s="222"/>
      <c r="FF228" s="234"/>
      <c r="FG228" s="235"/>
      <c r="FH228" s="235"/>
      <c r="FI228" s="235"/>
      <c r="FJ228" s="235"/>
      <c r="FK228" s="235"/>
      <c r="FL228" s="235"/>
      <c r="FM228" s="222"/>
    </row>
    <row r="229" spans="1:169">
      <c r="A229" s="223" t="str">
        <f>Validation!B229</f>
        <v>Pass</v>
      </c>
      <c r="B229" s="35"/>
      <c r="C229" s="35"/>
      <c r="D229" s="35"/>
      <c r="E229" s="122"/>
      <c r="F229" s="123"/>
      <c r="G229" s="121"/>
      <c r="H229" s="120"/>
      <c r="I229" s="121"/>
      <c r="J229" s="120"/>
      <c r="K229" s="225"/>
      <c r="L229" s="35"/>
      <c r="M229" s="226"/>
      <c r="N229" s="227"/>
      <c r="O229" s="227"/>
      <c r="P229" s="224"/>
      <c r="Q229" s="224"/>
      <c r="R229" s="78"/>
      <c r="S229" s="79"/>
      <c r="T229" s="224"/>
      <c r="U229" s="35"/>
      <c r="V229" s="35"/>
      <c r="W229" s="225"/>
      <c r="X229" s="228"/>
      <c r="Y229" s="79"/>
      <c r="Z229" s="229"/>
      <c r="AA229" s="35"/>
      <c r="AB229" s="35"/>
      <c r="AC229" s="35"/>
      <c r="AD229" s="230"/>
      <c r="AE229" s="231"/>
      <c r="AF229" s="35"/>
      <c r="AG229" s="35"/>
      <c r="AH229" s="78"/>
      <c r="AI229" s="78"/>
      <c r="AJ229" s="82"/>
      <c r="AK229" s="136"/>
      <c r="AL229" s="135"/>
      <c r="AM229" s="81"/>
      <c r="AN229" s="134"/>
      <c r="AO229" s="232"/>
      <c r="AP229" s="232"/>
      <c r="AQ229" s="80"/>
      <c r="AR229" s="81"/>
      <c r="AS229" s="81"/>
      <c r="AT229" s="245"/>
      <c r="AU229" s="179"/>
      <c r="AV229" s="233"/>
      <c r="AW229" s="81"/>
      <c r="AX229" s="185"/>
      <c r="AY229" s="134"/>
      <c r="AZ229" s="111"/>
      <c r="BA229" s="210"/>
      <c r="BB229" s="211"/>
      <c r="BC229" s="211"/>
      <c r="BD229" s="211"/>
      <c r="BE229" s="211"/>
      <c r="BF229" s="211"/>
      <c r="BG229" s="211"/>
      <c r="BH229" s="211"/>
      <c r="BI229" s="211"/>
      <c r="BJ229" s="211"/>
      <c r="BK229" s="211"/>
      <c r="BL229" s="211"/>
      <c r="BM229" s="211"/>
      <c r="BN229" s="83"/>
      <c r="BO229" s="79"/>
      <c r="BP229" s="210"/>
      <c r="BQ229" s="211"/>
      <c r="BR229" s="211"/>
      <c r="BS229" s="211"/>
      <c r="BT229" s="211"/>
      <c r="BU229" s="211"/>
      <c r="BV229" s="211"/>
      <c r="BW229" s="211"/>
      <c r="BX229" s="82"/>
      <c r="BY229" s="212"/>
      <c r="BZ229" s="212"/>
      <c r="CA229" s="212"/>
      <c r="CB229" s="212"/>
      <c r="CC229" s="212"/>
      <c r="CD229" s="212"/>
      <c r="CE229" s="212"/>
      <c r="CF229" s="212"/>
      <c r="CG229" s="82"/>
      <c r="CH229" s="213"/>
      <c r="CI229" s="212"/>
      <c r="CJ229" s="212"/>
      <c r="CK229" s="212"/>
      <c r="CL229" s="212"/>
      <c r="CM229" s="212"/>
      <c r="CN229" s="212"/>
      <c r="CO229" s="212"/>
      <c r="CP229" s="212"/>
      <c r="CQ229" s="212"/>
      <c r="CR229" s="212"/>
      <c r="CS229" s="212"/>
      <c r="CT229" s="212"/>
      <c r="CU229" s="212"/>
      <c r="CV229" s="212"/>
      <c r="CW229" s="212"/>
      <c r="CX229" s="212"/>
      <c r="CY229" s="212"/>
      <c r="CZ229" s="212"/>
      <c r="DA229" s="214"/>
      <c r="DB229" s="84"/>
      <c r="DC229" s="35"/>
      <c r="DD229" s="35"/>
      <c r="DE229" s="35"/>
      <c r="DF229" s="35"/>
      <c r="DG229" s="35"/>
      <c r="DH229" s="35"/>
      <c r="DI229" s="35"/>
      <c r="DJ229" s="35"/>
      <c r="DK229" s="35"/>
      <c r="DL229" s="35"/>
      <c r="DM229" s="35"/>
      <c r="DN229" s="35"/>
      <c r="DO229" s="35"/>
      <c r="DP229" s="35"/>
      <c r="DQ229" s="35"/>
      <c r="DR229" s="35"/>
      <c r="DS229" s="35"/>
      <c r="DT229" s="35"/>
      <c r="DU229" s="35"/>
      <c r="DV229" s="35"/>
      <c r="DW229" s="78"/>
      <c r="DX229" s="82"/>
      <c r="DY229" s="215"/>
      <c r="DZ229" s="216"/>
      <c r="EA229" s="216"/>
      <c r="EB229" s="216"/>
      <c r="EC229" s="216"/>
      <c r="ED229" s="216"/>
      <c r="EE229" s="217"/>
      <c r="EF229" s="146"/>
      <c r="EG229" s="215"/>
      <c r="EH229" s="216"/>
      <c r="EI229" s="216"/>
      <c r="EJ229" s="216"/>
      <c r="EK229" s="216"/>
      <c r="EL229" s="216"/>
      <c r="EM229" s="216"/>
      <c r="EN229" s="217"/>
      <c r="EO229" s="79"/>
      <c r="EP229" s="218"/>
      <c r="EQ229" s="219"/>
      <c r="ER229" s="219"/>
      <c r="ES229" s="82"/>
      <c r="ET229" s="234"/>
      <c r="EU229" s="235"/>
      <c r="EV229" s="235"/>
      <c r="EW229" s="82"/>
      <c r="EX229" s="234"/>
      <c r="EY229" s="235"/>
      <c r="EZ229" s="235"/>
      <c r="FA229" s="235"/>
      <c r="FB229" s="235"/>
      <c r="FC229" s="235"/>
      <c r="FD229" s="235"/>
      <c r="FE229" s="222"/>
      <c r="FF229" s="234"/>
      <c r="FG229" s="235"/>
      <c r="FH229" s="235"/>
      <c r="FI229" s="235"/>
      <c r="FJ229" s="235"/>
      <c r="FK229" s="235"/>
      <c r="FL229" s="235"/>
      <c r="FM229" s="222"/>
    </row>
    <row r="230" spans="1:169">
      <c r="A230" s="223" t="str">
        <f>Validation!B230</f>
        <v>Pass</v>
      </c>
      <c r="B230" s="35"/>
      <c r="C230" s="35"/>
      <c r="D230" s="35"/>
      <c r="E230" s="122"/>
      <c r="F230" s="123"/>
      <c r="G230" s="121"/>
      <c r="H230" s="120"/>
      <c r="I230" s="121"/>
      <c r="J230" s="120"/>
      <c r="K230" s="225"/>
      <c r="L230" s="35"/>
      <c r="M230" s="226"/>
      <c r="N230" s="227"/>
      <c r="O230" s="227"/>
      <c r="P230" s="224"/>
      <c r="Q230" s="224"/>
      <c r="R230" s="78"/>
      <c r="S230" s="79"/>
      <c r="T230" s="224"/>
      <c r="U230" s="35"/>
      <c r="V230" s="35"/>
      <c r="W230" s="225"/>
      <c r="X230" s="228"/>
      <c r="Y230" s="79"/>
      <c r="Z230" s="229"/>
      <c r="AA230" s="35"/>
      <c r="AB230" s="35"/>
      <c r="AC230" s="35"/>
      <c r="AD230" s="230"/>
      <c r="AE230" s="231"/>
      <c r="AF230" s="35"/>
      <c r="AG230" s="35"/>
      <c r="AH230" s="78"/>
      <c r="AI230" s="78"/>
      <c r="AJ230" s="82"/>
      <c r="AK230" s="136"/>
      <c r="AL230" s="135"/>
      <c r="AM230" s="81"/>
      <c r="AN230" s="134"/>
      <c r="AO230" s="232"/>
      <c r="AP230" s="232"/>
      <c r="AQ230" s="80"/>
      <c r="AR230" s="81"/>
      <c r="AS230" s="81"/>
      <c r="AT230" s="245"/>
      <c r="AU230" s="179"/>
      <c r="AV230" s="233"/>
      <c r="AW230" s="81"/>
      <c r="AX230" s="185"/>
      <c r="AY230" s="134"/>
      <c r="AZ230" s="111"/>
      <c r="BA230" s="210"/>
      <c r="BB230" s="211"/>
      <c r="BC230" s="211"/>
      <c r="BD230" s="211"/>
      <c r="BE230" s="211"/>
      <c r="BF230" s="211"/>
      <c r="BG230" s="211"/>
      <c r="BH230" s="211"/>
      <c r="BI230" s="211"/>
      <c r="BJ230" s="211"/>
      <c r="BK230" s="211"/>
      <c r="BL230" s="211"/>
      <c r="BM230" s="211"/>
      <c r="BN230" s="83"/>
      <c r="BO230" s="79"/>
      <c r="BP230" s="210"/>
      <c r="BQ230" s="211"/>
      <c r="BR230" s="211"/>
      <c r="BS230" s="211"/>
      <c r="BT230" s="211"/>
      <c r="BU230" s="211"/>
      <c r="BV230" s="211"/>
      <c r="BW230" s="211"/>
      <c r="BX230" s="82"/>
      <c r="BY230" s="212"/>
      <c r="BZ230" s="212"/>
      <c r="CA230" s="212"/>
      <c r="CB230" s="212"/>
      <c r="CC230" s="212"/>
      <c r="CD230" s="212"/>
      <c r="CE230" s="212"/>
      <c r="CF230" s="212"/>
      <c r="CG230" s="82"/>
      <c r="CH230" s="213"/>
      <c r="CI230" s="212"/>
      <c r="CJ230" s="212"/>
      <c r="CK230" s="212"/>
      <c r="CL230" s="212"/>
      <c r="CM230" s="212"/>
      <c r="CN230" s="212"/>
      <c r="CO230" s="212"/>
      <c r="CP230" s="212"/>
      <c r="CQ230" s="212"/>
      <c r="CR230" s="212"/>
      <c r="CS230" s="212"/>
      <c r="CT230" s="212"/>
      <c r="CU230" s="212"/>
      <c r="CV230" s="212"/>
      <c r="CW230" s="212"/>
      <c r="CX230" s="212"/>
      <c r="CY230" s="212"/>
      <c r="CZ230" s="212"/>
      <c r="DA230" s="214"/>
      <c r="DB230" s="84"/>
      <c r="DC230" s="35"/>
      <c r="DD230" s="35"/>
      <c r="DE230" s="35"/>
      <c r="DF230" s="35"/>
      <c r="DG230" s="35"/>
      <c r="DH230" s="35"/>
      <c r="DI230" s="35"/>
      <c r="DJ230" s="35"/>
      <c r="DK230" s="35"/>
      <c r="DL230" s="35"/>
      <c r="DM230" s="35"/>
      <c r="DN230" s="35"/>
      <c r="DO230" s="35"/>
      <c r="DP230" s="35"/>
      <c r="DQ230" s="35"/>
      <c r="DR230" s="35"/>
      <c r="DS230" s="35"/>
      <c r="DT230" s="35"/>
      <c r="DU230" s="35"/>
      <c r="DV230" s="35"/>
      <c r="DW230" s="78"/>
      <c r="DX230" s="82"/>
      <c r="DY230" s="215"/>
      <c r="DZ230" s="216"/>
      <c r="EA230" s="216"/>
      <c r="EB230" s="216"/>
      <c r="EC230" s="216"/>
      <c r="ED230" s="216"/>
      <c r="EE230" s="217"/>
      <c r="EF230" s="146"/>
      <c r="EG230" s="215"/>
      <c r="EH230" s="216"/>
      <c r="EI230" s="216"/>
      <c r="EJ230" s="216"/>
      <c r="EK230" s="216"/>
      <c r="EL230" s="216"/>
      <c r="EM230" s="216"/>
      <c r="EN230" s="217"/>
      <c r="EO230" s="79"/>
      <c r="EP230" s="218"/>
      <c r="EQ230" s="219"/>
      <c r="ER230" s="219"/>
      <c r="ES230" s="82"/>
      <c r="ET230" s="234"/>
      <c r="EU230" s="235"/>
      <c r="EV230" s="235"/>
      <c r="EW230" s="82"/>
      <c r="EX230" s="234"/>
      <c r="EY230" s="235"/>
      <c r="EZ230" s="235"/>
      <c r="FA230" s="235"/>
      <c r="FB230" s="235"/>
      <c r="FC230" s="235"/>
      <c r="FD230" s="235"/>
      <c r="FE230" s="222"/>
      <c r="FF230" s="234"/>
      <c r="FG230" s="235"/>
      <c r="FH230" s="235"/>
      <c r="FI230" s="235"/>
      <c r="FJ230" s="235"/>
      <c r="FK230" s="235"/>
      <c r="FL230" s="235"/>
      <c r="FM230" s="222"/>
    </row>
    <row r="231" spans="1:169">
      <c r="A231" s="223" t="str">
        <f>Validation!B231</f>
        <v>Pass</v>
      </c>
      <c r="B231" s="35"/>
      <c r="C231" s="35"/>
      <c r="D231" s="35"/>
      <c r="E231" s="122"/>
      <c r="F231" s="123"/>
      <c r="G231" s="121"/>
      <c r="H231" s="120"/>
      <c r="I231" s="121"/>
      <c r="J231" s="120"/>
      <c r="K231" s="225"/>
      <c r="L231" s="35"/>
      <c r="M231" s="226"/>
      <c r="N231" s="227"/>
      <c r="O231" s="227"/>
      <c r="P231" s="224"/>
      <c r="Q231" s="224"/>
      <c r="R231" s="78"/>
      <c r="S231" s="79"/>
      <c r="T231" s="224"/>
      <c r="U231" s="35"/>
      <c r="V231" s="35"/>
      <c r="W231" s="225"/>
      <c r="X231" s="228"/>
      <c r="Y231" s="79"/>
      <c r="Z231" s="229"/>
      <c r="AA231" s="35"/>
      <c r="AB231" s="35"/>
      <c r="AC231" s="35"/>
      <c r="AD231" s="230"/>
      <c r="AE231" s="231"/>
      <c r="AF231" s="35"/>
      <c r="AG231" s="35"/>
      <c r="AH231" s="78"/>
      <c r="AI231" s="78"/>
      <c r="AJ231" s="82"/>
      <c r="AK231" s="136"/>
      <c r="AL231" s="135"/>
      <c r="AM231" s="81"/>
      <c r="AN231" s="134"/>
      <c r="AO231" s="232"/>
      <c r="AP231" s="232"/>
      <c r="AQ231" s="80"/>
      <c r="AR231" s="81"/>
      <c r="AS231" s="81"/>
      <c r="AT231" s="245"/>
      <c r="AU231" s="179"/>
      <c r="AV231" s="233"/>
      <c r="AW231" s="81"/>
      <c r="AX231" s="185"/>
      <c r="AY231" s="134"/>
      <c r="AZ231" s="111"/>
      <c r="BA231" s="210"/>
      <c r="BB231" s="211"/>
      <c r="BC231" s="211"/>
      <c r="BD231" s="211"/>
      <c r="BE231" s="211"/>
      <c r="BF231" s="211"/>
      <c r="BG231" s="211"/>
      <c r="BH231" s="211"/>
      <c r="BI231" s="211"/>
      <c r="BJ231" s="211"/>
      <c r="BK231" s="211"/>
      <c r="BL231" s="211"/>
      <c r="BM231" s="211"/>
      <c r="BN231" s="83"/>
      <c r="BO231" s="79"/>
      <c r="BP231" s="210"/>
      <c r="BQ231" s="211"/>
      <c r="BR231" s="211"/>
      <c r="BS231" s="211"/>
      <c r="BT231" s="211"/>
      <c r="BU231" s="211"/>
      <c r="BV231" s="211"/>
      <c r="BW231" s="211"/>
      <c r="BX231" s="82"/>
      <c r="BY231" s="212"/>
      <c r="BZ231" s="212"/>
      <c r="CA231" s="212"/>
      <c r="CB231" s="212"/>
      <c r="CC231" s="212"/>
      <c r="CD231" s="212"/>
      <c r="CE231" s="212"/>
      <c r="CF231" s="212"/>
      <c r="CG231" s="82"/>
      <c r="CH231" s="213"/>
      <c r="CI231" s="212"/>
      <c r="CJ231" s="212"/>
      <c r="CK231" s="212"/>
      <c r="CL231" s="212"/>
      <c r="CM231" s="212"/>
      <c r="CN231" s="212"/>
      <c r="CO231" s="212"/>
      <c r="CP231" s="212"/>
      <c r="CQ231" s="212"/>
      <c r="CR231" s="212"/>
      <c r="CS231" s="212"/>
      <c r="CT231" s="212"/>
      <c r="CU231" s="212"/>
      <c r="CV231" s="212"/>
      <c r="CW231" s="212"/>
      <c r="CX231" s="212"/>
      <c r="CY231" s="212"/>
      <c r="CZ231" s="212"/>
      <c r="DA231" s="214"/>
      <c r="DB231" s="84"/>
      <c r="DC231" s="35"/>
      <c r="DD231" s="35"/>
      <c r="DE231" s="35"/>
      <c r="DF231" s="35"/>
      <c r="DG231" s="35"/>
      <c r="DH231" s="35"/>
      <c r="DI231" s="35"/>
      <c r="DJ231" s="35"/>
      <c r="DK231" s="35"/>
      <c r="DL231" s="35"/>
      <c r="DM231" s="35"/>
      <c r="DN231" s="35"/>
      <c r="DO231" s="35"/>
      <c r="DP231" s="35"/>
      <c r="DQ231" s="35"/>
      <c r="DR231" s="35"/>
      <c r="DS231" s="35"/>
      <c r="DT231" s="35"/>
      <c r="DU231" s="35"/>
      <c r="DV231" s="35"/>
      <c r="DW231" s="78"/>
      <c r="DX231" s="82"/>
      <c r="DY231" s="215"/>
      <c r="DZ231" s="216"/>
      <c r="EA231" s="216"/>
      <c r="EB231" s="216"/>
      <c r="EC231" s="216"/>
      <c r="ED231" s="216"/>
      <c r="EE231" s="217"/>
      <c r="EF231" s="146"/>
      <c r="EG231" s="215"/>
      <c r="EH231" s="216"/>
      <c r="EI231" s="216"/>
      <c r="EJ231" s="216"/>
      <c r="EK231" s="216"/>
      <c r="EL231" s="216"/>
      <c r="EM231" s="216"/>
      <c r="EN231" s="217"/>
      <c r="EO231" s="79"/>
      <c r="EP231" s="218"/>
      <c r="EQ231" s="219"/>
      <c r="ER231" s="219"/>
      <c r="ES231" s="82"/>
      <c r="ET231" s="234"/>
      <c r="EU231" s="235"/>
      <c r="EV231" s="235"/>
      <c r="EW231" s="82"/>
      <c r="EX231" s="234"/>
      <c r="EY231" s="235"/>
      <c r="EZ231" s="235"/>
      <c r="FA231" s="235"/>
      <c r="FB231" s="235"/>
      <c r="FC231" s="235"/>
      <c r="FD231" s="235"/>
      <c r="FE231" s="222"/>
      <c r="FF231" s="234"/>
      <c r="FG231" s="235"/>
      <c r="FH231" s="235"/>
      <c r="FI231" s="235"/>
      <c r="FJ231" s="235"/>
      <c r="FK231" s="235"/>
      <c r="FL231" s="235"/>
      <c r="FM231" s="222"/>
    </row>
    <row r="232" spans="1:169">
      <c r="A232" s="223" t="str">
        <f>Validation!B232</f>
        <v>Pass</v>
      </c>
      <c r="B232" s="35"/>
      <c r="C232" s="35"/>
      <c r="D232" s="35"/>
      <c r="E232" s="122"/>
      <c r="F232" s="123"/>
      <c r="G232" s="121"/>
      <c r="H232" s="120"/>
      <c r="I232" s="121"/>
      <c r="J232" s="120"/>
      <c r="K232" s="225"/>
      <c r="L232" s="35"/>
      <c r="M232" s="226"/>
      <c r="N232" s="227"/>
      <c r="O232" s="227"/>
      <c r="P232" s="224"/>
      <c r="Q232" s="224"/>
      <c r="R232" s="78"/>
      <c r="S232" s="79"/>
      <c r="T232" s="224"/>
      <c r="U232" s="35"/>
      <c r="V232" s="35"/>
      <c r="W232" s="225"/>
      <c r="X232" s="228"/>
      <c r="Y232" s="79"/>
      <c r="Z232" s="229"/>
      <c r="AA232" s="35"/>
      <c r="AB232" s="35"/>
      <c r="AC232" s="35"/>
      <c r="AD232" s="230"/>
      <c r="AE232" s="231"/>
      <c r="AF232" s="35"/>
      <c r="AG232" s="35"/>
      <c r="AH232" s="78"/>
      <c r="AI232" s="78"/>
      <c r="AJ232" s="82"/>
      <c r="AK232" s="136"/>
      <c r="AL232" s="135"/>
      <c r="AM232" s="81"/>
      <c r="AN232" s="134"/>
      <c r="AO232" s="232"/>
      <c r="AP232" s="232"/>
      <c r="AQ232" s="80"/>
      <c r="AR232" s="81"/>
      <c r="AS232" s="81"/>
      <c r="AT232" s="245"/>
      <c r="AU232" s="179"/>
      <c r="AV232" s="233"/>
      <c r="AW232" s="81"/>
      <c r="AX232" s="185"/>
      <c r="AY232" s="134"/>
      <c r="AZ232" s="111"/>
      <c r="BA232" s="210"/>
      <c r="BB232" s="211"/>
      <c r="BC232" s="211"/>
      <c r="BD232" s="211"/>
      <c r="BE232" s="211"/>
      <c r="BF232" s="211"/>
      <c r="BG232" s="211"/>
      <c r="BH232" s="211"/>
      <c r="BI232" s="211"/>
      <c r="BJ232" s="211"/>
      <c r="BK232" s="211"/>
      <c r="BL232" s="211"/>
      <c r="BM232" s="211"/>
      <c r="BN232" s="83"/>
      <c r="BO232" s="79"/>
      <c r="BP232" s="210"/>
      <c r="BQ232" s="211"/>
      <c r="BR232" s="211"/>
      <c r="BS232" s="211"/>
      <c r="BT232" s="211"/>
      <c r="BU232" s="211"/>
      <c r="BV232" s="211"/>
      <c r="BW232" s="211"/>
      <c r="BX232" s="82"/>
      <c r="BY232" s="212"/>
      <c r="BZ232" s="212"/>
      <c r="CA232" s="212"/>
      <c r="CB232" s="212"/>
      <c r="CC232" s="212"/>
      <c r="CD232" s="212"/>
      <c r="CE232" s="212"/>
      <c r="CF232" s="212"/>
      <c r="CG232" s="82"/>
      <c r="CH232" s="213"/>
      <c r="CI232" s="212"/>
      <c r="CJ232" s="212"/>
      <c r="CK232" s="212"/>
      <c r="CL232" s="212"/>
      <c r="CM232" s="212"/>
      <c r="CN232" s="212"/>
      <c r="CO232" s="212"/>
      <c r="CP232" s="212"/>
      <c r="CQ232" s="212"/>
      <c r="CR232" s="212"/>
      <c r="CS232" s="212"/>
      <c r="CT232" s="212"/>
      <c r="CU232" s="212"/>
      <c r="CV232" s="212"/>
      <c r="CW232" s="212"/>
      <c r="CX232" s="212"/>
      <c r="CY232" s="212"/>
      <c r="CZ232" s="212"/>
      <c r="DA232" s="214"/>
      <c r="DB232" s="84"/>
      <c r="DC232" s="35"/>
      <c r="DD232" s="35"/>
      <c r="DE232" s="35"/>
      <c r="DF232" s="35"/>
      <c r="DG232" s="35"/>
      <c r="DH232" s="35"/>
      <c r="DI232" s="35"/>
      <c r="DJ232" s="35"/>
      <c r="DK232" s="35"/>
      <c r="DL232" s="35"/>
      <c r="DM232" s="35"/>
      <c r="DN232" s="35"/>
      <c r="DO232" s="35"/>
      <c r="DP232" s="35"/>
      <c r="DQ232" s="35"/>
      <c r="DR232" s="35"/>
      <c r="DS232" s="35"/>
      <c r="DT232" s="35"/>
      <c r="DU232" s="35"/>
      <c r="DV232" s="35"/>
      <c r="DW232" s="78"/>
      <c r="DX232" s="82"/>
      <c r="DY232" s="215"/>
      <c r="DZ232" s="216"/>
      <c r="EA232" s="216"/>
      <c r="EB232" s="216"/>
      <c r="EC232" s="216"/>
      <c r="ED232" s="216"/>
      <c r="EE232" s="217"/>
      <c r="EF232" s="146"/>
      <c r="EG232" s="215"/>
      <c r="EH232" s="216"/>
      <c r="EI232" s="216"/>
      <c r="EJ232" s="216"/>
      <c r="EK232" s="216"/>
      <c r="EL232" s="216"/>
      <c r="EM232" s="216"/>
      <c r="EN232" s="217"/>
      <c r="EO232" s="79"/>
      <c r="EP232" s="218"/>
      <c r="EQ232" s="219"/>
      <c r="ER232" s="219"/>
      <c r="ES232" s="82"/>
      <c r="ET232" s="234"/>
      <c r="EU232" s="235"/>
      <c r="EV232" s="235"/>
      <c r="EW232" s="82"/>
      <c r="EX232" s="234"/>
      <c r="EY232" s="235"/>
      <c r="EZ232" s="235"/>
      <c r="FA232" s="235"/>
      <c r="FB232" s="235"/>
      <c r="FC232" s="235"/>
      <c r="FD232" s="235"/>
      <c r="FE232" s="222"/>
      <c r="FF232" s="234"/>
      <c r="FG232" s="235"/>
      <c r="FH232" s="235"/>
      <c r="FI232" s="235"/>
      <c r="FJ232" s="235"/>
      <c r="FK232" s="235"/>
      <c r="FL232" s="235"/>
      <c r="FM232" s="222"/>
    </row>
    <row r="233" spans="1:169">
      <c r="A233" s="223" t="str">
        <f>Validation!B233</f>
        <v>Pass</v>
      </c>
      <c r="B233" s="35"/>
      <c r="C233" s="35"/>
      <c r="D233" s="35"/>
      <c r="E233" s="122"/>
      <c r="F233" s="123"/>
      <c r="G233" s="121"/>
      <c r="H233" s="120"/>
      <c r="I233" s="121"/>
      <c r="J233" s="120"/>
      <c r="K233" s="225"/>
      <c r="L233" s="35"/>
      <c r="M233" s="226"/>
      <c r="N233" s="227"/>
      <c r="O233" s="227"/>
      <c r="P233" s="224"/>
      <c r="Q233" s="224"/>
      <c r="R233" s="78"/>
      <c r="S233" s="79"/>
      <c r="T233" s="224"/>
      <c r="U233" s="35"/>
      <c r="V233" s="35"/>
      <c r="W233" s="225"/>
      <c r="X233" s="228"/>
      <c r="Y233" s="79"/>
      <c r="Z233" s="229"/>
      <c r="AA233" s="35"/>
      <c r="AB233" s="35"/>
      <c r="AC233" s="35"/>
      <c r="AD233" s="230"/>
      <c r="AE233" s="231"/>
      <c r="AF233" s="35"/>
      <c r="AG233" s="35"/>
      <c r="AH233" s="78"/>
      <c r="AI233" s="78"/>
      <c r="AJ233" s="82"/>
      <c r="AK233" s="136"/>
      <c r="AL233" s="135"/>
      <c r="AM233" s="81"/>
      <c r="AN233" s="134"/>
      <c r="AO233" s="232"/>
      <c r="AP233" s="232"/>
      <c r="AQ233" s="80"/>
      <c r="AR233" s="81"/>
      <c r="AS233" s="81"/>
      <c r="AT233" s="245"/>
      <c r="AU233" s="179"/>
      <c r="AV233" s="233"/>
      <c r="AW233" s="81"/>
      <c r="AX233" s="185"/>
      <c r="AY233" s="134"/>
      <c r="AZ233" s="111"/>
      <c r="BA233" s="210"/>
      <c r="BB233" s="211"/>
      <c r="BC233" s="211"/>
      <c r="BD233" s="211"/>
      <c r="BE233" s="211"/>
      <c r="BF233" s="211"/>
      <c r="BG233" s="211"/>
      <c r="BH233" s="211"/>
      <c r="BI233" s="211"/>
      <c r="BJ233" s="211"/>
      <c r="BK233" s="211"/>
      <c r="BL233" s="211"/>
      <c r="BM233" s="211"/>
      <c r="BN233" s="83"/>
      <c r="BO233" s="79"/>
      <c r="BP233" s="210"/>
      <c r="BQ233" s="211"/>
      <c r="BR233" s="211"/>
      <c r="BS233" s="211"/>
      <c r="BT233" s="211"/>
      <c r="BU233" s="211"/>
      <c r="BV233" s="211"/>
      <c r="BW233" s="211"/>
      <c r="BX233" s="82"/>
      <c r="BY233" s="212"/>
      <c r="BZ233" s="212"/>
      <c r="CA233" s="212"/>
      <c r="CB233" s="212"/>
      <c r="CC233" s="212"/>
      <c r="CD233" s="212"/>
      <c r="CE233" s="212"/>
      <c r="CF233" s="212"/>
      <c r="CG233" s="82"/>
      <c r="CH233" s="213"/>
      <c r="CI233" s="212"/>
      <c r="CJ233" s="212"/>
      <c r="CK233" s="212"/>
      <c r="CL233" s="212"/>
      <c r="CM233" s="212"/>
      <c r="CN233" s="212"/>
      <c r="CO233" s="212"/>
      <c r="CP233" s="212"/>
      <c r="CQ233" s="212"/>
      <c r="CR233" s="212"/>
      <c r="CS233" s="212"/>
      <c r="CT233" s="212"/>
      <c r="CU233" s="212"/>
      <c r="CV233" s="212"/>
      <c r="CW233" s="212"/>
      <c r="CX233" s="212"/>
      <c r="CY233" s="212"/>
      <c r="CZ233" s="212"/>
      <c r="DA233" s="214"/>
      <c r="DB233" s="84"/>
      <c r="DC233" s="35"/>
      <c r="DD233" s="35"/>
      <c r="DE233" s="35"/>
      <c r="DF233" s="35"/>
      <c r="DG233" s="35"/>
      <c r="DH233" s="35"/>
      <c r="DI233" s="35"/>
      <c r="DJ233" s="35"/>
      <c r="DK233" s="35"/>
      <c r="DL233" s="35"/>
      <c r="DM233" s="35"/>
      <c r="DN233" s="35"/>
      <c r="DO233" s="35"/>
      <c r="DP233" s="35"/>
      <c r="DQ233" s="35"/>
      <c r="DR233" s="35"/>
      <c r="DS233" s="35"/>
      <c r="DT233" s="35"/>
      <c r="DU233" s="35"/>
      <c r="DV233" s="35"/>
      <c r="DW233" s="78"/>
      <c r="DX233" s="82"/>
      <c r="DY233" s="215"/>
      <c r="DZ233" s="216"/>
      <c r="EA233" s="216"/>
      <c r="EB233" s="216"/>
      <c r="EC233" s="216"/>
      <c r="ED233" s="216"/>
      <c r="EE233" s="217"/>
      <c r="EF233" s="146"/>
      <c r="EG233" s="215"/>
      <c r="EH233" s="216"/>
      <c r="EI233" s="216"/>
      <c r="EJ233" s="216"/>
      <c r="EK233" s="216"/>
      <c r="EL233" s="216"/>
      <c r="EM233" s="216"/>
      <c r="EN233" s="217"/>
      <c r="EO233" s="79"/>
      <c r="EP233" s="218"/>
      <c r="EQ233" s="219"/>
      <c r="ER233" s="219"/>
      <c r="ES233" s="82"/>
      <c r="ET233" s="234"/>
      <c r="EU233" s="235"/>
      <c r="EV233" s="235"/>
      <c r="EW233" s="82"/>
      <c r="EX233" s="234"/>
      <c r="EY233" s="235"/>
      <c r="EZ233" s="235"/>
      <c r="FA233" s="235"/>
      <c r="FB233" s="235"/>
      <c r="FC233" s="235"/>
      <c r="FD233" s="235"/>
      <c r="FE233" s="222"/>
      <c r="FF233" s="234"/>
      <c r="FG233" s="235"/>
      <c r="FH233" s="235"/>
      <c r="FI233" s="235"/>
      <c r="FJ233" s="235"/>
      <c r="FK233" s="235"/>
      <c r="FL233" s="235"/>
      <c r="FM233" s="222"/>
    </row>
    <row r="234" spans="1:169">
      <c r="A234" s="223" t="str">
        <f>Validation!B234</f>
        <v>Pass</v>
      </c>
      <c r="B234" s="35"/>
      <c r="C234" s="35"/>
      <c r="D234" s="35"/>
      <c r="E234" s="122"/>
      <c r="F234" s="123"/>
      <c r="G234" s="121"/>
      <c r="H234" s="120"/>
      <c r="I234" s="121"/>
      <c r="J234" s="120"/>
      <c r="K234" s="225"/>
      <c r="L234" s="35"/>
      <c r="M234" s="226"/>
      <c r="N234" s="227"/>
      <c r="O234" s="227"/>
      <c r="P234" s="224"/>
      <c r="Q234" s="224"/>
      <c r="R234" s="78"/>
      <c r="S234" s="79"/>
      <c r="T234" s="224"/>
      <c r="U234" s="35"/>
      <c r="V234" s="35"/>
      <c r="W234" s="225"/>
      <c r="X234" s="228"/>
      <c r="Y234" s="79"/>
      <c r="Z234" s="229"/>
      <c r="AA234" s="35"/>
      <c r="AB234" s="35"/>
      <c r="AC234" s="35"/>
      <c r="AD234" s="230"/>
      <c r="AE234" s="231"/>
      <c r="AF234" s="35"/>
      <c r="AG234" s="35"/>
      <c r="AH234" s="78"/>
      <c r="AI234" s="78"/>
      <c r="AJ234" s="82"/>
      <c r="AK234" s="136"/>
      <c r="AL234" s="135"/>
      <c r="AM234" s="81"/>
      <c r="AN234" s="134"/>
      <c r="AO234" s="232"/>
      <c r="AP234" s="232"/>
      <c r="AQ234" s="80"/>
      <c r="AR234" s="81"/>
      <c r="AS234" s="81"/>
      <c r="AT234" s="245"/>
      <c r="AU234" s="179"/>
      <c r="AV234" s="233"/>
      <c r="AW234" s="81"/>
      <c r="AX234" s="185"/>
      <c r="AY234" s="134"/>
      <c r="AZ234" s="111"/>
      <c r="BA234" s="210"/>
      <c r="BB234" s="211"/>
      <c r="BC234" s="211"/>
      <c r="BD234" s="211"/>
      <c r="BE234" s="211"/>
      <c r="BF234" s="211"/>
      <c r="BG234" s="211"/>
      <c r="BH234" s="211"/>
      <c r="BI234" s="211"/>
      <c r="BJ234" s="211"/>
      <c r="BK234" s="211"/>
      <c r="BL234" s="211"/>
      <c r="BM234" s="211"/>
      <c r="BN234" s="83"/>
      <c r="BO234" s="79"/>
      <c r="BP234" s="210"/>
      <c r="BQ234" s="211"/>
      <c r="BR234" s="211"/>
      <c r="BS234" s="211"/>
      <c r="BT234" s="211"/>
      <c r="BU234" s="211"/>
      <c r="BV234" s="211"/>
      <c r="BW234" s="211"/>
      <c r="BX234" s="82"/>
      <c r="BY234" s="212"/>
      <c r="BZ234" s="212"/>
      <c r="CA234" s="212"/>
      <c r="CB234" s="212"/>
      <c r="CC234" s="212"/>
      <c r="CD234" s="212"/>
      <c r="CE234" s="212"/>
      <c r="CF234" s="212"/>
      <c r="CG234" s="82"/>
      <c r="CH234" s="213"/>
      <c r="CI234" s="212"/>
      <c r="CJ234" s="212"/>
      <c r="CK234" s="212"/>
      <c r="CL234" s="212"/>
      <c r="CM234" s="212"/>
      <c r="CN234" s="212"/>
      <c r="CO234" s="212"/>
      <c r="CP234" s="212"/>
      <c r="CQ234" s="212"/>
      <c r="CR234" s="212"/>
      <c r="CS234" s="212"/>
      <c r="CT234" s="212"/>
      <c r="CU234" s="212"/>
      <c r="CV234" s="212"/>
      <c r="CW234" s="212"/>
      <c r="CX234" s="212"/>
      <c r="CY234" s="212"/>
      <c r="CZ234" s="212"/>
      <c r="DA234" s="214"/>
      <c r="DB234" s="84"/>
      <c r="DC234" s="35"/>
      <c r="DD234" s="35"/>
      <c r="DE234" s="35"/>
      <c r="DF234" s="35"/>
      <c r="DG234" s="35"/>
      <c r="DH234" s="35"/>
      <c r="DI234" s="35"/>
      <c r="DJ234" s="35"/>
      <c r="DK234" s="35"/>
      <c r="DL234" s="35"/>
      <c r="DM234" s="35"/>
      <c r="DN234" s="35"/>
      <c r="DO234" s="35"/>
      <c r="DP234" s="35"/>
      <c r="DQ234" s="35"/>
      <c r="DR234" s="35"/>
      <c r="DS234" s="35"/>
      <c r="DT234" s="35"/>
      <c r="DU234" s="35"/>
      <c r="DV234" s="35"/>
      <c r="DW234" s="78"/>
      <c r="DX234" s="82"/>
      <c r="DY234" s="215"/>
      <c r="DZ234" s="216"/>
      <c r="EA234" s="216"/>
      <c r="EB234" s="216"/>
      <c r="EC234" s="216"/>
      <c r="ED234" s="216"/>
      <c r="EE234" s="217"/>
      <c r="EF234" s="146"/>
      <c r="EG234" s="215"/>
      <c r="EH234" s="216"/>
      <c r="EI234" s="216"/>
      <c r="EJ234" s="216"/>
      <c r="EK234" s="216"/>
      <c r="EL234" s="216"/>
      <c r="EM234" s="216"/>
      <c r="EN234" s="217"/>
      <c r="EO234" s="79"/>
      <c r="EP234" s="218"/>
      <c r="EQ234" s="219"/>
      <c r="ER234" s="219"/>
      <c r="ES234" s="82"/>
      <c r="ET234" s="234"/>
      <c r="EU234" s="235"/>
      <c r="EV234" s="235"/>
      <c r="EW234" s="82"/>
      <c r="EX234" s="234"/>
      <c r="EY234" s="235"/>
      <c r="EZ234" s="235"/>
      <c r="FA234" s="235"/>
      <c r="FB234" s="235"/>
      <c r="FC234" s="235"/>
      <c r="FD234" s="235"/>
      <c r="FE234" s="222"/>
      <c r="FF234" s="234"/>
      <c r="FG234" s="235"/>
      <c r="FH234" s="235"/>
      <c r="FI234" s="235"/>
      <c r="FJ234" s="235"/>
      <c r="FK234" s="235"/>
      <c r="FL234" s="235"/>
      <c r="FM234" s="222"/>
    </row>
    <row r="235" spans="1:169">
      <c r="A235" s="223" t="str">
        <f>Validation!B235</f>
        <v>Pass</v>
      </c>
      <c r="B235" s="35"/>
      <c r="C235" s="35"/>
      <c r="D235" s="35"/>
      <c r="E235" s="122"/>
      <c r="F235" s="123"/>
      <c r="G235" s="121"/>
      <c r="H235" s="120"/>
      <c r="I235" s="121"/>
      <c r="J235" s="120"/>
      <c r="K235" s="225"/>
      <c r="L235" s="35"/>
      <c r="M235" s="226"/>
      <c r="N235" s="227"/>
      <c r="O235" s="227"/>
      <c r="P235" s="224"/>
      <c r="Q235" s="224"/>
      <c r="R235" s="78"/>
      <c r="S235" s="79"/>
      <c r="T235" s="224"/>
      <c r="U235" s="35"/>
      <c r="V235" s="35"/>
      <c r="W235" s="225"/>
      <c r="X235" s="228"/>
      <c r="Y235" s="79"/>
      <c r="Z235" s="229"/>
      <c r="AA235" s="35"/>
      <c r="AB235" s="35"/>
      <c r="AC235" s="35"/>
      <c r="AD235" s="230"/>
      <c r="AE235" s="231"/>
      <c r="AF235" s="35"/>
      <c r="AG235" s="35"/>
      <c r="AH235" s="78"/>
      <c r="AI235" s="78"/>
      <c r="AJ235" s="82"/>
      <c r="AK235" s="136"/>
      <c r="AL235" s="135"/>
      <c r="AM235" s="81"/>
      <c r="AN235" s="134"/>
      <c r="AO235" s="232"/>
      <c r="AP235" s="232"/>
      <c r="AQ235" s="80"/>
      <c r="AR235" s="81"/>
      <c r="AS235" s="81"/>
      <c r="AT235" s="245"/>
      <c r="AU235" s="179"/>
      <c r="AV235" s="233"/>
      <c r="AW235" s="81"/>
      <c r="AX235" s="185"/>
      <c r="AY235" s="134"/>
      <c r="AZ235" s="111"/>
      <c r="BA235" s="210"/>
      <c r="BB235" s="211"/>
      <c r="BC235" s="211"/>
      <c r="BD235" s="211"/>
      <c r="BE235" s="211"/>
      <c r="BF235" s="211"/>
      <c r="BG235" s="211"/>
      <c r="BH235" s="211"/>
      <c r="BI235" s="211"/>
      <c r="BJ235" s="211"/>
      <c r="BK235" s="211"/>
      <c r="BL235" s="211"/>
      <c r="BM235" s="211"/>
      <c r="BN235" s="83"/>
      <c r="BO235" s="79"/>
      <c r="BP235" s="210"/>
      <c r="BQ235" s="211"/>
      <c r="BR235" s="211"/>
      <c r="BS235" s="211"/>
      <c r="BT235" s="211"/>
      <c r="BU235" s="211"/>
      <c r="BV235" s="211"/>
      <c r="BW235" s="211"/>
      <c r="BX235" s="82"/>
      <c r="BY235" s="212"/>
      <c r="BZ235" s="212"/>
      <c r="CA235" s="212"/>
      <c r="CB235" s="212"/>
      <c r="CC235" s="212"/>
      <c r="CD235" s="212"/>
      <c r="CE235" s="212"/>
      <c r="CF235" s="212"/>
      <c r="CG235" s="82"/>
      <c r="CH235" s="213"/>
      <c r="CI235" s="212"/>
      <c r="CJ235" s="212"/>
      <c r="CK235" s="212"/>
      <c r="CL235" s="212"/>
      <c r="CM235" s="212"/>
      <c r="CN235" s="212"/>
      <c r="CO235" s="212"/>
      <c r="CP235" s="212"/>
      <c r="CQ235" s="212"/>
      <c r="CR235" s="212"/>
      <c r="CS235" s="212"/>
      <c r="CT235" s="212"/>
      <c r="CU235" s="212"/>
      <c r="CV235" s="212"/>
      <c r="CW235" s="212"/>
      <c r="CX235" s="212"/>
      <c r="CY235" s="212"/>
      <c r="CZ235" s="212"/>
      <c r="DA235" s="214"/>
      <c r="DB235" s="84"/>
      <c r="DC235" s="35"/>
      <c r="DD235" s="35"/>
      <c r="DE235" s="35"/>
      <c r="DF235" s="35"/>
      <c r="DG235" s="35"/>
      <c r="DH235" s="35"/>
      <c r="DI235" s="35"/>
      <c r="DJ235" s="35"/>
      <c r="DK235" s="35"/>
      <c r="DL235" s="35"/>
      <c r="DM235" s="35"/>
      <c r="DN235" s="35"/>
      <c r="DO235" s="35"/>
      <c r="DP235" s="35"/>
      <c r="DQ235" s="35"/>
      <c r="DR235" s="35"/>
      <c r="DS235" s="35"/>
      <c r="DT235" s="35"/>
      <c r="DU235" s="35"/>
      <c r="DV235" s="35"/>
      <c r="DW235" s="78"/>
      <c r="DX235" s="82"/>
      <c r="DY235" s="215"/>
      <c r="DZ235" s="216"/>
      <c r="EA235" s="216"/>
      <c r="EB235" s="216"/>
      <c r="EC235" s="216"/>
      <c r="ED235" s="216"/>
      <c r="EE235" s="217"/>
      <c r="EF235" s="146"/>
      <c r="EG235" s="215"/>
      <c r="EH235" s="216"/>
      <c r="EI235" s="216"/>
      <c r="EJ235" s="216"/>
      <c r="EK235" s="216"/>
      <c r="EL235" s="216"/>
      <c r="EM235" s="216"/>
      <c r="EN235" s="217"/>
      <c r="EO235" s="79"/>
      <c r="EP235" s="218"/>
      <c r="EQ235" s="219"/>
      <c r="ER235" s="219"/>
      <c r="ES235" s="82"/>
      <c r="ET235" s="234"/>
      <c r="EU235" s="235"/>
      <c r="EV235" s="235"/>
      <c r="EW235" s="82"/>
      <c r="EX235" s="234"/>
      <c r="EY235" s="235"/>
      <c r="EZ235" s="235"/>
      <c r="FA235" s="235"/>
      <c r="FB235" s="235"/>
      <c r="FC235" s="235"/>
      <c r="FD235" s="235"/>
      <c r="FE235" s="222"/>
      <c r="FF235" s="234"/>
      <c r="FG235" s="235"/>
      <c r="FH235" s="235"/>
      <c r="FI235" s="235"/>
      <c r="FJ235" s="235"/>
      <c r="FK235" s="235"/>
      <c r="FL235" s="235"/>
      <c r="FM235" s="222"/>
    </row>
    <row r="236" spans="1:169">
      <c r="A236" s="223" t="str">
        <f>Validation!B236</f>
        <v>Pass</v>
      </c>
      <c r="B236" s="35"/>
      <c r="C236" s="35"/>
      <c r="D236" s="35"/>
      <c r="E236" s="122"/>
      <c r="F236" s="123"/>
      <c r="G236" s="121"/>
      <c r="H236" s="120"/>
      <c r="I236" s="121"/>
      <c r="J236" s="120"/>
      <c r="K236" s="225"/>
      <c r="L236" s="35"/>
      <c r="M236" s="226"/>
      <c r="N236" s="227"/>
      <c r="O236" s="227"/>
      <c r="P236" s="224"/>
      <c r="Q236" s="224"/>
      <c r="R236" s="78"/>
      <c r="S236" s="79"/>
      <c r="T236" s="224"/>
      <c r="U236" s="35"/>
      <c r="V236" s="35"/>
      <c r="W236" s="225"/>
      <c r="X236" s="228"/>
      <c r="Y236" s="79"/>
      <c r="Z236" s="229"/>
      <c r="AA236" s="35"/>
      <c r="AB236" s="35"/>
      <c r="AC236" s="35"/>
      <c r="AD236" s="230"/>
      <c r="AE236" s="231"/>
      <c r="AF236" s="35"/>
      <c r="AG236" s="35"/>
      <c r="AH236" s="78"/>
      <c r="AI236" s="78"/>
      <c r="AJ236" s="82"/>
      <c r="AK236" s="136"/>
      <c r="AL236" s="135"/>
      <c r="AM236" s="81"/>
      <c r="AN236" s="134"/>
      <c r="AO236" s="232"/>
      <c r="AP236" s="232"/>
      <c r="AQ236" s="80"/>
      <c r="AR236" s="81"/>
      <c r="AS236" s="81"/>
      <c r="AT236" s="245"/>
      <c r="AU236" s="179"/>
      <c r="AV236" s="233"/>
      <c r="AW236" s="81"/>
      <c r="AX236" s="185"/>
      <c r="AY236" s="134"/>
      <c r="AZ236" s="111"/>
      <c r="BA236" s="210"/>
      <c r="BB236" s="211"/>
      <c r="BC236" s="211"/>
      <c r="BD236" s="211"/>
      <c r="BE236" s="211"/>
      <c r="BF236" s="211"/>
      <c r="BG236" s="211"/>
      <c r="BH236" s="211"/>
      <c r="BI236" s="211"/>
      <c r="BJ236" s="211"/>
      <c r="BK236" s="211"/>
      <c r="BL236" s="211"/>
      <c r="BM236" s="211"/>
      <c r="BN236" s="83"/>
      <c r="BO236" s="79"/>
      <c r="BP236" s="210"/>
      <c r="BQ236" s="211"/>
      <c r="BR236" s="211"/>
      <c r="BS236" s="211"/>
      <c r="BT236" s="211"/>
      <c r="BU236" s="211"/>
      <c r="BV236" s="211"/>
      <c r="BW236" s="211"/>
      <c r="BX236" s="82"/>
      <c r="BY236" s="212"/>
      <c r="BZ236" s="212"/>
      <c r="CA236" s="212"/>
      <c r="CB236" s="212"/>
      <c r="CC236" s="212"/>
      <c r="CD236" s="212"/>
      <c r="CE236" s="212"/>
      <c r="CF236" s="212"/>
      <c r="CG236" s="82"/>
      <c r="CH236" s="213"/>
      <c r="CI236" s="212"/>
      <c r="CJ236" s="212"/>
      <c r="CK236" s="212"/>
      <c r="CL236" s="212"/>
      <c r="CM236" s="212"/>
      <c r="CN236" s="212"/>
      <c r="CO236" s="212"/>
      <c r="CP236" s="212"/>
      <c r="CQ236" s="212"/>
      <c r="CR236" s="212"/>
      <c r="CS236" s="212"/>
      <c r="CT236" s="212"/>
      <c r="CU236" s="212"/>
      <c r="CV236" s="212"/>
      <c r="CW236" s="212"/>
      <c r="CX236" s="212"/>
      <c r="CY236" s="212"/>
      <c r="CZ236" s="212"/>
      <c r="DA236" s="214"/>
      <c r="DB236" s="84"/>
      <c r="DC236" s="35"/>
      <c r="DD236" s="35"/>
      <c r="DE236" s="35"/>
      <c r="DF236" s="35"/>
      <c r="DG236" s="35"/>
      <c r="DH236" s="35"/>
      <c r="DI236" s="35"/>
      <c r="DJ236" s="35"/>
      <c r="DK236" s="35"/>
      <c r="DL236" s="35"/>
      <c r="DM236" s="35"/>
      <c r="DN236" s="35"/>
      <c r="DO236" s="35"/>
      <c r="DP236" s="35"/>
      <c r="DQ236" s="35"/>
      <c r="DR236" s="35"/>
      <c r="DS236" s="35"/>
      <c r="DT236" s="35"/>
      <c r="DU236" s="35"/>
      <c r="DV236" s="35"/>
      <c r="DW236" s="78"/>
      <c r="DX236" s="82"/>
      <c r="DY236" s="215"/>
      <c r="DZ236" s="216"/>
      <c r="EA236" s="216"/>
      <c r="EB236" s="216"/>
      <c r="EC236" s="216"/>
      <c r="ED236" s="216"/>
      <c r="EE236" s="217"/>
      <c r="EF236" s="146"/>
      <c r="EG236" s="215"/>
      <c r="EH236" s="216"/>
      <c r="EI236" s="216"/>
      <c r="EJ236" s="216"/>
      <c r="EK236" s="216"/>
      <c r="EL236" s="216"/>
      <c r="EM236" s="216"/>
      <c r="EN236" s="217"/>
      <c r="EO236" s="79"/>
      <c r="EP236" s="218"/>
      <c r="EQ236" s="219"/>
      <c r="ER236" s="219"/>
      <c r="ES236" s="82"/>
      <c r="ET236" s="234"/>
      <c r="EU236" s="235"/>
      <c r="EV236" s="235"/>
      <c r="EW236" s="82"/>
      <c r="EX236" s="234"/>
      <c r="EY236" s="235"/>
      <c r="EZ236" s="235"/>
      <c r="FA236" s="235"/>
      <c r="FB236" s="235"/>
      <c r="FC236" s="235"/>
      <c r="FD236" s="235"/>
      <c r="FE236" s="222"/>
      <c r="FF236" s="234"/>
      <c r="FG236" s="235"/>
      <c r="FH236" s="235"/>
      <c r="FI236" s="235"/>
      <c r="FJ236" s="235"/>
      <c r="FK236" s="235"/>
      <c r="FL236" s="235"/>
      <c r="FM236" s="222"/>
    </row>
    <row r="237" spans="1:169">
      <c r="A237" s="223" t="str">
        <f>Validation!B237</f>
        <v>Pass</v>
      </c>
      <c r="B237" s="35"/>
      <c r="C237" s="35"/>
      <c r="D237" s="35"/>
      <c r="E237" s="122"/>
      <c r="F237" s="123"/>
      <c r="G237" s="121"/>
      <c r="H237" s="120"/>
      <c r="I237" s="121"/>
      <c r="J237" s="120"/>
      <c r="K237" s="225"/>
      <c r="L237" s="35"/>
      <c r="M237" s="226"/>
      <c r="N237" s="227"/>
      <c r="O237" s="227"/>
      <c r="P237" s="224"/>
      <c r="Q237" s="224"/>
      <c r="R237" s="78"/>
      <c r="S237" s="79"/>
      <c r="T237" s="224"/>
      <c r="U237" s="35"/>
      <c r="V237" s="35"/>
      <c r="W237" s="225"/>
      <c r="X237" s="228"/>
      <c r="Y237" s="79"/>
      <c r="Z237" s="229"/>
      <c r="AA237" s="35"/>
      <c r="AB237" s="35"/>
      <c r="AC237" s="35"/>
      <c r="AD237" s="230"/>
      <c r="AE237" s="231"/>
      <c r="AF237" s="35"/>
      <c r="AG237" s="35"/>
      <c r="AH237" s="78"/>
      <c r="AI237" s="78"/>
      <c r="AJ237" s="82"/>
      <c r="AK237" s="136"/>
      <c r="AL237" s="135"/>
      <c r="AM237" s="81"/>
      <c r="AN237" s="134"/>
      <c r="AO237" s="232"/>
      <c r="AP237" s="232"/>
      <c r="AQ237" s="80"/>
      <c r="AR237" s="81"/>
      <c r="AS237" s="81"/>
      <c r="AT237" s="245"/>
      <c r="AU237" s="179"/>
      <c r="AV237" s="233"/>
      <c r="AW237" s="81"/>
      <c r="AX237" s="185"/>
      <c r="AY237" s="134"/>
      <c r="AZ237" s="111"/>
      <c r="BA237" s="210"/>
      <c r="BB237" s="211"/>
      <c r="BC237" s="211"/>
      <c r="BD237" s="211"/>
      <c r="BE237" s="211"/>
      <c r="BF237" s="211"/>
      <c r="BG237" s="211"/>
      <c r="BH237" s="211"/>
      <c r="BI237" s="211"/>
      <c r="BJ237" s="211"/>
      <c r="BK237" s="211"/>
      <c r="BL237" s="211"/>
      <c r="BM237" s="211"/>
      <c r="BN237" s="83"/>
      <c r="BO237" s="79"/>
      <c r="BP237" s="210"/>
      <c r="BQ237" s="211"/>
      <c r="BR237" s="211"/>
      <c r="BS237" s="211"/>
      <c r="BT237" s="211"/>
      <c r="BU237" s="211"/>
      <c r="BV237" s="211"/>
      <c r="BW237" s="211"/>
      <c r="BX237" s="82"/>
      <c r="BY237" s="212"/>
      <c r="BZ237" s="212"/>
      <c r="CA237" s="212"/>
      <c r="CB237" s="212"/>
      <c r="CC237" s="212"/>
      <c r="CD237" s="212"/>
      <c r="CE237" s="212"/>
      <c r="CF237" s="212"/>
      <c r="CG237" s="82"/>
      <c r="CH237" s="213"/>
      <c r="CI237" s="212"/>
      <c r="CJ237" s="212"/>
      <c r="CK237" s="212"/>
      <c r="CL237" s="212"/>
      <c r="CM237" s="212"/>
      <c r="CN237" s="212"/>
      <c r="CO237" s="212"/>
      <c r="CP237" s="212"/>
      <c r="CQ237" s="212"/>
      <c r="CR237" s="212"/>
      <c r="CS237" s="212"/>
      <c r="CT237" s="212"/>
      <c r="CU237" s="212"/>
      <c r="CV237" s="212"/>
      <c r="CW237" s="212"/>
      <c r="CX237" s="212"/>
      <c r="CY237" s="212"/>
      <c r="CZ237" s="212"/>
      <c r="DA237" s="214"/>
      <c r="DB237" s="84"/>
      <c r="DC237" s="35"/>
      <c r="DD237" s="35"/>
      <c r="DE237" s="35"/>
      <c r="DF237" s="35"/>
      <c r="DG237" s="35"/>
      <c r="DH237" s="35"/>
      <c r="DI237" s="35"/>
      <c r="DJ237" s="35"/>
      <c r="DK237" s="35"/>
      <c r="DL237" s="35"/>
      <c r="DM237" s="35"/>
      <c r="DN237" s="35"/>
      <c r="DO237" s="35"/>
      <c r="DP237" s="35"/>
      <c r="DQ237" s="35"/>
      <c r="DR237" s="35"/>
      <c r="DS237" s="35"/>
      <c r="DT237" s="35"/>
      <c r="DU237" s="35"/>
      <c r="DV237" s="35"/>
      <c r="DW237" s="78"/>
      <c r="DX237" s="82"/>
      <c r="DY237" s="215"/>
      <c r="DZ237" s="216"/>
      <c r="EA237" s="216"/>
      <c r="EB237" s="216"/>
      <c r="EC237" s="216"/>
      <c r="ED237" s="216"/>
      <c r="EE237" s="217"/>
      <c r="EF237" s="146"/>
      <c r="EG237" s="215"/>
      <c r="EH237" s="216"/>
      <c r="EI237" s="216"/>
      <c r="EJ237" s="216"/>
      <c r="EK237" s="216"/>
      <c r="EL237" s="216"/>
      <c r="EM237" s="216"/>
      <c r="EN237" s="217"/>
      <c r="EO237" s="79"/>
      <c r="EP237" s="218"/>
      <c r="EQ237" s="219"/>
      <c r="ER237" s="219"/>
      <c r="ES237" s="82"/>
      <c r="ET237" s="234"/>
      <c r="EU237" s="235"/>
      <c r="EV237" s="235"/>
      <c r="EW237" s="82"/>
      <c r="EX237" s="234"/>
      <c r="EY237" s="235"/>
      <c r="EZ237" s="235"/>
      <c r="FA237" s="235"/>
      <c r="FB237" s="235"/>
      <c r="FC237" s="235"/>
      <c r="FD237" s="235"/>
      <c r="FE237" s="222"/>
      <c r="FF237" s="234"/>
      <c r="FG237" s="235"/>
      <c r="FH237" s="235"/>
      <c r="FI237" s="235"/>
      <c r="FJ237" s="235"/>
      <c r="FK237" s="235"/>
      <c r="FL237" s="235"/>
      <c r="FM237" s="222"/>
    </row>
    <row r="238" spans="1:169">
      <c r="A238" s="223" t="str">
        <f>Validation!B238</f>
        <v>Pass</v>
      </c>
      <c r="B238" s="35"/>
      <c r="C238" s="35"/>
      <c r="D238" s="35"/>
      <c r="E238" s="122"/>
      <c r="F238" s="123"/>
      <c r="G238" s="121"/>
      <c r="H238" s="120"/>
      <c r="I238" s="121"/>
      <c r="J238" s="120"/>
      <c r="K238" s="225"/>
      <c r="L238" s="35"/>
      <c r="M238" s="226"/>
      <c r="N238" s="227"/>
      <c r="O238" s="227"/>
      <c r="P238" s="224"/>
      <c r="Q238" s="224"/>
      <c r="R238" s="78"/>
      <c r="S238" s="79"/>
      <c r="T238" s="224"/>
      <c r="U238" s="35"/>
      <c r="V238" s="35"/>
      <c r="W238" s="225"/>
      <c r="X238" s="228"/>
      <c r="Y238" s="79"/>
      <c r="Z238" s="229"/>
      <c r="AA238" s="35"/>
      <c r="AB238" s="35"/>
      <c r="AC238" s="35"/>
      <c r="AD238" s="230"/>
      <c r="AE238" s="231"/>
      <c r="AF238" s="35"/>
      <c r="AG238" s="35"/>
      <c r="AH238" s="78"/>
      <c r="AI238" s="78"/>
      <c r="AJ238" s="82"/>
      <c r="AK238" s="136"/>
      <c r="AL238" s="135"/>
      <c r="AM238" s="81"/>
      <c r="AN238" s="134"/>
      <c r="AO238" s="232"/>
      <c r="AP238" s="232"/>
      <c r="AQ238" s="80"/>
      <c r="AR238" s="81"/>
      <c r="AS238" s="81"/>
      <c r="AT238" s="245"/>
      <c r="AU238" s="179"/>
      <c r="AV238" s="233"/>
      <c r="AW238" s="81"/>
      <c r="AX238" s="185"/>
      <c r="AY238" s="134"/>
      <c r="AZ238" s="111"/>
      <c r="BA238" s="210"/>
      <c r="BB238" s="211"/>
      <c r="BC238" s="211"/>
      <c r="BD238" s="211"/>
      <c r="BE238" s="211"/>
      <c r="BF238" s="211"/>
      <c r="BG238" s="211"/>
      <c r="BH238" s="211"/>
      <c r="BI238" s="211"/>
      <c r="BJ238" s="211"/>
      <c r="BK238" s="211"/>
      <c r="BL238" s="211"/>
      <c r="BM238" s="211"/>
      <c r="BN238" s="83"/>
      <c r="BO238" s="79"/>
      <c r="BP238" s="210"/>
      <c r="BQ238" s="211"/>
      <c r="BR238" s="211"/>
      <c r="BS238" s="211"/>
      <c r="BT238" s="211"/>
      <c r="BU238" s="211"/>
      <c r="BV238" s="211"/>
      <c r="BW238" s="211"/>
      <c r="BX238" s="82"/>
      <c r="BY238" s="212"/>
      <c r="BZ238" s="212"/>
      <c r="CA238" s="212"/>
      <c r="CB238" s="212"/>
      <c r="CC238" s="212"/>
      <c r="CD238" s="212"/>
      <c r="CE238" s="212"/>
      <c r="CF238" s="212"/>
      <c r="CG238" s="82"/>
      <c r="CH238" s="213"/>
      <c r="CI238" s="212"/>
      <c r="CJ238" s="212"/>
      <c r="CK238" s="212"/>
      <c r="CL238" s="212"/>
      <c r="CM238" s="212"/>
      <c r="CN238" s="212"/>
      <c r="CO238" s="212"/>
      <c r="CP238" s="212"/>
      <c r="CQ238" s="212"/>
      <c r="CR238" s="212"/>
      <c r="CS238" s="212"/>
      <c r="CT238" s="212"/>
      <c r="CU238" s="212"/>
      <c r="CV238" s="212"/>
      <c r="CW238" s="212"/>
      <c r="CX238" s="212"/>
      <c r="CY238" s="212"/>
      <c r="CZ238" s="212"/>
      <c r="DA238" s="214"/>
      <c r="DB238" s="84"/>
      <c r="DC238" s="35"/>
      <c r="DD238" s="35"/>
      <c r="DE238" s="35"/>
      <c r="DF238" s="35"/>
      <c r="DG238" s="35"/>
      <c r="DH238" s="35"/>
      <c r="DI238" s="35"/>
      <c r="DJ238" s="35"/>
      <c r="DK238" s="35"/>
      <c r="DL238" s="35"/>
      <c r="DM238" s="35"/>
      <c r="DN238" s="35"/>
      <c r="DO238" s="35"/>
      <c r="DP238" s="35"/>
      <c r="DQ238" s="35"/>
      <c r="DR238" s="35"/>
      <c r="DS238" s="35"/>
      <c r="DT238" s="35"/>
      <c r="DU238" s="35"/>
      <c r="DV238" s="35"/>
      <c r="DW238" s="78"/>
      <c r="DX238" s="82"/>
      <c r="DY238" s="215"/>
      <c r="DZ238" s="216"/>
      <c r="EA238" s="216"/>
      <c r="EB238" s="216"/>
      <c r="EC238" s="216"/>
      <c r="ED238" s="216"/>
      <c r="EE238" s="217"/>
      <c r="EF238" s="146"/>
      <c r="EG238" s="215"/>
      <c r="EH238" s="216"/>
      <c r="EI238" s="216"/>
      <c r="EJ238" s="216"/>
      <c r="EK238" s="216"/>
      <c r="EL238" s="216"/>
      <c r="EM238" s="216"/>
      <c r="EN238" s="217"/>
      <c r="EO238" s="79"/>
      <c r="EP238" s="218"/>
      <c r="EQ238" s="219"/>
      <c r="ER238" s="219"/>
      <c r="ES238" s="82"/>
      <c r="ET238" s="234"/>
      <c r="EU238" s="235"/>
      <c r="EV238" s="235"/>
      <c r="EW238" s="82"/>
      <c r="EX238" s="234"/>
      <c r="EY238" s="235"/>
      <c r="EZ238" s="235"/>
      <c r="FA238" s="235"/>
      <c r="FB238" s="235"/>
      <c r="FC238" s="235"/>
      <c r="FD238" s="235"/>
      <c r="FE238" s="222"/>
      <c r="FF238" s="234"/>
      <c r="FG238" s="235"/>
      <c r="FH238" s="235"/>
      <c r="FI238" s="235"/>
      <c r="FJ238" s="235"/>
      <c r="FK238" s="235"/>
      <c r="FL238" s="235"/>
      <c r="FM238" s="222"/>
    </row>
    <row r="239" spans="1:169">
      <c r="A239" s="223" t="str">
        <f>Validation!B239</f>
        <v>Pass</v>
      </c>
      <c r="B239" s="35"/>
      <c r="C239" s="35"/>
      <c r="D239" s="35"/>
      <c r="E239" s="122"/>
      <c r="F239" s="123"/>
      <c r="G239" s="121"/>
      <c r="H239" s="120"/>
      <c r="I239" s="121"/>
      <c r="J239" s="120"/>
      <c r="K239" s="225"/>
      <c r="L239" s="35"/>
      <c r="M239" s="226"/>
      <c r="N239" s="227"/>
      <c r="O239" s="227"/>
      <c r="P239" s="224"/>
      <c r="Q239" s="224"/>
      <c r="R239" s="78"/>
      <c r="S239" s="79"/>
      <c r="T239" s="224"/>
      <c r="U239" s="35"/>
      <c r="V239" s="35"/>
      <c r="W239" s="225"/>
      <c r="X239" s="228"/>
      <c r="Y239" s="79"/>
      <c r="Z239" s="229"/>
      <c r="AA239" s="35"/>
      <c r="AB239" s="35"/>
      <c r="AC239" s="35"/>
      <c r="AD239" s="230"/>
      <c r="AE239" s="231"/>
      <c r="AF239" s="35"/>
      <c r="AG239" s="35"/>
      <c r="AH239" s="78"/>
      <c r="AI239" s="78"/>
      <c r="AJ239" s="82"/>
      <c r="AK239" s="136"/>
      <c r="AL239" s="135"/>
      <c r="AM239" s="81"/>
      <c r="AN239" s="134"/>
      <c r="AO239" s="232"/>
      <c r="AP239" s="232"/>
      <c r="AQ239" s="80"/>
      <c r="AR239" s="81"/>
      <c r="AS239" s="81"/>
      <c r="AT239" s="245"/>
      <c r="AU239" s="179"/>
      <c r="AV239" s="233"/>
      <c r="AW239" s="81"/>
      <c r="AX239" s="185"/>
      <c r="AY239" s="134"/>
      <c r="AZ239" s="111"/>
      <c r="BA239" s="210"/>
      <c r="BB239" s="211"/>
      <c r="BC239" s="211"/>
      <c r="BD239" s="211"/>
      <c r="BE239" s="211"/>
      <c r="BF239" s="211"/>
      <c r="BG239" s="211"/>
      <c r="BH239" s="211"/>
      <c r="BI239" s="211"/>
      <c r="BJ239" s="211"/>
      <c r="BK239" s="211"/>
      <c r="BL239" s="211"/>
      <c r="BM239" s="211"/>
      <c r="BN239" s="83"/>
      <c r="BO239" s="79"/>
      <c r="BP239" s="210"/>
      <c r="BQ239" s="211"/>
      <c r="BR239" s="211"/>
      <c r="BS239" s="211"/>
      <c r="BT239" s="211"/>
      <c r="BU239" s="211"/>
      <c r="BV239" s="211"/>
      <c r="BW239" s="211"/>
      <c r="BX239" s="82"/>
      <c r="BY239" s="212"/>
      <c r="BZ239" s="212"/>
      <c r="CA239" s="212"/>
      <c r="CB239" s="212"/>
      <c r="CC239" s="212"/>
      <c r="CD239" s="212"/>
      <c r="CE239" s="212"/>
      <c r="CF239" s="212"/>
      <c r="CG239" s="82"/>
      <c r="CH239" s="213"/>
      <c r="CI239" s="212"/>
      <c r="CJ239" s="212"/>
      <c r="CK239" s="212"/>
      <c r="CL239" s="212"/>
      <c r="CM239" s="212"/>
      <c r="CN239" s="212"/>
      <c r="CO239" s="212"/>
      <c r="CP239" s="212"/>
      <c r="CQ239" s="212"/>
      <c r="CR239" s="212"/>
      <c r="CS239" s="212"/>
      <c r="CT239" s="212"/>
      <c r="CU239" s="212"/>
      <c r="CV239" s="212"/>
      <c r="CW239" s="212"/>
      <c r="CX239" s="212"/>
      <c r="CY239" s="212"/>
      <c r="CZ239" s="212"/>
      <c r="DA239" s="214"/>
      <c r="DB239" s="84"/>
      <c r="DC239" s="35"/>
      <c r="DD239" s="35"/>
      <c r="DE239" s="35"/>
      <c r="DF239" s="35"/>
      <c r="DG239" s="35"/>
      <c r="DH239" s="35"/>
      <c r="DI239" s="35"/>
      <c r="DJ239" s="35"/>
      <c r="DK239" s="35"/>
      <c r="DL239" s="35"/>
      <c r="DM239" s="35"/>
      <c r="DN239" s="35"/>
      <c r="DO239" s="35"/>
      <c r="DP239" s="35"/>
      <c r="DQ239" s="35"/>
      <c r="DR239" s="35"/>
      <c r="DS239" s="35"/>
      <c r="DT239" s="35"/>
      <c r="DU239" s="35"/>
      <c r="DV239" s="35"/>
      <c r="DW239" s="78"/>
      <c r="DX239" s="82"/>
      <c r="DY239" s="215"/>
      <c r="DZ239" s="216"/>
      <c r="EA239" s="216"/>
      <c r="EB239" s="216"/>
      <c r="EC239" s="216"/>
      <c r="ED239" s="216"/>
      <c r="EE239" s="217"/>
      <c r="EF239" s="146"/>
      <c r="EG239" s="215"/>
      <c r="EH239" s="216"/>
      <c r="EI239" s="216"/>
      <c r="EJ239" s="216"/>
      <c r="EK239" s="216"/>
      <c r="EL239" s="216"/>
      <c r="EM239" s="216"/>
      <c r="EN239" s="217"/>
      <c r="EO239" s="79"/>
      <c r="EP239" s="218"/>
      <c r="EQ239" s="219"/>
      <c r="ER239" s="219"/>
      <c r="ES239" s="82"/>
      <c r="ET239" s="234"/>
      <c r="EU239" s="235"/>
      <c r="EV239" s="235"/>
      <c r="EW239" s="82"/>
      <c r="EX239" s="234"/>
      <c r="EY239" s="235"/>
      <c r="EZ239" s="235"/>
      <c r="FA239" s="235"/>
      <c r="FB239" s="235"/>
      <c r="FC239" s="235"/>
      <c r="FD239" s="235"/>
      <c r="FE239" s="222"/>
      <c r="FF239" s="234"/>
      <c r="FG239" s="235"/>
      <c r="FH239" s="235"/>
      <c r="FI239" s="235"/>
      <c r="FJ239" s="235"/>
      <c r="FK239" s="235"/>
      <c r="FL239" s="235"/>
      <c r="FM239" s="222"/>
    </row>
    <row r="240" spans="1:169">
      <c r="A240" s="223" t="str">
        <f>Validation!B240</f>
        <v>Pass</v>
      </c>
      <c r="B240" s="35"/>
      <c r="C240" s="35"/>
      <c r="D240" s="35"/>
      <c r="E240" s="122"/>
      <c r="F240" s="123"/>
      <c r="G240" s="121"/>
      <c r="H240" s="120"/>
      <c r="I240" s="121"/>
      <c r="J240" s="120"/>
      <c r="K240" s="225"/>
      <c r="L240" s="35"/>
      <c r="M240" s="226"/>
      <c r="N240" s="227"/>
      <c r="O240" s="227"/>
      <c r="P240" s="224"/>
      <c r="Q240" s="224"/>
      <c r="R240" s="78"/>
      <c r="S240" s="79"/>
      <c r="T240" s="224"/>
      <c r="U240" s="35"/>
      <c r="V240" s="35"/>
      <c r="W240" s="225"/>
      <c r="X240" s="228"/>
      <c r="Y240" s="79"/>
      <c r="Z240" s="229"/>
      <c r="AA240" s="35"/>
      <c r="AB240" s="35"/>
      <c r="AC240" s="35"/>
      <c r="AD240" s="230"/>
      <c r="AE240" s="231"/>
      <c r="AF240" s="35"/>
      <c r="AG240" s="35"/>
      <c r="AH240" s="78"/>
      <c r="AI240" s="78"/>
      <c r="AJ240" s="82"/>
      <c r="AK240" s="136"/>
      <c r="AL240" s="135"/>
      <c r="AM240" s="81"/>
      <c r="AN240" s="134"/>
      <c r="AO240" s="232"/>
      <c r="AP240" s="232"/>
      <c r="AQ240" s="80"/>
      <c r="AR240" s="81"/>
      <c r="AS240" s="81"/>
      <c r="AT240" s="245"/>
      <c r="AU240" s="179"/>
      <c r="AV240" s="233"/>
      <c r="AW240" s="81"/>
      <c r="AX240" s="185"/>
      <c r="AY240" s="134"/>
      <c r="AZ240" s="111"/>
      <c r="BA240" s="210"/>
      <c r="BB240" s="211"/>
      <c r="BC240" s="211"/>
      <c r="BD240" s="211"/>
      <c r="BE240" s="211"/>
      <c r="BF240" s="211"/>
      <c r="BG240" s="211"/>
      <c r="BH240" s="211"/>
      <c r="BI240" s="211"/>
      <c r="BJ240" s="211"/>
      <c r="BK240" s="211"/>
      <c r="BL240" s="211"/>
      <c r="BM240" s="211"/>
      <c r="BN240" s="83"/>
      <c r="BO240" s="79"/>
      <c r="BP240" s="210"/>
      <c r="BQ240" s="211"/>
      <c r="BR240" s="211"/>
      <c r="BS240" s="211"/>
      <c r="BT240" s="211"/>
      <c r="BU240" s="211"/>
      <c r="BV240" s="211"/>
      <c r="BW240" s="211"/>
      <c r="BX240" s="82"/>
      <c r="BY240" s="212"/>
      <c r="BZ240" s="212"/>
      <c r="CA240" s="212"/>
      <c r="CB240" s="212"/>
      <c r="CC240" s="212"/>
      <c r="CD240" s="212"/>
      <c r="CE240" s="212"/>
      <c r="CF240" s="212"/>
      <c r="CG240" s="82"/>
      <c r="CH240" s="213"/>
      <c r="CI240" s="212"/>
      <c r="CJ240" s="212"/>
      <c r="CK240" s="212"/>
      <c r="CL240" s="212"/>
      <c r="CM240" s="212"/>
      <c r="CN240" s="212"/>
      <c r="CO240" s="212"/>
      <c r="CP240" s="212"/>
      <c r="CQ240" s="212"/>
      <c r="CR240" s="212"/>
      <c r="CS240" s="212"/>
      <c r="CT240" s="212"/>
      <c r="CU240" s="212"/>
      <c r="CV240" s="212"/>
      <c r="CW240" s="212"/>
      <c r="CX240" s="212"/>
      <c r="CY240" s="212"/>
      <c r="CZ240" s="212"/>
      <c r="DA240" s="214"/>
      <c r="DB240" s="84"/>
      <c r="DC240" s="35"/>
      <c r="DD240" s="35"/>
      <c r="DE240" s="35"/>
      <c r="DF240" s="35"/>
      <c r="DG240" s="35"/>
      <c r="DH240" s="35"/>
      <c r="DI240" s="35"/>
      <c r="DJ240" s="35"/>
      <c r="DK240" s="35"/>
      <c r="DL240" s="35"/>
      <c r="DM240" s="35"/>
      <c r="DN240" s="35"/>
      <c r="DO240" s="35"/>
      <c r="DP240" s="35"/>
      <c r="DQ240" s="35"/>
      <c r="DR240" s="35"/>
      <c r="DS240" s="35"/>
      <c r="DT240" s="35"/>
      <c r="DU240" s="35"/>
      <c r="DV240" s="35"/>
      <c r="DW240" s="78"/>
      <c r="DX240" s="82"/>
      <c r="DY240" s="215"/>
      <c r="DZ240" s="216"/>
      <c r="EA240" s="216"/>
      <c r="EB240" s="216"/>
      <c r="EC240" s="216"/>
      <c r="ED240" s="216"/>
      <c r="EE240" s="217"/>
      <c r="EF240" s="146"/>
      <c r="EG240" s="215"/>
      <c r="EH240" s="216"/>
      <c r="EI240" s="216"/>
      <c r="EJ240" s="216"/>
      <c r="EK240" s="216"/>
      <c r="EL240" s="216"/>
      <c r="EM240" s="216"/>
      <c r="EN240" s="217"/>
      <c r="EO240" s="79"/>
      <c r="EP240" s="218"/>
      <c r="EQ240" s="219"/>
      <c r="ER240" s="219"/>
      <c r="ES240" s="82"/>
      <c r="ET240" s="234"/>
      <c r="EU240" s="235"/>
      <c r="EV240" s="235"/>
      <c r="EW240" s="82"/>
      <c r="EX240" s="234"/>
      <c r="EY240" s="235"/>
      <c r="EZ240" s="235"/>
      <c r="FA240" s="235"/>
      <c r="FB240" s="235"/>
      <c r="FC240" s="235"/>
      <c r="FD240" s="235"/>
      <c r="FE240" s="222"/>
      <c r="FF240" s="234"/>
      <c r="FG240" s="235"/>
      <c r="FH240" s="235"/>
      <c r="FI240" s="235"/>
      <c r="FJ240" s="235"/>
      <c r="FK240" s="235"/>
      <c r="FL240" s="235"/>
      <c r="FM240" s="222"/>
    </row>
    <row r="241" spans="1:169">
      <c r="A241" s="223" t="str">
        <f>Validation!B241</f>
        <v>Pass</v>
      </c>
      <c r="B241" s="35"/>
      <c r="C241" s="35"/>
      <c r="D241" s="35"/>
      <c r="E241" s="122"/>
      <c r="F241" s="123"/>
      <c r="G241" s="121"/>
      <c r="H241" s="120"/>
      <c r="I241" s="121"/>
      <c r="J241" s="120"/>
      <c r="K241" s="225"/>
      <c r="L241" s="35"/>
      <c r="M241" s="226"/>
      <c r="N241" s="227"/>
      <c r="O241" s="227"/>
      <c r="P241" s="224"/>
      <c r="Q241" s="224"/>
      <c r="R241" s="78"/>
      <c r="S241" s="79"/>
      <c r="T241" s="224"/>
      <c r="U241" s="35"/>
      <c r="V241" s="35"/>
      <c r="W241" s="225"/>
      <c r="X241" s="228"/>
      <c r="Y241" s="79"/>
      <c r="Z241" s="229"/>
      <c r="AA241" s="35"/>
      <c r="AB241" s="35"/>
      <c r="AC241" s="35"/>
      <c r="AD241" s="230"/>
      <c r="AE241" s="231"/>
      <c r="AF241" s="35"/>
      <c r="AG241" s="35"/>
      <c r="AH241" s="78"/>
      <c r="AI241" s="78"/>
      <c r="AJ241" s="82"/>
      <c r="AK241" s="136"/>
      <c r="AL241" s="135"/>
      <c r="AM241" s="81"/>
      <c r="AN241" s="134"/>
      <c r="AO241" s="232"/>
      <c r="AP241" s="232"/>
      <c r="AQ241" s="80"/>
      <c r="AR241" s="81"/>
      <c r="AS241" s="81"/>
      <c r="AT241" s="245"/>
      <c r="AU241" s="179"/>
      <c r="AV241" s="233"/>
      <c r="AW241" s="81"/>
      <c r="AX241" s="185"/>
      <c r="AY241" s="134"/>
      <c r="AZ241" s="111"/>
      <c r="BA241" s="210"/>
      <c r="BB241" s="211"/>
      <c r="BC241" s="211"/>
      <c r="BD241" s="211"/>
      <c r="BE241" s="211"/>
      <c r="BF241" s="211"/>
      <c r="BG241" s="211"/>
      <c r="BH241" s="211"/>
      <c r="BI241" s="211"/>
      <c r="BJ241" s="211"/>
      <c r="BK241" s="211"/>
      <c r="BL241" s="211"/>
      <c r="BM241" s="211"/>
      <c r="BN241" s="83"/>
      <c r="BO241" s="79"/>
      <c r="BP241" s="210"/>
      <c r="BQ241" s="211"/>
      <c r="BR241" s="211"/>
      <c r="BS241" s="211"/>
      <c r="BT241" s="211"/>
      <c r="BU241" s="211"/>
      <c r="BV241" s="211"/>
      <c r="BW241" s="211"/>
      <c r="BX241" s="82"/>
      <c r="BY241" s="212"/>
      <c r="BZ241" s="212"/>
      <c r="CA241" s="212"/>
      <c r="CB241" s="212"/>
      <c r="CC241" s="212"/>
      <c r="CD241" s="212"/>
      <c r="CE241" s="212"/>
      <c r="CF241" s="212"/>
      <c r="CG241" s="82"/>
      <c r="CH241" s="213"/>
      <c r="CI241" s="212"/>
      <c r="CJ241" s="212"/>
      <c r="CK241" s="212"/>
      <c r="CL241" s="212"/>
      <c r="CM241" s="212"/>
      <c r="CN241" s="212"/>
      <c r="CO241" s="212"/>
      <c r="CP241" s="212"/>
      <c r="CQ241" s="212"/>
      <c r="CR241" s="212"/>
      <c r="CS241" s="212"/>
      <c r="CT241" s="212"/>
      <c r="CU241" s="212"/>
      <c r="CV241" s="212"/>
      <c r="CW241" s="212"/>
      <c r="CX241" s="212"/>
      <c r="CY241" s="212"/>
      <c r="CZ241" s="212"/>
      <c r="DA241" s="214"/>
      <c r="DB241" s="84"/>
      <c r="DC241" s="35"/>
      <c r="DD241" s="35"/>
      <c r="DE241" s="35"/>
      <c r="DF241" s="35"/>
      <c r="DG241" s="35"/>
      <c r="DH241" s="35"/>
      <c r="DI241" s="35"/>
      <c r="DJ241" s="35"/>
      <c r="DK241" s="35"/>
      <c r="DL241" s="35"/>
      <c r="DM241" s="35"/>
      <c r="DN241" s="35"/>
      <c r="DO241" s="35"/>
      <c r="DP241" s="35"/>
      <c r="DQ241" s="35"/>
      <c r="DR241" s="35"/>
      <c r="DS241" s="35"/>
      <c r="DT241" s="35"/>
      <c r="DU241" s="35"/>
      <c r="DV241" s="35"/>
      <c r="DW241" s="78"/>
      <c r="DX241" s="82"/>
      <c r="DY241" s="215"/>
      <c r="DZ241" s="216"/>
      <c r="EA241" s="216"/>
      <c r="EB241" s="216"/>
      <c r="EC241" s="216"/>
      <c r="ED241" s="216"/>
      <c r="EE241" s="217"/>
      <c r="EF241" s="146"/>
      <c r="EG241" s="215"/>
      <c r="EH241" s="216"/>
      <c r="EI241" s="216"/>
      <c r="EJ241" s="216"/>
      <c r="EK241" s="216"/>
      <c r="EL241" s="216"/>
      <c r="EM241" s="216"/>
      <c r="EN241" s="217"/>
      <c r="EO241" s="79"/>
      <c r="EP241" s="218"/>
      <c r="EQ241" s="219"/>
      <c r="ER241" s="219"/>
      <c r="ES241" s="82"/>
      <c r="ET241" s="234"/>
      <c r="EU241" s="235"/>
      <c r="EV241" s="235"/>
      <c r="EW241" s="82"/>
      <c r="EX241" s="234"/>
      <c r="EY241" s="235"/>
      <c r="EZ241" s="235"/>
      <c r="FA241" s="235"/>
      <c r="FB241" s="235"/>
      <c r="FC241" s="235"/>
      <c r="FD241" s="235"/>
      <c r="FE241" s="222"/>
      <c r="FF241" s="234"/>
      <c r="FG241" s="235"/>
      <c r="FH241" s="235"/>
      <c r="FI241" s="235"/>
      <c r="FJ241" s="235"/>
      <c r="FK241" s="235"/>
      <c r="FL241" s="235"/>
      <c r="FM241" s="222"/>
    </row>
    <row r="242" spans="1:169">
      <c r="A242" s="223" t="str">
        <f>Validation!B242</f>
        <v>Pass</v>
      </c>
      <c r="B242" s="35"/>
      <c r="C242" s="35"/>
      <c r="D242" s="35"/>
      <c r="E242" s="122"/>
      <c r="F242" s="123"/>
      <c r="G242" s="121"/>
      <c r="H242" s="120"/>
      <c r="I242" s="121"/>
      <c r="J242" s="120"/>
      <c r="K242" s="225"/>
      <c r="L242" s="35"/>
      <c r="M242" s="226"/>
      <c r="N242" s="227"/>
      <c r="O242" s="227"/>
      <c r="P242" s="224"/>
      <c r="Q242" s="224"/>
      <c r="R242" s="78"/>
      <c r="S242" s="79"/>
      <c r="T242" s="224"/>
      <c r="U242" s="35"/>
      <c r="V242" s="35"/>
      <c r="W242" s="225"/>
      <c r="X242" s="228"/>
      <c r="Y242" s="79"/>
      <c r="Z242" s="229"/>
      <c r="AA242" s="35"/>
      <c r="AB242" s="35"/>
      <c r="AC242" s="35"/>
      <c r="AD242" s="230"/>
      <c r="AE242" s="231"/>
      <c r="AF242" s="35"/>
      <c r="AG242" s="35"/>
      <c r="AH242" s="78"/>
      <c r="AI242" s="78"/>
      <c r="AJ242" s="82"/>
      <c r="AK242" s="136"/>
      <c r="AL242" s="135"/>
      <c r="AM242" s="81"/>
      <c r="AN242" s="134"/>
      <c r="AO242" s="232"/>
      <c r="AP242" s="232"/>
      <c r="AQ242" s="80"/>
      <c r="AR242" s="81"/>
      <c r="AS242" s="81"/>
      <c r="AT242" s="245"/>
      <c r="AU242" s="179"/>
      <c r="AV242" s="233"/>
      <c r="AW242" s="81"/>
      <c r="AX242" s="185"/>
      <c r="AY242" s="134"/>
      <c r="AZ242" s="111"/>
      <c r="BA242" s="210"/>
      <c r="BB242" s="211"/>
      <c r="BC242" s="211"/>
      <c r="BD242" s="211"/>
      <c r="BE242" s="211"/>
      <c r="BF242" s="211"/>
      <c r="BG242" s="211"/>
      <c r="BH242" s="211"/>
      <c r="BI242" s="211"/>
      <c r="BJ242" s="211"/>
      <c r="BK242" s="211"/>
      <c r="BL242" s="211"/>
      <c r="BM242" s="211"/>
      <c r="BN242" s="83"/>
      <c r="BO242" s="79"/>
      <c r="BP242" s="210"/>
      <c r="BQ242" s="211"/>
      <c r="BR242" s="211"/>
      <c r="BS242" s="211"/>
      <c r="BT242" s="211"/>
      <c r="BU242" s="211"/>
      <c r="BV242" s="211"/>
      <c r="BW242" s="211"/>
      <c r="BX242" s="82"/>
      <c r="BY242" s="212"/>
      <c r="BZ242" s="212"/>
      <c r="CA242" s="212"/>
      <c r="CB242" s="212"/>
      <c r="CC242" s="212"/>
      <c r="CD242" s="212"/>
      <c r="CE242" s="212"/>
      <c r="CF242" s="212"/>
      <c r="CG242" s="82"/>
      <c r="CH242" s="213"/>
      <c r="CI242" s="212"/>
      <c r="CJ242" s="212"/>
      <c r="CK242" s="212"/>
      <c r="CL242" s="212"/>
      <c r="CM242" s="212"/>
      <c r="CN242" s="212"/>
      <c r="CO242" s="212"/>
      <c r="CP242" s="212"/>
      <c r="CQ242" s="212"/>
      <c r="CR242" s="212"/>
      <c r="CS242" s="212"/>
      <c r="CT242" s="212"/>
      <c r="CU242" s="212"/>
      <c r="CV242" s="212"/>
      <c r="CW242" s="212"/>
      <c r="CX242" s="212"/>
      <c r="CY242" s="212"/>
      <c r="CZ242" s="212"/>
      <c r="DA242" s="214"/>
      <c r="DB242" s="84"/>
      <c r="DC242" s="35"/>
      <c r="DD242" s="35"/>
      <c r="DE242" s="35"/>
      <c r="DF242" s="35"/>
      <c r="DG242" s="35"/>
      <c r="DH242" s="35"/>
      <c r="DI242" s="35"/>
      <c r="DJ242" s="35"/>
      <c r="DK242" s="35"/>
      <c r="DL242" s="35"/>
      <c r="DM242" s="35"/>
      <c r="DN242" s="35"/>
      <c r="DO242" s="35"/>
      <c r="DP242" s="35"/>
      <c r="DQ242" s="35"/>
      <c r="DR242" s="35"/>
      <c r="DS242" s="35"/>
      <c r="DT242" s="35"/>
      <c r="DU242" s="35"/>
      <c r="DV242" s="35"/>
      <c r="DW242" s="78"/>
      <c r="DX242" s="82"/>
      <c r="DY242" s="215"/>
      <c r="DZ242" s="216"/>
      <c r="EA242" s="216"/>
      <c r="EB242" s="216"/>
      <c r="EC242" s="216"/>
      <c r="ED242" s="216"/>
      <c r="EE242" s="217"/>
      <c r="EF242" s="146"/>
      <c r="EG242" s="215"/>
      <c r="EH242" s="216"/>
      <c r="EI242" s="216"/>
      <c r="EJ242" s="216"/>
      <c r="EK242" s="216"/>
      <c r="EL242" s="216"/>
      <c r="EM242" s="216"/>
      <c r="EN242" s="217"/>
      <c r="EO242" s="79"/>
      <c r="EP242" s="218"/>
      <c r="EQ242" s="219"/>
      <c r="ER242" s="219"/>
      <c r="ES242" s="82"/>
      <c r="ET242" s="234"/>
      <c r="EU242" s="235"/>
      <c r="EV242" s="235"/>
      <c r="EW242" s="82"/>
      <c r="EX242" s="234"/>
      <c r="EY242" s="235"/>
      <c r="EZ242" s="235"/>
      <c r="FA242" s="235"/>
      <c r="FB242" s="235"/>
      <c r="FC242" s="235"/>
      <c r="FD242" s="235"/>
      <c r="FE242" s="222"/>
      <c r="FF242" s="234"/>
      <c r="FG242" s="235"/>
      <c r="FH242" s="235"/>
      <c r="FI242" s="235"/>
      <c r="FJ242" s="235"/>
      <c r="FK242" s="235"/>
      <c r="FL242" s="235"/>
      <c r="FM242" s="222"/>
    </row>
    <row r="243" spans="1:169">
      <c r="A243" s="223" t="str">
        <f>Validation!B243</f>
        <v>Pass</v>
      </c>
      <c r="B243" s="35"/>
      <c r="C243" s="35"/>
      <c r="D243" s="35"/>
      <c r="E243" s="122"/>
      <c r="F243" s="123"/>
      <c r="G243" s="121"/>
      <c r="H243" s="120"/>
      <c r="I243" s="121"/>
      <c r="J243" s="120"/>
      <c r="K243" s="225"/>
      <c r="L243" s="35"/>
      <c r="M243" s="226"/>
      <c r="N243" s="227"/>
      <c r="O243" s="227"/>
      <c r="P243" s="224"/>
      <c r="Q243" s="224"/>
      <c r="R243" s="78"/>
      <c r="S243" s="79"/>
      <c r="T243" s="224"/>
      <c r="U243" s="35"/>
      <c r="V243" s="35"/>
      <c r="W243" s="225"/>
      <c r="X243" s="228"/>
      <c r="Y243" s="79"/>
      <c r="Z243" s="229"/>
      <c r="AA243" s="35"/>
      <c r="AB243" s="35"/>
      <c r="AC243" s="35"/>
      <c r="AD243" s="230"/>
      <c r="AE243" s="231"/>
      <c r="AF243" s="35"/>
      <c r="AG243" s="35"/>
      <c r="AH243" s="78"/>
      <c r="AI243" s="78"/>
      <c r="AJ243" s="82"/>
      <c r="AK243" s="136"/>
      <c r="AL243" s="135"/>
      <c r="AM243" s="81"/>
      <c r="AN243" s="134"/>
      <c r="AO243" s="232"/>
      <c r="AP243" s="232"/>
      <c r="AQ243" s="80"/>
      <c r="AR243" s="81"/>
      <c r="AS243" s="81"/>
      <c r="AT243" s="245"/>
      <c r="AU243" s="179"/>
      <c r="AV243" s="233"/>
      <c r="AW243" s="81"/>
      <c r="AX243" s="185"/>
      <c r="AY243" s="134"/>
      <c r="AZ243" s="111"/>
      <c r="BA243" s="210"/>
      <c r="BB243" s="211"/>
      <c r="BC243" s="211"/>
      <c r="BD243" s="211"/>
      <c r="BE243" s="211"/>
      <c r="BF243" s="211"/>
      <c r="BG243" s="211"/>
      <c r="BH243" s="211"/>
      <c r="BI243" s="211"/>
      <c r="BJ243" s="211"/>
      <c r="BK243" s="211"/>
      <c r="BL243" s="211"/>
      <c r="BM243" s="211"/>
      <c r="BN243" s="83"/>
      <c r="BO243" s="79"/>
      <c r="BP243" s="210"/>
      <c r="BQ243" s="211"/>
      <c r="BR243" s="211"/>
      <c r="BS243" s="211"/>
      <c r="BT243" s="211"/>
      <c r="BU243" s="211"/>
      <c r="BV243" s="211"/>
      <c r="BW243" s="211"/>
      <c r="BX243" s="82"/>
      <c r="BY243" s="212"/>
      <c r="BZ243" s="212"/>
      <c r="CA243" s="212"/>
      <c r="CB243" s="212"/>
      <c r="CC243" s="212"/>
      <c r="CD243" s="212"/>
      <c r="CE243" s="212"/>
      <c r="CF243" s="212"/>
      <c r="CG243" s="82"/>
      <c r="CH243" s="213"/>
      <c r="CI243" s="212"/>
      <c r="CJ243" s="212"/>
      <c r="CK243" s="212"/>
      <c r="CL243" s="212"/>
      <c r="CM243" s="212"/>
      <c r="CN243" s="212"/>
      <c r="CO243" s="212"/>
      <c r="CP243" s="212"/>
      <c r="CQ243" s="212"/>
      <c r="CR243" s="212"/>
      <c r="CS243" s="212"/>
      <c r="CT243" s="212"/>
      <c r="CU243" s="212"/>
      <c r="CV243" s="212"/>
      <c r="CW243" s="212"/>
      <c r="CX243" s="212"/>
      <c r="CY243" s="212"/>
      <c r="CZ243" s="212"/>
      <c r="DA243" s="214"/>
      <c r="DB243" s="84"/>
      <c r="DC243" s="35"/>
      <c r="DD243" s="35"/>
      <c r="DE243" s="35"/>
      <c r="DF243" s="35"/>
      <c r="DG243" s="35"/>
      <c r="DH243" s="35"/>
      <c r="DI243" s="35"/>
      <c r="DJ243" s="35"/>
      <c r="DK243" s="35"/>
      <c r="DL243" s="35"/>
      <c r="DM243" s="35"/>
      <c r="DN243" s="35"/>
      <c r="DO243" s="35"/>
      <c r="DP243" s="35"/>
      <c r="DQ243" s="35"/>
      <c r="DR243" s="35"/>
      <c r="DS243" s="35"/>
      <c r="DT243" s="35"/>
      <c r="DU243" s="35"/>
      <c r="DV243" s="35"/>
      <c r="DW243" s="78"/>
      <c r="DX243" s="82"/>
      <c r="DY243" s="215"/>
      <c r="DZ243" s="216"/>
      <c r="EA243" s="216"/>
      <c r="EB243" s="216"/>
      <c r="EC243" s="216"/>
      <c r="ED243" s="216"/>
      <c r="EE243" s="217"/>
      <c r="EF243" s="146"/>
      <c r="EG243" s="215"/>
      <c r="EH243" s="216"/>
      <c r="EI243" s="216"/>
      <c r="EJ243" s="216"/>
      <c r="EK243" s="216"/>
      <c r="EL243" s="216"/>
      <c r="EM243" s="216"/>
      <c r="EN243" s="217"/>
      <c r="EO243" s="79"/>
      <c r="EP243" s="218"/>
      <c r="EQ243" s="219"/>
      <c r="ER243" s="219"/>
      <c r="ES243" s="82"/>
      <c r="ET243" s="234"/>
      <c r="EU243" s="235"/>
      <c r="EV243" s="235"/>
      <c r="EW243" s="82"/>
      <c r="EX243" s="234"/>
      <c r="EY243" s="235"/>
      <c r="EZ243" s="235"/>
      <c r="FA243" s="235"/>
      <c r="FB243" s="235"/>
      <c r="FC243" s="235"/>
      <c r="FD243" s="235"/>
      <c r="FE243" s="222"/>
      <c r="FF243" s="234"/>
      <c r="FG243" s="235"/>
      <c r="FH243" s="235"/>
      <c r="FI243" s="235"/>
      <c r="FJ243" s="235"/>
      <c r="FK243" s="235"/>
      <c r="FL243" s="235"/>
      <c r="FM243" s="222"/>
    </row>
    <row r="244" spans="1:169">
      <c r="A244" s="223" t="str">
        <f>Validation!B244</f>
        <v>Pass</v>
      </c>
      <c r="B244" s="35"/>
      <c r="C244" s="35"/>
      <c r="D244" s="35"/>
      <c r="E244" s="122"/>
      <c r="F244" s="123"/>
      <c r="G244" s="121"/>
      <c r="H244" s="120"/>
      <c r="I244" s="121"/>
      <c r="J244" s="120"/>
      <c r="K244" s="225"/>
      <c r="L244" s="35"/>
      <c r="M244" s="226"/>
      <c r="N244" s="227"/>
      <c r="O244" s="227"/>
      <c r="P244" s="224"/>
      <c r="Q244" s="224"/>
      <c r="R244" s="78"/>
      <c r="S244" s="79"/>
      <c r="T244" s="224"/>
      <c r="U244" s="35"/>
      <c r="V244" s="35"/>
      <c r="W244" s="225"/>
      <c r="X244" s="228"/>
      <c r="Y244" s="79"/>
      <c r="Z244" s="229"/>
      <c r="AA244" s="35"/>
      <c r="AB244" s="35"/>
      <c r="AC244" s="35"/>
      <c r="AD244" s="230"/>
      <c r="AE244" s="231"/>
      <c r="AF244" s="35"/>
      <c r="AG244" s="35"/>
      <c r="AH244" s="78"/>
      <c r="AI244" s="78"/>
      <c r="AJ244" s="82"/>
      <c r="AK244" s="136"/>
      <c r="AL244" s="135"/>
      <c r="AM244" s="81"/>
      <c r="AN244" s="134"/>
      <c r="AO244" s="232"/>
      <c r="AP244" s="232"/>
      <c r="AQ244" s="80"/>
      <c r="AR244" s="81"/>
      <c r="AS244" s="81"/>
      <c r="AT244" s="245"/>
      <c r="AU244" s="179"/>
      <c r="AV244" s="233"/>
      <c r="AW244" s="81"/>
      <c r="AX244" s="185"/>
      <c r="AY244" s="134"/>
      <c r="AZ244" s="111"/>
      <c r="BA244" s="210"/>
      <c r="BB244" s="211"/>
      <c r="BC244" s="211"/>
      <c r="BD244" s="211"/>
      <c r="BE244" s="211"/>
      <c r="BF244" s="211"/>
      <c r="BG244" s="211"/>
      <c r="BH244" s="211"/>
      <c r="BI244" s="211"/>
      <c r="BJ244" s="211"/>
      <c r="BK244" s="211"/>
      <c r="BL244" s="211"/>
      <c r="BM244" s="211"/>
      <c r="BN244" s="83"/>
      <c r="BO244" s="79"/>
      <c r="BP244" s="210"/>
      <c r="BQ244" s="211"/>
      <c r="BR244" s="211"/>
      <c r="BS244" s="211"/>
      <c r="BT244" s="211"/>
      <c r="BU244" s="211"/>
      <c r="BV244" s="211"/>
      <c r="BW244" s="211"/>
      <c r="BX244" s="82"/>
      <c r="BY244" s="212"/>
      <c r="BZ244" s="212"/>
      <c r="CA244" s="212"/>
      <c r="CB244" s="212"/>
      <c r="CC244" s="212"/>
      <c r="CD244" s="212"/>
      <c r="CE244" s="212"/>
      <c r="CF244" s="212"/>
      <c r="CG244" s="82"/>
      <c r="CH244" s="213"/>
      <c r="CI244" s="212"/>
      <c r="CJ244" s="212"/>
      <c r="CK244" s="212"/>
      <c r="CL244" s="212"/>
      <c r="CM244" s="212"/>
      <c r="CN244" s="212"/>
      <c r="CO244" s="212"/>
      <c r="CP244" s="212"/>
      <c r="CQ244" s="212"/>
      <c r="CR244" s="212"/>
      <c r="CS244" s="212"/>
      <c r="CT244" s="212"/>
      <c r="CU244" s="212"/>
      <c r="CV244" s="212"/>
      <c r="CW244" s="212"/>
      <c r="CX244" s="212"/>
      <c r="CY244" s="212"/>
      <c r="CZ244" s="212"/>
      <c r="DA244" s="214"/>
      <c r="DB244" s="84"/>
      <c r="DC244" s="35"/>
      <c r="DD244" s="35"/>
      <c r="DE244" s="35"/>
      <c r="DF244" s="35"/>
      <c r="DG244" s="35"/>
      <c r="DH244" s="35"/>
      <c r="DI244" s="35"/>
      <c r="DJ244" s="35"/>
      <c r="DK244" s="35"/>
      <c r="DL244" s="35"/>
      <c r="DM244" s="35"/>
      <c r="DN244" s="35"/>
      <c r="DO244" s="35"/>
      <c r="DP244" s="35"/>
      <c r="DQ244" s="35"/>
      <c r="DR244" s="35"/>
      <c r="DS244" s="35"/>
      <c r="DT244" s="35"/>
      <c r="DU244" s="35"/>
      <c r="DV244" s="35"/>
      <c r="DW244" s="78"/>
      <c r="DX244" s="82"/>
      <c r="DY244" s="215"/>
      <c r="DZ244" s="216"/>
      <c r="EA244" s="216"/>
      <c r="EB244" s="216"/>
      <c r="EC244" s="216"/>
      <c r="ED244" s="216"/>
      <c r="EE244" s="217"/>
      <c r="EF244" s="146"/>
      <c r="EG244" s="215"/>
      <c r="EH244" s="216"/>
      <c r="EI244" s="216"/>
      <c r="EJ244" s="216"/>
      <c r="EK244" s="216"/>
      <c r="EL244" s="216"/>
      <c r="EM244" s="216"/>
      <c r="EN244" s="217"/>
      <c r="EO244" s="79"/>
      <c r="EP244" s="218"/>
      <c r="EQ244" s="219"/>
      <c r="ER244" s="219"/>
      <c r="ES244" s="82"/>
      <c r="ET244" s="234"/>
      <c r="EU244" s="235"/>
      <c r="EV244" s="235"/>
      <c r="EW244" s="82"/>
      <c r="EX244" s="234"/>
      <c r="EY244" s="235"/>
      <c r="EZ244" s="235"/>
      <c r="FA244" s="235"/>
      <c r="FB244" s="235"/>
      <c r="FC244" s="235"/>
      <c r="FD244" s="235"/>
      <c r="FE244" s="222"/>
      <c r="FF244" s="234"/>
      <c r="FG244" s="235"/>
      <c r="FH244" s="235"/>
      <c r="FI244" s="235"/>
      <c r="FJ244" s="235"/>
      <c r="FK244" s="235"/>
      <c r="FL244" s="235"/>
      <c r="FM244" s="222"/>
    </row>
    <row r="245" spans="1:169">
      <c r="A245" s="223" t="str">
        <f>Validation!B245</f>
        <v>Pass</v>
      </c>
      <c r="B245" s="35"/>
      <c r="C245" s="35"/>
      <c r="D245" s="35"/>
      <c r="E245" s="122"/>
      <c r="F245" s="123"/>
      <c r="G245" s="121"/>
      <c r="H245" s="120"/>
      <c r="I245" s="121"/>
      <c r="J245" s="120"/>
      <c r="K245" s="225"/>
      <c r="L245" s="35"/>
      <c r="M245" s="226"/>
      <c r="N245" s="227"/>
      <c r="O245" s="227"/>
      <c r="P245" s="224"/>
      <c r="Q245" s="224"/>
      <c r="R245" s="78"/>
      <c r="S245" s="79"/>
      <c r="T245" s="224"/>
      <c r="U245" s="35"/>
      <c r="V245" s="35"/>
      <c r="W245" s="225"/>
      <c r="X245" s="228"/>
      <c r="Y245" s="79"/>
      <c r="Z245" s="229"/>
      <c r="AA245" s="35"/>
      <c r="AB245" s="35"/>
      <c r="AC245" s="35"/>
      <c r="AD245" s="230"/>
      <c r="AE245" s="231"/>
      <c r="AF245" s="35"/>
      <c r="AG245" s="35"/>
      <c r="AH245" s="78"/>
      <c r="AI245" s="78"/>
      <c r="AJ245" s="82"/>
      <c r="AK245" s="136"/>
      <c r="AL245" s="135"/>
      <c r="AM245" s="81"/>
      <c r="AN245" s="134"/>
      <c r="AO245" s="232"/>
      <c r="AP245" s="232"/>
      <c r="AQ245" s="80"/>
      <c r="AR245" s="81"/>
      <c r="AS245" s="81"/>
      <c r="AT245" s="245"/>
      <c r="AU245" s="179"/>
      <c r="AV245" s="233"/>
      <c r="AW245" s="81"/>
      <c r="AX245" s="185"/>
      <c r="AY245" s="134"/>
      <c r="AZ245" s="111"/>
      <c r="BA245" s="210"/>
      <c r="BB245" s="211"/>
      <c r="BC245" s="211"/>
      <c r="BD245" s="211"/>
      <c r="BE245" s="211"/>
      <c r="BF245" s="211"/>
      <c r="BG245" s="211"/>
      <c r="BH245" s="211"/>
      <c r="BI245" s="211"/>
      <c r="BJ245" s="211"/>
      <c r="BK245" s="211"/>
      <c r="BL245" s="211"/>
      <c r="BM245" s="211"/>
      <c r="BN245" s="83"/>
      <c r="BO245" s="79"/>
      <c r="BP245" s="210"/>
      <c r="BQ245" s="211"/>
      <c r="BR245" s="211"/>
      <c r="BS245" s="211"/>
      <c r="BT245" s="211"/>
      <c r="BU245" s="211"/>
      <c r="BV245" s="211"/>
      <c r="BW245" s="211"/>
      <c r="BX245" s="82"/>
      <c r="BY245" s="212"/>
      <c r="BZ245" s="212"/>
      <c r="CA245" s="212"/>
      <c r="CB245" s="212"/>
      <c r="CC245" s="212"/>
      <c r="CD245" s="212"/>
      <c r="CE245" s="212"/>
      <c r="CF245" s="212"/>
      <c r="CG245" s="82"/>
      <c r="CH245" s="213"/>
      <c r="CI245" s="212"/>
      <c r="CJ245" s="212"/>
      <c r="CK245" s="212"/>
      <c r="CL245" s="212"/>
      <c r="CM245" s="212"/>
      <c r="CN245" s="212"/>
      <c r="CO245" s="212"/>
      <c r="CP245" s="212"/>
      <c r="CQ245" s="212"/>
      <c r="CR245" s="212"/>
      <c r="CS245" s="212"/>
      <c r="CT245" s="212"/>
      <c r="CU245" s="212"/>
      <c r="CV245" s="212"/>
      <c r="CW245" s="212"/>
      <c r="CX245" s="212"/>
      <c r="CY245" s="212"/>
      <c r="CZ245" s="212"/>
      <c r="DA245" s="214"/>
      <c r="DB245" s="84"/>
      <c r="DC245" s="35"/>
      <c r="DD245" s="35"/>
      <c r="DE245" s="35"/>
      <c r="DF245" s="35"/>
      <c r="DG245" s="35"/>
      <c r="DH245" s="35"/>
      <c r="DI245" s="35"/>
      <c r="DJ245" s="35"/>
      <c r="DK245" s="35"/>
      <c r="DL245" s="35"/>
      <c r="DM245" s="35"/>
      <c r="DN245" s="35"/>
      <c r="DO245" s="35"/>
      <c r="DP245" s="35"/>
      <c r="DQ245" s="35"/>
      <c r="DR245" s="35"/>
      <c r="DS245" s="35"/>
      <c r="DT245" s="35"/>
      <c r="DU245" s="35"/>
      <c r="DV245" s="35"/>
      <c r="DW245" s="78"/>
      <c r="DX245" s="82"/>
      <c r="DY245" s="215"/>
      <c r="DZ245" s="216"/>
      <c r="EA245" s="216"/>
      <c r="EB245" s="216"/>
      <c r="EC245" s="216"/>
      <c r="ED245" s="216"/>
      <c r="EE245" s="217"/>
      <c r="EF245" s="146"/>
      <c r="EG245" s="215"/>
      <c r="EH245" s="216"/>
      <c r="EI245" s="216"/>
      <c r="EJ245" s="216"/>
      <c r="EK245" s="216"/>
      <c r="EL245" s="216"/>
      <c r="EM245" s="216"/>
      <c r="EN245" s="217"/>
      <c r="EO245" s="79"/>
      <c r="EP245" s="218"/>
      <c r="EQ245" s="219"/>
      <c r="ER245" s="219"/>
      <c r="ES245" s="82"/>
      <c r="ET245" s="234"/>
      <c r="EU245" s="235"/>
      <c r="EV245" s="235"/>
      <c r="EW245" s="82"/>
      <c r="EX245" s="234"/>
      <c r="EY245" s="235"/>
      <c r="EZ245" s="235"/>
      <c r="FA245" s="235"/>
      <c r="FB245" s="235"/>
      <c r="FC245" s="235"/>
      <c r="FD245" s="235"/>
      <c r="FE245" s="222"/>
      <c r="FF245" s="234"/>
      <c r="FG245" s="235"/>
      <c r="FH245" s="235"/>
      <c r="FI245" s="235"/>
      <c r="FJ245" s="235"/>
      <c r="FK245" s="235"/>
      <c r="FL245" s="235"/>
      <c r="FM245" s="222"/>
    </row>
    <row r="246" spans="1:169">
      <c r="A246" s="223" t="str">
        <f>Validation!B246</f>
        <v>Pass</v>
      </c>
      <c r="B246" s="35"/>
      <c r="C246" s="35"/>
      <c r="D246" s="35"/>
      <c r="E246" s="122"/>
      <c r="F246" s="123"/>
      <c r="G246" s="121"/>
      <c r="H246" s="120"/>
      <c r="I246" s="121"/>
      <c r="J246" s="120"/>
      <c r="K246" s="225"/>
      <c r="L246" s="35"/>
      <c r="M246" s="226"/>
      <c r="N246" s="227"/>
      <c r="O246" s="227"/>
      <c r="P246" s="224"/>
      <c r="Q246" s="224"/>
      <c r="R246" s="78"/>
      <c r="S246" s="79"/>
      <c r="T246" s="224"/>
      <c r="U246" s="35"/>
      <c r="V246" s="35"/>
      <c r="W246" s="225"/>
      <c r="X246" s="228"/>
      <c r="Y246" s="79"/>
      <c r="Z246" s="229"/>
      <c r="AA246" s="35"/>
      <c r="AB246" s="35"/>
      <c r="AC246" s="35"/>
      <c r="AD246" s="230"/>
      <c r="AE246" s="231"/>
      <c r="AF246" s="35"/>
      <c r="AG246" s="35"/>
      <c r="AH246" s="78"/>
      <c r="AI246" s="78"/>
      <c r="AJ246" s="82"/>
      <c r="AK246" s="136"/>
      <c r="AL246" s="135"/>
      <c r="AM246" s="81"/>
      <c r="AN246" s="134"/>
      <c r="AO246" s="232"/>
      <c r="AP246" s="232"/>
      <c r="AQ246" s="80"/>
      <c r="AR246" s="81"/>
      <c r="AS246" s="81"/>
      <c r="AT246" s="245"/>
      <c r="AU246" s="179"/>
      <c r="AV246" s="233"/>
      <c r="AW246" s="81"/>
      <c r="AX246" s="185"/>
      <c r="AY246" s="134"/>
      <c r="AZ246" s="111"/>
      <c r="BA246" s="210"/>
      <c r="BB246" s="211"/>
      <c r="BC246" s="211"/>
      <c r="BD246" s="211"/>
      <c r="BE246" s="211"/>
      <c r="BF246" s="211"/>
      <c r="BG246" s="211"/>
      <c r="BH246" s="211"/>
      <c r="BI246" s="211"/>
      <c r="BJ246" s="211"/>
      <c r="BK246" s="211"/>
      <c r="BL246" s="211"/>
      <c r="BM246" s="211"/>
      <c r="BN246" s="83"/>
      <c r="BO246" s="79"/>
      <c r="BP246" s="210"/>
      <c r="BQ246" s="211"/>
      <c r="BR246" s="211"/>
      <c r="BS246" s="211"/>
      <c r="BT246" s="211"/>
      <c r="BU246" s="211"/>
      <c r="BV246" s="211"/>
      <c r="BW246" s="211"/>
      <c r="BX246" s="82"/>
      <c r="BY246" s="212"/>
      <c r="BZ246" s="212"/>
      <c r="CA246" s="212"/>
      <c r="CB246" s="212"/>
      <c r="CC246" s="212"/>
      <c r="CD246" s="212"/>
      <c r="CE246" s="212"/>
      <c r="CF246" s="212"/>
      <c r="CG246" s="82"/>
      <c r="CH246" s="213"/>
      <c r="CI246" s="212"/>
      <c r="CJ246" s="212"/>
      <c r="CK246" s="212"/>
      <c r="CL246" s="212"/>
      <c r="CM246" s="212"/>
      <c r="CN246" s="212"/>
      <c r="CO246" s="212"/>
      <c r="CP246" s="212"/>
      <c r="CQ246" s="212"/>
      <c r="CR246" s="212"/>
      <c r="CS246" s="212"/>
      <c r="CT246" s="212"/>
      <c r="CU246" s="212"/>
      <c r="CV246" s="212"/>
      <c r="CW246" s="212"/>
      <c r="CX246" s="212"/>
      <c r="CY246" s="212"/>
      <c r="CZ246" s="212"/>
      <c r="DA246" s="214"/>
      <c r="DB246" s="84"/>
      <c r="DC246" s="35"/>
      <c r="DD246" s="35"/>
      <c r="DE246" s="35"/>
      <c r="DF246" s="35"/>
      <c r="DG246" s="35"/>
      <c r="DH246" s="35"/>
      <c r="DI246" s="35"/>
      <c r="DJ246" s="35"/>
      <c r="DK246" s="35"/>
      <c r="DL246" s="35"/>
      <c r="DM246" s="35"/>
      <c r="DN246" s="35"/>
      <c r="DO246" s="35"/>
      <c r="DP246" s="35"/>
      <c r="DQ246" s="35"/>
      <c r="DR246" s="35"/>
      <c r="DS246" s="35"/>
      <c r="DT246" s="35"/>
      <c r="DU246" s="35"/>
      <c r="DV246" s="35"/>
      <c r="DW246" s="78"/>
      <c r="DX246" s="82"/>
      <c r="DY246" s="215"/>
      <c r="DZ246" s="216"/>
      <c r="EA246" s="216"/>
      <c r="EB246" s="216"/>
      <c r="EC246" s="216"/>
      <c r="ED246" s="216"/>
      <c r="EE246" s="217"/>
      <c r="EF246" s="146"/>
      <c r="EG246" s="215"/>
      <c r="EH246" s="216"/>
      <c r="EI246" s="216"/>
      <c r="EJ246" s="216"/>
      <c r="EK246" s="216"/>
      <c r="EL246" s="216"/>
      <c r="EM246" s="216"/>
      <c r="EN246" s="217"/>
      <c r="EO246" s="79"/>
      <c r="EP246" s="218"/>
      <c r="EQ246" s="219"/>
      <c r="ER246" s="219"/>
      <c r="ES246" s="82"/>
      <c r="ET246" s="234"/>
      <c r="EU246" s="235"/>
      <c r="EV246" s="235"/>
      <c r="EW246" s="82"/>
      <c r="EX246" s="234"/>
      <c r="EY246" s="235"/>
      <c r="EZ246" s="235"/>
      <c r="FA246" s="235"/>
      <c r="FB246" s="235"/>
      <c r="FC246" s="235"/>
      <c r="FD246" s="235"/>
      <c r="FE246" s="222"/>
      <c r="FF246" s="234"/>
      <c r="FG246" s="235"/>
      <c r="FH246" s="235"/>
      <c r="FI246" s="235"/>
      <c r="FJ246" s="235"/>
      <c r="FK246" s="235"/>
      <c r="FL246" s="235"/>
      <c r="FM246" s="222"/>
    </row>
    <row r="247" spans="1:169">
      <c r="A247" s="223" t="str">
        <f>Validation!B247</f>
        <v>Pass</v>
      </c>
      <c r="B247" s="35"/>
      <c r="C247" s="35"/>
      <c r="D247" s="35"/>
      <c r="E247" s="122"/>
      <c r="F247" s="123"/>
      <c r="G247" s="121"/>
      <c r="H247" s="120"/>
      <c r="I247" s="121"/>
      <c r="J247" s="120"/>
      <c r="K247" s="225"/>
      <c r="L247" s="35"/>
      <c r="M247" s="226"/>
      <c r="N247" s="227"/>
      <c r="O247" s="227"/>
      <c r="P247" s="224"/>
      <c r="Q247" s="224"/>
      <c r="R247" s="78"/>
      <c r="S247" s="79"/>
      <c r="T247" s="224"/>
      <c r="U247" s="35"/>
      <c r="V247" s="35"/>
      <c r="W247" s="225"/>
      <c r="X247" s="228"/>
      <c r="Y247" s="79"/>
      <c r="Z247" s="229"/>
      <c r="AA247" s="35"/>
      <c r="AB247" s="35"/>
      <c r="AC247" s="35"/>
      <c r="AD247" s="230"/>
      <c r="AE247" s="231"/>
      <c r="AF247" s="35"/>
      <c r="AG247" s="35"/>
      <c r="AH247" s="78"/>
      <c r="AI247" s="78"/>
      <c r="AJ247" s="82"/>
      <c r="AK247" s="136"/>
      <c r="AL247" s="135"/>
      <c r="AM247" s="81"/>
      <c r="AN247" s="134"/>
      <c r="AO247" s="232"/>
      <c r="AP247" s="232"/>
      <c r="AQ247" s="80"/>
      <c r="AR247" s="81"/>
      <c r="AS247" s="81"/>
      <c r="AT247" s="245"/>
      <c r="AU247" s="179"/>
      <c r="AV247" s="233"/>
      <c r="AW247" s="81"/>
      <c r="AX247" s="185"/>
      <c r="AY247" s="134"/>
      <c r="AZ247" s="111"/>
      <c r="BA247" s="210"/>
      <c r="BB247" s="211"/>
      <c r="BC247" s="211"/>
      <c r="BD247" s="211"/>
      <c r="BE247" s="211"/>
      <c r="BF247" s="211"/>
      <c r="BG247" s="211"/>
      <c r="BH247" s="211"/>
      <c r="BI247" s="211"/>
      <c r="BJ247" s="211"/>
      <c r="BK247" s="211"/>
      <c r="BL247" s="211"/>
      <c r="BM247" s="211"/>
      <c r="BN247" s="83"/>
      <c r="BO247" s="79"/>
      <c r="BP247" s="210"/>
      <c r="BQ247" s="211"/>
      <c r="BR247" s="211"/>
      <c r="BS247" s="211"/>
      <c r="BT247" s="211"/>
      <c r="BU247" s="211"/>
      <c r="BV247" s="211"/>
      <c r="BW247" s="211"/>
      <c r="BX247" s="82"/>
      <c r="BY247" s="212"/>
      <c r="BZ247" s="212"/>
      <c r="CA247" s="212"/>
      <c r="CB247" s="212"/>
      <c r="CC247" s="212"/>
      <c r="CD247" s="212"/>
      <c r="CE247" s="212"/>
      <c r="CF247" s="212"/>
      <c r="CG247" s="82"/>
      <c r="CH247" s="213"/>
      <c r="CI247" s="212"/>
      <c r="CJ247" s="212"/>
      <c r="CK247" s="212"/>
      <c r="CL247" s="212"/>
      <c r="CM247" s="212"/>
      <c r="CN247" s="212"/>
      <c r="CO247" s="212"/>
      <c r="CP247" s="212"/>
      <c r="CQ247" s="212"/>
      <c r="CR247" s="212"/>
      <c r="CS247" s="212"/>
      <c r="CT247" s="212"/>
      <c r="CU247" s="212"/>
      <c r="CV247" s="212"/>
      <c r="CW247" s="212"/>
      <c r="CX247" s="212"/>
      <c r="CY247" s="212"/>
      <c r="CZ247" s="212"/>
      <c r="DA247" s="214"/>
      <c r="DB247" s="84"/>
      <c r="DC247" s="35"/>
      <c r="DD247" s="35"/>
      <c r="DE247" s="35"/>
      <c r="DF247" s="35"/>
      <c r="DG247" s="35"/>
      <c r="DH247" s="35"/>
      <c r="DI247" s="35"/>
      <c r="DJ247" s="35"/>
      <c r="DK247" s="35"/>
      <c r="DL247" s="35"/>
      <c r="DM247" s="35"/>
      <c r="DN247" s="35"/>
      <c r="DO247" s="35"/>
      <c r="DP247" s="35"/>
      <c r="DQ247" s="35"/>
      <c r="DR247" s="35"/>
      <c r="DS247" s="35"/>
      <c r="DT247" s="35"/>
      <c r="DU247" s="35"/>
      <c r="DV247" s="35"/>
      <c r="DW247" s="78"/>
      <c r="DX247" s="82"/>
      <c r="DY247" s="215"/>
      <c r="DZ247" s="216"/>
      <c r="EA247" s="216"/>
      <c r="EB247" s="216"/>
      <c r="EC247" s="216"/>
      <c r="ED247" s="216"/>
      <c r="EE247" s="217"/>
      <c r="EF247" s="146"/>
      <c r="EG247" s="215"/>
      <c r="EH247" s="216"/>
      <c r="EI247" s="216"/>
      <c r="EJ247" s="216"/>
      <c r="EK247" s="216"/>
      <c r="EL247" s="216"/>
      <c r="EM247" s="216"/>
      <c r="EN247" s="217"/>
      <c r="EO247" s="79"/>
      <c r="EP247" s="218"/>
      <c r="EQ247" s="219"/>
      <c r="ER247" s="219"/>
      <c r="ES247" s="82"/>
      <c r="ET247" s="234"/>
      <c r="EU247" s="235"/>
      <c r="EV247" s="235"/>
      <c r="EW247" s="82"/>
      <c r="EX247" s="234"/>
      <c r="EY247" s="235"/>
      <c r="EZ247" s="235"/>
      <c r="FA247" s="235"/>
      <c r="FB247" s="235"/>
      <c r="FC247" s="235"/>
      <c r="FD247" s="235"/>
      <c r="FE247" s="222"/>
      <c r="FF247" s="234"/>
      <c r="FG247" s="235"/>
      <c r="FH247" s="235"/>
      <c r="FI247" s="235"/>
      <c r="FJ247" s="235"/>
      <c r="FK247" s="235"/>
      <c r="FL247" s="235"/>
      <c r="FM247" s="222"/>
    </row>
    <row r="248" spans="1:169">
      <c r="A248" s="223" t="str">
        <f>Validation!B248</f>
        <v>Pass</v>
      </c>
      <c r="B248" s="35"/>
      <c r="C248" s="35"/>
      <c r="D248" s="35"/>
      <c r="E248" s="122"/>
      <c r="F248" s="123"/>
      <c r="G248" s="121"/>
      <c r="H248" s="120"/>
      <c r="I248" s="121"/>
      <c r="J248" s="120"/>
      <c r="K248" s="225"/>
      <c r="L248" s="35"/>
      <c r="M248" s="226"/>
      <c r="N248" s="227"/>
      <c r="O248" s="227"/>
      <c r="P248" s="224"/>
      <c r="Q248" s="224"/>
      <c r="R248" s="78"/>
      <c r="S248" s="79"/>
      <c r="T248" s="224"/>
      <c r="U248" s="35"/>
      <c r="V248" s="35"/>
      <c r="W248" s="225"/>
      <c r="X248" s="228"/>
      <c r="Y248" s="79"/>
      <c r="Z248" s="229"/>
      <c r="AA248" s="35"/>
      <c r="AB248" s="35"/>
      <c r="AC248" s="35"/>
      <c r="AD248" s="230"/>
      <c r="AE248" s="231"/>
      <c r="AF248" s="35"/>
      <c r="AG248" s="35"/>
      <c r="AH248" s="78"/>
      <c r="AI248" s="78"/>
      <c r="AJ248" s="82"/>
      <c r="AK248" s="136"/>
      <c r="AL248" s="135"/>
      <c r="AM248" s="81"/>
      <c r="AN248" s="134"/>
      <c r="AO248" s="232"/>
      <c r="AP248" s="232"/>
      <c r="AQ248" s="80"/>
      <c r="AR248" s="81"/>
      <c r="AS248" s="81"/>
      <c r="AT248" s="245"/>
      <c r="AU248" s="179"/>
      <c r="AV248" s="233"/>
      <c r="AW248" s="81"/>
      <c r="AX248" s="185"/>
      <c r="AY248" s="134"/>
      <c r="AZ248" s="111"/>
      <c r="BA248" s="210"/>
      <c r="BB248" s="211"/>
      <c r="BC248" s="211"/>
      <c r="BD248" s="211"/>
      <c r="BE248" s="211"/>
      <c r="BF248" s="211"/>
      <c r="BG248" s="211"/>
      <c r="BH248" s="211"/>
      <c r="BI248" s="211"/>
      <c r="BJ248" s="211"/>
      <c r="BK248" s="211"/>
      <c r="BL248" s="211"/>
      <c r="BM248" s="211"/>
      <c r="BN248" s="83"/>
      <c r="BO248" s="79"/>
      <c r="BP248" s="210"/>
      <c r="BQ248" s="211"/>
      <c r="BR248" s="211"/>
      <c r="BS248" s="211"/>
      <c r="BT248" s="211"/>
      <c r="BU248" s="211"/>
      <c r="BV248" s="211"/>
      <c r="BW248" s="211"/>
      <c r="BX248" s="82"/>
      <c r="BY248" s="212"/>
      <c r="BZ248" s="212"/>
      <c r="CA248" s="212"/>
      <c r="CB248" s="212"/>
      <c r="CC248" s="212"/>
      <c r="CD248" s="212"/>
      <c r="CE248" s="212"/>
      <c r="CF248" s="212"/>
      <c r="CG248" s="82"/>
      <c r="CH248" s="213"/>
      <c r="CI248" s="212"/>
      <c r="CJ248" s="212"/>
      <c r="CK248" s="212"/>
      <c r="CL248" s="212"/>
      <c r="CM248" s="212"/>
      <c r="CN248" s="212"/>
      <c r="CO248" s="212"/>
      <c r="CP248" s="212"/>
      <c r="CQ248" s="212"/>
      <c r="CR248" s="212"/>
      <c r="CS248" s="212"/>
      <c r="CT248" s="212"/>
      <c r="CU248" s="212"/>
      <c r="CV248" s="212"/>
      <c r="CW248" s="212"/>
      <c r="CX248" s="212"/>
      <c r="CY248" s="212"/>
      <c r="CZ248" s="212"/>
      <c r="DA248" s="214"/>
      <c r="DB248" s="84"/>
      <c r="DC248" s="35"/>
      <c r="DD248" s="35"/>
      <c r="DE248" s="35"/>
      <c r="DF248" s="35"/>
      <c r="DG248" s="35"/>
      <c r="DH248" s="35"/>
      <c r="DI248" s="35"/>
      <c r="DJ248" s="35"/>
      <c r="DK248" s="35"/>
      <c r="DL248" s="35"/>
      <c r="DM248" s="35"/>
      <c r="DN248" s="35"/>
      <c r="DO248" s="35"/>
      <c r="DP248" s="35"/>
      <c r="DQ248" s="35"/>
      <c r="DR248" s="35"/>
      <c r="DS248" s="35"/>
      <c r="DT248" s="35"/>
      <c r="DU248" s="35"/>
      <c r="DV248" s="35"/>
      <c r="DW248" s="78"/>
      <c r="DX248" s="82"/>
      <c r="DY248" s="215"/>
      <c r="DZ248" s="216"/>
      <c r="EA248" s="216"/>
      <c r="EB248" s="216"/>
      <c r="EC248" s="216"/>
      <c r="ED248" s="216"/>
      <c r="EE248" s="217"/>
      <c r="EF248" s="146"/>
      <c r="EG248" s="215"/>
      <c r="EH248" s="216"/>
      <c r="EI248" s="216"/>
      <c r="EJ248" s="216"/>
      <c r="EK248" s="216"/>
      <c r="EL248" s="216"/>
      <c r="EM248" s="216"/>
      <c r="EN248" s="217"/>
      <c r="EO248" s="79"/>
      <c r="EP248" s="218"/>
      <c r="EQ248" s="219"/>
      <c r="ER248" s="219"/>
      <c r="ES248" s="82"/>
      <c r="ET248" s="234"/>
      <c r="EU248" s="235"/>
      <c r="EV248" s="235"/>
      <c r="EW248" s="82"/>
      <c r="EX248" s="234"/>
      <c r="EY248" s="235"/>
      <c r="EZ248" s="235"/>
      <c r="FA248" s="235"/>
      <c r="FB248" s="235"/>
      <c r="FC248" s="235"/>
      <c r="FD248" s="235"/>
      <c r="FE248" s="222"/>
      <c r="FF248" s="234"/>
      <c r="FG248" s="235"/>
      <c r="FH248" s="235"/>
      <c r="FI248" s="235"/>
      <c r="FJ248" s="235"/>
      <c r="FK248" s="235"/>
      <c r="FL248" s="235"/>
      <c r="FM248" s="222"/>
    </row>
    <row r="249" spans="1:169">
      <c r="A249" s="223" t="str">
        <f>Validation!B249</f>
        <v>Pass</v>
      </c>
      <c r="B249" s="35"/>
      <c r="C249" s="35"/>
      <c r="D249" s="35"/>
      <c r="E249" s="122"/>
      <c r="F249" s="123"/>
      <c r="G249" s="121"/>
      <c r="H249" s="120"/>
      <c r="I249" s="121"/>
      <c r="J249" s="120"/>
      <c r="K249" s="225"/>
      <c r="L249" s="35"/>
      <c r="M249" s="226"/>
      <c r="N249" s="227"/>
      <c r="O249" s="227"/>
      <c r="P249" s="224"/>
      <c r="Q249" s="224"/>
      <c r="R249" s="78"/>
      <c r="S249" s="79"/>
      <c r="T249" s="224"/>
      <c r="U249" s="35"/>
      <c r="V249" s="35"/>
      <c r="W249" s="225"/>
      <c r="X249" s="228"/>
      <c r="Y249" s="79"/>
      <c r="Z249" s="229"/>
      <c r="AA249" s="35"/>
      <c r="AB249" s="35"/>
      <c r="AC249" s="35"/>
      <c r="AD249" s="230"/>
      <c r="AE249" s="231"/>
      <c r="AF249" s="35"/>
      <c r="AG249" s="35"/>
      <c r="AH249" s="78"/>
      <c r="AI249" s="78"/>
      <c r="AJ249" s="82"/>
      <c r="AK249" s="136"/>
      <c r="AL249" s="135"/>
      <c r="AM249" s="81"/>
      <c r="AN249" s="134"/>
      <c r="AO249" s="232"/>
      <c r="AP249" s="232"/>
      <c r="AQ249" s="80"/>
      <c r="AR249" s="81"/>
      <c r="AS249" s="81"/>
      <c r="AT249" s="245"/>
      <c r="AU249" s="179"/>
      <c r="AV249" s="233"/>
      <c r="AW249" s="81"/>
      <c r="AX249" s="185"/>
      <c r="AY249" s="134"/>
      <c r="AZ249" s="111"/>
      <c r="BA249" s="210"/>
      <c r="BB249" s="211"/>
      <c r="BC249" s="211"/>
      <c r="BD249" s="211"/>
      <c r="BE249" s="211"/>
      <c r="BF249" s="211"/>
      <c r="BG249" s="211"/>
      <c r="BH249" s="211"/>
      <c r="BI249" s="211"/>
      <c r="BJ249" s="211"/>
      <c r="BK249" s="211"/>
      <c r="BL249" s="211"/>
      <c r="BM249" s="211"/>
      <c r="BN249" s="83"/>
      <c r="BO249" s="79"/>
      <c r="BP249" s="210"/>
      <c r="BQ249" s="211"/>
      <c r="BR249" s="211"/>
      <c r="BS249" s="211"/>
      <c r="BT249" s="211"/>
      <c r="BU249" s="211"/>
      <c r="BV249" s="211"/>
      <c r="BW249" s="211"/>
      <c r="BX249" s="82"/>
      <c r="BY249" s="212"/>
      <c r="BZ249" s="212"/>
      <c r="CA249" s="212"/>
      <c r="CB249" s="212"/>
      <c r="CC249" s="212"/>
      <c r="CD249" s="212"/>
      <c r="CE249" s="212"/>
      <c r="CF249" s="212"/>
      <c r="CG249" s="82"/>
      <c r="CH249" s="213"/>
      <c r="CI249" s="212"/>
      <c r="CJ249" s="212"/>
      <c r="CK249" s="212"/>
      <c r="CL249" s="212"/>
      <c r="CM249" s="212"/>
      <c r="CN249" s="212"/>
      <c r="CO249" s="212"/>
      <c r="CP249" s="212"/>
      <c r="CQ249" s="212"/>
      <c r="CR249" s="212"/>
      <c r="CS249" s="212"/>
      <c r="CT249" s="212"/>
      <c r="CU249" s="212"/>
      <c r="CV249" s="212"/>
      <c r="CW249" s="212"/>
      <c r="CX249" s="212"/>
      <c r="CY249" s="212"/>
      <c r="CZ249" s="212"/>
      <c r="DA249" s="214"/>
      <c r="DB249" s="84"/>
      <c r="DC249" s="35"/>
      <c r="DD249" s="35"/>
      <c r="DE249" s="35"/>
      <c r="DF249" s="35"/>
      <c r="DG249" s="35"/>
      <c r="DH249" s="35"/>
      <c r="DI249" s="35"/>
      <c r="DJ249" s="35"/>
      <c r="DK249" s="35"/>
      <c r="DL249" s="35"/>
      <c r="DM249" s="35"/>
      <c r="DN249" s="35"/>
      <c r="DO249" s="35"/>
      <c r="DP249" s="35"/>
      <c r="DQ249" s="35"/>
      <c r="DR249" s="35"/>
      <c r="DS249" s="35"/>
      <c r="DT249" s="35"/>
      <c r="DU249" s="35"/>
      <c r="DV249" s="35"/>
      <c r="DW249" s="78"/>
      <c r="DX249" s="82"/>
      <c r="DY249" s="215"/>
      <c r="DZ249" s="216"/>
      <c r="EA249" s="216"/>
      <c r="EB249" s="216"/>
      <c r="EC249" s="216"/>
      <c r="ED249" s="216"/>
      <c r="EE249" s="217"/>
      <c r="EF249" s="146"/>
      <c r="EG249" s="215"/>
      <c r="EH249" s="216"/>
      <c r="EI249" s="216"/>
      <c r="EJ249" s="216"/>
      <c r="EK249" s="216"/>
      <c r="EL249" s="216"/>
      <c r="EM249" s="216"/>
      <c r="EN249" s="217"/>
      <c r="EO249" s="79"/>
      <c r="EP249" s="218"/>
      <c r="EQ249" s="219"/>
      <c r="ER249" s="219"/>
      <c r="ES249" s="82"/>
      <c r="ET249" s="234"/>
      <c r="EU249" s="235"/>
      <c r="EV249" s="235"/>
      <c r="EW249" s="82"/>
      <c r="EX249" s="234"/>
      <c r="EY249" s="235"/>
      <c r="EZ249" s="235"/>
      <c r="FA249" s="235"/>
      <c r="FB249" s="235"/>
      <c r="FC249" s="235"/>
      <c r="FD249" s="235"/>
      <c r="FE249" s="222"/>
      <c r="FF249" s="234"/>
      <c r="FG249" s="235"/>
      <c r="FH249" s="235"/>
      <c r="FI249" s="235"/>
      <c r="FJ249" s="235"/>
      <c r="FK249" s="235"/>
      <c r="FL249" s="235"/>
      <c r="FM249" s="222"/>
    </row>
    <row r="250" spans="1:169">
      <c r="A250" s="223" t="str">
        <f>Validation!B250</f>
        <v>Pass</v>
      </c>
      <c r="B250" s="35"/>
      <c r="C250" s="35"/>
      <c r="D250" s="35"/>
      <c r="E250" s="122"/>
      <c r="F250" s="123"/>
      <c r="G250" s="121"/>
      <c r="H250" s="120"/>
      <c r="I250" s="121"/>
      <c r="J250" s="120"/>
      <c r="K250" s="225"/>
      <c r="L250" s="35"/>
      <c r="M250" s="226"/>
      <c r="N250" s="227"/>
      <c r="O250" s="227"/>
      <c r="P250" s="224"/>
      <c r="Q250" s="224"/>
      <c r="R250" s="78"/>
      <c r="S250" s="79"/>
      <c r="T250" s="224"/>
      <c r="U250" s="35"/>
      <c r="V250" s="35"/>
      <c r="W250" s="225"/>
      <c r="X250" s="228"/>
      <c r="Y250" s="79"/>
      <c r="Z250" s="229"/>
      <c r="AA250" s="35"/>
      <c r="AB250" s="35"/>
      <c r="AC250" s="35"/>
      <c r="AD250" s="230"/>
      <c r="AE250" s="231"/>
      <c r="AF250" s="35"/>
      <c r="AG250" s="35"/>
      <c r="AH250" s="78"/>
      <c r="AI250" s="78"/>
      <c r="AJ250" s="82"/>
      <c r="AK250" s="136"/>
      <c r="AL250" s="135"/>
      <c r="AM250" s="81"/>
      <c r="AN250" s="134"/>
      <c r="AO250" s="232"/>
      <c r="AP250" s="232"/>
      <c r="AQ250" s="80"/>
      <c r="AR250" s="81"/>
      <c r="AS250" s="81"/>
      <c r="AT250" s="245"/>
      <c r="AU250" s="179"/>
      <c r="AV250" s="233"/>
      <c r="AW250" s="81"/>
      <c r="AX250" s="185"/>
      <c r="AY250" s="134"/>
      <c r="AZ250" s="111"/>
      <c r="BA250" s="210"/>
      <c r="BB250" s="211"/>
      <c r="BC250" s="211"/>
      <c r="BD250" s="211"/>
      <c r="BE250" s="211"/>
      <c r="BF250" s="211"/>
      <c r="BG250" s="211"/>
      <c r="BH250" s="211"/>
      <c r="BI250" s="211"/>
      <c r="BJ250" s="211"/>
      <c r="BK250" s="211"/>
      <c r="BL250" s="211"/>
      <c r="BM250" s="211"/>
      <c r="BN250" s="83"/>
      <c r="BO250" s="79"/>
      <c r="BP250" s="210"/>
      <c r="BQ250" s="211"/>
      <c r="BR250" s="211"/>
      <c r="BS250" s="211"/>
      <c r="BT250" s="211"/>
      <c r="BU250" s="211"/>
      <c r="BV250" s="211"/>
      <c r="BW250" s="211"/>
      <c r="BX250" s="82"/>
      <c r="BY250" s="212"/>
      <c r="BZ250" s="212"/>
      <c r="CA250" s="212"/>
      <c r="CB250" s="212"/>
      <c r="CC250" s="212"/>
      <c r="CD250" s="212"/>
      <c r="CE250" s="212"/>
      <c r="CF250" s="212"/>
      <c r="CG250" s="82"/>
      <c r="CH250" s="213"/>
      <c r="CI250" s="212"/>
      <c r="CJ250" s="212"/>
      <c r="CK250" s="212"/>
      <c r="CL250" s="212"/>
      <c r="CM250" s="212"/>
      <c r="CN250" s="212"/>
      <c r="CO250" s="212"/>
      <c r="CP250" s="212"/>
      <c r="CQ250" s="212"/>
      <c r="CR250" s="212"/>
      <c r="CS250" s="212"/>
      <c r="CT250" s="212"/>
      <c r="CU250" s="212"/>
      <c r="CV250" s="212"/>
      <c r="CW250" s="212"/>
      <c r="CX250" s="212"/>
      <c r="CY250" s="212"/>
      <c r="CZ250" s="212"/>
      <c r="DA250" s="214"/>
      <c r="DB250" s="84"/>
      <c r="DC250" s="35"/>
      <c r="DD250" s="35"/>
      <c r="DE250" s="35"/>
      <c r="DF250" s="35"/>
      <c r="DG250" s="35"/>
      <c r="DH250" s="35"/>
      <c r="DI250" s="35"/>
      <c r="DJ250" s="35"/>
      <c r="DK250" s="35"/>
      <c r="DL250" s="35"/>
      <c r="DM250" s="35"/>
      <c r="DN250" s="35"/>
      <c r="DO250" s="35"/>
      <c r="DP250" s="35"/>
      <c r="DQ250" s="35"/>
      <c r="DR250" s="35"/>
      <c r="DS250" s="35"/>
      <c r="DT250" s="35"/>
      <c r="DU250" s="35"/>
      <c r="DV250" s="35"/>
      <c r="DW250" s="78"/>
      <c r="DX250" s="82"/>
      <c r="DY250" s="215"/>
      <c r="DZ250" s="216"/>
      <c r="EA250" s="216"/>
      <c r="EB250" s="216"/>
      <c r="EC250" s="216"/>
      <c r="ED250" s="216"/>
      <c r="EE250" s="217"/>
      <c r="EF250" s="146"/>
      <c r="EG250" s="215"/>
      <c r="EH250" s="216"/>
      <c r="EI250" s="216"/>
      <c r="EJ250" s="216"/>
      <c r="EK250" s="216"/>
      <c r="EL250" s="216"/>
      <c r="EM250" s="216"/>
      <c r="EN250" s="217"/>
      <c r="EO250" s="79"/>
      <c r="EP250" s="218"/>
      <c r="EQ250" s="219"/>
      <c r="ER250" s="219"/>
      <c r="ES250" s="82"/>
      <c r="ET250" s="234"/>
      <c r="EU250" s="235"/>
      <c r="EV250" s="235"/>
      <c r="EW250" s="82"/>
      <c r="EX250" s="234"/>
      <c r="EY250" s="235"/>
      <c r="EZ250" s="235"/>
      <c r="FA250" s="235"/>
      <c r="FB250" s="235"/>
      <c r="FC250" s="235"/>
      <c r="FD250" s="235"/>
      <c r="FE250" s="222"/>
      <c r="FF250" s="234"/>
      <c r="FG250" s="235"/>
      <c r="FH250" s="235"/>
      <c r="FI250" s="235"/>
      <c r="FJ250" s="235"/>
      <c r="FK250" s="235"/>
      <c r="FL250" s="235"/>
      <c r="FM250" s="222"/>
    </row>
    <row r="251" spans="1:169">
      <c r="A251" s="223" t="str">
        <f>Validation!B251</f>
        <v>Pass</v>
      </c>
      <c r="B251" s="35"/>
      <c r="C251" s="35"/>
      <c r="D251" s="35"/>
      <c r="E251" s="122"/>
      <c r="F251" s="123"/>
      <c r="G251" s="121"/>
      <c r="H251" s="120"/>
      <c r="I251" s="121"/>
      <c r="J251" s="120"/>
      <c r="K251" s="225"/>
      <c r="L251" s="35"/>
      <c r="M251" s="226"/>
      <c r="N251" s="227"/>
      <c r="O251" s="227"/>
      <c r="P251" s="224"/>
      <c r="Q251" s="224"/>
      <c r="R251" s="78"/>
      <c r="S251" s="79"/>
      <c r="T251" s="224"/>
      <c r="U251" s="35"/>
      <c r="V251" s="35"/>
      <c r="W251" s="225"/>
      <c r="X251" s="228"/>
      <c r="Y251" s="79"/>
      <c r="Z251" s="229"/>
      <c r="AA251" s="35"/>
      <c r="AB251" s="35"/>
      <c r="AC251" s="35"/>
      <c r="AD251" s="230"/>
      <c r="AE251" s="231"/>
      <c r="AF251" s="35"/>
      <c r="AG251" s="35"/>
      <c r="AH251" s="78"/>
      <c r="AI251" s="78"/>
      <c r="AJ251" s="82"/>
      <c r="AK251" s="136"/>
      <c r="AL251" s="135"/>
      <c r="AM251" s="81"/>
      <c r="AN251" s="134"/>
      <c r="AO251" s="232"/>
      <c r="AP251" s="232"/>
      <c r="AQ251" s="80"/>
      <c r="AR251" s="81"/>
      <c r="AS251" s="81"/>
      <c r="AT251" s="245"/>
      <c r="AU251" s="179"/>
      <c r="AV251" s="233"/>
      <c r="AW251" s="81"/>
      <c r="AX251" s="185"/>
      <c r="AY251" s="134"/>
      <c r="AZ251" s="111"/>
      <c r="BA251" s="210"/>
      <c r="BB251" s="211"/>
      <c r="BC251" s="211"/>
      <c r="BD251" s="211"/>
      <c r="BE251" s="211"/>
      <c r="BF251" s="211"/>
      <c r="BG251" s="211"/>
      <c r="BH251" s="211"/>
      <c r="BI251" s="211"/>
      <c r="BJ251" s="211"/>
      <c r="BK251" s="211"/>
      <c r="BL251" s="211"/>
      <c r="BM251" s="211"/>
      <c r="BN251" s="83"/>
      <c r="BO251" s="79"/>
      <c r="BP251" s="210"/>
      <c r="BQ251" s="211"/>
      <c r="BR251" s="211"/>
      <c r="BS251" s="211"/>
      <c r="BT251" s="211"/>
      <c r="BU251" s="211"/>
      <c r="BV251" s="211"/>
      <c r="BW251" s="211"/>
      <c r="BX251" s="82"/>
      <c r="BY251" s="212"/>
      <c r="BZ251" s="212"/>
      <c r="CA251" s="212"/>
      <c r="CB251" s="212"/>
      <c r="CC251" s="212"/>
      <c r="CD251" s="212"/>
      <c r="CE251" s="212"/>
      <c r="CF251" s="212"/>
      <c r="CG251" s="82"/>
      <c r="CH251" s="213"/>
      <c r="CI251" s="212"/>
      <c r="CJ251" s="212"/>
      <c r="CK251" s="212"/>
      <c r="CL251" s="212"/>
      <c r="CM251" s="212"/>
      <c r="CN251" s="212"/>
      <c r="CO251" s="212"/>
      <c r="CP251" s="212"/>
      <c r="CQ251" s="212"/>
      <c r="CR251" s="212"/>
      <c r="CS251" s="212"/>
      <c r="CT251" s="212"/>
      <c r="CU251" s="212"/>
      <c r="CV251" s="212"/>
      <c r="CW251" s="212"/>
      <c r="CX251" s="212"/>
      <c r="CY251" s="212"/>
      <c r="CZ251" s="212"/>
      <c r="DA251" s="214"/>
      <c r="DB251" s="84"/>
      <c r="DC251" s="35"/>
      <c r="DD251" s="35"/>
      <c r="DE251" s="35"/>
      <c r="DF251" s="35"/>
      <c r="DG251" s="35"/>
      <c r="DH251" s="35"/>
      <c r="DI251" s="35"/>
      <c r="DJ251" s="35"/>
      <c r="DK251" s="35"/>
      <c r="DL251" s="35"/>
      <c r="DM251" s="35"/>
      <c r="DN251" s="35"/>
      <c r="DO251" s="35"/>
      <c r="DP251" s="35"/>
      <c r="DQ251" s="35"/>
      <c r="DR251" s="35"/>
      <c r="DS251" s="35"/>
      <c r="DT251" s="35"/>
      <c r="DU251" s="35"/>
      <c r="DV251" s="35"/>
      <c r="DW251" s="78"/>
      <c r="DX251" s="82"/>
      <c r="DY251" s="215"/>
      <c r="DZ251" s="216"/>
      <c r="EA251" s="216"/>
      <c r="EB251" s="216"/>
      <c r="EC251" s="216"/>
      <c r="ED251" s="216"/>
      <c r="EE251" s="217"/>
      <c r="EF251" s="146"/>
      <c r="EG251" s="215"/>
      <c r="EH251" s="216"/>
      <c r="EI251" s="216"/>
      <c r="EJ251" s="216"/>
      <c r="EK251" s="216"/>
      <c r="EL251" s="216"/>
      <c r="EM251" s="216"/>
      <c r="EN251" s="217"/>
      <c r="EO251" s="79"/>
      <c r="EP251" s="218"/>
      <c r="EQ251" s="219"/>
      <c r="ER251" s="219"/>
      <c r="ES251" s="82"/>
      <c r="ET251" s="234"/>
      <c r="EU251" s="235"/>
      <c r="EV251" s="235"/>
      <c r="EW251" s="82"/>
      <c r="EX251" s="234"/>
      <c r="EY251" s="235"/>
      <c r="EZ251" s="235"/>
      <c r="FA251" s="235"/>
      <c r="FB251" s="235"/>
      <c r="FC251" s="235"/>
      <c r="FD251" s="235"/>
      <c r="FE251" s="222"/>
      <c r="FF251" s="234"/>
      <c r="FG251" s="235"/>
      <c r="FH251" s="235"/>
      <c r="FI251" s="235"/>
      <c r="FJ251" s="235"/>
      <c r="FK251" s="235"/>
      <c r="FL251" s="235"/>
      <c r="FM251" s="222"/>
    </row>
    <row r="252" spans="1:169">
      <c r="A252" s="223" t="str">
        <f>Validation!B252</f>
        <v>Pass</v>
      </c>
      <c r="B252" s="35"/>
      <c r="C252" s="35"/>
      <c r="D252" s="35"/>
      <c r="E252" s="122"/>
      <c r="F252" s="123"/>
      <c r="G252" s="121"/>
      <c r="H252" s="120"/>
      <c r="I252" s="121"/>
      <c r="J252" s="120"/>
      <c r="K252" s="225"/>
      <c r="L252" s="35"/>
      <c r="M252" s="226"/>
      <c r="N252" s="227"/>
      <c r="O252" s="227"/>
      <c r="P252" s="224"/>
      <c r="Q252" s="224"/>
      <c r="R252" s="78"/>
      <c r="S252" s="79"/>
      <c r="T252" s="224"/>
      <c r="U252" s="35"/>
      <c r="V252" s="35"/>
      <c r="W252" s="225"/>
      <c r="X252" s="228"/>
      <c r="Y252" s="79"/>
      <c r="Z252" s="229"/>
      <c r="AA252" s="35"/>
      <c r="AB252" s="35"/>
      <c r="AC252" s="35"/>
      <c r="AD252" s="230"/>
      <c r="AE252" s="231"/>
      <c r="AF252" s="35"/>
      <c r="AG252" s="35"/>
      <c r="AH252" s="78"/>
      <c r="AI252" s="78"/>
      <c r="AJ252" s="82"/>
      <c r="AK252" s="136"/>
      <c r="AL252" s="135"/>
      <c r="AM252" s="81"/>
      <c r="AN252" s="134"/>
      <c r="AO252" s="232"/>
      <c r="AP252" s="232"/>
      <c r="AQ252" s="80"/>
      <c r="AR252" s="81"/>
      <c r="AS252" s="81"/>
      <c r="AT252" s="245"/>
      <c r="AU252" s="179"/>
      <c r="AV252" s="233"/>
      <c r="AW252" s="81"/>
      <c r="AX252" s="185"/>
      <c r="AY252" s="134"/>
      <c r="AZ252" s="111"/>
      <c r="BA252" s="210"/>
      <c r="BB252" s="211"/>
      <c r="BC252" s="211"/>
      <c r="BD252" s="211"/>
      <c r="BE252" s="211"/>
      <c r="BF252" s="211"/>
      <c r="BG252" s="211"/>
      <c r="BH252" s="211"/>
      <c r="BI252" s="211"/>
      <c r="BJ252" s="211"/>
      <c r="BK252" s="211"/>
      <c r="BL252" s="211"/>
      <c r="BM252" s="211"/>
      <c r="BN252" s="83"/>
      <c r="BO252" s="79"/>
      <c r="BP252" s="210"/>
      <c r="BQ252" s="211"/>
      <c r="BR252" s="211"/>
      <c r="BS252" s="211"/>
      <c r="BT252" s="211"/>
      <c r="BU252" s="211"/>
      <c r="BV252" s="211"/>
      <c r="BW252" s="211"/>
      <c r="BX252" s="82"/>
      <c r="BY252" s="212"/>
      <c r="BZ252" s="212"/>
      <c r="CA252" s="212"/>
      <c r="CB252" s="212"/>
      <c r="CC252" s="212"/>
      <c r="CD252" s="212"/>
      <c r="CE252" s="212"/>
      <c r="CF252" s="212"/>
      <c r="CG252" s="82"/>
      <c r="CH252" s="213"/>
      <c r="CI252" s="212"/>
      <c r="CJ252" s="212"/>
      <c r="CK252" s="212"/>
      <c r="CL252" s="212"/>
      <c r="CM252" s="212"/>
      <c r="CN252" s="212"/>
      <c r="CO252" s="212"/>
      <c r="CP252" s="212"/>
      <c r="CQ252" s="212"/>
      <c r="CR252" s="212"/>
      <c r="CS252" s="212"/>
      <c r="CT252" s="212"/>
      <c r="CU252" s="212"/>
      <c r="CV252" s="212"/>
      <c r="CW252" s="212"/>
      <c r="CX252" s="212"/>
      <c r="CY252" s="212"/>
      <c r="CZ252" s="212"/>
      <c r="DA252" s="214"/>
      <c r="DB252" s="84"/>
      <c r="DC252" s="35"/>
      <c r="DD252" s="35"/>
      <c r="DE252" s="35"/>
      <c r="DF252" s="35"/>
      <c r="DG252" s="35"/>
      <c r="DH252" s="35"/>
      <c r="DI252" s="35"/>
      <c r="DJ252" s="35"/>
      <c r="DK252" s="35"/>
      <c r="DL252" s="35"/>
      <c r="DM252" s="35"/>
      <c r="DN252" s="35"/>
      <c r="DO252" s="35"/>
      <c r="DP252" s="35"/>
      <c r="DQ252" s="35"/>
      <c r="DR252" s="35"/>
      <c r="DS252" s="35"/>
      <c r="DT252" s="35"/>
      <c r="DU252" s="35"/>
      <c r="DV252" s="35"/>
      <c r="DW252" s="78"/>
      <c r="DX252" s="82"/>
      <c r="DY252" s="215"/>
      <c r="DZ252" s="216"/>
      <c r="EA252" s="216"/>
      <c r="EB252" s="216"/>
      <c r="EC252" s="216"/>
      <c r="ED252" s="216"/>
      <c r="EE252" s="217"/>
      <c r="EF252" s="146"/>
      <c r="EG252" s="215"/>
      <c r="EH252" s="216"/>
      <c r="EI252" s="216"/>
      <c r="EJ252" s="216"/>
      <c r="EK252" s="216"/>
      <c r="EL252" s="216"/>
      <c r="EM252" s="216"/>
      <c r="EN252" s="217"/>
      <c r="EO252" s="79"/>
      <c r="EP252" s="218"/>
      <c r="EQ252" s="219"/>
      <c r="ER252" s="219"/>
      <c r="ES252" s="82"/>
      <c r="ET252" s="234"/>
      <c r="EU252" s="235"/>
      <c r="EV252" s="235"/>
      <c r="EW252" s="82"/>
      <c r="EX252" s="234"/>
      <c r="EY252" s="235"/>
      <c r="EZ252" s="235"/>
      <c r="FA252" s="235"/>
      <c r="FB252" s="235"/>
      <c r="FC252" s="235"/>
      <c r="FD252" s="235"/>
      <c r="FE252" s="222"/>
      <c r="FF252" s="234"/>
      <c r="FG252" s="235"/>
      <c r="FH252" s="235"/>
      <c r="FI252" s="235"/>
      <c r="FJ252" s="235"/>
      <c r="FK252" s="235"/>
      <c r="FL252" s="235"/>
      <c r="FM252" s="222"/>
    </row>
    <row r="253" spans="1:169">
      <c r="A253" s="223" t="str">
        <f>Validation!B253</f>
        <v>Pass</v>
      </c>
      <c r="B253" s="35"/>
      <c r="C253" s="35"/>
      <c r="D253" s="35"/>
      <c r="E253" s="122"/>
      <c r="F253" s="123"/>
      <c r="G253" s="121"/>
      <c r="H253" s="120"/>
      <c r="I253" s="121"/>
      <c r="J253" s="120"/>
      <c r="K253" s="225"/>
      <c r="L253" s="35"/>
      <c r="M253" s="226"/>
      <c r="N253" s="227"/>
      <c r="O253" s="227"/>
      <c r="P253" s="224"/>
      <c r="Q253" s="224"/>
      <c r="R253" s="78"/>
      <c r="S253" s="79"/>
      <c r="T253" s="224"/>
      <c r="U253" s="35"/>
      <c r="V253" s="35"/>
      <c r="W253" s="225"/>
      <c r="X253" s="228"/>
      <c r="Y253" s="79"/>
      <c r="Z253" s="229"/>
      <c r="AA253" s="35"/>
      <c r="AB253" s="35"/>
      <c r="AC253" s="35"/>
      <c r="AD253" s="230"/>
      <c r="AE253" s="231"/>
      <c r="AF253" s="35"/>
      <c r="AG253" s="35"/>
      <c r="AH253" s="78"/>
      <c r="AI253" s="78"/>
      <c r="AJ253" s="82"/>
      <c r="AK253" s="136"/>
      <c r="AL253" s="135"/>
      <c r="AM253" s="81"/>
      <c r="AN253" s="134"/>
      <c r="AO253" s="232"/>
      <c r="AP253" s="232"/>
      <c r="AQ253" s="80"/>
      <c r="AR253" s="81"/>
      <c r="AS253" s="81"/>
      <c r="AT253" s="245"/>
      <c r="AU253" s="179"/>
      <c r="AV253" s="233"/>
      <c r="AW253" s="81"/>
      <c r="AX253" s="185"/>
      <c r="AY253" s="134"/>
      <c r="AZ253" s="111"/>
      <c r="BA253" s="210"/>
      <c r="BB253" s="211"/>
      <c r="BC253" s="211"/>
      <c r="BD253" s="211"/>
      <c r="BE253" s="211"/>
      <c r="BF253" s="211"/>
      <c r="BG253" s="211"/>
      <c r="BH253" s="211"/>
      <c r="BI253" s="211"/>
      <c r="BJ253" s="211"/>
      <c r="BK253" s="211"/>
      <c r="BL253" s="211"/>
      <c r="BM253" s="211"/>
      <c r="BN253" s="83"/>
      <c r="BO253" s="79"/>
      <c r="BP253" s="210"/>
      <c r="BQ253" s="211"/>
      <c r="BR253" s="211"/>
      <c r="BS253" s="211"/>
      <c r="BT253" s="211"/>
      <c r="BU253" s="211"/>
      <c r="BV253" s="211"/>
      <c r="BW253" s="211"/>
      <c r="BX253" s="82"/>
      <c r="BY253" s="212"/>
      <c r="BZ253" s="212"/>
      <c r="CA253" s="212"/>
      <c r="CB253" s="212"/>
      <c r="CC253" s="212"/>
      <c r="CD253" s="212"/>
      <c r="CE253" s="212"/>
      <c r="CF253" s="212"/>
      <c r="CG253" s="82"/>
      <c r="CH253" s="213"/>
      <c r="CI253" s="212"/>
      <c r="CJ253" s="212"/>
      <c r="CK253" s="212"/>
      <c r="CL253" s="212"/>
      <c r="CM253" s="212"/>
      <c r="CN253" s="212"/>
      <c r="CO253" s="212"/>
      <c r="CP253" s="212"/>
      <c r="CQ253" s="212"/>
      <c r="CR253" s="212"/>
      <c r="CS253" s="212"/>
      <c r="CT253" s="212"/>
      <c r="CU253" s="212"/>
      <c r="CV253" s="212"/>
      <c r="CW253" s="212"/>
      <c r="CX253" s="212"/>
      <c r="CY253" s="212"/>
      <c r="CZ253" s="212"/>
      <c r="DA253" s="214"/>
      <c r="DB253" s="84"/>
      <c r="DC253" s="35"/>
      <c r="DD253" s="35"/>
      <c r="DE253" s="35"/>
      <c r="DF253" s="35"/>
      <c r="DG253" s="35"/>
      <c r="DH253" s="35"/>
      <c r="DI253" s="35"/>
      <c r="DJ253" s="35"/>
      <c r="DK253" s="35"/>
      <c r="DL253" s="35"/>
      <c r="DM253" s="35"/>
      <c r="DN253" s="35"/>
      <c r="DO253" s="35"/>
      <c r="DP253" s="35"/>
      <c r="DQ253" s="35"/>
      <c r="DR253" s="35"/>
      <c r="DS253" s="35"/>
      <c r="DT253" s="35"/>
      <c r="DU253" s="35"/>
      <c r="DV253" s="35"/>
      <c r="DW253" s="78"/>
      <c r="DX253" s="82"/>
      <c r="DY253" s="215"/>
      <c r="DZ253" s="216"/>
      <c r="EA253" s="216"/>
      <c r="EB253" s="216"/>
      <c r="EC253" s="216"/>
      <c r="ED253" s="216"/>
      <c r="EE253" s="217"/>
      <c r="EF253" s="146"/>
      <c r="EG253" s="215"/>
      <c r="EH253" s="216"/>
      <c r="EI253" s="216"/>
      <c r="EJ253" s="216"/>
      <c r="EK253" s="216"/>
      <c r="EL253" s="216"/>
      <c r="EM253" s="216"/>
      <c r="EN253" s="217"/>
      <c r="EO253" s="79"/>
      <c r="EP253" s="218"/>
      <c r="EQ253" s="219"/>
      <c r="ER253" s="219"/>
      <c r="ES253" s="82"/>
      <c r="ET253" s="234"/>
      <c r="EU253" s="235"/>
      <c r="EV253" s="235"/>
      <c r="EW253" s="82"/>
      <c r="EX253" s="234"/>
      <c r="EY253" s="235"/>
      <c r="EZ253" s="235"/>
      <c r="FA253" s="235"/>
      <c r="FB253" s="235"/>
      <c r="FC253" s="235"/>
      <c r="FD253" s="235"/>
      <c r="FE253" s="222"/>
      <c r="FF253" s="234"/>
      <c r="FG253" s="235"/>
      <c r="FH253" s="235"/>
      <c r="FI253" s="235"/>
      <c r="FJ253" s="235"/>
      <c r="FK253" s="235"/>
      <c r="FL253" s="235"/>
      <c r="FM253" s="222"/>
    </row>
    <row r="254" spans="1:169">
      <c r="A254" s="223" t="str">
        <f>Validation!B254</f>
        <v>Pass</v>
      </c>
      <c r="B254" s="35"/>
      <c r="C254" s="35"/>
      <c r="D254" s="35"/>
      <c r="E254" s="122"/>
      <c r="F254" s="123"/>
      <c r="G254" s="121"/>
      <c r="H254" s="120"/>
      <c r="I254" s="121"/>
      <c r="J254" s="120"/>
      <c r="K254" s="225"/>
      <c r="L254" s="35"/>
      <c r="M254" s="226"/>
      <c r="N254" s="227"/>
      <c r="O254" s="227"/>
      <c r="P254" s="224"/>
      <c r="Q254" s="224"/>
      <c r="R254" s="78"/>
      <c r="S254" s="79"/>
      <c r="T254" s="224"/>
      <c r="U254" s="35"/>
      <c r="V254" s="35"/>
      <c r="W254" s="225"/>
      <c r="X254" s="228"/>
      <c r="Y254" s="79"/>
      <c r="Z254" s="229"/>
      <c r="AA254" s="35"/>
      <c r="AB254" s="35"/>
      <c r="AC254" s="35"/>
      <c r="AD254" s="230"/>
      <c r="AE254" s="231"/>
      <c r="AF254" s="35"/>
      <c r="AG254" s="35"/>
      <c r="AH254" s="78"/>
      <c r="AI254" s="78"/>
      <c r="AJ254" s="82"/>
      <c r="AK254" s="136"/>
      <c r="AL254" s="135"/>
      <c r="AM254" s="81"/>
      <c r="AN254" s="134"/>
      <c r="AO254" s="232"/>
      <c r="AP254" s="232"/>
      <c r="AQ254" s="80"/>
      <c r="AR254" s="81"/>
      <c r="AS254" s="81"/>
      <c r="AT254" s="245"/>
      <c r="AU254" s="179"/>
      <c r="AV254" s="233"/>
      <c r="AW254" s="81"/>
      <c r="AX254" s="185"/>
      <c r="AY254" s="134"/>
      <c r="AZ254" s="111"/>
      <c r="BA254" s="210"/>
      <c r="BB254" s="211"/>
      <c r="BC254" s="211"/>
      <c r="BD254" s="211"/>
      <c r="BE254" s="211"/>
      <c r="BF254" s="211"/>
      <c r="BG254" s="211"/>
      <c r="BH254" s="211"/>
      <c r="BI254" s="211"/>
      <c r="BJ254" s="211"/>
      <c r="BK254" s="211"/>
      <c r="BL254" s="211"/>
      <c r="BM254" s="211"/>
      <c r="BN254" s="83"/>
      <c r="BO254" s="79"/>
      <c r="BP254" s="210"/>
      <c r="BQ254" s="211"/>
      <c r="BR254" s="211"/>
      <c r="BS254" s="211"/>
      <c r="BT254" s="211"/>
      <c r="BU254" s="211"/>
      <c r="BV254" s="211"/>
      <c r="BW254" s="211"/>
      <c r="BX254" s="82"/>
      <c r="BY254" s="212"/>
      <c r="BZ254" s="212"/>
      <c r="CA254" s="212"/>
      <c r="CB254" s="212"/>
      <c r="CC254" s="212"/>
      <c r="CD254" s="212"/>
      <c r="CE254" s="212"/>
      <c r="CF254" s="212"/>
      <c r="CG254" s="82"/>
      <c r="CH254" s="213"/>
      <c r="CI254" s="212"/>
      <c r="CJ254" s="212"/>
      <c r="CK254" s="212"/>
      <c r="CL254" s="212"/>
      <c r="CM254" s="212"/>
      <c r="CN254" s="212"/>
      <c r="CO254" s="212"/>
      <c r="CP254" s="212"/>
      <c r="CQ254" s="212"/>
      <c r="CR254" s="212"/>
      <c r="CS254" s="212"/>
      <c r="CT254" s="212"/>
      <c r="CU254" s="212"/>
      <c r="CV254" s="212"/>
      <c r="CW254" s="212"/>
      <c r="CX254" s="212"/>
      <c r="CY254" s="212"/>
      <c r="CZ254" s="212"/>
      <c r="DA254" s="214"/>
      <c r="DB254" s="84"/>
      <c r="DC254" s="35"/>
      <c r="DD254" s="35"/>
      <c r="DE254" s="35"/>
      <c r="DF254" s="35"/>
      <c r="DG254" s="35"/>
      <c r="DH254" s="35"/>
      <c r="DI254" s="35"/>
      <c r="DJ254" s="35"/>
      <c r="DK254" s="35"/>
      <c r="DL254" s="35"/>
      <c r="DM254" s="35"/>
      <c r="DN254" s="35"/>
      <c r="DO254" s="35"/>
      <c r="DP254" s="35"/>
      <c r="DQ254" s="35"/>
      <c r="DR254" s="35"/>
      <c r="DS254" s="35"/>
      <c r="DT254" s="35"/>
      <c r="DU254" s="35"/>
      <c r="DV254" s="35"/>
      <c r="DW254" s="78"/>
      <c r="DX254" s="82"/>
      <c r="DY254" s="215"/>
      <c r="DZ254" s="216"/>
      <c r="EA254" s="216"/>
      <c r="EB254" s="216"/>
      <c r="EC254" s="216"/>
      <c r="ED254" s="216"/>
      <c r="EE254" s="217"/>
      <c r="EF254" s="146"/>
      <c r="EG254" s="215"/>
      <c r="EH254" s="216"/>
      <c r="EI254" s="216"/>
      <c r="EJ254" s="216"/>
      <c r="EK254" s="216"/>
      <c r="EL254" s="216"/>
      <c r="EM254" s="216"/>
      <c r="EN254" s="217"/>
      <c r="EO254" s="79"/>
      <c r="EP254" s="218"/>
      <c r="EQ254" s="219"/>
      <c r="ER254" s="219"/>
      <c r="ES254" s="82"/>
      <c r="ET254" s="234"/>
      <c r="EU254" s="235"/>
      <c r="EV254" s="235"/>
      <c r="EW254" s="82"/>
      <c r="EX254" s="234"/>
      <c r="EY254" s="235"/>
      <c r="EZ254" s="235"/>
      <c r="FA254" s="235"/>
      <c r="FB254" s="235"/>
      <c r="FC254" s="235"/>
      <c r="FD254" s="235"/>
      <c r="FE254" s="222"/>
      <c r="FF254" s="234"/>
      <c r="FG254" s="235"/>
      <c r="FH254" s="235"/>
      <c r="FI254" s="235"/>
      <c r="FJ254" s="235"/>
      <c r="FK254" s="235"/>
      <c r="FL254" s="235"/>
      <c r="FM254" s="222"/>
    </row>
    <row r="255" spans="1:169">
      <c r="A255" s="223" t="str">
        <f>Validation!B255</f>
        <v>Pass</v>
      </c>
      <c r="B255" s="35"/>
      <c r="C255" s="35"/>
      <c r="D255" s="35"/>
      <c r="E255" s="122"/>
      <c r="F255" s="123"/>
      <c r="G255" s="121"/>
      <c r="H255" s="120"/>
      <c r="I255" s="121"/>
      <c r="J255" s="120"/>
      <c r="K255" s="225"/>
      <c r="L255" s="35"/>
      <c r="M255" s="226"/>
      <c r="N255" s="227"/>
      <c r="O255" s="227"/>
      <c r="P255" s="224"/>
      <c r="Q255" s="224"/>
      <c r="R255" s="78"/>
      <c r="S255" s="79"/>
      <c r="T255" s="224"/>
      <c r="U255" s="35"/>
      <c r="V255" s="35"/>
      <c r="W255" s="225"/>
      <c r="X255" s="228"/>
      <c r="Y255" s="79"/>
      <c r="Z255" s="229"/>
      <c r="AA255" s="35"/>
      <c r="AB255" s="35"/>
      <c r="AC255" s="35"/>
      <c r="AD255" s="230"/>
      <c r="AE255" s="231"/>
      <c r="AF255" s="35"/>
      <c r="AG255" s="35"/>
      <c r="AH255" s="78"/>
      <c r="AI255" s="78"/>
      <c r="AJ255" s="82"/>
      <c r="AK255" s="136"/>
      <c r="AL255" s="135"/>
      <c r="AM255" s="81"/>
      <c r="AN255" s="134"/>
      <c r="AO255" s="232"/>
      <c r="AP255" s="232"/>
      <c r="AQ255" s="80"/>
      <c r="AR255" s="81"/>
      <c r="AS255" s="81"/>
      <c r="AT255" s="245"/>
      <c r="AU255" s="179"/>
      <c r="AV255" s="233"/>
      <c r="AW255" s="81"/>
      <c r="AX255" s="185"/>
      <c r="AY255" s="134"/>
      <c r="AZ255" s="111"/>
      <c r="BA255" s="210"/>
      <c r="BB255" s="211"/>
      <c r="BC255" s="211"/>
      <c r="BD255" s="211"/>
      <c r="BE255" s="211"/>
      <c r="BF255" s="211"/>
      <c r="BG255" s="211"/>
      <c r="BH255" s="211"/>
      <c r="BI255" s="211"/>
      <c r="BJ255" s="211"/>
      <c r="BK255" s="211"/>
      <c r="BL255" s="211"/>
      <c r="BM255" s="211"/>
      <c r="BN255" s="83"/>
      <c r="BO255" s="79"/>
      <c r="BP255" s="210"/>
      <c r="BQ255" s="211"/>
      <c r="BR255" s="211"/>
      <c r="BS255" s="211"/>
      <c r="BT255" s="211"/>
      <c r="BU255" s="211"/>
      <c r="BV255" s="211"/>
      <c r="BW255" s="211"/>
      <c r="BX255" s="82"/>
      <c r="BY255" s="212"/>
      <c r="BZ255" s="212"/>
      <c r="CA255" s="212"/>
      <c r="CB255" s="212"/>
      <c r="CC255" s="212"/>
      <c r="CD255" s="212"/>
      <c r="CE255" s="212"/>
      <c r="CF255" s="212"/>
      <c r="CG255" s="82"/>
      <c r="CH255" s="213"/>
      <c r="CI255" s="212"/>
      <c r="CJ255" s="212"/>
      <c r="CK255" s="212"/>
      <c r="CL255" s="212"/>
      <c r="CM255" s="212"/>
      <c r="CN255" s="212"/>
      <c r="CO255" s="212"/>
      <c r="CP255" s="212"/>
      <c r="CQ255" s="212"/>
      <c r="CR255" s="212"/>
      <c r="CS255" s="212"/>
      <c r="CT255" s="212"/>
      <c r="CU255" s="212"/>
      <c r="CV255" s="212"/>
      <c r="CW255" s="212"/>
      <c r="CX255" s="212"/>
      <c r="CY255" s="212"/>
      <c r="CZ255" s="212"/>
      <c r="DA255" s="214"/>
      <c r="DB255" s="84"/>
      <c r="DC255" s="35"/>
      <c r="DD255" s="35"/>
      <c r="DE255" s="35"/>
      <c r="DF255" s="35"/>
      <c r="DG255" s="35"/>
      <c r="DH255" s="35"/>
      <c r="DI255" s="35"/>
      <c r="DJ255" s="35"/>
      <c r="DK255" s="35"/>
      <c r="DL255" s="35"/>
      <c r="DM255" s="35"/>
      <c r="DN255" s="35"/>
      <c r="DO255" s="35"/>
      <c r="DP255" s="35"/>
      <c r="DQ255" s="35"/>
      <c r="DR255" s="35"/>
      <c r="DS255" s="35"/>
      <c r="DT255" s="35"/>
      <c r="DU255" s="35"/>
      <c r="DV255" s="35"/>
      <c r="DW255" s="78"/>
      <c r="DX255" s="82"/>
      <c r="DY255" s="215"/>
      <c r="DZ255" s="216"/>
      <c r="EA255" s="216"/>
      <c r="EB255" s="216"/>
      <c r="EC255" s="216"/>
      <c r="ED255" s="216"/>
      <c r="EE255" s="217"/>
      <c r="EF255" s="146"/>
      <c r="EG255" s="215"/>
      <c r="EH255" s="216"/>
      <c r="EI255" s="216"/>
      <c r="EJ255" s="216"/>
      <c r="EK255" s="216"/>
      <c r="EL255" s="216"/>
      <c r="EM255" s="216"/>
      <c r="EN255" s="217"/>
      <c r="EO255" s="79"/>
      <c r="EP255" s="218"/>
      <c r="EQ255" s="219"/>
      <c r="ER255" s="219"/>
      <c r="ES255" s="82"/>
      <c r="ET255" s="234"/>
      <c r="EU255" s="235"/>
      <c r="EV255" s="235"/>
      <c r="EW255" s="82"/>
      <c r="EX255" s="234"/>
      <c r="EY255" s="235"/>
      <c r="EZ255" s="235"/>
      <c r="FA255" s="235"/>
      <c r="FB255" s="235"/>
      <c r="FC255" s="235"/>
      <c r="FD255" s="235"/>
      <c r="FE255" s="222"/>
      <c r="FF255" s="234"/>
      <c r="FG255" s="235"/>
      <c r="FH255" s="235"/>
      <c r="FI255" s="235"/>
      <c r="FJ255" s="235"/>
      <c r="FK255" s="235"/>
      <c r="FL255" s="235"/>
      <c r="FM255" s="222"/>
    </row>
    <row r="256" spans="1:169">
      <c r="A256" s="223" t="str">
        <f>Validation!B256</f>
        <v>Pass</v>
      </c>
      <c r="B256" s="35"/>
      <c r="C256" s="35"/>
      <c r="D256" s="35"/>
      <c r="E256" s="122"/>
      <c r="F256" s="123"/>
      <c r="G256" s="121"/>
      <c r="H256" s="120"/>
      <c r="I256" s="121"/>
      <c r="J256" s="120"/>
      <c r="K256" s="225"/>
      <c r="L256" s="35"/>
      <c r="M256" s="226"/>
      <c r="N256" s="227"/>
      <c r="O256" s="227"/>
      <c r="P256" s="224"/>
      <c r="Q256" s="224"/>
      <c r="R256" s="78"/>
      <c r="S256" s="79"/>
      <c r="T256" s="224"/>
      <c r="U256" s="35"/>
      <c r="V256" s="35"/>
      <c r="W256" s="225"/>
      <c r="X256" s="228"/>
      <c r="Y256" s="79"/>
      <c r="Z256" s="229"/>
      <c r="AA256" s="35"/>
      <c r="AB256" s="35"/>
      <c r="AC256" s="35"/>
      <c r="AD256" s="230"/>
      <c r="AE256" s="231"/>
      <c r="AF256" s="35"/>
      <c r="AG256" s="35"/>
      <c r="AH256" s="78"/>
      <c r="AI256" s="78"/>
      <c r="AJ256" s="82"/>
      <c r="AK256" s="136"/>
      <c r="AL256" s="135"/>
      <c r="AM256" s="81"/>
      <c r="AN256" s="134"/>
      <c r="AO256" s="232"/>
      <c r="AP256" s="232"/>
      <c r="AQ256" s="80"/>
      <c r="AR256" s="81"/>
      <c r="AS256" s="81"/>
      <c r="AT256" s="245"/>
      <c r="AU256" s="179"/>
      <c r="AV256" s="233"/>
      <c r="AW256" s="81"/>
      <c r="AX256" s="185"/>
      <c r="AY256" s="134"/>
      <c r="AZ256" s="111"/>
      <c r="BA256" s="210"/>
      <c r="BB256" s="211"/>
      <c r="BC256" s="211"/>
      <c r="BD256" s="211"/>
      <c r="BE256" s="211"/>
      <c r="BF256" s="211"/>
      <c r="BG256" s="211"/>
      <c r="BH256" s="211"/>
      <c r="BI256" s="211"/>
      <c r="BJ256" s="211"/>
      <c r="BK256" s="211"/>
      <c r="BL256" s="211"/>
      <c r="BM256" s="211"/>
      <c r="BN256" s="83"/>
      <c r="BO256" s="79"/>
      <c r="BP256" s="210"/>
      <c r="BQ256" s="211"/>
      <c r="BR256" s="211"/>
      <c r="BS256" s="211"/>
      <c r="BT256" s="211"/>
      <c r="BU256" s="211"/>
      <c r="BV256" s="211"/>
      <c r="BW256" s="211"/>
      <c r="BX256" s="82"/>
      <c r="BY256" s="212"/>
      <c r="BZ256" s="212"/>
      <c r="CA256" s="212"/>
      <c r="CB256" s="212"/>
      <c r="CC256" s="212"/>
      <c r="CD256" s="212"/>
      <c r="CE256" s="212"/>
      <c r="CF256" s="212"/>
      <c r="CG256" s="82"/>
      <c r="CH256" s="213"/>
      <c r="CI256" s="212"/>
      <c r="CJ256" s="212"/>
      <c r="CK256" s="212"/>
      <c r="CL256" s="212"/>
      <c r="CM256" s="212"/>
      <c r="CN256" s="212"/>
      <c r="CO256" s="212"/>
      <c r="CP256" s="212"/>
      <c r="CQ256" s="212"/>
      <c r="CR256" s="212"/>
      <c r="CS256" s="212"/>
      <c r="CT256" s="212"/>
      <c r="CU256" s="212"/>
      <c r="CV256" s="212"/>
      <c r="CW256" s="212"/>
      <c r="CX256" s="212"/>
      <c r="CY256" s="212"/>
      <c r="CZ256" s="212"/>
      <c r="DA256" s="214"/>
      <c r="DB256" s="84"/>
      <c r="DC256" s="35"/>
      <c r="DD256" s="35"/>
      <c r="DE256" s="35"/>
      <c r="DF256" s="35"/>
      <c r="DG256" s="35"/>
      <c r="DH256" s="35"/>
      <c r="DI256" s="35"/>
      <c r="DJ256" s="35"/>
      <c r="DK256" s="35"/>
      <c r="DL256" s="35"/>
      <c r="DM256" s="35"/>
      <c r="DN256" s="35"/>
      <c r="DO256" s="35"/>
      <c r="DP256" s="35"/>
      <c r="DQ256" s="35"/>
      <c r="DR256" s="35"/>
      <c r="DS256" s="35"/>
      <c r="DT256" s="35"/>
      <c r="DU256" s="35"/>
      <c r="DV256" s="35"/>
      <c r="DW256" s="78"/>
      <c r="DX256" s="82"/>
      <c r="DY256" s="215"/>
      <c r="DZ256" s="216"/>
      <c r="EA256" s="216"/>
      <c r="EB256" s="216"/>
      <c r="EC256" s="216"/>
      <c r="ED256" s="216"/>
      <c r="EE256" s="217"/>
      <c r="EF256" s="146"/>
      <c r="EG256" s="215"/>
      <c r="EH256" s="216"/>
      <c r="EI256" s="216"/>
      <c r="EJ256" s="216"/>
      <c r="EK256" s="216"/>
      <c r="EL256" s="216"/>
      <c r="EM256" s="216"/>
      <c r="EN256" s="217"/>
      <c r="EO256" s="79"/>
      <c r="EP256" s="218"/>
      <c r="EQ256" s="219"/>
      <c r="ER256" s="219"/>
      <c r="ES256" s="82"/>
      <c r="ET256" s="234"/>
      <c r="EU256" s="235"/>
      <c r="EV256" s="235"/>
      <c r="EW256" s="82"/>
      <c r="EX256" s="234"/>
      <c r="EY256" s="235"/>
      <c r="EZ256" s="235"/>
      <c r="FA256" s="235"/>
      <c r="FB256" s="235"/>
      <c r="FC256" s="235"/>
      <c r="FD256" s="235"/>
      <c r="FE256" s="222"/>
      <c r="FF256" s="234"/>
      <c r="FG256" s="235"/>
      <c r="FH256" s="235"/>
      <c r="FI256" s="235"/>
      <c r="FJ256" s="235"/>
      <c r="FK256" s="235"/>
      <c r="FL256" s="235"/>
      <c r="FM256" s="222"/>
    </row>
    <row r="257" spans="1:169">
      <c r="A257" s="223" t="str">
        <f>Validation!B257</f>
        <v>Pass</v>
      </c>
      <c r="B257" s="35"/>
      <c r="C257" s="35"/>
      <c r="D257" s="35"/>
      <c r="E257" s="122"/>
      <c r="F257" s="123"/>
      <c r="G257" s="121"/>
      <c r="H257" s="120"/>
      <c r="I257" s="121"/>
      <c r="J257" s="120"/>
      <c r="K257" s="225"/>
      <c r="L257" s="35"/>
      <c r="M257" s="226"/>
      <c r="N257" s="227"/>
      <c r="O257" s="227"/>
      <c r="P257" s="224"/>
      <c r="Q257" s="224"/>
      <c r="R257" s="78"/>
      <c r="S257" s="79"/>
      <c r="T257" s="224"/>
      <c r="U257" s="35"/>
      <c r="V257" s="35"/>
      <c r="W257" s="225"/>
      <c r="X257" s="228"/>
      <c r="Y257" s="79"/>
      <c r="Z257" s="229"/>
      <c r="AA257" s="35"/>
      <c r="AB257" s="35"/>
      <c r="AC257" s="35"/>
      <c r="AD257" s="230"/>
      <c r="AE257" s="231"/>
      <c r="AF257" s="35"/>
      <c r="AG257" s="35"/>
      <c r="AH257" s="78"/>
      <c r="AI257" s="78"/>
      <c r="AJ257" s="82"/>
      <c r="AK257" s="136"/>
      <c r="AL257" s="135"/>
      <c r="AM257" s="81"/>
      <c r="AN257" s="134"/>
      <c r="AO257" s="232"/>
      <c r="AP257" s="232"/>
      <c r="AQ257" s="80"/>
      <c r="AR257" s="81"/>
      <c r="AS257" s="81"/>
      <c r="AT257" s="245"/>
      <c r="AU257" s="179"/>
      <c r="AV257" s="233"/>
      <c r="AW257" s="81"/>
      <c r="AX257" s="185"/>
      <c r="AY257" s="134"/>
      <c r="AZ257" s="111"/>
      <c r="BA257" s="210"/>
      <c r="BB257" s="211"/>
      <c r="BC257" s="211"/>
      <c r="BD257" s="211"/>
      <c r="BE257" s="211"/>
      <c r="BF257" s="211"/>
      <c r="BG257" s="211"/>
      <c r="BH257" s="211"/>
      <c r="BI257" s="211"/>
      <c r="BJ257" s="211"/>
      <c r="BK257" s="211"/>
      <c r="BL257" s="211"/>
      <c r="BM257" s="211"/>
      <c r="BN257" s="83"/>
      <c r="BO257" s="79"/>
      <c r="BP257" s="210"/>
      <c r="BQ257" s="211"/>
      <c r="BR257" s="211"/>
      <c r="BS257" s="211"/>
      <c r="BT257" s="211"/>
      <c r="BU257" s="211"/>
      <c r="BV257" s="211"/>
      <c r="BW257" s="211"/>
      <c r="BX257" s="82"/>
      <c r="BY257" s="212"/>
      <c r="BZ257" s="212"/>
      <c r="CA257" s="212"/>
      <c r="CB257" s="212"/>
      <c r="CC257" s="212"/>
      <c r="CD257" s="212"/>
      <c r="CE257" s="212"/>
      <c r="CF257" s="212"/>
      <c r="CG257" s="82"/>
      <c r="CH257" s="213"/>
      <c r="CI257" s="212"/>
      <c r="CJ257" s="212"/>
      <c r="CK257" s="212"/>
      <c r="CL257" s="212"/>
      <c r="CM257" s="212"/>
      <c r="CN257" s="212"/>
      <c r="CO257" s="212"/>
      <c r="CP257" s="212"/>
      <c r="CQ257" s="212"/>
      <c r="CR257" s="212"/>
      <c r="CS257" s="212"/>
      <c r="CT257" s="212"/>
      <c r="CU257" s="212"/>
      <c r="CV257" s="212"/>
      <c r="CW257" s="212"/>
      <c r="CX257" s="212"/>
      <c r="CY257" s="212"/>
      <c r="CZ257" s="212"/>
      <c r="DA257" s="214"/>
      <c r="DB257" s="84"/>
      <c r="DC257" s="35"/>
      <c r="DD257" s="35"/>
      <c r="DE257" s="35"/>
      <c r="DF257" s="35"/>
      <c r="DG257" s="35"/>
      <c r="DH257" s="35"/>
      <c r="DI257" s="35"/>
      <c r="DJ257" s="35"/>
      <c r="DK257" s="35"/>
      <c r="DL257" s="35"/>
      <c r="DM257" s="35"/>
      <c r="DN257" s="35"/>
      <c r="DO257" s="35"/>
      <c r="DP257" s="35"/>
      <c r="DQ257" s="35"/>
      <c r="DR257" s="35"/>
      <c r="DS257" s="35"/>
      <c r="DT257" s="35"/>
      <c r="DU257" s="35"/>
      <c r="DV257" s="35"/>
      <c r="DW257" s="78"/>
      <c r="DX257" s="82"/>
      <c r="DY257" s="215"/>
      <c r="DZ257" s="216"/>
      <c r="EA257" s="216"/>
      <c r="EB257" s="216"/>
      <c r="EC257" s="216"/>
      <c r="ED257" s="216"/>
      <c r="EE257" s="217"/>
      <c r="EF257" s="146"/>
      <c r="EG257" s="215"/>
      <c r="EH257" s="216"/>
      <c r="EI257" s="216"/>
      <c r="EJ257" s="216"/>
      <c r="EK257" s="216"/>
      <c r="EL257" s="216"/>
      <c r="EM257" s="216"/>
      <c r="EN257" s="217"/>
      <c r="EO257" s="79"/>
      <c r="EP257" s="218"/>
      <c r="EQ257" s="219"/>
      <c r="ER257" s="219"/>
      <c r="ES257" s="82"/>
      <c r="ET257" s="234"/>
      <c r="EU257" s="235"/>
      <c r="EV257" s="235"/>
      <c r="EW257" s="82"/>
      <c r="EX257" s="234"/>
      <c r="EY257" s="235"/>
      <c r="EZ257" s="235"/>
      <c r="FA257" s="235"/>
      <c r="FB257" s="235"/>
      <c r="FC257" s="235"/>
      <c r="FD257" s="235"/>
      <c r="FE257" s="222"/>
      <c r="FF257" s="234"/>
      <c r="FG257" s="235"/>
      <c r="FH257" s="235"/>
      <c r="FI257" s="235"/>
      <c r="FJ257" s="235"/>
      <c r="FK257" s="235"/>
      <c r="FL257" s="235"/>
      <c r="FM257" s="222"/>
    </row>
    <row r="258" spans="1:169">
      <c r="A258" s="223" t="str">
        <f>Validation!B258</f>
        <v>Pass</v>
      </c>
      <c r="B258" s="35"/>
      <c r="C258" s="35"/>
      <c r="D258" s="35"/>
      <c r="E258" s="122"/>
      <c r="F258" s="123"/>
      <c r="G258" s="121"/>
      <c r="H258" s="120"/>
      <c r="I258" s="121"/>
      <c r="J258" s="120"/>
      <c r="K258" s="225"/>
      <c r="L258" s="35"/>
      <c r="M258" s="226"/>
      <c r="N258" s="227"/>
      <c r="O258" s="227"/>
      <c r="P258" s="224"/>
      <c r="Q258" s="224"/>
      <c r="R258" s="78"/>
      <c r="S258" s="79"/>
      <c r="T258" s="224"/>
      <c r="U258" s="35"/>
      <c r="V258" s="35"/>
      <c r="W258" s="225"/>
      <c r="X258" s="228"/>
      <c r="Y258" s="79"/>
      <c r="Z258" s="229"/>
      <c r="AA258" s="35"/>
      <c r="AB258" s="35"/>
      <c r="AC258" s="35"/>
      <c r="AD258" s="230"/>
      <c r="AE258" s="231"/>
      <c r="AF258" s="35"/>
      <c r="AG258" s="35"/>
      <c r="AH258" s="78"/>
      <c r="AI258" s="78"/>
      <c r="AJ258" s="82"/>
      <c r="AK258" s="136"/>
      <c r="AL258" s="135"/>
      <c r="AM258" s="81"/>
      <c r="AN258" s="134"/>
      <c r="AO258" s="232"/>
      <c r="AP258" s="232"/>
      <c r="AQ258" s="80"/>
      <c r="AR258" s="81"/>
      <c r="AS258" s="81"/>
      <c r="AT258" s="245"/>
      <c r="AU258" s="179"/>
      <c r="AV258" s="233"/>
      <c r="AW258" s="81"/>
      <c r="AX258" s="185"/>
      <c r="AY258" s="134"/>
      <c r="AZ258" s="111"/>
      <c r="BA258" s="210"/>
      <c r="BB258" s="211"/>
      <c r="BC258" s="211"/>
      <c r="BD258" s="211"/>
      <c r="BE258" s="211"/>
      <c r="BF258" s="211"/>
      <c r="BG258" s="211"/>
      <c r="BH258" s="211"/>
      <c r="BI258" s="211"/>
      <c r="BJ258" s="211"/>
      <c r="BK258" s="211"/>
      <c r="BL258" s="211"/>
      <c r="BM258" s="211"/>
      <c r="BN258" s="83"/>
      <c r="BO258" s="79"/>
      <c r="BP258" s="210"/>
      <c r="BQ258" s="211"/>
      <c r="BR258" s="211"/>
      <c r="BS258" s="211"/>
      <c r="BT258" s="211"/>
      <c r="BU258" s="211"/>
      <c r="BV258" s="211"/>
      <c r="BW258" s="211"/>
      <c r="BX258" s="82"/>
      <c r="BY258" s="212"/>
      <c r="BZ258" s="212"/>
      <c r="CA258" s="212"/>
      <c r="CB258" s="212"/>
      <c r="CC258" s="212"/>
      <c r="CD258" s="212"/>
      <c r="CE258" s="212"/>
      <c r="CF258" s="212"/>
      <c r="CG258" s="82"/>
      <c r="CH258" s="213"/>
      <c r="CI258" s="212"/>
      <c r="CJ258" s="212"/>
      <c r="CK258" s="212"/>
      <c r="CL258" s="212"/>
      <c r="CM258" s="212"/>
      <c r="CN258" s="212"/>
      <c r="CO258" s="212"/>
      <c r="CP258" s="212"/>
      <c r="CQ258" s="212"/>
      <c r="CR258" s="212"/>
      <c r="CS258" s="212"/>
      <c r="CT258" s="212"/>
      <c r="CU258" s="212"/>
      <c r="CV258" s="212"/>
      <c r="CW258" s="212"/>
      <c r="CX258" s="212"/>
      <c r="CY258" s="212"/>
      <c r="CZ258" s="212"/>
      <c r="DA258" s="214"/>
      <c r="DB258" s="84"/>
      <c r="DC258" s="35"/>
      <c r="DD258" s="35"/>
      <c r="DE258" s="35"/>
      <c r="DF258" s="35"/>
      <c r="DG258" s="35"/>
      <c r="DH258" s="35"/>
      <c r="DI258" s="35"/>
      <c r="DJ258" s="35"/>
      <c r="DK258" s="35"/>
      <c r="DL258" s="35"/>
      <c r="DM258" s="35"/>
      <c r="DN258" s="35"/>
      <c r="DO258" s="35"/>
      <c r="DP258" s="35"/>
      <c r="DQ258" s="35"/>
      <c r="DR258" s="35"/>
      <c r="DS258" s="35"/>
      <c r="DT258" s="35"/>
      <c r="DU258" s="35"/>
      <c r="DV258" s="35"/>
      <c r="DW258" s="78"/>
      <c r="DX258" s="82"/>
      <c r="DY258" s="215"/>
      <c r="DZ258" s="216"/>
      <c r="EA258" s="216"/>
      <c r="EB258" s="216"/>
      <c r="EC258" s="216"/>
      <c r="ED258" s="216"/>
      <c r="EE258" s="217"/>
      <c r="EF258" s="146"/>
      <c r="EG258" s="215"/>
      <c r="EH258" s="216"/>
      <c r="EI258" s="216"/>
      <c r="EJ258" s="216"/>
      <c r="EK258" s="216"/>
      <c r="EL258" s="216"/>
      <c r="EM258" s="216"/>
      <c r="EN258" s="217"/>
      <c r="EO258" s="79"/>
      <c r="EP258" s="218"/>
      <c r="EQ258" s="219"/>
      <c r="ER258" s="219"/>
      <c r="ES258" s="82"/>
      <c r="ET258" s="234"/>
      <c r="EU258" s="235"/>
      <c r="EV258" s="235"/>
      <c r="EW258" s="82"/>
      <c r="EX258" s="234"/>
      <c r="EY258" s="235"/>
      <c r="EZ258" s="235"/>
      <c r="FA258" s="235"/>
      <c r="FB258" s="235"/>
      <c r="FC258" s="235"/>
      <c r="FD258" s="235"/>
      <c r="FE258" s="222"/>
      <c r="FF258" s="234"/>
      <c r="FG258" s="235"/>
      <c r="FH258" s="235"/>
      <c r="FI258" s="235"/>
      <c r="FJ258" s="235"/>
      <c r="FK258" s="235"/>
      <c r="FL258" s="235"/>
      <c r="FM258" s="222"/>
    </row>
    <row r="259" spans="1:169">
      <c r="A259" s="223" t="str">
        <f>Validation!B259</f>
        <v>Pass</v>
      </c>
      <c r="B259" s="35"/>
      <c r="C259" s="35"/>
      <c r="D259" s="35"/>
      <c r="E259" s="122"/>
      <c r="F259" s="123"/>
      <c r="G259" s="121"/>
      <c r="H259" s="120"/>
      <c r="I259" s="121"/>
      <c r="J259" s="120"/>
      <c r="K259" s="225"/>
      <c r="L259" s="35"/>
      <c r="M259" s="226"/>
      <c r="N259" s="227"/>
      <c r="O259" s="227"/>
      <c r="P259" s="224"/>
      <c r="Q259" s="224"/>
      <c r="R259" s="78"/>
      <c r="S259" s="79"/>
      <c r="T259" s="224"/>
      <c r="U259" s="35"/>
      <c r="V259" s="35"/>
      <c r="W259" s="225"/>
      <c r="X259" s="228"/>
      <c r="Y259" s="79"/>
      <c r="Z259" s="229"/>
      <c r="AA259" s="35"/>
      <c r="AB259" s="35"/>
      <c r="AC259" s="35"/>
      <c r="AD259" s="230"/>
      <c r="AE259" s="231"/>
      <c r="AF259" s="35"/>
      <c r="AG259" s="35"/>
      <c r="AH259" s="78"/>
      <c r="AI259" s="78"/>
      <c r="AJ259" s="82"/>
      <c r="AK259" s="136"/>
      <c r="AL259" s="135"/>
      <c r="AM259" s="81"/>
      <c r="AN259" s="134"/>
      <c r="AO259" s="232"/>
      <c r="AP259" s="232"/>
      <c r="AQ259" s="80"/>
      <c r="AR259" s="81"/>
      <c r="AS259" s="81"/>
      <c r="AT259" s="245"/>
      <c r="AU259" s="179"/>
      <c r="AV259" s="233"/>
      <c r="AW259" s="81"/>
      <c r="AX259" s="185"/>
      <c r="AY259" s="134"/>
      <c r="AZ259" s="111"/>
      <c r="BA259" s="210"/>
      <c r="BB259" s="211"/>
      <c r="BC259" s="211"/>
      <c r="BD259" s="211"/>
      <c r="BE259" s="211"/>
      <c r="BF259" s="211"/>
      <c r="BG259" s="211"/>
      <c r="BH259" s="211"/>
      <c r="BI259" s="211"/>
      <c r="BJ259" s="211"/>
      <c r="BK259" s="211"/>
      <c r="BL259" s="211"/>
      <c r="BM259" s="211"/>
      <c r="BN259" s="83"/>
      <c r="BO259" s="79"/>
      <c r="BP259" s="210"/>
      <c r="BQ259" s="211"/>
      <c r="BR259" s="211"/>
      <c r="BS259" s="211"/>
      <c r="BT259" s="211"/>
      <c r="BU259" s="211"/>
      <c r="BV259" s="211"/>
      <c r="BW259" s="211"/>
      <c r="BX259" s="82"/>
      <c r="BY259" s="212"/>
      <c r="BZ259" s="212"/>
      <c r="CA259" s="212"/>
      <c r="CB259" s="212"/>
      <c r="CC259" s="212"/>
      <c r="CD259" s="212"/>
      <c r="CE259" s="212"/>
      <c r="CF259" s="212"/>
      <c r="CG259" s="82"/>
      <c r="CH259" s="213"/>
      <c r="CI259" s="212"/>
      <c r="CJ259" s="212"/>
      <c r="CK259" s="212"/>
      <c r="CL259" s="212"/>
      <c r="CM259" s="212"/>
      <c r="CN259" s="212"/>
      <c r="CO259" s="212"/>
      <c r="CP259" s="212"/>
      <c r="CQ259" s="212"/>
      <c r="CR259" s="212"/>
      <c r="CS259" s="212"/>
      <c r="CT259" s="212"/>
      <c r="CU259" s="212"/>
      <c r="CV259" s="212"/>
      <c r="CW259" s="212"/>
      <c r="CX259" s="212"/>
      <c r="CY259" s="212"/>
      <c r="CZ259" s="212"/>
      <c r="DA259" s="214"/>
      <c r="DB259" s="84"/>
      <c r="DC259" s="35"/>
      <c r="DD259" s="35"/>
      <c r="DE259" s="35"/>
      <c r="DF259" s="35"/>
      <c r="DG259" s="35"/>
      <c r="DH259" s="35"/>
      <c r="DI259" s="35"/>
      <c r="DJ259" s="35"/>
      <c r="DK259" s="35"/>
      <c r="DL259" s="35"/>
      <c r="DM259" s="35"/>
      <c r="DN259" s="35"/>
      <c r="DO259" s="35"/>
      <c r="DP259" s="35"/>
      <c r="DQ259" s="35"/>
      <c r="DR259" s="35"/>
      <c r="DS259" s="35"/>
      <c r="DT259" s="35"/>
      <c r="DU259" s="35"/>
      <c r="DV259" s="35"/>
      <c r="DW259" s="78"/>
      <c r="DX259" s="82"/>
      <c r="DY259" s="215"/>
      <c r="DZ259" s="216"/>
      <c r="EA259" s="216"/>
      <c r="EB259" s="216"/>
      <c r="EC259" s="216"/>
      <c r="ED259" s="216"/>
      <c r="EE259" s="217"/>
      <c r="EF259" s="146"/>
      <c r="EG259" s="215"/>
      <c r="EH259" s="216"/>
      <c r="EI259" s="216"/>
      <c r="EJ259" s="216"/>
      <c r="EK259" s="216"/>
      <c r="EL259" s="216"/>
      <c r="EM259" s="216"/>
      <c r="EN259" s="217"/>
      <c r="EO259" s="79"/>
      <c r="EP259" s="218"/>
      <c r="EQ259" s="219"/>
      <c r="ER259" s="219"/>
      <c r="ES259" s="82"/>
      <c r="ET259" s="234"/>
      <c r="EU259" s="235"/>
      <c r="EV259" s="235"/>
      <c r="EW259" s="82"/>
      <c r="EX259" s="234"/>
      <c r="EY259" s="235"/>
      <c r="EZ259" s="235"/>
      <c r="FA259" s="235"/>
      <c r="FB259" s="235"/>
      <c r="FC259" s="235"/>
      <c r="FD259" s="235"/>
      <c r="FE259" s="222"/>
      <c r="FF259" s="234"/>
      <c r="FG259" s="235"/>
      <c r="FH259" s="235"/>
      <c r="FI259" s="235"/>
      <c r="FJ259" s="235"/>
      <c r="FK259" s="235"/>
      <c r="FL259" s="235"/>
      <c r="FM259" s="222"/>
    </row>
    <row r="260" spans="1:169">
      <c r="A260" s="223" t="str">
        <f>Validation!B260</f>
        <v>Pass</v>
      </c>
      <c r="B260" s="35"/>
      <c r="C260" s="35"/>
      <c r="D260" s="35"/>
      <c r="E260" s="122"/>
      <c r="F260" s="123"/>
      <c r="G260" s="121"/>
      <c r="H260" s="120"/>
      <c r="I260" s="121"/>
      <c r="J260" s="120"/>
      <c r="K260" s="225"/>
      <c r="L260" s="35"/>
      <c r="M260" s="226"/>
      <c r="N260" s="227"/>
      <c r="O260" s="227"/>
      <c r="P260" s="224"/>
      <c r="Q260" s="224"/>
      <c r="R260" s="78"/>
      <c r="S260" s="79"/>
      <c r="T260" s="224"/>
      <c r="U260" s="35"/>
      <c r="V260" s="35"/>
      <c r="W260" s="225"/>
      <c r="X260" s="228"/>
      <c r="Y260" s="79"/>
      <c r="Z260" s="229"/>
      <c r="AA260" s="35"/>
      <c r="AB260" s="35"/>
      <c r="AC260" s="35"/>
      <c r="AD260" s="230"/>
      <c r="AE260" s="231"/>
      <c r="AF260" s="35"/>
      <c r="AG260" s="35"/>
      <c r="AH260" s="78"/>
      <c r="AI260" s="78"/>
      <c r="AJ260" s="82"/>
      <c r="AK260" s="136"/>
      <c r="AL260" s="135"/>
      <c r="AM260" s="81"/>
      <c r="AN260" s="134"/>
      <c r="AO260" s="232"/>
      <c r="AP260" s="232"/>
      <c r="AQ260" s="80"/>
      <c r="AR260" s="81"/>
      <c r="AS260" s="81"/>
      <c r="AT260" s="245"/>
      <c r="AU260" s="179"/>
      <c r="AV260" s="233"/>
      <c r="AW260" s="81"/>
      <c r="AX260" s="185"/>
      <c r="AY260" s="134"/>
      <c r="AZ260" s="111"/>
      <c r="BA260" s="210"/>
      <c r="BB260" s="211"/>
      <c r="BC260" s="211"/>
      <c r="BD260" s="211"/>
      <c r="BE260" s="211"/>
      <c r="BF260" s="211"/>
      <c r="BG260" s="211"/>
      <c r="BH260" s="211"/>
      <c r="BI260" s="211"/>
      <c r="BJ260" s="211"/>
      <c r="BK260" s="211"/>
      <c r="BL260" s="211"/>
      <c r="BM260" s="211"/>
      <c r="BN260" s="83"/>
      <c r="BO260" s="79"/>
      <c r="BP260" s="210"/>
      <c r="BQ260" s="211"/>
      <c r="BR260" s="211"/>
      <c r="BS260" s="211"/>
      <c r="BT260" s="211"/>
      <c r="BU260" s="211"/>
      <c r="BV260" s="211"/>
      <c r="BW260" s="211"/>
      <c r="BX260" s="82"/>
      <c r="BY260" s="212"/>
      <c r="BZ260" s="212"/>
      <c r="CA260" s="212"/>
      <c r="CB260" s="212"/>
      <c r="CC260" s="212"/>
      <c r="CD260" s="212"/>
      <c r="CE260" s="212"/>
      <c r="CF260" s="212"/>
      <c r="CG260" s="82"/>
      <c r="CH260" s="213"/>
      <c r="CI260" s="212"/>
      <c r="CJ260" s="212"/>
      <c r="CK260" s="212"/>
      <c r="CL260" s="212"/>
      <c r="CM260" s="212"/>
      <c r="CN260" s="212"/>
      <c r="CO260" s="212"/>
      <c r="CP260" s="212"/>
      <c r="CQ260" s="212"/>
      <c r="CR260" s="212"/>
      <c r="CS260" s="212"/>
      <c r="CT260" s="212"/>
      <c r="CU260" s="212"/>
      <c r="CV260" s="212"/>
      <c r="CW260" s="212"/>
      <c r="CX260" s="212"/>
      <c r="CY260" s="212"/>
      <c r="CZ260" s="212"/>
      <c r="DA260" s="214"/>
      <c r="DB260" s="84"/>
      <c r="DC260" s="35"/>
      <c r="DD260" s="35"/>
      <c r="DE260" s="35"/>
      <c r="DF260" s="35"/>
      <c r="DG260" s="35"/>
      <c r="DH260" s="35"/>
      <c r="DI260" s="35"/>
      <c r="DJ260" s="35"/>
      <c r="DK260" s="35"/>
      <c r="DL260" s="35"/>
      <c r="DM260" s="35"/>
      <c r="DN260" s="35"/>
      <c r="DO260" s="35"/>
      <c r="DP260" s="35"/>
      <c r="DQ260" s="35"/>
      <c r="DR260" s="35"/>
      <c r="DS260" s="35"/>
      <c r="DT260" s="35"/>
      <c r="DU260" s="35"/>
      <c r="DV260" s="35"/>
      <c r="DW260" s="78"/>
      <c r="DX260" s="82"/>
      <c r="DY260" s="215"/>
      <c r="DZ260" s="216"/>
      <c r="EA260" s="216"/>
      <c r="EB260" s="216"/>
      <c r="EC260" s="216"/>
      <c r="ED260" s="216"/>
      <c r="EE260" s="217"/>
      <c r="EF260" s="146"/>
      <c r="EG260" s="215"/>
      <c r="EH260" s="216"/>
      <c r="EI260" s="216"/>
      <c r="EJ260" s="216"/>
      <c r="EK260" s="216"/>
      <c r="EL260" s="216"/>
      <c r="EM260" s="216"/>
      <c r="EN260" s="217"/>
      <c r="EO260" s="79"/>
      <c r="EP260" s="218"/>
      <c r="EQ260" s="219"/>
      <c r="ER260" s="219"/>
      <c r="ES260" s="82"/>
      <c r="ET260" s="234"/>
      <c r="EU260" s="235"/>
      <c r="EV260" s="235"/>
      <c r="EW260" s="82"/>
      <c r="EX260" s="234"/>
      <c r="EY260" s="235"/>
      <c r="EZ260" s="235"/>
      <c r="FA260" s="235"/>
      <c r="FB260" s="235"/>
      <c r="FC260" s="235"/>
      <c r="FD260" s="235"/>
      <c r="FE260" s="222"/>
      <c r="FF260" s="234"/>
      <c r="FG260" s="235"/>
      <c r="FH260" s="235"/>
      <c r="FI260" s="235"/>
      <c r="FJ260" s="235"/>
      <c r="FK260" s="235"/>
      <c r="FL260" s="235"/>
      <c r="FM260" s="222"/>
    </row>
    <row r="261" spans="1:169">
      <c r="A261" s="223" t="str">
        <f>Validation!B261</f>
        <v>Pass</v>
      </c>
      <c r="B261" s="35"/>
      <c r="C261" s="35"/>
      <c r="D261" s="35"/>
      <c r="E261" s="122"/>
      <c r="F261" s="123"/>
      <c r="G261" s="121"/>
      <c r="H261" s="120"/>
      <c r="I261" s="121"/>
      <c r="J261" s="120"/>
      <c r="K261" s="225"/>
      <c r="L261" s="35"/>
      <c r="M261" s="226"/>
      <c r="N261" s="227"/>
      <c r="O261" s="227"/>
      <c r="P261" s="224"/>
      <c r="Q261" s="224"/>
      <c r="R261" s="78"/>
      <c r="S261" s="79"/>
      <c r="T261" s="224"/>
      <c r="U261" s="35"/>
      <c r="V261" s="35"/>
      <c r="W261" s="225"/>
      <c r="X261" s="228"/>
      <c r="Y261" s="79"/>
      <c r="Z261" s="229"/>
      <c r="AA261" s="35"/>
      <c r="AB261" s="35"/>
      <c r="AC261" s="35"/>
      <c r="AD261" s="230"/>
      <c r="AE261" s="231"/>
      <c r="AF261" s="35"/>
      <c r="AG261" s="35"/>
      <c r="AH261" s="78"/>
      <c r="AI261" s="78"/>
      <c r="AJ261" s="82"/>
      <c r="AK261" s="136"/>
      <c r="AL261" s="135"/>
      <c r="AM261" s="81"/>
      <c r="AN261" s="134"/>
      <c r="AO261" s="232"/>
      <c r="AP261" s="232"/>
      <c r="AQ261" s="80"/>
      <c r="AR261" s="81"/>
      <c r="AS261" s="81"/>
      <c r="AT261" s="245"/>
      <c r="AU261" s="179"/>
      <c r="AV261" s="233"/>
      <c r="AW261" s="81"/>
      <c r="AX261" s="185"/>
      <c r="AY261" s="134"/>
      <c r="AZ261" s="111"/>
      <c r="BA261" s="210"/>
      <c r="BB261" s="211"/>
      <c r="BC261" s="211"/>
      <c r="BD261" s="211"/>
      <c r="BE261" s="211"/>
      <c r="BF261" s="211"/>
      <c r="BG261" s="211"/>
      <c r="BH261" s="211"/>
      <c r="BI261" s="211"/>
      <c r="BJ261" s="211"/>
      <c r="BK261" s="211"/>
      <c r="BL261" s="211"/>
      <c r="BM261" s="211"/>
      <c r="BN261" s="83"/>
      <c r="BO261" s="79"/>
      <c r="BP261" s="210"/>
      <c r="BQ261" s="211"/>
      <c r="BR261" s="211"/>
      <c r="BS261" s="211"/>
      <c r="BT261" s="211"/>
      <c r="BU261" s="211"/>
      <c r="BV261" s="211"/>
      <c r="BW261" s="211"/>
      <c r="BX261" s="82"/>
      <c r="BY261" s="212"/>
      <c r="BZ261" s="212"/>
      <c r="CA261" s="212"/>
      <c r="CB261" s="212"/>
      <c r="CC261" s="212"/>
      <c r="CD261" s="212"/>
      <c r="CE261" s="212"/>
      <c r="CF261" s="212"/>
      <c r="CG261" s="82"/>
      <c r="CH261" s="213"/>
      <c r="CI261" s="212"/>
      <c r="CJ261" s="212"/>
      <c r="CK261" s="212"/>
      <c r="CL261" s="212"/>
      <c r="CM261" s="212"/>
      <c r="CN261" s="212"/>
      <c r="CO261" s="212"/>
      <c r="CP261" s="212"/>
      <c r="CQ261" s="212"/>
      <c r="CR261" s="212"/>
      <c r="CS261" s="212"/>
      <c r="CT261" s="212"/>
      <c r="CU261" s="212"/>
      <c r="CV261" s="212"/>
      <c r="CW261" s="212"/>
      <c r="CX261" s="212"/>
      <c r="CY261" s="212"/>
      <c r="CZ261" s="212"/>
      <c r="DA261" s="214"/>
      <c r="DB261" s="84"/>
      <c r="DC261" s="35"/>
      <c r="DD261" s="35"/>
      <c r="DE261" s="35"/>
      <c r="DF261" s="35"/>
      <c r="DG261" s="35"/>
      <c r="DH261" s="35"/>
      <c r="DI261" s="35"/>
      <c r="DJ261" s="35"/>
      <c r="DK261" s="35"/>
      <c r="DL261" s="35"/>
      <c r="DM261" s="35"/>
      <c r="DN261" s="35"/>
      <c r="DO261" s="35"/>
      <c r="DP261" s="35"/>
      <c r="DQ261" s="35"/>
      <c r="DR261" s="35"/>
      <c r="DS261" s="35"/>
      <c r="DT261" s="35"/>
      <c r="DU261" s="35"/>
      <c r="DV261" s="35"/>
      <c r="DW261" s="78"/>
      <c r="DX261" s="82"/>
      <c r="DY261" s="215"/>
      <c r="DZ261" s="216"/>
      <c r="EA261" s="216"/>
      <c r="EB261" s="216"/>
      <c r="EC261" s="216"/>
      <c r="ED261" s="216"/>
      <c r="EE261" s="217"/>
      <c r="EF261" s="146"/>
      <c r="EG261" s="215"/>
      <c r="EH261" s="216"/>
      <c r="EI261" s="216"/>
      <c r="EJ261" s="216"/>
      <c r="EK261" s="216"/>
      <c r="EL261" s="216"/>
      <c r="EM261" s="216"/>
      <c r="EN261" s="217"/>
      <c r="EO261" s="79"/>
      <c r="EP261" s="218"/>
      <c r="EQ261" s="219"/>
      <c r="ER261" s="219"/>
      <c r="ES261" s="82"/>
      <c r="ET261" s="234"/>
      <c r="EU261" s="235"/>
      <c r="EV261" s="235"/>
      <c r="EW261" s="82"/>
      <c r="EX261" s="234"/>
      <c r="EY261" s="235"/>
      <c r="EZ261" s="235"/>
      <c r="FA261" s="235"/>
      <c r="FB261" s="235"/>
      <c r="FC261" s="235"/>
      <c r="FD261" s="235"/>
      <c r="FE261" s="222"/>
      <c r="FF261" s="234"/>
      <c r="FG261" s="235"/>
      <c r="FH261" s="235"/>
      <c r="FI261" s="235"/>
      <c r="FJ261" s="235"/>
      <c r="FK261" s="235"/>
      <c r="FL261" s="235"/>
      <c r="FM261" s="222"/>
    </row>
    <row r="262" spans="1:169">
      <c r="A262" s="223" t="str">
        <f>Validation!B262</f>
        <v>Pass</v>
      </c>
      <c r="B262" s="35"/>
      <c r="C262" s="35"/>
      <c r="D262" s="35"/>
      <c r="E262" s="122"/>
      <c r="F262" s="123"/>
      <c r="G262" s="121"/>
      <c r="H262" s="120"/>
      <c r="I262" s="121"/>
      <c r="J262" s="120"/>
      <c r="K262" s="225"/>
      <c r="L262" s="35"/>
      <c r="M262" s="226"/>
      <c r="N262" s="227"/>
      <c r="O262" s="227"/>
      <c r="P262" s="224"/>
      <c r="Q262" s="224"/>
      <c r="R262" s="78"/>
      <c r="S262" s="79"/>
      <c r="T262" s="224"/>
      <c r="U262" s="35"/>
      <c r="V262" s="35"/>
      <c r="W262" s="225"/>
      <c r="X262" s="228"/>
      <c r="Y262" s="79"/>
      <c r="Z262" s="229"/>
      <c r="AA262" s="35"/>
      <c r="AB262" s="35"/>
      <c r="AC262" s="35"/>
      <c r="AD262" s="230"/>
      <c r="AE262" s="231"/>
      <c r="AF262" s="35"/>
      <c r="AG262" s="35"/>
      <c r="AH262" s="78"/>
      <c r="AI262" s="78"/>
      <c r="AJ262" s="82"/>
      <c r="AK262" s="136"/>
      <c r="AL262" s="135"/>
      <c r="AM262" s="81"/>
      <c r="AN262" s="134"/>
      <c r="AO262" s="232"/>
      <c r="AP262" s="232"/>
      <c r="AQ262" s="80"/>
      <c r="AR262" s="81"/>
      <c r="AS262" s="81"/>
      <c r="AT262" s="245"/>
      <c r="AU262" s="179"/>
      <c r="AV262" s="233"/>
      <c r="AW262" s="81"/>
      <c r="AX262" s="185"/>
      <c r="AY262" s="134"/>
      <c r="AZ262" s="111"/>
      <c r="BA262" s="210"/>
      <c r="BB262" s="211"/>
      <c r="BC262" s="211"/>
      <c r="BD262" s="211"/>
      <c r="BE262" s="211"/>
      <c r="BF262" s="211"/>
      <c r="BG262" s="211"/>
      <c r="BH262" s="211"/>
      <c r="BI262" s="211"/>
      <c r="BJ262" s="211"/>
      <c r="BK262" s="211"/>
      <c r="BL262" s="211"/>
      <c r="BM262" s="211"/>
      <c r="BN262" s="83"/>
      <c r="BO262" s="79"/>
      <c r="BP262" s="210"/>
      <c r="BQ262" s="211"/>
      <c r="BR262" s="211"/>
      <c r="BS262" s="211"/>
      <c r="BT262" s="211"/>
      <c r="BU262" s="211"/>
      <c r="BV262" s="211"/>
      <c r="BW262" s="211"/>
      <c r="BX262" s="82"/>
      <c r="BY262" s="212"/>
      <c r="BZ262" s="212"/>
      <c r="CA262" s="212"/>
      <c r="CB262" s="212"/>
      <c r="CC262" s="212"/>
      <c r="CD262" s="212"/>
      <c r="CE262" s="212"/>
      <c r="CF262" s="212"/>
      <c r="CG262" s="82"/>
      <c r="CH262" s="213"/>
      <c r="CI262" s="212"/>
      <c r="CJ262" s="212"/>
      <c r="CK262" s="212"/>
      <c r="CL262" s="212"/>
      <c r="CM262" s="212"/>
      <c r="CN262" s="212"/>
      <c r="CO262" s="212"/>
      <c r="CP262" s="212"/>
      <c r="CQ262" s="212"/>
      <c r="CR262" s="212"/>
      <c r="CS262" s="212"/>
      <c r="CT262" s="212"/>
      <c r="CU262" s="212"/>
      <c r="CV262" s="212"/>
      <c r="CW262" s="212"/>
      <c r="CX262" s="212"/>
      <c r="CY262" s="212"/>
      <c r="CZ262" s="212"/>
      <c r="DA262" s="214"/>
      <c r="DB262" s="84"/>
      <c r="DC262" s="35"/>
      <c r="DD262" s="35"/>
      <c r="DE262" s="35"/>
      <c r="DF262" s="35"/>
      <c r="DG262" s="35"/>
      <c r="DH262" s="35"/>
      <c r="DI262" s="35"/>
      <c r="DJ262" s="35"/>
      <c r="DK262" s="35"/>
      <c r="DL262" s="35"/>
      <c r="DM262" s="35"/>
      <c r="DN262" s="35"/>
      <c r="DO262" s="35"/>
      <c r="DP262" s="35"/>
      <c r="DQ262" s="35"/>
      <c r="DR262" s="35"/>
      <c r="DS262" s="35"/>
      <c r="DT262" s="35"/>
      <c r="DU262" s="35"/>
      <c r="DV262" s="35"/>
      <c r="DW262" s="78"/>
      <c r="DX262" s="82"/>
      <c r="DY262" s="215"/>
      <c r="DZ262" s="216"/>
      <c r="EA262" s="216"/>
      <c r="EB262" s="216"/>
      <c r="EC262" s="216"/>
      <c r="ED262" s="216"/>
      <c r="EE262" s="217"/>
      <c r="EF262" s="146"/>
      <c r="EG262" s="215"/>
      <c r="EH262" s="216"/>
      <c r="EI262" s="216"/>
      <c r="EJ262" s="216"/>
      <c r="EK262" s="216"/>
      <c r="EL262" s="216"/>
      <c r="EM262" s="216"/>
      <c r="EN262" s="217"/>
      <c r="EO262" s="79"/>
      <c r="EP262" s="218"/>
      <c r="EQ262" s="219"/>
      <c r="ER262" s="219"/>
      <c r="ES262" s="82"/>
      <c r="ET262" s="234"/>
      <c r="EU262" s="235"/>
      <c r="EV262" s="235"/>
      <c r="EW262" s="82"/>
      <c r="EX262" s="234"/>
      <c r="EY262" s="235"/>
      <c r="EZ262" s="235"/>
      <c r="FA262" s="235"/>
      <c r="FB262" s="235"/>
      <c r="FC262" s="235"/>
      <c r="FD262" s="235"/>
      <c r="FE262" s="222"/>
      <c r="FF262" s="234"/>
      <c r="FG262" s="235"/>
      <c r="FH262" s="235"/>
      <c r="FI262" s="235"/>
      <c r="FJ262" s="235"/>
      <c r="FK262" s="235"/>
      <c r="FL262" s="235"/>
      <c r="FM262" s="222"/>
    </row>
    <row r="263" spans="1:169">
      <c r="A263" s="223" t="str">
        <f>Validation!B263</f>
        <v>Pass</v>
      </c>
      <c r="B263" s="35"/>
      <c r="C263" s="35"/>
      <c r="D263" s="35"/>
      <c r="E263" s="122"/>
      <c r="F263" s="123"/>
      <c r="G263" s="121"/>
      <c r="H263" s="120"/>
      <c r="I263" s="121"/>
      <c r="J263" s="120"/>
      <c r="K263" s="225"/>
      <c r="L263" s="35"/>
      <c r="M263" s="226"/>
      <c r="N263" s="227"/>
      <c r="O263" s="227"/>
      <c r="P263" s="224"/>
      <c r="Q263" s="224"/>
      <c r="R263" s="78"/>
      <c r="S263" s="79"/>
      <c r="T263" s="224"/>
      <c r="U263" s="35"/>
      <c r="V263" s="35"/>
      <c r="W263" s="225"/>
      <c r="X263" s="228"/>
      <c r="Y263" s="79"/>
      <c r="Z263" s="229"/>
      <c r="AA263" s="35"/>
      <c r="AB263" s="35"/>
      <c r="AC263" s="35"/>
      <c r="AD263" s="230"/>
      <c r="AE263" s="231"/>
      <c r="AF263" s="35"/>
      <c r="AG263" s="35"/>
      <c r="AH263" s="78"/>
      <c r="AI263" s="78"/>
      <c r="AJ263" s="82"/>
      <c r="AK263" s="136"/>
      <c r="AL263" s="135"/>
      <c r="AM263" s="81"/>
      <c r="AN263" s="134"/>
      <c r="AO263" s="232"/>
      <c r="AP263" s="232"/>
      <c r="AQ263" s="80"/>
      <c r="AR263" s="81"/>
      <c r="AS263" s="81"/>
      <c r="AT263" s="245"/>
      <c r="AU263" s="179"/>
      <c r="AV263" s="233"/>
      <c r="AW263" s="81"/>
      <c r="AX263" s="185"/>
      <c r="AY263" s="134"/>
      <c r="AZ263" s="111"/>
      <c r="BA263" s="210"/>
      <c r="BB263" s="211"/>
      <c r="BC263" s="211"/>
      <c r="BD263" s="211"/>
      <c r="BE263" s="211"/>
      <c r="BF263" s="211"/>
      <c r="BG263" s="211"/>
      <c r="BH263" s="211"/>
      <c r="BI263" s="211"/>
      <c r="BJ263" s="211"/>
      <c r="BK263" s="211"/>
      <c r="BL263" s="211"/>
      <c r="BM263" s="211"/>
      <c r="BN263" s="83"/>
      <c r="BO263" s="79"/>
      <c r="BP263" s="210"/>
      <c r="BQ263" s="211"/>
      <c r="BR263" s="211"/>
      <c r="BS263" s="211"/>
      <c r="BT263" s="211"/>
      <c r="BU263" s="211"/>
      <c r="BV263" s="211"/>
      <c r="BW263" s="211"/>
      <c r="BX263" s="82"/>
      <c r="BY263" s="212"/>
      <c r="BZ263" s="212"/>
      <c r="CA263" s="212"/>
      <c r="CB263" s="212"/>
      <c r="CC263" s="212"/>
      <c r="CD263" s="212"/>
      <c r="CE263" s="212"/>
      <c r="CF263" s="212"/>
      <c r="CG263" s="82"/>
      <c r="CH263" s="213"/>
      <c r="CI263" s="212"/>
      <c r="CJ263" s="212"/>
      <c r="CK263" s="212"/>
      <c r="CL263" s="212"/>
      <c r="CM263" s="212"/>
      <c r="CN263" s="212"/>
      <c r="CO263" s="212"/>
      <c r="CP263" s="212"/>
      <c r="CQ263" s="212"/>
      <c r="CR263" s="212"/>
      <c r="CS263" s="212"/>
      <c r="CT263" s="212"/>
      <c r="CU263" s="212"/>
      <c r="CV263" s="212"/>
      <c r="CW263" s="212"/>
      <c r="CX263" s="212"/>
      <c r="CY263" s="212"/>
      <c r="CZ263" s="212"/>
      <c r="DA263" s="214"/>
      <c r="DB263" s="84"/>
      <c r="DC263" s="35"/>
      <c r="DD263" s="35"/>
      <c r="DE263" s="35"/>
      <c r="DF263" s="35"/>
      <c r="DG263" s="35"/>
      <c r="DH263" s="35"/>
      <c r="DI263" s="35"/>
      <c r="DJ263" s="35"/>
      <c r="DK263" s="35"/>
      <c r="DL263" s="35"/>
      <c r="DM263" s="35"/>
      <c r="DN263" s="35"/>
      <c r="DO263" s="35"/>
      <c r="DP263" s="35"/>
      <c r="DQ263" s="35"/>
      <c r="DR263" s="35"/>
      <c r="DS263" s="35"/>
      <c r="DT263" s="35"/>
      <c r="DU263" s="35"/>
      <c r="DV263" s="35"/>
      <c r="DW263" s="78"/>
      <c r="DX263" s="82"/>
      <c r="DY263" s="215"/>
      <c r="DZ263" s="216"/>
      <c r="EA263" s="216"/>
      <c r="EB263" s="216"/>
      <c r="EC263" s="216"/>
      <c r="ED263" s="216"/>
      <c r="EE263" s="217"/>
      <c r="EF263" s="146"/>
      <c r="EG263" s="215"/>
      <c r="EH263" s="216"/>
      <c r="EI263" s="216"/>
      <c r="EJ263" s="216"/>
      <c r="EK263" s="216"/>
      <c r="EL263" s="216"/>
      <c r="EM263" s="216"/>
      <c r="EN263" s="217"/>
      <c r="EO263" s="79"/>
      <c r="EP263" s="218"/>
      <c r="EQ263" s="219"/>
      <c r="ER263" s="219"/>
      <c r="ES263" s="82"/>
      <c r="ET263" s="234"/>
      <c r="EU263" s="235"/>
      <c r="EV263" s="235"/>
      <c r="EW263" s="82"/>
      <c r="EX263" s="234"/>
      <c r="EY263" s="235"/>
      <c r="EZ263" s="235"/>
      <c r="FA263" s="235"/>
      <c r="FB263" s="235"/>
      <c r="FC263" s="235"/>
      <c r="FD263" s="235"/>
      <c r="FE263" s="222"/>
      <c r="FF263" s="234"/>
      <c r="FG263" s="235"/>
      <c r="FH263" s="235"/>
      <c r="FI263" s="235"/>
      <c r="FJ263" s="235"/>
      <c r="FK263" s="235"/>
      <c r="FL263" s="235"/>
      <c r="FM263" s="222"/>
    </row>
    <row r="264" spans="1:169">
      <c r="A264" s="223" t="str">
        <f>Validation!B264</f>
        <v>Pass</v>
      </c>
      <c r="B264" s="35"/>
      <c r="C264" s="35"/>
      <c r="D264" s="35"/>
      <c r="E264" s="122"/>
      <c r="F264" s="123"/>
      <c r="G264" s="121"/>
      <c r="H264" s="120"/>
      <c r="I264" s="121"/>
      <c r="J264" s="120"/>
      <c r="K264" s="225"/>
      <c r="L264" s="35"/>
      <c r="M264" s="226"/>
      <c r="N264" s="227"/>
      <c r="O264" s="227"/>
      <c r="P264" s="224"/>
      <c r="Q264" s="224"/>
      <c r="R264" s="78"/>
      <c r="S264" s="79"/>
      <c r="T264" s="224"/>
      <c r="U264" s="35"/>
      <c r="V264" s="35"/>
      <c r="W264" s="225"/>
      <c r="X264" s="228"/>
      <c r="Y264" s="79"/>
      <c r="Z264" s="229"/>
      <c r="AA264" s="35"/>
      <c r="AB264" s="35"/>
      <c r="AC264" s="35"/>
      <c r="AD264" s="230"/>
      <c r="AE264" s="231"/>
      <c r="AF264" s="35"/>
      <c r="AG264" s="35"/>
      <c r="AH264" s="78"/>
      <c r="AI264" s="78"/>
      <c r="AJ264" s="82"/>
      <c r="AK264" s="136"/>
      <c r="AL264" s="135"/>
      <c r="AM264" s="81"/>
      <c r="AN264" s="134"/>
      <c r="AO264" s="232"/>
      <c r="AP264" s="232"/>
      <c r="AQ264" s="80"/>
      <c r="AR264" s="81"/>
      <c r="AS264" s="81"/>
      <c r="AT264" s="245"/>
      <c r="AU264" s="179"/>
      <c r="AV264" s="233"/>
      <c r="AW264" s="81"/>
      <c r="AX264" s="185"/>
      <c r="AY264" s="134"/>
      <c r="AZ264" s="111"/>
      <c r="BA264" s="210"/>
      <c r="BB264" s="211"/>
      <c r="BC264" s="211"/>
      <c r="BD264" s="211"/>
      <c r="BE264" s="211"/>
      <c r="BF264" s="211"/>
      <c r="BG264" s="211"/>
      <c r="BH264" s="211"/>
      <c r="BI264" s="211"/>
      <c r="BJ264" s="211"/>
      <c r="BK264" s="211"/>
      <c r="BL264" s="211"/>
      <c r="BM264" s="211"/>
      <c r="BN264" s="83"/>
      <c r="BO264" s="79"/>
      <c r="BP264" s="210"/>
      <c r="BQ264" s="211"/>
      <c r="BR264" s="211"/>
      <c r="BS264" s="211"/>
      <c r="BT264" s="211"/>
      <c r="BU264" s="211"/>
      <c r="BV264" s="211"/>
      <c r="BW264" s="211"/>
      <c r="BX264" s="82"/>
      <c r="BY264" s="212"/>
      <c r="BZ264" s="212"/>
      <c r="CA264" s="212"/>
      <c r="CB264" s="212"/>
      <c r="CC264" s="212"/>
      <c r="CD264" s="212"/>
      <c r="CE264" s="212"/>
      <c r="CF264" s="212"/>
      <c r="CG264" s="82"/>
      <c r="CH264" s="213"/>
      <c r="CI264" s="212"/>
      <c r="CJ264" s="212"/>
      <c r="CK264" s="212"/>
      <c r="CL264" s="212"/>
      <c r="CM264" s="212"/>
      <c r="CN264" s="212"/>
      <c r="CO264" s="212"/>
      <c r="CP264" s="212"/>
      <c r="CQ264" s="212"/>
      <c r="CR264" s="212"/>
      <c r="CS264" s="212"/>
      <c r="CT264" s="212"/>
      <c r="CU264" s="212"/>
      <c r="CV264" s="212"/>
      <c r="CW264" s="212"/>
      <c r="CX264" s="212"/>
      <c r="CY264" s="212"/>
      <c r="CZ264" s="212"/>
      <c r="DA264" s="214"/>
      <c r="DB264" s="84"/>
      <c r="DC264" s="35"/>
      <c r="DD264" s="35"/>
      <c r="DE264" s="35"/>
      <c r="DF264" s="35"/>
      <c r="DG264" s="35"/>
      <c r="DH264" s="35"/>
      <c r="DI264" s="35"/>
      <c r="DJ264" s="35"/>
      <c r="DK264" s="35"/>
      <c r="DL264" s="35"/>
      <c r="DM264" s="35"/>
      <c r="DN264" s="35"/>
      <c r="DO264" s="35"/>
      <c r="DP264" s="35"/>
      <c r="DQ264" s="35"/>
      <c r="DR264" s="35"/>
      <c r="DS264" s="35"/>
      <c r="DT264" s="35"/>
      <c r="DU264" s="35"/>
      <c r="DV264" s="35"/>
      <c r="DW264" s="78"/>
      <c r="DX264" s="82"/>
      <c r="DY264" s="215"/>
      <c r="DZ264" s="216"/>
      <c r="EA264" s="216"/>
      <c r="EB264" s="216"/>
      <c r="EC264" s="216"/>
      <c r="ED264" s="216"/>
      <c r="EE264" s="217"/>
      <c r="EF264" s="146"/>
      <c r="EG264" s="215"/>
      <c r="EH264" s="216"/>
      <c r="EI264" s="216"/>
      <c r="EJ264" s="216"/>
      <c r="EK264" s="216"/>
      <c r="EL264" s="216"/>
      <c r="EM264" s="216"/>
      <c r="EN264" s="217"/>
      <c r="EO264" s="79"/>
      <c r="EP264" s="218"/>
      <c r="EQ264" s="219"/>
      <c r="ER264" s="219"/>
      <c r="ES264" s="82"/>
      <c r="ET264" s="234"/>
      <c r="EU264" s="235"/>
      <c r="EV264" s="235"/>
      <c r="EW264" s="82"/>
      <c r="EX264" s="234"/>
      <c r="EY264" s="235"/>
      <c r="EZ264" s="235"/>
      <c r="FA264" s="235"/>
      <c r="FB264" s="235"/>
      <c r="FC264" s="235"/>
      <c r="FD264" s="235"/>
      <c r="FE264" s="222"/>
      <c r="FF264" s="234"/>
      <c r="FG264" s="235"/>
      <c r="FH264" s="235"/>
      <c r="FI264" s="235"/>
      <c r="FJ264" s="235"/>
      <c r="FK264" s="235"/>
      <c r="FL264" s="235"/>
      <c r="FM264" s="222"/>
    </row>
    <row r="265" spans="1:169">
      <c r="A265" s="223" t="str">
        <f>Validation!B265</f>
        <v>Pass</v>
      </c>
      <c r="B265" s="35"/>
      <c r="C265" s="35"/>
      <c r="D265" s="35"/>
      <c r="E265" s="122"/>
      <c r="F265" s="123"/>
      <c r="G265" s="121"/>
      <c r="H265" s="120"/>
      <c r="I265" s="121"/>
      <c r="J265" s="120"/>
      <c r="K265" s="225"/>
      <c r="L265" s="35"/>
      <c r="M265" s="226"/>
      <c r="N265" s="227"/>
      <c r="O265" s="227"/>
      <c r="P265" s="224"/>
      <c r="Q265" s="224"/>
      <c r="R265" s="78"/>
      <c r="S265" s="79"/>
      <c r="T265" s="224"/>
      <c r="U265" s="35"/>
      <c r="V265" s="35"/>
      <c r="W265" s="225"/>
      <c r="X265" s="228"/>
      <c r="Y265" s="79"/>
      <c r="Z265" s="229"/>
      <c r="AA265" s="35"/>
      <c r="AB265" s="35"/>
      <c r="AC265" s="35"/>
      <c r="AD265" s="230"/>
      <c r="AE265" s="231"/>
      <c r="AF265" s="35"/>
      <c r="AG265" s="35"/>
      <c r="AH265" s="78"/>
      <c r="AI265" s="78"/>
      <c r="AJ265" s="82"/>
      <c r="AK265" s="136"/>
      <c r="AL265" s="135"/>
      <c r="AM265" s="81"/>
      <c r="AN265" s="134"/>
      <c r="AO265" s="232"/>
      <c r="AP265" s="232"/>
      <c r="AQ265" s="80"/>
      <c r="AR265" s="81"/>
      <c r="AS265" s="81"/>
      <c r="AT265" s="245"/>
      <c r="AU265" s="179"/>
      <c r="AV265" s="233"/>
      <c r="AW265" s="81"/>
      <c r="AX265" s="185"/>
      <c r="AY265" s="134"/>
      <c r="AZ265" s="111"/>
      <c r="BA265" s="210"/>
      <c r="BB265" s="211"/>
      <c r="BC265" s="211"/>
      <c r="BD265" s="211"/>
      <c r="BE265" s="211"/>
      <c r="BF265" s="211"/>
      <c r="BG265" s="211"/>
      <c r="BH265" s="211"/>
      <c r="BI265" s="211"/>
      <c r="BJ265" s="211"/>
      <c r="BK265" s="211"/>
      <c r="BL265" s="211"/>
      <c r="BM265" s="211"/>
      <c r="BN265" s="83"/>
      <c r="BO265" s="79"/>
      <c r="BP265" s="210"/>
      <c r="BQ265" s="211"/>
      <c r="BR265" s="211"/>
      <c r="BS265" s="211"/>
      <c r="BT265" s="211"/>
      <c r="BU265" s="211"/>
      <c r="BV265" s="211"/>
      <c r="BW265" s="211"/>
      <c r="BX265" s="82"/>
      <c r="BY265" s="212"/>
      <c r="BZ265" s="212"/>
      <c r="CA265" s="212"/>
      <c r="CB265" s="212"/>
      <c r="CC265" s="212"/>
      <c r="CD265" s="212"/>
      <c r="CE265" s="212"/>
      <c r="CF265" s="212"/>
      <c r="CG265" s="82"/>
      <c r="CH265" s="213"/>
      <c r="CI265" s="212"/>
      <c r="CJ265" s="212"/>
      <c r="CK265" s="212"/>
      <c r="CL265" s="212"/>
      <c r="CM265" s="212"/>
      <c r="CN265" s="212"/>
      <c r="CO265" s="212"/>
      <c r="CP265" s="212"/>
      <c r="CQ265" s="212"/>
      <c r="CR265" s="212"/>
      <c r="CS265" s="212"/>
      <c r="CT265" s="212"/>
      <c r="CU265" s="212"/>
      <c r="CV265" s="212"/>
      <c r="CW265" s="212"/>
      <c r="CX265" s="212"/>
      <c r="CY265" s="212"/>
      <c r="CZ265" s="212"/>
      <c r="DA265" s="214"/>
      <c r="DB265" s="84"/>
      <c r="DC265" s="35"/>
      <c r="DD265" s="35"/>
      <c r="DE265" s="35"/>
      <c r="DF265" s="35"/>
      <c r="DG265" s="35"/>
      <c r="DH265" s="35"/>
      <c r="DI265" s="35"/>
      <c r="DJ265" s="35"/>
      <c r="DK265" s="35"/>
      <c r="DL265" s="35"/>
      <c r="DM265" s="35"/>
      <c r="DN265" s="35"/>
      <c r="DO265" s="35"/>
      <c r="DP265" s="35"/>
      <c r="DQ265" s="35"/>
      <c r="DR265" s="35"/>
      <c r="DS265" s="35"/>
      <c r="DT265" s="35"/>
      <c r="DU265" s="35"/>
      <c r="DV265" s="35"/>
      <c r="DW265" s="78"/>
      <c r="DX265" s="82"/>
      <c r="DY265" s="215"/>
      <c r="DZ265" s="216"/>
      <c r="EA265" s="216"/>
      <c r="EB265" s="216"/>
      <c r="EC265" s="216"/>
      <c r="ED265" s="216"/>
      <c r="EE265" s="217"/>
      <c r="EF265" s="146"/>
      <c r="EG265" s="215"/>
      <c r="EH265" s="216"/>
      <c r="EI265" s="216"/>
      <c r="EJ265" s="216"/>
      <c r="EK265" s="216"/>
      <c r="EL265" s="216"/>
      <c r="EM265" s="216"/>
      <c r="EN265" s="217"/>
      <c r="EO265" s="79"/>
      <c r="EP265" s="218"/>
      <c r="EQ265" s="219"/>
      <c r="ER265" s="219"/>
      <c r="ES265" s="82"/>
      <c r="ET265" s="234"/>
      <c r="EU265" s="235"/>
      <c r="EV265" s="235"/>
      <c r="EW265" s="82"/>
      <c r="EX265" s="234"/>
      <c r="EY265" s="235"/>
      <c r="EZ265" s="235"/>
      <c r="FA265" s="235"/>
      <c r="FB265" s="235"/>
      <c r="FC265" s="235"/>
      <c r="FD265" s="235"/>
      <c r="FE265" s="222"/>
      <c r="FF265" s="234"/>
      <c r="FG265" s="235"/>
      <c r="FH265" s="235"/>
      <c r="FI265" s="235"/>
      <c r="FJ265" s="235"/>
      <c r="FK265" s="235"/>
      <c r="FL265" s="235"/>
      <c r="FM265" s="222"/>
    </row>
    <row r="266" spans="1:169">
      <c r="A266" s="223" t="str">
        <f>Validation!B266</f>
        <v>Pass</v>
      </c>
      <c r="B266" s="35"/>
      <c r="C266" s="35"/>
      <c r="D266" s="35"/>
      <c r="E266" s="122"/>
      <c r="F266" s="123"/>
      <c r="G266" s="121"/>
      <c r="H266" s="120"/>
      <c r="I266" s="121"/>
      <c r="J266" s="120"/>
      <c r="K266" s="225"/>
      <c r="L266" s="35"/>
      <c r="M266" s="226"/>
      <c r="N266" s="227"/>
      <c r="O266" s="227"/>
      <c r="P266" s="224"/>
      <c r="Q266" s="224"/>
      <c r="R266" s="78"/>
      <c r="S266" s="79"/>
      <c r="T266" s="224"/>
      <c r="U266" s="35"/>
      <c r="V266" s="35"/>
      <c r="W266" s="225"/>
      <c r="X266" s="228"/>
      <c r="Y266" s="79"/>
      <c r="Z266" s="229"/>
      <c r="AA266" s="35"/>
      <c r="AB266" s="35"/>
      <c r="AC266" s="35"/>
      <c r="AD266" s="230"/>
      <c r="AE266" s="231"/>
      <c r="AF266" s="35"/>
      <c r="AG266" s="35"/>
      <c r="AH266" s="78"/>
      <c r="AI266" s="78"/>
      <c r="AJ266" s="82"/>
      <c r="AK266" s="136"/>
      <c r="AL266" s="135"/>
      <c r="AM266" s="81"/>
      <c r="AN266" s="134"/>
      <c r="AO266" s="232"/>
      <c r="AP266" s="232"/>
      <c r="AQ266" s="80"/>
      <c r="AR266" s="81"/>
      <c r="AS266" s="81"/>
      <c r="AT266" s="245"/>
      <c r="AU266" s="179"/>
      <c r="AV266" s="233"/>
      <c r="AW266" s="81"/>
      <c r="AX266" s="185"/>
      <c r="AY266" s="134"/>
      <c r="AZ266" s="111"/>
      <c r="BA266" s="210"/>
      <c r="BB266" s="211"/>
      <c r="BC266" s="211"/>
      <c r="BD266" s="211"/>
      <c r="BE266" s="211"/>
      <c r="BF266" s="211"/>
      <c r="BG266" s="211"/>
      <c r="BH266" s="211"/>
      <c r="BI266" s="211"/>
      <c r="BJ266" s="211"/>
      <c r="BK266" s="211"/>
      <c r="BL266" s="211"/>
      <c r="BM266" s="211"/>
      <c r="BN266" s="83"/>
      <c r="BO266" s="79"/>
      <c r="BP266" s="210"/>
      <c r="BQ266" s="211"/>
      <c r="BR266" s="211"/>
      <c r="BS266" s="211"/>
      <c r="BT266" s="211"/>
      <c r="BU266" s="211"/>
      <c r="BV266" s="211"/>
      <c r="BW266" s="211"/>
      <c r="BX266" s="82"/>
      <c r="BY266" s="212"/>
      <c r="BZ266" s="212"/>
      <c r="CA266" s="212"/>
      <c r="CB266" s="212"/>
      <c r="CC266" s="212"/>
      <c r="CD266" s="212"/>
      <c r="CE266" s="212"/>
      <c r="CF266" s="212"/>
      <c r="CG266" s="82"/>
      <c r="CH266" s="213"/>
      <c r="CI266" s="212"/>
      <c r="CJ266" s="212"/>
      <c r="CK266" s="212"/>
      <c r="CL266" s="212"/>
      <c r="CM266" s="212"/>
      <c r="CN266" s="212"/>
      <c r="CO266" s="212"/>
      <c r="CP266" s="212"/>
      <c r="CQ266" s="212"/>
      <c r="CR266" s="212"/>
      <c r="CS266" s="212"/>
      <c r="CT266" s="212"/>
      <c r="CU266" s="212"/>
      <c r="CV266" s="212"/>
      <c r="CW266" s="212"/>
      <c r="CX266" s="212"/>
      <c r="CY266" s="212"/>
      <c r="CZ266" s="212"/>
      <c r="DA266" s="214"/>
      <c r="DB266" s="84"/>
      <c r="DC266" s="35"/>
      <c r="DD266" s="35"/>
      <c r="DE266" s="35"/>
      <c r="DF266" s="35"/>
      <c r="DG266" s="35"/>
      <c r="DH266" s="35"/>
      <c r="DI266" s="35"/>
      <c r="DJ266" s="35"/>
      <c r="DK266" s="35"/>
      <c r="DL266" s="35"/>
      <c r="DM266" s="35"/>
      <c r="DN266" s="35"/>
      <c r="DO266" s="35"/>
      <c r="DP266" s="35"/>
      <c r="DQ266" s="35"/>
      <c r="DR266" s="35"/>
      <c r="DS266" s="35"/>
      <c r="DT266" s="35"/>
      <c r="DU266" s="35"/>
      <c r="DV266" s="35"/>
      <c r="DW266" s="78"/>
      <c r="DX266" s="82"/>
      <c r="DY266" s="215"/>
      <c r="DZ266" s="216"/>
      <c r="EA266" s="216"/>
      <c r="EB266" s="216"/>
      <c r="EC266" s="216"/>
      <c r="ED266" s="216"/>
      <c r="EE266" s="217"/>
      <c r="EF266" s="146"/>
      <c r="EG266" s="215"/>
      <c r="EH266" s="216"/>
      <c r="EI266" s="216"/>
      <c r="EJ266" s="216"/>
      <c r="EK266" s="216"/>
      <c r="EL266" s="216"/>
      <c r="EM266" s="216"/>
      <c r="EN266" s="217"/>
      <c r="EO266" s="79"/>
      <c r="EP266" s="218"/>
      <c r="EQ266" s="219"/>
      <c r="ER266" s="219"/>
      <c r="ES266" s="82"/>
      <c r="ET266" s="234"/>
      <c r="EU266" s="235"/>
      <c r="EV266" s="235"/>
      <c r="EW266" s="82"/>
      <c r="EX266" s="234"/>
      <c r="EY266" s="235"/>
      <c r="EZ266" s="235"/>
      <c r="FA266" s="235"/>
      <c r="FB266" s="235"/>
      <c r="FC266" s="235"/>
      <c r="FD266" s="235"/>
      <c r="FE266" s="222"/>
      <c r="FF266" s="234"/>
      <c r="FG266" s="235"/>
      <c r="FH266" s="235"/>
      <c r="FI266" s="235"/>
      <c r="FJ266" s="235"/>
      <c r="FK266" s="235"/>
      <c r="FL266" s="235"/>
      <c r="FM266" s="222"/>
    </row>
    <row r="267" spans="1:169">
      <c r="A267" s="223" t="str">
        <f>Validation!B267</f>
        <v>Pass</v>
      </c>
      <c r="B267" s="35"/>
      <c r="C267" s="35"/>
      <c r="D267" s="35"/>
      <c r="E267" s="122"/>
      <c r="F267" s="123"/>
      <c r="G267" s="121"/>
      <c r="H267" s="120"/>
      <c r="I267" s="121"/>
      <c r="J267" s="120"/>
      <c r="K267" s="225"/>
      <c r="L267" s="35"/>
      <c r="M267" s="226"/>
      <c r="N267" s="227"/>
      <c r="O267" s="227"/>
      <c r="P267" s="224"/>
      <c r="Q267" s="224"/>
      <c r="R267" s="78"/>
      <c r="S267" s="79"/>
      <c r="T267" s="224"/>
      <c r="U267" s="35"/>
      <c r="V267" s="35"/>
      <c r="W267" s="225"/>
      <c r="X267" s="228"/>
      <c r="Y267" s="79"/>
      <c r="Z267" s="229"/>
      <c r="AA267" s="35"/>
      <c r="AB267" s="35"/>
      <c r="AC267" s="35"/>
      <c r="AD267" s="230"/>
      <c r="AE267" s="231"/>
      <c r="AF267" s="35"/>
      <c r="AG267" s="35"/>
      <c r="AH267" s="78"/>
      <c r="AI267" s="78"/>
      <c r="AJ267" s="82"/>
      <c r="AK267" s="136"/>
      <c r="AL267" s="135"/>
      <c r="AM267" s="81"/>
      <c r="AN267" s="134"/>
      <c r="AO267" s="232"/>
      <c r="AP267" s="232"/>
      <c r="AQ267" s="80"/>
      <c r="AR267" s="81"/>
      <c r="AS267" s="81"/>
      <c r="AT267" s="245"/>
      <c r="AU267" s="179"/>
      <c r="AV267" s="233"/>
      <c r="AW267" s="81"/>
      <c r="AX267" s="185"/>
      <c r="AY267" s="134"/>
      <c r="AZ267" s="111"/>
      <c r="BA267" s="210"/>
      <c r="BB267" s="211"/>
      <c r="BC267" s="211"/>
      <c r="BD267" s="211"/>
      <c r="BE267" s="211"/>
      <c r="BF267" s="211"/>
      <c r="BG267" s="211"/>
      <c r="BH267" s="211"/>
      <c r="BI267" s="211"/>
      <c r="BJ267" s="211"/>
      <c r="BK267" s="211"/>
      <c r="BL267" s="211"/>
      <c r="BM267" s="211"/>
      <c r="BN267" s="83"/>
      <c r="BO267" s="79"/>
      <c r="BP267" s="210"/>
      <c r="BQ267" s="211"/>
      <c r="BR267" s="211"/>
      <c r="BS267" s="211"/>
      <c r="BT267" s="211"/>
      <c r="BU267" s="211"/>
      <c r="BV267" s="211"/>
      <c r="BW267" s="211"/>
      <c r="BX267" s="82"/>
      <c r="BY267" s="212"/>
      <c r="BZ267" s="212"/>
      <c r="CA267" s="212"/>
      <c r="CB267" s="212"/>
      <c r="CC267" s="212"/>
      <c r="CD267" s="212"/>
      <c r="CE267" s="212"/>
      <c r="CF267" s="212"/>
      <c r="CG267" s="82"/>
      <c r="CH267" s="213"/>
      <c r="CI267" s="212"/>
      <c r="CJ267" s="212"/>
      <c r="CK267" s="212"/>
      <c r="CL267" s="212"/>
      <c r="CM267" s="212"/>
      <c r="CN267" s="212"/>
      <c r="CO267" s="212"/>
      <c r="CP267" s="212"/>
      <c r="CQ267" s="212"/>
      <c r="CR267" s="212"/>
      <c r="CS267" s="212"/>
      <c r="CT267" s="212"/>
      <c r="CU267" s="212"/>
      <c r="CV267" s="212"/>
      <c r="CW267" s="212"/>
      <c r="CX267" s="212"/>
      <c r="CY267" s="212"/>
      <c r="CZ267" s="212"/>
      <c r="DA267" s="214"/>
      <c r="DB267" s="84"/>
      <c r="DC267" s="35"/>
      <c r="DD267" s="35"/>
      <c r="DE267" s="35"/>
      <c r="DF267" s="35"/>
      <c r="DG267" s="35"/>
      <c r="DH267" s="35"/>
      <c r="DI267" s="35"/>
      <c r="DJ267" s="35"/>
      <c r="DK267" s="35"/>
      <c r="DL267" s="35"/>
      <c r="DM267" s="35"/>
      <c r="DN267" s="35"/>
      <c r="DO267" s="35"/>
      <c r="DP267" s="35"/>
      <c r="DQ267" s="35"/>
      <c r="DR267" s="35"/>
      <c r="DS267" s="35"/>
      <c r="DT267" s="35"/>
      <c r="DU267" s="35"/>
      <c r="DV267" s="35"/>
      <c r="DW267" s="78"/>
      <c r="DX267" s="82"/>
      <c r="DY267" s="215"/>
      <c r="DZ267" s="216"/>
      <c r="EA267" s="216"/>
      <c r="EB267" s="216"/>
      <c r="EC267" s="216"/>
      <c r="ED267" s="216"/>
      <c r="EE267" s="217"/>
      <c r="EF267" s="146"/>
      <c r="EG267" s="215"/>
      <c r="EH267" s="216"/>
      <c r="EI267" s="216"/>
      <c r="EJ267" s="216"/>
      <c r="EK267" s="216"/>
      <c r="EL267" s="216"/>
      <c r="EM267" s="216"/>
      <c r="EN267" s="217"/>
      <c r="EO267" s="79"/>
      <c r="EP267" s="218"/>
      <c r="EQ267" s="219"/>
      <c r="ER267" s="219"/>
      <c r="ES267" s="82"/>
      <c r="ET267" s="234"/>
      <c r="EU267" s="235"/>
      <c r="EV267" s="235"/>
      <c r="EW267" s="82"/>
      <c r="EX267" s="234"/>
      <c r="EY267" s="235"/>
      <c r="EZ267" s="235"/>
      <c r="FA267" s="235"/>
      <c r="FB267" s="235"/>
      <c r="FC267" s="235"/>
      <c r="FD267" s="235"/>
      <c r="FE267" s="222"/>
      <c r="FF267" s="234"/>
      <c r="FG267" s="235"/>
      <c r="FH267" s="235"/>
      <c r="FI267" s="235"/>
      <c r="FJ267" s="235"/>
      <c r="FK267" s="235"/>
      <c r="FL267" s="235"/>
      <c r="FM267" s="222"/>
    </row>
    <row r="268" spans="1:169">
      <c r="A268" s="223" t="str">
        <f>Validation!B268</f>
        <v>Pass</v>
      </c>
      <c r="B268" s="35"/>
      <c r="C268" s="35"/>
      <c r="D268" s="35"/>
      <c r="E268" s="122"/>
      <c r="F268" s="123"/>
      <c r="G268" s="121"/>
      <c r="H268" s="120"/>
      <c r="I268" s="121"/>
      <c r="J268" s="120"/>
      <c r="K268" s="225"/>
      <c r="L268" s="35"/>
      <c r="M268" s="226"/>
      <c r="N268" s="227"/>
      <c r="O268" s="227"/>
      <c r="P268" s="224"/>
      <c r="Q268" s="224"/>
      <c r="R268" s="78"/>
      <c r="S268" s="79"/>
      <c r="T268" s="224"/>
      <c r="U268" s="35"/>
      <c r="V268" s="35"/>
      <c r="W268" s="225"/>
      <c r="X268" s="228"/>
      <c r="Y268" s="79"/>
      <c r="Z268" s="229"/>
      <c r="AA268" s="35"/>
      <c r="AB268" s="35"/>
      <c r="AC268" s="35"/>
      <c r="AD268" s="230"/>
      <c r="AE268" s="231"/>
      <c r="AF268" s="35"/>
      <c r="AG268" s="35"/>
      <c r="AH268" s="78"/>
      <c r="AI268" s="78"/>
      <c r="AJ268" s="82"/>
      <c r="AK268" s="136"/>
      <c r="AL268" s="135"/>
      <c r="AM268" s="81"/>
      <c r="AN268" s="134"/>
      <c r="AO268" s="232"/>
      <c r="AP268" s="232"/>
      <c r="AQ268" s="80"/>
      <c r="AR268" s="81"/>
      <c r="AS268" s="81"/>
      <c r="AT268" s="245"/>
      <c r="AU268" s="179"/>
      <c r="AV268" s="233"/>
      <c r="AW268" s="81"/>
      <c r="AX268" s="185"/>
      <c r="AY268" s="134"/>
      <c r="AZ268" s="111"/>
      <c r="BA268" s="210"/>
      <c r="BB268" s="211"/>
      <c r="BC268" s="211"/>
      <c r="BD268" s="211"/>
      <c r="BE268" s="211"/>
      <c r="BF268" s="211"/>
      <c r="BG268" s="211"/>
      <c r="BH268" s="211"/>
      <c r="BI268" s="211"/>
      <c r="BJ268" s="211"/>
      <c r="BK268" s="211"/>
      <c r="BL268" s="211"/>
      <c r="BM268" s="211"/>
      <c r="BN268" s="83"/>
      <c r="BO268" s="79"/>
      <c r="BP268" s="210"/>
      <c r="BQ268" s="211"/>
      <c r="BR268" s="211"/>
      <c r="BS268" s="211"/>
      <c r="BT268" s="211"/>
      <c r="BU268" s="211"/>
      <c r="BV268" s="211"/>
      <c r="BW268" s="211"/>
      <c r="BX268" s="82"/>
      <c r="BY268" s="212"/>
      <c r="BZ268" s="212"/>
      <c r="CA268" s="212"/>
      <c r="CB268" s="212"/>
      <c r="CC268" s="212"/>
      <c r="CD268" s="212"/>
      <c r="CE268" s="212"/>
      <c r="CF268" s="212"/>
      <c r="CG268" s="82"/>
      <c r="CH268" s="213"/>
      <c r="CI268" s="212"/>
      <c r="CJ268" s="212"/>
      <c r="CK268" s="212"/>
      <c r="CL268" s="212"/>
      <c r="CM268" s="212"/>
      <c r="CN268" s="212"/>
      <c r="CO268" s="212"/>
      <c r="CP268" s="212"/>
      <c r="CQ268" s="212"/>
      <c r="CR268" s="212"/>
      <c r="CS268" s="212"/>
      <c r="CT268" s="212"/>
      <c r="CU268" s="212"/>
      <c r="CV268" s="212"/>
      <c r="CW268" s="212"/>
      <c r="CX268" s="212"/>
      <c r="CY268" s="212"/>
      <c r="CZ268" s="212"/>
      <c r="DA268" s="214"/>
      <c r="DB268" s="84"/>
      <c r="DC268" s="35"/>
      <c r="DD268" s="35"/>
      <c r="DE268" s="35"/>
      <c r="DF268" s="35"/>
      <c r="DG268" s="35"/>
      <c r="DH268" s="35"/>
      <c r="DI268" s="35"/>
      <c r="DJ268" s="35"/>
      <c r="DK268" s="35"/>
      <c r="DL268" s="35"/>
      <c r="DM268" s="35"/>
      <c r="DN268" s="35"/>
      <c r="DO268" s="35"/>
      <c r="DP268" s="35"/>
      <c r="DQ268" s="35"/>
      <c r="DR268" s="35"/>
      <c r="DS268" s="35"/>
      <c r="DT268" s="35"/>
      <c r="DU268" s="35"/>
      <c r="DV268" s="35"/>
      <c r="DW268" s="78"/>
      <c r="DX268" s="82"/>
      <c r="DY268" s="215"/>
      <c r="DZ268" s="216"/>
      <c r="EA268" s="216"/>
      <c r="EB268" s="216"/>
      <c r="EC268" s="216"/>
      <c r="ED268" s="216"/>
      <c r="EE268" s="217"/>
      <c r="EF268" s="146"/>
      <c r="EG268" s="215"/>
      <c r="EH268" s="216"/>
      <c r="EI268" s="216"/>
      <c r="EJ268" s="216"/>
      <c r="EK268" s="216"/>
      <c r="EL268" s="216"/>
      <c r="EM268" s="216"/>
      <c r="EN268" s="217"/>
      <c r="EO268" s="79"/>
      <c r="EP268" s="218"/>
      <c r="EQ268" s="219"/>
      <c r="ER268" s="219"/>
      <c r="ES268" s="82"/>
      <c r="ET268" s="234"/>
      <c r="EU268" s="235"/>
      <c r="EV268" s="235"/>
      <c r="EW268" s="82"/>
      <c r="EX268" s="234"/>
      <c r="EY268" s="235"/>
      <c r="EZ268" s="235"/>
      <c r="FA268" s="235"/>
      <c r="FB268" s="235"/>
      <c r="FC268" s="235"/>
      <c r="FD268" s="235"/>
      <c r="FE268" s="222"/>
      <c r="FF268" s="234"/>
      <c r="FG268" s="235"/>
      <c r="FH268" s="235"/>
      <c r="FI268" s="235"/>
      <c r="FJ268" s="235"/>
      <c r="FK268" s="235"/>
      <c r="FL268" s="235"/>
      <c r="FM268" s="222"/>
    </row>
    <row r="269" spans="1:169">
      <c r="A269" s="223" t="str">
        <f>Validation!B269</f>
        <v>Pass</v>
      </c>
      <c r="B269" s="35"/>
      <c r="C269" s="35"/>
      <c r="D269" s="35"/>
      <c r="E269" s="122"/>
      <c r="F269" s="123"/>
      <c r="G269" s="121"/>
      <c r="H269" s="120"/>
      <c r="I269" s="121"/>
      <c r="J269" s="120"/>
      <c r="K269" s="225"/>
      <c r="L269" s="35"/>
      <c r="M269" s="226"/>
      <c r="N269" s="227"/>
      <c r="O269" s="227"/>
      <c r="P269" s="224"/>
      <c r="Q269" s="224"/>
      <c r="R269" s="78"/>
      <c r="S269" s="79"/>
      <c r="T269" s="224"/>
      <c r="U269" s="35"/>
      <c r="V269" s="35"/>
      <c r="W269" s="225"/>
      <c r="X269" s="228"/>
      <c r="Y269" s="79"/>
      <c r="Z269" s="229"/>
      <c r="AA269" s="35"/>
      <c r="AB269" s="35"/>
      <c r="AC269" s="35"/>
      <c r="AD269" s="230"/>
      <c r="AE269" s="231"/>
      <c r="AF269" s="35"/>
      <c r="AG269" s="35"/>
      <c r="AH269" s="78"/>
      <c r="AI269" s="78"/>
      <c r="AJ269" s="82"/>
      <c r="AK269" s="136"/>
      <c r="AL269" s="135"/>
      <c r="AM269" s="81"/>
      <c r="AN269" s="134"/>
      <c r="AO269" s="232"/>
      <c r="AP269" s="232"/>
      <c r="AQ269" s="80"/>
      <c r="AR269" s="81"/>
      <c r="AS269" s="81"/>
      <c r="AT269" s="245"/>
      <c r="AU269" s="179"/>
      <c r="AV269" s="233"/>
      <c r="AW269" s="81"/>
      <c r="AX269" s="185"/>
      <c r="AY269" s="134"/>
      <c r="AZ269" s="111"/>
      <c r="BA269" s="210"/>
      <c r="BB269" s="211"/>
      <c r="BC269" s="211"/>
      <c r="BD269" s="211"/>
      <c r="BE269" s="211"/>
      <c r="BF269" s="211"/>
      <c r="BG269" s="211"/>
      <c r="BH269" s="211"/>
      <c r="BI269" s="211"/>
      <c r="BJ269" s="211"/>
      <c r="BK269" s="211"/>
      <c r="BL269" s="211"/>
      <c r="BM269" s="211"/>
      <c r="BN269" s="83"/>
      <c r="BO269" s="79"/>
      <c r="BP269" s="210"/>
      <c r="BQ269" s="211"/>
      <c r="BR269" s="211"/>
      <c r="BS269" s="211"/>
      <c r="BT269" s="211"/>
      <c r="BU269" s="211"/>
      <c r="BV269" s="211"/>
      <c r="BW269" s="211"/>
      <c r="BX269" s="82"/>
      <c r="BY269" s="212"/>
      <c r="BZ269" s="212"/>
      <c r="CA269" s="212"/>
      <c r="CB269" s="212"/>
      <c r="CC269" s="212"/>
      <c r="CD269" s="212"/>
      <c r="CE269" s="212"/>
      <c r="CF269" s="212"/>
      <c r="CG269" s="82"/>
      <c r="CH269" s="213"/>
      <c r="CI269" s="212"/>
      <c r="CJ269" s="212"/>
      <c r="CK269" s="212"/>
      <c r="CL269" s="212"/>
      <c r="CM269" s="212"/>
      <c r="CN269" s="212"/>
      <c r="CO269" s="212"/>
      <c r="CP269" s="212"/>
      <c r="CQ269" s="212"/>
      <c r="CR269" s="212"/>
      <c r="CS269" s="212"/>
      <c r="CT269" s="212"/>
      <c r="CU269" s="212"/>
      <c r="CV269" s="212"/>
      <c r="CW269" s="212"/>
      <c r="CX269" s="212"/>
      <c r="CY269" s="212"/>
      <c r="CZ269" s="212"/>
      <c r="DA269" s="214"/>
      <c r="DB269" s="84"/>
      <c r="DC269" s="35"/>
      <c r="DD269" s="35"/>
      <c r="DE269" s="35"/>
      <c r="DF269" s="35"/>
      <c r="DG269" s="35"/>
      <c r="DH269" s="35"/>
      <c r="DI269" s="35"/>
      <c r="DJ269" s="35"/>
      <c r="DK269" s="35"/>
      <c r="DL269" s="35"/>
      <c r="DM269" s="35"/>
      <c r="DN269" s="35"/>
      <c r="DO269" s="35"/>
      <c r="DP269" s="35"/>
      <c r="DQ269" s="35"/>
      <c r="DR269" s="35"/>
      <c r="DS269" s="35"/>
      <c r="DT269" s="35"/>
      <c r="DU269" s="35"/>
      <c r="DV269" s="35"/>
      <c r="DW269" s="78"/>
      <c r="DX269" s="82"/>
      <c r="DY269" s="215"/>
      <c r="DZ269" s="216"/>
      <c r="EA269" s="216"/>
      <c r="EB269" s="216"/>
      <c r="EC269" s="216"/>
      <c r="ED269" s="216"/>
      <c r="EE269" s="217"/>
      <c r="EF269" s="146"/>
      <c r="EG269" s="215"/>
      <c r="EH269" s="216"/>
      <c r="EI269" s="216"/>
      <c r="EJ269" s="216"/>
      <c r="EK269" s="216"/>
      <c r="EL269" s="216"/>
      <c r="EM269" s="216"/>
      <c r="EN269" s="217"/>
      <c r="EO269" s="79"/>
      <c r="EP269" s="218"/>
      <c r="EQ269" s="219"/>
      <c r="ER269" s="219"/>
      <c r="ES269" s="82"/>
      <c r="ET269" s="234"/>
      <c r="EU269" s="235"/>
      <c r="EV269" s="235"/>
      <c r="EW269" s="82"/>
      <c r="EX269" s="234"/>
      <c r="EY269" s="235"/>
      <c r="EZ269" s="235"/>
      <c r="FA269" s="235"/>
      <c r="FB269" s="235"/>
      <c r="FC269" s="235"/>
      <c r="FD269" s="235"/>
      <c r="FE269" s="222"/>
      <c r="FF269" s="234"/>
      <c r="FG269" s="235"/>
      <c r="FH269" s="235"/>
      <c r="FI269" s="235"/>
      <c r="FJ269" s="235"/>
      <c r="FK269" s="235"/>
      <c r="FL269" s="235"/>
      <c r="FM269" s="222"/>
    </row>
    <row r="270" spans="1:169">
      <c r="A270" s="223" t="str">
        <f>Validation!B270</f>
        <v>Pass</v>
      </c>
      <c r="B270" s="35"/>
      <c r="C270" s="35"/>
      <c r="D270" s="35"/>
      <c r="E270" s="122"/>
      <c r="F270" s="123"/>
      <c r="G270" s="121"/>
      <c r="H270" s="120"/>
      <c r="I270" s="121"/>
      <c r="J270" s="120"/>
      <c r="K270" s="225"/>
      <c r="L270" s="35"/>
      <c r="M270" s="226"/>
      <c r="N270" s="227"/>
      <c r="O270" s="227"/>
      <c r="P270" s="224"/>
      <c r="Q270" s="224"/>
      <c r="R270" s="78"/>
      <c r="S270" s="79"/>
      <c r="T270" s="224"/>
      <c r="U270" s="35"/>
      <c r="V270" s="35"/>
      <c r="W270" s="225"/>
      <c r="X270" s="228"/>
      <c r="Y270" s="79"/>
      <c r="Z270" s="229"/>
      <c r="AA270" s="35"/>
      <c r="AB270" s="35"/>
      <c r="AC270" s="35"/>
      <c r="AD270" s="230"/>
      <c r="AE270" s="231"/>
      <c r="AF270" s="35"/>
      <c r="AG270" s="35"/>
      <c r="AH270" s="78"/>
      <c r="AI270" s="78"/>
      <c r="AJ270" s="82"/>
      <c r="AK270" s="136"/>
      <c r="AL270" s="135"/>
      <c r="AM270" s="81"/>
      <c r="AN270" s="134"/>
      <c r="AO270" s="232"/>
      <c r="AP270" s="232"/>
      <c r="AQ270" s="80"/>
      <c r="AR270" s="81"/>
      <c r="AS270" s="81"/>
      <c r="AT270" s="245"/>
      <c r="AU270" s="179"/>
      <c r="AV270" s="233"/>
      <c r="AW270" s="81"/>
      <c r="AX270" s="185"/>
      <c r="AY270" s="134"/>
      <c r="AZ270" s="111"/>
      <c r="BA270" s="210"/>
      <c r="BB270" s="211"/>
      <c r="BC270" s="211"/>
      <c r="BD270" s="211"/>
      <c r="BE270" s="211"/>
      <c r="BF270" s="211"/>
      <c r="BG270" s="211"/>
      <c r="BH270" s="211"/>
      <c r="BI270" s="211"/>
      <c r="BJ270" s="211"/>
      <c r="BK270" s="211"/>
      <c r="BL270" s="211"/>
      <c r="BM270" s="211"/>
      <c r="BN270" s="83"/>
      <c r="BO270" s="79"/>
      <c r="BP270" s="210"/>
      <c r="BQ270" s="211"/>
      <c r="BR270" s="211"/>
      <c r="BS270" s="211"/>
      <c r="BT270" s="211"/>
      <c r="BU270" s="211"/>
      <c r="BV270" s="211"/>
      <c r="BW270" s="211"/>
      <c r="BX270" s="82"/>
      <c r="BY270" s="212"/>
      <c r="BZ270" s="212"/>
      <c r="CA270" s="212"/>
      <c r="CB270" s="212"/>
      <c r="CC270" s="212"/>
      <c r="CD270" s="212"/>
      <c r="CE270" s="212"/>
      <c r="CF270" s="212"/>
      <c r="CG270" s="82"/>
      <c r="CH270" s="213"/>
      <c r="CI270" s="212"/>
      <c r="CJ270" s="212"/>
      <c r="CK270" s="212"/>
      <c r="CL270" s="212"/>
      <c r="CM270" s="212"/>
      <c r="CN270" s="212"/>
      <c r="CO270" s="212"/>
      <c r="CP270" s="212"/>
      <c r="CQ270" s="212"/>
      <c r="CR270" s="212"/>
      <c r="CS270" s="212"/>
      <c r="CT270" s="212"/>
      <c r="CU270" s="212"/>
      <c r="CV270" s="212"/>
      <c r="CW270" s="212"/>
      <c r="CX270" s="212"/>
      <c r="CY270" s="212"/>
      <c r="CZ270" s="212"/>
      <c r="DA270" s="214"/>
      <c r="DB270" s="84"/>
      <c r="DC270" s="35"/>
      <c r="DD270" s="35"/>
      <c r="DE270" s="35"/>
      <c r="DF270" s="35"/>
      <c r="DG270" s="35"/>
      <c r="DH270" s="35"/>
      <c r="DI270" s="35"/>
      <c r="DJ270" s="35"/>
      <c r="DK270" s="35"/>
      <c r="DL270" s="35"/>
      <c r="DM270" s="35"/>
      <c r="DN270" s="35"/>
      <c r="DO270" s="35"/>
      <c r="DP270" s="35"/>
      <c r="DQ270" s="35"/>
      <c r="DR270" s="35"/>
      <c r="DS270" s="35"/>
      <c r="DT270" s="35"/>
      <c r="DU270" s="35"/>
      <c r="DV270" s="35"/>
      <c r="DW270" s="78"/>
      <c r="DX270" s="82"/>
      <c r="DY270" s="215"/>
      <c r="DZ270" s="216"/>
      <c r="EA270" s="216"/>
      <c r="EB270" s="216"/>
      <c r="EC270" s="216"/>
      <c r="ED270" s="216"/>
      <c r="EE270" s="217"/>
      <c r="EF270" s="146"/>
      <c r="EG270" s="215"/>
      <c r="EH270" s="216"/>
      <c r="EI270" s="216"/>
      <c r="EJ270" s="216"/>
      <c r="EK270" s="216"/>
      <c r="EL270" s="216"/>
      <c r="EM270" s="216"/>
      <c r="EN270" s="217"/>
      <c r="EO270" s="79"/>
      <c r="EP270" s="218"/>
      <c r="EQ270" s="219"/>
      <c r="ER270" s="219"/>
      <c r="ES270" s="82"/>
      <c r="ET270" s="234"/>
      <c r="EU270" s="235"/>
      <c r="EV270" s="235"/>
      <c r="EW270" s="82"/>
      <c r="EX270" s="234"/>
      <c r="EY270" s="235"/>
      <c r="EZ270" s="235"/>
      <c r="FA270" s="235"/>
      <c r="FB270" s="235"/>
      <c r="FC270" s="235"/>
      <c r="FD270" s="235"/>
      <c r="FE270" s="222"/>
      <c r="FF270" s="234"/>
      <c r="FG270" s="235"/>
      <c r="FH270" s="235"/>
      <c r="FI270" s="235"/>
      <c r="FJ270" s="235"/>
      <c r="FK270" s="235"/>
      <c r="FL270" s="235"/>
      <c r="FM270" s="222"/>
    </row>
    <row r="271" spans="1:169">
      <c r="A271" s="223" t="str">
        <f>Validation!B271</f>
        <v>Pass</v>
      </c>
      <c r="B271" s="35"/>
      <c r="C271" s="35"/>
      <c r="D271" s="35"/>
      <c r="E271" s="122"/>
      <c r="F271" s="123"/>
      <c r="G271" s="121"/>
      <c r="H271" s="120"/>
      <c r="I271" s="121"/>
      <c r="J271" s="120"/>
      <c r="K271" s="225"/>
      <c r="L271" s="35"/>
      <c r="M271" s="226"/>
      <c r="N271" s="227"/>
      <c r="O271" s="227"/>
      <c r="P271" s="224"/>
      <c r="Q271" s="224"/>
      <c r="R271" s="78"/>
      <c r="S271" s="79"/>
      <c r="T271" s="224"/>
      <c r="U271" s="35"/>
      <c r="V271" s="35"/>
      <c r="W271" s="225"/>
      <c r="X271" s="228"/>
      <c r="Y271" s="79"/>
      <c r="Z271" s="229"/>
      <c r="AA271" s="35"/>
      <c r="AB271" s="35"/>
      <c r="AC271" s="35"/>
      <c r="AD271" s="230"/>
      <c r="AE271" s="231"/>
      <c r="AF271" s="35"/>
      <c r="AG271" s="35"/>
      <c r="AH271" s="78"/>
      <c r="AI271" s="78"/>
      <c r="AJ271" s="82"/>
      <c r="AK271" s="136"/>
      <c r="AL271" s="135"/>
      <c r="AM271" s="81"/>
      <c r="AN271" s="134"/>
      <c r="AO271" s="232"/>
      <c r="AP271" s="232"/>
      <c r="AQ271" s="80"/>
      <c r="AR271" s="81"/>
      <c r="AS271" s="81"/>
      <c r="AT271" s="245"/>
      <c r="AU271" s="179"/>
      <c r="AV271" s="233"/>
      <c r="AW271" s="81"/>
      <c r="AX271" s="185"/>
      <c r="AY271" s="134"/>
      <c r="AZ271" s="111"/>
      <c r="BA271" s="210"/>
      <c r="BB271" s="211"/>
      <c r="BC271" s="211"/>
      <c r="BD271" s="211"/>
      <c r="BE271" s="211"/>
      <c r="BF271" s="211"/>
      <c r="BG271" s="211"/>
      <c r="BH271" s="211"/>
      <c r="BI271" s="211"/>
      <c r="BJ271" s="211"/>
      <c r="BK271" s="211"/>
      <c r="BL271" s="211"/>
      <c r="BM271" s="211"/>
      <c r="BN271" s="83"/>
      <c r="BO271" s="79"/>
      <c r="BP271" s="210"/>
      <c r="BQ271" s="211"/>
      <c r="BR271" s="211"/>
      <c r="BS271" s="211"/>
      <c r="BT271" s="211"/>
      <c r="BU271" s="211"/>
      <c r="BV271" s="211"/>
      <c r="BW271" s="211"/>
      <c r="BX271" s="82"/>
      <c r="BY271" s="212"/>
      <c r="BZ271" s="212"/>
      <c r="CA271" s="212"/>
      <c r="CB271" s="212"/>
      <c r="CC271" s="212"/>
      <c r="CD271" s="212"/>
      <c r="CE271" s="212"/>
      <c r="CF271" s="212"/>
      <c r="CG271" s="82"/>
      <c r="CH271" s="213"/>
      <c r="CI271" s="212"/>
      <c r="CJ271" s="212"/>
      <c r="CK271" s="212"/>
      <c r="CL271" s="212"/>
      <c r="CM271" s="212"/>
      <c r="CN271" s="212"/>
      <c r="CO271" s="212"/>
      <c r="CP271" s="212"/>
      <c r="CQ271" s="212"/>
      <c r="CR271" s="212"/>
      <c r="CS271" s="212"/>
      <c r="CT271" s="212"/>
      <c r="CU271" s="212"/>
      <c r="CV271" s="212"/>
      <c r="CW271" s="212"/>
      <c r="CX271" s="212"/>
      <c r="CY271" s="212"/>
      <c r="CZ271" s="212"/>
      <c r="DA271" s="214"/>
      <c r="DB271" s="84"/>
      <c r="DC271" s="35"/>
      <c r="DD271" s="35"/>
      <c r="DE271" s="35"/>
      <c r="DF271" s="35"/>
      <c r="DG271" s="35"/>
      <c r="DH271" s="35"/>
      <c r="DI271" s="35"/>
      <c r="DJ271" s="35"/>
      <c r="DK271" s="35"/>
      <c r="DL271" s="35"/>
      <c r="DM271" s="35"/>
      <c r="DN271" s="35"/>
      <c r="DO271" s="35"/>
      <c r="DP271" s="35"/>
      <c r="DQ271" s="35"/>
      <c r="DR271" s="35"/>
      <c r="DS271" s="35"/>
      <c r="DT271" s="35"/>
      <c r="DU271" s="35"/>
      <c r="DV271" s="35"/>
      <c r="DW271" s="78"/>
      <c r="DX271" s="82"/>
      <c r="DY271" s="215"/>
      <c r="DZ271" s="216"/>
      <c r="EA271" s="216"/>
      <c r="EB271" s="216"/>
      <c r="EC271" s="216"/>
      <c r="ED271" s="216"/>
      <c r="EE271" s="217"/>
      <c r="EF271" s="146"/>
      <c r="EG271" s="215"/>
      <c r="EH271" s="216"/>
      <c r="EI271" s="216"/>
      <c r="EJ271" s="216"/>
      <c r="EK271" s="216"/>
      <c r="EL271" s="216"/>
      <c r="EM271" s="216"/>
      <c r="EN271" s="217"/>
      <c r="EO271" s="79"/>
      <c r="EP271" s="218"/>
      <c r="EQ271" s="219"/>
      <c r="ER271" s="219"/>
      <c r="ES271" s="82"/>
      <c r="ET271" s="234"/>
      <c r="EU271" s="235"/>
      <c r="EV271" s="235"/>
      <c r="EW271" s="82"/>
      <c r="EX271" s="234"/>
      <c r="EY271" s="235"/>
      <c r="EZ271" s="235"/>
      <c r="FA271" s="235"/>
      <c r="FB271" s="235"/>
      <c r="FC271" s="235"/>
      <c r="FD271" s="235"/>
      <c r="FE271" s="222"/>
      <c r="FF271" s="234"/>
      <c r="FG271" s="235"/>
      <c r="FH271" s="235"/>
      <c r="FI271" s="235"/>
      <c r="FJ271" s="235"/>
      <c r="FK271" s="235"/>
      <c r="FL271" s="235"/>
      <c r="FM271" s="222"/>
    </row>
    <row r="272" spans="1:169">
      <c r="A272" s="223" t="str">
        <f>Validation!B272</f>
        <v>Pass</v>
      </c>
      <c r="B272" s="35"/>
      <c r="C272" s="35"/>
      <c r="D272" s="35"/>
      <c r="E272" s="122"/>
      <c r="F272" s="123"/>
      <c r="G272" s="121"/>
      <c r="H272" s="120"/>
      <c r="I272" s="121"/>
      <c r="J272" s="120"/>
      <c r="K272" s="225"/>
      <c r="L272" s="35"/>
      <c r="M272" s="226"/>
      <c r="N272" s="227"/>
      <c r="O272" s="227"/>
      <c r="P272" s="224"/>
      <c r="Q272" s="224"/>
      <c r="R272" s="78"/>
      <c r="S272" s="79"/>
      <c r="T272" s="224"/>
      <c r="U272" s="35"/>
      <c r="V272" s="35"/>
      <c r="W272" s="225"/>
      <c r="X272" s="228"/>
      <c r="Y272" s="79"/>
      <c r="Z272" s="229"/>
      <c r="AA272" s="35"/>
      <c r="AB272" s="35"/>
      <c r="AC272" s="35"/>
      <c r="AD272" s="230"/>
      <c r="AE272" s="231"/>
      <c r="AF272" s="35"/>
      <c r="AG272" s="35"/>
      <c r="AH272" s="78"/>
      <c r="AI272" s="78"/>
      <c r="AJ272" s="82"/>
      <c r="AK272" s="136"/>
      <c r="AL272" s="135"/>
      <c r="AM272" s="81"/>
      <c r="AN272" s="134"/>
      <c r="AO272" s="232"/>
      <c r="AP272" s="232"/>
      <c r="AQ272" s="80"/>
      <c r="AR272" s="81"/>
      <c r="AS272" s="81"/>
      <c r="AT272" s="245"/>
      <c r="AU272" s="179"/>
      <c r="AV272" s="233"/>
      <c r="AW272" s="81"/>
      <c r="AX272" s="185"/>
      <c r="AY272" s="134"/>
      <c r="AZ272" s="111"/>
      <c r="BA272" s="210"/>
      <c r="BB272" s="211"/>
      <c r="BC272" s="211"/>
      <c r="BD272" s="211"/>
      <c r="BE272" s="211"/>
      <c r="BF272" s="211"/>
      <c r="BG272" s="211"/>
      <c r="BH272" s="211"/>
      <c r="BI272" s="211"/>
      <c r="BJ272" s="211"/>
      <c r="BK272" s="211"/>
      <c r="BL272" s="211"/>
      <c r="BM272" s="211"/>
      <c r="BN272" s="83"/>
      <c r="BO272" s="79"/>
      <c r="BP272" s="210"/>
      <c r="BQ272" s="211"/>
      <c r="BR272" s="211"/>
      <c r="BS272" s="211"/>
      <c r="BT272" s="211"/>
      <c r="BU272" s="211"/>
      <c r="BV272" s="211"/>
      <c r="BW272" s="211"/>
      <c r="BX272" s="82"/>
      <c r="BY272" s="212"/>
      <c r="BZ272" s="212"/>
      <c r="CA272" s="212"/>
      <c r="CB272" s="212"/>
      <c r="CC272" s="212"/>
      <c r="CD272" s="212"/>
      <c r="CE272" s="212"/>
      <c r="CF272" s="212"/>
      <c r="CG272" s="82"/>
      <c r="CH272" s="213"/>
      <c r="CI272" s="212"/>
      <c r="CJ272" s="212"/>
      <c r="CK272" s="212"/>
      <c r="CL272" s="212"/>
      <c r="CM272" s="212"/>
      <c r="CN272" s="212"/>
      <c r="CO272" s="212"/>
      <c r="CP272" s="212"/>
      <c r="CQ272" s="212"/>
      <c r="CR272" s="212"/>
      <c r="CS272" s="212"/>
      <c r="CT272" s="212"/>
      <c r="CU272" s="212"/>
      <c r="CV272" s="212"/>
      <c r="CW272" s="212"/>
      <c r="CX272" s="212"/>
      <c r="CY272" s="212"/>
      <c r="CZ272" s="212"/>
      <c r="DA272" s="214"/>
      <c r="DB272" s="84"/>
      <c r="DC272" s="35"/>
      <c r="DD272" s="35"/>
      <c r="DE272" s="35"/>
      <c r="DF272" s="35"/>
      <c r="DG272" s="35"/>
      <c r="DH272" s="35"/>
      <c r="DI272" s="35"/>
      <c r="DJ272" s="35"/>
      <c r="DK272" s="35"/>
      <c r="DL272" s="35"/>
      <c r="DM272" s="35"/>
      <c r="DN272" s="35"/>
      <c r="DO272" s="35"/>
      <c r="DP272" s="35"/>
      <c r="DQ272" s="35"/>
      <c r="DR272" s="35"/>
      <c r="DS272" s="35"/>
      <c r="DT272" s="35"/>
      <c r="DU272" s="35"/>
      <c r="DV272" s="35"/>
      <c r="DW272" s="78"/>
      <c r="DX272" s="82"/>
      <c r="DY272" s="215"/>
      <c r="DZ272" s="216"/>
      <c r="EA272" s="216"/>
      <c r="EB272" s="216"/>
      <c r="EC272" s="216"/>
      <c r="ED272" s="216"/>
      <c r="EE272" s="217"/>
      <c r="EF272" s="146"/>
      <c r="EG272" s="215"/>
      <c r="EH272" s="216"/>
      <c r="EI272" s="216"/>
      <c r="EJ272" s="216"/>
      <c r="EK272" s="216"/>
      <c r="EL272" s="216"/>
      <c r="EM272" s="216"/>
      <c r="EN272" s="217"/>
      <c r="EO272" s="79"/>
      <c r="EP272" s="218"/>
      <c r="EQ272" s="219"/>
      <c r="ER272" s="219"/>
      <c r="ES272" s="82"/>
      <c r="ET272" s="234"/>
      <c r="EU272" s="235"/>
      <c r="EV272" s="235"/>
      <c r="EW272" s="82"/>
      <c r="EX272" s="234"/>
      <c r="EY272" s="235"/>
      <c r="EZ272" s="235"/>
      <c r="FA272" s="235"/>
      <c r="FB272" s="235"/>
      <c r="FC272" s="235"/>
      <c r="FD272" s="235"/>
      <c r="FE272" s="222"/>
      <c r="FF272" s="234"/>
      <c r="FG272" s="235"/>
      <c r="FH272" s="235"/>
      <c r="FI272" s="235"/>
      <c r="FJ272" s="235"/>
      <c r="FK272" s="235"/>
      <c r="FL272" s="235"/>
      <c r="FM272" s="222"/>
    </row>
    <row r="273" spans="1:169">
      <c r="A273" s="223" t="str">
        <f>Validation!B273</f>
        <v>Pass</v>
      </c>
      <c r="B273" s="35"/>
      <c r="C273" s="35"/>
      <c r="D273" s="35"/>
      <c r="E273" s="122"/>
      <c r="F273" s="123"/>
      <c r="G273" s="121"/>
      <c r="H273" s="120"/>
      <c r="I273" s="121"/>
      <c r="J273" s="120"/>
      <c r="K273" s="225"/>
      <c r="L273" s="35"/>
      <c r="M273" s="226"/>
      <c r="N273" s="227"/>
      <c r="O273" s="227"/>
      <c r="P273" s="224"/>
      <c r="Q273" s="224"/>
      <c r="R273" s="78"/>
      <c r="S273" s="79"/>
      <c r="T273" s="224"/>
      <c r="U273" s="35"/>
      <c r="V273" s="35"/>
      <c r="W273" s="225"/>
      <c r="X273" s="228"/>
      <c r="Y273" s="79"/>
      <c r="Z273" s="229"/>
      <c r="AA273" s="35"/>
      <c r="AB273" s="35"/>
      <c r="AC273" s="35"/>
      <c r="AD273" s="230"/>
      <c r="AE273" s="231"/>
      <c r="AF273" s="35"/>
      <c r="AG273" s="35"/>
      <c r="AH273" s="78"/>
      <c r="AI273" s="78"/>
      <c r="AJ273" s="82"/>
      <c r="AK273" s="136"/>
      <c r="AL273" s="135"/>
      <c r="AM273" s="81"/>
      <c r="AN273" s="134"/>
      <c r="AO273" s="232"/>
      <c r="AP273" s="232"/>
      <c r="AQ273" s="80"/>
      <c r="AR273" s="81"/>
      <c r="AS273" s="81"/>
      <c r="AT273" s="245"/>
      <c r="AU273" s="179"/>
      <c r="AV273" s="233"/>
      <c r="AW273" s="81"/>
      <c r="AX273" s="185"/>
      <c r="AY273" s="134"/>
      <c r="AZ273" s="111"/>
      <c r="BA273" s="210"/>
      <c r="BB273" s="211"/>
      <c r="BC273" s="211"/>
      <c r="BD273" s="211"/>
      <c r="BE273" s="211"/>
      <c r="BF273" s="211"/>
      <c r="BG273" s="211"/>
      <c r="BH273" s="211"/>
      <c r="BI273" s="211"/>
      <c r="BJ273" s="211"/>
      <c r="BK273" s="211"/>
      <c r="BL273" s="211"/>
      <c r="BM273" s="211"/>
      <c r="BN273" s="83"/>
      <c r="BO273" s="79"/>
      <c r="BP273" s="210"/>
      <c r="BQ273" s="211"/>
      <c r="BR273" s="211"/>
      <c r="BS273" s="211"/>
      <c r="BT273" s="211"/>
      <c r="BU273" s="211"/>
      <c r="BV273" s="211"/>
      <c r="BW273" s="211"/>
      <c r="BX273" s="82"/>
      <c r="BY273" s="212"/>
      <c r="BZ273" s="212"/>
      <c r="CA273" s="212"/>
      <c r="CB273" s="212"/>
      <c r="CC273" s="212"/>
      <c r="CD273" s="212"/>
      <c r="CE273" s="212"/>
      <c r="CF273" s="212"/>
      <c r="CG273" s="82"/>
      <c r="CH273" s="213"/>
      <c r="CI273" s="212"/>
      <c r="CJ273" s="212"/>
      <c r="CK273" s="212"/>
      <c r="CL273" s="212"/>
      <c r="CM273" s="212"/>
      <c r="CN273" s="212"/>
      <c r="CO273" s="212"/>
      <c r="CP273" s="212"/>
      <c r="CQ273" s="212"/>
      <c r="CR273" s="212"/>
      <c r="CS273" s="212"/>
      <c r="CT273" s="212"/>
      <c r="CU273" s="212"/>
      <c r="CV273" s="212"/>
      <c r="CW273" s="212"/>
      <c r="CX273" s="212"/>
      <c r="CY273" s="212"/>
      <c r="CZ273" s="212"/>
      <c r="DA273" s="214"/>
      <c r="DB273" s="84"/>
      <c r="DC273" s="35"/>
      <c r="DD273" s="35"/>
      <c r="DE273" s="35"/>
      <c r="DF273" s="35"/>
      <c r="DG273" s="35"/>
      <c r="DH273" s="35"/>
      <c r="DI273" s="35"/>
      <c r="DJ273" s="35"/>
      <c r="DK273" s="35"/>
      <c r="DL273" s="35"/>
      <c r="DM273" s="35"/>
      <c r="DN273" s="35"/>
      <c r="DO273" s="35"/>
      <c r="DP273" s="35"/>
      <c r="DQ273" s="35"/>
      <c r="DR273" s="35"/>
      <c r="DS273" s="35"/>
      <c r="DT273" s="35"/>
      <c r="DU273" s="35"/>
      <c r="DV273" s="35"/>
      <c r="DW273" s="78"/>
      <c r="DX273" s="82"/>
      <c r="DY273" s="215"/>
      <c r="DZ273" s="216"/>
      <c r="EA273" s="216"/>
      <c r="EB273" s="216"/>
      <c r="EC273" s="216"/>
      <c r="ED273" s="216"/>
      <c r="EE273" s="217"/>
      <c r="EF273" s="146"/>
      <c r="EG273" s="215"/>
      <c r="EH273" s="216"/>
      <c r="EI273" s="216"/>
      <c r="EJ273" s="216"/>
      <c r="EK273" s="216"/>
      <c r="EL273" s="216"/>
      <c r="EM273" s="216"/>
      <c r="EN273" s="217"/>
      <c r="EO273" s="79"/>
      <c r="EP273" s="218"/>
      <c r="EQ273" s="219"/>
      <c r="ER273" s="219"/>
      <c r="ES273" s="82"/>
      <c r="ET273" s="234"/>
      <c r="EU273" s="235"/>
      <c r="EV273" s="235"/>
      <c r="EW273" s="82"/>
      <c r="EX273" s="234"/>
      <c r="EY273" s="235"/>
      <c r="EZ273" s="235"/>
      <c r="FA273" s="235"/>
      <c r="FB273" s="235"/>
      <c r="FC273" s="235"/>
      <c r="FD273" s="235"/>
      <c r="FE273" s="222"/>
      <c r="FF273" s="234"/>
      <c r="FG273" s="235"/>
      <c r="FH273" s="235"/>
      <c r="FI273" s="235"/>
      <c r="FJ273" s="235"/>
      <c r="FK273" s="235"/>
      <c r="FL273" s="235"/>
      <c r="FM273" s="222"/>
    </row>
    <row r="274" spans="1:169">
      <c r="A274" s="223" t="str">
        <f>Validation!B274</f>
        <v>Pass</v>
      </c>
      <c r="B274" s="35"/>
      <c r="C274" s="35"/>
      <c r="D274" s="35"/>
      <c r="E274" s="122"/>
      <c r="F274" s="123"/>
      <c r="G274" s="121"/>
      <c r="H274" s="120"/>
      <c r="I274" s="121"/>
      <c r="J274" s="120"/>
      <c r="K274" s="225"/>
      <c r="L274" s="35"/>
      <c r="M274" s="226"/>
      <c r="N274" s="227"/>
      <c r="O274" s="227"/>
      <c r="P274" s="224"/>
      <c r="Q274" s="224"/>
      <c r="R274" s="78"/>
      <c r="S274" s="79"/>
      <c r="T274" s="224"/>
      <c r="U274" s="35"/>
      <c r="V274" s="35"/>
      <c r="W274" s="225"/>
      <c r="X274" s="228"/>
      <c r="Y274" s="79"/>
      <c r="Z274" s="229"/>
      <c r="AA274" s="35"/>
      <c r="AB274" s="35"/>
      <c r="AC274" s="35"/>
      <c r="AD274" s="230"/>
      <c r="AE274" s="231"/>
      <c r="AF274" s="35"/>
      <c r="AG274" s="35"/>
      <c r="AH274" s="78"/>
      <c r="AI274" s="78"/>
      <c r="AJ274" s="82"/>
      <c r="AK274" s="136"/>
      <c r="AL274" s="135"/>
      <c r="AM274" s="81"/>
      <c r="AN274" s="134"/>
      <c r="AO274" s="232"/>
      <c r="AP274" s="232"/>
      <c r="AQ274" s="80"/>
      <c r="AR274" s="81"/>
      <c r="AS274" s="81"/>
      <c r="AT274" s="245"/>
      <c r="AU274" s="179"/>
      <c r="AV274" s="233"/>
      <c r="AW274" s="81"/>
      <c r="AX274" s="185"/>
      <c r="AY274" s="134"/>
      <c r="AZ274" s="111"/>
      <c r="BA274" s="210"/>
      <c r="BB274" s="211"/>
      <c r="BC274" s="211"/>
      <c r="BD274" s="211"/>
      <c r="BE274" s="211"/>
      <c r="BF274" s="211"/>
      <c r="BG274" s="211"/>
      <c r="BH274" s="211"/>
      <c r="BI274" s="211"/>
      <c r="BJ274" s="211"/>
      <c r="BK274" s="211"/>
      <c r="BL274" s="211"/>
      <c r="BM274" s="211"/>
      <c r="BN274" s="83"/>
      <c r="BO274" s="79"/>
      <c r="BP274" s="210"/>
      <c r="BQ274" s="211"/>
      <c r="BR274" s="211"/>
      <c r="BS274" s="211"/>
      <c r="BT274" s="211"/>
      <c r="BU274" s="211"/>
      <c r="BV274" s="211"/>
      <c r="BW274" s="211"/>
      <c r="BX274" s="82"/>
      <c r="BY274" s="212"/>
      <c r="BZ274" s="212"/>
      <c r="CA274" s="212"/>
      <c r="CB274" s="212"/>
      <c r="CC274" s="212"/>
      <c r="CD274" s="212"/>
      <c r="CE274" s="212"/>
      <c r="CF274" s="212"/>
      <c r="CG274" s="82"/>
      <c r="CH274" s="213"/>
      <c r="CI274" s="212"/>
      <c r="CJ274" s="212"/>
      <c r="CK274" s="212"/>
      <c r="CL274" s="212"/>
      <c r="CM274" s="212"/>
      <c r="CN274" s="212"/>
      <c r="CO274" s="212"/>
      <c r="CP274" s="212"/>
      <c r="CQ274" s="212"/>
      <c r="CR274" s="212"/>
      <c r="CS274" s="212"/>
      <c r="CT274" s="212"/>
      <c r="CU274" s="212"/>
      <c r="CV274" s="212"/>
      <c r="CW274" s="212"/>
      <c r="CX274" s="212"/>
      <c r="CY274" s="212"/>
      <c r="CZ274" s="212"/>
      <c r="DA274" s="214"/>
      <c r="DB274" s="84"/>
      <c r="DC274" s="35"/>
      <c r="DD274" s="35"/>
      <c r="DE274" s="35"/>
      <c r="DF274" s="35"/>
      <c r="DG274" s="35"/>
      <c r="DH274" s="35"/>
      <c r="DI274" s="35"/>
      <c r="DJ274" s="35"/>
      <c r="DK274" s="35"/>
      <c r="DL274" s="35"/>
      <c r="DM274" s="35"/>
      <c r="DN274" s="35"/>
      <c r="DO274" s="35"/>
      <c r="DP274" s="35"/>
      <c r="DQ274" s="35"/>
      <c r="DR274" s="35"/>
      <c r="DS274" s="35"/>
      <c r="DT274" s="35"/>
      <c r="DU274" s="35"/>
      <c r="DV274" s="35"/>
      <c r="DW274" s="78"/>
      <c r="DX274" s="82"/>
      <c r="DY274" s="215"/>
      <c r="DZ274" s="216"/>
      <c r="EA274" s="216"/>
      <c r="EB274" s="216"/>
      <c r="EC274" s="216"/>
      <c r="ED274" s="216"/>
      <c r="EE274" s="217"/>
      <c r="EF274" s="146"/>
      <c r="EG274" s="215"/>
      <c r="EH274" s="216"/>
      <c r="EI274" s="216"/>
      <c r="EJ274" s="216"/>
      <c r="EK274" s="216"/>
      <c r="EL274" s="216"/>
      <c r="EM274" s="216"/>
      <c r="EN274" s="217"/>
      <c r="EO274" s="79"/>
      <c r="EP274" s="218"/>
      <c r="EQ274" s="219"/>
      <c r="ER274" s="219"/>
      <c r="ES274" s="82"/>
      <c r="ET274" s="234"/>
      <c r="EU274" s="235"/>
      <c r="EV274" s="235"/>
      <c r="EW274" s="82"/>
      <c r="EX274" s="234"/>
      <c r="EY274" s="235"/>
      <c r="EZ274" s="235"/>
      <c r="FA274" s="235"/>
      <c r="FB274" s="235"/>
      <c r="FC274" s="235"/>
      <c r="FD274" s="235"/>
      <c r="FE274" s="222"/>
      <c r="FF274" s="234"/>
      <c r="FG274" s="235"/>
      <c r="FH274" s="235"/>
      <c r="FI274" s="235"/>
      <c r="FJ274" s="235"/>
      <c r="FK274" s="235"/>
      <c r="FL274" s="235"/>
      <c r="FM274" s="222"/>
    </row>
    <row r="275" spans="1:169">
      <c r="A275" s="223" t="str">
        <f>Validation!B275</f>
        <v>Pass</v>
      </c>
      <c r="B275" s="35"/>
      <c r="C275" s="35"/>
      <c r="D275" s="35"/>
      <c r="E275" s="122"/>
      <c r="F275" s="123"/>
      <c r="G275" s="121"/>
      <c r="H275" s="120"/>
      <c r="I275" s="121"/>
      <c r="J275" s="120"/>
      <c r="K275" s="225"/>
      <c r="L275" s="35"/>
      <c r="M275" s="226"/>
      <c r="N275" s="227"/>
      <c r="O275" s="227"/>
      <c r="P275" s="224"/>
      <c r="Q275" s="224"/>
      <c r="R275" s="78"/>
      <c r="S275" s="79"/>
      <c r="T275" s="224"/>
      <c r="U275" s="35"/>
      <c r="V275" s="35"/>
      <c r="W275" s="225"/>
      <c r="X275" s="228"/>
      <c r="Y275" s="79"/>
      <c r="Z275" s="229"/>
      <c r="AA275" s="35"/>
      <c r="AB275" s="35"/>
      <c r="AC275" s="35"/>
      <c r="AD275" s="230"/>
      <c r="AE275" s="231"/>
      <c r="AF275" s="35"/>
      <c r="AG275" s="35"/>
      <c r="AH275" s="78"/>
      <c r="AI275" s="78"/>
      <c r="AJ275" s="82"/>
      <c r="AK275" s="136"/>
      <c r="AL275" s="135"/>
      <c r="AM275" s="81"/>
      <c r="AN275" s="134"/>
      <c r="AO275" s="232"/>
      <c r="AP275" s="232"/>
      <c r="AQ275" s="80"/>
      <c r="AR275" s="81"/>
      <c r="AS275" s="81"/>
      <c r="AT275" s="245"/>
      <c r="AU275" s="179"/>
      <c r="AV275" s="233"/>
      <c r="AW275" s="81"/>
      <c r="AX275" s="185"/>
      <c r="AY275" s="134"/>
      <c r="AZ275" s="111"/>
      <c r="BA275" s="210"/>
      <c r="BB275" s="211"/>
      <c r="BC275" s="211"/>
      <c r="BD275" s="211"/>
      <c r="BE275" s="211"/>
      <c r="BF275" s="211"/>
      <c r="BG275" s="211"/>
      <c r="BH275" s="211"/>
      <c r="BI275" s="211"/>
      <c r="BJ275" s="211"/>
      <c r="BK275" s="211"/>
      <c r="BL275" s="211"/>
      <c r="BM275" s="211"/>
      <c r="BN275" s="83"/>
      <c r="BO275" s="79"/>
      <c r="BP275" s="210"/>
      <c r="BQ275" s="211"/>
      <c r="BR275" s="211"/>
      <c r="BS275" s="211"/>
      <c r="BT275" s="211"/>
      <c r="BU275" s="211"/>
      <c r="BV275" s="211"/>
      <c r="BW275" s="211"/>
      <c r="BX275" s="82"/>
      <c r="BY275" s="212"/>
      <c r="BZ275" s="212"/>
      <c r="CA275" s="212"/>
      <c r="CB275" s="212"/>
      <c r="CC275" s="212"/>
      <c r="CD275" s="212"/>
      <c r="CE275" s="212"/>
      <c r="CF275" s="212"/>
      <c r="CG275" s="82"/>
      <c r="CH275" s="213"/>
      <c r="CI275" s="212"/>
      <c r="CJ275" s="212"/>
      <c r="CK275" s="212"/>
      <c r="CL275" s="212"/>
      <c r="CM275" s="212"/>
      <c r="CN275" s="212"/>
      <c r="CO275" s="212"/>
      <c r="CP275" s="212"/>
      <c r="CQ275" s="212"/>
      <c r="CR275" s="212"/>
      <c r="CS275" s="212"/>
      <c r="CT275" s="212"/>
      <c r="CU275" s="212"/>
      <c r="CV275" s="212"/>
      <c r="CW275" s="212"/>
      <c r="CX275" s="212"/>
      <c r="CY275" s="212"/>
      <c r="CZ275" s="212"/>
      <c r="DA275" s="214"/>
      <c r="DB275" s="84"/>
      <c r="DC275" s="35"/>
      <c r="DD275" s="35"/>
      <c r="DE275" s="35"/>
      <c r="DF275" s="35"/>
      <c r="DG275" s="35"/>
      <c r="DH275" s="35"/>
      <c r="DI275" s="35"/>
      <c r="DJ275" s="35"/>
      <c r="DK275" s="35"/>
      <c r="DL275" s="35"/>
      <c r="DM275" s="35"/>
      <c r="DN275" s="35"/>
      <c r="DO275" s="35"/>
      <c r="DP275" s="35"/>
      <c r="DQ275" s="35"/>
      <c r="DR275" s="35"/>
      <c r="DS275" s="35"/>
      <c r="DT275" s="35"/>
      <c r="DU275" s="35"/>
      <c r="DV275" s="35"/>
      <c r="DW275" s="78"/>
      <c r="DX275" s="82"/>
      <c r="DY275" s="215"/>
      <c r="DZ275" s="216"/>
      <c r="EA275" s="216"/>
      <c r="EB275" s="216"/>
      <c r="EC275" s="216"/>
      <c r="ED275" s="216"/>
      <c r="EE275" s="217"/>
      <c r="EF275" s="146"/>
      <c r="EG275" s="215"/>
      <c r="EH275" s="216"/>
      <c r="EI275" s="216"/>
      <c r="EJ275" s="216"/>
      <c r="EK275" s="216"/>
      <c r="EL275" s="216"/>
      <c r="EM275" s="216"/>
      <c r="EN275" s="217"/>
      <c r="EO275" s="79"/>
      <c r="EP275" s="218"/>
      <c r="EQ275" s="219"/>
      <c r="ER275" s="219"/>
      <c r="ES275" s="82"/>
      <c r="ET275" s="234"/>
      <c r="EU275" s="235"/>
      <c r="EV275" s="235"/>
      <c r="EW275" s="82"/>
      <c r="EX275" s="234"/>
      <c r="EY275" s="235"/>
      <c r="EZ275" s="235"/>
      <c r="FA275" s="235"/>
      <c r="FB275" s="235"/>
      <c r="FC275" s="235"/>
      <c r="FD275" s="235"/>
      <c r="FE275" s="222"/>
      <c r="FF275" s="234"/>
      <c r="FG275" s="235"/>
      <c r="FH275" s="235"/>
      <c r="FI275" s="235"/>
      <c r="FJ275" s="235"/>
      <c r="FK275" s="235"/>
      <c r="FL275" s="235"/>
      <c r="FM275" s="222"/>
    </row>
    <row r="276" spans="1:169">
      <c r="A276" s="223" t="str">
        <f>Validation!B276</f>
        <v>Pass</v>
      </c>
      <c r="B276" s="35"/>
      <c r="C276" s="35"/>
      <c r="D276" s="35"/>
      <c r="E276" s="122"/>
      <c r="F276" s="123"/>
      <c r="G276" s="121"/>
      <c r="H276" s="120"/>
      <c r="I276" s="121"/>
      <c r="J276" s="120"/>
      <c r="K276" s="225"/>
      <c r="L276" s="35"/>
      <c r="M276" s="226"/>
      <c r="N276" s="227"/>
      <c r="O276" s="227"/>
      <c r="P276" s="224"/>
      <c r="Q276" s="224"/>
      <c r="R276" s="78"/>
      <c r="S276" s="79"/>
      <c r="T276" s="224"/>
      <c r="U276" s="35"/>
      <c r="V276" s="35"/>
      <c r="W276" s="225"/>
      <c r="X276" s="228"/>
      <c r="Y276" s="79"/>
      <c r="Z276" s="229"/>
      <c r="AA276" s="35"/>
      <c r="AB276" s="35"/>
      <c r="AC276" s="35"/>
      <c r="AD276" s="230"/>
      <c r="AE276" s="231"/>
      <c r="AF276" s="35"/>
      <c r="AG276" s="35"/>
      <c r="AH276" s="78"/>
      <c r="AI276" s="78"/>
      <c r="AJ276" s="82"/>
      <c r="AK276" s="136"/>
      <c r="AL276" s="135"/>
      <c r="AM276" s="81"/>
      <c r="AN276" s="134"/>
      <c r="AO276" s="232"/>
      <c r="AP276" s="232"/>
      <c r="AQ276" s="80"/>
      <c r="AR276" s="81"/>
      <c r="AS276" s="81"/>
      <c r="AT276" s="245"/>
      <c r="AU276" s="179"/>
      <c r="AV276" s="233"/>
      <c r="AW276" s="81"/>
      <c r="AX276" s="185"/>
      <c r="AY276" s="134"/>
      <c r="AZ276" s="111"/>
      <c r="BA276" s="210"/>
      <c r="BB276" s="211"/>
      <c r="BC276" s="211"/>
      <c r="BD276" s="211"/>
      <c r="BE276" s="211"/>
      <c r="BF276" s="211"/>
      <c r="BG276" s="211"/>
      <c r="BH276" s="211"/>
      <c r="BI276" s="211"/>
      <c r="BJ276" s="211"/>
      <c r="BK276" s="211"/>
      <c r="BL276" s="211"/>
      <c r="BM276" s="211"/>
      <c r="BN276" s="83"/>
      <c r="BO276" s="79"/>
      <c r="BP276" s="210"/>
      <c r="BQ276" s="211"/>
      <c r="BR276" s="211"/>
      <c r="BS276" s="211"/>
      <c r="BT276" s="211"/>
      <c r="BU276" s="211"/>
      <c r="BV276" s="211"/>
      <c r="BW276" s="211"/>
      <c r="BX276" s="82"/>
      <c r="BY276" s="212"/>
      <c r="BZ276" s="212"/>
      <c r="CA276" s="212"/>
      <c r="CB276" s="212"/>
      <c r="CC276" s="212"/>
      <c r="CD276" s="212"/>
      <c r="CE276" s="212"/>
      <c r="CF276" s="212"/>
      <c r="CG276" s="82"/>
      <c r="CH276" s="213"/>
      <c r="CI276" s="212"/>
      <c r="CJ276" s="212"/>
      <c r="CK276" s="212"/>
      <c r="CL276" s="212"/>
      <c r="CM276" s="212"/>
      <c r="CN276" s="212"/>
      <c r="CO276" s="212"/>
      <c r="CP276" s="212"/>
      <c r="CQ276" s="212"/>
      <c r="CR276" s="212"/>
      <c r="CS276" s="212"/>
      <c r="CT276" s="212"/>
      <c r="CU276" s="212"/>
      <c r="CV276" s="212"/>
      <c r="CW276" s="212"/>
      <c r="CX276" s="212"/>
      <c r="CY276" s="212"/>
      <c r="CZ276" s="212"/>
      <c r="DA276" s="214"/>
      <c r="DB276" s="84"/>
      <c r="DC276" s="35"/>
      <c r="DD276" s="35"/>
      <c r="DE276" s="35"/>
      <c r="DF276" s="35"/>
      <c r="DG276" s="35"/>
      <c r="DH276" s="35"/>
      <c r="DI276" s="35"/>
      <c r="DJ276" s="35"/>
      <c r="DK276" s="35"/>
      <c r="DL276" s="35"/>
      <c r="DM276" s="35"/>
      <c r="DN276" s="35"/>
      <c r="DO276" s="35"/>
      <c r="DP276" s="35"/>
      <c r="DQ276" s="35"/>
      <c r="DR276" s="35"/>
      <c r="DS276" s="35"/>
      <c r="DT276" s="35"/>
      <c r="DU276" s="35"/>
      <c r="DV276" s="35"/>
      <c r="DW276" s="78"/>
      <c r="DX276" s="82"/>
      <c r="DY276" s="215"/>
      <c r="DZ276" s="216"/>
      <c r="EA276" s="216"/>
      <c r="EB276" s="216"/>
      <c r="EC276" s="216"/>
      <c r="ED276" s="216"/>
      <c r="EE276" s="217"/>
      <c r="EF276" s="146"/>
      <c r="EG276" s="215"/>
      <c r="EH276" s="216"/>
      <c r="EI276" s="216"/>
      <c r="EJ276" s="216"/>
      <c r="EK276" s="216"/>
      <c r="EL276" s="216"/>
      <c r="EM276" s="216"/>
      <c r="EN276" s="217"/>
      <c r="EO276" s="79"/>
      <c r="EP276" s="218"/>
      <c r="EQ276" s="219"/>
      <c r="ER276" s="219"/>
      <c r="ES276" s="82"/>
      <c r="ET276" s="234"/>
      <c r="EU276" s="235"/>
      <c r="EV276" s="235"/>
      <c r="EW276" s="82"/>
      <c r="EX276" s="234"/>
      <c r="EY276" s="235"/>
      <c r="EZ276" s="235"/>
      <c r="FA276" s="235"/>
      <c r="FB276" s="235"/>
      <c r="FC276" s="235"/>
      <c r="FD276" s="235"/>
      <c r="FE276" s="222"/>
      <c r="FF276" s="234"/>
      <c r="FG276" s="235"/>
      <c r="FH276" s="235"/>
      <c r="FI276" s="235"/>
      <c r="FJ276" s="235"/>
      <c r="FK276" s="235"/>
      <c r="FL276" s="235"/>
      <c r="FM276" s="222"/>
    </row>
    <row r="277" spans="1:169">
      <c r="A277" s="223" t="str">
        <f>Validation!B277</f>
        <v>Pass</v>
      </c>
      <c r="B277" s="35"/>
      <c r="C277" s="35"/>
      <c r="D277" s="35"/>
      <c r="E277" s="122"/>
      <c r="F277" s="123"/>
      <c r="G277" s="121"/>
      <c r="H277" s="120"/>
      <c r="I277" s="121"/>
      <c r="J277" s="120"/>
      <c r="K277" s="225"/>
      <c r="L277" s="35"/>
      <c r="M277" s="226"/>
      <c r="N277" s="227"/>
      <c r="O277" s="227"/>
      <c r="P277" s="224"/>
      <c r="Q277" s="224"/>
      <c r="R277" s="78"/>
      <c r="S277" s="79"/>
      <c r="T277" s="224"/>
      <c r="U277" s="35"/>
      <c r="V277" s="35"/>
      <c r="W277" s="225"/>
      <c r="X277" s="228"/>
      <c r="Y277" s="79"/>
      <c r="Z277" s="229"/>
      <c r="AA277" s="35"/>
      <c r="AB277" s="35"/>
      <c r="AC277" s="35"/>
      <c r="AD277" s="230"/>
      <c r="AE277" s="231"/>
      <c r="AF277" s="35"/>
      <c r="AG277" s="35"/>
      <c r="AH277" s="78"/>
      <c r="AI277" s="78"/>
      <c r="AJ277" s="82"/>
      <c r="AK277" s="136"/>
      <c r="AL277" s="135"/>
      <c r="AM277" s="81"/>
      <c r="AN277" s="134"/>
      <c r="AO277" s="232"/>
      <c r="AP277" s="232"/>
      <c r="AQ277" s="80"/>
      <c r="AR277" s="81"/>
      <c r="AS277" s="81"/>
      <c r="AT277" s="245"/>
      <c r="AU277" s="179"/>
      <c r="AV277" s="233"/>
      <c r="AW277" s="81"/>
      <c r="AX277" s="185"/>
      <c r="AY277" s="134"/>
      <c r="AZ277" s="111"/>
      <c r="BA277" s="210"/>
      <c r="BB277" s="211"/>
      <c r="BC277" s="211"/>
      <c r="BD277" s="211"/>
      <c r="BE277" s="211"/>
      <c r="BF277" s="211"/>
      <c r="BG277" s="211"/>
      <c r="BH277" s="211"/>
      <c r="BI277" s="211"/>
      <c r="BJ277" s="211"/>
      <c r="BK277" s="211"/>
      <c r="BL277" s="211"/>
      <c r="BM277" s="211"/>
      <c r="BN277" s="83"/>
      <c r="BO277" s="79"/>
      <c r="BP277" s="210"/>
      <c r="BQ277" s="211"/>
      <c r="BR277" s="211"/>
      <c r="BS277" s="211"/>
      <c r="BT277" s="211"/>
      <c r="BU277" s="211"/>
      <c r="BV277" s="211"/>
      <c r="BW277" s="211"/>
      <c r="BX277" s="82"/>
      <c r="BY277" s="212"/>
      <c r="BZ277" s="212"/>
      <c r="CA277" s="212"/>
      <c r="CB277" s="212"/>
      <c r="CC277" s="212"/>
      <c r="CD277" s="212"/>
      <c r="CE277" s="212"/>
      <c r="CF277" s="212"/>
      <c r="CG277" s="82"/>
      <c r="CH277" s="213"/>
      <c r="CI277" s="212"/>
      <c r="CJ277" s="212"/>
      <c r="CK277" s="212"/>
      <c r="CL277" s="212"/>
      <c r="CM277" s="212"/>
      <c r="CN277" s="212"/>
      <c r="CO277" s="212"/>
      <c r="CP277" s="212"/>
      <c r="CQ277" s="212"/>
      <c r="CR277" s="212"/>
      <c r="CS277" s="212"/>
      <c r="CT277" s="212"/>
      <c r="CU277" s="212"/>
      <c r="CV277" s="212"/>
      <c r="CW277" s="212"/>
      <c r="CX277" s="212"/>
      <c r="CY277" s="212"/>
      <c r="CZ277" s="212"/>
      <c r="DA277" s="214"/>
      <c r="DB277" s="84"/>
      <c r="DC277" s="35"/>
      <c r="DD277" s="35"/>
      <c r="DE277" s="35"/>
      <c r="DF277" s="35"/>
      <c r="DG277" s="35"/>
      <c r="DH277" s="35"/>
      <c r="DI277" s="35"/>
      <c r="DJ277" s="35"/>
      <c r="DK277" s="35"/>
      <c r="DL277" s="35"/>
      <c r="DM277" s="35"/>
      <c r="DN277" s="35"/>
      <c r="DO277" s="35"/>
      <c r="DP277" s="35"/>
      <c r="DQ277" s="35"/>
      <c r="DR277" s="35"/>
      <c r="DS277" s="35"/>
      <c r="DT277" s="35"/>
      <c r="DU277" s="35"/>
      <c r="DV277" s="35"/>
      <c r="DW277" s="78"/>
      <c r="DX277" s="82"/>
      <c r="DY277" s="215"/>
      <c r="DZ277" s="216"/>
      <c r="EA277" s="216"/>
      <c r="EB277" s="216"/>
      <c r="EC277" s="216"/>
      <c r="ED277" s="216"/>
      <c r="EE277" s="217"/>
      <c r="EF277" s="146"/>
      <c r="EG277" s="215"/>
      <c r="EH277" s="216"/>
      <c r="EI277" s="216"/>
      <c r="EJ277" s="216"/>
      <c r="EK277" s="216"/>
      <c r="EL277" s="216"/>
      <c r="EM277" s="216"/>
      <c r="EN277" s="217"/>
      <c r="EO277" s="79"/>
      <c r="EP277" s="218"/>
      <c r="EQ277" s="219"/>
      <c r="ER277" s="219"/>
      <c r="ES277" s="82"/>
      <c r="ET277" s="234"/>
      <c r="EU277" s="235"/>
      <c r="EV277" s="235"/>
      <c r="EW277" s="82"/>
      <c r="EX277" s="234"/>
      <c r="EY277" s="235"/>
      <c r="EZ277" s="235"/>
      <c r="FA277" s="235"/>
      <c r="FB277" s="235"/>
      <c r="FC277" s="235"/>
      <c r="FD277" s="235"/>
      <c r="FE277" s="222"/>
      <c r="FF277" s="234"/>
      <c r="FG277" s="235"/>
      <c r="FH277" s="235"/>
      <c r="FI277" s="235"/>
      <c r="FJ277" s="235"/>
      <c r="FK277" s="235"/>
      <c r="FL277" s="235"/>
      <c r="FM277" s="222"/>
    </row>
    <row r="278" spans="1:169">
      <c r="A278" s="223" t="str">
        <f>Validation!B278</f>
        <v>Pass</v>
      </c>
      <c r="B278" s="35"/>
      <c r="C278" s="35"/>
      <c r="D278" s="35"/>
      <c r="E278" s="122"/>
      <c r="F278" s="123"/>
      <c r="G278" s="121"/>
      <c r="H278" s="120"/>
      <c r="I278" s="121"/>
      <c r="J278" s="120"/>
      <c r="K278" s="225"/>
      <c r="L278" s="35"/>
      <c r="M278" s="226"/>
      <c r="N278" s="227"/>
      <c r="O278" s="227"/>
      <c r="P278" s="224"/>
      <c r="Q278" s="224"/>
      <c r="R278" s="78"/>
      <c r="S278" s="79"/>
      <c r="T278" s="224"/>
      <c r="U278" s="35"/>
      <c r="V278" s="35"/>
      <c r="W278" s="225"/>
      <c r="X278" s="228"/>
      <c r="Y278" s="79"/>
      <c r="Z278" s="229"/>
      <c r="AA278" s="35"/>
      <c r="AB278" s="35"/>
      <c r="AC278" s="35"/>
      <c r="AD278" s="230"/>
      <c r="AE278" s="231"/>
      <c r="AF278" s="35"/>
      <c r="AG278" s="35"/>
      <c r="AH278" s="78"/>
      <c r="AI278" s="78"/>
      <c r="AJ278" s="82"/>
      <c r="AK278" s="136"/>
      <c r="AL278" s="135"/>
      <c r="AM278" s="81"/>
      <c r="AN278" s="134"/>
      <c r="AO278" s="232"/>
      <c r="AP278" s="232"/>
      <c r="AQ278" s="80"/>
      <c r="AR278" s="81"/>
      <c r="AS278" s="81"/>
      <c r="AT278" s="245"/>
      <c r="AU278" s="179"/>
      <c r="AV278" s="233"/>
      <c r="AW278" s="81"/>
      <c r="AX278" s="185"/>
      <c r="AY278" s="134"/>
      <c r="AZ278" s="111"/>
      <c r="BA278" s="210"/>
      <c r="BB278" s="211"/>
      <c r="BC278" s="211"/>
      <c r="BD278" s="211"/>
      <c r="BE278" s="211"/>
      <c r="BF278" s="211"/>
      <c r="BG278" s="211"/>
      <c r="BH278" s="211"/>
      <c r="BI278" s="211"/>
      <c r="BJ278" s="211"/>
      <c r="BK278" s="211"/>
      <c r="BL278" s="211"/>
      <c r="BM278" s="211"/>
      <c r="BN278" s="83"/>
      <c r="BO278" s="79"/>
      <c r="BP278" s="210"/>
      <c r="BQ278" s="211"/>
      <c r="BR278" s="211"/>
      <c r="BS278" s="211"/>
      <c r="BT278" s="211"/>
      <c r="BU278" s="211"/>
      <c r="BV278" s="211"/>
      <c r="BW278" s="211"/>
      <c r="BX278" s="82"/>
      <c r="BY278" s="212"/>
      <c r="BZ278" s="212"/>
      <c r="CA278" s="212"/>
      <c r="CB278" s="212"/>
      <c r="CC278" s="212"/>
      <c r="CD278" s="212"/>
      <c r="CE278" s="212"/>
      <c r="CF278" s="212"/>
      <c r="CG278" s="82"/>
      <c r="CH278" s="213"/>
      <c r="CI278" s="212"/>
      <c r="CJ278" s="212"/>
      <c r="CK278" s="212"/>
      <c r="CL278" s="212"/>
      <c r="CM278" s="212"/>
      <c r="CN278" s="212"/>
      <c r="CO278" s="212"/>
      <c r="CP278" s="212"/>
      <c r="CQ278" s="212"/>
      <c r="CR278" s="212"/>
      <c r="CS278" s="212"/>
      <c r="CT278" s="212"/>
      <c r="CU278" s="212"/>
      <c r="CV278" s="212"/>
      <c r="CW278" s="212"/>
      <c r="CX278" s="212"/>
      <c r="CY278" s="212"/>
      <c r="CZ278" s="212"/>
      <c r="DA278" s="214"/>
      <c r="DB278" s="84"/>
      <c r="DC278" s="35"/>
      <c r="DD278" s="35"/>
      <c r="DE278" s="35"/>
      <c r="DF278" s="35"/>
      <c r="DG278" s="35"/>
      <c r="DH278" s="35"/>
      <c r="DI278" s="35"/>
      <c r="DJ278" s="35"/>
      <c r="DK278" s="35"/>
      <c r="DL278" s="35"/>
      <c r="DM278" s="35"/>
      <c r="DN278" s="35"/>
      <c r="DO278" s="35"/>
      <c r="DP278" s="35"/>
      <c r="DQ278" s="35"/>
      <c r="DR278" s="35"/>
      <c r="DS278" s="35"/>
      <c r="DT278" s="35"/>
      <c r="DU278" s="35"/>
      <c r="DV278" s="35"/>
      <c r="DW278" s="78"/>
      <c r="DX278" s="82"/>
      <c r="DY278" s="215"/>
      <c r="DZ278" s="216"/>
      <c r="EA278" s="216"/>
      <c r="EB278" s="216"/>
      <c r="EC278" s="216"/>
      <c r="ED278" s="216"/>
      <c r="EE278" s="217"/>
      <c r="EF278" s="146"/>
      <c r="EG278" s="215"/>
      <c r="EH278" s="216"/>
      <c r="EI278" s="216"/>
      <c r="EJ278" s="216"/>
      <c r="EK278" s="216"/>
      <c r="EL278" s="216"/>
      <c r="EM278" s="216"/>
      <c r="EN278" s="217"/>
      <c r="EO278" s="79"/>
      <c r="EP278" s="218"/>
      <c r="EQ278" s="219"/>
      <c r="ER278" s="219"/>
      <c r="ES278" s="82"/>
      <c r="ET278" s="234"/>
      <c r="EU278" s="235"/>
      <c r="EV278" s="235"/>
      <c r="EW278" s="82"/>
      <c r="EX278" s="234"/>
      <c r="EY278" s="235"/>
      <c r="EZ278" s="235"/>
      <c r="FA278" s="235"/>
      <c r="FB278" s="235"/>
      <c r="FC278" s="235"/>
      <c r="FD278" s="235"/>
      <c r="FE278" s="222"/>
      <c r="FF278" s="234"/>
      <c r="FG278" s="235"/>
      <c r="FH278" s="235"/>
      <c r="FI278" s="235"/>
      <c r="FJ278" s="235"/>
      <c r="FK278" s="235"/>
      <c r="FL278" s="235"/>
      <c r="FM278" s="222"/>
    </row>
    <row r="279" spans="1:169">
      <c r="A279" s="223" t="str">
        <f>Validation!B279</f>
        <v>Pass</v>
      </c>
      <c r="B279" s="35"/>
      <c r="C279" s="35"/>
      <c r="D279" s="35"/>
      <c r="E279" s="122"/>
      <c r="F279" s="123"/>
      <c r="G279" s="121"/>
      <c r="H279" s="120"/>
      <c r="I279" s="121"/>
      <c r="J279" s="120"/>
      <c r="K279" s="225"/>
      <c r="L279" s="35"/>
      <c r="M279" s="226"/>
      <c r="N279" s="227"/>
      <c r="O279" s="227"/>
      <c r="P279" s="224"/>
      <c r="Q279" s="224"/>
      <c r="R279" s="78"/>
      <c r="S279" s="79"/>
      <c r="T279" s="224"/>
      <c r="U279" s="35"/>
      <c r="V279" s="35"/>
      <c r="W279" s="225"/>
      <c r="X279" s="228"/>
      <c r="Y279" s="79"/>
      <c r="Z279" s="229"/>
      <c r="AA279" s="35"/>
      <c r="AB279" s="35"/>
      <c r="AC279" s="35"/>
      <c r="AD279" s="230"/>
      <c r="AE279" s="231"/>
      <c r="AF279" s="35"/>
      <c r="AG279" s="35"/>
      <c r="AH279" s="78"/>
      <c r="AI279" s="78"/>
      <c r="AJ279" s="82"/>
      <c r="AK279" s="136"/>
      <c r="AL279" s="135"/>
      <c r="AM279" s="81"/>
      <c r="AN279" s="134"/>
      <c r="AO279" s="232"/>
      <c r="AP279" s="232"/>
      <c r="AQ279" s="80"/>
      <c r="AR279" s="81"/>
      <c r="AS279" s="81"/>
      <c r="AT279" s="245"/>
      <c r="AU279" s="179"/>
      <c r="AV279" s="233"/>
      <c r="AW279" s="81"/>
      <c r="AX279" s="185"/>
      <c r="AY279" s="134"/>
      <c r="AZ279" s="111"/>
      <c r="BA279" s="210"/>
      <c r="BB279" s="211"/>
      <c r="BC279" s="211"/>
      <c r="BD279" s="211"/>
      <c r="BE279" s="211"/>
      <c r="BF279" s="211"/>
      <c r="BG279" s="211"/>
      <c r="BH279" s="211"/>
      <c r="BI279" s="211"/>
      <c r="BJ279" s="211"/>
      <c r="BK279" s="211"/>
      <c r="BL279" s="211"/>
      <c r="BM279" s="211"/>
      <c r="BN279" s="83"/>
      <c r="BO279" s="79"/>
      <c r="BP279" s="210"/>
      <c r="BQ279" s="211"/>
      <c r="BR279" s="211"/>
      <c r="BS279" s="211"/>
      <c r="BT279" s="211"/>
      <c r="BU279" s="211"/>
      <c r="BV279" s="211"/>
      <c r="BW279" s="211"/>
      <c r="BX279" s="82"/>
      <c r="BY279" s="212"/>
      <c r="BZ279" s="212"/>
      <c r="CA279" s="212"/>
      <c r="CB279" s="212"/>
      <c r="CC279" s="212"/>
      <c r="CD279" s="212"/>
      <c r="CE279" s="212"/>
      <c r="CF279" s="212"/>
      <c r="CG279" s="82"/>
      <c r="CH279" s="213"/>
      <c r="CI279" s="212"/>
      <c r="CJ279" s="212"/>
      <c r="CK279" s="212"/>
      <c r="CL279" s="212"/>
      <c r="CM279" s="212"/>
      <c r="CN279" s="212"/>
      <c r="CO279" s="212"/>
      <c r="CP279" s="212"/>
      <c r="CQ279" s="212"/>
      <c r="CR279" s="212"/>
      <c r="CS279" s="212"/>
      <c r="CT279" s="212"/>
      <c r="CU279" s="212"/>
      <c r="CV279" s="212"/>
      <c r="CW279" s="212"/>
      <c r="CX279" s="212"/>
      <c r="CY279" s="212"/>
      <c r="CZ279" s="212"/>
      <c r="DA279" s="214"/>
      <c r="DB279" s="84"/>
      <c r="DC279" s="35"/>
      <c r="DD279" s="35"/>
      <c r="DE279" s="35"/>
      <c r="DF279" s="35"/>
      <c r="DG279" s="35"/>
      <c r="DH279" s="35"/>
      <c r="DI279" s="35"/>
      <c r="DJ279" s="35"/>
      <c r="DK279" s="35"/>
      <c r="DL279" s="35"/>
      <c r="DM279" s="35"/>
      <c r="DN279" s="35"/>
      <c r="DO279" s="35"/>
      <c r="DP279" s="35"/>
      <c r="DQ279" s="35"/>
      <c r="DR279" s="35"/>
      <c r="DS279" s="35"/>
      <c r="DT279" s="35"/>
      <c r="DU279" s="35"/>
      <c r="DV279" s="35"/>
      <c r="DW279" s="78"/>
      <c r="DX279" s="82"/>
      <c r="DY279" s="215"/>
      <c r="DZ279" s="216"/>
      <c r="EA279" s="216"/>
      <c r="EB279" s="216"/>
      <c r="EC279" s="216"/>
      <c r="ED279" s="216"/>
      <c r="EE279" s="217"/>
      <c r="EF279" s="146"/>
      <c r="EG279" s="215"/>
      <c r="EH279" s="216"/>
      <c r="EI279" s="216"/>
      <c r="EJ279" s="216"/>
      <c r="EK279" s="216"/>
      <c r="EL279" s="216"/>
      <c r="EM279" s="216"/>
      <c r="EN279" s="217"/>
      <c r="EO279" s="79"/>
      <c r="EP279" s="218"/>
      <c r="EQ279" s="219"/>
      <c r="ER279" s="219"/>
      <c r="ES279" s="82"/>
      <c r="ET279" s="234"/>
      <c r="EU279" s="235"/>
      <c r="EV279" s="235"/>
      <c r="EW279" s="82"/>
      <c r="EX279" s="234"/>
      <c r="EY279" s="235"/>
      <c r="EZ279" s="235"/>
      <c r="FA279" s="235"/>
      <c r="FB279" s="235"/>
      <c r="FC279" s="235"/>
      <c r="FD279" s="235"/>
      <c r="FE279" s="222"/>
      <c r="FF279" s="234"/>
      <c r="FG279" s="235"/>
      <c r="FH279" s="235"/>
      <c r="FI279" s="235"/>
      <c r="FJ279" s="235"/>
      <c r="FK279" s="235"/>
      <c r="FL279" s="235"/>
      <c r="FM279" s="222"/>
    </row>
    <row r="280" spans="1:169">
      <c r="A280" s="223" t="str">
        <f>Validation!B280</f>
        <v>Pass</v>
      </c>
      <c r="B280" s="35"/>
      <c r="C280" s="35"/>
      <c r="D280" s="35"/>
      <c r="E280" s="122"/>
      <c r="F280" s="123"/>
      <c r="G280" s="121"/>
      <c r="H280" s="120"/>
      <c r="I280" s="121"/>
      <c r="J280" s="120"/>
      <c r="K280" s="225"/>
      <c r="L280" s="35"/>
      <c r="M280" s="226"/>
      <c r="N280" s="227"/>
      <c r="O280" s="227"/>
      <c r="P280" s="224"/>
      <c r="Q280" s="224"/>
      <c r="R280" s="78"/>
      <c r="S280" s="79"/>
      <c r="T280" s="224"/>
      <c r="U280" s="35"/>
      <c r="V280" s="35"/>
      <c r="W280" s="225"/>
      <c r="X280" s="228"/>
      <c r="Y280" s="79"/>
      <c r="Z280" s="229"/>
      <c r="AA280" s="35"/>
      <c r="AB280" s="35"/>
      <c r="AC280" s="35"/>
      <c r="AD280" s="230"/>
      <c r="AE280" s="231"/>
      <c r="AF280" s="35"/>
      <c r="AG280" s="35"/>
      <c r="AH280" s="78"/>
      <c r="AI280" s="78"/>
      <c r="AJ280" s="82"/>
      <c r="AK280" s="136"/>
      <c r="AL280" s="135"/>
      <c r="AM280" s="81"/>
      <c r="AN280" s="134"/>
      <c r="AO280" s="232"/>
      <c r="AP280" s="232"/>
      <c r="AQ280" s="80"/>
      <c r="AR280" s="81"/>
      <c r="AS280" s="81"/>
      <c r="AT280" s="245"/>
      <c r="AU280" s="179"/>
      <c r="AV280" s="233"/>
      <c r="AW280" s="81"/>
      <c r="AX280" s="185"/>
      <c r="AY280" s="134"/>
      <c r="AZ280" s="111"/>
      <c r="BA280" s="210"/>
      <c r="BB280" s="211"/>
      <c r="BC280" s="211"/>
      <c r="BD280" s="211"/>
      <c r="BE280" s="211"/>
      <c r="BF280" s="211"/>
      <c r="BG280" s="211"/>
      <c r="BH280" s="211"/>
      <c r="BI280" s="211"/>
      <c r="BJ280" s="211"/>
      <c r="BK280" s="211"/>
      <c r="BL280" s="211"/>
      <c r="BM280" s="211"/>
      <c r="BN280" s="83"/>
      <c r="BO280" s="79"/>
      <c r="BP280" s="210"/>
      <c r="BQ280" s="211"/>
      <c r="BR280" s="211"/>
      <c r="BS280" s="211"/>
      <c r="BT280" s="211"/>
      <c r="BU280" s="211"/>
      <c r="BV280" s="211"/>
      <c r="BW280" s="211"/>
      <c r="BX280" s="82"/>
      <c r="BY280" s="212"/>
      <c r="BZ280" s="212"/>
      <c r="CA280" s="212"/>
      <c r="CB280" s="212"/>
      <c r="CC280" s="212"/>
      <c r="CD280" s="212"/>
      <c r="CE280" s="212"/>
      <c r="CF280" s="212"/>
      <c r="CG280" s="82"/>
      <c r="CH280" s="213"/>
      <c r="CI280" s="212"/>
      <c r="CJ280" s="212"/>
      <c r="CK280" s="212"/>
      <c r="CL280" s="212"/>
      <c r="CM280" s="212"/>
      <c r="CN280" s="212"/>
      <c r="CO280" s="212"/>
      <c r="CP280" s="212"/>
      <c r="CQ280" s="212"/>
      <c r="CR280" s="212"/>
      <c r="CS280" s="212"/>
      <c r="CT280" s="212"/>
      <c r="CU280" s="212"/>
      <c r="CV280" s="212"/>
      <c r="CW280" s="212"/>
      <c r="CX280" s="212"/>
      <c r="CY280" s="212"/>
      <c r="CZ280" s="212"/>
      <c r="DA280" s="214"/>
      <c r="DB280" s="84"/>
      <c r="DC280" s="35"/>
      <c r="DD280" s="35"/>
      <c r="DE280" s="35"/>
      <c r="DF280" s="35"/>
      <c r="DG280" s="35"/>
      <c r="DH280" s="35"/>
      <c r="DI280" s="35"/>
      <c r="DJ280" s="35"/>
      <c r="DK280" s="35"/>
      <c r="DL280" s="35"/>
      <c r="DM280" s="35"/>
      <c r="DN280" s="35"/>
      <c r="DO280" s="35"/>
      <c r="DP280" s="35"/>
      <c r="DQ280" s="35"/>
      <c r="DR280" s="35"/>
      <c r="DS280" s="35"/>
      <c r="DT280" s="35"/>
      <c r="DU280" s="35"/>
      <c r="DV280" s="35"/>
      <c r="DW280" s="78"/>
      <c r="DX280" s="82"/>
      <c r="DY280" s="215"/>
      <c r="DZ280" s="216"/>
      <c r="EA280" s="216"/>
      <c r="EB280" s="216"/>
      <c r="EC280" s="216"/>
      <c r="ED280" s="216"/>
      <c r="EE280" s="217"/>
      <c r="EF280" s="146"/>
      <c r="EG280" s="215"/>
      <c r="EH280" s="216"/>
      <c r="EI280" s="216"/>
      <c r="EJ280" s="216"/>
      <c r="EK280" s="216"/>
      <c r="EL280" s="216"/>
      <c r="EM280" s="216"/>
      <c r="EN280" s="217"/>
      <c r="EO280" s="79"/>
      <c r="EP280" s="218"/>
      <c r="EQ280" s="219"/>
      <c r="ER280" s="219"/>
      <c r="ES280" s="82"/>
      <c r="ET280" s="234"/>
      <c r="EU280" s="235"/>
      <c r="EV280" s="235"/>
      <c r="EW280" s="82"/>
      <c r="EX280" s="234"/>
      <c r="EY280" s="235"/>
      <c r="EZ280" s="235"/>
      <c r="FA280" s="235"/>
      <c r="FB280" s="235"/>
      <c r="FC280" s="235"/>
      <c r="FD280" s="235"/>
      <c r="FE280" s="222"/>
      <c r="FF280" s="234"/>
      <c r="FG280" s="235"/>
      <c r="FH280" s="235"/>
      <c r="FI280" s="235"/>
      <c r="FJ280" s="235"/>
      <c r="FK280" s="235"/>
      <c r="FL280" s="235"/>
      <c r="FM280" s="222"/>
    </row>
    <row r="281" spans="1:169">
      <c r="A281" s="223" t="str">
        <f>Validation!B281</f>
        <v>Pass</v>
      </c>
      <c r="B281" s="35"/>
      <c r="C281" s="35"/>
      <c r="D281" s="35"/>
      <c r="E281" s="122"/>
      <c r="F281" s="123"/>
      <c r="G281" s="121"/>
      <c r="H281" s="120"/>
      <c r="I281" s="121"/>
      <c r="J281" s="120"/>
      <c r="K281" s="225"/>
      <c r="L281" s="35"/>
      <c r="M281" s="226"/>
      <c r="N281" s="227"/>
      <c r="O281" s="227"/>
      <c r="P281" s="224"/>
      <c r="Q281" s="224"/>
      <c r="R281" s="78"/>
      <c r="S281" s="79"/>
      <c r="T281" s="224"/>
      <c r="U281" s="35"/>
      <c r="V281" s="35"/>
      <c r="W281" s="225"/>
      <c r="X281" s="228"/>
      <c r="Y281" s="79"/>
      <c r="Z281" s="229"/>
      <c r="AA281" s="35"/>
      <c r="AB281" s="35"/>
      <c r="AC281" s="35"/>
      <c r="AD281" s="230"/>
      <c r="AE281" s="231"/>
      <c r="AF281" s="35"/>
      <c r="AG281" s="35"/>
      <c r="AH281" s="78"/>
      <c r="AI281" s="78"/>
      <c r="AJ281" s="82"/>
      <c r="AK281" s="136"/>
      <c r="AL281" s="135"/>
      <c r="AM281" s="81"/>
      <c r="AN281" s="134"/>
      <c r="AO281" s="232"/>
      <c r="AP281" s="232"/>
      <c r="AQ281" s="80"/>
      <c r="AR281" s="81"/>
      <c r="AS281" s="81"/>
      <c r="AT281" s="245"/>
      <c r="AU281" s="179"/>
      <c r="AV281" s="233"/>
      <c r="AW281" s="81"/>
      <c r="AX281" s="185"/>
      <c r="AY281" s="134"/>
      <c r="AZ281" s="111"/>
      <c r="BA281" s="210"/>
      <c r="BB281" s="211"/>
      <c r="BC281" s="211"/>
      <c r="BD281" s="211"/>
      <c r="BE281" s="211"/>
      <c r="BF281" s="211"/>
      <c r="BG281" s="211"/>
      <c r="BH281" s="211"/>
      <c r="BI281" s="211"/>
      <c r="BJ281" s="211"/>
      <c r="BK281" s="211"/>
      <c r="BL281" s="211"/>
      <c r="BM281" s="211"/>
      <c r="BN281" s="83"/>
      <c r="BO281" s="79"/>
      <c r="BP281" s="210"/>
      <c r="BQ281" s="211"/>
      <c r="BR281" s="211"/>
      <c r="BS281" s="211"/>
      <c r="BT281" s="211"/>
      <c r="BU281" s="211"/>
      <c r="BV281" s="211"/>
      <c r="BW281" s="211"/>
      <c r="BX281" s="82"/>
      <c r="BY281" s="212"/>
      <c r="BZ281" s="212"/>
      <c r="CA281" s="212"/>
      <c r="CB281" s="212"/>
      <c r="CC281" s="212"/>
      <c r="CD281" s="212"/>
      <c r="CE281" s="212"/>
      <c r="CF281" s="212"/>
      <c r="CG281" s="82"/>
      <c r="CH281" s="213"/>
      <c r="CI281" s="212"/>
      <c r="CJ281" s="212"/>
      <c r="CK281" s="212"/>
      <c r="CL281" s="212"/>
      <c r="CM281" s="212"/>
      <c r="CN281" s="212"/>
      <c r="CO281" s="212"/>
      <c r="CP281" s="212"/>
      <c r="CQ281" s="212"/>
      <c r="CR281" s="212"/>
      <c r="CS281" s="212"/>
      <c r="CT281" s="212"/>
      <c r="CU281" s="212"/>
      <c r="CV281" s="212"/>
      <c r="CW281" s="212"/>
      <c r="CX281" s="212"/>
      <c r="CY281" s="212"/>
      <c r="CZ281" s="212"/>
      <c r="DA281" s="214"/>
      <c r="DB281" s="84"/>
      <c r="DC281" s="35"/>
      <c r="DD281" s="35"/>
      <c r="DE281" s="35"/>
      <c r="DF281" s="35"/>
      <c r="DG281" s="35"/>
      <c r="DH281" s="35"/>
      <c r="DI281" s="35"/>
      <c r="DJ281" s="35"/>
      <c r="DK281" s="35"/>
      <c r="DL281" s="35"/>
      <c r="DM281" s="35"/>
      <c r="DN281" s="35"/>
      <c r="DO281" s="35"/>
      <c r="DP281" s="35"/>
      <c r="DQ281" s="35"/>
      <c r="DR281" s="35"/>
      <c r="DS281" s="35"/>
      <c r="DT281" s="35"/>
      <c r="DU281" s="35"/>
      <c r="DV281" s="35"/>
      <c r="DW281" s="78"/>
      <c r="DX281" s="82"/>
      <c r="DY281" s="215"/>
      <c r="DZ281" s="216"/>
      <c r="EA281" s="216"/>
      <c r="EB281" s="216"/>
      <c r="EC281" s="216"/>
      <c r="ED281" s="216"/>
      <c r="EE281" s="217"/>
      <c r="EF281" s="146"/>
      <c r="EG281" s="215"/>
      <c r="EH281" s="216"/>
      <c r="EI281" s="216"/>
      <c r="EJ281" s="216"/>
      <c r="EK281" s="216"/>
      <c r="EL281" s="216"/>
      <c r="EM281" s="216"/>
      <c r="EN281" s="217"/>
      <c r="EO281" s="79"/>
      <c r="EP281" s="218"/>
      <c r="EQ281" s="219"/>
      <c r="ER281" s="219"/>
      <c r="ES281" s="82"/>
      <c r="ET281" s="234"/>
      <c r="EU281" s="235"/>
      <c r="EV281" s="235"/>
      <c r="EW281" s="82"/>
      <c r="EX281" s="234"/>
      <c r="EY281" s="235"/>
      <c r="EZ281" s="235"/>
      <c r="FA281" s="235"/>
      <c r="FB281" s="235"/>
      <c r="FC281" s="235"/>
      <c r="FD281" s="235"/>
      <c r="FE281" s="222"/>
      <c r="FF281" s="234"/>
      <c r="FG281" s="235"/>
      <c r="FH281" s="235"/>
      <c r="FI281" s="235"/>
      <c r="FJ281" s="235"/>
      <c r="FK281" s="235"/>
      <c r="FL281" s="235"/>
      <c r="FM281" s="222"/>
    </row>
    <row r="282" spans="1:169">
      <c r="A282" s="223" t="str">
        <f>Validation!B282</f>
        <v>Pass</v>
      </c>
      <c r="B282" s="35"/>
      <c r="C282" s="35"/>
      <c r="D282" s="35"/>
      <c r="E282" s="122"/>
      <c r="F282" s="123"/>
      <c r="G282" s="121"/>
      <c r="H282" s="120"/>
      <c r="I282" s="121"/>
      <c r="J282" s="120"/>
      <c r="K282" s="225"/>
      <c r="L282" s="35"/>
      <c r="M282" s="226"/>
      <c r="N282" s="227"/>
      <c r="O282" s="227"/>
      <c r="P282" s="224"/>
      <c r="Q282" s="224"/>
      <c r="R282" s="78"/>
      <c r="S282" s="79"/>
      <c r="T282" s="224"/>
      <c r="U282" s="35"/>
      <c r="V282" s="35"/>
      <c r="W282" s="225"/>
      <c r="X282" s="228"/>
      <c r="Y282" s="79"/>
      <c r="Z282" s="229"/>
      <c r="AA282" s="35"/>
      <c r="AB282" s="35"/>
      <c r="AC282" s="35"/>
      <c r="AD282" s="230"/>
      <c r="AE282" s="231"/>
      <c r="AF282" s="35"/>
      <c r="AG282" s="35"/>
      <c r="AH282" s="78"/>
      <c r="AI282" s="78"/>
      <c r="AJ282" s="82"/>
      <c r="AK282" s="136"/>
      <c r="AL282" s="135"/>
      <c r="AM282" s="81"/>
      <c r="AN282" s="134"/>
      <c r="AO282" s="232"/>
      <c r="AP282" s="232"/>
      <c r="AQ282" s="80"/>
      <c r="AR282" s="81"/>
      <c r="AS282" s="81"/>
      <c r="AT282" s="245"/>
      <c r="AU282" s="179"/>
      <c r="AV282" s="233"/>
      <c r="AW282" s="81"/>
      <c r="AX282" s="185"/>
      <c r="AY282" s="134"/>
      <c r="AZ282" s="111"/>
      <c r="BA282" s="210"/>
      <c r="BB282" s="211"/>
      <c r="BC282" s="211"/>
      <c r="BD282" s="211"/>
      <c r="BE282" s="211"/>
      <c r="BF282" s="211"/>
      <c r="BG282" s="211"/>
      <c r="BH282" s="211"/>
      <c r="BI282" s="211"/>
      <c r="BJ282" s="211"/>
      <c r="BK282" s="211"/>
      <c r="BL282" s="211"/>
      <c r="BM282" s="211"/>
      <c r="BN282" s="83"/>
      <c r="BO282" s="79"/>
      <c r="BP282" s="210"/>
      <c r="BQ282" s="211"/>
      <c r="BR282" s="211"/>
      <c r="BS282" s="211"/>
      <c r="BT282" s="211"/>
      <c r="BU282" s="211"/>
      <c r="BV282" s="211"/>
      <c r="BW282" s="211"/>
      <c r="BX282" s="82"/>
      <c r="BY282" s="212"/>
      <c r="BZ282" s="212"/>
      <c r="CA282" s="212"/>
      <c r="CB282" s="212"/>
      <c r="CC282" s="212"/>
      <c r="CD282" s="212"/>
      <c r="CE282" s="212"/>
      <c r="CF282" s="212"/>
      <c r="CG282" s="82"/>
      <c r="CH282" s="213"/>
      <c r="CI282" s="212"/>
      <c r="CJ282" s="212"/>
      <c r="CK282" s="212"/>
      <c r="CL282" s="212"/>
      <c r="CM282" s="212"/>
      <c r="CN282" s="212"/>
      <c r="CO282" s="212"/>
      <c r="CP282" s="212"/>
      <c r="CQ282" s="212"/>
      <c r="CR282" s="212"/>
      <c r="CS282" s="212"/>
      <c r="CT282" s="212"/>
      <c r="CU282" s="212"/>
      <c r="CV282" s="212"/>
      <c r="CW282" s="212"/>
      <c r="CX282" s="212"/>
      <c r="CY282" s="212"/>
      <c r="CZ282" s="212"/>
      <c r="DA282" s="214"/>
      <c r="DB282" s="84"/>
      <c r="DC282" s="35"/>
      <c r="DD282" s="35"/>
      <c r="DE282" s="35"/>
      <c r="DF282" s="35"/>
      <c r="DG282" s="35"/>
      <c r="DH282" s="35"/>
      <c r="DI282" s="35"/>
      <c r="DJ282" s="35"/>
      <c r="DK282" s="35"/>
      <c r="DL282" s="35"/>
      <c r="DM282" s="35"/>
      <c r="DN282" s="35"/>
      <c r="DO282" s="35"/>
      <c r="DP282" s="35"/>
      <c r="DQ282" s="35"/>
      <c r="DR282" s="35"/>
      <c r="DS282" s="35"/>
      <c r="DT282" s="35"/>
      <c r="DU282" s="35"/>
      <c r="DV282" s="35"/>
      <c r="DW282" s="78"/>
      <c r="DX282" s="82"/>
      <c r="DY282" s="215"/>
      <c r="DZ282" s="216"/>
      <c r="EA282" s="216"/>
      <c r="EB282" s="216"/>
      <c r="EC282" s="216"/>
      <c r="ED282" s="216"/>
      <c r="EE282" s="217"/>
      <c r="EF282" s="146"/>
      <c r="EG282" s="215"/>
      <c r="EH282" s="216"/>
      <c r="EI282" s="216"/>
      <c r="EJ282" s="216"/>
      <c r="EK282" s="216"/>
      <c r="EL282" s="216"/>
      <c r="EM282" s="216"/>
      <c r="EN282" s="217"/>
      <c r="EO282" s="79"/>
      <c r="EP282" s="218"/>
      <c r="EQ282" s="219"/>
      <c r="ER282" s="219"/>
      <c r="ES282" s="82"/>
      <c r="ET282" s="234"/>
      <c r="EU282" s="235"/>
      <c r="EV282" s="235"/>
      <c r="EW282" s="82"/>
      <c r="EX282" s="234"/>
      <c r="EY282" s="235"/>
      <c r="EZ282" s="235"/>
      <c r="FA282" s="235"/>
      <c r="FB282" s="235"/>
      <c r="FC282" s="235"/>
      <c r="FD282" s="235"/>
      <c r="FE282" s="222"/>
      <c r="FF282" s="234"/>
      <c r="FG282" s="235"/>
      <c r="FH282" s="235"/>
      <c r="FI282" s="235"/>
      <c r="FJ282" s="235"/>
      <c r="FK282" s="235"/>
      <c r="FL282" s="235"/>
      <c r="FM282" s="222"/>
    </row>
    <row r="283" spans="1:169">
      <c r="A283" s="223" t="str">
        <f>Validation!B283</f>
        <v>Pass</v>
      </c>
      <c r="B283" s="35"/>
      <c r="C283" s="35"/>
      <c r="D283" s="35"/>
      <c r="E283" s="122"/>
      <c r="F283" s="123"/>
      <c r="G283" s="121"/>
      <c r="H283" s="120"/>
      <c r="I283" s="121"/>
      <c r="J283" s="120"/>
      <c r="K283" s="225"/>
      <c r="L283" s="35"/>
      <c r="M283" s="226"/>
      <c r="N283" s="227"/>
      <c r="O283" s="227"/>
      <c r="P283" s="224"/>
      <c r="Q283" s="224"/>
      <c r="R283" s="78"/>
      <c r="S283" s="79"/>
      <c r="T283" s="224"/>
      <c r="U283" s="35"/>
      <c r="V283" s="35"/>
      <c r="W283" s="225"/>
      <c r="X283" s="228"/>
      <c r="Y283" s="79"/>
      <c r="Z283" s="229"/>
      <c r="AA283" s="35"/>
      <c r="AB283" s="35"/>
      <c r="AC283" s="35"/>
      <c r="AD283" s="230"/>
      <c r="AE283" s="231"/>
      <c r="AF283" s="35"/>
      <c r="AG283" s="35"/>
      <c r="AH283" s="78"/>
      <c r="AI283" s="78"/>
      <c r="AJ283" s="82"/>
      <c r="AK283" s="136"/>
      <c r="AL283" s="135"/>
      <c r="AM283" s="81"/>
      <c r="AN283" s="134"/>
      <c r="AO283" s="232"/>
      <c r="AP283" s="232"/>
      <c r="AQ283" s="80"/>
      <c r="AR283" s="81"/>
      <c r="AS283" s="81"/>
      <c r="AT283" s="245"/>
      <c r="AU283" s="179"/>
      <c r="AV283" s="233"/>
      <c r="AW283" s="81"/>
      <c r="AX283" s="185"/>
      <c r="AY283" s="134"/>
      <c r="AZ283" s="111"/>
      <c r="BA283" s="210"/>
      <c r="BB283" s="211"/>
      <c r="BC283" s="211"/>
      <c r="BD283" s="211"/>
      <c r="BE283" s="211"/>
      <c r="BF283" s="211"/>
      <c r="BG283" s="211"/>
      <c r="BH283" s="211"/>
      <c r="BI283" s="211"/>
      <c r="BJ283" s="211"/>
      <c r="BK283" s="211"/>
      <c r="BL283" s="211"/>
      <c r="BM283" s="211"/>
      <c r="BN283" s="83"/>
      <c r="BO283" s="79"/>
      <c r="BP283" s="210"/>
      <c r="BQ283" s="211"/>
      <c r="BR283" s="211"/>
      <c r="BS283" s="211"/>
      <c r="BT283" s="211"/>
      <c r="BU283" s="211"/>
      <c r="BV283" s="211"/>
      <c r="BW283" s="211"/>
      <c r="BX283" s="82"/>
      <c r="BY283" s="212"/>
      <c r="BZ283" s="212"/>
      <c r="CA283" s="212"/>
      <c r="CB283" s="212"/>
      <c r="CC283" s="212"/>
      <c r="CD283" s="212"/>
      <c r="CE283" s="212"/>
      <c r="CF283" s="212"/>
      <c r="CG283" s="82"/>
      <c r="CH283" s="213"/>
      <c r="CI283" s="212"/>
      <c r="CJ283" s="212"/>
      <c r="CK283" s="212"/>
      <c r="CL283" s="212"/>
      <c r="CM283" s="212"/>
      <c r="CN283" s="212"/>
      <c r="CO283" s="212"/>
      <c r="CP283" s="212"/>
      <c r="CQ283" s="212"/>
      <c r="CR283" s="212"/>
      <c r="CS283" s="212"/>
      <c r="CT283" s="212"/>
      <c r="CU283" s="212"/>
      <c r="CV283" s="212"/>
      <c r="CW283" s="212"/>
      <c r="CX283" s="212"/>
      <c r="CY283" s="212"/>
      <c r="CZ283" s="212"/>
      <c r="DA283" s="214"/>
      <c r="DB283" s="84"/>
      <c r="DC283" s="35"/>
      <c r="DD283" s="35"/>
      <c r="DE283" s="35"/>
      <c r="DF283" s="35"/>
      <c r="DG283" s="35"/>
      <c r="DH283" s="35"/>
      <c r="DI283" s="35"/>
      <c r="DJ283" s="35"/>
      <c r="DK283" s="35"/>
      <c r="DL283" s="35"/>
      <c r="DM283" s="35"/>
      <c r="DN283" s="35"/>
      <c r="DO283" s="35"/>
      <c r="DP283" s="35"/>
      <c r="DQ283" s="35"/>
      <c r="DR283" s="35"/>
      <c r="DS283" s="35"/>
      <c r="DT283" s="35"/>
      <c r="DU283" s="35"/>
      <c r="DV283" s="35"/>
      <c r="DW283" s="78"/>
      <c r="DX283" s="82"/>
      <c r="DY283" s="215"/>
      <c r="DZ283" s="216"/>
      <c r="EA283" s="216"/>
      <c r="EB283" s="216"/>
      <c r="EC283" s="216"/>
      <c r="ED283" s="216"/>
      <c r="EE283" s="217"/>
      <c r="EF283" s="146"/>
      <c r="EG283" s="215"/>
      <c r="EH283" s="216"/>
      <c r="EI283" s="216"/>
      <c r="EJ283" s="216"/>
      <c r="EK283" s="216"/>
      <c r="EL283" s="216"/>
      <c r="EM283" s="216"/>
      <c r="EN283" s="217"/>
      <c r="EO283" s="79"/>
      <c r="EP283" s="218"/>
      <c r="EQ283" s="219"/>
      <c r="ER283" s="219"/>
      <c r="ES283" s="82"/>
      <c r="ET283" s="234"/>
      <c r="EU283" s="235"/>
      <c r="EV283" s="235"/>
      <c r="EW283" s="82"/>
      <c r="EX283" s="234"/>
      <c r="EY283" s="235"/>
      <c r="EZ283" s="235"/>
      <c r="FA283" s="235"/>
      <c r="FB283" s="235"/>
      <c r="FC283" s="235"/>
      <c r="FD283" s="235"/>
      <c r="FE283" s="222"/>
      <c r="FF283" s="234"/>
      <c r="FG283" s="235"/>
      <c r="FH283" s="235"/>
      <c r="FI283" s="235"/>
      <c r="FJ283" s="235"/>
      <c r="FK283" s="235"/>
      <c r="FL283" s="235"/>
      <c r="FM283" s="222"/>
    </row>
    <row r="284" spans="1:169">
      <c r="A284" s="223" t="str">
        <f>Validation!B284</f>
        <v>Pass</v>
      </c>
      <c r="B284" s="35"/>
      <c r="C284" s="35"/>
      <c r="D284" s="35"/>
      <c r="E284" s="122"/>
      <c r="F284" s="123"/>
      <c r="G284" s="121"/>
      <c r="H284" s="120"/>
      <c r="I284" s="121"/>
      <c r="J284" s="120"/>
      <c r="K284" s="225"/>
      <c r="L284" s="35"/>
      <c r="M284" s="226"/>
      <c r="N284" s="227"/>
      <c r="O284" s="227"/>
      <c r="P284" s="224"/>
      <c r="Q284" s="224"/>
      <c r="R284" s="78"/>
      <c r="S284" s="79"/>
      <c r="T284" s="224"/>
      <c r="U284" s="35"/>
      <c r="V284" s="35"/>
      <c r="W284" s="225"/>
      <c r="X284" s="228"/>
      <c r="Y284" s="79"/>
      <c r="Z284" s="229"/>
      <c r="AA284" s="35"/>
      <c r="AB284" s="35"/>
      <c r="AC284" s="35"/>
      <c r="AD284" s="230"/>
      <c r="AE284" s="231"/>
      <c r="AF284" s="35"/>
      <c r="AG284" s="35"/>
      <c r="AH284" s="78"/>
      <c r="AI284" s="78"/>
      <c r="AJ284" s="82"/>
      <c r="AK284" s="136"/>
      <c r="AL284" s="135"/>
      <c r="AM284" s="81"/>
      <c r="AN284" s="134"/>
      <c r="AO284" s="232"/>
      <c r="AP284" s="232"/>
      <c r="AQ284" s="80"/>
      <c r="AR284" s="81"/>
      <c r="AS284" s="81"/>
      <c r="AT284" s="245"/>
      <c r="AU284" s="179"/>
      <c r="AV284" s="233"/>
      <c r="AW284" s="81"/>
      <c r="AX284" s="185"/>
      <c r="AY284" s="134"/>
      <c r="AZ284" s="111"/>
      <c r="BA284" s="210"/>
      <c r="BB284" s="211"/>
      <c r="BC284" s="211"/>
      <c r="BD284" s="211"/>
      <c r="BE284" s="211"/>
      <c r="BF284" s="211"/>
      <c r="BG284" s="211"/>
      <c r="BH284" s="211"/>
      <c r="BI284" s="211"/>
      <c r="BJ284" s="211"/>
      <c r="BK284" s="211"/>
      <c r="BL284" s="211"/>
      <c r="BM284" s="211"/>
      <c r="BN284" s="83"/>
      <c r="BO284" s="79"/>
      <c r="BP284" s="210"/>
      <c r="BQ284" s="211"/>
      <c r="BR284" s="211"/>
      <c r="BS284" s="211"/>
      <c r="BT284" s="211"/>
      <c r="BU284" s="211"/>
      <c r="BV284" s="211"/>
      <c r="BW284" s="211"/>
      <c r="BX284" s="82"/>
      <c r="BY284" s="212"/>
      <c r="BZ284" s="212"/>
      <c r="CA284" s="212"/>
      <c r="CB284" s="212"/>
      <c r="CC284" s="212"/>
      <c r="CD284" s="212"/>
      <c r="CE284" s="212"/>
      <c r="CF284" s="212"/>
      <c r="CG284" s="82"/>
      <c r="CH284" s="213"/>
      <c r="CI284" s="212"/>
      <c r="CJ284" s="212"/>
      <c r="CK284" s="212"/>
      <c r="CL284" s="212"/>
      <c r="CM284" s="212"/>
      <c r="CN284" s="212"/>
      <c r="CO284" s="212"/>
      <c r="CP284" s="212"/>
      <c r="CQ284" s="212"/>
      <c r="CR284" s="212"/>
      <c r="CS284" s="212"/>
      <c r="CT284" s="212"/>
      <c r="CU284" s="212"/>
      <c r="CV284" s="212"/>
      <c r="CW284" s="212"/>
      <c r="CX284" s="212"/>
      <c r="CY284" s="212"/>
      <c r="CZ284" s="212"/>
      <c r="DA284" s="214"/>
      <c r="DB284" s="84"/>
      <c r="DC284" s="35"/>
      <c r="DD284" s="35"/>
      <c r="DE284" s="35"/>
      <c r="DF284" s="35"/>
      <c r="DG284" s="35"/>
      <c r="DH284" s="35"/>
      <c r="DI284" s="35"/>
      <c r="DJ284" s="35"/>
      <c r="DK284" s="35"/>
      <c r="DL284" s="35"/>
      <c r="DM284" s="35"/>
      <c r="DN284" s="35"/>
      <c r="DO284" s="35"/>
      <c r="DP284" s="35"/>
      <c r="DQ284" s="35"/>
      <c r="DR284" s="35"/>
      <c r="DS284" s="35"/>
      <c r="DT284" s="35"/>
      <c r="DU284" s="35"/>
      <c r="DV284" s="35"/>
      <c r="DW284" s="78"/>
      <c r="DX284" s="82"/>
      <c r="DY284" s="215"/>
      <c r="DZ284" s="216"/>
      <c r="EA284" s="216"/>
      <c r="EB284" s="216"/>
      <c r="EC284" s="216"/>
      <c r="ED284" s="216"/>
      <c r="EE284" s="217"/>
      <c r="EF284" s="146"/>
      <c r="EG284" s="215"/>
      <c r="EH284" s="216"/>
      <c r="EI284" s="216"/>
      <c r="EJ284" s="216"/>
      <c r="EK284" s="216"/>
      <c r="EL284" s="216"/>
      <c r="EM284" s="216"/>
      <c r="EN284" s="217"/>
      <c r="EO284" s="79"/>
      <c r="EP284" s="218"/>
      <c r="EQ284" s="219"/>
      <c r="ER284" s="219"/>
      <c r="ES284" s="82"/>
      <c r="ET284" s="234"/>
      <c r="EU284" s="235"/>
      <c r="EV284" s="235"/>
      <c r="EW284" s="82"/>
      <c r="EX284" s="234"/>
      <c r="EY284" s="235"/>
      <c r="EZ284" s="235"/>
      <c r="FA284" s="235"/>
      <c r="FB284" s="235"/>
      <c r="FC284" s="235"/>
      <c r="FD284" s="235"/>
      <c r="FE284" s="222"/>
      <c r="FF284" s="234"/>
      <c r="FG284" s="235"/>
      <c r="FH284" s="235"/>
      <c r="FI284" s="235"/>
      <c r="FJ284" s="235"/>
      <c r="FK284" s="235"/>
      <c r="FL284" s="235"/>
      <c r="FM284" s="222"/>
    </row>
    <row r="285" spans="1:169">
      <c r="A285" s="223" t="str">
        <f>Validation!B285</f>
        <v>Pass</v>
      </c>
      <c r="B285" s="35"/>
      <c r="C285" s="35"/>
      <c r="D285" s="35"/>
      <c r="E285" s="122"/>
      <c r="F285" s="123"/>
      <c r="G285" s="121"/>
      <c r="H285" s="120"/>
      <c r="I285" s="121"/>
      <c r="J285" s="120"/>
      <c r="K285" s="225"/>
      <c r="L285" s="35"/>
      <c r="M285" s="226"/>
      <c r="N285" s="227"/>
      <c r="O285" s="227"/>
      <c r="P285" s="224"/>
      <c r="Q285" s="224"/>
      <c r="R285" s="78"/>
      <c r="S285" s="79"/>
      <c r="T285" s="224"/>
      <c r="U285" s="35"/>
      <c r="V285" s="35"/>
      <c r="W285" s="225"/>
      <c r="X285" s="228"/>
      <c r="Y285" s="79"/>
      <c r="Z285" s="229"/>
      <c r="AA285" s="35"/>
      <c r="AB285" s="35"/>
      <c r="AC285" s="35"/>
      <c r="AD285" s="230"/>
      <c r="AE285" s="231"/>
      <c r="AF285" s="35"/>
      <c r="AG285" s="35"/>
      <c r="AH285" s="78"/>
      <c r="AI285" s="78"/>
      <c r="AJ285" s="82"/>
      <c r="AK285" s="136"/>
      <c r="AL285" s="135"/>
      <c r="AM285" s="81"/>
      <c r="AN285" s="134"/>
      <c r="AO285" s="232"/>
      <c r="AP285" s="232"/>
      <c r="AQ285" s="80"/>
      <c r="AR285" s="81"/>
      <c r="AS285" s="81"/>
      <c r="AT285" s="245"/>
      <c r="AU285" s="179"/>
      <c r="AV285" s="233"/>
      <c r="AW285" s="81"/>
      <c r="AX285" s="185"/>
      <c r="AY285" s="134"/>
      <c r="AZ285" s="111"/>
      <c r="BA285" s="210"/>
      <c r="BB285" s="211"/>
      <c r="BC285" s="211"/>
      <c r="BD285" s="211"/>
      <c r="BE285" s="211"/>
      <c r="BF285" s="211"/>
      <c r="BG285" s="211"/>
      <c r="BH285" s="211"/>
      <c r="BI285" s="211"/>
      <c r="BJ285" s="211"/>
      <c r="BK285" s="211"/>
      <c r="BL285" s="211"/>
      <c r="BM285" s="211"/>
      <c r="BN285" s="83"/>
      <c r="BO285" s="79"/>
      <c r="BP285" s="210"/>
      <c r="BQ285" s="211"/>
      <c r="BR285" s="211"/>
      <c r="BS285" s="211"/>
      <c r="BT285" s="211"/>
      <c r="BU285" s="211"/>
      <c r="BV285" s="211"/>
      <c r="BW285" s="211"/>
      <c r="BX285" s="82"/>
      <c r="BY285" s="212"/>
      <c r="BZ285" s="212"/>
      <c r="CA285" s="212"/>
      <c r="CB285" s="212"/>
      <c r="CC285" s="212"/>
      <c r="CD285" s="212"/>
      <c r="CE285" s="212"/>
      <c r="CF285" s="212"/>
      <c r="CG285" s="82"/>
      <c r="CH285" s="213"/>
      <c r="CI285" s="212"/>
      <c r="CJ285" s="212"/>
      <c r="CK285" s="212"/>
      <c r="CL285" s="212"/>
      <c r="CM285" s="212"/>
      <c r="CN285" s="212"/>
      <c r="CO285" s="212"/>
      <c r="CP285" s="212"/>
      <c r="CQ285" s="212"/>
      <c r="CR285" s="212"/>
      <c r="CS285" s="212"/>
      <c r="CT285" s="212"/>
      <c r="CU285" s="212"/>
      <c r="CV285" s="212"/>
      <c r="CW285" s="212"/>
      <c r="CX285" s="212"/>
      <c r="CY285" s="212"/>
      <c r="CZ285" s="212"/>
      <c r="DA285" s="214"/>
      <c r="DB285" s="84"/>
      <c r="DC285" s="35"/>
      <c r="DD285" s="35"/>
      <c r="DE285" s="35"/>
      <c r="DF285" s="35"/>
      <c r="DG285" s="35"/>
      <c r="DH285" s="35"/>
      <c r="DI285" s="35"/>
      <c r="DJ285" s="35"/>
      <c r="DK285" s="35"/>
      <c r="DL285" s="35"/>
      <c r="DM285" s="35"/>
      <c r="DN285" s="35"/>
      <c r="DO285" s="35"/>
      <c r="DP285" s="35"/>
      <c r="DQ285" s="35"/>
      <c r="DR285" s="35"/>
      <c r="DS285" s="35"/>
      <c r="DT285" s="35"/>
      <c r="DU285" s="35"/>
      <c r="DV285" s="35"/>
      <c r="DW285" s="78"/>
      <c r="DX285" s="82"/>
      <c r="DY285" s="215"/>
      <c r="DZ285" s="216"/>
      <c r="EA285" s="216"/>
      <c r="EB285" s="216"/>
      <c r="EC285" s="216"/>
      <c r="ED285" s="216"/>
      <c r="EE285" s="217"/>
      <c r="EF285" s="146"/>
      <c r="EG285" s="215"/>
      <c r="EH285" s="216"/>
      <c r="EI285" s="216"/>
      <c r="EJ285" s="216"/>
      <c r="EK285" s="216"/>
      <c r="EL285" s="216"/>
      <c r="EM285" s="216"/>
      <c r="EN285" s="217"/>
      <c r="EO285" s="79"/>
      <c r="EP285" s="218"/>
      <c r="EQ285" s="219"/>
      <c r="ER285" s="219"/>
      <c r="ES285" s="82"/>
      <c r="ET285" s="234"/>
      <c r="EU285" s="235"/>
      <c r="EV285" s="235"/>
      <c r="EW285" s="82"/>
      <c r="EX285" s="234"/>
      <c r="EY285" s="235"/>
      <c r="EZ285" s="235"/>
      <c r="FA285" s="235"/>
      <c r="FB285" s="235"/>
      <c r="FC285" s="235"/>
      <c r="FD285" s="235"/>
      <c r="FE285" s="222"/>
      <c r="FF285" s="234"/>
      <c r="FG285" s="235"/>
      <c r="FH285" s="235"/>
      <c r="FI285" s="235"/>
      <c r="FJ285" s="235"/>
      <c r="FK285" s="235"/>
      <c r="FL285" s="235"/>
      <c r="FM285" s="222"/>
    </row>
    <row r="286" spans="1:169">
      <c r="A286" s="223" t="str">
        <f>Validation!B286</f>
        <v>Pass</v>
      </c>
      <c r="B286" s="35"/>
      <c r="C286" s="35"/>
      <c r="D286" s="35"/>
      <c r="E286" s="122"/>
      <c r="F286" s="123"/>
      <c r="G286" s="121"/>
      <c r="H286" s="120"/>
      <c r="I286" s="121"/>
      <c r="J286" s="120"/>
      <c r="K286" s="225"/>
      <c r="L286" s="35"/>
      <c r="M286" s="226"/>
      <c r="N286" s="227"/>
      <c r="O286" s="227"/>
      <c r="P286" s="224"/>
      <c r="Q286" s="224"/>
      <c r="R286" s="78"/>
      <c r="S286" s="79"/>
      <c r="T286" s="224"/>
      <c r="U286" s="35"/>
      <c r="V286" s="35"/>
      <c r="W286" s="225"/>
      <c r="X286" s="228"/>
      <c r="Y286" s="79"/>
      <c r="Z286" s="229"/>
      <c r="AA286" s="35"/>
      <c r="AB286" s="35"/>
      <c r="AC286" s="35"/>
      <c r="AD286" s="230"/>
      <c r="AE286" s="231"/>
      <c r="AF286" s="35"/>
      <c r="AG286" s="35"/>
      <c r="AH286" s="78"/>
      <c r="AI286" s="78"/>
      <c r="AJ286" s="82"/>
      <c r="AK286" s="136"/>
      <c r="AL286" s="135"/>
      <c r="AM286" s="81"/>
      <c r="AN286" s="134"/>
      <c r="AO286" s="232"/>
      <c r="AP286" s="232"/>
      <c r="AQ286" s="80"/>
      <c r="AR286" s="81"/>
      <c r="AS286" s="81"/>
      <c r="AT286" s="245"/>
      <c r="AU286" s="179"/>
      <c r="AV286" s="233"/>
      <c r="AW286" s="81"/>
      <c r="AX286" s="185"/>
      <c r="AY286" s="134"/>
      <c r="AZ286" s="111"/>
      <c r="BA286" s="210"/>
      <c r="BB286" s="211"/>
      <c r="BC286" s="211"/>
      <c r="BD286" s="211"/>
      <c r="BE286" s="211"/>
      <c r="BF286" s="211"/>
      <c r="BG286" s="211"/>
      <c r="BH286" s="211"/>
      <c r="BI286" s="211"/>
      <c r="BJ286" s="211"/>
      <c r="BK286" s="211"/>
      <c r="BL286" s="211"/>
      <c r="BM286" s="211"/>
      <c r="BN286" s="83"/>
      <c r="BO286" s="79"/>
      <c r="BP286" s="210"/>
      <c r="BQ286" s="211"/>
      <c r="BR286" s="211"/>
      <c r="BS286" s="211"/>
      <c r="BT286" s="211"/>
      <c r="BU286" s="211"/>
      <c r="BV286" s="211"/>
      <c r="BW286" s="211"/>
      <c r="BX286" s="82"/>
      <c r="BY286" s="212"/>
      <c r="BZ286" s="212"/>
      <c r="CA286" s="212"/>
      <c r="CB286" s="212"/>
      <c r="CC286" s="212"/>
      <c r="CD286" s="212"/>
      <c r="CE286" s="212"/>
      <c r="CF286" s="212"/>
      <c r="CG286" s="82"/>
      <c r="CH286" s="213"/>
      <c r="CI286" s="212"/>
      <c r="CJ286" s="212"/>
      <c r="CK286" s="212"/>
      <c r="CL286" s="212"/>
      <c r="CM286" s="212"/>
      <c r="CN286" s="212"/>
      <c r="CO286" s="212"/>
      <c r="CP286" s="212"/>
      <c r="CQ286" s="212"/>
      <c r="CR286" s="212"/>
      <c r="CS286" s="212"/>
      <c r="CT286" s="212"/>
      <c r="CU286" s="212"/>
      <c r="CV286" s="212"/>
      <c r="CW286" s="212"/>
      <c r="CX286" s="212"/>
      <c r="CY286" s="212"/>
      <c r="CZ286" s="212"/>
      <c r="DA286" s="214"/>
      <c r="DB286" s="84"/>
      <c r="DC286" s="35"/>
      <c r="DD286" s="35"/>
      <c r="DE286" s="35"/>
      <c r="DF286" s="35"/>
      <c r="DG286" s="35"/>
      <c r="DH286" s="35"/>
      <c r="DI286" s="35"/>
      <c r="DJ286" s="35"/>
      <c r="DK286" s="35"/>
      <c r="DL286" s="35"/>
      <c r="DM286" s="35"/>
      <c r="DN286" s="35"/>
      <c r="DO286" s="35"/>
      <c r="DP286" s="35"/>
      <c r="DQ286" s="35"/>
      <c r="DR286" s="35"/>
      <c r="DS286" s="35"/>
      <c r="DT286" s="35"/>
      <c r="DU286" s="35"/>
      <c r="DV286" s="35"/>
      <c r="DW286" s="78"/>
      <c r="DX286" s="82"/>
      <c r="DY286" s="215"/>
      <c r="DZ286" s="216"/>
      <c r="EA286" s="216"/>
      <c r="EB286" s="216"/>
      <c r="EC286" s="216"/>
      <c r="ED286" s="216"/>
      <c r="EE286" s="217"/>
      <c r="EF286" s="146"/>
      <c r="EG286" s="215"/>
      <c r="EH286" s="216"/>
      <c r="EI286" s="216"/>
      <c r="EJ286" s="216"/>
      <c r="EK286" s="216"/>
      <c r="EL286" s="216"/>
      <c r="EM286" s="216"/>
      <c r="EN286" s="217"/>
      <c r="EO286" s="79"/>
      <c r="EP286" s="218"/>
      <c r="EQ286" s="219"/>
      <c r="ER286" s="219"/>
      <c r="ES286" s="82"/>
      <c r="ET286" s="234"/>
      <c r="EU286" s="235"/>
      <c r="EV286" s="235"/>
      <c r="EW286" s="82"/>
      <c r="EX286" s="234"/>
      <c r="EY286" s="235"/>
      <c r="EZ286" s="235"/>
      <c r="FA286" s="235"/>
      <c r="FB286" s="235"/>
      <c r="FC286" s="235"/>
      <c r="FD286" s="235"/>
      <c r="FE286" s="222"/>
      <c r="FF286" s="234"/>
      <c r="FG286" s="235"/>
      <c r="FH286" s="235"/>
      <c r="FI286" s="235"/>
      <c r="FJ286" s="235"/>
      <c r="FK286" s="235"/>
      <c r="FL286" s="235"/>
      <c r="FM286" s="222"/>
    </row>
    <row r="287" spans="1:169">
      <c r="A287" s="223" t="str">
        <f>Validation!B287</f>
        <v>Pass</v>
      </c>
      <c r="B287" s="35"/>
      <c r="C287" s="35"/>
      <c r="D287" s="35"/>
      <c r="E287" s="122"/>
      <c r="F287" s="123"/>
      <c r="G287" s="121"/>
      <c r="H287" s="120"/>
      <c r="I287" s="121"/>
      <c r="J287" s="120"/>
      <c r="K287" s="225"/>
      <c r="L287" s="35"/>
      <c r="M287" s="226"/>
      <c r="N287" s="227"/>
      <c r="O287" s="227"/>
      <c r="P287" s="224"/>
      <c r="Q287" s="224"/>
      <c r="R287" s="78"/>
      <c r="S287" s="79"/>
      <c r="T287" s="224"/>
      <c r="U287" s="35"/>
      <c r="V287" s="35"/>
      <c r="W287" s="225"/>
      <c r="X287" s="228"/>
      <c r="Y287" s="79"/>
      <c r="Z287" s="229"/>
      <c r="AA287" s="35"/>
      <c r="AB287" s="35"/>
      <c r="AC287" s="35"/>
      <c r="AD287" s="230"/>
      <c r="AE287" s="231"/>
      <c r="AF287" s="35"/>
      <c r="AG287" s="35"/>
      <c r="AH287" s="78"/>
      <c r="AI287" s="78"/>
      <c r="AJ287" s="82"/>
      <c r="AK287" s="136"/>
      <c r="AL287" s="135"/>
      <c r="AM287" s="81"/>
      <c r="AN287" s="134"/>
      <c r="AO287" s="232"/>
      <c r="AP287" s="232"/>
      <c r="AQ287" s="80"/>
      <c r="AR287" s="81"/>
      <c r="AS287" s="81"/>
      <c r="AT287" s="245"/>
      <c r="AU287" s="179"/>
      <c r="AV287" s="233"/>
      <c r="AW287" s="81"/>
      <c r="AX287" s="185"/>
      <c r="AY287" s="134"/>
      <c r="AZ287" s="111"/>
      <c r="BA287" s="210"/>
      <c r="BB287" s="211"/>
      <c r="BC287" s="211"/>
      <c r="BD287" s="211"/>
      <c r="BE287" s="211"/>
      <c r="BF287" s="211"/>
      <c r="BG287" s="211"/>
      <c r="BH287" s="211"/>
      <c r="BI287" s="211"/>
      <c r="BJ287" s="211"/>
      <c r="BK287" s="211"/>
      <c r="BL287" s="211"/>
      <c r="BM287" s="211"/>
      <c r="BN287" s="83"/>
      <c r="BO287" s="79"/>
      <c r="BP287" s="210"/>
      <c r="BQ287" s="211"/>
      <c r="BR287" s="211"/>
      <c r="BS287" s="211"/>
      <c r="BT287" s="211"/>
      <c r="BU287" s="211"/>
      <c r="BV287" s="211"/>
      <c r="BW287" s="211"/>
      <c r="BX287" s="82"/>
      <c r="BY287" s="212"/>
      <c r="BZ287" s="212"/>
      <c r="CA287" s="212"/>
      <c r="CB287" s="212"/>
      <c r="CC287" s="212"/>
      <c r="CD287" s="212"/>
      <c r="CE287" s="212"/>
      <c r="CF287" s="212"/>
      <c r="CG287" s="82"/>
      <c r="CH287" s="213"/>
      <c r="CI287" s="212"/>
      <c r="CJ287" s="212"/>
      <c r="CK287" s="212"/>
      <c r="CL287" s="212"/>
      <c r="CM287" s="212"/>
      <c r="CN287" s="212"/>
      <c r="CO287" s="212"/>
      <c r="CP287" s="212"/>
      <c r="CQ287" s="212"/>
      <c r="CR287" s="212"/>
      <c r="CS287" s="212"/>
      <c r="CT287" s="212"/>
      <c r="CU287" s="212"/>
      <c r="CV287" s="212"/>
      <c r="CW287" s="212"/>
      <c r="CX287" s="212"/>
      <c r="CY287" s="212"/>
      <c r="CZ287" s="212"/>
      <c r="DA287" s="214"/>
      <c r="DB287" s="84"/>
      <c r="DC287" s="35"/>
      <c r="DD287" s="35"/>
      <c r="DE287" s="35"/>
      <c r="DF287" s="35"/>
      <c r="DG287" s="35"/>
      <c r="DH287" s="35"/>
      <c r="DI287" s="35"/>
      <c r="DJ287" s="35"/>
      <c r="DK287" s="35"/>
      <c r="DL287" s="35"/>
      <c r="DM287" s="35"/>
      <c r="DN287" s="35"/>
      <c r="DO287" s="35"/>
      <c r="DP287" s="35"/>
      <c r="DQ287" s="35"/>
      <c r="DR287" s="35"/>
      <c r="DS287" s="35"/>
      <c r="DT287" s="35"/>
      <c r="DU287" s="35"/>
      <c r="DV287" s="35"/>
      <c r="DW287" s="78"/>
      <c r="DX287" s="82"/>
      <c r="DY287" s="215"/>
      <c r="DZ287" s="216"/>
      <c r="EA287" s="216"/>
      <c r="EB287" s="216"/>
      <c r="EC287" s="216"/>
      <c r="ED287" s="216"/>
      <c r="EE287" s="217"/>
      <c r="EF287" s="146"/>
      <c r="EG287" s="215"/>
      <c r="EH287" s="216"/>
      <c r="EI287" s="216"/>
      <c r="EJ287" s="216"/>
      <c r="EK287" s="216"/>
      <c r="EL287" s="216"/>
      <c r="EM287" s="216"/>
      <c r="EN287" s="217"/>
      <c r="EO287" s="79"/>
      <c r="EP287" s="218"/>
      <c r="EQ287" s="219"/>
      <c r="ER287" s="219"/>
      <c r="ES287" s="82"/>
      <c r="ET287" s="234"/>
      <c r="EU287" s="235"/>
      <c r="EV287" s="235"/>
      <c r="EW287" s="82"/>
      <c r="EX287" s="234"/>
      <c r="EY287" s="235"/>
      <c r="EZ287" s="235"/>
      <c r="FA287" s="235"/>
      <c r="FB287" s="235"/>
      <c r="FC287" s="235"/>
      <c r="FD287" s="235"/>
      <c r="FE287" s="222"/>
      <c r="FF287" s="234"/>
      <c r="FG287" s="235"/>
      <c r="FH287" s="235"/>
      <c r="FI287" s="235"/>
      <c r="FJ287" s="235"/>
      <c r="FK287" s="235"/>
      <c r="FL287" s="235"/>
      <c r="FM287" s="222"/>
    </row>
    <row r="288" spans="1:169">
      <c r="A288" s="223" t="str">
        <f>Validation!B288</f>
        <v>Pass</v>
      </c>
      <c r="B288" s="35"/>
      <c r="C288" s="35"/>
      <c r="D288" s="35"/>
      <c r="E288" s="122"/>
      <c r="F288" s="123"/>
      <c r="G288" s="121"/>
      <c r="H288" s="120"/>
      <c r="I288" s="121"/>
      <c r="J288" s="120"/>
      <c r="K288" s="225"/>
      <c r="L288" s="35"/>
      <c r="M288" s="226"/>
      <c r="N288" s="227"/>
      <c r="O288" s="227"/>
      <c r="P288" s="224"/>
      <c r="Q288" s="224"/>
      <c r="R288" s="78"/>
      <c r="S288" s="79"/>
      <c r="T288" s="224"/>
      <c r="U288" s="35"/>
      <c r="V288" s="35"/>
      <c r="W288" s="225"/>
      <c r="X288" s="228"/>
      <c r="Y288" s="79"/>
      <c r="Z288" s="229"/>
      <c r="AA288" s="35"/>
      <c r="AB288" s="35"/>
      <c r="AC288" s="35"/>
      <c r="AD288" s="230"/>
      <c r="AE288" s="231"/>
      <c r="AF288" s="35"/>
      <c r="AG288" s="35"/>
      <c r="AH288" s="78"/>
      <c r="AI288" s="78"/>
      <c r="AJ288" s="82"/>
      <c r="AK288" s="136"/>
      <c r="AL288" s="135"/>
      <c r="AM288" s="81"/>
      <c r="AN288" s="134"/>
      <c r="AO288" s="232"/>
      <c r="AP288" s="232"/>
      <c r="AQ288" s="80"/>
      <c r="AR288" s="81"/>
      <c r="AS288" s="81"/>
      <c r="AT288" s="245"/>
      <c r="AU288" s="179"/>
      <c r="AV288" s="233"/>
      <c r="AW288" s="81"/>
      <c r="AX288" s="185"/>
      <c r="AY288" s="134"/>
      <c r="AZ288" s="111"/>
      <c r="BA288" s="210"/>
      <c r="BB288" s="211"/>
      <c r="BC288" s="211"/>
      <c r="BD288" s="211"/>
      <c r="BE288" s="211"/>
      <c r="BF288" s="211"/>
      <c r="BG288" s="211"/>
      <c r="BH288" s="211"/>
      <c r="BI288" s="211"/>
      <c r="BJ288" s="211"/>
      <c r="BK288" s="211"/>
      <c r="BL288" s="211"/>
      <c r="BM288" s="211"/>
      <c r="BN288" s="83"/>
      <c r="BO288" s="79"/>
      <c r="BP288" s="210"/>
      <c r="BQ288" s="211"/>
      <c r="BR288" s="211"/>
      <c r="BS288" s="211"/>
      <c r="BT288" s="211"/>
      <c r="BU288" s="211"/>
      <c r="BV288" s="211"/>
      <c r="BW288" s="211"/>
      <c r="BX288" s="82"/>
      <c r="BY288" s="212"/>
      <c r="BZ288" s="212"/>
      <c r="CA288" s="212"/>
      <c r="CB288" s="212"/>
      <c r="CC288" s="212"/>
      <c r="CD288" s="212"/>
      <c r="CE288" s="212"/>
      <c r="CF288" s="212"/>
      <c r="CG288" s="82"/>
      <c r="CH288" s="213"/>
      <c r="CI288" s="212"/>
      <c r="CJ288" s="212"/>
      <c r="CK288" s="212"/>
      <c r="CL288" s="212"/>
      <c r="CM288" s="212"/>
      <c r="CN288" s="212"/>
      <c r="CO288" s="212"/>
      <c r="CP288" s="212"/>
      <c r="CQ288" s="212"/>
      <c r="CR288" s="212"/>
      <c r="CS288" s="212"/>
      <c r="CT288" s="212"/>
      <c r="CU288" s="212"/>
      <c r="CV288" s="212"/>
      <c r="CW288" s="212"/>
      <c r="CX288" s="212"/>
      <c r="CY288" s="212"/>
      <c r="CZ288" s="212"/>
      <c r="DA288" s="214"/>
      <c r="DB288" s="84"/>
      <c r="DC288" s="35"/>
      <c r="DD288" s="35"/>
      <c r="DE288" s="35"/>
      <c r="DF288" s="35"/>
      <c r="DG288" s="35"/>
      <c r="DH288" s="35"/>
      <c r="DI288" s="35"/>
      <c r="DJ288" s="35"/>
      <c r="DK288" s="35"/>
      <c r="DL288" s="35"/>
      <c r="DM288" s="35"/>
      <c r="DN288" s="35"/>
      <c r="DO288" s="35"/>
      <c r="DP288" s="35"/>
      <c r="DQ288" s="35"/>
      <c r="DR288" s="35"/>
      <c r="DS288" s="35"/>
      <c r="DT288" s="35"/>
      <c r="DU288" s="35"/>
      <c r="DV288" s="35"/>
      <c r="DW288" s="78"/>
      <c r="DX288" s="82"/>
      <c r="DY288" s="215"/>
      <c r="DZ288" s="216"/>
      <c r="EA288" s="216"/>
      <c r="EB288" s="216"/>
      <c r="EC288" s="216"/>
      <c r="ED288" s="216"/>
      <c r="EE288" s="217"/>
      <c r="EF288" s="146"/>
      <c r="EG288" s="215"/>
      <c r="EH288" s="216"/>
      <c r="EI288" s="216"/>
      <c r="EJ288" s="216"/>
      <c r="EK288" s="216"/>
      <c r="EL288" s="216"/>
      <c r="EM288" s="216"/>
      <c r="EN288" s="217"/>
      <c r="EO288" s="79"/>
      <c r="EP288" s="218"/>
      <c r="EQ288" s="219"/>
      <c r="ER288" s="219"/>
      <c r="ES288" s="82"/>
      <c r="ET288" s="234"/>
      <c r="EU288" s="235"/>
      <c r="EV288" s="235"/>
      <c r="EW288" s="82"/>
      <c r="EX288" s="234"/>
      <c r="EY288" s="235"/>
      <c r="EZ288" s="235"/>
      <c r="FA288" s="235"/>
      <c r="FB288" s="235"/>
      <c r="FC288" s="235"/>
      <c r="FD288" s="235"/>
      <c r="FE288" s="222"/>
      <c r="FF288" s="234"/>
      <c r="FG288" s="235"/>
      <c r="FH288" s="235"/>
      <c r="FI288" s="235"/>
      <c r="FJ288" s="235"/>
      <c r="FK288" s="235"/>
      <c r="FL288" s="235"/>
      <c r="FM288" s="222"/>
    </row>
    <row r="289" spans="1:169">
      <c r="A289" s="223" t="str">
        <f>Validation!B289</f>
        <v>Pass</v>
      </c>
      <c r="B289" s="35"/>
      <c r="C289" s="35"/>
      <c r="D289" s="35"/>
      <c r="E289" s="122"/>
      <c r="F289" s="123"/>
      <c r="G289" s="121"/>
      <c r="H289" s="120"/>
      <c r="I289" s="121"/>
      <c r="J289" s="120"/>
      <c r="K289" s="225"/>
      <c r="L289" s="35"/>
      <c r="M289" s="226"/>
      <c r="N289" s="227"/>
      <c r="O289" s="227"/>
      <c r="P289" s="224"/>
      <c r="Q289" s="224"/>
      <c r="R289" s="78"/>
      <c r="S289" s="79"/>
      <c r="T289" s="224"/>
      <c r="U289" s="35"/>
      <c r="V289" s="35"/>
      <c r="W289" s="225"/>
      <c r="X289" s="228"/>
      <c r="Y289" s="79"/>
      <c r="Z289" s="229"/>
      <c r="AA289" s="35"/>
      <c r="AB289" s="35"/>
      <c r="AC289" s="35"/>
      <c r="AD289" s="230"/>
      <c r="AE289" s="231"/>
      <c r="AF289" s="35"/>
      <c r="AG289" s="35"/>
      <c r="AH289" s="78"/>
      <c r="AI289" s="78"/>
      <c r="AJ289" s="82"/>
      <c r="AK289" s="136"/>
      <c r="AL289" s="135"/>
      <c r="AM289" s="81"/>
      <c r="AN289" s="134"/>
      <c r="AO289" s="232"/>
      <c r="AP289" s="232"/>
      <c r="AQ289" s="80"/>
      <c r="AR289" s="81"/>
      <c r="AS289" s="81"/>
      <c r="AT289" s="245"/>
      <c r="AU289" s="179"/>
      <c r="AV289" s="233"/>
      <c r="AW289" s="81"/>
      <c r="AX289" s="185"/>
      <c r="AY289" s="134"/>
      <c r="AZ289" s="111"/>
      <c r="BA289" s="210"/>
      <c r="BB289" s="211"/>
      <c r="BC289" s="211"/>
      <c r="BD289" s="211"/>
      <c r="BE289" s="211"/>
      <c r="BF289" s="211"/>
      <c r="BG289" s="211"/>
      <c r="BH289" s="211"/>
      <c r="BI289" s="211"/>
      <c r="BJ289" s="211"/>
      <c r="BK289" s="211"/>
      <c r="BL289" s="211"/>
      <c r="BM289" s="211"/>
      <c r="BN289" s="83"/>
      <c r="BO289" s="79"/>
      <c r="BP289" s="210"/>
      <c r="BQ289" s="211"/>
      <c r="BR289" s="211"/>
      <c r="BS289" s="211"/>
      <c r="BT289" s="211"/>
      <c r="BU289" s="211"/>
      <c r="BV289" s="211"/>
      <c r="BW289" s="211"/>
      <c r="BX289" s="82"/>
      <c r="BY289" s="212"/>
      <c r="BZ289" s="212"/>
      <c r="CA289" s="212"/>
      <c r="CB289" s="212"/>
      <c r="CC289" s="212"/>
      <c r="CD289" s="212"/>
      <c r="CE289" s="212"/>
      <c r="CF289" s="212"/>
      <c r="CG289" s="82"/>
      <c r="CH289" s="213"/>
      <c r="CI289" s="212"/>
      <c r="CJ289" s="212"/>
      <c r="CK289" s="212"/>
      <c r="CL289" s="212"/>
      <c r="CM289" s="212"/>
      <c r="CN289" s="212"/>
      <c r="CO289" s="212"/>
      <c r="CP289" s="212"/>
      <c r="CQ289" s="212"/>
      <c r="CR289" s="212"/>
      <c r="CS289" s="212"/>
      <c r="CT289" s="212"/>
      <c r="CU289" s="212"/>
      <c r="CV289" s="212"/>
      <c r="CW289" s="212"/>
      <c r="CX289" s="212"/>
      <c r="CY289" s="212"/>
      <c r="CZ289" s="212"/>
      <c r="DA289" s="214"/>
      <c r="DB289" s="84"/>
      <c r="DC289" s="35"/>
      <c r="DD289" s="35"/>
      <c r="DE289" s="35"/>
      <c r="DF289" s="35"/>
      <c r="DG289" s="35"/>
      <c r="DH289" s="35"/>
      <c r="DI289" s="35"/>
      <c r="DJ289" s="35"/>
      <c r="DK289" s="35"/>
      <c r="DL289" s="35"/>
      <c r="DM289" s="35"/>
      <c r="DN289" s="35"/>
      <c r="DO289" s="35"/>
      <c r="DP289" s="35"/>
      <c r="DQ289" s="35"/>
      <c r="DR289" s="35"/>
      <c r="DS289" s="35"/>
      <c r="DT289" s="35"/>
      <c r="DU289" s="35"/>
      <c r="DV289" s="35"/>
      <c r="DW289" s="78"/>
      <c r="DX289" s="82"/>
      <c r="DY289" s="215"/>
      <c r="DZ289" s="216"/>
      <c r="EA289" s="216"/>
      <c r="EB289" s="216"/>
      <c r="EC289" s="216"/>
      <c r="ED289" s="216"/>
      <c r="EE289" s="217"/>
      <c r="EF289" s="146"/>
      <c r="EG289" s="215"/>
      <c r="EH289" s="216"/>
      <c r="EI289" s="216"/>
      <c r="EJ289" s="216"/>
      <c r="EK289" s="216"/>
      <c r="EL289" s="216"/>
      <c r="EM289" s="216"/>
      <c r="EN289" s="217"/>
      <c r="EO289" s="79"/>
      <c r="EP289" s="218"/>
      <c r="EQ289" s="219"/>
      <c r="ER289" s="219"/>
      <c r="ES289" s="82"/>
      <c r="ET289" s="234"/>
      <c r="EU289" s="235"/>
      <c r="EV289" s="235"/>
      <c r="EW289" s="82"/>
      <c r="EX289" s="234"/>
      <c r="EY289" s="235"/>
      <c r="EZ289" s="235"/>
      <c r="FA289" s="235"/>
      <c r="FB289" s="235"/>
      <c r="FC289" s="235"/>
      <c r="FD289" s="235"/>
      <c r="FE289" s="222"/>
      <c r="FF289" s="234"/>
      <c r="FG289" s="235"/>
      <c r="FH289" s="235"/>
      <c r="FI289" s="235"/>
      <c r="FJ289" s="235"/>
      <c r="FK289" s="235"/>
      <c r="FL289" s="235"/>
      <c r="FM289" s="222"/>
    </row>
    <row r="290" spans="1:169">
      <c r="A290" s="223" t="str">
        <f>Validation!B290</f>
        <v>Pass</v>
      </c>
      <c r="B290" s="35"/>
      <c r="C290" s="35"/>
      <c r="D290" s="35"/>
      <c r="E290" s="122"/>
      <c r="F290" s="123"/>
      <c r="G290" s="121"/>
      <c r="H290" s="120"/>
      <c r="I290" s="121"/>
      <c r="J290" s="120"/>
      <c r="K290" s="225"/>
      <c r="L290" s="35"/>
      <c r="M290" s="226"/>
      <c r="N290" s="227"/>
      <c r="O290" s="227"/>
      <c r="P290" s="224"/>
      <c r="Q290" s="224"/>
      <c r="R290" s="78"/>
      <c r="S290" s="79"/>
      <c r="T290" s="224"/>
      <c r="U290" s="35"/>
      <c r="V290" s="35"/>
      <c r="W290" s="225"/>
      <c r="X290" s="228"/>
      <c r="Y290" s="79"/>
      <c r="Z290" s="229"/>
      <c r="AA290" s="35"/>
      <c r="AB290" s="35"/>
      <c r="AC290" s="35"/>
      <c r="AD290" s="230"/>
      <c r="AE290" s="231"/>
      <c r="AF290" s="35"/>
      <c r="AG290" s="35"/>
      <c r="AH290" s="78"/>
      <c r="AI290" s="78"/>
      <c r="AJ290" s="82"/>
      <c r="AK290" s="136"/>
      <c r="AL290" s="135"/>
      <c r="AM290" s="81"/>
      <c r="AN290" s="134"/>
      <c r="AO290" s="232"/>
      <c r="AP290" s="232"/>
      <c r="AQ290" s="80"/>
      <c r="AR290" s="81"/>
      <c r="AS290" s="81"/>
      <c r="AT290" s="245"/>
      <c r="AU290" s="179"/>
      <c r="AV290" s="233"/>
      <c r="AW290" s="81"/>
      <c r="AX290" s="185"/>
      <c r="AY290" s="134"/>
      <c r="AZ290" s="111"/>
      <c r="BA290" s="210"/>
      <c r="BB290" s="211"/>
      <c r="BC290" s="211"/>
      <c r="BD290" s="211"/>
      <c r="BE290" s="211"/>
      <c r="BF290" s="211"/>
      <c r="BG290" s="211"/>
      <c r="BH290" s="211"/>
      <c r="BI290" s="211"/>
      <c r="BJ290" s="211"/>
      <c r="BK290" s="211"/>
      <c r="BL290" s="211"/>
      <c r="BM290" s="211"/>
      <c r="BN290" s="83"/>
      <c r="BO290" s="79"/>
      <c r="BP290" s="210"/>
      <c r="BQ290" s="211"/>
      <c r="BR290" s="211"/>
      <c r="BS290" s="211"/>
      <c r="BT290" s="211"/>
      <c r="BU290" s="211"/>
      <c r="BV290" s="211"/>
      <c r="BW290" s="211"/>
      <c r="BX290" s="82"/>
      <c r="BY290" s="212"/>
      <c r="BZ290" s="212"/>
      <c r="CA290" s="212"/>
      <c r="CB290" s="212"/>
      <c r="CC290" s="212"/>
      <c r="CD290" s="212"/>
      <c r="CE290" s="212"/>
      <c r="CF290" s="212"/>
      <c r="CG290" s="82"/>
      <c r="CH290" s="213"/>
      <c r="CI290" s="212"/>
      <c r="CJ290" s="212"/>
      <c r="CK290" s="212"/>
      <c r="CL290" s="212"/>
      <c r="CM290" s="212"/>
      <c r="CN290" s="212"/>
      <c r="CO290" s="212"/>
      <c r="CP290" s="212"/>
      <c r="CQ290" s="212"/>
      <c r="CR290" s="212"/>
      <c r="CS290" s="212"/>
      <c r="CT290" s="212"/>
      <c r="CU290" s="212"/>
      <c r="CV290" s="212"/>
      <c r="CW290" s="212"/>
      <c r="CX290" s="212"/>
      <c r="CY290" s="212"/>
      <c r="CZ290" s="212"/>
      <c r="DA290" s="214"/>
      <c r="DB290" s="84"/>
      <c r="DC290" s="35"/>
      <c r="DD290" s="35"/>
      <c r="DE290" s="35"/>
      <c r="DF290" s="35"/>
      <c r="DG290" s="35"/>
      <c r="DH290" s="35"/>
      <c r="DI290" s="35"/>
      <c r="DJ290" s="35"/>
      <c r="DK290" s="35"/>
      <c r="DL290" s="35"/>
      <c r="DM290" s="35"/>
      <c r="DN290" s="35"/>
      <c r="DO290" s="35"/>
      <c r="DP290" s="35"/>
      <c r="DQ290" s="35"/>
      <c r="DR290" s="35"/>
      <c r="DS290" s="35"/>
      <c r="DT290" s="35"/>
      <c r="DU290" s="35"/>
      <c r="DV290" s="35"/>
      <c r="DW290" s="78"/>
      <c r="DX290" s="82"/>
      <c r="DY290" s="215"/>
      <c r="DZ290" s="216"/>
      <c r="EA290" s="216"/>
      <c r="EB290" s="216"/>
      <c r="EC290" s="216"/>
      <c r="ED290" s="216"/>
      <c r="EE290" s="217"/>
      <c r="EF290" s="146"/>
      <c r="EG290" s="215"/>
      <c r="EH290" s="216"/>
      <c r="EI290" s="216"/>
      <c r="EJ290" s="216"/>
      <c r="EK290" s="216"/>
      <c r="EL290" s="216"/>
      <c r="EM290" s="216"/>
      <c r="EN290" s="217"/>
      <c r="EO290" s="79"/>
      <c r="EP290" s="218"/>
      <c r="EQ290" s="219"/>
      <c r="ER290" s="219"/>
      <c r="ES290" s="82"/>
      <c r="ET290" s="234"/>
      <c r="EU290" s="235"/>
      <c r="EV290" s="235"/>
      <c r="EW290" s="82"/>
      <c r="EX290" s="234"/>
      <c r="EY290" s="235"/>
      <c r="EZ290" s="235"/>
      <c r="FA290" s="235"/>
      <c r="FB290" s="235"/>
      <c r="FC290" s="235"/>
      <c r="FD290" s="235"/>
      <c r="FE290" s="222"/>
      <c r="FF290" s="234"/>
      <c r="FG290" s="235"/>
      <c r="FH290" s="235"/>
      <c r="FI290" s="235"/>
      <c r="FJ290" s="235"/>
      <c r="FK290" s="235"/>
      <c r="FL290" s="235"/>
      <c r="FM290" s="222"/>
    </row>
    <row r="291" spans="1:169">
      <c r="A291" s="223" t="str">
        <f>Validation!B291</f>
        <v>Pass</v>
      </c>
      <c r="B291" s="35"/>
      <c r="C291" s="35"/>
      <c r="D291" s="35"/>
      <c r="E291" s="122"/>
      <c r="F291" s="123"/>
      <c r="G291" s="121"/>
      <c r="H291" s="120"/>
      <c r="I291" s="121"/>
      <c r="J291" s="120"/>
      <c r="K291" s="225"/>
      <c r="L291" s="35"/>
      <c r="M291" s="226"/>
      <c r="N291" s="227"/>
      <c r="O291" s="227"/>
      <c r="P291" s="224"/>
      <c r="Q291" s="224"/>
      <c r="R291" s="78"/>
      <c r="S291" s="79"/>
      <c r="T291" s="224"/>
      <c r="U291" s="35"/>
      <c r="V291" s="35"/>
      <c r="W291" s="225"/>
      <c r="X291" s="228"/>
      <c r="Y291" s="79"/>
      <c r="Z291" s="229"/>
      <c r="AA291" s="35"/>
      <c r="AB291" s="35"/>
      <c r="AC291" s="35"/>
      <c r="AD291" s="230"/>
      <c r="AE291" s="231"/>
      <c r="AF291" s="35"/>
      <c r="AG291" s="35"/>
      <c r="AH291" s="78"/>
      <c r="AI291" s="78"/>
      <c r="AJ291" s="82"/>
      <c r="AK291" s="136"/>
      <c r="AL291" s="135"/>
      <c r="AM291" s="81"/>
      <c r="AN291" s="134"/>
      <c r="AO291" s="232"/>
      <c r="AP291" s="232"/>
      <c r="AQ291" s="80"/>
      <c r="AR291" s="81"/>
      <c r="AS291" s="81"/>
      <c r="AT291" s="245"/>
      <c r="AU291" s="179"/>
      <c r="AV291" s="233"/>
      <c r="AW291" s="81"/>
      <c r="AX291" s="185"/>
      <c r="AY291" s="134"/>
      <c r="AZ291" s="111"/>
      <c r="BA291" s="210"/>
      <c r="BB291" s="211"/>
      <c r="BC291" s="211"/>
      <c r="BD291" s="211"/>
      <c r="BE291" s="211"/>
      <c r="BF291" s="211"/>
      <c r="BG291" s="211"/>
      <c r="BH291" s="211"/>
      <c r="BI291" s="211"/>
      <c r="BJ291" s="211"/>
      <c r="BK291" s="211"/>
      <c r="BL291" s="211"/>
      <c r="BM291" s="211"/>
      <c r="BN291" s="83"/>
      <c r="BO291" s="79"/>
      <c r="BP291" s="210"/>
      <c r="BQ291" s="211"/>
      <c r="BR291" s="211"/>
      <c r="BS291" s="211"/>
      <c r="BT291" s="211"/>
      <c r="BU291" s="211"/>
      <c r="BV291" s="211"/>
      <c r="BW291" s="211"/>
      <c r="BX291" s="82"/>
      <c r="BY291" s="212"/>
      <c r="BZ291" s="212"/>
      <c r="CA291" s="212"/>
      <c r="CB291" s="212"/>
      <c r="CC291" s="212"/>
      <c r="CD291" s="212"/>
      <c r="CE291" s="212"/>
      <c r="CF291" s="212"/>
      <c r="CG291" s="82"/>
      <c r="CH291" s="213"/>
      <c r="CI291" s="212"/>
      <c r="CJ291" s="212"/>
      <c r="CK291" s="212"/>
      <c r="CL291" s="212"/>
      <c r="CM291" s="212"/>
      <c r="CN291" s="212"/>
      <c r="CO291" s="212"/>
      <c r="CP291" s="212"/>
      <c r="CQ291" s="212"/>
      <c r="CR291" s="212"/>
      <c r="CS291" s="212"/>
      <c r="CT291" s="212"/>
      <c r="CU291" s="212"/>
      <c r="CV291" s="212"/>
      <c r="CW291" s="212"/>
      <c r="CX291" s="212"/>
      <c r="CY291" s="212"/>
      <c r="CZ291" s="212"/>
      <c r="DA291" s="214"/>
      <c r="DB291" s="84"/>
      <c r="DC291" s="35"/>
      <c r="DD291" s="35"/>
      <c r="DE291" s="35"/>
      <c r="DF291" s="35"/>
      <c r="DG291" s="35"/>
      <c r="DH291" s="35"/>
      <c r="DI291" s="35"/>
      <c r="DJ291" s="35"/>
      <c r="DK291" s="35"/>
      <c r="DL291" s="35"/>
      <c r="DM291" s="35"/>
      <c r="DN291" s="35"/>
      <c r="DO291" s="35"/>
      <c r="DP291" s="35"/>
      <c r="DQ291" s="35"/>
      <c r="DR291" s="35"/>
      <c r="DS291" s="35"/>
      <c r="DT291" s="35"/>
      <c r="DU291" s="35"/>
      <c r="DV291" s="35"/>
      <c r="DW291" s="78"/>
      <c r="DX291" s="82"/>
      <c r="DY291" s="215"/>
      <c r="DZ291" s="216"/>
      <c r="EA291" s="216"/>
      <c r="EB291" s="216"/>
      <c r="EC291" s="216"/>
      <c r="ED291" s="216"/>
      <c r="EE291" s="217"/>
      <c r="EF291" s="146"/>
      <c r="EG291" s="215"/>
      <c r="EH291" s="216"/>
      <c r="EI291" s="216"/>
      <c r="EJ291" s="216"/>
      <c r="EK291" s="216"/>
      <c r="EL291" s="216"/>
      <c r="EM291" s="216"/>
      <c r="EN291" s="217"/>
      <c r="EO291" s="79"/>
      <c r="EP291" s="218"/>
      <c r="EQ291" s="219"/>
      <c r="ER291" s="219"/>
      <c r="ES291" s="82"/>
      <c r="ET291" s="234"/>
      <c r="EU291" s="235"/>
      <c r="EV291" s="235"/>
      <c r="EW291" s="82"/>
      <c r="EX291" s="234"/>
      <c r="EY291" s="235"/>
      <c r="EZ291" s="235"/>
      <c r="FA291" s="235"/>
      <c r="FB291" s="235"/>
      <c r="FC291" s="235"/>
      <c r="FD291" s="235"/>
      <c r="FE291" s="222"/>
      <c r="FF291" s="234"/>
      <c r="FG291" s="235"/>
      <c r="FH291" s="235"/>
      <c r="FI291" s="235"/>
      <c r="FJ291" s="235"/>
      <c r="FK291" s="235"/>
      <c r="FL291" s="235"/>
      <c r="FM291" s="222"/>
    </row>
    <row r="292" spans="1:169">
      <c r="A292" s="223" t="str">
        <f>Validation!B292</f>
        <v>Pass</v>
      </c>
      <c r="B292" s="35"/>
      <c r="C292" s="35"/>
      <c r="D292" s="35"/>
      <c r="E292" s="122"/>
      <c r="F292" s="123"/>
      <c r="G292" s="121"/>
      <c r="H292" s="120"/>
      <c r="I292" s="121"/>
      <c r="J292" s="120"/>
      <c r="K292" s="225"/>
      <c r="L292" s="35"/>
      <c r="M292" s="226"/>
      <c r="N292" s="227"/>
      <c r="O292" s="227"/>
      <c r="P292" s="224"/>
      <c r="Q292" s="224"/>
      <c r="R292" s="78"/>
      <c r="S292" s="79"/>
      <c r="T292" s="224"/>
      <c r="U292" s="35"/>
      <c r="V292" s="35"/>
      <c r="W292" s="225"/>
      <c r="X292" s="228"/>
      <c r="Y292" s="79"/>
      <c r="Z292" s="229"/>
      <c r="AA292" s="35"/>
      <c r="AB292" s="35"/>
      <c r="AC292" s="35"/>
      <c r="AD292" s="230"/>
      <c r="AE292" s="231"/>
      <c r="AF292" s="35"/>
      <c r="AG292" s="35"/>
      <c r="AH292" s="78"/>
      <c r="AI292" s="78"/>
      <c r="AJ292" s="82"/>
      <c r="AK292" s="136"/>
      <c r="AL292" s="135"/>
      <c r="AM292" s="81"/>
      <c r="AN292" s="134"/>
      <c r="AO292" s="232"/>
      <c r="AP292" s="232"/>
      <c r="AQ292" s="80"/>
      <c r="AR292" s="81"/>
      <c r="AS292" s="81"/>
      <c r="AT292" s="245"/>
      <c r="AU292" s="179"/>
      <c r="AV292" s="233"/>
      <c r="AW292" s="81"/>
      <c r="AX292" s="185"/>
      <c r="AY292" s="134"/>
      <c r="AZ292" s="111"/>
      <c r="BA292" s="210"/>
      <c r="BB292" s="211"/>
      <c r="BC292" s="211"/>
      <c r="BD292" s="211"/>
      <c r="BE292" s="211"/>
      <c r="BF292" s="211"/>
      <c r="BG292" s="211"/>
      <c r="BH292" s="211"/>
      <c r="BI292" s="211"/>
      <c r="BJ292" s="211"/>
      <c r="BK292" s="211"/>
      <c r="BL292" s="211"/>
      <c r="BM292" s="211"/>
      <c r="BN292" s="83"/>
      <c r="BO292" s="79"/>
      <c r="BP292" s="210"/>
      <c r="BQ292" s="211"/>
      <c r="BR292" s="211"/>
      <c r="BS292" s="211"/>
      <c r="BT292" s="211"/>
      <c r="BU292" s="211"/>
      <c r="BV292" s="211"/>
      <c r="BW292" s="211"/>
      <c r="BX292" s="82"/>
      <c r="BY292" s="212"/>
      <c r="BZ292" s="212"/>
      <c r="CA292" s="212"/>
      <c r="CB292" s="212"/>
      <c r="CC292" s="212"/>
      <c r="CD292" s="212"/>
      <c r="CE292" s="212"/>
      <c r="CF292" s="212"/>
      <c r="CG292" s="82"/>
      <c r="CH292" s="213"/>
      <c r="CI292" s="212"/>
      <c r="CJ292" s="212"/>
      <c r="CK292" s="212"/>
      <c r="CL292" s="212"/>
      <c r="CM292" s="212"/>
      <c r="CN292" s="212"/>
      <c r="CO292" s="212"/>
      <c r="CP292" s="212"/>
      <c r="CQ292" s="212"/>
      <c r="CR292" s="212"/>
      <c r="CS292" s="212"/>
      <c r="CT292" s="212"/>
      <c r="CU292" s="212"/>
      <c r="CV292" s="212"/>
      <c r="CW292" s="212"/>
      <c r="CX292" s="212"/>
      <c r="CY292" s="212"/>
      <c r="CZ292" s="212"/>
      <c r="DA292" s="214"/>
      <c r="DB292" s="84"/>
      <c r="DC292" s="35"/>
      <c r="DD292" s="35"/>
      <c r="DE292" s="35"/>
      <c r="DF292" s="35"/>
      <c r="DG292" s="35"/>
      <c r="DH292" s="35"/>
      <c r="DI292" s="35"/>
      <c r="DJ292" s="35"/>
      <c r="DK292" s="35"/>
      <c r="DL292" s="35"/>
      <c r="DM292" s="35"/>
      <c r="DN292" s="35"/>
      <c r="DO292" s="35"/>
      <c r="DP292" s="35"/>
      <c r="DQ292" s="35"/>
      <c r="DR292" s="35"/>
      <c r="DS292" s="35"/>
      <c r="DT292" s="35"/>
      <c r="DU292" s="35"/>
      <c r="DV292" s="35"/>
      <c r="DW292" s="78"/>
      <c r="DX292" s="82"/>
      <c r="DY292" s="215"/>
      <c r="DZ292" s="216"/>
      <c r="EA292" s="216"/>
      <c r="EB292" s="216"/>
      <c r="EC292" s="216"/>
      <c r="ED292" s="216"/>
      <c r="EE292" s="217"/>
      <c r="EF292" s="146"/>
      <c r="EG292" s="215"/>
      <c r="EH292" s="216"/>
      <c r="EI292" s="216"/>
      <c r="EJ292" s="216"/>
      <c r="EK292" s="216"/>
      <c r="EL292" s="216"/>
      <c r="EM292" s="216"/>
      <c r="EN292" s="217"/>
      <c r="EO292" s="79"/>
      <c r="EP292" s="218"/>
      <c r="EQ292" s="219"/>
      <c r="ER292" s="219"/>
      <c r="ES292" s="82"/>
      <c r="ET292" s="234"/>
      <c r="EU292" s="235"/>
      <c r="EV292" s="235"/>
      <c r="EW292" s="82"/>
      <c r="EX292" s="234"/>
      <c r="EY292" s="235"/>
      <c r="EZ292" s="235"/>
      <c r="FA292" s="235"/>
      <c r="FB292" s="235"/>
      <c r="FC292" s="235"/>
      <c r="FD292" s="235"/>
      <c r="FE292" s="222"/>
      <c r="FF292" s="234"/>
      <c r="FG292" s="235"/>
      <c r="FH292" s="235"/>
      <c r="FI292" s="235"/>
      <c r="FJ292" s="235"/>
      <c r="FK292" s="235"/>
      <c r="FL292" s="235"/>
      <c r="FM292" s="222"/>
    </row>
    <row r="293" spans="1:169">
      <c r="A293" s="223" t="str">
        <f>Validation!B293</f>
        <v>Pass</v>
      </c>
      <c r="B293" s="35"/>
      <c r="C293" s="35"/>
      <c r="D293" s="35"/>
      <c r="E293" s="122"/>
      <c r="F293" s="123"/>
      <c r="G293" s="121"/>
      <c r="H293" s="120"/>
      <c r="I293" s="121"/>
      <c r="J293" s="120"/>
      <c r="K293" s="225"/>
      <c r="L293" s="35"/>
      <c r="M293" s="226"/>
      <c r="N293" s="227"/>
      <c r="O293" s="227"/>
      <c r="P293" s="224"/>
      <c r="Q293" s="224"/>
      <c r="R293" s="78"/>
      <c r="S293" s="79"/>
      <c r="T293" s="224"/>
      <c r="U293" s="35"/>
      <c r="V293" s="35"/>
      <c r="W293" s="225"/>
      <c r="X293" s="228"/>
      <c r="Y293" s="79"/>
      <c r="Z293" s="229"/>
      <c r="AA293" s="35"/>
      <c r="AB293" s="35"/>
      <c r="AC293" s="35"/>
      <c r="AD293" s="230"/>
      <c r="AE293" s="231"/>
      <c r="AF293" s="35"/>
      <c r="AG293" s="35"/>
      <c r="AH293" s="78"/>
      <c r="AI293" s="78"/>
      <c r="AJ293" s="82"/>
      <c r="AK293" s="136"/>
      <c r="AL293" s="135"/>
      <c r="AM293" s="81"/>
      <c r="AN293" s="134"/>
      <c r="AO293" s="232"/>
      <c r="AP293" s="232"/>
      <c r="AQ293" s="80"/>
      <c r="AR293" s="81"/>
      <c r="AS293" s="81"/>
      <c r="AT293" s="245"/>
      <c r="AU293" s="179"/>
      <c r="AV293" s="233"/>
      <c r="AW293" s="81"/>
      <c r="AX293" s="185"/>
      <c r="AY293" s="134"/>
      <c r="AZ293" s="111"/>
      <c r="BA293" s="210"/>
      <c r="BB293" s="211"/>
      <c r="BC293" s="211"/>
      <c r="BD293" s="211"/>
      <c r="BE293" s="211"/>
      <c r="BF293" s="211"/>
      <c r="BG293" s="211"/>
      <c r="BH293" s="211"/>
      <c r="BI293" s="211"/>
      <c r="BJ293" s="211"/>
      <c r="BK293" s="211"/>
      <c r="BL293" s="211"/>
      <c r="BM293" s="211"/>
      <c r="BN293" s="83"/>
      <c r="BO293" s="79"/>
      <c r="BP293" s="210"/>
      <c r="BQ293" s="211"/>
      <c r="BR293" s="211"/>
      <c r="BS293" s="211"/>
      <c r="BT293" s="211"/>
      <c r="BU293" s="211"/>
      <c r="BV293" s="211"/>
      <c r="BW293" s="211"/>
      <c r="BX293" s="82"/>
      <c r="BY293" s="212"/>
      <c r="BZ293" s="212"/>
      <c r="CA293" s="212"/>
      <c r="CB293" s="212"/>
      <c r="CC293" s="212"/>
      <c r="CD293" s="212"/>
      <c r="CE293" s="212"/>
      <c r="CF293" s="212"/>
      <c r="CG293" s="82"/>
      <c r="CH293" s="213"/>
      <c r="CI293" s="212"/>
      <c r="CJ293" s="212"/>
      <c r="CK293" s="212"/>
      <c r="CL293" s="212"/>
      <c r="CM293" s="212"/>
      <c r="CN293" s="212"/>
      <c r="CO293" s="212"/>
      <c r="CP293" s="212"/>
      <c r="CQ293" s="212"/>
      <c r="CR293" s="212"/>
      <c r="CS293" s="212"/>
      <c r="CT293" s="212"/>
      <c r="CU293" s="212"/>
      <c r="CV293" s="212"/>
      <c r="CW293" s="212"/>
      <c r="CX293" s="212"/>
      <c r="CY293" s="212"/>
      <c r="CZ293" s="212"/>
      <c r="DA293" s="214"/>
      <c r="DB293" s="84"/>
      <c r="DC293" s="35"/>
      <c r="DD293" s="35"/>
      <c r="DE293" s="35"/>
      <c r="DF293" s="35"/>
      <c r="DG293" s="35"/>
      <c r="DH293" s="35"/>
      <c r="DI293" s="35"/>
      <c r="DJ293" s="35"/>
      <c r="DK293" s="35"/>
      <c r="DL293" s="35"/>
      <c r="DM293" s="35"/>
      <c r="DN293" s="35"/>
      <c r="DO293" s="35"/>
      <c r="DP293" s="35"/>
      <c r="DQ293" s="35"/>
      <c r="DR293" s="35"/>
      <c r="DS293" s="35"/>
      <c r="DT293" s="35"/>
      <c r="DU293" s="35"/>
      <c r="DV293" s="35"/>
      <c r="DW293" s="78"/>
      <c r="DX293" s="82"/>
      <c r="DY293" s="215"/>
      <c r="DZ293" s="216"/>
      <c r="EA293" s="216"/>
      <c r="EB293" s="216"/>
      <c r="EC293" s="216"/>
      <c r="ED293" s="216"/>
      <c r="EE293" s="217"/>
      <c r="EF293" s="146"/>
      <c r="EG293" s="215"/>
      <c r="EH293" s="216"/>
      <c r="EI293" s="216"/>
      <c r="EJ293" s="216"/>
      <c r="EK293" s="216"/>
      <c r="EL293" s="216"/>
      <c r="EM293" s="216"/>
      <c r="EN293" s="217"/>
      <c r="EO293" s="79"/>
      <c r="EP293" s="218"/>
      <c r="EQ293" s="219"/>
      <c r="ER293" s="219"/>
      <c r="ES293" s="82"/>
      <c r="ET293" s="234"/>
      <c r="EU293" s="235"/>
      <c r="EV293" s="235"/>
      <c r="EW293" s="82"/>
      <c r="EX293" s="234"/>
      <c r="EY293" s="235"/>
      <c r="EZ293" s="235"/>
      <c r="FA293" s="235"/>
      <c r="FB293" s="235"/>
      <c r="FC293" s="235"/>
      <c r="FD293" s="235"/>
      <c r="FE293" s="222"/>
      <c r="FF293" s="234"/>
      <c r="FG293" s="235"/>
      <c r="FH293" s="235"/>
      <c r="FI293" s="235"/>
      <c r="FJ293" s="235"/>
      <c r="FK293" s="235"/>
      <c r="FL293" s="235"/>
      <c r="FM293" s="222"/>
    </row>
    <row r="294" spans="1:169">
      <c r="A294" s="223" t="str">
        <f>Validation!B294</f>
        <v>Pass</v>
      </c>
      <c r="B294" s="35"/>
      <c r="C294" s="35"/>
      <c r="D294" s="35"/>
      <c r="E294" s="122"/>
      <c r="F294" s="123"/>
      <c r="G294" s="121"/>
      <c r="H294" s="120"/>
      <c r="I294" s="121"/>
      <c r="J294" s="120"/>
      <c r="K294" s="225"/>
      <c r="L294" s="35"/>
      <c r="M294" s="226"/>
      <c r="N294" s="227"/>
      <c r="O294" s="227"/>
      <c r="P294" s="224"/>
      <c r="Q294" s="224"/>
      <c r="R294" s="78"/>
      <c r="S294" s="79"/>
      <c r="T294" s="224"/>
      <c r="U294" s="35"/>
      <c r="V294" s="35"/>
      <c r="W294" s="225"/>
      <c r="X294" s="228"/>
      <c r="Y294" s="79"/>
      <c r="Z294" s="229"/>
      <c r="AA294" s="35"/>
      <c r="AB294" s="35"/>
      <c r="AC294" s="35"/>
      <c r="AD294" s="230"/>
      <c r="AE294" s="231"/>
      <c r="AF294" s="35"/>
      <c r="AG294" s="35"/>
      <c r="AH294" s="78"/>
      <c r="AI294" s="78"/>
      <c r="AJ294" s="82"/>
      <c r="AK294" s="136"/>
      <c r="AL294" s="135"/>
      <c r="AM294" s="81"/>
      <c r="AN294" s="134"/>
      <c r="AO294" s="232"/>
      <c r="AP294" s="232"/>
      <c r="AQ294" s="80"/>
      <c r="AR294" s="81"/>
      <c r="AS294" s="81"/>
      <c r="AT294" s="245"/>
      <c r="AU294" s="179"/>
      <c r="AV294" s="233"/>
      <c r="AW294" s="81"/>
      <c r="AX294" s="185"/>
      <c r="AY294" s="134"/>
      <c r="AZ294" s="111"/>
      <c r="BA294" s="210"/>
      <c r="BB294" s="211"/>
      <c r="BC294" s="211"/>
      <c r="BD294" s="211"/>
      <c r="BE294" s="211"/>
      <c r="BF294" s="211"/>
      <c r="BG294" s="211"/>
      <c r="BH294" s="211"/>
      <c r="BI294" s="211"/>
      <c r="BJ294" s="211"/>
      <c r="BK294" s="211"/>
      <c r="BL294" s="211"/>
      <c r="BM294" s="211"/>
      <c r="BN294" s="83"/>
      <c r="BO294" s="79"/>
      <c r="BP294" s="210"/>
      <c r="BQ294" s="211"/>
      <c r="BR294" s="211"/>
      <c r="BS294" s="211"/>
      <c r="BT294" s="211"/>
      <c r="BU294" s="211"/>
      <c r="BV294" s="211"/>
      <c r="BW294" s="211"/>
      <c r="BX294" s="82"/>
      <c r="BY294" s="212"/>
      <c r="BZ294" s="212"/>
      <c r="CA294" s="212"/>
      <c r="CB294" s="212"/>
      <c r="CC294" s="212"/>
      <c r="CD294" s="212"/>
      <c r="CE294" s="212"/>
      <c r="CF294" s="212"/>
      <c r="CG294" s="82"/>
      <c r="CH294" s="213"/>
      <c r="CI294" s="212"/>
      <c r="CJ294" s="212"/>
      <c r="CK294" s="212"/>
      <c r="CL294" s="212"/>
      <c r="CM294" s="212"/>
      <c r="CN294" s="212"/>
      <c r="CO294" s="212"/>
      <c r="CP294" s="212"/>
      <c r="CQ294" s="212"/>
      <c r="CR294" s="212"/>
      <c r="CS294" s="212"/>
      <c r="CT294" s="212"/>
      <c r="CU294" s="212"/>
      <c r="CV294" s="212"/>
      <c r="CW294" s="212"/>
      <c r="CX294" s="212"/>
      <c r="CY294" s="212"/>
      <c r="CZ294" s="212"/>
      <c r="DA294" s="214"/>
      <c r="DB294" s="84"/>
      <c r="DC294" s="35"/>
      <c r="DD294" s="35"/>
      <c r="DE294" s="35"/>
      <c r="DF294" s="35"/>
      <c r="DG294" s="35"/>
      <c r="DH294" s="35"/>
      <c r="DI294" s="35"/>
      <c r="DJ294" s="35"/>
      <c r="DK294" s="35"/>
      <c r="DL294" s="35"/>
      <c r="DM294" s="35"/>
      <c r="DN294" s="35"/>
      <c r="DO294" s="35"/>
      <c r="DP294" s="35"/>
      <c r="DQ294" s="35"/>
      <c r="DR294" s="35"/>
      <c r="DS294" s="35"/>
      <c r="DT294" s="35"/>
      <c r="DU294" s="35"/>
      <c r="DV294" s="35"/>
      <c r="DW294" s="78"/>
      <c r="DX294" s="82"/>
      <c r="DY294" s="215"/>
      <c r="DZ294" s="216"/>
      <c r="EA294" s="216"/>
      <c r="EB294" s="216"/>
      <c r="EC294" s="216"/>
      <c r="ED294" s="216"/>
      <c r="EE294" s="217"/>
      <c r="EF294" s="146"/>
      <c r="EG294" s="215"/>
      <c r="EH294" s="216"/>
      <c r="EI294" s="216"/>
      <c r="EJ294" s="216"/>
      <c r="EK294" s="216"/>
      <c r="EL294" s="216"/>
      <c r="EM294" s="216"/>
      <c r="EN294" s="217"/>
      <c r="EO294" s="79"/>
      <c r="EP294" s="218"/>
      <c r="EQ294" s="219"/>
      <c r="ER294" s="219"/>
      <c r="ES294" s="82"/>
      <c r="ET294" s="234"/>
      <c r="EU294" s="235"/>
      <c r="EV294" s="235"/>
      <c r="EW294" s="82"/>
      <c r="EX294" s="234"/>
      <c r="EY294" s="235"/>
      <c r="EZ294" s="235"/>
      <c r="FA294" s="235"/>
      <c r="FB294" s="235"/>
      <c r="FC294" s="235"/>
      <c r="FD294" s="235"/>
      <c r="FE294" s="222"/>
      <c r="FF294" s="234"/>
      <c r="FG294" s="235"/>
      <c r="FH294" s="235"/>
      <c r="FI294" s="235"/>
      <c r="FJ294" s="235"/>
      <c r="FK294" s="235"/>
      <c r="FL294" s="235"/>
      <c r="FM294" s="222"/>
    </row>
    <row r="295" spans="1:169">
      <c r="A295" s="223" t="str">
        <f>Validation!B295</f>
        <v>Pass</v>
      </c>
      <c r="B295" s="35"/>
      <c r="C295" s="35"/>
      <c r="D295" s="35"/>
      <c r="E295" s="122"/>
      <c r="F295" s="123"/>
      <c r="G295" s="121"/>
      <c r="H295" s="120"/>
      <c r="I295" s="121"/>
      <c r="J295" s="120"/>
      <c r="K295" s="225"/>
      <c r="L295" s="35"/>
      <c r="M295" s="226"/>
      <c r="N295" s="227"/>
      <c r="O295" s="227"/>
      <c r="P295" s="224"/>
      <c r="Q295" s="224"/>
      <c r="R295" s="78"/>
      <c r="S295" s="79"/>
      <c r="T295" s="224"/>
      <c r="U295" s="35"/>
      <c r="V295" s="35"/>
      <c r="W295" s="225"/>
      <c r="X295" s="228"/>
      <c r="Y295" s="79"/>
      <c r="Z295" s="229"/>
      <c r="AA295" s="35"/>
      <c r="AB295" s="35"/>
      <c r="AC295" s="35"/>
      <c r="AD295" s="230"/>
      <c r="AE295" s="231"/>
      <c r="AF295" s="35"/>
      <c r="AG295" s="35"/>
      <c r="AH295" s="78"/>
      <c r="AI295" s="78"/>
      <c r="AJ295" s="82"/>
      <c r="AK295" s="136"/>
      <c r="AL295" s="135"/>
      <c r="AM295" s="81"/>
      <c r="AN295" s="134"/>
      <c r="AO295" s="232"/>
      <c r="AP295" s="232"/>
      <c r="AQ295" s="80"/>
      <c r="AR295" s="81"/>
      <c r="AS295" s="81"/>
      <c r="AT295" s="245"/>
      <c r="AU295" s="179"/>
      <c r="AV295" s="233"/>
      <c r="AW295" s="81"/>
      <c r="AX295" s="185"/>
      <c r="AY295" s="134"/>
      <c r="AZ295" s="111"/>
      <c r="BA295" s="210"/>
      <c r="BB295" s="211"/>
      <c r="BC295" s="211"/>
      <c r="BD295" s="211"/>
      <c r="BE295" s="211"/>
      <c r="BF295" s="211"/>
      <c r="BG295" s="211"/>
      <c r="BH295" s="211"/>
      <c r="BI295" s="211"/>
      <c r="BJ295" s="211"/>
      <c r="BK295" s="211"/>
      <c r="BL295" s="211"/>
      <c r="BM295" s="211"/>
      <c r="BN295" s="83"/>
      <c r="BO295" s="79"/>
      <c r="BP295" s="210"/>
      <c r="BQ295" s="211"/>
      <c r="BR295" s="211"/>
      <c r="BS295" s="211"/>
      <c r="BT295" s="211"/>
      <c r="BU295" s="211"/>
      <c r="BV295" s="211"/>
      <c r="BW295" s="211"/>
      <c r="BX295" s="82"/>
      <c r="BY295" s="212"/>
      <c r="BZ295" s="212"/>
      <c r="CA295" s="212"/>
      <c r="CB295" s="212"/>
      <c r="CC295" s="212"/>
      <c r="CD295" s="212"/>
      <c r="CE295" s="212"/>
      <c r="CF295" s="212"/>
      <c r="CG295" s="82"/>
      <c r="CH295" s="213"/>
      <c r="CI295" s="212"/>
      <c r="CJ295" s="212"/>
      <c r="CK295" s="212"/>
      <c r="CL295" s="212"/>
      <c r="CM295" s="212"/>
      <c r="CN295" s="212"/>
      <c r="CO295" s="212"/>
      <c r="CP295" s="212"/>
      <c r="CQ295" s="212"/>
      <c r="CR295" s="212"/>
      <c r="CS295" s="212"/>
      <c r="CT295" s="212"/>
      <c r="CU295" s="212"/>
      <c r="CV295" s="212"/>
      <c r="CW295" s="212"/>
      <c r="CX295" s="212"/>
      <c r="CY295" s="212"/>
      <c r="CZ295" s="212"/>
      <c r="DA295" s="214"/>
      <c r="DB295" s="84"/>
      <c r="DC295" s="35"/>
      <c r="DD295" s="35"/>
      <c r="DE295" s="35"/>
      <c r="DF295" s="35"/>
      <c r="DG295" s="35"/>
      <c r="DH295" s="35"/>
      <c r="DI295" s="35"/>
      <c r="DJ295" s="35"/>
      <c r="DK295" s="35"/>
      <c r="DL295" s="35"/>
      <c r="DM295" s="35"/>
      <c r="DN295" s="35"/>
      <c r="DO295" s="35"/>
      <c r="DP295" s="35"/>
      <c r="DQ295" s="35"/>
      <c r="DR295" s="35"/>
      <c r="DS295" s="35"/>
      <c r="DT295" s="35"/>
      <c r="DU295" s="35"/>
      <c r="DV295" s="35"/>
      <c r="DW295" s="78"/>
      <c r="DX295" s="82"/>
      <c r="DY295" s="215"/>
      <c r="DZ295" s="216"/>
      <c r="EA295" s="216"/>
      <c r="EB295" s="216"/>
      <c r="EC295" s="216"/>
      <c r="ED295" s="216"/>
      <c r="EE295" s="217"/>
      <c r="EF295" s="146"/>
      <c r="EG295" s="215"/>
      <c r="EH295" s="216"/>
      <c r="EI295" s="216"/>
      <c r="EJ295" s="216"/>
      <c r="EK295" s="216"/>
      <c r="EL295" s="216"/>
      <c r="EM295" s="216"/>
      <c r="EN295" s="217"/>
      <c r="EO295" s="79"/>
      <c r="EP295" s="218"/>
      <c r="EQ295" s="219"/>
      <c r="ER295" s="219"/>
      <c r="ES295" s="82"/>
      <c r="ET295" s="234"/>
      <c r="EU295" s="235"/>
      <c r="EV295" s="235"/>
      <c r="EW295" s="82"/>
      <c r="EX295" s="234"/>
      <c r="EY295" s="235"/>
      <c r="EZ295" s="235"/>
      <c r="FA295" s="235"/>
      <c r="FB295" s="235"/>
      <c r="FC295" s="235"/>
      <c r="FD295" s="235"/>
      <c r="FE295" s="222"/>
      <c r="FF295" s="234"/>
      <c r="FG295" s="235"/>
      <c r="FH295" s="235"/>
      <c r="FI295" s="235"/>
      <c r="FJ295" s="235"/>
      <c r="FK295" s="235"/>
      <c r="FL295" s="235"/>
      <c r="FM295" s="222"/>
    </row>
    <row r="296" spans="1:169">
      <c r="A296" s="223" t="str">
        <f>Validation!B296</f>
        <v>Pass</v>
      </c>
      <c r="B296" s="35"/>
      <c r="C296" s="35"/>
      <c r="D296" s="35"/>
      <c r="E296" s="122"/>
      <c r="F296" s="123"/>
      <c r="G296" s="121"/>
      <c r="H296" s="120"/>
      <c r="I296" s="121"/>
      <c r="J296" s="120"/>
      <c r="K296" s="225"/>
      <c r="L296" s="35"/>
      <c r="M296" s="226"/>
      <c r="N296" s="227"/>
      <c r="O296" s="227"/>
      <c r="P296" s="224"/>
      <c r="Q296" s="224"/>
      <c r="R296" s="78"/>
      <c r="S296" s="79"/>
      <c r="T296" s="224"/>
      <c r="U296" s="35"/>
      <c r="V296" s="35"/>
      <c r="W296" s="225"/>
      <c r="X296" s="228"/>
      <c r="Y296" s="79"/>
      <c r="Z296" s="229"/>
      <c r="AA296" s="35"/>
      <c r="AB296" s="35"/>
      <c r="AC296" s="35"/>
      <c r="AD296" s="230"/>
      <c r="AE296" s="231"/>
      <c r="AF296" s="35"/>
      <c r="AG296" s="35"/>
      <c r="AH296" s="78"/>
      <c r="AI296" s="78"/>
      <c r="AJ296" s="82"/>
      <c r="AK296" s="136"/>
      <c r="AL296" s="135"/>
      <c r="AM296" s="81"/>
      <c r="AN296" s="134"/>
      <c r="AO296" s="232"/>
      <c r="AP296" s="232"/>
      <c r="AQ296" s="80"/>
      <c r="AR296" s="81"/>
      <c r="AS296" s="81"/>
      <c r="AT296" s="245"/>
      <c r="AU296" s="179"/>
      <c r="AV296" s="233"/>
      <c r="AW296" s="81"/>
      <c r="AX296" s="185"/>
      <c r="AY296" s="134"/>
      <c r="AZ296" s="111"/>
      <c r="BA296" s="210"/>
      <c r="BB296" s="211"/>
      <c r="BC296" s="211"/>
      <c r="BD296" s="211"/>
      <c r="BE296" s="211"/>
      <c r="BF296" s="211"/>
      <c r="BG296" s="211"/>
      <c r="BH296" s="211"/>
      <c r="BI296" s="211"/>
      <c r="BJ296" s="211"/>
      <c r="BK296" s="211"/>
      <c r="BL296" s="211"/>
      <c r="BM296" s="211"/>
      <c r="BN296" s="83"/>
      <c r="BO296" s="79"/>
      <c r="BP296" s="210"/>
      <c r="BQ296" s="211"/>
      <c r="BR296" s="211"/>
      <c r="BS296" s="211"/>
      <c r="BT296" s="211"/>
      <c r="BU296" s="211"/>
      <c r="BV296" s="211"/>
      <c r="BW296" s="211"/>
      <c r="BX296" s="82"/>
      <c r="BY296" s="212"/>
      <c r="BZ296" s="212"/>
      <c r="CA296" s="212"/>
      <c r="CB296" s="212"/>
      <c r="CC296" s="212"/>
      <c r="CD296" s="212"/>
      <c r="CE296" s="212"/>
      <c r="CF296" s="212"/>
      <c r="CG296" s="82"/>
      <c r="CH296" s="213"/>
      <c r="CI296" s="212"/>
      <c r="CJ296" s="212"/>
      <c r="CK296" s="212"/>
      <c r="CL296" s="212"/>
      <c r="CM296" s="212"/>
      <c r="CN296" s="212"/>
      <c r="CO296" s="212"/>
      <c r="CP296" s="212"/>
      <c r="CQ296" s="212"/>
      <c r="CR296" s="212"/>
      <c r="CS296" s="212"/>
      <c r="CT296" s="212"/>
      <c r="CU296" s="212"/>
      <c r="CV296" s="212"/>
      <c r="CW296" s="212"/>
      <c r="CX296" s="212"/>
      <c r="CY296" s="212"/>
      <c r="CZ296" s="212"/>
      <c r="DA296" s="214"/>
      <c r="DB296" s="84"/>
      <c r="DC296" s="35"/>
      <c r="DD296" s="35"/>
      <c r="DE296" s="35"/>
      <c r="DF296" s="35"/>
      <c r="DG296" s="35"/>
      <c r="DH296" s="35"/>
      <c r="DI296" s="35"/>
      <c r="DJ296" s="35"/>
      <c r="DK296" s="35"/>
      <c r="DL296" s="35"/>
      <c r="DM296" s="35"/>
      <c r="DN296" s="35"/>
      <c r="DO296" s="35"/>
      <c r="DP296" s="35"/>
      <c r="DQ296" s="35"/>
      <c r="DR296" s="35"/>
      <c r="DS296" s="35"/>
      <c r="DT296" s="35"/>
      <c r="DU296" s="35"/>
      <c r="DV296" s="35"/>
      <c r="DW296" s="78"/>
      <c r="DX296" s="82"/>
      <c r="DY296" s="215"/>
      <c r="DZ296" s="216"/>
      <c r="EA296" s="216"/>
      <c r="EB296" s="216"/>
      <c r="EC296" s="216"/>
      <c r="ED296" s="216"/>
      <c r="EE296" s="217"/>
      <c r="EF296" s="146"/>
      <c r="EG296" s="215"/>
      <c r="EH296" s="216"/>
      <c r="EI296" s="216"/>
      <c r="EJ296" s="216"/>
      <c r="EK296" s="216"/>
      <c r="EL296" s="216"/>
      <c r="EM296" s="216"/>
      <c r="EN296" s="217"/>
      <c r="EO296" s="79"/>
      <c r="EP296" s="218"/>
      <c r="EQ296" s="219"/>
      <c r="ER296" s="219"/>
      <c r="ES296" s="82"/>
      <c r="ET296" s="234"/>
      <c r="EU296" s="235"/>
      <c r="EV296" s="235"/>
      <c r="EW296" s="82"/>
      <c r="EX296" s="234"/>
      <c r="EY296" s="235"/>
      <c r="EZ296" s="235"/>
      <c r="FA296" s="235"/>
      <c r="FB296" s="235"/>
      <c r="FC296" s="235"/>
      <c r="FD296" s="235"/>
      <c r="FE296" s="222"/>
      <c r="FF296" s="234"/>
      <c r="FG296" s="235"/>
      <c r="FH296" s="235"/>
      <c r="FI296" s="235"/>
      <c r="FJ296" s="235"/>
      <c r="FK296" s="235"/>
      <c r="FL296" s="235"/>
      <c r="FM296" s="222"/>
    </row>
    <row r="297" spans="1:169">
      <c r="A297" s="223" t="str">
        <f>Validation!B297</f>
        <v>Pass</v>
      </c>
      <c r="B297" s="35"/>
      <c r="C297" s="35"/>
      <c r="D297" s="35"/>
      <c r="E297" s="122"/>
      <c r="F297" s="123"/>
      <c r="G297" s="121"/>
      <c r="H297" s="120"/>
      <c r="I297" s="121"/>
      <c r="J297" s="120"/>
      <c r="K297" s="225"/>
      <c r="L297" s="35"/>
      <c r="M297" s="226"/>
      <c r="N297" s="227"/>
      <c r="O297" s="227"/>
      <c r="P297" s="224"/>
      <c r="Q297" s="224"/>
      <c r="R297" s="78"/>
      <c r="S297" s="79"/>
      <c r="T297" s="224"/>
      <c r="U297" s="35"/>
      <c r="V297" s="35"/>
      <c r="W297" s="225"/>
      <c r="X297" s="228"/>
      <c r="Y297" s="79"/>
      <c r="Z297" s="229"/>
      <c r="AA297" s="35"/>
      <c r="AB297" s="35"/>
      <c r="AC297" s="35"/>
      <c r="AD297" s="230"/>
      <c r="AE297" s="231"/>
      <c r="AF297" s="35"/>
      <c r="AG297" s="35"/>
      <c r="AH297" s="78"/>
      <c r="AI297" s="78"/>
      <c r="AJ297" s="82"/>
      <c r="AK297" s="136"/>
      <c r="AL297" s="135"/>
      <c r="AM297" s="81"/>
      <c r="AN297" s="134"/>
      <c r="AO297" s="232"/>
      <c r="AP297" s="232"/>
      <c r="AQ297" s="80"/>
      <c r="AR297" s="81"/>
      <c r="AS297" s="81"/>
      <c r="AT297" s="245"/>
      <c r="AU297" s="179"/>
      <c r="AV297" s="233"/>
      <c r="AW297" s="81"/>
      <c r="AX297" s="185"/>
      <c r="AY297" s="134"/>
      <c r="AZ297" s="111"/>
      <c r="BA297" s="210"/>
      <c r="BB297" s="211"/>
      <c r="BC297" s="211"/>
      <c r="BD297" s="211"/>
      <c r="BE297" s="211"/>
      <c r="BF297" s="211"/>
      <c r="BG297" s="211"/>
      <c r="BH297" s="211"/>
      <c r="BI297" s="211"/>
      <c r="BJ297" s="211"/>
      <c r="BK297" s="211"/>
      <c r="BL297" s="211"/>
      <c r="BM297" s="211"/>
      <c r="BN297" s="83"/>
      <c r="BO297" s="79"/>
      <c r="BP297" s="210"/>
      <c r="BQ297" s="211"/>
      <c r="BR297" s="211"/>
      <c r="BS297" s="211"/>
      <c r="BT297" s="211"/>
      <c r="BU297" s="211"/>
      <c r="BV297" s="211"/>
      <c r="BW297" s="211"/>
      <c r="BX297" s="82"/>
      <c r="BY297" s="212"/>
      <c r="BZ297" s="212"/>
      <c r="CA297" s="212"/>
      <c r="CB297" s="212"/>
      <c r="CC297" s="212"/>
      <c r="CD297" s="212"/>
      <c r="CE297" s="212"/>
      <c r="CF297" s="212"/>
      <c r="CG297" s="82"/>
      <c r="CH297" s="213"/>
      <c r="CI297" s="212"/>
      <c r="CJ297" s="212"/>
      <c r="CK297" s="212"/>
      <c r="CL297" s="212"/>
      <c r="CM297" s="212"/>
      <c r="CN297" s="212"/>
      <c r="CO297" s="212"/>
      <c r="CP297" s="212"/>
      <c r="CQ297" s="212"/>
      <c r="CR297" s="212"/>
      <c r="CS297" s="212"/>
      <c r="CT297" s="212"/>
      <c r="CU297" s="212"/>
      <c r="CV297" s="212"/>
      <c r="CW297" s="212"/>
      <c r="CX297" s="212"/>
      <c r="CY297" s="212"/>
      <c r="CZ297" s="212"/>
      <c r="DA297" s="214"/>
      <c r="DB297" s="84"/>
      <c r="DC297" s="35"/>
      <c r="DD297" s="35"/>
      <c r="DE297" s="35"/>
      <c r="DF297" s="35"/>
      <c r="DG297" s="35"/>
      <c r="DH297" s="35"/>
      <c r="DI297" s="35"/>
      <c r="DJ297" s="35"/>
      <c r="DK297" s="35"/>
      <c r="DL297" s="35"/>
      <c r="DM297" s="35"/>
      <c r="DN297" s="35"/>
      <c r="DO297" s="35"/>
      <c r="DP297" s="35"/>
      <c r="DQ297" s="35"/>
      <c r="DR297" s="35"/>
      <c r="DS297" s="35"/>
      <c r="DT297" s="35"/>
      <c r="DU297" s="35"/>
      <c r="DV297" s="35"/>
      <c r="DW297" s="78"/>
      <c r="DX297" s="82"/>
      <c r="DY297" s="215"/>
      <c r="DZ297" s="216"/>
      <c r="EA297" s="216"/>
      <c r="EB297" s="216"/>
      <c r="EC297" s="216"/>
      <c r="ED297" s="216"/>
      <c r="EE297" s="217"/>
      <c r="EF297" s="146"/>
      <c r="EG297" s="215"/>
      <c r="EH297" s="216"/>
      <c r="EI297" s="216"/>
      <c r="EJ297" s="216"/>
      <c r="EK297" s="216"/>
      <c r="EL297" s="216"/>
      <c r="EM297" s="216"/>
      <c r="EN297" s="217"/>
      <c r="EO297" s="79"/>
      <c r="EP297" s="218"/>
      <c r="EQ297" s="219"/>
      <c r="ER297" s="219"/>
      <c r="ES297" s="82"/>
      <c r="ET297" s="234"/>
      <c r="EU297" s="235"/>
      <c r="EV297" s="235"/>
      <c r="EW297" s="82"/>
      <c r="EX297" s="234"/>
      <c r="EY297" s="235"/>
      <c r="EZ297" s="235"/>
      <c r="FA297" s="235"/>
      <c r="FB297" s="235"/>
      <c r="FC297" s="235"/>
      <c r="FD297" s="235"/>
      <c r="FE297" s="222"/>
      <c r="FF297" s="234"/>
      <c r="FG297" s="235"/>
      <c r="FH297" s="235"/>
      <c r="FI297" s="235"/>
      <c r="FJ297" s="235"/>
      <c r="FK297" s="235"/>
      <c r="FL297" s="235"/>
      <c r="FM297" s="222"/>
    </row>
    <row r="298" spans="1:169">
      <c r="A298" s="223" t="str">
        <f>Validation!B298</f>
        <v>Pass</v>
      </c>
      <c r="B298" s="35"/>
      <c r="C298" s="35"/>
      <c r="D298" s="35"/>
      <c r="E298" s="122"/>
      <c r="F298" s="123"/>
      <c r="G298" s="121"/>
      <c r="H298" s="120"/>
      <c r="I298" s="121"/>
      <c r="J298" s="120"/>
      <c r="K298" s="225"/>
      <c r="L298" s="35"/>
      <c r="M298" s="226"/>
      <c r="N298" s="227"/>
      <c r="O298" s="227"/>
      <c r="P298" s="224"/>
      <c r="Q298" s="224"/>
      <c r="R298" s="78"/>
      <c r="S298" s="79"/>
      <c r="T298" s="224"/>
      <c r="U298" s="35"/>
      <c r="V298" s="35"/>
      <c r="W298" s="225"/>
      <c r="X298" s="228"/>
      <c r="Y298" s="79"/>
      <c r="Z298" s="229"/>
      <c r="AA298" s="35"/>
      <c r="AB298" s="35"/>
      <c r="AC298" s="35"/>
      <c r="AD298" s="230"/>
      <c r="AE298" s="231"/>
      <c r="AF298" s="35"/>
      <c r="AG298" s="35"/>
      <c r="AH298" s="78"/>
      <c r="AI298" s="78"/>
      <c r="AJ298" s="82"/>
      <c r="AK298" s="136"/>
      <c r="AL298" s="135"/>
      <c r="AM298" s="81"/>
      <c r="AN298" s="134"/>
      <c r="AO298" s="232"/>
      <c r="AP298" s="232"/>
      <c r="AQ298" s="80"/>
      <c r="AR298" s="81"/>
      <c r="AS298" s="81"/>
      <c r="AT298" s="245"/>
      <c r="AU298" s="179"/>
      <c r="AV298" s="233"/>
      <c r="AW298" s="81"/>
      <c r="AX298" s="185"/>
      <c r="AY298" s="134"/>
      <c r="AZ298" s="111"/>
      <c r="BA298" s="210"/>
      <c r="BB298" s="211"/>
      <c r="BC298" s="211"/>
      <c r="BD298" s="211"/>
      <c r="BE298" s="211"/>
      <c r="BF298" s="211"/>
      <c r="BG298" s="211"/>
      <c r="BH298" s="211"/>
      <c r="BI298" s="211"/>
      <c r="BJ298" s="211"/>
      <c r="BK298" s="211"/>
      <c r="BL298" s="211"/>
      <c r="BM298" s="211"/>
      <c r="BN298" s="83"/>
      <c r="BO298" s="79"/>
      <c r="BP298" s="210"/>
      <c r="BQ298" s="211"/>
      <c r="BR298" s="211"/>
      <c r="BS298" s="211"/>
      <c r="BT298" s="211"/>
      <c r="BU298" s="211"/>
      <c r="BV298" s="211"/>
      <c r="BW298" s="211"/>
      <c r="BX298" s="82"/>
      <c r="BY298" s="212"/>
      <c r="BZ298" s="212"/>
      <c r="CA298" s="212"/>
      <c r="CB298" s="212"/>
      <c r="CC298" s="212"/>
      <c r="CD298" s="212"/>
      <c r="CE298" s="212"/>
      <c r="CF298" s="212"/>
      <c r="CG298" s="82"/>
      <c r="CH298" s="213"/>
      <c r="CI298" s="212"/>
      <c r="CJ298" s="212"/>
      <c r="CK298" s="212"/>
      <c r="CL298" s="212"/>
      <c r="CM298" s="212"/>
      <c r="CN298" s="212"/>
      <c r="CO298" s="212"/>
      <c r="CP298" s="212"/>
      <c r="CQ298" s="212"/>
      <c r="CR298" s="212"/>
      <c r="CS298" s="212"/>
      <c r="CT298" s="212"/>
      <c r="CU298" s="212"/>
      <c r="CV298" s="212"/>
      <c r="CW298" s="212"/>
      <c r="CX298" s="212"/>
      <c r="CY298" s="212"/>
      <c r="CZ298" s="212"/>
      <c r="DA298" s="214"/>
      <c r="DB298" s="84"/>
      <c r="DC298" s="35"/>
      <c r="DD298" s="35"/>
      <c r="DE298" s="35"/>
      <c r="DF298" s="35"/>
      <c r="DG298" s="35"/>
      <c r="DH298" s="35"/>
      <c r="DI298" s="35"/>
      <c r="DJ298" s="35"/>
      <c r="DK298" s="35"/>
      <c r="DL298" s="35"/>
      <c r="DM298" s="35"/>
      <c r="DN298" s="35"/>
      <c r="DO298" s="35"/>
      <c r="DP298" s="35"/>
      <c r="DQ298" s="35"/>
      <c r="DR298" s="35"/>
      <c r="DS298" s="35"/>
      <c r="DT298" s="35"/>
      <c r="DU298" s="35"/>
      <c r="DV298" s="35"/>
      <c r="DW298" s="78"/>
      <c r="DX298" s="82"/>
      <c r="DY298" s="215"/>
      <c r="DZ298" s="216"/>
      <c r="EA298" s="216"/>
      <c r="EB298" s="216"/>
      <c r="EC298" s="216"/>
      <c r="ED298" s="216"/>
      <c r="EE298" s="217"/>
      <c r="EF298" s="146"/>
      <c r="EG298" s="215"/>
      <c r="EH298" s="216"/>
      <c r="EI298" s="216"/>
      <c r="EJ298" s="216"/>
      <c r="EK298" s="216"/>
      <c r="EL298" s="216"/>
      <c r="EM298" s="216"/>
      <c r="EN298" s="217"/>
      <c r="EO298" s="79"/>
      <c r="EP298" s="218"/>
      <c r="EQ298" s="219"/>
      <c r="ER298" s="219"/>
      <c r="ES298" s="82"/>
      <c r="ET298" s="234"/>
      <c r="EU298" s="235"/>
      <c r="EV298" s="235"/>
      <c r="EW298" s="82"/>
      <c r="EX298" s="234"/>
      <c r="EY298" s="235"/>
      <c r="EZ298" s="235"/>
      <c r="FA298" s="235"/>
      <c r="FB298" s="235"/>
      <c r="FC298" s="235"/>
      <c r="FD298" s="235"/>
      <c r="FE298" s="222"/>
      <c r="FF298" s="234"/>
      <c r="FG298" s="235"/>
      <c r="FH298" s="235"/>
      <c r="FI298" s="235"/>
      <c r="FJ298" s="235"/>
      <c r="FK298" s="235"/>
      <c r="FL298" s="235"/>
      <c r="FM298" s="222"/>
    </row>
    <row r="299" spans="1:169">
      <c r="A299" s="223" t="str">
        <f>Validation!B299</f>
        <v>Pass</v>
      </c>
      <c r="B299" s="35"/>
      <c r="C299" s="35"/>
      <c r="D299" s="35"/>
      <c r="E299" s="122"/>
      <c r="F299" s="123"/>
      <c r="G299" s="121"/>
      <c r="H299" s="120"/>
      <c r="I299" s="121"/>
      <c r="J299" s="120"/>
      <c r="K299" s="225"/>
      <c r="L299" s="35"/>
      <c r="M299" s="226"/>
      <c r="N299" s="227"/>
      <c r="O299" s="227"/>
      <c r="P299" s="224"/>
      <c r="Q299" s="224"/>
      <c r="R299" s="78"/>
      <c r="S299" s="79"/>
      <c r="T299" s="224"/>
      <c r="U299" s="35"/>
      <c r="V299" s="35"/>
      <c r="W299" s="225"/>
      <c r="X299" s="228"/>
      <c r="Y299" s="79"/>
      <c r="Z299" s="229"/>
      <c r="AA299" s="35"/>
      <c r="AB299" s="35"/>
      <c r="AC299" s="35"/>
      <c r="AD299" s="230"/>
      <c r="AE299" s="231"/>
      <c r="AF299" s="35"/>
      <c r="AG299" s="35"/>
      <c r="AH299" s="78"/>
      <c r="AI299" s="78"/>
      <c r="AJ299" s="82"/>
      <c r="AK299" s="136"/>
      <c r="AL299" s="135"/>
      <c r="AM299" s="81"/>
      <c r="AN299" s="134"/>
      <c r="AO299" s="232"/>
      <c r="AP299" s="232"/>
      <c r="AQ299" s="80"/>
      <c r="AR299" s="81"/>
      <c r="AS299" s="81"/>
      <c r="AT299" s="245"/>
      <c r="AU299" s="179"/>
      <c r="AV299" s="233"/>
      <c r="AW299" s="81"/>
      <c r="AX299" s="185"/>
      <c r="AY299" s="134"/>
      <c r="AZ299" s="111"/>
      <c r="BA299" s="210"/>
      <c r="BB299" s="211"/>
      <c r="BC299" s="211"/>
      <c r="BD299" s="211"/>
      <c r="BE299" s="211"/>
      <c r="BF299" s="211"/>
      <c r="BG299" s="211"/>
      <c r="BH299" s="211"/>
      <c r="BI299" s="211"/>
      <c r="BJ299" s="211"/>
      <c r="BK299" s="211"/>
      <c r="BL299" s="211"/>
      <c r="BM299" s="211"/>
      <c r="BN299" s="83"/>
      <c r="BO299" s="79"/>
      <c r="BP299" s="210"/>
      <c r="BQ299" s="211"/>
      <c r="BR299" s="211"/>
      <c r="BS299" s="211"/>
      <c r="BT299" s="211"/>
      <c r="BU299" s="211"/>
      <c r="BV299" s="211"/>
      <c r="BW299" s="211"/>
      <c r="BX299" s="82"/>
      <c r="BY299" s="212"/>
      <c r="BZ299" s="212"/>
      <c r="CA299" s="212"/>
      <c r="CB299" s="212"/>
      <c r="CC299" s="212"/>
      <c r="CD299" s="212"/>
      <c r="CE299" s="212"/>
      <c r="CF299" s="212"/>
      <c r="CG299" s="82"/>
      <c r="CH299" s="213"/>
      <c r="CI299" s="212"/>
      <c r="CJ299" s="212"/>
      <c r="CK299" s="212"/>
      <c r="CL299" s="212"/>
      <c r="CM299" s="212"/>
      <c r="CN299" s="212"/>
      <c r="CO299" s="212"/>
      <c r="CP299" s="212"/>
      <c r="CQ299" s="212"/>
      <c r="CR299" s="212"/>
      <c r="CS299" s="212"/>
      <c r="CT299" s="212"/>
      <c r="CU299" s="212"/>
      <c r="CV299" s="212"/>
      <c r="CW299" s="212"/>
      <c r="CX299" s="212"/>
      <c r="CY299" s="212"/>
      <c r="CZ299" s="212"/>
      <c r="DA299" s="214"/>
      <c r="DB299" s="84"/>
      <c r="DC299" s="35"/>
      <c r="DD299" s="35"/>
      <c r="DE299" s="35"/>
      <c r="DF299" s="35"/>
      <c r="DG299" s="35"/>
      <c r="DH299" s="35"/>
      <c r="DI299" s="35"/>
      <c r="DJ299" s="35"/>
      <c r="DK299" s="35"/>
      <c r="DL299" s="35"/>
      <c r="DM299" s="35"/>
      <c r="DN299" s="35"/>
      <c r="DO299" s="35"/>
      <c r="DP299" s="35"/>
      <c r="DQ299" s="35"/>
      <c r="DR299" s="35"/>
      <c r="DS299" s="35"/>
      <c r="DT299" s="35"/>
      <c r="DU299" s="35"/>
      <c r="DV299" s="35"/>
      <c r="DW299" s="78"/>
      <c r="DX299" s="82"/>
      <c r="DY299" s="215"/>
      <c r="DZ299" s="216"/>
      <c r="EA299" s="216"/>
      <c r="EB299" s="216"/>
      <c r="EC299" s="216"/>
      <c r="ED299" s="216"/>
      <c r="EE299" s="217"/>
      <c r="EF299" s="146"/>
      <c r="EG299" s="215"/>
      <c r="EH299" s="216"/>
      <c r="EI299" s="216"/>
      <c r="EJ299" s="216"/>
      <c r="EK299" s="216"/>
      <c r="EL299" s="216"/>
      <c r="EM299" s="216"/>
      <c r="EN299" s="217"/>
      <c r="EO299" s="79"/>
      <c r="EP299" s="218"/>
      <c r="EQ299" s="219"/>
      <c r="ER299" s="219"/>
      <c r="ES299" s="82"/>
      <c r="ET299" s="234"/>
      <c r="EU299" s="235"/>
      <c r="EV299" s="235"/>
      <c r="EW299" s="82"/>
      <c r="EX299" s="234"/>
      <c r="EY299" s="235"/>
      <c r="EZ299" s="235"/>
      <c r="FA299" s="235"/>
      <c r="FB299" s="235"/>
      <c r="FC299" s="235"/>
      <c r="FD299" s="235"/>
      <c r="FE299" s="222"/>
      <c r="FF299" s="234"/>
      <c r="FG299" s="235"/>
      <c r="FH299" s="235"/>
      <c r="FI299" s="235"/>
      <c r="FJ299" s="235"/>
      <c r="FK299" s="235"/>
      <c r="FL299" s="235"/>
      <c r="FM299" s="222"/>
    </row>
    <row r="300" spans="1:169">
      <c r="A300" s="223" t="str">
        <f>Validation!B300</f>
        <v>Pass</v>
      </c>
      <c r="B300" s="35"/>
      <c r="C300" s="35"/>
      <c r="D300" s="35"/>
      <c r="E300" s="122"/>
      <c r="F300" s="123"/>
      <c r="G300" s="121"/>
      <c r="H300" s="120"/>
      <c r="I300" s="121"/>
      <c r="J300" s="120"/>
      <c r="K300" s="225"/>
      <c r="L300" s="35"/>
      <c r="M300" s="226"/>
      <c r="N300" s="227"/>
      <c r="O300" s="227"/>
      <c r="P300" s="224"/>
      <c r="Q300" s="224"/>
      <c r="R300" s="78"/>
      <c r="S300" s="79"/>
      <c r="T300" s="224"/>
      <c r="U300" s="35"/>
      <c r="V300" s="35"/>
      <c r="W300" s="225"/>
      <c r="X300" s="228"/>
      <c r="Y300" s="79"/>
      <c r="Z300" s="229"/>
      <c r="AA300" s="35"/>
      <c r="AB300" s="35"/>
      <c r="AC300" s="35"/>
      <c r="AD300" s="230"/>
      <c r="AE300" s="231"/>
      <c r="AF300" s="35"/>
      <c r="AG300" s="35"/>
      <c r="AH300" s="78"/>
      <c r="AI300" s="78"/>
      <c r="AJ300" s="82"/>
      <c r="AK300" s="136"/>
      <c r="AL300" s="135"/>
      <c r="AM300" s="81"/>
      <c r="AN300" s="134"/>
      <c r="AO300" s="232"/>
      <c r="AP300" s="232"/>
      <c r="AQ300" s="80"/>
      <c r="AR300" s="81"/>
      <c r="AS300" s="81"/>
      <c r="AT300" s="245"/>
      <c r="AU300" s="179"/>
      <c r="AV300" s="233"/>
      <c r="AW300" s="81"/>
      <c r="AX300" s="185"/>
      <c r="AY300" s="134"/>
      <c r="AZ300" s="111"/>
      <c r="BA300" s="210"/>
      <c r="BB300" s="211"/>
      <c r="BC300" s="211"/>
      <c r="BD300" s="211"/>
      <c r="BE300" s="211"/>
      <c r="BF300" s="211"/>
      <c r="BG300" s="211"/>
      <c r="BH300" s="211"/>
      <c r="BI300" s="211"/>
      <c r="BJ300" s="211"/>
      <c r="BK300" s="211"/>
      <c r="BL300" s="211"/>
      <c r="BM300" s="211"/>
      <c r="BN300" s="83"/>
      <c r="BO300" s="79"/>
      <c r="BP300" s="210"/>
      <c r="BQ300" s="211"/>
      <c r="BR300" s="211"/>
      <c r="BS300" s="211"/>
      <c r="BT300" s="211"/>
      <c r="BU300" s="211"/>
      <c r="BV300" s="211"/>
      <c r="BW300" s="211"/>
      <c r="BX300" s="82"/>
      <c r="BY300" s="212"/>
      <c r="BZ300" s="212"/>
      <c r="CA300" s="212"/>
      <c r="CB300" s="212"/>
      <c r="CC300" s="212"/>
      <c r="CD300" s="212"/>
      <c r="CE300" s="212"/>
      <c r="CF300" s="212"/>
      <c r="CG300" s="82"/>
      <c r="CH300" s="213"/>
      <c r="CI300" s="212"/>
      <c r="CJ300" s="212"/>
      <c r="CK300" s="212"/>
      <c r="CL300" s="212"/>
      <c r="CM300" s="212"/>
      <c r="CN300" s="212"/>
      <c r="CO300" s="212"/>
      <c r="CP300" s="212"/>
      <c r="CQ300" s="212"/>
      <c r="CR300" s="212"/>
      <c r="CS300" s="212"/>
      <c r="CT300" s="212"/>
      <c r="CU300" s="212"/>
      <c r="CV300" s="212"/>
      <c r="CW300" s="212"/>
      <c r="CX300" s="212"/>
      <c r="CY300" s="212"/>
      <c r="CZ300" s="212"/>
      <c r="DA300" s="214"/>
      <c r="DB300" s="84"/>
      <c r="DC300" s="35"/>
      <c r="DD300" s="35"/>
      <c r="DE300" s="35"/>
      <c r="DF300" s="35"/>
      <c r="DG300" s="35"/>
      <c r="DH300" s="35"/>
      <c r="DI300" s="35"/>
      <c r="DJ300" s="35"/>
      <c r="DK300" s="35"/>
      <c r="DL300" s="35"/>
      <c r="DM300" s="35"/>
      <c r="DN300" s="35"/>
      <c r="DO300" s="35"/>
      <c r="DP300" s="35"/>
      <c r="DQ300" s="35"/>
      <c r="DR300" s="35"/>
      <c r="DS300" s="35"/>
      <c r="DT300" s="35"/>
      <c r="DU300" s="35"/>
      <c r="DV300" s="35"/>
      <c r="DW300" s="78"/>
      <c r="DX300" s="82"/>
      <c r="DY300" s="215"/>
      <c r="DZ300" s="216"/>
      <c r="EA300" s="216"/>
      <c r="EB300" s="216"/>
      <c r="EC300" s="216"/>
      <c r="ED300" s="216"/>
      <c r="EE300" s="217"/>
      <c r="EF300" s="146"/>
      <c r="EG300" s="215"/>
      <c r="EH300" s="216"/>
      <c r="EI300" s="216"/>
      <c r="EJ300" s="216"/>
      <c r="EK300" s="216"/>
      <c r="EL300" s="216"/>
      <c r="EM300" s="216"/>
      <c r="EN300" s="217"/>
      <c r="EO300" s="79"/>
      <c r="EP300" s="218"/>
      <c r="EQ300" s="219"/>
      <c r="ER300" s="219"/>
      <c r="ES300" s="82"/>
      <c r="ET300" s="234"/>
      <c r="EU300" s="235"/>
      <c r="EV300" s="235"/>
      <c r="EW300" s="82"/>
      <c r="EX300" s="234"/>
      <c r="EY300" s="235"/>
      <c r="EZ300" s="235"/>
      <c r="FA300" s="235"/>
      <c r="FB300" s="235"/>
      <c r="FC300" s="235"/>
      <c r="FD300" s="235"/>
      <c r="FE300" s="222"/>
      <c r="FF300" s="234"/>
      <c r="FG300" s="235"/>
      <c r="FH300" s="235"/>
      <c r="FI300" s="235"/>
      <c r="FJ300" s="235"/>
      <c r="FK300" s="235"/>
      <c r="FL300" s="235"/>
      <c r="FM300" s="222"/>
    </row>
    <row r="301" spans="1:169">
      <c r="A301" s="223" t="str">
        <f>Validation!B301</f>
        <v>Pass</v>
      </c>
      <c r="B301" s="35"/>
      <c r="C301" s="35"/>
      <c r="D301" s="35"/>
      <c r="E301" s="122"/>
      <c r="F301" s="123"/>
      <c r="G301" s="121"/>
      <c r="H301" s="120"/>
      <c r="I301" s="121"/>
      <c r="J301" s="120"/>
      <c r="K301" s="225"/>
      <c r="L301" s="35"/>
      <c r="M301" s="226"/>
      <c r="N301" s="227"/>
      <c r="O301" s="227"/>
      <c r="P301" s="224"/>
      <c r="Q301" s="224"/>
      <c r="R301" s="78"/>
      <c r="S301" s="79"/>
      <c r="T301" s="224"/>
      <c r="U301" s="35"/>
      <c r="V301" s="35"/>
      <c r="W301" s="225"/>
      <c r="X301" s="228"/>
      <c r="Y301" s="79"/>
      <c r="Z301" s="229"/>
      <c r="AA301" s="35"/>
      <c r="AB301" s="35"/>
      <c r="AC301" s="35"/>
      <c r="AD301" s="230"/>
      <c r="AE301" s="231"/>
      <c r="AF301" s="35"/>
      <c r="AG301" s="35"/>
      <c r="AH301" s="78"/>
      <c r="AI301" s="78"/>
      <c r="AJ301" s="82"/>
      <c r="AK301" s="136"/>
      <c r="AL301" s="135"/>
      <c r="AM301" s="81"/>
      <c r="AN301" s="134"/>
      <c r="AO301" s="232"/>
      <c r="AP301" s="232"/>
      <c r="AQ301" s="80"/>
      <c r="AR301" s="81"/>
      <c r="AS301" s="81"/>
      <c r="AT301" s="245"/>
      <c r="AU301" s="179"/>
      <c r="AV301" s="233"/>
      <c r="AW301" s="81"/>
      <c r="AX301" s="185"/>
      <c r="AY301" s="134"/>
      <c r="AZ301" s="111"/>
      <c r="BA301" s="210"/>
      <c r="BB301" s="211"/>
      <c r="BC301" s="211"/>
      <c r="BD301" s="211"/>
      <c r="BE301" s="211"/>
      <c r="BF301" s="211"/>
      <c r="BG301" s="211"/>
      <c r="BH301" s="211"/>
      <c r="BI301" s="211"/>
      <c r="BJ301" s="211"/>
      <c r="BK301" s="211"/>
      <c r="BL301" s="211"/>
      <c r="BM301" s="211"/>
      <c r="BN301" s="83"/>
      <c r="BO301" s="79"/>
      <c r="BP301" s="210"/>
      <c r="BQ301" s="211"/>
      <c r="BR301" s="211"/>
      <c r="BS301" s="211"/>
      <c r="BT301" s="211"/>
      <c r="BU301" s="211"/>
      <c r="BV301" s="211"/>
      <c r="BW301" s="211"/>
      <c r="BX301" s="82"/>
      <c r="BY301" s="212"/>
      <c r="BZ301" s="212"/>
      <c r="CA301" s="212"/>
      <c r="CB301" s="212"/>
      <c r="CC301" s="212"/>
      <c r="CD301" s="212"/>
      <c r="CE301" s="212"/>
      <c r="CF301" s="212"/>
      <c r="CG301" s="82"/>
      <c r="CH301" s="213"/>
      <c r="CI301" s="212"/>
      <c r="CJ301" s="212"/>
      <c r="CK301" s="212"/>
      <c r="CL301" s="212"/>
      <c r="CM301" s="212"/>
      <c r="CN301" s="212"/>
      <c r="CO301" s="212"/>
      <c r="CP301" s="212"/>
      <c r="CQ301" s="212"/>
      <c r="CR301" s="212"/>
      <c r="CS301" s="212"/>
      <c r="CT301" s="212"/>
      <c r="CU301" s="212"/>
      <c r="CV301" s="212"/>
      <c r="CW301" s="212"/>
      <c r="CX301" s="212"/>
      <c r="CY301" s="212"/>
      <c r="CZ301" s="212"/>
      <c r="DA301" s="214"/>
      <c r="DB301" s="84"/>
      <c r="DC301" s="35"/>
      <c r="DD301" s="35"/>
      <c r="DE301" s="35"/>
      <c r="DF301" s="35"/>
      <c r="DG301" s="35"/>
      <c r="DH301" s="35"/>
      <c r="DI301" s="35"/>
      <c r="DJ301" s="35"/>
      <c r="DK301" s="35"/>
      <c r="DL301" s="35"/>
      <c r="DM301" s="35"/>
      <c r="DN301" s="35"/>
      <c r="DO301" s="35"/>
      <c r="DP301" s="35"/>
      <c r="DQ301" s="35"/>
      <c r="DR301" s="35"/>
      <c r="DS301" s="35"/>
      <c r="DT301" s="35"/>
      <c r="DU301" s="35"/>
      <c r="DV301" s="35"/>
      <c r="DW301" s="78"/>
      <c r="DX301" s="82"/>
      <c r="DY301" s="215"/>
      <c r="DZ301" s="216"/>
      <c r="EA301" s="216"/>
      <c r="EB301" s="216"/>
      <c r="EC301" s="216"/>
      <c r="ED301" s="216"/>
      <c r="EE301" s="217"/>
      <c r="EF301" s="146"/>
      <c r="EG301" s="215"/>
      <c r="EH301" s="216"/>
      <c r="EI301" s="216"/>
      <c r="EJ301" s="216"/>
      <c r="EK301" s="216"/>
      <c r="EL301" s="216"/>
      <c r="EM301" s="216"/>
      <c r="EN301" s="217"/>
      <c r="EO301" s="79"/>
      <c r="EP301" s="218"/>
      <c r="EQ301" s="219"/>
      <c r="ER301" s="219"/>
      <c r="ES301" s="82"/>
      <c r="ET301" s="234"/>
      <c r="EU301" s="235"/>
      <c r="EV301" s="235"/>
      <c r="EW301" s="82"/>
      <c r="EX301" s="234"/>
      <c r="EY301" s="235"/>
      <c r="EZ301" s="235"/>
      <c r="FA301" s="235"/>
      <c r="FB301" s="235"/>
      <c r="FC301" s="235"/>
      <c r="FD301" s="235"/>
      <c r="FE301" s="222"/>
      <c r="FF301" s="234"/>
      <c r="FG301" s="235"/>
      <c r="FH301" s="235"/>
      <c r="FI301" s="235"/>
      <c r="FJ301" s="235"/>
      <c r="FK301" s="235"/>
      <c r="FL301" s="235"/>
      <c r="FM301" s="222"/>
    </row>
    <row r="302" spans="1:169">
      <c r="A302" s="223" t="str">
        <f>Validation!B302</f>
        <v>Pass</v>
      </c>
      <c r="B302" s="35"/>
      <c r="C302" s="35"/>
      <c r="D302" s="35"/>
      <c r="E302" s="122"/>
      <c r="F302" s="123"/>
      <c r="G302" s="121"/>
      <c r="H302" s="120"/>
      <c r="I302" s="121"/>
      <c r="J302" s="120"/>
      <c r="K302" s="225"/>
      <c r="L302" s="35"/>
      <c r="M302" s="226"/>
      <c r="N302" s="227"/>
      <c r="O302" s="227"/>
      <c r="P302" s="224"/>
      <c r="Q302" s="224"/>
      <c r="R302" s="78"/>
      <c r="S302" s="79"/>
      <c r="T302" s="224"/>
      <c r="U302" s="35"/>
      <c r="V302" s="35"/>
      <c r="W302" s="225"/>
      <c r="X302" s="228"/>
      <c r="Y302" s="79"/>
      <c r="Z302" s="229"/>
      <c r="AA302" s="35"/>
      <c r="AB302" s="35"/>
      <c r="AC302" s="35"/>
      <c r="AD302" s="230"/>
      <c r="AE302" s="231"/>
      <c r="AF302" s="35"/>
      <c r="AG302" s="35"/>
      <c r="AH302" s="78"/>
      <c r="AI302" s="78"/>
      <c r="AJ302" s="82"/>
      <c r="AK302" s="136"/>
      <c r="AL302" s="135"/>
      <c r="AM302" s="81"/>
      <c r="AN302" s="134"/>
      <c r="AO302" s="232"/>
      <c r="AP302" s="232"/>
      <c r="AQ302" s="80"/>
      <c r="AR302" s="81"/>
      <c r="AS302" s="81"/>
      <c r="AT302" s="245"/>
      <c r="AU302" s="179"/>
      <c r="AV302" s="233"/>
      <c r="AW302" s="81"/>
      <c r="AX302" s="185"/>
      <c r="AY302" s="134"/>
      <c r="AZ302" s="111"/>
      <c r="BA302" s="210"/>
      <c r="BB302" s="211"/>
      <c r="BC302" s="211"/>
      <c r="BD302" s="211"/>
      <c r="BE302" s="211"/>
      <c r="BF302" s="211"/>
      <c r="BG302" s="211"/>
      <c r="BH302" s="211"/>
      <c r="BI302" s="211"/>
      <c r="BJ302" s="211"/>
      <c r="BK302" s="211"/>
      <c r="BL302" s="211"/>
      <c r="BM302" s="211"/>
      <c r="BN302" s="83"/>
      <c r="BO302" s="79"/>
      <c r="BP302" s="210"/>
      <c r="BQ302" s="211"/>
      <c r="BR302" s="211"/>
      <c r="BS302" s="211"/>
      <c r="BT302" s="211"/>
      <c r="BU302" s="211"/>
      <c r="BV302" s="211"/>
      <c r="BW302" s="211"/>
      <c r="BX302" s="82"/>
      <c r="BY302" s="212"/>
      <c r="BZ302" s="212"/>
      <c r="CA302" s="212"/>
      <c r="CB302" s="212"/>
      <c r="CC302" s="212"/>
      <c r="CD302" s="212"/>
      <c r="CE302" s="212"/>
      <c r="CF302" s="212"/>
      <c r="CG302" s="82"/>
      <c r="CH302" s="213"/>
      <c r="CI302" s="212"/>
      <c r="CJ302" s="212"/>
      <c r="CK302" s="212"/>
      <c r="CL302" s="212"/>
      <c r="CM302" s="212"/>
      <c r="CN302" s="212"/>
      <c r="CO302" s="212"/>
      <c r="CP302" s="212"/>
      <c r="CQ302" s="212"/>
      <c r="CR302" s="212"/>
      <c r="CS302" s="212"/>
      <c r="CT302" s="212"/>
      <c r="CU302" s="212"/>
      <c r="CV302" s="212"/>
      <c r="CW302" s="212"/>
      <c r="CX302" s="212"/>
      <c r="CY302" s="212"/>
      <c r="CZ302" s="212"/>
      <c r="DA302" s="214"/>
      <c r="DB302" s="84"/>
      <c r="DC302" s="35"/>
      <c r="DD302" s="35"/>
      <c r="DE302" s="35"/>
      <c r="DF302" s="35"/>
      <c r="DG302" s="35"/>
      <c r="DH302" s="35"/>
      <c r="DI302" s="35"/>
      <c r="DJ302" s="35"/>
      <c r="DK302" s="35"/>
      <c r="DL302" s="35"/>
      <c r="DM302" s="35"/>
      <c r="DN302" s="35"/>
      <c r="DO302" s="35"/>
      <c r="DP302" s="35"/>
      <c r="DQ302" s="35"/>
      <c r="DR302" s="35"/>
      <c r="DS302" s="35"/>
      <c r="DT302" s="35"/>
      <c r="DU302" s="35"/>
      <c r="DV302" s="35"/>
      <c r="DW302" s="78"/>
      <c r="DX302" s="82"/>
      <c r="DY302" s="215"/>
      <c r="DZ302" s="216"/>
      <c r="EA302" s="216"/>
      <c r="EB302" s="216"/>
      <c r="EC302" s="216"/>
      <c r="ED302" s="216"/>
      <c r="EE302" s="217"/>
      <c r="EF302" s="146"/>
      <c r="EG302" s="215"/>
      <c r="EH302" s="216"/>
      <c r="EI302" s="216"/>
      <c r="EJ302" s="216"/>
      <c r="EK302" s="216"/>
      <c r="EL302" s="216"/>
      <c r="EM302" s="216"/>
      <c r="EN302" s="217"/>
      <c r="EO302" s="79"/>
      <c r="EP302" s="218"/>
      <c r="EQ302" s="219"/>
      <c r="ER302" s="219"/>
      <c r="ES302" s="82"/>
      <c r="ET302" s="234"/>
      <c r="EU302" s="235"/>
      <c r="EV302" s="235"/>
      <c r="EW302" s="82"/>
      <c r="EX302" s="234"/>
      <c r="EY302" s="235"/>
      <c r="EZ302" s="235"/>
      <c r="FA302" s="235"/>
      <c r="FB302" s="235"/>
      <c r="FC302" s="235"/>
      <c r="FD302" s="235"/>
      <c r="FE302" s="222"/>
      <c r="FF302" s="234"/>
      <c r="FG302" s="235"/>
      <c r="FH302" s="235"/>
      <c r="FI302" s="235"/>
      <c r="FJ302" s="235"/>
      <c r="FK302" s="235"/>
      <c r="FL302" s="235"/>
      <c r="FM302" s="222"/>
    </row>
    <row r="303" spans="1:169">
      <c r="A303" s="223" t="str">
        <f>Validation!B303</f>
        <v>Pass</v>
      </c>
      <c r="B303" s="35"/>
      <c r="C303" s="35"/>
      <c r="D303" s="35"/>
      <c r="E303" s="122"/>
      <c r="F303" s="123"/>
      <c r="G303" s="121"/>
      <c r="H303" s="120"/>
      <c r="I303" s="121"/>
      <c r="J303" s="120"/>
      <c r="K303" s="225"/>
      <c r="L303" s="35"/>
      <c r="M303" s="226"/>
      <c r="N303" s="227"/>
      <c r="O303" s="227"/>
      <c r="P303" s="224"/>
      <c r="Q303" s="224"/>
      <c r="R303" s="78"/>
      <c r="S303" s="79"/>
      <c r="T303" s="224"/>
      <c r="U303" s="35"/>
      <c r="V303" s="35"/>
      <c r="W303" s="225"/>
      <c r="X303" s="228"/>
      <c r="Y303" s="79"/>
      <c r="Z303" s="229"/>
      <c r="AA303" s="35"/>
      <c r="AB303" s="35"/>
      <c r="AC303" s="35"/>
      <c r="AD303" s="230"/>
      <c r="AE303" s="231"/>
      <c r="AF303" s="35"/>
      <c r="AG303" s="35"/>
      <c r="AH303" s="78"/>
      <c r="AI303" s="78"/>
      <c r="AJ303" s="82"/>
      <c r="AK303" s="136"/>
      <c r="AL303" s="135"/>
      <c r="AM303" s="81"/>
      <c r="AN303" s="134"/>
      <c r="AO303" s="232"/>
      <c r="AP303" s="232"/>
      <c r="AQ303" s="80"/>
      <c r="AR303" s="81"/>
      <c r="AS303" s="81"/>
      <c r="AT303" s="245"/>
      <c r="AU303" s="179"/>
      <c r="AV303" s="233"/>
      <c r="AW303" s="81"/>
      <c r="AX303" s="185"/>
      <c r="AY303" s="134"/>
      <c r="AZ303" s="111"/>
      <c r="BA303" s="210"/>
      <c r="BB303" s="211"/>
      <c r="BC303" s="211"/>
      <c r="BD303" s="211"/>
      <c r="BE303" s="211"/>
      <c r="BF303" s="211"/>
      <c r="BG303" s="211"/>
      <c r="BH303" s="211"/>
      <c r="BI303" s="211"/>
      <c r="BJ303" s="211"/>
      <c r="BK303" s="211"/>
      <c r="BL303" s="211"/>
      <c r="BM303" s="211"/>
      <c r="BN303" s="83"/>
      <c r="BO303" s="79"/>
      <c r="BP303" s="210"/>
      <c r="BQ303" s="211"/>
      <c r="BR303" s="211"/>
      <c r="BS303" s="211"/>
      <c r="BT303" s="211"/>
      <c r="BU303" s="211"/>
      <c r="BV303" s="211"/>
      <c r="BW303" s="211"/>
      <c r="BX303" s="82"/>
      <c r="BY303" s="212"/>
      <c r="BZ303" s="212"/>
      <c r="CA303" s="212"/>
      <c r="CB303" s="212"/>
      <c r="CC303" s="212"/>
      <c r="CD303" s="212"/>
      <c r="CE303" s="212"/>
      <c r="CF303" s="212"/>
      <c r="CG303" s="82"/>
      <c r="CH303" s="213"/>
      <c r="CI303" s="212"/>
      <c r="CJ303" s="212"/>
      <c r="CK303" s="212"/>
      <c r="CL303" s="212"/>
      <c r="CM303" s="212"/>
      <c r="CN303" s="212"/>
      <c r="CO303" s="212"/>
      <c r="CP303" s="212"/>
      <c r="CQ303" s="212"/>
      <c r="CR303" s="212"/>
      <c r="CS303" s="212"/>
      <c r="CT303" s="212"/>
      <c r="CU303" s="212"/>
      <c r="CV303" s="212"/>
      <c r="CW303" s="212"/>
      <c r="CX303" s="212"/>
      <c r="CY303" s="212"/>
      <c r="CZ303" s="212"/>
      <c r="DA303" s="214"/>
      <c r="DB303" s="84"/>
      <c r="DC303" s="35"/>
      <c r="DD303" s="35"/>
      <c r="DE303" s="35"/>
      <c r="DF303" s="35"/>
      <c r="DG303" s="35"/>
      <c r="DH303" s="35"/>
      <c r="DI303" s="35"/>
      <c r="DJ303" s="35"/>
      <c r="DK303" s="35"/>
      <c r="DL303" s="35"/>
      <c r="DM303" s="35"/>
      <c r="DN303" s="35"/>
      <c r="DO303" s="35"/>
      <c r="DP303" s="35"/>
      <c r="DQ303" s="35"/>
      <c r="DR303" s="35"/>
      <c r="DS303" s="35"/>
      <c r="DT303" s="35"/>
      <c r="DU303" s="35"/>
      <c r="DV303" s="35"/>
      <c r="DW303" s="78"/>
      <c r="DX303" s="82"/>
      <c r="DY303" s="215"/>
      <c r="DZ303" s="216"/>
      <c r="EA303" s="216"/>
      <c r="EB303" s="216"/>
      <c r="EC303" s="216"/>
      <c r="ED303" s="216"/>
      <c r="EE303" s="217"/>
      <c r="EF303" s="146"/>
      <c r="EG303" s="215"/>
      <c r="EH303" s="216"/>
      <c r="EI303" s="216"/>
      <c r="EJ303" s="216"/>
      <c r="EK303" s="216"/>
      <c r="EL303" s="216"/>
      <c r="EM303" s="216"/>
      <c r="EN303" s="217"/>
      <c r="EO303" s="79"/>
      <c r="EP303" s="218"/>
      <c r="EQ303" s="219"/>
      <c r="ER303" s="219"/>
      <c r="ES303" s="82"/>
      <c r="ET303" s="234"/>
      <c r="EU303" s="235"/>
      <c r="EV303" s="235"/>
      <c r="EW303" s="82"/>
      <c r="EX303" s="234"/>
      <c r="EY303" s="235"/>
      <c r="EZ303" s="235"/>
      <c r="FA303" s="235"/>
      <c r="FB303" s="235"/>
      <c r="FC303" s="235"/>
      <c r="FD303" s="235"/>
      <c r="FE303" s="222"/>
      <c r="FF303" s="234"/>
      <c r="FG303" s="235"/>
      <c r="FH303" s="235"/>
      <c r="FI303" s="235"/>
      <c r="FJ303" s="235"/>
      <c r="FK303" s="235"/>
      <c r="FL303" s="235"/>
      <c r="FM303" s="222"/>
    </row>
    <row r="304" spans="1:169">
      <c r="A304" s="223" t="str">
        <f>Validation!B304</f>
        <v>Pass</v>
      </c>
      <c r="B304" s="35"/>
      <c r="C304" s="35"/>
      <c r="D304" s="35"/>
      <c r="E304" s="122"/>
      <c r="F304" s="123"/>
      <c r="G304" s="121"/>
      <c r="H304" s="120"/>
      <c r="I304" s="121"/>
      <c r="J304" s="120"/>
      <c r="K304" s="225"/>
      <c r="L304" s="35"/>
      <c r="M304" s="226"/>
      <c r="N304" s="227"/>
      <c r="O304" s="227"/>
      <c r="P304" s="224"/>
      <c r="Q304" s="224"/>
      <c r="R304" s="78"/>
      <c r="S304" s="79"/>
      <c r="T304" s="224"/>
      <c r="U304" s="35"/>
      <c r="V304" s="35"/>
      <c r="W304" s="225"/>
      <c r="X304" s="228"/>
      <c r="Y304" s="79"/>
      <c r="Z304" s="229"/>
      <c r="AA304" s="35"/>
      <c r="AB304" s="35"/>
      <c r="AC304" s="35"/>
      <c r="AD304" s="230"/>
      <c r="AE304" s="231"/>
      <c r="AF304" s="35"/>
      <c r="AG304" s="35"/>
      <c r="AH304" s="78"/>
      <c r="AI304" s="78"/>
      <c r="AJ304" s="82"/>
      <c r="AK304" s="136"/>
      <c r="AL304" s="135"/>
      <c r="AM304" s="81"/>
      <c r="AN304" s="134"/>
      <c r="AO304" s="232"/>
      <c r="AP304" s="232"/>
      <c r="AQ304" s="80"/>
      <c r="AR304" s="81"/>
      <c r="AS304" s="81"/>
      <c r="AT304" s="245"/>
      <c r="AU304" s="179"/>
      <c r="AV304" s="233"/>
      <c r="AW304" s="81"/>
      <c r="AX304" s="185"/>
      <c r="AY304" s="134"/>
      <c r="AZ304" s="111"/>
      <c r="BA304" s="210"/>
      <c r="BB304" s="211"/>
      <c r="BC304" s="211"/>
      <c r="BD304" s="211"/>
      <c r="BE304" s="211"/>
      <c r="BF304" s="211"/>
      <c r="BG304" s="211"/>
      <c r="BH304" s="211"/>
      <c r="BI304" s="211"/>
      <c r="BJ304" s="211"/>
      <c r="BK304" s="211"/>
      <c r="BL304" s="211"/>
      <c r="BM304" s="211"/>
      <c r="BN304" s="83"/>
      <c r="BO304" s="79"/>
      <c r="BP304" s="210"/>
      <c r="BQ304" s="211"/>
      <c r="BR304" s="211"/>
      <c r="BS304" s="211"/>
      <c r="BT304" s="211"/>
      <c r="BU304" s="211"/>
      <c r="BV304" s="211"/>
      <c r="BW304" s="211"/>
      <c r="BX304" s="82"/>
      <c r="BY304" s="212"/>
      <c r="BZ304" s="212"/>
      <c r="CA304" s="212"/>
      <c r="CB304" s="212"/>
      <c r="CC304" s="212"/>
      <c r="CD304" s="212"/>
      <c r="CE304" s="212"/>
      <c r="CF304" s="212"/>
      <c r="CG304" s="82"/>
      <c r="CH304" s="213"/>
      <c r="CI304" s="212"/>
      <c r="CJ304" s="212"/>
      <c r="CK304" s="212"/>
      <c r="CL304" s="212"/>
      <c r="CM304" s="212"/>
      <c r="CN304" s="212"/>
      <c r="CO304" s="212"/>
      <c r="CP304" s="212"/>
      <c r="CQ304" s="212"/>
      <c r="CR304" s="212"/>
      <c r="CS304" s="212"/>
      <c r="CT304" s="212"/>
      <c r="CU304" s="212"/>
      <c r="CV304" s="212"/>
      <c r="CW304" s="212"/>
      <c r="CX304" s="212"/>
      <c r="CY304" s="212"/>
      <c r="CZ304" s="212"/>
      <c r="DA304" s="214"/>
      <c r="DB304" s="84"/>
      <c r="DC304" s="35"/>
      <c r="DD304" s="35"/>
      <c r="DE304" s="35"/>
      <c r="DF304" s="35"/>
      <c r="DG304" s="35"/>
      <c r="DH304" s="35"/>
      <c r="DI304" s="35"/>
      <c r="DJ304" s="35"/>
      <c r="DK304" s="35"/>
      <c r="DL304" s="35"/>
      <c r="DM304" s="35"/>
      <c r="DN304" s="35"/>
      <c r="DO304" s="35"/>
      <c r="DP304" s="35"/>
      <c r="DQ304" s="35"/>
      <c r="DR304" s="35"/>
      <c r="DS304" s="35"/>
      <c r="DT304" s="35"/>
      <c r="DU304" s="35"/>
      <c r="DV304" s="35"/>
      <c r="DW304" s="78"/>
      <c r="DX304" s="82"/>
      <c r="DY304" s="215"/>
      <c r="DZ304" s="216"/>
      <c r="EA304" s="216"/>
      <c r="EB304" s="216"/>
      <c r="EC304" s="216"/>
      <c r="ED304" s="216"/>
      <c r="EE304" s="217"/>
      <c r="EF304" s="146"/>
      <c r="EG304" s="215"/>
      <c r="EH304" s="216"/>
      <c r="EI304" s="216"/>
      <c r="EJ304" s="216"/>
      <c r="EK304" s="216"/>
      <c r="EL304" s="216"/>
      <c r="EM304" s="216"/>
      <c r="EN304" s="217"/>
      <c r="EO304" s="79"/>
      <c r="EP304" s="218"/>
      <c r="EQ304" s="219"/>
      <c r="ER304" s="219"/>
      <c r="ES304" s="82"/>
      <c r="ET304" s="234"/>
      <c r="EU304" s="235"/>
      <c r="EV304" s="235"/>
      <c r="EW304" s="82"/>
      <c r="EX304" s="234"/>
      <c r="EY304" s="235"/>
      <c r="EZ304" s="235"/>
      <c r="FA304" s="235"/>
      <c r="FB304" s="235"/>
      <c r="FC304" s="235"/>
      <c r="FD304" s="235"/>
      <c r="FE304" s="222"/>
      <c r="FF304" s="234"/>
      <c r="FG304" s="235"/>
      <c r="FH304" s="235"/>
      <c r="FI304" s="235"/>
      <c r="FJ304" s="235"/>
      <c r="FK304" s="235"/>
      <c r="FL304" s="235"/>
      <c r="FM304" s="222"/>
    </row>
    <row r="305" spans="1:169">
      <c r="A305" s="223" t="str">
        <f>Validation!B305</f>
        <v>Pass</v>
      </c>
      <c r="B305" s="35"/>
      <c r="C305" s="35"/>
      <c r="D305" s="35"/>
      <c r="E305" s="122"/>
      <c r="F305" s="123"/>
      <c r="G305" s="121"/>
      <c r="H305" s="120"/>
      <c r="I305" s="121"/>
      <c r="J305" s="120"/>
      <c r="K305" s="225"/>
      <c r="L305" s="35"/>
      <c r="M305" s="226"/>
      <c r="N305" s="227"/>
      <c r="O305" s="227"/>
      <c r="P305" s="224"/>
      <c r="Q305" s="224"/>
      <c r="R305" s="78"/>
      <c r="S305" s="79"/>
      <c r="T305" s="224"/>
      <c r="U305" s="35"/>
      <c r="V305" s="35"/>
      <c r="W305" s="225"/>
      <c r="X305" s="228"/>
      <c r="Y305" s="79"/>
      <c r="Z305" s="229"/>
      <c r="AA305" s="35"/>
      <c r="AB305" s="35"/>
      <c r="AC305" s="35"/>
      <c r="AD305" s="230"/>
      <c r="AE305" s="231"/>
      <c r="AF305" s="35"/>
      <c r="AG305" s="35"/>
      <c r="AH305" s="78"/>
      <c r="AI305" s="78"/>
      <c r="AJ305" s="82"/>
      <c r="AK305" s="136"/>
      <c r="AL305" s="135"/>
      <c r="AM305" s="81"/>
      <c r="AN305" s="134"/>
      <c r="AO305" s="232"/>
      <c r="AP305" s="232"/>
      <c r="AQ305" s="80"/>
      <c r="AR305" s="81"/>
      <c r="AS305" s="81"/>
      <c r="AT305" s="245"/>
      <c r="AU305" s="179"/>
      <c r="AV305" s="233"/>
      <c r="AW305" s="81"/>
      <c r="AX305" s="185"/>
      <c r="AY305" s="134"/>
      <c r="AZ305" s="111"/>
      <c r="BA305" s="210"/>
      <c r="BB305" s="211"/>
      <c r="BC305" s="211"/>
      <c r="BD305" s="211"/>
      <c r="BE305" s="211"/>
      <c r="BF305" s="211"/>
      <c r="BG305" s="211"/>
      <c r="BH305" s="211"/>
      <c r="BI305" s="211"/>
      <c r="BJ305" s="211"/>
      <c r="BK305" s="211"/>
      <c r="BL305" s="211"/>
      <c r="BM305" s="211"/>
      <c r="BN305" s="83"/>
      <c r="BO305" s="79"/>
      <c r="BP305" s="210"/>
      <c r="BQ305" s="211"/>
      <c r="BR305" s="211"/>
      <c r="BS305" s="211"/>
      <c r="BT305" s="211"/>
      <c r="BU305" s="211"/>
      <c r="BV305" s="211"/>
      <c r="BW305" s="211"/>
      <c r="BX305" s="82"/>
      <c r="BY305" s="212"/>
      <c r="BZ305" s="212"/>
      <c r="CA305" s="212"/>
      <c r="CB305" s="212"/>
      <c r="CC305" s="212"/>
      <c r="CD305" s="212"/>
      <c r="CE305" s="212"/>
      <c r="CF305" s="212"/>
      <c r="CG305" s="82"/>
      <c r="CH305" s="213"/>
      <c r="CI305" s="212"/>
      <c r="CJ305" s="212"/>
      <c r="CK305" s="212"/>
      <c r="CL305" s="212"/>
      <c r="CM305" s="212"/>
      <c r="CN305" s="212"/>
      <c r="CO305" s="212"/>
      <c r="CP305" s="212"/>
      <c r="CQ305" s="212"/>
      <c r="CR305" s="212"/>
      <c r="CS305" s="212"/>
      <c r="CT305" s="212"/>
      <c r="CU305" s="212"/>
      <c r="CV305" s="212"/>
      <c r="CW305" s="212"/>
      <c r="CX305" s="212"/>
      <c r="CY305" s="212"/>
      <c r="CZ305" s="212"/>
      <c r="DA305" s="214"/>
      <c r="DB305" s="84"/>
      <c r="DC305" s="35"/>
      <c r="DD305" s="35"/>
      <c r="DE305" s="35"/>
      <c r="DF305" s="35"/>
      <c r="DG305" s="35"/>
      <c r="DH305" s="35"/>
      <c r="DI305" s="35"/>
      <c r="DJ305" s="35"/>
      <c r="DK305" s="35"/>
      <c r="DL305" s="35"/>
      <c r="DM305" s="35"/>
      <c r="DN305" s="35"/>
      <c r="DO305" s="35"/>
      <c r="DP305" s="35"/>
      <c r="DQ305" s="35"/>
      <c r="DR305" s="35"/>
      <c r="DS305" s="35"/>
      <c r="DT305" s="35"/>
      <c r="DU305" s="35"/>
      <c r="DV305" s="35"/>
      <c r="DW305" s="78"/>
      <c r="DX305" s="82"/>
      <c r="DY305" s="215"/>
      <c r="DZ305" s="216"/>
      <c r="EA305" s="216"/>
      <c r="EB305" s="216"/>
      <c r="EC305" s="216"/>
      <c r="ED305" s="216"/>
      <c r="EE305" s="217"/>
      <c r="EF305" s="146"/>
      <c r="EG305" s="215"/>
      <c r="EH305" s="216"/>
      <c r="EI305" s="216"/>
      <c r="EJ305" s="216"/>
      <c r="EK305" s="216"/>
      <c r="EL305" s="216"/>
      <c r="EM305" s="216"/>
      <c r="EN305" s="217"/>
      <c r="EO305" s="79"/>
      <c r="EP305" s="218"/>
      <c r="EQ305" s="219"/>
      <c r="ER305" s="219"/>
      <c r="ES305" s="82"/>
      <c r="ET305" s="234"/>
      <c r="EU305" s="235"/>
      <c r="EV305" s="235"/>
      <c r="EW305" s="82"/>
      <c r="EX305" s="234"/>
      <c r="EY305" s="235"/>
      <c r="EZ305" s="235"/>
      <c r="FA305" s="235"/>
      <c r="FB305" s="235"/>
      <c r="FC305" s="235"/>
      <c r="FD305" s="235"/>
      <c r="FE305" s="222"/>
      <c r="FF305" s="234"/>
      <c r="FG305" s="235"/>
      <c r="FH305" s="235"/>
      <c r="FI305" s="235"/>
      <c r="FJ305" s="235"/>
      <c r="FK305" s="235"/>
      <c r="FL305" s="235"/>
      <c r="FM305" s="222"/>
    </row>
    <row r="306" spans="1:169">
      <c r="A306" s="223" t="str">
        <f>Validation!B306</f>
        <v>Pass</v>
      </c>
      <c r="B306" s="35"/>
      <c r="C306" s="35"/>
      <c r="D306" s="35"/>
      <c r="E306" s="122"/>
      <c r="F306" s="123"/>
      <c r="G306" s="121"/>
      <c r="H306" s="120"/>
      <c r="I306" s="121"/>
      <c r="J306" s="120"/>
      <c r="K306" s="225"/>
      <c r="L306" s="35"/>
      <c r="M306" s="226"/>
      <c r="N306" s="227"/>
      <c r="O306" s="227"/>
      <c r="P306" s="224"/>
      <c r="Q306" s="224"/>
      <c r="R306" s="78"/>
      <c r="S306" s="79"/>
      <c r="T306" s="224"/>
      <c r="U306" s="35"/>
      <c r="V306" s="35"/>
      <c r="W306" s="225"/>
      <c r="X306" s="228"/>
      <c r="Y306" s="79"/>
      <c r="Z306" s="229"/>
      <c r="AA306" s="35"/>
      <c r="AB306" s="35"/>
      <c r="AC306" s="35"/>
      <c r="AD306" s="230"/>
      <c r="AE306" s="231"/>
      <c r="AF306" s="35"/>
      <c r="AG306" s="35"/>
      <c r="AH306" s="78"/>
      <c r="AI306" s="78"/>
      <c r="AJ306" s="82"/>
      <c r="AK306" s="136"/>
      <c r="AL306" s="135"/>
      <c r="AM306" s="81"/>
      <c r="AN306" s="134"/>
      <c r="AO306" s="232"/>
      <c r="AP306" s="232"/>
      <c r="AQ306" s="80"/>
      <c r="AR306" s="81"/>
      <c r="AS306" s="81"/>
      <c r="AT306" s="245"/>
      <c r="AU306" s="179"/>
      <c r="AV306" s="233"/>
      <c r="AW306" s="81"/>
      <c r="AX306" s="185"/>
      <c r="AY306" s="134"/>
      <c r="AZ306" s="111"/>
      <c r="BA306" s="210"/>
      <c r="BB306" s="211"/>
      <c r="BC306" s="211"/>
      <c r="BD306" s="211"/>
      <c r="BE306" s="211"/>
      <c r="BF306" s="211"/>
      <c r="BG306" s="211"/>
      <c r="BH306" s="211"/>
      <c r="BI306" s="211"/>
      <c r="BJ306" s="211"/>
      <c r="BK306" s="211"/>
      <c r="BL306" s="211"/>
      <c r="BM306" s="211"/>
      <c r="BN306" s="83"/>
      <c r="BO306" s="79"/>
      <c r="BP306" s="210"/>
      <c r="BQ306" s="211"/>
      <c r="BR306" s="211"/>
      <c r="BS306" s="211"/>
      <c r="BT306" s="211"/>
      <c r="BU306" s="211"/>
      <c r="BV306" s="211"/>
      <c r="BW306" s="211"/>
      <c r="BX306" s="82"/>
      <c r="BY306" s="212"/>
      <c r="BZ306" s="212"/>
      <c r="CA306" s="212"/>
      <c r="CB306" s="212"/>
      <c r="CC306" s="212"/>
      <c r="CD306" s="212"/>
      <c r="CE306" s="212"/>
      <c r="CF306" s="212"/>
      <c r="CG306" s="82"/>
      <c r="CH306" s="213"/>
      <c r="CI306" s="212"/>
      <c r="CJ306" s="212"/>
      <c r="CK306" s="212"/>
      <c r="CL306" s="212"/>
      <c r="CM306" s="212"/>
      <c r="CN306" s="212"/>
      <c r="CO306" s="212"/>
      <c r="CP306" s="212"/>
      <c r="CQ306" s="212"/>
      <c r="CR306" s="212"/>
      <c r="CS306" s="212"/>
      <c r="CT306" s="212"/>
      <c r="CU306" s="212"/>
      <c r="CV306" s="212"/>
      <c r="CW306" s="212"/>
      <c r="CX306" s="212"/>
      <c r="CY306" s="212"/>
      <c r="CZ306" s="212"/>
      <c r="DA306" s="214"/>
      <c r="DB306" s="84"/>
      <c r="DC306" s="35"/>
      <c r="DD306" s="35"/>
      <c r="DE306" s="35"/>
      <c r="DF306" s="35"/>
      <c r="DG306" s="35"/>
      <c r="DH306" s="35"/>
      <c r="DI306" s="35"/>
      <c r="DJ306" s="35"/>
      <c r="DK306" s="35"/>
      <c r="DL306" s="35"/>
      <c r="DM306" s="35"/>
      <c r="DN306" s="35"/>
      <c r="DO306" s="35"/>
      <c r="DP306" s="35"/>
      <c r="DQ306" s="35"/>
      <c r="DR306" s="35"/>
      <c r="DS306" s="35"/>
      <c r="DT306" s="35"/>
      <c r="DU306" s="35"/>
      <c r="DV306" s="35"/>
      <c r="DW306" s="78"/>
      <c r="DX306" s="82"/>
      <c r="DY306" s="215"/>
      <c r="DZ306" s="216"/>
      <c r="EA306" s="216"/>
      <c r="EB306" s="216"/>
      <c r="EC306" s="216"/>
      <c r="ED306" s="216"/>
      <c r="EE306" s="217"/>
      <c r="EF306" s="146"/>
      <c r="EG306" s="215"/>
      <c r="EH306" s="216"/>
      <c r="EI306" s="216"/>
      <c r="EJ306" s="216"/>
      <c r="EK306" s="216"/>
      <c r="EL306" s="216"/>
      <c r="EM306" s="216"/>
      <c r="EN306" s="217"/>
      <c r="EO306" s="79"/>
      <c r="EP306" s="218"/>
      <c r="EQ306" s="219"/>
      <c r="ER306" s="219"/>
      <c r="ES306" s="82"/>
      <c r="ET306" s="234"/>
      <c r="EU306" s="235"/>
      <c r="EV306" s="235"/>
      <c r="EW306" s="82"/>
      <c r="EX306" s="234"/>
      <c r="EY306" s="235"/>
      <c r="EZ306" s="235"/>
      <c r="FA306" s="235"/>
      <c r="FB306" s="235"/>
      <c r="FC306" s="235"/>
      <c r="FD306" s="235"/>
      <c r="FE306" s="222"/>
      <c r="FF306" s="234"/>
      <c r="FG306" s="235"/>
      <c r="FH306" s="235"/>
      <c r="FI306" s="235"/>
      <c r="FJ306" s="235"/>
      <c r="FK306" s="235"/>
      <c r="FL306" s="235"/>
      <c r="FM306" s="222"/>
    </row>
    <row r="307" spans="1:169">
      <c r="A307" s="223" t="str">
        <f>Validation!B307</f>
        <v>Pass</v>
      </c>
      <c r="B307" s="35"/>
      <c r="C307" s="35"/>
      <c r="D307" s="35"/>
      <c r="E307" s="122"/>
      <c r="F307" s="123"/>
      <c r="G307" s="121"/>
      <c r="H307" s="120"/>
      <c r="I307" s="121"/>
      <c r="J307" s="120"/>
      <c r="K307" s="225"/>
      <c r="L307" s="35"/>
      <c r="M307" s="226"/>
      <c r="N307" s="227"/>
      <c r="O307" s="227"/>
      <c r="P307" s="224"/>
      <c r="Q307" s="224"/>
      <c r="R307" s="78"/>
      <c r="S307" s="79"/>
      <c r="T307" s="224"/>
      <c r="U307" s="35"/>
      <c r="V307" s="35"/>
      <c r="W307" s="225"/>
      <c r="X307" s="228"/>
      <c r="Y307" s="79"/>
      <c r="Z307" s="229"/>
      <c r="AA307" s="35"/>
      <c r="AB307" s="35"/>
      <c r="AC307" s="35"/>
      <c r="AD307" s="230"/>
      <c r="AE307" s="231"/>
      <c r="AF307" s="35"/>
      <c r="AG307" s="35"/>
      <c r="AH307" s="78"/>
      <c r="AI307" s="78"/>
      <c r="AJ307" s="82"/>
      <c r="AK307" s="136"/>
      <c r="AL307" s="135"/>
      <c r="AM307" s="81"/>
      <c r="AN307" s="134"/>
      <c r="AO307" s="232"/>
      <c r="AP307" s="232"/>
      <c r="AQ307" s="80"/>
      <c r="AR307" s="81"/>
      <c r="AS307" s="81"/>
      <c r="AT307" s="245"/>
      <c r="AU307" s="179"/>
      <c r="AV307" s="233"/>
      <c r="AW307" s="81"/>
      <c r="AX307" s="185"/>
      <c r="AY307" s="134"/>
      <c r="AZ307" s="111"/>
      <c r="BA307" s="210"/>
      <c r="BB307" s="211"/>
      <c r="BC307" s="211"/>
      <c r="BD307" s="211"/>
      <c r="BE307" s="211"/>
      <c r="BF307" s="211"/>
      <c r="BG307" s="211"/>
      <c r="BH307" s="211"/>
      <c r="BI307" s="211"/>
      <c r="BJ307" s="211"/>
      <c r="BK307" s="211"/>
      <c r="BL307" s="211"/>
      <c r="BM307" s="211"/>
      <c r="BN307" s="83"/>
      <c r="BO307" s="79"/>
      <c r="BP307" s="210"/>
      <c r="BQ307" s="211"/>
      <c r="BR307" s="211"/>
      <c r="BS307" s="211"/>
      <c r="BT307" s="211"/>
      <c r="BU307" s="211"/>
      <c r="BV307" s="211"/>
      <c r="BW307" s="211"/>
      <c r="BX307" s="82"/>
      <c r="BY307" s="212"/>
      <c r="BZ307" s="212"/>
      <c r="CA307" s="212"/>
      <c r="CB307" s="212"/>
      <c r="CC307" s="212"/>
      <c r="CD307" s="212"/>
      <c r="CE307" s="212"/>
      <c r="CF307" s="212"/>
      <c r="CG307" s="82"/>
      <c r="CH307" s="213"/>
      <c r="CI307" s="212"/>
      <c r="CJ307" s="212"/>
      <c r="CK307" s="212"/>
      <c r="CL307" s="212"/>
      <c r="CM307" s="212"/>
      <c r="CN307" s="212"/>
      <c r="CO307" s="212"/>
      <c r="CP307" s="212"/>
      <c r="CQ307" s="212"/>
      <c r="CR307" s="212"/>
      <c r="CS307" s="212"/>
      <c r="CT307" s="212"/>
      <c r="CU307" s="212"/>
      <c r="CV307" s="212"/>
      <c r="CW307" s="212"/>
      <c r="CX307" s="212"/>
      <c r="CY307" s="212"/>
      <c r="CZ307" s="212"/>
      <c r="DA307" s="214"/>
      <c r="DB307" s="84"/>
      <c r="DC307" s="35"/>
      <c r="DD307" s="35"/>
      <c r="DE307" s="35"/>
      <c r="DF307" s="35"/>
      <c r="DG307" s="35"/>
      <c r="DH307" s="35"/>
      <c r="DI307" s="35"/>
      <c r="DJ307" s="35"/>
      <c r="DK307" s="35"/>
      <c r="DL307" s="35"/>
      <c r="DM307" s="35"/>
      <c r="DN307" s="35"/>
      <c r="DO307" s="35"/>
      <c r="DP307" s="35"/>
      <c r="DQ307" s="35"/>
      <c r="DR307" s="35"/>
      <c r="DS307" s="35"/>
      <c r="DT307" s="35"/>
      <c r="DU307" s="35"/>
      <c r="DV307" s="35"/>
      <c r="DW307" s="78"/>
      <c r="DX307" s="82"/>
      <c r="DY307" s="215"/>
      <c r="DZ307" s="216"/>
      <c r="EA307" s="216"/>
      <c r="EB307" s="216"/>
      <c r="EC307" s="216"/>
      <c r="ED307" s="216"/>
      <c r="EE307" s="217"/>
      <c r="EF307" s="146"/>
      <c r="EG307" s="215"/>
      <c r="EH307" s="216"/>
      <c r="EI307" s="216"/>
      <c r="EJ307" s="216"/>
      <c r="EK307" s="216"/>
      <c r="EL307" s="216"/>
      <c r="EM307" s="216"/>
      <c r="EN307" s="217"/>
      <c r="EO307" s="79"/>
      <c r="EP307" s="218"/>
      <c r="EQ307" s="219"/>
      <c r="ER307" s="219"/>
      <c r="ES307" s="82"/>
      <c r="ET307" s="234"/>
      <c r="EU307" s="235"/>
      <c r="EV307" s="235"/>
      <c r="EW307" s="82"/>
      <c r="EX307" s="234"/>
      <c r="EY307" s="235"/>
      <c r="EZ307" s="235"/>
      <c r="FA307" s="235"/>
      <c r="FB307" s="235"/>
      <c r="FC307" s="235"/>
      <c r="FD307" s="235"/>
      <c r="FE307" s="222"/>
      <c r="FF307" s="234"/>
      <c r="FG307" s="235"/>
      <c r="FH307" s="235"/>
      <c r="FI307" s="235"/>
      <c r="FJ307" s="235"/>
      <c r="FK307" s="235"/>
      <c r="FL307" s="235"/>
      <c r="FM307" s="222"/>
    </row>
    <row r="308" spans="1:169">
      <c r="A308" s="223" t="str">
        <f>Validation!B308</f>
        <v>Pass</v>
      </c>
      <c r="B308" s="35"/>
      <c r="C308" s="35"/>
      <c r="D308" s="35"/>
      <c r="E308" s="122"/>
      <c r="F308" s="123"/>
      <c r="G308" s="121"/>
      <c r="H308" s="120"/>
      <c r="I308" s="121"/>
      <c r="J308" s="120"/>
      <c r="K308" s="225"/>
      <c r="L308" s="35"/>
      <c r="M308" s="226"/>
      <c r="N308" s="227"/>
      <c r="O308" s="227"/>
      <c r="P308" s="224"/>
      <c r="Q308" s="224"/>
      <c r="R308" s="78"/>
      <c r="S308" s="79"/>
      <c r="T308" s="224"/>
      <c r="U308" s="35"/>
      <c r="V308" s="35"/>
      <c r="W308" s="225"/>
      <c r="X308" s="228"/>
      <c r="Y308" s="79"/>
      <c r="Z308" s="229"/>
      <c r="AA308" s="35"/>
      <c r="AB308" s="35"/>
      <c r="AC308" s="35"/>
      <c r="AD308" s="230"/>
      <c r="AE308" s="231"/>
      <c r="AF308" s="35"/>
      <c r="AG308" s="35"/>
      <c r="AH308" s="78"/>
      <c r="AI308" s="78"/>
      <c r="AJ308" s="82"/>
      <c r="AK308" s="136"/>
      <c r="AL308" s="135"/>
      <c r="AM308" s="81"/>
      <c r="AN308" s="134"/>
      <c r="AO308" s="232"/>
      <c r="AP308" s="232"/>
      <c r="AQ308" s="80"/>
      <c r="AR308" s="81"/>
      <c r="AS308" s="81"/>
      <c r="AT308" s="245"/>
      <c r="AU308" s="179"/>
      <c r="AV308" s="233"/>
      <c r="AW308" s="81"/>
      <c r="AX308" s="185"/>
      <c r="AY308" s="134"/>
      <c r="AZ308" s="111"/>
      <c r="BA308" s="210"/>
      <c r="BB308" s="211"/>
      <c r="BC308" s="211"/>
      <c r="BD308" s="211"/>
      <c r="BE308" s="211"/>
      <c r="BF308" s="211"/>
      <c r="BG308" s="211"/>
      <c r="BH308" s="211"/>
      <c r="BI308" s="211"/>
      <c r="BJ308" s="211"/>
      <c r="BK308" s="211"/>
      <c r="BL308" s="211"/>
      <c r="BM308" s="211"/>
      <c r="BN308" s="83"/>
      <c r="BO308" s="79"/>
      <c r="BP308" s="210"/>
      <c r="BQ308" s="211"/>
      <c r="BR308" s="211"/>
      <c r="BS308" s="211"/>
      <c r="BT308" s="211"/>
      <c r="BU308" s="211"/>
      <c r="BV308" s="211"/>
      <c r="BW308" s="211"/>
      <c r="BX308" s="82"/>
      <c r="BY308" s="212"/>
      <c r="BZ308" s="212"/>
      <c r="CA308" s="212"/>
      <c r="CB308" s="212"/>
      <c r="CC308" s="212"/>
      <c r="CD308" s="212"/>
      <c r="CE308" s="212"/>
      <c r="CF308" s="212"/>
      <c r="CG308" s="82"/>
      <c r="CH308" s="213"/>
      <c r="CI308" s="212"/>
      <c r="CJ308" s="212"/>
      <c r="CK308" s="212"/>
      <c r="CL308" s="212"/>
      <c r="CM308" s="212"/>
      <c r="CN308" s="212"/>
      <c r="CO308" s="212"/>
      <c r="CP308" s="212"/>
      <c r="CQ308" s="212"/>
      <c r="CR308" s="212"/>
      <c r="CS308" s="212"/>
      <c r="CT308" s="212"/>
      <c r="CU308" s="212"/>
      <c r="CV308" s="212"/>
      <c r="CW308" s="212"/>
      <c r="CX308" s="212"/>
      <c r="CY308" s="212"/>
      <c r="CZ308" s="212"/>
      <c r="DA308" s="214"/>
      <c r="DB308" s="84"/>
      <c r="DC308" s="35"/>
      <c r="DD308" s="35"/>
      <c r="DE308" s="35"/>
      <c r="DF308" s="35"/>
      <c r="DG308" s="35"/>
      <c r="DH308" s="35"/>
      <c r="DI308" s="35"/>
      <c r="DJ308" s="35"/>
      <c r="DK308" s="35"/>
      <c r="DL308" s="35"/>
      <c r="DM308" s="35"/>
      <c r="DN308" s="35"/>
      <c r="DO308" s="35"/>
      <c r="DP308" s="35"/>
      <c r="DQ308" s="35"/>
      <c r="DR308" s="35"/>
      <c r="DS308" s="35"/>
      <c r="DT308" s="35"/>
      <c r="DU308" s="35"/>
      <c r="DV308" s="35"/>
      <c r="DW308" s="78"/>
      <c r="DX308" s="82"/>
      <c r="DY308" s="215"/>
      <c r="DZ308" s="216"/>
      <c r="EA308" s="216"/>
      <c r="EB308" s="216"/>
      <c r="EC308" s="216"/>
      <c r="ED308" s="216"/>
      <c r="EE308" s="217"/>
      <c r="EF308" s="146"/>
      <c r="EG308" s="215"/>
      <c r="EH308" s="216"/>
      <c r="EI308" s="216"/>
      <c r="EJ308" s="216"/>
      <c r="EK308" s="216"/>
      <c r="EL308" s="216"/>
      <c r="EM308" s="216"/>
      <c r="EN308" s="217"/>
      <c r="EO308" s="79"/>
      <c r="EP308" s="218"/>
      <c r="EQ308" s="219"/>
      <c r="ER308" s="219"/>
      <c r="ES308" s="82"/>
      <c r="ET308" s="234"/>
      <c r="EU308" s="235"/>
      <c r="EV308" s="235"/>
      <c r="EW308" s="82"/>
      <c r="EX308" s="234"/>
      <c r="EY308" s="235"/>
      <c r="EZ308" s="235"/>
      <c r="FA308" s="235"/>
      <c r="FB308" s="235"/>
      <c r="FC308" s="235"/>
      <c r="FD308" s="235"/>
      <c r="FE308" s="222"/>
      <c r="FF308" s="234"/>
      <c r="FG308" s="235"/>
      <c r="FH308" s="235"/>
      <c r="FI308" s="235"/>
      <c r="FJ308" s="235"/>
      <c r="FK308" s="235"/>
      <c r="FL308" s="235"/>
      <c r="FM308" s="222"/>
    </row>
    <row r="309" spans="1:169">
      <c r="A309" s="223" t="str">
        <f>Validation!B309</f>
        <v>Pass</v>
      </c>
      <c r="B309" s="35"/>
      <c r="C309" s="35"/>
      <c r="D309" s="35"/>
      <c r="E309" s="122"/>
      <c r="F309" s="123"/>
      <c r="G309" s="121"/>
      <c r="H309" s="120"/>
      <c r="I309" s="121"/>
      <c r="J309" s="120"/>
      <c r="K309" s="225"/>
      <c r="L309" s="35"/>
      <c r="M309" s="226"/>
      <c r="N309" s="227"/>
      <c r="O309" s="227"/>
      <c r="P309" s="224"/>
      <c r="Q309" s="224"/>
      <c r="R309" s="78"/>
      <c r="S309" s="79"/>
      <c r="T309" s="224"/>
      <c r="U309" s="35"/>
      <c r="V309" s="35"/>
      <c r="W309" s="225"/>
      <c r="X309" s="228"/>
      <c r="Y309" s="79"/>
      <c r="Z309" s="229"/>
      <c r="AA309" s="35"/>
      <c r="AB309" s="35"/>
      <c r="AC309" s="35"/>
      <c r="AD309" s="230"/>
      <c r="AE309" s="231"/>
      <c r="AF309" s="35"/>
      <c r="AG309" s="35"/>
      <c r="AH309" s="78"/>
      <c r="AI309" s="78"/>
      <c r="AJ309" s="82"/>
      <c r="AK309" s="136"/>
      <c r="AL309" s="135"/>
      <c r="AM309" s="81"/>
      <c r="AN309" s="134"/>
      <c r="AO309" s="232"/>
      <c r="AP309" s="232"/>
      <c r="AQ309" s="80"/>
      <c r="AR309" s="81"/>
      <c r="AS309" s="81"/>
      <c r="AT309" s="245"/>
      <c r="AU309" s="179"/>
      <c r="AV309" s="233"/>
      <c r="AW309" s="81"/>
      <c r="AX309" s="185"/>
      <c r="AY309" s="134"/>
      <c r="AZ309" s="111"/>
      <c r="BA309" s="210"/>
      <c r="BB309" s="211"/>
      <c r="BC309" s="211"/>
      <c r="BD309" s="211"/>
      <c r="BE309" s="211"/>
      <c r="BF309" s="211"/>
      <c r="BG309" s="211"/>
      <c r="BH309" s="211"/>
      <c r="BI309" s="211"/>
      <c r="BJ309" s="211"/>
      <c r="BK309" s="211"/>
      <c r="BL309" s="211"/>
      <c r="BM309" s="211"/>
      <c r="BN309" s="83"/>
      <c r="BO309" s="79"/>
      <c r="BP309" s="210"/>
      <c r="BQ309" s="211"/>
      <c r="BR309" s="211"/>
      <c r="BS309" s="211"/>
      <c r="BT309" s="211"/>
      <c r="BU309" s="211"/>
      <c r="BV309" s="211"/>
      <c r="BW309" s="211"/>
      <c r="BX309" s="82"/>
      <c r="BY309" s="212"/>
      <c r="BZ309" s="212"/>
      <c r="CA309" s="212"/>
      <c r="CB309" s="212"/>
      <c r="CC309" s="212"/>
      <c r="CD309" s="212"/>
      <c r="CE309" s="212"/>
      <c r="CF309" s="212"/>
      <c r="CG309" s="82"/>
      <c r="CH309" s="213"/>
      <c r="CI309" s="212"/>
      <c r="CJ309" s="212"/>
      <c r="CK309" s="212"/>
      <c r="CL309" s="212"/>
      <c r="CM309" s="212"/>
      <c r="CN309" s="212"/>
      <c r="CO309" s="212"/>
      <c r="CP309" s="212"/>
      <c r="CQ309" s="212"/>
      <c r="CR309" s="212"/>
      <c r="CS309" s="212"/>
      <c r="CT309" s="212"/>
      <c r="CU309" s="212"/>
      <c r="CV309" s="212"/>
      <c r="CW309" s="212"/>
      <c r="CX309" s="212"/>
      <c r="CY309" s="212"/>
      <c r="CZ309" s="212"/>
      <c r="DA309" s="214"/>
      <c r="DB309" s="84"/>
      <c r="DC309" s="35"/>
      <c r="DD309" s="35"/>
      <c r="DE309" s="35"/>
      <c r="DF309" s="35"/>
      <c r="DG309" s="35"/>
      <c r="DH309" s="35"/>
      <c r="DI309" s="35"/>
      <c r="DJ309" s="35"/>
      <c r="DK309" s="35"/>
      <c r="DL309" s="35"/>
      <c r="DM309" s="35"/>
      <c r="DN309" s="35"/>
      <c r="DO309" s="35"/>
      <c r="DP309" s="35"/>
      <c r="DQ309" s="35"/>
      <c r="DR309" s="35"/>
      <c r="DS309" s="35"/>
      <c r="DT309" s="35"/>
      <c r="DU309" s="35"/>
      <c r="DV309" s="35"/>
      <c r="DW309" s="78"/>
      <c r="DX309" s="82"/>
      <c r="DY309" s="215"/>
      <c r="DZ309" s="216"/>
      <c r="EA309" s="216"/>
      <c r="EB309" s="216"/>
      <c r="EC309" s="216"/>
      <c r="ED309" s="216"/>
      <c r="EE309" s="217"/>
      <c r="EF309" s="146"/>
      <c r="EG309" s="215"/>
      <c r="EH309" s="216"/>
      <c r="EI309" s="216"/>
      <c r="EJ309" s="216"/>
      <c r="EK309" s="216"/>
      <c r="EL309" s="216"/>
      <c r="EM309" s="216"/>
      <c r="EN309" s="217"/>
      <c r="EO309" s="79"/>
      <c r="EP309" s="218"/>
      <c r="EQ309" s="219"/>
      <c r="ER309" s="219"/>
      <c r="ES309" s="82"/>
      <c r="ET309" s="234"/>
      <c r="EU309" s="235"/>
      <c r="EV309" s="235"/>
      <c r="EW309" s="82"/>
      <c r="EX309" s="234"/>
      <c r="EY309" s="235"/>
      <c r="EZ309" s="235"/>
      <c r="FA309" s="235"/>
      <c r="FB309" s="235"/>
      <c r="FC309" s="235"/>
      <c r="FD309" s="235"/>
      <c r="FE309" s="222"/>
      <c r="FF309" s="234"/>
      <c r="FG309" s="235"/>
      <c r="FH309" s="235"/>
      <c r="FI309" s="235"/>
      <c r="FJ309" s="235"/>
      <c r="FK309" s="235"/>
      <c r="FL309" s="235"/>
      <c r="FM309" s="222"/>
    </row>
    <row r="310" spans="1:169">
      <c r="A310" s="223" t="str">
        <f>Validation!B310</f>
        <v>Pass</v>
      </c>
      <c r="B310" s="35"/>
      <c r="C310" s="35"/>
      <c r="D310" s="35"/>
      <c r="E310" s="122"/>
      <c r="F310" s="123"/>
      <c r="G310" s="121"/>
      <c r="H310" s="120"/>
      <c r="I310" s="121"/>
      <c r="J310" s="120"/>
      <c r="K310" s="225"/>
      <c r="L310" s="35"/>
      <c r="M310" s="226"/>
      <c r="N310" s="227"/>
      <c r="O310" s="227"/>
      <c r="P310" s="224"/>
      <c r="Q310" s="224"/>
      <c r="R310" s="78"/>
      <c r="S310" s="79"/>
      <c r="T310" s="224"/>
      <c r="U310" s="35"/>
      <c r="V310" s="35"/>
      <c r="W310" s="225"/>
      <c r="X310" s="228"/>
      <c r="Y310" s="79"/>
      <c r="Z310" s="229"/>
      <c r="AA310" s="35"/>
      <c r="AB310" s="35"/>
      <c r="AC310" s="35"/>
      <c r="AD310" s="230"/>
      <c r="AE310" s="231"/>
      <c r="AF310" s="35"/>
      <c r="AG310" s="35"/>
      <c r="AH310" s="78"/>
      <c r="AI310" s="78"/>
      <c r="AJ310" s="82"/>
      <c r="AK310" s="136"/>
      <c r="AL310" s="135"/>
      <c r="AM310" s="81"/>
      <c r="AN310" s="134"/>
      <c r="AO310" s="232"/>
      <c r="AP310" s="232"/>
      <c r="AQ310" s="80"/>
      <c r="AR310" s="81"/>
      <c r="AS310" s="81"/>
      <c r="AT310" s="245"/>
      <c r="AU310" s="179"/>
      <c r="AV310" s="233"/>
      <c r="AW310" s="81"/>
      <c r="AX310" s="185"/>
      <c r="AY310" s="134"/>
      <c r="AZ310" s="111"/>
      <c r="BA310" s="210"/>
      <c r="BB310" s="211"/>
      <c r="BC310" s="211"/>
      <c r="BD310" s="211"/>
      <c r="BE310" s="211"/>
      <c r="BF310" s="211"/>
      <c r="BG310" s="211"/>
      <c r="BH310" s="211"/>
      <c r="BI310" s="211"/>
      <c r="BJ310" s="211"/>
      <c r="BK310" s="211"/>
      <c r="BL310" s="211"/>
      <c r="BM310" s="211"/>
      <c r="BN310" s="83"/>
      <c r="BO310" s="79"/>
      <c r="BP310" s="210"/>
      <c r="BQ310" s="211"/>
      <c r="BR310" s="211"/>
      <c r="BS310" s="211"/>
      <c r="BT310" s="211"/>
      <c r="BU310" s="211"/>
      <c r="BV310" s="211"/>
      <c r="BW310" s="211"/>
      <c r="BX310" s="82"/>
      <c r="BY310" s="212"/>
      <c r="BZ310" s="212"/>
      <c r="CA310" s="212"/>
      <c r="CB310" s="212"/>
      <c r="CC310" s="212"/>
      <c r="CD310" s="212"/>
      <c r="CE310" s="212"/>
      <c r="CF310" s="212"/>
      <c r="CG310" s="82"/>
      <c r="CH310" s="213"/>
      <c r="CI310" s="212"/>
      <c r="CJ310" s="212"/>
      <c r="CK310" s="212"/>
      <c r="CL310" s="212"/>
      <c r="CM310" s="212"/>
      <c r="CN310" s="212"/>
      <c r="CO310" s="212"/>
      <c r="CP310" s="212"/>
      <c r="CQ310" s="212"/>
      <c r="CR310" s="212"/>
      <c r="CS310" s="212"/>
      <c r="CT310" s="212"/>
      <c r="CU310" s="212"/>
      <c r="CV310" s="212"/>
      <c r="CW310" s="212"/>
      <c r="CX310" s="212"/>
      <c r="CY310" s="212"/>
      <c r="CZ310" s="212"/>
      <c r="DA310" s="214"/>
      <c r="DB310" s="84"/>
      <c r="DC310" s="35"/>
      <c r="DD310" s="35"/>
      <c r="DE310" s="35"/>
      <c r="DF310" s="35"/>
      <c r="DG310" s="35"/>
      <c r="DH310" s="35"/>
      <c r="DI310" s="35"/>
      <c r="DJ310" s="35"/>
      <c r="DK310" s="35"/>
      <c r="DL310" s="35"/>
      <c r="DM310" s="35"/>
      <c r="DN310" s="35"/>
      <c r="DO310" s="35"/>
      <c r="DP310" s="35"/>
      <c r="DQ310" s="35"/>
      <c r="DR310" s="35"/>
      <c r="DS310" s="35"/>
      <c r="DT310" s="35"/>
      <c r="DU310" s="35"/>
      <c r="DV310" s="35"/>
      <c r="DW310" s="78"/>
      <c r="DX310" s="82"/>
      <c r="DY310" s="215"/>
      <c r="DZ310" s="216"/>
      <c r="EA310" s="216"/>
      <c r="EB310" s="216"/>
      <c r="EC310" s="216"/>
      <c r="ED310" s="216"/>
      <c r="EE310" s="217"/>
      <c r="EF310" s="146"/>
      <c r="EG310" s="215"/>
      <c r="EH310" s="216"/>
      <c r="EI310" s="216"/>
      <c r="EJ310" s="216"/>
      <c r="EK310" s="216"/>
      <c r="EL310" s="216"/>
      <c r="EM310" s="216"/>
      <c r="EN310" s="217"/>
      <c r="EO310" s="79"/>
      <c r="EP310" s="218"/>
      <c r="EQ310" s="219"/>
      <c r="ER310" s="219"/>
      <c r="ES310" s="82"/>
      <c r="ET310" s="234"/>
      <c r="EU310" s="235"/>
      <c r="EV310" s="235"/>
      <c r="EW310" s="82"/>
      <c r="EX310" s="234"/>
      <c r="EY310" s="235"/>
      <c r="EZ310" s="235"/>
      <c r="FA310" s="235"/>
      <c r="FB310" s="235"/>
      <c r="FC310" s="235"/>
      <c r="FD310" s="235"/>
      <c r="FE310" s="222"/>
      <c r="FF310" s="234"/>
      <c r="FG310" s="235"/>
      <c r="FH310" s="235"/>
      <c r="FI310" s="235"/>
      <c r="FJ310" s="235"/>
      <c r="FK310" s="235"/>
      <c r="FL310" s="235"/>
      <c r="FM310" s="222"/>
    </row>
    <row r="311" spans="1:169">
      <c r="A311" s="223" t="str">
        <f>Validation!B311</f>
        <v>Pass</v>
      </c>
      <c r="B311" s="35"/>
      <c r="C311" s="35"/>
      <c r="D311" s="35"/>
      <c r="E311" s="122"/>
      <c r="F311" s="123"/>
      <c r="G311" s="121"/>
      <c r="H311" s="120"/>
      <c r="I311" s="121"/>
      <c r="J311" s="120"/>
      <c r="K311" s="225"/>
      <c r="L311" s="35"/>
      <c r="M311" s="226"/>
      <c r="N311" s="227"/>
      <c r="O311" s="227"/>
      <c r="P311" s="224"/>
      <c r="Q311" s="224"/>
      <c r="R311" s="78"/>
      <c r="S311" s="79"/>
      <c r="T311" s="224"/>
      <c r="U311" s="35"/>
      <c r="V311" s="35"/>
      <c r="W311" s="225"/>
      <c r="X311" s="228"/>
      <c r="Y311" s="79"/>
      <c r="Z311" s="229"/>
      <c r="AA311" s="35"/>
      <c r="AB311" s="35"/>
      <c r="AC311" s="35"/>
      <c r="AD311" s="230"/>
      <c r="AE311" s="231"/>
      <c r="AF311" s="35"/>
      <c r="AG311" s="35"/>
      <c r="AH311" s="78"/>
      <c r="AI311" s="78"/>
      <c r="AJ311" s="82"/>
      <c r="AK311" s="136"/>
      <c r="AL311" s="135"/>
      <c r="AM311" s="81"/>
      <c r="AN311" s="134"/>
      <c r="AO311" s="232"/>
      <c r="AP311" s="232"/>
      <c r="AQ311" s="80"/>
      <c r="AR311" s="81"/>
      <c r="AS311" s="81"/>
      <c r="AT311" s="245"/>
      <c r="AU311" s="179"/>
      <c r="AV311" s="233"/>
      <c r="AW311" s="81"/>
      <c r="AX311" s="185"/>
      <c r="AY311" s="134"/>
      <c r="AZ311" s="111"/>
      <c r="BA311" s="210"/>
      <c r="BB311" s="211"/>
      <c r="BC311" s="211"/>
      <c r="BD311" s="211"/>
      <c r="BE311" s="211"/>
      <c r="BF311" s="211"/>
      <c r="BG311" s="211"/>
      <c r="BH311" s="211"/>
      <c r="BI311" s="211"/>
      <c r="BJ311" s="211"/>
      <c r="BK311" s="211"/>
      <c r="BL311" s="211"/>
      <c r="BM311" s="211"/>
      <c r="BN311" s="83"/>
      <c r="BO311" s="79"/>
      <c r="BP311" s="210"/>
      <c r="BQ311" s="211"/>
      <c r="BR311" s="211"/>
      <c r="BS311" s="211"/>
      <c r="BT311" s="211"/>
      <c r="BU311" s="211"/>
      <c r="BV311" s="211"/>
      <c r="BW311" s="211"/>
      <c r="BX311" s="82"/>
      <c r="BY311" s="212"/>
      <c r="BZ311" s="212"/>
      <c r="CA311" s="212"/>
      <c r="CB311" s="212"/>
      <c r="CC311" s="212"/>
      <c r="CD311" s="212"/>
      <c r="CE311" s="212"/>
      <c r="CF311" s="212"/>
      <c r="CG311" s="82"/>
      <c r="CH311" s="213"/>
      <c r="CI311" s="212"/>
      <c r="CJ311" s="212"/>
      <c r="CK311" s="212"/>
      <c r="CL311" s="212"/>
      <c r="CM311" s="212"/>
      <c r="CN311" s="212"/>
      <c r="CO311" s="212"/>
      <c r="CP311" s="212"/>
      <c r="CQ311" s="212"/>
      <c r="CR311" s="212"/>
      <c r="CS311" s="212"/>
      <c r="CT311" s="212"/>
      <c r="CU311" s="212"/>
      <c r="CV311" s="212"/>
      <c r="CW311" s="212"/>
      <c r="CX311" s="212"/>
      <c r="CY311" s="212"/>
      <c r="CZ311" s="212"/>
      <c r="DA311" s="214"/>
      <c r="DB311" s="84"/>
      <c r="DC311" s="35"/>
      <c r="DD311" s="35"/>
      <c r="DE311" s="35"/>
      <c r="DF311" s="35"/>
      <c r="DG311" s="35"/>
      <c r="DH311" s="35"/>
      <c r="DI311" s="35"/>
      <c r="DJ311" s="35"/>
      <c r="DK311" s="35"/>
      <c r="DL311" s="35"/>
      <c r="DM311" s="35"/>
      <c r="DN311" s="35"/>
      <c r="DO311" s="35"/>
      <c r="DP311" s="35"/>
      <c r="DQ311" s="35"/>
      <c r="DR311" s="35"/>
      <c r="DS311" s="35"/>
      <c r="DT311" s="35"/>
      <c r="DU311" s="35"/>
      <c r="DV311" s="35"/>
      <c r="DW311" s="78"/>
      <c r="DX311" s="82"/>
      <c r="DY311" s="215"/>
      <c r="DZ311" s="216"/>
      <c r="EA311" s="216"/>
      <c r="EB311" s="216"/>
      <c r="EC311" s="216"/>
      <c r="ED311" s="216"/>
      <c r="EE311" s="217"/>
      <c r="EF311" s="146"/>
      <c r="EG311" s="215"/>
      <c r="EH311" s="216"/>
      <c r="EI311" s="216"/>
      <c r="EJ311" s="216"/>
      <c r="EK311" s="216"/>
      <c r="EL311" s="216"/>
      <c r="EM311" s="216"/>
      <c r="EN311" s="217"/>
      <c r="EO311" s="79"/>
      <c r="EP311" s="218"/>
      <c r="EQ311" s="219"/>
      <c r="ER311" s="219"/>
      <c r="ES311" s="82"/>
      <c r="ET311" s="234"/>
      <c r="EU311" s="235"/>
      <c r="EV311" s="235"/>
      <c r="EW311" s="82"/>
      <c r="EX311" s="234"/>
      <c r="EY311" s="235"/>
      <c r="EZ311" s="235"/>
      <c r="FA311" s="235"/>
      <c r="FB311" s="235"/>
      <c r="FC311" s="235"/>
      <c r="FD311" s="235"/>
      <c r="FE311" s="222"/>
      <c r="FF311" s="234"/>
      <c r="FG311" s="235"/>
      <c r="FH311" s="235"/>
      <c r="FI311" s="235"/>
      <c r="FJ311" s="235"/>
      <c r="FK311" s="235"/>
      <c r="FL311" s="235"/>
      <c r="FM311" s="222"/>
    </row>
    <row r="312" spans="1:169">
      <c r="A312" s="223" t="str">
        <f>Validation!B312</f>
        <v>Pass</v>
      </c>
      <c r="B312" s="35"/>
      <c r="C312" s="35"/>
      <c r="D312" s="35"/>
      <c r="E312" s="122"/>
      <c r="F312" s="123"/>
      <c r="G312" s="121"/>
      <c r="H312" s="120"/>
      <c r="I312" s="121"/>
      <c r="J312" s="120"/>
      <c r="K312" s="225"/>
      <c r="L312" s="35"/>
      <c r="M312" s="226"/>
      <c r="N312" s="227"/>
      <c r="O312" s="227"/>
      <c r="P312" s="224"/>
      <c r="Q312" s="224"/>
      <c r="R312" s="78"/>
      <c r="S312" s="79"/>
      <c r="T312" s="224"/>
      <c r="U312" s="35"/>
      <c r="V312" s="35"/>
      <c r="W312" s="225"/>
      <c r="X312" s="228"/>
      <c r="Y312" s="79"/>
      <c r="Z312" s="229"/>
      <c r="AA312" s="35"/>
      <c r="AB312" s="35"/>
      <c r="AC312" s="35"/>
      <c r="AD312" s="230"/>
      <c r="AE312" s="231"/>
      <c r="AF312" s="35"/>
      <c r="AG312" s="35"/>
      <c r="AH312" s="78"/>
      <c r="AI312" s="78"/>
      <c r="AJ312" s="82"/>
      <c r="AK312" s="136"/>
      <c r="AL312" s="135"/>
      <c r="AM312" s="81"/>
      <c r="AN312" s="134"/>
      <c r="AO312" s="232"/>
      <c r="AP312" s="232"/>
      <c r="AQ312" s="80"/>
      <c r="AR312" s="81"/>
      <c r="AS312" s="81"/>
      <c r="AT312" s="245"/>
      <c r="AU312" s="179"/>
      <c r="AV312" s="233"/>
      <c r="AW312" s="81"/>
      <c r="AX312" s="185"/>
      <c r="AY312" s="134"/>
      <c r="AZ312" s="111"/>
      <c r="BA312" s="210"/>
      <c r="BB312" s="211"/>
      <c r="BC312" s="211"/>
      <c r="BD312" s="211"/>
      <c r="BE312" s="211"/>
      <c r="BF312" s="211"/>
      <c r="BG312" s="211"/>
      <c r="BH312" s="211"/>
      <c r="BI312" s="211"/>
      <c r="BJ312" s="211"/>
      <c r="BK312" s="211"/>
      <c r="BL312" s="211"/>
      <c r="BM312" s="211"/>
      <c r="BN312" s="83"/>
      <c r="BO312" s="79"/>
      <c r="BP312" s="210"/>
      <c r="BQ312" s="211"/>
      <c r="BR312" s="211"/>
      <c r="BS312" s="211"/>
      <c r="BT312" s="211"/>
      <c r="BU312" s="211"/>
      <c r="BV312" s="211"/>
      <c r="BW312" s="211"/>
      <c r="BX312" s="82"/>
      <c r="BY312" s="212"/>
      <c r="BZ312" s="212"/>
      <c r="CA312" s="212"/>
      <c r="CB312" s="212"/>
      <c r="CC312" s="212"/>
      <c r="CD312" s="212"/>
      <c r="CE312" s="212"/>
      <c r="CF312" s="212"/>
      <c r="CG312" s="82"/>
      <c r="CH312" s="213"/>
      <c r="CI312" s="212"/>
      <c r="CJ312" s="212"/>
      <c r="CK312" s="212"/>
      <c r="CL312" s="212"/>
      <c r="CM312" s="212"/>
      <c r="CN312" s="212"/>
      <c r="CO312" s="212"/>
      <c r="CP312" s="212"/>
      <c r="CQ312" s="212"/>
      <c r="CR312" s="212"/>
      <c r="CS312" s="212"/>
      <c r="CT312" s="212"/>
      <c r="CU312" s="212"/>
      <c r="CV312" s="212"/>
      <c r="CW312" s="212"/>
      <c r="CX312" s="212"/>
      <c r="CY312" s="212"/>
      <c r="CZ312" s="212"/>
      <c r="DA312" s="214"/>
      <c r="DB312" s="84"/>
      <c r="DC312" s="35"/>
      <c r="DD312" s="35"/>
      <c r="DE312" s="35"/>
      <c r="DF312" s="35"/>
      <c r="DG312" s="35"/>
      <c r="DH312" s="35"/>
      <c r="DI312" s="35"/>
      <c r="DJ312" s="35"/>
      <c r="DK312" s="35"/>
      <c r="DL312" s="35"/>
      <c r="DM312" s="35"/>
      <c r="DN312" s="35"/>
      <c r="DO312" s="35"/>
      <c r="DP312" s="35"/>
      <c r="DQ312" s="35"/>
      <c r="DR312" s="35"/>
      <c r="DS312" s="35"/>
      <c r="DT312" s="35"/>
      <c r="DU312" s="35"/>
      <c r="DV312" s="35"/>
      <c r="DW312" s="78"/>
      <c r="DX312" s="82"/>
      <c r="DY312" s="215"/>
      <c r="DZ312" s="216"/>
      <c r="EA312" s="216"/>
      <c r="EB312" s="216"/>
      <c r="EC312" s="216"/>
      <c r="ED312" s="216"/>
      <c r="EE312" s="217"/>
      <c r="EF312" s="146"/>
      <c r="EG312" s="215"/>
      <c r="EH312" s="216"/>
      <c r="EI312" s="216"/>
      <c r="EJ312" s="216"/>
      <c r="EK312" s="216"/>
      <c r="EL312" s="216"/>
      <c r="EM312" s="216"/>
      <c r="EN312" s="217"/>
      <c r="EO312" s="79"/>
      <c r="EP312" s="218"/>
      <c r="EQ312" s="219"/>
      <c r="ER312" s="219"/>
      <c r="ES312" s="82"/>
      <c r="ET312" s="234"/>
      <c r="EU312" s="235"/>
      <c r="EV312" s="235"/>
      <c r="EW312" s="82"/>
      <c r="EX312" s="234"/>
      <c r="EY312" s="235"/>
      <c r="EZ312" s="235"/>
      <c r="FA312" s="235"/>
      <c r="FB312" s="235"/>
      <c r="FC312" s="235"/>
      <c r="FD312" s="235"/>
      <c r="FE312" s="222"/>
      <c r="FF312" s="234"/>
      <c r="FG312" s="235"/>
      <c r="FH312" s="235"/>
      <c r="FI312" s="235"/>
      <c r="FJ312" s="235"/>
      <c r="FK312" s="235"/>
      <c r="FL312" s="235"/>
      <c r="FM312" s="222"/>
    </row>
    <row r="313" spans="1:169">
      <c r="A313" s="223" t="str">
        <f>Validation!B313</f>
        <v>Pass</v>
      </c>
      <c r="B313" s="35"/>
      <c r="C313" s="35"/>
      <c r="D313" s="35"/>
      <c r="E313" s="122"/>
      <c r="F313" s="123"/>
      <c r="G313" s="121"/>
      <c r="H313" s="120"/>
      <c r="I313" s="121"/>
      <c r="J313" s="120"/>
      <c r="K313" s="225"/>
      <c r="L313" s="35"/>
      <c r="M313" s="226"/>
      <c r="N313" s="227"/>
      <c r="O313" s="227"/>
      <c r="P313" s="224"/>
      <c r="Q313" s="224"/>
      <c r="R313" s="78"/>
      <c r="S313" s="79"/>
      <c r="T313" s="224"/>
      <c r="U313" s="35"/>
      <c r="V313" s="35"/>
      <c r="W313" s="225"/>
      <c r="X313" s="228"/>
      <c r="Y313" s="79"/>
      <c r="Z313" s="229"/>
      <c r="AA313" s="35"/>
      <c r="AB313" s="35"/>
      <c r="AC313" s="35"/>
      <c r="AD313" s="230"/>
      <c r="AE313" s="231"/>
      <c r="AF313" s="35"/>
      <c r="AG313" s="35"/>
      <c r="AH313" s="78"/>
      <c r="AI313" s="78"/>
      <c r="AJ313" s="82"/>
      <c r="AK313" s="136"/>
      <c r="AL313" s="135"/>
      <c r="AM313" s="81"/>
      <c r="AN313" s="134"/>
      <c r="AO313" s="232"/>
      <c r="AP313" s="232"/>
      <c r="AQ313" s="80"/>
      <c r="AR313" s="81"/>
      <c r="AS313" s="81"/>
      <c r="AT313" s="245"/>
      <c r="AU313" s="179"/>
      <c r="AV313" s="233"/>
      <c r="AW313" s="81"/>
      <c r="AX313" s="185"/>
      <c r="AY313" s="134"/>
      <c r="AZ313" s="111"/>
      <c r="BA313" s="210"/>
      <c r="BB313" s="211"/>
      <c r="BC313" s="211"/>
      <c r="BD313" s="211"/>
      <c r="BE313" s="211"/>
      <c r="BF313" s="211"/>
      <c r="BG313" s="211"/>
      <c r="BH313" s="211"/>
      <c r="BI313" s="211"/>
      <c r="BJ313" s="211"/>
      <c r="BK313" s="211"/>
      <c r="BL313" s="211"/>
      <c r="BM313" s="211"/>
      <c r="BN313" s="83"/>
      <c r="BO313" s="79"/>
      <c r="BP313" s="210"/>
      <c r="BQ313" s="211"/>
      <c r="BR313" s="211"/>
      <c r="BS313" s="211"/>
      <c r="BT313" s="211"/>
      <c r="BU313" s="211"/>
      <c r="BV313" s="211"/>
      <c r="BW313" s="211"/>
      <c r="BX313" s="82"/>
      <c r="BY313" s="212"/>
      <c r="BZ313" s="212"/>
      <c r="CA313" s="212"/>
      <c r="CB313" s="212"/>
      <c r="CC313" s="212"/>
      <c r="CD313" s="212"/>
      <c r="CE313" s="212"/>
      <c r="CF313" s="212"/>
      <c r="CG313" s="82"/>
      <c r="CH313" s="213"/>
      <c r="CI313" s="212"/>
      <c r="CJ313" s="212"/>
      <c r="CK313" s="212"/>
      <c r="CL313" s="212"/>
      <c r="CM313" s="212"/>
      <c r="CN313" s="212"/>
      <c r="CO313" s="212"/>
      <c r="CP313" s="212"/>
      <c r="CQ313" s="212"/>
      <c r="CR313" s="212"/>
      <c r="CS313" s="212"/>
      <c r="CT313" s="212"/>
      <c r="CU313" s="212"/>
      <c r="CV313" s="212"/>
      <c r="CW313" s="212"/>
      <c r="CX313" s="212"/>
      <c r="CY313" s="212"/>
      <c r="CZ313" s="212"/>
      <c r="DA313" s="214"/>
      <c r="DB313" s="84"/>
      <c r="DC313" s="35"/>
      <c r="DD313" s="35"/>
      <c r="DE313" s="35"/>
      <c r="DF313" s="35"/>
      <c r="DG313" s="35"/>
      <c r="DH313" s="35"/>
      <c r="DI313" s="35"/>
      <c r="DJ313" s="35"/>
      <c r="DK313" s="35"/>
      <c r="DL313" s="35"/>
      <c r="DM313" s="35"/>
      <c r="DN313" s="35"/>
      <c r="DO313" s="35"/>
      <c r="DP313" s="35"/>
      <c r="DQ313" s="35"/>
      <c r="DR313" s="35"/>
      <c r="DS313" s="35"/>
      <c r="DT313" s="35"/>
      <c r="DU313" s="35"/>
      <c r="DV313" s="35"/>
      <c r="DW313" s="78"/>
      <c r="DX313" s="82"/>
      <c r="DY313" s="215"/>
      <c r="DZ313" s="216"/>
      <c r="EA313" s="216"/>
      <c r="EB313" s="216"/>
      <c r="EC313" s="216"/>
      <c r="ED313" s="216"/>
      <c r="EE313" s="217"/>
      <c r="EF313" s="146"/>
      <c r="EG313" s="215"/>
      <c r="EH313" s="216"/>
      <c r="EI313" s="216"/>
      <c r="EJ313" s="216"/>
      <c r="EK313" s="216"/>
      <c r="EL313" s="216"/>
      <c r="EM313" s="216"/>
      <c r="EN313" s="217"/>
      <c r="EO313" s="79"/>
      <c r="EP313" s="218"/>
      <c r="EQ313" s="219"/>
      <c r="ER313" s="219"/>
      <c r="ES313" s="82"/>
      <c r="ET313" s="234"/>
      <c r="EU313" s="235"/>
      <c r="EV313" s="235"/>
      <c r="EW313" s="82"/>
      <c r="EX313" s="234"/>
      <c r="EY313" s="235"/>
      <c r="EZ313" s="235"/>
      <c r="FA313" s="235"/>
      <c r="FB313" s="235"/>
      <c r="FC313" s="235"/>
      <c r="FD313" s="235"/>
      <c r="FE313" s="222"/>
      <c r="FF313" s="234"/>
      <c r="FG313" s="235"/>
      <c r="FH313" s="235"/>
      <c r="FI313" s="235"/>
      <c r="FJ313" s="235"/>
      <c r="FK313" s="235"/>
      <c r="FL313" s="235"/>
      <c r="FM313" s="222"/>
    </row>
    <row r="314" spans="1:169">
      <c r="A314" s="223" t="str">
        <f>Validation!B314</f>
        <v>Pass</v>
      </c>
      <c r="B314" s="35"/>
      <c r="C314" s="35"/>
      <c r="D314" s="35"/>
      <c r="E314" s="122"/>
      <c r="F314" s="123"/>
      <c r="G314" s="121"/>
      <c r="H314" s="120"/>
      <c r="I314" s="121"/>
      <c r="J314" s="120"/>
      <c r="K314" s="225"/>
      <c r="L314" s="35"/>
      <c r="M314" s="226"/>
      <c r="N314" s="227"/>
      <c r="O314" s="227"/>
      <c r="P314" s="224"/>
      <c r="Q314" s="224"/>
      <c r="R314" s="78"/>
      <c r="S314" s="79"/>
      <c r="T314" s="224"/>
      <c r="U314" s="35"/>
      <c r="V314" s="35"/>
      <c r="W314" s="225"/>
      <c r="X314" s="228"/>
      <c r="Y314" s="79"/>
      <c r="Z314" s="229"/>
      <c r="AA314" s="35"/>
      <c r="AB314" s="35"/>
      <c r="AC314" s="35"/>
      <c r="AD314" s="230"/>
      <c r="AE314" s="231"/>
      <c r="AF314" s="35"/>
      <c r="AG314" s="35"/>
      <c r="AH314" s="78"/>
      <c r="AI314" s="78"/>
      <c r="AJ314" s="82"/>
      <c r="AK314" s="136"/>
      <c r="AL314" s="135"/>
      <c r="AM314" s="81"/>
      <c r="AN314" s="134"/>
      <c r="AO314" s="232"/>
      <c r="AP314" s="232"/>
      <c r="AQ314" s="80"/>
      <c r="AR314" s="81"/>
      <c r="AS314" s="81"/>
      <c r="AT314" s="245"/>
      <c r="AU314" s="179"/>
      <c r="AV314" s="233"/>
      <c r="AW314" s="81"/>
      <c r="AX314" s="185"/>
      <c r="AY314" s="134"/>
      <c r="AZ314" s="111"/>
      <c r="BA314" s="210"/>
      <c r="BB314" s="211"/>
      <c r="BC314" s="211"/>
      <c r="BD314" s="211"/>
      <c r="BE314" s="211"/>
      <c r="BF314" s="211"/>
      <c r="BG314" s="211"/>
      <c r="BH314" s="211"/>
      <c r="BI314" s="211"/>
      <c r="BJ314" s="211"/>
      <c r="BK314" s="211"/>
      <c r="BL314" s="211"/>
      <c r="BM314" s="211"/>
      <c r="BN314" s="83"/>
      <c r="BO314" s="79"/>
      <c r="BP314" s="210"/>
      <c r="BQ314" s="211"/>
      <c r="BR314" s="211"/>
      <c r="BS314" s="211"/>
      <c r="BT314" s="211"/>
      <c r="BU314" s="211"/>
      <c r="BV314" s="211"/>
      <c r="BW314" s="211"/>
      <c r="BX314" s="82"/>
      <c r="BY314" s="212"/>
      <c r="BZ314" s="212"/>
      <c r="CA314" s="212"/>
      <c r="CB314" s="212"/>
      <c r="CC314" s="212"/>
      <c r="CD314" s="212"/>
      <c r="CE314" s="212"/>
      <c r="CF314" s="212"/>
      <c r="CG314" s="82"/>
      <c r="CH314" s="213"/>
      <c r="CI314" s="212"/>
      <c r="CJ314" s="212"/>
      <c r="CK314" s="212"/>
      <c r="CL314" s="212"/>
      <c r="CM314" s="212"/>
      <c r="CN314" s="212"/>
      <c r="CO314" s="212"/>
      <c r="CP314" s="212"/>
      <c r="CQ314" s="212"/>
      <c r="CR314" s="212"/>
      <c r="CS314" s="212"/>
      <c r="CT314" s="212"/>
      <c r="CU314" s="212"/>
      <c r="CV314" s="212"/>
      <c r="CW314" s="212"/>
      <c r="CX314" s="212"/>
      <c r="CY314" s="212"/>
      <c r="CZ314" s="212"/>
      <c r="DA314" s="214"/>
      <c r="DB314" s="84"/>
      <c r="DC314" s="35"/>
      <c r="DD314" s="35"/>
      <c r="DE314" s="35"/>
      <c r="DF314" s="35"/>
      <c r="DG314" s="35"/>
      <c r="DH314" s="35"/>
      <c r="DI314" s="35"/>
      <c r="DJ314" s="35"/>
      <c r="DK314" s="35"/>
      <c r="DL314" s="35"/>
      <c r="DM314" s="35"/>
      <c r="DN314" s="35"/>
      <c r="DO314" s="35"/>
      <c r="DP314" s="35"/>
      <c r="DQ314" s="35"/>
      <c r="DR314" s="35"/>
      <c r="DS314" s="35"/>
      <c r="DT314" s="35"/>
      <c r="DU314" s="35"/>
      <c r="DV314" s="35"/>
      <c r="DW314" s="78"/>
      <c r="DX314" s="82"/>
      <c r="DY314" s="215"/>
      <c r="DZ314" s="216"/>
      <c r="EA314" s="216"/>
      <c r="EB314" s="216"/>
      <c r="EC314" s="216"/>
      <c r="ED314" s="216"/>
      <c r="EE314" s="217"/>
      <c r="EF314" s="146"/>
      <c r="EG314" s="215"/>
      <c r="EH314" s="216"/>
      <c r="EI314" s="216"/>
      <c r="EJ314" s="216"/>
      <c r="EK314" s="216"/>
      <c r="EL314" s="216"/>
      <c r="EM314" s="216"/>
      <c r="EN314" s="217"/>
      <c r="EO314" s="79"/>
      <c r="EP314" s="218"/>
      <c r="EQ314" s="219"/>
      <c r="ER314" s="219"/>
      <c r="ES314" s="82"/>
      <c r="ET314" s="234"/>
      <c r="EU314" s="235"/>
      <c r="EV314" s="235"/>
      <c r="EW314" s="82"/>
      <c r="EX314" s="234"/>
      <c r="EY314" s="235"/>
      <c r="EZ314" s="235"/>
      <c r="FA314" s="235"/>
      <c r="FB314" s="235"/>
      <c r="FC314" s="235"/>
      <c r="FD314" s="235"/>
      <c r="FE314" s="222"/>
      <c r="FF314" s="234"/>
      <c r="FG314" s="235"/>
      <c r="FH314" s="235"/>
      <c r="FI314" s="235"/>
      <c r="FJ314" s="235"/>
      <c r="FK314" s="235"/>
      <c r="FL314" s="235"/>
      <c r="FM314" s="222"/>
    </row>
    <row r="315" spans="1:169">
      <c r="A315" s="223" t="str">
        <f>Validation!B315</f>
        <v>Pass</v>
      </c>
      <c r="B315" s="35"/>
      <c r="C315" s="35"/>
      <c r="D315" s="35"/>
      <c r="E315" s="122"/>
      <c r="F315" s="123"/>
      <c r="G315" s="121"/>
      <c r="H315" s="120"/>
      <c r="I315" s="121"/>
      <c r="J315" s="120"/>
      <c r="K315" s="225"/>
      <c r="L315" s="35"/>
      <c r="M315" s="226"/>
      <c r="N315" s="227"/>
      <c r="O315" s="227"/>
      <c r="P315" s="224"/>
      <c r="Q315" s="224"/>
      <c r="R315" s="78"/>
      <c r="S315" s="79"/>
      <c r="T315" s="224"/>
      <c r="U315" s="35"/>
      <c r="V315" s="35"/>
      <c r="W315" s="225"/>
      <c r="X315" s="228"/>
      <c r="Y315" s="79"/>
      <c r="Z315" s="229"/>
      <c r="AA315" s="35"/>
      <c r="AB315" s="35"/>
      <c r="AC315" s="35"/>
      <c r="AD315" s="230"/>
      <c r="AE315" s="231"/>
      <c r="AF315" s="35"/>
      <c r="AG315" s="35"/>
      <c r="AH315" s="78"/>
      <c r="AI315" s="78"/>
      <c r="AJ315" s="82"/>
      <c r="AK315" s="136"/>
      <c r="AL315" s="135"/>
      <c r="AM315" s="81"/>
      <c r="AN315" s="134"/>
      <c r="AO315" s="232"/>
      <c r="AP315" s="232"/>
      <c r="AQ315" s="80"/>
      <c r="AR315" s="81"/>
      <c r="AS315" s="81"/>
      <c r="AT315" s="245"/>
      <c r="AU315" s="179"/>
      <c r="AV315" s="233"/>
      <c r="AW315" s="81"/>
      <c r="AX315" s="185"/>
      <c r="AY315" s="134"/>
      <c r="AZ315" s="111"/>
      <c r="BA315" s="210"/>
      <c r="BB315" s="211"/>
      <c r="BC315" s="211"/>
      <c r="BD315" s="211"/>
      <c r="BE315" s="211"/>
      <c r="BF315" s="211"/>
      <c r="BG315" s="211"/>
      <c r="BH315" s="211"/>
      <c r="BI315" s="211"/>
      <c r="BJ315" s="211"/>
      <c r="BK315" s="211"/>
      <c r="BL315" s="211"/>
      <c r="BM315" s="211"/>
      <c r="BN315" s="83"/>
      <c r="BO315" s="79"/>
      <c r="BP315" s="210"/>
      <c r="BQ315" s="211"/>
      <c r="BR315" s="211"/>
      <c r="BS315" s="211"/>
      <c r="BT315" s="211"/>
      <c r="BU315" s="211"/>
      <c r="BV315" s="211"/>
      <c r="BW315" s="211"/>
      <c r="BX315" s="82"/>
      <c r="BY315" s="212"/>
      <c r="BZ315" s="212"/>
      <c r="CA315" s="212"/>
      <c r="CB315" s="212"/>
      <c r="CC315" s="212"/>
      <c r="CD315" s="212"/>
      <c r="CE315" s="212"/>
      <c r="CF315" s="212"/>
      <c r="CG315" s="82"/>
      <c r="CH315" s="213"/>
      <c r="CI315" s="212"/>
      <c r="CJ315" s="212"/>
      <c r="CK315" s="212"/>
      <c r="CL315" s="212"/>
      <c r="CM315" s="212"/>
      <c r="CN315" s="212"/>
      <c r="CO315" s="212"/>
      <c r="CP315" s="212"/>
      <c r="CQ315" s="212"/>
      <c r="CR315" s="212"/>
      <c r="CS315" s="212"/>
      <c r="CT315" s="212"/>
      <c r="CU315" s="212"/>
      <c r="CV315" s="212"/>
      <c r="CW315" s="212"/>
      <c r="CX315" s="212"/>
      <c r="CY315" s="212"/>
      <c r="CZ315" s="212"/>
      <c r="DA315" s="214"/>
      <c r="DB315" s="84"/>
      <c r="DC315" s="35"/>
      <c r="DD315" s="35"/>
      <c r="DE315" s="35"/>
      <c r="DF315" s="35"/>
      <c r="DG315" s="35"/>
      <c r="DH315" s="35"/>
      <c r="DI315" s="35"/>
      <c r="DJ315" s="35"/>
      <c r="DK315" s="35"/>
      <c r="DL315" s="35"/>
      <c r="DM315" s="35"/>
      <c r="DN315" s="35"/>
      <c r="DO315" s="35"/>
      <c r="DP315" s="35"/>
      <c r="DQ315" s="35"/>
      <c r="DR315" s="35"/>
      <c r="DS315" s="35"/>
      <c r="DT315" s="35"/>
      <c r="DU315" s="35"/>
      <c r="DV315" s="35"/>
      <c r="DW315" s="78"/>
      <c r="DX315" s="82"/>
      <c r="DY315" s="215"/>
      <c r="DZ315" s="216"/>
      <c r="EA315" s="216"/>
      <c r="EB315" s="216"/>
      <c r="EC315" s="216"/>
      <c r="ED315" s="216"/>
      <c r="EE315" s="217"/>
      <c r="EF315" s="146"/>
      <c r="EG315" s="215"/>
      <c r="EH315" s="216"/>
      <c r="EI315" s="216"/>
      <c r="EJ315" s="216"/>
      <c r="EK315" s="216"/>
      <c r="EL315" s="216"/>
      <c r="EM315" s="216"/>
      <c r="EN315" s="217"/>
      <c r="EO315" s="79"/>
      <c r="EP315" s="218"/>
      <c r="EQ315" s="219"/>
      <c r="ER315" s="219"/>
      <c r="ES315" s="82"/>
      <c r="ET315" s="234"/>
      <c r="EU315" s="235"/>
      <c r="EV315" s="235"/>
      <c r="EW315" s="82"/>
      <c r="EX315" s="234"/>
      <c r="EY315" s="235"/>
      <c r="EZ315" s="235"/>
      <c r="FA315" s="235"/>
      <c r="FB315" s="235"/>
      <c r="FC315" s="235"/>
      <c r="FD315" s="235"/>
      <c r="FE315" s="222"/>
      <c r="FF315" s="234"/>
      <c r="FG315" s="235"/>
      <c r="FH315" s="235"/>
      <c r="FI315" s="235"/>
      <c r="FJ315" s="235"/>
      <c r="FK315" s="235"/>
      <c r="FL315" s="235"/>
      <c r="FM315" s="222"/>
    </row>
    <row r="316" spans="1:169">
      <c r="A316" s="223" t="str">
        <f>Validation!B316</f>
        <v>Pass</v>
      </c>
      <c r="B316" s="35"/>
      <c r="C316" s="35"/>
      <c r="D316" s="35"/>
      <c r="E316" s="122"/>
      <c r="F316" s="123"/>
      <c r="G316" s="121"/>
      <c r="H316" s="120"/>
      <c r="I316" s="121"/>
      <c r="J316" s="120"/>
      <c r="K316" s="225"/>
      <c r="L316" s="35"/>
      <c r="M316" s="226"/>
      <c r="N316" s="227"/>
      <c r="O316" s="227"/>
      <c r="P316" s="224"/>
      <c r="Q316" s="224"/>
      <c r="R316" s="78"/>
      <c r="S316" s="79"/>
      <c r="T316" s="224"/>
      <c r="U316" s="35"/>
      <c r="V316" s="35"/>
      <c r="W316" s="225"/>
      <c r="X316" s="228"/>
      <c r="Y316" s="79"/>
      <c r="Z316" s="229"/>
      <c r="AA316" s="35"/>
      <c r="AB316" s="35"/>
      <c r="AC316" s="35"/>
      <c r="AD316" s="230"/>
      <c r="AE316" s="231"/>
      <c r="AF316" s="35"/>
      <c r="AG316" s="35"/>
      <c r="AH316" s="78"/>
      <c r="AI316" s="78"/>
      <c r="AJ316" s="82"/>
      <c r="AK316" s="136"/>
      <c r="AL316" s="135"/>
      <c r="AM316" s="81"/>
      <c r="AN316" s="134"/>
      <c r="AO316" s="232"/>
      <c r="AP316" s="232"/>
      <c r="AQ316" s="80"/>
      <c r="AR316" s="81"/>
      <c r="AS316" s="81"/>
      <c r="AT316" s="245"/>
      <c r="AU316" s="179"/>
      <c r="AV316" s="233"/>
      <c r="AW316" s="81"/>
      <c r="AX316" s="185"/>
      <c r="AY316" s="134"/>
      <c r="AZ316" s="111"/>
      <c r="BA316" s="210"/>
      <c r="BB316" s="211"/>
      <c r="BC316" s="211"/>
      <c r="BD316" s="211"/>
      <c r="BE316" s="211"/>
      <c r="BF316" s="211"/>
      <c r="BG316" s="211"/>
      <c r="BH316" s="211"/>
      <c r="BI316" s="211"/>
      <c r="BJ316" s="211"/>
      <c r="BK316" s="211"/>
      <c r="BL316" s="211"/>
      <c r="BM316" s="211"/>
      <c r="BN316" s="83"/>
      <c r="BO316" s="79"/>
      <c r="BP316" s="210"/>
      <c r="BQ316" s="211"/>
      <c r="BR316" s="211"/>
      <c r="BS316" s="211"/>
      <c r="BT316" s="211"/>
      <c r="BU316" s="211"/>
      <c r="BV316" s="211"/>
      <c r="BW316" s="211"/>
      <c r="BX316" s="82"/>
      <c r="BY316" s="212"/>
      <c r="BZ316" s="212"/>
      <c r="CA316" s="212"/>
      <c r="CB316" s="212"/>
      <c r="CC316" s="212"/>
      <c r="CD316" s="212"/>
      <c r="CE316" s="212"/>
      <c r="CF316" s="212"/>
      <c r="CG316" s="82"/>
      <c r="CH316" s="213"/>
      <c r="CI316" s="212"/>
      <c r="CJ316" s="212"/>
      <c r="CK316" s="212"/>
      <c r="CL316" s="212"/>
      <c r="CM316" s="212"/>
      <c r="CN316" s="212"/>
      <c r="CO316" s="212"/>
      <c r="CP316" s="212"/>
      <c r="CQ316" s="212"/>
      <c r="CR316" s="212"/>
      <c r="CS316" s="212"/>
      <c r="CT316" s="212"/>
      <c r="CU316" s="212"/>
      <c r="CV316" s="212"/>
      <c r="CW316" s="212"/>
      <c r="CX316" s="212"/>
      <c r="CY316" s="212"/>
      <c r="CZ316" s="212"/>
      <c r="DA316" s="214"/>
      <c r="DB316" s="84"/>
      <c r="DC316" s="35"/>
      <c r="DD316" s="35"/>
      <c r="DE316" s="35"/>
      <c r="DF316" s="35"/>
      <c r="DG316" s="35"/>
      <c r="DH316" s="35"/>
      <c r="DI316" s="35"/>
      <c r="DJ316" s="35"/>
      <c r="DK316" s="35"/>
      <c r="DL316" s="35"/>
      <c r="DM316" s="35"/>
      <c r="DN316" s="35"/>
      <c r="DO316" s="35"/>
      <c r="DP316" s="35"/>
      <c r="DQ316" s="35"/>
      <c r="DR316" s="35"/>
      <c r="DS316" s="35"/>
      <c r="DT316" s="35"/>
      <c r="DU316" s="35"/>
      <c r="DV316" s="35"/>
      <c r="DW316" s="78"/>
      <c r="DX316" s="82"/>
      <c r="DY316" s="215"/>
      <c r="DZ316" s="216"/>
      <c r="EA316" s="216"/>
      <c r="EB316" s="216"/>
      <c r="EC316" s="216"/>
      <c r="ED316" s="216"/>
      <c r="EE316" s="217"/>
      <c r="EF316" s="146"/>
      <c r="EG316" s="215"/>
      <c r="EH316" s="216"/>
      <c r="EI316" s="216"/>
      <c r="EJ316" s="216"/>
      <c r="EK316" s="216"/>
      <c r="EL316" s="216"/>
      <c r="EM316" s="216"/>
      <c r="EN316" s="217"/>
      <c r="EO316" s="79"/>
      <c r="EP316" s="218"/>
      <c r="EQ316" s="219"/>
      <c r="ER316" s="219"/>
      <c r="ES316" s="82"/>
      <c r="ET316" s="234"/>
      <c r="EU316" s="235"/>
      <c r="EV316" s="235"/>
      <c r="EW316" s="82"/>
      <c r="EX316" s="234"/>
      <c r="EY316" s="235"/>
      <c r="EZ316" s="235"/>
      <c r="FA316" s="235"/>
      <c r="FB316" s="235"/>
      <c r="FC316" s="235"/>
      <c r="FD316" s="235"/>
      <c r="FE316" s="222"/>
      <c r="FF316" s="234"/>
      <c r="FG316" s="235"/>
      <c r="FH316" s="235"/>
      <c r="FI316" s="235"/>
      <c r="FJ316" s="235"/>
      <c r="FK316" s="235"/>
      <c r="FL316" s="235"/>
      <c r="FM316" s="222"/>
    </row>
    <row r="317" spans="1:169">
      <c r="A317" s="223" t="str">
        <f>Validation!B317</f>
        <v>Pass</v>
      </c>
      <c r="B317" s="35"/>
      <c r="C317" s="35"/>
      <c r="D317" s="35"/>
      <c r="E317" s="122"/>
      <c r="F317" s="123"/>
      <c r="G317" s="121"/>
      <c r="H317" s="120"/>
      <c r="I317" s="121"/>
      <c r="J317" s="120"/>
      <c r="K317" s="225"/>
      <c r="L317" s="35"/>
      <c r="M317" s="226"/>
      <c r="N317" s="227"/>
      <c r="O317" s="227"/>
      <c r="P317" s="224"/>
      <c r="Q317" s="224"/>
      <c r="R317" s="78"/>
      <c r="S317" s="79"/>
      <c r="T317" s="224"/>
      <c r="U317" s="35"/>
      <c r="V317" s="35"/>
      <c r="W317" s="225"/>
      <c r="X317" s="228"/>
      <c r="Y317" s="79"/>
      <c r="Z317" s="229"/>
      <c r="AA317" s="35"/>
      <c r="AB317" s="35"/>
      <c r="AC317" s="35"/>
      <c r="AD317" s="230"/>
      <c r="AE317" s="231"/>
      <c r="AF317" s="35"/>
      <c r="AG317" s="35"/>
      <c r="AH317" s="78"/>
      <c r="AI317" s="78"/>
      <c r="AJ317" s="82"/>
      <c r="AK317" s="136"/>
      <c r="AL317" s="135"/>
      <c r="AM317" s="81"/>
      <c r="AN317" s="134"/>
      <c r="AO317" s="232"/>
      <c r="AP317" s="232"/>
      <c r="AQ317" s="80"/>
      <c r="AR317" s="81"/>
      <c r="AS317" s="81"/>
      <c r="AT317" s="245"/>
      <c r="AU317" s="179"/>
      <c r="AV317" s="233"/>
      <c r="AW317" s="81"/>
      <c r="AX317" s="185"/>
      <c r="AY317" s="134"/>
      <c r="AZ317" s="111"/>
      <c r="BA317" s="210"/>
      <c r="BB317" s="211"/>
      <c r="BC317" s="211"/>
      <c r="BD317" s="211"/>
      <c r="BE317" s="211"/>
      <c r="BF317" s="211"/>
      <c r="BG317" s="211"/>
      <c r="BH317" s="211"/>
      <c r="BI317" s="211"/>
      <c r="BJ317" s="211"/>
      <c r="BK317" s="211"/>
      <c r="BL317" s="211"/>
      <c r="BM317" s="211"/>
      <c r="BN317" s="83"/>
      <c r="BO317" s="79"/>
      <c r="BP317" s="210"/>
      <c r="BQ317" s="211"/>
      <c r="BR317" s="211"/>
      <c r="BS317" s="211"/>
      <c r="BT317" s="211"/>
      <c r="BU317" s="211"/>
      <c r="BV317" s="211"/>
      <c r="BW317" s="211"/>
      <c r="BX317" s="82"/>
      <c r="BY317" s="212"/>
      <c r="BZ317" s="212"/>
      <c r="CA317" s="212"/>
      <c r="CB317" s="212"/>
      <c r="CC317" s="212"/>
      <c r="CD317" s="212"/>
      <c r="CE317" s="212"/>
      <c r="CF317" s="212"/>
      <c r="CG317" s="82"/>
      <c r="CH317" s="213"/>
      <c r="CI317" s="212"/>
      <c r="CJ317" s="212"/>
      <c r="CK317" s="212"/>
      <c r="CL317" s="212"/>
      <c r="CM317" s="212"/>
      <c r="CN317" s="212"/>
      <c r="CO317" s="212"/>
      <c r="CP317" s="212"/>
      <c r="CQ317" s="212"/>
      <c r="CR317" s="212"/>
      <c r="CS317" s="212"/>
      <c r="CT317" s="212"/>
      <c r="CU317" s="212"/>
      <c r="CV317" s="212"/>
      <c r="CW317" s="212"/>
      <c r="CX317" s="212"/>
      <c r="CY317" s="212"/>
      <c r="CZ317" s="212"/>
      <c r="DA317" s="214"/>
      <c r="DB317" s="84"/>
      <c r="DC317" s="35"/>
      <c r="DD317" s="35"/>
      <c r="DE317" s="35"/>
      <c r="DF317" s="35"/>
      <c r="DG317" s="35"/>
      <c r="DH317" s="35"/>
      <c r="DI317" s="35"/>
      <c r="DJ317" s="35"/>
      <c r="DK317" s="35"/>
      <c r="DL317" s="35"/>
      <c r="DM317" s="35"/>
      <c r="DN317" s="35"/>
      <c r="DO317" s="35"/>
      <c r="DP317" s="35"/>
      <c r="DQ317" s="35"/>
      <c r="DR317" s="35"/>
      <c r="DS317" s="35"/>
      <c r="DT317" s="35"/>
      <c r="DU317" s="35"/>
      <c r="DV317" s="35"/>
      <c r="DW317" s="78"/>
      <c r="DX317" s="82"/>
      <c r="DY317" s="215"/>
      <c r="DZ317" s="216"/>
      <c r="EA317" s="216"/>
      <c r="EB317" s="216"/>
      <c r="EC317" s="216"/>
      <c r="ED317" s="216"/>
      <c r="EE317" s="217"/>
      <c r="EF317" s="146"/>
      <c r="EG317" s="215"/>
      <c r="EH317" s="216"/>
      <c r="EI317" s="216"/>
      <c r="EJ317" s="216"/>
      <c r="EK317" s="216"/>
      <c r="EL317" s="216"/>
      <c r="EM317" s="216"/>
      <c r="EN317" s="217"/>
      <c r="EO317" s="79"/>
      <c r="EP317" s="218"/>
      <c r="EQ317" s="219"/>
      <c r="ER317" s="219"/>
      <c r="ES317" s="82"/>
      <c r="ET317" s="234"/>
      <c r="EU317" s="235"/>
      <c r="EV317" s="235"/>
      <c r="EW317" s="82"/>
      <c r="EX317" s="234"/>
      <c r="EY317" s="235"/>
      <c r="EZ317" s="235"/>
      <c r="FA317" s="235"/>
      <c r="FB317" s="235"/>
      <c r="FC317" s="235"/>
      <c r="FD317" s="235"/>
      <c r="FE317" s="222"/>
      <c r="FF317" s="234"/>
      <c r="FG317" s="235"/>
      <c r="FH317" s="235"/>
      <c r="FI317" s="235"/>
      <c r="FJ317" s="235"/>
      <c r="FK317" s="235"/>
      <c r="FL317" s="235"/>
      <c r="FM317" s="222"/>
    </row>
    <row r="318" spans="1:169">
      <c r="A318" s="223" t="str">
        <f>Validation!B318</f>
        <v>Pass</v>
      </c>
      <c r="B318" s="35"/>
      <c r="C318" s="35"/>
      <c r="D318" s="35"/>
      <c r="E318" s="122"/>
      <c r="F318" s="123"/>
      <c r="G318" s="121"/>
      <c r="H318" s="120"/>
      <c r="I318" s="121"/>
      <c r="J318" s="120"/>
      <c r="K318" s="225"/>
      <c r="L318" s="35"/>
      <c r="M318" s="226"/>
      <c r="N318" s="227"/>
      <c r="O318" s="227"/>
      <c r="P318" s="224"/>
      <c r="Q318" s="224"/>
      <c r="R318" s="78"/>
      <c r="S318" s="79"/>
      <c r="T318" s="224"/>
      <c r="U318" s="35"/>
      <c r="V318" s="35"/>
      <c r="W318" s="225"/>
      <c r="X318" s="228"/>
      <c r="Y318" s="79"/>
      <c r="Z318" s="229"/>
      <c r="AA318" s="35"/>
      <c r="AB318" s="35"/>
      <c r="AC318" s="35"/>
      <c r="AD318" s="230"/>
      <c r="AE318" s="231"/>
      <c r="AF318" s="35"/>
      <c r="AG318" s="35"/>
      <c r="AH318" s="78"/>
      <c r="AI318" s="78"/>
      <c r="AJ318" s="82"/>
      <c r="AK318" s="136"/>
      <c r="AL318" s="135"/>
      <c r="AM318" s="81"/>
      <c r="AN318" s="134"/>
      <c r="AO318" s="232"/>
      <c r="AP318" s="232"/>
      <c r="AQ318" s="80"/>
      <c r="AR318" s="81"/>
      <c r="AS318" s="81"/>
      <c r="AT318" s="245"/>
      <c r="AU318" s="179"/>
      <c r="AV318" s="233"/>
      <c r="AW318" s="81"/>
      <c r="AX318" s="185"/>
      <c r="AY318" s="134"/>
      <c r="AZ318" s="111"/>
      <c r="BA318" s="210"/>
      <c r="BB318" s="211"/>
      <c r="BC318" s="211"/>
      <c r="BD318" s="211"/>
      <c r="BE318" s="211"/>
      <c r="BF318" s="211"/>
      <c r="BG318" s="211"/>
      <c r="BH318" s="211"/>
      <c r="BI318" s="211"/>
      <c r="BJ318" s="211"/>
      <c r="BK318" s="211"/>
      <c r="BL318" s="211"/>
      <c r="BM318" s="211"/>
      <c r="BN318" s="83"/>
      <c r="BO318" s="79"/>
      <c r="BP318" s="210"/>
      <c r="BQ318" s="211"/>
      <c r="BR318" s="211"/>
      <c r="BS318" s="211"/>
      <c r="BT318" s="211"/>
      <c r="BU318" s="211"/>
      <c r="BV318" s="211"/>
      <c r="BW318" s="211"/>
      <c r="BX318" s="82"/>
      <c r="BY318" s="212"/>
      <c r="BZ318" s="212"/>
      <c r="CA318" s="212"/>
      <c r="CB318" s="212"/>
      <c r="CC318" s="212"/>
      <c r="CD318" s="212"/>
      <c r="CE318" s="212"/>
      <c r="CF318" s="212"/>
      <c r="CG318" s="82"/>
      <c r="CH318" s="213"/>
      <c r="CI318" s="212"/>
      <c r="CJ318" s="212"/>
      <c r="CK318" s="212"/>
      <c r="CL318" s="212"/>
      <c r="CM318" s="212"/>
      <c r="CN318" s="212"/>
      <c r="CO318" s="212"/>
      <c r="CP318" s="212"/>
      <c r="CQ318" s="212"/>
      <c r="CR318" s="212"/>
      <c r="CS318" s="212"/>
      <c r="CT318" s="212"/>
      <c r="CU318" s="212"/>
      <c r="CV318" s="212"/>
      <c r="CW318" s="212"/>
      <c r="CX318" s="212"/>
      <c r="CY318" s="212"/>
      <c r="CZ318" s="212"/>
      <c r="DA318" s="214"/>
      <c r="DB318" s="84"/>
      <c r="DC318" s="35"/>
      <c r="DD318" s="35"/>
      <c r="DE318" s="35"/>
      <c r="DF318" s="35"/>
      <c r="DG318" s="35"/>
      <c r="DH318" s="35"/>
      <c r="DI318" s="35"/>
      <c r="DJ318" s="35"/>
      <c r="DK318" s="35"/>
      <c r="DL318" s="35"/>
      <c r="DM318" s="35"/>
      <c r="DN318" s="35"/>
      <c r="DO318" s="35"/>
      <c r="DP318" s="35"/>
      <c r="DQ318" s="35"/>
      <c r="DR318" s="35"/>
      <c r="DS318" s="35"/>
      <c r="DT318" s="35"/>
      <c r="DU318" s="35"/>
      <c r="DV318" s="35"/>
      <c r="DW318" s="78"/>
      <c r="DX318" s="82"/>
      <c r="DY318" s="215"/>
      <c r="DZ318" s="216"/>
      <c r="EA318" s="216"/>
      <c r="EB318" s="216"/>
      <c r="EC318" s="216"/>
      <c r="ED318" s="216"/>
      <c r="EE318" s="217"/>
      <c r="EF318" s="146"/>
      <c r="EG318" s="215"/>
      <c r="EH318" s="216"/>
      <c r="EI318" s="216"/>
      <c r="EJ318" s="216"/>
      <c r="EK318" s="216"/>
      <c r="EL318" s="216"/>
      <c r="EM318" s="216"/>
      <c r="EN318" s="217"/>
      <c r="EO318" s="79"/>
      <c r="EP318" s="218"/>
      <c r="EQ318" s="219"/>
      <c r="ER318" s="219"/>
      <c r="ES318" s="82"/>
      <c r="ET318" s="234"/>
      <c r="EU318" s="235"/>
      <c r="EV318" s="235"/>
      <c r="EW318" s="82"/>
      <c r="EX318" s="234"/>
      <c r="EY318" s="235"/>
      <c r="EZ318" s="235"/>
      <c r="FA318" s="235"/>
      <c r="FB318" s="235"/>
      <c r="FC318" s="235"/>
      <c r="FD318" s="235"/>
      <c r="FE318" s="222"/>
      <c r="FF318" s="234"/>
      <c r="FG318" s="235"/>
      <c r="FH318" s="235"/>
      <c r="FI318" s="235"/>
      <c r="FJ318" s="235"/>
      <c r="FK318" s="235"/>
      <c r="FL318" s="235"/>
      <c r="FM318" s="222"/>
    </row>
    <row r="319" spans="1:169">
      <c r="A319" s="223" t="str">
        <f>Validation!B319</f>
        <v>Pass</v>
      </c>
      <c r="B319" s="35"/>
      <c r="C319" s="35"/>
      <c r="D319" s="35"/>
      <c r="E319" s="122"/>
      <c r="F319" s="123"/>
      <c r="G319" s="121"/>
      <c r="H319" s="120"/>
      <c r="I319" s="121"/>
      <c r="J319" s="120"/>
      <c r="K319" s="225"/>
      <c r="L319" s="35"/>
      <c r="M319" s="226"/>
      <c r="N319" s="227"/>
      <c r="O319" s="227"/>
      <c r="P319" s="224"/>
      <c r="Q319" s="224"/>
      <c r="R319" s="78"/>
      <c r="S319" s="79"/>
      <c r="T319" s="224"/>
      <c r="U319" s="35"/>
      <c r="V319" s="35"/>
      <c r="W319" s="225"/>
      <c r="X319" s="228"/>
      <c r="Y319" s="79"/>
      <c r="Z319" s="229"/>
      <c r="AA319" s="35"/>
      <c r="AB319" s="35"/>
      <c r="AC319" s="35"/>
      <c r="AD319" s="230"/>
      <c r="AE319" s="231"/>
      <c r="AF319" s="35"/>
      <c r="AG319" s="35"/>
      <c r="AH319" s="78"/>
      <c r="AI319" s="78"/>
      <c r="AJ319" s="82"/>
      <c r="AK319" s="136"/>
      <c r="AL319" s="135"/>
      <c r="AM319" s="81"/>
      <c r="AN319" s="134"/>
      <c r="AO319" s="232"/>
      <c r="AP319" s="232"/>
      <c r="AQ319" s="80"/>
      <c r="AR319" s="81"/>
      <c r="AS319" s="81"/>
      <c r="AT319" s="245"/>
      <c r="AU319" s="179"/>
      <c r="AV319" s="233"/>
      <c r="AW319" s="81"/>
      <c r="AX319" s="185"/>
      <c r="AY319" s="134"/>
      <c r="AZ319" s="111"/>
      <c r="BA319" s="210"/>
      <c r="BB319" s="211"/>
      <c r="BC319" s="211"/>
      <c r="BD319" s="211"/>
      <c r="BE319" s="211"/>
      <c r="BF319" s="211"/>
      <c r="BG319" s="211"/>
      <c r="BH319" s="211"/>
      <c r="BI319" s="211"/>
      <c r="BJ319" s="211"/>
      <c r="BK319" s="211"/>
      <c r="BL319" s="211"/>
      <c r="BM319" s="211"/>
      <c r="BN319" s="83"/>
      <c r="BO319" s="79"/>
      <c r="BP319" s="210"/>
      <c r="BQ319" s="211"/>
      <c r="BR319" s="211"/>
      <c r="BS319" s="211"/>
      <c r="BT319" s="211"/>
      <c r="BU319" s="211"/>
      <c r="BV319" s="211"/>
      <c r="BW319" s="211"/>
      <c r="BX319" s="82"/>
      <c r="BY319" s="212"/>
      <c r="BZ319" s="212"/>
      <c r="CA319" s="212"/>
      <c r="CB319" s="212"/>
      <c r="CC319" s="212"/>
      <c r="CD319" s="212"/>
      <c r="CE319" s="212"/>
      <c r="CF319" s="212"/>
      <c r="CG319" s="82"/>
      <c r="CH319" s="213"/>
      <c r="CI319" s="212"/>
      <c r="CJ319" s="212"/>
      <c r="CK319" s="212"/>
      <c r="CL319" s="212"/>
      <c r="CM319" s="212"/>
      <c r="CN319" s="212"/>
      <c r="CO319" s="212"/>
      <c r="CP319" s="212"/>
      <c r="CQ319" s="212"/>
      <c r="CR319" s="212"/>
      <c r="CS319" s="212"/>
      <c r="CT319" s="212"/>
      <c r="CU319" s="212"/>
      <c r="CV319" s="212"/>
      <c r="CW319" s="212"/>
      <c r="CX319" s="212"/>
      <c r="CY319" s="212"/>
      <c r="CZ319" s="212"/>
      <c r="DA319" s="214"/>
      <c r="DB319" s="84"/>
      <c r="DC319" s="35"/>
      <c r="DD319" s="35"/>
      <c r="DE319" s="35"/>
      <c r="DF319" s="35"/>
      <c r="DG319" s="35"/>
      <c r="DH319" s="35"/>
      <c r="DI319" s="35"/>
      <c r="DJ319" s="35"/>
      <c r="DK319" s="35"/>
      <c r="DL319" s="35"/>
      <c r="DM319" s="35"/>
      <c r="DN319" s="35"/>
      <c r="DO319" s="35"/>
      <c r="DP319" s="35"/>
      <c r="DQ319" s="35"/>
      <c r="DR319" s="35"/>
      <c r="DS319" s="35"/>
      <c r="DT319" s="35"/>
      <c r="DU319" s="35"/>
      <c r="DV319" s="35"/>
      <c r="DW319" s="78"/>
      <c r="DX319" s="82"/>
      <c r="DY319" s="215"/>
      <c r="DZ319" s="216"/>
      <c r="EA319" s="216"/>
      <c r="EB319" s="216"/>
      <c r="EC319" s="216"/>
      <c r="ED319" s="216"/>
      <c r="EE319" s="217"/>
      <c r="EF319" s="146"/>
      <c r="EG319" s="215"/>
      <c r="EH319" s="216"/>
      <c r="EI319" s="216"/>
      <c r="EJ319" s="216"/>
      <c r="EK319" s="216"/>
      <c r="EL319" s="216"/>
      <c r="EM319" s="216"/>
      <c r="EN319" s="217"/>
      <c r="EO319" s="79"/>
      <c r="EP319" s="218"/>
      <c r="EQ319" s="219"/>
      <c r="ER319" s="219"/>
      <c r="ES319" s="82"/>
      <c r="ET319" s="234"/>
      <c r="EU319" s="235"/>
      <c r="EV319" s="235"/>
      <c r="EW319" s="82"/>
      <c r="EX319" s="234"/>
      <c r="EY319" s="235"/>
      <c r="EZ319" s="235"/>
      <c r="FA319" s="235"/>
      <c r="FB319" s="235"/>
      <c r="FC319" s="235"/>
      <c r="FD319" s="235"/>
      <c r="FE319" s="222"/>
      <c r="FF319" s="234"/>
      <c r="FG319" s="235"/>
      <c r="FH319" s="235"/>
      <c r="FI319" s="235"/>
      <c r="FJ319" s="235"/>
      <c r="FK319" s="235"/>
      <c r="FL319" s="235"/>
      <c r="FM319" s="222"/>
    </row>
    <row r="320" spans="1:169">
      <c r="A320" s="223" t="str">
        <f>Validation!B320</f>
        <v>Pass</v>
      </c>
      <c r="B320" s="35"/>
      <c r="C320" s="35"/>
      <c r="D320" s="35"/>
      <c r="E320" s="122"/>
      <c r="F320" s="123"/>
      <c r="G320" s="121"/>
      <c r="H320" s="120"/>
      <c r="I320" s="121"/>
      <c r="J320" s="120"/>
      <c r="K320" s="225"/>
      <c r="L320" s="35"/>
      <c r="M320" s="226"/>
      <c r="N320" s="227"/>
      <c r="O320" s="227"/>
      <c r="P320" s="224"/>
      <c r="Q320" s="224"/>
      <c r="R320" s="78"/>
      <c r="S320" s="79"/>
      <c r="T320" s="224"/>
      <c r="U320" s="35"/>
      <c r="V320" s="35"/>
      <c r="W320" s="225"/>
      <c r="X320" s="228"/>
      <c r="Y320" s="79"/>
      <c r="Z320" s="229"/>
      <c r="AA320" s="35"/>
      <c r="AB320" s="35"/>
      <c r="AC320" s="35"/>
      <c r="AD320" s="230"/>
      <c r="AE320" s="231"/>
      <c r="AF320" s="35"/>
      <c r="AG320" s="35"/>
      <c r="AH320" s="78"/>
      <c r="AI320" s="78"/>
      <c r="AJ320" s="82"/>
      <c r="AK320" s="136"/>
      <c r="AL320" s="135"/>
      <c r="AM320" s="81"/>
      <c r="AN320" s="134"/>
      <c r="AO320" s="232"/>
      <c r="AP320" s="232"/>
      <c r="AQ320" s="80"/>
      <c r="AR320" s="81"/>
      <c r="AS320" s="81"/>
      <c r="AT320" s="245"/>
      <c r="AU320" s="179"/>
      <c r="AV320" s="233"/>
      <c r="AW320" s="81"/>
      <c r="AX320" s="185"/>
      <c r="AY320" s="134"/>
      <c r="AZ320" s="111"/>
      <c r="BA320" s="210"/>
      <c r="BB320" s="211"/>
      <c r="BC320" s="211"/>
      <c r="BD320" s="211"/>
      <c r="BE320" s="211"/>
      <c r="BF320" s="211"/>
      <c r="BG320" s="211"/>
      <c r="BH320" s="211"/>
      <c r="BI320" s="211"/>
      <c r="BJ320" s="211"/>
      <c r="BK320" s="211"/>
      <c r="BL320" s="211"/>
      <c r="BM320" s="211"/>
      <c r="BN320" s="83"/>
      <c r="BO320" s="79"/>
      <c r="BP320" s="210"/>
      <c r="BQ320" s="211"/>
      <c r="BR320" s="211"/>
      <c r="BS320" s="211"/>
      <c r="BT320" s="211"/>
      <c r="BU320" s="211"/>
      <c r="BV320" s="211"/>
      <c r="BW320" s="211"/>
      <c r="BX320" s="82"/>
      <c r="BY320" s="212"/>
      <c r="BZ320" s="212"/>
      <c r="CA320" s="212"/>
      <c r="CB320" s="212"/>
      <c r="CC320" s="212"/>
      <c r="CD320" s="212"/>
      <c r="CE320" s="212"/>
      <c r="CF320" s="212"/>
      <c r="CG320" s="82"/>
      <c r="CH320" s="213"/>
      <c r="CI320" s="212"/>
      <c r="CJ320" s="212"/>
      <c r="CK320" s="212"/>
      <c r="CL320" s="212"/>
      <c r="CM320" s="212"/>
      <c r="CN320" s="212"/>
      <c r="CO320" s="212"/>
      <c r="CP320" s="212"/>
      <c r="CQ320" s="212"/>
      <c r="CR320" s="212"/>
      <c r="CS320" s="212"/>
      <c r="CT320" s="212"/>
      <c r="CU320" s="212"/>
      <c r="CV320" s="212"/>
      <c r="CW320" s="212"/>
      <c r="CX320" s="212"/>
      <c r="CY320" s="212"/>
      <c r="CZ320" s="212"/>
      <c r="DA320" s="214"/>
      <c r="DB320" s="84"/>
      <c r="DC320" s="35"/>
      <c r="DD320" s="35"/>
      <c r="DE320" s="35"/>
      <c r="DF320" s="35"/>
      <c r="DG320" s="35"/>
      <c r="DH320" s="35"/>
      <c r="DI320" s="35"/>
      <c r="DJ320" s="35"/>
      <c r="DK320" s="35"/>
      <c r="DL320" s="35"/>
      <c r="DM320" s="35"/>
      <c r="DN320" s="35"/>
      <c r="DO320" s="35"/>
      <c r="DP320" s="35"/>
      <c r="DQ320" s="35"/>
      <c r="DR320" s="35"/>
      <c r="DS320" s="35"/>
      <c r="DT320" s="35"/>
      <c r="DU320" s="35"/>
      <c r="DV320" s="35"/>
      <c r="DW320" s="78"/>
      <c r="DX320" s="82"/>
      <c r="DY320" s="215"/>
      <c r="DZ320" s="216"/>
      <c r="EA320" s="216"/>
      <c r="EB320" s="216"/>
      <c r="EC320" s="216"/>
      <c r="ED320" s="216"/>
      <c r="EE320" s="217"/>
      <c r="EF320" s="146"/>
      <c r="EG320" s="215"/>
      <c r="EH320" s="216"/>
      <c r="EI320" s="216"/>
      <c r="EJ320" s="216"/>
      <c r="EK320" s="216"/>
      <c r="EL320" s="216"/>
      <c r="EM320" s="216"/>
      <c r="EN320" s="217"/>
      <c r="EO320" s="79"/>
      <c r="EP320" s="218"/>
      <c r="EQ320" s="219"/>
      <c r="ER320" s="219"/>
      <c r="ES320" s="82"/>
      <c r="ET320" s="234"/>
      <c r="EU320" s="235"/>
      <c r="EV320" s="235"/>
      <c r="EW320" s="82"/>
      <c r="EX320" s="234"/>
      <c r="EY320" s="235"/>
      <c r="EZ320" s="235"/>
      <c r="FA320" s="235"/>
      <c r="FB320" s="235"/>
      <c r="FC320" s="235"/>
      <c r="FD320" s="235"/>
      <c r="FE320" s="222"/>
      <c r="FF320" s="234"/>
      <c r="FG320" s="235"/>
      <c r="FH320" s="235"/>
      <c r="FI320" s="235"/>
      <c r="FJ320" s="235"/>
      <c r="FK320" s="235"/>
      <c r="FL320" s="235"/>
      <c r="FM320" s="222"/>
    </row>
    <row r="321" spans="1:169">
      <c r="A321" s="223" t="str">
        <f>Validation!B321</f>
        <v>Pass</v>
      </c>
      <c r="B321" s="35"/>
      <c r="C321" s="35"/>
      <c r="D321" s="35"/>
      <c r="E321" s="122"/>
      <c r="F321" s="123"/>
      <c r="G321" s="121"/>
      <c r="H321" s="120"/>
      <c r="I321" s="121"/>
      <c r="J321" s="120"/>
      <c r="K321" s="225"/>
      <c r="L321" s="35"/>
      <c r="M321" s="226"/>
      <c r="N321" s="227"/>
      <c r="O321" s="227"/>
      <c r="P321" s="224"/>
      <c r="Q321" s="224"/>
      <c r="R321" s="78"/>
      <c r="S321" s="79"/>
      <c r="T321" s="224"/>
      <c r="U321" s="35"/>
      <c r="V321" s="35"/>
      <c r="W321" s="225"/>
      <c r="X321" s="228"/>
      <c r="Y321" s="79"/>
      <c r="Z321" s="229"/>
      <c r="AA321" s="35"/>
      <c r="AB321" s="35"/>
      <c r="AC321" s="35"/>
      <c r="AD321" s="230"/>
      <c r="AE321" s="231"/>
      <c r="AF321" s="35"/>
      <c r="AG321" s="35"/>
      <c r="AH321" s="78"/>
      <c r="AI321" s="78"/>
      <c r="AJ321" s="82"/>
      <c r="AK321" s="136"/>
      <c r="AL321" s="135"/>
      <c r="AM321" s="81"/>
      <c r="AN321" s="134"/>
      <c r="AO321" s="232"/>
      <c r="AP321" s="232"/>
      <c r="AQ321" s="80"/>
      <c r="AR321" s="81"/>
      <c r="AS321" s="81"/>
      <c r="AT321" s="245"/>
      <c r="AU321" s="179"/>
      <c r="AV321" s="233"/>
      <c r="AW321" s="81"/>
      <c r="AX321" s="185"/>
      <c r="AY321" s="134"/>
      <c r="AZ321" s="111"/>
      <c r="BA321" s="210"/>
      <c r="BB321" s="211"/>
      <c r="BC321" s="211"/>
      <c r="BD321" s="211"/>
      <c r="BE321" s="211"/>
      <c r="BF321" s="211"/>
      <c r="BG321" s="211"/>
      <c r="BH321" s="211"/>
      <c r="BI321" s="211"/>
      <c r="BJ321" s="211"/>
      <c r="BK321" s="211"/>
      <c r="BL321" s="211"/>
      <c r="BM321" s="211"/>
      <c r="BN321" s="83"/>
      <c r="BO321" s="79"/>
      <c r="BP321" s="210"/>
      <c r="BQ321" s="211"/>
      <c r="BR321" s="211"/>
      <c r="BS321" s="211"/>
      <c r="BT321" s="211"/>
      <c r="BU321" s="211"/>
      <c r="BV321" s="211"/>
      <c r="BW321" s="211"/>
      <c r="BX321" s="82"/>
      <c r="BY321" s="212"/>
      <c r="BZ321" s="212"/>
      <c r="CA321" s="212"/>
      <c r="CB321" s="212"/>
      <c r="CC321" s="212"/>
      <c r="CD321" s="212"/>
      <c r="CE321" s="212"/>
      <c r="CF321" s="212"/>
      <c r="CG321" s="82"/>
      <c r="CH321" s="213"/>
      <c r="CI321" s="212"/>
      <c r="CJ321" s="212"/>
      <c r="CK321" s="212"/>
      <c r="CL321" s="212"/>
      <c r="CM321" s="212"/>
      <c r="CN321" s="212"/>
      <c r="CO321" s="212"/>
      <c r="CP321" s="212"/>
      <c r="CQ321" s="212"/>
      <c r="CR321" s="212"/>
      <c r="CS321" s="212"/>
      <c r="CT321" s="212"/>
      <c r="CU321" s="212"/>
      <c r="CV321" s="212"/>
      <c r="CW321" s="212"/>
      <c r="CX321" s="212"/>
      <c r="CY321" s="212"/>
      <c r="CZ321" s="212"/>
      <c r="DA321" s="214"/>
      <c r="DB321" s="84"/>
      <c r="DC321" s="35"/>
      <c r="DD321" s="35"/>
      <c r="DE321" s="35"/>
      <c r="DF321" s="35"/>
      <c r="DG321" s="35"/>
      <c r="DH321" s="35"/>
      <c r="DI321" s="35"/>
      <c r="DJ321" s="35"/>
      <c r="DK321" s="35"/>
      <c r="DL321" s="35"/>
      <c r="DM321" s="35"/>
      <c r="DN321" s="35"/>
      <c r="DO321" s="35"/>
      <c r="DP321" s="35"/>
      <c r="DQ321" s="35"/>
      <c r="DR321" s="35"/>
      <c r="DS321" s="35"/>
      <c r="DT321" s="35"/>
      <c r="DU321" s="35"/>
      <c r="DV321" s="35"/>
      <c r="DW321" s="78"/>
      <c r="DX321" s="82"/>
      <c r="DY321" s="215"/>
      <c r="DZ321" s="216"/>
      <c r="EA321" s="216"/>
      <c r="EB321" s="216"/>
      <c r="EC321" s="216"/>
      <c r="ED321" s="216"/>
      <c r="EE321" s="217"/>
      <c r="EF321" s="146"/>
      <c r="EG321" s="215"/>
      <c r="EH321" s="216"/>
      <c r="EI321" s="216"/>
      <c r="EJ321" s="216"/>
      <c r="EK321" s="216"/>
      <c r="EL321" s="216"/>
      <c r="EM321" s="216"/>
      <c r="EN321" s="217"/>
      <c r="EO321" s="79"/>
      <c r="EP321" s="218"/>
      <c r="EQ321" s="219"/>
      <c r="ER321" s="219"/>
      <c r="ES321" s="82"/>
      <c r="ET321" s="234"/>
      <c r="EU321" s="235"/>
      <c r="EV321" s="235"/>
      <c r="EW321" s="82"/>
      <c r="EX321" s="234"/>
      <c r="EY321" s="235"/>
      <c r="EZ321" s="235"/>
      <c r="FA321" s="235"/>
      <c r="FB321" s="235"/>
      <c r="FC321" s="235"/>
      <c r="FD321" s="235"/>
      <c r="FE321" s="222"/>
      <c r="FF321" s="234"/>
      <c r="FG321" s="235"/>
      <c r="FH321" s="235"/>
      <c r="FI321" s="235"/>
      <c r="FJ321" s="235"/>
      <c r="FK321" s="235"/>
      <c r="FL321" s="235"/>
      <c r="FM321" s="222"/>
    </row>
    <row r="322" spans="1:169">
      <c r="A322" s="223" t="str">
        <f>Validation!B322</f>
        <v>Pass</v>
      </c>
      <c r="B322" s="35"/>
      <c r="C322" s="35"/>
      <c r="D322" s="35"/>
      <c r="E322" s="122"/>
      <c r="F322" s="123"/>
      <c r="G322" s="121"/>
      <c r="H322" s="120"/>
      <c r="I322" s="121"/>
      <c r="J322" s="120"/>
      <c r="K322" s="225"/>
      <c r="L322" s="35"/>
      <c r="M322" s="226"/>
      <c r="N322" s="227"/>
      <c r="O322" s="227"/>
      <c r="P322" s="224"/>
      <c r="Q322" s="224"/>
      <c r="R322" s="78"/>
      <c r="S322" s="79"/>
      <c r="T322" s="224"/>
      <c r="U322" s="35"/>
      <c r="V322" s="35"/>
      <c r="W322" s="225"/>
      <c r="X322" s="228"/>
      <c r="Y322" s="79"/>
      <c r="Z322" s="229"/>
      <c r="AA322" s="35"/>
      <c r="AB322" s="35"/>
      <c r="AC322" s="35"/>
      <c r="AD322" s="230"/>
      <c r="AE322" s="231"/>
      <c r="AF322" s="35"/>
      <c r="AG322" s="35"/>
      <c r="AH322" s="78"/>
      <c r="AI322" s="78"/>
      <c r="AJ322" s="82"/>
      <c r="AK322" s="136"/>
      <c r="AL322" s="135"/>
      <c r="AM322" s="81"/>
      <c r="AN322" s="134"/>
      <c r="AO322" s="232"/>
      <c r="AP322" s="232"/>
      <c r="AQ322" s="80"/>
      <c r="AR322" s="81"/>
      <c r="AS322" s="81"/>
      <c r="AT322" s="245"/>
      <c r="AU322" s="179"/>
      <c r="AV322" s="233"/>
      <c r="AW322" s="81"/>
      <c r="AX322" s="185"/>
      <c r="AY322" s="134"/>
      <c r="AZ322" s="111"/>
      <c r="BA322" s="210"/>
      <c r="BB322" s="211"/>
      <c r="BC322" s="211"/>
      <c r="BD322" s="211"/>
      <c r="BE322" s="211"/>
      <c r="BF322" s="211"/>
      <c r="BG322" s="211"/>
      <c r="BH322" s="211"/>
      <c r="BI322" s="211"/>
      <c r="BJ322" s="211"/>
      <c r="BK322" s="211"/>
      <c r="BL322" s="211"/>
      <c r="BM322" s="211"/>
      <c r="BN322" s="83"/>
      <c r="BO322" s="79"/>
      <c r="BP322" s="210"/>
      <c r="BQ322" s="211"/>
      <c r="BR322" s="211"/>
      <c r="BS322" s="211"/>
      <c r="BT322" s="211"/>
      <c r="BU322" s="211"/>
      <c r="BV322" s="211"/>
      <c r="BW322" s="211"/>
      <c r="BX322" s="82"/>
      <c r="BY322" s="212"/>
      <c r="BZ322" s="212"/>
      <c r="CA322" s="212"/>
      <c r="CB322" s="212"/>
      <c r="CC322" s="212"/>
      <c r="CD322" s="212"/>
      <c r="CE322" s="212"/>
      <c r="CF322" s="212"/>
      <c r="CG322" s="82"/>
      <c r="CH322" s="213"/>
      <c r="CI322" s="212"/>
      <c r="CJ322" s="212"/>
      <c r="CK322" s="212"/>
      <c r="CL322" s="212"/>
      <c r="CM322" s="212"/>
      <c r="CN322" s="212"/>
      <c r="CO322" s="212"/>
      <c r="CP322" s="212"/>
      <c r="CQ322" s="212"/>
      <c r="CR322" s="212"/>
      <c r="CS322" s="212"/>
      <c r="CT322" s="212"/>
      <c r="CU322" s="212"/>
      <c r="CV322" s="212"/>
      <c r="CW322" s="212"/>
      <c r="CX322" s="212"/>
      <c r="CY322" s="212"/>
      <c r="CZ322" s="212"/>
      <c r="DA322" s="214"/>
      <c r="DB322" s="84"/>
      <c r="DC322" s="35"/>
      <c r="DD322" s="35"/>
      <c r="DE322" s="35"/>
      <c r="DF322" s="35"/>
      <c r="DG322" s="35"/>
      <c r="DH322" s="35"/>
      <c r="DI322" s="35"/>
      <c r="DJ322" s="35"/>
      <c r="DK322" s="35"/>
      <c r="DL322" s="35"/>
      <c r="DM322" s="35"/>
      <c r="DN322" s="35"/>
      <c r="DO322" s="35"/>
      <c r="DP322" s="35"/>
      <c r="DQ322" s="35"/>
      <c r="DR322" s="35"/>
      <c r="DS322" s="35"/>
      <c r="DT322" s="35"/>
      <c r="DU322" s="35"/>
      <c r="DV322" s="35"/>
      <c r="DW322" s="78"/>
      <c r="DX322" s="82"/>
      <c r="DY322" s="215"/>
      <c r="DZ322" s="216"/>
      <c r="EA322" s="216"/>
      <c r="EB322" s="216"/>
      <c r="EC322" s="216"/>
      <c r="ED322" s="216"/>
      <c r="EE322" s="217"/>
      <c r="EF322" s="146"/>
      <c r="EG322" s="215"/>
      <c r="EH322" s="216"/>
      <c r="EI322" s="216"/>
      <c r="EJ322" s="216"/>
      <c r="EK322" s="216"/>
      <c r="EL322" s="216"/>
      <c r="EM322" s="216"/>
      <c r="EN322" s="217"/>
      <c r="EO322" s="79"/>
      <c r="EP322" s="218"/>
      <c r="EQ322" s="219"/>
      <c r="ER322" s="219"/>
      <c r="ES322" s="82"/>
      <c r="ET322" s="234"/>
      <c r="EU322" s="235"/>
      <c r="EV322" s="235"/>
      <c r="EW322" s="82"/>
      <c r="EX322" s="234"/>
      <c r="EY322" s="235"/>
      <c r="EZ322" s="235"/>
      <c r="FA322" s="235"/>
      <c r="FB322" s="235"/>
      <c r="FC322" s="235"/>
      <c r="FD322" s="235"/>
      <c r="FE322" s="222"/>
      <c r="FF322" s="234"/>
      <c r="FG322" s="235"/>
      <c r="FH322" s="235"/>
      <c r="FI322" s="235"/>
      <c r="FJ322" s="235"/>
      <c r="FK322" s="235"/>
      <c r="FL322" s="235"/>
      <c r="FM322" s="222"/>
    </row>
    <row r="323" spans="1:169">
      <c r="A323" s="223" t="str">
        <f>Validation!B323</f>
        <v>Pass</v>
      </c>
      <c r="B323" s="35"/>
      <c r="C323" s="35"/>
      <c r="D323" s="35"/>
      <c r="E323" s="122"/>
      <c r="F323" s="123"/>
      <c r="G323" s="121"/>
      <c r="H323" s="120"/>
      <c r="I323" s="121"/>
      <c r="J323" s="120"/>
      <c r="K323" s="225"/>
      <c r="L323" s="35"/>
      <c r="M323" s="226"/>
      <c r="N323" s="227"/>
      <c r="O323" s="227"/>
      <c r="P323" s="224"/>
      <c r="Q323" s="224"/>
      <c r="R323" s="78"/>
      <c r="S323" s="79"/>
      <c r="T323" s="224"/>
      <c r="U323" s="35"/>
      <c r="V323" s="35"/>
      <c r="W323" s="225"/>
      <c r="X323" s="228"/>
      <c r="Y323" s="79"/>
      <c r="Z323" s="229"/>
      <c r="AA323" s="35"/>
      <c r="AB323" s="35"/>
      <c r="AC323" s="35"/>
      <c r="AD323" s="230"/>
      <c r="AE323" s="231"/>
      <c r="AF323" s="35"/>
      <c r="AG323" s="35"/>
      <c r="AH323" s="78"/>
      <c r="AI323" s="78"/>
      <c r="AJ323" s="82"/>
      <c r="AK323" s="136"/>
      <c r="AL323" s="135"/>
      <c r="AM323" s="81"/>
      <c r="AN323" s="134"/>
      <c r="AO323" s="232"/>
      <c r="AP323" s="232"/>
      <c r="AQ323" s="80"/>
      <c r="AR323" s="81"/>
      <c r="AS323" s="81"/>
      <c r="AT323" s="245"/>
      <c r="AU323" s="179"/>
      <c r="AV323" s="233"/>
      <c r="AW323" s="81"/>
      <c r="AX323" s="185"/>
      <c r="AY323" s="134"/>
      <c r="AZ323" s="111"/>
      <c r="BA323" s="210"/>
      <c r="BB323" s="211"/>
      <c r="BC323" s="211"/>
      <c r="BD323" s="211"/>
      <c r="BE323" s="211"/>
      <c r="BF323" s="211"/>
      <c r="BG323" s="211"/>
      <c r="BH323" s="211"/>
      <c r="BI323" s="211"/>
      <c r="BJ323" s="211"/>
      <c r="BK323" s="211"/>
      <c r="BL323" s="211"/>
      <c r="BM323" s="211"/>
      <c r="BN323" s="83"/>
      <c r="BO323" s="79"/>
      <c r="BP323" s="210"/>
      <c r="BQ323" s="211"/>
      <c r="BR323" s="211"/>
      <c r="BS323" s="211"/>
      <c r="BT323" s="211"/>
      <c r="BU323" s="211"/>
      <c r="BV323" s="211"/>
      <c r="BW323" s="211"/>
      <c r="BX323" s="82"/>
      <c r="BY323" s="212"/>
      <c r="BZ323" s="212"/>
      <c r="CA323" s="212"/>
      <c r="CB323" s="212"/>
      <c r="CC323" s="212"/>
      <c r="CD323" s="212"/>
      <c r="CE323" s="212"/>
      <c r="CF323" s="212"/>
      <c r="CG323" s="82"/>
      <c r="CH323" s="213"/>
      <c r="CI323" s="212"/>
      <c r="CJ323" s="212"/>
      <c r="CK323" s="212"/>
      <c r="CL323" s="212"/>
      <c r="CM323" s="212"/>
      <c r="CN323" s="212"/>
      <c r="CO323" s="212"/>
      <c r="CP323" s="212"/>
      <c r="CQ323" s="212"/>
      <c r="CR323" s="212"/>
      <c r="CS323" s="212"/>
      <c r="CT323" s="212"/>
      <c r="CU323" s="212"/>
      <c r="CV323" s="212"/>
      <c r="CW323" s="212"/>
      <c r="CX323" s="212"/>
      <c r="CY323" s="212"/>
      <c r="CZ323" s="212"/>
      <c r="DA323" s="214"/>
      <c r="DB323" s="84"/>
      <c r="DC323" s="35"/>
      <c r="DD323" s="35"/>
      <c r="DE323" s="35"/>
      <c r="DF323" s="35"/>
      <c r="DG323" s="35"/>
      <c r="DH323" s="35"/>
      <c r="DI323" s="35"/>
      <c r="DJ323" s="35"/>
      <c r="DK323" s="35"/>
      <c r="DL323" s="35"/>
      <c r="DM323" s="35"/>
      <c r="DN323" s="35"/>
      <c r="DO323" s="35"/>
      <c r="DP323" s="35"/>
      <c r="DQ323" s="35"/>
      <c r="DR323" s="35"/>
      <c r="DS323" s="35"/>
      <c r="DT323" s="35"/>
      <c r="DU323" s="35"/>
      <c r="DV323" s="35"/>
      <c r="DW323" s="78"/>
      <c r="DX323" s="82"/>
      <c r="DY323" s="215"/>
      <c r="DZ323" s="216"/>
      <c r="EA323" s="216"/>
      <c r="EB323" s="216"/>
      <c r="EC323" s="216"/>
      <c r="ED323" s="216"/>
      <c r="EE323" s="217"/>
      <c r="EF323" s="146"/>
      <c r="EG323" s="215"/>
      <c r="EH323" s="216"/>
      <c r="EI323" s="216"/>
      <c r="EJ323" s="216"/>
      <c r="EK323" s="216"/>
      <c r="EL323" s="216"/>
      <c r="EM323" s="216"/>
      <c r="EN323" s="217"/>
      <c r="EO323" s="79"/>
      <c r="EP323" s="218"/>
      <c r="EQ323" s="219"/>
      <c r="ER323" s="219"/>
      <c r="ES323" s="82"/>
      <c r="ET323" s="234"/>
      <c r="EU323" s="235"/>
      <c r="EV323" s="235"/>
      <c r="EW323" s="82"/>
      <c r="EX323" s="234"/>
      <c r="EY323" s="235"/>
      <c r="EZ323" s="235"/>
      <c r="FA323" s="235"/>
      <c r="FB323" s="235"/>
      <c r="FC323" s="235"/>
      <c r="FD323" s="235"/>
      <c r="FE323" s="222"/>
      <c r="FF323" s="234"/>
      <c r="FG323" s="235"/>
      <c r="FH323" s="235"/>
      <c r="FI323" s="235"/>
      <c r="FJ323" s="235"/>
      <c r="FK323" s="235"/>
      <c r="FL323" s="235"/>
      <c r="FM323" s="222"/>
    </row>
    <row r="324" spans="1:169">
      <c r="A324" s="223" t="str">
        <f>Validation!B324</f>
        <v>Pass</v>
      </c>
      <c r="B324" s="35"/>
      <c r="C324" s="35"/>
      <c r="D324" s="35"/>
      <c r="E324" s="122"/>
      <c r="F324" s="123"/>
      <c r="G324" s="121"/>
      <c r="H324" s="120"/>
      <c r="I324" s="121"/>
      <c r="J324" s="120"/>
      <c r="K324" s="225"/>
      <c r="L324" s="35"/>
      <c r="M324" s="226"/>
      <c r="N324" s="227"/>
      <c r="O324" s="227"/>
      <c r="P324" s="224"/>
      <c r="Q324" s="224"/>
      <c r="R324" s="78"/>
      <c r="S324" s="79"/>
      <c r="T324" s="224"/>
      <c r="U324" s="35"/>
      <c r="V324" s="35"/>
      <c r="W324" s="225"/>
      <c r="X324" s="228"/>
      <c r="Y324" s="79"/>
      <c r="Z324" s="229"/>
      <c r="AA324" s="35"/>
      <c r="AB324" s="35"/>
      <c r="AC324" s="35"/>
      <c r="AD324" s="230"/>
      <c r="AE324" s="231"/>
      <c r="AF324" s="35"/>
      <c r="AG324" s="35"/>
      <c r="AH324" s="78"/>
      <c r="AI324" s="78"/>
      <c r="AJ324" s="82"/>
      <c r="AK324" s="136"/>
      <c r="AL324" s="135"/>
      <c r="AM324" s="81"/>
      <c r="AN324" s="134"/>
      <c r="AO324" s="232"/>
      <c r="AP324" s="232"/>
      <c r="AQ324" s="80"/>
      <c r="AR324" s="81"/>
      <c r="AS324" s="81"/>
      <c r="AT324" s="245"/>
      <c r="AU324" s="179"/>
      <c r="AV324" s="233"/>
      <c r="AW324" s="81"/>
      <c r="AX324" s="185"/>
      <c r="AY324" s="134"/>
      <c r="AZ324" s="111"/>
      <c r="BA324" s="210"/>
      <c r="BB324" s="211"/>
      <c r="BC324" s="211"/>
      <c r="BD324" s="211"/>
      <c r="BE324" s="211"/>
      <c r="BF324" s="211"/>
      <c r="BG324" s="211"/>
      <c r="BH324" s="211"/>
      <c r="BI324" s="211"/>
      <c r="BJ324" s="211"/>
      <c r="BK324" s="211"/>
      <c r="BL324" s="211"/>
      <c r="BM324" s="211"/>
      <c r="BN324" s="83"/>
      <c r="BO324" s="79"/>
      <c r="BP324" s="210"/>
      <c r="BQ324" s="211"/>
      <c r="BR324" s="211"/>
      <c r="BS324" s="211"/>
      <c r="BT324" s="211"/>
      <c r="BU324" s="211"/>
      <c r="BV324" s="211"/>
      <c r="BW324" s="211"/>
      <c r="BX324" s="82"/>
      <c r="BY324" s="212"/>
      <c r="BZ324" s="212"/>
      <c r="CA324" s="212"/>
      <c r="CB324" s="212"/>
      <c r="CC324" s="212"/>
      <c r="CD324" s="212"/>
      <c r="CE324" s="212"/>
      <c r="CF324" s="212"/>
      <c r="CG324" s="82"/>
      <c r="CH324" s="213"/>
      <c r="CI324" s="212"/>
      <c r="CJ324" s="212"/>
      <c r="CK324" s="212"/>
      <c r="CL324" s="212"/>
      <c r="CM324" s="212"/>
      <c r="CN324" s="212"/>
      <c r="CO324" s="212"/>
      <c r="CP324" s="212"/>
      <c r="CQ324" s="212"/>
      <c r="CR324" s="212"/>
      <c r="CS324" s="212"/>
      <c r="CT324" s="212"/>
      <c r="CU324" s="212"/>
      <c r="CV324" s="212"/>
      <c r="CW324" s="212"/>
      <c r="CX324" s="212"/>
      <c r="CY324" s="212"/>
      <c r="CZ324" s="212"/>
      <c r="DA324" s="214"/>
      <c r="DB324" s="84"/>
      <c r="DC324" s="35"/>
      <c r="DD324" s="35"/>
      <c r="DE324" s="35"/>
      <c r="DF324" s="35"/>
      <c r="DG324" s="35"/>
      <c r="DH324" s="35"/>
      <c r="DI324" s="35"/>
      <c r="DJ324" s="35"/>
      <c r="DK324" s="35"/>
      <c r="DL324" s="35"/>
      <c r="DM324" s="35"/>
      <c r="DN324" s="35"/>
      <c r="DO324" s="35"/>
      <c r="DP324" s="35"/>
      <c r="DQ324" s="35"/>
      <c r="DR324" s="35"/>
      <c r="DS324" s="35"/>
      <c r="DT324" s="35"/>
      <c r="DU324" s="35"/>
      <c r="DV324" s="35"/>
      <c r="DW324" s="78"/>
      <c r="DX324" s="82"/>
      <c r="DY324" s="215"/>
      <c r="DZ324" s="216"/>
      <c r="EA324" s="216"/>
      <c r="EB324" s="216"/>
      <c r="EC324" s="216"/>
      <c r="ED324" s="216"/>
      <c r="EE324" s="217"/>
      <c r="EF324" s="146"/>
      <c r="EG324" s="215"/>
      <c r="EH324" s="216"/>
      <c r="EI324" s="216"/>
      <c r="EJ324" s="216"/>
      <c r="EK324" s="216"/>
      <c r="EL324" s="216"/>
      <c r="EM324" s="216"/>
      <c r="EN324" s="217"/>
      <c r="EO324" s="79"/>
      <c r="EP324" s="218"/>
      <c r="EQ324" s="219"/>
      <c r="ER324" s="219"/>
      <c r="ES324" s="82"/>
      <c r="ET324" s="234"/>
      <c r="EU324" s="235"/>
      <c r="EV324" s="235"/>
      <c r="EW324" s="82"/>
      <c r="EX324" s="234"/>
      <c r="EY324" s="235"/>
      <c r="EZ324" s="235"/>
      <c r="FA324" s="235"/>
      <c r="FB324" s="235"/>
      <c r="FC324" s="235"/>
      <c r="FD324" s="235"/>
      <c r="FE324" s="222"/>
      <c r="FF324" s="234"/>
      <c r="FG324" s="235"/>
      <c r="FH324" s="235"/>
      <c r="FI324" s="235"/>
      <c r="FJ324" s="235"/>
      <c r="FK324" s="235"/>
      <c r="FL324" s="235"/>
      <c r="FM324" s="222"/>
    </row>
    <row r="325" spans="1:169">
      <c r="A325" s="223" t="str">
        <f>Validation!B325</f>
        <v>Pass</v>
      </c>
      <c r="B325" s="35"/>
      <c r="C325" s="35"/>
      <c r="D325" s="35"/>
      <c r="E325" s="122"/>
      <c r="F325" s="123"/>
      <c r="G325" s="121"/>
      <c r="H325" s="120"/>
      <c r="I325" s="121"/>
      <c r="J325" s="120"/>
      <c r="K325" s="225"/>
      <c r="L325" s="35"/>
      <c r="M325" s="226"/>
      <c r="N325" s="227"/>
      <c r="O325" s="227"/>
      <c r="P325" s="224"/>
      <c r="Q325" s="224"/>
      <c r="R325" s="78"/>
      <c r="S325" s="79"/>
      <c r="T325" s="224"/>
      <c r="U325" s="35"/>
      <c r="V325" s="35"/>
      <c r="W325" s="225"/>
      <c r="X325" s="228"/>
      <c r="Y325" s="79"/>
      <c r="Z325" s="229"/>
      <c r="AA325" s="35"/>
      <c r="AB325" s="35"/>
      <c r="AC325" s="35"/>
      <c r="AD325" s="230"/>
      <c r="AE325" s="231"/>
      <c r="AF325" s="35"/>
      <c r="AG325" s="35"/>
      <c r="AH325" s="78"/>
      <c r="AI325" s="78"/>
      <c r="AJ325" s="82"/>
      <c r="AK325" s="136"/>
      <c r="AL325" s="135"/>
      <c r="AM325" s="81"/>
      <c r="AN325" s="134"/>
      <c r="AO325" s="232"/>
      <c r="AP325" s="232"/>
      <c r="AQ325" s="80"/>
      <c r="AR325" s="81"/>
      <c r="AS325" s="81"/>
      <c r="AT325" s="245"/>
      <c r="AU325" s="179"/>
      <c r="AV325" s="233"/>
      <c r="AW325" s="81"/>
      <c r="AX325" s="185"/>
      <c r="AY325" s="134"/>
      <c r="AZ325" s="111"/>
      <c r="BA325" s="210"/>
      <c r="BB325" s="211"/>
      <c r="BC325" s="211"/>
      <c r="BD325" s="211"/>
      <c r="BE325" s="211"/>
      <c r="BF325" s="211"/>
      <c r="BG325" s="211"/>
      <c r="BH325" s="211"/>
      <c r="BI325" s="211"/>
      <c r="BJ325" s="211"/>
      <c r="BK325" s="211"/>
      <c r="BL325" s="211"/>
      <c r="BM325" s="211"/>
      <c r="BN325" s="83"/>
      <c r="BO325" s="79"/>
      <c r="BP325" s="210"/>
      <c r="BQ325" s="211"/>
      <c r="BR325" s="211"/>
      <c r="BS325" s="211"/>
      <c r="BT325" s="211"/>
      <c r="BU325" s="211"/>
      <c r="BV325" s="211"/>
      <c r="BW325" s="211"/>
      <c r="BX325" s="82"/>
      <c r="BY325" s="212"/>
      <c r="BZ325" s="212"/>
      <c r="CA325" s="212"/>
      <c r="CB325" s="212"/>
      <c r="CC325" s="212"/>
      <c r="CD325" s="212"/>
      <c r="CE325" s="212"/>
      <c r="CF325" s="212"/>
      <c r="CG325" s="82"/>
      <c r="CH325" s="213"/>
      <c r="CI325" s="212"/>
      <c r="CJ325" s="212"/>
      <c r="CK325" s="212"/>
      <c r="CL325" s="212"/>
      <c r="CM325" s="212"/>
      <c r="CN325" s="212"/>
      <c r="CO325" s="212"/>
      <c r="CP325" s="212"/>
      <c r="CQ325" s="212"/>
      <c r="CR325" s="212"/>
      <c r="CS325" s="212"/>
      <c r="CT325" s="212"/>
      <c r="CU325" s="212"/>
      <c r="CV325" s="212"/>
      <c r="CW325" s="212"/>
      <c r="CX325" s="212"/>
      <c r="CY325" s="212"/>
      <c r="CZ325" s="212"/>
      <c r="DA325" s="214"/>
      <c r="DB325" s="84"/>
      <c r="DC325" s="35"/>
      <c r="DD325" s="35"/>
      <c r="DE325" s="35"/>
      <c r="DF325" s="35"/>
      <c r="DG325" s="35"/>
      <c r="DH325" s="35"/>
      <c r="DI325" s="35"/>
      <c r="DJ325" s="35"/>
      <c r="DK325" s="35"/>
      <c r="DL325" s="35"/>
      <c r="DM325" s="35"/>
      <c r="DN325" s="35"/>
      <c r="DO325" s="35"/>
      <c r="DP325" s="35"/>
      <c r="DQ325" s="35"/>
      <c r="DR325" s="35"/>
      <c r="DS325" s="35"/>
      <c r="DT325" s="35"/>
      <c r="DU325" s="35"/>
      <c r="DV325" s="35"/>
      <c r="DW325" s="78"/>
      <c r="DX325" s="82"/>
      <c r="DY325" s="215"/>
      <c r="DZ325" s="216"/>
      <c r="EA325" s="216"/>
      <c r="EB325" s="216"/>
      <c r="EC325" s="216"/>
      <c r="ED325" s="216"/>
      <c r="EE325" s="217"/>
      <c r="EF325" s="146"/>
      <c r="EG325" s="215"/>
      <c r="EH325" s="216"/>
      <c r="EI325" s="216"/>
      <c r="EJ325" s="216"/>
      <c r="EK325" s="216"/>
      <c r="EL325" s="216"/>
      <c r="EM325" s="216"/>
      <c r="EN325" s="217"/>
      <c r="EO325" s="79"/>
      <c r="EP325" s="218"/>
      <c r="EQ325" s="219"/>
      <c r="ER325" s="219"/>
      <c r="ES325" s="82"/>
      <c r="ET325" s="234"/>
      <c r="EU325" s="235"/>
      <c r="EV325" s="235"/>
      <c r="EW325" s="82"/>
      <c r="EX325" s="234"/>
      <c r="EY325" s="235"/>
      <c r="EZ325" s="235"/>
      <c r="FA325" s="235"/>
      <c r="FB325" s="235"/>
      <c r="FC325" s="235"/>
      <c r="FD325" s="235"/>
      <c r="FE325" s="222"/>
      <c r="FF325" s="234"/>
      <c r="FG325" s="235"/>
      <c r="FH325" s="235"/>
      <c r="FI325" s="235"/>
      <c r="FJ325" s="235"/>
      <c r="FK325" s="235"/>
      <c r="FL325" s="235"/>
      <c r="FM325" s="222"/>
    </row>
    <row r="326" spans="1:169">
      <c r="A326" s="223" t="str">
        <f>Validation!B326</f>
        <v>Pass</v>
      </c>
      <c r="B326" s="35"/>
      <c r="C326" s="35"/>
      <c r="D326" s="35"/>
      <c r="E326" s="122"/>
      <c r="F326" s="123"/>
      <c r="G326" s="121"/>
      <c r="H326" s="120"/>
      <c r="I326" s="121"/>
      <c r="J326" s="120"/>
      <c r="K326" s="225"/>
      <c r="L326" s="35"/>
      <c r="M326" s="226"/>
      <c r="N326" s="227"/>
      <c r="O326" s="227"/>
      <c r="P326" s="224"/>
      <c r="Q326" s="224"/>
      <c r="R326" s="78"/>
      <c r="S326" s="79"/>
      <c r="T326" s="224"/>
      <c r="U326" s="35"/>
      <c r="V326" s="35"/>
      <c r="W326" s="225"/>
      <c r="X326" s="228"/>
      <c r="Y326" s="79"/>
      <c r="Z326" s="229"/>
      <c r="AA326" s="35"/>
      <c r="AB326" s="35"/>
      <c r="AC326" s="35"/>
      <c r="AD326" s="230"/>
      <c r="AE326" s="231"/>
      <c r="AF326" s="35"/>
      <c r="AG326" s="35"/>
      <c r="AH326" s="78"/>
      <c r="AI326" s="78"/>
      <c r="AJ326" s="82"/>
      <c r="AK326" s="136"/>
      <c r="AL326" s="135"/>
      <c r="AM326" s="81"/>
      <c r="AN326" s="134"/>
      <c r="AO326" s="232"/>
      <c r="AP326" s="232"/>
      <c r="AQ326" s="80"/>
      <c r="AR326" s="81"/>
      <c r="AS326" s="81"/>
      <c r="AT326" s="245"/>
      <c r="AU326" s="179"/>
      <c r="AV326" s="233"/>
      <c r="AW326" s="81"/>
      <c r="AX326" s="185"/>
      <c r="AY326" s="134"/>
      <c r="AZ326" s="111"/>
      <c r="BA326" s="210"/>
      <c r="BB326" s="211"/>
      <c r="BC326" s="211"/>
      <c r="BD326" s="211"/>
      <c r="BE326" s="211"/>
      <c r="BF326" s="211"/>
      <c r="BG326" s="211"/>
      <c r="BH326" s="211"/>
      <c r="BI326" s="211"/>
      <c r="BJ326" s="211"/>
      <c r="BK326" s="211"/>
      <c r="BL326" s="211"/>
      <c r="BM326" s="211"/>
      <c r="BN326" s="83"/>
      <c r="BO326" s="79"/>
      <c r="BP326" s="210"/>
      <c r="BQ326" s="211"/>
      <c r="BR326" s="211"/>
      <c r="BS326" s="211"/>
      <c r="BT326" s="211"/>
      <c r="BU326" s="211"/>
      <c r="BV326" s="211"/>
      <c r="BW326" s="211"/>
      <c r="BX326" s="82"/>
      <c r="BY326" s="212"/>
      <c r="BZ326" s="212"/>
      <c r="CA326" s="212"/>
      <c r="CB326" s="212"/>
      <c r="CC326" s="212"/>
      <c r="CD326" s="212"/>
      <c r="CE326" s="212"/>
      <c r="CF326" s="212"/>
      <c r="CG326" s="82"/>
      <c r="CH326" s="213"/>
      <c r="CI326" s="212"/>
      <c r="CJ326" s="212"/>
      <c r="CK326" s="212"/>
      <c r="CL326" s="212"/>
      <c r="CM326" s="212"/>
      <c r="CN326" s="212"/>
      <c r="CO326" s="212"/>
      <c r="CP326" s="212"/>
      <c r="CQ326" s="212"/>
      <c r="CR326" s="212"/>
      <c r="CS326" s="212"/>
      <c r="CT326" s="212"/>
      <c r="CU326" s="212"/>
      <c r="CV326" s="212"/>
      <c r="CW326" s="212"/>
      <c r="CX326" s="212"/>
      <c r="CY326" s="212"/>
      <c r="CZ326" s="212"/>
      <c r="DA326" s="214"/>
      <c r="DB326" s="84"/>
      <c r="DC326" s="35"/>
      <c r="DD326" s="35"/>
      <c r="DE326" s="35"/>
      <c r="DF326" s="35"/>
      <c r="DG326" s="35"/>
      <c r="DH326" s="35"/>
      <c r="DI326" s="35"/>
      <c r="DJ326" s="35"/>
      <c r="DK326" s="35"/>
      <c r="DL326" s="35"/>
      <c r="DM326" s="35"/>
      <c r="DN326" s="35"/>
      <c r="DO326" s="35"/>
      <c r="DP326" s="35"/>
      <c r="DQ326" s="35"/>
      <c r="DR326" s="35"/>
      <c r="DS326" s="35"/>
      <c r="DT326" s="35"/>
      <c r="DU326" s="35"/>
      <c r="DV326" s="35"/>
      <c r="DW326" s="78"/>
      <c r="DX326" s="82"/>
      <c r="DY326" s="215"/>
      <c r="DZ326" s="216"/>
      <c r="EA326" s="216"/>
      <c r="EB326" s="216"/>
      <c r="EC326" s="216"/>
      <c r="ED326" s="216"/>
      <c r="EE326" s="217"/>
      <c r="EF326" s="146"/>
      <c r="EG326" s="215"/>
      <c r="EH326" s="216"/>
      <c r="EI326" s="216"/>
      <c r="EJ326" s="216"/>
      <c r="EK326" s="216"/>
      <c r="EL326" s="216"/>
      <c r="EM326" s="216"/>
      <c r="EN326" s="217"/>
      <c r="EO326" s="79"/>
      <c r="EP326" s="218"/>
      <c r="EQ326" s="219"/>
      <c r="ER326" s="219"/>
      <c r="ES326" s="82"/>
      <c r="ET326" s="234"/>
      <c r="EU326" s="235"/>
      <c r="EV326" s="235"/>
      <c r="EW326" s="82"/>
      <c r="EX326" s="234"/>
      <c r="EY326" s="235"/>
      <c r="EZ326" s="235"/>
      <c r="FA326" s="235"/>
      <c r="FB326" s="235"/>
      <c r="FC326" s="235"/>
      <c r="FD326" s="235"/>
      <c r="FE326" s="222"/>
      <c r="FF326" s="234"/>
      <c r="FG326" s="235"/>
      <c r="FH326" s="235"/>
      <c r="FI326" s="235"/>
      <c r="FJ326" s="235"/>
      <c r="FK326" s="235"/>
      <c r="FL326" s="235"/>
      <c r="FM326" s="222"/>
    </row>
    <row r="327" spans="1:169">
      <c r="A327" s="223" t="str">
        <f>Validation!B327</f>
        <v>Pass</v>
      </c>
      <c r="B327" s="35"/>
      <c r="C327" s="35"/>
      <c r="D327" s="35"/>
      <c r="E327" s="122"/>
      <c r="F327" s="123"/>
      <c r="G327" s="121"/>
      <c r="H327" s="120"/>
      <c r="I327" s="121"/>
      <c r="J327" s="120"/>
      <c r="K327" s="225"/>
      <c r="L327" s="35"/>
      <c r="M327" s="226"/>
      <c r="N327" s="227"/>
      <c r="O327" s="227"/>
      <c r="P327" s="224"/>
      <c r="Q327" s="224"/>
      <c r="R327" s="78"/>
      <c r="S327" s="79"/>
      <c r="T327" s="224"/>
      <c r="U327" s="35"/>
      <c r="V327" s="35"/>
      <c r="W327" s="225"/>
      <c r="X327" s="228"/>
      <c r="Y327" s="79"/>
      <c r="Z327" s="229"/>
      <c r="AA327" s="35"/>
      <c r="AB327" s="35"/>
      <c r="AC327" s="35"/>
      <c r="AD327" s="230"/>
      <c r="AE327" s="231"/>
      <c r="AF327" s="35"/>
      <c r="AG327" s="35"/>
      <c r="AH327" s="78"/>
      <c r="AI327" s="78"/>
      <c r="AJ327" s="82"/>
      <c r="AK327" s="136"/>
      <c r="AL327" s="135"/>
      <c r="AM327" s="81"/>
      <c r="AN327" s="134"/>
      <c r="AO327" s="232"/>
      <c r="AP327" s="232"/>
      <c r="AQ327" s="80"/>
      <c r="AR327" s="81"/>
      <c r="AS327" s="81"/>
      <c r="AT327" s="245"/>
      <c r="AU327" s="179"/>
      <c r="AV327" s="233"/>
      <c r="AW327" s="81"/>
      <c r="AX327" s="185"/>
      <c r="AY327" s="134"/>
      <c r="AZ327" s="111"/>
      <c r="BA327" s="210"/>
      <c r="BB327" s="211"/>
      <c r="BC327" s="211"/>
      <c r="BD327" s="211"/>
      <c r="BE327" s="211"/>
      <c r="BF327" s="211"/>
      <c r="BG327" s="211"/>
      <c r="BH327" s="211"/>
      <c r="BI327" s="211"/>
      <c r="BJ327" s="211"/>
      <c r="BK327" s="211"/>
      <c r="BL327" s="211"/>
      <c r="BM327" s="211"/>
      <c r="BN327" s="83"/>
      <c r="BO327" s="79"/>
      <c r="BP327" s="210"/>
      <c r="BQ327" s="211"/>
      <c r="BR327" s="211"/>
      <c r="BS327" s="211"/>
      <c r="BT327" s="211"/>
      <c r="BU327" s="211"/>
      <c r="BV327" s="211"/>
      <c r="BW327" s="211"/>
      <c r="BX327" s="82"/>
      <c r="BY327" s="212"/>
      <c r="BZ327" s="212"/>
      <c r="CA327" s="212"/>
      <c r="CB327" s="212"/>
      <c r="CC327" s="212"/>
      <c r="CD327" s="212"/>
      <c r="CE327" s="212"/>
      <c r="CF327" s="212"/>
      <c r="CG327" s="82"/>
      <c r="CH327" s="213"/>
      <c r="CI327" s="212"/>
      <c r="CJ327" s="212"/>
      <c r="CK327" s="212"/>
      <c r="CL327" s="212"/>
      <c r="CM327" s="212"/>
      <c r="CN327" s="212"/>
      <c r="CO327" s="212"/>
      <c r="CP327" s="212"/>
      <c r="CQ327" s="212"/>
      <c r="CR327" s="212"/>
      <c r="CS327" s="212"/>
      <c r="CT327" s="212"/>
      <c r="CU327" s="212"/>
      <c r="CV327" s="212"/>
      <c r="CW327" s="212"/>
      <c r="CX327" s="212"/>
      <c r="CY327" s="212"/>
      <c r="CZ327" s="212"/>
      <c r="DA327" s="214"/>
      <c r="DB327" s="84"/>
      <c r="DC327" s="35"/>
      <c r="DD327" s="35"/>
      <c r="DE327" s="35"/>
      <c r="DF327" s="35"/>
      <c r="DG327" s="35"/>
      <c r="DH327" s="35"/>
      <c r="DI327" s="35"/>
      <c r="DJ327" s="35"/>
      <c r="DK327" s="35"/>
      <c r="DL327" s="35"/>
      <c r="DM327" s="35"/>
      <c r="DN327" s="35"/>
      <c r="DO327" s="35"/>
      <c r="DP327" s="35"/>
      <c r="DQ327" s="35"/>
      <c r="DR327" s="35"/>
      <c r="DS327" s="35"/>
      <c r="DT327" s="35"/>
      <c r="DU327" s="35"/>
      <c r="DV327" s="35"/>
      <c r="DW327" s="78"/>
      <c r="DX327" s="82"/>
      <c r="DY327" s="215"/>
      <c r="DZ327" s="216"/>
      <c r="EA327" s="216"/>
      <c r="EB327" s="216"/>
      <c r="EC327" s="216"/>
      <c r="ED327" s="216"/>
      <c r="EE327" s="217"/>
      <c r="EF327" s="146"/>
      <c r="EG327" s="215"/>
      <c r="EH327" s="216"/>
      <c r="EI327" s="216"/>
      <c r="EJ327" s="216"/>
      <c r="EK327" s="216"/>
      <c r="EL327" s="216"/>
      <c r="EM327" s="216"/>
      <c r="EN327" s="217"/>
      <c r="EO327" s="79"/>
      <c r="EP327" s="218"/>
      <c r="EQ327" s="219"/>
      <c r="ER327" s="219"/>
      <c r="ES327" s="82"/>
      <c r="ET327" s="234"/>
      <c r="EU327" s="235"/>
      <c r="EV327" s="235"/>
      <c r="EW327" s="82"/>
      <c r="EX327" s="234"/>
      <c r="EY327" s="235"/>
      <c r="EZ327" s="235"/>
      <c r="FA327" s="235"/>
      <c r="FB327" s="235"/>
      <c r="FC327" s="235"/>
      <c r="FD327" s="235"/>
      <c r="FE327" s="222"/>
      <c r="FF327" s="234"/>
      <c r="FG327" s="235"/>
      <c r="FH327" s="235"/>
      <c r="FI327" s="235"/>
      <c r="FJ327" s="235"/>
      <c r="FK327" s="235"/>
      <c r="FL327" s="235"/>
      <c r="FM327" s="222"/>
    </row>
    <row r="328" spans="1:169">
      <c r="A328" s="223" t="str">
        <f>Validation!B328</f>
        <v>Pass</v>
      </c>
      <c r="B328" s="35"/>
      <c r="C328" s="35"/>
      <c r="D328" s="35"/>
      <c r="E328" s="122"/>
      <c r="F328" s="123"/>
      <c r="G328" s="121"/>
      <c r="H328" s="120"/>
      <c r="I328" s="121"/>
      <c r="J328" s="120"/>
      <c r="K328" s="225"/>
      <c r="L328" s="35"/>
      <c r="M328" s="226"/>
      <c r="N328" s="227"/>
      <c r="O328" s="227"/>
      <c r="P328" s="224"/>
      <c r="Q328" s="224"/>
      <c r="R328" s="78"/>
      <c r="S328" s="79"/>
      <c r="T328" s="224"/>
      <c r="U328" s="35"/>
      <c r="V328" s="35"/>
      <c r="W328" s="225"/>
      <c r="X328" s="228"/>
      <c r="Y328" s="79"/>
      <c r="Z328" s="229"/>
      <c r="AA328" s="35"/>
      <c r="AB328" s="35"/>
      <c r="AC328" s="35"/>
      <c r="AD328" s="230"/>
      <c r="AE328" s="231"/>
      <c r="AF328" s="35"/>
      <c r="AG328" s="35"/>
      <c r="AH328" s="78"/>
      <c r="AI328" s="78"/>
      <c r="AJ328" s="82"/>
      <c r="AK328" s="136"/>
      <c r="AL328" s="135"/>
      <c r="AM328" s="81"/>
      <c r="AN328" s="134"/>
      <c r="AO328" s="232"/>
      <c r="AP328" s="232"/>
      <c r="AQ328" s="80"/>
      <c r="AR328" s="81"/>
      <c r="AS328" s="81"/>
      <c r="AT328" s="245"/>
      <c r="AU328" s="179"/>
      <c r="AV328" s="233"/>
      <c r="AW328" s="81"/>
      <c r="AX328" s="185"/>
      <c r="AY328" s="134"/>
      <c r="AZ328" s="111"/>
      <c r="BA328" s="210"/>
      <c r="BB328" s="211"/>
      <c r="BC328" s="211"/>
      <c r="BD328" s="211"/>
      <c r="BE328" s="211"/>
      <c r="BF328" s="211"/>
      <c r="BG328" s="211"/>
      <c r="BH328" s="211"/>
      <c r="BI328" s="211"/>
      <c r="BJ328" s="211"/>
      <c r="BK328" s="211"/>
      <c r="BL328" s="211"/>
      <c r="BM328" s="211"/>
      <c r="BN328" s="83"/>
      <c r="BO328" s="79"/>
      <c r="BP328" s="210"/>
      <c r="BQ328" s="211"/>
      <c r="BR328" s="211"/>
      <c r="BS328" s="211"/>
      <c r="BT328" s="211"/>
      <c r="BU328" s="211"/>
      <c r="BV328" s="211"/>
      <c r="BW328" s="211"/>
      <c r="BX328" s="82"/>
      <c r="BY328" s="212"/>
      <c r="BZ328" s="212"/>
      <c r="CA328" s="212"/>
      <c r="CB328" s="212"/>
      <c r="CC328" s="212"/>
      <c r="CD328" s="212"/>
      <c r="CE328" s="212"/>
      <c r="CF328" s="212"/>
      <c r="CG328" s="82"/>
      <c r="CH328" s="213"/>
      <c r="CI328" s="212"/>
      <c r="CJ328" s="212"/>
      <c r="CK328" s="212"/>
      <c r="CL328" s="212"/>
      <c r="CM328" s="212"/>
      <c r="CN328" s="212"/>
      <c r="CO328" s="212"/>
      <c r="CP328" s="212"/>
      <c r="CQ328" s="212"/>
      <c r="CR328" s="212"/>
      <c r="CS328" s="212"/>
      <c r="CT328" s="212"/>
      <c r="CU328" s="212"/>
      <c r="CV328" s="212"/>
      <c r="CW328" s="212"/>
      <c r="CX328" s="212"/>
      <c r="CY328" s="212"/>
      <c r="CZ328" s="212"/>
      <c r="DA328" s="214"/>
      <c r="DB328" s="84"/>
      <c r="DC328" s="35"/>
      <c r="DD328" s="35"/>
      <c r="DE328" s="35"/>
      <c r="DF328" s="35"/>
      <c r="DG328" s="35"/>
      <c r="DH328" s="35"/>
      <c r="DI328" s="35"/>
      <c r="DJ328" s="35"/>
      <c r="DK328" s="35"/>
      <c r="DL328" s="35"/>
      <c r="DM328" s="35"/>
      <c r="DN328" s="35"/>
      <c r="DO328" s="35"/>
      <c r="DP328" s="35"/>
      <c r="DQ328" s="35"/>
      <c r="DR328" s="35"/>
      <c r="DS328" s="35"/>
      <c r="DT328" s="35"/>
      <c r="DU328" s="35"/>
      <c r="DV328" s="35"/>
      <c r="DW328" s="78"/>
      <c r="DX328" s="82"/>
      <c r="DY328" s="215"/>
      <c r="DZ328" s="216"/>
      <c r="EA328" s="216"/>
      <c r="EB328" s="216"/>
      <c r="EC328" s="216"/>
      <c r="ED328" s="216"/>
      <c r="EE328" s="217"/>
      <c r="EF328" s="146"/>
      <c r="EG328" s="215"/>
      <c r="EH328" s="216"/>
      <c r="EI328" s="216"/>
      <c r="EJ328" s="216"/>
      <c r="EK328" s="216"/>
      <c r="EL328" s="216"/>
      <c r="EM328" s="216"/>
      <c r="EN328" s="217"/>
      <c r="EO328" s="79"/>
      <c r="EP328" s="218"/>
      <c r="EQ328" s="219"/>
      <c r="ER328" s="219"/>
      <c r="ES328" s="82"/>
      <c r="ET328" s="234"/>
      <c r="EU328" s="235"/>
      <c r="EV328" s="235"/>
      <c r="EW328" s="82"/>
      <c r="EX328" s="234"/>
      <c r="EY328" s="235"/>
      <c r="EZ328" s="235"/>
      <c r="FA328" s="235"/>
      <c r="FB328" s="235"/>
      <c r="FC328" s="235"/>
      <c r="FD328" s="235"/>
      <c r="FE328" s="222"/>
      <c r="FF328" s="234"/>
      <c r="FG328" s="235"/>
      <c r="FH328" s="235"/>
      <c r="FI328" s="235"/>
      <c r="FJ328" s="235"/>
      <c r="FK328" s="235"/>
      <c r="FL328" s="235"/>
      <c r="FM328" s="222"/>
    </row>
    <row r="329" spans="1:169">
      <c r="A329" s="223" t="str">
        <f>Validation!B329</f>
        <v>Pass</v>
      </c>
      <c r="B329" s="35"/>
      <c r="C329" s="35"/>
      <c r="D329" s="35"/>
      <c r="E329" s="122"/>
      <c r="F329" s="123"/>
      <c r="G329" s="121"/>
      <c r="H329" s="120"/>
      <c r="I329" s="121"/>
      <c r="J329" s="120"/>
      <c r="K329" s="225"/>
      <c r="L329" s="35"/>
      <c r="M329" s="226"/>
      <c r="N329" s="227"/>
      <c r="O329" s="227"/>
      <c r="P329" s="224"/>
      <c r="Q329" s="224"/>
      <c r="R329" s="78"/>
      <c r="S329" s="79"/>
      <c r="T329" s="224"/>
      <c r="U329" s="35"/>
      <c r="V329" s="35"/>
      <c r="W329" s="225"/>
      <c r="X329" s="228"/>
      <c r="Y329" s="79"/>
      <c r="Z329" s="229"/>
      <c r="AA329" s="35"/>
      <c r="AB329" s="35"/>
      <c r="AC329" s="35"/>
      <c r="AD329" s="230"/>
      <c r="AE329" s="231"/>
      <c r="AF329" s="35"/>
      <c r="AG329" s="35"/>
      <c r="AH329" s="78"/>
      <c r="AI329" s="78"/>
      <c r="AJ329" s="82"/>
      <c r="AK329" s="136"/>
      <c r="AL329" s="135"/>
      <c r="AM329" s="81"/>
      <c r="AN329" s="134"/>
      <c r="AO329" s="232"/>
      <c r="AP329" s="232"/>
      <c r="AQ329" s="80"/>
      <c r="AR329" s="81"/>
      <c r="AS329" s="81"/>
      <c r="AT329" s="245"/>
      <c r="AU329" s="179"/>
      <c r="AV329" s="233"/>
      <c r="AW329" s="81"/>
      <c r="AX329" s="185"/>
      <c r="AY329" s="134"/>
      <c r="AZ329" s="111"/>
      <c r="BA329" s="210"/>
      <c r="BB329" s="211"/>
      <c r="BC329" s="211"/>
      <c r="BD329" s="211"/>
      <c r="BE329" s="211"/>
      <c r="BF329" s="211"/>
      <c r="BG329" s="211"/>
      <c r="BH329" s="211"/>
      <c r="BI329" s="211"/>
      <c r="BJ329" s="211"/>
      <c r="BK329" s="211"/>
      <c r="BL329" s="211"/>
      <c r="BM329" s="211"/>
      <c r="BN329" s="83"/>
      <c r="BO329" s="79"/>
      <c r="BP329" s="210"/>
      <c r="BQ329" s="211"/>
      <c r="BR329" s="211"/>
      <c r="BS329" s="211"/>
      <c r="BT329" s="211"/>
      <c r="BU329" s="211"/>
      <c r="BV329" s="211"/>
      <c r="BW329" s="211"/>
      <c r="BX329" s="82"/>
      <c r="BY329" s="212"/>
      <c r="BZ329" s="212"/>
      <c r="CA329" s="212"/>
      <c r="CB329" s="212"/>
      <c r="CC329" s="212"/>
      <c r="CD329" s="212"/>
      <c r="CE329" s="212"/>
      <c r="CF329" s="212"/>
      <c r="CG329" s="82"/>
      <c r="CH329" s="213"/>
      <c r="CI329" s="212"/>
      <c r="CJ329" s="212"/>
      <c r="CK329" s="212"/>
      <c r="CL329" s="212"/>
      <c r="CM329" s="212"/>
      <c r="CN329" s="212"/>
      <c r="CO329" s="212"/>
      <c r="CP329" s="212"/>
      <c r="CQ329" s="212"/>
      <c r="CR329" s="212"/>
      <c r="CS329" s="212"/>
      <c r="CT329" s="212"/>
      <c r="CU329" s="212"/>
      <c r="CV329" s="212"/>
      <c r="CW329" s="212"/>
      <c r="CX329" s="212"/>
      <c r="CY329" s="212"/>
      <c r="CZ329" s="212"/>
      <c r="DA329" s="214"/>
      <c r="DB329" s="84"/>
      <c r="DC329" s="35"/>
      <c r="DD329" s="35"/>
      <c r="DE329" s="35"/>
      <c r="DF329" s="35"/>
      <c r="DG329" s="35"/>
      <c r="DH329" s="35"/>
      <c r="DI329" s="35"/>
      <c r="DJ329" s="35"/>
      <c r="DK329" s="35"/>
      <c r="DL329" s="35"/>
      <c r="DM329" s="35"/>
      <c r="DN329" s="35"/>
      <c r="DO329" s="35"/>
      <c r="DP329" s="35"/>
      <c r="DQ329" s="35"/>
      <c r="DR329" s="35"/>
      <c r="DS329" s="35"/>
      <c r="DT329" s="35"/>
      <c r="DU329" s="35"/>
      <c r="DV329" s="35"/>
      <c r="DW329" s="78"/>
      <c r="DX329" s="82"/>
      <c r="DY329" s="215"/>
      <c r="DZ329" s="216"/>
      <c r="EA329" s="216"/>
      <c r="EB329" s="216"/>
      <c r="EC329" s="216"/>
      <c r="ED329" s="216"/>
      <c r="EE329" s="217"/>
      <c r="EF329" s="146"/>
      <c r="EG329" s="215"/>
      <c r="EH329" s="216"/>
      <c r="EI329" s="216"/>
      <c r="EJ329" s="216"/>
      <c r="EK329" s="216"/>
      <c r="EL329" s="216"/>
      <c r="EM329" s="216"/>
      <c r="EN329" s="217"/>
      <c r="EO329" s="79"/>
      <c r="EP329" s="218"/>
      <c r="EQ329" s="219"/>
      <c r="ER329" s="219"/>
      <c r="ES329" s="82"/>
      <c r="ET329" s="234"/>
      <c r="EU329" s="235"/>
      <c r="EV329" s="235"/>
      <c r="EW329" s="82"/>
      <c r="EX329" s="234"/>
      <c r="EY329" s="235"/>
      <c r="EZ329" s="235"/>
      <c r="FA329" s="235"/>
      <c r="FB329" s="235"/>
      <c r="FC329" s="235"/>
      <c r="FD329" s="235"/>
      <c r="FE329" s="222"/>
      <c r="FF329" s="234"/>
      <c r="FG329" s="235"/>
      <c r="FH329" s="235"/>
      <c r="FI329" s="235"/>
      <c r="FJ329" s="235"/>
      <c r="FK329" s="235"/>
      <c r="FL329" s="235"/>
      <c r="FM329" s="222"/>
    </row>
    <row r="330" spans="1:169">
      <c r="A330" s="223" t="str">
        <f>Validation!B330</f>
        <v>Pass</v>
      </c>
      <c r="B330" s="35"/>
      <c r="C330" s="35"/>
      <c r="D330" s="35"/>
      <c r="E330" s="122"/>
      <c r="F330" s="123"/>
      <c r="G330" s="121"/>
      <c r="H330" s="120"/>
      <c r="I330" s="121"/>
      <c r="J330" s="120"/>
      <c r="K330" s="225"/>
      <c r="L330" s="35"/>
      <c r="M330" s="226"/>
      <c r="N330" s="227"/>
      <c r="O330" s="227"/>
      <c r="P330" s="224"/>
      <c r="Q330" s="224"/>
      <c r="R330" s="78"/>
      <c r="S330" s="79"/>
      <c r="T330" s="224"/>
      <c r="U330" s="35"/>
      <c r="V330" s="35"/>
      <c r="W330" s="225"/>
      <c r="X330" s="228"/>
      <c r="Y330" s="79"/>
      <c r="Z330" s="229"/>
      <c r="AA330" s="35"/>
      <c r="AB330" s="35"/>
      <c r="AC330" s="35"/>
      <c r="AD330" s="230"/>
      <c r="AE330" s="231"/>
      <c r="AF330" s="35"/>
      <c r="AG330" s="35"/>
      <c r="AH330" s="78"/>
      <c r="AI330" s="78"/>
      <c r="AJ330" s="82"/>
      <c r="AK330" s="136"/>
      <c r="AL330" s="135"/>
      <c r="AM330" s="81"/>
      <c r="AN330" s="134"/>
      <c r="AO330" s="232"/>
      <c r="AP330" s="232"/>
      <c r="AQ330" s="80"/>
      <c r="AR330" s="81"/>
      <c r="AS330" s="81"/>
      <c r="AT330" s="245"/>
      <c r="AU330" s="179"/>
      <c r="AV330" s="233"/>
      <c r="AW330" s="81"/>
      <c r="AX330" s="185"/>
      <c r="AY330" s="134"/>
      <c r="AZ330" s="111"/>
      <c r="BA330" s="210"/>
      <c r="BB330" s="211"/>
      <c r="BC330" s="211"/>
      <c r="BD330" s="211"/>
      <c r="BE330" s="211"/>
      <c r="BF330" s="211"/>
      <c r="BG330" s="211"/>
      <c r="BH330" s="211"/>
      <c r="BI330" s="211"/>
      <c r="BJ330" s="211"/>
      <c r="BK330" s="211"/>
      <c r="BL330" s="211"/>
      <c r="BM330" s="211"/>
      <c r="BN330" s="83"/>
      <c r="BO330" s="79"/>
      <c r="BP330" s="210"/>
      <c r="BQ330" s="211"/>
      <c r="BR330" s="211"/>
      <c r="BS330" s="211"/>
      <c r="BT330" s="211"/>
      <c r="BU330" s="211"/>
      <c r="BV330" s="211"/>
      <c r="BW330" s="211"/>
      <c r="BX330" s="82"/>
      <c r="BY330" s="212"/>
      <c r="BZ330" s="212"/>
      <c r="CA330" s="212"/>
      <c r="CB330" s="212"/>
      <c r="CC330" s="212"/>
      <c r="CD330" s="212"/>
      <c r="CE330" s="212"/>
      <c r="CF330" s="212"/>
      <c r="CG330" s="82"/>
      <c r="CH330" s="213"/>
      <c r="CI330" s="212"/>
      <c r="CJ330" s="212"/>
      <c r="CK330" s="212"/>
      <c r="CL330" s="212"/>
      <c r="CM330" s="212"/>
      <c r="CN330" s="212"/>
      <c r="CO330" s="212"/>
      <c r="CP330" s="212"/>
      <c r="CQ330" s="212"/>
      <c r="CR330" s="212"/>
      <c r="CS330" s="212"/>
      <c r="CT330" s="212"/>
      <c r="CU330" s="212"/>
      <c r="CV330" s="212"/>
      <c r="CW330" s="212"/>
      <c r="CX330" s="212"/>
      <c r="CY330" s="212"/>
      <c r="CZ330" s="212"/>
      <c r="DA330" s="214"/>
      <c r="DB330" s="84"/>
      <c r="DC330" s="35"/>
      <c r="DD330" s="35"/>
      <c r="DE330" s="35"/>
      <c r="DF330" s="35"/>
      <c r="DG330" s="35"/>
      <c r="DH330" s="35"/>
      <c r="DI330" s="35"/>
      <c r="DJ330" s="35"/>
      <c r="DK330" s="35"/>
      <c r="DL330" s="35"/>
      <c r="DM330" s="35"/>
      <c r="DN330" s="35"/>
      <c r="DO330" s="35"/>
      <c r="DP330" s="35"/>
      <c r="DQ330" s="35"/>
      <c r="DR330" s="35"/>
      <c r="DS330" s="35"/>
      <c r="DT330" s="35"/>
      <c r="DU330" s="35"/>
      <c r="DV330" s="35"/>
      <c r="DW330" s="78"/>
      <c r="DX330" s="82"/>
      <c r="DY330" s="215"/>
      <c r="DZ330" s="216"/>
      <c r="EA330" s="216"/>
      <c r="EB330" s="216"/>
      <c r="EC330" s="216"/>
      <c r="ED330" s="216"/>
      <c r="EE330" s="217"/>
      <c r="EF330" s="146"/>
      <c r="EG330" s="215"/>
      <c r="EH330" s="216"/>
      <c r="EI330" s="216"/>
      <c r="EJ330" s="216"/>
      <c r="EK330" s="216"/>
      <c r="EL330" s="216"/>
      <c r="EM330" s="216"/>
      <c r="EN330" s="217"/>
      <c r="EO330" s="79"/>
      <c r="EP330" s="218"/>
      <c r="EQ330" s="219"/>
      <c r="ER330" s="219"/>
      <c r="ES330" s="82"/>
      <c r="ET330" s="234"/>
      <c r="EU330" s="235"/>
      <c r="EV330" s="235"/>
      <c r="EW330" s="82"/>
      <c r="EX330" s="234"/>
      <c r="EY330" s="235"/>
      <c r="EZ330" s="235"/>
      <c r="FA330" s="235"/>
      <c r="FB330" s="235"/>
      <c r="FC330" s="235"/>
      <c r="FD330" s="235"/>
      <c r="FE330" s="222"/>
      <c r="FF330" s="234"/>
      <c r="FG330" s="235"/>
      <c r="FH330" s="235"/>
      <c r="FI330" s="235"/>
      <c r="FJ330" s="235"/>
      <c r="FK330" s="235"/>
      <c r="FL330" s="235"/>
      <c r="FM330" s="222"/>
    </row>
    <row r="331" spans="1:169">
      <c r="A331" s="223" t="str">
        <f>Validation!B331</f>
        <v>Pass</v>
      </c>
      <c r="B331" s="35"/>
      <c r="C331" s="35"/>
      <c r="D331" s="35"/>
      <c r="E331" s="122"/>
      <c r="F331" s="123"/>
      <c r="G331" s="121"/>
      <c r="H331" s="120"/>
      <c r="I331" s="121"/>
      <c r="J331" s="120"/>
      <c r="K331" s="225"/>
      <c r="L331" s="35"/>
      <c r="M331" s="226"/>
      <c r="N331" s="227"/>
      <c r="O331" s="227"/>
      <c r="P331" s="224"/>
      <c r="Q331" s="224"/>
      <c r="R331" s="78"/>
      <c r="S331" s="79"/>
      <c r="T331" s="224"/>
      <c r="U331" s="35"/>
      <c r="V331" s="35"/>
      <c r="W331" s="225"/>
      <c r="X331" s="228"/>
      <c r="Y331" s="79"/>
      <c r="Z331" s="229"/>
      <c r="AA331" s="35"/>
      <c r="AB331" s="35"/>
      <c r="AC331" s="35"/>
      <c r="AD331" s="230"/>
      <c r="AE331" s="231"/>
      <c r="AF331" s="35"/>
      <c r="AG331" s="35"/>
      <c r="AH331" s="78"/>
      <c r="AI331" s="78"/>
      <c r="AJ331" s="82"/>
      <c r="AK331" s="136"/>
      <c r="AL331" s="135"/>
      <c r="AM331" s="81"/>
      <c r="AN331" s="134"/>
      <c r="AO331" s="232"/>
      <c r="AP331" s="232"/>
      <c r="AQ331" s="80"/>
      <c r="AR331" s="81"/>
      <c r="AS331" s="81"/>
      <c r="AT331" s="245"/>
      <c r="AU331" s="179"/>
      <c r="AV331" s="233"/>
      <c r="AW331" s="81"/>
      <c r="AX331" s="185"/>
      <c r="AY331" s="134"/>
      <c r="AZ331" s="111"/>
      <c r="BA331" s="210"/>
      <c r="BB331" s="211"/>
      <c r="BC331" s="211"/>
      <c r="BD331" s="211"/>
      <c r="BE331" s="211"/>
      <c r="BF331" s="211"/>
      <c r="BG331" s="211"/>
      <c r="BH331" s="211"/>
      <c r="BI331" s="211"/>
      <c r="BJ331" s="211"/>
      <c r="BK331" s="211"/>
      <c r="BL331" s="211"/>
      <c r="BM331" s="211"/>
      <c r="BN331" s="83"/>
      <c r="BO331" s="79"/>
      <c r="BP331" s="210"/>
      <c r="BQ331" s="211"/>
      <c r="BR331" s="211"/>
      <c r="BS331" s="211"/>
      <c r="BT331" s="211"/>
      <c r="BU331" s="211"/>
      <c r="BV331" s="211"/>
      <c r="BW331" s="211"/>
      <c r="BX331" s="82"/>
      <c r="BY331" s="212"/>
      <c r="BZ331" s="212"/>
      <c r="CA331" s="212"/>
      <c r="CB331" s="212"/>
      <c r="CC331" s="212"/>
      <c r="CD331" s="212"/>
      <c r="CE331" s="212"/>
      <c r="CF331" s="212"/>
      <c r="CG331" s="82"/>
      <c r="CH331" s="213"/>
      <c r="CI331" s="212"/>
      <c r="CJ331" s="212"/>
      <c r="CK331" s="212"/>
      <c r="CL331" s="212"/>
      <c r="CM331" s="212"/>
      <c r="CN331" s="212"/>
      <c r="CO331" s="212"/>
      <c r="CP331" s="212"/>
      <c r="CQ331" s="212"/>
      <c r="CR331" s="212"/>
      <c r="CS331" s="212"/>
      <c r="CT331" s="212"/>
      <c r="CU331" s="212"/>
      <c r="CV331" s="212"/>
      <c r="CW331" s="212"/>
      <c r="CX331" s="212"/>
      <c r="CY331" s="212"/>
      <c r="CZ331" s="212"/>
      <c r="DA331" s="214"/>
      <c r="DB331" s="84"/>
      <c r="DC331" s="35"/>
      <c r="DD331" s="35"/>
      <c r="DE331" s="35"/>
      <c r="DF331" s="35"/>
      <c r="DG331" s="35"/>
      <c r="DH331" s="35"/>
      <c r="DI331" s="35"/>
      <c r="DJ331" s="35"/>
      <c r="DK331" s="35"/>
      <c r="DL331" s="35"/>
      <c r="DM331" s="35"/>
      <c r="DN331" s="35"/>
      <c r="DO331" s="35"/>
      <c r="DP331" s="35"/>
      <c r="DQ331" s="35"/>
      <c r="DR331" s="35"/>
      <c r="DS331" s="35"/>
      <c r="DT331" s="35"/>
      <c r="DU331" s="35"/>
      <c r="DV331" s="35"/>
      <c r="DW331" s="78"/>
      <c r="DX331" s="82"/>
      <c r="DY331" s="215"/>
      <c r="DZ331" s="216"/>
      <c r="EA331" s="216"/>
      <c r="EB331" s="216"/>
      <c r="EC331" s="216"/>
      <c r="ED331" s="216"/>
      <c r="EE331" s="217"/>
      <c r="EF331" s="146"/>
      <c r="EG331" s="215"/>
      <c r="EH331" s="216"/>
      <c r="EI331" s="216"/>
      <c r="EJ331" s="216"/>
      <c r="EK331" s="216"/>
      <c r="EL331" s="216"/>
      <c r="EM331" s="216"/>
      <c r="EN331" s="217"/>
      <c r="EO331" s="79"/>
      <c r="EP331" s="218"/>
      <c r="EQ331" s="219"/>
      <c r="ER331" s="219"/>
      <c r="ES331" s="82"/>
      <c r="ET331" s="234"/>
      <c r="EU331" s="235"/>
      <c r="EV331" s="235"/>
      <c r="EW331" s="82"/>
      <c r="EX331" s="234"/>
      <c r="EY331" s="235"/>
      <c r="EZ331" s="235"/>
      <c r="FA331" s="235"/>
      <c r="FB331" s="235"/>
      <c r="FC331" s="235"/>
      <c r="FD331" s="235"/>
      <c r="FE331" s="222"/>
      <c r="FF331" s="234"/>
      <c r="FG331" s="235"/>
      <c r="FH331" s="235"/>
      <c r="FI331" s="235"/>
      <c r="FJ331" s="235"/>
      <c r="FK331" s="235"/>
      <c r="FL331" s="235"/>
      <c r="FM331" s="222"/>
    </row>
    <row r="332" spans="1:169">
      <c r="A332" s="223" t="str">
        <f>Validation!B332</f>
        <v>Pass</v>
      </c>
      <c r="B332" s="35"/>
      <c r="C332" s="35"/>
      <c r="D332" s="35"/>
      <c r="E332" s="122"/>
      <c r="F332" s="123"/>
      <c r="G332" s="121"/>
      <c r="H332" s="120"/>
      <c r="I332" s="121"/>
      <c r="J332" s="120"/>
      <c r="K332" s="225"/>
      <c r="L332" s="35"/>
      <c r="M332" s="226"/>
      <c r="N332" s="227"/>
      <c r="O332" s="227"/>
      <c r="P332" s="224"/>
      <c r="Q332" s="224"/>
      <c r="R332" s="78"/>
      <c r="S332" s="79"/>
      <c r="T332" s="224"/>
      <c r="U332" s="35"/>
      <c r="V332" s="35"/>
      <c r="W332" s="225"/>
      <c r="X332" s="228"/>
      <c r="Y332" s="79"/>
      <c r="Z332" s="229"/>
      <c r="AA332" s="35"/>
      <c r="AB332" s="35"/>
      <c r="AC332" s="35"/>
      <c r="AD332" s="230"/>
      <c r="AE332" s="231"/>
      <c r="AF332" s="35"/>
      <c r="AG332" s="35"/>
      <c r="AH332" s="78"/>
      <c r="AI332" s="78"/>
      <c r="AJ332" s="82"/>
      <c r="AK332" s="136"/>
      <c r="AL332" s="135"/>
      <c r="AM332" s="81"/>
      <c r="AN332" s="134"/>
      <c r="AO332" s="232"/>
      <c r="AP332" s="232"/>
      <c r="AQ332" s="80"/>
      <c r="AR332" s="81"/>
      <c r="AS332" s="81"/>
      <c r="AT332" s="245"/>
      <c r="AU332" s="179"/>
      <c r="AV332" s="233"/>
      <c r="AW332" s="81"/>
      <c r="AX332" s="185"/>
      <c r="AY332" s="134"/>
      <c r="AZ332" s="111"/>
      <c r="BA332" s="210"/>
      <c r="BB332" s="211"/>
      <c r="BC332" s="211"/>
      <c r="BD332" s="211"/>
      <c r="BE332" s="211"/>
      <c r="BF332" s="211"/>
      <c r="BG332" s="211"/>
      <c r="BH332" s="211"/>
      <c r="BI332" s="211"/>
      <c r="BJ332" s="211"/>
      <c r="BK332" s="211"/>
      <c r="BL332" s="211"/>
      <c r="BM332" s="211"/>
      <c r="BN332" s="83"/>
      <c r="BO332" s="79"/>
      <c r="BP332" s="210"/>
      <c r="BQ332" s="211"/>
      <c r="BR332" s="211"/>
      <c r="BS332" s="211"/>
      <c r="BT332" s="211"/>
      <c r="BU332" s="211"/>
      <c r="BV332" s="211"/>
      <c r="BW332" s="211"/>
      <c r="BX332" s="82"/>
      <c r="BY332" s="212"/>
      <c r="BZ332" s="212"/>
      <c r="CA332" s="212"/>
      <c r="CB332" s="212"/>
      <c r="CC332" s="212"/>
      <c r="CD332" s="212"/>
      <c r="CE332" s="212"/>
      <c r="CF332" s="212"/>
      <c r="CG332" s="82"/>
      <c r="CH332" s="213"/>
      <c r="CI332" s="212"/>
      <c r="CJ332" s="212"/>
      <c r="CK332" s="212"/>
      <c r="CL332" s="212"/>
      <c r="CM332" s="212"/>
      <c r="CN332" s="212"/>
      <c r="CO332" s="212"/>
      <c r="CP332" s="212"/>
      <c r="CQ332" s="212"/>
      <c r="CR332" s="212"/>
      <c r="CS332" s="212"/>
      <c r="CT332" s="212"/>
      <c r="CU332" s="212"/>
      <c r="CV332" s="212"/>
      <c r="CW332" s="212"/>
      <c r="CX332" s="212"/>
      <c r="CY332" s="212"/>
      <c r="CZ332" s="212"/>
      <c r="DA332" s="214"/>
      <c r="DB332" s="84"/>
      <c r="DC332" s="35"/>
      <c r="DD332" s="35"/>
      <c r="DE332" s="35"/>
      <c r="DF332" s="35"/>
      <c r="DG332" s="35"/>
      <c r="DH332" s="35"/>
      <c r="DI332" s="35"/>
      <c r="DJ332" s="35"/>
      <c r="DK332" s="35"/>
      <c r="DL332" s="35"/>
      <c r="DM332" s="35"/>
      <c r="DN332" s="35"/>
      <c r="DO332" s="35"/>
      <c r="DP332" s="35"/>
      <c r="DQ332" s="35"/>
      <c r="DR332" s="35"/>
      <c r="DS332" s="35"/>
      <c r="DT332" s="35"/>
      <c r="DU332" s="35"/>
      <c r="DV332" s="35"/>
      <c r="DW332" s="78"/>
      <c r="DX332" s="82"/>
      <c r="DY332" s="215"/>
      <c r="DZ332" s="216"/>
      <c r="EA332" s="216"/>
      <c r="EB332" s="216"/>
      <c r="EC332" s="216"/>
      <c r="ED332" s="216"/>
      <c r="EE332" s="217"/>
      <c r="EF332" s="146"/>
      <c r="EG332" s="215"/>
      <c r="EH332" s="216"/>
      <c r="EI332" s="216"/>
      <c r="EJ332" s="216"/>
      <c r="EK332" s="216"/>
      <c r="EL332" s="216"/>
      <c r="EM332" s="216"/>
      <c r="EN332" s="217"/>
      <c r="EO332" s="79"/>
      <c r="EP332" s="218"/>
      <c r="EQ332" s="219"/>
      <c r="ER332" s="219"/>
      <c r="ES332" s="82"/>
      <c r="ET332" s="234"/>
      <c r="EU332" s="235"/>
      <c r="EV332" s="235"/>
      <c r="EW332" s="82"/>
      <c r="EX332" s="234"/>
      <c r="EY332" s="235"/>
      <c r="EZ332" s="235"/>
      <c r="FA332" s="235"/>
      <c r="FB332" s="235"/>
      <c r="FC332" s="235"/>
      <c r="FD332" s="235"/>
      <c r="FE332" s="222"/>
      <c r="FF332" s="234"/>
      <c r="FG332" s="235"/>
      <c r="FH332" s="235"/>
      <c r="FI332" s="235"/>
      <c r="FJ332" s="235"/>
      <c r="FK332" s="235"/>
      <c r="FL332" s="235"/>
      <c r="FM332" s="222"/>
    </row>
    <row r="333" spans="1:169">
      <c r="A333" s="223" t="str">
        <f>Validation!B333</f>
        <v>Pass</v>
      </c>
      <c r="B333" s="35"/>
      <c r="C333" s="35"/>
      <c r="D333" s="35"/>
      <c r="E333" s="122"/>
      <c r="F333" s="123"/>
      <c r="G333" s="121"/>
      <c r="H333" s="120"/>
      <c r="I333" s="121"/>
      <c r="J333" s="120"/>
      <c r="K333" s="225"/>
      <c r="L333" s="35"/>
      <c r="M333" s="226"/>
      <c r="N333" s="227"/>
      <c r="O333" s="227"/>
      <c r="P333" s="224"/>
      <c r="Q333" s="224"/>
      <c r="R333" s="78"/>
      <c r="S333" s="79"/>
      <c r="T333" s="224"/>
      <c r="U333" s="35"/>
      <c r="V333" s="35"/>
      <c r="W333" s="225"/>
      <c r="X333" s="228"/>
      <c r="Y333" s="79"/>
      <c r="Z333" s="229"/>
      <c r="AA333" s="35"/>
      <c r="AB333" s="35"/>
      <c r="AC333" s="35"/>
      <c r="AD333" s="230"/>
      <c r="AE333" s="231"/>
      <c r="AF333" s="35"/>
      <c r="AG333" s="35"/>
      <c r="AH333" s="78"/>
      <c r="AI333" s="78"/>
      <c r="AJ333" s="82"/>
      <c r="AK333" s="136"/>
      <c r="AL333" s="135"/>
      <c r="AM333" s="81"/>
      <c r="AN333" s="134"/>
      <c r="AO333" s="232"/>
      <c r="AP333" s="232"/>
      <c r="AQ333" s="80"/>
      <c r="AR333" s="81"/>
      <c r="AS333" s="81"/>
      <c r="AT333" s="245"/>
      <c r="AU333" s="179"/>
      <c r="AV333" s="233"/>
      <c r="AW333" s="81"/>
      <c r="AX333" s="185"/>
      <c r="AY333" s="134"/>
      <c r="AZ333" s="111"/>
      <c r="BA333" s="210"/>
      <c r="BB333" s="211"/>
      <c r="BC333" s="211"/>
      <c r="BD333" s="211"/>
      <c r="BE333" s="211"/>
      <c r="BF333" s="211"/>
      <c r="BG333" s="211"/>
      <c r="BH333" s="211"/>
      <c r="BI333" s="211"/>
      <c r="BJ333" s="211"/>
      <c r="BK333" s="211"/>
      <c r="BL333" s="211"/>
      <c r="BM333" s="211"/>
      <c r="BN333" s="83"/>
      <c r="BO333" s="79"/>
      <c r="BP333" s="210"/>
      <c r="BQ333" s="211"/>
      <c r="BR333" s="211"/>
      <c r="BS333" s="211"/>
      <c r="BT333" s="211"/>
      <c r="BU333" s="211"/>
      <c r="BV333" s="211"/>
      <c r="BW333" s="211"/>
      <c r="BX333" s="82"/>
      <c r="BY333" s="212"/>
      <c r="BZ333" s="212"/>
      <c r="CA333" s="212"/>
      <c r="CB333" s="212"/>
      <c r="CC333" s="212"/>
      <c r="CD333" s="212"/>
      <c r="CE333" s="212"/>
      <c r="CF333" s="212"/>
      <c r="CG333" s="82"/>
      <c r="CH333" s="213"/>
      <c r="CI333" s="212"/>
      <c r="CJ333" s="212"/>
      <c r="CK333" s="212"/>
      <c r="CL333" s="212"/>
      <c r="CM333" s="212"/>
      <c r="CN333" s="212"/>
      <c r="CO333" s="212"/>
      <c r="CP333" s="212"/>
      <c r="CQ333" s="212"/>
      <c r="CR333" s="212"/>
      <c r="CS333" s="212"/>
      <c r="CT333" s="212"/>
      <c r="CU333" s="212"/>
      <c r="CV333" s="212"/>
      <c r="CW333" s="212"/>
      <c r="CX333" s="212"/>
      <c r="CY333" s="212"/>
      <c r="CZ333" s="212"/>
      <c r="DA333" s="214"/>
      <c r="DB333" s="84"/>
      <c r="DC333" s="35"/>
      <c r="DD333" s="35"/>
      <c r="DE333" s="35"/>
      <c r="DF333" s="35"/>
      <c r="DG333" s="35"/>
      <c r="DH333" s="35"/>
      <c r="DI333" s="35"/>
      <c r="DJ333" s="35"/>
      <c r="DK333" s="35"/>
      <c r="DL333" s="35"/>
      <c r="DM333" s="35"/>
      <c r="DN333" s="35"/>
      <c r="DO333" s="35"/>
      <c r="DP333" s="35"/>
      <c r="DQ333" s="35"/>
      <c r="DR333" s="35"/>
      <c r="DS333" s="35"/>
      <c r="DT333" s="35"/>
      <c r="DU333" s="35"/>
      <c r="DV333" s="35"/>
      <c r="DW333" s="78"/>
      <c r="DX333" s="82"/>
      <c r="DY333" s="215"/>
      <c r="DZ333" s="216"/>
      <c r="EA333" s="216"/>
      <c r="EB333" s="216"/>
      <c r="EC333" s="216"/>
      <c r="ED333" s="216"/>
      <c r="EE333" s="217"/>
      <c r="EF333" s="146"/>
      <c r="EG333" s="215"/>
      <c r="EH333" s="216"/>
      <c r="EI333" s="216"/>
      <c r="EJ333" s="216"/>
      <c r="EK333" s="216"/>
      <c r="EL333" s="216"/>
      <c r="EM333" s="216"/>
      <c r="EN333" s="217"/>
      <c r="EO333" s="79"/>
      <c r="EP333" s="218"/>
      <c r="EQ333" s="219"/>
      <c r="ER333" s="219"/>
      <c r="ES333" s="82"/>
      <c r="ET333" s="234"/>
      <c r="EU333" s="235"/>
      <c r="EV333" s="235"/>
      <c r="EW333" s="82"/>
      <c r="EX333" s="234"/>
      <c r="EY333" s="235"/>
      <c r="EZ333" s="235"/>
      <c r="FA333" s="235"/>
      <c r="FB333" s="235"/>
      <c r="FC333" s="235"/>
      <c r="FD333" s="235"/>
      <c r="FE333" s="222"/>
      <c r="FF333" s="234"/>
      <c r="FG333" s="235"/>
      <c r="FH333" s="235"/>
      <c r="FI333" s="235"/>
      <c r="FJ333" s="235"/>
      <c r="FK333" s="235"/>
      <c r="FL333" s="235"/>
      <c r="FM333" s="222"/>
    </row>
    <row r="334" spans="1:169">
      <c r="A334" s="223" t="str">
        <f>Validation!B334</f>
        <v>Pass</v>
      </c>
      <c r="B334" s="35"/>
      <c r="C334" s="35"/>
      <c r="D334" s="35"/>
      <c r="E334" s="122"/>
      <c r="F334" s="123"/>
      <c r="G334" s="121"/>
      <c r="H334" s="120"/>
      <c r="I334" s="121"/>
      <c r="J334" s="120"/>
      <c r="K334" s="225"/>
      <c r="L334" s="35"/>
      <c r="M334" s="226"/>
      <c r="N334" s="227"/>
      <c r="O334" s="227"/>
      <c r="P334" s="224"/>
      <c r="Q334" s="224"/>
      <c r="R334" s="78"/>
      <c r="S334" s="79"/>
      <c r="T334" s="224"/>
      <c r="U334" s="35"/>
      <c r="V334" s="35"/>
      <c r="W334" s="225"/>
      <c r="X334" s="228"/>
      <c r="Y334" s="79"/>
      <c r="Z334" s="229"/>
      <c r="AA334" s="35"/>
      <c r="AB334" s="35"/>
      <c r="AC334" s="35"/>
      <c r="AD334" s="230"/>
      <c r="AE334" s="231"/>
      <c r="AF334" s="35"/>
      <c r="AG334" s="35"/>
      <c r="AH334" s="78"/>
      <c r="AI334" s="78"/>
      <c r="AJ334" s="82"/>
      <c r="AK334" s="136"/>
      <c r="AL334" s="135"/>
      <c r="AM334" s="81"/>
      <c r="AN334" s="134"/>
      <c r="AO334" s="232"/>
      <c r="AP334" s="232"/>
      <c r="AQ334" s="80"/>
      <c r="AR334" s="81"/>
      <c r="AS334" s="81"/>
      <c r="AT334" s="245"/>
      <c r="AU334" s="179"/>
      <c r="AV334" s="233"/>
      <c r="AW334" s="81"/>
      <c r="AX334" s="185"/>
      <c r="AY334" s="134"/>
      <c r="AZ334" s="111"/>
      <c r="BA334" s="210"/>
      <c r="BB334" s="211"/>
      <c r="BC334" s="211"/>
      <c r="BD334" s="211"/>
      <c r="BE334" s="211"/>
      <c r="BF334" s="211"/>
      <c r="BG334" s="211"/>
      <c r="BH334" s="211"/>
      <c r="BI334" s="211"/>
      <c r="BJ334" s="211"/>
      <c r="BK334" s="211"/>
      <c r="BL334" s="211"/>
      <c r="BM334" s="211"/>
      <c r="BN334" s="83"/>
      <c r="BO334" s="79"/>
      <c r="BP334" s="210"/>
      <c r="BQ334" s="211"/>
      <c r="BR334" s="211"/>
      <c r="BS334" s="211"/>
      <c r="BT334" s="211"/>
      <c r="BU334" s="211"/>
      <c r="BV334" s="211"/>
      <c r="BW334" s="211"/>
      <c r="BX334" s="82"/>
      <c r="BY334" s="212"/>
      <c r="BZ334" s="212"/>
      <c r="CA334" s="212"/>
      <c r="CB334" s="212"/>
      <c r="CC334" s="212"/>
      <c r="CD334" s="212"/>
      <c r="CE334" s="212"/>
      <c r="CF334" s="212"/>
      <c r="CG334" s="82"/>
      <c r="CH334" s="213"/>
      <c r="CI334" s="212"/>
      <c r="CJ334" s="212"/>
      <c r="CK334" s="212"/>
      <c r="CL334" s="212"/>
      <c r="CM334" s="212"/>
      <c r="CN334" s="212"/>
      <c r="CO334" s="212"/>
      <c r="CP334" s="212"/>
      <c r="CQ334" s="212"/>
      <c r="CR334" s="212"/>
      <c r="CS334" s="212"/>
      <c r="CT334" s="212"/>
      <c r="CU334" s="212"/>
      <c r="CV334" s="212"/>
      <c r="CW334" s="212"/>
      <c r="CX334" s="212"/>
      <c r="CY334" s="212"/>
      <c r="CZ334" s="212"/>
      <c r="DA334" s="214"/>
      <c r="DB334" s="84"/>
      <c r="DC334" s="35"/>
      <c r="DD334" s="35"/>
      <c r="DE334" s="35"/>
      <c r="DF334" s="35"/>
      <c r="DG334" s="35"/>
      <c r="DH334" s="35"/>
      <c r="DI334" s="35"/>
      <c r="DJ334" s="35"/>
      <c r="DK334" s="35"/>
      <c r="DL334" s="35"/>
      <c r="DM334" s="35"/>
      <c r="DN334" s="35"/>
      <c r="DO334" s="35"/>
      <c r="DP334" s="35"/>
      <c r="DQ334" s="35"/>
      <c r="DR334" s="35"/>
      <c r="DS334" s="35"/>
      <c r="DT334" s="35"/>
      <c r="DU334" s="35"/>
      <c r="DV334" s="35"/>
      <c r="DW334" s="78"/>
      <c r="DX334" s="82"/>
      <c r="DY334" s="215"/>
      <c r="DZ334" s="216"/>
      <c r="EA334" s="216"/>
      <c r="EB334" s="216"/>
      <c r="EC334" s="216"/>
      <c r="ED334" s="216"/>
      <c r="EE334" s="217"/>
      <c r="EF334" s="146"/>
      <c r="EG334" s="215"/>
      <c r="EH334" s="216"/>
      <c r="EI334" s="216"/>
      <c r="EJ334" s="216"/>
      <c r="EK334" s="216"/>
      <c r="EL334" s="216"/>
      <c r="EM334" s="216"/>
      <c r="EN334" s="217"/>
      <c r="EO334" s="79"/>
      <c r="EP334" s="218"/>
      <c r="EQ334" s="219"/>
      <c r="ER334" s="219"/>
      <c r="ES334" s="82"/>
      <c r="ET334" s="234"/>
      <c r="EU334" s="235"/>
      <c r="EV334" s="235"/>
      <c r="EW334" s="82"/>
      <c r="EX334" s="234"/>
      <c r="EY334" s="235"/>
      <c r="EZ334" s="235"/>
      <c r="FA334" s="235"/>
      <c r="FB334" s="235"/>
      <c r="FC334" s="235"/>
      <c r="FD334" s="235"/>
      <c r="FE334" s="222"/>
      <c r="FF334" s="234"/>
      <c r="FG334" s="235"/>
      <c r="FH334" s="235"/>
      <c r="FI334" s="235"/>
      <c r="FJ334" s="235"/>
      <c r="FK334" s="235"/>
      <c r="FL334" s="235"/>
      <c r="FM334" s="222"/>
    </row>
    <row r="335" spans="1:169">
      <c r="A335" s="223" t="str">
        <f>Validation!B335</f>
        <v>Pass</v>
      </c>
      <c r="B335" s="35"/>
      <c r="C335" s="35"/>
      <c r="D335" s="35"/>
      <c r="E335" s="122"/>
      <c r="F335" s="123"/>
      <c r="G335" s="121"/>
      <c r="H335" s="120"/>
      <c r="I335" s="121"/>
      <c r="J335" s="120"/>
      <c r="K335" s="225"/>
      <c r="L335" s="35"/>
      <c r="M335" s="226"/>
      <c r="N335" s="227"/>
      <c r="O335" s="227"/>
      <c r="P335" s="224"/>
      <c r="Q335" s="224"/>
      <c r="R335" s="78"/>
      <c r="S335" s="79"/>
      <c r="T335" s="224"/>
      <c r="U335" s="35"/>
      <c r="V335" s="35"/>
      <c r="W335" s="225"/>
      <c r="X335" s="228"/>
      <c r="Y335" s="79"/>
      <c r="Z335" s="229"/>
      <c r="AA335" s="35"/>
      <c r="AB335" s="35"/>
      <c r="AC335" s="35"/>
      <c r="AD335" s="230"/>
      <c r="AE335" s="231"/>
      <c r="AF335" s="35"/>
      <c r="AG335" s="35"/>
      <c r="AH335" s="78"/>
      <c r="AI335" s="78"/>
      <c r="AJ335" s="82"/>
      <c r="AK335" s="136"/>
      <c r="AL335" s="135"/>
      <c r="AM335" s="81"/>
      <c r="AN335" s="134"/>
      <c r="AO335" s="232"/>
      <c r="AP335" s="232"/>
      <c r="AQ335" s="80"/>
      <c r="AR335" s="81"/>
      <c r="AS335" s="81"/>
      <c r="AT335" s="245"/>
      <c r="AU335" s="179"/>
      <c r="AV335" s="233"/>
      <c r="AW335" s="81"/>
      <c r="AX335" s="185"/>
      <c r="AY335" s="134"/>
      <c r="AZ335" s="111"/>
      <c r="BA335" s="210"/>
      <c r="BB335" s="211"/>
      <c r="BC335" s="211"/>
      <c r="BD335" s="211"/>
      <c r="BE335" s="211"/>
      <c r="BF335" s="211"/>
      <c r="BG335" s="211"/>
      <c r="BH335" s="211"/>
      <c r="BI335" s="211"/>
      <c r="BJ335" s="211"/>
      <c r="BK335" s="211"/>
      <c r="BL335" s="211"/>
      <c r="BM335" s="211"/>
      <c r="BN335" s="83"/>
      <c r="BO335" s="79"/>
      <c r="BP335" s="210"/>
      <c r="BQ335" s="211"/>
      <c r="BR335" s="211"/>
      <c r="BS335" s="211"/>
      <c r="BT335" s="211"/>
      <c r="BU335" s="211"/>
      <c r="BV335" s="211"/>
      <c r="BW335" s="211"/>
      <c r="BX335" s="82"/>
      <c r="BY335" s="212"/>
      <c r="BZ335" s="212"/>
      <c r="CA335" s="212"/>
      <c r="CB335" s="212"/>
      <c r="CC335" s="212"/>
      <c r="CD335" s="212"/>
      <c r="CE335" s="212"/>
      <c r="CF335" s="212"/>
      <c r="CG335" s="82"/>
      <c r="CH335" s="213"/>
      <c r="CI335" s="212"/>
      <c r="CJ335" s="212"/>
      <c r="CK335" s="212"/>
      <c r="CL335" s="212"/>
      <c r="CM335" s="212"/>
      <c r="CN335" s="212"/>
      <c r="CO335" s="212"/>
      <c r="CP335" s="212"/>
      <c r="CQ335" s="212"/>
      <c r="CR335" s="212"/>
      <c r="CS335" s="212"/>
      <c r="CT335" s="212"/>
      <c r="CU335" s="212"/>
      <c r="CV335" s="212"/>
      <c r="CW335" s="212"/>
      <c r="CX335" s="212"/>
      <c r="CY335" s="212"/>
      <c r="CZ335" s="212"/>
      <c r="DA335" s="214"/>
      <c r="DB335" s="84"/>
      <c r="DC335" s="35"/>
      <c r="DD335" s="35"/>
      <c r="DE335" s="35"/>
      <c r="DF335" s="35"/>
      <c r="DG335" s="35"/>
      <c r="DH335" s="35"/>
      <c r="DI335" s="35"/>
      <c r="DJ335" s="35"/>
      <c r="DK335" s="35"/>
      <c r="DL335" s="35"/>
      <c r="DM335" s="35"/>
      <c r="DN335" s="35"/>
      <c r="DO335" s="35"/>
      <c r="DP335" s="35"/>
      <c r="DQ335" s="35"/>
      <c r="DR335" s="35"/>
      <c r="DS335" s="35"/>
      <c r="DT335" s="35"/>
      <c r="DU335" s="35"/>
      <c r="DV335" s="35"/>
      <c r="DW335" s="78"/>
      <c r="DX335" s="82"/>
      <c r="DY335" s="215"/>
      <c r="DZ335" s="216"/>
      <c r="EA335" s="216"/>
      <c r="EB335" s="216"/>
      <c r="EC335" s="216"/>
      <c r="ED335" s="216"/>
      <c r="EE335" s="217"/>
      <c r="EF335" s="146"/>
      <c r="EG335" s="215"/>
      <c r="EH335" s="216"/>
      <c r="EI335" s="216"/>
      <c r="EJ335" s="216"/>
      <c r="EK335" s="216"/>
      <c r="EL335" s="216"/>
      <c r="EM335" s="216"/>
      <c r="EN335" s="217"/>
      <c r="EO335" s="79"/>
      <c r="EP335" s="218"/>
      <c r="EQ335" s="219"/>
      <c r="ER335" s="219"/>
      <c r="ES335" s="82"/>
      <c r="ET335" s="234"/>
      <c r="EU335" s="235"/>
      <c r="EV335" s="235"/>
      <c r="EW335" s="82"/>
      <c r="EX335" s="234"/>
      <c r="EY335" s="235"/>
      <c r="EZ335" s="235"/>
      <c r="FA335" s="235"/>
      <c r="FB335" s="235"/>
      <c r="FC335" s="235"/>
      <c r="FD335" s="235"/>
      <c r="FE335" s="222"/>
      <c r="FF335" s="234"/>
      <c r="FG335" s="235"/>
      <c r="FH335" s="235"/>
      <c r="FI335" s="235"/>
      <c r="FJ335" s="235"/>
      <c r="FK335" s="235"/>
      <c r="FL335" s="235"/>
      <c r="FM335" s="222"/>
    </row>
    <row r="336" spans="1:169">
      <c r="A336" s="223" t="str">
        <f>Validation!B336</f>
        <v>Pass</v>
      </c>
      <c r="B336" s="35"/>
      <c r="C336" s="35"/>
      <c r="D336" s="35"/>
      <c r="E336" s="122"/>
      <c r="F336" s="123"/>
      <c r="G336" s="121"/>
      <c r="H336" s="120"/>
      <c r="I336" s="121"/>
      <c r="J336" s="120"/>
      <c r="K336" s="225"/>
      <c r="L336" s="35"/>
      <c r="M336" s="226"/>
      <c r="N336" s="227"/>
      <c r="O336" s="227"/>
      <c r="P336" s="224"/>
      <c r="Q336" s="224"/>
      <c r="R336" s="78"/>
      <c r="S336" s="79"/>
      <c r="T336" s="224"/>
      <c r="U336" s="35"/>
      <c r="V336" s="35"/>
      <c r="W336" s="225"/>
      <c r="X336" s="228"/>
      <c r="Y336" s="79"/>
      <c r="Z336" s="229"/>
      <c r="AA336" s="35"/>
      <c r="AB336" s="35"/>
      <c r="AC336" s="35"/>
      <c r="AD336" s="230"/>
      <c r="AE336" s="231"/>
      <c r="AF336" s="35"/>
      <c r="AG336" s="35"/>
      <c r="AH336" s="78"/>
      <c r="AI336" s="78"/>
      <c r="AJ336" s="82"/>
      <c r="AK336" s="136"/>
      <c r="AL336" s="135"/>
      <c r="AM336" s="81"/>
      <c r="AN336" s="134"/>
      <c r="AO336" s="232"/>
      <c r="AP336" s="232"/>
      <c r="AQ336" s="80"/>
      <c r="AR336" s="81"/>
      <c r="AS336" s="81"/>
      <c r="AT336" s="245"/>
      <c r="AU336" s="179"/>
      <c r="AV336" s="233"/>
      <c r="AW336" s="81"/>
      <c r="AX336" s="185"/>
      <c r="AY336" s="134"/>
      <c r="AZ336" s="111"/>
      <c r="BA336" s="210"/>
      <c r="BB336" s="211"/>
      <c r="BC336" s="211"/>
      <c r="BD336" s="211"/>
      <c r="BE336" s="211"/>
      <c r="BF336" s="211"/>
      <c r="BG336" s="211"/>
      <c r="BH336" s="211"/>
      <c r="BI336" s="211"/>
      <c r="BJ336" s="211"/>
      <c r="BK336" s="211"/>
      <c r="BL336" s="211"/>
      <c r="BM336" s="211"/>
      <c r="BN336" s="83"/>
      <c r="BO336" s="79"/>
      <c r="BP336" s="210"/>
      <c r="BQ336" s="211"/>
      <c r="BR336" s="211"/>
      <c r="BS336" s="211"/>
      <c r="BT336" s="211"/>
      <c r="BU336" s="211"/>
      <c r="BV336" s="211"/>
      <c r="BW336" s="211"/>
      <c r="BX336" s="82"/>
      <c r="BY336" s="212"/>
      <c r="BZ336" s="212"/>
      <c r="CA336" s="212"/>
      <c r="CB336" s="212"/>
      <c r="CC336" s="212"/>
      <c r="CD336" s="212"/>
      <c r="CE336" s="212"/>
      <c r="CF336" s="212"/>
      <c r="CG336" s="82"/>
      <c r="CH336" s="213"/>
      <c r="CI336" s="212"/>
      <c r="CJ336" s="212"/>
      <c r="CK336" s="212"/>
      <c r="CL336" s="212"/>
      <c r="CM336" s="212"/>
      <c r="CN336" s="212"/>
      <c r="CO336" s="212"/>
      <c r="CP336" s="212"/>
      <c r="CQ336" s="212"/>
      <c r="CR336" s="212"/>
      <c r="CS336" s="212"/>
      <c r="CT336" s="212"/>
      <c r="CU336" s="212"/>
      <c r="CV336" s="212"/>
      <c r="CW336" s="212"/>
      <c r="CX336" s="212"/>
      <c r="CY336" s="212"/>
      <c r="CZ336" s="212"/>
      <c r="DA336" s="214"/>
      <c r="DB336" s="84"/>
      <c r="DC336" s="35"/>
      <c r="DD336" s="35"/>
      <c r="DE336" s="35"/>
      <c r="DF336" s="35"/>
      <c r="DG336" s="35"/>
      <c r="DH336" s="35"/>
      <c r="DI336" s="35"/>
      <c r="DJ336" s="35"/>
      <c r="DK336" s="35"/>
      <c r="DL336" s="35"/>
      <c r="DM336" s="35"/>
      <c r="DN336" s="35"/>
      <c r="DO336" s="35"/>
      <c r="DP336" s="35"/>
      <c r="DQ336" s="35"/>
      <c r="DR336" s="35"/>
      <c r="DS336" s="35"/>
      <c r="DT336" s="35"/>
      <c r="DU336" s="35"/>
      <c r="DV336" s="35"/>
      <c r="DW336" s="78"/>
      <c r="DX336" s="82"/>
      <c r="DY336" s="215"/>
      <c r="DZ336" s="216"/>
      <c r="EA336" s="216"/>
      <c r="EB336" s="216"/>
      <c r="EC336" s="216"/>
      <c r="ED336" s="216"/>
      <c r="EE336" s="217"/>
      <c r="EF336" s="146"/>
      <c r="EG336" s="215"/>
      <c r="EH336" s="216"/>
      <c r="EI336" s="216"/>
      <c r="EJ336" s="216"/>
      <c r="EK336" s="216"/>
      <c r="EL336" s="216"/>
      <c r="EM336" s="216"/>
      <c r="EN336" s="217"/>
      <c r="EO336" s="79"/>
      <c r="EP336" s="218"/>
      <c r="EQ336" s="219"/>
      <c r="ER336" s="219"/>
      <c r="ES336" s="82"/>
      <c r="ET336" s="234"/>
      <c r="EU336" s="235"/>
      <c r="EV336" s="235"/>
      <c r="EW336" s="82"/>
      <c r="EX336" s="234"/>
      <c r="EY336" s="235"/>
      <c r="EZ336" s="235"/>
      <c r="FA336" s="235"/>
      <c r="FB336" s="235"/>
      <c r="FC336" s="235"/>
      <c r="FD336" s="235"/>
      <c r="FE336" s="222"/>
      <c r="FF336" s="234"/>
      <c r="FG336" s="235"/>
      <c r="FH336" s="235"/>
      <c r="FI336" s="235"/>
      <c r="FJ336" s="235"/>
      <c r="FK336" s="235"/>
      <c r="FL336" s="235"/>
      <c r="FM336" s="222"/>
    </row>
    <row r="337" spans="1:169">
      <c r="A337" s="223" t="str">
        <f>Validation!B337</f>
        <v>Pass</v>
      </c>
      <c r="B337" s="35"/>
      <c r="C337" s="35"/>
      <c r="D337" s="35"/>
      <c r="E337" s="122"/>
      <c r="F337" s="123"/>
      <c r="G337" s="121"/>
      <c r="H337" s="120"/>
      <c r="I337" s="121"/>
      <c r="J337" s="120"/>
      <c r="K337" s="225"/>
      <c r="L337" s="35"/>
      <c r="M337" s="226"/>
      <c r="N337" s="227"/>
      <c r="O337" s="227"/>
      <c r="P337" s="224"/>
      <c r="Q337" s="224"/>
      <c r="R337" s="78"/>
      <c r="S337" s="79"/>
      <c r="T337" s="224"/>
      <c r="U337" s="35"/>
      <c r="V337" s="35"/>
      <c r="W337" s="225"/>
      <c r="X337" s="228"/>
      <c r="Y337" s="79"/>
      <c r="Z337" s="229"/>
      <c r="AA337" s="35"/>
      <c r="AB337" s="35"/>
      <c r="AC337" s="35"/>
      <c r="AD337" s="230"/>
      <c r="AE337" s="231"/>
      <c r="AF337" s="35"/>
      <c r="AG337" s="35"/>
      <c r="AH337" s="78"/>
      <c r="AI337" s="78"/>
      <c r="AJ337" s="82"/>
      <c r="AK337" s="136"/>
      <c r="AL337" s="135"/>
      <c r="AM337" s="81"/>
      <c r="AN337" s="134"/>
      <c r="AO337" s="232"/>
      <c r="AP337" s="232"/>
      <c r="AQ337" s="80"/>
      <c r="AR337" s="81"/>
      <c r="AS337" s="81"/>
      <c r="AT337" s="245"/>
      <c r="AU337" s="179"/>
      <c r="AV337" s="233"/>
      <c r="AW337" s="81"/>
      <c r="AX337" s="185"/>
      <c r="AY337" s="134"/>
      <c r="AZ337" s="111"/>
      <c r="BA337" s="210"/>
      <c r="BB337" s="211"/>
      <c r="BC337" s="211"/>
      <c r="BD337" s="211"/>
      <c r="BE337" s="211"/>
      <c r="BF337" s="211"/>
      <c r="BG337" s="211"/>
      <c r="BH337" s="211"/>
      <c r="BI337" s="211"/>
      <c r="BJ337" s="211"/>
      <c r="BK337" s="211"/>
      <c r="BL337" s="211"/>
      <c r="BM337" s="211"/>
      <c r="BN337" s="83"/>
      <c r="BO337" s="79"/>
      <c r="BP337" s="210"/>
      <c r="BQ337" s="211"/>
      <c r="BR337" s="211"/>
      <c r="BS337" s="211"/>
      <c r="BT337" s="211"/>
      <c r="BU337" s="211"/>
      <c r="BV337" s="211"/>
      <c r="BW337" s="211"/>
      <c r="BX337" s="82"/>
      <c r="BY337" s="212"/>
      <c r="BZ337" s="212"/>
      <c r="CA337" s="212"/>
      <c r="CB337" s="212"/>
      <c r="CC337" s="212"/>
      <c r="CD337" s="212"/>
      <c r="CE337" s="212"/>
      <c r="CF337" s="212"/>
      <c r="CG337" s="82"/>
      <c r="CH337" s="213"/>
      <c r="CI337" s="212"/>
      <c r="CJ337" s="212"/>
      <c r="CK337" s="212"/>
      <c r="CL337" s="212"/>
      <c r="CM337" s="212"/>
      <c r="CN337" s="212"/>
      <c r="CO337" s="212"/>
      <c r="CP337" s="212"/>
      <c r="CQ337" s="212"/>
      <c r="CR337" s="212"/>
      <c r="CS337" s="212"/>
      <c r="CT337" s="212"/>
      <c r="CU337" s="212"/>
      <c r="CV337" s="212"/>
      <c r="CW337" s="212"/>
      <c r="CX337" s="212"/>
      <c r="CY337" s="212"/>
      <c r="CZ337" s="212"/>
      <c r="DA337" s="214"/>
      <c r="DB337" s="84"/>
      <c r="DC337" s="35"/>
      <c r="DD337" s="35"/>
      <c r="DE337" s="35"/>
      <c r="DF337" s="35"/>
      <c r="DG337" s="35"/>
      <c r="DH337" s="35"/>
      <c r="DI337" s="35"/>
      <c r="DJ337" s="35"/>
      <c r="DK337" s="35"/>
      <c r="DL337" s="35"/>
      <c r="DM337" s="35"/>
      <c r="DN337" s="35"/>
      <c r="DO337" s="35"/>
      <c r="DP337" s="35"/>
      <c r="DQ337" s="35"/>
      <c r="DR337" s="35"/>
      <c r="DS337" s="35"/>
      <c r="DT337" s="35"/>
      <c r="DU337" s="35"/>
      <c r="DV337" s="35"/>
      <c r="DW337" s="78"/>
      <c r="DX337" s="82"/>
      <c r="DY337" s="215"/>
      <c r="DZ337" s="216"/>
      <c r="EA337" s="216"/>
      <c r="EB337" s="216"/>
      <c r="EC337" s="216"/>
      <c r="ED337" s="216"/>
      <c r="EE337" s="217"/>
      <c r="EF337" s="146"/>
      <c r="EG337" s="215"/>
      <c r="EH337" s="216"/>
      <c r="EI337" s="216"/>
      <c r="EJ337" s="216"/>
      <c r="EK337" s="216"/>
      <c r="EL337" s="216"/>
      <c r="EM337" s="216"/>
      <c r="EN337" s="217"/>
      <c r="EO337" s="79"/>
      <c r="EP337" s="218"/>
      <c r="EQ337" s="219"/>
      <c r="ER337" s="219"/>
      <c r="ES337" s="82"/>
      <c r="ET337" s="234"/>
      <c r="EU337" s="235"/>
      <c r="EV337" s="235"/>
      <c r="EW337" s="82"/>
      <c r="EX337" s="234"/>
      <c r="EY337" s="235"/>
      <c r="EZ337" s="235"/>
      <c r="FA337" s="235"/>
      <c r="FB337" s="235"/>
      <c r="FC337" s="235"/>
      <c r="FD337" s="235"/>
      <c r="FE337" s="222"/>
      <c r="FF337" s="234"/>
      <c r="FG337" s="235"/>
      <c r="FH337" s="235"/>
      <c r="FI337" s="235"/>
      <c r="FJ337" s="235"/>
      <c r="FK337" s="235"/>
      <c r="FL337" s="235"/>
      <c r="FM337" s="222"/>
    </row>
    <row r="338" spans="1:169">
      <c r="A338" s="223" t="str">
        <f>Validation!B338</f>
        <v>Pass</v>
      </c>
      <c r="B338" s="35"/>
      <c r="C338" s="35"/>
      <c r="D338" s="35"/>
      <c r="E338" s="122"/>
      <c r="F338" s="123"/>
      <c r="G338" s="121"/>
      <c r="H338" s="120"/>
      <c r="I338" s="121"/>
      <c r="J338" s="120"/>
      <c r="K338" s="225"/>
      <c r="L338" s="35"/>
      <c r="M338" s="226"/>
      <c r="N338" s="227"/>
      <c r="O338" s="227"/>
      <c r="P338" s="224"/>
      <c r="Q338" s="224"/>
      <c r="R338" s="78"/>
      <c r="S338" s="79"/>
      <c r="T338" s="224"/>
      <c r="U338" s="35"/>
      <c r="V338" s="35"/>
      <c r="W338" s="225"/>
      <c r="X338" s="228"/>
      <c r="Y338" s="79"/>
      <c r="Z338" s="229"/>
      <c r="AA338" s="35"/>
      <c r="AB338" s="35"/>
      <c r="AC338" s="35"/>
      <c r="AD338" s="230"/>
      <c r="AE338" s="231"/>
      <c r="AF338" s="35"/>
      <c r="AG338" s="35"/>
      <c r="AH338" s="78"/>
      <c r="AI338" s="78"/>
      <c r="AJ338" s="82"/>
      <c r="AK338" s="136"/>
      <c r="AL338" s="135"/>
      <c r="AM338" s="81"/>
      <c r="AN338" s="134"/>
      <c r="AO338" s="232"/>
      <c r="AP338" s="232"/>
      <c r="AQ338" s="80"/>
      <c r="AR338" s="81"/>
      <c r="AS338" s="81"/>
      <c r="AT338" s="245"/>
      <c r="AU338" s="179"/>
      <c r="AV338" s="233"/>
      <c r="AW338" s="81"/>
      <c r="AX338" s="185"/>
      <c r="AY338" s="134"/>
      <c r="AZ338" s="111"/>
      <c r="BA338" s="210"/>
      <c r="BB338" s="211"/>
      <c r="BC338" s="211"/>
      <c r="BD338" s="211"/>
      <c r="BE338" s="211"/>
      <c r="BF338" s="211"/>
      <c r="BG338" s="211"/>
      <c r="BH338" s="211"/>
      <c r="BI338" s="211"/>
      <c r="BJ338" s="211"/>
      <c r="BK338" s="211"/>
      <c r="BL338" s="211"/>
      <c r="BM338" s="211"/>
      <c r="BN338" s="83"/>
      <c r="BO338" s="79"/>
      <c r="BP338" s="210"/>
      <c r="BQ338" s="211"/>
      <c r="BR338" s="211"/>
      <c r="BS338" s="211"/>
      <c r="BT338" s="211"/>
      <c r="BU338" s="211"/>
      <c r="BV338" s="211"/>
      <c r="BW338" s="211"/>
      <c r="BX338" s="82"/>
      <c r="BY338" s="212"/>
      <c r="BZ338" s="212"/>
      <c r="CA338" s="212"/>
      <c r="CB338" s="212"/>
      <c r="CC338" s="212"/>
      <c r="CD338" s="212"/>
      <c r="CE338" s="212"/>
      <c r="CF338" s="212"/>
      <c r="CG338" s="82"/>
      <c r="CH338" s="213"/>
      <c r="CI338" s="212"/>
      <c r="CJ338" s="212"/>
      <c r="CK338" s="212"/>
      <c r="CL338" s="212"/>
      <c r="CM338" s="212"/>
      <c r="CN338" s="212"/>
      <c r="CO338" s="212"/>
      <c r="CP338" s="212"/>
      <c r="CQ338" s="212"/>
      <c r="CR338" s="212"/>
      <c r="CS338" s="212"/>
      <c r="CT338" s="212"/>
      <c r="CU338" s="212"/>
      <c r="CV338" s="212"/>
      <c r="CW338" s="212"/>
      <c r="CX338" s="212"/>
      <c r="CY338" s="212"/>
      <c r="CZ338" s="212"/>
      <c r="DA338" s="214"/>
      <c r="DB338" s="84"/>
      <c r="DC338" s="35"/>
      <c r="DD338" s="35"/>
      <c r="DE338" s="35"/>
      <c r="DF338" s="35"/>
      <c r="DG338" s="35"/>
      <c r="DH338" s="35"/>
      <c r="DI338" s="35"/>
      <c r="DJ338" s="35"/>
      <c r="DK338" s="35"/>
      <c r="DL338" s="35"/>
      <c r="DM338" s="35"/>
      <c r="DN338" s="35"/>
      <c r="DO338" s="35"/>
      <c r="DP338" s="35"/>
      <c r="DQ338" s="35"/>
      <c r="DR338" s="35"/>
      <c r="DS338" s="35"/>
      <c r="DT338" s="35"/>
      <c r="DU338" s="35"/>
      <c r="DV338" s="35"/>
      <c r="DW338" s="78"/>
      <c r="DX338" s="82"/>
      <c r="DY338" s="215"/>
      <c r="DZ338" s="216"/>
      <c r="EA338" s="216"/>
      <c r="EB338" s="216"/>
      <c r="EC338" s="216"/>
      <c r="ED338" s="216"/>
      <c r="EE338" s="217"/>
      <c r="EF338" s="146"/>
      <c r="EG338" s="215"/>
      <c r="EH338" s="216"/>
      <c r="EI338" s="216"/>
      <c r="EJ338" s="216"/>
      <c r="EK338" s="216"/>
      <c r="EL338" s="216"/>
      <c r="EM338" s="216"/>
      <c r="EN338" s="217"/>
      <c r="EO338" s="79"/>
      <c r="EP338" s="218"/>
      <c r="EQ338" s="219"/>
      <c r="ER338" s="219"/>
      <c r="ES338" s="82"/>
      <c r="ET338" s="234"/>
      <c r="EU338" s="235"/>
      <c r="EV338" s="235"/>
      <c r="EW338" s="82"/>
      <c r="EX338" s="234"/>
      <c r="EY338" s="235"/>
      <c r="EZ338" s="235"/>
      <c r="FA338" s="235"/>
      <c r="FB338" s="235"/>
      <c r="FC338" s="235"/>
      <c r="FD338" s="235"/>
      <c r="FE338" s="222"/>
      <c r="FF338" s="234"/>
      <c r="FG338" s="235"/>
      <c r="FH338" s="235"/>
      <c r="FI338" s="235"/>
      <c r="FJ338" s="235"/>
      <c r="FK338" s="235"/>
      <c r="FL338" s="235"/>
      <c r="FM338" s="222"/>
    </row>
    <row r="339" spans="1:169">
      <c r="A339" s="223" t="str">
        <f>Validation!B339</f>
        <v>Pass</v>
      </c>
      <c r="B339" s="35"/>
      <c r="C339" s="35"/>
      <c r="D339" s="35"/>
      <c r="E339" s="122"/>
      <c r="F339" s="123"/>
      <c r="G339" s="121"/>
      <c r="H339" s="120"/>
      <c r="I339" s="121"/>
      <c r="J339" s="120"/>
      <c r="K339" s="225"/>
      <c r="L339" s="35"/>
      <c r="M339" s="226"/>
      <c r="N339" s="227"/>
      <c r="O339" s="227"/>
      <c r="P339" s="224"/>
      <c r="Q339" s="224"/>
      <c r="R339" s="78"/>
      <c r="S339" s="79"/>
      <c r="T339" s="224"/>
      <c r="U339" s="35"/>
      <c r="V339" s="35"/>
      <c r="W339" s="225"/>
      <c r="X339" s="228"/>
      <c r="Y339" s="79"/>
      <c r="Z339" s="229"/>
      <c r="AA339" s="35"/>
      <c r="AB339" s="35"/>
      <c r="AC339" s="35"/>
      <c r="AD339" s="230"/>
      <c r="AE339" s="231"/>
      <c r="AF339" s="35"/>
      <c r="AG339" s="35"/>
      <c r="AH339" s="78"/>
      <c r="AI339" s="78"/>
      <c r="AJ339" s="82"/>
      <c r="AK339" s="136"/>
      <c r="AL339" s="135"/>
      <c r="AM339" s="81"/>
      <c r="AN339" s="134"/>
      <c r="AO339" s="232"/>
      <c r="AP339" s="232"/>
      <c r="AQ339" s="80"/>
      <c r="AR339" s="81"/>
      <c r="AS339" s="81"/>
      <c r="AT339" s="245"/>
      <c r="AU339" s="179"/>
      <c r="AV339" s="233"/>
      <c r="AW339" s="81"/>
      <c r="AX339" s="185"/>
      <c r="AY339" s="134"/>
      <c r="AZ339" s="111"/>
      <c r="BA339" s="210"/>
      <c r="BB339" s="211"/>
      <c r="BC339" s="211"/>
      <c r="BD339" s="211"/>
      <c r="BE339" s="211"/>
      <c r="BF339" s="211"/>
      <c r="BG339" s="211"/>
      <c r="BH339" s="211"/>
      <c r="BI339" s="211"/>
      <c r="BJ339" s="211"/>
      <c r="BK339" s="211"/>
      <c r="BL339" s="211"/>
      <c r="BM339" s="211"/>
      <c r="BN339" s="83"/>
      <c r="BO339" s="79"/>
      <c r="BP339" s="210"/>
      <c r="BQ339" s="211"/>
      <c r="BR339" s="211"/>
      <c r="BS339" s="211"/>
      <c r="BT339" s="211"/>
      <c r="BU339" s="211"/>
      <c r="BV339" s="211"/>
      <c r="BW339" s="211"/>
      <c r="BX339" s="82"/>
      <c r="BY339" s="212"/>
      <c r="BZ339" s="212"/>
      <c r="CA339" s="212"/>
      <c r="CB339" s="212"/>
      <c r="CC339" s="212"/>
      <c r="CD339" s="212"/>
      <c r="CE339" s="212"/>
      <c r="CF339" s="212"/>
      <c r="CG339" s="82"/>
      <c r="CH339" s="213"/>
      <c r="CI339" s="212"/>
      <c r="CJ339" s="212"/>
      <c r="CK339" s="212"/>
      <c r="CL339" s="212"/>
      <c r="CM339" s="212"/>
      <c r="CN339" s="212"/>
      <c r="CO339" s="212"/>
      <c r="CP339" s="212"/>
      <c r="CQ339" s="212"/>
      <c r="CR339" s="212"/>
      <c r="CS339" s="212"/>
      <c r="CT339" s="212"/>
      <c r="CU339" s="212"/>
      <c r="CV339" s="212"/>
      <c r="CW339" s="212"/>
      <c r="CX339" s="212"/>
      <c r="CY339" s="212"/>
      <c r="CZ339" s="212"/>
      <c r="DA339" s="214"/>
      <c r="DB339" s="84"/>
      <c r="DC339" s="35"/>
      <c r="DD339" s="35"/>
      <c r="DE339" s="35"/>
      <c r="DF339" s="35"/>
      <c r="DG339" s="35"/>
      <c r="DH339" s="35"/>
      <c r="DI339" s="35"/>
      <c r="DJ339" s="35"/>
      <c r="DK339" s="35"/>
      <c r="DL339" s="35"/>
      <c r="DM339" s="35"/>
      <c r="DN339" s="35"/>
      <c r="DO339" s="35"/>
      <c r="DP339" s="35"/>
      <c r="DQ339" s="35"/>
      <c r="DR339" s="35"/>
      <c r="DS339" s="35"/>
      <c r="DT339" s="35"/>
      <c r="DU339" s="35"/>
      <c r="DV339" s="35"/>
      <c r="DW339" s="78"/>
      <c r="DX339" s="82"/>
      <c r="DY339" s="215"/>
      <c r="DZ339" s="216"/>
      <c r="EA339" s="216"/>
      <c r="EB339" s="216"/>
      <c r="EC339" s="216"/>
      <c r="ED339" s="216"/>
      <c r="EE339" s="217"/>
      <c r="EF339" s="146"/>
      <c r="EG339" s="215"/>
      <c r="EH339" s="216"/>
      <c r="EI339" s="216"/>
      <c r="EJ339" s="216"/>
      <c r="EK339" s="216"/>
      <c r="EL339" s="216"/>
      <c r="EM339" s="216"/>
      <c r="EN339" s="217"/>
      <c r="EO339" s="79"/>
      <c r="EP339" s="218"/>
      <c r="EQ339" s="219"/>
      <c r="ER339" s="219"/>
      <c r="ES339" s="82"/>
      <c r="ET339" s="234"/>
      <c r="EU339" s="235"/>
      <c r="EV339" s="235"/>
      <c r="EW339" s="82"/>
      <c r="EX339" s="234"/>
      <c r="EY339" s="235"/>
      <c r="EZ339" s="235"/>
      <c r="FA339" s="235"/>
      <c r="FB339" s="235"/>
      <c r="FC339" s="235"/>
      <c r="FD339" s="235"/>
      <c r="FE339" s="222"/>
      <c r="FF339" s="234"/>
      <c r="FG339" s="235"/>
      <c r="FH339" s="235"/>
      <c r="FI339" s="235"/>
      <c r="FJ339" s="235"/>
      <c r="FK339" s="235"/>
      <c r="FL339" s="235"/>
      <c r="FM339" s="222"/>
    </row>
    <row r="340" spans="1:169">
      <c r="A340" s="223" t="str">
        <f>Validation!B340</f>
        <v>Pass</v>
      </c>
      <c r="B340" s="35"/>
      <c r="C340" s="35"/>
      <c r="D340" s="35"/>
      <c r="E340" s="122"/>
      <c r="F340" s="123"/>
      <c r="G340" s="121"/>
      <c r="H340" s="120"/>
      <c r="I340" s="121"/>
      <c r="J340" s="120"/>
      <c r="K340" s="225"/>
      <c r="L340" s="35"/>
      <c r="M340" s="226"/>
      <c r="N340" s="227"/>
      <c r="O340" s="227"/>
      <c r="P340" s="224"/>
      <c r="Q340" s="224"/>
      <c r="R340" s="78"/>
      <c r="S340" s="79"/>
      <c r="T340" s="224"/>
      <c r="U340" s="35"/>
      <c r="V340" s="35"/>
      <c r="W340" s="225"/>
      <c r="X340" s="228"/>
      <c r="Y340" s="79"/>
      <c r="Z340" s="229"/>
      <c r="AA340" s="35"/>
      <c r="AB340" s="35"/>
      <c r="AC340" s="35"/>
      <c r="AD340" s="230"/>
      <c r="AE340" s="231"/>
      <c r="AF340" s="35"/>
      <c r="AG340" s="35"/>
      <c r="AH340" s="78"/>
      <c r="AI340" s="78"/>
      <c r="AJ340" s="82"/>
      <c r="AK340" s="136"/>
      <c r="AL340" s="135"/>
      <c r="AM340" s="81"/>
      <c r="AN340" s="134"/>
      <c r="AO340" s="232"/>
      <c r="AP340" s="232"/>
      <c r="AQ340" s="80"/>
      <c r="AR340" s="81"/>
      <c r="AS340" s="81"/>
      <c r="AT340" s="245"/>
      <c r="AU340" s="179"/>
      <c r="AV340" s="233"/>
      <c r="AW340" s="81"/>
      <c r="AX340" s="185"/>
      <c r="AY340" s="134"/>
      <c r="AZ340" s="111"/>
      <c r="BA340" s="210"/>
      <c r="BB340" s="211"/>
      <c r="BC340" s="211"/>
      <c r="BD340" s="211"/>
      <c r="BE340" s="211"/>
      <c r="BF340" s="211"/>
      <c r="BG340" s="211"/>
      <c r="BH340" s="211"/>
      <c r="BI340" s="211"/>
      <c r="BJ340" s="211"/>
      <c r="BK340" s="211"/>
      <c r="BL340" s="211"/>
      <c r="BM340" s="211"/>
      <c r="BN340" s="83"/>
      <c r="BO340" s="79"/>
      <c r="BP340" s="210"/>
      <c r="BQ340" s="211"/>
      <c r="BR340" s="211"/>
      <c r="BS340" s="211"/>
      <c r="BT340" s="211"/>
      <c r="BU340" s="211"/>
      <c r="BV340" s="211"/>
      <c r="BW340" s="211"/>
      <c r="BX340" s="82"/>
      <c r="BY340" s="212"/>
      <c r="BZ340" s="212"/>
      <c r="CA340" s="212"/>
      <c r="CB340" s="212"/>
      <c r="CC340" s="212"/>
      <c r="CD340" s="212"/>
      <c r="CE340" s="212"/>
      <c r="CF340" s="212"/>
      <c r="CG340" s="82"/>
      <c r="CH340" s="213"/>
      <c r="CI340" s="212"/>
      <c r="CJ340" s="212"/>
      <c r="CK340" s="212"/>
      <c r="CL340" s="212"/>
      <c r="CM340" s="212"/>
      <c r="CN340" s="212"/>
      <c r="CO340" s="212"/>
      <c r="CP340" s="212"/>
      <c r="CQ340" s="212"/>
      <c r="CR340" s="212"/>
      <c r="CS340" s="212"/>
      <c r="CT340" s="212"/>
      <c r="CU340" s="212"/>
      <c r="CV340" s="212"/>
      <c r="CW340" s="212"/>
      <c r="CX340" s="212"/>
      <c r="CY340" s="212"/>
      <c r="CZ340" s="212"/>
      <c r="DA340" s="214"/>
      <c r="DB340" s="84"/>
      <c r="DC340" s="35"/>
      <c r="DD340" s="35"/>
      <c r="DE340" s="35"/>
      <c r="DF340" s="35"/>
      <c r="DG340" s="35"/>
      <c r="DH340" s="35"/>
      <c r="DI340" s="35"/>
      <c r="DJ340" s="35"/>
      <c r="DK340" s="35"/>
      <c r="DL340" s="35"/>
      <c r="DM340" s="35"/>
      <c r="DN340" s="35"/>
      <c r="DO340" s="35"/>
      <c r="DP340" s="35"/>
      <c r="DQ340" s="35"/>
      <c r="DR340" s="35"/>
      <c r="DS340" s="35"/>
      <c r="DT340" s="35"/>
      <c r="DU340" s="35"/>
      <c r="DV340" s="35"/>
      <c r="DW340" s="78"/>
      <c r="DX340" s="82"/>
      <c r="DY340" s="215"/>
      <c r="DZ340" s="216"/>
      <c r="EA340" s="216"/>
      <c r="EB340" s="216"/>
      <c r="EC340" s="216"/>
      <c r="ED340" s="216"/>
      <c r="EE340" s="217"/>
      <c r="EF340" s="146"/>
      <c r="EG340" s="215"/>
      <c r="EH340" s="216"/>
      <c r="EI340" s="216"/>
      <c r="EJ340" s="216"/>
      <c r="EK340" s="216"/>
      <c r="EL340" s="216"/>
      <c r="EM340" s="216"/>
      <c r="EN340" s="217"/>
      <c r="EO340" s="79"/>
      <c r="EP340" s="218"/>
      <c r="EQ340" s="219"/>
      <c r="ER340" s="219"/>
      <c r="ES340" s="82"/>
      <c r="ET340" s="234"/>
      <c r="EU340" s="235"/>
      <c r="EV340" s="235"/>
      <c r="EW340" s="82"/>
      <c r="EX340" s="234"/>
      <c r="EY340" s="235"/>
      <c r="EZ340" s="235"/>
      <c r="FA340" s="235"/>
      <c r="FB340" s="235"/>
      <c r="FC340" s="235"/>
      <c r="FD340" s="235"/>
      <c r="FE340" s="222"/>
      <c r="FF340" s="234"/>
      <c r="FG340" s="235"/>
      <c r="FH340" s="235"/>
      <c r="FI340" s="235"/>
      <c r="FJ340" s="235"/>
      <c r="FK340" s="235"/>
      <c r="FL340" s="235"/>
      <c r="FM340" s="222"/>
    </row>
    <row r="341" spans="1:169">
      <c r="A341" s="223" t="str">
        <f>Validation!B341</f>
        <v>Pass</v>
      </c>
      <c r="B341" s="35"/>
      <c r="C341" s="35"/>
      <c r="D341" s="35"/>
      <c r="E341" s="122"/>
      <c r="F341" s="123"/>
      <c r="G341" s="121"/>
      <c r="H341" s="120"/>
      <c r="I341" s="121"/>
      <c r="J341" s="120"/>
      <c r="K341" s="225"/>
      <c r="L341" s="35"/>
      <c r="M341" s="226"/>
      <c r="N341" s="227"/>
      <c r="O341" s="227"/>
      <c r="P341" s="224"/>
      <c r="Q341" s="224"/>
      <c r="R341" s="78"/>
      <c r="S341" s="79"/>
      <c r="T341" s="224"/>
      <c r="U341" s="35"/>
      <c r="V341" s="35"/>
      <c r="W341" s="225"/>
      <c r="X341" s="228"/>
      <c r="Y341" s="79"/>
      <c r="Z341" s="229"/>
      <c r="AA341" s="35"/>
      <c r="AB341" s="35"/>
      <c r="AC341" s="35"/>
      <c r="AD341" s="230"/>
      <c r="AE341" s="231"/>
      <c r="AF341" s="35"/>
      <c r="AG341" s="35"/>
      <c r="AH341" s="78"/>
      <c r="AI341" s="78"/>
      <c r="AJ341" s="82"/>
      <c r="AK341" s="136"/>
      <c r="AL341" s="135"/>
      <c r="AM341" s="81"/>
      <c r="AN341" s="134"/>
      <c r="AO341" s="232"/>
      <c r="AP341" s="232"/>
      <c r="AQ341" s="80"/>
      <c r="AR341" s="81"/>
      <c r="AS341" s="81"/>
      <c r="AT341" s="245"/>
      <c r="AU341" s="179"/>
      <c r="AV341" s="233"/>
      <c r="AW341" s="81"/>
      <c r="AX341" s="185"/>
      <c r="AY341" s="134"/>
      <c r="AZ341" s="111"/>
      <c r="BA341" s="210"/>
      <c r="BB341" s="211"/>
      <c r="BC341" s="211"/>
      <c r="BD341" s="211"/>
      <c r="BE341" s="211"/>
      <c r="BF341" s="211"/>
      <c r="BG341" s="211"/>
      <c r="BH341" s="211"/>
      <c r="BI341" s="211"/>
      <c r="BJ341" s="211"/>
      <c r="BK341" s="211"/>
      <c r="BL341" s="211"/>
      <c r="BM341" s="211"/>
      <c r="BN341" s="83"/>
      <c r="BO341" s="79"/>
      <c r="BP341" s="210"/>
      <c r="BQ341" s="211"/>
      <c r="BR341" s="211"/>
      <c r="BS341" s="211"/>
      <c r="BT341" s="211"/>
      <c r="BU341" s="211"/>
      <c r="BV341" s="211"/>
      <c r="BW341" s="211"/>
      <c r="BX341" s="82"/>
      <c r="BY341" s="212"/>
      <c r="BZ341" s="212"/>
      <c r="CA341" s="212"/>
      <c r="CB341" s="212"/>
      <c r="CC341" s="212"/>
      <c r="CD341" s="212"/>
      <c r="CE341" s="212"/>
      <c r="CF341" s="212"/>
      <c r="CG341" s="82"/>
      <c r="CH341" s="213"/>
      <c r="CI341" s="212"/>
      <c r="CJ341" s="212"/>
      <c r="CK341" s="212"/>
      <c r="CL341" s="212"/>
      <c r="CM341" s="212"/>
      <c r="CN341" s="212"/>
      <c r="CO341" s="212"/>
      <c r="CP341" s="212"/>
      <c r="CQ341" s="212"/>
      <c r="CR341" s="212"/>
      <c r="CS341" s="212"/>
      <c r="CT341" s="212"/>
      <c r="CU341" s="212"/>
      <c r="CV341" s="212"/>
      <c r="CW341" s="212"/>
      <c r="CX341" s="212"/>
      <c r="CY341" s="212"/>
      <c r="CZ341" s="212"/>
      <c r="DA341" s="214"/>
      <c r="DB341" s="84"/>
      <c r="DC341" s="35"/>
      <c r="DD341" s="35"/>
      <c r="DE341" s="35"/>
      <c r="DF341" s="35"/>
      <c r="DG341" s="35"/>
      <c r="DH341" s="35"/>
      <c r="DI341" s="35"/>
      <c r="DJ341" s="35"/>
      <c r="DK341" s="35"/>
      <c r="DL341" s="35"/>
      <c r="DM341" s="35"/>
      <c r="DN341" s="35"/>
      <c r="DO341" s="35"/>
      <c r="DP341" s="35"/>
      <c r="DQ341" s="35"/>
      <c r="DR341" s="35"/>
      <c r="DS341" s="35"/>
      <c r="DT341" s="35"/>
      <c r="DU341" s="35"/>
      <c r="DV341" s="35"/>
      <c r="DW341" s="78"/>
      <c r="DX341" s="82"/>
      <c r="DY341" s="215"/>
      <c r="DZ341" s="216"/>
      <c r="EA341" s="216"/>
      <c r="EB341" s="216"/>
      <c r="EC341" s="216"/>
      <c r="ED341" s="216"/>
      <c r="EE341" s="217"/>
      <c r="EF341" s="146"/>
      <c r="EG341" s="215"/>
      <c r="EH341" s="216"/>
      <c r="EI341" s="216"/>
      <c r="EJ341" s="216"/>
      <c r="EK341" s="216"/>
      <c r="EL341" s="216"/>
      <c r="EM341" s="216"/>
      <c r="EN341" s="217"/>
      <c r="EO341" s="79"/>
      <c r="EP341" s="218"/>
      <c r="EQ341" s="219"/>
      <c r="ER341" s="219"/>
      <c r="ES341" s="82"/>
      <c r="ET341" s="234"/>
      <c r="EU341" s="235"/>
      <c r="EV341" s="235"/>
      <c r="EW341" s="82"/>
      <c r="EX341" s="234"/>
      <c r="EY341" s="235"/>
      <c r="EZ341" s="235"/>
      <c r="FA341" s="235"/>
      <c r="FB341" s="235"/>
      <c r="FC341" s="235"/>
      <c r="FD341" s="235"/>
      <c r="FE341" s="222"/>
      <c r="FF341" s="234"/>
      <c r="FG341" s="235"/>
      <c r="FH341" s="235"/>
      <c r="FI341" s="235"/>
      <c r="FJ341" s="235"/>
      <c r="FK341" s="235"/>
      <c r="FL341" s="235"/>
      <c r="FM341" s="222"/>
    </row>
    <row r="342" spans="1:169">
      <c r="A342" s="223" t="str">
        <f>Validation!B342</f>
        <v>Pass</v>
      </c>
      <c r="B342" s="35"/>
      <c r="C342" s="35"/>
      <c r="D342" s="35"/>
      <c r="E342" s="122"/>
      <c r="F342" s="123"/>
      <c r="G342" s="121"/>
      <c r="H342" s="120"/>
      <c r="I342" s="121"/>
      <c r="J342" s="120"/>
      <c r="K342" s="225"/>
      <c r="L342" s="35"/>
      <c r="M342" s="226"/>
      <c r="N342" s="227"/>
      <c r="O342" s="227"/>
      <c r="P342" s="224"/>
      <c r="Q342" s="224"/>
      <c r="R342" s="78"/>
      <c r="S342" s="79"/>
      <c r="T342" s="224"/>
      <c r="U342" s="35"/>
      <c r="V342" s="35"/>
      <c r="W342" s="225"/>
      <c r="X342" s="228"/>
      <c r="Y342" s="79"/>
      <c r="Z342" s="229"/>
      <c r="AA342" s="35"/>
      <c r="AB342" s="35"/>
      <c r="AC342" s="35"/>
      <c r="AD342" s="230"/>
      <c r="AE342" s="231"/>
      <c r="AF342" s="35"/>
      <c r="AG342" s="35"/>
      <c r="AH342" s="78"/>
      <c r="AI342" s="78"/>
      <c r="AJ342" s="82"/>
      <c r="AK342" s="136"/>
      <c r="AL342" s="135"/>
      <c r="AM342" s="81"/>
      <c r="AN342" s="134"/>
      <c r="AO342" s="232"/>
      <c r="AP342" s="232"/>
      <c r="AQ342" s="80"/>
      <c r="AR342" s="81"/>
      <c r="AS342" s="81"/>
      <c r="AT342" s="245"/>
      <c r="AU342" s="179"/>
      <c r="AV342" s="233"/>
      <c r="AW342" s="81"/>
      <c r="AX342" s="185"/>
      <c r="AY342" s="134"/>
      <c r="AZ342" s="111"/>
      <c r="BA342" s="210"/>
      <c r="BB342" s="211"/>
      <c r="BC342" s="211"/>
      <c r="BD342" s="211"/>
      <c r="BE342" s="211"/>
      <c r="BF342" s="211"/>
      <c r="BG342" s="211"/>
      <c r="BH342" s="211"/>
      <c r="BI342" s="211"/>
      <c r="BJ342" s="211"/>
      <c r="BK342" s="211"/>
      <c r="BL342" s="211"/>
      <c r="BM342" s="211"/>
      <c r="BN342" s="83"/>
      <c r="BO342" s="79"/>
      <c r="BP342" s="210"/>
      <c r="BQ342" s="211"/>
      <c r="BR342" s="211"/>
      <c r="BS342" s="211"/>
      <c r="BT342" s="211"/>
      <c r="BU342" s="211"/>
      <c r="BV342" s="211"/>
      <c r="BW342" s="211"/>
      <c r="BX342" s="82"/>
      <c r="BY342" s="212"/>
      <c r="BZ342" s="212"/>
      <c r="CA342" s="212"/>
      <c r="CB342" s="212"/>
      <c r="CC342" s="212"/>
      <c r="CD342" s="212"/>
      <c r="CE342" s="212"/>
      <c r="CF342" s="212"/>
      <c r="CG342" s="82"/>
      <c r="CH342" s="213"/>
      <c r="CI342" s="212"/>
      <c r="CJ342" s="212"/>
      <c r="CK342" s="212"/>
      <c r="CL342" s="212"/>
      <c r="CM342" s="212"/>
      <c r="CN342" s="212"/>
      <c r="CO342" s="212"/>
      <c r="CP342" s="212"/>
      <c r="CQ342" s="212"/>
      <c r="CR342" s="212"/>
      <c r="CS342" s="212"/>
      <c r="CT342" s="212"/>
      <c r="CU342" s="212"/>
      <c r="CV342" s="212"/>
      <c r="CW342" s="212"/>
      <c r="CX342" s="212"/>
      <c r="CY342" s="212"/>
      <c r="CZ342" s="212"/>
      <c r="DA342" s="214"/>
      <c r="DB342" s="84"/>
      <c r="DC342" s="35"/>
      <c r="DD342" s="35"/>
      <c r="DE342" s="35"/>
      <c r="DF342" s="35"/>
      <c r="DG342" s="35"/>
      <c r="DH342" s="35"/>
      <c r="DI342" s="35"/>
      <c r="DJ342" s="35"/>
      <c r="DK342" s="35"/>
      <c r="DL342" s="35"/>
      <c r="DM342" s="35"/>
      <c r="DN342" s="35"/>
      <c r="DO342" s="35"/>
      <c r="DP342" s="35"/>
      <c r="DQ342" s="35"/>
      <c r="DR342" s="35"/>
      <c r="DS342" s="35"/>
      <c r="DT342" s="35"/>
      <c r="DU342" s="35"/>
      <c r="DV342" s="35"/>
      <c r="DW342" s="78"/>
      <c r="DX342" s="82"/>
      <c r="DY342" s="215"/>
      <c r="DZ342" s="216"/>
      <c r="EA342" s="216"/>
      <c r="EB342" s="216"/>
      <c r="EC342" s="216"/>
      <c r="ED342" s="216"/>
      <c r="EE342" s="217"/>
      <c r="EF342" s="146"/>
      <c r="EG342" s="215"/>
      <c r="EH342" s="216"/>
      <c r="EI342" s="216"/>
      <c r="EJ342" s="216"/>
      <c r="EK342" s="216"/>
      <c r="EL342" s="216"/>
      <c r="EM342" s="216"/>
      <c r="EN342" s="217"/>
      <c r="EO342" s="79"/>
      <c r="EP342" s="218"/>
      <c r="EQ342" s="219"/>
      <c r="ER342" s="219"/>
      <c r="ES342" s="82"/>
      <c r="ET342" s="234"/>
      <c r="EU342" s="235"/>
      <c r="EV342" s="235"/>
      <c r="EW342" s="82"/>
      <c r="EX342" s="234"/>
      <c r="EY342" s="235"/>
      <c r="EZ342" s="235"/>
      <c r="FA342" s="235"/>
      <c r="FB342" s="235"/>
      <c r="FC342" s="235"/>
      <c r="FD342" s="235"/>
      <c r="FE342" s="222"/>
      <c r="FF342" s="234"/>
      <c r="FG342" s="235"/>
      <c r="FH342" s="235"/>
      <c r="FI342" s="235"/>
      <c r="FJ342" s="235"/>
      <c r="FK342" s="235"/>
      <c r="FL342" s="235"/>
      <c r="FM342" s="222"/>
    </row>
    <row r="343" spans="1:169">
      <c r="A343" s="223" t="str">
        <f>Validation!B343</f>
        <v>Pass</v>
      </c>
      <c r="B343" s="35"/>
      <c r="C343" s="35"/>
      <c r="D343" s="35"/>
      <c r="E343" s="122"/>
      <c r="F343" s="123"/>
      <c r="G343" s="121"/>
      <c r="H343" s="120"/>
      <c r="I343" s="121"/>
      <c r="J343" s="120"/>
      <c r="K343" s="225"/>
      <c r="L343" s="35"/>
      <c r="M343" s="226"/>
      <c r="N343" s="227"/>
      <c r="O343" s="227"/>
      <c r="P343" s="224"/>
      <c r="Q343" s="224"/>
      <c r="R343" s="78"/>
      <c r="S343" s="79"/>
      <c r="T343" s="224"/>
      <c r="U343" s="35"/>
      <c r="V343" s="35"/>
      <c r="W343" s="225"/>
      <c r="X343" s="228"/>
      <c r="Y343" s="79"/>
      <c r="Z343" s="229"/>
      <c r="AA343" s="35"/>
      <c r="AB343" s="35"/>
      <c r="AC343" s="35"/>
      <c r="AD343" s="230"/>
      <c r="AE343" s="231"/>
      <c r="AF343" s="35"/>
      <c r="AG343" s="35"/>
      <c r="AH343" s="78"/>
      <c r="AI343" s="78"/>
      <c r="AJ343" s="82"/>
      <c r="AK343" s="136"/>
      <c r="AL343" s="135"/>
      <c r="AM343" s="81"/>
      <c r="AN343" s="134"/>
      <c r="AO343" s="232"/>
      <c r="AP343" s="232"/>
      <c r="AQ343" s="80"/>
      <c r="AR343" s="81"/>
      <c r="AS343" s="81"/>
      <c r="AT343" s="245"/>
      <c r="AU343" s="179"/>
      <c r="AV343" s="233"/>
      <c r="AW343" s="81"/>
      <c r="AX343" s="185"/>
      <c r="AY343" s="134"/>
      <c r="AZ343" s="111"/>
      <c r="BA343" s="210"/>
      <c r="BB343" s="211"/>
      <c r="BC343" s="211"/>
      <c r="BD343" s="211"/>
      <c r="BE343" s="211"/>
      <c r="BF343" s="211"/>
      <c r="BG343" s="211"/>
      <c r="BH343" s="211"/>
      <c r="BI343" s="211"/>
      <c r="BJ343" s="211"/>
      <c r="BK343" s="211"/>
      <c r="BL343" s="211"/>
      <c r="BM343" s="211"/>
      <c r="BN343" s="83"/>
      <c r="BO343" s="79"/>
      <c r="BP343" s="210"/>
      <c r="BQ343" s="211"/>
      <c r="BR343" s="211"/>
      <c r="BS343" s="211"/>
      <c r="BT343" s="211"/>
      <c r="BU343" s="211"/>
      <c r="BV343" s="211"/>
      <c r="BW343" s="211"/>
      <c r="BX343" s="82"/>
      <c r="BY343" s="212"/>
      <c r="BZ343" s="212"/>
      <c r="CA343" s="212"/>
      <c r="CB343" s="212"/>
      <c r="CC343" s="212"/>
      <c r="CD343" s="212"/>
      <c r="CE343" s="212"/>
      <c r="CF343" s="212"/>
      <c r="CG343" s="82"/>
      <c r="CH343" s="213"/>
      <c r="CI343" s="212"/>
      <c r="CJ343" s="212"/>
      <c r="CK343" s="212"/>
      <c r="CL343" s="212"/>
      <c r="CM343" s="212"/>
      <c r="CN343" s="212"/>
      <c r="CO343" s="212"/>
      <c r="CP343" s="212"/>
      <c r="CQ343" s="212"/>
      <c r="CR343" s="212"/>
      <c r="CS343" s="212"/>
      <c r="CT343" s="212"/>
      <c r="CU343" s="212"/>
      <c r="CV343" s="212"/>
      <c r="CW343" s="212"/>
      <c r="CX343" s="212"/>
      <c r="CY343" s="212"/>
      <c r="CZ343" s="212"/>
      <c r="DA343" s="214"/>
      <c r="DB343" s="84"/>
      <c r="DC343" s="35"/>
      <c r="DD343" s="35"/>
      <c r="DE343" s="35"/>
      <c r="DF343" s="35"/>
      <c r="DG343" s="35"/>
      <c r="DH343" s="35"/>
      <c r="DI343" s="35"/>
      <c r="DJ343" s="35"/>
      <c r="DK343" s="35"/>
      <c r="DL343" s="35"/>
      <c r="DM343" s="35"/>
      <c r="DN343" s="35"/>
      <c r="DO343" s="35"/>
      <c r="DP343" s="35"/>
      <c r="DQ343" s="35"/>
      <c r="DR343" s="35"/>
      <c r="DS343" s="35"/>
      <c r="DT343" s="35"/>
      <c r="DU343" s="35"/>
      <c r="DV343" s="35"/>
      <c r="DW343" s="78"/>
      <c r="DX343" s="82"/>
      <c r="DY343" s="215"/>
      <c r="DZ343" s="216"/>
      <c r="EA343" s="216"/>
      <c r="EB343" s="216"/>
      <c r="EC343" s="216"/>
      <c r="ED343" s="216"/>
      <c r="EE343" s="217"/>
      <c r="EF343" s="146"/>
      <c r="EG343" s="215"/>
      <c r="EH343" s="216"/>
      <c r="EI343" s="216"/>
      <c r="EJ343" s="216"/>
      <c r="EK343" s="216"/>
      <c r="EL343" s="216"/>
      <c r="EM343" s="216"/>
      <c r="EN343" s="217"/>
      <c r="EO343" s="79"/>
      <c r="EP343" s="218"/>
      <c r="EQ343" s="219"/>
      <c r="ER343" s="219"/>
      <c r="ES343" s="82"/>
      <c r="ET343" s="234"/>
      <c r="EU343" s="235"/>
      <c r="EV343" s="235"/>
      <c r="EW343" s="82"/>
      <c r="EX343" s="234"/>
      <c r="EY343" s="235"/>
      <c r="EZ343" s="235"/>
      <c r="FA343" s="235"/>
      <c r="FB343" s="235"/>
      <c r="FC343" s="235"/>
      <c r="FD343" s="235"/>
      <c r="FE343" s="222"/>
      <c r="FF343" s="234"/>
      <c r="FG343" s="235"/>
      <c r="FH343" s="235"/>
      <c r="FI343" s="235"/>
      <c r="FJ343" s="235"/>
      <c r="FK343" s="235"/>
      <c r="FL343" s="235"/>
      <c r="FM343" s="222"/>
    </row>
    <row r="344" spans="1:169">
      <c r="A344" s="223" t="str">
        <f>Validation!B344</f>
        <v>Pass</v>
      </c>
      <c r="B344" s="35"/>
      <c r="C344" s="35"/>
      <c r="D344" s="35"/>
      <c r="E344" s="122"/>
      <c r="F344" s="123"/>
      <c r="G344" s="121"/>
      <c r="H344" s="120"/>
      <c r="I344" s="121"/>
      <c r="J344" s="120"/>
      <c r="K344" s="225"/>
      <c r="L344" s="35"/>
      <c r="M344" s="226"/>
      <c r="N344" s="227"/>
      <c r="O344" s="227"/>
      <c r="P344" s="224"/>
      <c r="Q344" s="224"/>
      <c r="R344" s="78"/>
      <c r="S344" s="79"/>
      <c r="T344" s="224"/>
      <c r="U344" s="35"/>
      <c r="V344" s="35"/>
      <c r="W344" s="225"/>
      <c r="X344" s="228"/>
      <c r="Y344" s="79"/>
      <c r="Z344" s="229"/>
      <c r="AA344" s="35"/>
      <c r="AB344" s="35"/>
      <c r="AC344" s="35"/>
      <c r="AD344" s="230"/>
      <c r="AE344" s="231"/>
      <c r="AF344" s="35"/>
      <c r="AG344" s="35"/>
      <c r="AH344" s="78"/>
      <c r="AI344" s="78"/>
      <c r="AJ344" s="82"/>
      <c r="AK344" s="136"/>
      <c r="AL344" s="135"/>
      <c r="AM344" s="81"/>
      <c r="AN344" s="134"/>
      <c r="AO344" s="232"/>
      <c r="AP344" s="232"/>
      <c r="AQ344" s="80"/>
      <c r="AR344" s="81"/>
      <c r="AS344" s="81"/>
      <c r="AT344" s="245"/>
      <c r="AU344" s="179"/>
      <c r="AV344" s="233"/>
      <c r="AW344" s="81"/>
      <c r="AX344" s="185"/>
      <c r="AY344" s="134"/>
      <c r="AZ344" s="111"/>
      <c r="BA344" s="210"/>
      <c r="BB344" s="211"/>
      <c r="BC344" s="211"/>
      <c r="BD344" s="211"/>
      <c r="BE344" s="211"/>
      <c r="BF344" s="211"/>
      <c r="BG344" s="211"/>
      <c r="BH344" s="211"/>
      <c r="BI344" s="211"/>
      <c r="BJ344" s="211"/>
      <c r="BK344" s="211"/>
      <c r="BL344" s="211"/>
      <c r="BM344" s="211"/>
      <c r="BN344" s="83"/>
      <c r="BO344" s="79"/>
      <c r="BP344" s="210"/>
      <c r="BQ344" s="211"/>
      <c r="BR344" s="211"/>
      <c r="BS344" s="211"/>
      <c r="BT344" s="211"/>
      <c r="BU344" s="211"/>
      <c r="BV344" s="211"/>
      <c r="BW344" s="211"/>
      <c r="BX344" s="82"/>
      <c r="BY344" s="212"/>
      <c r="BZ344" s="212"/>
      <c r="CA344" s="212"/>
      <c r="CB344" s="212"/>
      <c r="CC344" s="212"/>
      <c r="CD344" s="212"/>
      <c r="CE344" s="212"/>
      <c r="CF344" s="212"/>
      <c r="CG344" s="82"/>
      <c r="CH344" s="213"/>
      <c r="CI344" s="212"/>
      <c r="CJ344" s="212"/>
      <c r="CK344" s="212"/>
      <c r="CL344" s="212"/>
      <c r="CM344" s="212"/>
      <c r="CN344" s="212"/>
      <c r="CO344" s="212"/>
      <c r="CP344" s="212"/>
      <c r="CQ344" s="212"/>
      <c r="CR344" s="212"/>
      <c r="CS344" s="212"/>
      <c r="CT344" s="212"/>
      <c r="CU344" s="212"/>
      <c r="CV344" s="212"/>
      <c r="CW344" s="212"/>
      <c r="CX344" s="212"/>
      <c r="CY344" s="212"/>
      <c r="CZ344" s="212"/>
      <c r="DA344" s="214"/>
      <c r="DB344" s="84"/>
      <c r="DC344" s="35"/>
      <c r="DD344" s="35"/>
      <c r="DE344" s="35"/>
      <c r="DF344" s="35"/>
      <c r="DG344" s="35"/>
      <c r="DH344" s="35"/>
      <c r="DI344" s="35"/>
      <c r="DJ344" s="35"/>
      <c r="DK344" s="35"/>
      <c r="DL344" s="35"/>
      <c r="DM344" s="35"/>
      <c r="DN344" s="35"/>
      <c r="DO344" s="35"/>
      <c r="DP344" s="35"/>
      <c r="DQ344" s="35"/>
      <c r="DR344" s="35"/>
      <c r="DS344" s="35"/>
      <c r="DT344" s="35"/>
      <c r="DU344" s="35"/>
      <c r="DV344" s="35"/>
      <c r="DW344" s="78"/>
      <c r="DX344" s="82"/>
      <c r="DY344" s="215"/>
      <c r="DZ344" s="216"/>
      <c r="EA344" s="216"/>
      <c r="EB344" s="216"/>
      <c r="EC344" s="216"/>
      <c r="ED344" s="216"/>
      <c r="EE344" s="217"/>
      <c r="EF344" s="146"/>
      <c r="EG344" s="215"/>
      <c r="EH344" s="216"/>
      <c r="EI344" s="216"/>
      <c r="EJ344" s="216"/>
      <c r="EK344" s="216"/>
      <c r="EL344" s="216"/>
      <c r="EM344" s="216"/>
      <c r="EN344" s="217"/>
      <c r="EO344" s="79"/>
      <c r="EP344" s="218"/>
      <c r="EQ344" s="219"/>
      <c r="ER344" s="219"/>
      <c r="ES344" s="82"/>
      <c r="ET344" s="234"/>
      <c r="EU344" s="235"/>
      <c r="EV344" s="235"/>
      <c r="EW344" s="82"/>
      <c r="EX344" s="234"/>
      <c r="EY344" s="235"/>
      <c r="EZ344" s="235"/>
      <c r="FA344" s="235"/>
      <c r="FB344" s="235"/>
      <c r="FC344" s="235"/>
      <c r="FD344" s="235"/>
      <c r="FE344" s="222"/>
      <c r="FF344" s="234"/>
      <c r="FG344" s="235"/>
      <c r="FH344" s="235"/>
      <c r="FI344" s="235"/>
      <c r="FJ344" s="235"/>
      <c r="FK344" s="235"/>
      <c r="FL344" s="235"/>
      <c r="FM344" s="222"/>
    </row>
    <row r="345" spans="1:169">
      <c r="A345" s="223" t="str">
        <f>Validation!B345</f>
        <v>Pass</v>
      </c>
      <c r="B345" s="35"/>
      <c r="C345" s="35"/>
      <c r="D345" s="35"/>
      <c r="E345" s="122"/>
      <c r="F345" s="123"/>
      <c r="G345" s="121"/>
      <c r="H345" s="120"/>
      <c r="I345" s="121"/>
      <c r="J345" s="120"/>
      <c r="K345" s="225"/>
      <c r="L345" s="35"/>
      <c r="M345" s="226"/>
      <c r="N345" s="227"/>
      <c r="O345" s="227"/>
      <c r="P345" s="224"/>
      <c r="Q345" s="224"/>
      <c r="R345" s="78"/>
      <c r="S345" s="79"/>
      <c r="T345" s="224"/>
      <c r="U345" s="35"/>
      <c r="V345" s="35"/>
      <c r="W345" s="225"/>
      <c r="X345" s="228"/>
      <c r="Y345" s="79"/>
      <c r="Z345" s="229"/>
      <c r="AA345" s="35"/>
      <c r="AB345" s="35"/>
      <c r="AC345" s="35"/>
      <c r="AD345" s="230"/>
      <c r="AE345" s="231"/>
      <c r="AF345" s="35"/>
      <c r="AG345" s="35"/>
      <c r="AH345" s="78"/>
      <c r="AI345" s="78"/>
      <c r="AJ345" s="82"/>
      <c r="AK345" s="136"/>
      <c r="AL345" s="135"/>
      <c r="AM345" s="81"/>
      <c r="AN345" s="134"/>
      <c r="AO345" s="232"/>
      <c r="AP345" s="232"/>
      <c r="AQ345" s="80"/>
      <c r="AR345" s="81"/>
      <c r="AS345" s="81"/>
      <c r="AT345" s="245"/>
      <c r="AU345" s="179"/>
      <c r="AV345" s="233"/>
      <c r="AW345" s="81"/>
      <c r="AX345" s="185"/>
      <c r="AY345" s="134"/>
      <c r="AZ345" s="111"/>
      <c r="BA345" s="210"/>
      <c r="BB345" s="211"/>
      <c r="BC345" s="211"/>
      <c r="BD345" s="211"/>
      <c r="BE345" s="211"/>
      <c r="BF345" s="211"/>
      <c r="BG345" s="211"/>
      <c r="BH345" s="211"/>
      <c r="BI345" s="211"/>
      <c r="BJ345" s="211"/>
      <c r="BK345" s="211"/>
      <c r="BL345" s="211"/>
      <c r="BM345" s="211"/>
      <c r="BN345" s="83"/>
      <c r="BO345" s="79"/>
      <c r="BP345" s="210"/>
      <c r="BQ345" s="211"/>
      <c r="BR345" s="211"/>
      <c r="BS345" s="211"/>
      <c r="BT345" s="211"/>
      <c r="BU345" s="211"/>
      <c r="BV345" s="211"/>
      <c r="BW345" s="211"/>
      <c r="BX345" s="82"/>
      <c r="BY345" s="212"/>
      <c r="BZ345" s="212"/>
      <c r="CA345" s="212"/>
      <c r="CB345" s="212"/>
      <c r="CC345" s="212"/>
      <c r="CD345" s="212"/>
      <c r="CE345" s="212"/>
      <c r="CF345" s="212"/>
      <c r="CG345" s="82"/>
      <c r="CH345" s="213"/>
      <c r="CI345" s="212"/>
      <c r="CJ345" s="212"/>
      <c r="CK345" s="212"/>
      <c r="CL345" s="212"/>
      <c r="CM345" s="212"/>
      <c r="CN345" s="212"/>
      <c r="CO345" s="212"/>
      <c r="CP345" s="212"/>
      <c r="CQ345" s="212"/>
      <c r="CR345" s="212"/>
      <c r="CS345" s="212"/>
      <c r="CT345" s="212"/>
      <c r="CU345" s="212"/>
      <c r="CV345" s="212"/>
      <c r="CW345" s="212"/>
      <c r="CX345" s="212"/>
      <c r="CY345" s="212"/>
      <c r="CZ345" s="212"/>
      <c r="DA345" s="214"/>
      <c r="DB345" s="84"/>
      <c r="DC345" s="35"/>
      <c r="DD345" s="35"/>
      <c r="DE345" s="35"/>
      <c r="DF345" s="35"/>
      <c r="DG345" s="35"/>
      <c r="DH345" s="35"/>
      <c r="DI345" s="35"/>
      <c r="DJ345" s="35"/>
      <c r="DK345" s="35"/>
      <c r="DL345" s="35"/>
      <c r="DM345" s="35"/>
      <c r="DN345" s="35"/>
      <c r="DO345" s="35"/>
      <c r="DP345" s="35"/>
      <c r="DQ345" s="35"/>
      <c r="DR345" s="35"/>
      <c r="DS345" s="35"/>
      <c r="DT345" s="35"/>
      <c r="DU345" s="35"/>
      <c r="DV345" s="35"/>
      <c r="DW345" s="78"/>
      <c r="DX345" s="82"/>
      <c r="DY345" s="215"/>
      <c r="DZ345" s="216"/>
      <c r="EA345" s="216"/>
      <c r="EB345" s="216"/>
      <c r="EC345" s="216"/>
      <c r="ED345" s="216"/>
      <c r="EE345" s="217"/>
      <c r="EF345" s="146"/>
      <c r="EG345" s="215"/>
      <c r="EH345" s="216"/>
      <c r="EI345" s="216"/>
      <c r="EJ345" s="216"/>
      <c r="EK345" s="216"/>
      <c r="EL345" s="216"/>
      <c r="EM345" s="216"/>
      <c r="EN345" s="217"/>
      <c r="EO345" s="79"/>
      <c r="EP345" s="218"/>
      <c r="EQ345" s="219"/>
      <c r="ER345" s="219"/>
      <c r="ES345" s="82"/>
      <c r="ET345" s="234"/>
      <c r="EU345" s="235"/>
      <c r="EV345" s="235"/>
      <c r="EW345" s="82"/>
      <c r="EX345" s="234"/>
      <c r="EY345" s="235"/>
      <c r="EZ345" s="235"/>
      <c r="FA345" s="235"/>
      <c r="FB345" s="235"/>
      <c r="FC345" s="235"/>
      <c r="FD345" s="235"/>
      <c r="FE345" s="222"/>
      <c r="FF345" s="234"/>
      <c r="FG345" s="235"/>
      <c r="FH345" s="235"/>
      <c r="FI345" s="235"/>
      <c r="FJ345" s="235"/>
      <c r="FK345" s="235"/>
      <c r="FL345" s="235"/>
      <c r="FM345" s="222"/>
    </row>
    <row r="346" spans="1:169">
      <c r="A346" s="223" t="str">
        <f>Validation!B346</f>
        <v>Pass</v>
      </c>
      <c r="B346" s="35"/>
      <c r="C346" s="35"/>
      <c r="D346" s="35"/>
      <c r="E346" s="122"/>
      <c r="F346" s="123"/>
      <c r="G346" s="121"/>
      <c r="H346" s="120"/>
      <c r="I346" s="121"/>
      <c r="J346" s="120"/>
      <c r="K346" s="225"/>
      <c r="L346" s="35"/>
      <c r="M346" s="226"/>
      <c r="N346" s="227"/>
      <c r="O346" s="227"/>
      <c r="P346" s="224"/>
      <c r="Q346" s="224"/>
      <c r="R346" s="78"/>
      <c r="S346" s="79"/>
      <c r="T346" s="224"/>
      <c r="U346" s="35"/>
      <c r="V346" s="35"/>
      <c r="W346" s="225"/>
      <c r="X346" s="228"/>
      <c r="Y346" s="79"/>
      <c r="Z346" s="229"/>
      <c r="AA346" s="35"/>
      <c r="AB346" s="35"/>
      <c r="AC346" s="35"/>
      <c r="AD346" s="230"/>
      <c r="AE346" s="231"/>
      <c r="AF346" s="35"/>
      <c r="AG346" s="35"/>
      <c r="AH346" s="78"/>
      <c r="AI346" s="78"/>
      <c r="AJ346" s="82"/>
      <c r="AK346" s="136"/>
      <c r="AL346" s="135"/>
      <c r="AM346" s="81"/>
      <c r="AN346" s="134"/>
      <c r="AO346" s="232"/>
      <c r="AP346" s="232"/>
      <c r="AQ346" s="80"/>
      <c r="AR346" s="81"/>
      <c r="AS346" s="81"/>
      <c r="AT346" s="245"/>
      <c r="AU346" s="179"/>
      <c r="AV346" s="233"/>
      <c r="AW346" s="81"/>
      <c r="AX346" s="185"/>
      <c r="AY346" s="134"/>
      <c r="AZ346" s="111"/>
      <c r="BA346" s="210"/>
      <c r="BB346" s="211"/>
      <c r="BC346" s="211"/>
      <c r="BD346" s="211"/>
      <c r="BE346" s="211"/>
      <c r="BF346" s="211"/>
      <c r="BG346" s="211"/>
      <c r="BH346" s="211"/>
      <c r="BI346" s="211"/>
      <c r="BJ346" s="211"/>
      <c r="BK346" s="211"/>
      <c r="BL346" s="211"/>
      <c r="BM346" s="211"/>
      <c r="BN346" s="83"/>
      <c r="BO346" s="79"/>
      <c r="BP346" s="210"/>
      <c r="BQ346" s="211"/>
      <c r="BR346" s="211"/>
      <c r="BS346" s="211"/>
      <c r="BT346" s="211"/>
      <c r="BU346" s="211"/>
      <c r="BV346" s="211"/>
      <c r="BW346" s="211"/>
      <c r="BX346" s="82"/>
      <c r="BY346" s="212"/>
      <c r="BZ346" s="212"/>
      <c r="CA346" s="212"/>
      <c r="CB346" s="212"/>
      <c r="CC346" s="212"/>
      <c r="CD346" s="212"/>
      <c r="CE346" s="212"/>
      <c r="CF346" s="212"/>
      <c r="CG346" s="82"/>
      <c r="CH346" s="213"/>
      <c r="CI346" s="212"/>
      <c r="CJ346" s="212"/>
      <c r="CK346" s="212"/>
      <c r="CL346" s="212"/>
      <c r="CM346" s="212"/>
      <c r="CN346" s="212"/>
      <c r="CO346" s="212"/>
      <c r="CP346" s="212"/>
      <c r="CQ346" s="212"/>
      <c r="CR346" s="212"/>
      <c r="CS346" s="212"/>
      <c r="CT346" s="212"/>
      <c r="CU346" s="212"/>
      <c r="CV346" s="212"/>
      <c r="CW346" s="212"/>
      <c r="CX346" s="212"/>
      <c r="CY346" s="212"/>
      <c r="CZ346" s="212"/>
      <c r="DA346" s="214"/>
      <c r="DB346" s="84"/>
      <c r="DC346" s="35"/>
      <c r="DD346" s="35"/>
      <c r="DE346" s="35"/>
      <c r="DF346" s="35"/>
      <c r="DG346" s="35"/>
      <c r="DH346" s="35"/>
      <c r="DI346" s="35"/>
      <c r="DJ346" s="35"/>
      <c r="DK346" s="35"/>
      <c r="DL346" s="35"/>
      <c r="DM346" s="35"/>
      <c r="DN346" s="35"/>
      <c r="DO346" s="35"/>
      <c r="DP346" s="35"/>
      <c r="DQ346" s="35"/>
      <c r="DR346" s="35"/>
      <c r="DS346" s="35"/>
      <c r="DT346" s="35"/>
      <c r="DU346" s="35"/>
      <c r="DV346" s="35"/>
      <c r="DW346" s="78"/>
      <c r="DX346" s="82"/>
      <c r="DY346" s="215"/>
      <c r="DZ346" s="216"/>
      <c r="EA346" s="216"/>
      <c r="EB346" s="216"/>
      <c r="EC346" s="216"/>
      <c r="ED346" s="216"/>
      <c r="EE346" s="217"/>
      <c r="EF346" s="146"/>
      <c r="EG346" s="215"/>
      <c r="EH346" s="216"/>
      <c r="EI346" s="216"/>
      <c r="EJ346" s="216"/>
      <c r="EK346" s="216"/>
      <c r="EL346" s="216"/>
      <c r="EM346" s="216"/>
      <c r="EN346" s="217"/>
      <c r="EO346" s="79"/>
      <c r="EP346" s="218"/>
      <c r="EQ346" s="219"/>
      <c r="ER346" s="219"/>
      <c r="ES346" s="82"/>
      <c r="ET346" s="234"/>
      <c r="EU346" s="235"/>
      <c r="EV346" s="235"/>
      <c r="EW346" s="82"/>
      <c r="EX346" s="234"/>
      <c r="EY346" s="235"/>
      <c r="EZ346" s="235"/>
      <c r="FA346" s="235"/>
      <c r="FB346" s="235"/>
      <c r="FC346" s="235"/>
      <c r="FD346" s="235"/>
      <c r="FE346" s="222"/>
      <c r="FF346" s="234"/>
      <c r="FG346" s="235"/>
      <c r="FH346" s="235"/>
      <c r="FI346" s="235"/>
      <c r="FJ346" s="235"/>
      <c r="FK346" s="235"/>
      <c r="FL346" s="235"/>
      <c r="FM346" s="222"/>
    </row>
    <row r="347" spans="1:169">
      <c r="A347" s="223" t="str">
        <f>Validation!B347</f>
        <v>Pass</v>
      </c>
      <c r="B347" s="35"/>
      <c r="C347" s="35"/>
      <c r="D347" s="35"/>
      <c r="E347" s="122"/>
      <c r="F347" s="123"/>
      <c r="G347" s="121"/>
      <c r="H347" s="120"/>
      <c r="I347" s="121"/>
      <c r="J347" s="120"/>
      <c r="K347" s="225"/>
      <c r="L347" s="35"/>
      <c r="M347" s="226"/>
      <c r="N347" s="227"/>
      <c r="O347" s="227"/>
      <c r="P347" s="224"/>
      <c r="Q347" s="224"/>
      <c r="R347" s="78"/>
      <c r="S347" s="79"/>
      <c r="T347" s="224"/>
      <c r="U347" s="35"/>
      <c r="V347" s="35"/>
      <c r="W347" s="225"/>
      <c r="X347" s="228"/>
      <c r="Y347" s="79"/>
      <c r="Z347" s="229"/>
      <c r="AA347" s="35"/>
      <c r="AB347" s="35"/>
      <c r="AC347" s="35"/>
      <c r="AD347" s="230"/>
      <c r="AE347" s="231"/>
      <c r="AF347" s="35"/>
      <c r="AG347" s="35"/>
      <c r="AH347" s="78"/>
      <c r="AI347" s="78"/>
      <c r="AJ347" s="82"/>
      <c r="AK347" s="136"/>
      <c r="AL347" s="135"/>
      <c r="AM347" s="81"/>
      <c r="AN347" s="134"/>
      <c r="AO347" s="232"/>
      <c r="AP347" s="232"/>
      <c r="AQ347" s="80"/>
      <c r="AR347" s="81"/>
      <c r="AS347" s="81"/>
      <c r="AT347" s="245"/>
      <c r="AU347" s="179"/>
      <c r="AV347" s="233"/>
      <c r="AW347" s="81"/>
      <c r="AX347" s="185"/>
      <c r="AY347" s="134"/>
      <c r="AZ347" s="111"/>
      <c r="BA347" s="210"/>
      <c r="BB347" s="211"/>
      <c r="BC347" s="211"/>
      <c r="BD347" s="211"/>
      <c r="BE347" s="211"/>
      <c r="BF347" s="211"/>
      <c r="BG347" s="211"/>
      <c r="BH347" s="211"/>
      <c r="BI347" s="211"/>
      <c r="BJ347" s="211"/>
      <c r="BK347" s="211"/>
      <c r="BL347" s="211"/>
      <c r="BM347" s="211"/>
      <c r="BN347" s="83"/>
      <c r="BO347" s="79"/>
      <c r="BP347" s="210"/>
      <c r="BQ347" s="211"/>
      <c r="BR347" s="211"/>
      <c r="BS347" s="211"/>
      <c r="BT347" s="211"/>
      <c r="BU347" s="211"/>
      <c r="BV347" s="211"/>
      <c r="BW347" s="211"/>
      <c r="BX347" s="82"/>
      <c r="BY347" s="212"/>
      <c r="BZ347" s="212"/>
      <c r="CA347" s="212"/>
      <c r="CB347" s="212"/>
      <c r="CC347" s="212"/>
      <c r="CD347" s="212"/>
      <c r="CE347" s="212"/>
      <c r="CF347" s="212"/>
      <c r="CG347" s="82"/>
      <c r="CH347" s="213"/>
      <c r="CI347" s="212"/>
      <c r="CJ347" s="212"/>
      <c r="CK347" s="212"/>
      <c r="CL347" s="212"/>
      <c r="CM347" s="212"/>
      <c r="CN347" s="212"/>
      <c r="CO347" s="212"/>
      <c r="CP347" s="212"/>
      <c r="CQ347" s="212"/>
      <c r="CR347" s="212"/>
      <c r="CS347" s="212"/>
      <c r="CT347" s="212"/>
      <c r="CU347" s="212"/>
      <c r="CV347" s="212"/>
      <c r="CW347" s="212"/>
      <c r="CX347" s="212"/>
      <c r="CY347" s="212"/>
      <c r="CZ347" s="212"/>
      <c r="DA347" s="214"/>
      <c r="DB347" s="84"/>
      <c r="DC347" s="35"/>
      <c r="DD347" s="35"/>
      <c r="DE347" s="35"/>
      <c r="DF347" s="35"/>
      <c r="DG347" s="35"/>
      <c r="DH347" s="35"/>
      <c r="DI347" s="35"/>
      <c r="DJ347" s="35"/>
      <c r="DK347" s="35"/>
      <c r="DL347" s="35"/>
      <c r="DM347" s="35"/>
      <c r="DN347" s="35"/>
      <c r="DO347" s="35"/>
      <c r="DP347" s="35"/>
      <c r="DQ347" s="35"/>
      <c r="DR347" s="35"/>
      <c r="DS347" s="35"/>
      <c r="DT347" s="35"/>
      <c r="DU347" s="35"/>
      <c r="DV347" s="35"/>
      <c r="DW347" s="78"/>
      <c r="DX347" s="82"/>
      <c r="DY347" s="215"/>
      <c r="DZ347" s="216"/>
      <c r="EA347" s="216"/>
      <c r="EB347" s="216"/>
      <c r="EC347" s="216"/>
      <c r="ED347" s="216"/>
      <c r="EE347" s="217"/>
      <c r="EF347" s="146"/>
      <c r="EG347" s="215"/>
      <c r="EH347" s="216"/>
      <c r="EI347" s="216"/>
      <c r="EJ347" s="216"/>
      <c r="EK347" s="216"/>
      <c r="EL347" s="216"/>
      <c r="EM347" s="216"/>
      <c r="EN347" s="217"/>
      <c r="EO347" s="79"/>
      <c r="EP347" s="218"/>
      <c r="EQ347" s="219"/>
      <c r="ER347" s="219"/>
      <c r="ES347" s="82"/>
      <c r="ET347" s="234"/>
      <c r="EU347" s="235"/>
      <c r="EV347" s="235"/>
      <c r="EW347" s="82"/>
      <c r="EX347" s="234"/>
      <c r="EY347" s="235"/>
      <c r="EZ347" s="235"/>
      <c r="FA347" s="235"/>
      <c r="FB347" s="235"/>
      <c r="FC347" s="235"/>
      <c r="FD347" s="235"/>
      <c r="FE347" s="222"/>
      <c r="FF347" s="234"/>
      <c r="FG347" s="235"/>
      <c r="FH347" s="235"/>
      <c r="FI347" s="235"/>
      <c r="FJ347" s="235"/>
      <c r="FK347" s="235"/>
      <c r="FL347" s="235"/>
      <c r="FM347" s="222"/>
    </row>
    <row r="348" spans="1:169">
      <c r="A348" s="223" t="str">
        <f>Validation!B348</f>
        <v>Pass</v>
      </c>
      <c r="B348" s="35"/>
      <c r="C348" s="35"/>
      <c r="D348" s="35"/>
      <c r="E348" s="122"/>
      <c r="F348" s="123"/>
      <c r="G348" s="121"/>
      <c r="H348" s="120"/>
      <c r="I348" s="121"/>
      <c r="J348" s="120"/>
      <c r="K348" s="225"/>
      <c r="L348" s="35"/>
      <c r="M348" s="226"/>
      <c r="N348" s="227"/>
      <c r="O348" s="227"/>
      <c r="P348" s="224"/>
      <c r="Q348" s="224"/>
      <c r="R348" s="78"/>
      <c r="S348" s="79"/>
      <c r="T348" s="224"/>
      <c r="U348" s="35"/>
      <c r="V348" s="35"/>
      <c r="W348" s="225"/>
      <c r="X348" s="228"/>
      <c r="Y348" s="79"/>
      <c r="Z348" s="229"/>
      <c r="AA348" s="35"/>
      <c r="AB348" s="35"/>
      <c r="AC348" s="35"/>
      <c r="AD348" s="230"/>
      <c r="AE348" s="231"/>
      <c r="AF348" s="35"/>
      <c r="AG348" s="35"/>
      <c r="AH348" s="78"/>
      <c r="AI348" s="78"/>
      <c r="AJ348" s="82"/>
      <c r="AK348" s="136"/>
      <c r="AL348" s="135"/>
      <c r="AM348" s="81"/>
      <c r="AN348" s="134"/>
      <c r="AO348" s="232"/>
      <c r="AP348" s="232"/>
      <c r="AQ348" s="80"/>
      <c r="AR348" s="81"/>
      <c r="AS348" s="81"/>
      <c r="AT348" s="245"/>
      <c r="AU348" s="179"/>
      <c r="AV348" s="233"/>
      <c r="AW348" s="81"/>
      <c r="AX348" s="185"/>
      <c r="AY348" s="134"/>
      <c r="AZ348" s="111"/>
      <c r="BA348" s="210"/>
      <c r="BB348" s="211"/>
      <c r="BC348" s="211"/>
      <c r="BD348" s="211"/>
      <c r="BE348" s="211"/>
      <c r="BF348" s="211"/>
      <c r="BG348" s="211"/>
      <c r="BH348" s="211"/>
      <c r="BI348" s="211"/>
      <c r="BJ348" s="211"/>
      <c r="BK348" s="211"/>
      <c r="BL348" s="211"/>
      <c r="BM348" s="211"/>
      <c r="BN348" s="83"/>
      <c r="BO348" s="79"/>
      <c r="BP348" s="210"/>
      <c r="BQ348" s="211"/>
      <c r="BR348" s="211"/>
      <c r="BS348" s="211"/>
      <c r="BT348" s="211"/>
      <c r="BU348" s="211"/>
      <c r="BV348" s="211"/>
      <c r="BW348" s="211"/>
      <c r="BX348" s="82"/>
      <c r="BY348" s="212"/>
      <c r="BZ348" s="212"/>
      <c r="CA348" s="212"/>
      <c r="CB348" s="212"/>
      <c r="CC348" s="212"/>
      <c r="CD348" s="212"/>
      <c r="CE348" s="212"/>
      <c r="CF348" s="212"/>
      <c r="CG348" s="82"/>
      <c r="CH348" s="213"/>
      <c r="CI348" s="212"/>
      <c r="CJ348" s="212"/>
      <c r="CK348" s="212"/>
      <c r="CL348" s="212"/>
      <c r="CM348" s="212"/>
      <c r="CN348" s="212"/>
      <c r="CO348" s="212"/>
      <c r="CP348" s="212"/>
      <c r="CQ348" s="212"/>
      <c r="CR348" s="212"/>
      <c r="CS348" s="212"/>
      <c r="CT348" s="212"/>
      <c r="CU348" s="212"/>
      <c r="CV348" s="212"/>
      <c r="CW348" s="212"/>
      <c r="CX348" s="212"/>
      <c r="CY348" s="212"/>
      <c r="CZ348" s="212"/>
      <c r="DA348" s="214"/>
      <c r="DB348" s="84"/>
      <c r="DC348" s="35"/>
      <c r="DD348" s="35"/>
      <c r="DE348" s="35"/>
      <c r="DF348" s="35"/>
      <c r="DG348" s="35"/>
      <c r="DH348" s="35"/>
      <c r="DI348" s="35"/>
      <c r="DJ348" s="35"/>
      <c r="DK348" s="35"/>
      <c r="DL348" s="35"/>
      <c r="DM348" s="35"/>
      <c r="DN348" s="35"/>
      <c r="DO348" s="35"/>
      <c r="DP348" s="35"/>
      <c r="DQ348" s="35"/>
      <c r="DR348" s="35"/>
      <c r="DS348" s="35"/>
      <c r="DT348" s="35"/>
      <c r="DU348" s="35"/>
      <c r="DV348" s="35"/>
      <c r="DW348" s="78"/>
      <c r="DX348" s="82"/>
      <c r="DY348" s="215"/>
      <c r="DZ348" s="216"/>
      <c r="EA348" s="216"/>
      <c r="EB348" s="216"/>
      <c r="EC348" s="216"/>
      <c r="ED348" s="216"/>
      <c r="EE348" s="217"/>
      <c r="EF348" s="146"/>
      <c r="EG348" s="215"/>
      <c r="EH348" s="216"/>
      <c r="EI348" s="216"/>
      <c r="EJ348" s="216"/>
      <c r="EK348" s="216"/>
      <c r="EL348" s="216"/>
      <c r="EM348" s="216"/>
      <c r="EN348" s="217"/>
      <c r="EO348" s="79"/>
      <c r="EP348" s="218"/>
      <c r="EQ348" s="219"/>
      <c r="ER348" s="219"/>
      <c r="ES348" s="82"/>
      <c r="ET348" s="234"/>
      <c r="EU348" s="235"/>
      <c r="EV348" s="235"/>
      <c r="EW348" s="82"/>
      <c r="EX348" s="234"/>
      <c r="EY348" s="235"/>
      <c r="EZ348" s="235"/>
      <c r="FA348" s="235"/>
      <c r="FB348" s="235"/>
      <c r="FC348" s="235"/>
      <c r="FD348" s="235"/>
      <c r="FE348" s="222"/>
      <c r="FF348" s="234"/>
      <c r="FG348" s="235"/>
      <c r="FH348" s="235"/>
      <c r="FI348" s="235"/>
      <c r="FJ348" s="235"/>
      <c r="FK348" s="235"/>
      <c r="FL348" s="235"/>
      <c r="FM348" s="222"/>
    </row>
    <row r="349" spans="1:169">
      <c r="A349" s="223" t="str">
        <f>Validation!B349</f>
        <v>Pass</v>
      </c>
      <c r="B349" s="35"/>
      <c r="C349" s="35"/>
      <c r="D349" s="35"/>
      <c r="E349" s="122"/>
      <c r="F349" s="123"/>
      <c r="G349" s="121"/>
      <c r="H349" s="120"/>
      <c r="I349" s="121"/>
      <c r="J349" s="120"/>
      <c r="K349" s="225"/>
      <c r="L349" s="35"/>
      <c r="M349" s="226"/>
      <c r="N349" s="227"/>
      <c r="O349" s="227"/>
      <c r="P349" s="224"/>
      <c r="Q349" s="224"/>
      <c r="R349" s="78"/>
      <c r="S349" s="79"/>
      <c r="T349" s="224"/>
      <c r="U349" s="35"/>
      <c r="V349" s="35"/>
      <c r="W349" s="225"/>
      <c r="X349" s="228"/>
      <c r="Y349" s="79"/>
      <c r="Z349" s="229"/>
      <c r="AA349" s="35"/>
      <c r="AB349" s="35"/>
      <c r="AC349" s="35"/>
      <c r="AD349" s="230"/>
      <c r="AE349" s="231"/>
      <c r="AF349" s="35"/>
      <c r="AG349" s="35"/>
      <c r="AH349" s="78"/>
      <c r="AI349" s="78"/>
      <c r="AJ349" s="82"/>
      <c r="AK349" s="136"/>
      <c r="AL349" s="135"/>
      <c r="AM349" s="81"/>
      <c r="AN349" s="134"/>
      <c r="AO349" s="232"/>
      <c r="AP349" s="232"/>
      <c r="AQ349" s="80"/>
      <c r="AR349" s="81"/>
      <c r="AS349" s="81"/>
      <c r="AT349" s="245"/>
      <c r="AU349" s="179"/>
      <c r="AV349" s="233"/>
      <c r="AW349" s="81"/>
      <c r="AX349" s="185"/>
      <c r="AY349" s="134"/>
      <c r="AZ349" s="111"/>
      <c r="BA349" s="210"/>
      <c r="BB349" s="211"/>
      <c r="BC349" s="211"/>
      <c r="BD349" s="211"/>
      <c r="BE349" s="211"/>
      <c r="BF349" s="211"/>
      <c r="BG349" s="211"/>
      <c r="BH349" s="211"/>
      <c r="BI349" s="211"/>
      <c r="BJ349" s="211"/>
      <c r="BK349" s="211"/>
      <c r="BL349" s="211"/>
      <c r="BM349" s="211"/>
      <c r="BN349" s="83"/>
      <c r="BO349" s="79"/>
      <c r="BP349" s="210"/>
      <c r="BQ349" s="211"/>
      <c r="BR349" s="211"/>
      <c r="BS349" s="211"/>
      <c r="BT349" s="211"/>
      <c r="BU349" s="211"/>
      <c r="BV349" s="211"/>
      <c r="BW349" s="211"/>
      <c r="BX349" s="82"/>
      <c r="BY349" s="212"/>
      <c r="BZ349" s="212"/>
      <c r="CA349" s="212"/>
      <c r="CB349" s="212"/>
      <c r="CC349" s="212"/>
      <c r="CD349" s="212"/>
      <c r="CE349" s="212"/>
      <c r="CF349" s="212"/>
      <c r="CG349" s="82"/>
      <c r="CH349" s="213"/>
      <c r="CI349" s="212"/>
      <c r="CJ349" s="212"/>
      <c r="CK349" s="212"/>
      <c r="CL349" s="212"/>
      <c r="CM349" s="212"/>
      <c r="CN349" s="212"/>
      <c r="CO349" s="212"/>
      <c r="CP349" s="212"/>
      <c r="CQ349" s="212"/>
      <c r="CR349" s="212"/>
      <c r="CS349" s="212"/>
      <c r="CT349" s="212"/>
      <c r="CU349" s="212"/>
      <c r="CV349" s="212"/>
      <c r="CW349" s="212"/>
      <c r="CX349" s="212"/>
      <c r="CY349" s="212"/>
      <c r="CZ349" s="212"/>
      <c r="DA349" s="214"/>
      <c r="DB349" s="84"/>
      <c r="DC349" s="35"/>
      <c r="DD349" s="35"/>
      <c r="DE349" s="35"/>
      <c r="DF349" s="35"/>
      <c r="DG349" s="35"/>
      <c r="DH349" s="35"/>
      <c r="DI349" s="35"/>
      <c r="DJ349" s="35"/>
      <c r="DK349" s="35"/>
      <c r="DL349" s="35"/>
      <c r="DM349" s="35"/>
      <c r="DN349" s="35"/>
      <c r="DO349" s="35"/>
      <c r="DP349" s="35"/>
      <c r="DQ349" s="35"/>
      <c r="DR349" s="35"/>
      <c r="DS349" s="35"/>
      <c r="DT349" s="35"/>
      <c r="DU349" s="35"/>
      <c r="DV349" s="35"/>
      <c r="DW349" s="78"/>
      <c r="DX349" s="82"/>
      <c r="DY349" s="215"/>
      <c r="DZ349" s="216"/>
      <c r="EA349" s="216"/>
      <c r="EB349" s="216"/>
      <c r="EC349" s="216"/>
      <c r="ED349" s="216"/>
      <c r="EE349" s="217"/>
      <c r="EF349" s="146"/>
      <c r="EG349" s="215"/>
      <c r="EH349" s="216"/>
      <c r="EI349" s="216"/>
      <c r="EJ349" s="216"/>
      <c r="EK349" s="216"/>
      <c r="EL349" s="216"/>
      <c r="EM349" s="216"/>
      <c r="EN349" s="217"/>
      <c r="EO349" s="79"/>
      <c r="EP349" s="218"/>
      <c r="EQ349" s="219"/>
      <c r="ER349" s="219"/>
      <c r="ES349" s="82"/>
      <c r="ET349" s="234"/>
      <c r="EU349" s="235"/>
      <c r="EV349" s="235"/>
      <c r="EW349" s="82"/>
      <c r="EX349" s="234"/>
      <c r="EY349" s="235"/>
      <c r="EZ349" s="235"/>
      <c r="FA349" s="235"/>
      <c r="FB349" s="235"/>
      <c r="FC349" s="235"/>
      <c r="FD349" s="235"/>
      <c r="FE349" s="222"/>
      <c r="FF349" s="234"/>
      <c r="FG349" s="235"/>
      <c r="FH349" s="235"/>
      <c r="FI349" s="235"/>
      <c r="FJ349" s="235"/>
      <c r="FK349" s="235"/>
      <c r="FL349" s="235"/>
      <c r="FM349" s="222"/>
    </row>
    <row r="350" spans="1:169">
      <c r="A350" s="223" t="str">
        <f>Validation!B350</f>
        <v>Pass</v>
      </c>
      <c r="B350" s="35"/>
      <c r="C350" s="35"/>
      <c r="D350" s="35"/>
      <c r="E350" s="122"/>
      <c r="F350" s="123"/>
      <c r="G350" s="121"/>
      <c r="H350" s="120"/>
      <c r="I350" s="121"/>
      <c r="J350" s="120"/>
      <c r="K350" s="225"/>
      <c r="L350" s="35"/>
      <c r="M350" s="226"/>
      <c r="N350" s="227"/>
      <c r="O350" s="227"/>
      <c r="P350" s="224"/>
      <c r="Q350" s="224"/>
      <c r="R350" s="78"/>
      <c r="S350" s="79"/>
      <c r="T350" s="224"/>
      <c r="U350" s="35"/>
      <c r="V350" s="35"/>
      <c r="W350" s="225"/>
      <c r="X350" s="228"/>
      <c r="Y350" s="79"/>
      <c r="Z350" s="229"/>
      <c r="AA350" s="35"/>
      <c r="AB350" s="35"/>
      <c r="AC350" s="35"/>
      <c r="AD350" s="230"/>
      <c r="AE350" s="231"/>
      <c r="AF350" s="35"/>
      <c r="AG350" s="35"/>
      <c r="AH350" s="78"/>
      <c r="AI350" s="78"/>
      <c r="AJ350" s="82"/>
      <c r="AK350" s="136"/>
      <c r="AL350" s="135"/>
      <c r="AM350" s="81"/>
      <c r="AN350" s="134"/>
      <c r="AO350" s="232"/>
      <c r="AP350" s="232"/>
      <c r="AQ350" s="80"/>
      <c r="AR350" s="81"/>
      <c r="AS350" s="81"/>
      <c r="AT350" s="245"/>
      <c r="AU350" s="179"/>
      <c r="AV350" s="233"/>
      <c r="AW350" s="81"/>
      <c r="AX350" s="185"/>
      <c r="AY350" s="134"/>
      <c r="AZ350" s="111"/>
      <c r="BA350" s="210"/>
      <c r="BB350" s="211"/>
      <c r="BC350" s="211"/>
      <c r="BD350" s="211"/>
      <c r="BE350" s="211"/>
      <c r="BF350" s="211"/>
      <c r="BG350" s="211"/>
      <c r="BH350" s="211"/>
      <c r="BI350" s="211"/>
      <c r="BJ350" s="211"/>
      <c r="BK350" s="211"/>
      <c r="BL350" s="211"/>
      <c r="BM350" s="211"/>
      <c r="BN350" s="83"/>
      <c r="BO350" s="79"/>
      <c r="BP350" s="210"/>
      <c r="BQ350" s="211"/>
      <c r="BR350" s="211"/>
      <c r="BS350" s="211"/>
      <c r="BT350" s="211"/>
      <c r="BU350" s="211"/>
      <c r="BV350" s="211"/>
      <c r="BW350" s="211"/>
      <c r="BX350" s="82"/>
      <c r="BY350" s="212"/>
      <c r="BZ350" s="212"/>
      <c r="CA350" s="212"/>
      <c r="CB350" s="212"/>
      <c r="CC350" s="212"/>
      <c r="CD350" s="212"/>
      <c r="CE350" s="212"/>
      <c r="CF350" s="212"/>
      <c r="CG350" s="82"/>
      <c r="CH350" s="213"/>
      <c r="CI350" s="212"/>
      <c r="CJ350" s="212"/>
      <c r="CK350" s="212"/>
      <c r="CL350" s="212"/>
      <c r="CM350" s="212"/>
      <c r="CN350" s="212"/>
      <c r="CO350" s="212"/>
      <c r="CP350" s="212"/>
      <c r="CQ350" s="212"/>
      <c r="CR350" s="212"/>
      <c r="CS350" s="212"/>
      <c r="CT350" s="212"/>
      <c r="CU350" s="212"/>
      <c r="CV350" s="212"/>
      <c r="CW350" s="212"/>
      <c r="CX350" s="212"/>
      <c r="CY350" s="212"/>
      <c r="CZ350" s="212"/>
      <c r="DA350" s="214"/>
      <c r="DB350" s="84"/>
      <c r="DC350" s="35"/>
      <c r="DD350" s="35"/>
      <c r="DE350" s="35"/>
      <c r="DF350" s="35"/>
      <c r="DG350" s="35"/>
      <c r="DH350" s="35"/>
      <c r="DI350" s="35"/>
      <c r="DJ350" s="35"/>
      <c r="DK350" s="35"/>
      <c r="DL350" s="35"/>
      <c r="DM350" s="35"/>
      <c r="DN350" s="35"/>
      <c r="DO350" s="35"/>
      <c r="DP350" s="35"/>
      <c r="DQ350" s="35"/>
      <c r="DR350" s="35"/>
      <c r="DS350" s="35"/>
      <c r="DT350" s="35"/>
      <c r="DU350" s="35"/>
      <c r="DV350" s="35"/>
      <c r="DW350" s="78"/>
      <c r="DX350" s="82"/>
      <c r="DY350" s="215"/>
      <c r="DZ350" s="216"/>
      <c r="EA350" s="216"/>
      <c r="EB350" s="216"/>
      <c r="EC350" s="216"/>
      <c r="ED350" s="216"/>
      <c r="EE350" s="217"/>
      <c r="EF350" s="146"/>
      <c r="EG350" s="215"/>
      <c r="EH350" s="216"/>
      <c r="EI350" s="216"/>
      <c r="EJ350" s="216"/>
      <c r="EK350" s="216"/>
      <c r="EL350" s="216"/>
      <c r="EM350" s="216"/>
      <c r="EN350" s="217"/>
      <c r="EO350" s="79"/>
      <c r="EP350" s="218"/>
      <c r="EQ350" s="219"/>
      <c r="ER350" s="219"/>
      <c r="ES350" s="82"/>
      <c r="ET350" s="234"/>
      <c r="EU350" s="235"/>
      <c r="EV350" s="235"/>
      <c r="EW350" s="82"/>
      <c r="EX350" s="234"/>
      <c r="EY350" s="235"/>
      <c r="EZ350" s="235"/>
      <c r="FA350" s="235"/>
      <c r="FB350" s="235"/>
      <c r="FC350" s="235"/>
      <c r="FD350" s="235"/>
      <c r="FE350" s="222"/>
      <c r="FF350" s="234"/>
      <c r="FG350" s="235"/>
      <c r="FH350" s="235"/>
      <c r="FI350" s="235"/>
      <c r="FJ350" s="235"/>
      <c r="FK350" s="235"/>
      <c r="FL350" s="235"/>
      <c r="FM350" s="222"/>
    </row>
    <row r="351" spans="1:169">
      <c r="A351" s="223" t="str">
        <f>Validation!B351</f>
        <v>Pass</v>
      </c>
      <c r="B351" s="35"/>
      <c r="C351" s="35"/>
      <c r="D351" s="35"/>
      <c r="E351" s="122"/>
      <c r="F351" s="123"/>
      <c r="G351" s="121"/>
      <c r="H351" s="120"/>
      <c r="I351" s="121"/>
      <c r="J351" s="120"/>
      <c r="K351" s="225"/>
      <c r="L351" s="35"/>
      <c r="M351" s="226"/>
      <c r="N351" s="227"/>
      <c r="O351" s="227"/>
      <c r="P351" s="224"/>
      <c r="Q351" s="224"/>
      <c r="R351" s="78"/>
      <c r="S351" s="79"/>
      <c r="T351" s="224"/>
      <c r="U351" s="35"/>
      <c r="V351" s="35"/>
      <c r="W351" s="225"/>
      <c r="X351" s="228"/>
      <c r="Y351" s="79"/>
      <c r="Z351" s="229"/>
      <c r="AA351" s="35"/>
      <c r="AB351" s="35"/>
      <c r="AC351" s="35"/>
      <c r="AD351" s="230"/>
      <c r="AE351" s="231"/>
      <c r="AF351" s="35"/>
      <c r="AG351" s="35"/>
      <c r="AH351" s="78"/>
      <c r="AI351" s="78"/>
      <c r="AJ351" s="82"/>
      <c r="AK351" s="136"/>
      <c r="AL351" s="135"/>
      <c r="AM351" s="81"/>
      <c r="AN351" s="134"/>
      <c r="AO351" s="232"/>
      <c r="AP351" s="232"/>
      <c r="AQ351" s="80"/>
      <c r="AR351" s="81"/>
      <c r="AS351" s="81"/>
      <c r="AT351" s="245"/>
      <c r="AU351" s="179"/>
      <c r="AV351" s="233"/>
      <c r="AW351" s="81"/>
      <c r="AX351" s="185"/>
      <c r="AY351" s="134"/>
      <c r="AZ351" s="111"/>
      <c r="BA351" s="210"/>
      <c r="BB351" s="211"/>
      <c r="BC351" s="211"/>
      <c r="BD351" s="211"/>
      <c r="BE351" s="211"/>
      <c r="BF351" s="211"/>
      <c r="BG351" s="211"/>
      <c r="BH351" s="211"/>
      <c r="BI351" s="211"/>
      <c r="BJ351" s="211"/>
      <c r="BK351" s="211"/>
      <c r="BL351" s="211"/>
      <c r="BM351" s="211"/>
      <c r="BN351" s="83"/>
      <c r="BO351" s="79"/>
      <c r="BP351" s="210"/>
      <c r="BQ351" s="211"/>
      <c r="BR351" s="211"/>
      <c r="BS351" s="211"/>
      <c r="BT351" s="211"/>
      <c r="BU351" s="211"/>
      <c r="BV351" s="211"/>
      <c r="BW351" s="211"/>
      <c r="BX351" s="82"/>
      <c r="BY351" s="212"/>
      <c r="BZ351" s="212"/>
      <c r="CA351" s="212"/>
      <c r="CB351" s="212"/>
      <c r="CC351" s="212"/>
      <c r="CD351" s="212"/>
      <c r="CE351" s="212"/>
      <c r="CF351" s="212"/>
      <c r="CG351" s="82"/>
      <c r="CH351" s="213"/>
      <c r="CI351" s="212"/>
      <c r="CJ351" s="212"/>
      <c r="CK351" s="212"/>
      <c r="CL351" s="212"/>
      <c r="CM351" s="212"/>
      <c r="CN351" s="212"/>
      <c r="CO351" s="212"/>
      <c r="CP351" s="212"/>
      <c r="CQ351" s="212"/>
      <c r="CR351" s="212"/>
      <c r="CS351" s="212"/>
      <c r="CT351" s="212"/>
      <c r="CU351" s="212"/>
      <c r="CV351" s="212"/>
      <c r="CW351" s="212"/>
      <c r="CX351" s="212"/>
      <c r="CY351" s="212"/>
      <c r="CZ351" s="212"/>
      <c r="DA351" s="214"/>
      <c r="DB351" s="84"/>
      <c r="DC351" s="35"/>
      <c r="DD351" s="35"/>
      <c r="DE351" s="35"/>
      <c r="DF351" s="35"/>
      <c r="DG351" s="35"/>
      <c r="DH351" s="35"/>
      <c r="DI351" s="35"/>
      <c r="DJ351" s="35"/>
      <c r="DK351" s="35"/>
      <c r="DL351" s="35"/>
      <c r="DM351" s="35"/>
      <c r="DN351" s="35"/>
      <c r="DO351" s="35"/>
      <c r="DP351" s="35"/>
      <c r="DQ351" s="35"/>
      <c r="DR351" s="35"/>
      <c r="DS351" s="35"/>
      <c r="DT351" s="35"/>
      <c r="DU351" s="35"/>
      <c r="DV351" s="35"/>
      <c r="DW351" s="78"/>
      <c r="DX351" s="82"/>
      <c r="DY351" s="215"/>
      <c r="DZ351" s="216"/>
      <c r="EA351" s="216"/>
      <c r="EB351" s="216"/>
      <c r="EC351" s="216"/>
      <c r="ED351" s="216"/>
      <c r="EE351" s="217"/>
      <c r="EF351" s="146"/>
      <c r="EG351" s="215"/>
      <c r="EH351" s="216"/>
      <c r="EI351" s="216"/>
      <c r="EJ351" s="216"/>
      <c r="EK351" s="216"/>
      <c r="EL351" s="216"/>
      <c r="EM351" s="216"/>
      <c r="EN351" s="217"/>
      <c r="EO351" s="79"/>
      <c r="EP351" s="218"/>
      <c r="EQ351" s="219"/>
      <c r="ER351" s="219"/>
      <c r="ES351" s="82"/>
      <c r="ET351" s="234"/>
      <c r="EU351" s="235"/>
      <c r="EV351" s="235"/>
      <c r="EW351" s="82"/>
      <c r="EX351" s="234"/>
      <c r="EY351" s="235"/>
      <c r="EZ351" s="235"/>
      <c r="FA351" s="235"/>
      <c r="FB351" s="235"/>
      <c r="FC351" s="235"/>
      <c r="FD351" s="235"/>
      <c r="FE351" s="222"/>
      <c r="FF351" s="234"/>
      <c r="FG351" s="235"/>
      <c r="FH351" s="235"/>
      <c r="FI351" s="235"/>
      <c r="FJ351" s="235"/>
      <c r="FK351" s="235"/>
      <c r="FL351" s="235"/>
      <c r="FM351" s="222"/>
    </row>
    <row r="352" spans="1:169">
      <c r="A352" s="223" t="str">
        <f>Validation!B352</f>
        <v>Pass</v>
      </c>
      <c r="B352" s="35"/>
      <c r="C352" s="35"/>
      <c r="D352" s="35"/>
      <c r="E352" s="122"/>
      <c r="F352" s="123"/>
      <c r="G352" s="121"/>
      <c r="H352" s="120"/>
      <c r="I352" s="121"/>
      <c r="J352" s="120"/>
      <c r="K352" s="225"/>
      <c r="L352" s="35"/>
      <c r="M352" s="226"/>
      <c r="N352" s="227"/>
      <c r="O352" s="227"/>
      <c r="P352" s="224"/>
      <c r="Q352" s="224"/>
      <c r="R352" s="78"/>
      <c r="S352" s="79"/>
      <c r="T352" s="224"/>
      <c r="U352" s="35"/>
      <c r="V352" s="35"/>
      <c r="W352" s="225"/>
      <c r="X352" s="228"/>
      <c r="Y352" s="79"/>
      <c r="Z352" s="229"/>
      <c r="AA352" s="35"/>
      <c r="AB352" s="35"/>
      <c r="AC352" s="35"/>
      <c r="AD352" s="230"/>
      <c r="AE352" s="231"/>
      <c r="AF352" s="35"/>
      <c r="AG352" s="35"/>
      <c r="AH352" s="78"/>
      <c r="AI352" s="78"/>
      <c r="AJ352" s="82"/>
      <c r="AK352" s="136"/>
      <c r="AL352" s="135"/>
      <c r="AM352" s="81"/>
      <c r="AN352" s="134"/>
      <c r="AO352" s="232"/>
      <c r="AP352" s="232"/>
      <c r="AQ352" s="80"/>
      <c r="AR352" s="81"/>
      <c r="AS352" s="81"/>
      <c r="AT352" s="245"/>
      <c r="AU352" s="179"/>
      <c r="AV352" s="233"/>
      <c r="AW352" s="81"/>
      <c r="AX352" s="185"/>
      <c r="AY352" s="134"/>
      <c r="AZ352" s="111"/>
      <c r="BA352" s="210"/>
      <c r="BB352" s="211"/>
      <c r="BC352" s="211"/>
      <c r="BD352" s="211"/>
      <c r="BE352" s="211"/>
      <c r="BF352" s="211"/>
      <c r="BG352" s="211"/>
      <c r="BH352" s="211"/>
      <c r="BI352" s="211"/>
      <c r="BJ352" s="211"/>
      <c r="BK352" s="211"/>
      <c r="BL352" s="211"/>
      <c r="BM352" s="211"/>
      <c r="BN352" s="83"/>
      <c r="BO352" s="79"/>
      <c r="BP352" s="210"/>
      <c r="BQ352" s="211"/>
      <c r="BR352" s="211"/>
      <c r="BS352" s="211"/>
      <c r="BT352" s="211"/>
      <c r="BU352" s="211"/>
      <c r="BV352" s="211"/>
      <c r="BW352" s="211"/>
      <c r="BX352" s="82"/>
      <c r="BY352" s="212"/>
      <c r="BZ352" s="212"/>
      <c r="CA352" s="212"/>
      <c r="CB352" s="212"/>
      <c r="CC352" s="212"/>
      <c r="CD352" s="212"/>
      <c r="CE352" s="212"/>
      <c r="CF352" s="212"/>
      <c r="CG352" s="82"/>
      <c r="CH352" s="213"/>
      <c r="CI352" s="212"/>
      <c r="CJ352" s="212"/>
      <c r="CK352" s="212"/>
      <c r="CL352" s="212"/>
      <c r="CM352" s="212"/>
      <c r="CN352" s="212"/>
      <c r="CO352" s="212"/>
      <c r="CP352" s="212"/>
      <c r="CQ352" s="212"/>
      <c r="CR352" s="212"/>
      <c r="CS352" s="212"/>
      <c r="CT352" s="212"/>
      <c r="CU352" s="212"/>
      <c r="CV352" s="212"/>
      <c r="CW352" s="212"/>
      <c r="CX352" s="212"/>
      <c r="CY352" s="212"/>
      <c r="CZ352" s="212"/>
      <c r="DA352" s="214"/>
      <c r="DB352" s="84"/>
      <c r="DC352" s="35"/>
      <c r="DD352" s="35"/>
      <c r="DE352" s="35"/>
      <c r="DF352" s="35"/>
      <c r="DG352" s="35"/>
      <c r="DH352" s="35"/>
      <c r="DI352" s="35"/>
      <c r="DJ352" s="35"/>
      <c r="DK352" s="35"/>
      <c r="DL352" s="35"/>
      <c r="DM352" s="35"/>
      <c r="DN352" s="35"/>
      <c r="DO352" s="35"/>
      <c r="DP352" s="35"/>
      <c r="DQ352" s="35"/>
      <c r="DR352" s="35"/>
      <c r="DS352" s="35"/>
      <c r="DT352" s="35"/>
      <c r="DU352" s="35"/>
      <c r="DV352" s="35"/>
      <c r="DW352" s="78"/>
      <c r="DX352" s="82"/>
      <c r="DY352" s="215"/>
      <c r="DZ352" s="216"/>
      <c r="EA352" s="216"/>
      <c r="EB352" s="216"/>
      <c r="EC352" s="216"/>
      <c r="ED352" s="216"/>
      <c r="EE352" s="217"/>
      <c r="EF352" s="146"/>
      <c r="EG352" s="215"/>
      <c r="EH352" s="216"/>
      <c r="EI352" s="216"/>
      <c r="EJ352" s="216"/>
      <c r="EK352" s="216"/>
      <c r="EL352" s="216"/>
      <c r="EM352" s="216"/>
      <c r="EN352" s="217"/>
      <c r="EO352" s="79"/>
      <c r="EP352" s="218"/>
      <c r="EQ352" s="219"/>
      <c r="ER352" s="219"/>
      <c r="ES352" s="82"/>
      <c r="ET352" s="234"/>
      <c r="EU352" s="235"/>
      <c r="EV352" s="235"/>
      <c r="EW352" s="82"/>
      <c r="EX352" s="234"/>
      <c r="EY352" s="235"/>
      <c r="EZ352" s="235"/>
      <c r="FA352" s="235"/>
      <c r="FB352" s="235"/>
      <c r="FC352" s="235"/>
      <c r="FD352" s="235"/>
      <c r="FE352" s="222"/>
      <c r="FF352" s="234"/>
      <c r="FG352" s="235"/>
      <c r="FH352" s="235"/>
      <c r="FI352" s="235"/>
      <c r="FJ352" s="235"/>
      <c r="FK352" s="235"/>
      <c r="FL352" s="235"/>
      <c r="FM352" s="222"/>
    </row>
    <row r="353" spans="1:169">
      <c r="A353" s="223" t="str">
        <f>Validation!B353</f>
        <v>Pass</v>
      </c>
      <c r="B353" s="35"/>
      <c r="C353" s="35"/>
      <c r="D353" s="35"/>
      <c r="E353" s="122"/>
      <c r="F353" s="123"/>
      <c r="G353" s="121"/>
      <c r="H353" s="120"/>
      <c r="I353" s="121"/>
      <c r="J353" s="120"/>
      <c r="K353" s="225"/>
      <c r="L353" s="35"/>
      <c r="M353" s="226"/>
      <c r="N353" s="227"/>
      <c r="O353" s="227"/>
      <c r="P353" s="224"/>
      <c r="Q353" s="224"/>
      <c r="R353" s="78"/>
      <c r="S353" s="79"/>
      <c r="T353" s="224"/>
      <c r="U353" s="35"/>
      <c r="V353" s="35"/>
      <c r="W353" s="225"/>
      <c r="X353" s="228"/>
      <c r="Y353" s="79"/>
      <c r="Z353" s="229"/>
      <c r="AA353" s="35"/>
      <c r="AB353" s="35"/>
      <c r="AC353" s="35"/>
      <c r="AD353" s="230"/>
      <c r="AE353" s="231"/>
      <c r="AF353" s="35"/>
      <c r="AG353" s="35"/>
      <c r="AH353" s="78"/>
      <c r="AI353" s="78"/>
      <c r="AJ353" s="82"/>
      <c r="AK353" s="136"/>
      <c r="AL353" s="135"/>
      <c r="AM353" s="81"/>
      <c r="AN353" s="134"/>
      <c r="AO353" s="232"/>
      <c r="AP353" s="232"/>
      <c r="AQ353" s="80"/>
      <c r="AR353" s="81"/>
      <c r="AS353" s="81"/>
      <c r="AT353" s="245"/>
      <c r="AU353" s="179"/>
      <c r="AV353" s="233"/>
      <c r="AW353" s="81"/>
      <c r="AX353" s="185"/>
      <c r="AY353" s="134"/>
      <c r="AZ353" s="111"/>
      <c r="BA353" s="210"/>
      <c r="BB353" s="211"/>
      <c r="BC353" s="211"/>
      <c r="BD353" s="211"/>
      <c r="BE353" s="211"/>
      <c r="BF353" s="211"/>
      <c r="BG353" s="211"/>
      <c r="BH353" s="211"/>
      <c r="BI353" s="211"/>
      <c r="BJ353" s="211"/>
      <c r="BK353" s="211"/>
      <c r="BL353" s="211"/>
      <c r="BM353" s="211"/>
      <c r="BN353" s="83"/>
      <c r="BO353" s="79"/>
      <c r="BP353" s="210"/>
      <c r="BQ353" s="211"/>
      <c r="BR353" s="211"/>
      <c r="BS353" s="211"/>
      <c r="BT353" s="211"/>
      <c r="BU353" s="211"/>
      <c r="BV353" s="211"/>
      <c r="BW353" s="211"/>
      <c r="BX353" s="82"/>
      <c r="BY353" s="212"/>
      <c r="BZ353" s="212"/>
      <c r="CA353" s="212"/>
      <c r="CB353" s="212"/>
      <c r="CC353" s="212"/>
      <c r="CD353" s="212"/>
      <c r="CE353" s="212"/>
      <c r="CF353" s="212"/>
      <c r="CG353" s="82"/>
      <c r="CH353" s="213"/>
      <c r="CI353" s="212"/>
      <c r="CJ353" s="212"/>
      <c r="CK353" s="212"/>
      <c r="CL353" s="212"/>
      <c r="CM353" s="212"/>
      <c r="CN353" s="212"/>
      <c r="CO353" s="212"/>
      <c r="CP353" s="212"/>
      <c r="CQ353" s="212"/>
      <c r="CR353" s="212"/>
      <c r="CS353" s="212"/>
      <c r="CT353" s="212"/>
      <c r="CU353" s="212"/>
      <c r="CV353" s="212"/>
      <c r="CW353" s="212"/>
      <c r="CX353" s="212"/>
      <c r="CY353" s="212"/>
      <c r="CZ353" s="212"/>
      <c r="DA353" s="214"/>
      <c r="DB353" s="84"/>
      <c r="DC353" s="35"/>
      <c r="DD353" s="35"/>
      <c r="DE353" s="35"/>
      <c r="DF353" s="35"/>
      <c r="DG353" s="35"/>
      <c r="DH353" s="35"/>
      <c r="DI353" s="35"/>
      <c r="DJ353" s="35"/>
      <c r="DK353" s="35"/>
      <c r="DL353" s="35"/>
      <c r="DM353" s="35"/>
      <c r="DN353" s="35"/>
      <c r="DO353" s="35"/>
      <c r="DP353" s="35"/>
      <c r="DQ353" s="35"/>
      <c r="DR353" s="35"/>
      <c r="DS353" s="35"/>
      <c r="DT353" s="35"/>
      <c r="DU353" s="35"/>
      <c r="DV353" s="35"/>
      <c r="DW353" s="78"/>
      <c r="DX353" s="82"/>
      <c r="DY353" s="215"/>
      <c r="DZ353" s="216"/>
      <c r="EA353" s="216"/>
      <c r="EB353" s="216"/>
      <c r="EC353" s="216"/>
      <c r="ED353" s="216"/>
      <c r="EE353" s="217"/>
      <c r="EF353" s="146"/>
      <c r="EG353" s="215"/>
      <c r="EH353" s="216"/>
      <c r="EI353" s="216"/>
      <c r="EJ353" s="216"/>
      <c r="EK353" s="216"/>
      <c r="EL353" s="216"/>
      <c r="EM353" s="216"/>
      <c r="EN353" s="217"/>
      <c r="EO353" s="79"/>
      <c r="EP353" s="218"/>
      <c r="EQ353" s="219"/>
      <c r="ER353" s="219"/>
      <c r="ES353" s="82"/>
      <c r="ET353" s="234"/>
      <c r="EU353" s="235"/>
      <c r="EV353" s="235"/>
      <c r="EW353" s="82"/>
      <c r="EX353" s="234"/>
      <c r="EY353" s="235"/>
      <c r="EZ353" s="235"/>
      <c r="FA353" s="235"/>
      <c r="FB353" s="235"/>
      <c r="FC353" s="235"/>
      <c r="FD353" s="235"/>
      <c r="FE353" s="222"/>
      <c r="FF353" s="234"/>
      <c r="FG353" s="235"/>
      <c r="FH353" s="235"/>
      <c r="FI353" s="235"/>
      <c r="FJ353" s="235"/>
      <c r="FK353" s="235"/>
      <c r="FL353" s="235"/>
      <c r="FM353" s="222"/>
    </row>
    <row r="354" spans="1:169">
      <c r="A354" s="223" t="str">
        <f>Validation!B354</f>
        <v>Pass</v>
      </c>
      <c r="B354" s="35"/>
      <c r="C354" s="35"/>
      <c r="D354" s="35"/>
      <c r="E354" s="122"/>
      <c r="F354" s="123"/>
      <c r="G354" s="121"/>
      <c r="H354" s="120"/>
      <c r="I354" s="121"/>
      <c r="J354" s="120"/>
      <c r="K354" s="225"/>
      <c r="L354" s="35"/>
      <c r="M354" s="226"/>
      <c r="N354" s="227"/>
      <c r="O354" s="227"/>
      <c r="P354" s="224"/>
      <c r="Q354" s="224"/>
      <c r="R354" s="78"/>
      <c r="S354" s="79"/>
      <c r="T354" s="224"/>
      <c r="U354" s="35"/>
      <c r="V354" s="35"/>
      <c r="W354" s="225"/>
      <c r="X354" s="228"/>
      <c r="Y354" s="79"/>
      <c r="Z354" s="229"/>
      <c r="AA354" s="35"/>
      <c r="AB354" s="35"/>
      <c r="AC354" s="35"/>
      <c r="AD354" s="230"/>
      <c r="AE354" s="231"/>
      <c r="AF354" s="35"/>
      <c r="AG354" s="35"/>
      <c r="AH354" s="78"/>
      <c r="AI354" s="78"/>
      <c r="AJ354" s="82"/>
      <c r="AK354" s="136"/>
      <c r="AL354" s="135"/>
      <c r="AM354" s="81"/>
      <c r="AN354" s="134"/>
      <c r="AO354" s="232"/>
      <c r="AP354" s="232"/>
      <c r="AQ354" s="80"/>
      <c r="AR354" s="81"/>
      <c r="AS354" s="81"/>
      <c r="AT354" s="245"/>
      <c r="AU354" s="179"/>
      <c r="AV354" s="233"/>
      <c r="AW354" s="81"/>
      <c r="AX354" s="185"/>
      <c r="AY354" s="134"/>
      <c r="AZ354" s="111"/>
      <c r="BA354" s="210"/>
      <c r="BB354" s="211"/>
      <c r="BC354" s="211"/>
      <c r="BD354" s="211"/>
      <c r="BE354" s="211"/>
      <c r="BF354" s="211"/>
      <c r="BG354" s="211"/>
      <c r="BH354" s="211"/>
      <c r="BI354" s="211"/>
      <c r="BJ354" s="211"/>
      <c r="BK354" s="211"/>
      <c r="BL354" s="211"/>
      <c r="BM354" s="211"/>
      <c r="BN354" s="83"/>
      <c r="BO354" s="79"/>
      <c r="BP354" s="210"/>
      <c r="BQ354" s="211"/>
      <c r="BR354" s="211"/>
      <c r="BS354" s="211"/>
      <c r="BT354" s="211"/>
      <c r="BU354" s="211"/>
      <c r="BV354" s="211"/>
      <c r="BW354" s="211"/>
      <c r="BX354" s="82"/>
      <c r="BY354" s="212"/>
      <c r="BZ354" s="212"/>
      <c r="CA354" s="212"/>
      <c r="CB354" s="212"/>
      <c r="CC354" s="212"/>
      <c r="CD354" s="212"/>
      <c r="CE354" s="212"/>
      <c r="CF354" s="212"/>
      <c r="CG354" s="82"/>
      <c r="CH354" s="213"/>
      <c r="CI354" s="212"/>
      <c r="CJ354" s="212"/>
      <c r="CK354" s="212"/>
      <c r="CL354" s="212"/>
      <c r="CM354" s="212"/>
      <c r="CN354" s="212"/>
      <c r="CO354" s="212"/>
      <c r="CP354" s="212"/>
      <c r="CQ354" s="212"/>
      <c r="CR354" s="212"/>
      <c r="CS354" s="212"/>
      <c r="CT354" s="212"/>
      <c r="CU354" s="212"/>
      <c r="CV354" s="212"/>
      <c r="CW354" s="212"/>
      <c r="CX354" s="212"/>
      <c r="CY354" s="212"/>
      <c r="CZ354" s="212"/>
      <c r="DA354" s="214"/>
      <c r="DB354" s="84"/>
      <c r="DC354" s="35"/>
      <c r="DD354" s="35"/>
      <c r="DE354" s="35"/>
      <c r="DF354" s="35"/>
      <c r="DG354" s="35"/>
      <c r="DH354" s="35"/>
      <c r="DI354" s="35"/>
      <c r="DJ354" s="35"/>
      <c r="DK354" s="35"/>
      <c r="DL354" s="35"/>
      <c r="DM354" s="35"/>
      <c r="DN354" s="35"/>
      <c r="DO354" s="35"/>
      <c r="DP354" s="35"/>
      <c r="DQ354" s="35"/>
      <c r="DR354" s="35"/>
      <c r="DS354" s="35"/>
      <c r="DT354" s="35"/>
      <c r="DU354" s="35"/>
      <c r="DV354" s="35"/>
      <c r="DW354" s="78"/>
      <c r="DX354" s="82"/>
      <c r="DY354" s="215"/>
      <c r="DZ354" s="216"/>
      <c r="EA354" s="216"/>
      <c r="EB354" s="216"/>
      <c r="EC354" s="216"/>
      <c r="ED354" s="216"/>
      <c r="EE354" s="217"/>
      <c r="EF354" s="146"/>
      <c r="EG354" s="215"/>
      <c r="EH354" s="216"/>
      <c r="EI354" s="216"/>
      <c r="EJ354" s="216"/>
      <c r="EK354" s="216"/>
      <c r="EL354" s="216"/>
      <c r="EM354" s="216"/>
      <c r="EN354" s="217"/>
      <c r="EO354" s="79"/>
      <c r="EP354" s="218"/>
      <c r="EQ354" s="219"/>
      <c r="ER354" s="219"/>
      <c r="ES354" s="82"/>
      <c r="ET354" s="234"/>
      <c r="EU354" s="235"/>
      <c r="EV354" s="235"/>
      <c r="EW354" s="82"/>
      <c r="EX354" s="234"/>
      <c r="EY354" s="235"/>
      <c r="EZ354" s="235"/>
      <c r="FA354" s="235"/>
      <c r="FB354" s="235"/>
      <c r="FC354" s="235"/>
      <c r="FD354" s="235"/>
      <c r="FE354" s="222"/>
      <c r="FF354" s="234"/>
      <c r="FG354" s="235"/>
      <c r="FH354" s="235"/>
      <c r="FI354" s="235"/>
      <c r="FJ354" s="235"/>
      <c r="FK354" s="235"/>
      <c r="FL354" s="235"/>
      <c r="FM354" s="222"/>
    </row>
    <row r="355" spans="1:169">
      <c r="A355" s="223" t="str">
        <f>Validation!B355</f>
        <v>Pass</v>
      </c>
      <c r="B355" s="35"/>
      <c r="C355" s="35"/>
      <c r="D355" s="35"/>
      <c r="E355" s="122"/>
      <c r="F355" s="123"/>
      <c r="G355" s="121"/>
      <c r="H355" s="120"/>
      <c r="I355" s="121"/>
      <c r="J355" s="120"/>
      <c r="K355" s="225"/>
      <c r="L355" s="35"/>
      <c r="M355" s="226"/>
      <c r="N355" s="227"/>
      <c r="O355" s="227"/>
      <c r="P355" s="224"/>
      <c r="Q355" s="224"/>
      <c r="R355" s="78"/>
      <c r="S355" s="79"/>
      <c r="T355" s="224"/>
      <c r="U355" s="35"/>
      <c r="V355" s="35"/>
      <c r="W355" s="225"/>
      <c r="X355" s="228"/>
      <c r="Y355" s="79"/>
      <c r="Z355" s="229"/>
      <c r="AA355" s="35"/>
      <c r="AB355" s="35"/>
      <c r="AC355" s="35"/>
      <c r="AD355" s="230"/>
      <c r="AE355" s="231"/>
      <c r="AF355" s="35"/>
      <c r="AG355" s="35"/>
      <c r="AH355" s="78"/>
      <c r="AI355" s="78"/>
      <c r="AJ355" s="82"/>
      <c r="AK355" s="136"/>
      <c r="AL355" s="135"/>
      <c r="AM355" s="81"/>
      <c r="AN355" s="134"/>
      <c r="AO355" s="232"/>
      <c r="AP355" s="232"/>
      <c r="AQ355" s="80"/>
      <c r="AR355" s="81"/>
      <c r="AS355" s="81"/>
      <c r="AT355" s="245"/>
      <c r="AU355" s="179"/>
      <c r="AV355" s="233"/>
      <c r="AW355" s="81"/>
      <c r="AX355" s="185"/>
      <c r="AY355" s="134"/>
      <c r="AZ355" s="111"/>
      <c r="BA355" s="210"/>
      <c r="BB355" s="211"/>
      <c r="BC355" s="211"/>
      <c r="BD355" s="211"/>
      <c r="BE355" s="211"/>
      <c r="BF355" s="211"/>
      <c r="BG355" s="211"/>
      <c r="BH355" s="211"/>
      <c r="BI355" s="211"/>
      <c r="BJ355" s="211"/>
      <c r="BK355" s="211"/>
      <c r="BL355" s="211"/>
      <c r="BM355" s="211"/>
      <c r="BN355" s="83"/>
      <c r="BO355" s="79"/>
      <c r="BP355" s="210"/>
      <c r="BQ355" s="211"/>
      <c r="BR355" s="211"/>
      <c r="BS355" s="211"/>
      <c r="BT355" s="211"/>
      <c r="BU355" s="211"/>
      <c r="BV355" s="211"/>
      <c r="BW355" s="211"/>
      <c r="BX355" s="82"/>
      <c r="BY355" s="212"/>
      <c r="BZ355" s="212"/>
      <c r="CA355" s="212"/>
      <c r="CB355" s="212"/>
      <c r="CC355" s="212"/>
      <c r="CD355" s="212"/>
      <c r="CE355" s="212"/>
      <c r="CF355" s="212"/>
      <c r="CG355" s="82"/>
      <c r="CH355" s="213"/>
      <c r="CI355" s="212"/>
      <c r="CJ355" s="212"/>
      <c r="CK355" s="212"/>
      <c r="CL355" s="212"/>
      <c r="CM355" s="212"/>
      <c r="CN355" s="212"/>
      <c r="CO355" s="212"/>
      <c r="CP355" s="212"/>
      <c r="CQ355" s="212"/>
      <c r="CR355" s="212"/>
      <c r="CS355" s="212"/>
      <c r="CT355" s="212"/>
      <c r="CU355" s="212"/>
      <c r="CV355" s="212"/>
      <c r="CW355" s="212"/>
      <c r="CX355" s="212"/>
      <c r="CY355" s="212"/>
      <c r="CZ355" s="212"/>
      <c r="DA355" s="214"/>
      <c r="DB355" s="84"/>
      <c r="DC355" s="35"/>
      <c r="DD355" s="35"/>
      <c r="DE355" s="35"/>
      <c r="DF355" s="35"/>
      <c r="DG355" s="35"/>
      <c r="DH355" s="35"/>
      <c r="DI355" s="35"/>
      <c r="DJ355" s="35"/>
      <c r="DK355" s="35"/>
      <c r="DL355" s="35"/>
      <c r="DM355" s="35"/>
      <c r="DN355" s="35"/>
      <c r="DO355" s="35"/>
      <c r="DP355" s="35"/>
      <c r="DQ355" s="35"/>
      <c r="DR355" s="35"/>
      <c r="DS355" s="35"/>
      <c r="DT355" s="35"/>
      <c r="DU355" s="35"/>
      <c r="DV355" s="35"/>
      <c r="DW355" s="78"/>
      <c r="DX355" s="82"/>
      <c r="DY355" s="215"/>
      <c r="DZ355" s="216"/>
      <c r="EA355" s="216"/>
      <c r="EB355" s="216"/>
      <c r="EC355" s="216"/>
      <c r="ED355" s="216"/>
      <c r="EE355" s="217"/>
      <c r="EF355" s="146"/>
      <c r="EG355" s="215"/>
      <c r="EH355" s="216"/>
      <c r="EI355" s="216"/>
      <c r="EJ355" s="216"/>
      <c r="EK355" s="216"/>
      <c r="EL355" s="216"/>
      <c r="EM355" s="216"/>
      <c r="EN355" s="217"/>
      <c r="EO355" s="79"/>
      <c r="EP355" s="218"/>
      <c r="EQ355" s="219"/>
      <c r="ER355" s="219"/>
      <c r="ES355" s="82"/>
      <c r="ET355" s="234"/>
      <c r="EU355" s="235"/>
      <c r="EV355" s="235"/>
      <c r="EW355" s="82"/>
      <c r="EX355" s="234"/>
      <c r="EY355" s="235"/>
      <c r="EZ355" s="235"/>
      <c r="FA355" s="235"/>
      <c r="FB355" s="235"/>
      <c r="FC355" s="235"/>
      <c r="FD355" s="235"/>
      <c r="FE355" s="222"/>
      <c r="FF355" s="234"/>
      <c r="FG355" s="235"/>
      <c r="FH355" s="235"/>
      <c r="FI355" s="235"/>
      <c r="FJ355" s="235"/>
      <c r="FK355" s="235"/>
      <c r="FL355" s="235"/>
      <c r="FM355" s="222"/>
    </row>
    <row r="356" spans="1:169">
      <c r="A356" s="223" t="str">
        <f>Validation!B356</f>
        <v>Pass</v>
      </c>
      <c r="B356" s="35"/>
      <c r="C356" s="35"/>
      <c r="D356" s="35"/>
      <c r="E356" s="122"/>
      <c r="F356" s="123"/>
      <c r="G356" s="121"/>
      <c r="H356" s="120"/>
      <c r="I356" s="121"/>
      <c r="J356" s="120"/>
      <c r="K356" s="225"/>
      <c r="L356" s="35"/>
      <c r="M356" s="226"/>
      <c r="N356" s="227"/>
      <c r="O356" s="227"/>
      <c r="P356" s="224"/>
      <c r="Q356" s="224"/>
      <c r="R356" s="78"/>
      <c r="S356" s="79"/>
      <c r="T356" s="224"/>
      <c r="U356" s="35"/>
      <c r="V356" s="35"/>
      <c r="W356" s="225"/>
      <c r="X356" s="228"/>
      <c r="Y356" s="79"/>
      <c r="Z356" s="229"/>
      <c r="AA356" s="35"/>
      <c r="AB356" s="35"/>
      <c r="AC356" s="35"/>
      <c r="AD356" s="230"/>
      <c r="AE356" s="231"/>
      <c r="AF356" s="35"/>
      <c r="AG356" s="35"/>
      <c r="AH356" s="78"/>
      <c r="AI356" s="78"/>
      <c r="AJ356" s="82"/>
      <c r="AK356" s="136"/>
      <c r="AL356" s="135"/>
      <c r="AM356" s="81"/>
      <c r="AN356" s="134"/>
      <c r="AO356" s="232"/>
      <c r="AP356" s="232"/>
      <c r="AQ356" s="80"/>
      <c r="AR356" s="81"/>
      <c r="AS356" s="81"/>
      <c r="AT356" s="245"/>
      <c r="AU356" s="179"/>
      <c r="AV356" s="233"/>
      <c r="AW356" s="81"/>
      <c r="AX356" s="185"/>
      <c r="AY356" s="134"/>
      <c r="AZ356" s="111"/>
      <c r="BA356" s="210"/>
      <c r="BB356" s="211"/>
      <c r="BC356" s="211"/>
      <c r="BD356" s="211"/>
      <c r="BE356" s="211"/>
      <c r="BF356" s="211"/>
      <c r="BG356" s="211"/>
      <c r="BH356" s="211"/>
      <c r="BI356" s="211"/>
      <c r="BJ356" s="211"/>
      <c r="BK356" s="211"/>
      <c r="BL356" s="211"/>
      <c r="BM356" s="211"/>
      <c r="BN356" s="83"/>
      <c r="BO356" s="79"/>
      <c r="BP356" s="210"/>
      <c r="BQ356" s="211"/>
      <c r="BR356" s="211"/>
      <c r="BS356" s="211"/>
      <c r="BT356" s="211"/>
      <c r="BU356" s="211"/>
      <c r="BV356" s="211"/>
      <c r="BW356" s="211"/>
      <c r="BX356" s="82"/>
      <c r="BY356" s="212"/>
      <c r="BZ356" s="212"/>
      <c r="CA356" s="212"/>
      <c r="CB356" s="212"/>
      <c r="CC356" s="212"/>
      <c r="CD356" s="212"/>
      <c r="CE356" s="212"/>
      <c r="CF356" s="212"/>
      <c r="CG356" s="82"/>
      <c r="CH356" s="213"/>
      <c r="CI356" s="212"/>
      <c r="CJ356" s="212"/>
      <c r="CK356" s="212"/>
      <c r="CL356" s="212"/>
      <c r="CM356" s="212"/>
      <c r="CN356" s="212"/>
      <c r="CO356" s="212"/>
      <c r="CP356" s="212"/>
      <c r="CQ356" s="212"/>
      <c r="CR356" s="212"/>
      <c r="CS356" s="212"/>
      <c r="CT356" s="212"/>
      <c r="CU356" s="212"/>
      <c r="CV356" s="212"/>
      <c r="CW356" s="212"/>
      <c r="CX356" s="212"/>
      <c r="CY356" s="212"/>
      <c r="CZ356" s="212"/>
      <c r="DA356" s="214"/>
      <c r="DB356" s="84"/>
      <c r="DC356" s="35"/>
      <c r="DD356" s="35"/>
      <c r="DE356" s="35"/>
      <c r="DF356" s="35"/>
      <c r="DG356" s="35"/>
      <c r="DH356" s="35"/>
      <c r="DI356" s="35"/>
      <c r="DJ356" s="35"/>
      <c r="DK356" s="35"/>
      <c r="DL356" s="35"/>
      <c r="DM356" s="35"/>
      <c r="DN356" s="35"/>
      <c r="DO356" s="35"/>
      <c r="DP356" s="35"/>
      <c r="DQ356" s="35"/>
      <c r="DR356" s="35"/>
      <c r="DS356" s="35"/>
      <c r="DT356" s="35"/>
      <c r="DU356" s="35"/>
      <c r="DV356" s="35"/>
      <c r="DW356" s="78"/>
      <c r="DX356" s="82"/>
      <c r="DY356" s="215"/>
      <c r="DZ356" s="216"/>
      <c r="EA356" s="216"/>
      <c r="EB356" s="216"/>
      <c r="EC356" s="216"/>
      <c r="ED356" s="216"/>
      <c r="EE356" s="217"/>
      <c r="EF356" s="146"/>
      <c r="EG356" s="215"/>
      <c r="EH356" s="216"/>
      <c r="EI356" s="216"/>
      <c r="EJ356" s="216"/>
      <c r="EK356" s="216"/>
      <c r="EL356" s="216"/>
      <c r="EM356" s="216"/>
      <c r="EN356" s="217"/>
      <c r="EO356" s="79"/>
      <c r="EP356" s="218"/>
      <c r="EQ356" s="219"/>
      <c r="ER356" s="219"/>
      <c r="ES356" s="82"/>
      <c r="ET356" s="234"/>
      <c r="EU356" s="235"/>
      <c r="EV356" s="235"/>
      <c r="EW356" s="82"/>
      <c r="EX356" s="234"/>
      <c r="EY356" s="235"/>
      <c r="EZ356" s="235"/>
      <c r="FA356" s="235"/>
      <c r="FB356" s="235"/>
      <c r="FC356" s="235"/>
      <c r="FD356" s="235"/>
      <c r="FE356" s="222"/>
      <c r="FF356" s="234"/>
      <c r="FG356" s="235"/>
      <c r="FH356" s="235"/>
      <c r="FI356" s="235"/>
      <c r="FJ356" s="235"/>
      <c r="FK356" s="235"/>
      <c r="FL356" s="235"/>
      <c r="FM356" s="222"/>
    </row>
    <row r="357" spans="1:169">
      <c r="A357" s="223" t="str">
        <f>Validation!B357</f>
        <v>Pass</v>
      </c>
      <c r="B357" s="35"/>
      <c r="C357" s="35"/>
      <c r="D357" s="35"/>
      <c r="E357" s="122"/>
      <c r="F357" s="123"/>
      <c r="G357" s="121"/>
      <c r="H357" s="120"/>
      <c r="I357" s="121"/>
      <c r="J357" s="120"/>
      <c r="K357" s="225"/>
      <c r="L357" s="35"/>
      <c r="M357" s="226"/>
      <c r="N357" s="227"/>
      <c r="O357" s="227"/>
      <c r="P357" s="224"/>
      <c r="Q357" s="224"/>
      <c r="R357" s="78"/>
      <c r="S357" s="79"/>
      <c r="T357" s="224"/>
      <c r="U357" s="35"/>
      <c r="V357" s="35"/>
      <c r="W357" s="225"/>
      <c r="X357" s="228"/>
      <c r="Y357" s="79"/>
      <c r="Z357" s="229"/>
      <c r="AA357" s="35"/>
      <c r="AB357" s="35"/>
      <c r="AC357" s="35"/>
      <c r="AD357" s="230"/>
      <c r="AE357" s="231"/>
      <c r="AF357" s="35"/>
      <c r="AG357" s="35"/>
      <c r="AH357" s="78"/>
      <c r="AI357" s="78"/>
      <c r="AJ357" s="82"/>
      <c r="AK357" s="136"/>
      <c r="AL357" s="135"/>
      <c r="AM357" s="81"/>
      <c r="AN357" s="134"/>
      <c r="AO357" s="232"/>
      <c r="AP357" s="232"/>
      <c r="AQ357" s="80"/>
      <c r="AR357" s="81"/>
      <c r="AS357" s="81"/>
      <c r="AT357" s="245"/>
      <c r="AU357" s="179"/>
      <c r="AV357" s="233"/>
      <c r="AW357" s="81"/>
      <c r="AX357" s="185"/>
      <c r="AY357" s="134"/>
      <c r="AZ357" s="111"/>
      <c r="BA357" s="210"/>
      <c r="BB357" s="211"/>
      <c r="BC357" s="211"/>
      <c r="BD357" s="211"/>
      <c r="BE357" s="211"/>
      <c r="BF357" s="211"/>
      <c r="BG357" s="211"/>
      <c r="BH357" s="211"/>
      <c r="BI357" s="211"/>
      <c r="BJ357" s="211"/>
      <c r="BK357" s="211"/>
      <c r="BL357" s="211"/>
      <c r="BM357" s="211"/>
      <c r="BN357" s="83"/>
      <c r="BO357" s="79"/>
      <c r="BP357" s="210"/>
      <c r="BQ357" s="211"/>
      <c r="BR357" s="211"/>
      <c r="BS357" s="211"/>
      <c r="BT357" s="211"/>
      <c r="BU357" s="211"/>
      <c r="BV357" s="211"/>
      <c r="BW357" s="211"/>
      <c r="BX357" s="82"/>
      <c r="BY357" s="212"/>
      <c r="BZ357" s="212"/>
      <c r="CA357" s="212"/>
      <c r="CB357" s="212"/>
      <c r="CC357" s="212"/>
      <c r="CD357" s="212"/>
      <c r="CE357" s="212"/>
      <c r="CF357" s="212"/>
      <c r="CG357" s="82"/>
      <c r="CH357" s="213"/>
      <c r="CI357" s="212"/>
      <c r="CJ357" s="212"/>
      <c r="CK357" s="212"/>
      <c r="CL357" s="212"/>
      <c r="CM357" s="212"/>
      <c r="CN357" s="212"/>
      <c r="CO357" s="212"/>
      <c r="CP357" s="212"/>
      <c r="CQ357" s="212"/>
      <c r="CR357" s="212"/>
      <c r="CS357" s="212"/>
      <c r="CT357" s="212"/>
      <c r="CU357" s="212"/>
      <c r="CV357" s="212"/>
      <c r="CW357" s="212"/>
      <c r="CX357" s="212"/>
      <c r="CY357" s="212"/>
      <c r="CZ357" s="212"/>
      <c r="DA357" s="214"/>
      <c r="DB357" s="84"/>
      <c r="DC357" s="35"/>
      <c r="DD357" s="35"/>
      <c r="DE357" s="35"/>
      <c r="DF357" s="35"/>
      <c r="DG357" s="35"/>
      <c r="DH357" s="35"/>
      <c r="DI357" s="35"/>
      <c r="DJ357" s="35"/>
      <c r="DK357" s="35"/>
      <c r="DL357" s="35"/>
      <c r="DM357" s="35"/>
      <c r="DN357" s="35"/>
      <c r="DO357" s="35"/>
      <c r="DP357" s="35"/>
      <c r="DQ357" s="35"/>
      <c r="DR357" s="35"/>
      <c r="DS357" s="35"/>
      <c r="DT357" s="35"/>
      <c r="DU357" s="35"/>
      <c r="DV357" s="35"/>
      <c r="DW357" s="78"/>
      <c r="DX357" s="82"/>
      <c r="DY357" s="215"/>
      <c r="DZ357" s="216"/>
      <c r="EA357" s="216"/>
      <c r="EB357" s="216"/>
      <c r="EC357" s="216"/>
      <c r="ED357" s="216"/>
      <c r="EE357" s="217"/>
      <c r="EF357" s="146"/>
      <c r="EG357" s="215"/>
      <c r="EH357" s="216"/>
      <c r="EI357" s="216"/>
      <c r="EJ357" s="216"/>
      <c r="EK357" s="216"/>
      <c r="EL357" s="216"/>
      <c r="EM357" s="216"/>
      <c r="EN357" s="217"/>
      <c r="EO357" s="79"/>
      <c r="EP357" s="218"/>
      <c r="EQ357" s="219"/>
      <c r="ER357" s="219"/>
      <c r="ES357" s="82"/>
      <c r="ET357" s="234"/>
      <c r="EU357" s="235"/>
      <c r="EV357" s="235"/>
      <c r="EW357" s="82"/>
      <c r="EX357" s="234"/>
      <c r="EY357" s="235"/>
      <c r="EZ357" s="235"/>
      <c r="FA357" s="235"/>
      <c r="FB357" s="235"/>
      <c r="FC357" s="235"/>
      <c r="FD357" s="235"/>
      <c r="FE357" s="222"/>
      <c r="FF357" s="234"/>
      <c r="FG357" s="235"/>
      <c r="FH357" s="235"/>
      <c r="FI357" s="235"/>
      <c r="FJ357" s="235"/>
      <c r="FK357" s="235"/>
      <c r="FL357" s="235"/>
      <c r="FM357" s="222"/>
    </row>
    <row r="358" spans="1:169">
      <c r="A358" s="223" t="str">
        <f>Validation!B358</f>
        <v>Pass</v>
      </c>
      <c r="B358" s="35"/>
      <c r="C358" s="35"/>
      <c r="D358" s="35"/>
      <c r="E358" s="122"/>
      <c r="F358" s="123"/>
      <c r="G358" s="121"/>
      <c r="H358" s="120"/>
      <c r="I358" s="121"/>
      <c r="J358" s="120"/>
      <c r="K358" s="225"/>
      <c r="L358" s="35"/>
      <c r="M358" s="226"/>
      <c r="N358" s="227"/>
      <c r="O358" s="227"/>
      <c r="P358" s="224"/>
      <c r="Q358" s="224"/>
      <c r="R358" s="78"/>
      <c r="S358" s="79"/>
      <c r="T358" s="224"/>
      <c r="U358" s="35"/>
      <c r="V358" s="35"/>
      <c r="W358" s="225"/>
      <c r="X358" s="228"/>
      <c r="Y358" s="79"/>
      <c r="Z358" s="229"/>
      <c r="AA358" s="35"/>
      <c r="AB358" s="35"/>
      <c r="AC358" s="35"/>
      <c r="AD358" s="230"/>
      <c r="AE358" s="231"/>
      <c r="AF358" s="35"/>
      <c r="AG358" s="35"/>
      <c r="AH358" s="78"/>
      <c r="AI358" s="78"/>
      <c r="AJ358" s="82"/>
      <c r="AK358" s="136"/>
      <c r="AL358" s="135"/>
      <c r="AM358" s="81"/>
      <c r="AN358" s="134"/>
      <c r="AO358" s="232"/>
      <c r="AP358" s="232"/>
      <c r="AQ358" s="80"/>
      <c r="AR358" s="81"/>
      <c r="AS358" s="81"/>
      <c r="AT358" s="245"/>
      <c r="AU358" s="179"/>
      <c r="AV358" s="233"/>
      <c r="AW358" s="81"/>
      <c r="AX358" s="185"/>
      <c r="AY358" s="134"/>
      <c r="AZ358" s="111"/>
      <c r="BA358" s="210"/>
      <c r="BB358" s="211"/>
      <c r="BC358" s="211"/>
      <c r="BD358" s="211"/>
      <c r="BE358" s="211"/>
      <c r="BF358" s="211"/>
      <c r="BG358" s="211"/>
      <c r="BH358" s="211"/>
      <c r="BI358" s="211"/>
      <c r="BJ358" s="211"/>
      <c r="BK358" s="211"/>
      <c r="BL358" s="211"/>
      <c r="BM358" s="211"/>
      <c r="BN358" s="83"/>
      <c r="BO358" s="79"/>
      <c r="BP358" s="210"/>
      <c r="BQ358" s="211"/>
      <c r="BR358" s="211"/>
      <c r="BS358" s="211"/>
      <c r="BT358" s="211"/>
      <c r="BU358" s="211"/>
      <c r="BV358" s="211"/>
      <c r="BW358" s="211"/>
      <c r="BX358" s="82"/>
      <c r="BY358" s="212"/>
      <c r="BZ358" s="212"/>
      <c r="CA358" s="212"/>
      <c r="CB358" s="212"/>
      <c r="CC358" s="212"/>
      <c r="CD358" s="212"/>
      <c r="CE358" s="212"/>
      <c r="CF358" s="212"/>
      <c r="CG358" s="82"/>
      <c r="CH358" s="213"/>
      <c r="CI358" s="212"/>
      <c r="CJ358" s="212"/>
      <c r="CK358" s="212"/>
      <c r="CL358" s="212"/>
      <c r="CM358" s="212"/>
      <c r="CN358" s="212"/>
      <c r="CO358" s="212"/>
      <c r="CP358" s="212"/>
      <c r="CQ358" s="212"/>
      <c r="CR358" s="212"/>
      <c r="CS358" s="212"/>
      <c r="CT358" s="212"/>
      <c r="CU358" s="212"/>
      <c r="CV358" s="212"/>
      <c r="CW358" s="212"/>
      <c r="CX358" s="212"/>
      <c r="CY358" s="212"/>
      <c r="CZ358" s="212"/>
      <c r="DA358" s="214"/>
      <c r="DB358" s="84"/>
      <c r="DC358" s="35"/>
      <c r="DD358" s="35"/>
      <c r="DE358" s="35"/>
      <c r="DF358" s="35"/>
      <c r="DG358" s="35"/>
      <c r="DH358" s="35"/>
      <c r="DI358" s="35"/>
      <c r="DJ358" s="35"/>
      <c r="DK358" s="35"/>
      <c r="DL358" s="35"/>
      <c r="DM358" s="35"/>
      <c r="DN358" s="35"/>
      <c r="DO358" s="35"/>
      <c r="DP358" s="35"/>
      <c r="DQ358" s="35"/>
      <c r="DR358" s="35"/>
      <c r="DS358" s="35"/>
      <c r="DT358" s="35"/>
      <c r="DU358" s="35"/>
      <c r="DV358" s="35"/>
      <c r="DW358" s="78"/>
      <c r="DX358" s="82"/>
      <c r="DY358" s="215"/>
      <c r="DZ358" s="216"/>
      <c r="EA358" s="216"/>
      <c r="EB358" s="216"/>
      <c r="EC358" s="216"/>
      <c r="ED358" s="216"/>
      <c r="EE358" s="217"/>
      <c r="EF358" s="146"/>
      <c r="EG358" s="215"/>
      <c r="EH358" s="216"/>
      <c r="EI358" s="216"/>
      <c r="EJ358" s="216"/>
      <c r="EK358" s="216"/>
      <c r="EL358" s="216"/>
      <c r="EM358" s="216"/>
      <c r="EN358" s="217"/>
      <c r="EO358" s="79"/>
      <c r="EP358" s="218"/>
      <c r="EQ358" s="219"/>
      <c r="ER358" s="219"/>
      <c r="ES358" s="82"/>
      <c r="ET358" s="234"/>
      <c r="EU358" s="235"/>
      <c r="EV358" s="235"/>
      <c r="EW358" s="82"/>
      <c r="EX358" s="234"/>
      <c r="EY358" s="235"/>
      <c r="EZ358" s="235"/>
      <c r="FA358" s="235"/>
      <c r="FB358" s="235"/>
      <c r="FC358" s="235"/>
      <c r="FD358" s="235"/>
      <c r="FE358" s="222"/>
      <c r="FF358" s="234"/>
      <c r="FG358" s="235"/>
      <c r="FH358" s="235"/>
      <c r="FI358" s="235"/>
      <c r="FJ358" s="235"/>
      <c r="FK358" s="235"/>
      <c r="FL358" s="235"/>
      <c r="FM358" s="222"/>
    </row>
    <row r="359" spans="1:169">
      <c r="A359" s="223" t="str">
        <f>Validation!B359</f>
        <v>Pass</v>
      </c>
      <c r="B359" s="35"/>
      <c r="C359" s="35"/>
      <c r="D359" s="35"/>
      <c r="E359" s="122"/>
      <c r="F359" s="123"/>
      <c r="G359" s="121"/>
      <c r="H359" s="120"/>
      <c r="I359" s="121"/>
      <c r="J359" s="120"/>
      <c r="K359" s="225"/>
      <c r="L359" s="35"/>
      <c r="M359" s="226"/>
      <c r="N359" s="227"/>
      <c r="O359" s="227"/>
      <c r="P359" s="224"/>
      <c r="Q359" s="224"/>
      <c r="R359" s="78"/>
      <c r="S359" s="79"/>
      <c r="T359" s="224"/>
      <c r="U359" s="35"/>
      <c r="V359" s="35"/>
      <c r="W359" s="225"/>
      <c r="X359" s="228"/>
      <c r="Y359" s="79"/>
      <c r="Z359" s="229"/>
      <c r="AA359" s="35"/>
      <c r="AB359" s="35"/>
      <c r="AC359" s="35"/>
      <c r="AD359" s="230"/>
      <c r="AE359" s="231"/>
      <c r="AF359" s="35"/>
      <c r="AG359" s="35"/>
      <c r="AH359" s="78"/>
      <c r="AI359" s="78"/>
      <c r="AJ359" s="82"/>
      <c r="AK359" s="136"/>
      <c r="AL359" s="135"/>
      <c r="AM359" s="81"/>
      <c r="AN359" s="134"/>
      <c r="AO359" s="232"/>
      <c r="AP359" s="232"/>
      <c r="AQ359" s="80"/>
      <c r="AR359" s="81"/>
      <c r="AS359" s="81"/>
      <c r="AT359" s="245"/>
      <c r="AU359" s="179"/>
      <c r="AV359" s="233"/>
      <c r="AW359" s="81"/>
      <c r="AX359" s="185"/>
      <c r="AY359" s="134"/>
      <c r="AZ359" s="111"/>
      <c r="BA359" s="210"/>
      <c r="BB359" s="211"/>
      <c r="BC359" s="211"/>
      <c r="BD359" s="211"/>
      <c r="BE359" s="211"/>
      <c r="BF359" s="211"/>
      <c r="BG359" s="211"/>
      <c r="BH359" s="211"/>
      <c r="BI359" s="211"/>
      <c r="BJ359" s="211"/>
      <c r="BK359" s="211"/>
      <c r="BL359" s="211"/>
      <c r="BM359" s="211"/>
      <c r="BN359" s="83"/>
      <c r="BO359" s="79"/>
      <c r="BP359" s="210"/>
      <c r="BQ359" s="211"/>
      <c r="BR359" s="211"/>
      <c r="BS359" s="211"/>
      <c r="BT359" s="211"/>
      <c r="BU359" s="211"/>
      <c r="BV359" s="211"/>
      <c r="BW359" s="211"/>
      <c r="BX359" s="82"/>
      <c r="BY359" s="212"/>
      <c r="BZ359" s="212"/>
      <c r="CA359" s="212"/>
      <c r="CB359" s="212"/>
      <c r="CC359" s="212"/>
      <c r="CD359" s="212"/>
      <c r="CE359" s="212"/>
      <c r="CF359" s="212"/>
      <c r="CG359" s="82"/>
      <c r="CH359" s="213"/>
      <c r="CI359" s="212"/>
      <c r="CJ359" s="212"/>
      <c r="CK359" s="212"/>
      <c r="CL359" s="212"/>
      <c r="CM359" s="212"/>
      <c r="CN359" s="212"/>
      <c r="CO359" s="212"/>
      <c r="CP359" s="212"/>
      <c r="CQ359" s="212"/>
      <c r="CR359" s="212"/>
      <c r="CS359" s="212"/>
      <c r="CT359" s="212"/>
      <c r="CU359" s="212"/>
      <c r="CV359" s="212"/>
      <c r="CW359" s="212"/>
      <c r="CX359" s="212"/>
      <c r="CY359" s="212"/>
      <c r="CZ359" s="212"/>
      <c r="DA359" s="214"/>
      <c r="DB359" s="84"/>
      <c r="DC359" s="35"/>
      <c r="DD359" s="35"/>
      <c r="DE359" s="35"/>
      <c r="DF359" s="35"/>
      <c r="DG359" s="35"/>
      <c r="DH359" s="35"/>
      <c r="DI359" s="35"/>
      <c r="DJ359" s="35"/>
      <c r="DK359" s="35"/>
      <c r="DL359" s="35"/>
      <c r="DM359" s="35"/>
      <c r="DN359" s="35"/>
      <c r="DO359" s="35"/>
      <c r="DP359" s="35"/>
      <c r="DQ359" s="35"/>
      <c r="DR359" s="35"/>
      <c r="DS359" s="35"/>
      <c r="DT359" s="35"/>
      <c r="DU359" s="35"/>
      <c r="DV359" s="35"/>
      <c r="DW359" s="78"/>
      <c r="DX359" s="82"/>
      <c r="DY359" s="215"/>
      <c r="DZ359" s="216"/>
      <c r="EA359" s="216"/>
      <c r="EB359" s="216"/>
      <c r="EC359" s="216"/>
      <c r="ED359" s="216"/>
      <c r="EE359" s="217"/>
      <c r="EF359" s="146"/>
      <c r="EG359" s="215"/>
      <c r="EH359" s="216"/>
      <c r="EI359" s="216"/>
      <c r="EJ359" s="216"/>
      <c r="EK359" s="216"/>
      <c r="EL359" s="216"/>
      <c r="EM359" s="216"/>
      <c r="EN359" s="217"/>
      <c r="EO359" s="79"/>
      <c r="EP359" s="218"/>
      <c r="EQ359" s="219"/>
      <c r="ER359" s="219"/>
      <c r="ES359" s="82"/>
      <c r="ET359" s="234"/>
      <c r="EU359" s="235"/>
      <c r="EV359" s="235"/>
      <c r="EW359" s="82"/>
      <c r="EX359" s="234"/>
      <c r="EY359" s="235"/>
      <c r="EZ359" s="235"/>
      <c r="FA359" s="235"/>
      <c r="FB359" s="235"/>
      <c r="FC359" s="235"/>
      <c r="FD359" s="235"/>
      <c r="FE359" s="222"/>
      <c r="FF359" s="234"/>
      <c r="FG359" s="235"/>
      <c r="FH359" s="235"/>
      <c r="FI359" s="235"/>
      <c r="FJ359" s="235"/>
      <c r="FK359" s="235"/>
      <c r="FL359" s="235"/>
      <c r="FM359" s="222"/>
    </row>
    <row r="360" spans="1:169">
      <c r="A360" s="223" t="str">
        <f>Validation!B360</f>
        <v>Pass</v>
      </c>
      <c r="B360" s="35"/>
      <c r="C360" s="35"/>
      <c r="D360" s="35"/>
      <c r="E360" s="122"/>
      <c r="F360" s="123"/>
      <c r="G360" s="121"/>
      <c r="H360" s="120"/>
      <c r="I360" s="121"/>
      <c r="J360" s="120"/>
      <c r="K360" s="225"/>
      <c r="L360" s="35"/>
      <c r="M360" s="226"/>
      <c r="N360" s="227"/>
      <c r="O360" s="227"/>
      <c r="P360" s="224"/>
      <c r="Q360" s="224"/>
      <c r="R360" s="78"/>
      <c r="S360" s="79"/>
      <c r="T360" s="224"/>
      <c r="U360" s="35"/>
      <c r="V360" s="35"/>
      <c r="W360" s="225"/>
      <c r="X360" s="228"/>
      <c r="Y360" s="79"/>
      <c r="Z360" s="229"/>
      <c r="AA360" s="35"/>
      <c r="AB360" s="35"/>
      <c r="AC360" s="35"/>
      <c r="AD360" s="230"/>
      <c r="AE360" s="231"/>
      <c r="AF360" s="35"/>
      <c r="AG360" s="35"/>
      <c r="AH360" s="78"/>
      <c r="AI360" s="78"/>
      <c r="AJ360" s="82"/>
      <c r="AK360" s="136"/>
      <c r="AL360" s="135"/>
      <c r="AM360" s="81"/>
      <c r="AN360" s="134"/>
      <c r="AO360" s="232"/>
      <c r="AP360" s="232"/>
      <c r="AQ360" s="80"/>
      <c r="AR360" s="81"/>
      <c r="AS360" s="81"/>
      <c r="AT360" s="245"/>
      <c r="AU360" s="179"/>
      <c r="AV360" s="233"/>
      <c r="AW360" s="81"/>
      <c r="AX360" s="185"/>
      <c r="AY360" s="134"/>
      <c r="AZ360" s="111"/>
      <c r="BA360" s="210"/>
      <c r="BB360" s="211"/>
      <c r="BC360" s="211"/>
      <c r="BD360" s="211"/>
      <c r="BE360" s="211"/>
      <c r="BF360" s="211"/>
      <c r="BG360" s="211"/>
      <c r="BH360" s="211"/>
      <c r="BI360" s="211"/>
      <c r="BJ360" s="211"/>
      <c r="BK360" s="211"/>
      <c r="BL360" s="211"/>
      <c r="BM360" s="211"/>
      <c r="BN360" s="83"/>
      <c r="BO360" s="79"/>
      <c r="BP360" s="210"/>
      <c r="BQ360" s="211"/>
      <c r="BR360" s="211"/>
      <c r="BS360" s="211"/>
      <c r="BT360" s="211"/>
      <c r="BU360" s="211"/>
      <c r="BV360" s="211"/>
      <c r="BW360" s="211"/>
      <c r="BX360" s="82"/>
      <c r="BY360" s="212"/>
      <c r="BZ360" s="212"/>
      <c r="CA360" s="212"/>
      <c r="CB360" s="212"/>
      <c r="CC360" s="212"/>
      <c r="CD360" s="212"/>
      <c r="CE360" s="212"/>
      <c r="CF360" s="212"/>
      <c r="CG360" s="82"/>
      <c r="CH360" s="213"/>
      <c r="CI360" s="212"/>
      <c r="CJ360" s="212"/>
      <c r="CK360" s="212"/>
      <c r="CL360" s="212"/>
      <c r="CM360" s="212"/>
      <c r="CN360" s="212"/>
      <c r="CO360" s="212"/>
      <c r="CP360" s="212"/>
      <c r="CQ360" s="212"/>
      <c r="CR360" s="212"/>
      <c r="CS360" s="212"/>
      <c r="CT360" s="212"/>
      <c r="CU360" s="212"/>
      <c r="CV360" s="212"/>
      <c r="CW360" s="212"/>
      <c r="CX360" s="212"/>
      <c r="CY360" s="212"/>
      <c r="CZ360" s="212"/>
      <c r="DA360" s="214"/>
      <c r="DB360" s="84"/>
      <c r="DC360" s="35"/>
      <c r="DD360" s="35"/>
      <c r="DE360" s="35"/>
      <c r="DF360" s="35"/>
      <c r="DG360" s="35"/>
      <c r="DH360" s="35"/>
      <c r="DI360" s="35"/>
      <c r="DJ360" s="35"/>
      <c r="DK360" s="35"/>
      <c r="DL360" s="35"/>
      <c r="DM360" s="35"/>
      <c r="DN360" s="35"/>
      <c r="DO360" s="35"/>
      <c r="DP360" s="35"/>
      <c r="DQ360" s="35"/>
      <c r="DR360" s="35"/>
      <c r="DS360" s="35"/>
      <c r="DT360" s="35"/>
      <c r="DU360" s="35"/>
      <c r="DV360" s="35"/>
      <c r="DW360" s="78"/>
      <c r="DX360" s="82"/>
      <c r="DY360" s="215"/>
      <c r="DZ360" s="216"/>
      <c r="EA360" s="216"/>
      <c r="EB360" s="216"/>
      <c r="EC360" s="216"/>
      <c r="ED360" s="216"/>
      <c r="EE360" s="217"/>
      <c r="EF360" s="146"/>
      <c r="EG360" s="215"/>
      <c r="EH360" s="216"/>
      <c r="EI360" s="216"/>
      <c r="EJ360" s="216"/>
      <c r="EK360" s="216"/>
      <c r="EL360" s="216"/>
      <c r="EM360" s="216"/>
      <c r="EN360" s="217"/>
      <c r="EO360" s="79"/>
      <c r="EP360" s="218"/>
      <c r="EQ360" s="219"/>
      <c r="ER360" s="219"/>
      <c r="ES360" s="82"/>
      <c r="ET360" s="234"/>
      <c r="EU360" s="235"/>
      <c r="EV360" s="235"/>
      <c r="EW360" s="82"/>
      <c r="EX360" s="234"/>
      <c r="EY360" s="235"/>
      <c r="EZ360" s="235"/>
      <c r="FA360" s="235"/>
      <c r="FB360" s="235"/>
      <c r="FC360" s="235"/>
      <c r="FD360" s="235"/>
      <c r="FE360" s="222"/>
      <c r="FF360" s="234"/>
      <c r="FG360" s="235"/>
      <c r="FH360" s="235"/>
      <c r="FI360" s="235"/>
      <c r="FJ360" s="235"/>
      <c r="FK360" s="235"/>
      <c r="FL360" s="235"/>
      <c r="FM360" s="222"/>
    </row>
    <row r="361" spans="1:169">
      <c r="A361" s="223" t="str">
        <f>Validation!B361</f>
        <v>Pass</v>
      </c>
      <c r="B361" s="35"/>
      <c r="C361" s="35"/>
      <c r="D361" s="35"/>
      <c r="E361" s="122"/>
      <c r="F361" s="123"/>
      <c r="G361" s="121"/>
      <c r="H361" s="120"/>
      <c r="I361" s="121"/>
      <c r="J361" s="120"/>
      <c r="K361" s="225"/>
      <c r="L361" s="35"/>
      <c r="M361" s="226"/>
      <c r="N361" s="227"/>
      <c r="O361" s="227"/>
      <c r="P361" s="224"/>
      <c r="Q361" s="224"/>
      <c r="R361" s="78"/>
      <c r="S361" s="79"/>
      <c r="T361" s="224"/>
      <c r="U361" s="35"/>
      <c r="V361" s="35"/>
      <c r="W361" s="225"/>
      <c r="X361" s="228"/>
      <c r="Y361" s="79"/>
      <c r="Z361" s="229"/>
      <c r="AA361" s="35"/>
      <c r="AB361" s="35"/>
      <c r="AC361" s="35"/>
      <c r="AD361" s="230"/>
      <c r="AE361" s="231"/>
      <c r="AF361" s="35"/>
      <c r="AG361" s="35"/>
      <c r="AH361" s="78"/>
      <c r="AI361" s="78"/>
      <c r="AJ361" s="82"/>
      <c r="AK361" s="136"/>
      <c r="AL361" s="135"/>
      <c r="AM361" s="81"/>
      <c r="AN361" s="134"/>
      <c r="AO361" s="232"/>
      <c r="AP361" s="232"/>
      <c r="AQ361" s="80"/>
      <c r="AR361" s="81"/>
      <c r="AS361" s="81"/>
      <c r="AT361" s="245"/>
      <c r="AU361" s="179"/>
      <c r="AV361" s="233"/>
      <c r="AW361" s="81"/>
      <c r="AX361" s="185"/>
      <c r="AY361" s="134"/>
      <c r="AZ361" s="111"/>
      <c r="BA361" s="210"/>
      <c r="BB361" s="211"/>
      <c r="BC361" s="211"/>
      <c r="BD361" s="211"/>
      <c r="BE361" s="211"/>
      <c r="BF361" s="211"/>
      <c r="BG361" s="211"/>
      <c r="BH361" s="211"/>
      <c r="BI361" s="211"/>
      <c r="BJ361" s="211"/>
      <c r="BK361" s="211"/>
      <c r="BL361" s="211"/>
      <c r="BM361" s="211"/>
      <c r="BN361" s="83"/>
      <c r="BO361" s="79"/>
      <c r="BP361" s="210"/>
      <c r="BQ361" s="211"/>
      <c r="BR361" s="211"/>
      <c r="BS361" s="211"/>
      <c r="BT361" s="211"/>
      <c r="BU361" s="211"/>
      <c r="BV361" s="211"/>
      <c r="BW361" s="211"/>
      <c r="BX361" s="82"/>
      <c r="BY361" s="212"/>
      <c r="BZ361" s="212"/>
      <c r="CA361" s="212"/>
      <c r="CB361" s="212"/>
      <c r="CC361" s="212"/>
      <c r="CD361" s="212"/>
      <c r="CE361" s="212"/>
      <c r="CF361" s="212"/>
      <c r="CG361" s="82"/>
      <c r="CH361" s="213"/>
      <c r="CI361" s="212"/>
      <c r="CJ361" s="212"/>
      <c r="CK361" s="212"/>
      <c r="CL361" s="212"/>
      <c r="CM361" s="212"/>
      <c r="CN361" s="212"/>
      <c r="CO361" s="212"/>
      <c r="CP361" s="212"/>
      <c r="CQ361" s="212"/>
      <c r="CR361" s="212"/>
      <c r="CS361" s="212"/>
      <c r="CT361" s="212"/>
      <c r="CU361" s="212"/>
      <c r="CV361" s="212"/>
      <c r="CW361" s="212"/>
      <c r="CX361" s="212"/>
      <c r="CY361" s="212"/>
      <c r="CZ361" s="212"/>
      <c r="DA361" s="214"/>
      <c r="DB361" s="84"/>
      <c r="DC361" s="35"/>
      <c r="DD361" s="35"/>
      <c r="DE361" s="35"/>
      <c r="DF361" s="35"/>
      <c r="DG361" s="35"/>
      <c r="DH361" s="35"/>
      <c r="DI361" s="35"/>
      <c r="DJ361" s="35"/>
      <c r="DK361" s="35"/>
      <c r="DL361" s="35"/>
      <c r="DM361" s="35"/>
      <c r="DN361" s="35"/>
      <c r="DO361" s="35"/>
      <c r="DP361" s="35"/>
      <c r="DQ361" s="35"/>
      <c r="DR361" s="35"/>
      <c r="DS361" s="35"/>
      <c r="DT361" s="35"/>
      <c r="DU361" s="35"/>
      <c r="DV361" s="35"/>
      <c r="DW361" s="78"/>
      <c r="DX361" s="82"/>
      <c r="DY361" s="215"/>
      <c r="DZ361" s="216"/>
      <c r="EA361" s="216"/>
      <c r="EB361" s="216"/>
      <c r="EC361" s="216"/>
      <c r="ED361" s="216"/>
      <c r="EE361" s="217"/>
      <c r="EF361" s="146"/>
      <c r="EG361" s="215"/>
      <c r="EH361" s="216"/>
      <c r="EI361" s="216"/>
      <c r="EJ361" s="216"/>
      <c r="EK361" s="216"/>
      <c r="EL361" s="216"/>
      <c r="EM361" s="216"/>
      <c r="EN361" s="217"/>
      <c r="EO361" s="79"/>
      <c r="EP361" s="218"/>
      <c r="EQ361" s="219"/>
      <c r="ER361" s="219"/>
      <c r="ES361" s="82"/>
      <c r="ET361" s="234"/>
      <c r="EU361" s="235"/>
      <c r="EV361" s="235"/>
      <c r="EW361" s="82"/>
      <c r="EX361" s="234"/>
      <c r="EY361" s="235"/>
      <c r="EZ361" s="235"/>
      <c r="FA361" s="235"/>
      <c r="FB361" s="235"/>
      <c r="FC361" s="235"/>
      <c r="FD361" s="235"/>
      <c r="FE361" s="222"/>
      <c r="FF361" s="234"/>
      <c r="FG361" s="235"/>
      <c r="FH361" s="235"/>
      <c r="FI361" s="235"/>
      <c r="FJ361" s="235"/>
      <c r="FK361" s="235"/>
      <c r="FL361" s="235"/>
      <c r="FM361" s="222"/>
    </row>
    <row r="362" spans="1:169">
      <c r="A362" s="223" t="str">
        <f>Validation!B362</f>
        <v>Pass</v>
      </c>
      <c r="B362" s="35"/>
      <c r="C362" s="35"/>
      <c r="D362" s="35"/>
      <c r="E362" s="122"/>
      <c r="F362" s="123"/>
      <c r="G362" s="121"/>
      <c r="H362" s="120"/>
      <c r="I362" s="121"/>
      <c r="J362" s="120"/>
      <c r="K362" s="225"/>
      <c r="L362" s="35"/>
      <c r="M362" s="226"/>
      <c r="N362" s="227"/>
      <c r="O362" s="227"/>
      <c r="P362" s="224"/>
      <c r="Q362" s="224"/>
      <c r="R362" s="78"/>
      <c r="S362" s="79"/>
      <c r="T362" s="224"/>
      <c r="U362" s="35"/>
      <c r="V362" s="35"/>
      <c r="W362" s="225"/>
      <c r="X362" s="228"/>
      <c r="Y362" s="79"/>
      <c r="Z362" s="229"/>
      <c r="AA362" s="35"/>
      <c r="AB362" s="35"/>
      <c r="AC362" s="35"/>
      <c r="AD362" s="230"/>
      <c r="AE362" s="231"/>
      <c r="AF362" s="35"/>
      <c r="AG362" s="35"/>
      <c r="AH362" s="78"/>
      <c r="AI362" s="78"/>
      <c r="AJ362" s="82"/>
      <c r="AK362" s="136"/>
      <c r="AL362" s="135"/>
      <c r="AM362" s="81"/>
      <c r="AN362" s="134"/>
      <c r="AO362" s="232"/>
      <c r="AP362" s="232"/>
      <c r="AQ362" s="80"/>
      <c r="AR362" s="81"/>
      <c r="AS362" s="81"/>
      <c r="AT362" s="245"/>
      <c r="AU362" s="179"/>
      <c r="AV362" s="233"/>
      <c r="AW362" s="81"/>
      <c r="AX362" s="185"/>
      <c r="AY362" s="134"/>
      <c r="AZ362" s="111"/>
      <c r="BA362" s="210"/>
      <c r="BB362" s="211"/>
      <c r="BC362" s="211"/>
      <c r="BD362" s="211"/>
      <c r="BE362" s="211"/>
      <c r="BF362" s="211"/>
      <c r="BG362" s="211"/>
      <c r="BH362" s="211"/>
      <c r="BI362" s="211"/>
      <c r="BJ362" s="211"/>
      <c r="BK362" s="211"/>
      <c r="BL362" s="211"/>
      <c r="BM362" s="211"/>
      <c r="BN362" s="83"/>
      <c r="BO362" s="79"/>
      <c r="BP362" s="210"/>
      <c r="BQ362" s="211"/>
      <c r="BR362" s="211"/>
      <c r="BS362" s="211"/>
      <c r="BT362" s="211"/>
      <c r="BU362" s="211"/>
      <c r="BV362" s="211"/>
      <c r="BW362" s="211"/>
      <c r="BX362" s="82"/>
      <c r="BY362" s="212"/>
      <c r="BZ362" s="212"/>
      <c r="CA362" s="212"/>
      <c r="CB362" s="212"/>
      <c r="CC362" s="212"/>
      <c r="CD362" s="212"/>
      <c r="CE362" s="212"/>
      <c r="CF362" s="212"/>
      <c r="CG362" s="82"/>
      <c r="CH362" s="213"/>
      <c r="CI362" s="212"/>
      <c r="CJ362" s="212"/>
      <c r="CK362" s="212"/>
      <c r="CL362" s="212"/>
      <c r="CM362" s="212"/>
      <c r="CN362" s="212"/>
      <c r="CO362" s="212"/>
      <c r="CP362" s="212"/>
      <c r="CQ362" s="212"/>
      <c r="CR362" s="212"/>
      <c r="CS362" s="212"/>
      <c r="CT362" s="212"/>
      <c r="CU362" s="212"/>
      <c r="CV362" s="212"/>
      <c r="CW362" s="212"/>
      <c r="CX362" s="212"/>
      <c r="CY362" s="212"/>
      <c r="CZ362" s="212"/>
      <c r="DA362" s="214"/>
      <c r="DB362" s="84"/>
      <c r="DC362" s="35"/>
      <c r="DD362" s="35"/>
      <c r="DE362" s="35"/>
      <c r="DF362" s="35"/>
      <c r="DG362" s="35"/>
      <c r="DH362" s="35"/>
      <c r="DI362" s="35"/>
      <c r="DJ362" s="35"/>
      <c r="DK362" s="35"/>
      <c r="DL362" s="35"/>
      <c r="DM362" s="35"/>
      <c r="DN362" s="35"/>
      <c r="DO362" s="35"/>
      <c r="DP362" s="35"/>
      <c r="DQ362" s="35"/>
      <c r="DR362" s="35"/>
      <c r="DS362" s="35"/>
      <c r="DT362" s="35"/>
      <c r="DU362" s="35"/>
      <c r="DV362" s="35"/>
      <c r="DW362" s="78"/>
      <c r="DX362" s="82"/>
      <c r="DY362" s="215"/>
      <c r="DZ362" s="216"/>
      <c r="EA362" s="216"/>
      <c r="EB362" s="216"/>
      <c r="EC362" s="216"/>
      <c r="ED362" s="216"/>
      <c r="EE362" s="217"/>
      <c r="EF362" s="146"/>
      <c r="EG362" s="215"/>
      <c r="EH362" s="216"/>
      <c r="EI362" s="216"/>
      <c r="EJ362" s="216"/>
      <c r="EK362" s="216"/>
      <c r="EL362" s="216"/>
      <c r="EM362" s="216"/>
      <c r="EN362" s="217"/>
      <c r="EO362" s="79"/>
      <c r="EP362" s="218"/>
      <c r="EQ362" s="219"/>
      <c r="ER362" s="219"/>
      <c r="ES362" s="82"/>
      <c r="ET362" s="234"/>
      <c r="EU362" s="235"/>
      <c r="EV362" s="235"/>
      <c r="EW362" s="82"/>
      <c r="EX362" s="234"/>
      <c r="EY362" s="235"/>
      <c r="EZ362" s="235"/>
      <c r="FA362" s="235"/>
      <c r="FB362" s="235"/>
      <c r="FC362" s="235"/>
      <c r="FD362" s="235"/>
      <c r="FE362" s="222"/>
      <c r="FF362" s="234"/>
      <c r="FG362" s="235"/>
      <c r="FH362" s="235"/>
      <c r="FI362" s="235"/>
      <c r="FJ362" s="235"/>
      <c r="FK362" s="235"/>
      <c r="FL362" s="235"/>
      <c r="FM362" s="222"/>
    </row>
    <row r="363" spans="1:169">
      <c r="A363" s="223" t="str">
        <f>Validation!B363</f>
        <v>Pass</v>
      </c>
      <c r="B363" s="35"/>
      <c r="C363" s="35"/>
      <c r="D363" s="35"/>
      <c r="E363" s="122"/>
      <c r="F363" s="123"/>
      <c r="G363" s="121"/>
      <c r="H363" s="120"/>
      <c r="I363" s="121"/>
      <c r="J363" s="120"/>
      <c r="K363" s="225"/>
      <c r="L363" s="35"/>
      <c r="M363" s="226"/>
      <c r="N363" s="227"/>
      <c r="O363" s="227"/>
      <c r="P363" s="224"/>
      <c r="Q363" s="224"/>
      <c r="R363" s="78"/>
      <c r="S363" s="79"/>
      <c r="T363" s="224"/>
      <c r="U363" s="35"/>
      <c r="V363" s="35"/>
      <c r="W363" s="225"/>
      <c r="X363" s="228"/>
      <c r="Y363" s="79"/>
      <c r="Z363" s="229"/>
      <c r="AA363" s="35"/>
      <c r="AB363" s="35"/>
      <c r="AC363" s="35"/>
      <c r="AD363" s="230"/>
      <c r="AE363" s="231"/>
      <c r="AF363" s="35"/>
      <c r="AG363" s="35"/>
      <c r="AH363" s="78"/>
      <c r="AI363" s="78"/>
      <c r="AJ363" s="82"/>
      <c r="AK363" s="136"/>
      <c r="AL363" s="135"/>
      <c r="AM363" s="81"/>
      <c r="AN363" s="134"/>
      <c r="AO363" s="232"/>
      <c r="AP363" s="232"/>
      <c r="AQ363" s="80"/>
      <c r="AR363" s="81"/>
      <c r="AS363" s="81"/>
      <c r="AT363" s="245"/>
      <c r="AU363" s="179"/>
      <c r="AV363" s="233"/>
      <c r="AW363" s="81"/>
      <c r="AX363" s="185"/>
      <c r="AY363" s="134"/>
      <c r="AZ363" s="111"/>
      <c r="BA363" s="210"/>
      <c r="BB363" s="211"/>
      <c r="BC363" s="211"/>
      <c r="BD363" s="211"/>
      <c r="BE363" s="211"/>
      <c r="BF363" s="211"/>
      <c r="BG363" s="211"/>
      <c r="BH363" s="211"/>
      <c r="BI363" s="211"/>
      <c r="BJ363" s="211"/>
      <c r="BK363" s="211"/>
      <c r="BL363" s="211"/>
      <c r="BM363" s="211"/>
      <c r="BN363" s="83"/>
      <c r="BO363" s="79"/>
      <c r="BP363" s="210"/>
      <c r="BQ363" s="211"/>
      <c r="BR363" s="211"/>
      <c r="BS363" s="211"/>
      <c r="BT363" s="211"/>
      <c r="BU363" s="211"/>
      <c r="BV363" s="211"/>
      <c r="BW363" s="211"/>
      <c r="BX363" s="82"/>
      <c r="BY363" s="212"/>
      <c r="BZ363" s="212"/>
      <c r="CA363" s="212"/>
      <c r="CB363" s="212"/>
      <c r="CC363" s="212"/>
      <c r="CD363" s="212"/>
      <c r="CE363" s="212"/>
      <c r="CF363" s="212"/>
      <c r="CG363" s="82"/>
      <c r="CH363" s="213"/>
      <c r="CI363" s="212"/>
      <c r="CJ363" s="212"/>
      <c r="CK363" s="212"/>
      <c r="CL363" s="212"/>
      <c r="CM363" s="212"/>
      <c r="CN363" s="212"/>
      <c r="CO363" s="212"/>
      <c r="CP363" s="212"/>
      <c r="CQ363" s="212"/>
      <c r="CR363" s="212"/>
      <c r="CS363" s="212"/>
      <c r="CT363" s="212"/>
      <c r="CU363" s="212"/>
      <c r="CV363" s="212"/>
      <c r="CW363" s="212"/>
      <c r="CX363" s="212"/>
      <c r="CY363" s="212"/>
      <c r="CZ363" s="212"/>
      <c r="DA363" s="214"/>
      <c r="DB363" s="84"/>
      <c r="DC363" s="35"/>
      <c r="DD363" s="35"/>
      <c r="DE363" s="35"/>
      <c r="DF363" s="35"/>
      <c r="DG363" s="35"/>
      <c r="DH363" s="35"/>
      <c r="DI363" s="35"/>
      <c r="DJ363" s="35"/>
      <c r="DK363" s="35"/>
      <c r="DL363" s="35"/>
      <c r="DM363" s="35"/>
      <c r="DN363" s="35"/>
      <c r="DO363" s="35"/>
      <c r="DP363" s="35"/>
      <c r="DQ363" s="35"/>
      <c r="DR363" s="35"/>
      <c r="DS363" s="35"/>
      <c r="DT363" s="35"/>
      <c r="DU363" s="35"/>
      <c r="DV363" s="35"/>
      <c r="DW363" s="78"/>
      <c r="DX363" s="82"/>
      <c r="DY363" s="215"/>
      <c r="DZ363" s="216"/>
      <c r="EA363" s="216"/>
      <c r="EB363" s="216"/>
      <c r="EC363" s="216"/>
      <c r="ED363" s="216"/>
      <c r="EE363" s="217"/>
      <c r="EF363" s="146"/>
      <c r="EG363" s="215"/>
      <c r="EH363" s="216"/>
      <c r="EI363" s="216"/>
      <c r="EJ363" s="216"/>
      <c r="EK363" s="216"/>
      <c r="EL363" s="216"/>
      <c r="EM363" s="216"/>
      <c r="EN363" s="217"/>
      <c r="EO363" s="79"/>
      <c r="EP363" s="218"/>
      <c r="EQ363" s="219"/>
      <c r="ER363" s="219"/>
      <c r="ES363" s="82"/>
      <c r="ET363" s="234"/>
      <c r="EU363" s="235"/>
      <c r="EV363" s="235"/>
      <c r="EW363" s="82"/>
      <c r="EX363" s="234"/>
      <c r="EY363" s="235"/>
      <c r="EZ363" s="235"/>
      <c r="FA363" s="235"/>
      <c r="FB363" s="235"/>
      <c r="FC363" s="235"/>
      <c r="FD363" s="235"/>
      <c r="FE363" s="222"/>
      <c r="FF363" s="234"/>
      <c r="FG363" s="235"/>
      <c r="FH363" s="235"/>
      <c r="FI363" s="235"/>
      <c r="FJ363" s="235"/>
      <c r="FK363" s="235"/>
      <c r="FL363" s="235"/>
      <c r="FM363" s="222"/>
    </row>
    <row r="364" spans="1:169">
      <c r="A364" s="223" t="str">
        <f>Validation!B364</f>
        <v>Pass</v>
      </c>
      <c r="B364" s="35"/>
      <c r="C364" s="35"/>
      <c r="D364" s="35"/>
      <c r="E364" s="122"/>
      <c r="F364" s="123"/>
      <c r="G364" s="121"/>
      <c r="H364" s="120"/>
      <c r="I364" s="121"/>
      <c r="J364" s="120"/>
      <c r="K364" s="225"/>
      <c r="L364" s="35"/>
      <c r="M364" s="226"/>
      <c r="N364" s="227"/>
      <c r="O364" s="227"/>
      <c r="P364" s="224"/>
      <c r="Q364" s="224"/>
      <c r="R364" s="78"/>
      <c r="S364" s="79"/>
      <c r="T364" s="224"/>
      <c r="U364" s="35"/>
      <c r="V364" s="35"/>
      <c r="W364" s="225"/>
      <c r="X364" s="228"/>
      <c r="Y364" s="79"/>
      <c r="Z364" s="229"/>
      <c r="AA364" s="35"/>
      <c r="AB364" s="35"/>
      <c r="AC364" s="35"/>
      <c r="AD364" s="230"/>
      <c r="AE364" s="231"/>
      <c r="AF364" s="35"/>
      <c r="AG364" s="35"/>
      <c r="AH364" s="78"/>
      <c r="AI364" s="78"/>
      <c r="AJ364" s="82"/>
      <c r="AK364" s="136"/>
      <c r="AL364" s="135"/>
      <c r="AM364" s="81"/>
      <c r="AN364" s="134"/>
      <c r="AO364" s="232"/>
      <c r="AP364" s="232"/>
      <c r="AQ364" s="80"/>
      <c r="AR364" s="81"/>
      <c r="AS364" s="81"/>
      <c r="AT364" s="245"/>
      <c r="AU364" s="179"/>
      <c r="AV364" s="233"/>
      <c r="AW364" s="81"/>
      <c r="AX364" s="185"/>
      <c r="AY364" s="134"/>
      <c r="AZ364" s="111"/>
      <c r="BA364" s="210"/>
      <c r="BB364" s="211"/>
      <c r="BC364" s="211"/>
      <c r="BD364" s="211"/>
      <c r="BE364" s="211"/>
      <c r="BF364" s="211"/>
      <c r="BG364" s="211"/>
      <c r="BH364" s="211"/>
      <c r="BI364" s="211"/>
      <c r="BJ364" s="211"/>
      <c r="BK364" s="211"/>
      <c r="BL364" s="211"/>
      <c r="BM364" s="211"/>
      <c r="BN364" s="83"/>
      <c r="BO364" s="79"/>
      <c r="BP364" s="210"/>
      <c r="BQ364" s="211"/>
      <c r="BR364" s="211"/>
      <c r="BS364" s="211"/>
      <c r="BT364" s="211"/>
      <c r="BU364" s="211"/>
      <c r="BV364" s="211"/>
      <c r="BW364" s="211"/>
      <c r="BX364" s="82"/>
      <c r="BY364" s="212"/>
      <c r="BZ364" s="212"/>
      <c r="CA364" s="212"/>
      <c r="CB364" s="212"/>
      <c r="CC364" s="212"/>
      <c r="CD364" s="212"/>
      <c r="CE364" s="212"/>
      <c r="CF364" s="212"/>
      <c r="CG364" s="82"/>
      <c r="CH364" s="213"/>
      <c r="CI364" s="212"/>
      <c r="CJ364" s="212"/>
      <c r="CK364" s="212"/>
      <c r="CL364" s="212"/>
      <c r="CM364" s="212"/>
      <c r="CN364" s="212"/>
      <c r="CO364" s="212"/>
      <c r="CP364" s="212"/>
      <c r="CQ364" s="212"/>
      <c r="CR364" s="212"/>
      <c r="CS364" s="212"/>
      <c r="CT364" s="212"/>
      <c r="CU364" s="212"/>
      <c r="CV364" s="212"/>
      <c r="CW364" s="212"/>
      <c r="CX364" s="212"/>
      <c r="CY364" s="212"/>
      <c r="CZ364" s="212"/>
      <c r="DA364" s="214"/>
      <c r="DB364" s="84"/>
      <c r="DC364" s="35"/>
      <c r="DD364" s="35"/>
      <c r="DE364" s="35"/>
      <c r="DF364" s="35"/>
      <c r="DG364" s="35"/>
      <c r="DH364" s="35"/>
      <c r="DI364" s="35"/>
      <c r="DJ364" s="35"/>
      <c r="DK364" s="35"/>
      <c r="DL364" s="35"/>
      <c r="DM364" s="35"/>
      <c r="DN364" s="35"/>
      <c r="DO364" s="35"/>
      <c r="DP364" s="35"/>
      <c r="DQ364" s="35"/>
      <c r="DR364" s="35"/>
      <c r="DS364" s="35"/>
      <c r="DT364" s="35"/>
      <c r="DU364" s="35"/>
      <c r="DV364" s="35"/>
      <c r="DW364" s="78"/>
      <c r="DX364" s="82"/>
      <c r="DY364" s="215"/>
      <c r="DZ364" s="216"/>
      <c r="EA364" s="216"/>
      <c r="EB364" s="216"/>
      <c r="EC364" s="216"/>
      <c r="ED364" s="216"/>
      <c r="EE364" s="217"/>
      <c r="EF364" s="146"/>
      <c r="EG364" s="215"/>
      <c r="EH364" s="216"/>
      <c r="EI364" s="216"/>
      <c r="EJ364" s="216"/>
      <c r="EK364" s="216"/>
      <c r="EL364" s="216"/>
      <c r="EM364" s="216"/>
      <c r="EN364" s="217"/>
      <c r="EO364" s="79"/>
      <c r="EP364" s="218"/>
      <c r="EQ364" s="219"/>
      <c r="ER364" s="219"/>
      <c r="ES364" s="82"/>
      <c r="ET364" s="234"/>
      <c r="EU364" s="235"/>
      <c r="EV364" s="235"/>
      <c r="EW364" s="82"/>
      <c r="EX364" s="234"/>
      <c r="EY364" s="235"/>
      <c r="EZ364" s="235"/>
      <c r="FA364" s="235"/>
      <c r="FB364" s="235"/>
      <c r="FC364" s="235"/>
      <c r="FD364" s="235"/>
      <c r="FE364" s="222"/>
      <c r="FF364" s="234"/>
      <c r="FG364" s="235"/>
      <c r="FH364" s="235"/>
      <c r="FI364" s="235"/>
      <c r="FJ364" s="235"/>
      <c r="FK364" s="235"/>
      <c r="FL364" s="235"/>
      <c r="FM364" s="222"/>
    </row>
    <row r="365" spans="1:169">
      <c r="A365" s="223" t="str">
        <f>Validation!B365</f>
        <v>Pass</v>
      </c>
      <c r="B365" s="35"/>
      <c r="C365" s="35"/>
      <c r="D365" s="35"/>
      <c r="E365" s="122"/>
      <c r="F365" s="123"/>
      <c r="G365" s="121"/>
      <c r="H365" s="120"/>
      <c r="I365" s="121"/>
      <c r="J365" s="120"/>
      <c r="K365" s="225"/>
      <c r="L365" s="35"/>
      <c r="M365" s="226"/>
      <c r="N365" s="227"/>
      <c r="O365" s="227"/>
      <c r="P365" s="224"/>
      <c r="Q365" s="224"/>
      <c r="R365" s="78"/>
      <c r="S365" s="79"/>
      <c r="T365" s="224"/>
      <c r="U365" s="35"/>
      <c r="V365" s="35"/>
      <c r="W365" s="225"/>
      <c r="X365" s="228"/>
      <c r="Y365" s="79"/>
      <c r="Z365" s="229"/>
      <c r="AA365" s="35"/>
      <c r="AB365" s="35"/>
      <c r="AC365" s="35"/>
      <c r="AD365" s="230"/>
      <c r="AE365" s="231"/>
      <c r="AF365" s="35"/>
      <c r="AG365" s="35"/>
      <c r="AH365" s="78"/>
      <c r="AI365" s="78"/>
      <c r="AJ365" s="82"/>
      <c r="AK365" s="136"/>
      <c r="AL365" s="135"/>
      <c r="AM365" s="81"/>
      <c r="AN365" s="134"/>
      <c r="AO365" s="232"/>
      <c r="AP365" s="232"/>
      <c r="AQ365" s="80"/>
      <c r="AR365" s="81"/>
      <c r="AS365" s="81"/>
      <c r="AT365" s="245"/>
      <c r="AU365" s="179"/>
      <c r="AV365" s="233"/>
      <c r="AW365" s="81"/>
      <c r="AX365" s="185"/>
      <c r="AY365" s="134"/>
      <c r="AZ365" s="111"/>
      <c r="BA365" s="210"/>
      <c r="BB365" s="211"/>
      <c r="BC365" s="211"/>
      <c r="BD365" s="211"/>
      <c r="BE365" s="211"/>
      <c r="BF365" s="211"/>
      <c r="BG365" s="211"/>
      <c r="BH365" s="211"/>
      <c r="BI365" s="211"/>
      <c r="BJ365" s="211"/>
      <c r="BK365" s="211"/>
      <c r="BL365" s="211"/>
      <c r="BM365" s="211"/>
      <c r="BN365" s="83"/>
      <c r="BO365" s="79"/>
      <c r="BP365" s="210"/>
      <c r="BQ365" s="211"/>
      <c r="BR365" s="211"/>
      <c r="BS365" s="211"/>
      <c r="BT365" s="211"/>
      <c r="BU365" s="211"/>
      <c r="BV365" s="211"/>
      <c r="BW365" s="211"/>
      <c r="BX365" s="82"/>
      <c r="BY365" s="212"/>
      <c r="BZ365" s="212"/>
      <c r="CA365" s="212"/>
      <c r="CB365" s="212"/>
      <c r="CC365" s="212"/>
      <c r="CD365" s="212"/>
      <c r="CE365" s="212"/>
      <c r="CF365" s="212"/>
      <c r="CG365" s="82"/>
      <c r="CH365" s="213"/>
      <c r="CI365" s="212"/>
      <c r="CJ365" s="212"/>
      <c r="CK365" s="212"/>
      <c r="CL365" s="212"/>
      <c r="CM365" s="212"/>
      <c r="CN365" s="212"/>
      <c r="CO365" s="212"/>
      <c r="CP365" s="212"/>
      <c r="CQ365" s="212"/>
      <c r="CR365" s="212"/>
      <c r="CS365" s="212"/>
      <c r="CT365" s="212"/>
      <c r="CU365" s="212"/>
      <c r="CV365" s="212"/>
      <c r="CW365" s="212"/>
      <c r="CX365" s="212"/>
      <c r="CY365" s="212"/>
      <c r="CZ365" s="212"/>
      <c r="DA365" s="214"/>
      <c r="DB365" s="84"/>
      <c r="DC365" s="35"/>
      <c r="DD365" s="35"/>
      <c r="DE365" s="35"/>
      <c r="DF365" s="35"/>
      <c r="DG365" s="35"/>
      <c r="DH365" s="35"/>
      <c r="DI365" s="35"/>
      <c r="DJ365" s="35"/>
      <c r="DK365" s="35"/>
      <c r="DL365" s="35"/>
      <c r="DM365" s="35"/>
      <c r="DN365" s="35"/>
      <c r="DO365" s="35"/>
      <c r="DP365" s="35"/>
      <c r="DQ365" s="35"/>
      <c r="DR365" s="35"/>
      <c r="DS365" s="35"/>
      <c r="DT365" s="35"/>
      <c r="DU365" s="35"/>
      <c r="DV365" s="35"/>
      <c r="DW365" s="78"/>
      <c r="DX365" s="82"/>
      <c r="DY365" s="215"/>
      <c r="DZ365" s="216"/>
      <c r="EA365" s="216"/>
      <c r="EB365" s="216"/>
      <c r="EC365" s="216"/>
      <c r="ED365" s="216"/>
      <c r="EE365" s="217"/>
      <c r="EF365" s="146"/>
      <c r="EG365" s="215"/>
      <c r="EH365" s="216"/>
      <c r="EI365" s="216"/>
      <c r="EJ365" s="216"/>
      <c r="EK365" s="216"/>
      <c r="EL365" s="216"/>
      <c r="EM365" s="216"/>
      <c r="EN365" s="217"/>
      <c r="EO365" s="79"/>
      <c r="EP365" s="218"/>
      <c r="EQ365" s="219"/>
      <c r="ER365" s="219"/>
      <c r="ES365" s="82"/>
      <c r="ET365" s="234"/>
      <c r="EU365" s="235"/>
      <c r="EV365" s="235"/>
      <c r="EW365" s="82"/>
      <c r="EX365" s="234"/>
      <c r="EY365" s="235"/>
      <c r="EZ365" s="235"/>
      <c r="FA365" s="235"/>
      <c r="FB365" s="235"/>
      <c r="FC365" s="235"/>
      <c r="FD365" s="235"/>
      <c r="FE365" s="222"/>
      <c r="FF365" s="234"/>
      <c r="FG365" s="235"/>
      <c r="FH365" s="235"/>
      <c r="FI365" s="235"/>
      <c r="FJ365" s="235"/>
      <c r="FK365" s="235"/>
      <c r="FL365" s="235"/>
      <c r="FM365" s="222"/>
    </row>
    <row r="366" spans="1:169">
      <c r="A366" s="223" t="str">
        <f>Validation!B366</f>
        <v>Pass</v>
      </c>
      <c r="B366" s="35"/>
      <c r="C366" s="35"/>
      <c r="D366" s="35"/>
      <c r="E366" s="122"/>
      <c r="F366" s="123"/>
      <c r="G366" s="121"/>
      <c r="H366" s="120"/>
      <c r="I366" s="121"/>
      <c r="J366" s="120"/>
      <c r="K366" s="225"/>
      <c r="L366" s="35"/>
      <c r="M366" s="226"/>
      <c r="N366" s="227"/>
      <c r="O366" s="227"/>
      <c r="P366" s="224"/>
      <c r="Q366" s="224"/>
      <c r="R366" s="78"/>
      <c r="S366" s="79"/>
      <c r="T366" s="224"/>
      <c r="U366" s="35"/>
      <c r="V366" s="35"/>
      <c r="W366" s="225"/>
      <c r="X366" s="228"/>
      <c r="Y366" s="79"/>
      <c r="Z366" s="229"/>
      <c r="AA366" s="35"/>
      <c r="AB366" s="35"/>
      <c r="AC366" s="35"/>
      <c r="AD366" s="230"/>
      <c r="AE366" s="231"/>
      <c r="AF366" s="35"/>
      <c r="AG366" s="35"/>
      <c r="AH366" s="78"/>
      <c r="AI366" s="78"/>
      <c r="AJ366" s="82"/>
      <c r="AK366" s="136"/>
      <c r="AL366" s="135"/>
      <c r="AM366" s="81"/>
      <c r="AN366" s="134"/>
      <c r="AO366" s="232"/>
      <c r="AP366" s="232"/>
      <c r="AQ366" s="80"/>
      <c r="AR366" s="81"/>
      <c r="AS366" s="81"/>
      <c r="AT366" s="245"/>
      <c r="AU366" s="179"/>
      <c r="AV366" s="233"/>
      <c r="AW366" s="81"/>
      <c r="AX366" s="185"/>
      <c r="AY366" s="134"/>
      <c r="AZ366" s="111"/>
      <c r="BA366" s="210"/>
      <c r="BB366" s="211"/>
      <c r="BC366" s="211"/>
      <c r="BD366" s="211"/>
      <c r="BE366" s="211"/>
      <c r="BF366" s="211"/>
      <c r="BG366" s="211"/>
      <c r="BH366" s="211"/>
      <c r="BI366" s="211"/>
      <c r="BJ366" s="211"/>
      <c r="BK366" s="211"/>
      <c r="BL366" s="211"/>
      <c r="BM366" s="211"/>
      <c r="BN366" s="83"/>
      <c r="BO366" s="79"/>
      <c r="BP366" s="210"/>
      <c r="BQ366" s="211"/>
      <c r="BR366" s="211"/>
      <c r="BS366" s="211"/>
      <c r="BT366" s="211"/>
      <c r="BU366" s="211"/>
      <c r="BV366" s="211"/>
      <c r="BW366" s="211"/>
      <c r="BX366" s="82"/>
      <c r="BY366" s="212"/>
      <c r="BZ366" s="212"/>
      <c r="CA366" s="212"/>
      <c r="CB366" s="212"/>
      <c r="CC366" s="212"/>
      <c r="CD366" s="212"/>
      <c r="CE366" s="212"/>
      <c r="CF366" s="212"/>
      <c r="CG366" s="82"/>
      <c r="CH366" s="213"/>
      <c r="CI366" s="212"/>
      <c r="CJ366" s="212"/>
      <c r="CK366" s="212"/>
      <c r="CL366" s="212"/>
      <c r="CM366" s="212"/>
      <c r="CN366" s="212"/>
      <c r="CO366" s="212"/>
      <c r="CP366" s="212"/>
      <c r="CQ366" s="212"/>
      <c r="CR366" s="212"/>
      <c r="CS366" s="212"/>
      <c r="CT366" s="212"/>
      <c r="CU366" s="212"/>
      <c r="CV366" s="212"/>
      <c r="CW366" s="212"/>
      <c r="CX366" s="212"/>
      <c r="CY366" s="212"/>
      <c r="CZ366" s="212"/>
      <c r="DA366" s="214"/>
      <c r="DB366" s="84"/>
      <c r="DC366" s="35"/>
      <c r="DD366" s="35"/>
      <c r="DE366" s="35"/>
      <c r="DF366" s="35"/>
      <c r="DG366" s="35"/>
      <c r="DH366" s="35"/>
      <c r="DI366" s="35"/>
      <c r="DJ366" s="35"/>
      <c r="DK366" s="35"/>
      <c r="DL366" s="35"/>
      <c r="DM366" s="35"/>
      <c r="DN366" s="35"/>
      <c r="DO366" s="35"/>
      <c r="DP366" s="35"/>
      <c r="DQ366" s="35"/>
      <c r="DR366" s="35"/>
      <c r="DS366" s="35"/>
      <c r="DT366" s="35"/>
      <c r="DU366" s="35"/>
      <c r="DV366" s="35"/>
      <c r="DW366" s="78"/>
      <c r="DX366" s="82"/>
      <c r="DY366" s="215"/>
      <c r="DZ366" s="216"/>
      <c r="EA366" s="216"/>
      <c r="EB366" s="216"/>
      <c r="EC366" s="216"/>
      <c r="ED366" s="216"/>
      <c r="EE366" s="217"/>
      <c r="EF366" s="146"/>
      <c r="EG366" s="215"/>
      <c r="EH366" s="216"/>
      <c r="EI366" s="216"/>
      <c r="EJ366" s="216"/>
      <c r="EK366" s="216"/>
      <c r="EL366" s="216"/>
      <c r="EM366" s="216"/>
      <c r="EN366" s="217"/>
      <c r="EO366" s="79"/>
      <c r="EP366" s="218"/>
      <c r="EQ366" s="219"/>
      <c r="ER366" s="219"/>
      <c r="ES366" s="82"/>
      <c r="ET366" s="234"/>
      <c r="EU366" s="235"/>
      <c r="EV366" s="235"/>
      <c r="EW366" s="82"/>
      <c r="EX366" s="234"/>
      <c r="EY366" s="235"/>
      <c r="EZ366" s="235"/>
      <c r="FA366" s="235"/>
      <c r="FB366" s="235"/>
      <c r="FC366" s="235"/>
      <c r="FD366" s="235"/>
      <c r="FE366" s="222"/>
      <c r="FF366" s="234"/>
      <c r="FG366" s="235"/>
      <c r="FH366" s="235"/>
      <c r="FI366" s="235"/>
      <c r="FJ366" s="235"/>
      <c r="FK366" s="235"/>
      <c r="FL366" s="235"/>
      <c r="FM366" s="222"/>
    </row>
    <row r="367" spans="1:169">
      <c r="A367" s="223" t="str">
        <f>Validation!B367</f>
        <v>Pass</v>
      </c>
      <c r="B367" s="35"/>
      <c r="C367" s="35"/>
      <c r="D367" s="35"/>
      <c r="E367" s="122"/>
      <c r="F367" s="123"/>
      <c r="G367" s="121"/>
      <c r="H367" s="120"/>
      <c r="I367" s="121"/>
      <c r="J367" s="120"/>
      <c r="K367" s="225"/>
      <c r="L367" s="35"/>
      <c r="M367" s="226"/>
      <c r="N367" s="227"/>
      <c r="O367" s="227"/>
      <c r="P367" s="224"/>
      <c r="Q367" s="224"/>
      <c r="R367" s="78"/>
      <c r="S367" s="79"/>
      <c r="T367" s="224"/>
      <c r="U367" s="35"/>
      <c r="V367" s="35"/>
      <c r="W367" s="225"/>
      <c r="X367" s="228"/>
      <c r="Y367" s="79"/>
      <c r="Z367" s="229"/>
      <c r="AA367" s="35"/>
      <c r="AB367" s="35"/>
      <c r="AC367" s="35"/>
      <c r="AD367" s="230"/>
      <c r="AE367" s="231"/>
      <c r="AF367" s="35"/>
      <c r="AG367" s="35"/>
      <c r="AH367" s="78"/>
      <c r="AI367" s="78"/>
      <c r="AJ367" s="82"/>
      <c r="AK367" s="136"/>
      <c r="AL367" s="135"/>
      <c r="AM367" s="81"/>
      <c r="AN367" s="134"/>
      <c r="AO367" s="232"/>
      <c r="AP367" s="232"/>
      <c r="AQ367" s="80"/>
      <c r="AR367" s="81"/>
      <c r="AS367" s="81"/>
      <c r="AT367" s="245"/>
      <c r="AU367" s="179"/>
      <c r="AV367" s="233"/>
      <c r="AW367" s="81"/>
      <c r="AX367" s="185"/>
      <c r="AY367" s="134"/>
      <c r="AZ367" s="111"/>
      <c r="BA367" s="210"/>
      <c r="BB367" s="211"/>
      <c r="BC367" s="211"/>
      <c r="BD367" s="211"/>
      <c r="BE367" s="211"/>
      <c r="BF367" s="211"/>
      <c r="BG367" s="211"/>
      <c r="BH367" s="211"/>
      <c r="BI367" s="211"/>
      <c r="BJ367" s="211"/>
      <c r="BK367" s="211"/>
      <c r="BL367" s="211"/>
      <c r="BM367" s="211"/>
      <c r="BN367" s="83"/>
      <c r="BO367" s="79"/>
      <c r="BP367" s="210"/>
      <c r="BQ367" s="211"/>
      <c r="BR367" s="211"/>
      <c r="BS367" s="211"/>
      <c r="BT367" s="211"/>
      <c r="BU367" s="211"/>
      <c r="BV367" s="211"/>
      <c r="BW367" s="211"/>
      <c r="BX367" s="82"/>
      <c r="BY367" s="212"/>
      <c r="BZ367" s="212"/>
      <c r="CA367" s="212"/>
      <c r="CB367" s="212"/>
      <c r="CC367" s="212"/>
      <c r="CD367" s="212"/>
      <c r="CE367" s="212"/>
      <c r="CF367" s="212"/>
      <c r="CG367" s="82"/>
      <c r="CH367" s="213"/>
      <c r="CI367" s="212"/>
      <c r="CJ367" s="212"/>
      <c r="CK367" s="212"/>
      <c r="CL367" s="212"/>
      <c r="CM367" s="212"/>
      <c r="CN367" s="212"/>
      <c r="CO367" s="212"/>
      <c r="CP367" s="212"/>
      <c r="CQ367" s="212"/>
      <c r="CR367" s="212"/>
      <c r="CS367" s="212"/>
      <c r="CT367" s="212"/>
      <c r="CU367" s="212"/>
      <c r="CV367" s="212"/>
      <c r="CW367" s="212"/>
      <c r="CX367" s="212"/>
      <c r="CY367" s="212"/>
      <c r="CZ367" s="212"/>
      <c r="DA367" s="214"/>
      <c r="DB367" s="84"/>
      <c r="DC367" s="35"/>
      <c r="DD367" s="35"/>
      <c r="DE367" s="35"/>
      <c r="DF367" s="35"/>
      <c r="DG367" s="35"/>
      <c r="DH367" s="35"/>
      <c r="DI367" s="35"/>
      <c r="DJ367" s="35"/>
      <c r="DK367" s="35"/>
      <c r="DL367" s="35"/>
      <c r="DM367" s="35"/>
      <c r="DN367" s="35"/>
      <c r="DO367" s="35"/>
      <c r="DP367" s="35"/>
      <c r="DQ367" s="35"/>
      <c r="DR367" s="35"/>
      <c r="DS367" s="35"/>
      <c r="DT367" s="35"/>
      <c r="DU367" s="35"/>
      <c r="DV367" s="35"/>
      <c r="DW367" s="78"/>
      <c r="DX367" s="82"/>
      <c r="DY367" s="215"/>
      <c r="DZ367" s="216"/>
      <c r="EA367" s="216"/>
      <c r="EB367" s="216"/>
      <c r="EC367" s="216"/>
      <c r="ED367" s="216"/>
      <c r="EE367" s="217"/>
      <c r="EF367" s="146"/>
      <c r="EG367" s="215"/>
      <c r="EH367" s="216"/>
      <c r="EI367" s="216"/>
      <c r="EJ367" s="216"/>
      <c r="EK367" s="216"/>
      <c r="EL367" s="216"/>
      <c r="EM367" s="216"/>
      <c r="EN367" s="217"/>
      <c r="EO367" s="79"/>
      <c r="EP367" s="218"/>
      <c r="EQ367" s="219"/>
      <c r="ER367" s="219"/>
      <c r="ES367" s="82"/>
      <c r="ET367" s="234"/>
      <c r="EU367" s="235"/>
      <c r="EV367" s="235"/>
      <c r="EW367" s="82"/>
      <c r="EX367" s="234"/>
      <c r="EY367" s="235"/>
      <c r="EZ367" s="235"/>
      <c r="FA367" s="235"/>
      <c r="FB367" s="235"/>
      <c r="FC367" s="235"/>
      <c r="FD367" s="235"/>
      <c r="FE367" s="222"/>
      <c r="FF367" s="234"/>
      <c r="FG367" s="235"/>
      <c r="FH367" s="235"/>
      <c r="FI367" s="235"/>
      <c r="FJ367" s="235"/>
      <c r="FK367" s="235"/>
      <c r="FL367" s="235"/>
      <c r="FM367" s="222"/>
    </row>
    <row r="368" spans="1:169">
      <c r="A368" s="223" t="str">
        <f>Validation!B368</f>
        <v>Pass</v>
      </c>
      <c r="B368" s="35"/>
      <c r="C368" s="35"/>
      <c r="D368" s="35"/>
      <c r="E368" s="122"/>
      <c r="F368" s="123"/>
      <c r="G368" s="121"/>
      <c r="H368" s="120"/>
      <c r="I368" s="121"/>
      <c r="J368" s="120"/>
      <c r="K368" s="225"/>
      <c r="L368" s="35"/>
      <c r="M368" s="226"/>
      <c r="N368" s="227"/>
      <c r="O368" s="227"/>
      <c r="P368" s="224"/>
      <c r="Q368" s="224"/>
      <c r="R368" s="78"/>
      <c r="S368" s="79"/>
      <c r="T368" s="224"/>
      <c r="U368" s="35"/>
      <c r="V368" s="35"/>
      <c r="W368" s="225"/>
      <c r="X368" s="228"/>
      <c r="Y368" s="79"/>
      <c r="Z368" s="229"/>
      <c r="AA368" s="35"/>
      <c r="AB368" s="35"/>
      <c r="AC368" s="35"/>
      <c r="AD368" s="230"/>
      <c r="AE368" s="231"/>
      <c r="AF368" s="35"/>
      <c r="AG368" s="35"/>
      <c r="AH368" s="78"/>
      <c r="AI368" s="78"/>
      <c r="AJ368" s="82"/>
      <c r="AK368" s="136"/>
      <c r="AL368" s="135"/>
      <c r="AM368" s="81"/>
      <c r="AN368" s="134"/>
      <c r="AO368" s="232"/>
      <c r="AP368" s="232"/>
      <c r="AQ368" s="80"/>
      <c r="AR368" s="81"/>
      <c r="AS368" s="81"/>
      <c r="AT368" s="245"/>
      <c r="AU368" s="179"/>
      <c r="AV368" s="233"/>
      <c r="AW368" s="81"/>
      <c r="AX368" s="185"/>
      <c r="AY368" s="134"/>
      <c r="AZ368" s="111"/>
      <c r="BA368" s="210"/>
      <c r="BB368" s="211"/>
      <c r="BC368" s="211"/>
      <c r="BD368" s="211"/>
      <c r="BE368" s="211"/>
      <c r="BF368" s="211"/>
      <c r="BG368" s="211"/>
      <c r="BH368" s="211"/>
      <c r="BI368" s="211"/>
      <c r="BJ368" s="211"/>
      <c r="BK368" s="211"/>
      <c r="BL368" s="211"/>
      <c r="BM368" s="211"/>
      <c r="BN368" s="83"/>
      <c r="BO368" s="79"/>
      <c r="BP368" s="210"/>
      <c r="BQ368" s="211"/>
      <c r="BR368" s="211"/>
      <c r="BS368" s="211"/>
      <c r="BT368" s="211"/>
      <c r="BU368" s="211"/>
      <c r="BV368" s="211"/>
      <c r="BW368" s="211"/>
      <c r="BX368" s="82"/>
      <c r="BY368" s="212"/>
      <c r="BZ368" s="212"/>
      <c r="CA368" s="212"/>
      <c r="CB368" s="212"/>
      <c r="CC368" s="212"/>
      <c r="CD368" s="212"/>
      <c r="CE368" s="212"/>
      <c r="CF368" s="212"/>
      <c r="CG368" s="82"/>
      <c r="CH368" s="213"/>
      <c r="CI368" s="212"/>
      <c r="CJ368" s="212"/>
      <c r="CK368" s="212"/>
      <c r="CL368" s="212"/>
      <c r="CM368" s="212"/>
      <c r="CN368" s="212"/>
      <c r="CO368" s="212"/>
      <c r="CP368" s="212"/>
      <c r="CQ368" s="212"/>
      <c r="CR368" s="212"/>
      <c r="CS368" s="212"/>
      <c r="CT368" s="212"/>
      <c r="CU368" s="212"/>
      <c r="CV368" s="212"/>
      <c r="CW368" s="212"/>
      <c r="CX368" s="212"/>
      <c r="CY368" s="212"/>
      <c r="CZ368" s="212"/>
      <c r="DA368" s="214"/>
      <c r="DB368" s="84"/>
      <c r="DC368" s="35"/>
      <c r="DD368" s="35"/>
      <c r="DE368" s="35"/>
      <c r="DF368" s="35"/>
      <c r="DG368" s="35"/>
      <c r="DH368" s="35"/>
      <c r="DI368" s="35"/>
      <c r="DJ368" s="35"/>
      <c r="DK368" s="35"/>
      <c r="DL368" s="35"/>
      <c r="DM368" s="35"/>
      <c r="DN368" s="35"/>
      <c r="DO368" s="35"/>
      <c r="DP368" s="35"/>
      <c r="DQ368" s="35"/>
      <c r="DR368" s="35"/>
      <c r="DS368" s="35"/>
      <c r="DT368" s="35"/>
      <c r="DU368" s="35"/>
      <c r="DV368" s="35"/>
      <c r="DW368" s="78"/>
      <c r="DX368" s="82"/>
      <c r="DY368" s="215"/>
      <c r="DZ368" s="216"/>
      <c r="EA368" s="216"/>
      <c r="EB368" s="216"/>
      <c r="EC368" s="216"/>
      <c r="ED368" s="216"/>
      <c r="EE368" s="217"/>
      <c r="EF368" s="146"/>
      <c r="EG368" s="215"/>
      <c r="EH368" s="216"/>
      <c r="EI368" s="216"/>
      <c r="EJ368" s="216"/>
      <c r="EK368" s="216"/>
      <c r="EL368" s="216"/>
      <c r="EM368" s="216"/>
      <c r="EN368" s="217"/>
      <c r="EO368" s="79"/>
      <c r="EP368" s="218"/>
      <c r="EQ368" s="219"/>
      <c r="ER368" s="219"/>
      <c r="ES368" s="82"/>
      <c r="ET368" s="234"/>
      <c r="EU368" s="235"/>
      <c r="EV368" s="235"/>
      <c r="EW368" s="82"/>
      <c r="EX368" s="234"/>
      <c r="EY368" s="235"/>
      <c r="EZ368" s="235"/>
      <c r="FA368" s="235"/>
      <c r="FB368" s="235"/>
      <c r="FC368" s="235"/>
      <c r="FD368" s="235"/>
      <c r="FE368" s="222"/>
      <c r="FF368" s="234"/>
      <c r="FG368" s="235"/>
      <c r="FH368" s="235"/>
      <c r="FI368" s="235"/>
      <c r="FJ368" s="235"/>
      <c r="FK368" s="235"/>
      <c r="FL368" s="235"/>
      <c r="FM368" s="222"/>
    </row>
    <row r="369" spans="1:169">
      <c r="A369" s="223" t="str">
        <f>Validation!B369</f>
        <v>Pass</v>
      </c>
      <c r="B369" s="35"/>
      <c r="C369" s="35"/>
      <c r="D369" s="35"/>
      <c r="E369" s="122"/>
      <c r="F369" s="123"/>
      <c r="G369" s="121"/>
      <c r="H369" s="120"/>
      <c r="I369" s="121"/>
      <c r="J369" s="120"/>
      <c r="K369" s="225"/>
      <c r="L369" s="35"/>
      <c r="M369" s="226"/>
      <c r="N369" s="227"/>
      <c r="O369" s="227"/>
      <c r="P369" s="224"/>
      <c r="Q369" s="224"/>
      <c r="R369" s="78"/>
      <c r="S369" s="79"/>
      <c r="T369" s="224"/>
      <c r="U369" s="35"/>
      <c r="V369" s="35"/>
      <c r="W369" s="225"/>
      <c r="X369" s="228"/>
      <c r="Y369" s="79"/>
      <c r="Z369" s="229"/>
      <c r="AA369" s="35"/>
      <c r="AB369" s="35"/>
      <c r="AC369" s="35"/>
      <c r="AD369" s="230"/>
      <c r="AE369" s="231"/>
      <c r="AF369" s="35"/>
      <c r="AG369" s="35"/>
      <c r="AH369" s="78"/>
      <c r="AI369" s="78"/>
      <c r="AJ369" s="82"/>
      <c r="AK369" s="136"/>
      <c r="AL369" s="135"/>
      <c r="AM369" s="81"/>
      <c r="AN369" s="134"/>
      <c r="AO369" s="232"/>
      <c r="AP369" s="232"/>
      <c r="AQ369" s="80"/>
      <c r="AR369" s="81"/>
      <c r="AS369" s="81"/>
      <c r="AT369" s="245"/>
      <c r="AU369" s="179"/>
      <c r="AV369" s="233"/>
      <c r="AW369" s="81"/>
      <c r="AX369" s="185"/>
      <c r="AY369" s="134"/>
      <c r="AZ369" s="111"/>
      <c r="BA369" s="210"/>
      <c r="BB369" s="211"/>
      <c r="BC369" s="211"/>
      <c r="BD369" s="211"/>
      <c r="BE369" s="211"/>
      <c r="BF369" s="211"/>
      <c r="BG369" s="211"/>
      <c r="BH369" s="211"/>
      <c r="BI369" s="211"/>
      <c r="BJ369" s="211"/>
      <c r="BK369" s="211"/>
      <c r="BL369" s="211"/>
      <c r="BM369" s="211"/>
      <c r="BN369" s="83"/>
      <c r="BO369" s="79"/>
      <c r="BP369" s="210"/>
      <c r="BQ369" s="211"/>
      <c r="BR369" s="211"/>
      <c r="BS369" s="211"/>
      <c r="BT369" s="211"/>
      <c r="BU369" s="211"/>
      <c r="BV369" s="211"/>
      <c r="BW369" s="211"/>
      <c r="BX369" s="82"/>
      <c r="BY369" s="212"/>
      <c r="BZ369" s="212"/>
      <c r="CA369" s="212"/>
      <c r="CB369" s="212"/>
      <c r="CC369" s="212"/>
      <c r="CD369" s="212"/>
      <c r="CE369" s="212"/>
      <c r="CF369" s="212"/>
      <c r="CG369" s="82"/>
      <c r="CH369" s="213"/>
      <c r="CI369" s="212"/>
      <c r="CJ369" s="212"/>
      <c r="CK369" s="212"/>
      <c r="CL369" s="212"/>
      <c r="CM369" s="212"/>
      <c r="CN369" s="212"/>
      <c r="CO369" s="212"/>
      <c r="CP369" s="212"/>
      <c r="CQ369" s="212"/>
      <c r="CR369" s="212"/>
      <c r="CS369" s="212"/>
      <c r="CT369" s="212"/>
      <c r="CU369" s="212"/>
      <c r="CV369" s="212"/>
      <c r="CW369" s="212"/>
      <c r="CX369" s="212"/>
      <c r="CY369" s="212"/>
      <c r="CZ369" s="212"/>
      <c r="DA369" s="214"/>
      <c r="DB369" s="84"/>
      <c r="DC369" s="35"/>
      <c r="DD369" s="35"/>
      <c r="DE369" s="35"/>
      <c r="DF369" s="35"/>
      <c r="DG369" s="35"/>
      <c r="DH369" s="35"/>
      <c r="DI369" s="35"/>
      <c r="DJ369" s="35"/>
      <c r="DK369" s="35"/>
      <c r="DL369" s="35"/>
      <c r="DM369" s="35"/>
      <c r="DN369" s="35"/>
      <c r="DO369" s="35"/>
      <c r="DP369" s="35"/>
      <c r="DQ369" s="35"/>
      <c r="DR369" s="35"/>
      <c r="DS369" s="35"/>
      <c r="DT369" s="35"/>
      <c r="DU369" s="35"/>
      <c r="DV369" s="35"/>
      <c r="DW369" s="78"/>
      <c r="DX369" s="82"/>
      <c r="DY369" s="215"/>
      <c r="DZ369" s="216"/>
      <c r="EA369" s="216"/>
      <c r="EB369" s="216"/>
      <c r="EC369" s="216"/>
      <c r="ED369" s="216"/>
      <c r="EE369" s="217"/>
      <c r="EF369" s="146"/>
      <c r="EG369" s="215"/>
      <c r="EH369" s="216"/>
      <c r="EI369" s="216"/>
      <c r="EJ369" s="216"/>
      <c r="EK369" s="216"/>
      <c r="EL369" s="216"/>
      <c r="EM369" s="216"/>
      <c r="EN369" s="217"/>
      <c r="EO369" s="79"/>
      <c r="EP369" s="218"/>
      <c r="EQ369" s="219"/>
      <c r="ER369" s="219"/>
      <c r="ES369" s="82"/>
      <c r="ET369" s="234"/>
      <c r="EU369" s="235"/>
      <c r="EV369" s="235"/>
      <c r="EW369" s="82"/>
      <c r="EX369" s="234"/>
      <c r="EY369" s="235"/>
      <c r="EZ369" s="235"/>
      <c r="FA369" s="235"/>
      <c r="FB369" s="235"/>
      <c r="FC369" s="235"/>
      <c r="FD369" s="235"/>
      <c r="FE369" s="222"/>
      <c r="FF369" s="234"/>
      <c r="FG369" s="235"/>
      <c r="FH369" s="235"/>
      <c r="FI369" s="235"/>
      <c r="FJ369" s="235"/>
      <c r="FK369" s="235"/>
      <c r="FL369" s="235"/>
      <c r="FM369" s="222"/>
    </row>
    <row r="370" spans="1:169">
      <c r="A370" s="223" t="str">
        <f>Validation!B370</f>
        <v>Pass</v>
      </c>
      <c r="B370" s="35"/>
      <c r="C370" s="35"/>
      <c r="D370" s="35"/>
      <c r="E370" s="122"/>
      <c r="F370" s="123"/>
      <c r="G370" s="121"/>
      <c r="H370" s="120"/>
      <c r="I370" s="121"/>
      <c r="J370" s="120"/>
      <c r="K370" s="225"/>
      <c r="L370" s="35"/>
      <c r="M370" s="226"/>
      <c r="N370" s="227"/>
      <c r="O370" s="227"/>
      <c r="P370" s="224"/>
      <c r="Q370" s="224"/>
      <c r="R370" s="78"/>
      <c r="S370" s="79"/>
      <c r="T370" s="224"/>
      <c r="U370" s="35"/>
      <c r="V370" s="35"/>
      <c r="W370" s="225"/>
      <c r="X370" s="228"/>
      <c r="Y370" s="79"/>
      <c r="Z370" s="229"/>
      <c r="AA370" s="35"/>
      <c r="AB370" s="35"/>
      <c r="AC370" s="35"/>
      <c r="AD370" s="230"/>
      <c r="AE370" s="231"/>
      <c r="AF370" s="35"/>
      <c r="AG370" s="35"/>
      <c r="AH370" s="78"/>
      <c r="AI370" s="78"/>
      <c r="AJ370" s="82"/>
      <c r="AK370" s="136"/>
      <c r="AL370" s="135"/>
      <c r="AM370" s="81"/>
      <c r="AN370" s="134"/>
      <c r="AO370" s="232"/>
      <c r="AP370" s="232"/>
      <c r="AQ370" s="80"/>
      <c r="AR370" s="81"/>
      <c r="AS370" s="81"/>
      <c r="AT370" s="245"/>
      <c r="AU370" s="179"/>
      <c r="AV370" s="233"/>
      <c r="AW370" s="81"/>
      <c r="AX370" s="185"/>
      <c r="AY370" s="134"/>
      <c r="AZ370" s="111"/>
      <c r="BA370" s="210"/>
      <c r="BB370" s="211"/>
      <c r="BC370" s="211"/>
      <c r="BD370" s="211"/>
      <c r="BE370" s="211"/>
      <c r="BF370" s="211"/>
      <c r="BG370" s="211"/>
      <c r="BH370" s="211"/>
      <c r="BI370" s="211"/>
      <c r="BJ370" s="211"/>
      <c r="BK370" s="211"/>
      <c r="BL370" s="211"/>
      <c r="BM370" s="211"/>
      <c r="BN370" s="83"/>
      <c r="BO370" s="79"/>
      <c r="BP370" s="210"/>
      <c r="BQ370" s="211"/>
      <c r="BR370" s="211"/>
      <c r="BS370" s="211"/>
      <c r="BT370" s="211"/>
      <c r="BU370" s="211"/>
      <c r="BV370" s="211"/>
      <c r="BW370" s="211"/>
      <c r="BX370" s="82"/>
      <c r="BY370" s="212"/>
      <c r="BZ370" s="212"/>
      <c r="CA370" s="212"/>
      <c r="CB370" s="212"/>
      <c r="CC370" s="212"/>
      <c r="CD370" s="212"/>
      <c r="CE370" s="212"/>
      <c r="CF370" s="212"/>
      <c r="CG370" s="82"/>
      <c r="CH370" s="213"/>
      <c r="CI370" s="212"/>
      <c r="CJ370" s="212"/>
      <c r="CK370" s="212"/>
      <c r="CL370" s="212"/>
      <c r="CM370" s="212"/>
      <c r="CN370" s="212"/>
      <c r="CO370" s="212"/>
      <c r="CP370" s="212"/>
      <c r="CQ370" s="212"/>
      <c r="CR370" s="212"/>
      <c r="CS370" s="212"/>
      <c r="CT370" s="212"/>
      <c r="CU370" s="212"/>
      <c r="CV370" s="212"/>
      <c r="CW370" s="212"/>
      <c r="CX370" s="212"/>
      <c r="CY370" s="212"/>
      <c r="CZ370" s="212"/>
      <c r="DA370" s="214"/>
      <c r="DB370" s="84"/>
      <c r="DC370" s="35"/>
      <c r="DD370" s="35"/>
      <c r="DE370" s="35"/>
      <c r="DF370" s="35"/>
      <c r="DG370" s="35"/>
      <c r="DH370" s="35"/>
      <c r="DI370" s="35"/>
      <c r="DJ370" s="35"/>
      <c r="DK370" s="35"/>
      <c r="DL370" s="35"/>
      <c r="DM370" s="35"/>
      <c r="DN370" s="35"/>
      <c r="DO370" s="35"/>
      <c r="DP370" s="35"/>
      <c r="DQ370" s="35"/>
      <c r="DR370" s="35"/>
      <c r="DS370" s="35"/>
      <c r="DT370" s="35"/>
      <c r="DU370" s="35"/>
      <c r="DV370" s="35"/>
      <c r="DW370" s="78"/>
      <c r="DX370" s="82"/>
      <c r="DY370" s="215"/>
      <c r="DZ370" s="216"/>
      <c r="EA370" s="216"/>
      <c r="EB370" s="216"/>
      <c r="EC370" s="216"/>
      <c r="ED370" s="216"/>
      <c r="EE370" s="217"/>
      <c r="EF370" s="146"/>
      <c r="EG370" s="215"/>
      <c r="EH370" s="216"/>
      <c r="EI370" s="216"/>
      <c r="EJ370" s="216"/>
      <c r="EK370" s="216"/>
      <c r="EL370" s="216"/>
      <c r="EM370" s="216"/>
      <c r="EN370" s="217"/>
      <c r="EO370" s="79"/>
      <c r="EP370" s="218"/>
      <c r="EQ370" s="219"/>
      <c r="ER370" s="219"/>
      <c r="ES370" s="82"/>
      <c r="ET370" s="234"/>
      <c r="EU370" s="235"/>
      <c r="EV370" s="235"/>
      <c r="EW370" s="82"/>
      <c r="EX370" s="234"/>
      <c r="EY370" s="235"/>
      <c r="EZ370" s="235"/>
      <c r="FA370" s="235"/>
      <c r="FB370" s="235"/>
      <c r="FC370" s="235"/>
      <c r="FD370" s="235"/>
      <c r="FE370" s="222"/>
      <c r="FF370" s="234"/>
      <c r="FG370" s="235"/>
      <c r="FH370" s="235"/>
      <c r="FI370" s="235"/>
      <c r="FJ370" s="235"/>
      <c r="FK370" s="235"/>
      <c r="FL370" s="235"/>
      <c r="FM370" s="222"/>
    </row>
    <row r="371" spans="1:169">
      <c r="A371" s="223" t="str">
        <f>Validation!B371</f>
        <v>Pass</v>
      </c>
      <c r="B371" s="35"/>
      <c r="C371" s="35"/>
      <c r="D371" s="35"/>
      <c r="E371" s="122"/>
      <c r="F371" s="123"/>
      <c r="G371" s="121"/>
      <c r="H371" s="120"/>
      <c r="I371" s="121"/>
      <c r="J371" s="120"/>
      <c r="K371" s="225"/>
      <c r="L371" s="35"/>
      <c r="M371" s="226"/>
      <c r="N371" s="227"/>
      <c r="O371" s="227"/>
      <c r="P371" s="224"/>
      <c r="Q371" s="224"/>
      <c r="R371" s="78"/>
      <c r="S371" s="79"/>
      <c r="T371" s="224"/>
      <c r="U371" s="35"/>
      <c r="V371" s="35"/>
      <c r="W371" s="225"/>
      <c r="X371" s="228"/>
      <c r="Y371" s="79"/>
      <c r="Z371" s="229"/>
      <c r="AA371" s="35"/>
      <c r="AB371" s="35"/>
      <c r="AC371" s="35"/>
      <c r="AD371" s="230"/>
      <c r="AE371" s="231"/>
      <c r="AF371" s="35"/>
      <c r="AG371" s="35"/>
      <c r="AH371" s="78"/>
      <c r="AI371" s="78"/>
      <c r="AJ371" s="82"/>
      <c r="AK371" s="136"/>
      <c r="AL371" s="135"/>
      <c r="AM371" s="81"/>
      <c r="AN371" s="134"/>
      <c r="AO371" s="232"/>
      <c r="AP371" s="232"/>
      <c r="AQ371" s="80"/>
      <c r="AR371" s="81"/>
      <c r="AS371" s="81"/>
      <c r="AT371" s="245"/>
      <c r="AU371" s="179"/>
      <c r="AV371" s="233"/>
      <c r="AW371" s="81"/>
      <c r="AX371" s="185"/>
      <c r="AY371" s="134"/>
      <c r="AZ371" s="111"/>
      <c r="BA371" s="210"/>
      <c r="BB371" s="211"/>
      <c r="BC371" s="211"/>
      <c r="BD371" s="211"/>
      <c r="BE371" s="211"/>
      <c r="BF371" s="211"/>
      <c r="BG371" s="211"/>
      <c r="BH371" s="211"/>
      <c r="BI371" s="211"/>
      <c r="BJ371" s="211"/>
      <c r="BK371" s="211"/>
      <c r="BL371" s="211"/>
      <c r="BM371" s="211"/>
      <c r="BN371" s="83"/>
      <c r="BO371" s="79"/>
      <c r="BP371" s="210"/>
      <c r="BQ371" s="211"/>
      <c r="BR371" s="211"/>
      <c r="BS371" s="211"/>
      <c r="BT371" s="211"/>
      <c r="BU371" s="211"/>
      <c r="BV371" s="211"/>
      <c r="BW371" s="211"/>
      <c r="BX371" s="82"/>
      <c r="BY371" s="212"/>
      <c r="BZ371" s="212"/>
      <c r="CA371" s="212"/>
      <c r="CB371" s="212"/>
      <c r="CC371" s="212"/>
      <c r="CD371" s="212"/>
      <c r="CE371" s="212"/>
      <c r="CF371" s="212"/>
      <c r="CG371" s="82"/>
      <c r="CH371" s="213"/>
      <c r="CI371" s="212"/>
      <c r="CJ371" s="212"/>
      <c r="CK371" s="212"/>
      <c r="CL371" s="212"/>
      <c r="CM371" s="212"/>
      <c r="CN371" s="212"/>
      <c r="CO371" s="212"/>
      <c r="CP371" s="212"/>
      <c r="CQ371" s="212"/>
      <c r="CR371" s="212"/>
      <c r="CS371" s="212"/>
      <c r="CT371" s="212"/>
      <c r="CU371" s="212"/>
      <c r="CV371" s="212"/>
      <c r="CW371" s="212"/>
      <c r="CX371" s="212"/>
      <c r="CY371" s="212"/>
      <c r="CZ371" s="212"/>
      <c r="DA371" s="214"/>
      <c r="DB371" s="84"/>
      <c r="DC371" s="35"/>
      <c r="DD371" s="35"/>
      <c r="DE371" s="35"/>
      <c r="DF371" s="35"/>
      <c r="DG371" s="35"/>
      <c r="DH371" s="35"/>
      <c r="DI371" s="35"/>
      <c r="DJ371" s="35"/>
      <c r="DK371" s="35"/>
      <c r="DL371" s="35"/>
      <c r="DM371" s="35"/>
      <c r="DN371" s="35"/>
      <c r="DO371" s="35"/>
      <c r="DP371" s="35"/>
      <c r="DQ371" s="35"/>
      <c r="DR371" s="35"/>
      <c r="DS371" s="35"/>
      <c r="DT371" s="35"/>
      <c r="DU371" s="35"/>
      <c r="DV371" s="35"/>
      <c r="DW371" s="78"/>
      <c r="DX371" s="82"/>
      <c r="DY371" s="215"/>
      <c r="DZ371" s="216"/>
      <c r="EA371" s="216"/>
      <c r="EB371" s="216"/>
      <c r="EC371" s="216"/>
      <c r="ED371" s="216"/>
      <c r="EE371" s="217"/>
      <c r="EF371" s="146"/>
      <c r="EG371" s="215"/>
      <c r="EH371" s="216"/>
      <c r="EI371" s="216"/>
      <c r="EJ371" s="216"/>
      <c r="EK371" s="216"/>
      <c r="EL371" s="216"/>
      <c r="EM371" s="216"/>
      <c r="EN371" s="217"/>
      <c r="EO371" s="79"/>
      <c r="EP371" s="218"/>
      <c r="EQ371" s="219"/>
      <c r="ER371" s="219"/>
      <c r="ES371" s="82"/>
      <c r="ET371" s="234"/>
      <c r="EU371" s="235"/>
      <c r="EV371" s="235"/>
      <c r="EW371" s="82"/>
      <c r="EX371" s="234"/>
      <c r="EY371" s="235"/>
      <c r="EZ371" s="235"/>
      <c r="FA371" s="235"/>
      <c r="FB371" s="235"/>
      <c r="FC371" s="235"/>
      <c r="FD371" s="235"/>
      <c r="FE371" s="222"/>
      <c r="FF371" s="234"/>
      <c r="FG371" s="235"/>
      <c r="FH371" s="235"/>
      <c r="FI371" s="235"/>
      <c r="FJ371" s="235"/>
      <c r="FK371" s="235"/>
      <c r="FL371" s="235"/>
      <c r="FM371" s="222"/>
    </row>
    <row r="372" spans="1:169">
      <c r="A372" s="223" t="str">
        <f>Validation!B372</f>
        <v>Pass</v>
      </c>
      <c r="B372" s="35"/>
      <c r="C372" s="35"/>
      <c r="D372" s="35"/>
      <c r="E372" s="122"/>
      <c r="F372" s="123"/>
      <c r="G372" s="121"/>
      <c r="H372" s="120"/>
      <c r="I372" s="121"/>
      <c r="J372" s="120"/>
      <c r="K372" s="225"/>
      <c r="L372" s="35"/>
      <c r="M372" s="226"/>
      <c r="N372" s="227"/>
      <c r="O372" s="227"/>
      <c r="P372" s="224"/>
      <c r="Q372" s="224"/>
      <c r="R372" s="78"/>
      <c r="S372" s="79"/>
      <c r="T372" s="224"/>
      <c r="U372" s="35"/>
      <c r="V372" s="35"/>
      <c r="W372" s="225"/>
      <c r="X372" s="228"/>
      <c r="Y372" s="79"/>
      <c r="Z372" s="229"/>
      <c r="AA372" s="35"/>
      <c r="AB372" s="35"/>
      <c r="AC372" s="35"/>
      <c r="AD372" s="230"/>
      <c r="AE372" s="231"/>
      <c r="AF372" s="35"/>
      <c r="AG372" s="35"/>
      <c r="AH372" s="78"/>
      <c r="AI372" s="78"/>
      <c r="AJ372" s="82"/>
      <c r="AK372" s="136"/>
      <c r="AL372" s="135"/>
      <c r="AM372" s="81"/>
      <c r="AN372" s="134"/>
      <c r="AO372" s="232"/>
      <c r="AP372" s="232"/>
      <c r="AQ372" s="80"/>
      <c r="AR372" s="81"/>
      <c r="AS372" s="81"/>
      <c r="AT372" s="245"/>
      <c r="AU372" s="179"/>
      <c r="AV372" s="233"/>
      <c r="AW372" s="81"/>
      <c r="AX372" s="185"/>
      <c r="AY372" s="134"/>
      <c r="AZ372" s="111"/>
      <c r="BA372" s="210"/>
      <c r="BB372" s="211"/>
      <c r="BC372" s="211"/>
      <c r="BD372" s="211"/>
      <c r="BE372" s="211"/>
      <c r="BF372" s="211"/>
      <c r="BG372" s="211"/>
      <c r="BH372" s="211"/>
      <c r="BI372" s="211"/>
      <c r="BJ372" s="211"/>
      <c r="BK372" s="211"/>
      <c r="BL372" s="211"/>
      <c r="BM372" s="211"/>
      <c r="BN372" s="83"/>
      <c r="BO372" s="79"/>
      <c r="BP372" s="210"/>
      <c r="BQ372" s="211"/>
      <c r="BR372" s="211"/>
      <c r="BS372" s="211"/>
      <c r="BT372" s="211"/>
      <c r="BU372" s="211"/>
      <c r="BV372" s="211"/>
      <c r="BW372" s="211"/>
      <c r="BX372" s="82"/>
      <c r="BY372" s="212"/>
      <c r="BZ372" s="212"/>
      <c r="CA372" s="212"/>
      <c r="CB372" s="212"/>
      <c r="CC372" s="212"/>
      <c r="CD372" s="212"/>
      <c r="CE372" s="212"/>
      <c r="CF372" s="212"/>
      <c r="CG372" s="82"/>
      <c r="CH372" s="213"/>
      <c r="CI372" s="212"/>
      <c r="CJ372" s="212"/>
      <c r="CK372" s="212"/>
      <c r="CL372" s="212"/>
      <c r="CM372" s="212"/>
      <c r="CN372" s="212"/>
      <c r="CO372" s="212"/>
      <c r="CP372" s="212"/>
      <c r="CQ372" s="212"/>
      <c r="CR372" s="212"/>
      <c r="CS372" s="212"/>
      <c r="CT372" s="212"/>
      <c r="CU372" s="212"/>
      <c r="CV372" s="212"/>
      <c r="CW372" s="212"/>
      <c r="CX372" s="212"/>
      <c r="CY372" s="212"/>
      <c r="CZ372" s="212"/>
      <c r="DA372" s="214"/>
      <c r="DB372" s="84"/>
      <c r="DC372" s="35"/>
      <c r="DD372" s="35"/>
      <c r="DE372" s="35"/>
      <c r="DF372" s="35"/>
      <c r="DG372" s="35"/>
      <c r="DH372" s="35"/>
      <c r="DI372" s="35"/>
      <c r="DJ372" s="35"/>
      <c r="DK372" s="35"/>
      <c r="DL372" s="35"/>
      <c r="DM372" s="35"/>
      <c r="DN372" s="35"/>
      <c r="DO372" s="35"/>
      <c r="DP372" s="35"/>
      <c r="DQ372" s="35"/>
      <c r="DR372" s="35"/>
      <c r="DS372" s="35"/>
      <c r="DT372" s="35"/>
      <c r="DU372" s="35"/>
      <c r="DV372" s="35"/>
      <c r="DW372" s="78"/>
      <c r="DX372" s="82"/>
      <c r="DY372" s="215"/>
      <c r="DZ372" s="216"/>
      <c r="EA372" s="216"/>
      <c r="EB372" s="216"/>
      <c r="EC372" s="216"/>
      <c r="ED372" s="216"/>
      <c r="EE372" s="217"/>
      <c r="EF372" s="146"/>
      <c r="EG372" s="215"/>
      <c r="EH372" s="216"/>
      <c r="EI372" s="216"/>
      <c r="EJ372" s="216"/>
      <c r="EK372" s="216"/>
      <c r="EL372" s="216"/>
      <c r="EM372" s="216"/>
      <c r="EN372" s="217"/>
      <c r="EO372" s="79"/>
      <c r="EP372" s="218"/>
      <c r="EQ372" s="219"/>
      <c r="ER372" s="219"/>
      <c r="ES372" s="82"/>
      <c r="ET372" s="234"/>
      <c r="EU372" s="235"/>
      <c r="EV372" s="235"/>
      <c r="EW372" s="82"/>
      <c r="EX372" s="234"/>
      <c r="EY372" s="235"/>
      <c r="EZ372" s="235"/>
      <c r="FA372" s="235"/>
      <c r="FB372" s="235"/>
      <c r="FC372" s="235"/>
      <c r="FD372" s="235"/>
      <c r="FE372" s="222"/>
      <c r="FF372" s="234"/>
      <c r="FG372" s="235"/>
      <c r="FH372" s="235"/>
      <c r="FI372" s="235"/>
      <c r="FJ372" s="235"/>
      <c r="FK372" s="235"/>
      <c r="FL372" s="235"/>
      <c r="FM372" s="222"/>
    </row>
    <row r="373" spans="1:169">
      <c r="A373" s="223" t="str">
        <f>Validation!B373</f>
        <v>Pass</v>
      </c>
      <c r="B373" s="35"/>
      <c r="C373" s="35"/>
      <c r="D373" s="35"/>
      <c r="E373" s="122"/>
      <c r="F373" s="123"/>
      <c r="G373" s="121"/>
      <c r="H373" s="120"/>
      <c r="I373" s="121"/>
      <c r="J373" s="120"/>
      <c r="K373" s="225"/>
      <c r="L373" s="35"/>
      <c r="M373" s="226"/>
      <c r="N373" s="227"/>
      <c r="O373" s="227"/>
      <c r="P373" s="224"/>
      <c r="Q373" s="224"/>
      <c r="R373" s="78"/>
      <c r="S373" s="79"/>
      <c r="T373" s="224"/>
      <c r="U373" s="35"/>
      <c r="V373" s="35"/>
      <c r="W373" s="225"/>
      <c r="X373" s="228"/>
      <c r="Y373" s="79"/>
      <c r="Z373" s="229"/>
      <c r="AA373" s="35"/>
      <c r="AB373" s="35"/>
      <c r="AC373" s="35"/>
      <c r="AD373" s="230"/>
      <c r="AE373" s="231"/>
      <c r="AF373" s="35"/>
      <c r="AG373" s="35"/>
      <c r="AH373" s="78"/>
      <c r="AI373" s="78"/>
      <c r="AJ373" s="82"/>
      <c r="AK373" s="136"/>
      <c r="AL373" s="135"/>
      <c r="AM373" s="81"/>
      <c r="AN373" s="134"/>
      <c r="AO373" s="232"/>
      <c r="AP373" s="232"/>
      <c r="AQ373" s="80"/>
      <c r="AR373" s="81"/>
      <c r="AS373" s="81"/>
      <c r="AT373" s="245"/>
      <c r="AU373" s="179"/>
      <c r="AV373" s="233"/>
      <c r="AW373" s="81"/>
      <c r="AX373" s="185"/>
      <c r="AY373" s="134"/>
      <c r="AZ373" s="111"/>
      <c r="BA373" s="210"/>
      <c r="BB373" s="211"/>
      <c r="BC373" s="211"/>
      <c r="BD373" s="211"/>
      <c r="BE373" s="211"/>
      <c r="BF373" s="211"/>
      <c r="BG373" s="211"/>
      <c r="BH373" s="211"/>
      <c r="BI373" s="211"/>
      <c r="BJ373" s="211"/>
      <c r="BK373" s="211"/>
      <c r="BL373" s="211"/>
      <c r="BM373" s="211"/>
      <c r="BN373" s="83"/>
      <c r="BO373" s="79"/>
      <c r="BP373" s="210"/>
      <c r="BQ373" s="211"/>
      <c r="BR373" s="211"/>
      <c r="BS373" s="211"/>
      <c r="BT373" s="211"/>
      <c r="BU373" s="211"/>
      <c r="BV373" s="211"/>
      <c r="BW373" s="211"/>
      <c r="BX373" s="82"/>
      <c r="BY373" s="212"/>
      <c r="BZ373" s="212"/>
      <c r="CA373" s="212"/>
      <c r="CB373" s="212"/>
      <c r="CC373" s="212"/>
      <c r="CD373" s="212"/>
      <c r="CE373" s="212"/>
      <c r="CF373" s="212"/>
      <c r="CG373" s="82"/>
      <c r="CH373" s="213"/>
      <c r="CI373" s="212"/>
      <c r="CJ373" s="212"/>
      <c r="CK373" s="212"/>
      <c r="CL373" s="212"/>
      <c r="CM373" s="212"/>
      <c r="CN373" s="212"/>
      <c r="CO373" s="212"/>
      <c r="CP373" s="212"/>
      <c r="CQ373" s="212"/>
      <c r="CR373" s="212"/>
      <c r="CS373" s="212"/>
      <c r="CT373" s="212"/>
      <c r="CU373" s="212"/>
      <c r="CV373" s="212"/>
      <c r="CW373" s="212"/>
      <c r="CX373" s="212"/>
      <c r="CY373" s="212"/>
      <c r="CZ373" s="212"/>
      <c r="DA373" s="214"/>
      <c r="DB373" s="84"/>
      <c r="DC373" s="35"/>
      <c r="DD373" s="35"/>
      <c r="DE373" s="35"/>
      <c r="DF373" s="35"/>
      <c r="DG373" s="35"/>
      <c r="DH373" s="35"/>
      <c r="DI373" s="35"/>
      <c r="DJ373" s="35"/>
      <c r="DK373" s="35"/>
      <c r="DL373" s="35"/>
      <c r="DM373" s="35"/>
      <c r="DN373" s="35"/>
      <c r="DO373" s="35"/>
      <c r="DP373" s="35"/>
      <c r="DQ373" s="35"/>
      <c r="DR373" s="35"/>
      <c r="DS373" s="35"/>
      <c r="DT373" s="35"/>
      <c r="DU373" s="35"/>
      <c r="DV373" s="35"/>
      <c r="DW373" s="78"/>
      <c r="DX373" s="82"/>
      <c r="DY373" s="215"/>
      <c r="DZ373" s="216"/>
      <c r="EA373" s="216"/>
      <c r="EB373" s="216"/>
      <c r="EC373" s="216"/>
      <c r="ED373" s="216"/>
      <c r="EE373" s="217"/>
      <c r="EF373" s="146"/>
      <c r="EG373" s="215"/>
      <c r="EH373" s="216"/>
      <c r="EI373" s="216"/>
      <c r="EJ373" s="216"/>
      <c r="EK373" s="216"/>
      <c r="EL373" s="216"/>
      <c r="EM373" s="216"/>
      <c r="EN373" s="217"/>
      <c r="EO373" s="79"/>
      <c r="EP373" s="218"/>
      <c r="EQ373" s="219"/>
      <c r="ER373" s="219"/>
      <c r="ES373" s="82"/>
      <c r="ET373" s="234"/>
      <c r="EU373" s="235"/>
      <c r="EV373" s="235"/>
      <c r="EW373" s="82"/>
      <c r="EX373" s="234"/>
      <c r="EY373" s="235"/>
      <c r="EZ373" s="235"/>
      <c r="FA373" s="235"/>
      <c r="FB373" s="235"/>
      <c r="FC373" s="235"/>
      <c r="FD373" s="235"/>
      <c r="FE373" s="222"/>
      <c r="FF373" s="234"/>
      <c r="FG373" s="235"/>
      <c r="FH373" s="235"/>
      <c r="FI373" s="235"/>
      <c r="FJ373" s="235"/>
      <c r="FK373" s="235"/>
      <c r="FL373" s="235"/>
      <c r="FM373" s="222"/>
    </row>
    <row r="374" spans="1:169">
      <c r="A374" s="223" t="str">
        <f>Validation!B374</f>
        <v>Pass</v>
      </c>
      <c r="B374" s="35"/>
      <c r="C374" s="35"/>
      <c r="D374" s="35"/>
      <c r="E374" s="122"/>
      <c r="F374" s="123"/>
      <c r="G374" s="121"/>
      <c r="H374" s="120"/>
      <c r="I374" s="121"/>
      <c r="J374" s="120"/>
      <c r="K374" s="225"/>
      <c r="L374" s="35"/>
      <c r="M374" s="226"/>
      <c r="N374" s="227"/>
      <c r="O374" s="227"/>
      <c r="P374" s="224"/>
      <c r="Q374" s="224"/>
      <c r="R374" s="78"/>
      <c r="S374" s="79"/>
      <c r="T374" s="224"/>
      <c r="U374" s="35"/>
      <c r="V374" s="35"/>
      <c r="W374" s="225"/>
      <c r="X374" s="228"/>
      <c r="Y374" s="79"/>
      <c r="Z374" s="229"/>
      <c r="AA374" s="35"/>
      <c r="AB374" s="35"/>
      <c r="AC374" s="35"/>
      <c r="AD374" s="230"/>
      <c r="AE374" s="231"/>
      <c r="AF374" s="35"/>
      <c r="AG374" s="35"/>
      <c r="AH374" s="78"/>
      <c r="AI374" s="78"/>
      <c r="AJ374" s="82"/>
      <c r="AK374" s="136"/>
      <c r="AL374" s="135"/>
      <c r="AM374" s="81"/>
      <c r="AN374" s="134"/>
      <c r="AO374" s="232"/>
      <c r="AP374" s="232"/>
      <c r="AQ374" s="80"/>
      <c r="AR374" s="81"/>
      <c r="AS374" s="81"/>
      <c r="AT374" s="245"/>
      <c r="AU374" s="179"/>
      <c r="AV374" s="233"/>
      <c r="AW374" s="81"/>
      <c r="AX374" s="185"/>
      <c r="AY374" s="134"/>
      <c r="AZ374" s="111"/>
      <c r="BA374" s="210"/>
      <c r="BB374" s="211"/>
      <c r="BC374" s="211"/>
      <c r="BD374" s="211"/>
      <c r="BE374" s="211"/>
      <c r="BF374" s="211"/>
      <c r="BG374" s="211"/>
      <c r="BH374" s="211"/>
      <c r="BI374" s="211"/>
      <c r="BJ374" s="211"/>
      <c r="BK374" s="211"/>
      <c r="BL374" s="211"/>
      <c r="BM374" s="211"/>
      <c r="BN374" s="83"/>
      <c r="BO374" s="79"/>
      <c r="BP374" s="210"/>
      <c r="BQ374" s="211"/>
      <c r="BR374" s="211"/>
      <c r="BS374" s="211"/>
      <c r="BT374" s="211"/>
      <c r="BU374" s="211"/>
      <c r="BV374" s="211"/>
      <c r="BW374" s="211"/>
      <c r="BX374" s="82"/>
      <c r="BY374" s="212"/>
      <c r="BZ374" s="212"/>
      <c r="CA374" s="212"/>
      <c r="CB374" s="212"/>
      <c r="CC374" s="212"/>
      <c r="CD374" s="212"/>
      <c r="CE374" s="212"/>
      <c r="CF374" s="212"/>
      <c r="CG374" s="82"/>
      <c r="CH374" s="213"/>
      <c r="CI374" s="212"/>
      <c r="CJ374" s="212"/>
      <c r="CK374" s="212"/>
      <c r="CL374" s="212"/>
      <c r="CM374" s="212"/>
      <c r="CN374" s="212"/>
      <c r="CO374" s="212"/>
      <c r="CP374" s="212"/>
      <c r="CQ374" s="212"/>
      <c r="CR374" s="212"/>
      <c r="CS374" s="212"/>
      <c r="CT374" s="212"/>
      <c r="CU374" s="212"/>
      <c r="CV374" s="212"/>
      <c r="CW374" s="212"/>
      <c r="CX374" s="212"/>
      <c r="CY374" s="212"/>
      <c r="CZ374" s="212"/>
      <c r="DA374" s="214"/>
      <c r="DB374" s="84"/>
      <c r="DC374" s="35"/>
      <c r="DD374" s="35"/>
      <c r="DE374" s="35"/>
      <c r="DF374" s="35"/>
      <c r="DG374" s="35"/>
      <c r="DH374" s="35"/>
      <c r="DI374" s="35"/>
      <c r="DJ374" s="35"/>
      <c r="DK374" s="35"/>
      <c r="DL374" s="35"/>
      <c r="DM374" s="35"/>
      <c r="DN374" s="35"/>
      <c r="DO374" s="35"/>
      <c r="DP374" s="35"/>
      <c r="DQ374" s="35"/>
      <c r="DR374" s="35"/>
      <c r="DS374" s="35"/>
      <c r="DT374" s="35"/>
      <c r="DU374" s="35"/>
      <c r="DV374" s="35"/>
      <c r="DW374" s="78"/>
      <c r="DX374" s="82"/>
      <c r="DY374" s="215"/>
      <c r="DZ374" s="216"/>
      <c r="EA374" s="216"/>
      <c r="EB374" s="216"/>
      <c r="EC374" s="216"/>
      <c r="ED374" s="216"/>
      <c r="EE374" s="217"/>
      <c r="EF374" s="146"/>
      <c r="EG374" s="215"/>
      <c r="EH374" s="216"/>
      <c r="EI374" s="216"/>
      <c r="EJ374" s="216"/>
      <c r="EK374" s="216"/>
      <c r="EL374" s="216"/>
      <c r="EM374" s="216"/>
      <c r="EN374" s="217"/>
      <c r="EO374" s="79"/>
      <c r="EP374" s="218"/>
      <c r="EQ374" s="219"/>
      <c r="ER374" s="219"/>
      <c r="ES374" s="82"/>
      <c r="ET374" s="234"/>
      <c r="EU374" s="235"/>
      <c r="EV374" s="235"/>
      <c r="EW374" s="82"/>
      <c r="EX374" s="234"/>
      <c r="EY374" s="235"/>
      <c r="EZ374" s="235"/>
      <c r="FA374" s="235"/>
      <c r="FB374" s="235"/>
      <c r="FC374" s="235"/>
      <c r="FD374" s="235"/>
      <c r="FE374" s="222"/>
      <c r="FF374" s="234"/>
      <c r="FG374" s="235"/>
      <c r="FH374" s="235"/>
      <c r="FI374" s="235"/>
      <c r="FJ374" s="235"/>
      <c r="FK374" s="235"/>
      <c r="FL374" s="235"/>
      <c r="FM374" s="222"/>
    </row>
    <row r="375" spans="1:169">
      <c r="A375" s="223" t="str">
        <f>Validation!B375</f>
        <v>Pass</v>
      </c>
      <c r="B375" s="35"/>
      <c r="C375" s="35"/>
      <c r="D375" s="35"/>
      <c r="E375" s="122"/>
      <c r="F375" s="123"/>
      <c r="G375" s="121"/>
      <c r="H375" s="120"/>
      <c r="I375" s="121"/>
      <c r="J375" s="120"/>
      <c r="K375" s="225"/>
      <c r="L375" s="35"/>
      <c r="M375" s="226"/>
      <c r="N375" s="227"/>
      <c r="O375" s="227"/>
      <c r="P375" s="224"/>
      <c r="Q375" s="224"/>
      <c r="R375" s="78"/>
      <c r="S375" s="79"/>
      <c r="T375" s="224"/>
      <c r="U375" s="35"/>
      <c r="V375" s="35"/>
      <c r="W375" s="225"/>
      <c r="X375" s="228"/>
      <c r="Y375" s="79"/>
      <c r="Z375" s="229"/>
      <c r="AA375" s="35"/>
      <c r="AB375" s="35"/>
      <c r="AC375" s="35"/>
      <c r="AD375" s="230"/>
      <c r="AE375" s="231"/>
      <c r="AF375" s="35"/>
      <c r="AG375" s="35"/>
      <c r="AH375" s="78"/>
      <c r="AI375" s="78"/>
      <c r="AJ375" s="82"/>
      <c r="AK375" s="136"/>
      <c r="AL375" s="135"/>
      <c r="AM375" s="81"/>
      <c r="AN375" s="134"/>
      <c r="AO375" s="232"/>
      <c r="AP375" s="232"/>
      <c r="AQ375" s="80"/>
      <c r="AR375" s="81"/>
      <c r="AS375" s="81"/>
      <c r="AT375" s="245"/>
      <c r="AU375" s="179"/>
      <c r="AV375" s="233"/>
      <c r="AW375" s="81"/>
      <c r="AX375" s="185"/>
      <c r="AY375" s="134"/>
      <c r="AZ375" s="111"/>
      <c r="BA375" s="210"/>
      <c r="BB375" s="211"/>
      <c r="BC375" s="211"/>
      <c r="BD375" s="211"/>
      <c r="BE375" s="211"/>
      <c r="BF375" s="211"/>
      <c r="BG375" s="211"/>
      <c r="BH375" s="211"/>
      <c r="BI375" s="211"/>
      <c r="BJ375" s="211"/>
      <c r="BK375" s="211"/>
      <c r="BL375" s="211"/>
      <c r="BM375" s="211"/>
      <c r="BN375" s="83"/>
      <c r="BO375" s="79"/>
      <c r="BP375" s="210"/>
      <c r="BQ375" s="211"/>
      <c r="BR375" s="211"/>
      <c r="BS375" s="211"/>
      <c r="BT375" s="211"/>
      <c r="BU375" s="211"/>
      <c r="BV375" s="211"/>
      <c r="BW375" s="211"/>
      <c r="BX375" s="82"/>
      <c r="BY375" s="212"/>
      <c r="BZ375" s="212"/>
      <c r="CA375" s="212"/>
      <c r="CB375" s="212"/>
      <c r="CC375" s="212"/>
      <c r="CD375" s="212"/>
      <c r="CE375" s="212"/>
      <c r="CF375" s="212"/>
      <c r="CG375" s="82"/>
      <c r="CH375" s="213"/>
      <c r="CI375" s="212"/>
      <c r="CJ375" s="212"/>
      <c r="CK375" s="212"/>
      <c r="CL375" s="212"/>
      <c r="CM375" s="212"/>
      <c r="CN375" s="212"/>
      <c r="CO375" s="212"/>
      <c r="CP375" s="212"/>
      <c r="CQ375" s="212"/>
      <c r="CR375" s="212"/>
      <c r="CS375" s="212"/>
      <c r="CT375" s="212"/>
      <c r="CU375" s="212"/>
      <c r="CV375" s="212"/>
      <c r="CW375" s="212"/>
      <c r="CX375" s="212"/>
      <c r="CY375" s="212"/>
      <c r="CZ375" s="212"/>
      <c r="DA375" s="214"/>
      <c r="DB375" s="84"/>
      <c r="DC375" s="35"/>
      <c r="DD375" s="35"/>
      <c r="DE375" s="35"/>
      <c r="DF375" s="35"/>
      <c r="DG375" s="35"/>
      <c r="DH375" s="35"/>
      <c r="DI375" s="35"/>
      <c r="DJ375" s="35"/>
      <c r="DK375" s="35"/>
      <c r="DL375" s="35"/>
      <c r="DM375" s="35"/>
      <c r="DN375" s="35"/>
      <c r="DO375" s="35"/>
      <c r="DP375" s="35"/>
      <c r="DQ375" s="35"/>
      <c r="DR375" s="35"/>
      <c r="DS375" s="35"/>
      <c r="DT375" s="35"/>
      <c r="DU375" s="35"/>
      <c r="DV375" s="35"/>
      <c r="DW375" s="78"/>
      <c r="DX375" s="82"/>
      <c r="DY375" s="215"/>
      <c r="DZ375" s="216"/>
      <c r="EA375" s="216"/>
      <c r="EB375" s="216"/>
      <c r="EC375" s="216"/>
      <c r="ED375" s="216"/>
      <c r="EE375" s="217"/>
      <c r="EF375" s="146"/>
      <c r="EG375" s="215"/>
      <c r="EH375" s="216"/>
      <c r="EI375" s="216"/>
      <c r="EJ375" s="216"/>
      <c r="EK375" s="216"/>
      <c r="EL375" s="216"/>
      <c r="EM375" s="216"/>
      <c r="EN375" s="217"/>
      <c r="EO375" s="79"/>
      <c r="EP375" s="218"/>
      <c r="EQ375" s="219"/>
      <c r="ER375" s="219"/>
      <c r="ES375" s="82"/>
      <c r="ET375" s="234"/>
      <c r="EU375" s="235"/>
      <c r="EV375" s="235"/>
      <c r="EW375" s="82"/>
      <c r="EX375" s="234"/>
      <c r="EY375" s="235"/>
      <c r="EZ375" s="235"/>
      <c r="FA375" s="235"/>
      <c r="FB375" s="235"/>
      <c r="FC375" s="235"/>
      <c r="FD375" s="235"/>
      <c r="FE375" s="222"/>
      <c r="FF375" s="234"/>
      <c r="FG375" s="235"/>
      <c r="FH375" s="235"/>
      <c r="FI375" s="235"/>
      <c r="FJ375" s="235"/>
      <c r="FK375" s="235"/>
      <c r="FL375" s="235"/>
      <c r="FM375" s="222"/>
    </row>
    <row r="376" spans="1:169">
      <c r="A376" s="223" t="str">
        <f>Validation!B376</f>
        <v>Pass</v>
      </c>
      <c r="B376" s="35"/>
      <c r="C376" s="35"/>
      <c r="D376" s="35"/>
      <c r="E376" s="122"/>
      <c r="F376" s="123"/>
      <c r="G376" s="121"/>
      <c r="H376" s="120"/>
      <c r="I376" s="121"/>
      <c r="J376" s="120"/>
      <c r="K376" s="225"/>
      <c r="L376" s="35"/>
      <c r="M376" s="226"/>
      <c r="N376" s="227"/>
      <c r="O376" s="227"/>
      <c r="P376" s="224"/>
      <c r="Q376" s="224"/>
      <c r="R376" s="78"/>
      <c r="S376" s="79"/>
      <c r="T376" s="224"/>
      <c r="U376" s="35"/>
      <c r="V376" s="35"/>
      <c r="W376" s="225"/>
      <c r="X376" s="228"/>
      <c r="Y376" s="79"/>
      <c r="Z376" s="229"/>
      <c r="AA376" s="35"/>
      <c r="AB376" s="35"/>
      <c r="AC376" s="35"/>
      <c r="AD376" s="230"/>
      <c r="AE376" s="231"/>
      <c r="AF376" s="35"/>
      <c r="AG376" s="35"/>
      <c r="AH376" s="78"/>
      <c r="AI376" s="78"/>
      <c r="AJ376" s="82"/>
      <c r="AK376" s="136"/>
      <c r="AL376" s="135"/>
      <c r="AM376" s="81"/>
      <c r="AN376" s="134"/>
      <c r="AO376" s="232"/>
      <c r="AP376" s="232"/>
      <c r="AQ376" s="80"/>
      <c r="AR376" s="81"/>
      <c r="AS376" s="81"/>
      <c r="AT376" s="245"/>
      <c r="AU376" s="179"/>
      <c r="AV376" s="233"/>
      <c r="AW376" s="81"/>
      <c r="AX376" s="185"/>
      <c r="AY376" s="134"/>
      <c r="AZ376" s="111"/>
      <c r="BA376" s="210"/>
      <c r="BB376" s="211"/>
      <c r="BC376" s="211"/>
      <c r="BD376" s="211"/>
      <c r="BE376" s="211"/>
      <c r="BF376" s="211"/>
      <c r="BG376" s="211"/>
      <c r="BH376" s="211"/>
      <c r="BI376" s="211"/>
      <c r="BJ376" s="211"/>
      <c r="BK376" s="211"/>
      <c r="BL376" s="211"/>
      <c r="BM376" s="211"/>
      <c r="BN376" s="83"/>
      <c r="BO376" s="79"/>
      <c r="BP376" s="210"/>
      <c r="BQ376" s="211"/>
      <c r="BR376" s="211"/>
      <c r="BS376" s="211"/>
      <c r="BT376" s="211"/>
      <c r="BU376" s="211"/>
      <c r="BV376" s="211"/>
      <c r="BW376" s="211"/>
      <c r="BX376" s="82"/>
      <c r="BY376" s="212"/>
      <c r="BZ376" s="212"/>
      <c r="CA376" s="212"/>
      <c r="CB376" s="212"/>
      <c r="CC376" s="212"/>
      <c r="CD376" s="212"/>
      <c r="CE376" s="212"/>
      <c r="CF376" s="212"/>
      <c r="CG376" s="82"/>
      <c r="CH376" s="213"/>
      <c r="CI376" s="212"/>
      <c r="CJ376" s="212"/>
      <c r="CK376" s="212"/>
      <c r="CL376" s="212"/>
      <c r="CM376" s="212"/>
      <c r="CN376" s="212"/>
      <c r="CO376" s="212"/>
      <c r="CP376" s="212"/>
      <c r="CQ376" s="212"/>
      <c r="CR376" s="212"/>
      <c r="CS376" s="212"/>
      <c r="CT376" s="212"/>
      <c r="CU376" s="212"/>
      <c r="CV376" s="212"/>
      <c r="CW376" s="212"/>
      <c r="CX376" s="212"/>
      <c r="CY376" s="212"/>
      <c r="CZ376" s="212"/>
      <c r="DA376" s="214"/>
      <c r="DB376" s="84"/>
      <c r="DC376" s="35"/>
      <c r="DD376" s="35"/>
      <c r="DE376" s="35"/>
      <c r="DF376" s="35"/>
      <c r="DG376" s="35"/>
      <c r="DH376" s="35"/>
      <c r="DI376" s="35"/>
      <c r="DJ376" s="35"/>
      <c r="DK376" s="35"/>
      <c r="DL376" s="35"/>
      <c r="DM376" s="35"/>
      <c r="DN376" s="35"/>
      <c r="DO376" s="35"/>
      <c r="DP376" s="35"/>
      <c r="DQ376" s="35"/>
      <c r="DR376" s="35"/>
      <c r="DS376" s="35"/>
      <c r="DT376" s="35"/>
      <c r="DU376" s="35"/>
      <c r="DV376" s="35"/>
      <c r="DW376" s="78"/>
      <c r="DX376" s="82"/>
      <c r="DY376" s="215"/>
      <c r="DZ376" s="216"/>
      <c r="EA376" s="216"/>
      <c r="EB376" s="216"/>
      <c r="EC376" s="216"/>
      <c r="ED376" s="216"/>
      <c r="EE376" s="217"/>
      <c r="EF376" s="146"/>
      <c r="EG376" s="215"/>
      <c r="EH376" s="216"/>
      <c r="EI376" s="216"/>
      <c r="EJ376" s="216"/>
      <c r="EK376" s="216"/>
      <c r="EL376" s="216"/>
      <c r="EM376" s="216"/>
      <c r="EN376" s="217"/>
      <c r="EO376" s="79"/>
      <c r="EP376" s="218"/>
      <c r="EQ376" s="219"/>
      <c r="ER376" s="219"/>
      <c r="ES376" s="82"/>
      <c r="ET376" s="234"/>
      <c r="EU376" s="235"/>
      <c r="EV376" s="235"/>
      <c r="EW376" s="82"/>
      <c r="EX376" s="234"/>
      <c r="EY376" s="235"/>
      <c r="EZ376" s="235"/>
      <c r="FA376" s="235"/>
      <c r="FB376" s="235"/>
      <c r="FC376" s="235"/>
      <c r="FD376" s="235"/>
      <c r="FE376" s="222"/>
      <c r="FF376" s="234"/>
      <c r="FG376" s="235"/>
      <c r="FH376" s="235"/>
      <c r="FI376" s="235"/>
      <c r="FJ376" s="235"/>
      <c r="FK376" s="235"/>
      <c r="FL376" s="235"/>
      <c r="FM376" s="222"/>
    </row>
    <row r="377" spans="1:169">
      <c r="A377" s="223" t="str">
        <f>Validation!B377</f>
        <v>Pass</v>
      </c>
      <c r="B377" s="35"/>
      <c r="C377" s="35"/>
      <c r="D377" s="35"/>
      <c r="E377" s="122"/>
      <c r="F377" s="123"/>
      <c r="G377" s="121"/>
      <c r="H377" s="120"/>
      <c r="I377" s="121"/>
      <c r="J377" s="120"/>
      <c r="K377" s="225"/>
      <c r="L377" s="35"/>
      <c r="M377" s="226"/>
      <c r="N377" s="227"/>
      <c r="O377" s="227"/>
      <c r="P377" s="224"/>
      <c r="Q377" s="224"/>
      <c r="R377" s="78"/>
      <c r="S377" s="79"/>
      <c r="T377" s="224"/>
      <c r="U377" s="35"/>
      <c r="V377" s="35"/>
      <c r="W377" s="225"/>
      <c r="X377" s="228"/>
      <c r="Y377" s="79"/>
      <c r="Z377" s="229"/>
      <c r="AA377" s="35"/>
      <c r="AB377" s="35"/>
      <c r="AC377" s="35"/>
      <c r="AD377" s="230"/>
      <c r="AE377" s="231"/>
      <c r="AF377" s="35"/>
      <c r="AG377" s="35"/>
      <c r="AH377" s="78"/>
      <c r="AI377" s="78"/>
      <c r="AJ377" s="82"/>
      <c r="AK377" s="136"/>
      <c r="AL377" s="135"/>
      <c r="AM377" s="81"/>
      <c r="AN377" s="134"/>
      <c r="AO377" s="232"/>
      <c r="AP377" s="232"/>
      <c r="AQ377" s="80"/>
      <c r="AR377" s="81"/>
      <c r="AS377" s="81"/>
      <c r="AT377" s="245"/>
      <c r="AU377" s="179"/>
      <c r="AV377" s="233"/>
      <c r="AW377" s="81"/>
      <c r="AX377" s="185"/>
      <c r="AY377" s="134"/>
      <c r="AZ377" s="111"/>
      <c r="BA377" s="210"/>
      <c r="BB377" s="211"/>
      <c r="BC377" s="211"/>
      <c r="BD377" s="211"/>
      <c r="BE377" s="211"/>
      <c r="BF377" s="211"/>
      <c r="BG377" s="211"/>
      <c r="BH377" s="211"/>
      <c r="BI377" s="211"/>
      <c r="BJ377" s="211"/>
      <c r="BK377" s="211"/>
      <c r="BL377" s="211"/>
      <c r="BM377" s="211"/>
      <c r="BN377" s="83"/>
      <c r="BO377" s="79"/>
      <c r="BP377" s="210"/>
      <c r="BQ377" s="211"/>
      <c r="BR377" s="211"/>
      <c r="BS377" s="211"/>
      <c r="BT377" s="211"/>
      <c r="BU377" s="211"/>
      <c r="BV377" s="211"/>
      <c r="BW377" s="211"/>
      <c r="BX377" s="82"/>
      <c r="BY377" s="212"/>
      <c r="BZ377" s="212"/>
      <c r="CA377" s="212"/>
      <c r="CB377" s="212"/>
      <c r="CC377" s="212"/>
      <c r="CD377" s="212"/>
      <c r="CE377" s="212"/>
      <c r="CF377" s="212"/>
      <c r="CG377" s="82"/>
      <c r="CH377" s="213"/>
      <c r="CI377" s="212"/>
      <c r="CJ377" s="212"/>
      <c r="CK377" s="212"/>
      <c r="CL377" s="212"/>
      <c r="CM377" s="212"/>
      <c r="CN377" s="212"/>
      <c r="CO377" s="212"/>
      <c r="CP377" s="212"/>
      <c r="CQ377" s="212"/>
      <c r="CR377" s="212"/>
      <c r="CS377" s="212"/>
      <c r="CT377" s="212"/>
      <c r="CU377" s="212"/>
      <c r="CV377" s="212"/>
      <c r="CW377" s="212"/>
      <c r="CX377" s="212"/>
      <c r="CY377" s="212"/>
      <c r="CZ377" s="212"/>
      <c r="DA377" s="214"/>
      <c r="DB377" s="84"/>
      <c r="DC377" s="35"/>
      <c r="DD377" s="35"/>
      <c r="DE377" s="35"/>
      <c r="DF377" s="35"/>
      <c r="DG377" s="35"/>
      <c r="DH377" s="35"/>
      <c r="DI377" s="35"/>
      <c r="DJ377" s="35"/>
      <c r="DK377" s="35"/>
      <c r="DL377" s="35"/>
      <c r="DM377" s="35"/>
      <c r="DN377" s="35"/>
      <c r="DO377" s="35"/>
      <c r="DP377" s="35"/>
      <c r="DQ377" s="35"/>
      <c r="DR377" s="35"/>
      <c r="DS377" s="35"/>
      <c r="DT377" s="35"/>
      <c r="DU377" s="35"/>
      <c r="DV377" s="35"/>
      <c r="DW377" s="78"/>
      <c r="DX377" s="82"/>
      <c r="DY377" s="215"/>
      <c r="DZ377" s="216"/>
      <c r="EA377" s="216"/>
      <c r="EB377" s="216"/>
      <c r="EC377" s="216"/>
      <c r="ED377" s="216"/>
      <c r="EE377" s="217"/>
      <c r="EF377" s="146"/>
      <c r="EG377" s="215"/>
      <c r="EH377" s="216"/>
      <c r="EI377" s="216"/>
      <c r="EJ377" s="216"/>
      <c r="EK377" s="216"/>
      <c r="EL377" s="216"/>
      <c r="EM377" s="216"/>
      <c r="EN377" s="217"/>
      <c r="EO377" s="79"/>
      <c r="EP377" s="218"/>
      <c r="EQ377" s="219"/>
      <c r="ER377" s="219"/>
      <c r="ES377" s="82"/>
      <c r="ET377" s="234"/>
      <c r="EU377" s="235"/>
      <c r="EV377" s="235"/>
      <c r="EW377" s="82"/>
      <c r="EX377" s="234"/>
      <c r="EY377" s="235"/>
      <c r="EZ377" s="235"/>
      <c r="FA377" s="235"/>
      <c r="FB377" s="235"/>
      <c r="FC377" s="235"/>
      <c r="FD377" s="235"/>
      <c r="FE377" s="222"/>
      <c r="FF377" s="234"/>
      <c r="FG377" s="235"/>
      <c r="FH377" s="235"/>
      <c r="FI377" s="235"/>
      <c r="FJ377" s="235"/>
      <c r="FK377" s="235"/>
      <c r="FL377" s="235"/>
      <c r="FM377" s="222"/>
    </row>
    <row r="378" spans="1:169">
      <c r="A378" s="223" t="str">
        <f>Validation!B378</f>
        <v>Pass</v>
      </c>
      <c r="B378" s="35"/>
      <c r="C378" s="35"/>
      <c r="D378" s="35"/>
      <c r="E378" s="122"/>
      <c r="F378" s="123"/>
      <c r="G378" s="121"/>
      <c r="H378" s="120"/>
      <c r="I378" s="121"/>
      <c r="J378" s="120"/>
      <c r="K378" s="225"/>
      <c r="L378" s="35"/>
      <c r="M378" s="226"/>
      <c r="N378" s="227"/>
      <c r="O378" s="227"/>
      <c r="P378" s="224"/>
      <c r="Q378" s="224"/>
      <c r="R378" s="78"/>
      <c r="S378" s="79"/>
      <c r="T378" s="224"/>
      <c r="U378" s="35"/>
      <c r="V378" s="35"/>
      <c r="W378" s="225"/>
      <c r="X378" s="228"/>
      <c r="Y378" s="79"/>
      <c r="Z378" s="229"/>
      <c r="AA378" s="35"/>
      <c r="AB378" s="35"/>
      <c r="AC378" s="35"/>
      <c r="AD378" s="230"/>
      <c r="AE378" s="231"/>
      <c r="AF378" s="35"/>
      <c r="AG378" s="35"/>
      <c r="AH378" s="78"/>
      <c r="AI378" s="78"/>
      <c r="AJ378" s="82"/>
      <c r="AK378" s="136"/>
      <c r="AL378" s="135"/>
      <c r="AM378" s="81"/>
      <c r="AN378" s="134"/>
      <c r="AO378" s="232"/>
      <c r="AP378" s="232"/>
      <c r="AQ378" s="80"/>
      <c r="AR378" s="81"/>
      <c r="AS378" s="81"/>
      <c r="AT378" s="245"/>
      <c r="AU378" s="179"/>
      <c r="AV378" s="233"/>
      <c r="AW378" s="81"/>
      <c r="AX378" s="185"/>
      <c r="AY378" s="134"/>
      <c r="AZ378" s="111"/>
      <c r="BA378" s="210"/>
      <c r="BB378" s="211"/>
      <c r="BC378" s="211"/>
      <c r="BD378" s="211"/>
      <c r="BE378" s="211"/>
      <c r="BF378" s="211"/>
      <c r="BG378" s="211"/>
      <c r="BH378" s="211"/>
      <c r="BI378" s="211"/>
      <c r="BJ378" s="211"/>
      <c r="BK378" s="211"/>
      <c r="BL378" s="211"/>
      <c r="BM378" s="211"/>
      <c r="BN378" s="83"/>
      <c r="BO378" s="79"/>
      <c r="BP378" s="210"/>
      <c r="BQ378" s="211"/>
      <c r="BR378" s="211"/>
      <c r="BS378" s="211"/>
      <c r="BT378" s="211"/>
      <c r="BU378" s="211"/>
      <c r="BV378" s="211"/>
      <c r="BW378" s="211"/>
      <c r="BX378" s="82"/>
      <c r="BY378" s="212"/>
      <c r="BZ378" s="212"/>
      <c r="CA378" s="212"/>
      <c r="CB378" s="212"/>
      <c r="CC378" s="212"/>
      <c r="CD378" s="212"/>
      <c r="CE378" s="212"/>
      <c r="CF378" s="212"/>
      <c r="CG378" s="82"/>
      <c r="CH378" s="213"/>
      <c r="CI378" s="212"/>
      <c r="CJ378" s="212"/>
      <c r="CK378" s="212"/>
      <c r="CL378" s="212"/>
      <c r="CM378" s="212"/>
      <c r="CN378" s="212"/>
      <c r="CO378" s="212"/>
      <c r="CP378" s="212"/>
      <c r="CQ378" s="212"/>
      <c r="CR378" s="212"/>
      <c r="CS378" s="212"/>
      <c r="CT378" s="212"/>
      <c r="CU378" s="212"/>
      <c r="CV378" s="212"/>
      <c r="CW378" s="212"/>
      <c r="CX378" s="212"/>
      <c r="CY378" s="212"/>
      <c r="CZ378" s="212"/>
      <c r="DA378" s="214"/>
      <c r="DB378" s="84"/>
      <c r="DC378" s="35"/>
      <c r="DD378" s="35"/>
      <c r="DE378" s="35"/>
      <c r="DF378" s="35"/>
      <c r="DG378" s="35"/>
      <c r="DH378" s="35"/>
      <c r="DI378" s="35"/>
      <c r="DJ378" s="35"/>
      <c r="DK378" s="35"/>
      <c r="DL378" s="35"/>
      <c r="DM378" s="35"/>
      <c r="DN378" s="35"/>
      <c r="DO378" s="35"/>
      <c r="DP378" s="35"/>
      <c r="DQ378" s="35"/>
      <c r="DR378" s="35"/>
      <c r="DS378" s="35"/>
      <c r="DT378" s="35"/>
      <c r="DU378" s="35"/>
      <c r="DV378" s="35"/>
      <c r="DW378" s="78"/>
      <c r="DX378" s="82"/>
      <c r="DY378" s="215"/>
      <c r="DZ378" s="216"/>
      <c r="EA378" s="216"/>
      <c r="EB378" s="216"/>
      <c r="EC378" s="216"/>
      <c r="ED378" s="216"/>
      <c r="EE378" s="217"/>
      <c r="EF378" s="146"/>
      <c r="EG378" s="215"/>
      <c r="EH378" s="216"/>
      <c r="EI378" s="216"/>
      <c r="EJ378" s="216"/>
      <c r="EK378" s="216"/>
      <c r="EL378" s="216"/>
      <c r="EM378" s="216"/>
      <c r="EN378" s="217"/>
      <c r="EO378" s="79"/>
      <c r="EP378" s="218"/>
      <c r="EQ378" s="219"/>
      <c r="ER378" s="219"/>
      <c r="ES378" s="82"/>
      <c r="ET378" s="234"/>
      <c r="EU378" s="235"/>
      <c r="EV378" s="235"/>
      <c r="EW378" s="82"/>
      <c r="EX378" s="234"/>
      <c r="EY378" s="235"/>
      <c r="EZ378" s="235"/>
      <c r="FA378" s="235"/>
      <c r="FB378" s="235"/>
      <c r="FC378" s="235"/>
      <c r="FD378" s="235"/>
      <c r="FE378" s="222"/>
      <c r="FF378" s="234"/>
      <c r="FG378" s="235"/>
      <c r="FH378" s="235"/>
      <c r="FI378" s="235"/>
      <c r="FJ378" s="235"/>
      <c r="FK378" s="235"/>
      <c r="FL378" s="235"/>
      <c r="FM378" s="222"/>
    </row>
    <row r="379" spans="1:169">
      <c r="A379" s="223" t="str">
        <f>Validation!B379</f>
        <v>Pass</v>
      </c>
      <c r="B379" s="35"/>
      <c r="C379" s="35"/>
      <c r="D379" s="35"/>
      <c r="E379" s="122"/>
      <c r="F379" s="123"/>
      <c r="G379" s="121"/>
      <c r="H379" s="120"/>
      <c r="I379" s="121"/>
      <c r="J379" s="120"/>
      <c r="K379" s="225"/>
      <c r="L379" s="35"/>
      <c r="M379" s="226"/>
      <c r="N379" s="227"/>
      <c r="O379" s="227"/>
      <c r="P379" s="224"/>
      <c r="Q379" s="224"/>
      <c r="R379" s="78"/>
      <c r="S379" s="79"/>
      <c r="T379" s="224"/>
      <c r="U379" s="35"/>
      <c r="V379" s="35"/>
      <c r="W379" s="225"/>
      <c r="X379" s="228"/>
      <c r="Y379" s="79"/>
      <c r="Z379" s="229"/>
      <c r="AA379" s="35"/>
      <c r="AB379" s="35"/>
      <c r="AC379" s="35"/>
      <c r="AD379" s="230"/>
      <c r="AE379" s="231"/>
      <c r="AF379" s="35"/>
      <c r="AG379" s="35"/>
      <c r="AH379" s="78"/>
      <c r="AI379" s="78"/>
      <c r="AJ379" s="82"/>
      <c r="AK379" s="136"/>
      <c r="AL379" s="135"/>
      <c r="AM379" s="81"/>
      <c r="AN379" s="134"/>
      <c r="AO379" s="232"/>
      <c r="AP379" s="232"/>
      <c r="AQ379" s="80"/>
      <c r="AR379" s="81"/>
      <c r="AS379" s="81"/>
      <c r="AT379" s="245"/>
      <c r="AU379" s="179"/>
      <c r="AV379" s="233"/>
      <c r="AW379" s="81"/>
      <c r="AX379" s="185"/>
      <c r="AY379" s="134"/>
      <c r="AZ379" s="111"/>
      <c r="BA379" s="210"/>
      <c r="BB379" s="211"/>
      <c r="BC379" s="211"/>
      <c r="BD379" s="211"/>
      <c r="BE379" s="211"/>
      <c r="BF379" s="211"/>
      <c r="BG379" s="211"/>
      <c r="BH379" s="211"/>
      <c r="BI379" s="211"/>
      <c r="BJ379" s="211"/>
      <c r="BK379" s="211"/>
      <c r="BL379" s="211"/>
      <c r="BM379" s="211"/>
      <c r="BN379" s="83"/>
      <c r="BO379" s="79"/>
      <c r="BP379" s="210"/>
      <c r="BQ379" s="211"/>
      <c r="BR379" s="211"/>
      <c r="BS379" s="211"/>
      <c r="BT379" s="211"/>
      <c r="BU379" s="211"/>
      <c r="BV379" s="211"/>
      <c r="BW379" s="211"/>
      <c r="BX379" s="82"/>
      <c r="BY379" s="212"/>
      <c r="BZ379" s="212"/>
      <c r="CA379" s="212"/>
      <c r="CB379" s="212"/>
      <c r="CC379" s="212"/>
      <c r="CD379" s="212"/>
      <c r="CE379" s="212"/>
      <c r="CF379" s="212"/>
      <c r="CG379" s="82"/>
      <c r="CH379" s="213"/>
      <c r="CI379" s="212"/>
      <c r="CJ379" s="212"/>
      <c r="CK379" s="212"/>
      <c r="CL379" s="212"/>
      <c r="CM379" s="212"/>
      <c r="CN379" s="212"/>
      <c r="CO379" s="212"/>
      <c r="CP379" s="212"/>
      <c r="CQ379" s="212"/>
      <c r="CR379" s="212"/>
      <c r="CS379" s="212"/>
      <c r="CT379" s="212"/>
      <c r="CU379" s="212"/>
      <c r="CV379" s="212"/>
      <c r="CW379" s="212"/>
      <c r="CX379" s="212"/>
      <c r="CY379" s="212"/>
      <c r="CZ379" s="212"/>
      <c r="DA379" s="214"/>
      <c r="DB379" s="84"/>
      <c r="DC379" s="35"/>
      <c r="DD379" s="35"/>
      <c r="DE379" s="35"/>
      <c r="DF379" s="35"/>
      <c r="DG379" s="35"/>
      <c r="DH379" s="35"/>
      <c r="DI379" s="35"/>
      <c r="DJ379" s="35"/>
      <c r="DK379" s="35"/>
      <c r="DL379" s="35"/>
      <c r="DM379" s="35"/>
      <c r="DN379" s="35"/>
      <c r="DO379" s="35"/>
      <c r="DP379" s="35"/>
      <c r="DQ379" s="35"/>
      <c r="DR379" s="35"/>
      <c r="DS379" s="35"/>
      <c r="DT379" s="35"/>
      <c r="DU379" s="35"/>
      <c r="DV379" s="35"/>
      <c r="DW379" s="78"/>
      <c r="DX379" s="82"/>
      <c r="DY379" s="215"/>
      <c r="DZ379" s="216"/>
      <c r="EA379" s="216"/>
      <c r="EB379" s="216"/>
      <c r="EC379" s="216"/>
      <c r="ED379" s="216"/>
      <c r="EE379" s="217"/>
      <c r="EF379" s="146"/>
      <c r="EG379" s="215"/>
      <c r="EH379" s="216"/>
      <c r="EI379" s="216"/>
      <c r="EJ379" s="216"/>
      <c r="EK379" s="216"/>
      <c r="EL379" s="216"/>
      <c r="EM379" s="216"/>
      <c r="EN379" s="217"/>
      <c r="EO379" s="79"/>
      <c r="EP379" s="218"/>
      <c r="EQ379" s="219"/>
      <c r="ER379" s="219"/>
      <c r="ES379" s="82"/>
      <c r="ET379" s="234"/>
      <c r="EU379" s="235"/>
      <c r="EV379" s="235"/>
      <c r="EW379" s="82"/>
      <c r="EX379" s="234"/>
      <c r="EY379" s="235"/>
      <c r="EZ379" s="235"/>
      <c r="FA379" s="235"/>
      <c r="FB379" s="235"/>
      <c r="FC379" s="235"/>
      <c r="FD379" s="235"/>
      <c r="FE379" s="222"/>
      <c r="FF379" s="234"/>
      <c r="FG379" s="235"/>
      <c r="FH379" s="235"/>
      <c r="FI379" s="235"/>
      <c r="FJ379" s="235"/>
      <c r="FK379" s="235"/>
      <c r="FL379" s="235"/>
      <c r="FM379" s="222"/>
    </row>
    <row r="380" spans="1:169">
      <c r="A380" s="223" t="str">
        <f>Validation!B380</f>
        <v>Pass</v>
      </c>
      <c r="B380" s="35"/>
      <c r="C380" s="35"/>
      <c r="D380" s="35"/>
      <c r="E380" s="122"/>
      <c r="F380" s="123"/>
      <c r="G380" s="121"/>
      <c r="H380" s="120"/>
      <c r="I380" s="121"/>
      <c r="J380" s="120"/>
      <c r="K380" s="225"/>
      <c r="L380" s="35"/>
      <c r="M380" s="226"/>
      <c r="N380" s="227"/>
      <c r="O380" s="227"/>
      <c r="P380" s="224"/>
      <c r="Q380" s="224"/>
      <c r="R380" s="78"/>
      <c r="S380" s="79"/>
      <c r="T380" s="224"/>
      <c r="U380" s="35"/>
      <c r="V380" s="35"/>
      <c r="W380" s="225"/>
      <c r="X380" s="228"/>
      <c r="Y380" s="79"/>
      <c r="Z380" s="229"/>
      <c r="AA380" s="35"/>
      <c r="AB380" s="35"/>
      <c r="AC380" s="35"/>
      <c r="AD380" s="230"/>
      <c r="AE380" s="231"/>
      <c r="AF380" s="35"/>
      <c r="AG380" s="35"/>
      <c r="AH380" s="78"/>
      <c r="AI380" s="78"/>
      <c r="AJ380" s="82"/>
      <c r="AK380" s="136"/>
      <c r="AL380" s="135"/>
      <c r="AM380" s="81"/>
      <c r="AN380" s="134"/>
      <c r="AO380" s="232"/>
      <c r="AP380" s="232"/>
      <c r="AQ380" s="80"/>
      <c r="AR380" s="81"/>
      <c r="AS380" s="81"/>
      <c r="AT380" s="245"/>
      <c r="AU380" s="179"/>
      <c r="AV380" s="233"/>
      <c r="AW380" s="81"/>
      <c r="AX380" s="185"/>
      <c r="AY380" s="134"/>
      <c r="AZ380" s="111"/>
      <c r="BA380" s="210"/>
      <c r="BB380" s="211"/>
      <c r="BC380" s="211"/>
      <c r="BD380" s="211"/>
      <c r="BE380" s="211"/>
      <c r="BF380" s="211"/>
      <c r="BG380" s="211"/>
      <c r="BH380" s="211"/>
      <c r="BI380" s="211"/>
      <c r="BJ380" s="211"/>
      <c r="BK380" s="211"/>
      <c r="BL380" s="211"/>
      <c r="BM380" s="211"/>
      <c r="BN380" s="83"/>
      <c r="BO380" s="79"/>
      <c r="BP380" s="210"/>
      <c r="BQ380" s="211"/>
      <c r="BR380" s="211"/>
      <c r="BS380" s="211"/>
      <c r="BT380" s="211"/>
      <c r="BU380" s="211"/>
      <c r="BV380" s="211"/>
      <c r="BW380" s="211"/>
      <c r="BX380" s="82"/>
      <c r="BY380" s="212"/>
      <c r="BZ380" s="212"/>
      <c r="CA380" s="212"/>
      <c r="CB380" s="212"/>
      <c r="CC380" s="212"/>
      <c r="CD380" s="212"/>
      <c r="CE380" s="212"/>
      <c r="CF380" s="212"/>
      <c r="CG380" s="82"/>
      <c r="CH380" s="213"/>
      <c r="CI380" s="212"/>
      <c r="CJ380" s="212"/>
      <c r="CK380" s="212"/>
      <c r="CL380" s="212"/>
      <c r="CM380" s="212"/>
      <c r="CN380" s="212"/>
      <c r="CO380" s="212"/>
      <c r="CP380" s="212"/>
      <c r="CQ380" s="212"/>
      <c r="CR380" s="212"/>
      <c r="CS380" s="212"/>
      <c r="CT380" s="212"/>
      <c r="CU380" s="212"/>
      <c r="CV380" s="212"/>
      <c r="CW380" s="212"/>
      <c r="CX380" s="212"/>
      <c r="CY380" s="212"/>
      <c r="CZ380" s="212"/>
      <c r="DA380" s="214"/>
      <c r="DB380" s="84"/>
      <c r="DC380" s="35"/>
      <c r="DD380" s="35"/>
      <c r="DE380" s="35"/>
      <c r="DF380" s="35"/>
      <c r="DG380" s="35"/>
      <c r="DH380" s="35"/>
      <c r="DI380" s="35"/>
      <c r="DJ380" s="35"/>
      <c r="DK380" s="35"/>
      <c r="DL380" s="35"/>
      <c r="DM380" s="35"/>
      <c r="DN380" s="35"/>
      <c r="DO380" s="35"/>
      <c r="DP380" s="35"/>
      <c r="DQ380" s="35"/>
      <c r="DR380" s="35"/>
      <c r="DS380" s="35"/>
      <c r="DT380" s="35"/>
      <c r="DU380" s="35"/>
      <c r="DV380" s="35"/>
      <c r="DW380" s="78"/>
      <c r="DX380" s="82"/>
      <c r="DY380" s="215"/>
      <c r="DZ380" s="216"/>
      <c r="EA380" s="216"/>
      <c r="EB380" s="216"/>
      <c r="EC380" s="216"/>
      <c r="ED380" s="216"/>
      <c r="EE380" s="217"/>
      <c r="EF380" s="146"/>
      <c r="EG380" s="215"/>
      <c r="EH380" s="216"/>
      <c r="EI380" s="216"/>
      <c r="EJ380" s="216"/>
      <c r="EK380" s="216"/>
      <c r="EL380" s="216"/>
      <c r="EM380" s="216"/>
      <c r="EN380" s="217"/>
      <c r="EO380" s="79"/>
      <c r="EP380" s="218"/>
      <c r="EQ380" s="219"/>
      <c r="ER380" s="219"/>
      <c r="ES380" s="82"/>
      <c r="ET380" s="234"/>
      <c r="EU380" s="235"/>
      <c r="EV380" s="235"/>
      <c r="EW380" s="82"/>
      <c r="EX380" s="234"/>
      <c r="EY380" s="235"/>
      <c r="EZ380" s="235"/>
      <c r="FA380" s="235"/>
      <c r="FB380" s="235"/>
      <c r="FC380" s="235"/>
      <c r="FD380" s="235"/>
      <c r="FE380" s="222"/>
      <c r="FF380" s="234"/>
      <c r="FG380" s="235"/>
      <c r="FH380" s="235"/>
      <c r="FI380" s="235"/>
      <c r="FJ380" s="235"/>
      <c r="FK380" s="235"/>
      <c r="FL380" s="235"/>
      <c r="FM380" s="222"/>
    </row>
    <row r="381" spans="1:169">
      <c r="A381" s="223" t="str">
        <f>Validation!B381</f>
        <v>Pass</v>
      </c>
      <c r="B381" s="35"/>
      <c r="C381" s="35"/>
      <c r="D381" s="35"/>
      <c r="E381" s="122"/>
      <c r="F381" s="123"/>
      <c r="G381" s="121"/>
      <c r="H381" s="120"/>
      <c r="I381" s="121"/>
      <c r="J381" s="120"/>
      <c r="K381" s="225"/>
      <c r="L381" s="35"/>
      <c r="M381" s="226"/>
      <c r="N381" s="227"/>
      <c r="O381" s="227"/>
      <c r="P381" s="224"/>
      <c r="Q381" s="224"/>
      <c r="R381" s="78"/>
      <c r="S381" s="79"/>
      <c r="T381" s="224"/>
      <c r="U381" s="35"/>
      <c r="V381" s="35"/>
      <c r="W381" s="225"/>
      <c r="X381" s="228"/>
      <c r="Y381" s="79"/>
      <c r="Z381" s="229"/>
      <c r="AA381" s="35"/>
      <c r="AB381" s="35"/>
      <c r="AC381" s="35"/>
      <c r="AD381" s="230"/>
      <c r="AE381" s="231"/>
      <c r="AF381" s="35"/>
      <c r="AG381" s="35"/>
      <c r="AH381" s="78"/>
      <c r="AI381" s="78"/>
      <c r="AJ381" s="82"/>
      <c r="AK381" s="136"/>
      <c r="AL381" s="135"/>
      <c r="AM381" s="81"/>
      <c r="AN381" s="134"/>
      <c r="AO381" s="232"/>
      <c r="AP381" s="232"/>
      <c r="AQ381" s="80"/>
      <c r="AR381" s="81"/>
      <c r="AS381" s="81"/>
      <c r="AT381" s="245"/>
      <c r="AU381" s="179"/>
      <c r="AV381" s="233"/>
      <c r="AW381" s="81"/>
      <c r="AX381" s="185"/>
      <c r="AY381" s="134"/>
      <c r="AZ381" s="111"/>
      <c r="BA381" s="210"/>
      <c r="BB381" s="211"/>
      <c r="BC381" s="211"/>
      <c r="BD381" s="211"/>
      <c r="BE381" s="211"/>
      <c r="BF381" s="211"/>
      <c r="BG381" s="211"/>
      <c r="BH381" s="211"/>
      <c r="BI381" s="211"/>
      <c r="BJ381" s="211"/>
      <c r="BK381" s="211"/>
      <c r="BL381" s="211"/>
      <c r="BM381" s="211"/>
      <c r="BN381" s="83"/>
      <c r="BO381" s="79"/>
      <c r="BP381" s="210"/>
      <c r="BQ381" s="211"/>
      <c r="BR381" s="211"/>
      <c r="BS381" s="211"/>
      <c r="BT381" s="211"/>
      <c r="BU381" s="211"/>
      <c r="BV381" s="211"/>
      <c r="BW381" s="211"/>
      <c r="BX381" s="82"/>
      <c r="BY381" s="212"/>
      <c r="BZ381" s="212"/>
      <c r="CA381" s="212"/>
      <c r="CB381" s="212"/>
      <c r="CC381" s="212"/>
      <c r="CD381" s="212"/>
      <c r="CE381" s="212"/>
      <c r="CF381" s="212"/>
      <c r="CG381" s="82"/>
      <c r="CH381" s="213"/>
      <c r="CI381" s="212"/>
      <c r="CJ381" s="212"/>
      <c r="CK381" s="212"/>
      <c r="CL381" s="212"/>
      <c r="CM381" s="212"/>
      <c r="CN381" s="212"/>
      <c r="CO381" s="212"/>
      <c r="CP381" s="212"/>
      <c r="CQ381" s="212"/>
      <c r="CR381" s="212"/>
      <c r="CS381" s="212"/>
      <c r="CT381" s="212"/>
      <c r="CU381" s="212"/>
      <c r="CV381" s="212"/>
      <c r="CW381" s="212"/>
      <c r="CX381" s="212"/>
      <c r="CY381" s="212"/>
      <c r="CZ381" s="212"/>
      <c r="DA381" s="214"/>
      <c r="DB381" s="84"/>
      <c r="DC381" s="35"/>
      <c r="DD381" s="35"/>
      <c r="DE381" s="35"/>
      <c r="DF381" s="35"/>
      <c r="DG381" s="35"/>
      <c r="DH381" s="35"/>
      <c r="DI381" s="35"/>
      <c r="DJ381" s="35"/>
      <c r="DK381" s="35"/>
      <c r="DL381" s="35"/>
      <c r="DM381" s="35"/>
      <c r="DN381" s="35"/>
      <c r="DO381" s="35"/>
      <c r="DP381" s="35"/>
      <c r="DQ381" s="35"/>
      <c r="DR381" s="35"/>
      <c r="DS381" s="35"/>
      <c r="DT381" s="35"/>
      <c r="DU381" s="35"/>
      <c r="DV381" s="35"/>
      <c r="DW381" s="78"/>
      <c r="DX381" s="82"/>
      <c r="DY381" s="215"/>
      <c r="DZ381" s="216"/>
      <c r="EA381" s="216"/>
      <c r="EB381" s="216"/>
      <c r="EC381" s="216"/>
      <c r="ED381" s="216"/>
      <c r="EE381" s="217"/>
      <c r="EF381" s="146"/>
      <c r="EG381" s="215"/>
      <c r="EH381" s="216"/>
      <c r="EI381" s="216"/>
      <c r="EJ381" s="216"/>
      <c r="EK381" s="216"/>
      <c r="EL381" s="216"/>
      <c r="EM381" s="216"/>
      <c r="EN381" s="217"/>
      <c r="EO381" s="79"/>
      <c r="EP381" s="218"/>
      <c r="EQ381" s="219"/>
      <c r="ER381" s="219"/>
      <c r="ES381" s="82"/>
      <c r="ET381" s="234"/>
      <c r="EU381" s="235"/>
      <c r="EV381" s="235"/>
      <c r="EW381" s="82"/>
      <c r="EX381" s="234"/>
      <c r="EY381" s="235"/>
      <c r="EZ381" s="235"/>
      <c r="FA381" s="235"/>
      <c r="FB381" s="235"/>
      <c r="FC381" s="235"/>
      <c r="FD381" s="235"/>
      <c r="FE381" s="222"/>
      <c r="FF381" s="234"/>
      <c r="FG381" s="235"/>
      <c r="FH381" s="235"/>
      <c r="FI381" s="235"/>
      <c r="FJ381" s="235"/>
      <c r="FK381" s="235"/>
      <c r="FL381" s="235"/>
      <c r="FM381" s="222"/>
    </row>
    <row r="382" spans="1:169">
      <c r="A382" s="223" t="str">
        <f>Validation!B382</f>
        <v>Pass</v>
      </c>
      <c r="B382" s="35"/>
      <c r="C382" s="35"/>
      <c r="D382" s="35"/>
      <c r="E382" s="122"/>
      <c r="F382" s="123"/>
      <c r="G382" s="121"/>
      <c r="H382" s="120"/>
      <c r="I382" s="121"/>
      <c r="J382" s="120"/>
      <c r="K382" s="225"/>
      <c r="L382" s="35"/>
      <c r="M382" s="226"/>
      <c r="N382" s="227"/>
      <c r="O382" s="227"/>
      <c r="P382" s="224"/>
      <c r="Q382" s="224"/>
      <c r="R382" s="78"/>
      <c r="S382" s="79"/>
      <c r="T382" s="224"/>
      <c r="U382" s="35"/>
      <c r="V382" s="35"/>
      <c r="W382" s="225"/>
      <c r="X382" s="228"/>
      <c r="Y382" s="79"/>
      <c r="Z382" s="229"/>
      <c r="AA382" s="35"/>
      <c r="AB382" s="35"/>
      <c r="AC382" s="35"/>
      <c r="AD382" s="230"/>
      <c r="AE382" s="231"/>
      <c r="AF382" s="35"/>
      <c r="AG382" s="35"/>
      <c r="AH382" s="78"/>
      <c r="AI382" s="78"/>
      <c r="AJ382" s="82"/>
      <c r="AK382" s="136"/>
      <c r="AL382" s="135"/>
      <c r="AM382" s="81"/>
      <c r="AN382" s="134"/>
      <c r="AO382" s="232"/>
      <c r="AP382" s="232"/>
      <c r="AQ382" s="80"/>
      <c r="AR382" s="81"/>
      <c r="AS382" s="81"/>
      <c r="AT382" s="245"/>
      <c r="AU382" s="179"/>
      <c r="AV382" s="233"/>
      <c r="AW382" s="81"/>
      <c r="AX382" s="185"/>
      <c r="AY382" s="134"/>
      <c r="AZ382" s="111"/>
      <c r="BA382" s="210"/>
      <c r="BB382" s="211"/>
      <c r="BC382" s="211"/>
      <c r="BD382" s="211"/>
      <c r="BE382" s="211"/>
      <c r="BF382" s="211"/>
      <c r="BG382" s="211"/>
      <c r="BH382" s="211"/>
      <c r="BI382" s="211"/>
      <c r="BJ382" s="211"/>
      <c r="BK382" s="211"/>
      <c r="BL382" s="211"/>
      <c r="BM382" s="211"/>
      <c r="BN382" s="83"/>
      <c r="BO382" s="79"/>
      <c r="BP382" s="210"/>
      <c r="BQ382" s="211"/>
      <c r="BR382" s="211"/>
      <c r="BS382" s="211"/>
      <c r="BT382" s="211"/>
      <c r="BU382" s="211"/>
      <c r="BV382" s="211"/>
      <c r="BW382" s="211"/>
      <c r="BX382" s="82"/>
      <c r="BY382" s="212"/>
      <c r="BZ382" s="212"/>
      <c r="CA382" s="212"/>
      <c r="CB382" s="212"/>
      <c r="CC382" s="212"/>
      <c r="CD382" s="212"/>
      <c r="CE382" s="212"/>
      <c r="CF382" s="212"/>
      <c r="CG382" s="82"/>
      <c r="CH382" s="213"/>
      <c r="CI382" s="212"/>
      <c r="CJ382" s="212"/>
      <c r="CK382" s="212"/>
      <c r="CL382" s="212"/>
      <c r="CM382" s="212"/>
      <c r="CN382" s="212"/>
      <c r="CO382" s="212"/>
      <c r="CP382" s="212"/>
      <c r="CQ382" s="212"/>
      <c r="CR382" s="212"/>
      <c r="CS382" s="212"/>
      <c r="CT382" s="212"/>
      <c r="CU382" s="212"/>
      <c r="CV382" s="212"/>
      <c r="CW382" s="212"/>
      <c r="CX382" s="212"/>
      <c r="CY382" s="212"/>
      <c r="CZ382" s="212"/>
      <c r="DA382" s="214"/>
      <c r="DB382" s="84"/>
      <c r="DC382" s="35"/>
      <c r="DD382" s="35"/>
      <c r="DE382" s="35"/>
      <c r="DF382" s="35"/>
      <c r="DG382" s="35"/>
      <c r="DH382" s="35"/>
      <c r="DI382" s="35"/>
      <c r="DJ382" s="35"/>
      <c r="DK382" s="35"/>
      <c r="DL382" s="35"/>
      <c r="DM382" s="35"/>
      <c r="DN382" s="35"/>
      <c r="DO382" s="35"/>
      <c r="DP382" s="35"/>
      <c r="DQ382" s="35"/>
      <c r="DR382" s="35"/>
      <c r="DS382" s="35"/>
      <c r="DT382" s="35"/>
      <c r="DU382" s="35"/>
      <c r="DV382" s="35"/>
      <c r="DW382" s="78"/>
      <c r="DX382" s="82"/>
      <c r="DY382" s="215"/>
      <c r="DZ382" s="216"/>
      <c r="EA382" s="216"/>
      <c r="EB382" s="216"/>
      <c r="EC382" s="216"/>
      <c r="ED382" s="216"/>
      <c r="EE382" s="217"/>
      <c r="EF382" s="146"/>
      <c r="EG382" s="215"/>
      <c r="EH382" s="216"/>
      <c r="EI382" s="216"/>
      <c r="EJ382" s="216"/>
      <c r="EK382" s="216"/>
      <c r="EL382" s="216"/>
      <c r="EM382" s="216"/>
      <c r="EN382" s="217"/>
      <c r="EO382" s="79"/>
      <c r="EP382" s="218"/>
      <c r="EQ382" s="219"/>
      <c r="ER382" s="219"/>
      <c r="ES382" s="82"/>
      <c r="ET382" s="234"/>
      <c r="EU382" s="235"/>
      <c r="EV382" s="235"/>
      <c r="EW382" s="82"/>
      <c r="EX382" s="234"/>
      <c r="EY382" s="235"/>
      <c r="EZ382" s="235"/>
      <c r="FA382" s="235"/>
      <c r="FB382" s="235"/>
      <c r="FC382" s="235"/>
      <c r="FD382" s="235"/>
      <c r="FE382" s="222"/>
      <c r="FF382" s="234"/>
      <c r="FG382" s="235"/>
      <c r="FH382" s="235"/>
      <c r="FI382" s="235"/>
      <c r="FJ382" s="235"/>
      <c r="FK382" s="235"/>
      <c r="FL382" s="235"/>
      <c r="FM382" s="222"/>
    </row>
    <row r="383" spans="1:169">
      <c r="A383" s="223" t="str">
        <f>Validation!B383</f>
        <v>Pass</v>
      </c>
      <c r="B383" s="35"/>
      <c r="C383" s="35"/>
      <c r="D383" s="35"/>
      <c r="E383" s="122"/>
      <c r="F383" s="123"/>
      <c r="G383" s="121"/>
      <c r="H383" s="120"/>
      <c r="I383" s="121"/>
      <c r="J383" s="120"/>
      <c r="K383" s="225"/>
      <c r="L383" s="35"/>
      <c r="M383" s="226"/>
      <c r="N383" s="227"/>
      <c r="O383" s="227"/>
      <c r="P383" s="224"/>
      <c r="Q383" s="224"/>
      <c r="R383" s="78"/>
      <c r="S383" s="79"/>
      <c r="T383" s="224"/>
      <c r="U383" s="35"/>
      <c r="V383" s="35"/>
      <c r="W383" s="225"/>
      <c r="X383" s="228"/>
      <c r="Y383" s="79"/>
      <c r="Z383" s="229"/>
      <c r="AA383" s="35"/>
      <c r="AB383" s="35"/>
      <c r="AC383" s="35"/>
      <c r="AD383" s="230"/>
      <c r="AE383" s="231"/>
      <c r="AF383" s="35"/>
      <c r="AG383" s="35"/>
      <c r="AH383" s="78"/>
      <c r="AI383" s="78"/>
      <c r="AJ383" s="82"/>
      <c r="AK383" s="136"/>
      <c r="AL383" s="135"/>
      <c r="AM383" s="81"/>
      <c r="AN383" s="134"/>
      <c r="AO383" s="232"/>
      <c r="AP383" s="232"/>
      <c r="AQ383" s="80"/>
      <c r="AR383" s="81"/>
      <c r="AS383" s="81"/>
      <c r="AT383" s="245"/>
      <c r="AU383" s="179"/>
      <c r="AV383" s="233"/>
      <c r="AW383" s="81"/>
      <c r="AX383" s="185"/>
      <c r="AY383" s="134"/>
      <c r="AZ383" s="111"/>
      <c r="BA383" s="210"/>
      <c r="BB383" s="211"/>
      <c r="BC383" s="211"/>
      <c r="BD383" s="211"/>
      <c r="BE383" s="211"/>
      <c r="BF383" s="211"/>
      <c r="BG383" s="211"/>
      <c r="BH383" s="211"/>
      <c r="BI383" s="211"/>
      <c r="BJ383" s="211"/>
      <c r="BK383" s="211"/>
      <c r="BL383" s="211"/>
      <c r="BM383" s="211"/>
      <c r="BN383" s="83"/>
      <c r="BO383" s="79"/>
      <c r="BP383" s="210"/>
      <c r="BQ383" s="211"/>
      <c r="BR383" s="211"/>
      <c r="BS383" s="211"/>
      <c r="BT383" s="211"/>
      <c r="BU383" s="211"/>
      <c r="BV383" s="211"/>
      <c r="BW383" s="211"/>
      <c r="BX383" s="82"/>
      <c r="BY383" s="212"/>
      <c r="BZ383" s="212"/>
      <c r="CA383" s="212"/>
      <c r="CB383" s="212"/>
      <c r="CC383" s="212"/>
      <c r="CD383" s="212"/>
      <c r="CE383" s="212"/>
      <c r="CF383" s="212"/>
      <c r="CG383" s="82"/>
      <c r="CH383" s="213"/>
      <c r="CI383" s="212"/>
      <c r="CJ383" s="212"/>
      <c r="CK383" s="212"/>
      <c r="CL383" s="212"/>
      <c r="CM383" s="212"/>
      <c r="CN383" s="212"/>
      <c r="CO383" s="212"/>
      <c r="CP383" s="212"/>
      <c r="CQ383" s="212"/>
      <c r="CR383" s="212"/>
      <c r="CS383" s="212"/>
      <c r="CT383" s="212"/>
      <c r="CU383" s="212"/>
      <c r="CV383" s="212"/>
      <c r="CW383" s="212"/>
      <c r="CX383" s="212"/>
      <c r="CY383" s="212"/>
      <c r="CZ383" s="212"/>
      <c r="DA383" s="214"/>
      <c r="DB383" s="84"/>
      <c r="DC383" s="35"/>
      <c r="DD383" s="35"/>
      <c r="DE383" s="35"/>
      <c r="DF383" s="35"/>
      <c r="DG383" s="35"/>
      <c r="DH383" s="35"/>
      <c r="DI383" s="35"/>
      <c r="DJ383" s="35"/>
      <c r="DK383" s="35"/>
      <c r="DL383" s="35"/>
      <c r="DM383" s="35"/>
      <c r="DN383" s="35"/>
      <c r="DO383" s="35"/>
      <c r="DP383" s="35"/>
      <c r="DQ383" s="35"/>
      <c r="DR383" s="35"/>
      <c r="DS383" s="35"/>
      <c r="DT383" s="35"/>
      <c r="DU383" s="35"/>
      <c r="DV383" s="35"/>
      <c r="DW383" s="78"/>
      <c r="DX383" s="82"/>
      <c r="DY383" s="215"/>
      <c r="DZ383" s="216"/>
      <c r="EA383" s="216"/>
      <c r="EB383" s="216"/>
      <c r="EC383" s="216"/>
      <c r="ED383" s="216"/>
      <c r="EE383" s="217"/>
      <c r="EF383" s="146"/>
      <c r="EG383" s="215"/>
      <c r="EH383" s="216"/>
      <c r="EI383" s="216"/>
      <c r="EJ383" s="216"/>
      <c r="EK383" s="216"/>
      <c r="EL383" s="216"/>
      <c r="EM383" s="216"/>
      <c r="EN383" s="217"/>
      <c r="EO383" s="79"/>
      <c r="EP383" s="218"/>
      <c r="EQ383" s="219"/>
      <c r="ER383" s="219"/>
      <c r="ES383" s="82"/>
      <c r="ET383" s="234"/>
      <c r="EU383" s="235"/>
      <c r="EV383" s="235"/>
      <c r="EW383" s="82"/>
      <c r="EX383" s="234"/>
      <c r="EY383" s="235"/>
      <c r="EZ383" s="235"/>
      <c r="FA383" s="235"/>
      <c r="FB383" s="235"/>
      <c r="FC383" s="235"/>
      <c r="FD383" s="235"/>
      <c r="FE383" s="222"/>
      <c r="FF383" s="234"/>
      <c r="FG383" s="235"/>
      <c r="FH383" s="235"/>
      <c r="FI383" s="235"/>
      <c r="FJ383" s="235"/>
      <c r="FK383" s="235"/>
      <c r="FL383" s="235"/>
      <c r="FM383" s="222"/>
    </row>
    <row r="384" spans="1:169">
      <c r="A384" s="223" t="str">
        <f>Validation!B384</f>
        <v>Pass</v>
      </c>
      <c r="B384" s="35"/>
      <c r="C384" s="35"/>
      <c r="D384" s="35"/>
      <c r="E384" s="122"/>
      <c r="F384" s="123"/>
      <c r="G384" s="121"/>
      <c r="H384" s="120"/>
      <c r="I384" s="121"/>
      <c r="J384" s="120"/>
      <c r="K384" s="225"/>
      <c r="L384" s="35"/>
      <c r="M384" s="226"/>
      <c r="N384" s="227"/>
      <c r="O384" s="227"/>
      <c r="P384" s="224"/>
      <c r="Q384" s="224"/>
      <c r="R384" s="78"/>
      <c r="S384" s="79"/>
      <c r="T384" s="224"/>
      <c r="U384" s="35"/>
      <c r="V384" s="35"/>
      <c r="W384" s="225"/>
      <c r="X384" s="228"/>
      <c r="Y384" s="79"/>
      <c r="Z384" s="229"/>
      <c r="AA384" s="35"/>
      <c r="AB384" s="35"/>
      <c r="AC384" s="35"/>
      <c r="AD384" s="230"/>
      <c r="AE384" s="231"/>
      <c r="AF384" s="35"/>
      <c r="AG384" s="35"/>
      <c r="AH384" s="78"/>
      <c r="AI384" s="78"/>
      <c r="AJ384" s="82"/>
      <c r="AK384" s="136"/>
      <c r="AL384" s="135"/>
      <c r="AM384" s="81"/>
      <c r="AN384" s="134"/>
      <c r="AO384" s="232"/>
      <c r="AP384" s="232"/>
      <c r="AQ384" s="80"/>
      <c r="AR384" s="81"/>
      <c r="AS384" s="81"/>
      <c r="AT384" s="245"/>
      <c r="AU384" s="179"/>
      <c r="AV384" s="233"/>
      <c r="AW384" s="81"/>
      <c r="AX384" s="185"/>
      <c r="AY384" s="134"/>
      <c r="AZ384" s="111"/>
      <c r="BA384" s="210"/>
      <c r="BB384" s="211"/>
      <c r="BC384" s="211"/>
      <c r="BD384" s="211"/>
      <c r="BE384" s="211"/>
      <c r="BF384" s="211"/>
      <c r="BG384" s="211"/>
      <c r="BH384" s="211"/>
      <c r="BI384" s="211"/>
      <c r="BJ384" s="211"/>
      <c r="BK384" s="211"/>
      <c r="BL384" s="211"/>
      <c r="BM384" s="211"/>
      <c r="BN384" s="83"/>
      <c r="BO384" s="79"/>
      <c r="BP384" s="210"/>
      <c r="BQ384" s="211"/>
      <c r="BR384" s="211"/>
      <c r="BS384" s="211"/>
      <c r="BT384" s="211"/>
      <c r="BU384" s="211"/>
      <c r="BV384" s="211"/>
      <c r="BW384" s="211"/>
      <c r="BX384" s="82"/>
      <c r="BY384" s="212"/>
      <c r="BZ384" s="212"/>
      <c r="CA384" s="212"/>
      <c r="CB384" s="212"/>
      <c r="CC384" s="212"/>
      <c r="CD384" s="212"/>
      <c r="CE384" s="212"/>
      <c r="CF384" s="212"/>
      <c r="CG384" s="82"/>
      <c r="CH384" s="213"/>
      <c r="CI384" s="212"/>
      <c r="CJ384" s="212"/>
      <c r="CK384" s="212"/>
      <c r="CL384" s="212"/>
      <c r="CM384" s="212"/>
      <c r="CN384" s="212"/>
      <c r="CO384" s="212"/>
      <c r="CP384" s="212"/>
      <c r="CQ384" s="212"/>
      <c r="CR384" s="212"/>
      <c r="CS384" s="212"/>
      <c r="CT384" s="212"/>
      <c r="CU384" s="212"/>
      <c r="CV384" s="212"/>
      <c r="CW384" s="212"/>
      <c r="CX384" s="212"/>
      <c r="CY384" s="212"/>
      <c r="CZ384" s="212"/>
      <c r="DA384" s="214"/>
      <c r="DB384" s="84"/>
      <c r="DC384" s="35"/>
      <c r="DD384" s="35"/>
      <c r="DE384" s="35"/>
      <c r="DF384" s="35"/>
      <c r="DG384" s="35"/>
      <c r="DH384" s="35"/>
      <c r="DI384" s="35"/>
      <c r="DJ384" s="35"/>
      <c r="DK384" s="35"/>
      <c r="DL384" s="35"/>
      <c r="DM384" s="35"/>
      <c r="DN384" s="35"/>
      <c r="DO384" s="35"/>
      <c r="DP384" s="35"/>
      <c r="DQ384" s="35"/>
      <c r="DR384" s="35"/>
      <c r="DS384" s="35"/>
      <c r="DT384" s="35"/>
      <c r="DU384" s="35"/>
      <c r="DV384" s="35"/>
      <c r="DW384" s="78"/>
      <c r="DX384" s="82"/>
      <c r="DY384" s="215"/>
      <c r="DZ384" s="216"/>
      <c r="EA384" s="216"/>
      <c r="EB384" s="216"/>
      <c r="EC384" s="216"/>
      <c r="ED384" s="216"/>
      <c r="EE384" s="217"/>
      <c r="EF384" s="146"/>
      <c r="EG384" s="215"/>
      <c r="EH384" s="216"/>
      <c r="EI384" s="216"/>
      <c r="EJ384" s="216"/>
      <c r="EK384" s="216"/>
      <c r="EL384" s="216"/>
      <c r="EM384" s="216"/>
      <c r="EN384" s="217"/>
      <c r="EO384" s="79"/>
      <c r="EP384" s="218"/>
      <c r="EQ384" s="219"/>
      <c r="ER384" s="219"/>
      <c r="ES384" s="82"/>
      <c r="ET384" s="234"/>
      <c r="EU384" s="235"/>
      <c r="EV384" s="235"/>
      <c r="EW384" s="82"/>
      <c r="EX384" s="234"/>
      <c r="EY384" s="235"/>
      <c r="EZ384" s="235"/>
      <c r="FA384" s="235"/>
      <c r="FB384" s="235"/>
      <c r="FC384" s="235"/>
      <c r="FD384" s="235"/>
      <c r="FE384" s="222"/>
      <c r="FF384" s="234"/>
      <c r="FG384" s="235"/>
      <c r="FH384" s="235"/>
      <c r="FI384" s="235"/>
      <c r="FJ384" s="235"/>
      <c r="FK384" s="235"/>
      <c r="FL384" s="235"/>
      <c r="FM384" s="222"/>
    </row>
    <row r="385" spans="1:169">
      <c r="A385" s="223" t="str">
        <f>Validation!B385</f>
        <v>Pass</v>
      </c>
      <c r="B385" s="35"/>
      <c r="C385" s="35"/>
      <c r="D385" s="35"/>
      <c r="E385" s="122"/>
      <c r="F385" s="123"/>
      <c r="G385" s="121"/>
      <c r="H385" s="120"/>
      <c r="I385" s="121"/>
      <c r="J385" s="120"/>
      <c r="K385" s="225"/>
      <c r="L385" s="35"/>
      <c r="M385" s="226"/>
      <c r="N385" s="227"/>
      <c r="O385" s="227"/>
      <c r="P385" s="224"/>
      <c r="Q385" s="224"/>
      <c r="R385" s="78"/>
      <c r="S385" s="79"/>
      <c r="T385" s="224"/>
      <c r="U385" s="35"/>
      <c r="V385" s="35"/>
      <c r="W385" s="225"/>
      <c r="X385" s="228"/>
      <c r="Y385" s="79"/>
      <c r="Z385" s="229"/>
      <c r="AA385" s="35"/>
      <c r="AB385" s="35"/>
      <c r="AC385" s="35"/>
      <c r="AD385" s="230"/>
      <c r="AE385" s="231"/>
      <c r="AF385" s="35"/>
      <c r="AG385" s="35"/>
      <c r="AH385" s="78"/>
      <c r="AI385" s="78"/>
      <c r="AJ385" s="82"/>
      <c r="AK385" s="136"/>
      <c r="AL385" s="135"/>
      <c r="AM385" s="81"/>
      <c r="AN385" s="134"/>
      <c r="AO385" s="232"/>
      <c r="AP385" s="232"/>
      <c r="AQ385" s="80"/>
      <c r="AR385" s="81"/>
      <c r="AS385" s="81"/>
      <c r="AT385" s="245"/>
      <c r="AU385" s="179"/>
      <c r="AV385" s="233"/>
      <c r="AW385" s="81"/>
      <c r="AX385" s="185"/>
      <c r="AY385" s="134"/>
      <c r="AZ385" s="111"/>
      <c r="BA385" s="210"/>
      <c r="BB385" s="211"/>
      <c r="BC385" s="211"/>
      <c r="BD385" s="211"/>
      <c r="BE385" s="211"/>
      <c r="BF385" s="211"/>
      <c r="BG385" s="211"/>
      <c r="BH385" s="211"/>
      <c r="BI385" s="211"/>
      <c r="BJ385" s="211"/>
      <c r="BK385" s="211"/>
      <c r="BL385" s="211"/>
      <c r="BM385" s="211"/>
      <c r="BN385" s="83"/>
      <c r="BO385" s="79"/>
      <c r="BP385" s="210"/>
      <c r="BQ385" s="211"/>
      <c r="BR385" s="211"/>
      <c r="BS385" s="211"/>
      <c r="BT385" s="211"/>
      <c r="BU385" s="211"/>
      <c r="BV385" s="211"/>
      <c r="BW385" s="211"/>
      <c r="BX385" s="82"/>
      <c r="BY385" s="212"/>
      <c r="BZ385" s="212"/>
      <c r="CA385" s="212"/>
      <c r="CB385" s="212"/>
      <c r="CC385" s="212"/>
      <c r="CD385" s="212"/>
      <c r="CE385" s="212"/>
      <c r="CF385" s="212"/>
      <c r="CG385" s="82"/>
      <c r="CH385" s="213"/>
      <c r="CI385" s="212"/>
      <c r="CJ385" s="212"/>
      <c r="CK385" s="212"/>
      <c r="CL385" s="212"/>
      <c r="CM385" s="212"/>
      <c r="CN385" s="212"/>
      <c r="CO385" s="212"/>
      <c r="CP385" s="212"/>
      <c r="CQ385" s="212"/>
      <c r="CR385" s="212"/>
      <c r="CS385" s="212"/>
      <c r="CT385" s="212"/>
      <c r="CU385" s="212"/>
      <c r="CV385" s="212"/>
      <c r="CW385" s="212"/>
      <c r="CX385" s="212"/>
      <c r="CY385" s="212"/>
      <c r="CZ385" s="212"/>
      <c r="DA385" s="214"/>
      <c r="DB385" s="84"/>
      <c r="DC385" s="35"/>
      <c r="DD385" s="35"/>
      <c r="DE385" s="35"/>
      <c r="DF385" s="35"/>
      <c r="DG385" s="35"/>
      <c r="DH385" s="35"/>
      <c r="DI385" s="35"/>
      <c r="DJ385" s="35"/>
      <c r="DK385" s="35"/>
      <c r="DL385" s="35"/>
      <c r="DM385" s="35"/>
      <c r="DN385" s="35"/>
      <c r="DO385" s="35"/>
      <c r="DP385" s="35"/>
      <c r="DQ385" s="35"/>
      <c r="DR385" s="35"/>
      <c r="DS385" s="35"/>
      <c r="DT385" s="35"/>
      <c r="DU385" s="35"/>
      <c r="DV385" s="35"/>
      <c r="DW385" s="78"/>
      <c r="DX385" s="82"/>
      <c r="DY385" s="215"/>
      <c r="DZ385" s="216"/>
      <c r="EA385" s="216"/>
      <c r="EB385" s="216"/>
      <c r="EC385" s="216"/>
      <c r="ED385" s="216"/>
      <c r="EE385" s="217"/>
      <c r="EF385" s="146"/>
      <c r="EG385" s="215"/>
      <c r="EH385" s="216"/>
      <c r="EI385" s="216"/>
      <c r="EJ385" s="216"/>
      <c r="EK385" s="216"/>
      <c r="EL385" s="216"/>
      <c r="EM385" s="216"/>
      <c r="EN385" s="217"/>
      <c r="EO385" s="79"/>
      <c r="EP385" s="218"/>
      <c r="EQ385" s="219"/>
      <c r="ER385" s="219"/>
      <c r="ES385" s="82"/>
      <c r="ET385" s="234"/>
      <c r="EU385" s="235"/>
      <c r="EV385" s="235"/>
      <c r="EW385" s="82"/>
      <c r="EX385" s="234"/>
      <c r="EY385" s="235"/>
      <c r="EZ385" s="235"/>
      <c r="FA385" s="235"/>
      <c r="FB385" s="235"/>
      <c r="FC385" s="235"/>
      <c r="FD385" s="235"/>
      <c r="FE385" s="222"/>
      <c r="FF385" s="234"/>
      <c r="FG385" s="235"/>
      <c r="FH385" s="235"/>
      <c r="FI385" s="235"/>
      <c r="FJ385" s="235"/>
      <c r="FK385" s="235"/>
      <c r="FL385" s="235"/>
      <c r="FM385" s="222"/>
    </row>
    <row r="386" spans="1:169">
      <c r="A386" s="223" t="str">
        <f>Validation!B386</f>
        <v>Pass</v>
      </c>
      <c r="B386" s="35"/>
      <c r="C386" s="35"/>
      <c r="D386" s="35"/>
      <c r="E386" s="122"/>
      <c r="F386" s="123"/>
      <c r="G386" s="121"/>
      <c r="H386" s="120"/>
      <c r="I386" s="121"/>
      <c r="J386" s="120"/>
      <c r="K386" s="225"/>
      <c r="L386" s="35"/>
      <c r="M386" s="226"/>
      <c r="N386" s="227"/>
      <c r="O386" s="227"/>
      <c r="P386" s="224"/>
      <c r="Q386" s="224"/>
      <c r="R386" s="78"/>
      <c r="S386" s="79"/>
      <c r="T386" s="224"/>
      <c r="U386" s="35"/>
      <c r="V386" s="35"/>
      <c r="W386" s="225"/>
      <c r="X386" s="228"/>
      <c r="Y386" s="79"/>
      <c r="Z386" s="229"/>
      <c r="AA386" s="35"/>
      <c r="AB386" s="35"/>
      <c r="AC386" s="35"/>
      <c r="AD386" s="230"/>
      <c r="AE386" s="231"/>
      <c r="AF386" s="35"/>
      <c r="AG386" s="35"/>
      <c r="AH386" s="78"/>
      <c r="AI386" s="78"/>
      <c r="AJ386" s="82"/>
      <c r="AK386" s="136"/>
      <c r="AL386" s="135"/>
      <c r="AM386" s="81"/>
      <c r="AN386" s="134"/>
      <c r="AO386" s="232"/>
      <c r="AP386" s="232"/>
      <c r="AQ386" s="80"/>
      <c r="AR386" s="81"/>
      <c r="AS386" s="81"/>
      <c r="AT386" s="245"/>
      <c r="AU386" s="179"/>
      <c r="AV386" s="233"/>
      <c r="AW386" s="81"/>
      <c r="AX386" s="185"/>
      <c r="AY386" s="134"/>
      <c r="AZ386" s="111"/>
      <c r="BA386" s="210"/>
      <c r="BB386" s="211"/>
      <c r="BC386" s="211"/>
      <c r="BD386" s="211"/>
      <c r="BE386" s="211"/>
      <c r="BF386" s="211"/>
      <c r="BG386" s="211"/>
      <c r="BH386" s="211"/>
      <c r="BI386" s="211"/>
      <c r="BJ386" s="211"/>
      <c r="BK386" s="211"/>
      <c r="BL386" s="211"/>
      <c r="BM386" s="211"/>
      <c r="BN386" s="83"/>
      <c r="BO386" s="79"/>
      <c r="BP386" s="210"/>
      <c r="BQ386" s="211"/>
      <c r="BR386" s="211"/>
      <c r="BS386" s="211"/>
      <c r="BT386" s="211"/>
      <c r="BU386" s="211"/>
      <c r="BV386" s="211"/>
      <c r="BW386" s="211"/>
      <c r="BX386" s="82"/>
      <c r="BY386" s="212"/>
      <c r="BZ386" s="212"/>
      <c r="CA386" s="212"/>
      <c r="CB386" s="212"/>
      <c r="CC386" s="212"/>
      <c r="CD386" s="212"/>
      <c r="CE386" s="212"/>
      <c r="CF386" s="212"/>
      <c r="CG386" s="82"/>
      <c r="CH386" s="213"/>
      <c r="CI386" s="212"/>
      <c r="CJ386" s="212"/>
      <c r="CK386" s="212"/>
      <c r="CL386" s="212"/>
      <c r="CM386" s="212"/>
      <c r="CN386" s="212"/>
      <c r="CO386" s="212"/>
      <c r="CP386" s="212"/>
      <c r="CQ386" s="212"/>
      <c r="CR386" s="212"/>
      <c r="CS386" s="212"/>
      <c r="CT386" s="212"/>
      <c r="CU386" s="212"/>
      <c r="CV386" s="212"/>
      <c r="CW386" s="212"/>
      <c r="CX386" s="212"/>
      <c r="CY386" s="212"/>
      <c r="CZ386" s="212"/>
      <c r="DA386" s="214"/>
      <c r="DB386" s="84"/>
      <c r="DC386" s="35"/>
      <c r="DD386" s="35"/>
      <c r="DE386" s="35"/>
      <c r="DF386" s="35"/>
      <c r="DG386" s="35"/>
      <c r="DH386" s="35"/>
      <c r="DI386" s="35"/>
      <c r="DJ386" s="35"/>
      <c r="DK386" s="35"/>
      <c r="DL386" s="35"/>
      <c r="DM386" s="35"/>
      <c r="DN386" s="35"/>
      <c r="DO386" s="35"/>
      <c r="DP386" s="35"/>
      <c r="DQ386" s="35"/>
      <c r="DR386" s="35"/>
      <c r="DS386" s="35"/>
      <c r="DT386" s="35"/>
      <c r="DU386" s="35"/>
      <c r="DV386" s="35"/>
      <c r="DW386" s="78"/>
      <c r="DX386" s="82"/>
      <c r="DY386" s="215"/>
      <c r="DZ386" s="216"/>
      <c r="EA386" s="216"/>
      <c r="EB386" s="216"/>
      <c r="EC386" s="216"/>
      <c r="ED386" s="216"/>
      <c r="EE386" s="217"/>
      <c r="EF386" s="146"/>
      <c r="EG386" s="215"/>
      <c r="EH386" s="216"/>
      <c r="EI386" s="216"/>
      <c r="EJ386" s="216"/>
      <c r="EK386" s="216"/>
      <c r="EL386" s="216"/>
      <c r="EM386" s="216"/>
      <c r="EN386" s="217"/>
      <c r="EO386" s="79"/>
      <c r="EP386" s="218"/>
      <c r="EQ386" s="219"/>
      <c r="ER386" s="219"/>
      <c r="ES386" s="82"/>
      <c r="ET386" s="234"/>
      <c r="EU386" s="235"/>
      <c r="EV386" s="235"/>
      <c r="EW386" s="82"/>
      <c r="EX386" s="234"/>
      <c r="EY386" s="235"/>
      <c r="EZ386" s="235"/>
      <c r="FA386" s="235"/>
      <c r="FB386" s="235"/>
      <c r="FC386" s="235"/>
      <c r="FD386" s="235"/>
      <c r="FE386" s="222"/>
      <c r="FF386" s="234"/>
      <c r="FG386" s="235"/>
      <c r="FH386" s="235"/>
      <c r="FI386" s="235"/>
      <c r="FJ386" s="235"/>
      <c r="FK386" s="235"/>
      <c r="FL386" s="235"/>
      <c r="FM386" s="222"/>
    </row>
    <row r="387" spans="1:169">
      <c r="A387" s="223" t="str">
        <f>Validation!B387</f>
        <v>Pass</v>
      </c>
      <c r="B387" s="35"/>
      <c r="C387" s="35"/>
      <c r="D387" s="35"/>
      <c r="E387" s="122"/>
      <c r="F387" s="123"/>
      <c r="G387" s="121"/>
      <c r="H387" s="120"/>
      <c r="I387" s="121"/>
      <c r="J387" s="120"/>
      <c r="K387" s="225"/>
      <c r="L387" s="35"/>
      <c r="M387" s="226"/>
      <c r="N387" s="227"/>
      <c r="O387" s="227"/>
      <c r="P387" s="224"/>
      <c r="Q387" s="224"/>
      <c r="R387" s="78"/>
      <c r="S387" s="79"/>
      <c r="T387" s="224"/>
      <c r="U387" s="35"/>
      <c r="V387" s="35"/>
      <c r="W387" s="225"/>
      <c r="X387" s="228"/>
      <c r="Y387" s="79"/>
      <c r="Z387" s="229"/>
      <c r="AA387" s="35"/>
      <c r="AB387" s="35"/>
      <c r="AC387" s="35"/>
      <c r="AD387" s="230"/>
      <c r="AE387" s="231"/>
      <c r="AF387" s="35"/>
      <c r="AG387" s="35"/>
      <c r="AH387" s="78"/>
      <c r="AI387" s="78"/>
      <c r="AJ387" s="82"/>
      <c r="AK387" s="136"/>
      <c r="AL387" s="135"/>
      <c r="AM387" s="81"/>
      <c r="AN387" s="134"/>
      <c r="AO387" s="232"/>
      <c r="AP387" s="232"/>
      <c r="AQ387" s="80"/>
      <c r="AR387" s="81"/>
      <c r="AS387" s="81"/>
      <c r="AT387" s="245"/>
      <c r="AU387" s="179"/>
      <c r="AV387" s="233"/>
      <c r="AW387" s="81"/>
      <c r="AX387" s="185"/>
      <c r="AY387" s="134"/>
      <c r="AZ387" s="111"/>
      <c r="BA387" s="210"/>
      <c r="BB387" s="211"/>
      <c r="BC387" s="211"/>
      <c r="BD387" s="211"/>
      <c r="BE387" s="211"/>
      <c r="BF387" s="211"/>
      <c r="BG387" s="211"/>
      <c r="BH387" s="211"/>
      <c r="BI387" s="211"/>
      <c r="BJ387" s="211"/>
      <c r="BK387" s="211"/>
      <c r="BL387" s="211"/>
      <c r="BM387" s="211"/>
      <c r="BN387" s="83"/>
      <c r="BO387" s="79"/>
      <c r="BP387" s="210"/>
      <c r="BQ387" s="211"/>
      <c r="BR387" s="211"/>
      <c r="BS387" s="211"/>
      <c r="BT387" s="211"/>
      <c r="BU387" s="211"/>
      <c r="BV387" s="211"/>
      <c r="BW387" s="211"/>
      <c r="BX387" s="82"/>
      <c r="BY387" s="212"/>
      <c r="BZ387" s="212"/>
      <c r="CA387" s="212"/>
      <c r="CB387" s="212"/>
      <c r="CC387" s="212"/>
      <c r="CD387" s="212"/>
      <c r="CE387" s="212"/>
      <c r="CF387" s="212"/>
      <c r="CG387" s="82"/>
      <c r="CH387" s="213"/>
      <c r="CI387" s="212"/>
      <c r="CJ387" s="212"/>
      <c r="CK387" s="212"/>
      <c r="CL387" s="212"/>
      <c r="CM387" s="212"/>
      <c r="CN387" s="212"/>
      <c r="CO387" s="212"/>
      <c r="CP387" s="212"/>
      <c r="CQ387" s="212"/>
      <c r="CR387" s="212"/>
      <c r="CS387" s="212"/>
      <c r="CT387" s="212"/>
      <c r="CU387" s="212"/>
      <c r="CV387" s="212"/>
      <c r="CW387" s="212"/>
      <c r="CX387" s="212"/>
      <c r="CY387" s="212"/>
      <c r="CZ387" s="212"/>
      <c r="DA387" s="214"/>
      <c r="DB387" s="84"/>
      <c r="DC387" s="35"/>
      <c r="DD387" s="35"/>
      <c r="DE387" s="35"/>
      <c r="DF387" s="35"/>
      <c r="DG387" s="35"/>
      <c r="DH387" s="35"/>
      <c r="DI387" s="35"/>
      <c r="DJ387" s="35"/>
      <c r="DK387" s="35"/>
      <c r="DL387" s="35"/>
      <c r="DM387" s="35"/>
      <c r="DN387" s="35"/>
      <c r="DO387" s="35"/>
      <c r="DP387" s="35"/>
      <c r="DQ387" s="35"/>
      <c r="DR387" s="35"/>
      <c r="DS387" s="35"/>
      <c r="DT387" s="35"/>
      <c r="DU387" s="35"/>
      <c r="DV387" s="35"/>
      <c r="DW387" s="78"/>
      <c r="DX387" s="82"/>
      <c r="DY387" s="215"/>
      <c r="DZ387" s="216"/>
      <c r="EA387" s="216"/>
      <c r="EB387" s="216"/>
      <c r="EC387" s="216"/>
      <c r="ED387" s="216"/>
      <c r="EE387" s="217"/>
      <c r="EF387" s="146"/>
      <c r="EG387" s="215"/>
      <c r="EH387" s="216"/>
      <c r="EI387" s="216"/>
      <c r="EJ387" s="216"/>
      <c r="EK387" s="216"/>
      <c r="EL387" s="216"/>
      <c r="EM387" s="216"/>
      <c r="EN387" s="217"/>
      <c r="EO387" s="79"/>
      <c r="EP387" s="218"/>
      <c r="EQ387" s="219"/>
      <c r="ER387" s="219"/>
      <c r="ES387" s="82"/>
      <c r="ET387" s="234"/>
      <c r="EU387" s="235"/>
      <c r="EV387" s="235"/>
      <c r="EW387" s="82"/>
      <c r="EX387" s="234"/>
      <c r="EY387" s="235"/>
      <c r="EZ387" s="235"/>
      <c r="FA387" s="235"/>
      <c r="FB387" s="235"/>
      <c r="FC387" s="235"/>
      <c r="FD387" s="235"/>
      <c r="FE387" s="222"/>
      <c r="FF387" s="234"/>
      <c r="FG387" s="235"/>
      <c r="FH387" s="235"/>
      <c r="FI387" s="235"/>
      <c r="FJ387" s="235"/>
      <c r="FK387" s="235"/>
      <c r="FL387" s="235"/>
      <c r="FM387" s="222"/>
    </row>
    <row r="388" spans="1:169">
      <c r="A388" s="223" t="str">
        <f>Validation!B388</f>
        <v>Pass</v>
      </c>
      <c r="B388" s="35"/>
      <c r="C388" s="35"/>
      <c r="D388" s="35"/>
      <c r="E388" s="122"/>
      <c r="F388" s="123"/>
      <c r="G388" s="121"/>
      <c r="H388" s="120"/>
      <c r="I388" s="121"/>
      <c r="J388" s="120"/>
      <c r="K388" s="225"/>
      <c r="L388" s="35"/>
      <c r="M388" s="226"/>
      <c r="N388" s="227"/>
      <c r="O388" s="227"/>
      <c r="P388" s="224"/>
      <c r="Q388" s="224"/>
      <c r="R388" s="78"/>
      <c r="S388" s="79"/>
      <c r="T388" s="224"/>
      <c r="U388" s="35"/>
      <c r="V388" s="35"/>
      <c r="W388" s="225"/>
      <c r="X388" s="228"/>
      <c r="Y388" s="79"/>
      <c r="Z388" s="229"/>
      <c r="AA388" s="35"/>
      <c r="AB388" s="35"/>
      <c r="AC388" s="35"/>
      <c r="AD388" s="230"/>
      <c r="AE388" s="231"/>
      <c r="AF388" s="35"/>
      <c r="AG388" s="35"/>
      <c r="AH388" s="78"/>
      <c r="AI388" s="78"/>
      <c r="AJ388" s="82"/>
      <c r="AK388" s="136"/>
      <c r="AL388" s="135"/>
      <c r="AM388" s="81"/>
      <c r="AN388" s="134"/>
      <c r="AO388" s="232"/>
      <c r="AP388" s="232"/>
      <c r="AQ388" s="80"/>
      <c r="AR388" s="81"/>
      <c r="AS388" s="81"/>
      <c r="AT388" s="245"/>
      <c r="AU388" s="179"/>
      <c r="AV388" s="233"/>
      <c r="AW388" s="81"/>
      <c r="AX388" s="185"/>
      <c r="AY388" s="134"/>
      <c r="AZ388" s="111"/>
      <c r="BA388" s="210"/>
      <c r="BB388" s="211"/>
      <c r="BC388" s="211"/>
      <c r="BD388" s="211"/>
      <c r="BE388" s="211"/>
      <c r="BF388" s="211"/>
      <c r="BG388" s="211"/>
      <c r="BH388" s="211"/>
      <c r="BI388" s="211"/>
      <c r="BJ388" s="211"/>
      <c r="BK388" s="211"/>
      <c r="BL388" s="211"/>
      <c r="BM388" s="211"/>
      <c r="BN388" s="83"/>
      <c r="BO388" s="79"/>
      <c r="BP388" s="210"/>
      <c r="BQ388" s="211"/>
      <c r="BR388" s="211"/>
      <c r="BS388" s="211"/>
      <c r="BT388" s="211"/>
      <c r="BU388" s="211"/>
      <c r="BV388" s="211"/>
      <c r="BW388" s="211"/>
      <c r="BX388" s="82"/>
      <c r="BY388" s="212"/>
      <c r="BZ388" s="212"/>
      <c r="CA388" s="212"/>
      <c r="CB388" s="212"/>
      <c r="CC388" s="212"/>
      <c r="CD388" s="212"/>
      <c r="CE388" s="212"/>
      <c r="CF388" s="212"/>
      <c r="CG388" s="82"/>
      <c r="CH388" s="213"/>
      <c r="CI388" s="212"/>
      <c r="CJ388" s="212"/>
      <c r="CK388" s="212"/>
      <c r="CL388" s="212"/>
      <c r="CM388" s="212"/>
      <c r="CN388" s="212"/>
      <c r="CO388" s="212"/>
      <c r="CP388" s="212"/>
      <c r="CQ388" s="212"/>
      <c r="CR388" s="212"/>
      <c r="CS388" s="212"/>
      <c r="CT388" s="212"/>
      <c r="CU388" s="212"/>
      <c r="CV388" s="212"/>
      <c r="CW388" s="212"/>
      <c r="CX388" s="212"/>
      <c r="CY388" s="212"/>
      <c r="CZ388" s="212"/>
      <c r="DA388" s="214"/>
      <c r="DB388" s="84"/>
      <c r="DC388" s="35"/>
      <c r="DD388" s="35"/>
      <c r="DE388" s="35"/>
      <c r="DF388" s="35"/>
      <c r="DG388" s="35"/>
      <c r="DH388" s="35"/>
      <c r="DI388" s="35"/>
      <c r="DJ388" s="35"/>
      <c r="DK388" s="35"/>
      <c r="DL388" s="35"/>
      <c r="DM388" s="35"/>
      <c r="DN388" s="35"/>
      <c r="DO388" s="35"/>
      <c r="DP388" s="35"/>
      <c r="DQ388" s="35"/>
      <c r="DR388" s="35"/>
      <c r="DS388" s="35"/>
      <c r="DT388" s="35"/>
      <c r="DU388" s="35"/>
      <c r="DV388" s="35"/>
      <c r="DW388" s="78"/>
      <c r="DX388" s="82"/>
      <c r="DY388" s="215"/>
      <c r="DZ388" s="216"/>
      <c r="EA388" s="216"/>
      <c r="EB388" s="216"/>
      <c r="EC388" s="216"/>
      <c r="ED388" s="216"/>
      <c r="EE388" s="217"/>
      <c r="EF388" s="146"/>
      <c r="EG388" s="215"/>
      <c r="EH388" s="216"/>
      <c r="EI388" s="216"/>
      <c r="EJ388" s="216"/>
      <c r="EK388" s="216"/>
      <c r="EL388" s="216"/>
      <c r="EM388" s="216"/>
      <c r="EN388" s="217"/>
      <c r="EO388" s="79"/>
      <c r="EP388" s="218"/>
      <c r="EQ388" s="219"/>
      <c r="ER388" s="219"/>
      <c r="ES388" s="82"/>
      <c r="ET388" s="234"/>
      <c r="EU388" s="235"/>
      <c r="EV388" s="235"/>
      <c r="EW388" s="82"/>
      <c r="EX388" s="234"/>
      <c r="EY388" s="235"/>
      <c r="EZ388" s="235"/>
      <c r="FA388" s="235"/>
      <c r="FB388" s="235"/>
      <c r="FC388" s="235"/>
      <c r="FD388" s="235"/>
      <c r="FE388" s="222"/>
      <c r="FF388" s="234"/>
      <c r="FG388" s="235"/>
      <c r="FH388" s="235"/>
      <c r="FI388" s="235"/>
      <c r="FJ388" s="235"/>
      <c r="FK388" s="235"/>
      <c r="FL388" s="235"/>
      <c r="FM388" s="222"/>
    </row>
    <row r="389" spans="1:169">
      <c r="A389" s="223" t="str">
        <f>Validation!B389</f>
        <v>Pass</v>
      </c>
      <c r="B389" s="35"/>
      <c r="C389" s="35"/>
      <c r="D389" s="35"/>
      <c r="E389" s="122"/>
      <c r="F389" s="123"/>
      <c r="G389" s="121"/>
      <c r="H389" s="120"/>
      <c r="I389" s="121"/>
      <c r="J389" s="120"/>
      <c r="K389" s="225"/>
      <c r="L389" s="35"/>
      <c r="M389" s="226"/>
      <c r="N389" s="227"/>
      <c r="O389" s="227"/>
      <c r="P389" s="224"/>
      <c r="Q389" s="224"/>
      <c r="R389" s="78"/>
      <c r="S389" s="79"/>
      <c r="T389" s="224"/>
      <c r="U389" s="35"/>
      <c r="V389" s="35"/>
      <c r="W389" s="225"/>
      <c r="X389" s="228"/>
      <c r="Y389" s="79"/>
      <c r="Z389" s="229"/>
      <c r="AA389" s="35"/>
      <c r="AB389" s="35"/>
      <c r="AC389" s="35"/>
      <c r="AD389" s="230"/>
      <c r="AE389" s="231"/>
      <c r="AF389" s="35"/>
      <c r="AG389" s="35"/>
      <c r="AH389" s="78"/>
      <c r="AI389" s="78"/>
      <c r="AJ389" s="82"/>
      <c r="AK389" s="136"/>
      <c r="AL389" s="135"/>
      <c r="AM389" s="81"/>
      <c r="AN389" s="134"/>
      <c r="AO389" s="232"/>
      <c r="AP389" s="232"/>
      <c r="AQ389" s="80"/>
      <c r="AR389" s="81"/>
      <c r="AS389" s="81"/>
      <c r="AT389" s="245"/>
      <c r="AU389" s="179"/>
      <c r="AV389" s="233"/>
      <c r="AW389" s="81"/>
      <c r="AX389" s="185"/>
      <c r="AY389" s="134"/>
      <c r="AZ389" s="111"/>
      <c r="BA389" s="210"/>
      <c r="BB389" s="211"/>
      <c r="BC389" s="211"/>
      <c r="BD389" s="211"/>
      <c r="BE389" s="211"/>
      <c r="BF389" s="211"/>
      <c r="BG389" s="211"/>
      <c r="BH389" s="211"/>
      <c r="BI389" s="211"/>
      <c r="BJ389" s="211"/>
      <c r="BK389" s="211"/>
      <c r="BL389" s="211"/>
      <c r="BM389" s="211"/>
      <c r="BN389" s="83"/>
      <c r="BO389" s="79"/>
      <c r="BP389" s="210"/>
      <c r="BQ389" s="211"/>
      <c r="BR389" s="211"/>
      <c r="BS389" s="211"/>
      <c r="BT389" s="211"/>
      <c r="BU389" s="211"/>
      <c r="BV389" s="211"/>
      <c r="BW389" s="211"/>
      <c r="BX389" s="82"/>
      <c r="BY389" s="212"/>
      <c r="BZ389" s="212"/>
      <c r="CA389" s="212"/>
      <c r="CB389" s="212"/>
      <c r="CC389" s="212"/>
      <c r="CD389" s="212"/>
      <c r="CE389" s="212"/>
      <c r="CF389" s="212"/>
      <c r="CG389" s="82"/>
      <c r="CH389" s="213"/>
      <c r="CI389" s="212"/>
      <c r="CJ389" s="212"/>
      <c r="CK389" s="212"/>
      <c r="CL389" s="212"/>
      <c r="CM389" s="212"/>
      <c r="CN389" s="212"/>
      <c r="CO389" s="212"/>
      <c r="CP389" s="212"/>
      <c r="CQ389" s="212"/>
      <c r="CR389" s="212"/>
      <c r="CS389" s="212"/>
      <c r="CT389" s="212"/>
      <c r="CU389" s="212"/>
      <c r="CV389" s="212"/>
      <c r="CW389" s="212"/>
      <c r="CX389" s="212"/>
      <c r="CY389" s="212"/>
      <c r="CZ389" s="212"/>
      <c r="DA389" s="214"/>
      <c r="DB389" s="84"/>
      <c r="DC389" s="35"/>
      <c r="DD389" s="35"/>
      <c r="DE389" s="35"/>
      <c r="DF389" s="35"/>
      <c r="DG389" s="35"/>
      <c r="DH389" s="35"/>
      <c r="DI389" s="35"/>
      <c r="DJ389" s="35"/>
      <c r="DK389" s="35"/>
      <c r="DL389" s="35"/>
      <c r="DM389" s="35"/>
      <c r="DN389" s="35"/>
      <c r="DO389" s="35"/>
      <c r="DP389" s="35"/>
      <c r="DQ389" s="35"/>
      <c r="DR389" s="35"/>
      <c r="DS389" s="35"/>
      <c r="DT389" s="35"/>
      <c r="DU389" s="35"/>
      <c r="DV389" s="35"/>
      <c r="DW389" s="78"/>
      <c r="DX389" s="82"/>
      <c r="DY389" s="215"/>
      <c r="DZ389" s="216"/>
      <c r="EA389" s="216"/>
      <c r="EB389" s="216"/>
      <c r="EC389" s="216"/>
      <c r="ED389" s="216"/>
      <c r="EE389" s="217"/>
      <c r="EF389" s="146"/>
      <c r="EG389" s="215"/>
      <c r="EH389" s="216"/>
      <c r="EI389" s="216"/>
      <c r="EJ389" s="216"/>
      <c r="EK389" s="216"/>
      <c r="EL389" s="216"/>
      <c r="EM389" s="216"/>
      <c r="EN389" s="217"/>
      <c r="EO389" s="79"/>
      <c r="EP389" s="218"/>
      <c r="EQ389" s="219"/>
      <c r="ER389" s="219"/>
      <c r="ES389" s="82"/>
      <c r="ET389" s="234"/>
      <c r="EU389" s="235"/>
      <c r="EV389" s="235"/>
      <c r="EW389" s="82"/>
      <c r="EX389" s="234"/>
      <c r="EY389" s="235"/>
      <c r="EZ389" s="235"/>
      <c r="FA389" s="235"/>
      <c r="FB389" s="235"/>
      <c r="FC389" s="235"/>
      <c r="FD389" s="235"/>
      <c r="FE389" s="222"/>
      <c r="FF389" s="234"/>
      <c r="FG389" s="235"/>
      <c r="FH389" s="235"/>
      <c r="FI389" s="235"/>
      <c r="FJ389" s="235"/>
      <c r="FK389" s="235"/>
      <c r="FL389" s="235"/>
      <c r="FM389" s="222"/>
    </row>
    <row r="390" spans="1:169">
      <c r="A390" s="223" t="str">
        <f>Validation!B390</f>
        <v>Pass</v>
      </c>
      <c r="B390" s="35"/>
      <c r="C390" s="35"/>
      <c r="D390" s="35"/>
      <c r="E390" s="122"/>
      <c r="F390" s="123"/>
      <c r="G390" s="121"/>
      <c r="H390" s="120"/>
      <c r="I390" s="121"/>
      <c r="J390" s="120"/>
      <c r="K390" s="225"/>
      <c r="L390" s="35"/>
      <c r="M390" s="226"/>
      <c r="N390" s="227"/>
      <c r="O390" s="227"/>
      <c r="P390" s="224"/>
      <c r="Q390" s="224"/>
      <c r="R390" s="78"/>
      <c r="S390" s="79"/>
      <c r="T390" s="224"/>
      <c r="U390" s="35"/>
      <c r="V390" s="35"/>
      <c r="W390" s="225"/>
      <c r="X390" s="228"/>
      <c r="Y390" s="79"/>
      <c r="Z390" s="229"/>
      <c r="AA390" s="35"/>
      <c r="AB390" s="35"/>
      <c r="AC390" s="35"/>
      <c r="AD390" s="230"/>
      <c r="AE390" s="231"/>
      <c r="AF390" s="35"/>
      <c r="AG390" s="35"/>
      <c r="AH390" s="78"/>
      <c r="AI390" s="78"/>
      <c r="AJ390" s="82"/>
      <c r="AK390" s="136"/>
      <c r="AL390" s="135"/>
      <c r="AM390" s="81"/>
      <c r="AN390" s="134"/>
      <c r="AO390" s="232"/>
      <c r="AP390" s="232"/>
      <c r="AQ390" s="80"/>
      <c r="AR390" s="81"/>
      <c r="AS390" s="81"/>
      <c r="AT390" s="245"/>
      <c r="AU390" s="179"/>
      <c r="AV390" s="233"/>
      <c r="AW390" s="81"/>
      <c r="AX390" s="185"/>
      <c r="AY390" s="134"/>
      <c r="AZ390" s="111"/>
      <c r="BA390" s="210"/>
      <c r="BB390" s="211"/>
      <c r="BC390" s="211"/>
      <c r="BD390" s="211"/>
      <c r="BE390" s="211"/>
      <c r="BF390" s="211"/>
      <c r="BG390" s="211"/>
      <c r="BH390" s="211"/>
      <c r="BI390" s="211"/>
      <c r="BJ390" s="211"/>
      <c r="BK390" s="211"/>
      <c r="BL390" s="211"/>
      <c r="BM390" s="211"/>
      <c r="BN390" s="83"/>
      <c r="BO390" s="79"/>
      <c r="BP390" s="210"/>
      <c r="BQ390" s="211"/>
      <c r="BR390" s="211"/>
      <c r="BS390" s="211"/>
      <c r="BT390" s="211"/>
      <c r="BU390" s="211"/>
      <c r="BV390" s="211"/>
      <c r="BW390" s="211"/>
      <c r="BX390" s="82"/>
      <c r="BY390" s="212"/>
      <c r="BZ390" s="212"/>
      <c r="CA390" s="212"/>
      <c r="CB390" s="212"/>
      <c r="CC390" s="212"/>
      <c r="CD390" s="212"/>
      <c r="CE390" s="212"/>
      <c r="CF390" s="212"/>
      <c r="CG390" s="82"/>
      <c r="CH390" s="213"/>
      <c r="CI390" s="212"/>
      <c r="CJ390" s="212"/>
      <c r="CK390" s="212"/>
      <c r="CL390" s="212"/>
      <c r="CM390" s="212"/>
      <c r="CN390" s="212"/>
      <c r="CO390" s="212"/>
      <c r="CP390" s="212"/>
      <c r="CQ390" s="212"/>
      <c r="CR390" s="212"/>
      <c r="CS390" s="212"/>
      <c r="CT390" s="212"/>
      <c r="CU390" s="212"/>
      <c r="CV390" s="212"/>
      <c r="CW390" s="212"/>
      <c r="CX390" s="212"/>
      <c r="CY390" s="212"/>
      <c r="CZ390" s="212"/>
      <c r="DA390" s="214"/>
      <c r="DB390" s="84"/>
      <c r="DC390" s="35"/>
      <c r="DD390" s="35"/>
      <c r="DE390" s="35"/>
      <c r="DF390" s="35"/>
      <c r="DG390" s="35"/>
      <c r="DH390" s="35"/>
      <c r="DI390" s="35"/>
      <c r="DJ390" s="35"/>
      <c r="DK390" s="35"/>
      <c r="DL390" s="35"/>
      <c r="DM390" s="35"/>
      <c r="DN390" s="35"/>
      <c r="DO390" s="35"/>
      <c r="DP390" s="35"/>
      <c r="DQ390" s="35"/>
      <c r="DR390" s="35"/>
      <c r="DS390" s="35"/>
      <c r="DT390" s="35"/>
      <c r="DU390" s="35"/>
      <c r="DV390" s="35"/>
      <c r="DW390" s="78"/>
      <c r="DX390" s="82"/>
      <c r="DY390" s="215"/>
      <c r="DZ390" s="216"/>
      <c r="EA390" s="216"/>
      <c r="EB390" s="216"/>
      <c r="EC390" s="216"/>
      <c r="ED390" s="216"/>
      <c r="EE390" s="217"/>
      <c r="EF390" s="146"/>
      <c r="EG390" s="215"/>
      <c r="EH390" s="216"/>
      <c r="EI390" s="216"/>
      <c r="EJ390" s="216"/>
      <c r="EK390" s="216"/>
      <c r="EL390" s="216"/>
      <c r="EM390" s="216"/>
      <c r="EN390" s="217"/>
      <c r="EO390" s="79"/>
      <c r="EP390" s="218"/>
      <c r="EQ390" s="219"/>
      <c r="ER390" s="219"/>
      <c r="ES390" s="82"/>
      <c r="ET390" s="234"/>
      <c r="EU390" s="235"/>
      <c r="EV390" s="235"/>
      <c r="EW390" s="82"/>
      <c r="EX390" s="234"/>
      <c r="EY390" s="235"/>
      <c r="EZ390" s="235"/>
      <c r="FA390" s="235"/>
      <c r="FB390" s="235"/>
      <c r="FC390" s="235"/>
      <c r="FD390" s="235"/>
      <c r="FE390" s="222"/>
      <c r="FF390" s="234"/>
      <c r="FG390" s="235"/>
      <c r="FH390" s="235"/>
      <c r="FI390" s="235"/>
      <c r="FJ390" s="235"/>
      <c r="FK390" s="235"/>
      <c r="FL390" s="235"/>
      <c r="FM390" s="222"/>
    </row>
    <row r="391" spans="1:169">
      <c r="A391" s="223" t="str">
        <f>Validation!B391</f>
        <v>Pass</v>
      </c>
      <c r="B391" s="35"/>
      <c r="C391" s="35"/>
      <c r="D391" s="35"/>
      <c r="E391" s="122"/>
      <c r="F391" s="123"/>
      <c r="G391" s="121"/>
      <c r="H391" s="120"/>
      <c r="I391" s="121"/>
      <c r="J391" s="120"/>
      <c r="K391" s="225"/>
      <c r="L391" s="35"/>
      <c r="M391" s="226"/>
      <c r="N391" s="227"/>
      <c r="O391" s="227"/>
      <c r="P391" s="224"/>
      <c r="Q391" s="224"/>
      <c r="R391" s="78"/>
      <c r="S391" s="79"/>
      <c r="T391" s="224"/>
      <c r="U391" s="35"/>
      <c r="V391" s="35"/>
      <c r="W391" s="225"/>
      <c r="X391" s="228"/>
      <c r="Y391" s="79"/>
      <c r="Z391" s="229"/>
      <c r="AA391" s="35"/>
      <c r="AB391" s="35"/>
      <c r="AC391" s="35"/>
      <c r="AD391" s="230"/>
      <c r="AE391" s="231"/>
      <c r="AF391" s="35"/>
      <c r="AG391" s="35"/>
      <c r="AH391" s="78"/>
      <c r="AI391" s="78"/>
      <c r="AJ391" s="82"/>
      <c r="AK391" s="136"/>
      <c r="AL391" s="135"/>
      <c r="AM391" s="81"/>
      <c r="AN391" s="134"/>
      <c r="AO391" s="232"/>
      <c r="AP391" s="232"/>
      <c r="AQ391" s="80"/>
      <c r="AR391" s="81"/>
      <c r="AS391" s="81"/>
      <c r="AT391" s="245"/>
      <c r="AU391" s="179"/>
      <c r="AV391" s="233"/>
      <c r="AW391" s="81"/>
      <c r="AX391" s="185"/>
      <c r="AY391" s="134"/>
      <c r="AZ391" s="111"/>
      <c r="BA391" s="210"/>
      <c r="BB391" s="211"/>
      <c r="BC391" s="211"/>
      <c r="BD391" s="211"/>
      <c r="BE391" s="211"/>
      <c r="BF391" s="211"/>
      <c r="BG391" s="211"/>
      <c r="BH391" s="211"/>
      <c r="BI391" s="211"/>
      <c r="BJ391" s="211"/>
      <c r="BK391" s="211"/>
      <c r="BL391" s="211"/>
      <c r="BM391" s="211"/>
      <c r="BN391" s="83"/>
      <c r="BO391" s="79"/>
      <c r="BP391" s="210"/>
      <c r="BQ391" s="211"/>
      <c r="BR391" s="211"/>
      <c r="BS391" s="211"/>
      <c r="BT391" s="211"/>
      <c r="BU391" s="211"/>
      <c r="BV391" s="211"/>
      <c r="BW391" s="211"/>
      <c r="BX391" s="82"/>
      <c r="BY391" s="212"/>
      <c r="BZ391" s="212"/>
      <c r="CA391" s="212"/>
      <c r="CB391" s="212"/>
      <c r="CC391" s="212"/>
      <c r="CD391" s="212"/>
      <c r="CE391" s="212"/>
      <c r="CF391" s="212"/>
      <c r="CG391" s="82"/>
      <c r="CH391" s="213"/>
      <c r="CI391" s="212"/>
      <c r="CJ391" s="212"/>
      <c r="CK391" s="212"/>
      <c r="CL391" s="212"/>
      <c r="CM391" s="212"/>
      <c r="CN391" s="212"/>
      <c r="CO391" s="212"/>
      <c r="CP391" s="212"/>
      <c r="CQ391" s="212"/>
      <c r="CR391" s="212"/>
      <c r="CS391" s="212"/>
      <c r="CT391" s="212"/>
      <c r="CU391" s="212"/>
      <c r="CV391" s="212"/>
      <c r="CW391" s="212"/>
      <c r="CX391" s="212"/>
      <c r="CY391" s="212"/>
      <c r="CZ391" s="212"/>
      <c r="DA391" s="214"/>
      <c r="DB391" s="84"/>
      <c r="DC391" s="35"/>
      <c r="DD391" s="35"/>
      <c r="DE391" s="35"/>
      <c r="DF391" s="35"/>
      <c r="DG391" s="35"/>
      <c r="DH391" s="35"/>
      <c r="DI391" s="35"/>
      <c r="DJ391" s="35"/>
      <c r="DK391" s="35"/>
      <c r="DL391" s="35"/>
      <c r="DM391" s="35"/>
      <c r="DN391" s="35"/>
      <c r="DO391" s="35"/>
      <c r="DP391" s="35"/>
      <c r="DQ391" s="35"/>
      <c r="DR391" s="35"/>
      <c r="DS391" s="35"/>
      <c r="DT391" s="35"/>
      <c r="DU391" s="35"/>
      <c r="DV391" s="35"/>
      <c r="DW391" s="78"/>
      <c r="DX391" s="82"/>
      <c r="DY391" s="215"/>
      <c r="DZ391" s="216"/>
      <c r="EA391" s="216"/>
      <c r="EB391" s="216"/>
      <c r="EC391" s="216"/>
      <c r="ED391" s="216"/>
      <c r="EE391" s="217"/>
      <c r="EF391" s="146"/>
      <c r="EG391" s="215"/>
      <c r="EH391" s="216"/>
      <c r="EI391" s="216"/>
      <c r="EJ391" s="216"/>
      <c r="EK391" s="216"/>
      <c r="EL391" s="216"/>
      <c r="EM391" s="216"/>
      <c r="EN391" s="217"/>
      <c r="EO391" s="79"/>
      <c r="EP391" s="218"/>
      <c r="EQ391" s="219"/>
      <c r="ER391" s="219"/>
      <c r="ES391" s="82"/>
      <c r="ET391" s="234"/>
      <c r="EU391" s="235"/>
      <c r="EV391" s="235"/>
      <c r="EW391" s="82"/>
      <c r="EX391" s="234"/>
      <c r="EY391" s="235"/>
      <c r="EZ391" s="235"/>
      <c r="FA391" s="235"/>
      <c r="FB391" s="235"/>
      <c r="FC391" s="235"/>
      <c r="FD391" s="235"/>
      <c r="FE391" s="222"/>
      <c r="FF391" s="234"/>
      <c r="FG391" s="235"/>
      <c r="FH391" s="235"/>
      <c r="FI391" s="235"/>
      <c r="FJ391" s="235"/>
      <c r="FK391" s="235"/>
      <c r="FL391" s="235"/>
      <c r="FM391" s="222"/>
    </row>
    <row r="392" spans="1:169">
      <c r="A392" s="223" t="str">
        <f>Validation!B392</f>
        <v>Pass</v>
      </c>
      <c r="B392" s="35"/>
      <c r="C392" s="35"/>
      <c r="D392" s="35"/>
      <c r="E392" s="122"/>
      <c r="F392" s="123"/>
      <c r="G392" s="121"/>
      <c r="H392" s="120"/>
      <c r="I392" s="121"/>
      <c r="J392" s="120"/>
      <c r="K392" s="225"/>
      <c r="L392" s="35"/>
      <c r="M392" s="226"/>
      <c r="N392" s="227"/>
      <c r="O392" s="227"/>
      <c r="P392" s="224"/>
      <c r="Q392" s="224"/>
      <c r="R392" s="78"/>
      <c r="S392" s="79"/>
      <c r="T392" s="224"/>
      <c r="U392" s="35"/>
      <c r="V392" s="35"/>
      <c r="W392" s="225"/>
      <c r="X392" s="228"/>
      <c r="Y392" s="79"/>
      <c r="Z392" s="229"/>
      <c r="AA392" s="35"/>
      <c r="AB392" s="35"/>
      <c r="AC392" s="35"/>
      <c r="AD392" s="230"/>
      <c r="AE392" s="231"/>
      <c r="AF392" s="35"/>
      <c r="AG392" s="35"/>
      <c r="AH392" s="78"/>
      <c r="AI392" s="78"/>
      <c r="AJ392" s="82"/>
      <c r="AK392" s="136"/>
      <c r="AL392" s="135"/>
      <c r="AM392" s="81"/>
      <c r="AN392" s="134"/>
      <c r="AO392" s="232"/>
      <c r="AP392" s="232"/>
      <c r="AQ392" s="80"/>
      <c r="AR392" s="81"/>
      <c r="AS392" s="81"/>
      <c r="AT392" s="245"/>
      <c r="AU392" s="179"/>
      <c r="AV392" s="233"/>
      <c r="AW392" s="81"/>
      <c r="AX392" s="185"/>
      <c r="AY392" s="134"/>
      <c r="AZ392" s="111"/>
      <c r="BA392" s="210"/>
      <c r="BB392" s="211"/>
      <c r="BC392" s="211"/>
      <c r="BD392" s="211"/>
      <c r="BE392" s="211"/>
      <c r="BF392" s="211"/>
      <c r="BG392" s="211"/>
      <c r="BH392" s="211"/>
      <c r="BI392" s="211"/>
      <c r="BJ392" s="211"/>
      <c r="BK392" s="211"/>
      <c r="BL392" s="211"/>
      <c r="BM392" s="211"/>
      <c r="BN392" s="83"/>
      <c r="BO392" s="79"/>
      <c r="BP392" s="210"/>
      <c r="BQ392" s="211"/>
      <c r="BR392" s="211"/>
      <c r="BS392" s="211"/>
      <c r="BT392" s="211"/>
      <c r="BU392" s="211"/>
      <c r="BV392" s="211"/>
      <c r="BW392" s="211"/>
      <c r="BX392" s="82"/>
      <c r="BY392" s="212"/>
      <c r="BZ392" s="212"/>
      <c r="CA392" s="212"/>
      <c r="CB392" s="212"/>
      <c r="CC392" s="212"/>
      <c r="CD392" s="212"/>
      <c r="CE392" s="212"/>
      <c r="CF392" s="212"/>
      <c r="CG392" s="82"/>
      <c r="CH392" s="213"/>
      <c r="CI392" s="212"/>
      <c r="CJ392" s="212"/>
      <c r="CK392" s="212"/>
      <c r="CL392" s="212"/>
      <c r="CM392" s="212"/>
      <c r="CN392" s="212"/>
      <c r="CO392" s="212"/>
      <c r="CP392" s="212"/>
      <c r="CQ392" s="212"/>
      <c r="CR392" s="212"/>
      <c r="CS392" s="212"/>
      <c r="CT392" s="212"/>
      <c r="CU392" s="212"/>
      <c r="CV392" s="212"/>
      <c r="CW392" s="212"/>
      <c r="CX392" s="212"/>
      <c r="CY392" s="212"/>
      <c r="CZ392" s="212"/>
      <c r="DA392" s="214"/>
      <c r="DB392" s="84"/>
      <c r="DC392" s="35"/>
      <c r="DD392" s="35"/>
      <c r="DE392" s="35"/>
      <c r="DF392" s="35"/>
      <c r="DG392" s="35"/>
      <c r="DH392" s="35"/>
      <c r="DI392" s="35"/>
      <c r="DJ392" s="35"/>
      <c r="DK392" s="35"/>
      <c r="DL392" s="35"/>
      <c r="DM392" s="35"/>
      <c r="DN392" s="35"/>
      <c r="DO392" s="35"/>
      <c r="DP392" s="35"/>
      <c r="DQ392" s="35"/>
      <c r="DR392" s="35"/>
      <c r="DS392" s="35"/>
      <c r="DT392" s="35"/>
      <c r="DU392" s="35"/>
      <c r="DV392" s="35"/>
      <c r="DW392" s="78"/>
      <c r="DX392" s="82"/>
      <c r="DY392" s="215"/>
      <c r="DZ392" s="216"/>
      <c r="EA392" s="216"/>
      <c r="EB392" s="216"/>
      <c r="EC392" s="216"/>
      <c r="ED392" s="216"/>
      <c r="EE392" s="217"/>
      <c r="EF392" s="146"/>
      <c r="EG392" s="215"/>
      <c r="EH392" s="216"/>
      <c r="EI392" s="216"/>
      <c r="EJ392" s="216"/>
      <c r="EK392" s="216"/>
      <c r="EL392" s="216"/>
      <c r="EM392" s="216"/>
      <c r="EN392" s="217"/>
      <c r="EO392" s="79"/>
      <c r="EP392" s="218"/>
      <c r="EQ392" s="219"/>
      <c r="ER392" s="219"/>
      <c r="ES392" s="82"/>
      <c r="ET392" s="234"/>
      <c r="EU392" s="235"/>
      <c r="EV392" s="235"/>
      <c r="EW392" s="82"/>
      <c r="EX392" s="234"/>
      <c r="EY392" s="235"/>
      <c r="EZ392" s="235"/>
      <c r="FA392" s="235"/>
      <c r="FB392" s="235"/>
      <c r="FC392" s="235"/>
      <c r="FD392" s="235"/>
      <c r="FE392" s="222"/>
      <c r="FF392" s="234"/>
      <c r="FG392" s="235"/>
      <c r="FH392" s="235"/>
      <c r="FI392" s="235"/>
      <c r="FJ392" s="235"/>
      <c r="FK392" s="235"/>
      <c r="FL392" s="235"/>
      <c r="FM392" s="222"/>
    </row>
    <row r="393" spans="1:169">
      <c r="A393" s="223" t="str">
        <f>Validation!B393</f>
        <v>Pass</v>
      </c>
      <c r="B393" s="35"/>
      <c r="C393" s="35"/>
      <c r="D393" s="35"/>
      <c r="E393" s="122"/>
      <c r="F393" s="123"/>
      <c r="G393" s="121"/>
      <c r="H393" s="120"/>
      <c r="I393" s="121"/>
      <c r="J393" s="120"/>
      <c r="K393" s="225"/>
      <c r="L393" s="35"/>
      <c r="M393" s="226"/>
      <c r="N393" s="227"/>
      <c r="O393" s="227"/>
      <c r="P393" s="224"/>
      <c r="Q393" s="224"/>
      <c r="R393" s="78"/>
      <c r="S393" s="79"/>
      <c r="T393" s="224"/>
      <c r="U393" s="35"/>
      <c r="V393" s="35"/>
      <c r="W393" s="225"/>
      <c r="X393" s="228"/>
      <c r="Y393" s="79"/>
      <c r="Z393" s="229"/>
      <c r="AA393" s="35"/>
      <c r="AB393" s="35"/>
      <c r="AC393" s="35"/>
      <c r="AD393" s="230"/>
      <c r="AE393" s="231"/>
      <c r="AF393" s="35"/>
      <c r="AG393" s="35"/>
      <c r="AH393" s="78"/>
      <c r="AI393" s="78"/>
      <c r="AJ393" s="82"/>
      <c r="AK393" s="136"/>
      <c r="AL393" s="135"/>
      <c r="AM393" s="81"/>
      <c r="AN393" s="134"/>
      <c r="AO393" s="232"/>
      <c r="AP393" s="232"/>
      <c r="AQ393" s="80"/>
      <c r="AR393" s="81"/>
      <c r="AS393" s="81"/>
      <c r="AT393" s="245"/>
      <c r="AU393" s="179"/>
      <c r="AV393" s="233"/>
      <c r="AW393" s="81"/>
      <c r="AX393" s="185"/>
      <c r="AY393" s="134"/>
      <c r="AZ393" s="111"/>
      <c r="BA393" s="210"/>
      <c r="BB393" s="211"/>
      <c r="BC393" s="211"/>
      <c r="BD393" s="211"/>
      <c r="BE393" s="211"/>
      <c r="BF393" s="211"/>
      <c r="BG393" s="211"/>
      <c r="BH393" s="211"/>
      <c r="BI393" s="211"/>
      <c r="BJ393" s="211"/>
      <c r="BK393" s="211"/>
      <c r="BL393" s="211"/>
      <c r="BM393" s="211"/>
      <c r="BN393" s="83"/>
      <c r="BO393" s="79"/>
      <c r="BP393" s="210"/>
      <c r="BQ393" s="211"/>
      <c r="BR393" s="211"/>
      <c r="BS393" s="211"/>
      <c r="BT393" s="211"/>
      <c r="BU393" s="211"/>
      <c r="BV393" s="211"/>
      <c r="BW393" s="211"/>
      <c r="BX393" s="82"/>
      <c r="BY393" s="212"/>
      <c r="BZ393" s="212"/>
      <c r="CA393" s="212"/>
      <c r="CB393" s="212"/>
      <c r="CC393" s="212"/>
      <c r="CD393" s="212"/>
      <c r="CE393" s="212"/>
      <c r="CF393" s="212"/>
      <c r="CG393" s="82"/>
      <c r="CH393" s="213"/>
      <c r="CI393" s="212"/>
      <c r="CJ393" s="212"/>
      <c r="CK393" s="212"/>
      <c r="CL393" s="212"/>
      <c r="CM393" s="212"/>
      <c r="CN393" s="212"/>
      <c r="CO393" s="212"/>
      <c r="CP393" s="212"/>
      <c r="CQ393" s="212"/>
      <c r="CR393" s="212"/>
      <c r="CS393" s="212"/>
      <c r="CT393" s="212"/>
      <c r="CU393" s="212"/>
      <c r="CV393" s="212"/>
      <c r="CW393" s="212"/>
      <c r="CX393" s="212"/>
      <c r="CY393" s="212"/>
      <c r="CZ393" s="212"/>
      <c r="DA393" s="214"/>
      <c r="DB393" s="84"/>
      <c r="DC393" s="35"/>
      <c r="DD393" s="35"/>
      <c r="DE393" s="35"/>
      <c r="DF393" s="35"/>
      <c r="DG393" s="35"/>
      <c r="DH393" s="35"/>
      <c r="DI393" s="35"/>
      <c r="DJ393" s="35"/>
      <c r="DK393" s="35"/>
      <c r="DL393" s="35"/>
      <c r="DM393" s="35"/>
      <c r="DN393" s="35"/>
      <c r="DO393" s="35"/>
      <c r="DP393" s="35"/>
      <c r="DQ393" s="35"/>
      <c r="DR393" s="35"/>
      <c r="DS393" s="35"/>
      <c r="DT393" s="35"/>
      <c r="DU393" s="35"/>
      <c r="DV393" s="35"/>
      <c r="DW393" s="78"/>
      <c r="DX393" s="82"/>
      <c r="DY393" s="215"/>
      <c r="DZ393" s="216"/>
      <c r="EA393" s="216"/>
      <c r="EB393" s="216"/>
      <c r="EC393" s="216"/>
      <c r="ED393" s="216"/>
      <c r="EE393" s="217"/>
      <c r="EF393" s="146"/>
      <c r="EG393" s="215"/>
      <c r="EH393" s="216"/>
      <c r="EI393" s="216"/>
      <c r="EJ393" s="216"/>
      <c r="EK393" s="216"/>
      <c r="EL393" s="216"/>
      <c r="EM393" s="216"/>
      <c r="EN393" s="217"/>
      <c r="EO393" s="79"/>
      <c r="EP393" s="218"/>
      <c r="EQ393" s="219"/>
      <c r="ER393" s="219"/>
      <c r="ES393" s="82"/>
      <c r="ET393" s="234"/>
      <c r="EU393" s="235"/>
      <c r="EV393" s="235"/>
      <c r="EW393" s="82"/>
      <c r="EX393" s="234"/>
      <c r="EY393" s="235"/>
      <c r="EZ393" s="235"/>
      <c r="FA393" s="235"/>
      <c r="FB393" s="235"/>
      <c r="FC393" s="235"/>
      <c r="FD393" s="235"/>
      <c r="FE393" s="222"/>
      <c r="FF393" s="234"/>
      <c r="FG393" s="235"/>
      <c r="FH393" s="235"/>
      <c r="FI393" s="235"/>
      <c r="FJ393" s="235"/>
      <c r="FK393" s="235"/>
      <c r="FL393" s="235"/>
      <c r="FM393" s="222"/>
    </row>
    <row r="394" spans="1:169">
      <c r="A394" s="223" t="str">
        <f>Validation!B394</f>
        <v>Pass</v>
      </c>
      <c r="B394" s="35"/>
      <c r="C394" s="35"/>
      <c r="D394" s="35"/>
      <c r="E394" s="122"/>
      <c r="F394" s="123"/>
      <c r="G394" s="121"/>
      <c r="H394" s="120"/>
      <c r="I394" s="121"/>
      <c r="J394" s="120"/>
      <c r="K394" s="225"/>
      <c r="L394" s="35"/>
      <c r="M394" s="226"/>
      <c r="N394" s="227"/>
      <c r="O394" s="227"/>
      <c r="P394" s="224"/>
      <c r="Q394" s="224"/>
      <c r="R394" s="78"/>
      <c r="S394" s="79"/>
      <c r="T394" s="224"/>
      <c r="U394" s="35"/>
      <c r="V394" s="35"/>
      <c r="W394" s="225"/>
      <c r="X394" s="228"/>
      <c r="Y394" s="79"/>
      <c r="Z394" s="229"/>
      <c r="AA394" s="35"/>
      <c r="AB394" s="35"/>
      <c r="AC394" s="35"/>
      <c r="AD394" s="230"/>
      <c r="AE394" s="231"/>
      <c r="AF394" s="35"/>
      <c r="AG394" s="35"/>
      <c r="AH394" s="78"/>
      <c r="AI394" s="78"/>
      <c r="AJ394" s="82"/>
      <c r="AK394" s="136"/>
      <c r="AL394" s="135"/>
      <c r="AM394" s="81"/>
      <c r="AN394" s="134"/>
      <c r="AO394" s="232"/>
      <c r="AP394" s="232"/>
      <c r="AQ394" s="80"/>
      <c r="AR394" s="81"/>
      <c r="AS394" s="81"/>
      <c r="AT394" s="245"/>
      <c r="AU394" s="179"/>
      <c r="AV394" s="233"/>
      <c r="AW394" s="81"/>
      <c r="AX394" s="185"/>
      <c r="AY394" s="134"/>
      <c r="AZ394" s="111"/>
      <c r="BA394" s="210"/>
      <c r="BB394" s="211"/>
      <c r="BC394" s="211"/>
      <c r="BD394" s="211"/>
      <c r="BE394" s="211"/>
      <c r="BF394" s="211"/>
      <c r="BG394" s="211"/>
      <c r="BH394" s="211"/>
      <c r="BI394" s="211"/>
      <c r="BJ394" s="211"/>
      <c r="BK394" s="211"/>
      <c r="BL394" s="211"/>
      <c r="BM394" s="211"/>
      <c r="BN394" s="83"/>
      <c r="BO394" s="79"/>
      <c r="BP394" s="210"/>
      <c r="BQ394" s="211"/>
      <c r="BR394" s="211"/>
      <c r="BS394" s="211"/>
      <c r="BT394" s="211"/>
      <c r="BU394" s="211"/>
      <c r="BV394" s="211"/>
      <c r="BW394" s="211"/>
      <c r="BX394" s="82"/>
      <c r="BY394" s="212"/>
      <c r="BZ394" s="212"/>
      <c r="CA394" s="212"/>
      <c r="CB394" s="212"/>
      <c r="CC394" s="212"/>
      <c r="CD394" s="212"/>
      <c r="CE394" s="212"/>
      <c r="CF394" s="212"/>
      <c r="CG394" s="82"/>
      <c r="CH394" s="213"/>
      <c r="CI394" s="212"/>
      <c r="CJ394" s="212"/>
      <c r="CK394" s="212"/>
      <c r="CL394" s="212"/>
      <c r="CM394" s="212"/>
      <c r="CN394" s="212"/>
      <c r="CO394" s="212"/>
      <c r="CP394" s="212"/>
      <c r="CQ394" s="212"/>
      <c r="CR394" s="212"/>
      <c r="CS394" s="212"/>
      <c r="CT394" s="212"/>
      <c r="CU394" s="212"/>
      <c r="CV394" s="212"/>
      <c r="CW394" s="212"/>
      <c r="CX394" s="212"/>
      <c r="CY394" s="212"/>
      <c r="CZ394" s="212"/>
      <c r="DA394" s="214"/>
      <c r="DB394" s="84"/>
      <c r="DC394" s="35"/>
      <c r="DD394" s="35"/>
      <c r="DE394" s="35"/>
      <c r="DF394" s="35"/>
      <c r="DG394" s="35"/>
      <c r="DH394" s="35"/>
      <c r="DI394" s="35"/>
      <c r="DJ394" s="35"/>
      <c r="DK394" s="35"/>
      <c r="DL394" s="35"/>
      <c r="DM394" s="35"/>
      <c r="DN394" s="35"/>
      <c r="DO394" s="35"/>
      <c r="DP394" s="35"/>
      <c r="DQ394" s="35"/>
      <c r="DR394" s="35"/>
      <c r="DS394" s="35"/>
      <c r="DT394" s="35"/>
      <c r="DU394" s="35"/>
      <c r="DV394" s="35"/>
      <c r="DW394" s="78"/>
      <c r="DX394" s="82"/>
      <c r="DY394" s="215"/>
      <c r="DZ394" s="216"/>
      <c r="EA394" s="216"/>
      <c r="EB394" s="216"/>
      <c r="EC394" s="216"/>
      <c r="ED394" s="216"/>
      <c r="EE394" s="217"/>
      <c r="EF394" s="146"/>
      <c r="EG394" s="215"/>
      <c r="EH394" s="216"/>
      <c r="EI394" s="216"/>
      <c r="EJ394" s="216"/>
      <c r="EK394" s="216"/>
      <c r="EL394" s="216"/>
      <c r="EM394" s="216"/>
      <c r="EN394" s="217"/>
      <c r="EO394" s="79"/>
      <c r="EP394" s="218"/>
      <c r="EQ394" s="219"/>
      <c r="ER394" s="219"/>
      <c r="ES394" s="82"/>
      <c r="ET394" s="234"/>
      <c r="EU394" s="235"/>
      <c r="EV394" s="235"/>
      <c r="EW394" s="82"/>
      <c r="EX394" s="234"/>
      <c r="EY394" s="235"/>
      <c r="EZ394" s="235"/>
      <c r="FA394" s="235"/>
      <c r="FB394" s="235"/>
      <c r="FC394" s="235"/>
      <c r="FD394" s="235"/>
      <c r="FE394" s="222"/>
      <c r="FF394" s="234"/>
      <c r="FG394" s="235"/>
      <c r="FH394" s="235"/>
      <c r="FI394" s="235"/>
      <c r="FJ394" s="235"/>
      <c r="FK394" s="235"/>
      <c r="FL394" s="235"/>
      <c r="FM394" s="222"/>
    </row>
    <row r="395" spans="1:169">
      <c r="A395" s="223" t="str">
        <f>Validation!B395</f>
        <v>Pass</v>
      </c>
      <c r="B395" s="35"/>
      <c r="C395" s="35"/>
      <c r="D395" s="35"/>
      <c r="E395" s="122"/>
      <c r="F395" s="123"/>
      <c r="G395" s="121"/>
      <c r="H395" s="120"/>
      <c r="I395" s="121"/>
      <c r="J395" s="120"/>
      <c r="K395" s="225"/>
      <c r="L395" s="35"/>
      <c r="M395" s="226"/>
      <c r="N395" s="227"/>
      <c r="O395" s="227"/>
      <c r="P395" s="224"/>
      <c r="Q395" s="224"/>
      <c r="R395" s="78"/>
      <c r="S395" s="79"/>
      <c r="T395" s="224"/>
      <c r="U395" s="35"/>
      <c r="V395" s="35"/>
      <c r="W395" s="225"/>
      <c r="X395" s="228"/>
      <c r="Y395" s="79"/>
      <c r="Z395" s="229"/>
      <c r="AA395" s="35"/>
      <c r="AB395" s="35"/>
      <c r="AC395" s="35"/>
      <c r="AD395" s="230"/>
      <c r="AE395" s="231"/>
      <c r="AF395" s="35"/>
      <c r="AG395" s="35"/>
      <c r="AH395" s="78"/>
      <c r="AI395" s="78"/>
      <c r="AJ395" s="82"/>
      <c r="AK395" s="136"/>
      <c r="AL395" s="135"/>
      <c r="AM395" s="81"/>
      <c r="AN395" s="134"/>
      <c r="AO395" s="232"/>
      <c r="AP395" s="232"/>
      <c r="AQ395" s="80"/>
      <c r="AR395" s="81"/>
      <c r="AS395" s="81"/>
      <c r="AT395" s="245"/>
      <c r="AU395" s="179"/>
      <c r="AV395" s="233"/>
      <c r="AW395" s="81"/>
      <c r="AX395" s="185"/>
      <c r="AY395" s="134"/>
      <c r="AZ395" s="111"/>
      <c r="BA395" s="210"/>
      <c r="BB395" s="211"/>
      <c r="BC395" s="211"/>
      <c r="BD395" s="211"/>
      <c r="BE395" s="211"/>
      <c r="BF395" s="211"/>
      <c r="BG395" s="211"/>
      <c r="BH395" s="211"/>
      <c r="BI395" s="211"/>
      <c r="BJ395" s="211"/>
      <c r="BK395" s="211"/>
      <c r="BL395" s="211"/>
      <c r="BM395" s="211"/>
      <c r="BN395" s="83"/>
      <c r="BO395" s="79"/>
      <c r="BP395" s="210"/>
      <c r="BQ395" s="211"/>
      <c r="BR395" s="211"/>
      <c r="BS395" s="211"/>
      <c r="BT395" s="211"/>
      <c r="BU395" s="211"/>
      <c r="BV395" s="211"/>
      <c r="BW395" s="211"/>
      <c r="BX395" s="82"/>
      <c r="BY395" s="212"/>
      <c r="BZ395" s="212"/>
      <c r="CA395" s="212"/>
      <c r="CB395" s="212"/>
      <c r="CC395" s="212"/>
      <c r="CD395" s="212"/>
      <c r="CE395" s="212"/>
      <c r="CF395" s="212"/>
      <c r="CG395" s="82"/>
      <c r="CH395" s="213"/>
      <c r="CI395" s="212"/>
      <c r="CJ395" s="212"/>
      <c r="CK395" s="212"/>
      <c r="CL395" s="212"/>
      <c r="CM395" s="212"/>
      <c r="CN395" s="212"/>
      <c r="CO395" s="212"/>
      <c r="CP395" s="212"/>
      <c r="CQ395" s="212"/>
      <c r="CR395" s="212"/>
      <c r="CS395" s="212"/>
      <c r="CT395" s="212"/>
      <c r="CU395" s="212"/>
      <c r="CV395" s="212"/>
      <c r="CW395" s="212"/>
      <c r="CX395" s="212"/>
      <c r="CY395" s="212"/>
      <c r="CZ395" s="212"/>
      <c r="DA395" s="214"/>
      <c r="DB395" s="84"/>
      <c r="DC395" s="35"/>
      <c r="DD395" s="35"/>
      <c r="DE395" s="35"/>
      <c r="DF395" s="35"/>
      <c r="DG395" s="35"/>
      <c r="DH395" s="35"/>
      <c r="DI395" s="35"/>
      <c r="DJ395" s="35"/>
      <c r="DK395" s="35"/>
      <c r="DL395" s="35"/>
      <c r="DM395" s="35"/>
      <c r="DN395" s="35"/>
      <c r="DO395" s="35"/>
      <c r="DP395" s="35"/>
      <c r="DQ395" s="35"/>
      <c r="DR395" s="35"/>
      <c r="DS395" s="35"/>
      <c r="DT395" s="35"/>
      <c r="DU395" s="35"/>
      <c r="DV395" s="35"/>
      <c r="DW395" s="78"/>
      <c r="DX395" s="82"/>
      <c r="DY395" s="215"/>
      <c r="DZ395" s="216"/>
      <c r="EA395" s="216"/>
      <c r="EB395" s="216"/>
      <c r="EC395" s="216"/>
      <c r="ED395" s="216"/>
      <c r="EE395" s="217"/>
      <c r="EF395" s="146"/>
      <c r="EG395" s="215"/>
      <c r="EH395" s="216"/>
      <c r="EI395" s="216"/>
      <c r="EJ395" s="216"/>
      <c r="EK395" s="216"/>
      <c r="EL395" s="216"/>
      <c r="EM395" s="216"/>
      <c r="EN395" s="217"/>
      <c r="EO395" s="79"/>
      <c r="EP395" s="218"/>
      <c r="EQ395" s="219"/>
      <c r="ER395" s="219"/>
      <c r="ES395" s="82"/>
      <c r="ET395" s="234"/>
      <c r="EU395" s="235"/>
      <c r="EV395" s="235"/>
      <c r="EW395" s="82"/>
      <c r="EX395" s="234"/>
      <c r="EY395" s="235"/>
      <c r="EZ395" s="235"/>
      <c r="FA395" s="235"/>
      <c r="FB395" s="235"/>
      <c r="FC395" s="235"/>
      <c r="FD395" s="235"/>
      <c r="FE395" s="222"/>
      <c r="FF395" s="234"/>
      <c r="FG395" s="235"/>
      <c r="FH395" s="235"/>
      <c r="FI395" s="235"/>
      <c r="FJ395" s="235"/>
      <c r="FK395" s="235"/>
      <c r="FL395" s="235"/>
      <c r="FM395" s="222"/>
    </row>
    <row r="396" spans="1:169">
      <c r="A396" s="223" t="str">
        <f>Validation!B396</f>
        <v>Pass</v>
      </c>
      <c r="B396" s="35"/>
      <c r="C396" s="35"/>
      <c r="D396" s="35"/>
      <c r="E396" s="122"/>
      <c r="F396" s="123"/>
      <c r="G396" s="121"/>
      <c r="H396" s="120"/>
      <c r="I396" s="121"/>
      <c r="J396" s="120"/>
      <c r="K396" s="225"/>
      <c r="L396" s="35"/>
      <c r="M396" s="226"/>
      <c r="N396" s="227"/>
      <c r="O396" s="227"/>
      <c r="P396" s="224"/>
      <c r="Q396" s="224"/>
      <c r="R396" s="78"/>
      <c r="S396" s="79"/>
      <c r="T396" s="224"/>
      <c r="U396" s="35"/>
      <c r="V396" s="35"/>
      <c r="W396" s="225"/>
      <c r="X396" s="228"/>
      <c r="Y396" s="79"/>
      <c r="Z396" s="229"/>
      <c r="AA396" s="35"/>
      <c r="AB396" s="35"/>
      <c r="AC396" s="35"/>
      <c r="AD396" s="230"/>
      <c r="AE396" s="231"/>
      <c r="AF396" s="35"/>
      <c r="AG396" s="35"/>
      <c r="AH396" s="78"/>
      <c r="AI396" s="78"/>
      <c r="AJ396" s="82"/>
      <c r="AK396" s="136"/>
      <c r="AL396" s="135"/>
      <c r="AM396" s="81"/>
      <c r="AN396" s="134"/>
      <c r="AO396" s="232"/>
      <c r="AP396" s="232"/>
      <c r="AQ396" s="80"/>
      <c r="AR396" s="81"/>
      <c r="AS396" s="81"/>
      <c r="AT396" s="245"/>
      <c r="AU396" s="179"/>
      <c r="AV396" s="233"/>
      <c r="AW396" s="81"/>
      <c r="AX396" s="185"/>
      <c r="AY396" s="134"/>
      <c r="AZ396" s="111"/>
      <c r="BA396" s="210"/>
      <c r="BB396" s="211"/>
      <c r="BC396" s="211"/>
      <c r="BD396" s="211"/>
      <c r="BE396" s="211"/>
      <c r="BF396" s="211"/>
      <c r="BG396" s="211"/>
      <c r="BH396" s="211"/>
      <c r="BI396" s="211"/>
      <c r="BJ396" s="211"/>
      <c r="BK396" s="211"/>
      <c r="BL396" s="211"/>
      <c r="BM396" s="211"/>
      <c r="BN396" s="83"/>
      <c r="BO396" s="79"/>
      <c r="BP396" s="210"/>
      <c r="BQ396" s="211"/>
      <c r="BR396" s="211"/>
      <c r="BS396" s="211"/>
      <c r="BT396" s="211"/>
      <c r="BU396" s="211"/>
      <c r="BV396" s="211"/>
      <c r="BW396" s="211"/>
      <c r="BX396" s="82"/>
      <c r="BY396" s="212"/>
      <c r="BZ396" s="212"/>
      <c r="CA396" s="212"/>
      <c r="CB396" s="212"/>
      <c r="CC396" s="212"/>
      <c r="CD396" s="212"/>
      <c r="CE396" s="212"/>
      <c r="CF396" s="212"/>
      <c r="CG396" s="82"/>
      <c r="CH396" s="213"/>
      <c r="CI396" s="212"/>
      <c r="CJ396" s="212"/>
      <c r="CK396" s="212"/>
      <c r="CL396" s="212"/>
      <c r="CM396" s="212"/>
      <c r="CN396" s="212"/>
      <c r="CO396" s="212"/>
      <c r="CP396" s="212"/>
      <c r="CQ396" s="212"/>
      <c r="CR396" s="212"/>
      <c r="CS396" s="212"/>
      <c r="CT396" s="212"/>
      <c r="CU396" s="212"/>
      <c r="CV396" s="212"/>
      <c r="CW396" s="212"/>
      <c r="CX396" s="212"/>
      <c r="CY396" s="212"/>
      <c r="CZ396" s="212"/>
      <c r="DA396" s="214"/>
      <c r="DB396" s="84"/>
      <c r="DC396" s="35"/>
      <c r="DD396" s="35"/>
      <c r="DE396" s="35"/>
      <c r="DF396" s="35"/>
      <c r="DG396" s="35"/>
      <c r="DH396" s="35"/>
      <c r="DI396" s="35"/>
      <c r="DJ396" s="35"/>
      <c r="DK396" s="35"/>
      <c r="DL396" s="35"/>
      <c r="DM396" s="35"/>
      <c r="DN396" s="35"/>
      <c r="DO396" s="35"/>
      <c r="DP396" s="35"/>
      <c r="DQ396" s="35"/>
      <c r="DR396" s="35"/>
      <c r="DS396" s="35"/>
      <c r="DT396" s="35"/>
      <c r="DU396" s="35"/>
      <c r="DV396" s="35"/>
      <c r="DW396" s="78"/>
      <c r="DX396" s="82"/>
      <c r="DY396" s="215"/>
      <c r="DZ396" s="216"/>
      <c r="EA396" s="216"/>
      <c r="EB396" s="216"/>
      <c r="EC396" s="216"/>
      <c r="ED396" s="216"/>
      <c r="EE396" s="217"/>
      <c r="EF396" s="146"/>
      <c r="EG396" s="215"/>
      <c r="EH396" s="216"/>
      <c r="EI396" s="216"/>
      <c r="EJ396" s="216"/>
      <c r="EK396" s="216"/>
      <c r="EL396" s="216"/>
      <c r="EM396" s="216"/>
      <c r="EN396" s="217"/>
      <c r="EO396" s="79"/>
      <c r="EP396" s="218"/>
      <c r="EQ396" s="219"/>
      <c r="ER396" s="219"/>
      <c r="ES396" s="82"/>
      <c r="ET396" s="234"/>
      <c r="EU396" s="235"/>
      <c r="EV396" s="235"/>
      <c r="EW396" s="82"/>
      <c r="EX396" s="234"/>
      <c r="EY396" s="235"/>
      <c r="EZ396" s="235"/>
      <c r="FA396" s="235"/>
      <c r="FB396" s="235"/>
      <c r="FC396" s="235"/>
      <c r="FD396" s="235"/>
      <c r="FE396" s="222"/>
      <c r="FF396" s="234"/>
      <c r="FG396" s="235"/>
      <c r="FH396" s="235"/>
      <c r="FI396" s="235"/>
      <c r="FJ396" s="235"/>
      <c r="FK396" s="235"/>
      <c r="FL396" s="235"/>
      <c r="FM396" s="222"/>
    </row>
    <row r="397" spans="1:169">
      <c r="A397" s="223" t="str">
        <f>Validation!B397</f>
        <v>Pass</v>
      </c>
      <c r="B397" s="35"/>
      <c r="C397" s="35"/>
      <c r="D397" s="35"/>
      <c r="E397" s="122"/>
      <c r="F397" s="123"/>
      <c r="G397" s="121"/>
      <c r="H397" s="120"/>
      <c r="I397" s="121"/>
      <c r="J397" s="120"/>
      <c r="K397" s="225"/>
      <c r="L397" s="35"/>
      <c r="M397" s="226"/>
      <c r="N397" s="227"/>
      <c r="O397" s="227"/>
      <c r="P397" s="224"/>
      <c r="Q397" s="224"/>
      <c r="R397" s="78"/>
      <c r="S397" s="79"/>
      <c r="T397" s="224"/>
      <c r="U397" s="35"/>
      <c r="V397" s="35"/>
      <c r="W397" s="225"/>
      <c r="X397" s="228"/>
      <c r="Y397" s="79"/>
      <c r="Z397" s="229"/>
      <c r="AA397" s="35"/>
      <c r="AB397" s="35"/>
      <c r="AC397" s="35"/>
      <c r="AD397" s="230"/>
      <c r="AE397" s="231"/>
      <c r="AF397" s="35"/>
      <c r="AG397" s="35"/>
      <c r="AH397" s="78"/>
      <c r="AI397" s="78"/>
      <c r="AJ397" s="82"/>
      <c r="AK397" s="136"/>
      <c r="AL397" s="135"/>
      <c r="AM397" s="81"/>
      <c r="AN397" s="134"/>
      <c r="AO397" s="232"/>
      <c r="AP397" s="232"/>
      <c r="AQ397" s="80"/>
      <c r="AR397" s="81"/>
      <c r="AS397" s="81"/>
      <c r="AT397" s="245"/>
      <c r="AU397" s="179"/>
      <c r="AV397" s="233"/>
      <c r="AW397" s="81"/>
      <c r="AX397" s="185"/>
      <c r="AY397" s="134"/>
      <c r="AZ397" s="111"/>
      <c r="BA397" s="210"/>
      <c r="BB397" s="211"/>
      <c r="BC397" s="211"/>
      <c r="BD397" s="211"/>
      <c r="BE397" s="211"/>
      <c r="BF397" s="211"/>
      <c r="BG397" s="211"/>
      <c r="BH397" s="211"/>
      <c r="BI397" s="211"/>
      <c r="BJ397" s="211"/>
      <c r="BK397" s="211"/>
      <c r="BL397" s="211"/>
      <c r="BM397" s="211"/>
      <c r="BN397" s="83"/>
      <c r="BO397" s="79"/>
      <c r="BP397" s="210"/>
      <c r="BQ397" s="211"/>
      <c r="BR397" s="211"/>
      <c r="BS397" s="211"/>
      <c r="BT397" s="211"/>
      <c r="BU397" s="211"/>
      <c r="BV397" s="211"/>
      <c r="BW397" s="211"/>
      <c r="BX397" s="82"/>
      <c r="BY397" s="212"/>
      <c r="BZ397" s="212"/>
      <c r="CA397" s="212"/>
      <c r="CB397" s="212"/>
      <c r="CC397" s="212"/>
      <c r="CD397" s="212"/>
      <c r="CE397" s="212"/>
      <c r="CF397" s="212"/>
      <c r="CG397" s="82"/>
      <c r="CH397" s="213"/>
      <c r="CI397" s="212"/>
      <c r="CJ397" s="212"/>
      <c r="CK397" s="212"/>
      <c r="CL397" s="212"/>
      <c r="CM397" s="212"/>
      <c r="CN397" s="212"/>
      <c r="CO397" s="212"/>
      <c r="CP397" s="212"/>
      <c r="CQ397" s="212"/>
      <c r="CR397" s="212"/>
      <c r="CS397" s="212"/>
      <c r="CT397" s="212"/>
      <c r="CU397" s="212"/>
      <c r="CV397" s="212"/>
      <c r="CW397" s="212"/>
      <c r="CX397" s="212"/>
      <c r="CY397" s="212"/>
      <c r="CZ397" s="212"/>
      <c r="DA397" s="214"/>
      <c r="DB397" s="84"/>
      <c r="DC397" s="35"/>
      <c r="DD397" s="35"/>
      <c r="DE397" s="35"/>
      <c r="DF397" s="35"/>
      <c r="DG397" s="35"/>
      <c r="DH397" s="35"/>
      <c r="DI397" s="35"/>
      <c r="DJ397" s="35"/>
      <c r="DK397" s="35"/>
      <c r="DL397" s="35"/>
      <c r="DM397" s="35"/>
      <c r="DN397" s="35"/>
      <c r="DO397" s="35"/>
      <c r="DP397" s="35"/>
      <c r="DQ397" s="35"/>
      <c r="DR397" s="35"/>
      <c r="DS397" s="35"/>
      <c r="DT397" s="35"/>
      <c r="DU397" s="35"/>
      <c r="DV397" s="35"/>
      <c r="DW397" s="78"/>
      <c r="DX397" s="82"/>
      <c r="DY397" s="215"/>
      <c r="DZ397" s="216"/>
      <c r="EA397" s="216"/>
      <c r="EB397" s="216"/>
      <c r="EC397" s="216"/>
      <c r="ED397" s="216"/>
      <c r="EE397" s="217"/>
      <c r="EF397" s="146"/>
      <c r="EG397" s="215"/>
      <c r="EH397" s="216"/>
      <c r="EI397" s="216"/>
      <c r="EJ397" s="216"/>
      <c r="EK397" s="216"/>
      <c r="EL397" s="216"/>
      <c r="EM397" s="216"/>
      <c r="EN397" s="217"/>
      <c r="EO397" s="79"/>
      <c r="EP397" s="218"/>
      <c r="EQ397" s="219"/>
      <c r="ER397" s="219"/>
      <c r="ES397" s="82"/>
      <c r="ET397" s="234"/>
      <c r="EU397" s="235"/>
      <c r="EV397" s="235"/>
      <c r="EW397" s="82"/>
      <c r="EX397" s="234"/>
      <c r="EY397" s="235"/>
      <c r="EZ397" s="235"/>
      <c r="FA397" s="235"/>
      <c r="FB397" s="235"/>
      <c r="FC397" s="235"/>
      <c r="FD397" s="235"/>
      <c r="FE397" s="222"/>
      <c r="FF397" s="234"/>
      <c r="FG397" s="235"/>
      <c r="FH397" s="235"/>
      <c r="FI397" s="235"/>
      <c r="FJ397" s="235"/>
      <c r="FK397" s="235"/>
      <c r="FL397" s="235"/>
      <c r="FM397" s="222"/>
    </row>
    <row r="398" spans="1:169">
      <c r="A398" s="223" t="str">
        <f>Validation!B398</f>
        <v>Pass</v>
      </c>
      <c r="B398" s="35"/>
      <c r="C398" s="35"/>
      <c r="D398" s="35"/>
      <c r="E398" s="122"/>
      <c r="F398" s="123"/>
      <c r="G398" s="121"/>
      <c r="H398" s="120"/>
      <c r="I398" s="121"/>
      <c r="J398" s="120"/>
      <c r="K398" s="225"/>
      <c r="L398" s="35"/>
      <c r="M398" s="226"/>
      <c r="N398" s="227"/>
      <c r="O398" s="227"/>
      <c r="P398" s="224"/>
      <c r="Q398" s="224"/>
      <c r="R398" s="78"/>
      <c r="S398" s="79"/>
      <c r="T398" s="224"/>
      <c r="U398" s="35"/>
      <c r="V398" s="35"/>
      <c r="W398" s="225"/>
      <c r="X398" s="228"/>
      <c r="Y398" s="79"/>
      <c r="Z398" s="229"/>
      <c r="AA398" s="35"/>
      <c r="AB398" s="35"/>
      <c r="AC398" s="35"/>
      <c r="AD398" s="230"/>
      <c r="AE398" s="231"/>
      <c r="AF398" s="35"/>
      <c r="AG398" s="35"/>
      <c r="AH398" s="78"/>
      <c r="AI398" s="78"/>
      <c r="AJ398" s="82"/>
      <c r="AK398" s="136"/>
      <c r="AL398" s="135"/>
      <c r="AM398" s="81"/>
      <c r="AN398" s="134"/>
      <c r="AO398" s="232"/>
      <c r="AP398" s="232"/>
      <c r="AQ398" s="80"/>
      <c r="AR398" s="81"/>
      <c r="AS398" s="81"/>
      <c r="AT398" s="245"/>
      <c r="AU398" s="179"/>
      <c r="AV398" s="233"/>
      <c r="AW398" s="81"/>
      <c r="AX398" s="185"/>
      <c r="AY398" s="134"/>
      <c r="AZ398" s="111"/>
      <c r="BA398" s="210"/>
      <c r="BB398" s="211"/>
      <c r="BC398" s="211"/>
      <c r="BD398" s="211"/>
      <c r="BE398" s="211"/>
      <c r="BF398" s="211"/>
      <c r="BG398" s="211"/>
      <c r="BH398" s="211"/>
      <c r="BI398" s="211"/>
      <c r="BJ398" s="211"/>
      <c r="BK398" s="211"/>
      <c r="BL398" s="211"/>
      <c r="BM398" s="211"/>
      <c r="BN398" s="83"/>
      <c r="BO398" s="79"/>
      <c r="BP398" s="210"/>
      <c r="BQ398" s="211"/>
      <c r="BR398" s="211"/>
      <c r="BS398" s="211"/>
      <c r="BT398" s="211"/>
      <c r="BU398" s="211"/>
      <c r="BV398" s="211"/>
      <c r="BW398" s="211"/>
      <c r="BX398" s="82"/>
      <c r="BY398" s="212"/>
      <c r="BZ398" s="212"/>
      <c r="CA398" s="212"/>
      <c r="CB398" s="212"/>
      <c r="CC398" s="212"/>
      <c r="CD398" s="212"/>
      <c r="CE398" s="212"/>
      <c r="CF398" s="212"/>
      <c r="CG398" s="82"/>
      <c r="CH398" s="213"/>
      <c r="CI398" s="212"/>
      <c r="CJ398" s="212"/>
      <c r="CK398" s="212"/>
      <c r="CL398" s="212"/>
      <c r="CM398" s="212"/>
      <c r="CN398" s="212"/>
      <c r="CO398" s="212"/>
      <c r="CP398" s="212"/>
      <c r="CQ398" s="212"/>
      <c r="CR398" s="212"/>
      <c r="CS398" s="212"/>
      <c r="CT398" s="212"/>
      <c r="CU398" s="212"/>
      <c r="CV398" s="212"/>
      <c r="CW398" s="212"/>
      <c r="CX398" s="212"/>
      <c r="CY398" s="212"/>
      <c r="CZ398" s="212"/>
      <c r="DA398" s="214"/>
      <c r="DB398" s="84"/>
      <c r="DC398" s="35"/>
      <c r="DD398" s="35"/>
      <c r="DE398" s="35"/>
      <c r="DF398" s="35"/>
      <c r="DG398" s="35"/>
      <c r="DH398" s="35"/>
      <c r="DI398" s="35"/>
      <c r="DJ398" s="35"/>
      <c r="DK398" s="35"/>
      <c r="DL398" s="35"/>
      <c r="DM398" s="35"/>
      <c r="DN398" s="35"/>
      <c r="DO398" s="35"/>
      <c r="DP398" s="35"/>
      <c r="DQ398" s="35"/>
      <c r="DR398" s="35"/>
      <c r="DS398" s="35"/>
      <c r="DT398" s="35"/>
      <c r="DU398" s="35"/>
      <c r="DV398" s="35"/>
      <c r="DW398" s="78"/>
      <c r="DX398" s="82"/>
      <c r="DY398" s="215"/>
      <c r="DZ398" s="216"/>
      <c r="EA398" s="216"/>
      <c r="EB398" s="216"/>
      <c r="EC398" s="216"/>
      <c r="ED398" s="216"/>
      <c r="EE398" s="217"/>
      <c r="EF398" s="146"/>
      <c r="EG398" s="215"/>
      <c r="EH398" s="216"/>
      <c r="EI398" s="216"/>
      <c r="EJ398" s="216"/>
      <c r="EK398" s="216"/>
      <c r="EL398" s="216"/>
      <c r="EM398" s="216"/>
      <c r="EN398" s="217"/>
      <c r="EO398" s="79"/>
      <c r="EP398" s="218"/>
      <c r="EQ398" s="219"/>
      <c r="ER398" s="219"/>
      <c r="ES398" s="82"/>
      <c r="ET398" s="234"/>
      <c r="EU398" s="235"/>
      <c r="EV398" s="235"/>
      <c r="EW398" s="82"/>
      <c r="EX398" s="234"/>
      <c r="EY398" s="235"/>
      <c r="EZ398" s="235"/>
      <c r="FA398" s="235"/>
      <c r="FB398" s="235"/>
      <c r="FC398" s="235"/>
      <c r="FD398" s="235"/>
      <c r="FE398" s="222"/>
      <c r="FF398" s="234"/>
      <c r="FG398" s="235"/>
      <c r="FH398" s="235"/>
      <c r="FI398" s="235"/>
      <c r="FJ398" s="235"/>
      <c r="FK398" s="235"/>
      <c r="FL398" s="235"/>
      <c r="FM398" s="222"/>
    </row>
    <row r="399" spans="1:169">
      <c r="A399" s="223" t="str">
        <f>Validation!B399</f>
        <v>Pass</v>
      </c>
      <c r="B399" s="35"/>
      <c r="C399" s="35"/>
      <c r="D399" s="35"/>
      <c r="E399" s="122"/>
      <c r="F399" s="123"/>
      <c r="G399" s="121"/>
      <c r="H399" s="120"/>
      <c r="I399" s="121"/>
      <c r="J399" s="120"/>
      <c r="K399" s="225"/>
      <c r="L399" s="35"/>
      <c r="M399" s="226"/>
      <c r="N399" s="227"/>
      <c r="O399" s="227"/>
      <c r="P399" s="224"/>
      <c r="Q399" s="224"/>
      <c r="R399" s="78"/>
      <c r="S399" s="79"/>
      <c r="T399" s="224"/>
      <c r="U399" s="35"/>
      <c r="V399" s="35"/>
      <c r="W399" s="225"/>
      <c r="X399" s="228"/>
      <c r="Y399" s="79"/>
      <c r="Z399" s="229"/>
      <c r="AA399" s="35"/>
      <c r="AB399" s="35"/>
      <c r="AC399" s="35"/>
      <c r="AD399" s="230"/>
      <c r="AE399" s="231"/>
      <c r="AF399" s="35"/>
      <c r="AG399" s="35"/>
      <c r="AH399" s="78"/>
      <c r="AI399" s="78"/>
      <c r="AJ399" s="82"/>
      <c r="AK399" s="136"/>
      <c r="AL399" s="135"/>
      <c r="AM399" s="81"/>
      <c r="AN399" s="134"/>
      <c r="AO399" s="232"/>
      <c r="AP399" s="232"/>
      <c r="AQ399" s="80"/>
      <c r="AR399" s="81"/>
      <c r="AS399" s="81"/>
      <c r="AT399" s="245"/>
      <c r="AU399" s="179"/>
      <c r="AV399" s="233"/>
      <c r="AW399" s="81"/>
      <c r="AX399" s="185"/>
      <c r="AY399" s="134"/>
      <c r="AZ399" s="111"/>
      <c r="BA399" s="210"/>
      <c r="BB399" s="211"/>
      <c r="BC399" s="211"/>
      <c r="BD399" s="211"/>
      <c r="BE399" s="211"/>
      <c r="BF399" s="211"/>
      <c r="BG399" s="211"/>
      <c r="BH399" s="211"/>
      <c r="BI399" s="211"/>
      <c r="BJ399" s="211"/>
      <c r="BK399" s="211"/>
      <c r="BL399" s="211"/>
      <c r="BM399" s="211"/>
      <c r="BN399" s="83"/>
      <c r="BO399" s="79"/>
      <c r="BP399" s="210"/>
      <c r="BQ399" s="211"/>
      <c r="BR399" s="211"/>
      <c r="BS399" s="211"/>
      <c r="BT399" s="211"/>
      <c r="BU399" s="211"/>
      <c r="BV399" s="211"/>
      <c r="BW399" s="211"/>
      <c r="BX399" s="82"/>
      <c r="BY399" s="212"/>
      <c r="BZ399" s="212"/>
      <c r="CA399" s="212"/>
      <c r="CB399" s="212"/>
      <c r="CC399" s="212"/>
      <c r="CD399" s="212"/>
      <c r="CE399" s="212"/>
      <c r="CF399" s="212"/>
      <c r="CG399" s="82"/>
      <c r="CH399" s="213"/>
      <c r="CI399" s="212"/>
      <c r="CJ399" s="212"/>
      <c r="CK399" s="212"/>
      <c r="CL399" s="212"/>
      <c r="CM399" s="212"/>
      <c r="CN399" s="212"/>
      <c r="CO399" s="212"/>
      <c r="CP399" s="212"/>
      <c r="CQ399" s="212"/>
      <c r="CR399" s="212"/>
      <c r="CS399" s="212"/>
      <c r="CT399" s="212"/>
      <c r="CU399" s="212"/>
      <c r="CV399" s="212"/>
      <c r="CW399" s="212"/>
      <c r="CX399" s="212"/>
      <c r="CY399" s="212"/>
      <c r="CZ399" s="212"/>
      <c r="DA399" s="214"/>
      <c r="DB399" s="84"/>
      <c r="DC399" s="35"/>
      <c r="DD399" s="35"/>
      <c r="DE399" s="35"/>
      <c r="DF399" s="35"/>
      <c r="DG399" s="35"/>
      <c r="DH399" s="35"/>
      <c r="DI399" s="35"/>
      <c r="DJ399" s="35"/>
      <c r="DK399" s="35"/>
      <c r="DL399" s="35"/>
      <c r="DM399" s="35"/>
      <c r="DN399" s="35"/>
      <c r="DO399" s="35"/>
      <c r="DP399" s="35"/>
      <c r="DQ399" s="35"/>
      <c r="DR399" s="35"/>
      <c r="DS399" s="35"/>
      <c r="DT399" s="35"/>
      <c r="DU399" s="35"/>
      <c r="DV399" s="35"/>
      <c r="DW399" s="78"/>
      <c r="DX399" s="82"/>
      <c r="DY399" s="215"/>
      <c r="DZ399" s="216"/>
      <c r="EA399" s="216"/>
      <c r="EB399" s="216"/>
      <c r="EC399" s="216"/>
      <c r="ED399" s="216"/>
      <c r="EE399" s="217"/>
      <c r="EF399" s="146"/>
      <c r="EG399" s="215"/>
      <c r="EH399" s="216"/>
      <c r="EI399" s="216"/>
      <c r="EJ399" s="216"/>
      <c r="EK399" s="216"/>
      <c r="EL399" s="216"/>
      <c r="EM399" s="216"/>
      <c r="EN399" s="217"/>
      <c r="EO399" s="79"/>
      <c r="EP399" s="218"/>
      <c r="EQ399" s="219"/>
      <c r="ER399" s="219"/>
      <c r="ES399" s="82"/>
      <c r="ET399" s="234"/>
      <c r="EU399" s="235"/>
      <c r="EV399" s="235"/>
      <c r="EW399" s="82"/>
      <c r="EX399" s="234"/>
      <c r="EY399" s="235"/>
      <c r="EZ399" s="235"/>
      <c r="FA399" s="235"/>
      <c r="FB399" s="235"/>
      <c r="FC399" s="235"/>
      <c r="FD399" s="235"/>
      <c r="FE399" s="222"/>
      <c r="FF399" s="234"/>
      <c r="FG399" s="235"/>
      <c r="FH399" s="235"/>
      <c r="FI399" s="235"/>
      <c r="FJ399" s="235"/>
      <c r="FK399" s="235"/>
      <c r="FL399" s="235"/>
      <c r="FM399" s="222"/>
    </row>
    <row r="400" spans="1:169">
      <c r="A400" s="223" t="str">
        <f>Validation!B400</f>
        <v>Pass</v>
      </c>
      <c r="B400" s="35"/>
      <c r="C400" s="35"/>
      <c r="D400" s="35"/>
      <c r="E400" s="122"/>
      <c r="F400" s="123"/>
      <c r="G400" s="121"/>
      <c r="H400" s="120"/>
      <c r="I400" s="121"/>
      <c r="J400" s="120"/>
      <c r="K400" s="225"/>
      <c r="L400" s="35"/>
      <c r="M400" s="226"/>
      <c r="N400" s="227"/>
      <c r="O400" s="227"/>
      <c r="P400" s="224"/>
      <c r="Q400" s="224"/>
      <c r="R400" s="78"/>
      <c r="S400" s="79"/>
      <c r="T400" s="224"/>
      <c r="U400" s="35"/>
      <c r="V400" s="35"/>
      <c r="W400" s="225"/>
      <c r="X400" s="228"/>
      <c r="Y400" s="79"/>
      <c r="Z400" s="229"/>
      <c r="AA400" s="35"/>
      <c r="AB400" s="35"/>
      <c r="AC400" s="35"/>
      <c r="AD400" s="230"/>
      <c r="AE400" s="231"/>
      <c r="AF400" s="35"/>
      <c r="AG400" s="35"/>
      <c r="AH400" s="78"/>
      <c r="AI400" s="78"/>
      <c r="AJ400" s="82"/>
      <c r="AK400" s="136"/>
      <c r="AL400" s="135"/>
      <c r="AM400" s="81"/>
      <c r="AN400" s="134"/>
      <c r="AO400" s="232"/>
      <c r="AP400" s="232"/>
      <c r="AQ400" s="80"/>
      <c r="AR400" s="81"/>
      <c r="AS400" s="81"/>
      <c r="AT400" s="245"/>
      <c r="AU400" s="179"/>
      <c r="AV400" s="233"/>
      <c r="AW400" s="81"/>
      <c r="AX400" s="185"/>
      <c r="AY400" s="134"/>
      <c r="AZ400" s="111"/>
      <c r="BA400" s="210"/>
      <c r="BB400" s="211"/>
      <c r="BC400" s="211"/>
      <c r="BD400" s="211"/>
      <c r="BE400" s="211"/>
      <c r="BF400" s="211"/>
      <c r="BG400" s="211"/>
      <c r="BH400" s="211"/>
      <c r="BI400" s="211"/>
      <c r="BJ400" s="211"/>
      <c r="BK400" s="211"/>
      <c r="BL400" s="211"/>
      <c r="BM400" s="211"/>
      <c r="BN400" s="83"/>
      <c r="BO400" s="79"/>
      <c r="BP400" s="210"/>
      <c r="BQ400" s="211"/>
      <c r="BR400" s="211"/>
      <c r="BS400" s="211"/>
      <c r="BT400" s="211"/>
      <c r="BU400" s="211"/>
      <c r="BV400" s="211"/>
      <c r="BW400" s="211"/>
      <c r="BX400" s="82"/>
      <c r="BY400" s="212"/>
      <c r="BZ400" s="212"/>
      <c r="CA400" s="212"/>
      <c r="CB400" s="212"/>
      <c r="CC400" s="212"/>
      <c r="CD400" s="212"/>
      <c r="CE400" s="212"/>
      <c r="CF400" s="212"/>
      <c r="CG400" s="82"/>
      <c r="CH400" s="213"/>
      <c r="CI400" s="212"/>
      <c r="CJ400" s="212"/>
      <c r="CK400" s="212"/>
      <c r="CL400" s="212"/>
      <c r="CM400" s="212"/>
      <c r="CN400" s="212"/>
      <c r="CO400" s="212"/>
      <c r="CP400" s="212"/>
      <c r="CQ400" s="212"/>
      <c r="CR400" s="212"/>
      <c r="CS400" s="212"/>
      <c r="CT400" s="212"/>
      <c r="CU400" s="212"/>
      <c r="CV400" s="212"/>
      <c r="CW400" s="212"/>
      <c r="CX400" s="212"/>
      <c r="CY400" s="212"/>
      <c r="CZ400" s="212"/>
      <c r="DA400" s="214"/>
      <c r="DB400" s="84"/>
      <c r="DC400" s="35"/>
      <c r="DD400" s="35"/>
      <c r="DE400" s="35"/>
      <c r="DF400" s="35"/>
      <c r="DG400" s="35"/>
      <c r="DH400" s="35"/>
      <c r="DI400" s="35"/>
      <c r="DJ400" s="35"/>
      <c r="DK400" s="35"/>
      <c r="DL400" s="35"/>
      <c r="DM400" s="35"/>
      <c r="DN400" s="35"/>
      <c r="DO400" s="35"/>
      <c r="DP400" s="35"/>
      <c r="DQ400" s="35"/>
      <c r="DR400" s="35"/>
      <c r="DS400" s="35"/>
      <c r="DT400" s="35"/>
      <c r="DU400" s="35"/>
      <c r="DV400" s="35"/>
      <c r="DW400" s="78"/>
      <c r="DX400" s="82"/>
      <c r="DY400" s="215"/>
      <c r="DZ400" s="216"/>
      <c r="EA400" s="216"/>
      <c r="EB400" s="216"/>
      <c r="EC400" s="216"/>
      <c r="ED400" s="216"/>
      <c r="EE400" s="217"/>
      <c r="EF400" s="146"/>
      <c r="EG400" s="215"/>
      <c r="EH400" s="216"/>
      <c r="EI400" s="216"/>
      <c r="EJ400" s="216"/>
      <c r="EK400" s="216"/>
      <c r="EL400" s="216"/>
      <c r="EM400" s="216"/>
      <c r="EN400" s="217"/>
      <c r="EO400" s="79"/>
      <c r="EP400" s="218"/>
      <c r="EQ400" s="219"/>
      <c r="ER400" s="219"/>
      <c r="ES400" s="82"/>
      <c r="ET400" s="234"/>
      <c r="EU400" s="235"/>
      <c r="EV400" s="235"/>
      <c r="EW400" s="82"/>
      <c r="EX400" s="234"/>
      <c r="EY400" s="235"/>
      <c r="EZ400" s="235"/>
      <c r="FA400" s="235"/>
      <c r="FB400" s="235"/>
      <c r="FC400" s="235"/>
      <c r="FD400" s="235"/>
      <c r="FE400" s="222"/>
      <c r="FF400" s="234"/>
      <c r="FG400" s="235"/>
      <c r="FH400" s="235"/>
      <c r="FI400" s="235"/>
      <c r="FJ400" s="235"/>
      <c r="FK400" s="235"/>
      <c r="FL400" s="235"/>
      <c r="FM400" s="222"/>
    </row>
    <row r="401" spans="1:169">
      <c r="A401" s="223" t="str">
        <f>Validation!B401</f>
        <v>Pass</v>
      </c>
      <c r="B401" s="35"/>
      <c r="C401" s="35"/>
      <c r="D401" s="35"/>
      <c r="E401" s="122"/>
      <c r="F401" s="123"/>
      <c r="G401" s="121"/>
      <c r="H401" s="120"/>
      <c r="I401" s="121"/>
      <c r="J401" s="120"/>
      <c r="K401" s="225"/>
      <c r="L401" s="35"/>
      <c r="M401" s="226"/>
      <c r="N401" s="227"/>
      <c r="O401" s="227"/>
      <c r="P401" s="224"/>
      <c r="Q401" s="224"/>
      <c r="R401" s="78"/>
      <c r="S401" s="79"/>
      <c r="T401" s="224"/>
      <c r="U401" s="35"/>
      <c r="V401" s="35"/>
      <c r="W401" s="225"/>
      <c r="X401" s="228"/>
      <c r="Y401" s="79"/>
      <c r="Z401" s="229"/>
      <c r="AA401" s="35"/>
      <c r="AB401" s="35"/>
      <c r="AC401" s="35"/>
      <c r="AD401" s="230"/>
      <c r="AE401" s="231"/>
      <c r="AF401" s="35"/>
      <c r="AG401" s="35"/>
      <c r="AH401" s="78"/>
      <c r="AI401" s="78"/>
      <c r="AJ401" s="82"/>
      <c r="AK401" s="136"/>
      <c r="AL401" s="135"/>
      <c r="AM401" s="81"/>
      <c r="AN401" s="134"/>
      <c r="AO401" s="232"/>
      <c r="AP401" s="232"/>
      <c r="AQ401" s="80"/>
      <c r="AR401" s="81"/>
      <c r="AS401" s="81"/>
      <c r="AT401" s="245"/>
      <c r="AU401" s="179"/>
      <c r="AV401" s="233"/>
      <c r="AW401" s="81"/>
      <c r="AX401" s="185"/>
      <c r="AY401" s="134"/>
      <c r="AZ401" s="111"/>
      <c r="BA401" s="210"/>
      <c r="BB401" s="211"/>
      <c r="BC401" s="211"/>
      <c r="BD401" s="211"/>
      <c r="BE401" s="211"/>
      <c r="BF401" s="211"/>
      <c r="BG401" s="211"/>
      <c r="BH401" s="211"/>
      <c r="BI401" s="211"/>
      <c r="BJ401" s="211"/>
      <c r="BK401" s="211"/>
      <c r="BL401" s="211"/>
      <c r="BM401" s="211"/>
      <c r="BN401" s="83"/>
      <c r="BO401" s="79"/>
      <c r="BP401" s="210"/>
      <c r="BQ401" s="211"/>
      <c r="BR401" s="211"/>
      <c r="BS401" s="211"/>
      <c r="BT401" s="211"/>
      <c r="BU401" s="211"/>
      <c r="BV401" s="211"/>
      <c r="BW401" s="211"/>
      <c r="BX401" s="82"/>
      <c r="BY401" s="212"/>
      <c r="BZ401" s="212"/>
      <c r="CA401" s="212"/>
      <c r="CB401" s="212"/>
      <c r="CC401" s="212"/>
      <c r="CD401" s="212"/>
      <c r="CE401" s="212"/>
      <c r="CF401" s="212"/>
      <c r="CG401" s="82"/>
      <c r="CH401" s="213"/>
      <c r="CI401" s="212"/>
      <c r="CJ401" s="212"/>
      <c r="CK401" s="212"/>
      <c r="CL401" s="212"/>
      <c r="CM401" s="212"/>
      <c r="CN401" s="212"/>
      <c r="CO401" s="212"/>
      <c r="CP401" s="212"/>
      <c r="CQ401" s="212"/>
      <c r="CR401" s="212"/>
      <c r="CS401" s="212"/>
      <c r="CT401" s="212"/>
      <c r="CU401" s="212"/>
      <c r="CV401" s="212"/>
      <c r="CW401" s="212"/>
      <c r="CX401" s="212"/>
      <c r="CY401" s="212"/>
      <c r="CZ401" s="212"/>
      <c r="DA401" s="214"/>
      <c r="DB401" s="84"/>
      <c r="DC401" s="35"/>
      <c r="DD401" s="35"/>
      <c r="DE401" s="35"/>
      <c r="DF401" s="35"/>
      <c r="DG401" s="35"/>
      <c r="DH401" s="35"/>
      <c r="DI401" s="35"/>
      <c r="DJ401" s="35"/>
      <c r="DK401" s="35"/>
      <c r="DL401" s="35"/>
      <c r="DM401" s="35"/>
      <c r="DN401" s="35"/>
      <c r="DO401" s="35"/>
      <c r="DP401" s="35"/>
      <c r="DQ401" s="35"/>
      <c r="DR401" s="35"/>
      <c r="DS401" s="35"/>
      <c r="DT401" s="35"/>
      <c r="DU401" s="35"/>
      <c r="DV401" s="35"/>
      <c r="DW401" s="78"/>
      <c r="DX401" s="82"/>
      <c r="DY401" s="215"/>
      <c r="DZ401" s="216"/>
      <c r="EA401" s="216"/>
      <c r="EB401" s="216"/>
      <c r="EC401" s="216"/>
      <c r="ED401" s="216"/>
      <c r="EE401" s="217"/>
      <c r="EF401" s="146"/>
      <c r="EG401" s="215"/>
      <c r="EH401" s="216"/>
      <c r="EI401" s="216"/>
      <c r="EJ401" s="216"/>
      <c r="EK401" s="216"/>
      <c r="EL401" s="216"/>
      <c r="EM401" s="216"/>
      <c r="EN401" s="217"/>
      <c r="EO401" s="79"/>
      <c r="EP401" s="218"/>
      <c r="EQ401" s="219"/>
      <c r="ER401" s="219"/>
      <c r="ES401" s="82"/>
      <c r="ET401" s="234"/>
      <c r="EU401" s="235"/>
      <c r="EV401" s="235"/>
      <c r="EW401" s="82"/>
      <c r="EX401" s="234"/>
      <c r="EY401" s="235"/>
      <c r="EZ401" s="235"/>
      <c r="FA401" s="235"/>
      <c r="FB401" s="235"/>
      <c r="FC401" s="235"/>
      <c r="FD401" s="235"/>
      <c r="FE401" s="222"/>
      <c r="FF401" s="234"/>
      <c r="FG401" s="235"/>
      <c r="FH401" s="235"/>
      <c r="FI401" s="235"/>
      <c r="FJ401" s="235"/>
      <c r="FK401" s="235"/>
      <c r="FL401" s="235"/>
      <c r="FM401" s="222"/>
    </row>
    <row r="402" spans="1:169">
      <c r="A402" s="223" t="str">
        <f>Validation!B402</f>
        <v>Pass</v>
      </c>
      <c r="B402" s="35"/>
      <c r="C402" s="35"/>
      <c r="D402" s="35"/>
      <c r="E402" s="122"/>
      <c r="F402" s="123"/>
      <c r="G402" s="121"/>
      <c r="H402" s="120"/>
      <c r="I402" s="121"/>
      <c r="J402" s="120"/>
      <c r="K402" s="225"/>
      <c r="L402" s="35"/>
      <c r="M402" s="226"/>
      <c r="N402" s="227"/>
      <c r="O402" s="227"/>
      <c r="P402" s="224"/>
      <c r="Q402" s="224"/>
      <c r="R402" s="78"/>
      <c r="S402" s="79"/>
      <c r="T402" s="224"/>
      <c r="U402" s="35"/>
      <c r="V402" s="35"/>
      <c r="W402" s="225"/>
      <c r="X402" s="228"/>
      <c r="Y402" s="79"/>
      <c r="Z402" s="229"/>
      <c r="AA402" s="35"/>
      <c r="AB402" s="35"/>
      <c r="AC402" s="35"/>
      <c r="AD402" s="230"/>
      <c r="AE402" s="231"/>
      <c r="AF402" s="35"/>
      <c r="AG402" s="35"/>
      <c r="AH402" s="78"/>
      <c r="AI402" s="78"/>
      <c r="AJ402" s="82"/>
      <c r="AK402" s="136"/>
      <c r="AL402" s="135"/>
      <c r="AM402" s="81"/>
      <c r="AN402" s="134"/>
      <c r="AO402" s="232"/>
      <c r="AP402" s="232"/>
      <c r="AQ402" s="80"/>
      <c r="AR402" s="81"/>
      <c r="AS402" s="81"/>
      <c r="AT402" s="245"/>
      <c r="AU402" s="179"/>
      <c r="AV402" s="233"/>
      <c r="AW402" s="81"/>
      <c r="AX402" s="185"/>
      <c r="AY402" s="134"/>
      <c r="AZ402" s="111"/>
      <c r="BA402" s="210"/>
      <c r="BB402" s="211"/>
      <c r="BC402" s="211"/>
      <c r="BD402" s="211"/>
      <c r="BE402" s="211"/>
      <c r="BF402" s="211"/>
      <c r="BG402" s="211"/>
      <c r="BH402" s="211"/>
      <c r="BI402" s="211"/>
      <c r="BJ402" s="211"/>
      <c r="BK402" s="211"/>
      <c r="BL402" s="211"/>
      <c r="BM402" s="211"/>
      <c r="BN402" s="83"/>
      <c r="BO402" s="79"/>
      <c r="BP402" s="210"/>
      <c r="BQ402" s="211"/>
      <c r="BR402" s="211"/>
      <c r="BS402" s="211"/>
      <c r="BT402" s="211"/>
      <c r="BU402" s="211"/>
      <c r="BV402" s="211"/>
      <c r="BW402" s="211"/>
      <c r="BX402" s="82"/>
      <c r="BY402" s="212"/>
      <c r="BZ402" s="212"/>
      <c r="CA402" s="212"/>
      <c r="CB402" s="212"/>
      <c r="CC402" s="212"/>
      <c r="CD402" s="212"/>
      <c r="CE402" s="212"/>
      <c r="CF402" s="212"/>
      <c r="CG402" s="82"/>
      <c r="CH402" s="213"/>
      <c r="CI402" s="212"/>
      <c r="CJ402" s="212"/>
      <c r="CK402" s="212"/>
      <c r="CL402" s="212"/>
      <c r="CM402" s="212"/>
      <c r="CN402" s="212"/>
      <c r="CO402" s="212"/>
      <c r="CP402" s="212"/>
      <c r="CQ402" s="212"/>
      <c r="CR402" s="212"/>
      <c r="CS402" s="212"/>
      <c r="CT402" s="212"/>
      <c r="CU402" s="212"/>
      <c r="CV402" s="212"/>
      <c r="CW402" s="212"/>
      <c r="CX402" s="212"/>
      <c r="CY402" s="212"/>
      <c r="CZ402" s="212"/>
      <c r="DA402" s="214"/>
      <c r="DB402" s="84"/>
      <c r="DC402" s="35"/>
      <c r="DD402" s="35"/>
      <c r="DE402" s="35"/>
      <c r="DF402" s="35"/>
      <c r="DG402" s="35"/>
      <c r="DH402" s="35"/>
      <c r="DI402" s="35"/>
      <c r="DJ402" s="35"/>
      <c r="DK402" s="35"/>
      <c r="DL402" s="35"/>
      <c r="DM402" s="35"/>
      <c r="DN402" s="35"/>
      <c r="DO402" s="35"/>
      <c r="DP402" s="35"/>
      <c r="DQ402" s="35"/>
      <c r="DR402" s="35"/>
      <c r="DS402" s="35"/>
      <c r="DT402" s="35"/>
      <c r="DU402" s="35"/>
      <c r="DV402" s="35"/>
      <c r="DW402" s="78"/>
      <c r="DX402" s="82"/>
      <c r="DY402" s="215"/>
      <c r="DZ402" s="216"/>
      <c r="EA402" s="216"/>
      <c r="EB402" s="216"/>
      <c r="EC402" s="216"/>
      <c r="ED402" s="216"/>
      <c r="EE402" s="217"/>
      <c r="EF402" s="146"/>
      <c r="EG402" s="215"/>
      <c r="EH402" s="216"/>
      <c r="EI402" s="216"/>
      <c r="EJ402" s="216"/>
      <c r="EK402" s="216"/>
      <c r="EL402" s="216"/>
      <c r="EM402" s="216"/>
      <c r="EN402" s="217"/>
      <c r="EO402" s="79"/>
      <c r="EP402" s="218"/>
      <c r="EQ402" s="219"/>
      <c r="ER402" s="219"/>
      <c r="ES402" s="82"/>
      <c r="ET402" s="234"/>
      <c r="EU402" s="235"/>
      <c r="EV402" s="235"/>
      <c r="EW402" s="82"/>
      <c r="EX402" s="234"/>
      <c r="EY402" s="235"/>
      <c r="EZ402" s="235"/>
      <c r="FA402" s="235"/>
      <c r="FB402" s="235"/>
      <c r="FC402" s="235"/>
      <c r="FD402" s="235"/>
      <c r="FE402" s="222"/>
      <c r="FF402" s="234"/>
      <c r="FG402" s="235"/>
      <c r="FH402" s="235"/>
      <c r="FI402" s="235"/>
      <c r="FJ402" s="235"/>
      <c r="FK402" s="235"/>
      <c r="FL402" s="235"/>
      <c r="FM402" s="222"/>
    </row>
    <row r="403" spans="1:169">
      <c r="A403" s="223" t="str">
        <f>Validation!B403</f>
        <v>Pass</v>
      </c>
      <c r="B403" s="35"/>
      <c r="C403" s="35"/>
      <c r="D403" s="35"/>
      <c r="E403" s="122"/>
      <c r="F403" s="123"/>
      <c r="G403" s="121"/>
      <c r="H403" s="120"/>
      <c r="I403" s="121"/>
      <c r="J403" s="120"/>
      <c r="K403" s="225"/>
      <c r="L403" s="35"/>
      <c r="M403" s="226"/>
      <c r="N403" s="227"/>
      <c r="O403" s="227"/>
      <c r="P403" s="224"/>
      <c r="Q403" s="224"/>
      <c r="R403" s="78"/>
      <c r="S403" s="79"/>
      <c r="T403" s="224"/>
      <c r="U403" s="35"/>
      <c r="V403" s="35"/>
      <c r="W403" s="225"/>
      <c r="X403" s="228"/>
      <c r="Y403" s="79"/>
      <c r="Z403" s="229"/>
      <c r="AA403" s="35"/>
      <c r="AB403" s="35"/>
      <c r="AC403" s="35"/>
      <c r="AD403" s="230"/>
      <c r="AE403" s="231"/>
      <c r="AF403" s="35"/>
      <c r="AG403" s="35"/>
      <c r="AH403" s="78"/>
      <c r="AI403" s="78"/>
      <c r="AJ403" s="82"/>
      <c r="AK403" s="136"/>
      <c r="AL403" s="135"/>
      <c r="AM403" s="81"/>
      <c r="AN403" s="134"/>
      <c r="AO403" s="232"/>
      <c r="AP403" s="232"/>
      <c r="AQ403" s="80"/>
      <c r="AR403" s="81"/>
      <c r="AS403" s="81"/>
      <c r="AT403" s="245"/>
      <c r="AU403" s="179"/>
      <c r="AV403" s="233"/>
      <c r="AW403" s="81"/>
      <c r="AX403" s="185"/>
      <c r="AY403" s="134"/>
      <c r="AZ403" s="111"/>
      <c r="BA403" s="210"/>
      <c r="BB403" s="211"/>
      <c r="BC403" s="211"/>
      <c r="BD403" s="211"/>
      <c r="BE403" s="211"/>
      <c r="BF403" s="211"/>
      <c r="BG403" s="211"/>
      <c r="BH403" s="211"/>
      <c r="BI403" s="211"/>
      <c r="BJ403" s="211"/>
      <c r="BK403" s="211"/>
      <c r="BL403" s="211"/>
      <c r="BM403" s="211"/>
      <c r="BN403" s="83"/>
      <c r="BO403" s="79"/>
      <c r="BP403" s="210"/>
      <c r="BQ403" s="211"/>
      <c r="BR403" s="211"/>
      <c r="BS403" s="211"/>
      <c r="BT403" s="211"/>
      <c r="BU403" s="211"/>
      <c r="BV403" s="211"/>
      <c r="BW403" s="211"/>
      <c r="BX403" s="82"/>
      <c r="BY403" s="212"/>
      <c r="BZ403" s="212"/>
      <c r="CA403" s="212"/>
      <c r="CB403" s="212"/>
      <c r="CC403" s="212"/>
      <c r="CD403" s="212"/>
      <c r="CE403" s="212"/>
      <c r="CF403" s="212"/>
      <c r="CG403" s="82"/>
      <c r="CH403" s="213"/>
      <c r="CI403" s="212"/>
      <c r="CJ403" s="212"/>
      <c r="CK403" s="212"/>
      <c r="CL403" s="212"/>
      <c r="CM403" s="212"/>
      <c r="CN403" s="212"/>
      <c r="CO403" s="212"/>
      <c r="CP403" s="212"/>
      <c r="CQ403" s="212"/>
      <c r="CR403" s="212"/>
      <c r="CS403" s="212"/>
      <c r="CT403" s="212"/>
      <c r="CU403" s="212"/>
      <c r="CV403" s="212"/>
      <c r="CW403" s="212"/>
      <c r="CX403" s="212"/>
      <c r="CY403" s="212"/>
      <c r="CZ403" s="212"/>
      <c r="DA403" s="214"/>
      <c r="DB403" s="84"/>
      <c r="DC403" s="35"/>
      <c r="DD403" s="35"/>
      <c r="DE403" s="35"/>
      <c r="DF403" s="35"/>
      <c r="DG403" s="35"/>
      <c r="DH403" s="35"/>
      <c r="DI403" s="35"/>
      <c r="DJ403" s="35"/>
      <c r="DK403" s="35"/>
      <c r="DL403" s="35"/>
      <c r="DM403" s="35"/>
      <c r="DN403" s="35"/>
      <c r="DO403" s="35"/>
      <c r="DP403" s="35"/>
      <c r="DQ403" s="35"/>
      <c r="DR403" s="35"/>
      <c r="DS403" s="35"/>
      <c r="DT403" s="35"/>
      <c r="DU403" s="35"/>
      <c r="DV403" s="35"/>
      <c r="DW403" s="78"/>
      <c r="DX403" s="82"/>
      <c r="DY403" s="215"/>
      <c r="DZ403" s="216"/>
      <c r="EA403" s="216"/>
      <c r="EB403" s="216"/>
      <c r="EC403" s="216"/>
      <c r="ED403" s="216"/>
      <c r="EE403" s="217"/>
      <c r="EF403" s="146"/>
      <c r="EG403" s="215"/>
      <c r="EH403" s="216"/>
      <c r="EI403" s="216"/>
      <c r="EJ403" s="216"/>
      <c r="EK403" s="216"/>
      <c r="EL403" s="216"/>
      <c r="EM403" s="216"/>
      <c r="EN403" s="217"/>
      <c r="EO403" s="79"/>
      <c r="EP403" s="218"/>
      <c r="EQ403" s="219"/>
      <c r="ER403" s="219"/>
      <c r="ES403" s="82"/>
      <c r="ET403" s="234"/>
      <c r="EU403" s="235"/>
      <c r="EV403" s="235"/>
      <c r="EW403" s="82"/>
      <c r="EX403" s="234"/>
      <c r="EY403" s="235"/>
      <c r="EZ403" s="235"/>
      <c r="FA403" s="235"/>
      <c r="FB403" s="235"/>
      <c r="FC403" s="235"/>
      <c r="FD403" s="235"/>
      <c r="FE403" s="222"/>
      <c r="FF403" s="234"/>
      <c r="FG403" s="235"/>
      <c r="FH403" s="235"/>
      <c r="FI403" s="235"/>
      <c r="FJ403" s="235"/>
      <c r="FK403" s="235"/>
      <c r="FL403" s="235"/>
      <c r="FM403" s="222"/>
    </row>
    <row r="404" spans="1:169">
      <c r="A404" s="223" t="str">
        <f>Validation!B404</f>
        <v>Pass</v>
      </c>
      <c r="B404" s="35"/>
      <c r="C404" s="35"/>
      <c r="D404" s="35"/>
      <c r="E404" s="122"/>
      <c r="F404" s="123"/>
      <c r="G404" s="121"/>
      <c r="H404" s="120"/>
      <c r="I404" s="121"/>
      <c r="J404" s="120"/>
      <c r="K404" s="225"/>
      <c r="L404" s="35"/>
      <c r="M404" s="226"/>
      <c r="N404" s="227"/>
      <c r="O404" s="227"/>
      <c r="P404" s="224"/>
      <c r="Q404" s="224"/>
      <c r="R404" s="78"/>
      <c r="S404" s="79"/>
      <c r="T404" s="224"/>
      <c r="U404" s="35"/>
      <c r="V404" s="35"/>
      <c r="W404" s="225"/>
      <c r="X404" s="228"/>
      <c r="Y404" s="79"/>
      <c r="Z404" s="229"/>
      <c r="AA404" s="35"/>
      <c r="AB404" s="35"/>
      <c r="AC404" s="35"/>
      <c r="AD404" s="230"/>
      <c r="AE404" s="231"/>
      <c r="AF404" s="35"/>
      <c r="AG404" s="35"/>
      <c r="AH404" s="78"/>
      <c r="AI404" s="78"/>
      <c r="AJ404" s="82"/>
      <c r="AK404" s="136"/>
      <c r="AL404" s="135"/>
      <c r="AM404" s="81"/>
      <c r="AN404" s="134"/>
      <c r="AO404" s="232"/>
      <c r="AP404" s="232"/>
      <c r="AQ404" s="80"/>
      <c r="AR404" s="81"/>
      <c r="AS404" s="81"/>
      <c r="AT404" s="245"/>
      <c r="AU404" s="179"/>
      <c r="AV404" s="233"/>
      <c r="AW404" s="81"/>
      <c r="AX404" s="185"/>
      <c r="AY404" s="134"/>
      <c r="AZ404" s="111"/>
      <c r="BA404" s="210"/>
      <c r="BB404" s="211"/>
      <c r="BC404" s="211"/>
      <c r="BD404" s="211"/>
      <c r="BE404" s="211"/>
      <c r="BF404" s="211"/>
      <c r="BG404" s="211"/>
      <c r="BH404" s="211"/>
      <c r="BI404" s="211"/>
      <c r="BJ404" s="211"/>
      <c r="BK404" s="211"/>
      <c r="BL404" s="211"/>
      <c r="BM404" s="211"/>
      <c r="BN404" s="83"/>
      <c r="BO404" s="79"/>
      <c r="BP404" s="210"/>
      <c r="BQ404" s="211"/>
      <c r="BR404" s="211"/>
      <c r="BS404" s="211"/>
      <c r="BT404" s="211"/>
      <c r="BU404" s="211"/>
      <c r="BV404" s="211"/>
      <c r="BW404" s="211"/>
      <c r="BX404" s="82"/>
      <c r="BY404" s="212"/>
      <c r="BZ404" s="212"/>
      <c r="CA404" s="212"/>
      <c r="CB404" s="212"/>
      <c r="CC404" s="212"/>
      <c r="CD404" s="212"/>
      <c r="CE404" s="212"/>
      <c r="CF404" s="212"/>
      <c r="CG404" s="82"/>
      <c r="CH404" s="213"/>
      <c r="CI404" s="212"/>
      <c r="CJ404" s="212"/>
      <c r="CK404" s="212"/>
      <c r="CL404" s="212"/>
      <c r="CM404" s="212"/>
      <c r="CN404" s="212"/>
      <c r="CO404" s="212"/>
      <c r="CP404" s="212"/>
      <c r="CQ404" s="212"/>
      <c r="CR404" s="212"/>
      <c r="CS404" s="212"/>
      <c r="CT404" s="212"/>
      <c r="CU404" s="212"/>
      <c r="CV404" s="212"/>
      <c r="CW404" s="212"/>
      <c r="CX404" s="212"/>
      <c r="CY404" s="212"/>
      <c r="CZ404" s="212"/>
      <c r="DA404" s="214"/>
      <c r="DB404" s="84"/>
      <c r="DC404" s="35"/>
      <c r="DD404" s="35"/>
      <c r="DE404" s="35"/>
      <c r="DF404" s="35"/>
      <c r="DG404" s="35"/>
      <c r="DH404" s="35"/>
      <c r="DI404" s="35"/>
      <c r="DJ404" s="35"/>
      <c r="DK404" s="35"/>
      <c r="DL404" s="35"/>
      <c r="DM404" s="35"/>
      <c r="DN404" s="35"/>
      <c r="DO404" s="35"/>
      <c r="DP404" s="35"/>
      <c r="DQ404" s="35"/>
      <c r="DR404" s="35"/>
      <c r="DS404" s="35"/>
      <c r="DT404" s="35"/>
      <c r="DU404" s="35"/>
      <c r="DV404" s="35"/>
      <c r="DW404" s="78"/>
      <c r="DX404" s="82"/>
      <c r="DY404" s="215"/>
      <c r="DZ404" s="216"/>
      <c r="EA404" s="216"/>
      <c r="EB404" s="216"/>
      <c r="EC404" s="216"/>
      <c r="ED404" s="216"/>
      <c r="EE404" s="217"/>
      <c r="EF404" s="146"/>
      <c r="EG404" s="215"/>
      <c r="EH404" s="216"/>
      <c r="EI404" s="216"/>
      <c r="EJ404" s="216"/>
      <c r="EK404" s="216"/>
      <c r="EL404" s="216"/>
      <c r="EM404" s="216"/>
      <c r="EN404" s="217"/>
      <c r="EO404" s="79"/>
      <c r="EP404" s="218"/>
      <c r="EQ404" s="219"/>
      <c r="ER404" s="219"/>
      <c r="ES404" s="82"/>
      <c r="ET404" s="234"/>
      <c r="EU404" s="235"/>
      <c r="EV404" s="235"/>
      <c r="EW404" s="82"/>
      <c r="EX404" s="234"/>
      <c r="EY404" s="235"/>
      <c r="EZ404" s="235"/>
      <c r="FA404" s="235"/>
      <c r="FB404" s="235"/>
      <c r="FC404" s="235"/>
      <c r="FD404" s="235"/>
      <c r="FE404" s="222"/>
      <c r="FF404" s="234"/>
      <c r="FG404" s="235"/>
      <c r="FH404" s="235"/>
      <c r="FI404" s="235"/>
      <c r="FJ404" s="235"/>
      <c r="FK404" s="235"/>
      <c r="FL404" s="235"/>
      <c r="FM404" s="222"/>
    </row>
    <row r="405" spans="1:169">
      <c r="A405" s="223" t="str">
        <f>Validation!B405</f>
        <v>Pass</v>
      </c>
      <c r="B405" s="35"/>
      <c r="C405" s="35"/>
      <c r="D405" s="35"/>
      <c r="E405" s="122"/>
      <c r="F405" s="123"/>
      <c r="G405" s="121"/>
      <c r="H405" s="120"/>
      <c r="I405" s="121"/>
      <c r="J405" s="120"/>
      <c r="K405" s="225"/>
      <c r="L405" s="35"/>
      <c r="M405" s="226"/>
      <c r="N405" s="227"/>
      <c r="O405" s="227"/>
      <c r="P405" s="224"/>
      <c r="Q405" s="224"/>
      <c r="R405" s="78"/>
      <c r="S405" s="79"/>
      <c r="T405" s="224"/>
      <c r="U405" s="35"/>
      <c r="V405" s="35"/>
      <c r="W405" s="225"/>
      <c r="X405" s="228"/>
      <c r="Y405" s="79"/>
      <c r="Z405" s="229"/>
      <c r="AA405" s="35"/>
      <c r="AB405" s="35"/>
      <c r="AC405" s="35"/>
      <c r="AD405" s="230"/>
      <c r="AE405" s="231"/>
      <c r="AF405" s="35"/>
      <c r="AG405" s="35"/>
      <c r="AH405" s="78"/>
      <c r="AI405" s="78"/>
      <c r="AJ405" s="82"/>
      <c r="AK405" s="136"/>
      <c r="AL405" s="135"/>
      <c r="AM405" s="81"/>
      <c r="AN405" s="134"/>
      <c r="AO405" s="232"/>
      <c r="AP405" s="232"/>
      <c r="AQ405" s="80"/>
      <c r="AR405" s="81"/>
      <c r="AS405" s="81"/>
      <c r="AT405" s="245"/>
      <c r="AU405" s="179"/>
      <c r="AV405" s="233"/>
      <c r="AW405" s="81"/>
      <c r="AX405" s="185"/>
      <c r="AY405" s="134"/>
      <c r="AZ405" s="111"/>
      <c r="BA405" s="210"/>
      <c r="BB405" s="211"/>
      <c r="BC405" s="211"/>
      <c r="BD405" s="211"/>
      <c r="BE405" s="211"/>
      <c r="BF405" s="211"/>
      <c r="BG405" s="211"/>
      <c r="BH405" s="211"/>
      <c r="BI405" s="211"/>
      <c r="BJ405" s="211"/>
      <c r="BK405" s="211"/>
      <c r="BL405" s="211"/>
      <c r="BM405" s="211"/>
      <c r="BN405" s="83"/>
      <c r="BO405" s="79"/>
      <c r="BP405" s="210"/>
      <c r="BQ405" s="211"/>
      <c r="BR405" s="211"/>
      <c r="BS405" s="211"/>
      <c r="BT405" s="211"/>
      <c r="BU405" s="211"/>
      <c r="BV405" s="211"/>
      <c r="BW405" s="211"/>
      <c r="BX405" s="82"/>
      <c r="BY405" s="212"/>
      <c r="BZ405" s="212"/>
      <c r="CA405" s="212"/>
      <c r="CB405" s="212"/>
      <c r="CC405" s="212"/>
      <c r="CD405" s="212"/>
      <c r="CE405" s="212"/>
      <c r="CF405" s="212"/>
      <c r="CG405" s="82"/>
      <c r="CH405" s="213"/>
      <c r="CI405" s="212"/>
      <c r="CJ405" s="212"/>
      <c r="CK405" s="212"/>
      <c r="CL405" s="212"/>
      <c r="CM405" s="212"/>
      <c r="CN405" s="212"/>
      <c r="CO405" s="212"/>
      <c r="CP405" s="212"/>
      <c r="CQ405" s="212"/>
      <c r="CR405" s="212"/>
      <c r="CS405" s="212"/>
      <c r="CT405" s="212"/>
      <c r="CU405" s="212"/>
      <c r="CV405" s="212"/>
      <c r="CW405" s="212"/>
      <c r="CX405" s="212"/>
      <c r="CY405" s="212"/>
      <c r="CZ405" s="212"/>
      <c r="DA405" s="214"/>
      <c r="DB405" s="84"/>
      <c r="DC405" s="35"/>
      <c r="DD405" s="35"/>
      <c r="DE405" s="35"/>
      <c r="DF405" s="35"/>
      <c r="DG405" s="35"/>
      <c r="DH405" s="35"/>
      <c r="DI405" s="35"/>
      <c r="DJ405" s="35"/>
      <c r="DK405" s="35"/>
      <c r="DL405" s="35"/>
      <c r="DM405" s="35"/>
      <c r="DN405" s="35"/>
      <c r="DO405" s="35"/>
      <c r="DP405" s="35"/>
      <c r="DQ405" s="35"/>
      <c r="DR405" s="35"/>
      <c r="DS405" s="35"/>
      <c r="DT405" s="35"/>
      <c r="DU405" s="35"/>
      <c r="DV405" s="35"/>
      <c r="DW405" s="78"/>
      <c r="DX405" s="82"/>
      <c r="DY405" s="215"/>
      <c r="DZ405" s="216"/>
      <c r="EA405" s="216"/>
      <c r="EB405" s="216"/>
      <c r="EC405" s="216"/>
      <c r="ED405" s="216"/>
      <c r="EE405" s="217"/>
      <c r="EF405" s="146"/>
      <c r="EG405" s="215"/>
      <c r="EH405" s="216"/>
      <c r="EI405" s="216"/>
      <c r="EJ405" s="216"/>
      <c r="EK405" s="216"/>
      <c r="EL405" s="216"/>
      <c r="EM405" s="216"/>
      <c r="EN405" s="217"/>
      <c r="EO405" s="79"/>
      <c r="EP405" s="218"/>
      <c r="EQ405" s="219"/>
      <c r="ER405" s="219"/>
      <c r="ES405" s="82"/>
      <c r="ET405" s="234"/>
      <c r="EU405" s="235"/>
      <c r="EV405" s="235"/>
      <c r="EW405" s="82"/>
      <c r="EX405" s="234"/>
      <c r="EY405" s="235"/>
      <c r="EZ405" s="235"/>
      <c r="FA405" s="235"/>
      <c r="FB405" s="235"/>
      <c r="FC405" s="235"/>
      <c r="FD405" s="235"/>
      <c r="FE405" s="222"/>
      <c r="FF405" s="234"/>
      <c r="FG405" s="235"/>
      <c r="FH405" s="235"/>
      <c r="FI405" s="235"/>
      <c r="FJ405" s="235"/>
      <c r="FK405" s="235"/>
      <c r="FL405" s="235"/>
      <c r="FM405" s="222"/>
    </row>
    <row r="406" spans="1:169">
      <c r="A406" s="223" t="str">
        <f>Validation!B406</f>
        <v>Pass</v>
      </c>
      <c r="B406" s="35"/>
      <c r="C406" s="35"/>
      <c r="D406" s="35"/>
      <c r="E406" s="122"/>
      <c r="F406" s="123"/>
      <c r="G406" s="121"/>
      <c r="H406" s="120"/>
      <c r="I406" s="121"/>
      <c r="J406" s="120"/>
      <c r="K406" s="225"/>
      <c r="L406" s="35"/>
      <c r="M406" s="226"/>
      <c r="N406" s="227"/>
      <c r="O406" s="227"/>
      <c r="P406" s="224"/>
      <c r="Q406" s="224"/>
      <c r="R406" s="78"/>
      <c r="S406" s="79"/>
      <c r="T406" s="224"/>
      <c r="U406" s="35"/>
      <c r="V406" s="35"/>
      <c r="W406" s="225"/>
      <c r="X406" s="228"/>
      <c r="Y406" s="79"/>
      <c r="Z406" s="229"/>
      <c r="AA406" s="35"/>
      <c r="AB406" s="35"/>
      <c r="AC406" s="35"/>
      <c r="AD406" s="230"/>
      <c r="AE406" s="231"/>
      <c r="AF406" s="35"/>
      <c r="AG406" s="35"/>
      <c r="AH406" s="78"/>
      <c r="AI406" s="78"/>
      <c r="AJ406" s="82"/>
      <c r="AK406" s="136"/>
      <c r="AL406" s="135"/>
      <c r="AM406" s="81"/>
      <c r="AN406" s="134"/>
      <c r="AO406" s="232"/>
      <c r="AP406" s="232"/>
      <c r="AQ406" s="80"/>
      <c r="AR406" s="81"/>
      <c r="AS406" s="81"/>
      <c r="AT406" s="245"/>
      <c r="AU406" s="179"/>
      <c r="AV406" s="233"/>
      <c r="AW406" s="81"/>
      <c r="AX406" s="185"/>
      <c r="AY406" s="134"/>
      <c r="AZ406" s="111"/>
      <c r="BA406" s="210"/>
      <c r="BB406" s="211"/>
      <c r="BC406" s="211"/>
      <c r="BD406" s="211"/>
      <c r="BE406" s="211"/>
      <c r="BF406" s="211"/>
      <c r="BG406" s="211"/>
      <c r="BH406" s="211"/>
      <c r="BI406" s="211"/>
      <c r="BJ406" s="211"/>
      <c r="BK406" s="211"/>
      <c r="BL406" s="211"/>
      <c r="BM406" s="211"/>
      <c r="BN406" s="83"/>
      <c r="BO406" s="79"/>
      <c r="BP406" s="210"/>
      <c r="BQ406" s="211"/>
      <c r="BR406" s="211"/>
      <c r="BS406" s="211"/>
      <c r="BT406" s="211"/>
      <c r="BU406" s="211"/>
      <c r="BV406" s="211"/>
      <c r="BW406" s="211"/>
      <c r="BX406" s="82"/>
      <c r="BY406" s="212"/>
      <c r="BZ406" s="212"/>
      <c r="CA406" s="212"/>
      <c r="CB406" s="212"/>
      <c r="CC406" s="212"/>
      <c r="CD406" s="212"/>
      <c r="CE406" s="212"/>
      <c r="CF406" s="212"/>
      <c r="CG406" s="82"/>
      <c r="CH406" s="213"/>
      <c r="CI406" s="212"/>
      <c r="CJ406" s="212"/>
      <c r="CK406" s="212"/>
      <c r="CL406" s="212"/>
      <c r="CM406" s="212"/>
      <c r="CN406" s="212"/>
      <c r="CO406" s="212"/>
      <c r="CP406" s="212"/>
      <c r="CQ406" s="212"/>
      <c r="CR406" s="212"/>
      <c r="CS406" s="212"/>
      <c r="CT406" s="212"/>
      <c r="CU406" s="212"/>
      <c r="CV406" s="212"/>
      <c r="CW406" s="212"/>
      <c r="CX406" s="212"/>
      <c r="CY406" s="212"/>
      <c r="CZ406" s="212"/>
      <c r="DA406" s="214"/>
      <c r="DB406" s="84"/>
      <c r="DC406" s="35"/>
      <c r="DD406" s="35"/>
      <c r="DE406" s="35"/>
      <c r="DF406" s="35"/>
      <c r="DG406" s="35"/>
      <c r="DH406" s="35"/>
      <c r="DI406" s="35"/>
      <c r="DJ406" s="35"/>
      <c r="DK406" s="35"/>
      <c r="DL406" s="35"/>
      <c r="DM406" s="35"/>
      <c r="DN406" s="35"/>
      <c r="DO406" s="35"/>
      <c r="DP406" s="35"/>
      <c r="DQ406" s="35"/>
      <c r="DR406" s="35"/>
      <c r="DS406" s="35"/>
      <c r="DT406" s="35"/>
      <c r="DU406" s="35"/>
      <c r="DV406" s="35"/>
      <c r="DW406" s="78"/>
      <c r="DX406" s="82"/>
      <c r="DY406" s="215"/>
      <c r="DZ406" s="216"/>
      <c r="EA406" s="216"/>
      <c r="EB406" s="216"/>
      <c r="EC406" s="216"/>
      <c r="ED406" s="216"/>
      <c r="EE406" s="217"/>
      <c r="EF406" s="146"/>
      <c r="EG406" s="215"/>
      <c r="EH406" s="216"/>
      <c r="EI406" s="216"/>
      <c r="EJ406" s="216"/>
      <c r="EK406" s="216"/>
      <c r="EL406" s="216"/>
      <c r="EM406" s="216"/>
      <c r="EN406" s="217"/>
      <c r="EO406" s="79"/>
      <c r="EP406" s="218"/>
      <c r="EQ406" s="219"/>
      <c r="ER406" s="219"/>
      <c r="ES406" s="82"/>
      <c r="ET406" s="234"/>
      <c r="EU406" s="235"/>
      <c r="EV406" s="235"/>
      <c r="EW406" s="82"/>
      <c r="EX406" s="234"/>
      <c r="EY406" s="235"/>
      <c r="EZ406" s="235"/>
      <c r="FA406" s="235"/>
      <c r="FB406" s="235"/>
      <c r="FC406" s="235"/>
      <c r="FD406" s="235"/>
      <c r="FE406" s="222"/>
      <c r="FF406" s="234"/>
      <c r="FG406" s="235"/>
      <c r="FH406" s="235"/>
      <c r="FI406" s="235"/>
      <c r="FJ406" s="235"/>
      <c r="FK406" s="235"/>
      <c r="FL406" s="235"/>
      <c r="FM406" s="222"/>
    </row>
    <row r="407" spans="1:169">
      <c r="A407" s="223" t="str">
        <f>Validation!B407</f>
        <v>Pass</v>
      </c>
      <c r="B407" s="35"/>
      <c r="C407" s="35"/>
      <c r="D407" s="35"/>
      <c r="E407" s="122"/>
      <c r="F407" s="123"/>
      <c r="G407" s="121"/>
      <c r="H407" s="120"/>
      <c r="I407" s="121"/>
      <c r="J407" s="120"/>
      <c r="K407" s="225"/>
      <c r="L407" s="35"/>
      <c r="M407" s="226"/>
      <c r="N407" s="227"/>
      <c r="O407" s="227"/>
      <c r="P407" s="224"/>
      <c r="Q407" s="224"/>
      <c r="R407" s="78"/>
      <c r="S407" s="79"/>
      <c r="T407" s="224"/>
      <c r="U407" s="35"/>
      <c r="V407" s="35"/>
      <c r="W407" s="225"/>
      <c r="X407" s="228"/>
      <c r="Y407" s="79"/>
      <c r="Z407" s="229"/>
      <c r="AA407" s="35"/>
      <c r="AB407" s="35"/>
      <c r="AC407" s="35"/>
      <c r="AD407" s="230"/>
      <c r="AE407" s="231"/>
      <c r="AF407" s="35"/>
      <c r="AG407" s="35"/>
      <c r="AH407" s="78"/>
      <c r="AI407" s="78"/>
      <c r="AJ407" s="82"/>
      <c r="AK407" s="136"/>
      <c r="AL407" s="135"/>
      <c r="AM407" s="81"/>
      <c r="AN407" s="134"/>
      <c r="AO407" s="232"/>
      <c r="AP407" s="232"/>
      <c r="AQ407" s="80"/>
      <c r="AR407" s="81"/>
      <c r="AS407" s="81"/>
      <c r="AT407" s="245"/>
      <c r="AU407" s="179"/>
      <c r="AV407" s="233"/>
      <c r="AW407" s="81"/>
      <c r="AX407" s="185"/>
      <c r="AY407" s="134"/>
      <c r="AZ407" s="111"/>
      <c r="BA407" s="210"/>
      <c r="BB407" s="211"/>
      <c r="BC407" s="211"/>
      <c r="BD407" s="211"/>
      <c r="BE407" s="211"/>
      <c r="BF407" s="211"/>
      <c r="BG407" s="211"/>
      <c r="BH407" s="211"/>
      <c r="BI407" s="211"/>
      <c r="BJ407" s="211"/>
      <c r="BK407" s="211"/>
      <c r="BL407" s="211"/>
      <c r="BM407" s="211"/>
      <c r="BN407" s="83"/>
      <c r="BO407" s="79"/>
      <c r="BP407" s="210"/>
      <c r="BQ407" s="211"/>
      <c r="BR407" s="211"/>
      <c r="BS407" s="211"/>
      <c r="BT407" s="211"/>
      <c r="BU407" s="211"/>
      <c r="BV407" s="211"/>
      <c r="BW407" s="211"/>
      <c r="BX407" s="82"/>
      <c r="BY407" s="212"/>
      <c r="BZ407" s="212"/>
      <c r="CA407" s="212"/>
      <c r="CB407" s="212"/>
      <c r="CC407" s="212"/>
      <c r="CD407" s="212"/>
      <c r="CE407" s="212"/>
      <c r="CF407" s="212"/>
      <c r="CG407" s="82"/>
      <c r="CH407" s="213"/>
      <c r="CI407" s="212"/>
      <c r="CJ407" s="212"/>
      <c r="CK407" s="212"/>
      <c r="CL407" s="212"/>
      <c r="CM407" s="212"/>
      <c r="CN407" s="212"/>
      <c r="CO407" s="212"/>
      <c r="CP407" s="212"/>
      <c r="CQ407" s="212"/>
      <c r="CR407" s="212"/>
      <c r="CS407" s="212"/>
      <c r="CT407" s="212"/>
      <c r="CU407" s="212"/>
      <c r="CV407" s="212"/>
      <c r="CW407" s="212"/>
      <c r="CX407" s="212"/>
      <c r="CY407" s="212"/>
      <c r="CZ407" s="212"/>
      <c r="DA407" s="214"/>
      <c r="DB407" s="84"/>
      <c r="DC407" s="35"/>
      <c r="DD407" s="35"/>
      <c r="DE407" s="35"/>
      <c r="DF407" s="35"/>
      <c r="DG407" s="35"/>
      <c r="DH407" s="35"/>
      <c r="DI407" s="35"/>
      <c r="DJ407" s="35"/>
      <c r="DK407" s="35"/>
      <c r="DL407" s="35"/>
      <c r="DM407" s="35"/>
      <c r="DN407" s="35"/>
      <c r="DO407" s="35"/>
      <c r="DP407" s="35"/>
      <c r="DQ407" s="35"/>
      <c r="DR407" s="35"/>
      <c r="DS407" s="35"/>
      <c r="DT407" s="35"/>
      <c r="DU407" s="35"/>
      <c r="DV407" s="35"/>
      <c r="DW407" s="78"/>
      <c r="DX407" s="82"/>
      <c r="DY407" s="215"/>
      <c r="DZ407" s="216"/>
      <c r="EA407" s="216"/>
      <c r="EB407" s="216"/>
      <c r="EC407" s="216"/>
      <c r="ED407" s="216"/>
      <c r="EE407" s="217"/>
      <c r="EF407" s="146"/>
      <c r="EG407" s="215"/>
      <c r="EH407" s="216"/>
      <c r="EI407" s="216"/>
      <c r="EJ407" s="216"/>
      <c r="EK407" s="216"/>
      <c r="EL407" s="216"/>
      <c r="EM407" s="216"/>
      <c r="EN407" s="217"/>
      <c r="EO407" s="79"/>
      <c r="EP407" s="218"/>
      <c r="EQ407" s="219"/>
      <c r="ER407" s="219"/>
      <c r="ES407" s="82"/>
      <c r="ET407" s="234"/>
      <c r="EU407" s="235"/>
      <c r="EV407" s="235"/>
      <c r="EW407" s="82"/>
      <c r="EX407" s="234"/>
      <c r="EY407" s="235"/>
      <c r="EZ407" s="235"/>
      <c r="FA407" s="235"/>
      <c r="FB407" s="235"/>
      <c r="FC407" s="235"/>
      <c r="FD407" s="235"/>
      <c r="FE407" s="222"/>
      <c r="FF407" s="234"/>
      <c r="FG407" s="235"/>
      <c r="FH407" s="235"/>
      <c r="FI407" s="235"/>
      <c r="FJ407" s="235"/>
      <c r="FK407" s="235"/>
      <c r="FL407" s="235"/>
      <c r="FM407" s="222"/>
    </row>
    <row r="408" spans="1:169">
      <c r="A408" s="223" t="str">
        <f>Validation!B408</f>
        <v>Pass</v>
      </c>
      <c r="B408" s="35"/>
      <c r="C408" s="35"/>
      <c r="D408" s="35"/>
      <c r="E408" s="122"/>
      <c r="F408" s="123"/>
      <c r="G408" s="121"/>
      <c r="H408" s="120"/>
      <c r="I408" s="121"/>
      <c r="J408" s="120"/>
      <c r="K408" s="225"/>
      <c r="L408" s="35"/>
      <c r="M408" s="226"/>
      <c r="N408" s="227"/>
      <c r="O408" s="227"/>
      <c r="P408" s="224"/>
      <c r="Q408" s="224"/>
      <c r="R408" s="78"/>
      <c r="S408" s="79"/>
      <c r="T408" s="224"/>
      <c r="U408" s="35"/>
      <c r="V408" s="35"/>
      <c r="W408" s="225"/>
      <c r="X408" s="228"/>
      <c r="Y408" s="79"/>
      <c r="Z408" s="229"/>
      <c r="AA408" s="35"/>
      <c r="AB408" s="35"/>
      <c r="AC408" s="35"/>
      <c r="AD408" s="230"/>
      <c r="AE408" s="231"/>
      <c r="AF408" s="35"/>
      <c r="AG408" s="35"/>
      <c r="AH408" s="78"/>
      <c r="AI408" s="78"/>
      <c r="AJ408" s="82"/>
      <c r="AK408" s="136"/>
      <c r="AL408" s="135"/>
      <c r="AM408" s="81"/>
      <c r="AN408" s="134"/>
      <c r="AO408" s="232"/>
      <c r="AP408" s="232"/>
      <c r="AQ408" s="80"/>
      <c r="AR408" s="81"/>
      <c r="AS408" s="81"/>
      <c r="AT408" s="245"/>
      <c r="AU408" s="179"/>
      <c r="AV408" s="233"/>
      <c r="AW408" s="81"/>
      <c r="AX408" s="185"/>
      <c r="AY408" s="134"/>
      <c r="AZ408" s="111"/>
      <c r="BA408" s="210"/>
      <c r="BB408" s="211"/>
      <c r="BC408" s="211"/>
      <c r="BD408" s="211"/>
      <c r="BE408" s="211"/>
      <c r="BF408" s="211"/>
      <c r="BG408" s="211"/>
      <c r="BH408" s="211"/>
      <c r="BI408" s="211"/>
      <c r="BJ408" s="211"/>
      <c r="BK408" s="211"/>
      <c r="BL408" s="211"/>
      <c r="BM408" s="211"/>
      <c r="BN408" s="83"/>
      <c r="BO408" s="79"/>
      <c r="BP408" s="210"/>
      <c r="BQ408" s="211"/>
      <c r="BR408" s="211"/>
      <c r="BS408" s="211"/>
      <c r="BT408" s="211"/>
      <c r="BU408" s="211"/>
      <c r="BV408" s="211"/>
      <c r="BW408" s="211"/>
      <c r="BX408" s="82"/>
      <c r="BY408" s="212"/>
      <c r="BZ408" s="212"/>
      <c r="CA408" s="212"/>
      <c r="CB408" s="212"/>
      <c r="CC408" s="212"/>
      <c r="CD408" s="212"/>
      <c r="CE408" s="212"/>
      <c r="CF408" s="212"/>
      <c r="CG408" s="82"/>
      <c r="CH408" s="213"/>
      <c r="CI408" s="212"/>
      <c r="CJ408" s="212"/>
      <c r="CK408" s="212"/>
      <c r="CL408" s="212"/>
      <c r="CM408" s="212"/>
      <c r="CN408" s="212"/>
      <c r="CO408" s="212"/>
      <c r="CP408" s="212"/>
      <c r="CQ408" s="212"/>
      <c r="CR408" s="212"/>
      <c r="CS408" s="212"/>
      <c r="CT408" s="212"/>
      <c r="CU408" s="212"/>
      <c r="CV408" s="212"/>
      <c r="CW408" s="212"/>
      <c r="CX408" s="212"/>
      <c r="CY408" s="212"/>
      <c r="CZ408" s="212"/>
      <c r="DA408" s="214"/>
      <c r="DB408" s="84"/>
      <c r="DC408" s="35"/>
      <c r="DD408" s="35"/>
      <c r="DE408" s="35"/>
      <c r="DF408" s="35"/>
      <c r="DG408" s="35"/>
      <c r="DH408" s="35"/>
      <c r="DI408" s="35"/>
      <c r="DJ408" s="35"/>
      <c r="DK408" s="35"/>
      <c r="DL408" s="35"/>
      <c r="DM408" s="35"/>
      <c r="DN408" s="35"/>
      <c r="DO408" s="35"/>
      <c r="DP408" s="35"/>
      <c r="DQ408" s="35"/>
      <c r="DR408" s="35"/>
      <c r="DS408" s="35"/>
      <c r="DT408" s="35"/>
      <c r="DU408" s="35"/>
      <c r="DV408" s="35"/>
      <c r="DW408" s="78"/>
      <c r="DX408" s="82"/>
      <c r="DY408" s="215"/>
      <c r="DZ408" s="216"/>
      <c r="EA408" s="216"/>
      <c r="EB408" s="216"/>
      <c r="EC408" s="216"/>
      <c r="ED408" s="216"/>
      <c r="EE408" s="217"/>
      <c r="EF408" s="146"/>
      <c r="EG408" s="215"/>
      <c r="EH408" s="216"/>
      <c r="EI408" s="216"/>
      <c r="EJ408" s="216"/>
      <c r="EK408" s="216"/>
      <c r="EL408" s="216"/>
      <c r="EM408" s="216"/>
      <c r="EN408" s="217"/>
      <c r="EO408" s="79"/>
      <c r="EP408" s="218"/>
      <c r="EQ408" s="219"/>
      <c r="ER408" s="219"/>
      <c r="ES408" s="82"/>
      <c r="ET408" s="234"/>
      <c r="EU408" s="235"/>
      <c r="EV408" s="235"/>
      <c r="EW408" s="82"/>
      <c r="EX408" s="234"/>
      <c r="EY408" s="235"/>
      <c r="EZ408" s="235"/>
      <c r="FA408" s="235"/>
      <c r="FB408" s="235"/>
      <c r="FC408" s="235"/>
      <c r="FD408" s="235"/>
      <c r="FE408" s="222"/>
      <c r="FF408" s="234"/>
      <c r="FG408" s="235"/>
      <c r="FH408" s="235"/>
      <c r="FI408" s="235"/>
      <c r="FJ408" s="235"/>
      <c r="FK408" s="235"/>
      <c r="FL408" s="235"/>
      <c r="FM408" s="222"/>
    </row>
    <row r="409" spans="1:169">
      <c r="A409" s="223" t="str">
        <f>Validation!B409</f>
        <v>Pass</v>
      </c>
      <c r="B409" s="35"/>
      <c r="C409" s="35"/>
      <c r="D409" s="35"/>
      <c r="E409" s="122"/>
      <c r="F409" s="123"/>
      <c r="G409" s="121"/>
      <c r="H409" s="120"/>
      <c r="I409" s="121"/>
      <c r="J409" s="120"/>
      <c r="K409" s="225"/>
      <c r="L409" s="35"/>
      <c r="M409" s="226"/>
      <c r="N409" s="227"/>
      <c r="O409" s="227"/>
      <c r="P409" s="224"/>
      <c r="Q409" s="224"/>
      <c r="R409" s="78"/>
      <c r="S409" s="79"/>
      <c r="T409" s="224"/>
      <c r="U409" s="35"/>
      <c r="V409" s="35"/>
      <c r="W409" s="225"/>
      <c r="X409" s="228"/>
      <c r="Y409" s="79"/>
      <c r="Z409" s="229"/>
      <c r="AA409" s="35"/>
      <c r="AB409" s="35"/>
      <c r="AC409" s="35"/>
      <c r="AD409" s="230"/>
      <c r="AE409" s="231"/>
      <c r="AF409" s="35"/>
      <c r="AG409" s="35"/>
      <c r="AH409" s="78"/>
      <c r="AI409" s="78"/>
      <c r="AJ409" s="82"/>
      <c r="AK409" s="136"/>
      <c r="AL409" s="135"/>
      <c r="AM409" s="81"/>
      <c r="AN409" s="134"/>
      <c r="AO409" s="232"/>
      <c r="AP409" s="232"/>
      <c r="AQ409" s="80"/>
      <c r="AR409" s="81"/>
      <c r="AS409" s="81"/>
      <c r="AT409" s="245"/>
      <c r="AU409" s="179"/>
      <c r="AV409" s="233"/>
      <c r="AW409" s="81"/>
      <c r="AX409" s="185"/>
      <c r="AY409" s="134"/>
      <c r="AZ409" s="111"/>
      <c r="BA409" s="210"/>
      <c r="BB409" s="211"/>
      <c r="BC409" s="211"/>
      <c r="BD409" s="211"/>
      <c r="BE409" s="211"/>
      <c r="BF409" s="211"/>
      <c r="BG409" s="211"/>
      <c r="BH409" s="211"/>
      <c r="BI409" s="211"/>
      <c r="BJ409" s="211"/>
      <c r="BK409" s="211"/>
      <c r="BL409" s="211"/>
      <c r="BM409" s="211"/>
      <c r="BN409" s="83"/>
      <c r="BO409" s="79"/>
      <c r="BP409" s="210"/>
      <c r="BQ409" s="211"/>
      <c r="BR409" s="211"/>
      <c r="BS409" s="211"/>
      <c r="BT409" s="211"/>
      <c r="BU409" s="211"/>
      <c r="BV409" s="211"/>
      <c r="BW409" s="211"/>
      <c r="BX409" s="82"/>
      <c r="BY409" s="212"/>
      <c r="BZ409" s="212"/>
      <c r="CA409" s="212"/>
      <c r="CB409" s="212"/>
      <c r="CC409" s="212"/>
      <c r="CD409" s="212"/>
      <c r="CE409" s="212"/>
      <c r="CF409" s="212"/>
      <c r="CG409" s="82"/>
      <c r="CH409" s="213"/>
      <c r="CI409" s="212"/>
      <c r="CJ409" s="212"/>
      <c r="CK409" s="212"/>
      <c r="CL409" s="212"/>
      <c r="CM409" s="212"/>
      <c r="CN409" s="212"/>
      <c r="CO409" s="212"/>
      <c r="CP409" s="212"/>
      <c r="CQ409" s="212"/>
      <c r="CR409" s="212"/>
      <c r="CS409" s="212"/>
      <c r="CT409" s="212"/>
      <c r="CU409" s="212"/>
      <c r="CV409" s="212"/>
      <c r="CW409" s="212"/>
      <c r="CX409" s="212"/>
      <c r="CY409" s="212"/>
      <c r="CZ409" s="212"/>
      <c r="DA409" s="214"/>
      <c r="DB409" s="84"/>
      <c r="DC409" s="35"/>
      <c r="DD409" s="35"/>
      <c r="DE409" s="35"/>
      <c r="DF409" s="35"/>
      <c r="DG409" s="35"/>
      <c r="DH409" s="35"/>
      <c r="DI409" s="35"/>
      <c r="DJ409" s="35"/>
      <c r="DK409" s="35"/>
      <c r="DL409" s="35"/>
      <c r="DM409" s="35"/>
      <c r="DN409" s="35"/>
      <c r="DO409" s="35"/>
      <c r="DP409" s="35"/>
      <c r="DQ409" s="35"/>
      <c r="DR409" s="35"/>
      <c r="DS409" s="35"/>
      <c r="DT409" s="35"/>
      <c r="DU409" s="35"/>
      <c r="DV409" s="35"/>
      <c r="DW409" s="78"/>
      <c r="DX409" s="82"/>
      <c r="DY409" s="215"/>
      <c r="DZ409" s="216"/>
      <c r="EA409" s="216"/>
      <c r="EB409" s="216"/>
      <c r="EC409" s="216"/>
      <c r="ED409" s="216"/>
      <c r="EE409" s="217"/>
      <c r="EF409" s="146"/>
      <c r="EG409" s="215"/>
      <c r="EH409" s="216"/>
      <c r="EI409" s="216"/>
      <c r="EJ409" s="216"/>
      <c r="EK409" s="216"/>
      <c r="EL409" s="216"/>
      <c r="EM409" s="216"/>
      <c r="EN409" s="217"/>
      <c r="EO409" s="79"/>
      <c r="EP409" s="218"/>
      <c r="EQ409" s="219"/>
      <c r="ER409" s="219"/>
      <c r="ES409" s="82"/>
      <c r="ET409" s="234"/>
      <c r="EU409" s="235"/>
      <c r="EV409" s="235"/>
      <c r="EW409" s="82"/>
      <c r="EX409" s="234"/>
      <c r="EY409" s="235"/>
      <c r="EZ409" s="235"/>
      <c r="FA409" s="235"/>
      <c r="FB409" s="235"/>
      <c r="FC409" s="235"/>
      <c r="FD409" s="235"/>
      <c r="FE409" s="222"/>
      <c r="FF409" s="234"/>
      <c r="FG409" s="235"/>
      <c r="FH409" s="235"/>
      <c r="FI409" s="235"/>
      <c r="FJ409" s="235"/>
      <c r="FK409" s="235"/>
      <c r="FL409" s="235"/>
      <c r="FM409" s="222"/>
    </row>
    <row r="410" spans="1:169">
      <c r="A410" s="223" t="str">
        <f>Validation!B410</f>
        <v>Pass</v>
      </c>
      <c r="B410" s="35"/>
      <c r="C410" s="35"/>
      <c r="D410" s="35"/>
      <c r="E410" s="122"/>
      <c r="F410" s="123"/>
      <c r="G410" s="121"/>
      <c r="H410" s="120"/>
      <c r="I410" s="121"/>
      <c r="J410" s="120"/>
      <c r="K410" s="225"/>
      <c r="L410" s="35"/>
      <c r="M410" s="226"/>
      <c r="N410" s="227"/>
      <c r="O410" s="227"/>
      <c r="P410" s="224"/>
      <c r="Q410" s="224"/>
      <c r="R410" s="78"/>
      <c r="S410" s="79"/>
      <c r="T410" s="224"/>
      <c r="U410" s="35"/>
      <c r="V410" s="35"/>
      <c r="W410" s="225"/>
      <c r="X410" s="228"/>
      <c r="Y410" s="79"/>
      <c r="Z410" s="229"/>
      <c r="AA410" s="35"/>
      <c r="AB410" s="35"/>
      <c r="AC410" s="35"/>
      <c r="AD410" s="230"/>
      <c r="AE410" s="231"/>
      <c r="AF410" s="35"/>
      <c r="AG410" s="35"/>
      <c r="AH410" s="78"/>
      <c r="AI410" s="78"/>
      <c r="AJ410" s="82"/>
      <c r="AK410" s="136"/>
      <c r="AL410" s="135"/>
      <c r="AM410" s="81"/>
      <c r="AN410" s="134"/>
      <c r="AO410" s="232"/>
      <c r="AP410" s="232"/>
      <c r="AQ410" s="80"/>
      <c r="AR410" s="81"/>
      <c r="AS410" s="81"/>
      <c r="AT410" s="245"/>
      <c r="AU410" s="179"/>
      <c r="AV410" s="233"/>
      <c r="AW410" s="81"/>
      <c r="AX410" s="185"/>
      <c r="AY410" s="134"/>
      <c r="AZ410" s="111"/>
      <c r="BA410" s="210"/>
      <c r="BB410" s="211"/>
      <c r="BC410" s="211"/>
      <c r="BD410" s="211"/>
      <c r="BE410" s="211"/>
      <c r="BF410" s="211"/>
      <c r="BG410" s="211"/>
      <c r="BH410" s="211"/>
      <c r="BI410" s="211"/>
      <c r="BJ410" s="211"/>
      <c r="BK410" s="211"/>
      <c r="BL410" s="211"/>
      <c r="BM410" s="211"/>
      <c r="BN410" s="83"/>
      <c r="BO410" s="79"/>
      <c r="BP410" s="210"/>
      <c r="BQ410" s="211"/>
      <c r="BR410" s="211"/>
      <c r="BS410" s="211"/>
      <c r="BT410" s="211"/>
      <c r="BU410" s="211"/>
      <c r="BV410" s="211"/>
      <c r="BW410" s="211"/>
      <c r="BX410" s="82"/>
      <c r="BY410" s="212"/>
      <c r="BZ410" s="212"/>
      <c r="CA410" s="212"/>
      <c r="CB410" s="212"/>
      <c r="CC410" s="212"/>
      <c r="CD410" s="212"/>
      <c r="CE410" s="212"/>
      <c r="CF410" s="212"/>
      <c r="CG410" s="82"/>
      <c r="CH410" s="213"/>
      <c r="CI410" s="212"/>
      <c r="CJ410" s="212"/>
      <c r="CK410" s="212"/>
      <c r="CL410" s="212"/>
      <c r="CM410" s="212"/>
      <c r="CN410" s="212"/>
      <c r="CO410" s="212"/>
      <c r="CP410" s="212"/>
      <c r="CQ410" s="212"/>
      <c r="CR410" s="212"/>
      <c r="CS410" s="212"/>
      <c r="CT410" s="212"/>
      <c r="CU410" s="212"/>
      <c r="CV410" s="212"/>
      <c r="CW410" s="212"/>
      <c r="CX410" s="212"/>
      <c r="CY410" s="212"/>
      <c r="CZ410" s="212"/>
      <c r="DA410" s="214"/>
      <c r="DB410" s="84"/>
      <c r="DC410" s="35"/>
      <c r="DD410" s="35"/>
      <c r="DE410" s="35"/>
      <c r="DF410" s="35"/>
      <c r="DG410" s="35"/>
      <c r="DH410" s="35"/>
      <c r="DI410" s="35"/>
      <c r="DJ410" s="35"/>
      <c r="DK410" s="35"/>
      <c r="DL410" s="35"/>
      <c r="DM410" s="35"/>
      <c r="DN410" s="35"/>
      <c r="DO410" s="35"/>
      <c r="DP410" s="35"/>
      <c r="DQ410" s="35"/>
      <c r="DR410" s="35"/>
      <c r="DS410" s="35"/>
      <c r="DT410" s="35"/>
      <c r="DU410" s="35"/>
      <c r="DV410" s="35"/>
      <c r="DW410" s="78"/>
      <c r="DX410" s="82"/>
      <c r="DY410" s="215"/>
      <c r="DZ410" s="216"/>
      <c r="EA410" s="216"/>
      <c r="EB410" s="216"/>
      <c r="EC410" s="216"/>
      <c r="ED410" s="216"/>
      <c r="EE410" s="217"/>
      <c r="EF410" s="146"/>
      <c r="EG410" s="215"/>
      <c r="EH410" s="216"/>
      <c r="EI410" s="216"/>
      <c r="EJ410" s="216"/>
      <c r="EK410" s="216"/>
      <c r="EL410" s="216"/>
      <c r="EM410" s="216"/>
      <c r="EN410" s="217"/>
      <c r="EO410" s="79"/>
      <c r="EP410" s="218"/>
      <c r="EQ410" s="219"/>
      <c r="ER410" s="219"/>
      <c r="ES410" s="82"/>
      <c r="ET410" s="234"/>
      <c r="EU410" s="235"/>
      <c r="EV410" s="235"/>
      <c r="EW410" s="82"/>
      <c r="EX410" s="234"/>
      <c r="EY410" s="235"/>
      <c r="EZ410" s="235"/>
      <c r="FA410" s="235"/>
      <c r="FB410" s="235"/>
      <c r="FC410" s="235"/>
      <c r="FD410" s="235"/>
      <c r="FE410" s="222"/>
      <c r="FF410" s="234"/>
      <c r="FG410" s="235"/>
      <c r="FH410" s="235"/>
      <c r="FI410" s="235"/>
      <c r="FJ410" s="235"/>
      <c r="FK410" s="235"/>
      <c r="FL410" s="235"/>
      <c r="FM410" s="222"/>
    </row>
    <row r="411" spans="1:169">
      <c r="A411" s="223" t="str">
        <f>Validation!B411</f>
        <v>Pass</v>
      </c>
      <c r="B411" s="35"/>
      <c r="C411" s="35"/>
      <c r="D411" s="35"/>
      <c r="E411" s="122"/>
      <c r="F411" s="123"/>
      <c r="G411" s="121"/>
      <c r="H411" s="120"/>
      <c r="I411" s="121"/>
      <c r="J411" s="120"/>
      <c r="K411" s="225"/>
      <c r="L411" s="35"/>
      <c r="M411" s="226"/>
      <c r="N411" s="227"/>
      <c r="O411" s="227"/>
      <c r="P411" s="224"/>
      <c r="Q411" s="224"/>
      <c r="R411" s="78"/>
      <c r="S411" s="79"/>
      <c r="T411" s="224"/>
      <c r="U411" s="35"/>
      <c r="V411" s="35"/>
      <c r="W411" s="225"/>
      <c r="X411" s="228"/>
      <c r="Y411" s="79"/>
      <c r="Z411" s="229"/>
      <c r="AA411" s="35"/>
      <c r="AB411" s="35"/>
      <c r="AC411" s="35"/>
      <c r="AD411" s="230"/>
      <c r="AE411" s="231"/>
      <c r="AF411" s="35"/>
      <c r="AG411" s="35"/>
      <c r="AH411" s="78"/>
      <c r="AI411" s="78"/>
      <c r="AJ411" s="82"/>
      <c r="AK411" s="136"/>
      <c r="AL411" s="135"/>
      <c r="AM411" s="81"/>
      <c r="AN411" s="134"/>
      <c r="AO411" s="232"/>
      <c r="AP411" s="232"/>
      <c r="AQ411" s="80"/>
      <c r="AR411" s="81"/>
      <c r="AS411" s="81"/>
      <c r="AT411" s="245"/>
      <c r="AU411" s="179"/>
      <c r="AV411" s="233"/>
      <c r="AW411" s="81"/>
      <c r="AX411" s="185"/>
      <c r="AY411" s="134"/>
      <c r="AZ411" s="111"/>
      <c r="BA411" s="210"/>
      <c r="BB411" s="211"/>
      <c r="BC411" s="211"/>
      <c r="BD411" s="211"/>
      <c r="BE411" s="211"/>
      <c r="BF411" s="211"/>
      <c r="BG411" s="211"/>
      <c r="BH411" s="211"/>
      <c r="BI411" s="211"/>
      <c r="BJ411" s="211"/>
      <c r="BK411" s="211"/>
      <c r="BL411" s="211"/>
      <c r="BM411" s="211"/>
      <c r="BN411" s="83"/>
      <c r="BO411" s="79"/>
      <c r="BP411" s="210"/>
      <c r="BQ411" s="211"/>
      <c r="BR411" s="211"/>
      <c r="BS411" s="211"/>
      <c r="BT411" s="211"/>
      <c r="BU411" s="211"/>
      <c r="BV411" s="211"/>
      <c r="BW411" s="211"/>
      <c r="BX411" s="82"/>
      <c r="BY411" s="212"/>
      <c r="BZ411" s="212"/>
      <c r="CA411" s="212"/>
      <c r="CB411" s="212"/>
      <c r="CC411" s="212"/>
      <c r="CD411" s="212"/>
      <c r="CE411" s="212"/>
      <c r="CF411" s="212"/>
      <c r="CG411" s="82"/>
      <c r="CH411" s="213"/>
      <c r="CI411" s="212"/>
      <c r="CJ411" s="212"/>
      <c r="CK411" s="212"/>
      <c r="CL411" s="212"/>
      <c r="CM411" s="212"/>
      <c r="CN411" s="212"/>
      <c r="CO411" s="212"/>
      <c r="CP411" s="212"/>
      <c r="CQ411" s="212"/>
      <c r="CR411" s="212"/>
      <c r="CS411" s="212"/>
      <c r="CT411" s="212"/>
      <c r="CU411" s="212"/>
      <c r="CV411" s="212"/>
      <c r="CW411" s="212"/>
      <c r="CX411" s="212"/>
      <c r="CY411" s="212"/>
      <c r="CZ411" s="212"/>
      <c r="DA411" s="214"/>
      <c r="DB411" s="84"/>
      <c r="DC411" s="35"/>
      <c r="DD411" s="35"/>
      <c r="DE411" s="35"/>
      <c r="DF411" s="35"/>
      <c r="DG411" s="35"/>
      <c r="DH411" s="35"/>
      <c r="DI411" s="35"/>
      <c r="DJ411" s="35"/>
      <c r="DK411" s="35"/>
      <c r="DL411" s="35"/>
      <c r="DM411" s="35"/>
      <c r="DN411" s="35"/>
      <c r="DO411" s="35"/>
      <c r="DP411" s="35"/>
      <c r="DQ411" s="35"/>
      <c r="DR411" s="35"/>
      <c r="DS411" s="35"/>
      <c r="DT411" s="35"/>
      <c r="DU411" s="35"/>
      <c r="DV411" s="35"/>
      <c r="DW411" s="78"/>
      <c r="DX411" s="82"/>
      <c r="DY411" s="215"/>
      <c r="DZ411" s="216"/>
      <c r="EA411" s="216"/>
      <c r="EB411" s="216"/>
      <c r="EC411" s="216"/>
      <c r="ED411" s="216"/>
      <c r="EE411" s="217"/>
      <c r="EF411" s="146"/>
      <c r="EG411" s="215"/>
      <c r="EH411" s="216"/>
      <c r="EI411" s="216"/>
      <c r="EJ411" s="216"/>
      <c r="EK411" s="216"/>
      <c r="EL411" s="216"/>
      <c r="EM411" s="216"/>
      <c r="EN411" s="217"/>
      <c r="EO411" s="79"/>
      <c r="EP411" s="218"/>
      <c r="EQ411" s="219"/>
      <c r="ER411" s="219"/>
      <c r="ES411" s="82"/>
      <c r="ET411" s="234"/>
      <c r="EU411" s="235"/>
      <c r="EV411" s="235"/>
      <c r="EW411" s="82"/>
      <c r="EX411" s="234"/>
      <c r="EY411" s="235"/>
      <c r="EZ411" s="235"/>
      <c r="FA411" s="235"/>
      <c r="FB411" s="235"/>
      <c r="FC411" s="235"/>
      <c r="FD411" s="235"/>
      <c r="FE411" s="222"/>
      <c r="FF411" s="234"/>
      <c r="FG411" s="235"/>
      <c r="FH411" s="235"/>
      <c r="FI411" s="235"/>
      <c r="FJ411" s="235"/>
      <c r="FK411" s="235"/>
      <c r="FL411" s="235"/>
      <c r="FM411" s="222"/>
    </row>
    <row r="412" spans="1:169">
      <c r="A412" s="223" t="str">
        <f>Validation!B412</f>
        <v>Pass</v>
      </c>
      <c r="B412" s="35"/>
      <c r="C412" s="35"/>
      <c r="D412" s="35"/>
      <c r="E412" s="122"/>
      <c r="F412" s="123"/>
      <c r="G412" s="121"/>
      <c r="H412" s="120"/>
      <c r="I412" s="121"/>
      <c r="J412" s="120"/>
      <c r="K412" s="225"/>
      <c r="L412" s="35"/>
      <c r="M412" s="226"/>
      <c r="N412" s="227"/>
      <c r="O412" s="227"/>
      <c r="P412" s="224"/>
      <c r="Q412" s="224"/>
      <c r="R412" s="78"/>
      <c r="S412" s="79"/>
      <c r="T412" s="224"/>
      <c r="U412" s="35"/>
      <c r="V412" s="35"/>
      <c r="W412" s="225"/>
      <c r="X412" s="228"/>
      <c r="Y412" s="79"/>
      <c r="Z412" s="229"/>
      <c r="AA412" s="35"/>
      <c r="AB412" s="35"/>
      <c r="AC412" s="35"/>
      <c r="AD412" s="230"/>
      <c r="AE412" s="231"/>
      <c r="AF412" s="35"/>
      <c r="AG412" s="35"/>
      <c r="AH412" s="78"/>
      <c r="AI412" s="78"/>
      <c r="AJ412" s="82"/>
      <c r="AK412" s="136"/>
      <c r="AL412" s="135"/>
      <c r="AM412" s="81"/>
      <c r="AN412" s="134"/>
      <c r="AO412" s="232"/>
      <c r="AP412" s="232"/>
      <c r="AQ412" s="80"/>
      <c r="AR412" s="81"/>
      <c r="AS412" s="81"/>
      <c r="AT412" s="245"/>
      <c r="AU412" s="179"/>
      <c r="AV412" s="233"/>
      <c r="AW412" s="81"/>
      <c r="AX412" s="185"/>
      <c r="AY412" s="134"/>
      <c r="AZ412" s="111"/>
      <c r="BA412" s="210"/>
      <c r="BB412" s="211"/>
      <c r="BC412" s="211"/>
      <c r="BD412" s="211"/>
      <c r="BE412" s="211"/>
      <c r="BF412" s="211"/>
      <c r="BG412" s="211"/>
      <c r="BH412" s="211"/>
      <c r="BI412" s="211"/>
      <c r="BJ412" s="211"/>
      <c r="BK412" s="211"/>
      <c r="BL412" s="211"/>
      <c r="BM412" s="211"/>
      <c r="BN412" s="83"/>
      <c r="BO412" s="79"/>
      <c r="BP412" s="210"/>
      <c r="BQ412" s="211"/>
      <c r="BR412" s="211"/>
      <c r="BS412" s="211"/>
      <c r="BT412" s="211"/>
      <c r="BU412" s="211"/>
      <c r="BV412" s="211"/>
      <c r="BW412" s="211"/>
      <c r="BX412" s="82"/>
      <c r="BY412" s="212"/>
      <c r="BZ412" s="212"/>
      <c r="CA412" s="212"/>
      <c r="CB412" s="212"/>
      <c r="CC412" s="212"/>
      <c r="CD412" s="212"/>
      <c r="CE412" s="212"/>
      <c r="CF412" s="212"/>
      <c r="CG412" s="82"/>
      <c r="CH412" s="213"/>
      <c r="CI412" s="212"/>
      <c r="CJ412" s="212"/>
      <c r="CK412" s="212"/>
      <c r="CL412" s="212"/>
      <c r="CM412" s="212"/>
      <c r="CN412" s="212"/>
      <c r="CO412" s="212"/>
      <c r="CP412" s="212"/>
      <c r="CQ412" s="212"/>
      <c r="CR412" s="212"/>
      <c r="CS412" s="212"/>
      <c r="CT412" s="212"/>
      <c r="CU412" s="212"/>
      <c r="CV412" s="212"/>
      <c r="CW412" s="212"/>
      <c r="CX412" s="212"/>
      <c r="CY412" s="212"/>
      <c r="CZ412" s="212"/>
      <c r="DA412" s="214"/>
      <c r="DB412" s="84"/>
      <c r="DC412" s="35"/>
      <c r="DD412" s="35"/>
      <c r="DE412" s="35"/>
      <c r="DF412" s="35"/>
      <c r="DG412" s="35"/>
      <c r="DH412" s="35"/>
      <c r="DI412" s="35"/>
      <c r="DJ412" s="35"/>
      <c r="DK412" s="35"/>
      <c r="DL412" s="35"/>
      <c r="DM412" s="35"/>
      <c r="DN412" s="35"/>
      <c r="DO412" s="35"/>
      <c r="DP412" s="35"/>
      <c r="DQ412" s="35"/>
      <c r="DR412" s="35"/>
      <c r="DS412" s="35"/>
      <c r="DT412" s="35"/>
      <c r="DU412" s="35"/>
      <c r="DV412" s="35"/>
      <c r="DW412" s="78"/>
      <c r="DX412" s="82"/>
      <c r="DY412" s="215"/>
      <c r="DZ412" s="216"/>
      <c r="EA412" s="216"/>
      <c r="EB412" s="216"/>
      <c r="EC412" s="216"/>
      <c r="ED412" s="216"/>
      <c r="EE412" s="217"/>
      <c r="EF412" s="146"/>
      <c r="EG412" s="215"/>
      <c r="EH412" s="216"/>
      <c r="EI412" s="216"/>
      <c r="EJ412" s="216"/>
      <c r="EK412" s="216"/>
      <c r="EL412" s="216"/>
      <c r="EM412" s="216"/>
      <c r="EN412" s="217"/>
      <c r="EO412" s="79"/>
      <c r="EP412" s="218"/>
      <c r="EQ412" s="219"/>
      <c r="ER412" s="219"/>
      <c r="ES412" s="82"/>
      <c r="ET412" s="234"/>
      <c r="EU412" s="235"/>
      <c r="EV412" s="235"/>
      <c r="EW412" s="82"/>
      <c r="EX412" s="234"/>
      <c r="EY412" s="235"/>
      <c r="EZ412" s="235"/>
      <c r="FA412" s="235"/>
      <c r="FB412" s="235"/>
      <c r="FC412" s="235"/>
      <c r="FD412" s="235"/>
      <c r="FE412" s="222"/>
      <c r="FF412" s="234"/>
      <c r="FG412" s="235"/>
      <c r="FH412" s="235"/>
      <c r="FI412" s="235"/>
      <c r="FJ412" s="235"/>
      <c r="FK412" s="235"/>
      <c r="FL412" s="235"/>
      <c r="FM412" s="222"/>
    </row>
    <row r="413" spans="1:169">
      <c r="A413" s="223" t="str">
        <f>Validation!B413</f>
        <v>Pass</v>
      </c>
      <c r="B413" s="35"/>
      <c r="C413" s="35"/>
      <c r="D413" s="35"/>
      <c r="E413" s="122"/>
      <c r="F413" s="123"/>
      <c r="G413" s="121"/>
      <c r="H413" s="120"/>
      <c r="I413" s="121"/>
      <c r="J413" s="120"/>
      <c r="K413" s="225"/>
      <c r="L413" s="35"/>
      <c r="M413" s="226"/>
      <c r="N413" s="227"/>
      <c r="O413" s="227"/>
      <c r="P413" s="224"/>
      <c r="Q413" s="224"/>
      <c r="R413" s="78"/>
      <c r="S413" s="79"/>
      <c r="T413" s="224"/>
      <c r="U413" s="35"/>
      <c r="V413" s="35"/>
      <c r="W413" s="225"/>
      <c r="X413" s="228"/>
      <c r="Y413" s="79"/>
      <c r="Z413" s="229"/>
      <c r="AA413" s="35"/>
      <c r="AB413" s="35"/>
      <c r="AC413" s="35"/>
      <c r="AD413" s="230"/>
      <c r="AE413" s="231"/>
      <c r="AF413" s="35"/>
      <c r="AG413" s="35"/>
      <c r="AH413" s="78"/>
      <c r="AI413" s="78"/>
      <c r="AJ413" s="82"/>
      <c r="AK413" s="136"/>
      <c r="AL413" s="135"/>
      <c r="AM413" s="81"/>
      <c r="AN413" s="134"/>
      <c r="AO413" s="232"/>
      <c r="AP413" s="232"/>
      <c r="AQ413" s="80"/>
      <c r="AR413" s="81"/>
      <c r="AS413" s="81"/>
      <c r="AT413" s="245"/>
      <c r="AU413" s="179"/>
      <c r="AV413" s="233"/>
      <c r="AW413" s="81"/>
      <c r="AX413" s="185"/>
      <c r="AY413" s="134"/>
      <c r="AZ413" s="111"/>
      <c r="BA413" s="210"/>
      <c r="BB413" s="211"/>
      <c r="BC413" s="211"/>
      <c r="BD413" s="211"/>
      <c r="BE413" s="211"/>
      <c r="BF413" s="211"/>
      <c r="BG413" s="211"/>
      <c r="BH413" s="211"/>
      <c r="BI413" s="211"/>
      <c r="BJ413" s="211"/>
      <c r="BK413" s="211"/>
      <c r="BL413" s="211"/>
      <c r="BM413" s="211"/>
      <c r="BN413" s="83"/>
      <c r="BO413" s="79"/>
      <c r="BP413" s="210"/>
      <c r="BQ413" s="211"/>
      <c r="BR413" s="211"/>
      <c r="BS413" s="211"/>
      <c r="BT413" s="211"/>
      <c r="BU413" s="211"/>
      <c r="BV413" s="211"/>
      <c r="BW413" s="211"/>
      <c r="BX413" s="82"/>
      <c r="BY413" s="212"/>
      <c r="BZ413" s="212"/>
      <c r="CA413" s="212"/>
      <c r="CB413" s="212"/>
      <c r="CC413" s="212"/>
      <c r="CD413" s="212"/>
      <c r="CE413" s="212"/>
      <c r="CF413" s="212"/>
      <c r="CG413" s="82"/>
      <c r="CH413" s="213"/>
      <c r="CI413" s="212"/>
      <c r="CJ413" s="212"/>
      <c r="CK413" s="212"/>
      <c r="CL413" s="212"/>
      <c r="CM413" s="212"/>
      <c r="CN413" s="212"/>
      <c r="CO413" s="212"/>
      <c r="CP413" s="212"/>
      <c r="CQ413" s="212"/>
      <c r="CR413" s="212"/>
      <c r="CS413" s="212"/>
      <c r="CT413" s="212"/>
      <c r="CU413" s="212"/>
      <c r="CV413" s="212"/>
      <c r="CW413" s="212"/>
      <c r="CX413" s="212"/>
      <c r="CY413" s="212"/>
      <c r="CZ413" s="212"/>
      <c r="DA413" s="214"/>
      <c r="DB413" s="84"/>
      <c r="DC413" s="35"/>
      <c r="DD413" s="35"/>
      <c r="DE413" s="35"/>
      <c r="DF413" s="35"/>
      <c r="DG413" s="35"/>
      <c r="DH413" s="35"/>
      <c r="DI413" s="35"/>
      <c r="DJ413" s="35"/>
      <c r="DK413" s="35"/>
      <c r="DL413" s="35"/>
      <c r="DM413" s="35"/>
      <c r="DN413" s="35"/>
      <c r="DO413" s="35"/>
      <c r="DP413" s="35"/>
      <c r="DQ413" s="35"/>
      <c r="DR413" s="35"/>
      <c r="DS413" s="35"/>
      <c r="DT413" s="35"/>
      <c r="DU413" s="35"/>
      <c r="DV413" s="35"/>
      <c r="DW413" s="78"/>
      <c r="DX413" s="82"/>
      <c r="DY413" s="215"/>
      <c r="DZ413" s="216"/>
      <c r="EA413" s="216"/>
      <c r="EB413" s="216"/>
      <c r="EC413" s="216"/>
      <c r="ED413" s="216"/>
      <c r="EE413" s="217"/>
      <c r="EF413" s="146"/>
      <c r="EG413" s="215"/>
      <c r="EH413" s="216"/>
      <c r="EI413" s="216"/>
      <c r="EJ413" s="216"/>
      <c r="EK413" s="216"/>
      <c r="EL413" s="216"/>
      <c r="EM413" s="216"/>
      <c r="EN413" s="217"/>
      <c r="EO413" s="79"/>
      <c r="EP413" s="218"/>
      <c r="EQ413" s="219"/>
      <c r="ER413" s="219"/>
      <c r="ES413" s="82"/>
      <c r="ET413" s="234"/>
      <c r="EU413" s="235"/>
      <c r="EV413" s="235"/>
      <c r="EW413" s="82"/>
      <c r="EX413" s="234"/>
      <c r="EY413" s="235"/>
      <c r="EZ413" s="235"/>
      <c r="FA413" s="235"/>
      <c r="FB413" s="235"/>
      <c r="FC413" s="235"/>
      <c r="FD413" s="235"/>
      <c r="FE413" s="222"/>
      <c r="FF413" s="234"/>
      <c r="FG413" s="235"/>
      <c r="FH413" s="235"/>
      <c r="FI413" s="235"/>
      <c r="FJ413" s="235"/>
      <c r="FK413" s="235"/>
      <c r="FL413" s="235"/>
      <c r="FM413" s="222"/>
    </row>
    <row r="414" spans="1:169">
      <c r="A414" s="223" t="str">
        <f>Validation!B414</f>
        <v>Pass</v>
      </c>
      <c r="B414" s="35"/>
      <c r="C414" s="35"/>
      <c r="D414" s="35"/>
      <c r="E414" s="122"/>
      <c r="F414" s="123"/>
      <c r="G414" s="121"/>
      <c r="H414" s="120"/>
      <c r="I414" s="121"/>
      <c r="J414" s="120"/>
      <c r="K414" s="225"/>
      <c r="L414" s="35"/>
      <c r="M414" s="226"/>
      <c r="N414" s="227"/>
      <c r="O414" s="227"/>
      <c r="P414" s="224"/>
      <c r="Q414" s="224"/>
      <c r="R414" s="78"/>
      <c r="S414" s="79"/>
      <c r="T414" s="224"/>
      <c r="U414" s="35"/>
      <c r="V414" s="35"/>
      <c r="W414" s="225"/>
      <c r="X414" s="228"/>
      <c r="Y414" s="79"/>
      <c r="Z414" s="229"/>
      <c r="AA414" s="35"/>
      <c r="AB414" s="35"/>
      <c r="AC414" s="35"/>
      <c r="AD414" s="230"/>
      <c r="AE414" s="231"/>
      <c r="AF414" s="35"/>
      <c r="AG414" s="35"/>
      <c r="AH414" s="78"/>
      <c r="AI414" s="78"/>
      <c r="AJ414" s="82"/>
      <c r="AK414" s="136"/>
      <c r="AL414" s="135"/>
      <c r="AM414" s="81"/>
      <c r="AN414" s="134"/>
      <c r="AO414" s="232"/>
      <c r="AP414" s="232"/>
      <c r="AQ414" s="80"/>
      <c r="AR414" s="81"/>
      <c r="AS414" s="81"/>
      <c r="AT414" s="245"/>
      <c r="AU414" s="179"/>
      <c r="AV414" s="233"/>
      <c r="AW414" s="81"/>
      <c r="AX414" s="185"/>
      <c r="AY414" s="134"/>
      <c r="AZ414" s="111"/>
      <c r="BA414" s="210"/>
      <c r="BB414" s="211"/>
      <c r="BC414" s="211"/>
      <c r="BD414" s="211"/>
      <c r="BE414" s="211"/>
      <c r="BF414" s="211"/>
      <c r="BG414" s="211"/>
      <c r="BH414" s="211"/>
      <c r="BI414" s="211"/>
      <c r="BJ414" s="211"/>
      <c r="BK414" s="211"/>
      <c r="BL414" s="211"/>
      <c r="BM414" s="211"/>
      <c r="BN414" s="83"/>
      <c r="BO414" s="79"/>
      <c r="BP414" s="210"/>
      <c r="BQ414" s="211"/>
      <c r="BR414" s="211"/>
      <c r="BS414" s="211"/>
      <c r="BT414" s="211"/>
      <c r="BU414" s="211"/>
      <c r="BV414" s="211"/>
      <c r="BW414" s="211"/>
      <c r="BX414" s="82"/>
      <c r="BY414" s="212"/>
      <c r="BZ414" s="212"/>
      <c r="CA414" s="212"/>
      <c r="CB414" s="212"/>
      <c r="CC414" s="212"/>
      <c r="CD414" s="212"/>
      <c r="CE414" s="212"/>
      <c r="CF414" s="212"/>
      <c r="CG414" s="82"/>
      <c r="CH414" s="213"/>
      <c r="CI414" s="212"/>
      <c r="CJ414" s="212"/>
      <c r="CK414" s="212"/>
      <c r="CL414" s="212"/>
      <c r="CM414" s="212"/>
      <c r="CN414" s="212"/>
      <c r="CO414" s="212"/>
      <c r="CP414" s="212"/>
      <c r="CQ414" s="212"/>
      <c r="CR414" s="212"/>
      <c r="CS414" s="212"/>
      <c r="CT414" s="212"/>
      <c r="CU414" s="212"/>
      <c r="CV414" s="212"/>
      <c r="CW414" s="212"/>
      <c r="CX414" s="212"/>
      <c r="CY414" s="212"/>
      <c r="CZ414" s="212"/>
      <c r="DA414" s="214"/>
      <c r="DB414" s="84"/>
      <c r="DC414" s="35"/>
      <c r="DD414" s="35"/>
      <c r="DE414" s="35"/>
      <c r="DF414" s="35"/>
      <c r="DG414" s="35"/>
      <c r="DH414" s="35"/>
      <c r="DI414" s="35"/>
      <c r="DJ414" s="35"/>
      <c r="DK414" s="35"/>
      <c r="DL414" s="35"/>
      <c r="DM414" s="35"/>
      <c r="DN414" s="35"/>
      <c r="DO414" s="35"/>
      <c r="DP414" s="35"/>
      <c r="DQ414" s="35"/>
      <c r="DR414" s="35"/>
      <c r="DS414" s="35"/>
      <c r="DT414" s="35"/>
      <c r="DU414" s="35"/>
      <c r="DV414" s="35"/>
      <c r="DW414" s="78"/>
      <c r="DX414" s="82"/>
      <c r="DY414" s="215"/>
      <c r="DZ414" s="216"/>
      <c r="EA414" s="216"/>
      <c r="EB414" s="216"/>
      <c r="EC414" s="216"/>
      <c r="ED414" s="216"/>
      <c r="EE414" s="217"/>
      <c r="EF414" s="146"/>
      <c r="EG414" s="215"/>
      <c r="EH414" s="216"/>
      <c r="EI414" s="216"/>
      <c r="EJ414" s="216"/>
      <c r="EK414" s="216"/>
      <c r="EL414" s="216"/>
      <c r="EM414" s="216"/>
      <c r="EN414" s="217"/>
      <c r="EO414" s="79"/>
      <c r="EP414" s="218"/>
      <c r="EQ414" s="219"/>
      <c r="ER414" s="219"/>
      <c r="ES414" s="82"/>
      <c r="ET414" s="234"/>
      <c r="EU414" s="235"/>
      <c r="EV414" s="235"/>
      <c r="EW414" s="82"/>
      <c r="EX414" s="234"/>
      <c r="EY414" s="235"/>
      <c r="EZ414" s="235"/>
      <c r="FA414" s="235"/>
      <c r="FB414" s="235"/>
      <c r="FC414" s="235"/>
      <c r="FD414" s="235"/>
      <c r="FE414" s="222"/>
      <c r="FF414" s="234"/>
      <c r="FG414" s="235"/>
      <c r="FH414" s="235"/>
      <c r="FI414" s="235"/>
      <c r="FJ414" s="235"/>
      <c r="FK414" s="235"/>
      <c r="FL414" s="235"/>
      <c r="FM414" s="222"/>
    </row>
    <row r="415" spans="1:169">
      <c r="A415" s="223" t="str">
        <f>Validation!B415</f>
        <v>Pass</v>
      </c>
      <c r="B415" s="35"/>
      <c r="C415" s="35"/>
      <c r="D415" s="35"/>
      <c r="E415" s="122"/>
      <c r="F415" s="123"/>
      <c r="G415" s="121"/>
      <c r="H415" s="120"/>
      <c r="I415" s="121"/>
      <c r="J415" s="120"/>
      <c r="K415" s="225"/>
      <c r="L415" s="35"/>
      <c r="M415" s="226"/>
      <c r="N415" s="227"/>
      <c r="O415" s="227"/>
      <c r="P415" s="224"/>
      <c r="Q415" s="224"/>
      <c r="R415" s="78"/>
      <c r="S415" s="79"/>
      <c r="T415" s="224"/>
      <c r="U415" s="35"/>
      <c r="V415" s="35"/>
      <c r="W415" s="225"/>
      <c r="X415" s="228"/>
      <c r="Y415" s="79"/>
      <c r="Z415" s="229"/>
      <c r="AA415" s="35"/>
      <c r="AB415" s="35"/>
      <c r="AC415" s="35"/>
      <c r="AD415" s="230"/>
      <c r="AE415" s="231"/>
      <c r="AF415" s="35"/>
      <c r="AG415" s="35"/>
      <c r="AH415" s="78"/>
      <c r="AI415" s="78"/>
      <c r="AJ415" s="82"/>
      <c r="AK415" s="136"/>
      <c r="AL415" s="135"/>
      <c r="AM415" s="81"/>
      <c r="AN415" s="134"/>
      <c r="AO415" s="232"/>
      <c r="AP415" s="232"/>
      <c r="AQ415" s="80"/>
      <c r="AR415" s="81"/>
      <c r="AS415" s="81"/>
      <c r="AT415" s="245"/>
      <c r="AU415" s="179"/>
      <c r="AV415" s="233"/>
      <c r="AW415" s="81"/>
      <c r="AX415" s="185"/>
      <c r="AY415" s="134"/>
      <c r="AZ415" s="111"/>
      <c r="BA415" s="210"/>
      <c r="BB415" s="211"/>
      <c r="BC415" s="211"/>
      <c r="BD415" s="211"/>
      <c r="BE415" s="211"/>
      <c r="BF415" s="211"/>
      <c r="BG415" s="211"/>
      <c r="BH415" s="211"/>
      <c r="BI415" s="211"/>
      <c r="BJ415" s="211"/>
      <c r="BK415" s="211"/>
      <c r="BL415" s="211"/>
      <c r="BM415" s="211"/>
      <c r="BN415" s="83"/>
      <c r="BO415" s="79"/>
      <c r="BP415" s="210"/>
      <c r="BQ415" s="211"/>
      <c r="BR415" s="211"/>
      <c r="BS415" s="211"/>
      <c r="BT415" s="211"/>
      <c r="BU415" s="211"/>
      <c r="BV415" s="211"/>
      <c r="BW415" s="211"/>
      <c r="BX415" s="82"/>
      <c r="BY415" s="212"/>
      <c r="BZ415" s="212"/>
      <c r="CA415" s="212"/>
      <c r="CB415" s="212"/>
      <c r="CC415" s="212"/>
      <c r="CD415" s="212"/>
      <c r="CE415" s="212"/>
      <c r="CF415" s="212"/>
      <c r="CG415" s="82"/>
      <c r="CH415" s="213"/>
      <c r="CI415" s="212"/>
      <c r="CJ415" s="212"/>
      <c r="CK415" s="212"/>
      <c r="CL415" s="212"/>
      <c r="CM415" s="212"/>
      <c r="CN415" s="212"/>
      <c r="CO415" s="212"/>
      <c r="CP415" s="212"/>
      <c r="CQ415" s="212"/>
      <c r="CR415" s="212"/>
      <c r="CS415" s="212"/>
      <c r="CT415" s="212"/>
      <c r="CU415" s="212"/>
      <c r="CV415" s="212"/>
      <c r="CW415" s="212"/>
      <c r="CX415" s="212"/>
      <c r="CY415" s="212"/>
      <c r="CZ415" s="212"/>
      <c r="DA415" s="214"/>
      <c r="DB415" s="84"/>
      <c r="DC415" s="35"/>
      <c r="DD415" s="35"/>
      <c r="DE415" s="35"/>
      <c r="DF415" s="35"/>
      <c r="DG415" s="35"/>
      <c r="DH415" s="35"/>
      <c r="DI415" s="35"/>
      <c r="DJ415" s="35"/>
      <c r="DK415" s="35"/>
      <c r="DL415" s="35"/>
      <c r="DM415" s="35"/>
      <c r="DN415" s="35"/>
      <c r="DO415" s="35"/>
      <c r="DP415" s="35"/>
      <c r="DQ415" s="35"/>
      <c r="DR415" s="35"/>
      <c r="DS415" s="35"/>
      <c r="DT415" s="35"/>
      <c r="DU415" s="35"/>
      <c r="DV415" s="35"/>
      <c r="DW415" s="78"/>
      <c r="DX415" s="82"/>
      <c r="DY415" s="215"/>
      <c r="DZ415" s="216"/>
      <c r="EA415" s="216"/>
      <c r="EB415" s="216"/>
      <c r="EC415" s="216"/>
      <c r="ED415" s="216"/>
      <c r="EE415" s="217"/>
      <c r="EF415" s="146"/>
      <c r="EG415" s="215"/>
      <c r="EH415" s="216"/>
      <c r="EI415" s="216"/>
      <c r="EJ415" s="216"/>
      <c r="EK415" s="216"/>
      <c r="EL415" s="216"/>
      <c r="EM415" s="216"/>
      <c r="EN415" s="217"/>
      <c r="EO415" s="79"/>
      <c r="EP415" s="218"/>
      <c r="EQ415" s="219"/>
      <c r="ER415" s="219"/>
      <c r="ES415" s="82"/>
      <c r="ET415" s="234"/>
      <c r="EU415" s="235"/>
      <c r="EV415" s="235"/>
      <c r="EW415" s="82"/>
      <c r="EX415" s="234"/>
      <c r="EY415" s="235"/>
      <c r="EZ415" s="235"/>
      <c r="FA415" s="235"/>
      <c r="FB415" s="235"/>
      <c r="FC415" s="235"/>
      <c r="FD415" s="235"/>
      <c r="FE415" s="222"/>
      <c r="FF415" s="234"/>
      <c r="FG415" s="235"/>
      <c r="FH415" s="235"/>
      <c r="FI415" s="235"/>
      <c r="FJ415" s="235"/>
      <c r="FK415" s="235"/>
      <c r="FL415" s="235"/>
      <c r="FM415" s="222"/>
    </row>
    <row r="416" spans="1:169">
      <c r="A416" s="223" t="str">
        <f>Validation!B416</f>
        <v>Pass</v>
      </c>
      <c r="B416" s="35"/>
      <c r="C416" s="35"/>
      <c r="D416" s="35"/>
      <c r="E416" s="122"/>
      <c r="F416" s="123"/>
      <c r="G416" s="121"/>
      <c r="H416" s="120"/>
      <c r="I416" s="121"/>
      <c r="J416" s="120"/>
      <c r="K416" s="225"/>
      <c r="L416" s="35"/>
      <c r="M416" s="226"/>
      <c r="N416" s="227"/>
      <c r="O416" s="227"/>
      <c r="P416" s="224"/>
      <c r="Q416" s="224"/>
      <c r="R416" s="78"/>
      <c r="S416" s="79"/>
      <c r="T416" s="224"/>
      <c r="U416" s="35"/>
      <c r="V416" s="35"/>
      <c r="W416" s="225"/>
      <c r="X416" s="228"/>
      <c r="Y416" s="79"/>
      <c r="Z416" s="229"/>
      <c r="AA416" s="35"/>
      <c r="AB416" s="35"/>
      <c r="AC416" s="35"/>
      <c r="AD416" s="230"/>
      <c r="AE416" s="231"/>
      <c r="AF416" s="35"/>
      <c r="AG416" s="35"/>
      <c r="AH416" s="78"/>
      <c r="AI416" s="78"/>
      <c r="AJ416" s="82"/>
      <c r="AK416" s="136"/>
      <c r="AL416" s="135"/>
      <c r="AM416" s="81"/>
      <c r="AN416" s="134"/>
      <c r="AO416" s="232"/>
      <c r="AP416" s="232"/>
      <c r="AQ416" s="80"/>
      <c r="AR416" s="81"/>
      <c r="AS416" s="81"/>
      <c r="AT416" s="245"/>
      <c r="AU416" s="179"/>
      <c r="AV416" s="233"/>
      <c r="AW416" s="81"/>
      <c r="AX416" s="185"/>
      <c r="AY416" s="134"/>
      <c r="AZ416" s="111"/>
      <c r="BA416" s="210"/>
      <c r="BB416" s="211"/>
      <c r="BC416" s="211"/>
      <c r="BD416" s="211"/>
      <c r="BE416" s="211"/>
      <c r="BF416" s="211"/>
      <c r="BG416" s="211"/>
      <c r="BH416" s="211"/>
      <c r="BI416" s="211"/>
      <c r="BJ416" s="211"/>
      <c r="BK416" s="211"/>
      <c r="BL416" s="211"/>
      <c r="BM416" s="211"/>
      <c r="BN416" s="83"/>
      <c r="BO416" s="79"/>
      <c r="BP416" s="210"/>
      <c r="BQ416" s="211"/>
      <c r="BR416" s="211"/>
      <c r="BS416" s="211"/>
      <c r="BT416" s="211"/>
      <c r="BU416" s="211"/>
      <c r="BV416" s="211"/>
      <c r="BW416" s="211"/>
      <c r="BX416" s="82"/>
      <c r="BY416" s="212"/>
      <c r="BZ416" s="212"/>
      <c r="CA416" s="212"/>
      <c r="CB416" s="212"/>
      <c r="CC416" s="212"/>
      <c r="CD416" s="212"/>
      <c r="CE416" s="212"/>
      <c r="CF416" s="212"/>
      <c r="CG416" s="82"/>
      <c r="CH416" s="213"/>
      <c r="CI416" s="212"/>
      <c r="CJ416" s="212"/>
      <c r="CK416" s="212"/>
      <c r="CL416" s="212"/>
      <c r="CM416" s="212"/>
      <c r="CN416" s="212"/>
      <c r="CO416" s="212"/>
      <c r="CP416" s="212"/>
      <c r="CQ416" s="212"/>
      <c r="CR416" s="212"/>
      <c r="CS416" s="212"/>
      <c r="CT416" s="212"/>
      <c r="CU416" s="212"/>
      <c r="CV416" s="212"/>
      <c r="CW416" s="212"/>
      <c r="CX416" s="212"/>
      <c r="CY416" s="212"/>
      <c r="CZ416" s="212"/>
      <c r="DA416" s="214"/>
      <c r="DB416" s="84"/>
      <c r="DC416" s="35"/>
      <c r="DD416" s="35"/>
      <c r="DE416" s="35"/>
      <c r="DF416" s="35"/>
      <c r="DG416" s="35"/>
      <c r="DH416" s="35"/>
      <c r="DI416" s="35"/>
      <c r="DJ416" s="35"/>
      <c r="DK416" s="35"/>
      <c r="DL416" s="35"/>
      <c r="DM416" s="35"/>
      <c r="DN416" s="35"/>
      <c r="DO416" s="35"/>
      <c r="DP416" s="35"/>
      <c r="DQ416" s="35"/>
      <c r="DR416" s="35"/>
      <c r="DS416" s="35"/>
      <c r="DT416" s="35"/>
      <c r="DU416" s="35"/>
      <c r="DV416" s="35"/>
      <c r="DW416" s="78"/>
      <c r="DX416" s="82"/>
      <c r="DY416" s="215"/>
      <c r="DZ416" s="216"/>
      <c r="EA416" s="216"/>
      <c r="EB416" s="216"/>
      <c r="EC416" s="216"/>
      <c r="ED416" s="216"/>
      <c r="EE416" s="217"/>
      <c r="EF416" s="146"/>
      <c r="EG416" s="215"/>
      <c r="EH416" s="216"/>
      <c r="EI416" s="216"/>
      <c r="EJ416" s="216"/>
      <c r="EK416" s="216"/>
      <c r="EL416" s="216"/>
      <c r="EM416" s="216"/>
      <c r="EN416" s="217"/>
      <c r="EO416" s="79"/>
      <c r="EP416" s="218"/>
      <c r="EQ416" s="219"/>
      <c r="ER416" s="219"/>
      <c r="ES416" s="82"/>
      <c r="ET416" s="234"/>
      <c r="EU416" s="235"/>
      <c r="EV416" s="235"/>
      <c r="EW416" s="82"/>
      <c r="EX416" s="234"/>
      <c r="EY416" s="235"/>
      <c r="EZ416" s="235"/>
      <c r="FA416" s="235"/>
      <c r="FB416" s="235"/>
      <c r="FC416" s="235"/>
      <c r="FD416" s="235"/>
      <c r="FE416" s="222"/>
      <c r="FF416" s="234"/>
      <c r="FG416" s="235"/>
      <c r="FH416" s="235"/>
      <c r="FI416" s="235"/>
      <c r="FJ416" s="235"/>
      <c r="FK416" s="235"/>
      <c r="FL416" s="235"/>
      <c r="FM416" s="222"/>
    </row>
    <row r="417" spans="1:169">
      <c r="A417" s="223" t="str">
        <f>Validation!B417</f>
        <v>Pass</v>
      </c>
      <c r="B417" s="35"/>
      <c r="C417" s="35"/>
      <c r="D417" s="35"/>
      <c r="E417" s="122"/>
      <c r="F417" s="123"/>
      <c r="G417" s="121"/>
      <c r="H417" s="120"/>
      <c r="I417" s="121"/>
      <c r="J417" s="120"/>
      <c r="K417" s="225"/>
      <c r="L417" s="35"/>
      <c r="M417" s="226"/>
      <c r="N417" s="227"/>
      <c r="O417" s="227"/>
      <c r="P417" s="224"/>
      <c r="Q417" s="224"/>
      <c r="R417" s="78"/>
      <c r="S417" s="79"/>
      <c r="T417" s="224"/>
      <c r="U417" s="35"/>
      <c r="V417" s="35"/>
      <c r="W417" s="225"/>
      <c r="X417" s="228"/>
      <c r="Y417" s="79"/>
      <c r="Z417" s="229"/>
      <c r="AA417" s="35"/>
      <c r="AB417" s="35"/>
      <c r="AC417" s="35"/>
      <c r="AD417" s="230"/>
      <c r="AE417" s="231"/>
      <c r="AF417" s="35"/>
      <c r="AG417" s="35"/>
      <c r="AH417" s="78"/>
      <c r="AI417" s="78"/>
      <c r="AJ417" s="82"/>
      <c r="AK417" s="136"/>
      <c r="AL417" s="135"/>
      <c r="AM417" s="81"/>
      <c r="AN417" s="134"/>
      <c r="AO417" s="232"/>
      <c r="AP417" s="232"/>
      <c r="AQ417" s="80"/>
      <c r="AR417" s="81"/>
      <c r="AS417" s="81"/>
      <c r="AT417" s="245"/>
      <c r="AU417" s="179"/>
      <c r="AV417" s="233"/>
      <c r="AW417" s="81"/>
      <c r="AX417" s="185"/>
      <c r="AY417" s="134"/>
      <c r="AZ417" s="111"/>
      <c r="BA417" s="210"/>
      <c r="BB417" s="211"/>
      <c r="BC417" s="211"/>
      <c r="BD417" s="211"/>
      <c r="BE417" s="211"/>
      <c r="BF417" s="211"/>
      <c r="BG417" s="211"/>
      <c r="BH417" s="211"/>
      <c r="BI417" s="211"/>
      <c r="BJ417" s="211"/>
      <c r="BK417" s="211"/>
      <c r="BL417" s="211"/>
      <c r="BM417" s="211"/>
      <c r="BN417" s="83"/>
      <c r="BO417" s="79"/>
      <c r="BP417" s="210"/>
      <c r="BQ417" s="211"/>
      <c r="BR417" s="211"/>
      <c r="BS417" s="211"/>
      <c r="BT417" s="211"/>
      <c r="BU417" s="211"/>
      <c r="BV417" s="211"/>
      <c r="BW417" s="211"/>
      <c r="BX417" s="82"/>
      <c r="BY417" s="212"/>
      <c r="BZ417" s="212"/>
      <c r="CA417" s="212"/>
      <c r="CB417" s="212"/>
      <c r="CC417" s="212"/>
      <c r="CD417" s="212"/>
      <c r="CE417" s="212"/>
      <c r="CF417" s="212"/>
      <c r="CG417" s="82"/>
      <c r="CH417" s="213"/>
      <c r="CI417" s="212"/>
      <c r="CJ417" s="212"/>
      <c r="CK417" s="212"/>
      <c r="CL417" s="212"/>
      <c r="CM417" s="212"/>
      <c r="CN417" s="212"/>
      <c r="CO417" s="212"/>
      <c r="CP417" s="212"/>
      <c r="CQ417" s="212"/>
      <c r="CR417" s="212"/>
      <c r="CS417" s="212"/>
      <c r="CT417" s="212"/>
      <c r="CU417" s="212"/>
      <c r="CV417" s="212"/>
      <c r="CW417" s="212"/>
      <c r="CX417" s="212"/>
      <c r="CY417" s="212"/>
      <c r="CZ417" s="212"/>
      <c r="DA417" s="214"/>
      <c r="DB417" s="84"/>
      <c r="DC417" s="35"/>
      <c r="DD417" s="35"/>
      <c r="DE417" s="35"/>
      <c r="DF417" s="35"/>
      <c r="DG417" s="35"/>
      <c r="DH417" s="35"/>
      <c r="DI417" s="35"/>
      <c r="DJ417" s="35"/>
      <c r="DK417" s="35"/>
      <c r="DL417" s="35"/>
      <c r="DM417" s="35"/>
      <c r="DN417" s="35"/>
      <c r="DO417" s="35"/>
      <c r="DP417" s="35"/>
      <c r="DQ417" s="35"/>
      <c r="DR417" s="35"/>
      <c r="DS417" s="35"/>
      <c r="DT417" s="35"/>
      <c r="DU417" s="35"/>
      <c r="DV417" s="35"/>
      <c r="DW417" s="78"/>
      <c r="DX417" s="82"/>
      <c r="DY417" s="215"/>
      <c r="DZ417" s="216"/>
      <c r="EA417" s="216"/>
      <c r="EB417" s="216"/>
      <c r="EC417" s="216"/>
      <c r="ED417" s="216"/>
      <c r="EE417" s="217"/>
      <c r="EF417" s="146"/>
      <c r="EG417" s="215"/>
      <c r="EH417" s="216"/>
      <c r="EI417" s="216"/>
      <c r="EJ417" s="216"/>
      <c r="EK417" s="216"/>
      <c r="EL417" s="216"/>
      <c r="EM417" s="216"/>
      <c r="EN417" s="217"/>
      <c r="EO417" s="79"/>
      <c r="EP417" s="218"/>
      <c r="EQ417" s="219"/>
      <c r="ER417" s="219"/>
      <c r="ES417" s="82"/>
      <c r="ET417" s="234"/>
      <c r="EU417" s="235"/>
      <c r="EV417" s="235"/>
      <c r="EW417" s="82"/>
      <c r="EX417" s="234"/>
      <c r="EY417" s="235"/>
      <c r="EZ417" s="235"/>
      <c r="FA417" s="235"/>
      <c r="FB417" s="235"/>
      <c r="FC417" s="235"/>
      <c r="FD417" s="235"/>
      <c r="FE417" s="222"/>
      <c r="FF417" s="234"/>
      <c r="FG417" s="235"/>
      <c r="FH417" s="235"/>
      <c r="FI417" s="235"/>
      <c r="FJ417" s="235"/>
      <c r="FK417" s="235"/>
      <c r="FL417" s="235"/>
      <c r="FM417" s="222"/>
    </row>
    <row r="418" spans="1:169">
      <c r="A418" s="223" t="str">
        <f>Validation!B418</f>
        <v>Pass</v>
      </c>
      <c r="B418" s="35"/>
      <c r="C418" s="35"/>
      <c r="D418" s="35"/>
      <c r="E418" s="122"/>
      <c r="F418" s="123"/>
      <c r="G418" s="121"/>
      <c r="H418" s="120"/>
      <c r="I418" s="121"/>
      <c r="J418" s="120"/>
      <c r="K418" s="225"/>
      <c r="L418" s="35"/>
      <c r="M418" s="226"/>
      <c r="N418" s="227"/>
      <c r="O418" s="227"/>
      <c r="P418" s="224"/>
      <c r="Q418" s="224"/>
      <c r="R418" s="78"/>
      <c r="S418" s="79"/>
      <c r="T418" s="224"/>
      <c r="U418" s="35"/>
      <c r="V418" s="35"/>
      <c r="W418" s="225"/>
      <c r="X418" s="228"/>
      <c r="Y418" s="79"/>
      <c r="Z418" s="229"/>
      <c r="AA418" s="35"/>
      <c r="AB418" s="35"/>
      <c r="AC418" s="35"/>
      <c r="AD418" s="230"/>
      <c r="AE418" s="231"/>
      <c r="AF418" s="35"/>
      <c r="AG418" s="35"/>
      <c r="AH418" s="78"/>
      <c r="AI418" s="78"/>
      <c r="AJ418" s="82"/>
      <c r="AK418" s="136"/>
      <c r="AL418" s="135"/>
      <c r="AM418" s="81"/>
      <c r="AN418" s="134"/>
      <c r="AO418" s="232"/>
      <c r="AP418" s="232"/>
      <c r="AQ418" s="80"/>
      <c r="AR418" s="81"/>
      <c r="AS418" s="81"/>
      <c r="AT418" s="245"/>
      <c r="AU418" s="179"/>
      <c r="AV418" s="233"/>
      <c r="AW418" s="81"/>
      <c r="AX418" s="185"/>
      <c r="AY418" s="134"/>
      <c r="AZ418" s="111"/>
      <c r="BA418" s="210"/>
      <c r="BB418" s="211"/>
      <c r="BC418" s="211"/>
      <c r="BD418" s="211"/>
      <c r="BE418" s="211"/>
      <c r="BF418" s="211"/>
      <c r="BG418" s="211"/>
      <c r="BH418" s="211"/>
      <c r="BI418" s="211"/>
      <c r="BJ418" s="211"/>
      <c r="BK418" s="211"/>
      <c r="BL418" s="211"/>
      <c r="BM418" s="211"/>
      <c r="BN418" s="83"/>
      <c r="BO418" s="79"/>
      <c r="BP418" s="210"/>
      <c r="BQ418" s="211"/>
      <c r="BR418" s="211"/>
      <c r="BS418" s="211"/>
      <c r="BT418" s="211"/>
      <c r="BU418" s="211"/>
      <c r="BV418" s="211"/>
      <c r="BW418" s="211"/>
      <c r="BX418" s="82"/>
      <c r="BY418" s="212"/>
      <c r="BZ418" s="212"/>
      <c r="CA418" s="212"/>
      <c r="CB418" s="212"/>
      <c r="CC418" s="212"/>
      <c r="CD418" s="212"/>
      <c r="CE418" s="212"/>
      <c r="CF418" s="212"/>
      <c r="CG418" s="82"/>
      <c r="CH418" s="213"/>
      <c r="CI418" s="212"/>
      <c r="CJ418" s="212"/>
      <c r="CK418" s="212"/>
      <c r="CL418" s="212"/>
      <c r="CM418" s="212"/>
      <c r="CN418" s="212"/>
      <c r="CO418" s="212"/>
      <c r="CP418" s="212"/>
      <c r="CQ418" s="212"/>
      <c r="CR418" s="212"/>
      <c r="CS418" s="212"/>
      <c r="CT418" s="212"/>
      <c r="CU418" s="212"/>
      <c r="CV418" s="212"/>
      <c r="CW418" s="212"/>
      <c r="CX418" s="212"/>
      <c r="CY418" s="212"/>
      <c r="CZ418" s="212"/>
      <c r="DA418" s="214"/>
      <c r="DB418" s="84"/>
      <c r="DC418" s="35"/>
      <c r="DD418" s="35"/>
      <c r="DE418" s="35"/>
      <c r="DF418" s="35"/>
      <c r="DG418" s="35"/>
      <c r="DH418" s="35"/>
      <c r="DI418" s="35"/>
      <c r="DJ418" s="35"/>
      <c r="DK418" s="35"/>
      <c r="DL418" s="35"/>
      <c r="DM418" s="35"/>
      <c r="DN418" s="35"/>
      <c r="DO418" s="35"/>
      <c r="DP418" s="35"/>
      <c r="DQ418" s="35"/>
      <c r="DR418" s="35"/>
      <c r="DS418" s="35"/>
      <c r="DT418" s="35"/>
      <c r="DU418" s="35"/>
      <c r="DV418" s="35"/>
      <c r="DW418" s="78"/>
      <c r="DX418" s="82"/>
      <c r="DY418" s="215"/>
      <c r="DZ418" s="216"/>
      <c r="EA418" s="216"/>
      <c r="EB418" s="216"/>
      <c r="EC418" s="216"/>
      <c r="ED418" s="216"/>
      <c r="EE418" s="217"/>
      <c r="EF418" s="146"/>
      <c r="EG418" s="215"/>
      <c r="EH418" s="216"/>
      <c r="EI418" s="216"/>
      <c r="EJ418" s="216"/>
      <c r="EK418" s="216"/>
      <c r="EL418" s="216"/>
      <c r="EM418" s="216"/>
      <c r="EN418" s="217"/>
      <c r="EO418" s="79"/>
      <c r="EP418" s="218"/>
      <c r="EQ418" s="219"/>
      <c r="ER418" s="219"/>
      <c r="ES418" s="82"/>
      <c r="ET418" s="234"/>
      <c r="EU418" s="235"/>
      <c r="EV418" s="235"/>
      <c r="EW418" s="82"/>
      <c r="EX418" s="234"/>
      <c r="EY418" s="235"/>
      <c r="EZ418" s="235"/>
      <c r="FA418" s="235"/>
      <c r="FB418" s="235"/>
      <c r="FC418" s="235"/>
      <c r="FD418" s="235"/>
      <c r="FE418" s="222"/>
      <c r="FF418" s="234"/>
      <c r="FG418" s="235"/>
      <c r="FH418" s="235"/>
      <c r="FI418" s="235"/>
      <c r="FJ418" s="235"/>
      <c r="FK418" s="235"/>
      <c r="FL418" s="235"/>
      <c r="FM418" s="222"/>
    </row>
    <row r="419" spans="1:169">
      <c r="A419" s="223" t="str">
        <f>Validation!B419</f>
        <v>Pass</v>
      </c>
      <c r="B419" s="35"/>
      <c r="C419" s="35"/>
      <c r="D419" s="35"/>
      <c r="E419" s="122"/>
      <c r="F419" s="123"/>
      <c r="G419" s="121"/>
      <c r="H419" s="120"/>
      <c r="I419" s="121"/>
      <c r="J419" s="120"/>
      <c r="K419" s="225"/>
      <c r="L419" s="35"/>
      <c r="M419" s="226"/>
      <c r="N419" s="227"/>
      <c r="O419" s="227"/>
      <c r="P419" s="224"/>
      <c r="Q419" s="224"/>
      <c r="R419" s="78"/>
      <c r="S419" s="79"/>
      <c r="T419" s="224"/>
      <c r="U419" s="35"/>
      <c r="V419" s="35"/>
      <c r="W419" s="225"/>
      <c r="X419" s="228"/>
      <c r="Y419" s="79"/>
      <c r="Z419" s="229"/>
      <c r="AA419" s="35"/>
      <c r="AB419" s="35"/>
      <c r="AC419" s="35"/>
      <c r="AD419" s="230"/>
      <c r="AE419" s="231"/>
      <c r="AF419" s="35"/>
      <c r="AG419" s="35"/>
      <c r="AH419" s="78"/>
      <c r="AI419" s="78"/>
      <c r="AJ419" s="82"/>
      <c r="AK419" s="136"/>
      <c r="AL419" s="135"/>
      <c r="AM419" s="81"/>
      <c r="AN419" s="134"/>
      <c r="AO419" s="232"/>
      <c r="AP419" s="232"/>
      <c r="AQ419" s="80"/>
      <c r="AR419" s="81"/>
      <c r="AS419" s="81"/>
      <c r="AT419" s="245"/>
      <c r="AU419" s="179"/>
      <c r="AV419" s="233"/>
      <c r="AW419" s="81"/>
      <c r="AX419" s="185"/>
      <c r="AY419" s="134"/>
      <c r="AZ419" s="111"/>
      <c r="BA419" s="210"/>
      <c r="BB419" s="211"/>
      <c r="BC419" s="211"/>
      <c r="BD419" s="211"/>
      <c r="BE419" s="211"/>
      <c r="BF419" s="211"/>
      <c r="BG419" s="211"/>
      <c r="BH419" s="211"/>
      <c r="BI419" s="211"/>
      <c r="BJ419" s="211"/>
      <c r="BK419" s="211"/>
      <c r="BL419" s="211"/>
      <c r="BM419" s="211"/>
      <c r="BN419" s="83"/>
      <c r="BO419" s="79"/>
      <c r="BP419" s="210"/>
      <c r="BQ419" s="211"/>
      <c r="BR419" s="211"/>
      <c r="BS419" s="211"/>
      <c r="BT419" s="211"/>
      <c r="BU419" s="211"/>
      <c r="BV419" s="211"/>
      <c r="BW419" s="211"/>
      <c r="BX419" s="82"/>
      <c r="BY419" s="212"/>
      <c r="BZ419" s="212"/>
      <c r="CA419" s="212"/>
      <c r="CB419" s="212"/>
      <c r="CC419" s="212"/>
      <c r="CD419" s="212"/>
      <c r="CE419" s="212"/>
      <c r="CF419" s="212"/>
      <c r="CG419" s="82"/>
      <c r="CH419" s="213"/>
      <c r="CI419" s="212"/>
      <c r="CJ419" s="212"/>
      <c r="CK419" s="212"/>
      <c r="CL419" s="212"/>
      <c r="CM419" s="212"/>
      <c r="CN419" s="212"/>
      <c r="CO419" s="212"/>
      <c r="CP419" s="212"/>
      <c r="CQ419" s="212"/>
      <c r="CR419" s="212"/>
      <c r="CS419" s="212"/>
      <c r="CT419" s="212"/>
      <c r="CU419" s="212"/>
      <c r="CV419" s="212"/>
      <c r="CW419" s="212"/>
      <c r="CX419" s="212"/>
      <c r="CY419" s="212"/>
      <c r="CZ419" s="212"/>
      <c r="DA419" s="214"/>
      <c r="DB419" s="84"/>
      <c r="DC419" s="35"/>
      <c r="DD419" s="35"/>
      <c r="DE419" s="35"/>
      <c r="DF419" s="35"/>
      <c r="DG419" s="35"/>
      <c r="DH419" s="35"/>
      <c r="DI419" s="35"/>
      <c r="DJ419" s="35"/>
      <c r="DK419" s="35"/>
      <c r="DL419" s="35"/>
      <c r="DM419" s="35"/>
      <c r="DN419" s="35"/>
      <c r="DO419" s="35"/>
      <c r="DP419" s="35"/>
      <c r="DQ419" s="35"/>
      <c r="DR419" s="35"/>
      <c r="DS419" s="35"/>
      <c r="DT419" s="35"/>
      <c r="DU419" s="35"/>
      <c r="DV419" s="35"/>
      <c r="DW419" s="78"/>
      <c r="DX419" s="82"/>
      <c r="DY419" s="215"/>
      <c r="DZ419" s="216"/>
      <c r="EA419" s="216"/>
      <c r="EB419" s="216"/>
      <c r="EC419" s="216"/>
      <c r="ED419" s="216"/>
      <c r="EE419" s="217"/>
      <c r="EF419" s="146"/>
      <c r="EG419" s="215"/>
      <c r="EH419" s="216"/>
      <c r="EI419" s="216"/>
      <c r="EJ419" s="216"/>
      <c r="EK419" s="216"/>
      <c r="EL419" s="216"/>
      <c r="EM419" s="216"/>
      <c r="EN419" s="217"/>
      <c r="EO419" s="79"/>
      <c r="EP419" s="218"/>
      <c r="EQ419" s="219"/>
      <c r="ER419" s="219"/>
      <c r="ES419" s="82"/>
      <c r="ET419" s="234"/>
      <c r="EU419" s="235"/>
      <c r="EV419" s="235"/>
      <c r="EW419" s="82"/>
      <c r="EX419" s="234"/>
      <c r="EY419" s="235"/>
      <c r="EZ419" s="235"/>
      <c r="FA419" s="235"/>
      <c r="FB419" s="235"/>
      <c r="FC419" s="235"/>
      <c r="FD419" s="235"/>
      <c r="FE419" s="222"/>
      <c r="FF419" s="234"/>
      <c r="FG419" s="235"/>
      <c r="FH419" s="235"/>
      <c r="FI419" s="235"/>
      <c r="FJ419" s="235"/>
      <c r="FK419" s="235"/>
      <c r="FL419" s="235"/>
      <c r="FM419" s="222"/>
    </row>
    <row r="420" spans="1:169">
      <c r="A420" s="223" t="str">
        <f>Validation!B420</f>
        <v>Pass</v>
      </c>
      <c r="B420" s="35"/>
      <c r="C420" s="35"/>
      <c r="D420" s="35"/>
      <c r="E420" s="122"/>
      <c r="F420" s="123"/>
      <c r="G420" s="121"/>
      <c r="H420" s="120"/>
      <c r="I420" s="121"/>
      <c r="J420" s="120"/>
      <c r="K420" s="225"/>
      <c r="L420" s="35"/>
      <c r="M420" s="226"/>
      <c r="N420" s="227"/>
      <c r="O420" s="227"/>
      <c r="P420" s="224"/>
      <c r="Q420" s="224"/>
      <c r="R420" s="78"/>
      <c r="S420" s="79"/>
      <c r="T420" s="224"/>
      <c r="U420" s="35"/>
      <c r="V420" s="35"/>
      <c r="W420" s="225"/>
      <c r="X420" s="228"/>
      <c r="Y420" s="79"/>
      <c r="Z420" s="229"/>
      <c r="AA420" s="35"/>
      <c r="AB420" s="35"/>
      <c r="AC420" s="35"/>
      <c r="AD420" s="230"/>
      <c r="AE420" s="231"/>
      <c r="AF420" s="35"/>
      <c r="AG420" s="35"/>
      <c r="AH420" s="78"/>
      <c r="AI420" s="78"/>
      <c r="AJ420" s="82"/>
      <c r="AK420" s="136"/>
      <c r="AL420" s="135"/>
      <c r="AM420" s="81"/>
      <c r="AN420" s="134"/>
      <c r="AO420" s="232"/>
      <c r="AP420" s="232"/>
      <c r="AQ420" s="80"/>
      <c r="AR420" s="81"/>
      <c r="AS420" s="81"/>
      <c r="AT420" s="245"/>
      <c r="AU420" s="179"/>
      <c r="AV420" s="233"/>
      <c r="AW420" s="81"/>
      <c r="AX420" s="185"/>
      <c r="AY420" s="134"/>
      <c r="AZ420" s="111"/>
      <c r="BA420" s="210"/>
      <c r="BB420" s="211"/>
      <c r="BC420" s="211"/>
      <c r="BD420" s="211"/>
      <c r="BE420" s="211"/>
      <c r="BF420" s="211"/>
      <c r="BG420" s="211"/>
      <c r="BH420" s="211"/>
      <c r="BI420" s="211"/>
      <c r="BJ420" s="211"/>
      <c r="BK420" s="211"/>
      <c r="BL420" s="211"/>
      <c r="BM420" s="211"/>
      <c r="BN420" s="83"/>
      <c r="BO420" s="79"/>
      <c r="BP420" s="210"/>
      <c r="BQ420" s="211"/>
      <c r="BR420" s="211"/>
      <c r="BS420" s="211"/>
      <c r="BT420" s="211"/>
      <c r="BU420" s="211"/>
      <c r="BV420" s="211"/>
      <c r="BW420" s="211"/>
      <c r="BX420" s="82"/>
      <c r="BY420" s="212"/>
      <c r="BZ420" s="212"/>
      <c r="CA420" s="212"/>
      <c r="CB420" s="212"/>
      <c r="CC420" s="212"/>
      <c r="CD420" s="212"/>
      <c r="CE420" s="212"/>
      <c r="CF420" s="212"/>
      <c r="CG420" s="82"/>
      <c r="CH420" s="213"/>
      <c r="CI420" s="212"/>
      <c r="CJ420" s="212"/>
      <c r="CK420" s="212"/>
      <c r="CL420" s="212"/>
      <c r="CM420" s="212"/>
      <c r="CN420" s="212"/>
      <c r="CO420" s="212"/>
      <c r="CP420" s="212"/>
      <c r="CQ420" s="212"/>
      <c r="CR420" s="212"/>
      <c r="CS420" s="212"/>
      <c r="CT420" s="212"/>
      <c r="CU420" s="212"/>
      <c r="CV420" s="212"/>
      <c r="CW420" s="212"/>
      <c r="CX420" s="212"/>
      <c r="CY420" s="212"/>
      <c r="CZ420" s="212"/>
      <c r="DA420" s="214"/>
      <c r="DB420" s="84"/>
      <c r="DC420" s="35"/>
      <c r="DD420" s="35"/>
      <c r="DE420" s="35"/>
      <c r="DF420" s="35"/>
      <c r="DG420" s="35"/>
      <c r="DH420" s="35"/>
      <c r="DI420" s="35"/>
      <c r="DJ420" s="35"/>
      <c r="DK420" s="35"/>
      <c r="DL420" s="35"/>
      <c r="DM420" s="35"/>
      <c r="DN420" s="35"/>
      <c r="DO420" s="35"/>
      <c r="DP420" s="35"/>
      <c r="DQ420" s="35"/>
      <c r="DR420" s="35"/>
      <c r="DS420" s="35"/>
      <c r="DT420" s="35"/>
      <c r="DU420" s="35"/>
      <c r="DV420" s="35"/>
      <c r="DW420" s="78"/>
      <c r="DX420" s="82"/>
      <c r="DY420" s="215"/>
      <c r="DZ420" s="216"/>
      <c r="EA420" s="216"/>
      <c r="EB420" s="216"/>
      <c r="EC420" s="216"/>
      <c r="ED420" s="216"/>
      <c r="EE420" s="217"/>
      <c r="EF420" s="146"/>
      <c r="EG420" s="215"/>
      <c r="EH420" s="216"/>
      <c r="EI420" s="216"/>
      <c r="EJ420" s="216"/>
      <c r="EK420" s="216"/>
      <c r="EL420" s="216"/>
      <c r="EM420" s="216"/>
      <c r="EN420" s="217"/>
      <c r="EO420" s="79"/>
      <c r="EP420" s="218"/>
      <c r="EQ420" s="219"/>
      <c r="ER420" s="219"/>
      <c r="ES420" s="82"/>
      <c r="ET420" s="234"/>
      <c r="EU420" s="235"/>
      <c r="EV420" s="235"/>
      <c r="EW420" s="82"/>
      <c r="EX420" s="234"/>
      <c r="EY420" s="235"/>
      <c r="EZ420" s="235"/>
      <c r="FA420" s="235"/>
      <c r="FB420" s="235"/>
      <c r="FC420" s="235"/>
      <c r="FD420" s="235"/>
      <c r="FE420" s="222"/>
      <c r="FF420" s="234"/>
      <c r="FG420" s="235"/>
      <c r="FH420" s="235"/>
      <c r="FI420" s="235"/>
      <c r="FJ420" s="235"/>
      <c r="FK420" s="235"/>
      <c r="FL420" s="235"/>
      <c r="FM420" s="222"/>
    </row>
    <row r="421" spans="1:169">
      <c r="A421" s="223" t="str">
        <f>Validation!B421</f>
        <v>Pass</v>
      </c>
      <c r="B421" s="35"/>
      <c r="C421" s="35"/>
      <c r="D421" s="35"/>
      <c r="E421" s="122"/>
      <c r="F421" s="123"/>
      <c r="G421" s="121"/>
      <c r="H421" s="120"/>
      <c r="I421" s="121"/>
      <c r="J421" s="120"/>
      <c r="K421" s="225"/>
      <c r="L421" s="35"/>
      <c r="M421" s="226"/>
      <c r="N421" s="227"/>
      <c r="O421" s="227"/>
      <c r="P421" s="224"/>
      <c r="Q421" s="224"/>
      <c r="R421" s="78"/>
      <c r="S421" s="79"/>
      <c r="T421" s="224"/>
      <c r="U421" s="35"/>
      <c r="V421" s="35"/>
      <c r="W421" s="225"/>
      <c r="X421" s="228"/>
      <c r="Y421" s="79"/>
      <c r="Z421" s="229"/>
      <c r="AA421" s="35"/>
      <c r="AB421" s="35"/>
      <c r="AC421" s="35"/>
      <c r="AD421" s="230"/>
      <c r="AE421" s="231"/>
      <c r="AF421" s="35"/>
      <c r="AG421" s="35"/>
      <c r="AH421" s="78"/>
      <c r="AI421" s="78"/>
      <c r="AJ421" s="82"/>
      <c r="AK421" s="136"/>
      <c r="AL421" s="135"/>
      <c r="AM421" s="81"/>
      <c r="AN421" s="134"/>
      <c r="AO421" s="232"/>
      <c r="AP421" s="232"/>
      <c r="AQ421" s="80"/>
      <c r="AR421" s="81"/>
      <c r="AS421" s="81"/>
      <c r="AT421" s="245"/>
      <c r="AU421" s="179"/>
      <c r="AV421" s="233"/>
      <c r="AW421" s="81"/>
      <c r="AX421" s="185"/>
      <c r="AY421" s="134"/>
      <c r="AZ421" s="111"/>
      <c r="BA421" s="210"/>
      <c r="BB421" s="211"/>
      <c r="BC421" s="211"/>
      <c r="BD421" s="211"/>
      <c r="BE421" s="211"/>
      <c r="BF421" s="211"/>
      <c r="BG421" s="211"/>
      <c r="BH421" s="211"/>
      <c r="BI421" s="211"/>
      <c r="BJ421" s="211"/>
      <c r="BK421" s="211"/>
      <c r="BL421" s="211"/>
      <c r="BM421" s="211"/>
      <c r="BN421" s="83"/>
      <c r="BO421" s="79"/>
      <c r="BP421" s="210"/>
      <c r="BQ421" s="211"/>
      <c r="BR421" s="211"/>
      <c r="BS421" s="211"/>
      <c r="BT421" s="211"/>
      <c r="BU421" s="211"/>
      <c r="BV421" s="211"/>
      <c r="BW421" s="211"/>
      <c r="BX421" s="82"/>
      <c r="BY421" s="212"/>
      <c r="BZ421" s="212"/>
      <c r="CA421" s="212"/>
      <c r="CB421" s="212"/>
      <c r="CC421" s="212"/>
      <c r="CD421" s="212"/>
      <c r="CE421" s="212"/>
      <c r="CF421" s="212"/>
      <c r="CG421" s="82"/>
      <c r="CH421" s="213"/>
      <c r="CI421" s="212"/>
      <c r="CJ421" s="212"/>
      <c r="CK421" s="212"/>
      <c r="CL421" s="212"/>
      <c r="CM421" s="212"/>
      <c r="CN421" s="212"/>
      <c r="CO421" s="212"/>
      <c r="CP421" s="212"/>
      <c r="CQ421" s="212"/>
      <c r="CR421" s="212"/>
      <c r="CS421" s="212"/>
      <c r="CT421" s="212"/>
      <c r="CU421" s="212"/>
      <c r="CV421" s="212"/>
      <c r="CW421" s="212"/>
      <c r="CX421" s="212"/>
      <c r="CY421" s="212"/>
      <c r="CZ421" s="212"/>
      <c r="DA421" s="214"/>
      <c r="DB421" s="84"/>
      <c r="DC421" s="35"/>
      <c r="DD421" s="35"/>
      <c r="DE421" s="35"/>
      <c r="DF421" s="35"/>
      <c r="DG421" s="35"/>
      <c r="DH421" s="35"/>
      <c r="DI421" s="35"/>
      <c r="DJ421" s="35"/>
      <c r="DK421" s="35"/>
      <c r="DL421" s="35"/>
      <c r="DM421" s="35"/>
      <c r="DN421" s="35"/>
      <c r="DO421" s="35"/>
      <c r="DP421" s="35"/>
      <c r="DQ421" s="35"/>
      <c r="DR421" s="35"/>
      <c r="DS421" s="35"/>
      <c r="DT421" s="35"/>
      <c r="DU421" s="35"/>
      <c r="DV421" s="35"/>
      <c r="DW421" s="78"/>
      <c r="DX421" s="82"/>
      <c r="DY421" s="215"/>
      <c r="DZ421" s="216"/>
      <c r="EA421" s="216"/>
      <c r="EB421" s="216"/>
      <c r="EC421" s="216"/>
      <c r="ED421" s="216"/>
      <c r="EE421" s="217"/>
      <c r="EF421" s="146"/>
      <c r="EG421" s="215"/>
      <c r="EH421" s="216"/>
      <c r="EI421" s="216"/>
      <c r="EJ421" s="216"/>
      <c r="EK421" s="216"/>
      <c r="EL421" s="216"/>
      <c r="EM421" s="216"/>
      <c r="EN421" s="217"/>
      <c r="EO421" s="79"/>
      <c r="EP421" s="218"/>
      <c r="EQ421" s="219"/>
      <c r="ER421" s="219"/>
      <c r="ES421" s="82"/>
      <c r="ET421" s="234"/>
      <c r="EU421" s="235"/>
      <c r="EV421" s="235"/>
      <c r="EW421" s="82"/>
      <c r="EX421" s="234"/>
      <c r="EY421" s="235"/>
      <c r="EZ421" s="235"/>
      <c r="FA421" s="235"/>
      <c r="FB421" s="235"/>
      <c r="FC421" s="235"/>
      <c r="FD421" s="235"/>
      <c r="FE421" s="222"/>
      <c r="FF421" s="234"/>
      <c r="FG421" s="235"/>
      <c r="FH421" s="235"/>
      <c r="FI421" s="235"/>
      <c r="FJ421" s="235"/>
      <c r="FK421" s="235"/>
      <c r="FL421" s="235"/>
      <c r="FM421" s="222"/>
    </row>
    <row r="422" spans="1:169">
      <c r="A422" s="223" t="str">
        <f>Validation!B422</f>
        <v>Pass</v>
      </c>
      <c r="B422" s="35"/>
      <c r="C422" s="35"/>
      <c r="D422" s="35"/>
      <c r="E422" s="122"/>
      <c r="F422" s="123"/>
      <c r="G422" s="121"/>
      <c r="H422" s="120"/>
      <c r="I422" s="121"/>
      <c r="J422" s="120"/>
      <c r="K422" s="225"/>
      <c r="L422" s="35"/>
      <c r="M422" s="226"/>
      <c r="N422" s="227"/>
      <c r="O422" s="227"/>
      <c r="P422" s="224"/>
      <c r="Q422" s="224"/>
      <c r="R422" s="78"/>
      <c r="S422" s="79"/>
      <c r="T422" s="224"/>
      <c r="U422" s="35"/>
      <c r="V422" s="35"/>
      <c r="W422" s="225"/>
      <c r="X422" s="228"/>
      <c r="Y422" s="79"/>
      <c r="Z422" s="229"/>
      <c r="AA422" s="35"/>
      <c r="AB422" s="35"/>
      <c r="AC422" s="35"/>
      <c r="AD422" s="230"/>
      <c r="AE422" s="231"/>
      <c r="AF422" s="35"/>
      <c r="AG422" s="35"/>
      <c r="AH422" s="78"/>
      <c r="AI422" s="78"/>
      <c r="AJ422" s="82"/>
      <c r="AK422" s="136"/>
      <c r="AL422" s="135"/>
      <c r="AM422" s="81"/>
      <c r="AN422" s="134"/>
      <c r="AO422" s="232"/>
      <c r="AP422" s="232"/>
      <c r="AQ422" s="80"/>
      <c r="AR422" s="81"/>
      <c r="AS422" s="81"/>
      <c r="AT422" s="245"/>
      <c r="AU422" s="179"/>
      <c r="AV422" s="233"/>
      <c r="AW422" s="81"/>
      <c r="AX422" s="185"/>
      <c r="AY422" s="134"/>
      <c r="AZ422" s="111"/>
      <c r="BA422" s="210"/>
      <c r="BB422" s="211"/>
      <c r="BC422" s="211"/>
      <c r="BD422" s="211"/>
      <c r="BE422" s="211"/>
      <c r="BF422" s="211"/>
      <c r="BG422" s="211"/>
      <c r="BH422" s="211"/>
      <c r="BI422" s="211"/>
      <c r="BJ422" s="211"/>
      <c r="BK422" s="211"/>
      <c r="BL422" s="211"/>
      <c r="BM422" s="211"/>
      <c r="BN422" s="83"/>
      <c r="BO422" s="79"/>
      <c r="BP422" s="210"/>
      <c r="BQ422" s="211"/>
      <c r="BR422" s="211"/>
      <c r="BS422" s="211"/>
      <c r="BT422" s="211"/>
      <c r="BU422" s="211"/>
      <c r="BV422" s="211"/>
      <c r="BW422" s="211"/>
      <c r="BX422" s="82"/>
      <c r="BY422" s="212"/>
      <c r="BZ422" s="212"/>
      <c r="CA422" s="212"/>
      <c r="CB422" s="212"/>
      <c r="CC422" s="212"/>
      <c r="CD422" s="212"/>
      <c r="CE422" s="212"/>
      <c r="CF422" s="212"/>
      <c r="CG422" s="82"/>
      <c r="CH422" s="213"/>
      <c r="CI422" s="212"/>
      <c r="CJ422" s="212"/>
      <c r="CK422" s="212"/>
      <c r="CL422" s="212"/>
      <c r="CM422" s="212"/>
      <c r="CN422" s="212"/>
      <c r="CO422" s="212"/>
      <c r="CP422" s="212"/>
      <c r="CQ422" s="212"/>
      <c r="CR422" s="212"/>
      <c r="CS422" s="212"/>
      <c r="CT422" s="212"/>
      <c r="CU422" s="212"/>
      <c r="CV422" s="212"/>
      <c r="CW422" s="212"/>
      <c r="CX422" s="212"/>
      <c r="CY422" s="212"/>
      <c r="CZ422" s="212"/>
      <c r="DA422" s="214"/>
      <c r="DB422" s="84"/>
      <c r="DC422" s="35"/>
      <c r="DD422" s="35"/>
      <c r="DE422" s="35"/>
      <c r="DF422" s="35"/>
      <c r="DG422" s="35"/>
      <c r="DH422" s="35"/>
      <c r="DI422" s="35"/>
      <c r="DJ422" s="35"/>
      <c r="DK422" s="35"/>
      <c r="DL422" s="35"/>
      <c r="DM422" s="35"/>
      <c r="DN422" s="35"/>
      <c r="DO422" s="35"/>
      <c r="DP422" s="35"/>
      <c r="DQ422" s="35"/>
      <c r="DR422" s="35"/>
      <c r="DS422" s="35"/>
      <c r="DT422" s="35"/>
      <c r="DU422" s="35"/>
      <c r="DV422" s="35"/>
      <c r="DW422" s="78"/>
      <c r="DX422" s="82"/>
      <c r="DY422" s="215"/>
      <c r="DZ422" s="216"/>
      <c r="EA422" s="216"/>
      <c r="EB422" s="216"/>
      <c r="EC422" s="216"/>
      <c r="ED422" s="216"/>
      <c r="EE422" s="217"/>
      <c r="EF422" s="146"/>
      <c r="EG422" s="215"/>
      <c r="EH422" s="216"/>
      <c r="EI422" s="216"/>
      <c r="EJ422" s="216"/>
      <c r="EK422" s="216"/>
      <c r="EL422" s="216"/>
      <c r="EM422" s="216"/>
      <c r="EN422" s="217"/>
      <c r="EO422" s="79"/>
      <c r="EP422" s="218"/>
      <c r="EQ422" s="219"/>
      <c r="ER422" s="219"/>
      <c r="ES422" s="82"/>
      <c r="ET422" s="234"/>
      <c r="EU422" s="235"/>
      <c r="EV422" s="235"/>
      <c r="EW422" s="82"/>
      <c r="EX422" s="234"/>
      <c r="EY422" s="235"/>
      <c r="EZ422" s="235"/>
      <c r="FA422" s="235"/>
      <c r="FB422" s="235"/>
      <c r="FC422" s="235"/>
      <c r="FD422" s="235"/>
      <c r="FE422" s="222"/>
      <c r="FF422" s="234"/>
      <c r="FG422" s="235"/>
      <c r="FH422" s="235"/>
      <c r="FI422" s="235"/>
      <c r="FJ422" s="235"/>
      <c r="FK422" s="235"/>
      <c r="FL422" s="235"/>
      <c r="FM422" s="222"/>
    </row>
    <row r="423" spans="1:169">
      <c r="A423" s="223" t="str">
        <f>Validation!B423</f>
        <v>Pass</v>
      </c>
      <c r="B423" s="35"/>
      <c r="C423" s="35"/>
      <c r="D423" s="35"/>
      <c r="E423" s="122"/>
      <c r="F423" s="123"/>
      <c r="G423" s="121"/>
      <c r="H423" s="120"/>
      <c r="I423" s="121"/>
      <c r="J423" s="120"/>
      <c r="K423" s="225"/>
      <c r="L423" s="35"/>
      <c r="M423" s="226"/>
      <c r="N423" s="227"/>
      <c r="O423" s="227"/>
      <c r="P423" s="224"/>
      <c r="Q423" s="224"/>
      <c r="R423" s="78"/>
      <c r="S423" s="79"/>
      <c r="T423" s="224"/>
      <c r="U423" s="35"/>
      <c r="V423" s="35"/>
      <c r="W423" s="225"/>
      <c r="X423" s="228"/>
      <c r="Y423" s="79"/>
      <c r="Z423" s="229"/>
      <c r="AA423" s="35"/>
      <c r="AB423" s="35"/>
      <c r="AC423" s="35"/>
      <c r="AD423" s="230"/>
      <c r="AE423" s="231"/>
      <c r="AF423" s="35"/>
      <c r="AG423" s="35"/>
      <c r="AH423" s="78"/>
      <c r="AI423" s="78"/>
      <c r="AJ423" s="82"/>
      <c r="AK423" s="136"/>
      <c r="AL423" s="135"/>
      <c r="AM423" s="81"/>
      <c r="AN423" s="134"/>
      <c r="AO423" s="232"/>
      <c r="AP423" s="232"/>
      <c r="AQ423" s="80"/>
      <c r="AR423" s="81"/>
      <c r="AS423" s="81"/>
      <c r="AT423" s="245"/>
      <c r="AU423" s="179"/>
      <c r="AV423" s="233"/>
      <c r="AW423" s="81"/>
      <c r="AX423" s="185"/>
      <c r="AY423" s="134"/>
      <c r="AZ423" s="111"/>
      <c r="BA423" s="210"/>
      <c r="BB423" s="211"/>
      <c r="BC423" s="211"/>
      <c r="BD423" s="211"/>
      <c r="BE423" s="211"/>
      <c r="BF423" s="211"/>
      <c r="BG423" s="211"/>
      <c r="BH423" s="211"/>
      <c r="BI423" s="211"/>
      <c r="BJ423" s="211"/>
      <c r="BK423" s="211"/>
      <c r="BL423" s="211"/>
      <c r="BM423" s="211"/>
      <c r="BN423" s="83"/>
      <c r="BO423" s="79"/>
      <c r="BP423" s="210"/>
      <c r="BQ423" s="211"/>
      <c r="BR423" s="211"/>
      <c r="BS423" s="211"/>
      <c r="BT423" s="211"/>
      <c r="BU423" s="211"/>
      <c r="BV423" s="211"/>
      <c r="BW423" s="211"/>
      <c r="BX423" s="82"/>
      <c r="BY423" s="212"/>
      <c r="BZ423" s="212"/>
      <c r="CA423" s="212"/>
      <c r="CB423" s="212"/>
      <c r="CC423" s="212"/>
      <c r="CD423" s="212"/>
      <c r="CE423" s="212"/>
      <c r="CF423" s="212"/>
      <c r="CG423" s="82"/>
      <c r="CH423" s="213"/>
      <c r="CI423" s="212"/>
      <c r="CJ423" s="212"/>
      <c r="CK423" s="212"/>
      <c r="CL423" s="212"/>
      <c r="CM423" s="212"/>
      <c r="CN423" s="212"/>
      <c r="CO423" s="212"/>
      <c r="CP423" s="212"/>
      <c r="CQ423" s="212"/>
      <c r="CR423" s="212"/>
      <c r="CS423" s="212"/>
      <c r="CT423" s="212"/>
      <c r="CU423" s="212"/>
      <c r="CV423" s="212"/>
      <c r="CW423" s="212"/>
      <c r="CX423" s="212"/>
      <c r="CY423" s="212"/>
      <c r="CZ423" s="212"/>
      <c r="DA423" s="214"/>
      <c r="DB423" s="84"/>
      <c r="DC423" s="35"/>
      <c r="DD423" s="35"/>
      <c r="DE423" s="35"/>
      <c r="DF423" s="35"/>
      <c r="DG423" s="35"/>
      <c r="DH423" s="35"/>
      <c r="DI423" s="35"/>
      <c r="DJ423" s="35"/>
      <c r="DK423" s="35"/>
      <c r="DL423" s="35"/>
      <c r="DM423" s="35"/>
      <c r="DN423" s="35"/>
      <c r="DO423" s="35"/>
      <c r="DP423" s="35"/>
      <c r="DQ423" s="35"/>
      <c r="DR423" s="35"/>
      <c r="DS423" s="35"/>
      <c r="DT423" s="35"/>
      <c r="DU423" s="35"/>
      <c r="DV423" s="35"/>
      <c r="DW423" s="78"/>
      <c r="DX423" s="82"/>
      <c r="DY423" s="215"/>
      <c r="DZ423" s="216"/>
      <c r="EA423" s="216"/>
      <c r="EB423" s="216"/>
      <c r="EC423" s="216"/>
      <c r="ED423" s="216"/>
      <c r="EE423" s="217"/>
      <c r="EF423" s="146"/>
      <c r="EG423" s="215"/>
      <c r="EH423" s="216"/>
      <c r="EI423" s="216"/>
      <c r="EJ423" s="216"/>
      <c r="EK423" s="216"/>
      <c r="EL423" s="216"/>
      <c r="EM423" s="216"/>
      <c r="EN423" s="217"/>
      <c r="EO423" s="79"/>
      <c r="EP423" s="218"/>
      <c r="EQ423" s="219"/>
      <c r="ER423" s="219"/>
      <c r="ES423" s="82"/>
      <c r="ET423" s="234"/>
      <c r="EU423" s="235"/>
      <c r="EV423" s="235"/>
      <c r="EW423" s="82"/>
      <c r="EX423" s="234"/>
      <c r="EY423" s="235"/>
      <c r="EZ423" s="235"/>
      <c r="FA423" s="235"/>
      <c r="FB423" s="235"/>
      <c r="FC423" s="235"/>
      <c r="FD423" s="235"/>
      <c r="FE423" s="222"/>
      <c r="FF423" s="234"/>
      <c r="FG423" s="235"/>
      <c r="FH423" s="235"/>
      <c r="FI423" s="235"/>
      <c r="FJ423" s="235"/>
      <c r="FK423" s="235"/>
      <c r="FL423" s="235"/>
      <c r="FM423" s="222"/>
    </row>
    <row r="424" spans="1:169">
      <c r="A424" s="223" t="str">
        <f>Validation!B424</f>
        <v>Pass</v>
      </c>
      <c r="B424" s="35"/>
      <c r="C424" s="35"/>
      <c r="D424" s="35"/>
      <c r="E424" s="122"/>
      <c r="F424" s="123"/>
      <c r="G424" s="121"/>
      <c r="H424" s="120"/>
      <c r="I424" s="121"/>
      <c r="J424" s="120"/>
      <c r="K424" s="225"/>
      <c r="L424" s="35"/>
      <c r="M424" s="226"/>
      <c r="N424" s="227"/>
      <c r="O424" s="227"/>
      <c r="P424" s="224"/>
      <c r="Q424" s="224"/>
      <c r="R424" s="78"/>
      <c r="S424" s="79"/>
      <c r="T424" s="224"/>
      <c r="U424" s="35"/>
      <c r="V424" s="35"/>
      <c r="W424" s="225"/>
      <c r="X424" s="228"/>
      <c r="Y424" s="79"/>
      <c r="Z424" s="229"/>
      <c r="AA424" s="35"/>
      <c r="AB424" s="35"/>
      <c r="AC424" s="35"/>
      <c r="AD424" s="230"/>
      <c r="AE424" s="231"/>
      <c r="AF424" s="35"/>
      <c r="AG424" s="35"/>
      <c r="AH424" s="78"/>
      <c r="AI424" s="78"/>
      <c r="AJ424" s="82"/>
      <c r="AK424" s="136"/>
      <c r="AL424" s="135"/>
      <c r="AM424" s="81"/>
      <c r="AN424" s="134"/>
      <c r="AO424" s="232"/>
      <c r="AP424" s="232"/>
      <c r="AQ424" s="80"/>
      <c r="AR424" s="81"/>
      <c r="AS424" s="81"/>
      <c r="AT424" s="245"/>
      <c r="AU424" s="179"/>
      <c r="AV424" s="233"/>
      <c r="AW424" s="81"/>
      <c r="AX424" s="185"/>
      <c r="AY424" s="134"/>
      <c r="AZ424" s="111"/>
      <c r="BA424" s="210"/>
      <c r="BB424" s="211"/>
      <c r="BC424" s="211"/>
      <c r="BD424" s="211"/>
      <c r="BE424" s="211"/>
      <c r="BF424" s="211"/>
      <c r="BG424" s="211"/>
      <c r="BH424" s="211"/>
      <c r="BI424" s="211"/>
      <c r="BJ424" s="211"/>
      <c r="BK424" s="211"/>
      <c r="BL424" s="211"/>
      <c r="BM424" s="211"/>
      <c r="BN424" s="83"/>
      <c r="BO424" s="79"/>
      <c r="BP424" s="210"/>
      <c r="BQ424" s="211"/>
      <c r="BR424" s="211"/>
      <c r="BS424" s="211"/>
      <c r="BT424" s="211"/>
      <c r="BU424" s="211"/>
      <c r="BV424" s="211"/>
      <c r="BW424" s="211"/>
      <c r="BX424" s="82"/>
      <c r="BY424" s="212"/>
      <c r="BZ424" s="212"/>
      <c r="CA424" s="212"/>
      <c r="CB424" s="212"/>
      <c r="CC424" s="212"/>
      <c r="CD424" s="212"/>
      <c r="CE424" s="212"/>
      <c r="CF424" s="212"/>
      <c r="CG424" s="82"/>
      <c r="CH424" s="213"/>
      <c r="CI424" s="212"/>
      <c r="CJ424" s="212"/>
      <c r="CK424" s="212"/>
      <c r="CL424" s="212"/>
      <c r="CM424" s="212"/>
      <c r="CN424" s="212"/>
      <c r="CO424" s="212"/>
      <c r="CP424" s="212"/>
      <c r="CQ424" s="212"/>
      <c r="CR424" s="212"/>
      <c r="CS424" s="212"/>
      <c r="CT424" s="212"/>
      <c r="CU424" s="212"/>
      <c r="CV424" s="212"/>
      <c r="CW424" s="212"/>
      <c r="CX424" s="212"/>
      <c r="CY424" s="212"/>
      <c r="CZ424" s="212"/>
      <c r="DA424" s="214"/>
      <c r="DB424" s="84"/>
      <c r="DC424" s="35"/>
      <c r="DD424" s="35"/>
      <c r="DE424" s="35"/>
      <c r="DF424" s="35"/>
      <c r="DG424" s="35"/>
      <c r="DH424" s="35"/>
      <c r="DI424" s="35"/>
      <c r="DJ424" s="35"/>
      <c r="DK424" s="35"/>
      <c r="DL424" s="35"/>
      <c r="DM424" s="35"/>
      <c r="DN424" s="35"/>
      <c r="DO424" s="35"/>
      <c r="DP424" s="35"/>
      <c r="DQ424" s="35"/>
      <c r="DR424" s="35"/>
      <c r="DS424" s="35"/>
      <c r="DT424" s="35"/>
      <c r="DU424" s="35"/>
      <c r="DV424" s="35"/>
      <c r="DW424" s="78"/>
      <c r="DX424" s="82"/>
      <c r="DY424" s="215"/>
      <c r="DZ424" s="216"/>
      <c r="EA424" s="216"/>
      <c r="EB424" s="216"/>
      <c r="EC424" s="216"/>
      <c r="ED424" s="216"/>
      <c r="EE424" s="217"/>
      <c r="EF424" s="146"/>
      <c r="EG424" s="215"/>
      <c r="EH424" s="216"/>
      <c r="EI424" s="216"/>
      <c r="EJ424" s="216"/>
      <c r="EK424" s="216"/>
      <c r="EL424" s="216"/>
      <c r="EM424" s="216"/>
      <c r="EN424" s="217"/>
      <c r="EO424" s="79"/>
      <c r="EP424" s="218"/>
      <c r="EQ424" s="219"/>
      <c r="ER424" s="219"/>
      <c r="ES424" s="82"/>
      <c r="ET424" s="234"/>
      <c r="EU424" s="235"/>
      <c r="EV424" s="235"/>
      <c r="EW424" s="82"/>
      <c r="EX424" s="234"/>
      <c r="EY424" s="235"/>
      <c r="EZ424" s="235"/>
      <c r="FA424" s="235"/>
      <c r="FB424" s="235"/>
      <c r="FC424" s="235"/>
      <c r="FD424" s="235"/>
      <c r="FE424" s="222"/>
      <c r="FF424" s="234"/>
      <c r="FG424" s="235"/>
      <c r="FH424" s="235"/>
      <c r="FI424" s="235"/>
      <c r="FJ424" s="235"/>
      <c r="FK424" s="235"/>
      <c r="FL424" s="235"/>
      <c r="FM424" s="222"/>
    </row>
    <row r="425" spans="1:169">
      <c r="A425" s="223" t="str">
        <f>Validation!B425</f>
        <v>Pass</v>
      </c>
      <c r="B425" s="35"/>
      <c r="C425" s="35"/>
      <c r="D425" s="35"/>
      <c r="E425" s="122"/>
      <c r="F425" s="123"/>
      <c r="G425" s="121"/>
      <c r="H425" s="120"/>
      <c r="I425" s="121"/>
      <c r="J425" s="120"/>
      <c r="K425" s="225"/>
      <c r="L425" s="35"/>
      <c r="M425" s="226"/>
      <c r="N425" s="227"/>
      <c r="O425" s="227"/>
      <c r="P425" s="224"/>
      <c r="Q425" s="224"/>
      <c r="R425" s="78"/>
      <c r="S425" s="79"/>
      <c r="T425" s="224"/>
      <c r="U425" s="35"/>
      <c r="V425" s="35"/>
      <c r="W425" s="225"/>
      <c r="X425" s="228"/>
      <c r="Y425" s="79"/>
      <c r="Z425" s="229"/>
      <c r="AA425" s="35"/>
      <c r="AB425" s="35"/>
      <c r="AC425" s="35"/>
      <c r="AD425" s="230"/>
      <c r="AE425" s="231"/>
      <c r="AF425" s="35"/>
      <c r="AG425" s="35"/>
      <c r="AH425" s="78"/>
      <c r="AI425" s="78"/>
      <c r="AJ425" s="82"/>
      <c r="AK425" s="136"/>
      <c r="AL425" s="135"/>
      <c r="AM425" s="81"/>
      <c r="AN425" s="134"/>
      <c r="AO425" s="232"/>
      <c r="AP425" s="232"/>
      <c r="AQ425" s="80"/>
      <c r="AR425" s="81"/>
      <c r="AS425" s="81"/>
      <c r="AT425" s="245"/>
      <c r="AU425" s="179"/>
      <c r="AV425" s="233"/>
      <c r="AW425" s="81"/>
      <c r="AX425" s="185"/>
      <c r="AY425" s="134"/>
      <c r="AZ425" s="111"/>
      <c r="BA425" s="210"/>
      <c r="BB425" s="211"/>
      <c r="BC425" s="211"/>
      <c r="BD425" s="211"/>
      <c r="BE425" s="211"/>
      <c r="BF425" s="211"/>
      <c r="BG425" s="211"/>
      <c r="BH425" s="211"/>
      <c r="BI425" s="211"/>
      <c r="BJ425" s="211"/>
      <c r="BK425" s="211"/>
      <c r="BL425" s="211"/>
      <c r="BM425" s="211"/>
      <c r="BN425" s="83"/>
      <c r="BO425" s="79"/>
      <c r="BP425" s="210"/>
      <c r="BQ425" s="211"/>
      <c r="BR425" s="211"/>
      <c r="BS425" s="211"/>
      <c r="BT425" s="211"/>
      <c r="BU425" s="211"/>
      <c r="BV425" s="211"/>
      <c r="BW425" s="211"/>
      <c r="BX425" s="82"/>
      <c r="BY425" s="212"/>
      <c r="BZ425" s="212"/>
      <c r="CA425" s="212"/>
      <c r="CB425" s="212"/>
      <c r="CC425" s="212"/>
      <c r="CD425" s="212"/>
      <c r="CE425" s="212"/>
      <c r="CF425" s="212"/>
      <c r="CG425" s="82"/>
      <c r="CH425" s="213"/>
      <c r="CI425" s="212"/>
      <c r="CJ425" s="212"/>
      <c r="CK425" s="212"/>
      <c r="CL425" s="212"/>
      <c r="CM425" s="212"/>
      <c r="CN425" s="212"/>
      <c r="CO425" s="212"/>
      <c r="CP425" s="212"/>
      <c r="CQ425" s="212"/>
      <c r="CR425" s="212"/>
      <c r="CS425" s="212"/>
      <c r="CT425" s="212"/>
      <c r="CU425" s="212"/>
      <c r="CV425" s="212"/>
      <c r="CW425" s="212"/>
      <c r="CX425" s="212"/>
      <c r="CY425" s="212"/>
      <c r="CZ425" s="212"/>
      <c r="DA425" s="214"/>
      <c r="DB425" s="84"/>
      <c r="DC425" s="35"/>
      <c r="DD425" s="35"/>
      <c r="DE425" s="35"/>
      <c r="DF425" s="35"/>
      <c r="DG425" s="35"/>
      <c r="DH425" s="35"/>
      <c r="DI425" s="35"/>
      <c r="DJ425" s="35"/>
      <c r="DK425" s="35"/>
      <c r="DL425" s="35"/>
      <c r="DM425" s="35"/>
      <c r="DN425" s="35"/>
      <c r="DO425" s="35"/>
      <c r="DP425" s="35"/>
      <c r="DQ425" s="35"/>
      <c r="DR425" s="35"/>
      <c r="DS425" s="35"/>
      <c r="DT425" s="35"/>
      <c r="DU425" s="35"/>
      <c r="DV425" s="35"/>
      <c r="DW425" s="78"/>
      <c r="DX425" s="82"/>
      <c r="DY425" s="215"/>
      <c r="DZ425" s="216"/>
      <c r="EA425" s="216"/>
      <c r="EB425" s="216"/>
      <c r="EC425" s="216"/>
      <c r="ED425" s="216"/>
      <c r="EE425" s="217"/>
      <c r="EF425" s="146"/>
      <c r="EG425" s="215"/>
      <c r="EH425" s="216"/>
      <c r="EI425" s="216"/>
      <c r="EJ425" s="216"/>
      <c r="EK425" s="216"/>
      <c r="EL425" s="216"/>
      <c r="EM425" s="216"/>
      <c r="EN425" s="217"/>
      <c r="EO425" s="79"/>
      <c r="EP425" s="218"/>
      <c r="EQ425" s="219"/>
      <c r="ER425" s="219"/>
      <c r="ES425" s="82"/>
      <c r="ET425" s="234"/>
      <c r="EU425" s="235"/>
      <c r="EV425" s="235"/>
      <c r="EW425" s="82"/>
      <c r="EX425" s="234"/>
      <c r="EY425" s="235"/>
      <c r="EZ425" s="235"/>
      <c r="FA425" s="235"/>
      <c r="FB425" s="235"/>
      <c r="FC425" s="235"/>
      <c r="FD425" s="235"/>
      <c r="FE425" s="222"/>
      <c r="FF425" s="234"/>
      <c r="FG425" s="235"/>
      <c r="FH425" s="235"/>
      <c r="FI425" s="235"/>
      <c r="FJ425" s="235"/>
      <c r="FK425" s="235"/>
      <c r="FL425" s="235"/>
      <c r="FM425" s="222"/>
    </row>
    <row r="426" spans="1:169">
      <c r="A426" s="223" t="str">
        <f>Validation!B426</f>
        <v>Pass</v>
      </c>
      <c r="B426" s="35"/>
      <c r="C426" s="35"/>
      <c r="D426" s="35"/>
      <c r="E426" s="122"/>
      <c r="F426" s="123"/>
      <c r="G426" s="121"/>
      <c r="H426" s="120"/>
      <c r="I426" s="121"/>
      <c r="J426" s="120"/>
      <c r="K426" s="225"/>
      <c r="L426" s="35"/>
      <c r="M426" s="226"/>
      <c r="N426" s="227"/>
      <c r="O426" s="227"/>
      <c r="P426" s="224"/>
      <c r="Q426" s="224"/>
      <c r="R426" s="78"/>
      <c r="S426" s="79"/>
      <c r="T426" s="224"/>
      <c r="U426" s="35"/>
      <c r="V426" s="35"/>
      <c r="W426" s="225"/>
      <c r="X426" s="228"/>
      <c r="Y426" s="79"/>
      <c r="Z426" s="229"/>
      <c r="AA426" s="35"/>
      <c r="AB426" s="35"/>
      <c r="AC426" s="35"/>
      <c r="AD426" s="230"/>
      <c r="AE426" s="231"/>
      <c r="AF426" s="35"/>
      <c r="AG426" s="35"/>
      <c r="AH426" s="78"/>
      <c r="AI426" s="78"/>
      <c r="AJ426" s="82"/>
      <c r="AK426" s="136"/>
      <c r="AL426" s="135"/>
      <c r="AM426" s="81"/>
      <c r="AN426" s="134"/>
      <c r="AO426" s="232"/>
      <c r="AP426" s="232"/>
      <c r="AQ426" s="80"/>
      <c r="AR426" s="81"/>
      <c r="AS426" s="81"/>
      <c r="AT426" s="245"/>
      <c r="AU426" s="179"/>
      <c r="AV426" s="233"/>
      <c r="AW426" s="81"/>
      <c r="AX426" s="185"/>
      <c r="AY426" s="134"/>
      <c r="AZ426" s="111"/>
      <c r="BA426" s="210"/>
      <c r="BB426" s="211"/>
      <c r="BC426" s="211"/>
      <c r="BD426" s="211"/>
      <c r="BE426" s="211"/>
      <c r="BF426" s="211"/>
      <c r="BG426" s="211"/>
      <c r="BH426" s="211"/>
      <c r="BI426" s="211"/>
      <c r="BJ426" s="211"/>
      <c r="BK426" s="211"/>
      <c r="BL426" s="211"/>
      <c r="BM426" s="211"/>
      <c r="BN426" s="83"/>
      <c r="BO426" s="79"/>
      <c r="BP426" s="210"/>
      <c r="BQ426" s="211"/>
      <c r="BR426" s="211"/>
      <c r="BS426" s="211"/>
      <c r="BT426" s="211"/>
      <c r="BU426" s="211"/>
      <c r="BV426" s="211"/>
      <c r="BW426" s="211"/>
      <c r="BX426" s="82"/>
      <c r="BY426" s="212"/>
      <c r="BZ426" s="212"/>
      <c r="CA426" s="212"/>
      <c r="CB426" s="212"/>
      <c r="CC426" s="212"/>
      <c r="CD426" s="212"/>
      <c r="CE426" s="212"/>
      <c r="CF426" s="212"/>
      <c r="CG426" s="82"/>
      <c r="CH426" s="213"/>
      <c r="CI426" s="212"/>
      <c r="CJ426" s="212"/>
      <c r="CK426" s="212"/>
      <c r="CL426" s="212"/>
      <c r="CM426" s="212"/>
      <c r="CN426" s="212"/>
      <c r="CO426" s="212"/>
      <c r="CP426" s="212"/>
      <c r="CQ426" s="212"/>
      <c r="CR426" s="212"/>
      <c r="CS426" s="212"/>
      <c r="CT426" s="212"/>
      <c r="CU426" s="212"/>
      <c r="CV426" s="212"/>
      <c r="CW426" s="212"/>
      <c r="CX426" s="212"/>
      <c r="CY426" s="212"/>
      <c r="CZ426" s="212"/>
      <c r="DA426" s="214"/>
      <c r="DB426" s="84"/>
      <c r="DC426" s="35"/>
      <c r="DD426" s="35"/>
      <c r="DE426" s="35"/>
      <c r="DF426" s="35"/>
      <c r="DG426" s="35"/>
      <c r="DH426" s="35"/>
      <c r="DI426" s="35"/>
      <c r="DJ426" s="35"/>
      <c r="DK426" s="35"/>
      <c r="DL426" s="35"/>
      <c r="DM426" s="35"/>
      <c r="DN426" s="35"/>
      <c r="DO426" s="35"/>
      <c r="DP426" s="35"/>
      <c r="DQ426" s="35"/>
      <c r="DR426" s="35"/>
      <c r="DS426" s="35"/>
      <c r="DT426" s="35"/>
      <c r="DU426" s="35"/>
      <c r="DV426" s="35"/>
      <c r="DW426" s="78"/>
      <c r="DX426" s="82"/>
      <c r="DY426" s="215"/>
      <c r="DZ426" s="216"/>
      <c r="EA426" s="216"/>
      <c r="EB426" s="216"/>
      <c r="EC426" s="216"/>
      <c r="ED426" s="216"/>
      <c r="EE426" s="217"/>
      <c r="EF426" s="146"/>
      <c r="EG426" s="215"/>
      <c r="EH426" s="216"/>
      <c r="EI426" s="216"/>
      <c r="EJ426" s="216"/>
      <c r="EK426" s="216"/>
      <c r="EL426" s="216"/>
      <c r="EM426" s="216"/>
      <c r="EN426" s="217"/>
      <c r="EO426" s="79"/>
      <c r="EP426" s="218"/>
      <c r="EQ426" s="219"/>
      <c r="ER426" s="219"/>
      <c r="ES426" s="82"/>
      <c r="ET426" s="234"/>
      <c r="EU426" s="235"/>
      <c r="EV426" s="235"/>
      <c r="EW426" s="82"/>
      <c r="EX426" s="234"/>
      <c r="EY426" s="235"/>
      <c r="EZ426" s="235"/>
      <c r="FA426" s="235"/>
      <c r="FB426" s="235"/>
      <c r="FC426" s="235"/>
      <c r="FD426" s="235"/>
      <c r="FE426" s="222"/>
      <c r="FF426" s="234"/>
      <c r="FG426" s="235"/>
      <c r="FH426" s="235"/>
      <c r="FI426" s="235"/>
      <c r="FJ426" s="235"/>
      <c r="FK426" s="235"/>
      <c r="FL426" s="235"/>
      <c r="FM426" s="222"/>
    </row>
    <row r="427" spans="1:169">
      <c r="A427" s="223" t="str">
        <f>Validation!B427</f>
        <v>Pass</v>
      </c>
      <c r="B427" s="35"/>
      <c r="C427" s="35"/>
      <c r="D427" s="35"/>
      <c r="E427" s="122"/>
      <c r="F427" s="123"/>
      <c r="G427" s="121"/>
      <c r="H427" s="120"/>
      <c r="I427" s="121"/>
      <c r="J427" s="120"/>
      <c r="K427" s="225"/>
      <c r="L427" s="35"/>
      <c r="M427" s="226"/>
      <c r="N427" s="227"/>
      <c r="O427" s="227"/>
      <c r="P427" s="224"/>
      <c r="Q427" s="224"/>
      <c r="R427" s="78"/>
      <c r="S427" s="79"/>
      <c r="T427" s="224"/>
      <c r="U427" s="35"/>
      <c r="V427" s="35"/>
      <c r="W427" s="225"/>
      <c r="X427" s="228"/>
      <c r="Y427" s="79"/>
      <c r="Z427" s="229"/>
      <c r="AA427" s="35"/>
      <c r="AB427" s="35"/>
      <c r="AC427" s="35"/>
      <c r="AD427" s="230"/>
      <c r="AE427" s="231"/>
      <c r="AF427" s="35"/>
      <c r="AG427" s="35"/>
      <c r="AH427" s="78"/>
      <c r="AI427" s="78"/>
      <c r="AJ427" s="82"/>
      <c r="AK427" s="136"/>
      <c r="AL427" s="135"/>
      <c r="AM427" s="81"/>
      <c r="AN427" s="134"/>
      <c r="AO427" s="232"/>
      <c r="AP427" s="232"/>
      <c r="AQ427" s="80"/>
      <c r="AR427" s="81"/>
      <c r="AS427" s="81"/>
      <c r="AT427" s="245"/>
      <c r="AU427" s="179"/>
      <c r="AV427" s="233"/>
      <c r="AW427" s="81"/>
      <c r="AX427" s="185"/>
      <c r="AY427" s="134"/>
      <c r="AZ427" s="111"/>
      <c r="BA427" s="210"/>
      <c r="BB427" s="211"/>
      <c r="BC427" s="211"/>
      <c r="BD427" s="211"/>
      <c r="BE427" s="211"/>
      <c r="BF427" s="211"/>
      <c r="BG427" s="211"/>
      <c r="BH427" s="211"/>
      <c r="BI427" s="211"/>
      <c r="BJ427" s="211"/>
      <c r="BK427" s="211"/>
      <c r="BL427" s="211"/>
      <c r="BM427" s="211"/>
      <c r="BN427" s="83"/>
      <c r="BO427" s="79"/>
      <c r="BP427" s="210"/>
      <c r="BQ427" s="211"/>
      <c r="BR427" s="211"/>
      <c r="BS427" s="211"/>
      <c r="BT427" s="211"/>
      <c r="BU427" s="211"/>
      <c r="BV427" s="211"/>
      <c r="BW427" s="211"/>
      <c r="BX427" s="82"/>
      <c r="BY427" s="212"/>
      <c r="BZ427" s="212"/>
      <c r="CA427" s="212"/>
      <c r="CB427" s="212"/>
      <c r="CC427" s="212"/>
      <c r="CD427" s="212"/>
      <c r="CE427" s="212"/>
      <c r="CF427" s="212"/>
      <c r="CG427" s="82"/>
      <c r="CH427" s="213"/>
      <c r="CI427" s="212"/>
      <c r="CJ427" s="212"/>
      <c r="CK427" s="212"/>
      <c r="CL427" s="212"/>
      <c r="CM427" s="212"/>
      <c r="CN427" s="212"/>
      <c r="CO427" s="212"/>
      <c r="CP427" s="212"/>
      <c r="CQ427" s="212"/>
      <c r="CR427" s="212"/>
      <c r="CS427" s="212"/>
      <c r="CT427" s="212"/>
      <c r="CU427" s="212"/>
      <c r="CV427" s="212"/>
      <c r="CW427" s="212"/>
      <c r="CX427" s="212"/>
      <c r="CY427" s="212"/>
      <c r="CZ427" s="212"/>
      <c r="DA427" s="214"/>
      <c r="DB427" s="84"/>
      <c r="DC427" s="35"/>
      <c r="DD427" s="35"/>
      <c r="DE427" s="35"/>
      <c r="DF427" s="35"/>
      <c r="DG427" s="35"/>
      <c r="DH427" s="35"/>
      <c r="DI427" s="35"/>
      <c r="DJ427" s="35"/>
      <c r="DK427" s="35"/>
      <c r="DL427" s="35"/>
      <c r="DM427" s="35"/>
      <c r="DN427" s="35"/>
      <c r="DO427" s="35"/>
      <c r="DP427" s="35"/>
      <c r="DQ427" s="35"/>
      <c r="DR427" s="35"/>
      <c r="DS427" s="35"/>
      <c r="DT427" s="35"/>
      <c r="DU427" s="35"/>
      <c r="DV427" s="35"/>
      <c r="DW427" s="78"/>
      <c r="DX427" s="82"/>
      <c r="DY427" s="215"/>
      <c r="DZ427" s="216"/>
      <c r="EA427" s="216"/>
      <c r="EB427" s="216"/>
      <c r="EC427" s="216"/>
      <c r="ED427" s="216"/>
      <c r="EE427" s="217"/>
      <c r="EF427" s="146"/>
      <c r="EG427" s="215"/>
      <c r="EH427" s="216"/>
      <c r="EI427" s="216"/>
      <c r="EJ427" s="216"/>
      <c r="EK427" s="216"/>
      <c r="EL427" s="216"/>
      <c r="EM427" s="216"/>
      <c r="EN427" s="217"/>
      <c r="EO427" s="79"/>
      <c r="EP427" s="218"/>
      <c r="EQ427" s="219"/>
      <c r="ER427" s="219"/>
      <c r="ES427" s="82"/>
      <c r="ET427" s="234"/>
      <c r="EU427" s="235"/>
      <c r="EV427" s="235"/>
      <c r="EW427" s="82"/>
      <c r="EX427" s="234"/>
      <c r="EY427" s="235"/>
      <c r="EZ427" s="235"/>
      <c r="FA427" s="235"/>
      <c r="FB427" s="235"/>
      <c r="FC427" s="235"/>
      <c r="FD427" s="235"/>
      <c r="FE427" s="222"/>
      <c r="FF427" s="234"/>
      <c r="FG427" s="235"/>
      <c r="FH427" s="235"/>
      <c r="FI427" s="235"/>
      <c r="FJ427" s="235"/>
      <c r="FK427" s="235"/>
      <c r="FL427" s="235"/>
      <c r="FM427" s="222"/>
    </row>
    <row r="428" spans="1:169">
      <c r="A428" s="223" t="str">
        <f>Validation!B428</f>
        <v>Pass</v>
      </c>
      <c r="B428" s="35"/>
      <c r="C428" s="35"/>
      <c r="D428" s="35"/>
      <c r="E428" s="122"/>
      <c r="F428" s="123"/>
      <c r="G428" s="121"/>
      <c r="H428" s="120"/>
      <c r="I428" s="121"/>
      <c r="J428" s="120"/>
      <c r="K428" s="225"/>
      <c r="L428" s="35"/>
      <c r="M428" s="226"/>
      <c r="N428" s="227"/>
      <c r="O428" s="227"/>
      <c r="P428" s="224"/>
      <c r="Q428" s="224"/>
      <c r="R428" s="78"/>
      <c r="S428" s="79"/>
      <c r="T428" s="224"/>
      <c r="U428" s="35"/>
      <c r="V428" s="35"/>
      <c r="W428" s="225"/>
      <c r="X428" s="228"/>
      <c r="Y428" s="79"/>
      <c r="Z428" s="229"/>
      <c r="AA428" s="35"/>
      <c r="AB428" s="35"/>
      <c r="AC428" s="35"/>
      <c r="AD428" s="230"/>
      <c r="AE428" s="231"/>
      <c r="AF428" s="35"/>
      <c r="AG428" s="35"/>
      <c r="AH428" s="78"/>
      <c r="AI428" s="78"/>
      <c r="AJ428" s="82"/>
      <c r="AK428" s="136"/>
      <c r="AL428" s="135"/>
      <c r="AM428" s="81"/>
      <c r="AN428" s="134"/>
      <c r="AO428" s="232"/>
      <c r="AP428" s="232"/>
      <c r="AQ428" s="80"/>
      <c r="AR428" s="81"/>
      <c r="AS428" s="81"/>
      <c r="AT428" s="245"/>
      <c r="AU428" s="179"/>
      <c r="AV428" s="233"/>
      <c r="AW428" s="81"/>
      <c r="AX428" s="185"/>
      <c r="AY428" s="134"/>
      <c r="AZ428" s="111"/>
      <c r="BA428" s="210"/>
      <c r="BB428" s="211"/>
      <c r="BC428" s="211"/>
      <c r="BD428" s="211"/>
      <c r="BE428" s="211"/>
      <c r="BF428" s="211"/>
      <c r="BG428" s="211"/>
      <c r="BH428" s="211"/>
      <c r="BI428" s="211"/>
      <c r="BJ428" s="211"/>
      <c r="BK428" s="211"/>
      <c r="BL428" s="211"/>
      <c r="BM428" s="211"/>
      <c r="BN428" s="83"/>
      <c r="BO428" s="79"/>
      <c r="BP428" s="210"/>
      <c r="BQ428" s="211"/>
      <c r="BR428" s="211"/>
      <c r="BS428" s="211"/>
      <c r="BT428" s="211"/>
      <c r="BU428" s="211"/>
      <c r="BV428" s="211"/>
      <c r="BW428" s="211"/>
      <c r="BX428" s="82"/>
      <c r="BY428" s="212"/>
      <c r="BZ428" s="212"/>
      <c r="CA428" s="212"/>
      <c r="CB428" s="212"/>
      <c r="CC428" s="212"/>
      <c r="CD428" s="212"/>
      <c r="CE428" s="212"/>
      <c r="CF428" s="212"/>
      <c r="CG428" s="82"/>
      <c r="CH428" s="213"/>
      <c r="CI428" s="212"/>
      <c r="CJ428" s="212"/>
      <c r="CK428" s="212"/>
      <c r="CL428" s="212"/>
      <c r="CM428" s="212"/>
      <c r="CN428" s="212"/>
      <c r="CO428" s="212"/>
      <c r="CP428" s="212"/>
      <c r="CQ428" s="212"/>
      <c r="CR428" s="212"/>
      <c r="CS428" s="212"/>
      <c r="CT428" s="212"/>
      <c r="CU428" s="212"/>
      <c r="CV428" s="212"/>
      <c r="CW428" s="212"/>
      <c r="CX428" s="212"/>
      <c r="CY428" s="212"/>
      <c r="CZ428" s="212"/>
      <c r="DA428" s="214"/>
      <c r="DB428" s="84"/>
      <c r="DC428" s="35"/>
      <c r="DD428" s="35"/>
      <c r="DE428" s="35"/>
      <c r="DF428" s="35"/>
      <c r="DG428" s="35"/>
      <c r="DH428" s="35"/>
      <c r="DI428" s="35"/>
      <c r="DJ428" s="35"/>
      <c r="DK428" s="35"/>
      <c r="DL428" s="35"/>
      <c r="DM428" s="35"/>
      <c r="DN428" s="35"/>
      <c r="DO428" s="35"/>
      <c r="DP428" s="35"/>
      <c r="DQ428" s="35"/>
      <c r="DR428" s="35"/>
      <c r="DS428" s="35"/>
      <c r="DT428" s="35"/>
      <c r="DU428" s="35"/>
      <c r="DV428" s="35"/>
      <c r="DW428" s="78"/>
      <c r="DX428" s="82"/>
      <c r="DY428" s="215"/>
      <c r="DZ428" s="216"/>
      <c r="EA428" s="216"/>
      <c r="EB428" s="216"/>
      <c r="EC428" s="216"/>
      <c r="ED428" s="216"/>
      <c r="EE428" s="217"/>
      <c r="EF428" s="146"/>
      <c r="EG428" s="215"/>
      <c r="EH428" s="216"/>
      <c r="EI428" s="216"/>
      <c r="EJ428" s="216"/>
      <c r="EK428" s="216"/>
      <c r="EL428" s="216"/>
      <c r="EM428" s="216"/>
      <c r="EN428" s="217"/>
      <c r="EO428" s="79"/>
      <c r="EP428" s="218"/>
      <c r="EQ428" s="219"/>
      <c r="ER428" s="219"/>
      <c r="ES428" s="82"/>
      <c r="ET428" s="234"/>
      <c r="EU428" s="235"/>
      <c r="EV428" s="235"/>
      <c r="EW428" s="82"/>
      <c r="EX428" s="234"/>
      <c r="EY428" s="235"/>
      <c r="EZ428" s="235"/>
      <c r="FA428" s="235"/>
      <c r="FB428" s="235"/>
      <c r="FC428" s="235"/>
      <c r="FD428" s="235"/>
      <c r="FE428" s="222"/>
      <c r="FF428" s="234"/>
      <c r="FG428" s="235"/>
      <c r="FH428" s="235"/>
      <c r="FI428" s="235"/>
      <c r="FJ428" s="235"/>
      <c r="FK428" s="235"/>
      <c r="FL428" s="235"/>
      <c r="FM428" s="222"/>
    </row>
    <row r="429" spans="1:169">
      <c r="A429" s="223" t="str">
        <f>Validation!B429</f>
        <v>Pass</v>
      </c>
      <c r="B429" s="35"/>
      <c r="C429" s="35"/>
      <c r="D429" s="35"/>
      <c r="E429" s="122"/>
      <c r="F429" s="123"/>
      <c r="G429" s="121"/>
      <c r="H429" s="120"/>
      <c r="I429" s="121"/>
      <c r="J429" s="120"/>
      <c r="K429" s="225"/>
      <c r="L429" s="35"/>
      <c r="M429" s="226"/>
      <c r="N429" s="227"/>
      <c r="O429" s="227"/>
      <c r="P429" s="224"/>
      <c r="Q429" s="224"/>
      <c r="R429" s="78"/>
      <c r="S429" s="79"/>
      <c r="T429" s="224"/>
      <c r="U429" s="35"/>
      <c r="V429" s="35"/>
      <c r="W429" s="225"/>
      <c r="X429" s="228"/>
      <c r="Y429" s="79"/>
      <c r="Z429" s="229"/>
      <c r="AA429" s="35"/>
      <c r="AB429" s="35"/>
      <c r="AC429" s="35"/>
      <c r="AD429" s="230"/>
      <c r="AE429" s="231"/>
      <c r="AF429" s="35"/>
      <c r="AG429" s="35"/>
      <c r="AH429" s="78"/>
      <c r="AI429" s="78"/>
      <c r="AJ429" s="82"/>
      <c r="AK429" s="136"/>
      <c r="AL429" s="135"/>
      <c r="AM429" s="81"/>
      <c r="AN429" s="134"/>
      <c r="AO429" s="232"/>
      <c r="AP429" s="232"/>
      <c r="AQ429" s="80"/>
      <c r="AR429" s="81"/>
      <c r="AS429" s="81"/>
      <c r="AT429" s="245"/>
      <c r="AU429" s="179"/>
      <c r="AV429" s="233"/>
      <c r="AW429" s="81"/>
      <c r="AX429" s="185"/>
      <c r="AY429" s="134"/>
      <c r="AZ429" s="111"/>
      <c r="BA429" s="210"/>
      <c r="BB429" s="211"/>
      <c r="BC429" s="211"/>
      <c r="BD429" s="211"/>
      <c r="BE429" s="211"/>
      <c r="BF429" s="211"/>
      <c r="BG429" s="211"/>
      <c r="BH429" s="211"/>
      <c r="BI429" s="211"/>
      <c r="BJ429" s="211"/>
      <c r="BK429" s="211"/>
      <c r="BL429" s="211"/>
      <c r="BM429" s="211"/>
      <c r="BN429" s="83"/>
      <c r="BO429" s="79"/>
      <c r="BP429" s="210"/>
      <c r="BQ429" s="211"/>
      <c r="BR429" s="211"/>
      <c r="BS429" s="211"/>
      <c r="BT429" s="211"/>
      <c r="BU429" s="211"/>
      <c r="BV429" s="211"/>
      <c r="BW429" s="211"/>
      <c r="BX429" s="82"/>
      <c r="BY429" s="212"/>
      <c r="BZ429" s="212"/>
      <c r="CA429" s="212"/>
      <c r="CB429" s="212"/>
      <c r="CC429" s="212"/>
      <c r="CD429" s="212"/>
      <c r="CE429" s="212"/>
      <c r="CF429" s="212"/>
      <c r="CG429" s="82"/>
      <c r="CH429" s="213"/>
      <c r="CI429" s="212"/>
      <c r="CJ429" s="212"/>
      <c r="CK429" s="212"/>
      <c r="CL429" s="212"/>
      <c r="CM429" s="212"/>
      <c r="CN429" s="212"/>
      <c r="CO429" s="212"/>
      <c r="CP429" s="212"/>
      <c r="CQ429" s="212"/>
      <c r="CR429" s="212"/>
      <c r="CS429" s="212"/>
      <c r="CT429" s="212"/>
      <c r="CU429" s="212"/>
      <c r="CV429" s="212"/>
      <c r="CW429" s="212"/>
      <c r="CX429" s="212"/>
      <c r="CY429" s="212"/>
      <c r="CZ429" s="212"/>
      <c r="DA429" s="214"/>
      <c r="DB429" s="84"/>
      <c r="DC429" s="35"/>
      <c r="DD429" s="35"/>
      <c r="DE429" s="35"/>
      <c r="DF429" s="35"/>
      <c r="DG429" s="35"/>
      <c r="DH429" s="35"/>
      <c r="DI429" s="35"/>
      <c r="DJ429" s="35"/>
      <c r="DK429" s="35"/>
      <c r="DL429" s="35"/>
      <c r="DM429" s="35"/>
      <c r="DN429" s="35"/>
      <c r="DO429" s="35"/>
      <c r="DP429" s="35"/>
      <c r="DQ429" s="35"/>
      <c r="DR429" s="35"/>
      <c r="DS429" s="35"/>
      <c r="DT429" s="35"/>
      <c r="DU429" s="35"/>
      <c r="DV429" s="35"/>
      <c r="DW429" s="78"/>
      <c r="DX429" s="82"/>
      <c r="DY429" s="215"/>
      <c r="DZ429" s="216"/>
      <c r="EA429" s="216"/>
      <c r="EB429" s="216"/>
      <c r="EC429" s="216"/>
      <c r="ED429" s="216"/>
      <c r="EE429" s="217"/>
      <c r="EF429" s="146"/>
      <c r="EG429" s="215"/>
      <c r="EH429" s="216"/>
      <c r="EI429" s="216"/>
      <c r="EJ429" s="216"/>
      <c r="EK429" s="216"/>
      <c r="EL429" s="216"/>
      <c r="EM429" s="216"/>
      <c r="EN429" s="217"/>
      <c r="EO429" s="79"/>
      <c r="EP429" s="218"/>
      <c r="EQ429" s="219"/>
      <c r="ER429" s="219"/>
      <c r="ES429" s="82"/>
      <c r="ET429" s="234"/>
      <c r="EU429" s="235"/>
      <c r="EV429" s="235"/>
      <c r="EW429" s="82"/>
      <c r="EX429" s="234"/>
      <c r="EY429" s="235"/>
      <c r="EZ429" s="235"/>
      <c r="FA429" s="235"/>
      <c r="FB429" s="235"/>
      <c r="FC429" s="235"/>
      <c r="FD429" s="235"/>
      <c r="FE429" s="222"/>
      <c r="FF429" s="234"/>
      <c r="FG429" s="235"/>
      <c r="FH429" s="235"/>
      <c r="FI429" s="235"/>
      <c r="FJ429" s="235"/>
      <c r="FK429" s="235"/>
      <c r="FL429" s="235"/>
      <c r="FM429" s="222"/>
    </row>
    <row r="430" spans="1:169">
      <c r="A430" s="223" t="str">
        <f>Validation!B430</f>
        <v>Pass</v>
      </c>
      <c r="B430" s="35"/>
      <c r="C430" s="35"/>
      <c r="D430" s="35"/>
      <c r="E430" s="122"/>
      <c r="F430" s="123"/>
      <c r="G430" s="121"/>
      <c r="H430" s="120"/>
      <c r="I430" s="121"/>
      <c r="J430" s="120"/>
      <c r="K430" s="225"/>
      <c r="L430" s="35"/>
      <c r="M430" s="226"/>
      <c r="N430" s="227"/>
      <c r="O430" s="227"/>
      <c r="P430" s="224"/>
      <c r="Q430" s="224"/>
      <c r="R430" s="78"/>
      <c r="S430" s="79"/>
      <c r="T430" s="224"/>
      <c r="U430" s="35"/>
      <c r="V430" s="35"/>
      <c r="W430" s="225"/>
      <c r="X430" s="228"/>
      <c r="Y430" s="79"/>
      <c r="Z430" s="229"/>
      <c r="AA430" s="35"/>
      <c r="AB430" s="35"/>
      <c r="AC430" s="35"/>
      <c r="AD430" s="230"/>
      <c r="AE430" s="231"/>
      <c r="AF430" s="35"/>
      <c r="AG430" s="35"/>
      <c r="AH430" s="78"/>
      <c r="AI430" s="78"/>
      <c r="AJ430" s="82"/>
      <c r="AK430" s="136"/>
      <c r="AL430" s="135"/>
      <c r="AM430" s="81"/>
      <c r="AN430" s="134"/>
      <c r="AO430" s="232"/>
      <c r="AP430" s="232"/>
      <c r="AQ430" s="80"/>
      <c r="AR430" s="81"/>
      <c r="AS430" s="81"/>
      <c r="AT430" s="245"/>
      <c r="AU430" s="179"/>
      <c r="AV430" s="233"/>
      <c r="AW430" s="81"/>
      <c r="AX430" s="185"/>
      <c r="AY430" s="134"/>
      <c r="AZ430" s="111"/>
      <c r="BA430" s="210"/>
      <c r="BB430" s="211"/>
      <c r="BC430" s="211"/>
      <c r="BD430" s="211"/>
      <c r="BE430" s="211"/>
      <c r="BF430" s="211"/>
      <c r="BG430" s="211"/>
      <c r="BH430" s="211"/>
      <c r="BI430" s="211"/>
      <c r="BJ430" s="211"/>
      <c r="BK430" s="211"/>
      <c r="BL430" s="211"/>
      <c r="BM430" s="211"/>
      <c r="BN430" s="83"/>
      <c r="BO430" s="79"/>
      <c r="BP430" s="210"/>
      <c r="BQ430" s="211"/>
      <c r="BR430" s="211"/>
      <c r="BS430" s="211"/>
      <c r="BT430" s="211"/>
      <c r="BU430" s="211"/>
      <c r="BV430" s="211"/>
      <c r="BW430" s="211"/>
      <c r="BX430" s="82"/>
      <c r="BY430" s="212"/>
      <c r="BZ430" s="212"/>
      <c r="CA430" s="212"/>
      <c r="CB430" s="212"/>
      <c r="CC430" s="212"/>
      <c r="CD430" s="212"/>
      <c r="CE430" s="212"/>
      <c r="CF430" s="212"/>
      <c r="CG430" s="82"/>
      <c r="CH430" s="213"/>
      <c r="CI430" s="212"/>
      <c r="CJ430" s="212"/>
      <c r="CK430" s="212"/>
      <c r="CL430" s="212"/>
      <c r="CM430" s="212"/>
      <c r="CN430" s="212"/>
      <c r="CO430" s="212"/>
      <c r="CP430" s="212"/>
      <c r="CQ430" s="212"/>
      <c r="CR430" s="212"/>
      <c r="CS430" s="212"/>
      <c r="CT430" s="212"/>
      <c r="CU430" s="212"/>
      <c r="CV430" s="212"/>
      <c r="CW430" s="212"/>
      <c r="CX430" s="212"/>
      <c r="CY430" s="212"/>
      <c r="CZ430" s="212"/>
      <c r="DA430" s="214"/>
      <c r="DB430" s="84"/>
      <c r="DC430" s="35"/>
      <c r="DD430" s="35"/>
      <c r="DE430" s="35"/>
      <c r="DF430" s="35"/>
      <c r="DG430" s="35"/>
      <c r="DH430" s="35"/>
      <c r="DI430" s="35"/>
      <c r="DJ430" s="35"/>
      <c r="DK430" s="35"/>
      <c r="DL430" s="35"/>
      <c r="DM430" s="35"/>
      <c r="DN430" s="35"/>
      <c r="DO430" s="35"/>
      <c r="DP430" s="35"/>
      <c r="DQ430" s="35"/>
      <c r="DR430" s="35"/>
      <c r="DS430" s="35"/>
      <c r="DT430" s="35"/>
      <c r="DU430" s="35"/>
      <c r="DV430" s="35"/>
      <c r="DW430" s="78"/>
      <c r="DX430" s="82"/>
      <c r="DY430" s="215"/>
      <c r="DZ430" s="216"/>
      <c r="EA430" s="216"/>
      <c r="EB430" s="216"/>
      <c r="EC430" s="216"/>
      <c r="ED430" s="216"/>
      <c r="EE430" s="217"/>
      <c r="EF430" s="146"/>
      <c r="EG430" s="215"/>
      <c r="EH430" s="216"/>
      <c r="EI430" s="216"/>
      <c r="EJ430" s="216"/>
      <c r="EK430" s="216"/>
      <c r="EL430" s="216"/>
      <c r="EM430" s="216"/>
      <c r="EN430" s="217"/>
      <c r="EO430" s="79"/>
      <c r="EP430" s="218"/>
      <c r="EQ430" s="219"/>
      <c r="ER430" s="219"/>
      <c r="ES430" s="82"/>
      <c r="ET430" s="234"/>
      <c r="EU430" s="235"/>
      <c r="EV430" s="235"/>
      <c r="EW430" s="82"/>
      <c r="EX430" s="234"/>
      <c r="EY430" s="235"/>
      <c r="EZ430" s="235"/>
      <c r="FA430" s="235"/>
      <c r="FB430" s="235"/>
      <c r="FC430" s="235"/>
      <c r="FD430" s="235"/>
      <c r="FE430" s="222"/>
      <c r="FF430" s="234"/>
      <c r="FG430" s="235"/>
      <c r="FH430" s="235"/>
      <c r="FI430" s="235"/>
      <c r="FJ430" s="235"/>
      <c r="FK430" s="235"/>
      <c r="FL430" s="235"/>
      <c r="FM430" s="222"/>
    </row>
    <row r="431" spans="1:169">
      <c r="A431" s="223" t="str">
        <f>Validation!B431</f>
        <v>Pass</v>
      </c>
      <c r="B431" s="35"/>
      <c r="C431" s="35"/>
      <c r="D431" s="35"/>
      <c r="E431" s="122"/>
      <c r="F431" s="123"/>
      <c r="G431" s="121"/>
      <c r="H431" s="120"/>
      <c r="I431" s="121"/>
      <c r="J431" s="120"/>
      <c r="K431" s="225"/>
      <c r="L431" s="35"/>
      <c r="M431" s="226"/>
      <c r="N431" s="227"/>
      <c r="O431" s="227"/>
      <c r="P431" s="224"/>
      <c r="Q431" s="224"/>
      <c r="R431" s="78"/>
      <c r="S431" s="79"/>
      <c r="T431" s="224"/>
      <c r="U431" s="35"/>
      <c r="V431" s="35"/>
      <c r="W431" s="225"/>
      <c r="X431" s="228"/>
      <c r="Y431" s="79"/>
      <c r="Z431" s="229"/>
      <c r="AA431" s="35"/>
      <c r="AB431" s="35"/>
      <c r="AC431" s="35"/>
      <c r="AD431" s="230"/>
      <c r="AE431" s="231"/>
      <c r="AF431" s="35"/>
      <c r="AG431" s="35"/>
      <c r="AH431" s="78"/>
      <c r="AI431" s="78"/>
      <c r="AJ431" s="82"/>
      <c r="AK431" s="136"/>
      <c r="AL431" s="135"/>
      <c r="AM431" s="81"/>
      <c r="AN431" s="134"/>
      <c r="AO431" s="232"/>
      <c r="AP431" s="232"/>
      <c r="AQ431" s="80"/>
      <c r="AR431" s="81"/>
      <c r="AS431" s="81"/>
      <c r="AT431" s="245"/>
      <c r="AU431" s="179"/>
      <c r="AV431" s="233"/>
      <c r="AW431" s="81"/>
      <c r="AX431" s="185"/>
      <c r="AY431" s="134"/>
      <c r="AZ431" s="111"/>
      <c r="BA431" s="210"/>
      <c r="BB431" s="211"/>
      <c r="BC431" s="211"/>
      <c r="BD431" s="211"/>
      <c r="BE431" s="211"/>
      <c r="BF431" s="211"/>
      <c r="BG431" s="211"/>
      <c r="BH431" s="211"/>
      <c r="BI431" s="211"/>
      <c r="BJ431" s="211"/>
      <c r="BK431" s="211"/>
      <c r="BL431" s="211"/>
      <c r="BM431" s="211"/>
      <c r="BN431" s="83"/>
      <c r="BO431" s="79"/>
      <c r="BP431" s="210"/>
      <c r="BQ431" s="211"/>
      <c r="BR431" s="211"/>
      <c r="BS431" s="211"/>
      <c r="BT431" s="211"/>
      <c r="BU431" s="211"/>
      <c r="BV431" s="211"/>
      <c r="BW431" s="211"/>
      <c r="BX431" s="82"/>
      <c r="BY431" s="212"/>
      <c r="BZ431" s="212"/>
      <c r="CA431" s="212"/>
      <c r="CB431" s="212"/>
      <c r="CC431" s="212"/>
      <c r="CD431" s="212"/>
      <c r="CE431" s="212"/>
      <c r="CF431" s="212"/>
      <c r="CG431" s="82"/>
      <c r="CH431" s="213"/>
      <c r="CI431" s="212"/>
      <c r="CJ431" s="212"/>
      <c r="CK431" s="212"/>
      <c r="CL431" s="212"/>
      <c r="CM431" s="212"/>
      <c r="CN431" s="212"/>
      <c r="CO431" s="212"/>
      <c r="CP431" s="212"/>
      <c r="CQ431" s="212"/>
      <c r="CR431" s="212"/>
      <c r="CS431" s="212"/>
      <c r="CT431" s="212"/>
      <c r="CU431" s="212"/>
      <c r="CV431" s="212"/>
      <c r="CW431" s="212"/>
      <c r="CX431" s="212"/>
      <c r="CY431" s="212"/>
      <c r="CZ431" s="212"/>
      <c r="DA431" s="214"/>
      <c r="DB431" s="84"/>
      <c r="DC431" s="35"/>
      <c r="DD431" s="35"/>
      <c r="DE431" s="35"/>
      <c r="DF431" s="35"/>
      <c r="DG431" s="35"/>
      <c r="DH431" s="35"/>
      <c r="DI431" s="35"/>
      <c r="DJ431" s="35"/>
      <c r="DK431" s="35"/>
      <c r="DL431" s="35"/>
      <c r="DM431" s="35"/>
      <c r="DN431" s="35"/>
      <c r="DO431" s="35"/>
      <c r="DP431" s="35"/>
      <c r="DQ431" s="35"/>
      <c r="DR431" s="35"/>
      <c r="DS431" s="35"/>
      <c r="DT431" s="35"/>
      <c r="DU431" s="35"/>
      <c r="DV431" s="35"/>
      <c r="DW431" s="78"/>
      <c r="DX431" s="82"/>
      <c r="DY431" s="215"/>
      <c r="DZ431" s="216"/>
      <c r="EA431" s="216"/>
      <c r="EB431" s="216"/>
      <c r="EC431" s="216"/>
      <c r="ED431" s="216"/>
      <c r="EE431" s="217"/>
      <c r="EF431" s="146"/>
      <c r="EG431" s="215"/>
      <c r="EH431" s="216"/>
      <c r="EI431" s="216"/>
      <c r="EJ431" s="216"/>
      <c r="EK431" s="216"/>
      <c r="EL431" s="216"/>
      <c r="EM431" s="216"/>
      <c r="EN431" s="217"/>
      <c r="EO431" s="79"/>
      <c r="EP431" s="218"/>
      <c r="EQ431" s="219"/>
      <c r="ER431" s="219"/>
      <c r="ES431" s="82"/>
      <c r="ET431" s="234"/>
      <c r="EU431" s="235"/>
      <c r="EV431" s="235"/>
      <c r="EW431" s="82"/>
      <c r="EX431" s="234"/>
      <c r="EY431" s="235"/>
      <c r="EZ431" s="235"/>
      <c r="FA431" s="235"/>
      <c r="FB431" s="235"/>
      <c r="FC431" s="235"/>
      <c r="FD431" s="235"/>
      <c r="FE431" s="222"/>
      <c r="FF431" s="234"/>
      <c r="FG431" s="235"/>
      <c r="FH431" s="235"/>
      <c r="FI431" s="235"/>
      <c r="FJ431" s="235"/>
      <c r="FK431" s="235"/>
      <c r="FL431" s="235"/>
      <c r="FM431" s="222"/>
    </row>
    <row r="432" spans="1:169">
      <c r="A432" s="223" t="str">
        <f>Validation!B432</f>
        <v>Pass</v>
      </c>
      <c r="B432" s="35"/>
      <c r="C432" s="35"/>
      <c r="D432" s="35"/>
      <c r="E432" s="122"/>
      <c r="F432" s="123"/>
      <c r="G432" s="121"/>
      <c r="H432" s="120"/>
      <c r="I432" s="121"/>
      <c r="J432" s="120"/>
      <c r="K432" s="225"/>
      <c r="L432" s="35"/>
      <c r="M432" s="226"/>
      <c r="N432" s="227"/>
      <c r="O432" s="227"/>
      <c r="P432" s="224"/>
      <c r="Q432" s="224"/>
      <c r="R432" s="78"/>
      <c r="S432" s="79"/>
      <c r="T432" s="224"/>
      <c r="U432" s="35"/>
      <c r="V432" s="35"/>
      <c r="W432" s="225"/>
      <c r="X432" s="228"/>
      <c r="Y432" s="79"/>
      <c r="Z432" s="229"/>
      <c r="AA432" s="35"/>
      <c r="AB432" s="35"/>
      <c r="AC432" s="35"/>
      <c r="AD432" s="230"/>
      <c r="AE432" s="231"/>
      <c r="AF432" s="35"/>
      <c r="AG432" s="35"/>
      <c r="AH432" s="78"/>
      <c r="AI432" s="78"/>
      <c r="AJ432" s="82"/>
      <c r="AK432" s="136"/>
      <c r="AL432" s="135"/>
      <c r="AM432" s="81"/>
      <c r="AN432" s="134"/>
      <c r="AO432" s="232"/>
      <c r="AP432" s="232"/>
      <c r="AQ432" s="80"/>
      <c r="AR432" s="81"/>
      <c r="AS432" s="81"/>
      <c r="AT432" s="245"/>
      <c r="AU432" s="179"/>
      <c r="AV432" s="233"/>
      <c r="AW432" s="81"/>
      <c r="AX432" s="185"/>
      <c r="AY432" s="134"/>
      <c r="AZ432" s="111"/>
      <c r="BA432" s="210"/>
      <c r="BB432" s="211"/>
      <c r="BC432" s="211"/>
      <c r="BD432" s="211"/>
      <c r="BE432" s="211"/>
      <c r="BF432" s="211"/>
      <c r="BG432" s="211"/>
      <c r="BH432" s="211"/>
      <c r="BI432" s="211"/>
      <c r="BJ432" s="211"/>
      <c r="BK432" s="211"/>
      <c r="BL432" s="211"/>
      <c r="BM432" s="211"/>
      <c r="BN432" s="83"/>
      <c r="BO432" s="79"/>
      <c r="BP432" s="210"/>
      <c r="BQ432" s="211"/>
      <c r="BR432" s="211"/>
      <c r="BS432" s="211"/>
      <c r="BT432" s="211"/>
      <c r="BU432" s="211"/>
      <c r="BV432" s="211"/>
      <c r="BW432" s="211"/>
      <c r="BX432" s="82"/>
      <c r="BY432" s="212"/>
      <c r="BZ432" s="212"/>
      <c r="CA432" s="212"/>
      <c r="CB432" s="212"/>
      <c r="CC432" s="212"/>
      <c r="CD432" s="212"/>
      <c r="CE432" s="212"/>
      <c r="CF432" s="212"/>
      <c r="CG432" s="82"/>
      <c r="CH432" s="213"/>
      <c r="CI432" s="212"/>
      <c r="CJ432" s="212"/>
      <c r="CK432" s="212"/>
      <c r="CL432" s="212"/>
      <c r="CM432" s="212"/>
      <c r="CN432" s="212"/>
      <c r="CO432" s="212"/>
      <c r="CP432" s="212"/>
      <c r="CQ432" s="212"/>
      <c r="CR432" s="212"/>
      <c r="CS432" s="212"/>
      <c r="CT432" s="212"/>
      <c r="CU432" s="212"/>
      <c r="CV432" s="212"/>
      <c r="CW432" s="212"/>
      <c r="CX432" s="212"/>
      <c r="CY432" s="212"/>
      <c r="CZ432" s="212"/>
      <c r="DA432" s="214"/>
      <c r="DB432" s="84"/>
      <c r="DC432" s="35"/>
      <c r="DD432" s="35"/>
      <c r="DE432" s="35"/>
      <c r="DF432" s="35"/>
      <c r="DG432" s="35"/>
      <c r="DH432" s="35"/>
      <c r="DI432" s="35"/>
      <c r="DJ432" s="35"/>
      <c r="DK432" s="35"/>
      <c r="DL432" s="35"/>
      <c r="DM432" s="35"/>
      <c r="DN432" s="35"/>
      <c r="DO432" s="35"/>
      <c r="DP432" s="35"/>
      <c r="DQ432" s="35"/>
      <c r="DR432" s="35"/>
      <c r="DS432" s="35"/>
      <c r="DT432" s="35"/>
      <c r="DU432" s="35"/>
      <c r="DV432" s="35"/>
      <c r="DW432" s="78"/>
      <c r="DX432" s="82"/>
      <c r="DY432" s="215"/>
      <c r="DZ432" s="216"/>
      <c r="EA432" s="216"/>
      <c r="EB432" s="216"/>
      <c r="EC432" s="216"/>
      <c r="ED432" s="216"/>
      <c r="EE432" s="217"/>
      <c r="EF432" s="146"/>
      <c r="EG432" s="215"/>
      <c r="EH432" s="216"/>
      <c r="EI432" s="216"/>
      <c r="EJ432" s="216"/>
      <c r="EK432" s="216"/>
      <c r="EL432" s="216"/>
      <c r="EM432" s="216"/>
      <c r="EN432" s="217"/>
      <c r="EO432" s="79"/>
      <c r="EP432" s="218"/>
      <c r="EQ432" s="219"/>
      <c r="ER432" s="219"/>
      <c r="ES432" s="82"/>
      <c r="ET432" s="234"/>
      <c r="EU432" s="235"/>
      <c r="EV432" s="235"/>
      <c r="EW432" s="82"/>
      <c r="EX432" s="234"/>
      <c r="EY432" s="235"/>
      <c r="EZ432" s="235"/>
      <c r="FA432" s="235"/>
      <c r="FB432" s="235"/>
      <c r="FC432" s="235"/>
      <c r="FD432" s="235"/>
      <c r="FE432" s="222"/>
      <c r="FF432" s="234"/>
      <c r="FG432" s="235"/>
      <c r="FH432" s="235"/>
      <c r="FI432" s="235"/>
      <c r="FJ432" s="235"/>
      <c r="FK432" s="235"/>
      <c r="FL432" s="235"/>
      <c r="FM432" s="222"/>
    </row>
    <row r="433" spans="1:169">
      <c r="A433" s="223" t="str">
        <f>Validation!B433</f>
        <v>Pass</v>
      </c>
      <c r="B433" s="35"/>
      <c r="C433" s="35"/>
      <c r="D433" s="35"/>
      <c r="E433" s="122"/>
      <c r="F433" s="123"/>
      <c r="G433" s="121"/>
      <c r="H433" s="120"/>
      <c r="I433" s="121"/>
      <c r="J433" s="120"/>
      <c r="K433" s="225"/>
      <c r="L433" s="35"/>
      <c r="M433" s="226"/>
      <c r="N433" s="227"/>
      <c r="O433" s="227"/>
      <c r="P433" s="224"/>
      <c r="Q433" s="224"/>
      <c r="R433" s="78"/>
      <c r="S433" s="79"/>
      <c r="T433" s="224"/>
      <c r="U433" s="35"/>
      <c r="V433" s="35"/>
      <c r="W433" s="225"/>
      <c r="X433" s="228"/>
      <c r="Y433" s="79"/>
      <c r="Z433" s="229"/>
      <c r="AA433" s="35"/>
      <c r="AB433" s="35"/>
      <c r="AC433" s="35"/>
      <c r="AD433" s="230"/>
      <c r="AE433" s="231"/>
      <c r="AF433" s="35"/>
      <c r="AG433" s="35"/>
      <c r="AH433" s="78"/>
      <c r="AI433" s="78"/>
      <c r="AJ433" s="82"/>
      <c r="AK433" s="136"/>
      <c r="AL433" s="135"/>
      <c r="AM433" s="81"/>
      <c r="AN433" s="134"/>
      <c r="AO433" s="232"/>
      <c r="AP433" s="232"/>
      <c r="AQ433" s="80"/>
      <c r="AR433" s="81"/>
      <c r="AS433" s="81"/>
      <c r="AT433" s="245"/>
      <c r="AU433" s="179"/>
      <c r="AV433" s="233"/>
      <c r="AW433" s="81"/>
      <c r="AX433" s="185"/>
      <c r="AY433" s="134"/>
      <c r="AZ433" s="111"/>
      <c r="BA433" s="210"/>
      <c r="BB433" s="211"/>
      <c r="BC433" s="211"/>
      <c r="BD433" s="211"/>
      <c r="BE433" s="211"/>
      <c r="BF433" s="211"/>
      <c r="BG433" s="211"/>
      <c r="BH433" s="211"/>
      <c r="BI433" s="211"/>
      <c r="BJ433" s="211"/>
      <c r="BK433" s="211"/>
      <c r="BL433" s="211"/>
      <c r="BM433" s="211"/>
      <c r="BN433" s="83"/>
      <c r="BO433" s="79"/>
      <c r="BP433" s="210"/>
      <c r="BQ433" s="211"/>
      <c r="BR433" s="211"/>
      <c r="BS433" s="211"/>
      <c r="BT433" s="211"/>
      <c r="BU433" s="211"/>
      <c r="BV433" s="211"/>
      <c r="BW433" s="211"/>
      <c r="BX433" s="82"/>
      <c r="BY433" s="212"/>
      <c r="BZ433" s="212"/>
      <c r="CA433" s="212"/>
      <c r="CB433" s="212"/>
      <c r="CC433" s="212"/>
      <c r="CD433" s="212"/>
      <c r="CE433" s="212"/>
      <c r="CF433" s="212"/>
      <c r="CG433" s="82"/>
      <c r="CH433" s="213"/>
      <c r="CI433" s="212"/>
      <c r="CJ433" s="212"/>
      <c r="CK433" s="212"/>
      <c r="CL433" s="212"/>
      <c r="CM433" s="212"/>
      <c r="CN433" s="212"/>
      <c r="CO433" s="212"/>
      <c r="CP433" s="212"/>
      <c r="CQ433" s="212"/>
      <c r="CR433" s="212"/>
      <c r="CS433" s="212"/>
      <c r="CT433" s="212"/>
      <c r="CU433" s="212"/>
      <c r="CV433" s="212"/>
      <c r="CW433" s="212"/>
      <c r="CX433" s="212"/>
      <c r="CY433" s="212"/>
      <c r="CZ433" s="212"/>
      <c r="DA433" s="214"/>
      <c r="DB433" s="84"/>
      <c r="DC433" s="35"/>
      <c r="DD433" s="35"/>
      <c r="DE433" s="35"/>
      <c r="DF433" s="35"/>
      <c r="DG433" s="35"/>
      <c r="DH433" s="35"/>
      <c r="DI433" s="35"/>
      <c r="DJ433" s="35"/>
      <c r="DK433" s="35"/>
      <c r="DL433" s="35"/>
      <c r="DM433" s="35"/>
      <c r="DN433" s="35"/>
      <c r="DO433" s="35"/>
      <c r="DP433" s="35"/>
      <c r="DQ433" s="35"/>
      <c r="DR433" s="35"/>
      <c r="DS433" s="35"/>
      <c r="DT433" s="35"/>
      <c r="DU433" s="35"/>
      <c r="DV433" s="35"/>
      <c r="DW433" s="78"/>
      <c r="DX433" s="82"/>
      <c r="DY433" s="215"/>
      <c r="DZ433" s="216"/>
      <c r="EA433" s="216"/>
      <c r="EB433" s="216"/>
      <c r="EC433" s="216"/>
      <c r="ED433" s="216"/>
      <c r="EE433" s="217"/>
      <c r="EF433" s="146"/>
      <c r="EG433" s="215"/>
      <c r="EH433" s="216"/>
      <c r="EI433" s="216"/>
      <c r="EJ433" s="216"/>
      <c r="EK433" s="216"/>
      <c r="EL433" s="216"/>
      <c r="EM433" s="216"/>
      <c r="EN433" s="217"/>
      <c r="EO433" s="79"/>
      <c r="EP433" s="218"/>
      <c r="EQ433" s="219"/>
      <c r="ER433" s="219"/>
      <c r="ES433" s="82"/>
      <c r="ET433" s="234"/>
      <c r="EU433" s="235"/>
      <c r="EV433" s="235"/>
      <c r="EW433" s="82"/>
      <c r="EX433" s="234"/>
      <c r="EY433" s="235"/>
      <c r="EZ433" s="235"/>
      <c r="FA433" s="235"/>
      <c r="FB433" s="235"/>
      <c r="FC433" s="235"/>
      <c r="FD433" s="235"/>
      <c r="FE433" s="222"/>
      <c r="FF433" s="234"/>
      <c r="FG433" s="235"/>
      <c r="FH433" s="235"/>
      <c r="FI433" s="235"/>
      <c r="FJ433" s="235"/>
      <c r="FK433" s="235"/>
      <c r="FL433" s="235"/>
      <c r="FM433" s="222"/>
    </row>
    <row r="434" spans="1:169">
      <c r="A434" s="223" t="str">
        <f>Validation!B434</f>
        <v>Pass</v>
      </c>
      <c r="B434" s="35"/>
      <c r="C434" s="35"/>
      <c r="D434" s="35"/>
      <c r="E434" s="122"/>
      <c r="F434" s="123"/>
      <c r="G434" s="121"/>
      <c r="H434" s="120"/>
      <c r="I434" s="121"/>
      <c r="J434" s="120"/>
      <c r="K434" s="225"/>
      <c r="L434" s="35"/>
      <c r="M434" s="226"/>
      <c r="N434" s="227"/>
      <c r="O434" s="227"/>
      <c r="P434" s="224"/>
      <c r="Q434" s="224"/>
      <c r="R434" s="78"/>
      <c r="S434" s="79"/>
      <c r="T434" s="224"/>
      <c r="U434" s="35"/>
      <c r="V434" s="35"/>
      <c r="W434" s="225"/>
      <c r="X434" s="228"/>
      <c r="Y434" s="79"/>
      <c r="Z434" s="229"/>
      <c r="AA434" s="35"/>
      <c r="AB434" s="35"/>
      <c r="AC434" s="35"/>
      <c r="AD434" s="230"/>
      <c r="AE434" s="231"/>
      <c r="AF434" s="35"/>
      <c r="AG434" s="35"/>
      <c r="AH434" s="78"/>
      <c r="AI434" s="78"/>
      <c r="AJ434" s="82"/>
      <c r="AK434" s="136"/>
      <c r="AL434" s="135"/>
      <c r="AM434" s="81"/>
      <c r="AN434" s="134"/>
      <c r="AO434" s="232"/>
      <c r="AP434" s="232"/>
      <c r="AQ434" s="80"/>
      <c r="AR434" s="81"/>
      <c r="AS434" s="81"/>
      <c r="AT434" s="245"/>
      <c r="AU434" s="179"/>
      <c r="AV434" s="233"/>
      <c r="AW434" s="81"/>
      <c r="AX434" s="185"/>
      <c r="AY434" s="134"/>
      <c r="AZ434" s="111"/>
      <c r="BA434" s="210"/>
      <c r="BB434" s="211"/>
      <c r="BC434" s="211"/>
      <c r="BD434" s="211"/>
      <c r="BE434" s="211"/>
      <c r="BF434" s="211"/>
      <c r="BG434" s="211"/>
      <c r="BH434" s="211"/>
      <c r="BI434" s="211"/>
      <c r="BJ434" s="211"/>
      <c r="BK434" s="211"/>
      <c r="BL434" s="211"/>
      <c r="BM434" s="211"/>
      <c r="BN434" s="83"/>
      <c r="BO434" s="79"/>
      <c r="BP434" s="210"/>
      <c r="BQ434" s="211"/>
      <c r="BR434" s="211"/>
      <c r="BS434" s="211"/>
      <c r="BT434" s="211"/>
      <c r="BU434" s="211"/>
      <c r="BV434" s="211"/>
      <c r="BW434" s="211"/>
      <c r="BX434" s="82"/>
      <c r="BY434" s="212"/>
      <c r="BZ434" s="212"/>
      <c r="CA434" s="212"/>
      <c r="CB434" s="212"/>
      <c r="CC434" s="212"/>
      <c r="CD434" s="212"/>
      <c r="CE434" s="212"/>
      <c r="CF434" s="212"/>
      <c r="CG434" s="82"/>
      <c r="CH434" s="213"/>
      <c r="CI434" s="212"/>
      <c r="CJ434" s="212"/>
      <c r="CK434" s="212"/>
      <c r="CL434" s="212"/>
      <c r="CM434" s="212"/>
      <c r="CN434" s="212"/>
      <c r="CO434" s="212"/>
      <c r="CP434" s="212"/>
      <c r="CQ434" s="212"/>
      <c r="CR434" s="212"/>
      <c r="CS434" s="212"/>
      <c r="CT434" s="212"/>
      <c r="CU434" s="212"/>
      <c r="CV434" s="212"/>
      <c r="CW434" s="212"/>
      <c r="CX434" s="212"/>
      <c r="CY434" s="212"/>
      <c r="CZ434" s="212"/>
      <c r="DA434" s="214"/>
      <c r="DB434" s="84"/>
      <c r="DC434" s="35"/>
      <c r="DD434" s="35"/>
      <c r="DE434" s="35"/>
      <c r="DF434" s="35"/>
      <c r="DG434" s="35"/>
      <c r="DH434" s="35"/>
      <c r="DI434" s="35"/>
      <c r="DJ434" s="35"/>
      <c r="DK434" s="35"/>
      <c r="DL434" s="35"/>
      <c r="DM434" s="35"/>
      <c r="DN434" s="35"/>
      <c r="DO434" s="35"/>
      <c r="DP434" s="35"/>
      <c r="DQ434" s="35"/>
      <c r="DR434" s="35"/>
      <c r="DS434" s="35"/>
      <c r="DT434" s="35"/>
      <c r="DU434" s="35"/>
      <c r="DV434" s="35"/>
      <c r="DW434" s="78"/>
      <c r="DX434" s="82"/>
      <c r="DY434" s="215"/>
      <c r="DZ434" s="216"/>
      <c r="EA434" s="216"/>
      <c r="EB434" s="216"/>
      <c r="EC434" s="216"/>
      <c r="ED434" s="216"/>
      <c r="EE434" s="217"/>
      <c r="EF434" s="146"/>
      <c r="EG434" s="215"/>
      <c r="EH434" s="216"/>
      <c r="EI434" s="216"/>
      <c r="EJ434" s="216"/>
      <c r="EK434" s="216"/>
      <c r="EL434" s="216"/>
      <c r="EM434" s="216"/>
      <c r="EN434" s="217"/>
      <c r="EO434" s="79"/>
      <c r="EP434" s="218"/>
      <c r="EQ434" s="219"/>
      <c r="ER434" s="219"/>
      <c r="ES434" s="82"/>
      <c r="ET434" s="234"/>
      <c r="EU434" s="235"/>
      <c r="EV434" s="235"/>
      <c r="EW434" s="82"/>
      <c r="EX434" s="234"/>
      <c r="EY434" s="235"/>
      <c r="EZ434" s="235"/>
      <c r="FA434" s="235"/>
      <c r="FB434" s="235"/>
      <c r="FC434" s="235"/>
      <c r="FD434" s="235"/>
      <c r="FE434" s="222"/>
      <c r="FF434" s="234"/>
      <c r="FG434" s="235"/>
      <c r="FH434" s="235"/>
      <c r="FI434" s="235"/>
      <c r="FJ434" s="235"/>
      <c r="FK434" s="235"/>
      <c r="FL434" s="235"/>
      <c r="FM434" s="222"/>
    </row>
    <row r="435" spans="1:169">
      <c r="A435" s="223" t="str">
        <f>Validation!B435</f>
        <v>Pass</v>
      </c>
      <c r="B435" s="35"/>
      <c r="C435" s="35"/>
      <c r="D435" s="35"/>
      <c r="E435" s="122"/>
      <c r="F435" s="123"/>
      <c r="G435" s="121"/>
      <c r="H435" s="120"/>
      <c r="I435" s="121"/>
      <c r="J435" s="120"/>
      <c r="K435" s="225"/>
      <c r="L435" s="35"/>
      <c r="M435" s="226"/>
      <c r="N435" s="227"/>
      <c r="O435" s="227"/>
      <c r="P435" s="224"/>
      <c r="Q435" s="224"/>
      <c r="R435" s="78"/>
      <c r="S435" s="79"/>
      <c r="T435" s="224"/>
      <c r="U435" s="35"/>
      <c r="V435" s="35"/>
      <c r="W435" s="225"/>
      <c r="X435" s="228"/>
      <c r="Y435" s="79"/>
      <c r="Z435" s="229"/>
      <c r="AA435" s="35"/>
      <c r="AB435" s="35"/>
      <c r="AC435" s="35"/>
      <c r="AD435" s="230"/>
      <c r="AE435" s="231"/>
      <c r="AF435" s="35"/>
      <c r="AG435" s="35"/>
      <c r="AH435" s="78"/>
      <c r="AI435" s="78"/>
      <c r="AJ435" s="82"/>
      <c r="AK435" s="136"/>
      <c r="AL435" s="135"/>
      <c r="AM435" s="81"/>
      <c r="AN435" s="134"/>
      <c r="AO435" s="232"/>
      <c r="AP435" s="232"/>
      <c r="AQ435" s="80"/>
      <c r="AR435" s="81"/>
      <c r="AS435" s="81"/>
      <c r="AT435" s="245"/>
      <c r="AU435" s="179"/>
      <c r="AV435" s="233"/>
      <c r="AW435" s="81"/>
      <c r="AX435" s="185"/>
      <c r="AY435" s="134"/>
      <c r="AZ435" s="111"/>
      <c r="BA435" s="210"/>
      <c r="BB435" s="211"/>
      <c r="BC435" s="211"/>
      <c r="BD435" s="211"/>
      <c r="BE435" s="211"/>
      <c r="BF435" s="211"/>
      <c r="BG435" s="211"/>
      <c r="BH435" s="211"/>
      <c r="BI435" s="211"/>
      <c r="BJ435" s="211"/>
      <c r="BK435" s="211"/>
      <c r="BL435" s="211"/>
      <c r="BM435" s="211"/>
      <c r="BN435" s="83"/>
      <c r="BO435" s="79"/>
      <c r="BP435" s="210"/>
      <c r="BQ435" s="211"/>
      <c r="BR435" s="211"/>
      <c r="BS435" s="211"/>
      <c r="BT435" s="211"/>
      <c r="BU435" s="211"/>
      <c r="BV435" s="211"/>
      <c r="BW435" s="211"/>
      <c r="BX435" s="82"/>
      <c r="BY435" s="212"/>
      <c r="BZ435" s="212"/>
      <c r="CA435" s="212"/>
      <c r="CB435" s="212"/>
      <c r="CC435" s="212"/>
      <c r="CD435" s="212"/>
      <c r="CE435" s="212"/>
      <c r="CF435" s="212"/>
      <c r="CG435" s="82"/>
      <c r="CH435" s="213"/>
      <c r="CI435" s="212"/>
      <c r="CJ435" s="212"/>
      <c r="CK435" s="212"/>
      <c r="CL435" s="212"/>
      <c r="CM435" s="212"/>
      <c r="CN435" s="212"/>
      <c r="CO435" s="212"/>
      <c r="CP435" s="212"/>
      <c r="CQ435" s="212"/>
      <c r="CR435" s="212"/>
      <c r="CS435" s="212"/>
      <c r="CT435" s="212"/>
      <c r="CU435" s="212"/>
      <c r="CV435" s="212"/>
      <c r="CW435" s="212"/>
      <c r="CX435" s="212"/>
      <c r="CY435" s="212"/>
      <c r="CZ435" s="212"/>
      <c r="DA435" s="214"/>
      <c r="DB435" s="84"/>
      <c r="DC435" s="35"/>
      <c r="DD435" s="35"/>
      <c r="DE435" s="35"/>
      <c r="DF435" s="35"/>
      <c r="DG435" s="35"/>
      <c r="DH435" s="35"/>
      <c r="DI435" s="35"/>
      <c r="DJ435" s="35"/>
      <c r="DK435" s="35"/>
      <c r="DL435" s="35"/>
      <c r="DM435" s="35"/>
      <c r="DN435" s="35"/>
      <c r="DO435" s="35"/>
      <c r="DP435" s="35"/>
      <c r="DQ435" s="35"/>
      <c r="DR435" s="35"/>
      <c r="DS435" s="35"/>
      <c r="DT435" s="35"/>
      <c r="DU435" s="35"/>
      <c r="DV435" s="35"/>
      <c r="DW435" s="78"/>
      <c r="DX435" s="82"/>
      <c r="DY435" s="215"/>
      <c r="DZ435" s="216"/>
      <c r="EA435" s="216"/>
      <c r="EB435" s="216"/>
      <c r="EC435" s="216"/>
      <c r="ED435" s="216"/>
      <c r="EE435" s="217"/>
      <c r="EF435" s="146"/>
      <c r="EG435" s="215"/>
      <c r="EH435" s="216"/>
      <c r="EI435" s="216"/>
      <c r="EJ435" s="216"/>
      <c r="EK435" s="216"/>
      <c r="EL435" s="216"/>
      <c r="EM435" s="216"/>
      <c r="EN435" s="217"/>
      <c r="EO435" s="79"/>
      <c r="EP435" s="218"/>
      <c r="EQ435" s="219"/>
      <c r="ER435" s="219"/>
      <c r="ES435" s="82"/>
      <c r="ET435" s="234"/>
      <c r="EU435" s="235"/>
      <c r="EV435" s="235"/>
      <c r="EW435" s="82"/>
      <c r="EX435" s="234"/>
      <c r="EY435" s="235"/>
      <c r="EZ435" s="235"/>
      <c r="FA435" s="235"/>
      <c r="FB435" s="235"/>
      <c r="FC435" s="235"/>
      <c r="FD435" s="235"/>
      <c r="FE435" s="222"/>
      <c r="FF435" s="234"/>
      <c r="FG435" s="235"/>
      <c r="FH435" s="235"/>
      <c r="FI435" s="235"/>
      <c r="FJ435" s="235"/>
      <c r="FK435" s="235"/>
      <c r="FL435" s="235"/>
      <c r="FM435" s="222"/>
    </row>
    <row r="436" spans="1:169">
      <c r="A436" s="223" t="str">
        <f>Validation!B436</f>
        <v>Pass</v>
      </c>
      <c r="B436" s="35"/>
      <c r="C436" s="35"/>
      <c r="D436" s="35"/>
      <c r="E436" s="122"/>
      <c r="F436" s="123"/>
      <c r="G436" s="121"/>
      <c r="H436" s="120"/>
      <c r="I436" s="121"/>
      <c r="J436" s="120"/>
      <c r="K436" s="225"/>
      <c r="L436" s="35"/>
      <c r="M436" s="226"/>
      <c r="N436" s="227"/>
      <c r="O436" s="227"/>
      <c r="P436" s="224"/>
      <c r="Q436" s="224"/>
      <c r="R436" s="78"/>
      <c r="S436" s="79"/>
      <c r="T436" s="224"/>
      <c r="U436" s="35"/>
      <c r="V436" s="35"/>
      <c r="W436" s="225"/>
      <c r="X436" s="228"/>
      <c r="Y436" s="79"/>
      <c r="Z436" s="229"/>
      <c r="AA436" s="35"/>
      <c r="AB436" s="35"/>
      <c r="AC436" s="35"/>
      <c r="AD436" s="230"/>
      <c r="AE436" s="231"/>
      <c r="AF436" s="35"/>
      <c r="AG436" s="35"/>
      <c r="AH436" s="78"/>
      <c r="AI436" s="78"/>
      <c r="AJ436" s="82"/>
      <c r="AK436" s="136"/>
      <c r="AL436" s="135"/>
      <c r="AM436" s="81"/>
      <c r="AN436" s="134"/>
      <c r="AO436" s="232"/>
      <c r="AP436" s="232"/>
      <c r="AQ436" s="80"/>
      <c r="AR436" s="81"/>
      <c r="AS436" s="81"/>
      <c r="AT436" s="245"/>
      <c r="AU436" s="179"/>
      <c r="AV436" s="233"/>
      <c r="AW436" s="81"/>
      <c r="AX436" s="185"/>
      <c r="AY436" s="134"/>
      <c r="AZ436" s="111"/>
      <c r="BA436" s="210"/>
      <c r="BB436" s="211"/>
      <c r="BC436" s="211"/>
      <c r="BD436" s="211"/>
      <c r="BE436" s="211"/>
      <c r="BF436" s="211"/>
      <c r="BG436" s="211"/>
      <c r="BH436" s="211"/>
      <c r="BI436" s="211"/>
      <c r="BJ436" s="211"/>
      <c r="BK436" s="211"/>
      <c r="BL436" s="211"/>
      <c r="BM436" s="211"/>
      <c r="BN436" s="83"/>
      <c r="BO436" s="79"/>
      <c r="BP436" s="210"/>
      <c r="BQ436" s="211"/>
      <c r="BR436" s="211"/>
      <c r="BS436" s="211"/>
      <c r="BT436" s="211"/>
      <c r="BU436" s="211"/>
      <c r="BV436" s="211"/>
      <c r="BW436" s="211"/>
      <c r="BX436" s="82"/>
      <c r="BY436" s="212"/>
      <c r="BZ436" s="212"/>
      <c r="CA436" s="212"/>
      <c r="CB436" s="212"/>
      <c r="CC436" s="212"/>
      <c r="CD436" s="212"/>
      <c r="CE436" s="212"/>
      <c r="CF436" s="212"/>
      <c r="CG436" s="82"/>
      <c r="CH436" s="213"/>
      <c r="CI436" s="212"/>
      <c r="CJ436" s="212"/>
      <c r="CK436" s="212"/>
      <c r="CL436" s="212"/>
      <c r="CM436" s="212"/>
      <c r="CN436" s="212"/>
      <c r="CO436" s="212"/>
      <c r="CP436" s="212"/>
      <c r="CQ436" s="212"/>
      <c r="CR436" s="212"/>
      <c r="CS436" s="212"/>
      <c r="CT436" s="212"/>
      <c r="CU436" s="212"/>
      <c r="CV436" s="212"/>
      <c r="CW436" s="212"/>
      <c r="CX436" s="212"/>
      <c r="CY436" s="212"/>
      <c r="CZ436" s="212"/>
      <c r="DA436" s="214"/>
      <c r="DB436" s="84"/>
      <c r="DC436" s="35"/>
      <c r="DD436" s="35"/>
      <c r="DE436" s="35"/>
      <c r="DF436" s="35"/>
      <c r="DG436" s="35"/>
      <c r="DH436" s="35"/>
      <c r="DI436" s="35"/>
      <c r="DJ436" s="35"/>
      <c r="DK436" s="35"/>
      <c r="DL436" s="35"/>
      <c r="DM436" s="35"/>
      <c r="DN436" s="35"/>
      <c r="DO436" s="35"/>
      <c r="DP436" s="35"/>
      <c r="DQ436" s="35"/>
      <c r="DR436" s="35"/>
      <c r="DS436" s="35"/>
      <c r="DT436" s="35"/>
      <c r="DU436" s="35"/>
      <c r="DV436" s="35"/>
      <c r="DW436" s="78"/>
      <c r="DX436" s="82"/>
      <c r="DY436" s="215"/>
      <c r="DZ436" s="216"/>
      <c r="EA436" s="216"/>
      <c r="EB436" s="216"/>
      <c r="EC436" s="216"/>
      <c r="ED436" s="216"/>
      <c r="EE436" s="217"/>
      <c r="EF436" s="146"/>
      <c r="EG436" s="215"/>
      <c r="EH436" s="216"/>
      <c r="EI436" s="216"/>
      <c r="EJ436" s="216"/>
      <c r="EK436" s="216"/>
      <c r="EL436" s="216"/>
      <c r="EM436" s="216"/>
      <c r="EN436" s="217"/>
      <c r="EO436" s="79"/>
      <c r="EP436" s="218"/>
      <c r="EQ436" s="219"/>
      <c r="ER436" s="219"/>
      <c r="ES436" s="82"/>
      <c r="ET436" s="234"/>
      <c r="EU436" s="235"/>
      <c r="EV436" s="235"/>
      <c r="EW436" s="82"/>
      <c r="EX436" s="234"/>
      <c r="EY436" s="235"/>
      <c r="EZ436" s="235"/>
      <c r="FA436" s="235"/>
      <c r="FB436" s="235"/>
      <c r="FC436" s="235"/>
      <c r="FD436" s="235"/>
      <c r="FE436" s="222"/>
      <c r="FF436" s="234"/>
      <c r="FG436" s="235"/>
      <c r="FH436" s="235"/>
      <c r="FI436" s="235"/>
      <c r="FJ436" s="235"/>
      <c r="FK436" s="235"/>
      <c r="FL436" s="235"/>
      <c r="FM436" s="222"/>
    </row>
    <row r="437" spans="1:169">
      <c r="A437" s="223" t="str">
        <f>Validation!B437</f>
        <v>Pass</v>
      </c>
      <c r="B437" s="35"/>
      <c r="C437" s="35"/>
      <c r="D437" s="35"/>
      <c r="E437" s="122"/>
      <c r="F437" s="123"/>
      <c r="G437" s="121"/>
      <c r="H437" s="120"/>
      <c r="I437" s="121"/>
      <c r="J437" s="120"/>
      <c r="K437" s="225"/>
      <c r="L437" s="35"/>
      <c r="M437" s="226"/>
      <c r="N437" s="227"/>
      <c r="O437" s="227"/>
      <c r="P437" s="224"/>
      <c r="Q437" s="224"/>
      <c r="R437" s="78"/>
      <c r="S437" s="79"/>
      <c r="T437" s="224"/>
      <c r="U437" s="35"/>
      <c r="V437" s="35"/>
      <c r="W437" s="225"/>
      <c r="X437" s="228"/>
      <c r="Y437" s="79"/>
      <c r="Z437" s="229"/>
      <c r="AA437" s="35"/>
      <c r="AB437" s="35"/>
      <c r="AC437" s="35"/>
      <c r="AD437" s="230"/>
      <c r="AE437" s="231"/>
      <c r="AF437" s="35"/>
      <c r="AG437" s="35"/>
      <c r="AH437" s="78"/>
      <c r="AI437" s="78"/>
      <c r="AJ437" s="82"/>
      <c r="AK437" s="136"/>
      <c r="AL437" s="135"/>
      <c r="AM437" s="81"/>
      <c r="AN437" s="134"/>
      <c r="AO437" s="232"/>
      <c r="AP437" s="232"/>
      <c r="AQ437" s="80"/>
      <c r="AR437" s="81"/>
      <c r="AS437" s="81"/>
      <c r="AT437" s="245"/>
      <c r="AU437" s="179"/>
      <c r="AV437" s="233"/>
      <c r="AW437" s="81"/>
      <c r="AX437" s="185"/>
      <c r="AY437" s="134"/>
      <c r="AZ437" s="111"/>
      <c r="BA437" s="210"/>
      <c r="BB437" s="211"/>
      <c r="BC437" s="211"/>
      <c r="BD437" s="211"/>
      <c r="BE437" s="211"/>
      <c r="BF437" s="211"/>
      <c r="BG437" s="211"/>
      <c r="BH437" s="211"/>
      <c r="BI437" s="211"/>
      <c r="BJ437" s="211"/>
      <c r="BK437" s="211"/>
      <c r="BL437" s="211"/>
      <c r="BM437" s="211"/>
      <c r="BN437" s="83"/>
      <c r="BO437" s="79"/>
      <c r="BP437" s="210"/>
      <c r="BQ437" s="211"/>
      <c r="BR437" s="211"/>
      <c r="BS437" s="211"/>
      <c r="BT437" s="211"/>
      <c r="BU437" s="211"/>
      <c r="BV437" s="211"/>
      <c r="BW437" s="211"/>
      <c r="BX437" s="82"/>
      <c r="BY437" s="212"/>
      <c r="BZ437" s="212"/>
      <c r="CA437" s="212"/>
      <c r="CB437" s="212"/>
      <c r="CC437" s="212"/>
      <c r="CD437" s="212"/>
      <c r="CE437" s="212"/>
      <c r="CF437" s="212"/>
      <c r="CG437" s="82"/>
      <c r="CH437" s="213"/>
      <c r="CI437" s="212"/>
      <c r="CJ437" s="212"/>
      <c r="CK437" s="212"/>
      <c r="CL437" s="212"/>
      <c r="CM437" s="212"/>
      <c r="CN437" s="212"/>
      <c r="CO437" s="212"/>
      <c r="CP437" s="212"/>
      <c r="CQ437" s="212"/>
      <c r="CR437" s="212"/>
      <c r="CS437" s="212"/>
      <c r="CT437" s="212"/>
      <c r="CU437" s="212"/>
      <c r="CV437" s="212"/>
      <c r="CW437" s="212"/>
      <c r="CX437" s="212"/>
      <c r="CY437" s="212"/>
      <c r="CZ437" s="212"/>
      <c r="DA437" s="214"/>
      <c r="DB437" s="84"/>
      <c r="DC437" s="35"/>
      <c r="DD437" s="35"/>
      <c r="DE437" s="35"/>
      <c r="DF437" s="35"/>
      <c r="DG437" s="35"/>
      <c r="DH437" s="35"/>
      <c r="DI437" s="35"/>
      <c r="DJ437" s="35"/>
      <c r="DK437" s="35"/>
      <c r="DL437" s="35"/>
      <c r="DM437" s="35"/>
      <c r="DN437" s="35"/>
      <c r="DO437" s="35"/>
      <c r="DP437" s="35"/>
      <c r="DQ437" s="35"/>
      <c r="DR437" s="35"/>
      <c r="DS437" s="35"/>
      <c r="DT437" s="35"/>
      <c r="DU437" s="35"/>
      <c r="DV437" s="35"/>
      <c r="DW437" s="78"/>
      <c r="DX437" s="82"/>
      <c r="DY437" s="215"/>
      <c r="DZ437" s="216"/>
      <c r="EA437" s="216"/>
      <c r="EB437" s="216"/>
      <c r="EC437" s="216"/>
      <c r="ED437" s="216"/>
      <c r="EE437" s="217"/>
      <c r="EF437" s="146"/>
      <c r="EG437" s="215"/>
      <c r="EH437" s="216"/>
      <c r="EI437" s="216"/>
      <c r="EJ437" s="216"/>
      <c r="EK437" s="216"/>
      <c r="EL437" s="216"/>
      <c r="EM437" s="216"/>
      <c r="EN437" s="217"/>
      <c r="EO437" s="79"/>
      <c r="EP437" s="218"/>
      <c r="EQ437" s="219"/>
      <c r="ER437" s="219"/>
      <c r="ES437" s="82"/>
      <c r="ET437" s="234"/>
      <c r="EU437" s="235"/>
      <c r="EV437" s="235"/>
      <c r="EW437" s="82"/>
      <c r="EX437" s="234"/>
      <c r="EY437" s="235"/>
      <c r="EZ437" s="235"/>
      <c r="FA437" s="235"/>
      <c r="FB437" s="235"/>
      <c r="FC437" s="235"/>
      <c r="FD437" s="235"/>
      <c r="FE437" s="222"/>
      <c r="FF437" s="234"/>
      <c r="FG437" s="235"/>
      <c r="FH437" s="235"/>
      <c r="FI437" s="235"/>
      <c r="FJ437" s="235"/>
      <c r="FK437" s="235"/>
      <c r="FL437" s="235"/>
      <c r="FM437" s="222"/>
    </row>
    <row r="438" spans="1:169">
      <c r="A438" s="223" t="str">
        <f>Validation!B438</f>
        <v>Pass</v>
      </c>
      <c r="B438" s="35"/>
      <c r="C438" s="35"/>
      <c r="D438" s="35"/>
      <c r="E438" s="122"/>
      <c r="F438" s="123"/>
      <c r="G438" s="121"/>
      <c r="H438" s="120"/>
      <c r="I438" s="121"/>
      <c r="J438" s="120"/>
      <c r="K438" s="225"/>
      <c r="L438" s="35"/>
      <c r="M438" s="226"/>
      <c r="N438" s="227"/>
      <c r="O438" s="227"/>
      <c r="P438" s="224"/>
      <c r="Q438" s="224"/>
      <c r="R438" s="78"/>
      <c r="S438" s="79"/>
      <c r="T438" s="224"/>
      <c r="U438" s="35"/>
      <c r="V438" s="35"/>
      <c r="W438" s="225"/>
      <c r="X438" s="228"/>
      <c r="Y438" s="79"/>
      <c r="Z438" s="229"/>
      <c r="AA438" s="35"/>
      <c r="AB438" s="35"/>
      <c r="AC438" s="35"/>
      <c r="AD438" s="230"/>
      <c r="AE438" s="231"/>
      <c r="AF438" s="35"/>
      <c r="AG438" s="35"/>
      <c r="AH438" s="78"/>
      <c r="AI438" s="78"/>
      <c r="AJ438" s="82"/>
      <c r="AK438" s="136"/>
      <c r="AL438" s="135"/>
      <c r="AM438" s="81"/>
      <c r="AN438" s="134"/>
      <c r="AO438" s="232"/>
      <c r="AP438" s="232"/>
      <c r="AQ438" s="80"/>
      <c r="AR438" s="81"/>
      <c r="AS438" s="81"/>
      <c r="AT438" s="245"/>
      <c r="AU438" s="179"/>
      <c r="AV438" s="233"/>
      <c r="AW438" s="81"/>
      <c r="AX438" s="185"/>
      <c r="AY438" s="134"/>
      <c r="AZ438" s="111"/>
      <c r="BA438" s="210"/>
      <c r="BB438" s="211"/>
      <c r="BC438" s="211"/>
      <c r="BD438" s="211"/>
      <c r="BE438" s="211"/>
      <c r="BF438" s="211"/>
      <c r="BG438" s="211"/>
      <c r="BH438" s="211"/>
      <c r="BI438" s="211"/>
      <c r="BJ438" s="211"/>
      <c r="BK438" s="211"/>
      <c r="BL438" s="211"/>
      <c r="BM438" s="211"/>
      <c r="BN438" s="83"/>
      <c r="BO438" s="79"/>
      <c r="BP438" s="210"/>
      <c r="BQ438" s="211"/>
      <c r="BR438" s="211"/>
      <c r="BS438" s="211"/>
      <c r="BT438" s="211"/>
      <c r="BU438" s="211"/>
      <c r="BV438" s="211"/>
      <c r="BW438" s="211"/>
      <c r="BX438" s="82"/>
      <c r="BY438" s="212"/>
      <c r="BZ438" s="212"/>
      <c r="CA438" s="212"/>
      <c r="CB438" s="212"/>
      <c r="CC438" s="212"/>
      <c r="CD438" s="212"/>
      <c r="CE438" s="212"/>
      <c r="CF438" s="212"/>
      <c r="CG438" s="82"/>
      <c r="CH438" s="213"/>
      <c r="CI438" s="212"/>
      <c r="CJ438" s="212"/>
      <c r="CK438" s="212"/>
      <c r="CL438" s="212"/>
      <c r="CM438" s="212"/>
      <c r="CN438" s="212"/>
      <c r="CO438" s="212"/>
      <c r="CP438" s="212"/>
      <c r="CQ438" s="212"/>
      <c r="CR438" s="212"/>
      <c r="CS438" s="212"/>
      <c r="CT438" s="212"/>
      <c r="CU438" s="212"/>
      <c r="CV438" s="212"/>
      <c r="CW438" s="212"/>
      <c r="CX438" s="212"/>
      <c r="CY438" s="212"/>
      <c r="CZ438" s="212"/>
      <c r="DA438" s="214"/>
      <c r="DB438" s="84"/>
      <c r="DC438" s="35"/>
      <c r="DD438" s="35"/>
      <c r="DE438" s="35"/>
      <c r="DF438" s="35"/>
      <c r="DG438" s="35"/>
      <c r="DH438" s="35"/>
      <c r="DI438" s="35"/>
      <c r="DJ438" s="35"/>
      <c r="DK438" s="35"/>
      <c r="DL438" s="35"/>
      <c r="DM438" s="35"/>
      <c r="DN438" s="35"/>
      <c r="DO438" s="35"/>
      <c r="DP438" s="35"/>
      <c r="DQ438" s="35"/>
      <c r="DR438" s="35"/>
      <c r="DS438" s="35"/>
      <c r="DT438" s="35"/>
      <c r="DU438" s="35"/>
      <c r="DV438" s="35"/>
      <c r="DW438" s="78"/>
      <c r="DX438" s="82"/>
      <c r="DY438" s="215"/>
      <c r="DZ438" s="216"/>
      <c r="EA438" s="216"/>
      <c r="EB438" s="216"/>
      <c r="EC438" s="216"/>
      <c r="ED438" s="216"/>
      <c r="EE438" s="217"/>
      <c r="EF438" s="146"/>
      <c r="EG438" s="215"/>
      <c r="EH438" s="216"/>
      <c r="EI438" s="216"/>
      <c r="EJ438" s="216"/>
      <c r="EK438" s="216"/>
      <c r="EL438" s="216"/>
      <c r="EM438" s="216"/>
      <c r="EN438" s="217"/>
      <c r="EO438" s="79"/>
      <c r="EP438" s="218"/>
      <c r="EQ438" s="219"/>
      <c r="ER438" s="219"/>
      <c r="ES438" s="82"/>
      <c r="ET438" s="234"/>
      <c r="EU438" s="235"/>
      <c r="EV438" s="235"/>
      <c r="EW438" s="82"/>
      <c r="EX438" s="234"/>
      <c r="EY438" s="235"/>
      <c r="EZ438" s="235"/>
      <c r="FA438" s="235"/>
      <c r="FB438" s="235"/>
      <c r="FC438" s="235"/>
      <c r="FD438" s="235"/>
      <c r="FE438" s="222"/>
      <c r="FF438" s="234"/>
      <c r="FG438" s="235"/>
      <c r="FH438" s="235"/>
      <c r="FI438" s="235"/>
      <c r="FJ438" s="235"/>
      <c r="FK438" s="235"/>
      <c r="FL438" s="235"/>
      <c r="FM438" s="222"/>
    </row>
    <row r="439" spans="1:169">
      <c r="A439" s="223" t="str">
        <f>Validation!B439</f>
        <v>Pass</v>
      </c>
      <c r="B439" s="35"/>
      <c r="C439" s="35"/>
      <c r="D439" s="35"/>
      <c r="E439" s="122"/>
      <c r="F439" s="123"/>
      <c r="G439" s="121"/>
      <c r="H439" s="120"/>
      <c r="I439" s="121"/>
      <c r="J439" s="120"/>
      <c r="K439" s="225"/>
      <c r="L439" s="35"/>
      <c r="M439" s="226"/>
      <c r="N439" s="227"/>
      <c r="O439" s="227"/>
      <c r="P439" s="224"/>
      <c r="Q439" s="224"/>
      <c r="R439" s="78"/>
      <c r="S439" s="79"/>
      <c r="T439" s="224"/>
      <c r="U439" s="35"/>
      <c r="V439" s="35"/>
      <c r="W439" s="225"/>
      <c r="X439" s="228"/>
      <c r="Y439" s="79"/>
      <c r="Z439" s="229"/>
      <c r="AA439" s="35"/>
      <c r="AB439" s="35"/>
      <c r="AC439" s="35"/>
      <c r="AD439" s="230"/>
      <c r="AE439" s="231"/>
      <c r="AF439" s="35"/>
      <c r="AG439" s="35"/>
      <c r="AH439" s="78"/>
      <c r="AI439" s="78"/>
      <c r="AJ439" s="82"/>
      <c r="AK439" s="136"/>
      <c r="AL439" s="135"/>
      <c r="AM439" s="81"/>
      <c r="AN439" s="134"/>
      <c r="AO439" s="232"/>
      <c r="AP439" s="232"/>
      <c r="AQ439" s="80"/>
      <c r="AR439" s="81"/>
      <c r="AS439" s="81"/>
      <c r="AT439" s="245"/>
      <c r="AU439" s="179"/>
      <c r="AV439" s="233"/>
      <c r="AW439" s="81"/>
      <c r="AX439" s="185"/>
      <c r="AY439" s="134"/>
      <c r="AZ439" s="111"/>
      <c r="BA439" s="210"/>
      <c r="BB439" s="211"/>
      <c r="BC439" s="211"/>
      <c r="BD439" s="211"/>
      <c r="BE439" s="211"/>
      <c r="BF439" s="211"/>
      <c r="BG439" s="211"/>
      <c r="BH439" s="211"/>
      <c r="BI439" s="211"/>
      <c r="BJ439" s="211"/>
      <c r="BK439" s="211"/>
      <c r="BL439" s="211"/>
      <c r="BM439" s="211"/>
      <c r="BN439" s="83"/>
      <c r="BO439" s="79"/>
      <c r="BP439" s="210"/>
      <c r="BQ439" s="211"/>
      <c r="BR439" s="211"/>
      <c r="BS439" s="211"/>
      <c r="BT439" s="211"/>
      <c r="BU439" s="211"/>
      <c r="BV439" s="211"/>
      <c r="BW439" s="211"/>
      <c r="BX439" s="82"/>
      <c r="BY439" s="212"/>
      <c r="BZ439" s="212"/>
      <c r="CA439" s="212"/>
      <c r="CB439" s="212"/>
      <c r="CC439" s="212"/>
      <c r="CD439" s="212"/>
      <c r="CE439" s="212"/>
      <c r="CF439" s="212"/>
      <c r="CG439" s="82"/>
      <c r="CH439" s="213"/>
      <c r="CI439" s="212"/>
      <c r="CJ439" s="212"/>
      <c r="CK439" s="212"/>
      <c r="CL439" s="212"/>
      <c r="CM439" s="212"/>
      <c r="CN439" s="212"/>
      <c r="CO439" s="212"/>
      <c r="CP439" s="212"/>
      <c r="CQ439" s="212"/>
      <c r="CR439" s="212"/>
      <c r="CS439" s="212"/>
      <c r="CT439" s="212"/>
      <c r="CU439" s="212"/>
      <c r="CV439" s="212"/>
      <c r="CW439" s="212"/>
      <c r="CX439" s="212"/>
      <c r="CY439" s="212"/>
      <c r="CZ439" s="212"/>
      <c r="DA439" s="214"/>
      <c r="DB439" s="84"/>
      <c r="DC439" s="35"/>
      <c r="DD439" s="35"/>
      <c r="DE439" s="35"/>
      <c r="DF439" s="35"/>
      <c r="DG439" s="35"/>
      <c r="DH439" s="35"/>
      <c r="DI439" s="35"/>
      <c r="DJ439" s="35"/>
      <c r="DK439" s="35"/>
      <c r="DL439" s="35"/>
      <c r="DM439" s="35"/>
      <c r="DN439" s="35"/>
      <c r="DO439" s="35"/>
      <c r="DP439" s="35"/>
      <c r="DQ439" s="35"/>
      <c r="DR439" s="35"/>
      <c r="DS439" s="35"/>
      <c r="DT439" s="35"/>
      <c r="DU439" s="35"/>
      <c r="DV439" s="35"/>
      <c r="DW439" s="78"/>
      <c r="DX439" s="82"/>
      <c r="DY439" s="215"/>
      <c r="DZ439" s="216"/>
      <c r="EA439" s="216"/>
      <c r="EB439" s="216"/>
      <c r="EC439" s="216"/>
      <c r="ED439" s="216"/>
      <c r="EE439" s="217"/>
      <c r="EF439" s="146"/>
      <c r="EG439" s="215"/>
      <c r="EH439" s="216"/>
      <c r="EI439" s="216"/>
      <c r="EJ439" s="216"/>
      <c r="EK439" s="216"/>
      <c r="EL439" s="216"/>
      <c r="EM439" s="216"/>
      <c r="EN439" s="217"/>
      <c r="EO439" s="79"/>
      <c r="EP439" s="218"/>
      <c r="EQ439" s="219"/>
      <c r="ER439" s="219"/>
      <c r="ES439" s="82"/>
      <c r="ET439" s="234"/>
      <c r="EU439" s="235"/>
      <c r="EV439" s="235"/>
      <c r="EW439" s="82"/>
      <c r="EX439" s="234"/>
      <c r="EY439" s="235"/>
      <c r="EZ439" s="235"/>
      <c r="FA439" s="235"/>
      <c r="FB439" s="235"/>
      <c r="FC439" s="235"/>
      <c r="FD439" s="235"/>
      <c r="FE439" s="222"/>
      <c r="FF439" s="234"/>
      <c r="FG439" s="235"/>
      <c r="FH439" s="235"/>
      <c r="FI439" s="235"/>
      <c r="FJ439" s="235"/>
      <c r="FK439" s="235"/>
      <c r="FL439" s="235"/>
      <c r="FM439" s="222"/>
    </row>
    <row r="440" spans="1:169">
      <c r="A440" s="223" t="str">
        <f>Validation!B440</f>
        <v>Pass</v>
      </c>
      <c r="B440" s="35"/>
      <c r="C440" s="35"/>
      <c r="D440" s="35"/>
      <c r="E440" s="122"/>
      <c r="F440" s="123"/>
      <c r="G440" s="121"/>
      <c r="H440" s="120"/>
      <c r="I440" s="121"/>
      <c r="J440" s="120"/>
      <c r="K440" s="225"/>
      <c r="L440" s="35"/>
      <c r="M440" s="226"/>
      <c r="N440" s="227"/>
      <c r="O440" s="227"/>
      <c r="P440" s="224"/>
      <c r="Q440" s="224"/>
      <c r="R440" s="78"/>
      <c r="S440" s="79"/>
      <c r="T440" s="224"/>
      <c r="U440" s="35"/>
      <c r="V440" s="35"/>
      <c r="W440" s="225"/>
      <c r="X440" s="228"/>
      <c r="Y440" s="79"/>
      <c r="Z440" s="229"/>
      <c r="AA440" s="35"/>
      <c r="AB440" s="35"/>
      <c r="AC440" s="35"/>
      <c r="AD440" s="230"/>
      <c r="AE440" s="231"/>
      <c r="AF440" s="35"/>
      <c r="AG440" s="35"/>
      <c r="AH440" s="78"/>
      <c r="AI440" s="78"/>
      <c r="AJ440" s="82"/>
      <c r="AK440" s="136"/>
      <c r="AL440" s="135"/>
      <c r="AM440" s="81"/>
      <c r="AN440" s="134"/>
      <c r="AO440" s="232"/>
      <c r="AP440" s="232"/>
      <c r="AQ440" s="80"/>
      <c r="AR440" s="81"/>
      <c r="AS440" s="81"/>
      <c r="AT440" s="245"/>
      <c r="AU440" s="179"/>
      <c r="AV440" s="233"/>
      <c r="AW440" s="81"/>
      <c r="AX440" s="185"/>
      <c r="AY440" s="134"/>
      <c r="AZ440" s="111"/>
      <c r="BA440" s="210"/>
      <c r="BB440" s="211"/>
      <c r="BC440" s="211"/>
      <c r="BD440" s="211"/>
      <c r="BE440" s="211"/>
      <c r="BF440" s="211"/>
      <c r="BG440" s="211"/>
      <c r="BH440" s="211"/>
      <c r="BI440" s="211"/>
      <c r="BJ440" s="211"/>
      <c r="BK440" s="211"/>
      <c r="BL440" s="211"/>
      <c r="BM440" s="211"/>
      <c r="BN440" s="83"/>
      <c r="BO440" s="79"/>
      <c r="BP440" s="210"/>
      <c r="BQ440" s="211"/>
      <c r="BR440" s="211"/>
      <c r="BS440" s="211"/>
      <c r="BT440" s="211"/>
      <c r="BU440" s="211"/>
      <c r="BV440" s="211"/>
      <c r="BW440" s="211"/>
      <c r="BX440" s="82"/>
      <c r="BY440" s="212"/>
      <c r="BZ440" s="212"/>
      <c r="CA440" s="212"/>
      <c r="CB440" s="212"/>
      <c r="CC440" s="212"/>
      <c r="CD440" s="212"/>
      <c r="CE440" s="212"/>
      <c r="CF440" s="212"/>
      <c r="CG440" s="82"/>
      <c r="CH440" s="213"/>
      <c r="CI440" s="212"/>
      <c r="CJ440" s="212"/>
      <c r="CK440" s="212"/>
      <c r="CL440" s="212"/>
      <c r="CM440" s="212"/>
      <c r="CN440" s="212"/>
      <c r="CO440" s="212"/>
      <c r="CP440" s="212"/>
      <c r="CQ440" s="212"/>
      <c r="CR440" s="212"/>
      <c r="CS440" s="212"/>
      <c r="CT440" s="212"/>
      <c r="CU440" s="212"/>
      <c r="CV440" s="212"/>
      <c r="CW440" s="212"/>
      <c r="CX440" s="212"/>
      <c r="CY440" s="212"/>
      <c r="CZ440" s="212"/>
      <c r="DA440" s="214"/>
      <c r="DB440" s="84"/>
      <c r="DC440" s="35"/>
      <c r="DD440" s="35"/>
      <c r="DE440" s="35"/>
      <c r="DF440" s="35"/>
      <c r="DG440" s="35"/>
      <c r="DH440" s="35"/>
      <c r="DI440" s="35"/>
      <c r="DJ440" s="35"/>
      <c r="DK440" s="35"/>
      <c r="DL440" s="35"/>
      <c r="DM440" s="35"/>
      <c r="DN440" s="35"/>
      <c r="DO440" s="35"/>
      <c r="DP440" s="35"/>
      <c r="DQ440" s="35"/>
      <c r="DR440" s="35"/>
      <c r="DS440" s="35"/>
      <c r="DT440" s="35"/>
      <c r="DU440" s="35"/>
      <c r="DV440" s="35"/>
      <c r="DW440" s="78"/>
      <c r="DX440" s="82"/>
      <c r="DY440" s="215"/>
      <c r="DZ440" s="216"/>
      <c r="EA440" s="216"/>
      <c r="EB440" s="216"/>
      <c r="EC440" s="216"/>
      <c r="ED440" s="216"/>
      <c r="EE440" s="217"/>
      <c r="EF440" s="146"/>
      <c r="EG440" s="215"/>
      <c r="EH440" s="216"/>
      <c r="EI440" s="216"/>
      <c r="EJ440" s="216"/>
      <c r="EK440" s="216"/>
      <c r="EL440" s="216"/>
      <c r="EM440" s="216"/>
      <c r="EN440" s="217"/>
      <c r="EO440" s="79"/>
      <c r="EP440" s="218"/>
      <c r="EQ440" s="219"/>
      <c r="ER440" s="219"/>
      <c r="ES440" s="82"/>
      <c r="ET440" s="234"/>
      <c r="EU440" s="235"/>
      <c r="EV440" s="235"/>
      <c r="EW440" s="82"/>
      <c r="EX440" s="234"/>
      <c r="EY440" s="235"/>
      <c r="EZ440" s="235"/>
      <c r="FA440" s="235"/>
      <c r="FB440" s="235"/>
      <c r="FC440" s="235"/>
      <c r="FD440" s="235"/>
      <c r="FE440" s="222"/>
      <c r="FF440" s="234"/>
      <c r="FG440" s="235"/>
      <c r="FH440" s="235"/>
      <c r="FI440" s="235"/>
      <c r="FJ440" s="235"/>
      <c r="FK440" s="235"/>
      <c r="FL440" s="235"/>
      <c r="FM440" s="222"/>
    </row>
    <row r="441" spans="1:169">
      <c r="A441" s="223" t="str">
        <f>Validation!B441</f>
        <v>Pass</v>
      </c>
      <c r="B441" s="35"/>
      <c r="C441" s="35"/>
      <c r="D441" s="35"/>
      <c r="E441" s="122"/>
      <c r="F441" s="123"/>
      <c r="G441" s="121"/>
      <c r="H441" s="120"/>
      <c r="I441" s="121"/>
      <c r="J441" s="120"/>
      <c r="K441" s="225"/>
      <c r="L441" s="35"/>
      <c r="M441" s="226"/>
      <c r="N441" s="227"/>
      <c r="O441" s="227"/>
      <c r="P441" s="224"/>
      <c r="Q441" s="224"/>
      <c r="R441" s="78"/>
      <c r="S441" s="79"/>
      <c r="T441" s="224"/>
      <c r="U441" s="35"/>
      <c r="V441" s="35"/>
      <c r="W441" s="225"/>
      <c r="X441" s="228"/>
      <c r="Y441" s="79"/>
      <c r="Z441" s="229"/>
      <c r="AA441" s="35"/>
      <c r="AB441" s="35"/>
      <c r="AC441" s="35"/>
      <c r="AD441" s="230"/>
      <c r="AE441" s="231"/>
      <c r="AF441" s="35"/>
      <c r="AG441" s="35"/>
      <c r="AH441" s="78"/>
      <c r="AI441" s="78"/>
      <c r="AJ441" s="82"/>
      <c r="AK441" s="136"/>
      <c r="AL441" s="135"/>
      <c r="AM441" s="81"/>
      <c r="AN441" s="134"/>
      <c r="AO441" s="232"/>
      <c r="AP441" s="232"/>
      <c r="AQ441" s="80"/>
      <c r="AR441" s="81"/>
      <c r="AS441" s="81"/>
      <c r="AT441" s="245"/>
      <c r="AU441" s="179"/>
      <c r="AV441" s="233"/>
      <c r="AW441" s="81"/>
      <c r="AX441" s="185"/>
      <c r="AY441" s="134"/>
      <c r="AZ441" s="111"/>
      <c r="BA441" s="210"/>
      <c r="BB441" s="211"/>
      <c r="BC441" s="211"/>
      <c r="BD441" s="211"/>
      <c r="BE441" s="211"/>
      <c r="BF441" s="211"/>
      <c r="BG441" s="211"/>
      <c r="BH441" s="211"/>
      <c r="BI441" s="211"/>
      <c r="BJ441" s="211"/>
      <c r="BK441" s="211"/>
      <c r="BL441" s="211"/>
      <c r="BM441" s="211"/>
      <c r="BN441" s="83"/>
      <c r="BO441" s="79"/>
      <c r="BP441" s="210"/>
      <c r="BQ441" s="211"/>
      <c r="BR441" s="211"/>
      <c r="BS441" s="211"/>
      <c r="BT441" s="211"/>
      <c r="BU441" s="211"/>
      <c r="BV441" s="211"/>
      <c r="BW441" s="211"/>
      <c r="BX441" s="82"/>
      <c r="BY441" s="212"/>
      <c r="BZ441" s="212"/>
      <c r="CA441" s="212"/>
      <c r="CB441" s="212"/>
      <c r="CC441" s="212"/>
      <c r="CD441" s="212"/>
      <c r="CE441" s="212"/>
      <c r="CF441" s="212"/>
      <c r="CG441" s="82"/>
      <c r="CH441" s="213"/>
      <c r="CI441" s="212"/>
      <c r="CJ441" s="212"/>
      <c r="CK441" s="212"/>
      <c r="CL441" s="212"/>
      <c r="CM441" s="212"/>
      <c r="CN441" s="212"/>
      <c r="CO441" s="212"/>
      <c r="CP441" s="212"/>
      <c r="CQ441" s="212"/>
      <c r="CR441" s="212"/>
      <c r="CS441" s="212"/>
      <c r="CT441" s="212"/>
      <c r="CU441" s="212"/>
      <c r="CV441" s="212"/>
      <c r="CW441" s="212"/>
      <c r="CX441" s="212"/>
      <c r="CY441" s="212"/>
      <c r="CZ441" s="212"/>
      <c r="DA441" s="214"/>
      <c r="DB441" s="84"/>
      <c r="DC441" s="35"/>
      <c r="DD441" s="35"/>
      <c r="DE441" s="35"/>
      <c r="DF441" s="35"/>
      <c r="DG441" s="35"/>
      <c r="DH441" s="35"/>
      <c r="DI441" s="35"/>
      <c r="DJ441" s="35"/>
      <c r="DK441" s="35"/>
      <c r="DL441" s="35"/>
      <c r="DM441" s="35"/>
      <c r="DN441" s="35"/>
      <c r="DO441" s="35"/>
      <c r="DP441" s="35"/>
      <c r="DQ441" s="35"/>
      <c r="DR441" s="35"/>
      <c r="DS441" s="35"/>
      <c r="DT441" s="35"/>
      <c r="DU441" s="35"/>
      <c r="DV441" s="35"/>
      <c r="DW441" s="78"/>
      <c r="DX441" s="82"/>
      <c r="DY441" s="215"/>
      <c r="DZ441" s="216"/>
      <c r="EA441" s="216"/>
      <c r="EB441" s="216"/>
      <c r="EC441" s="216"/>
      <c r="ED441" s="216"/>
      <c r="EE441" s="217"/>
      <c r="EF441" s="146"/>
      <c r="EG441" s="215"/>
      <c r="EH441" s="216"/>
      <c r="EI441" s="216"/>
      <c r="EJ441" s="216"/>
      <c r="EK441" s="216"/>
      <c r="EL441" s="216"/>
      <c r="EM441" s="216"/>
      <c r="EN441" s="217"/>
      <c r="EO441" s="79"/>
      <c r="EP441" s="218"/>
      <c r="EQ441" s="219"/>
      <c r="ER441" s="219"/>
      <c r="ES441" s="82"/>
      <c r="ET441" s="234"/>
      <c r="EU441" s="235"/>
      <c r="EV441" s="235"/>
      <c r="EW441" s="82"/>
      <c r="EX441" s="234"/>
      <c r="EY441" s="235"/>
      <c r="EZ441" s="235"/>
      <c r="FA441" s="235"/>
      <c r="FB441" s="235"/>
      <c r="FC441" s="235"/>
      <c r="FD441" s="235"/>
      <c r="FE441" s="222"/>
      <c r="FF441" s="234"/>
      <c r="FG441" s="235"/>
      <c r="FH441" s="235"/>
      <c r="FI441" s="235"/>
      <c r="FJ441" s="235"/>
      <c r="FK441" s="235"/>
      <c r="FL441" s="235"/>
      <c r="FM441" s="222"/>
    </row>
    <row r="442" spans="1:169">
      <c r="A442" s="223" t="str">
        <f>Validation!B442</f>
        <v>Pass</v>
      </c>
      <c r="B442" s="35"/>
      <c r="C442" s="35"/>
      <c r="D442" s="35"/>
      <c r="E442" s="122"/>
      <c r="F442" s="123"/>
      <c r="G442" s="121"/>
      <c r="H442" s="120"/>
      <c r="I442" s="121"/>
      <c r="J442" s="120"/>
      <c r="K442" s="225"/>
      <c r="L442" s="35"/>
      <c r="M442" s="226"/>
      <c r="N442" s="227"/>
      <c r="O442" s="227"/>
      <c r="P442" s="224"/>
      <c r="Q442" s="224"/>
      <c r="R442" s="78"/>
      <c r="S442" s="79"/>
      <c r="T442" s="224"/>
      <c r="U442" s="35"/>
      <c r="V442" s="35"/>
      <c r="W442" s="225"/>
      <c r="X442" s="228"/>
      <c r="Y442" s="79"/>
      <c r="Z442" s="229"/>
      <c r="AA442" s="35"/>
      <c r="AB442" s="35"/>
      <c r="AC442" s="35"/>
      <c r="AD442" s="230"/>
      <c r="AE442" s="231"/>
      <c r="AF442" s="35"/>
      <c r="AG442" s="35"/>
      <c r="AH442" s="78"/>
      <c r="AI442" s="78"/>
      <c r="AJ442" s="82"/>
      <c r="AK442" s="136"/>
      <c r="AL442" s="135"/>
      <c r="AM442" s="81"/>
      <c r="AN442" s="134"/>
      <c r="AO442" s="232"/>
      <c r="AP442" s="232"/>
      <c r="AQ442" s="80"/>
      <c r="AR442" s="81"/>
      <c r="AS442" s="81"/>
      <c r="AT442" s="245"/>
      <c r="AU442" s="179"/>
      <c r="AV442" s="233"/>
      <c r="AW442" s="81"/>
      <c r="AX442" s="185"/>
      <c r="AY442" s="134"/>
      <c r="AZ442" s="111"/>
      <c r="BA442" s="210"/>
      <c r="BB442" s="211"/>
      <c r="BC442" s="211"/>
      <c r="BD442" s="211"/>
      <c r="BE442" s="211"/>
      <c r="BF442" s="211"/>
      <c r="BG442" s="211"/>
      <c r="BH442" s="211"/>
      <c r="BI442" s="211"/>
      <c r="BJ442" s="211"/>
      <c r="BK442" s="211"/>
      <c r="BL442" s="211"/>
      <c r="BM442" s="211"/>
      <c r="BN442" s="83"/>
      <c r="BO442" s="79"/>
      <c r="BP442" s="210"/>
      <c r="BQ442" s="211"/>
      <c r="BR442" s="211"/>
      <c r="BS442" s="211"/>
      <c r="BT442" s="211"/>
      <c r="BU442" s="211"/>
      <c r="BV442" s="211"/>
      <c r="BW442" s="211"/>
      <c r="BX442" s="82"/>
      <c r="BY442" s="212"/>
      <c r="BZ442" s="212"/>
      <c r="CA442" s="212"/>
      <c r="CB442" s="212"/>
      <c r="CC442" s="212"/>
      <c r="CD442" s="212"/>
      <c r="CE442" s="212"/>
      <c r="CF442" s="212"/>
      <c r="CG442" s="82"/>
      <c r="CH442" s="213"/>
      <c r="CI442" s="212"/>
      <c r="CJ442" s="212"/>
      <c r="CK442" s="212"/>
      <c r="CL442" s="212"/>
      <c r="CM442" s="212"/>
      <c r="CN442" s="212"/>
      <c r="CO442" s="212"/>
      <c r="CP442" s="212"/>
      <c r="CQ442" s="212"/>
      <c r="CR442" s="212"/>
      <c r="CS442" s="212"/>
      <c r="CT442" s="212"/>
      <c r="CU442" s="212"/>
      <c r="CV442" s="212"/>
      <c r="CW442" s="212"/>
      <c r="CX442" s="212"/>
      <c r="CY442" s="212"/>
      <c r="CZ442" s="212"/>
      <c r="DA442" s="214"/>
      <c r="DB442" s="84"/>
      <c r="DC442" s="35"/>
      <c r="DD442" s="35"/>
      <c r="DE442" s="35"/>
      <c r="DF442" s="35"/>
      <c r="DG442" s="35"/>
      <c r="DH442" s="35"/>
      <c r="DI442" s="35"/>
      <c r="DJ442" s="35"/>
      <c r="DK442" s="35"/>
      <c r="DL442" s="35"/>
      <c r="DM442" s="35"/>
      <c r="DN442" s="35"/>
      <c r="DO442" s="35"/>
      <c r="DP442" s="35"/>
      <c r="DQ442" s="35"/>
      <c r="DR442" s="35"/>
      <c r="DS442" s="35"/>
      <c r="DT442" s="35"/>
      <c r="DU442" s="35"/>
      <c r="DV442" s="35"/>
      <c r="DW442" s="78"/>
      <c r="DX442" s="82"/>
      <c r="DY442" s="215"/>
      <c r="DZ442" s="216"/>
      <c r="EA442" s="216"/>
      <c r="EB442" s="216"/>
      <c r="EC442" s="216"/>
      <c r="ED442" s="216"/>
      <c r="EE442" s="217"/>
      <c r="EF442" s="146"/>
      <c r="EG442" s="215"/>
      <c r="EH442" s="216"/>
      <c r="EI442" s="216"/>
      <c r="EJ442" s="216"/>
      <c r="EK442" s="216"/>
      <c r="EL442" s="216"/>
      <c r="EM442" s="216"/>
      <c r="EN442" s="217"/>
      <c r="EO442" s="79"/>
      <c r="EP442" s="218"/>
      <c r="EQ442" s="219"/>
      <c r="ER442" s="219"/>
      <c r="ES442" s="82"/>
      <c r="ET442" s="234"/>
      <c r="EU442" s="235"/>
      <c r="EV442" s="235"/>
      <c r="EW442" s="82"/>
      <c r="EX442" s="234"/>
      <c r="EY442" s="235"/>
      <c r="EZ442" s="235"/>
      <c r="FA442" s="235"/>
      <c r="FB442" s="235"/>
      <c r="FC442" s="235"/>
      <c r="FD442" s="235"/>
      <c r="FE442" s="222"/>
      <c r="FF442" s="234"/>
      <c r="FG442" s="235"/>
      <c r="FH442" s="235"/>
      <c r="FI442" s="235"/>
      <c r="FJ442" s="235"/>
      <c r="FK442" s="235"/>
      <c r="FL442" s="235"/>
      <c r="FM442" s="222"/>
    </row>
    <row r="443" spans="1:169">
      <c r="A443" s="223" t="str">
        <f>Validation!B443</f>
        <v>Pass</v>
      </c>
      <c r="B443" s="35"/>
      <c r="C443" s="35"/>
      <c r="D443" s="35"/>
      <c r="E443" s="122"/>
      <c r="F443" s="123"/>
      <c r="G443" s="121"/>
      <c r="H443" s="120"/>
      <c r="I443" s="121"/>
      <c r="J443" s="120"/>
      <c r="K443" s="225"/>
      <c r="L443" s="35"/>
      <c r="M443" s="226"/>
      <c r="N443" s="227"/>
      <c r="O443" s="227"/>
      <c r="P443" s="224"/>
      <c r="Q443" s="224"/>
      <c r="R443" s="78"/>
      <c r="S443" s="79"/>
      <c r="T443" s="224"/>
      <c r="U443" s="35"/>
      <c r="V443" s="35"/>
      <c r="W443" s="225"/>
      <c r="X443" s="228"/>
      <c r="Y443" s="79"/>
      <c r="Z443" s="229"/>
      <c r="AA443" s="35"/>
      <c r="AB443" s="35"/>
      <c r="AC443" s="35"/>
      <c r="AD443" s="230"/>
      <c r="AE443" s="231"/>
      <c r="AF443" s="35"/>
      <c r="AG443" s="35"/>
      <c r="AH443" s="78"/>
      <c r="AI443" s="78"/>
      <c r="AJ443" s="82"/>
      <c r="AK443" s="136"/>
      <c r="AL443" s="135"/>
      <c r="AM443" s="81"/>
      <c r="AN443" s="134"/>
      <c r="AO443" s="232"/>
      <c r="AP443" s="232"/>
      <c r="AQ443" s="80"/>
      <c r="AR443" s="81"/>
      <c r="AS443" s="81"/>
      <c r="AT443" s="245"/>
      <c r="AU443" s="179"/>
      <c r="AV443" s="233"/>
      <c r="AW443" s="81"/>
      <c r="AX443" s="185"/>
      <c r="AY443" s="134"/>
      <c r="AZ443" s="111"/>
      <c r="BA443" s="210"/>
      <c r="BB443" s="211"/>
      <c r="BC443" s="211"/>
      <c r="BD443" s="211"/>
      <c r="BE443" s="211"/>
      <c r="BF443" s="211"/>
      <c r="BG443" s="211"/>
      <c r="BH443" s="211"/>
      <c r="BI443" s="211"/>
      <c r="BJ443" s="211"/>
      <c r="BK443" s="211"/>
      <c r="BL443" s="211"/>
      <c r="BM443" s="211"/>
      <c r="BN443" s="83"/>
      <c r="BO443" s="79"/>
      <c r="BP443" s="210"/>
      <c r="BQ443" s="211"/>
      <c r="BR443" s="211"/>
      <c r="BS443" s="211"/>
      <c r="BT443" s="211"/>
      <c r="BU443" s="211"/>
      <c r="BV443" s="211"/>
      <c r="BW443" s="211"/>
      <c r="BX443" s="82"/>
      <c r="BY443" s="212"/>
      <c r="BZ443" s="212"/>
      <c r="CA443" s="212"/>
      <c r="CB443" s="212"/>
      <c r="CC443" s="212"/>
      <c r="CD443" s="212"/>
      <c r="CE443" s="212"/>
      <c r="CF443" s="212"/>
      <c r="CG443" s="82"/>
      <c r="CH443" s="213"/>
      <c r="CI443" s="212"/>
      <c r="CJ443" s="212"/>
      <c r="CK443" s="212"/>
      <c r="CL443" s="212"/>
      <c r="CM443" s="212"/>
      <c r="CN443" s="212"/>
      <c r="CO443" s="212"/>
      <c r="CP443" s="212"/>
      <c r="CQ443" s="212"/>
      <c r="CR443" s="212"/>
      <c r="CS443" s="212"/>
      <c r="CT443" s="212"/>
      <c r="CU443" s="212"/>
      <c r="CV443" s="212"/>
      <c r="CW443" s="212"/>
      <c r="CX443" s="212"/>
      <c r="CY443" s="212"/>
      <c r="CZ443" s="212"/>
      <c r="DA443" s="214"/>
      <c r="DB443" s="84"/>
      <c r="DC443" s="35"/>
      <c r="DD443" s="35"/>
      <c r="DE443" s="35"/>
      <c r="DF443" s="35"/>
      <c r="DG443" s="35"/>
      <c r="DH443" s="35"/>
      <c r="DI443" s="35"/>
      <c r="DJ443" s="35"/>
      <c r="DK443" s="35"/>
      <c r="DL443" s="35"/>
      <c r="DM443" s="35"/>
      <c r="DN443" s="35"/>
      <c r="DO443" s="35"/>
      <c r="DP443" s="35"/>
      <c r="DQ443" s="35"/>
      <c r="DR443" s="35"/>
      <c r="DS443" s="35"/>
      <c r="DT443" s="35"/>
      <c r="DU443" s="35"/>
      <c r="DV443" s="35"/>
      <c r="DW443" s="78"/>
      <c r="DX443" s="82"/>
      <c r="DY443" s="215"/>
      <c r="DZ443" s="216"/>
      <c r="EA443" s="216"/>
      <c r="EB443" s="216"/>
      <c r="EC443" s="216"/>
      <c r="ED443" s="216"/>
      <c r="EE443" s="217"/>
      <c r="EF443" s="146"/>
      <c r="EG443" s="215"/>
      <c r="EH443" s="216"/>
      <c r="EI443" s="216"/>
      <c r="EJ443" s="216"/>
      <c r="EK443" s="216"/>
      <c r="EL443" s="216"/>
      <c r="EM443" s="216"/>
      <c r="EN443" s="217"/>
      <c r="EO443" s="79"/>
      <c r="EP443" s="218"/>
      <c r="EQ443" s="219"/>
      <c r="ER443" s="219"/>
      <c r="ES443" s="82"/>
      <c r="ET443" s="234"/>
      <c r="EU443" s="235"/>
      <c r="EV443" s="235"/>
      <c r="EW443" s="82"/>
      <c r="EX443" s="234"/>
      <c r="EY443" s="235"/>
      <c r="EZ443" s="235"/>
      <c r="FA443" s="235"/>
      <c r="FB443" s="235"/>
      <c r="FC443" s="235"/>
      <c r="FD443" s="235"/>
      <c r="FE443" s="222"/>
      <c r="FF443" s="234"/>
      <c r="FG443" s="235"/>
      <c r="FH443" s="235"/>
      <c r="FI443" s="235"/>
      <c r="FJ443" s="235"/>
      <c r="FK443" s="235"/>
      <c r="FL443" s="235"/>
      <c r="FM443" s="222"/>
    </row>
    <row r="444" spans="1:169">
      <c r="A444" s="223" t="str">
        <f>Validation!B444</f>
        <v>Pass</v>
      </c>
      <c r="B444" s="35"/>
      <c r="C444" s="35"/>
      <c r="D444" s="35"/>
      <c r="E444" s="122"/>
      <c r="F444" s="123"/>
      <c r="G444" s="121"/>
      <c r="H444" s="120"/>
      <c r="I444" s="121"/>
      <c r="J444" s="120"/>
      <c r="K444" s="225"/>
      <c r="L444" s="35"/>
      <c r="M444" s="226"/>
      <c r="N444" s="227"/>
      <c r="O444" s="227"/>
      <c r="P444" s="224"/>
      <c r="Q444" s="224"/>
      <c r="R444" s="78"/>
      <c r="S444" s="79"/>
      <c r="T444" s="224"/>
      <c r="U444" s="35"/>
      <c r="V444" s="35"/>
      <c r="W444" s="225"/>
      <c r="X444" s="228"/>
      <c r="Y444" s="79"/>
      <c r="Z444" s="229"/>
      <c r="AA444" s="35"/>
      <c r="AB444" s="35"/>
      <c r="AC444" s="35"/>
      <c r="AD444" s="230"/>
      <c r="AE444" s="231"/>
      <c r="AF444" s="35"/>
      <c r="AG444" s="35"/>
      <c r="AH444" s="78"/>
      <c r="AI444" s="78"/>
      <c r="AJ444" s="82"/>
      <c r="AK444" s="136"/>
      <c r="AL444" s="135"/>
      <c r="AM444" s="81"/>
      <c r="AN444" s="134"/>
      <c r="AO444" s="232"/>
      <c r="AP444" s="232"/>
      <c r="AQ444" s="80"/>
      <c r="AR444" s="81"/>
      <c r="AS444" s="81"/>
      <c r="AT444" s="245"/>
      <c r="AU444" s="179"/>
      <c r="AV444" s="233"/>
      <c r="AW444" s="81"/>
      <c r="AX444" s="185"/>
      <c r="AY444" s="134"/>
      <c r="AZ444" s="111"/>
      <c r="BA444" s="210"/>
      <c r="BB444" s="211"/>
      <c r="BC444" s="211"/>
      <c r="BD444" s="211"/>
      <c r="BE444" s="211"/>
      <c r="BF444" s="211"/>
      <c r="BG444" s="211"/>
      <c r="BH444" s="211"/>
      <c r="BI444" s="211"/>
      <c r="BJ444" s="211"/>
      <c r="BK444" s="211"/>
      <c r="BL444" s="211"/>
      <c r="BM444" s="211"/>
      <c r="BN444" s="83"/>
      <c r="BO444" s="79"/>
      <c r="BP444" s="210"/>
      <c r="BQ444" s="211"/>
      <c r="BR444" s="211"/>
      <c r="BS444" s="211"/>
      <c r="BT444" s="211"/>
      <c r="BU444" s="211"/>
      <c r="BV444" s="211"/>
      <c r="BW444" s="211"/>
      <c r="BX444" s="82"/>
      <c r="BY444" s="212"/>
      <c r="BZ444" s="212"/>
      <c r="CA444" s="212"/>
      <c r="CB444" s="212"/>
      <c r="CC444" s="212"/>
      <c r="CD444" s="212"/>
      <c r="CE444" s="212"/>
      <c r="CF444" s="212"/>
      <c r="CG444" s="82"/>
      <c r="CH444" s="213"/>
      <c r="CI444" s="212"/>
      <c r="CJ444" s="212"/>
      <c r="CK444" s="212"/>
      <c r="CL444" s="212"/>
      <c r="CM444" s="212"/>
      <c r="CN444" s="212"/>
      <c r="CO444" s="212"/>
      <c r="CP444" s="212"/>
      <c r="CQ444" s="212"/>
      <c r="CR444" s="212"/>
      <c r="CS444" s="212"/>
      <c r="CT444" s="212"/>
      <c r="CU444" s="212"/>
      <c r="CV444" s="212"/>
      <c r="CW444" s="212"/>
      <c r="CX444" s="212"/>
      <c r="CY444" s="212"/>
      <c r="CZ444" s="212"/>
      <c r="DA444" s="214"/>
      <c r="DB444" s="84"/>
      <c r="DC444" s="35"/>
      <c r="DD444" s="35"/>
      <c r="DE444" s="35"/>
      <c r="DF444" s="35"/>
      <c r="DG444" s="35"/>
      <c r="DH444" s="35"/>
      <c r="DI444" s="35"/>
      <c r="DJ444" s="35"/>
      <c r="DK444" s="35"/>
      <c r="DL444" s="35"/>
      <c r="DM444" s="35"/>
      <c r="DN444" s="35"/>
      <c r="DO444" s="35"/>
      <c r="DP444" s="35"/>
      <c r="DQ444" s="35"/>
      <c r="DR444" s="35"/>
      <c r="DS444" s="35"/>
      <c r="DT444" s="35"/>
      <c r="DU444" s="35"/>
      <c r="DV444" s="35"/>
      <c r="DW444" s="78"/>
      <c r="DX444" s="82"/>
      <c r="DY444" s="215"/>
      <c r="DZ444" s="216"/>
      <c r="EA444" s="216"/>
      <c r="EB444" s="216"/>
      <c r="EC444" s="216"/>
      <c r="ED444" s="216"/>
      <c r="EE444" s="217"/>
      <c r="EF444" s="146"/>
      <c r="EG444" s="215"/>
      <c r="EH444" s="216"/>
      <c r="EI444" s="216"/>
      <c r="EJ444" s="216"/>
      <c r="EK444" s="216"/>
      <c r="EL444" s="216"/>
      <c r="EM444" s="216"/>
      <c r="EN444" s="217"/>
      <c r="EO444" s="79"/>
      <c r="EP444" s="218"/>
      <c r="EQ444" s="219"/>
      <c r="ER444" s="219"/>
      <c r="ES444" s="82"/>
      <c r="ET444" s="234"/>
      <c r="EU444" s="235"/>
      <c r="EV444" s="235"/>
      <c r="EW444" s="82"/>
      <c r="EX444" s="234"/>
      <c r="EY444" s="235"/>
      <c r="EZ444" s="235"/>
      <c r="FA444" s="235"/>
      <c r="FB444" s="235"/>
      <c r="FC444" s="235"/>
      <c r="FD444" s="235"/>
      <c r="FE444" s="222"/>
      <c r="FF444" s="234"/>
      <c r="FG444" s="235"/>
      <c r="FH444" s="235"/>
      <c r="FI444" s="235"/>
      <c r="FJ444" s="235"/>
      <c r="FK444" s="235"/>
      <c r="FL444" s="235"/>
      <c r="FM444" s="222"/>
    </row>
    <row r="445" spans="1:169">
      <c r="A445" s="223" t="str">
        <f>Validation!B445</f>
        <v>Pass</v>
      </c>
      <c r="B445" s="35"/>
      <c r="C445" s="35"/>
      <c r="D445" s="35"/>
      <c r="E445" s="122"/>
      <c r="F445" s="123"/>
      <c r="G445" s="121"/>
      <c r="H445" s="120"/>
      <c r="I445" s="121"/>
      <c r="J445" s="120"/>
      <c r="K445" s="225"/>
      <c r="L445" s="35"/>
      <c r="M445" s="226"/>
      <c r="N445" s="227"/>
      <c r="O445" s="227"/>
      <c r="P445" s="224"/>
      <c r="Q445" s="224"/>
      <c r="R445" s="78"/>
      <c r="S445" s="79"/>
      <c r="T445" s="224"/>
      <c r="U445" s="35"/>
      <c r="V445" s="35"/>
      <c r="W445" s="225"/>
      <c r="X445" s="228"/>
      <c r="Y445" s="79"/>
      <c r="Z445" s="229"/>
      <c r="AA445" s="35"/>
      <c r="AB445" s="35"/>
      <c r="AC445" s="35"/>
      <c r="AD445" s="230"/>
      <c r="AE445" s="231"/>
      <c r="AF445" s="35"/>
      <c r="AG445" s="35"/>
      <c r="AH445" s="78"/>
      <c r="AI445" s="78"/>
      <c r="AJ445" s="82"/>
      <c r="AK445" s="136"/>
      <c r="AL445" s="135"/>
      <c r="AM445" s="81"/>
      <c r="AN445" s="134"/>
      <c r="AO445" s="232"/>
      <c r="AP445" s="232"/>
      <c r="AQ445" s="80"/>
      <c r="AR445" s="81"/>
      <c r="AS445" s="81"/>
      <c r="AT445" s="245"/>
      <c r="AU445" s="179"/>
      <c r="AV445" s="233"/>
      <c r="AW445" s="81"/>
      <c r="AX445" s="185"/>
      <c r="AY445" s="134"/>
      <c r="AZ445" s="111"/>
      <c r="BA445" s="210"/>
      <c r="BB445" s="211"/>
      <c r="BC445" s="211"/>
      <c r="BD445" s="211"/>
      <c r="BE445" s="211"/>
      <c r="BF445" s="211"/>
      <c r="BG445" s="211"/>
      <c r="BH445" s="211"/>
      <c r="BI445" s="211"/>
      <c r="BJ445" s="211"/>
      <c r="BK445" s="211"/>
      <c r="BL445" s="211"/>
      <c r="BM445" s="211"/>
      <c r="BN445" s="83"/>
      <c r="BO445" s="79"/>
      <c r="BP445" s="210"/>
      <c r="BQ445" s="211"/>
      <c r="BR445" s="211"/>
      <c r="BS445" s="211"/>
      <c r="BT445" s="211"/>
      <c r="BU445" s="211"/>
      <c r="BV445" s="211"/>
      <c r="BW445" s="211"/>
      <c r="BX445" s="82"/>
      <c r="BY445" s="212"/>
      <c r="BZ445" s="212"/>
      <c r="CA445" s="212"/>
      <c r="CB445" s="212"/>
      <c r="CC445" s="212"/>
      <c r="CD445" s="212"/>
      <c r="CE445" s="212"/>
      <c r="CF445" s="212"/>
      <c r="CG445" s="82"/>
      <c r="CH445" s="213"/>
      <c r="CI445" s="212"/>
      <c r="CJ445" s="212"/>
      <c r="CK445" s="212"/>
      <c r="CL445" s="212"/>
      <c r="CM445" s="212"/>
      <c r="CN445" s="212"/>
      <c r="CO445" s="212"/>
      <c r="CP445" s="212"/>
      <c r="CQ445" s="212"/>
      <c r="CR445" s="212"/>
      <c r="CS445" s="212"/>
      <c r="CT445" s="212"/>
      <c r="CU445" s="212"/>
      <c r="CV445" s="212"/>
      <c r="CW445" s="212"/>
      <c r="CX445" s="212"/>
      <c r="CY445" s="212"/>
      <c r="CZ445" s="212"/>
      <c r="DA445" s="214"/>
      <c r="DB445" s="84"/>
      <c r="DC445" s="35"/>
      <c r="DD445" s="35"/>
      <c r="DE445" s="35"/>
      <c r="DF445" s="35"/>
      <c r="DG445" s="35"/>
      <c r="DH445" s="35"/>
      <c r="DI445" s="35"/>
      <c r="DJ445" s="35"/>
      <c r="DK445" s="35"/>
      <c r="DL445" s="35"/>
      <c r="DM445" s="35"/>
      <c r="DN445" s="35"/>
      <c r="DO445" s="35"/>
      <c r="DP445" s="35"/>
      <c r="DQ445" s="35"/>
      <c r="DR445" s="35"/>
      <c r="DS445" s="35"/>
      <c r="DT445" s="35"/>
      <c r="DU445" s="35"/>
      <c r="DV445" s="35"/>
      <c r="DW445" s="78"/>
      <c r="DX445" s="82"/>
      <c r="DY445" s="215"/>
      <c r="DZ445" s="216"/>
      <c r="EA445" s="216"/>
      <c r="EB445" s="216"/>
      <c r="EC445" s="216"/>
      <c r="ED445" s="216"/>
      <c r="EE445" s="217"/>
      <c r="EF445" s="146"/>
      <c r="EG445" s="215"/>
      <c r="EH445" s="216"/>
      <c r="EI445" s="216"/>
      <c r="EJ445" s="216"/>
      <c r="EK445" s="216"/>
      <c r="EL445" s="216"/>
      <c r="EM445" s="216"/>
      <c r="EN445" s="217"/>
      <c r="EO445" s="79"/>
      <c r="EP445" s="218"/>
      <c r="EQ445" s="219"/>
      <c r="ER445" s="219"/>
      <c r="ES445" s="82"/>
      <c r="ET445" s="234"/>
      <c r="EU445" s="235"/>
      <c r="EV445" s="235"/>
      <c r="EW445" s="82"/>
      <c r="EX445" s="234"/>
      <c r="EY445" s="235"/>
      <c r="EZ445" s="235"/>
      <c r="FA445" s="235"/>
      <c r="FB445" s="235"/>
      <c r="FC445" s="235"/>
      <c r="FD445" s="235"/>
      <c r="FE445" s="222"/>
      <c r="FF445" s="234"/>
      <c r="FG445" s="235"/>
      <c r="FH445" s="235"/>
      <c r="FI445" s="235"/>
      <c r="FJ445" s="235"/>
      <c r="FK445" s="235"/>
      <c r="FL445" s="235"/>
      <c r="FM445" s="222"/>
    </row>
    <row r="446" spans="1:169">
      <c r="A446" s="223" t="str">
        <f>Validation!B446</f>
        <v>Pass</v>
      </c>
      <c r="B446" s="35"/>
      <c r="C446" s="35"/>
      <c r="D446" s="35"/>
      <c r="E446" s="122"/>
      <c r="F446" s="123"/>
      <c r="G446" s="121"/>
      <c r="H446" s="120"/>
      <c r="I446" s="121"/>
      <c r="J446" s="120"/>
      <c r="K446" s="225"/>
      <c r="L446" s="35"/>
      <c r="M446" s="226"/>
      <c r="N446" s="227"/>
      <c r="O446" s="227"/>
      <c r="P446" s="224"/>
      <c r="Q446" s="224"/>
      <c r="R446" s="78"/>
      <c r="S446" s="79"/>
      <c r="T446" s="224"/>
      <c r="U446" s="35"/>
      <c r="V446" s="35"/>
      <c r="W446" s="225"/>
      <c r="X446" s="228"/>
      <c r="Y446" s="79"/>
      <c r="Z446" s="229"/>
      <c r="AA446" s="35"/>
      <c r="AB446" s="35"/>
      <c r="AC446" s="35"/>
      <c r="AD446" s="230"/>
      <c r="AE446" s="231"/>
      <c r="AF446" s="35"/>
      <c r="AG446" s="35"/>
      <c r="AH446" s="78"/>
      <c r="AI446" s="78"/>
      <c r="AJ446" s="82"/>
      <c r="AK446" s="136"/>
      <c r="AL446" s="135"/>
      <c r="AM446" s="81"/>
      <c r="AN446" s="134"/>
      <c r="AO446" s="232"/>
      <c r="AP446" s="232"/>
      <c r="AQ446" s="80"/>
      <c r="AR446" s="81"/>
      <c r="AS446" s="81"/>
      <c r="AT446" s="245"/>
      <c r="AU446" s="179"/>
      <c r="AV446" s="233"/>
      <c r="AW446" s="81"/>
      <c r="AX446" s="185"/>
      <c r="AY446" s="134"/>
      <c r="AZ446" s="111"/>
      <c r="BA446" s="210"/>
      <c r="BB446" s="211"/>
      <c r="BC446" s="211"/>
      <c r="BD446" s="211"/>
      <c r="BE446" s="211"/>
      <c r="BF446" s="211"/>
      <c r="BG446" s="211"/>
      <c r="BH446" s="211"/>
      <c r="BI446" s="211"/>
      <c r="BJ446" s="211"/>
      <c r="BK446" s="211"/>
      <c r="BL446" s="211"/>
      <c r="BM446" s="211"/>
      <c r="BN446" s="83"/>
      <c r="BO446" s="79"/>
      <c r="BP446" s="210"/>
      <c r="BQ446" s="211"/>
      <c r="BR446" s="211"/>
      <c r="BS446" s="211"/>
      <c r="BT446" s="211"/>
      <c r="BU446" s="211"/>
      <c r="BV446" s="211"/>
      <c r="BW446" s="211"/>
      <c r="BX446" s="82"/>
      <c r="BY446" s="212"/>
      <c r="BZ446" s="212"/>
      <c r="CA446" s="212"/>
      <c r="CB446" s="212"/>
      <c r="CC446" s="212"/>
      <c r="CD446" s="212"/>
      <c r="CE446" s="212"/>
      <c r="CF446" s="212"/>
      <c r="CG446" s="82"/>
      <c r="CH446" s="213"/>
      <c r="CI446" s="212"/>
      <c r="CJ446" s="212"/>
      <c r="CK446" s="212"/>
      <c r="CL446" s="212"/>
      <c r="CM446" s="212"/>
      <c r="CN446" s="212"/>
      <c r="CO446" s="212"/>
      <c r="CP446" s="212"/>
      <c r="CQ446" s="212"/>
      <c r="CR446" s="212"/>
      <c r="CS446" s="212"/>
      <c r="CT446" s="212"/>
      <c r="CU446" s="212"/>
      <c r="CV446" s="212"/>
      <c r="CW446" s="212"/>
      <c r="CX446" s="212"/>
      <c r="CY446" s="212"/>
      <c r="CZ446" s="212"/>
      <c r="DA446" s="214"/>
      <c r="DB446" s="84"/>
      <c r="DC446" s="35"/>
      <c r="DD446" s="35"/>
      <c r="DE446" s="35"/>
      <c r="DF446" s="35"/>
      <c r="DG446" s="35"/>
      <c r="DH446" s="35"/>
      <c r="DI446" s="35"/>
      <c r="DJ446" s="35"/>
      <c r="DK446" s="35"/>
      <c r="DL446" s="35"/>
      <c r="DM446" s="35"/>
      <c r="DN446" s="35"/>
      <c r="DO446" s="35"/>
      <c r="DP446" s="35"/>
      <c r="DQ446" s="35"/>
      <c r="DR446" s="35"/>
      <c r="DS446" s="35"/>
      <c r="DT446" s="35"/>
      <c r="DU446" s="35"/>
      <c r="DV446" s="35"/>
      <c r="DW446" s="78"/>
      <c r="DX446" s="82"/>
      <c r="DY446" s="215"/>
      <c r="DZ446" s="216"/>
      <c r="EA446" s="216"/>
      <c r="EB446" s="216"/>
      <c r="EC446" s="216"/>
      <c r="ED446" s="216"/>
      <c r="EE446" s="217"/>
      <c r="EF446" s="146"/>
      <c r="EG446" s="215"/>
      <c r="EH446" s="216"/>
      <c r="EI446" s="216"/>
      <c r="EJ446" s="216"/>
      <c r="EK446" s="216"/>
      <c r="EL446" s="216"/>
      <c r="EM446" s="216"/>
      <c r="EN446" s="217"/>
      <c r="EO446" s="79"/>
      <c r="EP446" s="218"/>
      <c r="EQ446" s="219"/>
      <c r="ER446" s="219"/>
      <c r="ES446" s="82"/>
      <c r="ET446" s="234"/>
      <c r="EU446" s="235"/>
      <c r="EV446" s="235"/>
      <c r="EW446" s="82"/>
      <c r="EX446" s="234"/>
      <c r="EY446" s="235"/>
      <c r="EZ446" s="235"/>
      <c r="FA446" s="235"/>
      <c r="FB446" s="235"/>
      <c r="FC446" s="235"/>
      <c r="FD446" s="235"/>
      <c r="FE446" s="222"/>
      <c r="FF446" s="234"/>
      <c r="FG446" s="235"/>
      <c r="FH446" s="235"/>
      <c r="FI446" s="235"/>
      <c r="FJ446" s="235"/>
      <c r="FK446" s="235"/>
      <c r="FL446" s="235"/>
      <c r="FM446" s="222"/>
    </row>
    <row r="447" spans="1:169">
      <c r="A447" s="223" t="str">
        <f>Validation!B447</f>
        <v>Pass</v>
      </c>
      <c r="B447" s="35"/>
      <c r="C447" s="35"/>
      <c r="D447" s="35"/>
      <c r="E447" s="122"/>
      <c r="F447" s="123"/>
      <c r="G447" s="121"/>
      <c r="H447" s="120"/>
      <c r="I447" s="121"/>
      <c r="J447" s="120"/>
      <c r="K447" s="225"/>
      <c r="L447" s="35"/>
      <c r="M447" s="226"/>
      <c r="N447" s="227"/>
      <c r="O447" s="227"/>
      <c r="P447" s="224"/>
      <c r="Q447" s="224"/>
      <c r="R447" s="78"/>
      <c r="S447" s="79"/>
      <c r="T447" s="224"/>
      <c r="U447" s="35"/>
      <c r="V447" s="35"/>
      <c r="W447" s="225"/>
      <c r="X447" s="228"/>
      <c r="Y447" s="79"/>
      <c r="Z447" s="229"/>
      <c r="AA447" s="35"/>
      <c r="AB447" s="35"/>
      <c r="AC447" s="35"/>
      <c r="AD447" s="230"/>
      <c r="AE447" s="231"/>
      <c r="AF447" s="35"/>
      <c r="AG447" s="35"/>
      <c r="AH447" s="78"/>
      <c r="AI447" s="78"/>
      <c r="AJ447" s="82"/>
      <c r="AK447" s="136"/>
      <c r="AL447" s="135"/>
      <c r="AM447" s="81"/>
      <c r="AN447" s="134"/>
      <c r="AO447" s="232"/>
      <c r="AP447" s="232"/>
      <c r="AQ447" s="80"/>
      <c r="AR447" s="81"/>
      <c r="AS447" s="81"/>
      <c r="AT447" s="245"/>
      <c r="AU447" s="179"/>
      <c r="AV447" s="233"/>
      <c r="AW447" s="81"/>
      <c r="AX447" s="185"/>
      <c r="AY447" s="134"/>
      <c r="AZ447" s="111"/>
      <c r="BA447" s="210"/>
      <c r="BB447" s="211"/>
      <c r="BC447" s="211"/>
      <c r="BD447" s="211"/>
      <c r="BE447" s="211"/>
      <c r="BF447" s="211"/>
      <c r="BG447" s="211"/>
      <c r="BH447" s="211"/>
      <c r="BI447" s="211"/>
      <c r="BJ447" s="211"/>
      <c r="BK447" s="211"/>
      <c r="BL447" s="211"/>
      <c r="BM447" s="211"/>
      <c r="BN447" s="83"/>
      <c r="BO447" s="79"/>
      <c r="BP447" s="210"/>
      <c r="BQ447" s="211"/>
      <c r="BR447" s="211"/>
      <c r="BS447" s="211"/>
      <c r="BT447" s="211"/>
      <c r="BU447" s="211"/>
      <c r="BV447" s="211"/>
      <c r="BW447" s="211"/>
      <c r="BX447" s="82"/>
      <c r="BY447" s="212"/>
      <c r="BZ447" s="212"/>
      <c r="CA447" s="212"/>
      <c r="CB447" s="212"/>
      <c r="CC447" s="212"/>
      <c r="CD447" s="212"/>
      <c r="CE447" s="212"/>
      <c r="CF447" s="212"/>
      <c r="CG447" s="82"/>
      <c r="CH447" s="213"/>
      <c r="CI447" s="212"/>
      <c r="CJ447" s="212"/>
      <c r="CK447" s="212"/>
      <c r="CL447" s="212"/>
      <c r="CM447" s="212"/>
      <c r="CN447" s="212"/>
      <c r="CO447" s="212"/>
      <c r="CP447" s="212"/>
      <c r="CQ447" s="212"/>
      <c r="CR447" s="212"/>
      <c r="CS447" s="212"/>
      <c r="CT447" s="212"/>
      <c r="CU447" s="212"/>
      <c r="CV447" s="212"/>
      <c r="CW447" s="212"/>
      <c r="CX447" s="212"/>
      <c r="CY447" s="212"/>
      <c r="CZ447" s="212"/>
      <c r="DA447" s="214"/>
      <c r="DB447" s="84"/>
      <c r="DC447" s="35"/>
      <c r="DD447" s="35"/>
      <c r="DE447" s="35"/>
      <c r="DF447" s="35"/>
      <c r="DG447" s="35"/>
      <c r="DH447" s="35"/>
      <c r="DI447" s="35"/>
      <c r="DJ447" s="35"/>
      <c r="DK447" s="35"/>
      <c r="DL447" s="35"/>
      <c r="DM447" s="35"/>
      <c r="DN447" s="35"/>
      <c r="DO447" s="35"/>
      <c r="DP447" s="35"/>
      <c r="DQ447" s="35"/>
      <c r="DR447" s="35"/>
      <c r="DS447" s="35"/>
      <c r="DT447" s="35"/>
      <c r="DU447" s="35"/>
      <c r="DV447" s="35"/>
      <c r="DW447" s="78"/>
      <c r="DX447" s="82"/>
      <c r="DY447" s="215"/>
      <c r="DZ447" s="216"/>
      <c r="EA447" s="216"/>
      <c r="EB447" s="216"/>
      <c r="EC447" s="216"/>
      <c r="ED447" s="216"/>
      <c r="EE447" s="217"/>
      <c r="EF447" s="146"/>
      <c r="EG447" s="215"/>
      <c r="EH447" s="216"/>
      <c r="EI447" s="216"/>
      <c r="EJ447" s="216"/>
      <c r="EK447" s="216"/>
      <c r="EL447" s="216"/>
      <c r="EM447" s="216"/>
      <c r="EN447" s="217"/>
      <c r="EO447" s="79"/>
      <c r="EP447" s="218"/>
      <c r="EQ447" s="219"/>
      <c r="ER447" s="219"/>
      <c r="ES447" s="82"/>
      <c r="ET447" s="234"/>
      <c r="EU447" s="235"/>
      <c r="EV447" s="235"/>
      <c r="EW447" s="82"/>
      <c r="EX447" s="234"/>
      <c r="EY447" s="235"/>
      <c r="EZ447" s="235"/>
      <c r="FA447" s="235"/>
      <c r="FB447" s="235"/>
      <c r="FC447" s="235"/>
      <c r="FD447" s="235"/>
      <c r="FE447" s="222"/>
      <c r="FF447" s="234"/>
      <c r="FG447" s="235"/>
      <c r="FH447" s="235"/>
      <c r="FI447" s="235"/>
      <c r="FJ447" s="235"/>
      <c r="FK447" s="235"/>
      <c r="FL447" s="235"/>
      <c r="FM447" s="222"/>
    </row>
    <row r="448" spans="1:169">
      <c r="A448" s="223" t="str">
        <f>Validation!B448</f>
        <v>Pass</v>
      </c>
      <c r="B448" s="35"/>
      <c r="C448" s="35"/>
      <c r="D448" s="35"/>
      <c r="E448" s="122"/>
      <c r="F448" s="123"/>
      <c r="G448" s="121"/>
      <c r="H448" s="120"/>
      <c r="I448" s="121"/>
      <c r="J448" s="120"/>
      <c r="K448" s="225"/>
      <c r="L448" s="35"/>
      <c r="M448" s="226"/>
      <c r="N448" s="227"/>
      <c r="O448" s="227"/>
      <c r="P448" s="224"/>
      <c r="Q448" s="224"/>
      <c r="R448" s="78"/>
      <c r="S448" s="79"/>
      <c r="T448" s="224"/>
      <c r="U448" s="35"/>
      <c r="V448" s="35"/>
      <c r="W448" s="225"/>
      <c r="X448" s="228"/>
      <c r="Y448" s="79"/>
      <c r="Z448" s="229"/>
      <c r="AA448" s="35"/>
      <c r="AB448" s="35"/>
      <c r="AC448" s="35"/>
      <c r="AD448" s="230"/>
      <c r="AE448" s="231"/>
      <c r="AF448" s="35"/>
      <c r="AG448" s="35"/>
      <c r="AH448" s="78"/>
      <c r="AI448" s="78"/>
      <c r="AJ448" s="82"/>
      <c r="AK448" s="136"/>
      <c r="AL448" s="135"/>
      <c r="AM448" s="81"/>
      <c r="AN448" s="134"/>
      <c r="AO448" s="232"/>
      <c r="AP448" s="232"/>
      <c r="AQ448" s="80"/>
      <c r="AR448" s="81"/>
      <c r="AS448" s="81"/>
      <c r="AT448" s="245"/>
      <c r="AU448" s="179"/>
      <c r="AV448" s="233"/>
      <c r="AW448" s="81"/>
      <c r="AX448" s="185"/>
      <c r="AY448" s="134"/>
      <c r="AZ448" s="111"/>
      <c r="BA448" s="210"/>
      <c r="BB448" s="211"/>
      <c r="BC448" s="211"/>
      <c r="BD448" s="211"/>
      <c r="BE448" s="211"/>
      <c r="BF448" s="211"/>
      <c r="BG448" s="211"/>
      <c r="BH448" s="211"/>
      <c r="BI448" s="211"/>
      <c r="BJ448" s="211"/>
      <c r="BK448" s="211"/>
      <c r="BL448" s="211"/>
      <c r="BM448" s="211"/>
      <c r="BN448" s="83"/>
      <c r="BO448" s="79"/>
      <c r="BP448" s="210"/>
      <c r="BQ448" s="211"/>
      <c r="BR448" s="211"/>
      <c r="BS448" s="211"/>
      <c r="BT448" s="211"/>
      <c r="BU448" s="211"/>
      <c r="BV448" s="211"/>
      <c r="BW448" s="211"/>
      <c r="BX448" s="82"/>
      <c r="BY448" s="212"/>
      <c r="BZ448" s="212"/>
      <c r="CA448" s="212"/>
      <c r="CB448" s="212"/>
      <c r="CC448" s="212"/>
      <c r="CD448" s="212"/>
      <c r="CE448" s="212"/>
      <c r="CF448" s="212"/>
      <c r="CG448" s="82"/>
      <c r="CH448" s="213"/>
      <c r="CI448" s="212"/>
      <c r="CJ448" s="212"/>
      <c r="CK448" s="212"/>
      <c r="CL448" s="212"/>
      <c r="CM448" s="212"/>
      <c r="CN448" s="212"/>
      <c r="CO448" s="212"/>
      <c r="CP448" s="212"/>
      <c r="CQ448" s="212"/>
      <c r="CR448" s="212"/>
      <c r="CS448" s="212"/>
      <c r="CT448" s="212"/>
      <c r="CU448" s="212"/>
      <c r="CV448" s="212"/>
      <c r="CW448" s="212"/>
      <c r="CX448" s="212"/>
      <c r="CY448" s="212"/>
      <c r="CZ448" s="212"/>
      <c r="DA448" s="214"/>
      <c r="DB448" s="84"/>
      <c r="DC448" s="35"/>
      <c r="DD448" s="35"/>
      <c r="DE448" s="35"/>
      <c r="DF448" s="35"/>
      <c r="DG448" s="35"/>
      <c r="DH448" s="35"/>
      <c r="DI448" s="35"/>
      <c r="DJ448" s="35"/>
      <c r="DK448" s="35"/>
      <c r="DL448" s="35"/>
      <c r="DM448" s="35"/>
      <c r="DN448" s="35"/>
      <c r="DO448" s="35"/>
      <c r="DP448" s="35"/>
      <c r="DQ448" s="35"/>
      <c r="DR448" s="35"/>
      <c r="DS448" s="35"/>
      <c r="DT448" s="35"/>
      <c r="DU448" s="35"/>
      <c r="DV448" s="35"/>
      <c r="DW448" s="78"/>
      <c r="DX448" s="82"/>
      <c r="DY448" s="215"/>
      <c r="DZ448" s="216"/>
      <c r="EA448" s="216"/>
      <c r="EB448" s="216"/>
      <c r="EC448" s="216"/>
      <c r="ED448" s="216"/>
      <c r="EE448" s="217"/>
      <c r="EF448" s="146"/>
      <c r="EG448" s="215"/>
      <c r="EH448" s="216"/>
      <c r="EI448" s="216"/>
      <c r="EJ448" s="216"/>
      <c r="EK448" s="216"/>
      <c r="EL448" s="216"/>
      <c r="EM448" s="216"/>
      <c r="EN448" s="217"/>
      <c r="EO448" s="79"/>
      <c r="EP448" s="218"/>
      <c r="EQ448" s="219"/>
      <c r="ER448" s="219"/>
      <c r="ES448" s="82"/>
      <c r="ET448" s="234"/>
      <c r="EU448" s="235"/>
      <c r="EV448" s="235"/>
      <c r="EW448" s="82"/>
      <c r="EX448" s="234"/>
      <c r="EY448" s="235"/>
      <c r="EZ448" s="235"/>
      <c r="FA448" s="235"/>
      <c r="FB448" s="235"/>
      <c r="FC448" s="235"/>
      <c r="FD448" s="235"/>
      <c r="FE448" s="222"/>
      <c r="FF448" s="234"/>
      <c r="FG448" s="235"/>
      <c r="FH448" s="235"/>
      <c r="FI448" s="235"/>
      <c r="FJ448" s="235"/>
      <c r="FK448" s="235"/>
      <c r="FL448" s="235"/>
      <c r="FM448" s="222"/>
    </row>
    <row r="449" spans="1:169">
      <c r="A449" s="223" t="str">
        <f>Validation!B449</f>
        <v>Pass</v>
      </c>
      <c r="B449" s="35"/>
      <c r="C449" s="35"/>
      <c r="D449" s="35"/>
      <c r="E449" s="122"/>
      <c r="F449" s="123"/>
      <c r="G449" s="121"/>
      <c r="H449" s="120"/>
      <c r="I449" s="121"/>
      <c r="J449" s="120"/>
      <c r="K449" s="225"/>
      <c r="L449" s="35"/>
      <c r="M449" s="226"/>
      <c r="N449" s="227"/>
      <c r="O449" s="227"/>
      <c r="P449" s="224"/>
      <c r="Q449" s="224"/>
      <c r="R449" s="78"/>
      <c r="S449" s="79"/>
      <c r="T449" s="224"/>
      <c r="U449" s="35"/>
      <c r="V449" s="35"/>
      <c r="W449" s="225"/>
      <c r="X449" s="228"/>
      <c r="Y449" s="79"/>
      <c r="Z449" s="229"/>
      <c r="AA449" s="35"/>
      <c r="AB449" s="35"/>
      <c r="AC449" s="35"/>
      <c r="AD449" s="230"/>
      <c r="AE449" s="231"/>
      <c r="AF449" s="35"/>
      <c r="AG449" s="35"/>
      <c r="AH449" s="78"/>
      <c r="AI449" s="78"/>
      <c r="AJ449" s="82"/>
      <c r="AK449" s="136"/>
      <c r="AL449" s="135"/>
      <c r="AM449" s="81"/>
      <c r="AN449" s="134"/>
      <c r="AO449" s="232"/>
      <c r="AP449" s="232"/>
      <c r="AQ449" s="80"/>
      <c r="AR449" s="81"/>
      <c r="AS449" s="81"/>
      <c r="AT449" s="245"/>
      <c r="AU449" s="179"/>
      <c r="AV449" s="233"/>
      <c r="AW449" s="81"/>
      <c r="AX449" s="185"/>
      <c r="AY449" s="134"/>
      <c r="AZ449" s="111"/>
      <c r="BA449" s="210"/>
      <c r="BB449" s="211"/>
      <c r="BC449" s="211"/>
      <c r="BD449" s="211"/>
      <c r="BE449" s="211"/>
      <c r="BF449" s="211"/>
      <c r="BG449" s="211"/>
      <c r="BH449" s="211"/>
      <c r="BI449" s="211"/>
      <c r="BJ449" s="211"/>
      <c r="BK449" s="211"/>
      <c r="BL449" s="211"/>
      <c r="BM449" s="211"/>
      <c r="BN449" s="83"/>
      <c r="BO449" s="79"/>
      <c r="BP449" s="210"/>
      <c r="BQ449" s="211"/>
      <c r="BR449" s="211"/>
      <c r="BS449" s="211"/>
      <c r="BT449" s="211"/>
      <c r="BU449" s="211"/>
      <c r="BV449" s="211"/>
      <c r="BW449" s="211"/>
      <c r="BX449" s="82"/>
      <c r="BY449" s="212"/>
      <c r="BZ449" s="212"/>
      <c r="CA449" s="212"/>
      <c r="CB449" s="212"/>
      <c r="CC449" s="212"/>
      <c r="CD449" s="212"/>
      <c r="CE449" s="212"/>
      <c r="CF449" s="212"/>
      <c r="CG449" s="82"/>
      <c r="CH449" s="213"/>
      <c r="CI449" s="212"/>
      <c r="CJ449" s="212"/>
      <c r="CK449" s="212"/>
      <c r="CL449" s="212"/>
      <c r="CM449" s="212"/>
      <c r="CN449" s="212"/>
      <c r="CO449" s="212"/>
      <c r="CP449" s="212"/>
      <c r="CQ449" s="212"/>
      <c r="CR449" s="212"/>
      <c r="CS449" s="212"/>
      <c r="CT449" s="212"/>
      <c r="CU449" s="212"/>
      <c r="CV449" s="212"/>
      <c r="CW449" s="212"/>
      <c r="CX449" s="212"/>
      <c r="CY449" s="212"/>
      <c r="CZ449" s="212"/>
      <c r="DA449" s="214"/>
      <c r="DB449" s="84"/>
      <c r="DC449" s="35"/>
      <c r="DD449" s="35"/>
      <c r="DE449" s="35"/>
      <c r="DF449" s="35"/>
      <c r="DG449" s="35"/>
      <c r="DH449" s="35"/>
      <c r="DI449" s="35"/>
      <c r="DJ449" s="35"/>
      <c r="DK449" s="35"/>
      <c r="DL449" s="35"/>
      <c r="DM449" s="35"/>
      <c r="DN449" s="35"/>
      <c r="DO449" s="35"/>
      <c r="DP449" s="35"/>
      <c r="DQ449" s="35"/>
      <c r="DR449" s="35"/>
      <c r="DS449" s="35"/>
      <c r="DT449" s="35"/>
      <c r="DU449" s="35"/>
      <c r="DV449" s="35"/>
      <c r="DW449" s="78"/>
      <c r="DX449" s="82"/>
      <c r="DY449" s="215"/>
      <c r="DZ449" s="216"/>
      <c r="EA449" s="216"/>
      <c r="EB449" s="216"/>
      <c r="EC449" s="216"/>
      <c r="ED449" s="216"/>
      <c r="EE449" s="217"/>
      <c r="EF449" s="146"/>
      <c r="EG449" s="215"/>
      <c r="EH449" s="216"/>
      <c r="EI449" s="216"/>
      <c r="EJ449" s="216"/>
      <c r="EK449" s="216"/>
      <c r="EL449" s="216"/>
      <c r="EM449" s="216"/>
      <c r="EN449" s="217"/>
      <c r="EO449" s="79"/>
      <c r="EP449" s="218"/>
      <c r="EQ449" s="219"/>
      <c r="ER449" s="219"/>
      <c r="ES449" s="82"/>
      <c r="ET449" s="234"/>
      <c r="EU449" s="235"/>
      <c r="EV449" s="235"/>
      <c r="EW449" s="82"/>
      <c r="EX449" s="234"/>
      <c r="EY449" s="235"/>
      <c r="EZ449" s="235"/>
      <c r="FA449" s="235"/>
      <c r="FB449" s="235"/>
      <c r="FC449" s="235"/>
      <c r="FD449" s="235"/>
      <c r="FE449" s="222"/>
      <c r="FF449" s="234"/>
      <c r="FG449" s="235"/>
      <c r="FH449" s="235"/>
      <c r="FI449" s="235"/>
      <c r="FJ449" s="235"/>
      <c r="FK449" s="235"/>
      <c r="FL449" s="235"/>
      <c r="FM449" s="222"/>
    </row>
    <row r="450" spans="1:169">
      <c r="A450" s="223" t="str">
        <f>Validation!B450</f>
        <v>Pass</v>
      </c>
      <c r="B450" s="35"/>
      <c r="C450" s="35"/>
      <c r="D450" s="35"/>
      <c r="E450" s="122"/>
      <c r="F450" s="123"/>
      <c r="G450" s="121"/>
      <c r="H450" s="120"/>
      <c r="I450" s="121"/>
      <c r="J450" s="120"/>
      <c r="K450" s="225"/>
      <c r="L450" s="35"/>
      <c r="M450" s="226"/>
      <c r="N450" s="227"/>
      <c r="O450" s="227"/>
      <c r="P450" s="224"/>
      <c r="Q450" s="224"/>
      <c r="R450" s="78"/>
      <c r="S450" s="79"/>
      <c r="T450" s="224"/>
      <c r="U450" s="35"/>
      <c r="V450" s="35"/>
      <c r="W450" s="225"/>
      <c r="X450" s="228"/>
      <c r="Y450" s="79"/>
      <c r="Z450" s="229"/>
      <c r="AA450" s="35"/>
      <c r="AB450" s="35"/>
      <c r="AC450" s="35"/>
      <c r="AD450" s="230"/>
      <c r="AE450" s="231"/>
      <c r="AF450" s="35"/>
      <c r="AG450" s="35"/>
      <c r="AH450" s="78"/>
      <c r="AI450" s="78"/>
      <c r="AJ450" s="82"/>
      <c r="AK450" s="136"/>
      <c r="AL450" s="135"/>
      <c r="AM450" s="81"/>
      <c r="AN450" s="134"/>
      <c r="AO450" s="232"/>
      <c r="AP450" s="232"/>
      <c r="AQ450" s="80"/>
      <c r="AR450" s="81"/>
      <c r="AS450" s="81"/>
      <c r="AT450" s="245"/>
      <c r="AU450" s="179"/>
      <c r="AV450" s="233"/>
      <c r="AW450" s="81"/>
      <c r="AX450" s="185"/>
      <c r="AY450" s="134"/>
      <c r="AZ450" s="111"/>
      <c r="BA450" s="210"/>
      <c r="BB450" s="211"/>
      <c r="BC450" s="211"/>
      <c r="BD450" s="211"/>
      <c r="BE450" s="211"/>
      <c r="BF450" s="211"/>
      <c r="BG450" s="211"/>
      <c r="BH450" s="211"/>
      <c r="BI450" s="211"/>
      <c r="BJ450" s="211"/>
      <c r="BK450" s="211"/>
      <c r="BL450" s="211"/>
      <c r="BM450" s="211"/>
      <c r="BN450" s="83"/>
      <c r="BO450" s="79"/>
      <c r="BP450" s="210"/>
      <c r="BQ450" s="211"/>
      <c r="BR450" s="211"/>
      <c r="BS450" s="211"/>
      <c r="BT450" s="211"/>
      <c r="BU450" s="211"/>
      <c r="BV450" s="211"/>
      <c r="BW450" s="211"/>
      <c r="BX450" s="82"/>
      <c r="BY450" s="212"/>
      <c r="BZ450" s="212"/>
      <c r="CA450" s="212"/>
      <c r="CB450" s="212"/>
      <c r="CC450" s="212"/>
      <c r="CD450" s="212"/>
      <c r="CE450" s="212"/>
      <c r="CF450" s="212"/>
      <c r="CG450" s="82"/>
      <c r="CH450" s="213"/>
      <c r="CI450" s="212"/>
      <c r="CJ450" s="212"/>
      <c r="CK450" s="212"/>
      <c r="CL450" s="212"/>
      <c r="CM450" s="212"/>
      <c r="CN450" s="212"/>
      <c r="CO450" s="212"/>
      <c r="CP450" s="212"/>
      <c r="CQ450" s="212"/>
      <c r="CR450" s="212"/>
      <c r="CS450" s="212"/>
      <c r="CT450" s="212"/>
      <c r="CU450" s="212"/>
      <c r="CV450" s="212"/>
      <c r="CW450" s="212"/>
      <c r="CX450" s="212"/>
      <c r="CY450" s="212"/>
      <c r="CZ450" s="212"/>
      <c r="DA450" s="214"/>
      <c r="DB450" s="84"/>
      <c r="DC450" s="35"/>
      <c r="DD450" s="35"/>
      <c r="DE450" s="35"/>
      <c r="DF450" s="35"/>
      <c r="DG450" s="35"/>
      <c r="DH450" s="35"/>
      <c r="DI450" s="35"/>
      <c r="DJ450" s="35"/>
      <c r="DK450" s="35"/>
      <c r="DL450" s="35"/>
      <c r="DM450" s="35"/>
      <c r="DN450" s="35"/>
      <c r="DO450" s="35"/>
      <c r="DP450" s="35"/>
      <c r="DQ450" s="35"/>
      <c r="DR450" s="35"/>
      <c r="DS450" s="35"/>
      <c r="DT450" s="35"/>
      <c r="DU450" s="35"/>
      <c r="DV450" s="35"/>
      <c r="DW450" s="78"/>
      <c r="DX450" s="82"/>
      <c r="DY450" s="215"/>
      <c r="DZ450" s="216"/>
      <c r="EA450" s="216"/>
      <c r="EB450" s="216"/>
      <c r="EC450" s="216"/>
      <c r="ED450" s="216"/>
      <c r="EE450" s="217"/>
      <c r="EF450" s="146"/>
      <c r="EG450" s="215"/>
      <c r="EH450" s="216"/>
      <c r="EI450" s="216"/>
      <c r="EJ450" s="216"/>
      <c r="EK450" s="216"/>
      <c r="EL450" s="216"/>
      <c r="EM450" s="216"/>
      <c r="EN450" s="217"/>
      <c r="EO450" s="79"/>
      <c r="EP450" s="218"/>
      <c r="EQ450" s="219"/>
      <c r="ER450" s="219"/>
      <c r="ES450" s="82"/>
      <c r="ET450" s="234"/>
      <c r="EU450" s="235"/>
      <c r="EV450" s="235"/>
      <c r="EW450" s="82"/>
      <c r="EX450" s="234"/>
      <c r="EY450" s="235"/>
      <c r="EZ450" s="235"/>
      <c r="FA450" s="235"/>
      <c r="FB450" s="235"/>
      <c r="FC450" s="235"/>
      <c r="FD450" s="235"/>
      <c r="FE450" s="222"/>
      <c r="FF450" s="234"/>
      <c r="FG450" s="235"/>
      <c r="FH450" s="235"/>
      <c r="FI450" s="235"/>
      <c r="FJ450" s="235"/>
      <c r="FK450" s="235"/>
      <c r="FL450" s="235"/>
      <c r="FM450" s="222"/>
    </row>
    <row r="451" spans="1:169">
      <c r="A451" s="223" t="str">
        <f>Validation!B451</f>
        <v>Pass</v>
      </c>
      <c r="B451" s="35"/>
      <c r="C451" s="35"/>
      <c r="D451" s="35"/>
      <c r="E451" s="122"/>
      <c r="F451" s="123"/>
      <c r="G451" s="121"/>
      <c r="H451" s="120"/>
      <c r="I451" s="121"/>
      <c r="J451" s="120"/>
      <c r="K451" s="225"/>
      <c r="L451" s="35"/>
      <c r="M451" s="226"/>
      <c r="N451" s="227"/>
      <c r="O451" s="227"/>
      <c r="P451" s="224"/>
      <c r="Q451" s="224"/>
      <c r="R451" s="78"/>
      <c r="S451" s="79"/>
      <c r="T451" s="224"/>
      <c r="U451" s="35"/>
      <c r="V451" s="35"/>
      <c r="W451" s="225"/>
      <c r="X451" s="228"/>
      <c r="Y451" s="79"/>
      <c r="Z451" s="229"/>
      <c r="AA451" s="35"/>
      <c r="AB451" s="35"/>
      <c r="AC451" s="35"/>
      <c r="AD451" s="230"/>
      <c r="AE451" s="231"/>
      <c r="AF451" s="35"/>
      <c r="AG451" s="35"/>
      <c r="AH451" s="78"/>
      <c r="AI451" s="78"/>
      <c r="AJ451" s="82"/>
      <c r="AK451" s="136"/>
      <c r="AL451" s="135"/>
      <c r="AM451" s="81"/>
      <c r="AN451" s="134"/>
      <c r="AO451" s="232"/>
      <c r="AP451" s="232"/>
      <c r="AQ451" s="80"/>
      <c r="AR451" s="81"/>
      <c r="AS451" s="81"/>
      <c r="AT451" s="245"/>
      <c r="AU451" s="179"/>
      <c r="AV451" s="233"/>
      <c r="AW451" s="81"/>
      <c r="AX451" s="185"/>
      <c r="AY451" s="134"/>
      <c r="AZ451" s="111"/>
      <c r="BA451" s="210"/>
      <c r="BB451" s="211"/>
      <c r="BC451" s="211"/>
      <c r="BD451" s="211"/>
      <c r="BE451" s="211"/>
      <c r="BF451" s="211"/>
      <c r="BG451" s="211"/>
      <c r="BH451" s="211"/>
      <c r="BI451" s="211"/>
      <c r="BJ451" s="211"/>
      <c r="BK451" s="211"/>
      <c r="BL451" s="211"/>
      <c r="BM451" s="211"/>
      <c r="BN451" s="83"/>
      <c r="BO451" s="79"/>
      <c r="BP451" s="210"/>
      <c r="BQ451" s="211"/>
      <c r="BR451" s="211"/>
      <c r="BS451" s="211"/>
      <c r="BT451" s="211"/>
      <c r="BU451" s="211"/>
      <c r="BV451" s="211"/>
      <c r="BW451" s="211"/>
      <c r="BX451" s="82"/>
      <c r="BY451" s="212"/>
      <c r="BZ451" s="212"/>
      <c r="CA451" s="212"/>
      <c r="CB451" s="212"/>
      <c r="CC451" s="212"/>
      <c r="CD451" s="212"/>
      <c r="CE451" s="212"/>
      <c r="CF451" s="212"/>
      <c r="CG451" s="82"/>
      <c r="CH451" s="213"/>
      <c r="CI451" s="212"/>
      <c r="CJ451" s="212"/>
      <c r="CK451" s="212"/>
      <c r="CL451" s="212"/>
      <c r="CM451" s="212"/>
      <c r="CN451" s="212"/>
      <c r="CO451" s="212"/>
      <c r="CP451" s="212"/>
      <c r="CQ451" s="212"/>
      <c r="CR451" s="212"/>
      <c r="CS451" s="212"/>
      <c r="CT451" s="212"/>
      <c r="CU451" s="212"/>
      <c r="CV451" s="212"/>
      <c r="CW451" s="212"/>
      <c r="CX451" s="212"/>
      <c r="CY451" s="212"/>
      <c r="CZ451" s="212"/>
      <c r="DA451" s="214"/>
      <c r="DB451" s="84"/>
      <c r="DC451" s="35"/>
      <c r="DD451" s="35"/>
      <c r="DE451" s="35"/>
      <c r="DF451" s="35"/>
      <c r="DG451" s="35"/>
      <c r="DH451" s="35"/>
      <c r="DI451" s="35"/>
      <c r="DJ451" s="35"/>
      <c r="DK451" s="35"/>
      <c r="DL451" s="35"/>
      <c r="DM451" s="35"/>
      <c r="DN451" s="35"/>
      <c r="DO451" s="35"/>
      <c r="DP451" s="35"/>
      <c r="DQ451" s="35"/>
      <c r="DR451" s="35"/>
      <c r="DS451" s="35"/>
      <c r="DT451" s="35"/>
      <c r="DU451" s="35"/>
      <c r="DV451" s="35"/>
      <c r="DW451" s="78"/>
      <c r="DX451" s="82"/>
      <c r="DY451" s="215"/>
      <c r="DZ451" s="216"/>
      <c r="EA451" s="216"/>
      <c r="EB451" s="216"/>
      <c r="EC451" s="216"/>
      <c r="ED451" s="216"/>
      <c r="EE451" s="217"/>
      <c r="EF451" s="146"/>
      <c r="EG451" s="215"/>
      <c r="EH451" s="216"/>
      <c r="EI451" s="216"/>
      <c r="EJ451" s="216"/>
      <c r="EK451" s="216"/>
      <c r="EL451" s="216"/>
      <c r="EM451" s="216"/>
      <c r="EN451" s="217"/>
      <c r="EO451" s="79"/>
      <c r="EP451" s="218"/>
      <c r="EQ451" s="219"/>
      <c r="ER451" s="219"/>
      <c r="ES451" s="82"/>
      <c r="ET451" s="234"/>
      <c r="EU451" s="235"/>
      <c r="EV451" s="235"/>
      <c r="EW451" s="82"/>
      <c r="EX451" s="234"/>
      <c r="EY451" s="235"/>
      <c r="EZ451" s="235"/>
      <c r="FA451" s="235"/>
      <c r="FB451" s="235"/>
      <c r="FC451" s="235"/>
      <c r="FD451" s="235"/>
      <c r="FE451" s="222"/>
      <c r="FF451" s="234"/>
      <c r="FG451" s="235"/>
      <c r="FH451" s="235"/>
      <c r="FI451" s="235"/>
      <c r="FJ451" s="235"/>
      <c r="FK451" s="235"/>
      <c r="FL451" s="235"/>
      <c r="FM451" s="222"/>
    </row>
    <row r="452" spans="1:169">
      <c r="A452" s="223" t="str">
        <f>Validation!B452</f>
        <v>Pass</v>
      </c>
      <c r="B452" s="35"/>
      <c r="C452" s="35"/>
      <c r="D452" s="35"/>
      <c r="E452" s="122"/>
      <c r="F452" s="123"/>
      <c r="G452" s="121"/>
      <c r="H452" s="120"/>
      <c r="I452" s="121"/>
      <c r="J452" s="120"/>
      <c r="K452" s="225"/>
      <c r="L452" s="35"/>
      <c r="M452" s="226"/>
      <c r="N452" s="227"/>
      <c r="O452" s="227"/>
      <c r="P452" s="224"/>
      <c r="Q452" s="224"/>
      <c r="R452" s="78"/>
      <c r="S452" s="79"/>
      <c r="T452" s="224"/>
      <c r="U452" s="35"/>
      <c r="V452" s="35"/>
      <c r="W452" s="225"/>
      <c r="X452" s="228"/>
      <c r="Y452" s="79"/>
      <c r="Z452" s="229"/>
      <c r="AA452" s="35"/>
      <c r="AB452" s="35"/>
      <c r="AC452" s="35"/>
      <c r="AD452" s="230"/>
      <c r="AE452" s="231"/>
      <c r="AF452" s="35"/>
      <c r="AG452" s="35"/>
      <c r="AH452" s="78"/>
      <c r="AI452" s="78"/>
      <c r="AJ452" s="82"/>
      <c r="AK452" s="136"/>
      <c r="AL452" s="135"/>
      <c r="AM452" s="81"/>
      <c r="AN452" s="134"/>
      <c r="AO452" s="232"/>
      <c r="AP452" s="232"/>
      <c r="AQ452" s="80"/>
      <c r="AR452" s="81"/>
      <c r="AS452" s="81"/>
      <c r="AT452" s="245"/>
      <c r="AU452" s="179"/>
      <c r="AV452" s="233"/>
      <c r="AW452" s="81"/>
      <c r="AX452" s="185"/>
      <c r="AY452" s="134"/>
      <c r="AZ452" s="111"/>
      <c r="BA452" s="210"/>
      <c r="BB452" s="211"/>
      <c r="BC452" s="211"/>
      <c r="BD452" s="211"/>
      <c r="BE452" s="211"/>
      <c r="BF452" s="211"/>
      <c r="BG452" s="211"/>
      <c r="BH452" s="211"/>
      <c r="BI452" s="211"/>
      <c r="BJ452" s="211"/>
      <c r="BK452" s="211"/>
      <c r="BL452" s="211"/>
      <c r="BM452" s="211"/>
      <c r="BN452" s="83"/>
      <c r="BO452" s="79"/>
      <c r="BP452" s="210"/>
      <c r="BQ452" s="211"/>
      <c r="BR452" s="211"/>
      <c r="BS452" s="211"/>
      <c r="BT452" s="211"/>
      <c r="BU452" s="211"/>
      <c r="BV452" s="211"/>
      <c r="BW452" s="211"/>
      <c r="BX452" s="82"/>
      <c r="BY452" s="212"/>
      <c r="BZ452" s="212"/>
      <c r="CA452" s="212"/>
      <c r="CB452" s="212"/>
      <c r="CC452" s="212"/>
      <c r="CD452" s="212"/>
      <c r="CE452" s="212"/>
      <c r="CF452" s="212"/>
      <c r="CG452" s="82"/>
      <c r="CH452" s="213"/>
      <c r="CI452" s="212"/>
      <c r="CJ452" s="212"/>
      <c r="CK452" s="212"/>
      <c r="CL452" s="212"/>
      <c r="CM452" s="212"/>
      <c r="CN452" s="212"/>
      <c r="CO452" s="212"/>
      <c r="CP452" s="212"/>
      <c r="CQ452" s="212"/>
      <c r="CR452" s="212"/>
      <c r="CS452" s="212"/>
      <c r="CT452" s="212"/>
      <c r="CU452" s="212"/>
      <c r="CV452" s="212"/>
      <c r="CW452" s="212"/>
      <c r="CX452" s="212"/>
      <c r="CY452" s="212"/>
      <c r="CZ452" s="212"/>
      <c r="DA452" s="214"/>
      <c r="DB452" s="84"/>
      <c r="DC452" s="35"/>
      <c r="DD452" s="35"/>
      <c r="DE452" s="35"/>
      <c r="DF452" s="35"/>
      <c r="DG452" s="35"/>
      <c r="DH452" s="35"/>
      <c r="DI452" s="35"/>
      <c r="DJ452" s="35"/>
      <c r="DK452" s="35"/>
      <c r="DL452" s="35"/>
      <c r="DM452" s="35"/>
      <c r="DN452" s="35"/>
      <c r="DO452" s="35"/>
      <c r="DP452" s="35"/>
      <c r="DQ452" s="35"/>
      <c r="DR452" s="35"/>
      <c r="DS452" s="35"/>
      <c r="DT452" s="35"/>
      <c r="DU452" s="35"/>
      <c r="DV452" s="35"/>
      <c r="DW452" s="78"/>
      <c r="DX452" s="82"/>
      <c r="DY452" s="215"/>
      <c r="DZ452" s="216"/>
      <c r="EA452" s="216"/>
      <c r="EB452" s="216"/>
      <c r="EC452" s="216"/>
      <c r="ED452" s="216"/>
      <c r="EE452" s="217"/>
      <c r="EF452" s="146"/>
      <c r="EG452" s="215"/>
      <c r="EH452" s="216"/>
      <c r="EI452" s="216"/>
      <c r="EJ452" s="216"/>
      <c r="EK452" s="216"/>
      <c r="EL452" s="216"/>
      <c r="EM452" s="216"/>
      <c r="EN452" s="217"/>
      <c r="EO452" s="79"/>
      <c r="EP452" s="218"/>
      <c r="EQ452" s="219"/>
      <c r="ER452" s="219"/>
      <c r="ES452" s="82"/>
      <c r="ET452" s="234"/>
      <c r="EU452" s="235"/>
      <c r="EV452" s="235"/>
      <c r="EW452" s="82"/>
      <c r="EX452" s="234"/>
      <c r="EY452" s="235"/>
      <c r="EZ452" s="235"/>
      <c r="FA452" s="235"/>
      <c r="FB452" s="235"/>
      <c r="FC452" s="235"/>
      <c r="FD452" s="235"/>
      <c r="FE452" s="222"/>
      <c r="FF452" s="234"/>
      <c r="FG452" s="235"/>
      <c r="FH452" s="235"/>
      <c r="FI452" s="235"/>
      <c r="FJ452" s="235"/>
      <c r="FK452" s="235"/>
      <c r="FL452" s="235"/>
      <c r="FM452" s="222"/>
    </row>
    <row r="453" spans="1:169">
      <c r="A453" s="223" t="str">
        <f>Validation!B453</f>
        <v>Pass</v>
      </c>
      <c r="B453" s="35"/>
      <c r="C453" s="35"/>
      <c r="D453" s="35"/>
      <c r="E453" s="122"/>
      <c r="F453" s="123"/>
      <c r="G453" s="121"/>
      <c r="H453" s="120"/>
      <c r="I453" s="121"/>
      <c r="J453" s="120"/>
      <c r="K453" s="225"/>
      <c r="L453" s="35"/>
      <c r="M453" s="226"/>
      <c r="N453" s="227"/>
      <c r="O453" s="227"/>
      <c r="P453" s="224"/>
      <c r="Q453" s="224"/>
      <c r="R453" s="78"/>
      <c r="S453" s="79"/>
      <c r="T453" s="224"/>
      <c r="U453" s="35"/>
      <c r="V453" s="35"/>
      <c r="W453" s="225"/>
      <c r="X453" s="228"/>
      <c r="Y453" s="79"/>
      <c r="Z453" s="229"/>
      <c r="AA453" s="35"/>
      <c r="AB453" s="35"/>
      <c r="AC453" s="35"/>
      <c r="AD453" s="230"/>
      <c r="AE453" s="231"/>
      <c r="AF453" s="35"/>
      <c r="AG453" s="35"/>
      <c r="AH453" s="78"/>
      <c r="AI453" s="78"/>
      <c r="AJ453" s="82"/>
      <c r="AK453" s="136"/>
      <c r="AL453" s="135"/>
      <c r="AM453" s="81"/>
      <c r="AN453" s="134"/>
      <c r="AO453" s="232"/>
      <c r="AP453" s="232"/>
      <c r="AQ453" s="80"/>
      <c r="AR453" s="81"/>
      <c r="AS453" s="81"/>
      <c r="AT453" s="245"/>
      <c r="AU453" s="179"/>
      <c r="AV453" s="233"/>
      <c r="AW453" s="81"/>
      <c r="AX453" s="185"/>
      <c r="AY453" s="134"/>
      <c r="AZ453" s="111"/>
      <c r="BA453" s="210"/>
      <c r="BB453" s="211"/>
      <c r="BC453" s="211"/>
      <c r="BD453" s="211"/>
      <c r="BE453" s="211"/>
      <c r="BF453" s="211"/>
      <c r="BG453" s="211"/>
      <c r="BH453" s="211"/>
      <c r="BI453" s="211"/>
      <c r="BJ453" s="211"/>
      <c r="BK453" s="211"/>
      <c r="BL453" s="211"/>
      <c r="BM453" s="211"/>
      <c r="BN453" s="83"/>
      <c r="BO453" s="79"/>
      <c r="BP453" s="210"/>
      <c r="BQ453" s="211"/>
      <c r="BR453" s="211"/>
      <c r="BS453" s="211"/>
      <c r="BT453" s="211"/>
      <c r="BU453" s="211"/>
      <c r="BV453" s="211"/>
      <c r="BW453" s="211"/>
      <c r="BX453" s="82"/>
      <c r="BY453" s="212"/>
      <c r="BZ453" s="212"/>
      <c r="CA453" s="212"/>
      <c r="CB453" s="212"/>
      <c r="CC453" s="212"/>
      <c r="CD453" s="212"/>
      <c r="CE453" s="212"/>
      <c r="CF453" s="212"/>
      <c r="CG453" s="82"/>
      <c r="CH453" s="213"/>
      <c r="CI453" s="212"/>
      <c r="CJ453" s="212"/>
      <c r="CK453" s="212"/>
      <c r="CL453" s="212"/>
      <c r="CM453" s="212"/>
      <c r="CN453" s="212"/>
      <c r="CO453" s="212"/>
      <c r="CP453" s="212"/>
      <c r="CQ453" s="212"/>
      <c r="CR453" s="212"/>
      <c r="CS453" s="212"/>
      <c r="CT453" s="212"/>
      <c r="CU453" s="212"/>
      <c r="CV453" s="212"/>
      <c r="CW453" s="212"/>
      <c r="CX453" s="212"/>
      <c r="CY453" s="212"/>
      <c r="CZ453" s="212"/>
      <c r="DA453" s="214"/>
      <c r="DB453" s="84"/>
      <c r="DC453" s="35"/>
      <c r="DD453" s="35"/>
      <c r="DE453" s="35"/>
      <c r="DF453" s="35"/>
      <c r="DG453" s="35"/>
      <c r="DH453" s="35"/>
      <c r="DI453" s="35"/>
      <c r="DJ453" s="35"/>
      <c r="DK453" s="35"/>
      <c r="DL453" s="35"/>
      <c r="DM453" s="35"/>
      <c r="DN453" s="35"/>
      <c r="DO453" s="35"/>
      <c r="DP453" s="35"/>
      <c r="DQ453" s="35"/>
      <c r="DR453" s="35"/>
      <c r="DS453" s="35"/>
      <c r="DT453" s="35"/>
      <c r="DU453" s="35"/>
      <c r="DV453" s="35"/>
      <c r="DW453" s="78"/>
      <c r="DX453" s="82"/>
      <c r="DY453" s="215"/>
      <c r="DZ453" s="216"/>
      <c r="EA453" s="216"/>
      <c r="EB453" s="216"/>
      <c r="EC453" s="216"/>
      <c r="ED453" s="216"/>
      <c r="EE453" s="217"/>
      <c r="EF453" s="146"/>
      <c r="EG453" s="215"/>
      <c r="EH453" s="216"/>
      <c r="EI453" s="216"/>
      <c r="EJ453" s="216"/>
      <c r="EK453" s="216"/>
      <c r="EL453" s="216"/>
      <c r="EM453" s="216"/>
      <c r="EN453" s="217"/>
      <c r="EO453" s="79"/>
      <c r="EP453" s="218"/>
      <c r="EQ453" s="219"/>
      <c r="ER453" s="219"/>
      <c r="ES453" s="82"/>
      <c r="ET453" s="234"/>
      <c r="EU453" s="235"/>
      <c r="EV453" s="235"/>
      <c r="EW453" s="82"/>
      <c r="EX453" s="234"/>
      <c r="EY453" s="235"/>
      <c r="EZ453" s="235"/>
      <c r="FA453" s="235"/>
      <c r="FB453" s="235"/>
      <c r="FC453" s="235"/>
      <c r="FD453" s="235"/>
      <c r="FE453" s="222"/>
      <c r="FF453" s="234"/>
      <c r="FG453" s="235"/>
      <c r="FH453" s="235"/>
      <c r="FI453" s="235"/>
      <c r="FJ453" s="235"/>
      <c r="FK453" s="235"/>
      <c r="FL453" s="235"/>
      <c r="FM453" s="222"/>
    </row>
    <row r="454" spans="1:169">
      <c r="A454" s="223" t="str">
        <f>Validation!B454</f>
        <v>Pass</v>
      </c>
      <c r="B454" s="35"/>
      <c r="C454" s="35"/>
      <c r="D454" s="35"/>
      <c r="E454" s="122"/>
      <c r="F454" s="123"/>
      <c r="G454" s="121"/>
      <c r="H454" s="120"/>
      <c r="I454" s="121"/>
      <c r="J454" s="120"/>
      <c r="K454" s="225"/>
      <c r="L454" s="35"/>
      <c r="M454" s="226"/>
      <c r="N454" s="227"/>
      <c r="O454" s="227"/>
      <c r="P454" s="224"/>
      <c r="Q454" s="224"/>
      <c r="R454" s="78"/>
      <c r="S454" s="79"/>
      <c r="T454" s="224"/>
      <c r="U454" s="35"/>
      <c r="V454" s="35"/>
      <c r="W454" s="225"/>
      <c r="X454" s="228"/>
      <c r="Y454" s="79"/>
      <c r="Z454" s="229"/>
      <c r="AA454" s="35"/>
      <c r="AB454" s="35"/>
      <c r="AC454" s="35"/>
      <c r="AD454" s="230"/>
      <c r="AE454" s="231"/>
      <c r="AF454" s="35"/>
      <c r="AG454" s="35"/>
      <c r="AH454" s="78"/>
      <c r="AI454" s="78"/>
      <c r="AJ454" s="82"/>
      <c r="AK454" s="136"/>
      <c r="AL454" s="135"/>
      <c r="AM454" s="81"/>
      <c r="AN454" s="134"/>
      <c r="AO454" s="232"/>
      <c r="AP454" s="232"/>
      <c r="AQ454" s="80"/>
      <c r="AR454" s="81"/>
      <c r="AS454" s="81"/>
      <c r="AT454" s="245"/>
      <c r="AU454" s="179"/>
      <c r="AV454" s="233"/>
      <c r="AW454" s="81"/>
      <c r="AX454" s="185"/>
      <c r="AY454" s="134"/>
      <c r="AZ454" s="111"/>
      <c r="BA454" s="210"/>
      <c r="BB454" s="211"/>
      <c r="BC454" s="211"/>
      <c r="BD454" s="211"/>
      <c r="BE454" s="211"/>
      <c r="BF454" s="211"/>
      <c r="BG454" s="211"/>
      <c r="BH454" s="211"/>
      <c r="BI454" s="211"/>
      <c r="BJ454" s="211"/>
      <c r="BK454" s="211"/>
      <c r="BL454" s="211"/>
      <c r="BM454" s="211"/>
      <c r="BN454" s="83"/>
      <c r="BO454" s="79"/>
      <c r="BP454" s="210"/>
      <c r="BQ454" s="211"/>
      <c r="BR454" s="211"/>
      <c r="BS454" s="211"/>
      <c r="BT454" s="211"/>
      <c r="BU454" s="211"/>
      <c r="BV454" s="211"/>
      <c r="BW454" s="211"/>
      <c r="BX454" s="82"/>
      <c r="BY454" s="212"/>
      <c r="BZ454" s="212"/>
      <c r="CA454" s="212"/>
      <c r="CB454" s="212"/>
      <c r="CC454" s="212"/>
      <c r="CD454" s="212"/>
      <c r="CE454" s="212"/>
      <c r="CF454" s="212"/>
      <c r="CG454" s="82"/>
      <c r="CH454" s="213"/>
      <c r="CI454" s="212"/>
      <c r="CJ454" s="212"/>
      <c r="CK454" s="212"/>
      <c r="CL454" s="212"/>
      <c r="CM454" s="212"/>
      <c r="CN454" s="212"/>
      <c r="CO454" s="212"/>
      <c r="CP454" s="212"/>
      <c r="CQ454" s="212"/>
      <c r="CR454" s="212"/>
      <c r="CS454" s="212"/>
      <c r="CT454" s="212"/>
      <c r="CU454" s="212"/>
      <c r="CV454" s="212"/>
      <c r="CW454" s="212"/>
      <c r="CX454" s="212"/>
      <c r="CY454" s="212"/>
      <c r="CZ454" s="212"/>
      <c r="DA454" s="214"/>
      <c r="DB454" s="84"/>
      <c r="DC454" s="35"/>
      <c r="DD454" s="35"/>
      <c r="DE454" s="35"/>
      <c r="DF454" s="35"/>
      <c r="DG454" s="35"/>
      <c r="DH454" s="35"/>
      <c r="DI454" s="35"/>
      <c r="DJ454" s="35"/>
      <c r="DK454" s="35"/>
      <c r="DL454" s="35"/>
      <c r="DM454" s="35"/>
      <c r="DN454" s="35"/>
      <c r="DO454" s="35"/>
      <c r="DP454" s="35"/>
      <c r="DQ454" s="35"/>
      <c r="DR454" s="35"/>
      <c r="DS454" s="35"/>
      <c r="DT454" s="35"/>
      <c r="DU454" s="35"/>
      <c r="DV454" s="35"/>
      <c r="DW454" s="78"/>
      <c r="DX454" s="82"/>
      <c r="DY454" s="215"/>
      <c r="DZ454" s="216"/>
      <c r="EA454" s="216"/>
      <c r="EB454" s="216"/>
      <c r="EC454" s="216"/>
      <c r="ED454" s="216"/>
      <c r="EE454" s="217"/>
      <c r="EF454" s="146"/>
      <c r="EG454" s="215"/>
      <c r="EH454" s="216"/>
      <c r="EI454" s="216"/>
      <c r="EJ454" s="216"/>
      <c r="EK454" s="216"/>
      <c r="EL454" s="216"/>
      <c r="EM454" s="216"/>
      <c r="EN454" s="217"/>
      <c r="EO454" s="79"/>
      <c r="EP454" s="218"/>
      <c r="EQ454" s="219"/>
      <c r="ER454" s="219"/>
      <c r="ES454" s="82"/>
      <c r="ET454" s="234"/>
      <c r="EU454" s="235"/>
      <c r="EV454" s="235"/>
      <c r="EW454" s="82"/>
      <c r="EX454" s="234"/>
      <c r="EY454" s="235"/>
      <c r="EZ454" s="235"/>
      <c r="FA454" s="235"/>
      <c r="FB454" s="235"/>
      <c r="FC454" s="235"/>
      <c r="FD454" s="235"/>
      <c r="FE454" s="222"/>
      <c r="FF454" s="234"/>
      <c r="FG454" s="235"/>
      <c r="FH454" s="235"/>
      <c r="FI454" s="235"/>
      <c r="FJ454" s="235"/>
      <c r="FK454" s="235"/>
      <c r="FL454" s="235"/>
      <c r="FM454" s="222"/>
    </row>
    <row r="455" spans="1:169">
      <c r="A455" s="223" t="str">
        <f>Validation!B455</f>
        <v>Pass</v>
      </c>
      <c r="B455" s="35"/>
      <c r="C455" s="35"/>
      <c r="D455" s="35"/>
      <c r="E455" s="122"/>
      <c r="F455" s="123"/>
      <c r="G455" s="121"/>
      <c r="H455" s="120"/>
      <c r="I455" s="121"/>
      <c r="J455" s="120"/>
      <c r="K455" s="225"/>
      <c r="L455" s="35"/>
      <c r="M455" s="226"/>
      <c r="N455" s="227"/>
      <c r="O455" s="227"/>
      <c r="P455" s="224"/>
      <c r="Q455" s="224"/>
      <c r="R455" s="78"/>
      <c r="S455" s="79"/>
      <c r="T455" s="224"/>
      <c r="U455" s="35"/>
      <c r="V455" s="35"/>
      <c r="W455" s="225"/>
      <c r="X455" s="228"/>
      <c r="Y455" s="79"/>
      <c r="Z455" s="229"/>
      <c r="AA455" s="35"/>
      <c r="AB455" s="35"/>
      <c r="AC455" s="35"/>
      <c r="AD455" s="230"/>
      <c r="AE455" s="231"/>
      <c r="AF455" s="35"/>
      <c r="AG455" s="35"/>
      <c r="AH455" s="78"/>
      <c r="AI455" s="78"/>
      <c r="AJ455" s="82"/>
      <c r="AK455" s="136"/>
      <c r="AL455" s="135"/>
      <c r="AM455" s="81"/>
      <c r="AN455" s="134"/>
      <c r="AO455" s="232"/>
      <c r="AP455" s="232"/>
      <c r="AQ455" s="80"/>
      <c r="AR455" s="81"/>
      <c r="AS455" s="81"/>
      <c r="AT455" s="245"/>
      <c r="AU455" s="179"/>
      <c r="AV455" s="233"/>
      <c r="AW455" s="81"/>
      <c r="AX455" s="185"/>
      <c r="AY455" s="134"/>
      <c r="AZ455" s="111"/>
      <c r="BA455" s="210"/>
      <c r="BB455" s="211"/>
      <c r="BC455" s="211"/>
      <c r="BD455" s="211"/>
      <c r="BE455" s="211"/>
      <c r="BF455" s="211"/>
      <c r="BG455" s="211"/>
      <c r="BH455" s="211"/>
      <c r="BI455" s="211"/>
      <c r="BJ455" s="211"/>
      <c r="BK455" s="211"/>
      <c r="BL455" s="211"/>
      <c r="BM455" s="211"/>
      <c r="BN455" s="83"/>
      <c r="BO455" s="79"/>
      <c r="BP455" s="210"/>
      <c r="BQ455" s="211"/>
      <c r="BR455" s="211"/>
      <c r="BS455" s="211"/>
      <c r="BT455" s="211"/>
      <c r="BU455" s="211"/>
      <c r="BV455" s="211"/>
      <c r="BW455" s="211"/>
      <c r="BX455" s="82"/>
      <c r="BY455" s="212"/>
      <c r="BZ455" s="212"/>
      <c r="CA455" s="212"/>
      <c r="CB455" s="212"/>
      <c r="CC455" s="212"/>
      <c r="CD455" s="212"/>
      <c r="CE455" s="212"/>
      <c r="CF455" s="212"/>
      <c r="CG455" s="82"/>
      <c r="CH455" s="213"/>
      <c r="CI455" s="212"/>
      <c r="CJ455" s="212"/>
      <c r="CK455" s="212"/>
      <c r="CL455" s="212"/>
      <c r="CM455" s="212"/>
      <c r="CN455" s="212"/>
      <c r="CO455" s="212"/>
      <c r="CP455" s="212"/>
      <c r="CQ455" s="212"/>
      <c r="CR455" s="212"/>
      <c r="CS455" s="212"/>
      <c r="CT455" s="212"/>
      <c r="CU455" s="212"/>
      <c r="CV455" s="212"/>
      <c r="CW455" s="212"/>
      <c r="CX455" s="212"/>
      <c r="CY455" s="212"/>
      <c r="CZ455" s="212"/>
      <c r="DA455" s="214"/>
      <c r="DB455" s="84"/>
      <c r="DC455" s="35"/>
      <c r="DD455" s="35"/>
      <c r="DE455" s="35"/>
      <c r="DF455" s="35"/>
      <c r="DG455" s="35"/>
      <c r="DH455" s="35"/>
      <c r="DI455" s="35"/>
      <c r="DJ455" s="35"/>
      <c r="DK455" s="35"/>
      <c r="DL455" s="35"/>
      <c r="DM455" s="35"/>
      <c r="DN455" s="35"/>
      <c r="DO455" s="35"/>
      <c r="DP455" s="35"/>
      <c r="DQ455" s="35"/>
      <c r="DR455" s="35"/>
      <c r="DS455" s="35"/>
      <c r="DT455" s="35"/>
      <c r="DU455" s="35"/>
      <c r="DV455" s="35"/>
      <c r="DW455" s="78"/>
      <c r="DX455" s="82"/>
      <c r="DY455" s="215"/>
      <c r="DZ455" s="216"/>
      <c r="EA455" s="216"/>
      <c r="EB455" s="216"/>
      <c r="EC455" s="216"/>
      <c r="ED455" s="216"/>
      <c r="EE455" s="217"/>
      <c r="EF455" s="146"/>
      <c r="EG455" s="215"/>
      <c r="EH455" s="216"/>
      <c r="EI455" s="216"/>
      <c r="EJ455" s="216"/>
      <c r="EK455" s="216"/>
      <c r="EL455" s="216"/>
      <c r="EM455" s="216"/>
      <c r="EN455" s="217"/>
      <c r="EO455" s="79"/>
      <c r="EP455" s="218"/>
      <c r="EQ455" s="219"/>
      <c r="ER455" s="219"/>
      <c r="ES455" s="82"/>
      <c r="ET455" s="234"/>
      <c r="EU455" s="235"/>
      <c r="EV455" s="235"/>
      <c r="EW455" s="82"/>
      <c r="EX455" s="234"/>
      <c r="EY455" s="235"/>
      <c r="EZ455" s="235"/>
      <c r="FA455" s="235"/>
      <c r="FB455" s="235"/>
      <c r="FC455" s="235"/>
      <c r="FD455" s="235"/>
      <c r="FE455" s="222"/>
      <c r="FF455" s="234"/>
      <c r="FG455" s="235"/>
      <c r="FH455" s="235"/>
      <c r="FI455" s="235"/>
      <c r="FJ455" s="235"/>
      <c r="FK455" s="235"/>
      <c r="FL455" s="235"/>
      <c r="FM455" s="222"/>
    </row>
    <row r="456" spans="1:169">
      <c r="A456" s="223" t="str">
        <f>Validation!B456</f>
        <v>Pass</v>
      </c>
      <c r="B456" s="35"/>
      <c r="C456" s="35"/>
      <c r="D456" s="35"/>
      <c r="E456" s="122"/>
      <c r="F456" s="123"/>
      <c r="G456" s="121"/>
      <c r="H456" s="120"/>
      <c r="I456" s="121"/>
      <c r="J456" s="120"/>
      <c r="K456" s="225"/>
      <c r="L456" s="35"/>
      <c r="M456" s="226"/>
      <c r="N456" s="227"/>
      <c r="O456" s="227"/>
      <c r="P456" s="224"/>
      <c r="Q456" s="224"/>
      <c r="R456" s="78"/>
      <c r="S456" s="79"/>
      <c r="T456" s="224"/>
      <c r="U456" s="35"/>
      <c r="V456" s="35"/>
      <c r="W456" s="225"/>
      <c r="X456" s="228"/>
      <c r="Y456" s="79"/>
      <c r="Z456" s="229"/>
      <c r="AA456" s="35"/>
      <c r="AB456" s="35"/>
      <c r="AC456" s="35"/>
      <c r="AD456" s="230"/>
      <c r="AE456" s="231"/>
      <c r="AF456" s="35"/>
      <c r="AG456" s="35"/>
      <c r="AH456" s="78"/>
      <c r="AI456" s="78"/>
      <c r="AJ456" s="82"/>
      <c r="AK456" s="136"/>
      <c r="AL456" s="135"/>
      <c r="AM456" s="81"/>
      <c r="AN456" s="134"/>
      <c r="AO456" s="232"/>
      <c r="AP456" s="232"/>
      <c r="AQ456" s="80"/>
      <c r="AR456" s="81"/>
      <c r="AS456" s="81"/>
      <c r="AT456" s="245"/>
      <c r="AU456" s="179"/>
      <c r="AV456" s="233"/>
      <c r="AW456" s="81"/>
      <c r="AX456" s="185"/>
      <c r="AY456" s="134"/>
      <c r="AZ456" s="111"/>
      <c r="BA456" s="210"/>
      <c r="BB456" s="211"/>
      <c r="BC456" s="211"/>
      <c r="BD456" s="211"/>
      <c r="BE456" s="211"/>
      <c r="BF456" s="211"/>
      <c r="BG456" s="211"/>
      <c r="BH456" s="211"/>
      <c r="BI456" s="211"/>
      <c r="BJ456" s="211"/>
      <c r="BK456" s="211"/>
      <c r="BL456" s="211"/>
      <c r="BM456" s="211"/>
      <c r="BN456" s="83"/>
      <c r="BO456" s="79"/>
      <c r="BP456" s="210"/>
      <c r="BQ456" s="211"/>
      <c r="BR456" s="211"/>
      <c r="BS456" s="211"/>
      <c r="BT456" s="211"/>
      <c r="BU456" s="211"/>
      <c r="BV456" s="211"/>
      <c r="BW456" s="211"/>
      <c r="BX456" s="82"/>
      <c r="BY456" s="212"/>
      <c r="BZ456" s="212"/>
      <c r="CA456" s="212"/>
      <c r="CB456" s="212"/>
      <c r="CC456" s="212"/>
      <c r="CD456" s="212"/>
      <c r="CE456" s="212"/>
      <c r="CF456" s="212"/>
      <c r="CG456" s="82"/>
      <c r="CH456" s="213"/>
      <c r="CI456" s="212"/>
      <c r="CJ456" s="212"/>
      <c r="CK456" s="212"/>
      <c r="CL456" s="212"/>
      <c r="CM456" s="212"/>
      <c r="CN456" s="212"/>
      <c r="CO456" s="212"/>
      <c r="CP456" s="212"/>
      <c r="CQ456" s="212"/>
      <c r="CR456" s="212"/>
      <c r="CS456" s="212"/>
      <c r="CT456" s="212"/>
      <c r="CU456" s="212"/>
      <c r="CV456" s="212"/>
      <c r="CW456" s="212"/>
      <c r="CX456" s="212"/>
      <c r="CY456" s="212"/>
      <c r="CZ456" s="212"/>
      <c r="DA456" s="214"/>
      <c r="DB456" s="84"/>
      <c r="DC456" s="35"/>
      <c r="DD456" s="35"/>
      <c r="DE456" s="35"/>
      <c r="DF456" s="35"/>
      <c r="DG456" s="35"/>
      <c r="DH456" s="35"/>
      <c r="DI456" s="35"/>
      <c r="DJ456" s="35"/>
      <c r="DK456" s="35"/>
      <c r="DL456" s="35"/>
      <c r="DM456" s="35"/>
      <c r="DN456" s="35"/>
      <c r="DO456" s="35"/>
      <c r="DP456" s="35"/>
      <c r="DQ456" s="35"/>
      <c r="DR456" s="35"/>
      <c r="DS456" s="35"/>
      <c r="DT456" s="35"/>
      <c r="DU456" s="35"/>
      <c r="DV456" s="35"/>
      <c r="DW456" s="78"/>
      <c r="DX456" s="82"/>
      <c r="DY456" s="215"/>
      <c r="DZ456" s="216"/>
      <c r="EA456" s="216"/>
      <c r="EB456" s="216"/>
      <c r="EC456" s="216"/>
      <c r="ED456" s="216"/>
      <c r="EE456" s="217"/>
      <c r="EF456" s="146"/>
      <c r="EG456" s="215"/>
      <c r="EH456" s="216"/>
      <c r="EI456" s="216"/>
      <c r="EJ456" s="216"/>
      <c r="EK456" s="216"/>
      <c r="EL456" s="216"/>
      <c r="EM456" s="216"/>
      <c r="EN456" s="217"/>
      <c r="EO456" s="79"/>
      <c r="EP456" s="218"/>
      <c r="EQ456" s="219"/>
      <c r="ER456" s="219"/>
      <c r="ES456" s="82"/>
      <c r="ET456" s="234"/>
      <c r="EU456" s="235"/>
      <c r="EV456" s="235"/>
      <c r="EW456" s="82"/>
      <c r="EX456" s="234"/>
      <c r="EY456" s="235"/>
      <c r="EZ456" s="235"/>
      <c r="FA456" s="235"/>
      <c r="FB456" s="235"/>
      <c r="FC456" s="235"/>
      <c r="FD456" s="235"/>
      <c r="FE456" s="222"/>
      <c r="FF456" s="234"/>
      <c r="FG456" s="235"/>
      <c r="FH456" s="235"/>
      <c r="FI456" s="235"/>
      <c r="FJ456" s="235"/>
      <c r="FK456" s="235"/>
      <c r="FL456" s="235"/>
      <c r="FM456" s="222"/>
    </row>
    <row r="457" spans="1:169">
      <c r="A457" s="223" t="str">
        <f>Validation!B457</f>
        <v>Pass</v>
      </c>
      <c r="B457" s="35"/>
      <c r="C457" s="35"/>
      <c r="D457" s="35"/>
      <c r="E457" s="122"/>
      <c r="F457" s="123"/>
      <c r="G457" s="121"/>
      <c r="H457" s="120"/>
      <c r="I457" s="121"/>
      <c r="J457" s="120"/>
      <c r="K457" s="225"/>
      <c r="L457" s="35"/>
      <c r="M457" s="226"/>
      <c r="N457" s="227"/>
      <c r="O457" s="227"/>
      <c r="P457" s="224"/>
      <c r="Q457" s="224"/>
      <c r="R457" s="78"/>
      <c r="S457" s="79"/>
      <c r="T457" s="224"/>
      <c r="U457" s="35"/>
      <c r="V457" s="35"/>
      <c r="W457" s="225"/>
      <c r="X457" s="228"/>
      <c r="Y457" s="79"/>
      <c r="Z457" s="229"/>
      <c r="AA457" s="35"/>
      <c r="AB457" s="35"/>
      <c r="AC457" s="35"/>
      <c r="AD457" s="230"/>
      <c r="AE457" s="231"/>
      <c r="AF457" s="35"/>
      <c r="AG457" s="35"/>
      <c r="AH457" s="78"/>
      <c r="AI457" s="78"/>
      <c r="AJ457" s="82"/>
      <c r="AK457" s="136"/>
      <c r="AL457" s="135"/>
      <c r="AM457" s="81"/>
      <c r="AN457" s="134"/>
      <c r="AO457" s="232"/>
      <c r="AP457" s="232"/>
      <c r="AQ457" s="80"/>
      <c r="AR457" s="81"/>
      <c r="AS457" s="81"/>
      <c r="AT457" s="245"/>
      <c r="AU457" s="179"/>
      <c r="AV457" s="233"/>
      <c r="AW457" s="81"/>
      <c r="AX457" s="185"/>
      <c r="AY457" s="134"/>
      <c r="AZ457" s="111"/>
      <c r="BA457" s="210"/>
      <c r="BB457" s="211"/>
      <c r="BC457" s="211"/>
      <c r="BD457" s="211"/>
      <c r="BE457" s="211"/>
      <c r="BF457" s="211"/>
      <c r="BG457" s="211"/>
      <c r="BH457" s="211"/>
      <c r="BI457" s="211"/>
      <c r="BJ457" s="211"/>
      <c r="BK457" s="211"/>
      <c r="BL457" s="211"/>
      <c r="BM457" s="211"/>
      <c r="BN457" s="83"/>
      <c r="BO457" s="79"/>
      <c r="BP457" s="210"/>
      <c r="BQ457" s="211"/>
      <c r="BR457" s="211"/>
      <c r="BS457" s="211"/>
      <c r="BT457" s="211"/>
      <c r="BU457" s="211"/>
      <c r="BV457" s="211"/>
      <c r="BW457" s="211"/>
      <c r="BX457" s="82"/>
      <c r="BY457" s="212"/>
      <c r="BZ457" s="212"/>
      <c r="CA457" s="212"/>
      <c r="CB457" s="212"/>
      <c r="CC457" s="212"/>
      <c r="CD457" s="212"/>
      <c r="CE457" s="212"/>
      <c r="CF457" s="212"/>
      <c r="CG457" s="82"/>
      <c r="CH457" s="213"/>
      <c r="CI457" s="212"/>
      <c r="CJ457" s="212"/>
      <c r="CK457" s="212"/>
      <c r="CL457" s="212"/>
      <c r="CM457" s="212"/>
      <c r="CN457" s="212"/>
      <c r="CO457" s="212"/>
      <c r="CP457" s="212"/>
      <c r="CQ457" s="212"/>
      <c r="CR457" s="212"/>
      <c r="CS457" s="212"/>
      <c r="CT457" s="212"/>
      <c r="CU457" s="212"/>
      <c r="CV457" s="212"/>
      <c r="CW457" s="212"/>
      <c r="CX457" s="212"/>
      <c r="CY457" s="212"/>
      <c r="CZ457" s="212"/>
      <c r="DA457" s="214"/>
      <c r="DB457" s="84"/>
      <c r="DC457" s="35"/>
      <c r="DD457" s="35"/>
      <c r="DE457" s="35"/>
      <c r="DF457" s="35"/>
      <c r="DG457" s="35"/>
      <c r="DH457" s="35"/>
      <c r="DI457" s="35"/>
      <c r="DJ457" s="35"/>
      <c r="DK457" s="35"/>
      <c r="DL457" s="35"/>
      <c r="DM457" s="35"/>
      <c r="DN457" s="35"/>
      <c r="DO457" s="35"/>
      <c r="DP457" s="35"/>
      <c r="DQ457" s="35"/>
      <c r="DR457" s="35"/>
      <c r="DS457" s="35"/>
      <c r="DT457" s="35"/>
      <c r="DU457" s="35"/>
      <c r="DV457" s="35"/>
      <c r="DW457" s="78"/>
      <c r="DX457" s="82"/>
      <c r="DY457" s="215"/>
      <c r="DZ457" s="216"/>
      <c r="EA457" s="216"/>
      <c r="EB457" s="216"/>
      <c r="EC457" s="216"/>
      <c r="ED457" s="216"/>
      <c r="EE457" s="217"/>
      <c r="EF457" s="146"/>
      <c r="EG457" s="215"/>
      <c r="EH457" s="216"/>
      <c r="EI457" s="216"/>
      <c r="EJ457" s="216"/>
      <c r="EK457" s="216"/>
      <c r="EL457" s="216"/>
      <c r="EM457" s="216"/>
      <c r="EN457" s="217"/>
      <c r="EO457" s="79"/>
      <c r="EP457" s="218"/>
      <c r="EQ457" s="219"/>
      <c r="ER457" s="219"/>
      <c r="ES457" s="82"/>
      <c r="ET457" s="234"/>
      <c r="EU457" s="235"/>
      <c r="EV457" s="235"/>
      <c r="EW457" s="82"/>
      <c r="EX457" s="234"/>
      <c r="EY457" s="235"/>
      <c r="EZ457" s="235"/>
      <c r="FA457" s="235"/>
      <c r="FB457" s="235"/>
      <c r="FC457" s="235"/>
      <c r="FD457" s="235"/>
      <c r="FE457" s="222"/>
      <c r="FF457" s="234"/>
      <c r="FG457" s="235"/>
      <c r="FH457" s="235"/>
      <c r="FI457" s="235"/>
      <c r="FJ457" s="235"/>
      <c r="FK457" s="235"/>
      <c r="FL457" s="235"/>
      <c r="FM457" s="222"/>
    </row>
    <row r="458" spans="1:169">
      <c r="A458" s="223" t="str">
        <f>Validation!B458</f>
        <v>Pass</v>
      </c>
      <c r="B458" s="35"/>
      <c r="C458" s="35"/>
      <c r="D458" s="35"/>
      <c r="E458" s="122"/>
      <c r="F458" s="123"/>
      <c r="G458" s="121"/>
      <c r="H458" s="120"/>
      <c r="I458" s="121"/>
      <c r="J458" s="120"/>
      <c r="K458" s="225"/>
      <c r="L458" s="35"/>
      <c r="M458" s="226"/>
      <c r="N458" s="227"/>
      <c r="O458" s="227"/>
      <c r="P458" s="224"/>
      <c r="Q458" s="224"/>
      <c r="R458" s="78"/>
      <c r="S458" s="79"/>
      <c r="T458" s="224"/>
      <c r="U458" s="35"/>
      <c r="V458" s="35"/>
      <c r="W458" s="225"/>
      <c r="X458" s="228"/>
      <c r="Y458" s="79"/>
      <c r="Z458" s="229"/>
      <c r="AA458" s="35"/>
      <c r="AB458" s="35"/>
      <c r="AC458" s="35"/>
      <c r="AD458" s="230"/>
      <c r="AE458" s="231"/>
      <c r="AF458" s="35"/>
      <c r="AG458" s="35"/>
      <c r="AH458" s="78"/>
      <c r="AI458" s="78"/>
      <c r="AJ458" s="82"/>
      <c r="AK458" s="136"/>
      <c r="AL458" s="135"/>
      <c r="AM458" s="81"/>
      <c r="AN458" s="134"/>
      <c r="AO458" s="232"/>
      <c r="AP458" s="232"/>
      <c r="AQ458" s="80"/>
      <c r="AR458" s="81"/>
      <c r="AS458" s="81"/>
      <c r="AT458" s="245"/>
      <c r="AU458" s="179"/>
      <c r="AV458" s="233"/>
      <c r="AW458" s="81"/>
      <c r="AX458" s="185"/>
      <c r="AY458" s="134"/>
      <c r="AZ458" s="111"/>
      <c r="BA458" s="210"/>
      <c r="BB458" s="211"/>
      <c r="BC458" s="211"/>
      <c r="BD458" s="211"/>
      <c r="BE458" s="211"/>
      <c r="BF458" s="211"/>
      <c r="BG458" s="211"/>
      <c r="BH458" s="211"/>
      <c r="BI458" s="211"/>
      <c r="BJ458" s="211"/>
      <c r="BK458" s="211"/>
      <c r="BL458" s="211"/>
      <c r="BM458" s="211"/>
      <c r="BN458" s="83"/>
      <c r="BO458" s="79"/>
      <c r="BP458" s="210"/>
      <c r="BQ458" s="211"/>
      <c r="BR458" s="211"/>
      <c r="BS458" s="211"/>
      <c r="BT458" s="211"/>
      <c r="BU458" s="211"/>
      <c r="BV458" s="211"/>
      <c r="BW458" s="211"/>
      <c r="BX458" s="82"/>
      <c r="BY458" s="212"/>
      <c r="BZ458" s="212"/>
      <c r="CA458" s="212"/>
      <c r="CB458" s="212"/>
      <c r="CC458" s="212"/>
      <c r="CD458" s="212"/>
      <c r="CE458" s="212"/>
      <c r="CF458" s="212"/>
      <c r="CG458" s="82"/>
      <c r="CH458" s="213"/>
      <c r="CI458" s="212"/>
      <c r="CJ458" s="212"/>
      <c r="CK458" s="212"/>
      <c r="CL458" s="212"/>
      <c r="CM458" s="212"/>
      <c r="CN458" s="212"/>
      <c r="CO458" s="212"/>
      <c r="CP458" s="212"/>
      <c r="CQ458" s="212"/>
      <c r="CR458" s="212"/>
      <c r="CS458" s="212"/>
      <c r="CT458" s="212"/>
      <c r="CU458" s="212"/>
      <c r="CV458" s="212"/>
      <c r="CW458" s="212"/>
      <c r="CX458" s="212"/>
      <c r="CY458" s="212"/>
      <c r="CZ458" s="212"/>
      <c r="DA458" s="214"/>
      <c r="DB458" s="84"/>
      <c r="DC458" s="35"/>
      <c r="DD458" s="35"/>
      <c r="DE458" s="35"/>
      <c r="DF458" s="35"/>
      <c r="DG458" s="35"/>
      <c r="DH458" s="35"/>
      <c r="DI458" s="35"/>
      <c r="DJ458" s="35"/>
      <c r="DK458" s="35"/>
      <c r="DL458" s="35"/>
      <c r="DM458" s="35"/>
      <c r="DN458" s="35"/>
      <c r="DO458" s="35"/>
      <c r="DP458" s="35"/>
      <c r="DQ458" s="35"/>
      <c r="DR458" s="35"/>
      <c r="DS458" s="35"/>
      <c r="DT458" s="35"/>
      <c r="DU458" s="35"/>
      <c r="DV458" s="35"/>
      <c r="DW458" s="78"/>
      <c r="DX458" s="82"/>
      <c r="DY458" s="215"/>
      <c r="DZ458" s="216"/>
      <c r="EA458" s="216"/>
      <c r="EB458" s="216"/>
      <c r="EC458" s="216"/>
      <c r="ED458" s="216"/>
      <c r="EE458" s="217"/>
      <c r="EF458" s="146"/>
      <c r="EG458" s="215"/>
      <c r="EH458" s="216"/>
      <c r="EI458" s="216"/>
      <c r="EJ458" s="216"/>
      <c r="EK458" s="216"/>
      <c r="EL458" s="216"/>
      <c r="EM458" s="216"/>
      <c r="EN458" s="217"/>
      <c r="EO458" s="79"/>
      <c r="EP458" s="218"/>
      <c r="EQ458" s="219"/>
      <c r="ER458" s="219"/>
      <c r="ES458" s="82"/>
      <c r="ET458" s="234"/>
      <c r="EU458" s="235"/>
      <c r="EV458" s="235"/>
      <c r="EW458" s="82"/>
      <c r="EX458" s="234"/>
      <c r="EY458" s="235"/>
      <c r="EZ458" s="235"/>
      <c r="FA458" s="235"/>
      <c r="FB458" s="235"/>
      <c r="FC458" s="235"/>
      <c r="FD458" s="235"/>
      <c r="FE458" s="222"/>
      <c r="FF458" s="234"/>
      <c r="FG458" s="235"/>
      <c r="FH458" s="235"/>
      <c r="FI458" s="235"/>
      <c r="FJ458" s="235"/>
      <c r="FK458" s="235"/>
      <c r="FL458" s="235"/>
      <c r="FM458" s="222"/>
    </row>
    <row r="459" spans="1:169">
      <c r="A459" s="223" t="str">
        <f>Validation!B459</f>
        <v>Pass</v>
      </c>
      <c r="B459" s="35"/>
      <c r="C459" s="35"/>
      <c r="D459" s="35"/>
      <c r="E459" s="122"/>
      <c r="F459" s="123"/>
      <c r="G459" s="121"/>
      <c r="H459" s="120"/>
      <c r="I459" s="121"/>
      <c r="J459" s="120"/>
      <c r="K459" s="225"/>
      <c r="L459" s="35"/>
      <c r="M459" s="226"/>
      <c r="N459" s="227"/>
      <c r="O459" s="227"/>
      <c r="P459" s="224"/>
      <c r="Q459" s="224"/>
      <c r="R459" s="78"/>
      <c r="S459" s="79"/>
      <c r="T459" s="224"/>
      <c r="U459" s="35"/>
      <c r="V459" s="35"/>
      <c r="W459" s="225"/>
      <c r="X459" s="228"/>
      <c r="Y459" s="79"/>
      <c r="Z459" s="229"/>
      <c r="AA459" s="35"/>
      <c r="AB459" s="35"/>
      <c r="AC459" s="35"/>
      <c r="AD459" s="230"/>
      <c r="AE459" s="231"/>
      <c r="AF459" s="35"/>
      <c r="AG459" s="35"/>
      <c r="AH459" s="78"/>
      <c r="AI459" s="78"/>
      <c r="AJ459" s="82"/>
      <c r="AK459" s="136"/>
      <c r="AL459" s="135"/>
      <c r="AM459" s="81"/>
      <c r="AN459" s="134"/>
      <c r="AO459" s="232"/>
      <c r="AP459" s="232"/>
      <c r="AQ459" s="80"/>
      <c r="AR459" s="81"/>
      <c r="AS459" s="81"/>
      <c r="AT459" s="245"/>
      <c r="AU459" s="179"/>
      <c r="AV459" s="233"/>
      <c r="AW459" s="81"/>
      <c r="AX459" s="185"/>
      <c r="AY459" s="134"/>
      <c r="AZ459" s="111"/>
      <c r="BA459" s="210"/>
      <c r="BB459" s="211"/>
      <c r="BC459" s="211"/>
      <c r="BD459" s="211"/>
      <c r="BE459" s="211"/>
      <c r="BF459" s="211"/>
      <c r="BG459" s="211"/>
      <c r="BH459" s="211"/>
      <c r="BI459" s="211"/>
      <c r="BJ459" s="211"/>
      <c r="BK459" s="211"/>
      <c r="BL459" s="211"/>
      <c r="BM459" s="211"/>
      <c r="BN459" s="83"/>
      <c r="BO459" s="79"/>
      <c r="BP459" s="210"/>
      <c r="BQ459" s="211"/>
      <c r="BR459" s="211"/>
      <c r="BS459" s="211"/>
      <c r="BT459" s="211"/>
      <c r="BU459" s="211"/>
      <c r="BV459" s="211"/>
      <c r="BW459" s="211"/>
      <c r="BX459" s="82"/>
      <c r="BY459" s="212"/>
      <c r="BZ459" s="212"/>
      <c r="CA459" s="212"/>
      <c r="CB459" s="212"/>
      <c r="CC459" s="212"/>
      <c r="CD459" s="212"/>
      <c r="CE459" s="212"/>
      <c r="CF459" s="212"/>
      <c r="CG459" s="82"/>
      <c r="CH459" s="213"/>
      <c r="CI459" s="212"/>
      <c r="CJ459" s="212"/>
      <c r="CK459" s="212"/>
      <c r="CL459" s="212"/>
      <c r="CM459" s="212"/>
      <c r="CN459" s="212"/>
      <c r="CO459" s="212"/>
      <c r="CP459" s="212"/>
      <c r="CQ459" s="212"/>
      <c r="CR459" s="212"/>
      <c r="CS459" s="212"/>
      <c r="CT459" s="212"/>
      <c r="CU459" s="212"/>
      <c r="CV459" s="212"/>
      <c r="CW459" s="212"/>
      <c r="CX459" s="212"/>
      <c r="CY459" s="212"/>
      <c r="CZ459" s="212"/>
      <c r="DA459" s="214"/>
      <c r="DB459" s="84"/>
      <c r="DC459" s="35"/>
      <c r="DD459" s="35"/>
      <c r="DE459" s="35"/>
      <c r="DF459" s="35"/>
      <c r="DG459" s="35"/>
      <c r="DH459" s="35"/>
      <c r="DI459" s="35"/>
      <c r="DJ459" s="35"/>
      <c r="DK459" s="35"/>
      <c r="DL459" s="35"/>
      <c r="DM459" s="35"/>
      <c r="DN459" s="35"/>
      <c r="DO459" s="35"/>
      <c r="DP459" s="35"/>
      <c r="DQ459" s="35"/>
      <c r="DR459" s="35"/>
      <c r="DS459" s="35"/>
      <c r="DT459" s="35"/>
      <c r="DU459" s="35"/>
      <c r="DV459" s="35"/>
      <c r="DW459" s="78"/>
      <c r="DX459" s="82"/>
      <c r="DY459" s="215"/>
      <c r="DZ459" s="216"/>
      <c r="EA459" s="216"/>
      <c r="EB459" s="216"/>
      <c r="EC459" s="216"/>
      <c r="ED459" s="216"/>
      <c r="EE459" s="217"/>
      <c r="EF459" s="146"/>
      <c r="EG459" s="215"/>
      <c r="EH459" s="216"/>
      <c r="EI459" s="216"/>
      <c r="EJ459" s="216"/>
      <c r="EK459" s="216"/>
      <c r="EL459" s="216"/>
      <c r="EM459" s="216"/>
      <c r="EN459" s="217"/>
      <c r="EO459" s="79"/>
      <c r="EP459" s="218"/>
      <c r="EQ459" s="219"/>
      <c r="ER459" s="219"/>
      <c r="ES459" s="82"/>
      <c r="ET459" s="234"/>
      <c r="EU459" s="235"/>
      <c r="EV459" s="235"/>
      <c r="EW459" s="82"/>
      <c r="EX459" s="234"/>
      <c r="EY459" s="235"/>
      <c r="EZ459" s="235"/>
      <c r="FA459" s="235"/>
      <c r="FB459" s="235"/>
      <c r="FC459" s="235"/>
      <c r="FD459" s="235"/>
      <c r="FE459" s="222"/>
      <c r="FF459" s="234"/>
      <c r="FG459" s="235"/>
      <c r="FH459" s="235"/>
      <c r="FI459" s="235"/>
      <c r="FJ459" s="235"/>
      <c r="FK459" s="235"/>
      <c r="FL459" s="235"/>
      <c r="FM459" s="222"/>
    </row>
    <row r="460" spans="1:169">
      <c r="A460" s="223" t="str">
        <f>Validation!B460</f>
        <v>Pass</v>
      </c>
      <c r="B460" s="35"/>
      <c r="C460" s="35"/>
      <c r="D460" s="35"/>
      <c r="E460" s="122"/>
      <c r="F460" s="123"/>
      <c r="G460" s="121"/>
      <c r="H460" s="120"/>
      <c r="I460" s="121"/>
      <c r="J460" s="120"/>
      <c r="K460" s="225"/>
      <c r="L460" s="35"/>
      <c r="M460" s="226"/>
      <c r="N460" s="227"/>
      <c r="O460" s="227"/>
      <c r="P460" s="224"/>
      <c r="Q460" s="224"/>
      <c r="R460" s="78"/>
      <c r="S460" s="79"/>
      <c r="T460" s="224"/>
      <c r="U460" s="35"/>
      <c r="V460" s="35"/>
      <c r="W460" s="225"/>
      <c r="X460" s="228"/>
      <c r="Y460" s="79"/>
      <c r="Z460" s="229"/>
      <c r="AA460" s="35"/>
      <c r="AB460" s="35"/>
      <c r="AC460" s="35"/>
      <c r="AD460" s="230"/>
      <c r="AE460" s="231"/>
      <c r="AF460" s="35"/>
      <c r="AG460" s="35"/>
      <c r="AH460" s="78"/>
      <c r="AI460" s="78"/>
      <c r="AJ460" s="82"/>
      <c r="AK460" s="136"/>
      <c r="AL460" s="135"/>
      <c r="AM460" s="81"/>
      <c r="AN460" s="134"/>
      <c r="AO460" s="232"/>
      <c r="AP460" s="232"/>
      <c r="AQ460" s="80"/>
      <c r="AR460" s="81"/>
      <c r="AS460" s="81"/>
      <c r="AT460" s="245"/>
      <c r="AU460" s="179"/>
      <c r="AV460" s="233"/>
      <c r="AW460" s="81"/>
      <c r="AX460" s="185"/>
      <c r="AY460" s="134"/>
      <c r="AZ460" s="111"/>
      <c r="BA460" s="210"/>
      <c r="BB460" s="211"/>
      <c r="BC460" s="211"/>
      <c r="BD460" s="211"/>
      <c r="BE460" s="211"/>
      <c r="BF460" s="211"/>
      <c r="BG460" s="211"/>
      <c r="BH460" s="211"/>
      <c r="BI460" s="211"/>
      <c r="BJ460" s="211"/>
      <c r="BK460" s="211"/>
      <c r="BL460" s="211"/>
      <c r="BM460" s="211"/>
      <c r="BN460" s="83"/>
      <c r="BO460" s="79"/>
      <c r="BP460" s="210"/>
      <c r="BQ460" s="211"/>
      <c r="BR460" s="211"/>
      <c r="BS460" s="211"/>
      <c r="BT460" s="211"/>
      <c r="BU460" s="211"/>
      <c r="BV460" s="211"/>
      <c r="BW460" s="211"/>
      <c r="BX460" s="82"/>
      <c r="BY460" s="212"/>
      <c r="BZ460" s="212"/>
      <c r="CA460" s="212"/>
      <c r="CB460" s="212"/>
      <c r="CC460" s="212"/>
      <c r="CD460" s="212"/>
      <c r="CE460" s="212"/>
      <c r="CF460" s="212"/>
      <c r="CG460" s="82"/>
      <c r="CH460" s="213"/>
      <c r="CI460" s="212"/>
      <c r="CJ460" s="212"/>
      <c r="CK460" s="212"/>
      <c r="CL460" s="212"/>
      <c r="CM460" s="212"/>
      <c r="CN460" s="212"/>
      <c r="CO460" s="212"/>
      <c r="CP460" s="212"/>
      <c r="CQ460" s="212"/>
      <c r="CR460" s="212"/>
      <c r="CS460" s="212"/>
      <c r="CT460" s="212"/>
      <c r="CU460" s="212"/>
      <c r="CV460" s="212"/>
      <c r="CW460" s="212"/>
      <c r="CX460" s="212"/>
      <c r="CY460" s="212"/>
      <c r="CZ460" s="212"/>
      <c r="DA460" s="214"/>
      <c r="DB460" s="84"/>
      <c r="DC460" s="35"/>
      <c r="DD460" s="35"/>
      <c r="DE460" s="35"/>
      <c r="DF460" s="35"/>
      <c r="DG460" s="35"/>
      <c r="DH460" s="35"/>
      <c r="DI460" s="35"/>
      <c r="DJ460" s="35"/>
      <c r="DK460" s="35"/>
      <c r="DL460" s="35"/>
      <c r="DM460" s="35"/>
      <c r="DN460" s="35"/>
      <c r="DO460" s="35"/>
      <c r="DP460" s="35"/>
      <c r="DQ460" s="35"/>
      <c r="DR460" s="35"/>
      <c r="DS460" s="35"/>
      <c r="DT460" s="35"/>
      <c r="DU460" s="35"/>
      <c r="DV460" s="35"/>
      <c r="DW460" s="78"/>
      <c r="DX460" s="82"/>
      <c r="DY460" s="215"/>
      <c r="DZ460" s="216"/>
      <c r="EA460" s="216"/>
      <c r="EB460" s="216"/>
      <c r="EC460" s="216"/>
      <c r="ED460" s="216"/>
      <c r="EE460" s="217"/>
      <c r="EF460" s="146"/>
      <c r="EG460" s="215"/>
      <c r="EH460" s="216"/>
      <c r="EI460" s="216"/>
      <c r="EJ460" s="216"/>
      <c r="EK460" s="216"/>
      <c r="EL460" s="216"/>
      <c r="EM460" s="216"/>
      <c r="EN460" s="217"/>
      <c r="EO460" s="79"/>
      <c r="EP460" s="218"/>
      <c r="EQ460" s="219"/>
      <c r="ER460" s="219"/>
      <c r="ES460" s="82"/>
      <c r="ET460" s="234"/>
      <c r="EU460" s="235"/>
      <c r="EV460" s="235"/>
      <c r="EW460" s="82"/>
      <c r="EX460" s="234"/>
      <c r="EY460" s="235"/>
      <c r="EZ460" s="235"/>
      <c r="FA460" s="235"/>
      <c r="FB460" s="235"/>
      <c r="FC460" s="235"/>
      <c r="FD460" s="235"/>
      <c r="FE460" s="222"/>
      <c r="FF460" s="234"/>
      <c r="FG460" s="235"/>
      <c r="FH460" s="235"/>
      <c r="FI460" s="235"/>
      <c r="FJ460" s="235"/>
      <c r="FK460" s="235"/>
      <c r="FL460" s="235"/>
      <c r="FM460" s="222"/>
    </row>
    <row r="461" spans="1:169">
      <c r="A461" s="223" t="str">
        <f>Validation!B461</f>
        <v>Pass</v>
      </c>
      <c r="B461" s="35"/>
      <c r="C461" s="35"/>
      <c r="D461" s="35"/>
      <c r="E461" s="122"/>
      <c r="F461" s="123"/>
      <c r="G461" s="121"/>
      <c r="H461" s="120"/>
      <c r="I461" s="121"/>
      <c r="J461" s="120"/>
      <c r="K461" s="225"/>
      <c r="L461" s="35"/>
      <c r="M461" s="226"/>
      <c r="N461" s="227"/>
      <c r="O461" s="227"/>
      <c r="P461" s="224"/>
      <c r="Q461" s="224"/>
      <c r="R461" s="78"/>
      <c r="S461" s="79"/>
      <c r="T461" s="224"/>
      <c r="U461" s="35"/>
      <c r="V461" s="35"/>
      <c r="W461" s="225"/>
      <c r="X461" s="228"/>
      <c r="Y461" s="79"/>
      <c r="Z461" s="229"/>
      <c r="AA461" s="35"/>
      <c r="AB461" s="35"/>
      <c r="AC461" s="35"/>
      <c r="AD461" s="230"/>
      <c r="AE461" s="231"/>
      <c r="AF461" s="35"/>
      <c r="AG461" s="35"/>
      <c r="AH461" s="78"/>
      <c r="AI461" s="78"/>
      <c r="AJ461" s="82"/>
      <c r="AK461" s="136"/>
      <c r="AL461" s="135"/>
      <c r="AM461" s="81"/>
      <c r="AN461" s="134"/>
      <c r="AO461" s="232"/>
      <c r="AP461" s="232"/>
      <c r="AQ461" s="80"/>
      <c r="AR461" s="81"/>
      <c r="AS461" s="81"/>
      <c r="AT461" s="245"/>
      <c r="AU461" s="179"/>
      <c r="AV461" s="233"/>
      <c r="AW461" s="81"/>
      <c r="AX461" s="185"/>
      <c r="AY461" s="134"/>
      <c r="AZ461" s="111"/>
      <c r="BA461" s="210"/>
      <c r="BB461" s="211"/>
      <c r="BC461" s="211"/>
      <c r="BD461" s="211"/>
      <c r="BE461" s="211"/>
      <c r="BF461" s="211"/>
      <c r="BG461" s="211"/>
      <c r="BH461" s="211"/>
      <c r="BI461" s="211"/>
      <c r="BJ461" s="211"/>
      <c r="BK461" s="211"/>
      <c r="BL461" s="211"/>
      <c r="BM461" s="211"/>
      <c r="BN461" s="83"/>
      <c r="BO461" s="79"/>
      <c r="BP461" s="210"/>
      <c r="BQ461" s="211"/>
      <c r="BR461" s="211"/>
      <c r="BS461" s="211"/>
      <c r="BT461" s="211"/>
      <c r="BU461" s="211"/>
      <c r="BV461" s="211"/>
      <c r="BW461" s="211"/>
      <c r="BX461" s="82"/>
      <c r="BY461" s="212"/>
      <c r="BZ461" s="212"/>
      <c r="CA461" s="212"/>
      <c r="CB461" s="212"/>
      <c r="CC461" s="212"/>
      <c r="CD461" s="212"/>
      <c r="CE461" s="212"/>
      <c r="CF461" s="212"/>
      <c r="CG461" s="82"/>
      <c r="CH461" s="213"/>
      <c r="CI461" s="212"/>
      <c r="CJ461" s="212"/>
      <c r="CK461" s="212"/>
      <c r="CL461" s="212"/>
      <c r="CM461" s="212"/>
      <c r="CN461" s="212"/>
      <c r="CO461" s="212"/>
      <c r="CP461" s="212"/>
      <c r="CQ461" s="212"/>
      <c r="CR461" s="212"/>
      <c r="CS461" s="212"/>
      <c r="CT461" s="212"/>
      <c r="CU461" s="212"/>
      <c r="CV461" s="212"/>
      <c r="CW461" s="212"/>
      <c r="CX461" s="212"/>
      <c r="CY461" s="212"/>
      <c r="CZ461" s="212"/>
      <c r="DA461" s="214"/>
      <c r="DB461" s="84"/>
      <c r="DC461" s="35"/>
      <c r="DD461" s="35"/>
      <c r="DE461" s="35"/>
      <c r="DF461" s="35"/>
      <c r="DG461" s="35"/>
      <c r="DH461" s="35"/>
      <c r="DI461" s="35"/>
      <c r="DJ461" s="35"/>
      <c r="DK461" s="35"/>
      <c r="DL461" s="35"/>
      <c r="DM461" s="35"/>
      <c r="DN461" s="35"/>
      <c r="DO461" s="35"/>
      <c r="DP461" s="35"/>
      <c r="DQ461" s="35"/>
      <c r="DR461" s="35"/>
      <c r="DS461" s="35"/>
      <c r="DT461" s="35"/>
      <c r="DU461" s="35"/>
      <c r="DV461" s="35"/>
      <c r="DW461" s="78"/>
      <c r="DX461" s="82"/>
      <c r="DY461" s="215"/>
      <c r="DZ461" s="216"/>
      <c r="EA461" s="216"/>
      <c r="EB461" s="216"/>
      <c r="EC461" s="216"/>
      <c r="ED461" s="216"/>
      <c r="EE461" s="217"/>
      <c r="EF461" s="146"/>
      <c r="EG461" s="215"/>
      <c r="EH461" s="216"/>
      <c r="EI461" s="216"/>
      <c r="EJ461" s="216"/>
      <c r="EK461" s="216"/>
      <c r="EL461" s="216"/>
      <c r="EM461" s="216"/>
      <c r="EN461" s="217"/>
      <c r="EO461" s="79"/>
      <c r="EP461" s="218"/>
      <c r="EQ461" s="219"/>
      <c r="ER461" s="219"/>
      <c r="ES461" s="82"/>
      <c r="ET461" s="234"/>
      <c r="EU461" s="235"/>
      <c r="EV461" s="235"/>
      <c r="EW461" s="82"/>
      <c r="EX461" s="234"/>
      <c r="EY461" s="235"/>
      <c r="EZ461" s="235"/>
      <c r="FA461" s="235"/>
      <c r="FB461" s="235"/>
      <c r="FC461" s="235"/>
      <c r="FD461" s="235"/>
      <c r="FE461" s="222"/>
      <c r="FF461" s="234"/>
      <c r="FG461" s="235"/>
      <c r="FH461" s="235"/>
      <c r="FI461" s="235"/>
      <c r="FJ461" s="235"/>
      <c r="FK461" s="235"/>
      <c r="FL461" s="235"/>
      <c r="FM461" s="222"/>
    </row>
    <row r="462" spans="1:169">
      <c r="A462" s="223" t="str">
        <f>Validation!B462</f>
        <v>Pass</v>
      </c>
      <c r="B462" s="35"/>
      <c r="C462" s="35"/>
      <c r="D462" s="35"/>
      <c r="E462" s="122"/>
      <c r="F462" s="123"/>
      <c r="G462" s="121"/>
      <c r="H462" s="120"/>
      <c r="I462" s="121"/>
      <c r="J462" s="120"/>
      <c r="K462" s="225"/>
      <c r="L462" s="35"/>
      <c r="M462" s="226"/>
      <c r="N462" s="227"/>
      <c r="O462" s="227"/>
      <c r="P462" s="224"/>
      <c r="Q462" s="224"/>
      <c r="R462" s="78"/>
      <c r="S462" s="79"/>
      <c r="T462" s="224"/>
      <c r="U462" s="35"/>
      <c r="V462" s="35"/>
      <c r="W462" s="225"/>
      <c r="X462" s="228"/>
      <c r="Y462" s="79"/>
      <c r="Z462" s="229"/>
      <c r="AA462" s="35"/>
      <c r="AB462" s="35"/>
      <c r="AC462" s="35"/>
      <c r="AD462" s="230"/>
      <c r="AE462" s="231"/>
      <c r="AF462" s="35"/>
      <c r="AG462" s="35"/>
      <c r="AH462" s="78"/>
      <c r="AI462" s="78"/>
      <c r="AJ462" s="82"/>
      <c r="AK462" s="136"/>
      <c r="AL462" s="135"/>
      <c r="AM462" s="81"/>
      <c r="AN462" s="134"/>
      <c r="AO462" s="232"/>
      <c r="AP462" s="232"/>
      <c r="AQ462" s="80"/>
      <c r="AR462" s="81"/>
      <c r="AS462" s="81"/>
      <c r="AT462" s="245"/>
      <c r="AU462" s="179"/>
      <c r="AV462" s="233"/>
      <c r="AW462" s="81"/>
      <c r="AX462" s="185"/>
      <c r="AY462" s="134"/>
      <c r="AZ462" s="111"/>
      <c r="BA462" s="210"/>
      <c r="BB462" s="211"/>
      <c r="BC462" s="211"/>
      <c r="BD462" s="211"/>
      <c r="BE462" s="211"/>
      <c r="BF462" s="211"/>
      <c r="BG462" s="211"/>
      <c r="BH462" s="211"/>
      <c r="BI462" s="211"/>
      <c r="BJ462" s="211"/>
      <c r="BK462" s="211"/>
      <c r="BL462" s="211"/>
      <c r="BM462" s="211"/>
      <c r="BN462" s="83"/>
      <c r="BO462" s="79"/>
      <c r="BP462" s="210"/>
      <c r="BQ462" s="211"/>
      <c r="BR462" s="211"/>
      <c r="BS462" s="211"/>
      <c r="BT462" s="211"/>
      <c r="BU462" s="211"/>
      <c r="BV462" s="211"/>
      <c r="BW462" s="211"/>
      <c r="BX462" s="82"/>
      <c r="BY462" s="212"/>
      <c r="BZ462" s="212"/>
      <c r="CA462" s="212"/>
      <c r="CB462" s="212"/>
      <c r="CC462" s="212"/>
      <c r="CD462" s="212"/>
      <c r="CE462" s="212"/>
      <c r="CF462" s="212"/>
      <c r="CG462" s="82"/>
      <c r="CH462" s="213"/>
      <c r="CI462" s="212"/>
      <c r="CJ462" s="212"/>
      <c r="CK462" s="212"/>
      <c r="CL462" s="212"/>
      <c r="CM462" s="212"/>
      <c r="CN462" s="212"/>
      <c r="CO462" s="212"/>
      <c r="CP462" s="212"/>
      <c r="CQ462" s="212"/>
      <c r="CR462" s="212"/>
      <c r="CS462" s="212"/>
      <c r="CT462" s="212"/>
      <c r="CU462" s="212"/>
      <c r="CV462" s="212"/>
      <c r="CW462" s="212"/>
      <c r="CX462" s="212"/>
      <c r="CY462" s="212"/>
      <c r="CZ462" s="212"/>
      <c r="DA462" s="214"/>
      <c r="DB462" s="84"/>
      <c r="DC462" s="35"/>
      <c r="DD462" s="35"/>
      <c r="DE462" s="35"/>
      <c r="DF462" s="35"/>
      <c r="DG462" s="35"/>
      <c r="DH462" s="35"/>
      <c r="DI462" s="35"/>
      <c r="DJ462" s="35"/>
      <c r="DK462" s="35"/>
      <c r="DL462" s="35"/>
      <c r="DM462" s="35"/>
      <c r="DN462" s="35"/>
      <c r="DO462" s="35"/>
      <c r="DP462" s="35"/>
      <c r="DQ462" s="35"/>
      <c r="DR462" s="35"/>
      <c r="DS462" s="35"/>
      <c r="DT462" s="35"/>
      <c r="DU462" s="35"/>
      <c r="DV462" s="35"/>
      <c r="DW462" s="78"/>
      <c r="DX462" s="82"/>
      <c r="DY462" s="215"/>
      <c r="DZ462" s="216"/>
      <c r="EA462" s="216"/>
      <c r="EB462" s="216"/>
      <c r="EC462" s="216"/>
      <c r="ED462" s="216"/>
      <c r="EE462" s="217"/>
      <c r="EF462" s="146"/>
      <c r="EG462" s="215"/>
      <c r="EH462" s="216"/>
      <c r="EI462" s="216"/>
      <c r="EJ462" s="216"/>
      <c r="EK462" s="216"/>
      <c r="EL462" s="216"/>
      <c r="EM462" s="216"/>
      <c r="EN462" s="217"/>
      <c r="EO462" s="79"/>
      <c r="EP462" s="218"/>
      <c r="EQ462" s="219"/>
      <c r="ER462" s="219"/>
      <c r="ES462" s="82"/>
      <c r="ET462" s="234"/>
      <c r="EU462" s="235"/>
      <c r="EV462" s="235"/>
      <c r="EW462" s="82"/>
      <c r="EX462" s="234"/>
      <c r="EY462" s="235"/>
      <c r="EZ462" s="235"/>
      <c r="FA462" s="235"/>
      <c r="FB462" s="235"/>
      <c r="FC462" s="235"/>
      <c r="FD462" s="235"/>
      <c r="FE462" s="222"/>
      <c r="FF462" s="234"/>
      <c r="FG462" s="235"/>
      <c r="FH462" s="235"/>
      <c r="FI462" s="235"/>
      <c r="FJ462" s="235"/>
      <c r="FK462" s="235"/>
      <c r="FL462" s="235"/>
      <c r="FM462" s="222"/>
    </row>
    <row r="463" spans="1:169">
      <c r="A463" s="223" t="str">
        <f>Validation!B463</f>
        <v>Pass</v>
      </c>
      <c r="B463" s="35"/>
      <c r="C463" s="35"/>
      <c r="D463" s="35"/>
      <c r="E463" s="122"/>
      <c r="F463" s="123"/>
      <c r="G463" s="121"/>
      <c r="H463" s="120"/>
      <c r="I463" s="121"/>
      <c r="J463" s="120"/>
      <c r="K463" s="225"/>
      <c r="L463" s="35"/>
      <c r="M463" s="226"/>
      <c r="N463" s="227"/>
      <c r="O463" s="227"/>
      <c r="P463" s="224"/>
      <c r="Q463" s="224"/>
      <c r="R463" s="78"/>
      <c r="S463" s="79"/>
      <c r="T463" s="224"/>
      <c r="U463" s="35"/>
      <c r="V463" s="35"/>
      <c r="W463" s="225"/>
      <c r="X463" s="228"/>
      <c r="Y463" s="79"/>
      <c r="Z463" s="229"/>
      <c r="AA463" s="35"/>
      <c r="AB463" s="35"/>
      <c r="AC463" s="35"/>
      <c r="AD463" s="230"/>
      <c r="AE463" s="231"/>
      <c r="AF463" s="35"/>
      <c r="AG463" s="35"/>
      <c r="AH463" s="78"/>
      <c r="AI463" s="78"/>
      <c r="AJ463" s="82"/>
      <c r="AK463" s="136"/>
      <c r="AL463" s="135"/>
      <c r="AM463" s="81"/>
      <c r="AN463" s="134"/>
      <c r="AO463" s="232"/>
      <c r="AP463" s="232"/>
      <c r="AQ463" s="80"/>
      <c r="AR463" s="81"/>
      <c r="AS463" s="81"/>
      <c r="AT463" s="245"/>
      <c r="AU463" s="179"/>
      <c r="AV463" s="233"/>
      <c r="AW463" s="81"/>
      <c r="AX463" s="185"/>
      <c r="AY463" s="134"/>
      <c r="AZ463" s="111"/>
      <c r="BA463" s="210"/>
      <c r="BB463" s="211"/>
      <c r="BC463" s="211"/>
      <c r="BD463" s="211"/>
      <c r="BE463" s="211"/>
      <c r="BF463" s="211"/>
      <c r="BG463" s="211"/>
      <c r="BH463" s="211"/>
      <c r="BI463" s="211"/>
      <c r="BJ463" s="211"/>
      <c r="BK463" s="211"/>
      <c r="BL463" s="211"/>
      <c r="BM463" s="211"/>
      <c r="BN463" s="83"/>
      <c r="BO463" s="79"/>
      <c r="BP463" s="210"/>
      <c r="BQ463" s="211"/>
      <c r="BR463" s="211"/>
      <c r="BS463" s="211"/>
      <c r="BT463" s="211"/>
      <c r="BU463" s="211"/>
      <c r="BV463" s="211"/>
      <c r="BW463" s="211"/>
      <c r="BX463" s="82"/>
      <c r="BY463" s="212"/>
      <c r="BZ463" s="212"/>
      <c r="CA463" s="212"/>
      <c r="CB463" s="212"/>
      <c r="CC463" s="212"/>
      <c r="CD463" s="212"/>
      <c r="CE463" s="212"/>
      <c r="CF463" s="212"/>
      <c r="CG463" s="82"/>
      <c r="CH463" s="213"/>
      <c r="CI463" s="212"/>
      <c r="CJ463" s="212"/>
      <c r="CK463" s="212"/>
      <c r="CL463" s="212"/>
      <c r="CM463" s="212"/>
      <c r="CN463" s="212"/>
      <c r="CO463" s="212"/>
      <c r="CP463" s="212"/>
      <c r="CQ463" s="212"/>
      <c r="CR463" s="212"/>
      <c r="CS463" s="212"/>
      <c r="CT463" s="212"/>
      <c r="CU463" s="212"/>
      <c r="CV463" s="212"/>
      <c r="CW463" s="212"/>
      <c r="CX463" s="212"/>
      <c r="CY463" s="212"/>
      <c r="CZ463" s="212"/>
      <c r="DA463" s="214"/>
      <c r="DB463" s="84"/>
      <c r="DC463" s="35"/>
      <c r="DD463" s="35"/>
      <c r="DE463" s="35"/>
      <c r="DF463" s="35"/>
      <c r="DG463" s="35"/>
      <c r="DH463" s="35"/>
      <c r="DI463" s="35"/>
      <c r="DJ463" s="35"/>
      <c r="DK463" s="35"/>
      <c r="DL463" s="35"/>
      <c r="DM463" s="35"/>
      <c r="DN463" s="35"/>
      <c r="DO463" s="35"/>
      <c r="DP463" s="35"/>
      <c r="DQ463" s="35"/>
      <c r="DR463" s="35"/>
      <c r="DS463" s="35"/>
      <c r="DT463" s="35"/>
      <c r="DU463" s="35"/>
      <c r="DV463" s="35"/>
      <c r="DW463" s="78"/>
      <c r="DX463" s="82"/>
      <c r="DY463" s="215"/>
      <c r="DZ463" s="216"/>
      <c r="EA463" s="216"/>
      <c r="EB463" s="216"/>
      <c r="EC463" s="216"/>
      <c r="ED463" s="216"/>
      <c r="EE463" s="217"/>
      <c r="EF463" s="146"/>
      <c r="EG463" s="215"/>
      <c r="EH463" s="216"/>
      <c r="EI463" s="216"/>
      <c r="EJ463" s="216"/>
      <c r="EK463" s="216"/>
      <c r="EL463" s="216"/>
      <c r="EM463" s="216"/>
      <c r="EN463" s="217"/>
      <c r="EO463" s="79"/>
      <c r="EP463" s="218"/>
      <c r="EQ463" s="219"/>
      <c r="ER463" s="219"/>
      <c r="ES463" s="82"/>
      <c r="ET463" s="234"/>
      <c r="EU463" s="235"/>
      <c r="EV463" s="235"/>
      <c r="EW463" s="82"/>
      <c r="EX463" s="234"/>
      <c r="EY463" s="235"/>
      <c r="EZ463" s="235"/>
      <c r="FA463" s="235"/>
      <c r="FB463" s="235"/>
      <c r="FC463" s="235"/>
      <c r="FD463" s="235"/>
      <c r="FE463" s="222"/>
      <c r="FF463" s="234"/>
      <c r="FG463" s="235"/>
      <c r="FH463" s="235"/>
      <c r="FI463" s="235"/>
      <c r="FJ463" s="235"/>
      <c r="FK463" s="235"/>
      <c r="FL463" s="235"/>
      <c r="FM463" s="222"/>
    </row>
    <row r="464" spans="1:169">
      <c r="A464" s="223" t="str">
        <f>Validation!B464</f>
        <v>Pass</v>
      </c>
      <c r="B464" s="35"/>
      <c r="C464" s="35"/>
      <c r="D464" s="35"/>
      <c r="E464" s="122"/>
      <c r="F464" s="123"/>
      <c r="G464" s="121"/>
      <c r="H464" s="120"/>
      <c r="I464" s="121"/>
      <c r="J464" s="120"/>
      <c r="K464" s="225"/>
      <c r="L464" s="35"/>
      <c r="M464" s="226"/>
      <c r="N464" s="227"/>
      <c r="O464" s="227"/>
      <c r="P464" s="224"/>
      <c r="Q464" s="224"/>
      <c r="R464" s="78"/>
      <c r="S464" s="79"/>
      <c r="T464" s="224"/>
      <c r="U464" s="35"/>
      <c r="V464" s="35"/>
      <c r="W464" s="225"/>
      <c r="X464" s="228"/>
      <c r="Y464" s="79"/>
      <c r="Z464" s="229"/>
      <c r="AA464" s="35"/>
      <c r="AB464" s="35"/>
      <c r="AC464" s="35"/>
      <c r="AD464" s="230"/>
      <c r="AE464" s="231"/>
      <c r="AF464" s="35"/>
      <c r="AG464" s="35"/>
      <c r="AH464" s="78"/>
      <c r="AI464" s="78"/>
      <c r="AJ464" s="82"/>
      <c r="AK464" s="136"/>
      <c r="AL464" s="135"/>
      <c r="AM464" s="81"/>
      <c r="AN464" s="134"/>
      <c r="AO464" s="232"/>
      <c r="AP464" s="232"/>
      <c r="AQ464" s="80"/>
      <c r="AR464" s="81"/>
      <c r="AS464" s="81"/>
      <c r="AT464" s="245"/>
      <c r="AU464" s="179"/>
      <c r="AV464" s="233"/>
      <c r="AW464" s="81"/>
      <c r="AX464" s="185"/>
      <c r="AY464" s="134"/>
      <c r="AZ464" s="111"/>
      <c r="BA464" s="210"/>
      <c r="BB464" s="211"/>
      <c r="BC464" s="211"/>
      <c r="BD464" s="211"/>
      <c r="BE464" s="211"/>
      <c r="BF464" s="211"/>
      <c r="BG464" s="211"/>
      <c r="BH464" s="211"/>
      <c r="BI464" s="211"/>
      <c r="BJ464" s="211"/>
      <c r="BK464" s="211"/>
      <c r="BL464" s="211"/>
      <c r="BM464" s="211"/>
      <c r="BN464" s="83"/>
      <c r="BO464" s="79"/>
      <c r="BP464" s="210"/>
      <c r="BQ464" s="211"/>
      <c r="BR464" s="211"/>
      <c r="BS464" s="211"/>
      <c r="BT464" s="211"/>
      <c r="BU464" s="211"/>
      <c r="BV464" s="211"/>
      <c r="BW464" s="211"/>
      <c r="BX464" s="82"/>
      <c r="BY464" s="212"/>
      <c r="BZ464" s="212"/>
      <c r="CA464" s="212"/>
      <c r="CB464" s="212"/>
      <c r="CC464" s="212"/>
      <c r="CD464" s="212"/>
      <c r="CE464" s="212"/>
      <c r="CF464" s="212"/>
      <c r="CG464" s="82"/>
      <c r="CH464" s="213"/>
      <c r="CI464" s="212"/>
      <c r="CJ464" s="212"/>
      <c r="CK464" s="212"/>
      <c r="CL464" s="212"/>
      <c r="CM464" s="212"/>
      <c r="CN464" s="212"/>
      <c r="CO464" s="212"/>
      <c r="CP464" s="212"/>
      <c r="CQ464" s="212"/>
      <c r="CR464" s="212"/>
      <c r="CS464" s="212"/>
      <c r="CT464" s="212"/>
      <c r="CU464" s="212"/>
      <c r="CV464" s="212"/>
      <c r="CW464" s="212"/>
      <c r="CX464" s="212"/>
      <c r="CY464" s="212"/>
      <c r="CZ464" s="212"/>
      <c r="DA464" s="214"/>
      <c r="DB464" s="84"/>
      <c r="DC464" s="35"/>
      <c r="DD464" s="35"/>
      <c r="DE464" s="35"/>
      <c r="DF464" s="35"/>
      <c r="DG464" s="35"/>
      <c r="DH464" s="35"/>
      <c r="DI464" s="35"/>
      <c r="DJ464" s="35"/>
      <c r="DK464" s="35"/>
      <c r="DL464" s="35"/>
      <c r="DM464" s="35"/>
      <c r="DN464" s="35"/>
      <c r="DO464" s="35"/>
      <c r="DP464" s="35"/>
      <c r="DQ464" s="35"/>
      <c r="DR464" s="35"/>
      <c r="DS464" s="35"/>
      <c r="DT464" s="35"/>
      <c r="DU464" s="35"/>
      <c r="DV464" s="35"/>
      <c r="DW464" s="78"/>
      <c r="DX464" s="82"/>
      <c r="DY464" s="215"/>
      <c r="DZ464" s="216"/>
      <c r="EA464" s="216"/>
      <c r="EB464" s="216"/>
      <c r="EC464" s="216"/>
      <c r="ED464" s="216"/>
      <c r="EE464" s="217"/>
      <c r="EF464" s="146"/>
      <c r="EG464" s="215"/>
      <c r="EH464" s="216"/>
      <c r="EI464" s="216"/>
      <c r="EJ464" s="216"/>
      <c r="EK464" s="216"/>
      <c r="EL464" s="216"/>
      <c r="EM464" s="216"/>
      <c r="EN464" s="217"/>
      <c r="EO464" s="79"/>
      <c r="EP464" s="218"/>
      <c r="EQ464" s="219"/>
      <c r="ER464" s="219"/>
      <c r="ES464" s="82"/>
      <c r="ET464" s="234"/>
      <c r="EU464" s="235"/>
      <c r="EV464" s="235"/>
      <c r="EW464" s="82"/>
      <c r="EX464" s="234"/>
      <c r="EY464" s="235"/>
      <c r="EZ464" s="235"/>
      <c r="FA464" s="235"/>
      <c r="FB464" s="235"/>
      <c r="FC464" s="235"/>
      <c r="FD464" s="235"/>
      <c r="FE464" s="222"/>
      <c r="FF464" s="234"/>
      <c r="FG464" s="235"/>
      <c r="FH464" s="235"/>
      <c r="FI464" s="235"/>
      <c r="FJ464" s="235"/>
      <c r="FK464" s="235"/>
      <c r="FL464" s="235"/>
      <c r="FM464" s="222"/>
    </row>
    <row r="465" spans="1:169">
      <c r="A465" s="223" t="str">
        <f>Validation!B465</f>
        <v>Pass</v>
      </c>
      <c r="B465" s="35"/>
      <c r="C465" s="35"/>
      <c r="D465" s="35"/>
      <c r="E465" s="122"/>
      <c r="F465" s="123"/>
      <c r="G465" s="121"/>
      <c r="H465" s="120"/>
      <c r="I465" s="121"/>
      <c r="J465" s="120"/>
      <c r="K465" s="225"/>
      <c r="L465" s="35"/>
      <c r="M465" s="226"/>
      <c r="N465" s="227"/>
      <c r="O465" s="227"/>
      <c r="P465" s="224"/>
      <c r="Q465" s="224"/>
      <c r="R465" s="78"/>
      <c r="S465" s="79"/>
      <c r="T465" s="224"/>
      <c r="U465" s="35"/>
      <c r="V465" s="35"/>
      <c r="W465" s="225"/>
      <c r="X465" s="228"/>
      <c r="Y465" s="79"/>
      <c r="Z465" s="229"/>
      <c r="AA465" s="35"/>
      <c r="AB465" s="35"/>
      <c r="AC465" s="35"/>
      <c r="AD465" s="230"/>
      <c r="AE465" s="231"/>
      <c r="AF465" s="35"/>
      <c r="AG465" s="35"/>
      <c r="AH465" s="78"/>
      <c r="AI465" s="78"/>
      <c r="AJ465" s="82"/>
      <c r="AK465" s="136"/>
      <c r="AL465" s="135"/>
      <c r="AM465" s="81"/>
      <c r="AN465" s="134"/>
      <c r="AO465" s="232"/>
      <c r="AP465" s="232"/>
      <c r="AQ465" s="80"/>
      <c r="AR465" s="81"/>
      <c r="AS465" s="81"/>
      <c r="AT465" s="245"/>
      <c r="AU465" s="179"/>
      <c r="AV465" s="233"/>
      <c r="AW465" s="81"/>
      <c r="AX465" s="185"/>
      <c r="AY465" s="134"/>
      <c r="AZ465" s="111"/>
      <c r="BA465" s="210"/>
      <c r="BB465" s="211"/>
      <c r="BC465" s="211"/>
      <c r="BD465" s="211"/>
      <c r="BE465" s="211"/>
      <c r="BF465" s="211"/>
      <c r="BG465" s="211"/>
      <c r="BH465" s="211"/>
      <c r="BI465" s="211"/>
      <c r="BJ465" s="211"/>
      <c r="BK465" s="211"/>
      <c r="BL465" s="211"/>
      <c r="BM465" s="211"/>
      <c r="BN465" s="83"/>
      <c r="BO465" s="79"/>
      <c r="BP465" s="210"/>
      <c r="BQ465" s="211"/>
      <c r="BR465" s="211"/>
      <c r="BS465" s="211"/>
      <c r="BT465" s="211"/>
      <c r="BU465" s="211"/>
      <c r="BV465" s="211"/>
      <c r="BW465" s="211"/>
      <c r="BX465" s="82"/>
      <c r="BY465" s="212"/>
      <c r="BZ465" s="212"/>
      <c r="CA465" s="212"/>
      <c r="CB465" s="212"/>
      <c r="CC465" s="212"/>
      <c r="CD465" s="212"/>
      <c r="CE465" s="212"/>
      <c r="CF465" s="212"/>
      <c r="CG465" s="82"/>
      <c r="CH465" s="213"/>
      <c r="CI465" s="212"/>
      <c r="CJ465" s="212"/>
      <c r="CK465" s="212"/>
      <c r="CL465" s="212"/>
      <c r="CM465" s="212"/>
      <c r="CN465" s="212"/>
      <c r="CO465" s="212"/>
      <c r="CP465" s="212"/>
      <c r="CQ465" s="212"/>
      <c r="CR465" s="212"/>
      <c r="CS465" s="212"/>
      <c r="CT465" s="212"/>
      <c r="CU465" s="212"/>
      <c r="CV465" s="212"/>
      <c r="CW465" s="212"/>
      <c r="CX465" s="212"/>
      <c r="CY465" s="212"/>
      <c r="CZ465" s="212"/>
      <c r="DA465" s="214"/>
      <c r="DB465" s="84"/>
      <c r="DC465" s="35"/>
      <c r="DD465" s="35"/>
      <c r="DE465" s="35"/>
      <c r="DF465" s="35"/>
      <c r="DG465" s="35"/>
      <c r="DH465" s="35"/>
      <c r="DI465" s="35"/>
      <c r="DJ465" s="35"/>
      <c r="DK465" s="35"/>
      <c r="DL465" s="35"/>
      <c r="DM465" s="35"/>
      <c r="DN465" s="35"/>
      <c r="DO465" s="35"/>
      <c r="DP465" s="35"/>
      <c r="DQ465" s="35"/>
      <c r="DR465" s="35"/>
      <c r="DS465" s="35"/>
      <c r="DT465" s="35"/>
      <c r="DU465" s="35"/>
      <c r="DV465" s="35"/>
      <c r="DW465" s="78"/>
      <c r="DX465" s="82"/>
      <c r="DY465" s="215"/>
      <c r="DZ465" s="216"/>
      <c r="EA465" s="216"/>
      <c r="EB465" s="216"/>
      <c r="EC465" s="216"/>
      <c r="ED465" s="216"/>
      <c r="EE465" s="217"/>
      <c r="EF465" s="146"/>
      <c r="EG465" s="215"/>
      <c r="EH465" s="216"/>
      <c r="EI465" s="216"/>
      <c r="EJ465" s="216"/>
      <c r="EK465" s="216"/>
      <c r="EL465" s="216"/>
      <c r="EM465" s="216"/>
      <c r="EN465" s="217"/>
      <c r="EO465" s="79"/>
      <c r="EP465" s="218"/>
      <c r="EQ465" s="219"/>
      <c r="ER465" s="219"/>
      <c r="ES465" s="82"/>
      <c r="ET465" s="234"/>
      <c r="EU465" s="235"/>
      <c r="EV465" s="235"/>
      <c r="EW465" s="82"/>
      <c r="EX465" s="234"/>
      <c r="EY465" s="235"/>
      <c r="EZ465" s="235"/>
      <c r="FA465" s="235"/>
      <c r="FB465" s="235"/>
      <c r="FC465" s="235"/>
      <c r="FD465" s="235"/>
      <c r="FE465" s="222"/>
      <c r="FF465" s="234"/>
      <c r="FG465" s="235"/>
      <c r="FH465" s="235"/>
      <c r="FI465" s="235"/>
      <c r="FJ465" s="235"/>
      <c r="FK465" s="235"/>
      <c r="FL465" s="235"/>
      <c r="FM465" s="222"/>
    </row>
    <row r="466" spans="1:169">
      <c r="A466" s="223" t="str">
        <f>Validation!B466</f>
        <v>Pass</v>
      </c>
      <c r="B466" s="35"/>
      <c r="C466" s="35"/>
      <c r="D466" s="35"/>
      <c r="E466" s="122"/>
      <c r="F466" s="123"/>
      <c r="G466" s="121"/>
      <c r="H466" s="120"/>
      <c r="I466" s="121"/>
      <c r="J466" s="120"/>
      <c r="K466" s="225"/>
      <c r="L466" s="35"/>
      <c r="M466" s="226"/>
      <c r="N466" s="227"/>
      <c r="O466" s="227"/>
      <c r="P466" s="224"/>
      <c r="Q466" s="224"/>
      <c r="R466" s="78"/>
      <c r="S466" s="79"/>
      <c r="T466" s="224"/>
      <c r="U466" s="35"/>
      <c r="V466" s="35"/>
      <c r="W466" s="225"/>
      <c r="X466" s="228"/>
      <c r="Y466" s="79"/>
      <c r="Z466" s="229"/>
      <c r="AA466" s="35"/>
      <c r="AB466" s="35"/>
      <c r="AC466" s="35"/>
      <c r="AD466" s="230"/>
      <c r="AE466" s="231"/>
      <c r="AF466" s="35"/>
      <c r="AG466" s="35"/>
      <c r="AH466" s="78"/>
      <c r="AI466" s="78"/>
      <c r="AJ466" s="82"/>
      <c r="AK466" s="136"/>
      <c r="AL466" s="135"/>
      <c r="AM466" s="81"/>
      <c r="AN466" s="134"/>
      <c r="AO466" s="232"/>
      <c r="AP466" s="232"/>
      <c r="AQ466" s="80"/>
      <c r="AR466" s="81"/>
      <c r="AS466" s="81"/>
      <c r="AT466" s="245"/>
      <c r="AU466" s="179"/>
      <c r="AV466" s="233"/>
      <c r="AW466" s="81"/>
      <c r="AX466" s="185"/>
      <c r="AY466" s="134"/>
      <c r="AZ466" s="111"/>
      <c r="BA466" s="210"/>
      <c r="BB466" s="211"/>
      <c r="BC466" s="211"/>
      <c r="BD466" s="211"/>
      <c r="BE466" s="211"/>
      <c r="BF466" s="211"/>
      <c r="BG466" s="211"/>
      <c r="BH466" s="211"/>
      <c r="BI466" s="211"/>
      <c r="BJ466" s="211"/>
      <c r="BK466" s="211"/>
      <c r="BL466" s="211"/>
      <c r="BM466" s="211"/>
      <c r="BN466" s="83"/>
      <c r="BO466" s="79"/>
      <c r="BP466" s="210"/>
      <c r="BQ466" s="211"/>
      <c r="BR466" s="211"/>
      <c r="BS466" s="211"/>
      <c r="BT466" s="211"/>
      <c r="BU466" s="211"/>
      <c r="BV466" s="211"/>
      <c r="BW466" s="211"/>
      <c r="BX466" s="82"/>
      <c r="BY466" s="212"/>
      <c r="BZ466" s="212"/>
      <c r="CA466" s="212"/>
      <c r="CB466" s="212"/>
      <c r="CC466" s="212"/>
      <c r="CD466" s="212"/>
      <c r="CE466" s="212"/>
      <c r="CF466" s="212"/>
      <c r="CG466" s="82"/>
      <c r="CH466" s="213"/>
      <c r="CI466" s="212"/>
      <c r="CJ466" s="212"/>
      <c r="CK466" s="212"/>
      <c r="CL466" s="212"/>
      <c r="CM466" s="212"/>
      <c r="CN466" s="212"/>
      <c r="CO466" s="212"/>
      <c r="CP466" s="212"/>
      <c r="CQ466" s="212"/>
      <c r="CR466" s="212"/>
      <c r="CS466" s="212"/>
      <c r="CT466" s="212"/>
      <c r="CU466" s="212"/>
      <c r="CV466" s="212"/>
      <c r="CW466" s="212"/>
      <c r="CX466" s="212"/>
      <c r="CY466" s="212"/>
      <c r="CZ466" s="212"/>
      <c r="DA466" s="214"/>
      <c r="DB466" s="84"/>
      <c r="DC466" s="35"/>
      <c r="DD466" s="35"/>
      <c r="DE466" s="35"/>
      <c r="DF466" s="35"/>
      <c r="DG466" s="35"/>
      <c r="DH466" s="35"/>
      <c r="DI466" s="35"/>
      <c r="DJ466" s="35"/>
      <c r="DK466" s="35"/>
      <c r="DL466" s="35"/>
      <c r="DM466" s="35"/>
      <c r="DN466" s="35"/>
      <c r="DO466" s="35"/>
      <c r="DP466" s="35"/>
      <c r="DQ466" s="35"/>
      <c r="DR466" s="35"/>
      <c r="DS466" s="35"/>
      <c r="DT466" s="35"/>
      <c r="DU466" s="35"/>
      <c r="DV466" s="35"/>
      <c r="DW466" s="78"/>
      <c r="DX466" s="82"/>
      <c r="DY466" s="215"/>
      <c r="DZ466" s="216"/>
      <c r="EA466" s="216"/>
      <c r="EB466" s="216"/>
      <c r="EC466" s="216"/>
      <c r="ED466" s="216"/>
      <c r="EE466" s="217"/>
      <c r="EF466" s="146"/>
      <c r="EG466" s="215"/>
      <c r="EH466" s="216"/>
      <c r="EI466" s="216"/>
      <c r="EJ466" s="216"/>
      <c r="EK466" s="216"/>
      <c r="EL466" s="216"/>
      <c r="EM466" s="216"/>
      <c r="EN466" s="217"/>
      <c r="EO466" s="79"/>
      <c r="EP466" s="218"/>
      <c r="EQ466" s="219"/>
      <c r="ER466" s="219"/>
      <c r="ES466" s="82"/>
      <c r="ET466" s="234"/>
      <c r="EU466" s="235"/>
      <c r="EV466" s="235"/>
      <c r="EW466" s="82"/>
      <c r="EX466" s="234"/>
      <c r="EY466" s="235"/>
      <c r="EZ466" s="235"/>
      <c r="FA466" s="235"/>
      <c r="FB466" s="235"/>
      <c r="FC466" s="235"/>
      <c r="FD466" s="235"/>
      <c r="FE466" s="222"/>
      <c r="FF466" s="234"/>
      <c r="FG466" s="235"/>
      <c r="FH466" s="235"/>
      <c r="FI466" s="235"/>
      <c r="FJ466" s="235"/>
      <c r="FK466" s="235"/>
      <c r="FL466" s="235"/>
      <c r="FM466" s="222"/>
    </row>
    <row r="467" spans="1:169">
      <c r="A467" s="223" t="str">
        <f>Validation!B467</f>
        <v>Pass</v>
      </c>
      <c r="B467" s="35"/>
      <c r="C467" s="35"/>
      <c r="D467" s="35"/>
      <c r="E467" s="122"/>
      <c r="F467" s="123"/>
      <c r="G467" s="121"/>
      <c r="H467" s="120"/>
      <c r="I467" s="121"/>
      <c r="J467" s="120"/>
      <c r="K467" s="225"/>
      <c r="L467" s="35"/>
      <c r="M467" s="226"/>
      <c r="N467" s="227"/>
      <c r="O467" s="227"/>
      <c r="P467" s="224"/>
      <c r="Q467" s="224"/>
      <c r="R467" s="78"/>
      <c r="S467" s="79"/>
      <c r="T467" s="224"/>
      <c r="U467" s="35"/>
      <c r="V467" s="35"/>
      <c r="W467" s="225"/>
      <c r="X467" s="228"/>
      <c r="Y467" s="79"/>
      <c r="Z467" s="229"/>
      <c r="AA467" s="35"/>
      <c r="AB467" s="35"/>
      <c r="AC467" s="35"/>
      <c r="AD467" s="230"/>
      <c r="AE467" s="231"/>
      <c r="AF467" s="35"/>
      <c r="AG467" s="35"/>
      <c r="AH467" s="78"/>
      <c r="AI467" s="78"/>
      <c r="AJ467" s="82"/>
      <c r="AK467" s="136"/>
      <c r="AL467" s="135"/>
      <c r="AM467" s="81"/>
      <c r="AN467" s="134"/>
      <c r="AO467" s="232"/>
      <c r="AP467" s="232"/>
      <c r="AQ467" s="80"/>
      <c r="AR467" s="81"/>
      <c r="AS467" s="81"/>
      <c r="AT467" s="245"/>
      <c r="AU467" s="179"/>
      <c r="AV467" s="233"/>
      <c r="AW467" s="81"/>
      <c r="AX467" s="185"/>
      <c r="AY467" s="134"/>
      <c r="AZ467" s="111"/>
      <c r="BA467" s="210"/>
      <c r="BB467" s="211"/>
      <c r="BC467" s="211"/>
      <c r="BD467" s="211"/>
      <c r="BE467" s="211"/>
      <c r="BF467" s="211"/>
      <c r="BG467" s="211"/>
      <c r="BH467" s="211"/>
      <c r="BI467" s="211"/>
      <c r="BJ467" s="211"/>
      <c r="BK467" s="211"/>
      <c r="BL467" s="211"/>
      <c r="BM467" s="211"/>
      <c r="BN467" s="83"/>
      <c r="BO467" s="79"/>
      <c r="BP467" s="210"/>
      <c r="BQ467" s="211"/>
      <c r="BR467" s="211"/>
      <c r="BS467" s="211"/>
      <c r="BT467" s="211"/>
      <c r="BU467" s="211"/>
      <c r="BV467" s="211"/>
      <c r="BW467" s="211"/>
      <c r="BX467" s="82"/>
      <c r="BY467" s="212"/>
      <c r="BZ467" s="212"/>
      <c r="CA467" s="212"/>
      <c r="CB467" s="212"/>
      <c r="CC467" s="212"/>
      <c r="CD467" s="212"/>
      <c r="CE467" s="212"/>
      <c r="CF467" s="212"/>
      <c r="CG467" s="82"/>
      <c r="CH467" s="213"/>
      <c r="CI467" s="212"/>
      <c r="CJ467" s="212"/>
      <c r="CK467" s="212"/>
      <c r="CL467" s="212"/>
      <c r="CM467" s="212"/>
      <c r="CN467" s="212"/>
      <c r="CO467" s="212"/>
      <c r="CP467" s="212"/>
      <c r="CQ467" s="212"/>
      <c r="CR467" s="212"/>
      <c r="CS467" s="212"/>
      <c r="CT467" s="212"/>
      <c r="CU467" s="212"/>
      <c r="CV467" s="212"/>
      <c r="CW467" s="212"/>
      <c r="CX467" s="212"/>
      <c r="CY467" s="212"/>
      <c r="CZ467" s="212"/>
      <c r="DA467" s="214"/>
      <c r="DB467" s="84"/>
      <c r="DC467" s="35"/>
      <c r="DD467" s="35"/>
      <c r="DE467" s="35"/>
      <c r="DF467" s="35"/>
      <c r="DG467" s="35"/>
      <c r="DH467" s="35"/>
      <c r="DI467" s="35"/>
      <c r="DJ467" s="35"/>
      <c r="DK467" s="35"/>
      <c r="DL467" s="35"/>
      <c r="DM467" s="35"/>
      <c r="DN467" s="35"/>
      <c r="DO467" s="35"/>
      <c r="DP467" s="35"/>
      <c r="DQ467" s="35"/>
      <c r="DR467" s="35"/>
      <c r="DS467" s="35"/>
      <c r="DT467" s="35"/>
      <c r="DU467" s="35"/>
      <c r="DV467" s="35"/>
      <c r="DW467" s="78"/>
      <c r="DX467" s="82"/>
      <c r="DY467" s="215"/>
      <c r="DZ467" s="216"/>
      <c r="EA467" s="216"/>
      <c r="EB467" s="216"/>
      <c r="EC467" s="216"/>
      <c r="ED467" s="216"/>
      <c r="EE467" s="217"/>
      <c r="EF467" s="146"/>
      <c r="EG467" s="215"/>
      <c r="EH467" s="216"/>
      <c r="EI467" s="216"/>
      <c r="EJ467" s="216"/>
      <c r="EK467" s="216"/>
      <c r="EL467" s="216"/>
      <c r="EM467" s="216"/>
      <c r="EN467" s="217"/>
      <c r="EO467" s="79"/>
      <c r="EP467" s="218"/>
      <c r="EQ467" s="219"/>
      <c r="ER467" s="219"/>
      <c r="ES467" s="82"/>
      <c r="ET467" s="234"/>
      <c r="EU467" s="235"/>
      <c r="EV467" s="235"/>
      <c r="EW467" s="82"/>
      <c r="EX467" s="234"/>
      <c r="EY467" s="235"/>
      <c r="EZ467" s="235"/>
      <c r="FA467" s="235"/>
      <c r="FB467" s="235"/>
      <c r="FC467" s="235"/>
      <c r="FD467" s="235"/>
      <c r="FE467" s="222"/>
      <c r="FF467" s="234"/>
      <c r="FG467" s="235"/>
      <c r="FH467" s="235"/>
      <c r="FI467" s="235"/>
      <c r="FJ467" s="235"/>
      <c r="FK467" s="235"/>
      <c r="FL467" s="235"/>
      <c r="FM467" s="222"/>
    </row>
    <row r="468" spans="1:169">
      <c r="A468" s="223" t="str">
        <f>Validation!B468</f>
        <v>Pass</v>
      </c>
      <c r="B468" s="35"/>
      <c r="C468" s="35"/>
      <c r="D468" s="35"/>
      <c r="E468" s="122"/>
      <c r="F468" s="123"/>
      <c r="G468" s="121"/>
      <c r="H468" s="120"/>
      <c r="I468" s="121"/>
      <c r="J468" s="120"/>
      <c r="K468" s="225"/>
      <c r="L468" s="35"/>
      <c r="M468" s="226"/>
      <c r="N468" s="227"/>
      <c r="O468" s="227"/>
      <c r="P468" s="224"/>
      <c r="Q468" s="224"/>
      <c r="R468" s="78"/>
      <c r="S468" s="79"/>
      <c r="T468" s="224"/>
      <c r="U468" s="35"/>
      <c r="V468" s="35"/>
      <c r="W468" s="225"/>
      <c r="X468" s="228"/>
      <c r="Y468" s="79"/>
      <c r="Z468" s="229"/>
      <c r="AA468" s="35"/>
      <c r="AB468" s="35"/>
      <c r="AC468" s="35"/>
      <c r="AD468" s="230"/>
      <c r="AE468" s="231"/>
      <c r="AF468" s="35"/>
      <c r="AG468" s="35"/>
      <c r="AH468" s="78"/>
      <c r="AI468" s="78"/>
      <c r="AJ468" s="82"/>
      <c r="AK468" s="136"/>
      <c r="AL468" s="135"/>
      <c r="AM468" s="81"/>
      <c r="AN468" s="134"/>
      <c r="AO468" s="232"/>
      <c r="AP468" s="232"/>
      <c r="AQ468" s="80"/>
      <c r="AR468" s="81"/>
      <c r="AS468" s="81"/>
      <c r="AT468" s="245"/>
      <c r="AU468" s="179"/>
      <c r="AV468" s="233"/>
      <c r="AW468" s="81"/>
      <c r="AX468" s="185"/>
      <c r="AY468" s="134"/>
      <c r="AZ468" s="111"/>
      <c r="BA468" s="210"/>
      <c r="BB468" s="211"/>
      <c r="BC468" s="211"/>
      <c r="BD468" s="211"/>
      <c r="BE468" s="211"/>
      <c r="BF468" s="211"/>
      <c r="BG468" s="211"/>
      <c r="BH468" s="211"/>
      <c r="BI468" s="211"/>
      <c r="BJ468" s="211"/>
      <c r="BK468" s="211"/>
      <c r="BL468" s="211"/>
      <c r="BM468" s="211"/>
      <c r="BN468" s="83"/>
      <c r="BO468" s="79"/>
      <c r="BP468" s="210"/>
      <c r="BQ468" s="211"/>
      <c r="BR468" s="211"/>
      <c r="BS468" s="211"/>
      <c r="BT468" s="211"/>
      <c r="BU468" s="211"/>
      <c r="BV468" s="211"/>
      <c r="BW468" s="211"/>
      <c r="BX468" s="82"/>
      <c r="BY468" s="212"/>
      <c r="BZ468" s="212"/>
      <c r="CA468" s="212"/>
      <c r="CB468" s="212"/>
      <c r="CC468" s="212"/>
      <c r="CD468" s="212"/>
      <c r="CE468" s="212"/>
      <c r="CF468" s="212"/>
      <c r="CG468" s="82"/>
      <c r="CH468" s="213"/>
      <c r="CI468" s="212"/>
      <c r="CJ468" s="212"/>
      <c r="CK468" s="212"/>
      <c r="CL468" s="212"/>
      <c r="CM468" s="212"/>
      <c r="CN468" s="212"/>
      <c r="CO468" s="212"/>
      <c r="CP468" s="212"/>
      <c r="CQ468" s="212"/>
      <c r="CR468" s="212"/>
      <c r="CS468" s="212"/>
      <c r="CT468" s="212"/>
      <c r="CU468" s="212"/>
      <c r="CV468" s="212"/>
      <c r="CW468" s="212"/>
      <c r="CX468" s="212"/>
      <c r="CY468" s="212"/>
      <c r="CZ468" s="212"/>
      <c r="DA468" s="214"/>
      <c r="DB468" s="84"/>
      <c r="DC468" s="35"/>
      <c r="DD468" s="35"/>
      <c r="DE468" s="35"/>
      <c r="DF468" s="35"/>
      <c r="DG468" s="35"/>
      <c r="DH468" s="35"/>
      <c r="DI468" s="35"/>
      <c r="DJ468" s="35"/>
      <c r="DK468" s="35"/>
      <c r="DL468" s="35"/>
      <c r="DM468" s="35"/>
      <c r="DN468" s="35"/>
      <c r="DO468" s="35"/>
      <c r="DP468" s="35"/>
      <c r="DQ468" s="35"/>
      <c r="DR468" s="35"/>
      <c r="DS468" s="35"/>
      <c r="DT468" s="35"/>
      <c r="DU468" s="35"/>
      <c r="DV468" s="35"/>
      <c r="DW468" s="78"/>
      <c r="DX468" s="82"/>
      <c r="DY468" s="215"/>
      <c r="DZ468" s="216"/>
      <c r="EA468" s="216"/>
      <c r="EB468" s="216"/>
      <c r="EC468" s="216"/>
      <c r="ED468" s="216"/>
      <c r="EE468" s="217"/>
      <c r="EF468" s="146"/>
      <c r="EG468" s="215"/>
      <c r="EH468" s="216"/>
      <c r="EI468" s="216"/>
      <c r="EJ468" s="216"/>
      <c r="EK468" s="216"/>
      <c r="EL468" s="216"/>
      <c r="EM468" s="216"/>
      <c r="EN468" s="217"/>
      <c r="EO468" s="79"/>
      <c r="EP468" s="218"/>
      <c r="EQ468" s="219"/>
      <c r="ER468" s="219"/>
      <c r="ES468" s="82"/>
      <c r="ET468" s="234"/>
      <c r="EU468" s="235"/>
      <c r="EV468" s="235"/>
      <c r="EW468" s="82"/>
      <c r="EX468" s="234"/>
      <c r="EY468" s="235"/>
      <c r="EZ468" s="235"/>
      <c r="FA468" s="235"/>
      <c r="FB468" s="235"/>
      <c r="FC468" s="235"/>
      <c r="FD468" s="235"/>
      <c r="FE468" s="222"/>
      <c r="FF468" s="234"/>
      <c r="FG468" s="235"/>
      <c r="FH468" s="235"/>
      <c r="FI468" s="235"/>
      <c r="FJ468" s="235"/>
      <c r="FK468" s="235"/>
      <c r="FL468" s="235"/>
      <c r="FM468" s="222"/>
    </row>
    <row r="469" spans="1:169">
      <c r="A469" s="223" t="str">
        <f>Validation!B469</f>
        <v>Pass</v>
      </c>
      <c r="B469" s="35"/>
      <c r="C469" s="35"/>
      <c r="D469" s="35"/>
      <c r="E469" s="122"/>
      <c r="F469" s="123"/>
      <c r="G469" s="121"/>
      <c r="H469" s="120"/>
      <c r="I469" s="121"/>
      <c r="J469" s="120"/>
      <c r="K469" s="225"/>
      <c r="L469" s="35"/>
      <c r="M469" s="226"/>
      <c r="N469" s="227"/>
      <c r="O469" s="227"/>
      <c r="P469" s="224"/>
      <c r="Q469" s="224"/>
      <c r="R469" s="78"/>
      <c r="S469" s="79"/>
      <c r="T469" s="224"/>
      <c r="U469" s="35"/>
      <c r="V469" s="35"/>
      <c r="W469" s="225"/>
      <c r="X469" s="228"/>
      <c r="Y469" s="79"/>
      <c r="Z469" s="229"/>
      <c r="AA469" s="35"/>
      <c r="AB469" s="35"/>
      <c r="AC469" s="35"/>
      <c r="AD469" s="230"/>
      <c r="AE469" s="231"/>
      <c r="AF469" s="35"/>
      <c r="AG469" s="35"/>
      <c r="AH469" s="78"/>
      <c r="AI469" s="78"/>
      <c r="AJ469" s="82"/>
      <c r="AK469" s="136"/>
      <c r="AL469" s="135"/>
      <c r="AM469" s="81"/>
      <c r="AN469" s="134"/>
      <c r="AO469" s="232"/>
      <c r="AP469" s="232"/>
      <c r="AQ469" s="80"/>
      <c r="AR469" s="81"/>
      <c r="AS469" s="81"/>
      <c r="AT469" s="245"/>
      <c r="AU469" s="179"/>
      <c r="AV469" s="233"/>
      <c r="AW469" s="81"/>
      <c r="AX469" s="185"/>
      <c r="AY469" s="134"/>
      <c r="AZ469" s="111"/>
      <c r="BA469" s="210"/>
      <c r="BB469" s="211"/>
      <c r="BC469" s="211"/>
      <c r="BD469" s="211"/>
      <c r="BE469" s="211"/>
      <c r="BF469" s="211"/>
      <c r="BG469" s="211"/>
      <c r="BH469" s="211"/>
      <c r="BI469" s="211"/>
      <c r="BJ469" s="211"/>
      <c r="BK469" s="211"/>
      <c r="BL469" s="211"/>
      <c r="BM469" s="211"/>
      <c r="BN469" s="83"/>
      <c r="BO469" s="79"/>
      <c r="BP469" s="210"/>
      <c r="BQ469" s="211"/>
      <c r="BR469" s="211"/>
      <c r="BS469" s="211"/>
      <c r="BT469" s="211"/>
      <c r="BU469" s="211"/>
      <c r="BV469" s="211"/>
      <c r="BW469" s="211"/>
      <c r="BX469" s="82"/>
      <c r="BY469" s="212"/>
      <c r="BZ469" s="212"/>
      <c r="CA469" s="212"/>
      <c r="CB469" s="212"/>
      <c r="CC469" s="212"/>
      <c r="CD469" s="212"/>
      <c r="CE469" s="212"/>
      <c r="CF469" s="212"/>
      <c r="CG469" s="82"/>
      <c r="CH469" s="213"/>
      <c r="CI469" s="212"/>
      <c r="CJ469" s="212"/>
      <c r="CK469" s="212"/>
      <c r="CL469" s="212"/>
      <c r="CM469" s="212"/>
      <c r="CN469" s="212"/>
      <c r="CO469" s="212"/>
      <c r="CP469" s="212"/>
      <c r="CQ469" s="212"/>
      <c r="CR469" s="212"/>
      <c r="CS469" s="212"/>
      <c r="CT469" s="212"/>
      <c r="CU469" s="212"/>
      <c r="CV469" s="212"/>
      <c r="CW469" s="212"/>
      <c r="CX469" s="212"/>
      <c r="CY469" s="212"/>
      <c r="CZ469" s="212"/>
      <c r="DA469" s="214"/>
      <c r="DB469" s="84"/>
      <c r="DC469" s="35"/>
      <c r="DD469" s="35"/>
      <c r="DE469" s="35"/>
      <c r="DF469" s="35"/>
      <c r="DG469" s="35"/>
      <c r="DH469" s="35"/>
      <c r="DI469" s="35"/>
      <c r="DJ469" s="35"/>
      <c r="DK469" s="35"/>
      <c r="DL469" s="35"/>
      <c r="DM469" s="35"/>
      <c r="DN469" s="35"/>
      <c r="DO469" s="35"/>
      <c r="DP469" s="35"/>
      <c r="DQ469" s="35"/>
      <c r="DR469" s="35"/>
      <c r="DS469" s="35"/>
      <c r="DT469" s="35"/>
      <c r="DU469" s="35"/>
      <c r="DV469" s="35"/>
      <c r="DW469" s="78"/>
      <c r="DX469" s="82"/>
      <c r="DY469" s="215"/>
      <c r="DZ469" s="216"/>
      <c r="EA469" s="216"/>
      <c r="EB469" s="216"/>
      <c r="EC469" s="216"/>
      <c r="ED469" s="216"/>
      <c r="EE469" s="217"/>
      <c r="EF469" s="146"/>
      <c r="EG469" s="215"/>
      <c r="EH469" s="216"/>
      <c r="EI469" s="216"/>
      <c r="EJ469" s="216"/>
      <c r="EK469" s="216"/>
      <c r="EL469" s="216"/>
      <c r="EM469" s="216"/>
      <c r="EN469" s="217"/>
      <c r="EO469" s="79"/>
      <c r="EP469" s="218"/>
      <c r="EQ469" s="219"/>
      <c r="ER469" s="219"/>
      <c r="ES469" s="82"/>
      <c r="ET469" s="234"/>
      <c r="EU469" s="235"/>
      <c r="EV469" s="235"/>
      <c r="EW469" s="82"/>
      <c r="EX469" s="234"/>
      <c r="EY469" s="235"/>
      <c r="EZ469" s="235"/>
      <c r="FA469" s="235"/>
      <c r="FB469" s="235"/>
      <c r="FC469" s="235"/>
      <c r="FD469" s="235"/>
      <c r="FE469" s="222"/>
      <c r="FF469" s="234"/>
      <c r="FG469" s="235"/>
      <c r="FH469" s="235"/>
      <c r="FI469" s="235"/>
      <c r="FJ469" s="235"/>
      <c r="FK469" s="235"/>
      <c r="FL469" s="235"/>
      <c r="FM469" s="222"/>
    </row>
    <row r="470" spans="1:169">
      <c r="A470" s="223" t="str">
        <f>Validation!B470</f>
        <v>Pass</v>
      </c>
      <c r="B470" s="35"/>
      <c r="C470" s="35"/>
      <c r="D470" s="35"/>
      <c r="E470" s="122"/>
      <c r="F470" s="123"/>
      <c r="G470" s="121"/>
      <c r="H470" s="120"/>
      <c r="I470" s="121"/>
      <c r="J470" s="120"/>
      <c r="K470" s="225"/>
      <c r="L470" s="35"/>
      <c r="M470" s="226"/>
      <c r="N470" s="227"/>
      <c r="O470" s="227"/>
      <c r="P470" s="224"/>
      <c r="Q470" s="224"/>
      <c r="R470" s="78"/>
      <c r="S470" s="79"/>
      <c r="T470" s="224"/>
      <c r="U470" s="35"/>
      <c r="V470" s="35"/>
      <c r="W470" s="225"/>
      <c r="X470" s="228"/>
      <c r="Y470" s="79"/>
      <c r="Z470" s="229"/>
      <c r="AA470" s="35"/>
      <c r="AB470" s="35"/>
      <c r="AC470" s="35"/>
      <c r="AD470" s="230"/>
      <c r="AE470" s="231"/>
      <c r="AF470" s="35"/>
      <c r="AG470" s="35"/>
      <c r="AH470" s="78"/>
      <c r="AI470" s="78"/>
      <c r="AJ470" s="82"/>
      <c r="AK470" s="136"/>
      <c r="AL470" s="135"/>
      <c r="AM470" s="81"/>
      <c r="AN470" s="134"/>
      <c r="AO470" s="232"/>
      <c r="AP470" s="232"/>
      <c r="AQ470" s="80"/>
      <c r="AR470" s="81"/>
      <c r="AS470" s="81"/>
      <c r="AT470" s="245"/>
      <c r="AU470" s="179"/>
      <c r="AV470" s="233"/>
      <c r="AW470" s="81"/>
      <c r="AX470" s="185"/>
      <c r="AY470" s="134"/>
      <c r="AZ470" s="111"/>
      <c r="BA470" s="210"/>
      <c r="BB470" s="211"/>
      <c r="BC470" s="211"/>
      <c r="BD470" s="211"/>
      <c r="BE470" s="211"/>
      <c r="BF470" s="211"/>
      <c r="BG470" s="211"/>
      <c r="BH470" s="211"/>
      <c r="BI470" s="211"/>
      <c r="BJ470" s="211"/>
      <c r="BK470" s="211"/>
      <c r="BL470" s="211"/>
      <c r="BM470" s="211"/>
      <c r="BN470" s="83"/>
      <c r="BO470" s="79"/>
      <c r="BP470" s="210"/>
      <c r="BQ470" s="211"/>
      <c r="BR470" s="211"/>
      <c r="BS470" s="211"/>
      <c r="BT470" s="211"/>
      <c r="BU470" s="211"/>
      <c r="BV470" s="211"/>
      <c r="BW470" s="211"/>
      <c r="BX470" s="82"/>
      <c r="BY470" s="212"/>
      <c r="BZ470" s="212"/>
      <c r="CA470" s="212"/>
      <c r="CB470" s="212"/>
      <c r="CC470" s="212"/>
      <c r="CD470" s="212"/>
      <c r="CE470" s="212"/>
      <c r="CF470" s="212"/>
      <c r="CG470" s="82"/>
      <c r="CH470" s="213"/>
      <c r="CI470" s="212"/>
      <c r="CJ470" s="212"/>
      <c r="CK470" s="212"/>
      <c r="CL470" s="212"/>
      <c r="CM470" s="212"/>
      <c r="CN470" s="212"/>
      <c r="CO470" s="212"/>
      <c r="CP470" s="212"/>
      <c r="CQ470" s="212"/>
      <c r="CR470" s="212"/>
      <c r="CS470" s="212"/>
      <c r="CT470" s="212"/>
      <c r="CU470" s="212"/>
      <c r="CV470" s="212"/>
      <c r="CW470" s="212"/>
      <c r="CX470" s="212"/>
      <c r="CY470" s="212"/>
      <c r="CZ470" s="212"/>
      <c r="DA470" s="214"/>
      <c r="DB470" s="84"/>
      <c r="DC470" s="35"/>
      <c r="DD470" s="35"/>
      <c r="DE470" s="35"/>
      <c r="DF470" s="35"/>
      <c r="DG470" s="35"/>
      <c r="DH470" s="35"/>
      <c r="DI470" s="35"/>
      <c r="DJ470" s="35"/>
      <c r="DK470" s="35"/>
      <c r="DL470" s="35"/>
      <c r="DM470" s="35"/>
      <c r="DN470" s="35"/>
      <c r="DO470" s="35"/>
      <c r="DP470" s="35"/>
      <c r="DQ470" s="35"/>
      <c r="DR470" s="35"/>
      <c r="DS470" s="35"/>
      <c r="DT470" s="35"/>
      <c r="DU470" s="35"/>
      <c r="DV470" s="35"/>
      <c r="DW470" s="78"/>
      <c r="DX470" s="82"/>
      <c r="DY470" s="215"/>
      <c r="DZ470" s="216"/>
      <c r="EA470" s="216"/>
      <c r="EB470" s="216"/>
      <c r="EC470" s="216"/>
      <c r="ED470" s="216"/>
      <c r="EE470" s="217"/>
      <c r="EF470" s="146"/>
      <c r="EG470" s="215"/>
      <c r="EH470" s="216"/>
      <c r="EI470" s="216"/>
      <c r="EJ470" s="216"/>
      <c r="EK470" s="216"/>
      <c r="EL470" s="216"/>
      <c r="EM470" s="216"/>
      <c r="EN470" s="217"/>
      <c r="EO470" s="79"/>
      <c r="EP470" s="218"/>
      <c r="EQ470" s="219"/>
      <c r="ER470" s="219"/>
      <c r="ES470" s="82"/>
      <c r="ET470" s="234"/>
      <c r="EU470" s="235"/>
      <c r="EV470" s="235"/>
      <c r="EW470" s="82"/>
      <c r="EX470" s="234"/>
      <c r="EY470" s="235"/>
      <c r="EZ470" s="235"/>
      <c r="FA470" s="235"/>
      <c r="FB470" s="235"/>
      <c r="FC470" s="235"/>
      <c r="FD470" s="235"/>
      <c r="FE470" s="222"/>
      <c r="FF470" s="234"/>
      <c r="FG470" s="235"/>
      <c r="FH470" s="235"/>
      <c r="FI470" s="235"/>
      <c r="FJ470" s="235"/>
      <c r="FK470" s="235"/>
      <c r="FL470" s="235"/>
      <c r="FM470" s="222"/>
    </row>
    <row r="471" spans="1:169">
      <c r="A471" s="223" t="str">
        <f>Validation!B471</f>
        <v>Pass</v>
      </c>
      <c r="B471" s="35"/>
      <c r="C471" s="35"/>
      <c r="D471" s="35"/>
      <c r="E471" s="122"/>
      <c r="F471" s="123"/>
      <c r="G471" s="121"/>
      <c r="H471" s="120"/>
      <c r="I471" s="121"/>
      <c r="J471" s="120"/>
      <c r="K471" s="225"/>
      <c r="L471" s="35"/>
      <c r="M471" s="226"/>
      <c r="N471" s="227"/>
      <c r="O471" s="227"/>
      <c r="P471" s="224"/>
      <c r="Q471" s="224"/>
      <c r="R471" s="78"/>
      <c r="S471" s="79"/>
      <c r="T471" s="224"/>
      <c r="U471" s="35"/>
      <c r="V471" s="35"/>
      <c r="W471" s="225"/>
      <c r="X471" s="228"/>
      <c r="Y471" s="79"/>
      <c r="Z471" s="229"/>
      <c r="AA471" s="35"/>
      <c r="AB471" s="35"/>
      <c r="AC471" s="35"/>
      <c r="AD471" s="230"/>
      <c r="AE471" s="231"/>
      <c r="AF471" s="35"/>
      <c r="AG471" s="35"/>
      <c r="AH471" s="78"/>
      <c r="AI471" s="78"/>
      <c r="AJ471" s="82"/>
      <c r="AK471" s="136"/>
      <c r="AL471" s="135"/>
      <c r="AM471" s="81"/>
      <c r="AN471" s="134"/>
      <c r="AO471" s="232"/>
      <c r="AP471" s="232"/>
      <c r="AQ471" s="80"/>
      <c r="AR471" s="81"/>
      <c r="AS471" s="81"/>
      <c r="AT471" s="245"/>
      <c r="AU471" s="179"/>
      <c r="AV471" s="233"/>
      <c r="AW471" s="81"/>
      <c r="AX471" s="185"/>
      <c r="AY471" s="134"/>
      <c r="AZ471" s="111"/>
      <c r="BA471" s="210"/>
      <c r="BB471" s="211"/>
      <c r="BC471" s="211"/>
      <c r="BD471" s="211"/>
      <c r="BE471" s="211"/>
      <c r="BF471" s="211"/>
      <c r="BG471" s="211"/>
      <c r="BH471" s="211"/>
      <c r="BI471" s="211"/>
      <c r="BJ471" s="211"/>
      <c r="BK471" s="211"/>
      <c r="BL471" s="211"/>
      <c r="BM471" s="211"/>
      <c r="BN471" s="83"/>
      <c r="BO471" s="79"/>
      <c r="BP471" s="210"/>
      <c r="BQ471" s="211"/>
      <c r="BR471" s="211"/>
      <c r="BS471" s="211"/>
      <c r="BT471" s="211"/>
      <c r="BU471" s="211"/>
      <c r="BV471" s="211"/>
      <c r="BW471" s="211"/>
      <c r="BX471" s="82"/>
      <c r="BY471" s="212"/>
      <c r="BZ471" s="212"/>
      <c r="CA471" s="212"/>
      <c r="CB471" s="212"/>
      <c r="CC471" s="212"/>
      <c r="CD471" s="212"/>
      <c r="CE471" s="212"/>
      <c r="CF471" s="212"/>
      <c r="CG471" s="82"/>
      <c r="CH471" s="213"/>
      <c r="CI471" s="212"/>
      <c r="CJ471" s="212"/>
      <c r="CK471" s="212"/>
      <c r="CL471" s="212"/>
      <c r="CM471" s="212"/>
      <c r="CN471" s="212"/>
      <c r="CO471" s="212"/>
      <c r="CP471" s="212"/>
      <c r="CQ471" s="212"/>
      <c r="CR471" s="212"/>
      <c r="CS471" s="212"/>
      <c r="CT471" s="212"/>
      <c r="CU471" s="212"/>
      <c r="CV471" s="212"/>
      <c r="CW471" s="212"/>
      <c r="CX471" s="212"/>
      <c r="CY471" s="212"/>
      <c r="CZ471" s="212"/>
      <c r="DA471" s="214"/>
      <c r="DB471" s="84"/>
      <c r="DC471" s="35"/>
      <c r="DD471" s="35"/>
      <c r="DE471" s="35"/>
      <c r="DF471" s="35"/>
      <c r="DG471" s="35"/>
      <c r="DH471" s="35"/>
      <c r="DI471" s="35"/>
      <c r="DJ471" s="35"/>
      <c r="DK471" s="35"/>
      <c r="DL471" s="35"/>
      <c r="DM471" s="35"/>
      <c r="DN471" s="35"/>
      <c r="DO471" s="35"/>
      <c r="DP471" s="35"/>
      <c r="DQ471" s="35"/>
      <c r="DR471" s="35"/>
      <c r="DS471" s="35"/>
      <c r="DT471" s="35"/>
      <c r="DU471" s="35"/>
      <c r="DV471" s="35"/>
      <c r="DW471" s="78"/>
      <c r="DX471" s="82"/>
      <c r="DY471" s="215"/>
      <c r="DZ471" s="216"/>
      <c r="EA471" s="216"/>
      <c r="EB471" s="216"/>
      <c r="EC471" s="216"/>
      <c r="ED471" s="216"/>
      <c r="EE471" s="217"/>
      <c r="EF471" s="146"/>
      <c r="EG471" s="215"/>
      <c r="EH471" s="216"/>
      <c r="EI471" s="216"/>
      <c r="EJ471" s="216"/>
      <c r="EK471" s="216"/>
      <c r="EL471" s="216"/>
      <c r="EM471" s="216"/>
      <c r="EN471" s="217"/>
      <c r="EO471" s="79"/>
      <c r="EP471" s="218"/>
      <c r="EQ471" s="219"/>
      <c r="ER471" s="219"/>
      <c r="ES471" s="82"/>
      <c r="ET471" s="234"/>
      <c r="EU471" s="235"/>
      <c r="EV471" s="235"/>
      <c r="EW471" s="82"/>
      <c r="EX471" s="234"/>
      <c r="EY471" s="235"/>
      <c r="EZ471" s="235"/>
      <c r="FA471" s="235"/>
      <c r="FB471" s="235"/>
      <c r="FC471" s="235"/>
      <c r="FD471" s="235"/>
      <c r="FE471" s="222"/>
      <c r="FF471" s="234"/>
      <c r="FG471" s="235"/>
      <c r="FH471" s="235"/>
      <c r="FI471" s="235"/>
      <c r="FJ471" s="235"/>
      <c r="FK471" s="235"/>
      <c r="FL471" s="235"/>
      <c r="FM471" s="222"/>
    </row>
    <row r="472" spans="1:169">
      <c r="A472" s="223" t="str">
        <f>Validation!B472</f>
        <v>Pass</v>
      </c>
      <c r="B472" s="35"/>
      <c r="C472" s="35"/>
      <c r="D472" s="35"/>
      <c r="E472" s="122"/>
      <c r="F472" s="123"/>
      <c r="G472" s="121"/>
      <c r="H472" s="120"/>
      <c r="I472" s="121"/>
      <c r="J472" s="120"/>
      <c r="K472" s="225"/>
      <c r="L472" s="35"/>
      <c r="M472" s="226"/>
      <c r="N472" s="227"/>
      <c r="O472" s="227"/>
      <c r="P472" s="224"/>
      <c r="Q472" s="224"/>
      <c r="R472" s="78"/>
      <c r="S472" s="79"/>
      <c r="T472" s="224"/>
      <c r="U472" s="35"/>
      <c r="V472" s="35"/>
      <c r="W472" s="225"/>
      <c r="X472" s="228"/>
      <c r="Y472" s="79"/>
      <c r="Z472" s="229"/>
      <c r="AA472" s="35"/>
      <c r="AB472" s="35"/>
      <c r="AC472" s="35"/>
      <c r="AD472" s="230"/>
      <c r="AE472" s="231"/>
      <c r="AF472" s="35"/>
      <c r="AG472" s="35"/>
      <c r="AH472" s="78"/>
      <c r="AI472" s="78"/>
      <c r="AJ472" s="82"/>
      <c r="AK472" s="136"/>
      <c r="AL472" s="135"/>
      <c r="AM472" s="81"/>
      <c r="AN472" s="134"/>
      <c r="AO472" s="232"/>
      <c r="AP472" s="232"/>
      <c r="AQ472" s="80"/>
      <c r="AR472" s="81"/>
      <c r="AS472" s="81"/>
      <c r="AT472" s="245"/>
      <c r="AU472" s="179"/>
      <c r="AV472" s="233"/>
      <c r="AW472" s="81"/>
      <c r="AX472" s="185"/>
      <c r="AY472" s="134"/>
      <c r="AZ472" s="111"/>
      <c r="BA472" s="210"/>
      <c r="BB472" s="211"/>
      <c r="BC472" s="211"/>
      <c r="BD472" s="211"/>
      <c r="BE472" s="211"/>
      <c r="BF472" s="211"/>
      <c r="BG472" s="211"/>
      <c r="BH472" s="211"/>
      <c r="BI472" s="211"/>
      <c r="BJ472" s="211"/>
      <c r="BK472" s="211"/>
      <c r="BL472" s="211"/>
      <c r="BM472" s="211"/>
      <c r="BN472" s="83"/>
      <c r="BO472" s="79"/>
      <c r="BP472" s="210"/>
      <c r="BQ472" s="211"/>
      <c r="BR472" s="211"/>
      <c r="BS472" s="211"/>
      <c r="BT472" s="211"/>
      <c r="BU472" s="211"/>
      <c r="BV472" s="211"/>
      <c r="BW472" s="211"/>
      <c r="BX472" s="82"/>
      <c r="BY472" s="212"/>
      <c r="BZ472" s="212"/>
      <c r="CA472" s="212"/>
      <c r="CB472" s="212"/>
      <c r="CC472" s="212"/>
      <c r="CD472" s="212"/>
      <c r="CE472" s="212"/>
      <c r="CF472" s="212"/>
      <c r="CG472" s="82"/>
      <c r="CH472" s="213"/>
      <c r="CI472" s="212"/>
      <c r="CJ472" s="212"/>
      <c r="CK472" s="212"/>
      <c r="CL472" s="212"/>
      <c r="CM472" s="212"/>
      <c r="CN472" s="212"/>
      <c r="CO472" s="212"/>
      <c r="CP472" s="212"/>
      <c r="CQ472" s="212"/>
      <c r="CR472" s="212"/>
      <c r="CS472" s="212"/>
      <c r="CT472" s="212"/>
      <c r="CU472" s="212"/>
      <c r="CV472" s="212"/>
      <c r="CW472" s="212"/>
      <c r="CX472" s="212"/>
      <c r="CY472" s="212"/>
      <c r="CZ472" s="212"/>
      <c r="DA472" s="214"/>
      <c r="DB472" s="84"/>
      <c r="DC472" s="35"/>
      <c r="DD472" s="35"/>
      <c r="DE472" s="35"/>
      <c r="DF472" s="35"/>
      <c r="DG472" s="35"/>
      <c r="DH472" s="35"/>
      <c r="DI472" s="35"/>
      <c r="DJ472" s="35"/>
      <c r="DK472" s="35"/>
      <c r="DL472" s="35"/>
      <c r="DM472" s="35"/>
      <c r="DN472" s="35"/>
      <c r="DO472" s="35"/>
      <c r="DP472" s="35"/>
      <c r="DQ472" s="35"/>
      <c r="DR472" s="35"/>
      <c r="DS472" s="35"/>
      <c r="DT472" s="35"/>
      <c r="DU472" s="35"/>
      <c r="DV472" s="35"/>
      <c r="DW472" s="78"/>
      <c r="DX472" s="82"/>
      <c r="DY472" s="215"/>
      <c r="DZ472" s="216"/>
      <c r="EA472" s="216"/>
      <c r="EB472" s="216"/>
      <c r="EC472" s="216"/>
      <c r="ED472" s="216"/>
      <c r="EE472" s="217"/>
      <c r="EF472" s="146"/>
      <c r="EG472" s="215"/>
      <c r="EH472" s="216"/>
      <c r="EI472" s="216"/>
      <c r="EJ472" s="216"/>
      <c r="EK472" s="216"/>
      <c r="EL472" s="216"/>
      <c r="EM472" s="216"/>
      <c r="EN472" s="217"/>
      <c r="EO472" s="79"/>
      <c r="EP472" s="218"/>
      <c r="EQ472" s="219"/>
      <c r="ER472" s="219"/>
      <c r="ES472" s="82"/>
      <c r="ET472" s="234"/>
      <c r="EU472" s="235"/>
      <c r="EV472" s="235"/>
      <c r="EW472" s="82"/>
      <c r="EX472" s="234"/>
      <c r="EY472" s="235"/>
      <c r="EZ472" s="235"/>
      <c r="FA472" s="235"/>
      <c r="FB472" s="235"/>
      <c r="FC472" s="235"/>
      <c r="FD472" s="235"/>
      <c r="FE472" s="222"/>
      <c r="FF472" s="234"/>
      <c r="FG472" s="235"/>
      <c r="FH472" s="235"/>
      <c r="FI472" s="235"/>
      <c r="FJ472" s="235"/>
      <c r="FK472" s="235"/>
      <c r="FL472" s="235"/>
      <c r="FM472" s="222"/>
    </row>
    <row r="473" spans="1:169">
      <c r="A473" s="223" t="str">
        <f>Validation!B473</f>
        <v>Pass</v>
      </c>
      <c r="B473" s="35"/>
      <c r="C473" s="35"/>
      <c r="D473" s="35"/>
      <c r="E473" s="122"/>
      <c r="F473" s="123"/>
      <c r="G473" s="121"/>
      <c r="H473" s="120"/>
      <c r="I473" s="121"/>
      <c r="J473" s="120"/>
      <c r="K473" s="225"/>
      <c r="L473" s="35"/>
      <c r="M473" s="226"/>
      <c r="N473" s="227"/>
      <c r="O473" s="227"/>
      <c r="P473" s="224"/>
      <c r="Q473" s="224"/>
      <c r="R473" s="78"/>
      <c r="S473" s="79"/>
      <c r="T473" s="224"/>
      <c r="U473" s="35"/>
      <c r="V473" s="35"/>
      <c r="W473" s="225"/>
      <c r="X473" s="228"/>
      <c r="Y473" s="79"/>
      <c r="Z473" s="229"/>
      <c r="AA473" s="35"/>
      <c r="AB473" s="35"/>
      <c r="AC473" s="35"/>
      <c r="AD473" s="230"/>
      <c r="AE473" s="231"/>
      <c r="AF473" s="35"/>
      <c r="AG473" s="35"/>
      <c r="AH473" s="78"/>
      <c r="AI473" s="78"/>
      <c r="AJ473" s="82"/>
      <c r="AK473" s="136"/>
      <c r="AL473" s="135"/>
      <c r="AM473" s="81"/>
      <c r="AN473" s="134"/>
      <c r="AO473" s="232"/>
      <c r="AP473" s="232"/>
      <c r="AQ473" s="80"/>
      <c r="AR473" s="81"/>
      <c r="AS473" s="81"/>
      <c r="AT473" s="245"/>
      <c r="AU473" s="179"/>
      <c r="AV473" s="233"/>
      <c r="AW473" s="81"/>
      <c r="AX473" s="185"/>
      <c r="AY473" s="134"/>
      <c r="AZ473" s="111"/>
      <c r="BA473" s="210"/>
      <c r="BB473" s="211"/>
      <c r="BC473" s="211"/>
      <c r="BD473" s="211"/>
      <c r="BE473" s="211"/>
      <c r="BF473" s="211"/>
      <c r="BG473" s="211"/>
      <c r="BH473" s="211"/>
      <c r="BI473" s="211"/>
      <c r="BJ473" s="211"/>
      <c r="BK473" s="211"/>
      <c r="BL473" s="211"/>
      <c r="BM473" s="211"/>
      <c r="BN473" s="83"/>
      <c r="BO473" s="79"/>
      <c r="BP473" s="210"/>
      <c r="BQ473" s="211"/>
      <c r="BR473" s="211"/>
      <c r="BS473" s="211"/>
      <c r="BT473" s="211"/>
      <c r="BU473" s="211"/>
      <c r="BV473" s="211"/>
      <c r="BW473" s="211"/>
      <c r="BX473" s="82"/>
      <c r="BY473" s="212"/>
      <c r="BZ473" s="212"/>
      <c r="CA473" s="212"/>
      <c r="CB473" s="212"/>
      <c r="CC473" s="212"/>
      <c r="CD473" s="212"/>
      <c r="CE473" s="212"/>
      <c r="CF473" s="212"/>
      <c r="CG473" s="82"/>
      <c r="CH473" s="213"/>
      <c r="CI473" s="212"/>
      <c r="CJ473" s="212"/>
      <c r="CK473" s="212"/>
      <c r="CL473" s="212"/>
      <c r="CM473" s="212"/>
      <c r="CN473" s="212"/>
      <c r="CO473" s="212"/>
      <c r="CP473" s="212"/>
      <c r="CQ473" s="212"/>
      <c r="CR473" s="212"/>
      <c r="CS473" s="212"/>
      <c r="CT473" s="212"/>
      <c r="CU473" s="212"/>
      <c r="CV473" s="212"/>
      <c r="CW473" s="212"/>
      <c r="CX473" s="212"/>
      <c r="CY473" s="212"/>
      <c r="CZ473" s="212"/>
      <c r="DA473" s="214"/>
      <c r="DB473" s="84"/>
      <c r="DC473" s="35"/>
      <c r="DD473" s="35"/>
      <c r="DE473" s="35"/>
      <c r="DF473" s="35"/>
      <c r="DG473" s="35"/>
      <c r="DH473" s="35"/>
      <c r="DI473" s="35"/>
      <c r="DJ473" s="35"/>
      <c r="DK473" s="35"/>
      <c r="DL473" s="35"/>
      <c r="DM473" s="35"/>
      <c r="DN473" s="35"/>
      <c r="DO473" s="35"/>
      <c r="DP473" s="35"/>
      <c r="DQ473" s="35"/>
      <c r="DR473" s="35"/>
      <c r="DS473" s="35"/>
      <c r="DT473" s="35"/>
      <c r="DU473" s="35"/>
      <c r="DV473" s="35"/>
      <c r="DW473" s="78"/>
      <c r="DX473" s="82"/>
      <c r="DY473" s="215"/>
      <c r="DZ473" s="216"/>
      <c r="EA473" s="216"/>
      <c r="EB473" s="216"/>
      <c r="EC473" s="216"/>
      <c r="ED473" s="216"/>
      <c r="EE473" s="217"/>
      <c r="EF473" s="146"/>
      <c r="EG473" s="215"/>
      <c r="EH473" s="216"/>
      <c r="EI473" s="216"/>
      <c r="EJ473" s="216"/>
      <c r="EK473" s="216"/>
      <c r="EL473" s="216"/>
      <c r="EM473" s="216"/>
      <c r="EN473" s="217"/>
      <c r="EO473" s="79"/>
      <c r="EP473" s="218"/>
      <c r="EQ473" s="219"/>
      <c r="ER473" s="219"/>
      <c r="ES473" s="82"/>
      <c r="ET473" s="234"/>
      <c r="EU473" s="235"/>
      <c r="EV473" s="235"/>
      <c r="EW473" s="82"/>
      <c r="EX473" s="234"/>
      <c r="EY473" s="235"/>
      <c r="EZ473" s="235"/>
      <c r="FA473" s="235"/>
      <c r="FB473" s="235"/>
      <c r="FC473" s="235"/>
      <c r="FD473" s="235"/>
      <c r="FE473" s="222"/>
      <c r="FF473" s="234"/>
      <c r="FG473" s="235"/>
      <c r="FH473" s="235"/>
      <c r="FI473" s="235"/>
      <c r="FJ473" s="235"/>
      <c r="FK473" s="235"/>
      <c r="FL473" s="235"/>
      <c r="FM473" s="222"/>
    </row>
    <row r="474" spans="1:169">
      <c r="A474" s="223" t="str">
        <f>Validation!B474</f>
        <v>Pass</v>
      </c>
      <c r="B474" s="35"/>
      <c r="C474" s="35"/>
      <c r="D474" s="35"/>
      <c r="E474" s="122"/>
      <c r="F474" s="123"/>
      <c r="G474" s="121"/>
      <c r="H474" s="120"/>
      <c r="I474" s="121"/>
      <c r="J474" s="120"/>
      <c r="K474" s="225"/>
      <c r="L474" s="35"/>
      <c r="M474" s="226"/>
      <c r="N474" s="227"/>
      <c r="O474" s="227"/>
      <c r="P474" s="224"/>
      <c r="Q474" s="224"/>
      <c r="R474" s="78"/>
      <c r="S474" s="79"/>
      <c r="T474" s="224"/>
      <c r="U474" s="35"/>
      <c r="V474" s="35"/>
      <c r="W474" s="225"/>
      <c r="X474" s="228"/>
      <c r="Y474" s="79"/>
      <c r="Z474" s="229"/>
      <c r="AA474" s="35"/>
      <c r="AB474" s="35"/>
      <c r="AC474" s="35"/>
      <c r="AD474" s="230"/>
      <c r="AE474" s="231"/>
      <c r="AF474" s="35"/>
      <c r="AG474" s="35"/>
      <c r="AH474" s="78"/>
      <c r="AI474" s="78"/>
      <c r="AJ474" s="82"/>
      <c r="AK474" s="136"/>
      <c r="AL474" s="135"/>
      <c r="AM474" s="81"/>
      <c r="AN474" s="134"/>
      <c r="AO474" s="232"/>
      <c r="AP474" s="232"/>
      <c r="AQ474" s="80"/>
      <c r="AR474" s="81"/>
      <c r="AS474" s="81"/>
      <c r="AT474" s="245"/>
      <c r="AU474" s="179"/>
      <c r="AV474" s="233"/>
      <c r="AW474" s="81"/>
      <c r="AX474" s="185"/>
      <c r="AY474" s="134"/>
      <c r="AZ474" s="111"/>
      <c r="BA474" s="210"/>
      <c r="BB474" s="211"/>
      <c r="BC474" s="211"/>
      <c r="BD474" s="211"/>
      <c r="BE474" s="211"/>
      <c r="BF474" s="211"/>
      <c r="BG474" s="211"/>
      <c r="BH474" s="211"/>
      <c r="BI474" s="211"/>
      <c r="BJ474" s="211"/>
      <c r="BK474" s="211"/>
      <c r="BL474" s="211"/>
      <c r="BM474" s="211"/>
      <c r="BN474" s="83"/>
      <c r="BO474" s="79"/>
      <c r="BP474" s="210"/>
      <c r="BQ474" s="211"/>
      <c r="BR474" s="211"/>
      <c r="BS474" s="211"/>
      <c r="BT474" s="211"/>
      <c r="BU474" s="211"/>
      <c r="BV474" s="211"/>
      <c r="BW474" s="211"/>
      <c r="BX474" s="82"/>
      <c r="BY474" s="212"/>
      <c r="BZ474" s="212"/>
      <c r="CA474" s="212"/>
      <c r="CB474" s="212"/>
      <c r="CC474" s="212"/>
      <c r="CD474" s="212"/>
      <c r="CE474" s="212"/>
      <c r="CF474" s="212"/>
      <c r="CG474" s="82"/>
      <c r="CH474" s="213"/>
      <c r="CI474" s="212"/>
      <c r="CJ474" s="212"/>
      <c r="CK474" s="212"/>
      <c r="CL474" s="212"/>
      <c r="CM474" s="212"/>
      <c r="CN474" s="212"/>
      <c r="CO474" s="212"/>
      <c r="CP474" s="212"/>
      <c r="CQ474" s="212"/>
      <c r="CR474" s="212"/>
      <c r="CS474" s="212"/>
      <c r="CT474" s="212"/>
      <c r="CU474" s="212"/>
      <c r="CV474" s="212"/>
      <c r="CW474" s="212"/>
      <c r="CX474" s="212"/>
      <c r="CY474" s="212"/>
      <c r="CZ474" s="212"/>
      <c r="DA474" s="214"/>
      <c r="DB474" s="84"/>
      <c r="DC474" s="35"/>
      <c r="DD474" s="35"/>
      <c r="DE474" s="35"/>
      <c r="DF474" s="35"/>
      <c r="DG474" s="35"/>
      <c r="DH474" s="35"/>
      <c r="DI474" s="35"/>
      <c r="DJ474" s="35"/>
      <c r="DK474" s="35"/>
      <c r="DL474" s="35"/>
      <c r="DM474" s="35"/>
      <c r="DN474" s="35"/>
      <c r="DO474" s="35"/>
      <c r="DP474" s="35"/>
      <c r="DQ474" s="35"/>
      <c r="DR474" s="35"/>
      <c r="DS474" s="35"/>
      <c r="DT474" s="35"/>
      <c r="DU474" s="35"/>
      <c r="DV474" s="35"/>
      <c r="DW474" s="78"/>
      <c r="DX474" s="82"/>
      <c r="DY474" s="215"/>
      <c r="DZ474" s="216"/>
      <c r="EA474" s="216"/>
      <c r="EB474" s="216"/>
      <c r="EC474" s="216"/>
      <c r="ED474" s="216"/>
      <c r="EE474" s="217"/>
      <c r="EF474" s="146"/>
      <c r="EG474" s="215"/>
      <c r="EH474" s="216"/>
      <c r="EI474" s="216"/>
      <c r="EJ474" s="216"/>
      <c r="EK474" s="216"/>
      <c r="EL474" s="216"/>
      <c r="EM474" s="216"/>
      <c r="EN474" s="217"/>
      <c r="EO474" s="79"/>
      <c r="EP474" s="218"/>
      <c r="EQ474" s="219"/>
      <c r="ER474" s="219"/>
      <c r="ES474" s="82"/>
      <c r="ET474" s="234"/>
      <c r="EU474" s="235"/>
      <c r="EV474" s="235"/>
      <c r="EW474" s="82"/>
      <c r="EX474" s="234"/>
      <c r="EY474" s="235"/>
      <c r="EZ474" s="235"/>
      <c r="FA474" s="235"/>
      <c r="FB474" s="235"/>
      <c r="FC474" s="235"/>
      <c r="FD474" s="235"/>
      <c r="FE474" s="222"/>
      <c r="FF474" s="234"/>
      <c r="FG474" s="235"/>
      <c r="FH474" s="235"/>
      <c r="FI474" s="235"/>
      <c r="FJ474" s="235"/>
      <c r="FK474" s="235"/>
      <c r="FL474" s="235"/>
      <c r="FM474" s="222"/>
    </row>
    <row r="475" spans="1:169">
      <c r="A475" s="223" t="str">
        <f>Validation!B475</f>
        <v>Pass</v>
      </c>
      <c r="B475" s="35"/>
      <c r="C475" s="35"/>
      <c r="D475" s="35"/>
      <c r="E475" s="122"/>
      <c r="F475" s="123"/>
      <c r="G475" s="121"/>
      <c r="H475" s="120"/>
      <c r="I475" s="121"/>
      <c r="J475" s="120"/>
      <c r="K475" s="225"/>
      <c r="L475" s="35"/>
      <c r="M475" s="226"/>
      <c r="N475" s="227"/>
      <c r="O475" s="227"/>
      <c r="P475" s="224"/>
      <c r="Q475" s="224"/>
      <c r="R475" s="78"/>
      <c r="S475" s="79"/>
      <c r="T475" s="224"/>
      <c r="U475" s="35"/>
      <c r="V475" s="35"/>
      <c r="W475" s="225"/>
      <c r="X475" s="228"/>
      <c r="Y475" s="79"/>
      <c r="Z475" s="229"/>
      <c r="AA475" s="35"/>
      <c r="AB475" s="35"/>
      <c r="AC475" s="35"/>
      <c r="AD475" s="230"/>
      <c r="AE475" s="231"/>
      <c r="AF475" s="35"/>
      <c r="AG475" s="35"/>
      <c r="AH475" s="78"/>
      <c r="AI475" s="78"/>
      <c r="AJ475" s="82"/>
      <c r="AK475" s="136"/>
      <c r="AL475" s="135"/>
      <c r="AM475" s="81"/>
      <c r="AN475" s="134"/>
      <c r="AO475" s="232"/>
      <c r="AP475" s="232"/>
      <c r="AQ475" s="80"/>
      <c r="AR475" s="81"/>
      <c r="AS475" s="81"/>
      <c r="AT475" s="245"/>
      <c r="AU475" s="179"/>
      <c r="AV475" s="233"/>
      <c r="AW475" s="81"/>
      <c r="AX475" s="185"/>
      <c r="AY475" s="134"/>
      <c r="AZ475" s="111"/>
      <c r="BA475" s="210"/>
      <c r="BB475" s="211"/>
      <c r="BC475" s="211"/>
      <c r="BD475" s="211"/>
      <c r="BE475" s="211"/>
      <c r="BF475" s="211"/>
      <c r="BG475" s="211"/>
      <c r="BH475" s="211"/>
      <c r="BI475" s="211"/>
      <c r="BJ475" s="211"/>
      <c r="BK475" s="211"/>
      <c r="BL475" s="211"/>
      <c r="BM475" s="211"/>
      <c r="BN475" s="83"/>
      <c r="BO475" s="79"/>
      <c r="BP475" s="210"/>
      <c r="BQ475" s="211"/>
      <c r="BR475" s="211"/>
      <c r="BS475" s="211"/>
      <c r="BT475" s="211"/>
      <c r="BU475" s="211"/>
      <c r="BV475" s="211"/>
      <c r="BW475" s="211"/>
      <c r="BX475" s="82"/>
      <c r="BY475" s="212"/>
      <c r="BZ475" s="212"/>
      <c r="CA475" s="212"/>
      <c r="CB475" s="212"/>
      <c r="CC475" s="212"/>
      <c r="CD475" s="212"/>
      <c r="CE475" s="212"/>
      <c r="CF475" s="212"/>
      <c r="CG475" s="82"/>
      <c r="CH475" s="213"/>
      <c r="CI475" s="212"/>
      <c r="CJ475" s="212"/>
      <c r="CK475" s="212"/>
      <c r="CL475" s="212"/>
      <c r="CM475" s="212"/>
      <c r="CN475" s="212"/>
      <c r="CO475" s="212"/>
      <c r="CP475" s="212"/>
      <c r="CQ475" s="212"/>
      <c r="CR475" s="212"/>
      <c r="CS475" s="212"/>
      <c r="CT475" s="212"/>
      <c r="CU475" s="212"/>
      <c r="CV475" s="212"/>
      <c r="CW475" s="212"/>
      <c r="CX475" s="212"/>
      <c r="CY475" s="212"/>
      <c r="CZ475" s="212"/>
      <c r="DA475" s="214"/>
      <c r="DB475" s="84"/>
      <c r="DC475" s="35"/>
      <c r="DD475" s="35"/>
      <c r="DE475" s="35"/>
      <c r="DF475" s="35"/>
      <c r="DG475" s="35"/>
      <c r="DH475" s="35"/>
      <c r="DI475" s="35"/>
      <c r="DJ475" s="35"/>
      <c r="DK475" s="35"/>
      <c r="DL475" s="35"/>
      <c r="DM475" s="35"/>
      <c r="DN475" s="35"/>
      <c r="DO475" s="35"/>
      <c r="DP475" s="35"/>
      <c r="DQ475" s="35"/>
      <c r="DR475" s="35"/>
      <c r="DS475" s="35"/>
      <c r="DT475" s="35"/>
      <c r="DU475" s="35"/>
      <c r="DV475" s="35"/>
      <c r="DW475" s="78"/>
      <c r="DX475" s="82"/>
      <c r="DY475" s="215"/>
      <c r="DZ475" s="216"/>
      <c r="EA475" s="216"/>
      <c r="EB475" s="216"/>
      <c r="EC475" s="216"/>
      <c r="ED475" s="216"/>
      <c r="EE475" s="217"/>
      <c r="EF475" s="146"/>
      <c r="EG475" s="215"/>
      <c r="EH475" s="216"/>
      <c r="EI475" s="216"/>
      <c r="EJ475" s="216"/>
      <c r="EK475" s="216"/>
      <c r="EL475" s="216"/>
      <c r="EM475" s="216"/>
      <c r="EN475" s="217"/>
      <c r="EO475" s="79"/>
      <c r="EP475" s="218"/>
      <c r="EQ475" s="219"/>
      <c r="ER475" s="219"/>
      <c r="ES475" s="82"/>
      <c r="ET475" s="234"/>
      <c r="EU475" s="235"/>
      <c r="EV475" s="235"/>
      <c r="EW475" s="82"/>
      <c r="EX475" s="234"/>
      <c r="EY475" s="235"/>
      <c r="EZ475" s="235"/>
      <c r="FA475" s="235"/>
      <c r="FB475" s="235"/>
      <c r="FC475" s="235"/>
      <c r="FD475" s="235"/>
      <c r="FE475" s="222"/>
      <c r="FF475" s="234"/>
      <c r="FG475" s="235"/>
      <c r="FH475" s="235"/>
      <c r="FI475" s="235"/>
      <c r="FJ475" s="235"/>
      <c r="FK475" s="235"/>
      <c r="FL475" s="235"/>
      <c r="FM475" s="222"/>
    </row>
    <row r="476" spans="1:169">
      <c r="A476" s="223" t="str">
        <f>Validation!B476</f>
        <v>Pass</v>
      </c>
      <c r="B476" s="35"/>
      <c r="C476" s="35"/>
      <c r="D476" s="35"/>
      <c r="E476" s="122"/>
      <c r="F476" s="123"/>
      <c r="G476" s="121"/>
      <c r="H476" s="120"/>
      <c r="I476" s="121"/>
      <c r="J476" s="120"/>
      <c r="K476" s="225"/>
      <c r="L476" s="35"/>
      <c r="M476" s="226"/>
      <c r="N476" s="227"/>
      <c r="O476" s="227"/>
      <c r="P476" s="224"/>
      <c r="Q476" s="224"/>
      <c r="R476" s="78"/>
      <c r="S476" s="79"/>
      <c r="T476" s="224"/>
      <c r="U476" s="35"/>
      <c r="V476" s="35"/>
      <c r="W476" s="225"/>
      <c r="X476" s="228"/>
      <c r="Y476" s="79"/>
      <c r="Z476" s="229"/>
      <c r="AA476" s="35"/>
      <c r="AB476" s="35"/>
      <c r="AC476" s="35"/>
      <c r="AD476" s="230"/>
      <c r="AE476" s="231"/>
      <c r="AF476" s="35"/>
      <c r="AG476" s="35"/>
      <c r="AH476" s="78"/>
      <c r="AI476" s="78"/>
      <c r="AJ476" s="82"/>
      <c r="AK476" s="136"/>
      <c r="AL476" s="135"/>
      <c r="AM476" s="81"/>
      <c r="AN476" s="134"/>
      <c r="AO476" s="232"/>
      <c r="AP476" s="232"/>
      <c r="AQ476" s="80"/>
      <c r="AR476" s="81"/>
      <c r="AS476" s="81"/>
      <c r="AT476" s="245"/>
      <c r="AU476" s="179"/>
      <c r="AV476" s="233"/>
      <c r="AW476" s="81"/>
      <c r="AX476" s="185"/>
      <c r="AY476" s="134"/>
      <c r="AZ476" s="111"/>
      <c r="BA476" s="210"/>
      <c r="BB476" s="211"/>
      <c r="BC476" s="211"/>
      <c r="BD476" s="211"/>
      <c r="BE476" s="211"/>
      <c r="BF476" s="211"/>
      <c r="BG476" s="211"/>
      <c r="BH476" s="211"/>
      <c r="BI476" s="211"/>
      <c r="BJ476" s="211"/>
      <c r="BK476" s="211"/>
      <c r="BL476" s="211"/>
      <c r="BM476" s="211"/>
      <c r="BN476" s="83"/>
      <c r="BO476" s="79"/>
      <c r="BP476" s="210"/>
      <c r="BQ476" s="211"/>
      <c r="BR476" s="211"/>
      <c r="BS476" s="211"/>
      <c r="BT476" s="211"/>
      <c r="BU476" s="211"/>
      <c r="BV476" s="211"/>
      <c r="BW476" s="211"/>
      <c r="BX476" s="82"/>
      <c r="BY476" s="212"/>
      <c r="BZ476" s="212"/>
      <c r="CA476" s="212"/>
      <c r="CB476" s="212"/>
      <c r="CC476" s="212"/>
      <c r="CD476" s="212"/>
      <c r="CE476" s="212"/>
      <c r="CF476" s="212"/>
      <c r="CG476" s="82"/>
      <c r="CH476" s="213"/>
      <c r="CI476" s="212"/>
      <c r="CJ476" s="212"/>
      <c r="CK476" s="212"/>
      <c r="CL476" s="212"/>
      <c r="CM476" s="212"/>
      <c r="CN476" s="212"/>
      <c r="CO476" s="212"/>
      <c r="CP476" s="212"/>
      <c r="CQ476" s="212"/>
      <c r="CR476" s="212"/>
      <c r="CS476" s="212"/>
      <c r="CT476" s="212"/>
      <c r="CU476" s="212"/>
      <c r="CV476" s="212"/>
      <c r="CW476" s="212"/>
      <c r="CX476" s="212"/>
      <c r="CY476" s="212"/>
      <c r="CZ476" s="212"/>
      <c r="DA476" s="214"/>
      <c r="DB476" s="84"/>
      <c r="DC476" s="35"/>
      <c r="DD476" s="35"/>
      <c r="DE476" s="35"/>
      <c r="DF476" s="35"/>
      <c r="DG476" s="35"/>
      <c r="DH476" s="35"/>
      <c r="DI476" s="35"/>
      <c r="DJ476" s="35"/>
      <c r="DK476" s="35"/>
      <c r="DL476" s="35"/>
      <c r="DM476" s="35"/>
      <c r="DN476" s="35"/>
      <c r="DO476" s="35"/>
      <c r="DP476" s="35"/>
      <c r="DQ476" s="35"/>
      <c r="DR476" s="35"/>
      <c r="DS476" s="35"/>
      <c r="DT476" s="35"/>
      <c r="DU476" s="35"/>
      <c r="DV476" s="35"/>
      <c r="DW476" s="78"/>
      <c r="DX476" s="82"/>
      <c r="DY476" s="215"/>
      <c r="DZ476" s="216"/>
      <c r="EA476" s="216"/>
      <c r="EB476" s="216"/>
      <c r="EC476" s="216"/>
      <c r="ED476" s="216"/>
      <c r="EE476" s="217"/>
      <c r="EF476" s="146"/>
      <c r="EG476" s="215"/>
      <c r="EH476" s="216"/>
      <c r="EI476" s="216"/>
      <c r="EJ476" s="216"/>
      <c r="EK476" s="216"/>
      <c r="EL476" s="216"/>
      <c r="EM476" s="216"/>
      <c r="EN476" s="217"/>
      <c r="EO476" s="79"/>
      <c r="EP476" s="218"/>
      <c r="EQ476" s="219"/>
      <c r="ER476" s="219"/>
      <c r="ES476" s="82"/>
      <c r="ET476" s="234"/>
      <c r="EU476" s="235"/>
      <c r="EV476" s="235"/>
      <c r="EW476" s="82"/>
      <c r="EX476" s="234"/>
      <c r="EY476" s="235"/>
      <c r="EZ476" s="235"/>
      <c r="FA476" s="235"/>
      <c r="FB476" s="235"/>
      <c r="FC476" s="235"/>
      <c r="FD476" s="235"/>
      <c r="FE476" s="222"/>
      <c r="FF476" s="234"/>
      <c r="FG476" s="235"/>
      <c r="FH476" s="235"/>
      <c r="FI476" s="235"/>
      <c r="FJ476" s="235"/>
      <c r="FK476" s="235"/>
      <c r="FL476" s="235"/>
      <c r="FM476" s="222"/>
    </row>
    <row r="477" spans="1:169">
      <c r="A477" s="223" t="str">
        <f>Validation!B477</f>
        <v>Pass</v>
      </c>
      <c r="B477" s="35"/>
      <c r="C477" s="35"/>
      <c r="D477" s="35"/>
      <c r="E477" s="122"/>
      <c r="F477" s="123"/>
      <c r="G477" s="121"/>
      <c r="H477" s="120"/>
      <c r="I477" s="121"/>
      <c r="J477" s="120"/>
      <c r="K477" s="225"/>
      <c r="L477" s="35"/>
      <c r="M477" s="226"/>
      <c r="N477" s="227"/>
      <c r="O477" s="227"/>
      <c r="P477" s="224"/>
      <c r="Q477" s="224"/>
      <c r="R477" s="78"/>
      <c r="S477" s="79"/>
      <c r="T477" s="224"/>
      <c r="U477" s="35"/>
      <c r="V477" s="35"/>
      <c r="W477" s="225"/>
      <c r="X477" s="228"/>
      <c r="Y477" s="79"/>
      <c r="Z477" s="229"/>
      <c r="AA477" s="35"/>
      <c r="AB477" s="35"/>
      <c r="AC477" s="35"/>
      <c r="AD477" s="230"/>
      <c r="AE477" s="231"/>
      <c r="AF477" s="35"/>
      <c r="AG477" s="35"/>
      <c r="AH477" s="78"/>
      <c r="AI477" s="78"/>
      <c r="AJ477" s="82"/>
      <c r="AK477" s="136"/>
      <c r="AL477" s="135"/>
      <c r="AM477" s="81"/>
      <c r="AN477" s="134"/>
      <c r="AO477" s="232"/>
      <c r="AP477" s="232"/>
      <c r="AQ477" s="80"/>
      <c r="AR477" s="81"/>
      <c r="AS477" s="81"/>
      <c r="AT477" s="245"/>
      <c r="AU477" s="179"/>
      <c r="AV477" s="233"/>
      <c r="AW477" s="81"/>
      <c r="AX477" s="185"/>
      <c r="AY477" s="134"/>
      <c r="AZ477" s="111"/>
      <c r="BA477" s="210"/>
      <c r="BB477" s="211"/>
      <c r="BC477" s="211"/>
      <c r="BD477" s="211"/>
      <c r="BE477" s="211"/>
      <c r="BF477" s="211"/>
      <c r="BG477" s="211"/>
      <c r="BH477" s="211"/>
      <c r="BI477" s="211"/>
      <c r="BJ477" s="211"/>
      <c r="BK477" s="211"/>
      <c r="BL477" s="211"/>
      <c r="BM477" s="211"/>
      <c r="BN477" s="83"/>
      <c r="BO477" s="79"/>
      <c r="BP477" s="210"/>
      <c r="BQ477" s="211"/>
      <c r="BR477" s="211"/>
      <c r="BS477" s="211"/>
      <c r="BT477" s="211"/>
      <c r="BU477" s="211"/>
      <c r="BV477" s="211"/>
      <c r="BW477" s="211"/>
      <c r="BX477" s="82"/>
      <c r="BY477" s="212"/>
      <c r="BZ477" s="212"/>
      <c r="CA477" s="212"/>
      <c r="CB477" s="212"/>
      <c r="CC477" s="212"/>
      <c r="CD477" s="212"/>
      <c r="CE477" s="212"/>
      <c r="CF477" s="212"/>
      <c r="CG477" s="82"/>
      <c r="CH477" s="213"/>
      <c r="CI477" s="212"/>
      <c r="CJ477" s="212"/>
      <c r="CK477" s="212"/>
      <c r="CL477" s="212"/>
      <c r="CM477" s="212"/>
      <c r="CN477" s="212"/>
      <c r="CO477" s="212"/>
      <c r="CP477" s="212"/>
      <c r="CQ477" s="212"/>
      <c r="CR477" s="212"/>
      <c r="CS477" s="212"/>
      <c r="CT477" s="212"/>
      <c r="CU477" s="212"/>
      <c r="CV477" s="212"/>
      <c r="CW477" s="212"/>
      <c r="CX477" s="212"/>
      <c r="CY477" s="212"/>
      <c r="CZ477" s="212"/>
      <c r="DA477" s="214"/>
      <c r="DB477" s="84"/>
      <c r="DC477" s="35"/>
      <c r="DD477" s="35"/>
      <c r="DE477" s="35"/>
      <c r="DF477" s="35"/>
      <c r="DG477" s="35"/>
      <c r="DH477" s="35"/>
      <c r="DI477" s="35"/>
      <c r="DJ477" s="35"/>
      <c r="DK477" s="35"/>
      <c r="DL477" s="35"/>
      <c r="DM477" s="35"/>
      <c r="DN477" s="35"/>
      <c r="DO477" s="35"/>
      <c r="DP477" s="35"/>
      <c r="DQ477" s="35"/>
      <c r="DR477" s="35"/>
      <c r="DS477" s="35"/>
      <c r="DT477" s="35"/>
      <c r="DU477" s="35"/>
      <c r="DV477" s="35"/>
      <c r="DW477" s="78"/>
      <c r="DX477" s="82"/>
      <c r="DY477" s="215"/>
      <c r="DZ477" s="216"/>
      <c r="EA477" s="216"/>
      <c r="EB477" s="216"/>
      <c r="EC477" s="216"/>
      <c r="ED477" s="216"/>
      <c r="EE477" s="217"/>
      <c r="EF477" s="146"/>
      <c r="EG477" s="215"/>
      <c r="EH477" s="216"/>
      <c r="EI477" s="216"/>
      <c r="EJ477" s="216"/>
      <c r="EK477" s="216"/>
      <c r="EL477" s="216"/>
      <c r="EM477" s="216"/>
      <c r="EN477" s="217"/>
      <c r="EO477" s="79"/>
      <c r="EP477" s="218"/>
      <c r="EQ477" s="219"/>
      <c r="ER477" s="219"/>
      <c r="ES477" s="82"/>
      <c r="ET477" s="234"/>
      <c r="EU477" s="235"/>
      <c r="EV477" s="235"/>
      <c r="EW477" s="82"/>
      <c r="EX477" s="234"/>
      <c r="EY477" s="235"/>
      <c r="EZ477" s="235"/>
      <c r="FA477" s="235"/>
      <c r="FB477" s="235"/>
      <c r="FC477" s="235"/>
      <c r="FD477" s="235"/>
      <c r="FE477" s="222"/>
      <c r="FF477" s="234"/>
      <c r="FG477" s="235"/>
      <c r="FH477" s="235"/>
      <c r="FI477" s="235"/>
      <c r="FJ477" s="235"/>
      <c r="FK477" s="235"/>
      <c r="FL477" s="235"/>
      <c r="FM477" s="222"/>
    </row>
    <row r="478" spans="1:169">
      <c r="A478" s="223" t="str">
        <f>Validation!B478</f>
        <v>Pass</v>
      </c>
      <c r="B478" s="35"/>
      <c r="C478" s="35"/>
      <c r="D478" s="35"/>
      <c r="E478" s="122"/>
      <c r="F478" s="123"/>
      <c r="G478" s="121"/>
      <c r="H478" s="120"/>
      <c r="I478" s="121"/>
      <c r="J478" s="120"/>
      <c r="K478" s="225"/>
      <c r="L478" s="35"/>
      <c r="M478" s="226"/>
      <c r="N478" s="227"/>
      <c r="O478" s="227"/>
      <c r="P478" s="224"/>
      <c r="Q478" s="224"/>
      <c r="R478" s="78"/>
      <c r="S478" s="79"/>
      <c r="T478" s="224"/>
      <c r="U478" s="35"/>
      <c r="V478" s="35"/>
      <c r="W478" s="225"/>
      <c r="X478" s="228"/>
      <c r="Y478" s="79"/>
      <c r="Z478" s="229"/>
      <c r="AA478" s="35"/>
      <c r="AB478" s="35"/>
      <c r="AC478" s="35"/>
      <c r="AD478" s="230"/>
      <c r="AE478" s="231"/>
      <c r="AF478" s="35"/>
      <c r="AG478" s="35"/>
      <c r="AH478" s="78"/>
      <c r="AI478" s="78"/>
      <c r="AJ478" s="82"/>
      <c r="AK478" s="136"/>
      <c r="AL478" s="135"/>
      <c r="AM478" s="81"/>
      <c r="AN478" s="134"/>
      <c r="AO478" s="232"/>
      <c r="AP478" s="232"/>
      <c r="AQ478" s="80"/>
      <c r="AR478" s="81"/>
      <c r="AS478" s="81"/>
      <c r="AT478" s="245"/>
      <c r="AU478" s="179"/>
      <c r="AV478" s="233"/>
      <c r="AW478" s="81"/>
      <c r="AX478" s="185"/>
      <c r="AY478" s="134"/>
      <c r="AZ478" s="111"/>
      <c r="BA478" s="210"/>
      <c r="BB478" s="211"/>
      <c r="BC478" s="211"/>
      <c r="BD478" s="211"/>
      <c r="BE478" s="211"/>
      <c r="BF478" s="211"/>
      <c r="BG478" s="211"/>
      <c r="BH478" s="211"/>
      <c r="BI478" s="211"/>
      <c r="BJ478" s="211"/>
      <c r="BK478" s="211"/>
      <c r="BL478" s="211"/>
      <c r="BM478" s="211"/>
      <c r="BN478" s="83"/>
      <c r="BO478" s="79"/>
      <c r="BP478" s="210"/>
      <c r="BQ478" s="211"/>
      <c r="BR478" s="211"/>
      <c r="BS478" s="211"/>
      <c r="BT478" s="211"/>
      <c r="BU478" s="211"/>
      <c r="BV478" s="211"/>
      <c r="BW478" s="211"/>
      <c r="BX478" s="82"/>
      <c r="BY478" s="212"/>
      <c r="BZ478" s="212"/>
      <c r="CA478" s="212"/>
      <c r="CB478" s="212"/>
      <c r="CC478" s="212"/>
      <c r="CD478" s="212"/>
      <c r="CE478" s="212"/>
      <c r="CF478" s="212"/>
      <c r="CG478" s="82"/>
      <c r="CH478" s="213"/>
      <c r="CI478" s="212"/>
      <c r="CJ478" s="212"/>
      <c r="CK478" s="212"/>
      <c r="CL478" s="212"/>
      <c r="CM478" s="212"/>
      <c r="CN478" s="212"/>
      <c r="CO478" s="212"/>
      <c r="CP478" s="212"/>
      <c r="CQ478" s="212"/>
      <c r="CR478" s="212"/>
      <c r="CS478" s="212"/>
      <c r="CT478" s="212"/>
      <c r="CU478" s="212"/>
      <c r="CV478" s="212"/>
      <c r="CW478" s="212"/>
      <c r="CX478" s="212"/>
      <c r="CY478" s="212"/>
      <c r="CZ478" s="212"/>
      <c r="DA478" s="214"/>
      <c r="DB478" s="84"/>
      <c r="DC478" s="35"/>
      <c r="DD478" s="35"/>
      <c r="DE478" s="35"/>
      <c r="DF478" s="35"/>
      <c r="DG478" s="35"/>
      <c r="DH478" s="35"/>
      <c r="DI478" s="35"/>
      <c r="DJ478" s="35"/>
      <c r="DK478" s="35"/>
      <c r="DL478" s="35"/>
      <c r="DM478" s="35"/>
      <c r="DN478" s="35"/>
      <c r="DO478" s="35"/>
      <c r="DP478" s="35"/>
      <c r="DQ478" s="35"/>
      <c r="DR478" s="35"/>
      <c r="DS478" s="35"/>
      <c r="DT478" s="35"/>
      <c r="DU478" s="35"/>
      <c r="DV478" s="35"/>
      <c r="DW478" s="78"/>
      <c r="DX478" s="82"/>
      <c r="DY478" s="215"/>
      <c r="DZ478" s="216"/>
      <c r="EA478" s="216"/>
      <c r="EB478" s="216"/>
      <c r="EC478" s="216"/>
      <c r="ED478" s="216"/>
      <c r="EE478" s="217"/>
      <c r="EF478" s="146"/>
      <c r="EG478" s="215"/>
      <c r="EH478" s="216"/>
      <c r="EI478" s="216"/>
      <c r="EJ478" s="216"/>
      <c r="EK478" s="216"/>
      <c r="EL478" s="216"/>
      <c r="EM478" s="216"/>
      <c r="EN478" s="217"/>
      <c r="EO478" s="79"/>
      <c r="EP478" s="218"/>
      <c r="EQ478" s="219"/>
      <c r="ER478" s="219"/>
      <c r="ES478" s="82"/>
      <c r="ET478" s="234"/>
      <c r="EU478" s="235"/>
      <c r="EV478" s="235"/>
      <c r="EW478" s="82"/>
      <c r="EX478" s="234"/>
      <c r="EY478" s="235"/>
      <c r="EZ478" s="235"/>
      <c r="FA478" s="235"/>
      <c r="FB478" s="235"/>
      <c r="FC478" s="235"/>
      <c r="FD478" s="235"/>
      <c r="FE478" s="222"/>
      <c r="FF478" s="234"/>
      <c r="FG478" s="235"/>
      <c r="FH478" s="235"/>
      <c r="FI478" s="235"/>
      <c r="FJ478" s="235"/>
      <c r="FK478" s="235"/>
      <c r="FL478" s="235"/>
      <c r="FM478" s="222"/>
    </row>
    <row r="479" spans="1:169">
      <c r="A479" s="223" t="str">
        <f>Validation!B479</f>
        <v>Pass</v>
      </c>
      <c r="B479" s="35"/>
      <c r="C479" s="35"/>
      <c r="D479" s="35"/>
      <c r="E479" s="122"/>
      <c r="F479" s="123"/>
      <c r="G479" s="121"/>
      <c r="H479" s="120"/>
      <c r="I479" s="121"/>
      <c r="J479" s="120"/>
      <c r="K479" s="225"/>
      <c r="L479" s="35"/>
      <c r="M479" s="226"/>
      <c r="N479" s="227"/>
      <c r="O479" s="227"/>
      <c r="P479" s="224"/>
      <c r="Q479" s="224"/>
      <c r="R479" s="78"/>
      <c r="S479" s="79"/>
      <c r="T479" s="224"/>
      <c r="U479" s="35"/>
      <c r="V479" s="35"/>
      <c r="W479" s="225"/>
      <c r="X479" s="228"/>
      <c r="Y479" s="79"/>
      <c r="Z479" s="229"/>
      <c r="AA479" s="35"/>
      <c r="AB479" s="35"/>
      <c r="AC479" s="35"/>
      <c r="AD479" s="230"/>
      <c r="AE479" s="231"/>
      <c r="AF479" s="35"/>
      <c r="AG479" s="35"/>
      <c r="AH479" s="78"/>
      <c r="AI479" s="78"/>
      <c r="AJ479" s="82"/>
      <c r="AK479" s="136"/>
      <c r="AL479" s="135"/>
      <c r="AM479" s="81"/>
      <c r="AN479" s="134"/>
      <c r="AO479" s="232"/>
      <c r="AP479" s="232"/>
      <c r="AQ479" s="80"/>
      <c r="AR479" s="81"/>
      <c r="AS479" s="81"/>
      <c r="AT479" s="245"/>
      <c r="AU479" s="179"/>
      <c r="AV479" s="233"/>
      <c r="AW479" s="81"/>
      <c r="AX479" s="185"/>
      <c r="AY479" s="134"/>
      <c r="AZ479" s="111"/>
      <c r="BA479" s="210"/>
      <c r="BB479" s="211"/>
      <c r="BC479" s="211"/>
      <c r="BD479" s="211"/>
      <c r="BE479" s="211"/>
      <c r="BF479" s="211"/>
      <c r="BG479" s="211"/>
      <c r="BH479" s="211"/>
      <c r="BI479" s="211"/>
      <c r="BJ479" s="211"/>
      <c r="BK479" s="211"/>
      <c r="BL479" s="211"/>
      <c r="BM479" s="211"/>
      <c r="BN479" s="83"/>
      <c r="BO479" s="79"/>
      <c r="BP479" s="210"/>
      <c r="BQ479" s="211"/>
      <c r="BR479" s="211"/>
      <c r="BS479" s="211"/>
      <c r="BT479" s="211"/>
      <c r="BU479" s="211"/>
      <c r="BV479" s="211"/>
      <c r="BW479" s="211"/>
      <c r="BX479" s="82"/>
      <c r="BY479" s="212"/>
      <c r="BZ479" s="212"/>
      <c r="CA479" s="212"/>
      <c r="CB479" s="212"/>
      <c r="CC479" s="212"/>
      <c r="CD479" s="212"/>
      <c r="CE479" s="212"/>
      <c r="CF479" s="212"/>
      <c r="CG479" s="82"/>
      <c r="CH479" s="213"/>
      <c r="CI479" s="212"/>
      <c r="CJ479" s="212"/>
      <c r="CK479" s="212"/>
      <c r="CL479" s="212"/>
      <c r="CM479" s="212"/>
      <c r="CN479" s="212"/>
      <c r="CO479" s="212"/>
      <c r="CP479" s="212"/>
      <c r="CQ479" s="212"/>
      <c r="CR479" s="212"/>
      <c r="CS479" s="212"/>
      <c r="CT479" s="212"/>
      <c r="CU479" s="212"/>
      <c r="CV479" s="212"/>
      <c r="CW479" s="212"/>
      <c r="CX479" s="212"/>
      <c r="CY479" s="212"/>
      <c r="CZ479" s="212"/>
      <c r="DA479" s="214"/>
      <c r="DB479" s="84"/>
      <c r="DC479" s="35"/>
      <c r="DD479" s="35"/>
      <c r="DE479" s="35"/>
      <c r="DF479" s="35"/>
      <c r="DG479" s="35"/>
      <c r="DH479" s="35"/>
      <c r="DI479" s="35"/>
      <c r="DJ479" s="35"/>
      <c r="DK479" s="35"/>
      <c r="DL479" s="35"/>
      <c r="DM479" s="35"/>
      <c r="DN479" s="35"/>
      <c r="DO479" s="35"/>
      <c r="DP479" s="35"/>
      <c r="DQ479" s="35"/>
      <c r="DR479" s="35"/>
      <c r="DS479" s="35"/>
      <c r="DT479" s="35"/>
      <c r="DU479" s="35"/>
      <c r="DV479" s="35"/>
      <c r="DW479" s="78"/>
      <c r="DX479" s="82"/>
      <c r="DY479" s="215"/>
      <c r="DZ479" s="216"/>
      <c r="EA479" s="216"/>
      <c r="EB479" s="216"/>
      <c r="EC479" s="216"/>
      <c r="ED479" s="216"/>
      <c r="EE479" s="217"/>
      <c r="EF479" s="146"/>
      <c r="EG479" s="215"/>
      <c r="EH479" s="216"/>
      <c r="EI479" s="216"/>
      <c r="EJ479" s="216"/>
      <c r="EK479" s="216"/>
      <c r="EL479" s="216"/>
      <c r="EM479" s="216"/>
      <c r="EN479" s="217"/>
      <c r="EO479" s="79"/>
      <c r="EP479" s="218"/>
      <c r="EQ479" s="219"/>
      <c r="ER479" s="219"/>
      <c r="ES479" s="82"/>
      <c r="ET479" s="234"/>
      <c r="EU479" s="235"/>
      <c r="EV479" s="235"/>
      <c r="EW479" s="82"/>
      <c r="EX479" s="234"/>
      <c r="EY479" s="235"/>
      <c r="EZ479" s="235"/>
      <c r="FA479" s="235"/>
      <c r="FB479" s="235"/>
      <c r="FC479" s="235"/>
      <c r="FD479" s="235"/>
      <c r="FE479" s="222"/>
      <c r="FF479" s="234"/>
      <c r="FG479" s="235"/>
      <c r="FH479" s="235"/>
      <c r="FI479" s="235"/>
      <c r="FJ479" s="235"/>
      <c r="FK479" s="235"/>
      <c r="FL479" s="235"/>
      <c r="FM479" s="222"/>
    </row>
    <row r="480" spans="1:169">
      <c r="A480" s="223" t="str">
        <f>Validation!B480</f>
        <v>Pass</v>
      </c>
      <c r="B480" s="35"/>
      <c r="C480" s="35"/>
      <c r="D480" s="35"/>
      <c r="E480" s="122"/>
      <c r="F480" s="123"/>
      <c r="G480" s="121"/>
      <c r="H480" s="120"/>
      <c r="I480" s="121"/>
      <c r="J480" s="120"/>
      <c r="K480" s="225"/>
      <c r="L480" s="35"/>
      <c r="M480" s="226"/>
      <c r="N480" s="227"/>
      <c r="O480" s="227"/>
      <c r="P480" s="224"/>
      <c r="Q480" s="224"/>
      <c r="R480" s="78"/>
      <c r="S480" s="79"/>
      <c r="T480" s="224"/>
      <c r="U480" s="35"/>
      <c r="V480" s="35"/>
      <c r="W480" s="225"/>
      <c r="X480" s="228"/>
      <c r="Y480" s="79"/>
      <c r="Z480" s="229"/>
      <c r="AA480" s="35"/>
      <c r="AB480" s="35"/>
      <c r="AC480" s="35"/>
      <c r="AD480" s="230"/>
      <c r="AE480" s="231"/>
      <c r="AF480" s="35"/>
      <c r="AG480" s="35"/>
      <c r="AH480" s="78"/>
      <c r="AI480" s="78"/>
      <c r="AJ480" s="82"/>
      <c r="AK480" s="136"/>
      <c r="AL480" s="135"/>
      <c r="AM480" s="81"/>
      <c r="AN480" s="134"/>
      <c r="AO480" s="232"/>
      <c r="AP480" s="232"/>
      <c r="AQ480" s="80"/>
      <c r="AR480" s="81"/>
      <c r="AS480" s="81"/>
      <c r="AT480" s="245"/>
      <c r="AU480" s="179"/>
      <c r="AV480" s="233"/>
      <c r="AW480" s="81"/>
      <c r="AX480" s="185"/>
      <c r="AY480" s="134"/>
      <c r="AZ480" s="111"/>
      <c r="BA480" s="210"/>
      <c r="BB480" s="211"/>
      <c r="BC480" s="211"/>
      <c r="BD480" s="211"/>
      <c r="BE480" s="211"/>
      <c r="BF480" s="211"/>
      <c r="BG480" s="211"/>
      <c r="BH480" s="211"/>
      <c r="BI480" s="211"/>
      <c r="BJ480" s="211"/>
      <c r="BK480" s="211"/>
      <c r="BL480" s="211"/>
      <c r="BM480" s="211"/>
      <c r="BN480" s="83"/>
      <c r="BO480" s="79"/>
      <c r="BP480" s="210"/>
      <c r="BQ480" s="211"/>
      <c r="BR480" s="211"/>
      <c r="BS480" s="211"/>
      <c r="BT480" s="211"/>
      <c r="BU480" s="211"/>
      <c r="BV480" s="211"/>
      <c r="BW480" s="211"/>
      <c r="BX480" s="82"/>
      <c r="BY480" s="212"/>
      <c r="BZ480" s="212"/>
      <c r="CA480" s="212"/>
      <c r="CB480" s="212"/>
      <c r="CC480" s="212"/>
      <c r="CD480" s="212"/>
      <c r="CE480" s="212"/>
      <c r="CF480" s="212"/>
      <c r="CG480" s="82"/>
      <c r="CH480" s="213"/>
      <c r="CI480" s="212"/>
      <c r="CJ480" s="212"/>
      <c r="CK480" s="212"/>
      <c r="CL480" s="212"/>
      <c r="CM480" s="212"/>
      <c r="CN480" s="212"/>
      <c r="CO480" s="212"/>
      <c r="CP480" s="212"/>
      <c r="CQ480" s="212"/>
      <c r="CR480" s="212"/>
      <c r="CS480" s="212"/>
      <c r="CT480" s="212"/>
      <c r="CU480" s="212"/>
      <c r="CV480" s="212"/>
      <c r="CW480" s="212"/>
      <c r="CX480" s="212"/>
      <c r="CY480" s="212"/>
      <c r="CZ480" s="212"/>
      <c r="DA480" s="214"/>
      <c r="DB480" s="84"/>
      <c r="DC480" s="35"/>
      <c r="DD480" s="35"/>
      <c r="DE480" s="35"/>
      <c r="DF480" s="35"/>
      <c r="DG480" s="35"/>
      <c r="DH480" s="35"/>
      <c r="DI480" s="35"/>
      <c r="DJ480" s="35"/>
      <c r="DK480" s="35"/>
      <c r="DL480" s="35"/>
      <c r="DM480" s="35"/>
      <c r="DN480" s="35"/>
      <c r="DO480" s="35"/>
      <c r="DP480" s="35"/>
      <c r="DQ480" s="35"/>
      <c r="DR480" s="35"/>
      <c r="DS480" s="35"/>
      <c r="DT480" s="35"/>
      <c r="DU480" s="35"/>
      <c r="DV480" s="35"/>
      <c r="DW480" s="78"/>
      <c r="DX480" s="82"/>
      <c r="DY480" s="215"/>
      <c r="DZ480" s="216"/>
      <c r="EA480" s="216"/>
      <c r="EB480" s="216"/>
      <c r="EC480" s="216"/>
      <c r="ED480" s="216"/>
      <c r="EE480" s="217"/>
      <c r="EF480" s="146"/>
      <c r="EG480" s="215"/>
      <c r="EH480" s="216"/>
      <c r="EI480" s="216"/>
      <c r="EJ480" s="216"/>
      <c r="EK480" s="216"/>
      <c r="EL480" s="216"/>
      <c r="EM480" s="216"/>
      <c r="EN480" s="217"/>
      <c r="EO480" s="79"/>
      <c r="EP480" s="218"/>
      <c r="EQ480" s="219"/>
      <c r="ER480" s="219"/>
      <c r="ES480" s="82"/>
      <c r="ET480" s="234"/>
      <c r="EU480" s="235"/>
      <c r="EV480" s="235"/>
      <c r="EW480" s="82"/>
      <c r="EX480" s="234"/>
      <c r="EY480" s="235"/>
      <c r="EZ480" s="235"/>
      <c r="FA480" s="235"/>
      <c r="FB480" s="235"/>
      <c r="FC480" s="235"/>
      <c r="FD480" s="235"/>
      <c r="FE480" s="222"/>
      <c r="FF480" s="234"/>
      <c r="FG480" s="235"/>
      <c r="FH480" s="235"/>
      <c r="FI480" s="235"/>
      <c r="FJ480" s="235"/>
      <c r="FK480" s="235"/>
      <c r="FL480" s="235"/>
      <c r="FM480" s="222"/>
    </row>
    <row r="481" spans="1:169">
      <c r="A481" s="223" t="str">
        <f>Validation!B481</f>
        <v>Pass</v>
      </c>
      <c r="B481" s="35"/>
      <c r="C481" s="35"/>
      <c r="D481" s="35"/>
      <c r="E481" s="122"/>
      <c r="F481" s="123"/>
      <c r="G481" s="121"/>
      <c r="H481" s="120"/>
      <c r="I481" s="121"/>
      <c r="J481" s="120"/>
      <c r="K481" s="225"/>
      <c r="L481" s="35"/>
      <c r="M481" s="226"/>
      <c r="N481" s="227"/>
      <c r="O481" s="227"/>
      <c r="P481" s="224"/>
      <c r="Q481" s="224"/>
      <c r="R481" s="78"/>
      <c r="S481" s="79"/>
      <c r="T481" s="224"/>
      <c r="U481" s="35"/>
      <c r="V481" s="35"/>
      <c r="W481" s="225"/>
      <c r="X481" s="228"/>
      <c r="Y481" s="79"/>
      <c r="Z481" s="229"/>
      <c r="AA481" s="35"/>
      <c r="AB481" s="35"/>
      <c r="AC481" s="35"/>
      <c r="AD481" s="230"/>
      <c r="AE481" s="231"/>
      <c r="AF481" s="35"/>
      <c r="AG481" s="35"/>
      <c r="AH481" s="78"/>
      <c r="AI481" s="78"/>
      <c r="AJ481" s="82"/>
      <c r="AK481" s="136"/>
      <c r="AL481" s="135"/>
      <c r="AM481" s="81"/>
      <c r="AN481" s="134"/>
      <c r="AO481" s="232"/>
      <c r="AP481" s="232"/>
      <c r="AQ481" s="80"/>
      <c r="AR481" s="81"/>
      <c r="AS481" s="81"/>
      <c r="AT481" s="245"/>
      <c r="AU481" s="179"/>
      <c r="AV481" s="233"/>
      <c r="AW481" s="81"/>
      <c r="AX481" s="185"/>
      <c r="AY481" s="134"/>
      <c r="AZ481" s="111"/>
      <c r="BA481" s="210"/>
      <c r="BB481" s="211"/>
      <c r="BC481" s="211"/>
      <c r="BD481" s="211"/>
      <c r="BE481" s="211"/>
      <c r="BF481" s="211"/>
      <c r="BG481" s="211"/>
      <c r="BH481" s="211"/>
      <c r="BI481" s="211"/>
      <c r="BJ481" s="211"/>
      <c r="BK481" s="211"/>
      <c r="BL481" s="211"/>
      <c r="BM481" s="211"/>
      <c r="BN481" s="83"/>
      <c r="BO481" s="79"/>
      <c r="BP481" s="210"/>
      <c r="BQ481" s="211"/>
      <c r="BR481" s="211"/>
      <c r="BS481" s="211"/>
      <c r="BT481" s="211"/>
      <c r="BU481" s="211"/>
      <c r="BV481" s="211"/>
      <c r="BW481" s="211"/>
      <c r="BX481" s="82"/>
      <c r="BY481" s="212"/>
      <c r="BZ481" s="212"/>
      <c r="CA481" s="212"/>
      <c r="CB481" s="212"/>
      <c r="CC481" s="212"/>
      <c r="CD481" s="212"/>
      <c r="CE481" s="212"/>
      <c r="CF481" s="212"/>
      <c r="CG481" s="82"/>
      <c r="CH481" s="213"/>
      <c r="CI481" s="212"/>
      <c r="CJ481" s="212"/>
      <c r="CK481" s="212"/>
      <c r="CL481" s="212"/>
      <c r="CM481" s="212"/>
      <c r="CN481" s="212"/>
      <c r="CO481" s="212"/>
      <c r="CP481" s="212"/>
      <c r="CQ481" s="212"/>
      <c r="CR481" s="212"/>
      <c r="CS481" s="212"/>
      <c r="CT481" s="212"/>
      <c r="CU481" s="212"/>
      <c r="CV481" s="212"/>
      <c r="CW481" s="212"/>
      <c r="CX481" s="212"/>
      <c r="CY481" s="212"/>
      <c r="CZ481" s="212"/>
      <c r="DA481" s="214"/>
      <c r="DB481" s="84"/>
      <c r="DC481" s="35"/>
      <c r="DD481" s="35"/>
      <c r="DE481" s="35"/>
      <c r="DF481" s="35"/>
      <c r="DG481" s="35"/>
      <c r="DH481" s="35"/>
      <c r="DI481" s="35"/>
      <c r="DJ481" s="35"/>
      <c r="DK481" s="35"/>
      <c r="DL481" s="35"/>
      <c r="DM481" s="35"/>
      <c r="DN481" s="35"/>
      <c r="DO481" s="35"/>
      <c r="DP481" s="35"/>
      <c r="DQ481" s="35"/>
      <c r="DR481" s="35"/>
      <c r="DS481" s="35"/>
      <c r="DT481" s="35"/>
      <c r="DU481" s="35"/>
      <c r="DV481" s="35"/>
      <c r="DW481" s="78"/>
      <c r="DX481" s="82"/>
      <c r="DY481" s="215"/>
      <c r="DZ481" s="216"/>
      <c r="EA481" s="216"/>
      <c r="EB481" s="216"/>
      <c r="EC481" s="216"/>
      <c r="ED481" s="216"/>
      <c r="EE481" s="217"/>
      <c r="EF481" s="146"/>
      <c r="EG481" s="215"/>
      <c r="EH481" s="216"/>
      <c r="EI481" s="216"/>
      <c r="EJ481" s="216"/>
      <c r="EK481" s="216"/>
      <c r="EL481" s="216"/>
      <c r="EM481" s="216"/>
      <c r="EN481" s="217"/>
      <c r="EO481" s="79"/>
      <c r="EP481" s="218"/>
      <c r="EQ481" s="219"/>
      <c r="ER481" s="219"/>
      <c r="ES481" s="82"/>
      <c r="ET481" s="234"/>
      <c r="EU481" s="235"/>
      <c r="EV481" s="235"/>
      <c r="EW481" s="82"/>
      <c r="EX481" s="234"/>
      <c r="EY481" s="235"/>
      <c r="EZ481" s="235"/>
      <c r="FA481" s="235"/>
      <c r="FB481" s="235"/>
      <c r="FC481" s="235"/>
      <c r="FD481" s="235"/>
      <c r="FE481" s="222"/>
      <c r="FF481" s="234"/>
      <c r="FG481" s="235"/>
      <c r="FH481" s="235"/>
      <c r="FI481" s="235"/>
      <c r="FJ481" s="235"/>
      <c r="FK481" s="235"/>
      <c r="FL481" s="235"/>
      <c r="FM481" s="222"/>
    </row>
    <row r="482" spans="1:169">
      <c r="A482" s="223" t="str">
        <f>Validation!B482</f>
        <v>Pass</v>
      </c>
      <c r="B482" s="35"/>
      <c r="C482" s="35"/>
      <c r="D482" s="35"/>
      <c r="E482" s="122"/>
      <c r="F482" s="123"/>
      <c r="G482" s="121"/>
      <c r="H482" s="120"/>
      <c r="I482" s="121"/>
      <c r="J482" s="120"/>
      <c r="K482" s="225"/>
      <c r="L482" s="35"/>
      <c r="M482" s="226"/>
      <c r="N482" s="227"/>
      <c r="O482" s="227"/>
      <c r="P482" s="224"/>
      <c r="Q482" s="224"/>
      <c r="R482" s="78"/>
      <c r="S482" s="79"/>
      <c r="T482" s="224"/>
      <c r="U482" s="35"/>
      <c r="V482" s="35"/>
      <c r="W482" s="225"/>
      <c r="X482" s="228"/>
      <c r="Y482" s="79"/>
      <c r="Z482" s="229"/>
      <c r="AA482" s="35"/>
      <c r="AB482" s="35"/>
      <c r="AC482" s="35"/>
      <c r="AD482" s="230"/>
      <c r="AE482" s="231"/>
      <c r="AF482" s="35"/>
      <c r="AG482" s="35"/>
      <c r="AH482" s="78"/>
      <c r="AI482" s="78"/>
      <c r="AJ482" s="82"/>
      <c r="AK482" s="136"/>
      <c r="AL482" s="135"/>
      <c r="AM482" s="81"/>
      <c r="AN482" s="134"/>
      <c r="AO482" s="232"/>
      <c r="AP482" s="232"/>
      <c r="AQ482" s="80"/>
      <c r="AR482" s="81"/>
      <c r="AS482" s="81"/>
      <c r="AT482" s="245"/>
      <c r="AU482" s="179"/>
      <c r="AV482" s="233"/>
      <c r="AW482" s="81"/>
      <c r="AX482" s="185"/>
      <c r="AY482" s="134"/>
      <c r="AZ482" s="111"/>
      <c r="BA482" s="210"/>
      <c r="BB482" s="211"/>
      <c r="BC482" s="211"/>
      <c r="BD482" s="211"/>
      <c r="BE482" s="211"/>
      <c r="BF482" s="211"/>
      <c r="BG482" s="211"/>
      <c r="BH482" s="211"/>
      <c r="BI482" s="211"/>
      <c r="BJ482" s="211"/>
      <c r="BK482" s="211"/>
      <c r="BL482" s="211"/>
      <c r="BM482" s="211"/>
      <c r="BN482" s="83"/>
      <c r="BO482" s="79"/>
      <c r="BP482" s="210"/>
      <c r="BQ482" s="211"/>
      <c r="BR482" s="211"/>
      <c r="BS482" s="211"/>
      <c r="BT482" s="211"/>
      <c r="BU482" s="211"/>
      <c r="BV482" s="211"/>
      <c r="BW482" s="211"/>
      <c r="BX482" s="82"/>
      <c r="BY482" s="212"/>
      <c r="BZ482" s="212"/>
      <c r="CA482" s="212"/>
      <c r="CB482" s="212"/>
      <c r="CC482" s="212"/>
      <c r="CD482" s="212"/>
      <c r="CE482" s="212"/>
      <c r="CF482" s="212"/>
      <c r="CG482" s="82"/>
      <c r="CH482" s="213"/>
      <c r="CI482" s="212"/>
      <c r="CJ482" s="212"/>
      <c r="CK482" s="212"/>
      <c r="CL482" s="212"/>
      <c r="CM482" s="212"/>
      <c r="CN482" s="212"/>
      <c r="CO482" s="212"/>
      <c r="CP482" s="212"/>
      <c r="CQ482" s="212"/>
      <c r="CR482" s="212"/>
      <c r="CS482" s="212"/>
      <c r="CT482" s="212"/>
      <c r="CU482" s="212"/>
      <c r="CV482" s="212"/>
      <c r="CW482" s="212"/>
      <c r="CX482" s="212"/>
      <c r="CY482" s="212"/>
      <c r="CZ482" s="212"/>
      <c r="DA482" s="214"/>
      <c r="DB482" s="84"/>
      <c r="DC482" s="35"/>
      <c r="DD482" s="35"/>
      <c r="DE482" s="35"/>
      <c r="DF482" s="35"/>
      <c r="DG482" s="35"/>
      <c r="DH482" s="35"/>
      <c r="DI482" s="35"/>
      <c r="DJ482" s="35"/>
      <c r="DK482" s="35"/>
      <c r="DL482" s="35"/>
      <c r="DM482" s="35"/>
      <c r="DN482" s="35"/>
      <c r="DO482" s="35"/>
      <c r="DP482" s="35"/>
      <c r="DQ482" s="35"/>
      <c r="DR482" s="35"/>
      <c r="DS482" s="35"/>
      <c r="DT482" s="35"/>
      <c r="DU482" s="35"/>
      <c r="DV482" s="35"/>
      <c r="DW482" s="78"/>
      <c r="DX482" s="82"/>
      <c r="DY482" s="215"/>
      <c r="DZ482" s="216"/>
      <c r="EA482" s="216"/>
      <c r="EB482" s="216"/>
      <c r="EC482" s="216"/>
      <c r="ED482" s="216"/>
      <c r="EE482" s="217"/>
      <c r="EF482" s="146"/>
      <c r="EG482" s="215"/>
      <c r="EH482" s="216"/>
      <c r="EI482" s="216"/>
      <c r="EJ482" s="216"/>
      <c r="EK482" s="216"/>
      <c r="EL482" s="216"/>
      <c r="EM482" s="216"/>
      <c r="EN482" s="217"/>
      <c r="EO482" s="79"/>
      <c r="EP482" s="218"/>
      <c r="EQ482" s="219"/>
      <c r="ER482" s="219"/>
      <c r="ES482" s="82"/>
      <c r="ET482" s="234"/>
      <c r="EU482" s="235"/>
      <c r="EV482" s="235"/>
      <c r="EW482" s="82"/>
      <c r="EX482" s="234"/>
      <c r="EY482" s="235"/>
      <c r="EZ482" s="235"/>
      <c r="FA482" s="235"/>
      <c r="FB482" s="235"/>
      <c r="FC482" s="235"/>
      <c r="FD482" s="235"/>
      <c r="FE482" s="222"/>
      <c r="FF482" s="234"/>
      <c r="FG482" s="235"/>
      <c r="FH482" s="235"/>
      <c r="FI482" s="235"/>
      <c r="FJ482" s="235"/>
      <c r="FK482" s="235"/>
      <c r="FL482" s="235"/>
      <c r="FM482" s="222"/>
    </row>
    <row r="483" spans="1:169">
      <c r="A483" s="223" t="str">
        <f>Validation!B483</f>
        <v>Pass</v>
      </c>
      <c r="B483" s="35"/>
      <c r="C483" s="35"/>
      <c r="D483" s="35"/>
      <c r="E483" s="122"/>
      <c r="F483" s="123"/>
      <c r="G483" s="121"/>
      <c r="H483" s="120"/>
      <c r="I483" s="121"/>
      <c r="J483" s="120"/>
      <c r="K483" s="225"/>
      <c r="L483" s="35"/>
      <c r="M483" s="226"/>
      <c r="N483" s="227"/>
      <c r="O483" s="227"/>
      <c r="P483" s="224"/>
      <c r="Q483" s="224"/>
      <c r="R483" s="78"/>
      <c r="S483" s="79"/>
      <c r="T483" s="224"/>
      <c r="U483" s="35"/>
      <c r="V483" s="35"/>
      <c r="W483" s="225"/>
      <c r="X483" s="228"/>
      <c r="Y483" s="79"/>
      <c r="Z483" s="229"/>
      <c r="AA483" s="35"/>
      <c r="AB483" s="35"/>
      <c r="AC483" s="35"/>
      <c r="AD483" s="230"/>
      <c r="AE483" s="231"/>
      <c r="AF483" s="35"/>
      <c r="AG483" s="35"/>
      <c r="AH483" s="78"/>
      <c r="AI483" s="78"/>
      <c r="AJ483" s="82"/>
      <c r="AK483" s="136"/>
      <c r="AL483" s="135"/>
      <c r="AM483" s="81"/>
      <c r="AN483" s="134"/>
      <c r="AO483" s="232"/>
      <c r="AP483" s="232"/>
      <c r="AQ483" s="80"/>
      <c r="AR483" s="81"/>
      <c r="AS483" s="81"/>
      <c r="AT483" s="245"/>
      <c r="AU483" s="179"/>
      <c r="AV483" s="233"/>
      <c r="AW483" s="81"/>
      <c r="AX483" s="185"/>
      <c r="AY483" s="134"/>
      <c r="AZ483" s="111"/>
      <c r="BA483" s="210"/>
      <c r="BB483" s="211"/>
      <c r="BC483" s="211"/>
      <c r="BD483" s="211"/>
      <c r="BE483" s="211"/>
      <c r="BF483" s="211"/>
      <c r="BG483" s="211"/>
      <c r="BH483" s="211"/>
      <c r="BI483" s="211"/>
      <c r="BJ483" s="211"/>
      <c r="BK483" s="211"/>
      <c r="BL483" s="211"/>
      <c r="BM483" s="211"/>
      <c r="BN483" s="83"/>
      <c r="BO483" s="79"/>
      <c r="BP483" s="210"/>
      <c r="BQ483" s="211"/>
      <c r="BR483" s="211"/>
      <c r="BS483" s="211"/>
      <c r="BT483" s="211"/>
      <c r="BU483" s="211"/>
      <c r="BV483" s="211"/>
      <c r="BW483" s="211"/>
      <c r="BX483" s="82"/>
      <c r="BY483" s="212"/>
      <c r="BZ483" s="212"/>
      <c r="CA483" s="212"/>
      <c r="CB483" s="212"/>
      <c r="CC483" s="212"/>
      <c r="CD483" s="212"/>
      <c r="CE483" s="212"/>
      <c r="CF483" s="212"/>
      <c r="CG483" s="82"/>
      <c r="CH483" s="213"/>
      <c r="CI483" s="212"/>
      <c r="CJ483" s="212"/>
      <c r="CK483" s="212"/>
      <c r="CL483" s="212"/>
      <c r="CM483" s="212"/>
      <c r="CN483" s="212"/>
      <c r="CO483" s="212"/>
      <c r="CP483" s="212"/>
      <c r="CQ483" s="212"/>
      <c r="CR483" s="212"/>
      <c r="CS483" s="212"/>
      <c r="CT483" s="212"/>
      <c r="CU483" s="212"/>
      <c r="CV483" s="212"/>
      <c r="CW483" s="212"/>
      <c r="CX483" s="212"/>
      <c r="CY483" s="212"/>
      <c r="CZ483" s="212"/>
      <c r="DA483" s="214"/>
      <c r="DB483" s="84"/>
      <c r="DC483" s="35"/>
      <c r="DD483" s="35"/>
      <c r="DE483" s="35"/>
      <c r="DF483" s="35"/>
      <c r="DG483" s="35"/>
      <c r="DH483" s="35"/>
      <c r="DI483" s="35"/>
      <c r="DJ483" s="35"/>
      <c r="DK483" s="35"/>
      <c r="DL483" s="35"/>
      <c r="DM483" s="35"/>
      <c r="DN483" s="35"/>
      <c r="DO483" s="35"/>
      <c r="DP483" s="35"/>
      <c r="DQ483" s="35"/>
      <c r="DR483" s="35"/>
      <c r="DS483" s="35"/>
      <c r="DT483" s="35"/>
      <c r="DU483" s="35"/>
      <c r="DV483" s="35"/>
      <c r="DW483" s="78"/>
      <c r="DX483" s="82"/>
      <c r="DY483" s="215"/>
      <c r="DZ483" s="216"/>
      <c r="EA483" s="216"/>
      <c r="EB483" s="216"/>
      <c r="EC483" s="216"/>
      <c r="ED483" s="216"/>
      <c r="EE483" s="217"/>
      <c r="EF483" s="146"/>
      <c r="EG483" s="215"/>
      <c r="EH483" s="216"/>
      <c r="EI483" s="216"/>
      <c r="EJ483" s="216"/>
      <c r="EK483" s="216"/>
      <c r="EL483" s="216"/>
      <c r="EM483" s="216"/>
      <c r="EN483" s="217"/>
      <c r="EO483" s="79"/>
      <c r="EP483" s="218"/>
      <c r="EQ483" s="219"/>
      <c r="ER483" s="219"/>
      <c r="ES483" s="82"/>
      <c r="ET483" s="234"/>
      <c r="EU483" s="235"/>
      <c r="EV483" s="235"/>
      <c r="EW483" s="82"/>
      <c r="EX483" s="234"/>
      <c r="EY483" s="235"/>
      <c r="EZ483" s="235"/>
      <c r="FA483" s="235"/>
      <c r="FB483" s="235"/>
      <c r="FC483" s="235"/>
      <c r="FD483" s="235"/>
      <c r="FE483" s="222"/>
      <c r="FF483" s="234"/>
      <c r="FG483" s="235"/>
      <c r="FH483" s="235"/>
      <c r="FI483" s="235"/>
      <c r="FJ483" s="235"/>
      <c r="FK483" s="235"/>
      <c r="FL483" s="235"/>
      <c r="FM483" s="222"/>
    </row>
    <row r="484" spans="1:169">
      <c r="A484" s="223" t="str">
        <f>Validation!B484</f>
        <v>Pass</v>
      </c>
      <c r="B484" s="35"/>
      <c r="C484" s="35"/>
      <c r="D484" s="35"/>
      <c r="E484" s="122"/>
      <c r="F484" s="123"/>
      <c r="G484" s="121"/>
      <c r="H484" s="120"/>
      <c r="I484" s="121"/>
      <c r="J484" s="120"/>
      <c r="K484" s="225"/>
      <c r="L484" s="35"/>
      <c r="M484" s="226"/>
      <c r="N484" s="227"/>
      <c r="O484" s="227"/>
      <c r="P484" s="224"/>
      <c r="Q484" s="224"/>
      <c r="R484" s="78"/>
      <c r="S484" s="79"/>
      <c r="T484" s="224"/>
      <c r="U484" s="35"/>
      <c r="V484" s="35"/>
      <c r="W484" s="225"/>
      <c r="X484" s="228"/>
      <c r="Y484" s="79"/>
      <c r="Z484" s="229"/>
      <c r="AA484" s="35"/>
      <c r="AB484" s="35"/>
      <c r="AC484" s="35"/>
      <c r="AD484" s="230"/>
      <c r="AE484" s="231"/>
      <c r="AF484" s="35"/>
      <c r="AG484" s="35"/>
      <c r="AH484" s="78"/>
      <c r="AI484" s="78"/>
      <c r="AJ484" s="82"/>
      <c r="AK484" s="136"/>
      <c r="AL484" s="135"/>
      <c r="AM484" s="81"/>
      <c r="AN484" s="134"/>
      <c r="AO484" s="232"/>
      <c r="AP484" s="232"/>
      <c r="AQ484" s="80"/>
      <c r="AR484" s="81"/>
      <c r="AS484" s="81"/>
      <c r="AT484" s="245"/>
      <c r="AU484" s="179"/>
      <c r="AV484" s="233"/>
      <c r="AW484" s="81"/>
      <c r="AX484" s="185"/>
      <c r="AY484" s="134"/>
      <c r="AZ484" s="111"/>
      <c r="BA484" s="210"/>
      <c r="BB484" s="211"/>
      <c r="BC484" s="211"/>
      <c r="BD484" s="211"/>
      <c r="BE484" s="211"/>
      <c r="BF484" s="211"/>
      <c r="BG484" s="211"/>
      <c r="BH484" s="211"/>
      <c r="BI484" s="211"/>
      <c r="BJ484" s="211"/>
      <c r="BK484" s="211"/>
      <c r="BL484" s="211"/>
      <c r="BM484" s="211"/>
      <c r="BN484" s="83"/>
      <c r="BO484" s="79"/>
      <c r="BP484" s="210"/>
      <c r="BQ484" s="211"/>
      <c r="BR484" s="211"/>
      <c r="BS484" s="211"/>
      <c r="BT484" s="211"/>
      <c r="BU484" s="211"/>
      <c r="BV484" s="211"/>
      <c r="BW484" s="211"/>
      <c r="BX484" s="82"/>
      <c r="BY484" s="212"/>
      <c r="BZ484" s="212"/>
      <c r="CA484" s="212"/>
      <c r="CB484" s="212"/>
      <c r="CC484" s="212"/>
      <c r="CD484" s="212"/>
      <c r="CE484" s="212"/>
      <c r="CF484" s="212"/>
      <c r="CG484" s="82"/>
      <c r="CH484" s="213"/>
      <c r="CI484" s="212"/>
      <c r="CJ484" s="212"/>
      <c r="CK484" s="212"/>
      <c r="CL484" s="212"/>
      <c r="CM484" s="212"/>
      <c r="CN484" s="212"/>
      <c r="CO484" s="212"/>
      <c r="CP484" s="212"/>
      <c r="CQ484" s="212"/>
      <c r="CR484" s="212"/>
      <c r="CS484" s="212"/>
      <c r="CT484" s="212"/>
      <c r="CU484" s="212"/>
      <c r="CV484" s="212"/>
      <c r="CW484" s="212"/>
      <c r="CX484" s="212"/>
      <c r="CY484" s="212"/>
      <c r="CZ484" s="212"/>
      <c r="DA484" s="214"/>
      <c r="DB484" s="84"/>
      <c r="DC484" s="35"/>
      <c r="DD484" s="35"/>
      <c r="DE484" s="35"/>
      <c r="DF484" s="35"/>
      <c r="DG484" s="35"/>
      <c r="DH484" s="35"/>
      <c r="DI484" s="35"/>
      <c r="DJ484" s="35"/>
      <c r="DK484" s="35"/>
      <c r="DL484" s="35"/>
      <c r="DM484" s="35"/>
      <c r="DN484" s="35"/>
      <c r="DO484" s="35"/>
      <c r="DP484" s="35"/>
      <c r="DQ484" s="35"/>
      <c r="DR484" s="35"/>
      <c r="DS484" s="35"/>
      <c r="DT484" s="35"/>
      <c r="DU484" s="35"/>
      <c r="DV484" s="35"/>
      <c r="DW484" s="78"/>
      <c r="DX484" s="82"/>
      <c r="DY484" s="215"/>
      <c r="DZ484" s="216"/>
      <c r="EA484" s="216"/>
      <c r="EB484" s="216"/>
      <c r="EC484" s="216"/>
      <c r="ED484" s="216"/>
      <c r="EE484" s="217"/>
      <c r="EF484" s="146"/>
      <c r="EG484" s="215"/>
      <c r="EH484" s="216"/>
      <c r="EI484" s="216"/>
      <c r="EJ484" s="216"/>
      <c r="EK484" s="216"/>
      <c r="EL484" s="216"/>
      <c r="EM484" s="216"/>
      <c r="EN484" s="217"/>
      <c r="EO484" s="79"/>
      <c r="EP484" s="218"/>
      <c r="EQ484" s="219"/>
      <c r="ER484" s="219"/>
      <c r="ES484" s="82"/>
      <c r="ET484" s="234"/>
      <c r="EU484" s="235"/>
      <c r="EV484" s="235"/>
      <c r="EW484" s="82"/>
      <c r="EX484" s="234"/>
      <c r="EY484" s="235"/>
      <c r="EZ484" s="235"/>
      <c r="FA484" s="235"/>
      <c r="FB484" s="235"/>
      <c r="FC484" s="235"/>
      <c r="FD484" s="235"/>
      <c r="FE484" s="222"/>
      <c r="FF484" s="234"/>
      <c r="FG484" s="235"/>
      <c r="FH484" s="235"/>
      <c r="FI484" s="235"/>
      <c r="FJ484" s="235"/>
      <c r="FK484" s="235"/>
      <c r="FL484" s="235"/>
      <c r="FM484" s="222"/>
    </row>
    <row r="485" spans="1:169">
      <c r="A485" s="223" t="str">
        <f>Validation!B485</f>
        <v>Pass</v>
      </c>
      <c r="B485" s="35"/>
      <c r="C485" s="35"/>
      <c r="D485" s="35"/>
      <c r="E485" s="122"/>
      <c r="F485" s="123"/>
      <c r="G485" s="121"/>
      <c r="H485" s="120"/>
      <c r="I485" s="121"/>
      <c r="J485" s="120"/>
      <c r="K485" s="225"/>
      <c r="L485" s="35"/>
      <c r="M485" s="226"/>
      <c r="N485" s="227"/>
      <c r="O485" s="227"/>
      <c r="P485" s="224"/>
      <c r="Q485" s="224"/>
      <c r="R485" s="78"/>
      <c r="S485" s="79"/>
      <c r="T485" s="224"/>
      <c r="U485" s="35"/>
      <c r="V485" s="35"/>
      <c r="W485" s="225"/>
      <c r="X485" s="228"/>
      <c r="Y485" s="79"/>
      <c r="Z485" s="229"/>
      <c r="AA485" s="35"/>
      <c r="AB485" s="35"/>
      <c r="AC485" s="35"/>
      <c r="AD485" s="230"/>
      <c r="AE485" s="231"/>
      <c r="AF485" s="35"/>
      <c r="AG485" s="35"/>
      <c r="AH485" s="78"/>
      <c r="AI485" s="78"/>
      <c r="AJ485" s="82"/>
      <c r="AK485" s="136"/>
      <c r="AL485" s="135"/>
      <c r="AM485" s="81"/>
      <c r="AN485" s="134"/>
      <c r="AO485" s="232"/>
      <c r="AP485" s="232"/>
      <c r="AQ485" s="80"/>
      <c r="AR485" s="81"/>
      <c r="AS485" s="81"/>
      <c r="AT485" s="245"/>
      <c r="AU485" s="179"/>
      <c r="AV485" s="233"/>
      <c r="AW485" s="81"/>
      <c r="AX485" s="185"/>
      <c r="AY485" s="134"/>
      <c r="AZ485" s="111"/>
      <c r="BA485" s="210"/>
      <c r="BB485" s="211"/>
      <c r="BC485" s="211"/>
      <c r="BD485" s="211"/>
      <c r="BE485" s="211"/>
      <c r="BF485" s="211"/>
      <c r="BG485" s="211"/>
      <c r="BH485" s="211"/>
      <c r="BI485" s="211"/>
      <c r="BJ485" s="211"/>
      <c r="BK485" s="211"/>
      <c r="BL485" s="211"/>
      <c r="BM485" s="211"/>
      <c r="BN485" s="83"/>
      <c r="BO485" s="79"/>
      <c r="BP485" s="210"/>
      <c r="BQ485" s="211"/>
      <c r="BR485" s="211"/>
      <c r="BS485" s="211"/>
      <c r="BT485" s="211"/>
      <c r="BU485" s="211"/>
      <c r="BV485" s="211"/>
      <c r="BW485" s="211"/>
      <c r="BX485" s="82"/>
      <c r="BY485" s="212"/>
      <c r="BZ485" s="212"/>
      <c r="CA485" s="212"/>
      <c r="CB485" s="212"/>
      <c r="CC485" s="212"/>
      <c r="CD485" s="212"/>
      <c r="CE485" s="212"/>
      <c r="CF485" s="212"/>
      <c r="CG485" s="82"/>
      <c r="CH485" s="213"/>
      <c r="CI485" s="212"/>
      <c r="CJ485" s="212"/>
      <c r="CK485" s="212"/>
      <c r="CL485" s="212"/>
      <c r="CM485" s="212"/>
      <c r="CN485" s="212"/>
      <c r="CO485" s="212"/>
      <c r="CP485" s="212"/>
      <c r="CQ485" s="212"/>
      <c r="CR485" s="212"/>
      <c r="CS485" s="212"/>
      <c r="CT485" s="212"/>
      <c r="CU485" s="212"/>
      <c r="CV485" s="212"/>
      <c r="CW485" s="212"/>
      <c r="CX485" s="212"/>
      <c r="CY485" s="212"/>
      <c r="CZ485" s="212"/>
      <c r="DA485" s="214"/>
      <c r="DB485" s="84"/>
      <c r="DC485" s="35"/>
      <c r="DD485" s="35"/>
      <c r="DE485" s="35"/>
      <c r="DF485" s="35"/>
      <c r="DG485" s="35"/>
      <c r="DH485" s="35"/>
      <c r="DI485" s="35"/>
      <c r="DJ485" s="35"/>
      <c r="DK485" s="35"/>
      <c r="DL485" s="35"/>
      <c r="DM485" s="35"/>
      <c r="DN485" s="35"/>
      <c r="DO485" s="35"/>
      <c r="DP485" s="35"/>
      <c r="DQ485" s="35"/>
      <c r="DR485" s="35"/>
      <c r="DS485" s="35"/>
      <c r="DT485" s="35"/>
      <c r="DU485" s="35"/>
      <c r="DV485" s="35"/>
      <c r="DW485" s="78"/>
      <c r="DX485" s="82"/>
      <c r="DY485" s="215"/>
      <c r="DZ485" s="216"/>
      <c r="EA485" s="216"/>
      <c r="EB485" s="216"/>
      <c r="EC485" s="216"/>
      <c r="ED485" s="216"/>
      <c r="EE485" s="217"/>
      <c r="EF485" s="146"/>
      <c r="EG485" s="215"/>
      <c r="EH485" s="216"/>
      <c r="EI485" s="216"/>
      <c r="EJ485" s="216"/>
      <c r="EK485" s="216"/>
      <c r="EL485" s="216"/>
      <c r="EM485" s="216"/>
      <c r="EN485" s="217"/>
      <c r="EO485" s="79"/>
      <c r="EP485" s="218"/>
      <c r="EQ485" s="219"/>
      <c r="ER485" s="219"/>
      <c r="ES485" s="82"/>
      <c r="ET485" s="234"/>
      <c r="EU485" s="235"/>
      <c r="EV485" s="235"/>
      <c r="EW485" s="82"/>
      <c r="EX485" s="234"/>
      <c r="EY485" s="235"/>
      <c r="EZ485" s="235"/>
      <c r="FA485" s="235"/>
      <c r="FB485" s="235"/>
      <c r="FC485" s="235"/>
      <c r="FD485" s="235"/>
      <c r="FE485" s="222"/>
      <c r="FF485" s="234"/>
      <c r="FG485" s="235"/>
      <c r="FH485" s="235"/>
      <c r="FI485" s="235"/>
      <c r="FJ485" s="235"/>
      <c r="FK485" s="235"/>
      <c r="FL485" s="235"/>
      <c r="FM485" s="222"/>
    </row>
    <row r="486" spans="1:169">
      <c r="A486" s="223" t="str">
        <f>Validation!B486</f>
        <v>Pass</v>
      </c>
      <c r="B486" s="35"/>
      <c r="C486" s="35"/>
      <c r="D486" s="35"/>
      <c r="E486" s="122"/>
      <c r="F486" s="123"/>
      <c r="G486" s="121"/>
      <c r="H486" s="120"/>
      <c r="I486" s="121"/>
      <c r="J486" s="120"/>
      <c r="K486" s="225"/>
      <c r="L486" s="35"/>
      <c r="M486" s="226"/>
      <c r="N486" s="227"/>
      <c r="O486" s="227"/>
      <c r="P486" s="224"/>
      <c r="Q486" s="224"/>
      <c r="R486" s="78"/>
      <c r="S486" s="79"/>
      <c r="T486" s="224"/>
      <c r="U486" s="35"/>
      <c r="V486" s="35"/>
      <c r="W486" s="225"/>
      <c r="X486" s="228"/>
      <c r="Y486" s="79"/>
      <c r="Z486" s="229"/>
      <c r="AA486" s="35"/>
      <c r="AB486" s="35"/>
      <c r="AC486" s="35"/>
      <c r="AD486" s="230"/>
      <c r="AE486" s="231"/>
      <c r="AF486" s="35"/>
      <c r="AG486" s="35"/>
      <c r="AH486" s="78"/>
      <c r="AI486" s="78"/>
      <c r="AJ486" s="82"/>
      <c r="AK486" s="136"/>
      <c r="AL486" s="135"/>
      <c r="AM486" s="81"/>
      <c r="AN486" s="134"/>
      <c r="AO486" s="232"/>
      <c r="AP486" s="232"/>
      <c r="AQ486" s="80"/>
      <c r="AR486" s="81"/>
      <c r="AS486" s="81"/>
      <c r="AT486" s="245"/>
      <c r="AU486" s="179"/>
      <c r="AV486" s="233"/>
      <c r="AW486" s="81"/>
      <c r="AX486" s="185"/>
      <c r="AY486" s="134"/>
      <c r="AZ486" s="111"/>
      <c r="BA486" s="210"/>
      <c r="BB486" s="211"/>
      <c r="BC486" s="211"/>
      <c r="BD486" s="211"/>
      <c r="BE486" s="211"/>
      <c r="BF486" s="211"/>
      <c r="BG486" s="211"/>
      <c r="BH486" s="211"/>
      <c r="BI486" s="211"/>
      <c r="BJ486" s="211"/>
      <c r="BK486" s="211"/>
      <c r="BL486" s="211"/>
      <c r="BM486" s="211"/>
      <c r="BN486" s="83"/>
      <c r="BO486" s="79"/>
      <c r="BP486" s="210"/>
      <c r="BQ486" s="211"/>
      <c r="BR486" s="211"/>
      <c r="BS486" s="211"/>
      <c r="BT486" s="211"/>
      <c r="BU486" s="211"/>
      <c r="BV486" s="211"/>
      <c r="BW486" s="211"/>
      <c r="BX486" s="82"/>
      <c r="BY486" s="212"/>
      <c r="BZ486" s="212"/>
      <c r="CA486" s="212"/>
      <c r="CB486" s="212"/>
      <c r="CC486" s="212"/>
      <c r="CD486" s="212"/>
      <c r="CE486" s="212"/>
      <c r="CF486" s="212"/>
      <c r="CG486" s="82"/>
      <c r="CH486" s="213"/>
      <c r="CI486" s="212"/>
      <c r="CJ486" s="212"/>
      <c r="CK486" s="212"/>
      <c r="CL486" s="212"/>
      <c r="CM486" s="212"/>
      <c r="CN486" s="212"/>
      <c r="CO486" s="212"/>
      <c r="CP486" s="212"/>
      <c r="CQ486" s="212"/>
      <c r="CR486" s="212"/>
      <c r="CS486" s="212"/>
      <c r="CT486" s="212"/>
      <c r="CU486" s="212"/>
      <c r="CV486" s="212"/>
      <c r="CW486" s="212"/>
      <c r="CX486" s="212"/>
      <c r="CY486" s="212"/>
      <c r="CZ486" s="212"/>
      <c r="DA486" s="214"/>
      <c r="DB486" s="84"/>
      <c r="DC486" s="35"/>
      <c r="DD486" s="35"/>
      <c r="DE486" s="35"/>
      <c r="DF486" s="35"/>
      <c r="DG486" s="35"/>
      <c r="DH486" s="35"/>
      <c r="DI486" s="35"/>
      <c r="DJ486" s="35"/>
      <c r="DK486" s="35"/>
      <c r="DL486" s="35"/>
      <c r="DM486" s="35"/>
      <c r="DN486" s="35"/>
      <c r="DO486" s="35"/>
      <c r="DP486" s="35"/>
      <c r="DQ486" s="35"/>
      <c r="DR486" s="35"/>
      <c r="DS486" s="35"/>
      <c r="DT486" s="35"/>
      <c r="DU486" s="35"/>
      <c r="DV486" s="35"/>
      <c r="DW486" s="78"/>
      <c r="DX486" s="82"/>
      <c r="DY486" s="215"/>
      <c r="DZ486" s="216"/>
      <c r="EA486" s="216"/>
      <c r="EB486" s="216"/>
      <c r="EC486" s="216"/>
      <c r="ED486" s="216"/>
      <c r="EE486" s="217"/>
      <c r="EF486" s="146"/>
      <c r="EG486" s="215"/>
      <c r="EH486" s="216"/>
      <c r="EI486" s="216"/>
      <c r="EJ486" s="216"/>
      <c r="EK486" s="216"/>
      <c r="EL486" s="216"/>
      <c r="EM486" s="216"/>
      <c r="EN486" s="217"/>
      <c r="EO486" s="79"/>
      <c r="EP486" s="218"/>
      <c r="EQ486" s="219"/>
      <c r="ER486" s="219"/>
      <c r="ES486" s="82"/>
      <c r="ET486" s="234"/>
      <c r="EU486" s="235"/>
      <c r="EV486" s="235"/>
      <c r="EW486" s="82"/>
      <c r="EX486" s="234"/>
      <c r="EY486" s="235"/>
      <c r="EZ486" s="235"/>
      <c r="FA486" s="235"/>
      <c r="FB486" s="235"/>
      <c r="FC486" s="235"/>
      <c r="FD486" s="235"/>
      <c r="FE486" s="222"/>
      <c r="FF486" s="234"/>
      <c r="FG486" s="235"/>
      <c r="FH486" s="235"/>
      <c r="FI486" s="235"/>
      <c r="FJ486" s="235"/>
      <c r="FK486" s="235"/>
      <c r="FL486" s="235"/>
      <c r="FM486" s="222"/>
    </row>
    <row r="487" spans="1:169">
      <c r="A487" s="223" t="str">
        <f>Validation!B487</f>
        <v>Pass</v>
      </c>
      <c r="B487" s="35"/>
      <c r="C487" s="35"/>
      <c r="D487" s="35"/>
      <c r="E487" s="122"/>
      <c r="F487" s="123"/>
      <c r="G487" s="121"/>
      <c r="H487" s="120"/>
      <c r="I487" s="121"/>
      <c r="J487" s="120"/>
      <c r="K487" s="225"/>
      <c r="L487" s="35"/>
      <c r="M487" s="226"/>
      <c r="N487" s="227"/>
      <c r="O487" s="227"/>
      <c r="P487" s="224"/>
      <c r="Q487" s="224"/>
      <c r="R487" s="78"/>
      <c r="S487" s="79"/>
      <c r="T487" s="224"/>
      <c r="U487" s="35"/>
      <c r="V487" s="35"/>
      <c r="W487" s="225"/>
      <c r="X487" s="228"/>
      <c r="Y487" s="79"/>
      <c r="Z487" s="229"/>
      <c r="AA487" s="35"/>
      <c r="AB487" s="35"/>
      <c r="AC487" s="35"/>
      <c r="AD487" s="230"/>
      <c r="AE487" s="231"/>
      <c r="AF487" s="35"/>
      <c r="AG487" s="35"/>
      <c r="AH487" s="78"/>
      <c r="AI487" s="78"/>
      <c r="AJ487" s="82"/>
      <c r="AK487" s="136"/>
      <c r="AL487" s="135"/>
      <c r="AM487" s="81"/>
      <c r="AN487" s="134"/>
      <c r="AO487" s="232"/>
      <c r="AP487" s="232"/>
      <c r="AQ487" s="80"/>
      <c r="AR487" s="81"/>
      <c r="AS487" s="81"/>
      <c r="AT487" s="245"/>
      <c r="AU487" s="179"/>
      <c r="AV487" s="233"/>
      <c r="AW487" s="81"/>
      <c r="AX487" s="185"/>
      <c r="AY487" s="134"/>
      <c r="AZ487" s="111"/>
      <c r="BA487" s="210"/>
      <c r="BB487" s="211"/>
      <c r="BC487" s="211"/>
      <c r="BD487" s="211"/>
      <c r="BE487" s="211"/>
      <c r="BF487" s="211"/>
      <c r="BG487" s="211"/>
      <c r="BH487" s="211"/>
      <c r="BI487" s="211"/>
      <c r="BJ487" s="211"/>
      <c r="BK487" s="211"/>
      <c r="BL487" s="211"/>
      <c r="BM487" s="211"/>
      <c r="BN487" s="83"/>
      <c r="BO487" s="79"/>
      <c r="BP487" s="210"/>
      <c r="BQ487" s="211"/>
      <c r="BR487" s="211"/>
      <c r="BS487" s="211"/>
      <c r="BT487" s="211"/>
      <c r="BU487" s="211"/>
      <c r="BV487" s="211"/>
      <c r="BW487" s="211"/>
      <c r="BX487" s="82"/>
      <c r="BY487" s="212"/>
      <c r="BZ487" s="212"/>
      <c r="CA487" s="212"/>
      <c r="CB487" s="212"/>
      <c r="CC487" s="212"/>
      <c r="CD487" s="212"/>
      <c r="CE487" s="212"/>
      <c r="CF487" s="212"/>
      <c r="CG487" s="82"/>
      <c r="CH487" s="213"/>
      <c r="CI487" s="212"/>
      <c r="CJ487" s="212"/>
      <c r="CK487" s="212"/>
      <c r="CL487" s="212"/>
      <c r="CM487" s="212"/>
      <c r="CN487" s="212"/>
      <c r="CO487" s="212"/>
      <c r="CP487" s="212"/>
      <c r="CQ487" s="212"/>
      <c r="CR487" s="212"/>
      <c r="CS487" s="212"/>
      <c r="CT487" s="212"/>
      <c r="CU487" s="212"/>
      <c r="CV487" s="212"/>
      <c r="CW487" s="212"/>
      <c r="CX487" s="212"/>
      <c r="CY487" s="212"/>
      <c r="CZ487" s="212"/>
      <c r="DA487" s="214"/>
      <c r="DB487" s="84"/>
      <c r="DC487" s="35"/>
      <c r="DD487" s="35"/>
      <c r="DE487" s="35"/>
      <c r="DF487" s="35"/>
      <c r="DG487" s="35"/>
      <c r="DH487" s="35"/>
      <c r="DI487" s="35"/>
      <c r="DJ487" s="35"/>
      <c r="DK487" s="35"/>
      <c r="DL487" s="35"/>
      <c r="DM487" s="35"/>
      <c r="DN487" s="35"/>
      <c r="DO487" s="35"/>
      <c r="DP487" s="35"/>
      <c r="DQ487" s="35"/>
      <c r="DR487" s="35"/>
      <c r="DS487" s="35"/>
      <c r="DT487" s="35"/>
      <c r="DU487" s="35"/>
      <c r="DV487" s="35"/>
      <c r="DW487" s="78"/>
      <c r="DX487" s="82"/>
      <c r="DY487" s="215"/>
      <c r="DZ487" s="216"/>
      <c r="EA487" s="216"/>
      <c r="EB487" s="216"/>
      <c r="EC487" s="216"/>
      <c r="ED487" s="216"/>
      <c r="EE487" s="217"/>
      <c r="EF487" s="146"/>
      <c r="EG487" s="215"/>
      <c r="EH487" s="216"/>
      <c r="EI487" s="216"/>
      <c r="EJ487" s="216"/>
      <c r="EK487" s="216"/>
      <c r="EL487" s="216"/>
      <c r="EM487" s="216"/>
      <c r="EN487" s="217"/>
      <c r="EO487" s="79"/>
      <c r="EP487" s="218"/>
      <c r="EQ487" s="219"/>
      <c r="ER487" s="219"/>
      <c r="ES487" s="82"/>
      <c r="ET487" s="234"/>
      <c r="EU487" s="235"/>
      <c r="EV487" s="235"/>
      <c r="EW487" s="82"/>
      <c r="EX487" s="234"/>
      <c r="EY487" s="235"/>
      <c r="EZ487" s="235"/>
      <c r="FA487" s="235"/>
      <c r="FB487" s="235"/>
      <c r="FC487" s="235"/>
      <c r="FD487" s="235"/>
      <c r="FE487" s="222"/>
      <c r="FF487" s="234"/>
      <c r="FG487" s="235"/>
      <c r="FH487" s="235"/>
      <c r="FI487" s="235"/>
      <c r="FJ487" s="235"/>
      <c r="FK487" s="235"/>
      <c r="FL487" s="235"/>
      <c r="FM487" s="222"/>
    </row>
    <row r="488" spans="1:169">
      <c r="A488" s="223" t="str">
        <f>Validation!B488</f>
        <v>Pass</v>
      </c>
      <c r="B488" s="35"/>
      <c r="C488" s="35"/>
      <c r="D488" s="35"/>
      <c r="E488" s="122"/>
      <c r="F488" s="123"/>
      <c r="G488" s="121"/>
      <c r="H488" s="120"/>
      <c r="I488" s="121"/>
      <c r="J488" s="120"/>
      <c r="K488" s="225"/>
      <c r="L488" s="35"/>
      <c r="M488" s="226"/>
      <c r="N488" s="227"/>
      <c r="O488" s="227"/>
      <c r="P488" s="224"/>
      <c r="Q488" s="224"/>
      <c r="R488" s="78"/>
      <c r="S488" s="79"/>
      <c r="T488" s="224"/>
      <c r="U488" s="35"/>
      <c r="V488" s="35"/>
      <c r="W488" s="225"/>
      <c r="X488" s="228"/>
      <c r="Y488" s="79"/>
      <c r="Z488" s="229"/>
      <c r="AA488" s="35"/>
      <c r="AB488" s="35"/>
      <c r="AC488" s="35"/>
      <c r="AD488" s="230"/>
      <c r="AE488" s="231"/>
      <c r="AF488" s="35"/>
      <c r="AG488" s="35"/>
      <c r="AH488" s="78"/>
      <c r="AI488" s="78"/>
      <c r="AJ488" s="82"/>
      <c r="AK488" s="136"/>
      <c r="AL488" s="135"/>
      <c r="AM488" s="81"/>
      <c r="AN488" s="134"/>
      <c r="AO488" s="232"/>
      <c r="AP488" s="232"/>
      <c r="AQ488" s="80"/>
      <c r="AR488" s="81"/>
      <c r="AS488" s="81"/>
      <c r="AT488" s="245"/>
      <c r="AU488" s="179"/>
      <c r="AV488" s="233"/>
      <c r="AW488" s="81"/>
      <c r="AX488" s="185"/>
      <c r="AY488" s="134"/>
      <c r="AZ488" s="111"/>
      <c r="BA488" s="210"/>
      <c r="BB488" s="211"/>
      <c r="BC488" s="211"/>
      <c r="BD488" s="211"/>
      <c r="BE488" s="211"/>
      <c r="BF488" s="211"/>
      <c r="BG488" s="211"/>
      <c r="BH488" s="211"/>
      <c r="BI488" s="211"/>
      <c r="BJ488" s="211"/>
      <c r="BK488" s="211"/>
      <c r="BL488" s="211"/>
      <c r="BM488" s="211"/>
      <c r="BN488" s="83"/>
      <c r="BO488" s="79"/>
      <c r="BP488" s="210"/>
      <c r="BQ488" s="211"/>
      <c r="BR488" s="211"/>
      <c r="BS488" s="211"/>
      <c r="BT488" s="211"/>
      <c r="BU488" s="211"/>
      <c r="BV488" s="211"/>
      <c r="BW488" s="211"/>
      <c r="BX488" s="82"/>
      <c r="BY488" s="212"/>
      <c r="BZ488" s="212"/>
      <c r="CA488" s="212"/>
      <c r="CB488" s="212"/>
      <c r="CC488" s="212"/>
      <c r="CD488" s="212"/>
      <c r="CE488" s="212"/>
      <c r="CF488" s="212"/>
      <c r="CG488" s="82"/>
      <c r="CH488" s="213"/>
      <c r="CI488" s="212"/>
      <c r="CJ488" s="212"/>
      <c r="CK488" s="212"/>
      <c r="CL488" s="212"/>
      <c r="CM488" s="212"/>
      <c r="CN488" s="212"/>
      <c r="CO488" s="212"/>
      <c r="CP488" s="212"/>
      <c r="CQ488" s="212"/>
      <c r="CR488" s="212"/>
      <c r="CS488" s="212"/>
      <c r="CT488" s="212"/>
      <c r="CU488" s="212"/>
      <c r="CV488" s="212"/>
      <c r="CW488" s="212"/>
      <c r="CX488" s="212"/>
      <c r="CY488" s="212"/>
      <c r="CZ488" s="212"/>
      <c r="DA488" s="214"/>
      <c r="DB488" s="84"/>
      <c r="DC488" s="35"/>
      <c r="DD488" s="35"/>
      <c r="DE488" s="35"/>
      <c r="DF488" s="35"/>
      <c r="DG488" s="35"/>
      <c r="DH488" s="35"/>
      <c r="DI488" s="35"/>
      <c r="DJ488" s="35"/>
      <c r="DK488" s="35"/>
      <c r="DL488" s="35"/>
      <c r="DM488" s="35"/>
      <c r="DN488" s="35"/>
      <c r="DO488" s="35"/>
      <c r="DP488" s="35"/>
      <c r="DQ488" s="35"/>
      <c r="DR488" s="35"/>
      <c r="DS488" s="35"/>
      <c r="DT488" s="35"/>
      <c r="DU488" s="35"/>
      <c r="DV488" s="35"/>
      <c r="DW488" s="78"/>
      <c r="DX488" s="82"/>
      <c r="DY488" s="215"/>
      <c r="DZ488" s="216"/>
      <c r="EA488" s="216"/>
      <c r="EB488" s="216"/>
      <c r="EC488" s="216"/>
      <c r="ED488" s="216"/>
      <c r="EE488" s="217"/>
      <c r="EF488" s="146"/>
      <c r="EG488" s="215"/>
      <c r="EH488" s="216"/>
      <c r="EI488" s="216"/>
      <c r="EJ488" s="216"/>
      <c r="EK488" s="216"/>
      <c r="EL488" s="216"/>
      <c r="EM488" s="216"/>
      <c r="EN488" s="217"/>
      <c r="EO488" s="79"/>
      <c r="EP488" s="218"/>
      <c r="EQ488" s="219"/>
      <c r="ER488" s="219"/>
      <c r="ES488" s="82"/>
      <c r="ET488" s="234"/>
      <c r="EU488" s="235"/>
      <c r="EV488" s="235"/>
      <c r="EW488" s="82"/>
      <c r="EX488" s="234"/>
      <c r="EY488" s="235"/>
      <c r="EZ488" s="235"/>
      <c r="FA488" s="235"/>
      <c r="FB488" s="235"/>
      <c r="FC488" s="235"/>
      <c r="FD488" s="235"/>
      <c r="FE488" s="222"/>
      <c r="FF488" s="234"/>
      <c r="FG488" s="235"/>
      <c r="FH488" s="235"/>
      <c r="FI488" s="235"/>
      <c r="FJ488" s="235"/>
      <c r="FK488" s="235"/>
      <c r="FL488" s="235"/>
      <c r="FM488" s="222"/>
    </row>
    <row r="489" spans="1:169">
      <c r="A489" s="223" t="str">
        <f>Validation!B489</f>
        <v>Pass</v>
      </c>
      <c r="B489" s="35"/>
      <c r="C489" s="35"/>
      <c r="D489" s="35"/>
      <c r="E489" s="122"/>
      <c r="F489" s="123"/>
      <c r="G489" s="121"/>
      <c r="H489" s="120"/>
      <c r="I489" s="121"/>
      <c r="J489" s="120"/>
      <c r="K489" s="225"/>
      <c r="L489" s="35"/>
      <c r="M489" s="226"/>
      <c r="N489" s="227"/>
      <c r="O489" s="227"/>
      <c r="P489" s="224"/>
      <c r="Q489" s="224"/>
      <c r="R489" s="78"/>
      <c r="S489" s="79"/>
      <c r="T489" s="224"/>
      <c r="U489" s="35"/>
      <c r="V489" s="35"/>
      <c r="W489" s="225"/>
      <c r="X489" s="228"/>
      <c r="Y489" s="79"/>
      <c r="Z489" s="229"/>
      <c r="AA489" s="35"/>
      <c r="AB489" s="35"/>
      <c r="AC489" s="35"/>
      <c r="AD489" s="230"/>
      <c r="AE489" s="231"/>
      <c r="AF489" s="35"/>
      <c r="AG489" s="35"/>
      <c r="AH489" s="78"/>
      <c r="AI489" s="78"/>
      <c r="AJ489" s="82"/>
      <c r="AK489" s="136"/>
      <c r="AL489" s="135"/>
      <c r="AM489" s="81"/>
      <c r="AN489" s="134"/>
      <c r="AO489" s="232"/>
      <c r="AP489" s="232"/>
      <c r="AQ489" s="80"/>
      <c r="AR489" s="81"/>
      <c r="AS489" s="81"/>
      <c r="AT489" s="245"/>
      <c r="AU489" s="179"/>
      <c r="AV489" s="233"/>
      <c r="AW489" s="81"/>
      <c r="AX489" s="185"/>
      <c r="AY489" s="134"/>
      <c r="AZ489" s="111"/>
      <c r="BA489" s="210"/>
      <c r="BB489" s="211"/>
      <c r="BC489" s="211"/>
      <c r="BD489" s="211"/>
      <c r="BE489" s="211"/>
      <c r="BF489" s="211"/>
      <c r="BG489" s="211"/>
      <c r="BH489" s="211"/>
      <c r="BI489" s="211"/>
      <c r="BJ489" s="211"/>
      <c r="BK489" s="211"/>
      <c r="BL489" s="211"/>
      <c r="BM489" s="211"/>
      <c r="BN489" s="83"/>
      <c r="BO489" s="79"/>
      <c r="BP489" s="210"/>
      <c r="BQ489" s="211"/>
      <c r="BR489" s="211"/>
      <c r="BS489" s="211"/>
      <c r="BT489" s="211"/>
      <c r="BU489" s="211"/>
      <c r="BV489" s="211"/>
      <c r="BW489" s="211"/>
      <c r="BX489" s="82"/>
      <c r="BY489" s="212"/>
      <c r="BZ489" s="212"/>
      <c r="CA489" s="212"/>
      <c r="CB489" s="212"/>
      <c r="CC489" s="212"/>
      <c r="CD489" s="212"/>
      <c r="CE489" s="212"/>
      <c r="CF489" s="212"/>
      <c r="CG489" s="82"/>
      <c r="CH489" s="213"/>
      <c r="CI489" s="212"/>
      <c r="CJ489" s="212"/>
      <c r="CK489" s="212"/>
      <c r="CL489" s="212"/>
      <c r="CM489" s="212"/>
      <c r="CN489" s="212"/>
      <c r="CO489" s="212"/>
      <c r="CP489" s="212"/>
      <c r="CQ489" s="212"/>
      <c r="CR489" s="212"/>
      <c r="CS489" s="212"/>
      <c r="CT489" s="212"/>
      <c r="CU489" s="212"/>
      <c r="CV489" s="212"/>
      <c r="CW489" s="212"/>
      <c r="CX489" s="212"/>
      <c r="CY489" s="212"/>
      <c r="CZ489" s="212"/>
      <c r="DA489" s="214"/>
      <c r="DB489" s="84"/>
      <c r="DC489" s="35"/>
      <c r="DD489" s="35"/>
      <c r="DE489" s="35"/>
      <c r="DF489" s="35"/>
      <c r="DG489" s="35"/>
      <c r="DH489" s="35"/>
      <c r="DI489" s="35"/>
      <c r="DJ489" s="35"/>
      <c r="DK489" s="35"/>
      <c r="DL489" s="35"/>
      <c r="DM489" s="35"/>
      <c r="DN489" s="35"/>
      <c r="DO489" s="35"/>
      <c r="DP489" s="35"/>
      <c r="DQ489" s="35"/>
      <c r="DR489" s="35"/>
      <c r="DS489" s="35"/>
      <c r="DT489" s="35"/>
      <c r="DU489" s="35"/>
      <c r="DV489" s="35"/>
      <c r="DW489" s="78"/>
      <c r="DX489" s="82"/>
      <c r="DY489" s="215"/>
      <c r="DZ489" s="216"/>
      <c r="EA489" s="216"/>
      <c r="EB489" s="216"/>
      <c r="EC489" s="216"/>
      <c r="ED489" s="216"/>
      <c r="EE489" s="217"/>
      <c r="EF489" s="146"/>
      <c r="EG489" s="215"/>
      <c r="EH489" s="216"/>
      <c r="EI489" s="216"/>
      <c r="EJ489" s="216"/>
      <c r="EK489" s="216"/>
      <c r="EL489" s="216"/>
      <c r="EM489" s="216"/>
      <c r="EN489" s="217"/>
      <c r="EO489" s="79"/>
      <c r="EP489" s="218"/>
      <c r="EQ489" s="219"/>
      <c r="ER489" s="219"/>
      <c r="ES489" s="82"/>
      <c r="ET489" s="234"/>
      <c r="EU489" s="235"/>
      <c r="EV489" s="235"/>
      <c r="EW489" s="82"/>
      <c r="EX489" s="234"/>
      <c r="EY489" s="235"/>
      <c r="EZ489" s="235"/>
      <c r="FA489" s="235"/>
      <c r="FB489" s="235"/>
      <c r="FC489" s="235"/>
      <c r="FD489" s="235"/>
      <c r="FE489" s="222"/>
      <c r="FF489" s="234"/>
      <c r="FG489" s="235"/>
      <c r="FH489" s="235"/>
      <c r="FI489" s="235"/>
      <c r="FJ489" s="235"/>
      <c r="FK489" s="235"/>
      <c r="FL489" s="235"/>
      <c r="FM489" s="222"/>
    </row>
    <row r="490" spans="1:169">
      <c r="A490" s="223" t="str">
        <f>Validation!B490</f>
        <v>Pass</v>
      </c>
      <c r="B490" s="35"/>
      <c r="C490" s="35"/>
      <c r="D490" s="35"/>
      <c r="E490" s="122"/>
      <c r="F490" s="123"/>
      <c r="G490" s="121"/>
      <c r="H490" s="120"/>
      <c r="I490" s="121"/>
      <c r="J490" s="120"/>
      <c r="K490" s="225"/>
      <c r="L490" s="35"/>
      <c r="M490" s="226"/>
      <c r="N490" s="227"/>
      <c r="O490" s="227"/>
      <c r="P490" s="224"/>
      <c r="Q490" s="224"/>
      <c r="R490" s="78"/>
      <c r="S490" s="79"/>
      <c r="T490" s="224"/>
      <c r="U490" s="35"/>
      <c r="V490" s="35"/>
      <c r="W490" s="225"/>
      <c r="X490" s="228"/>
      <c r="Y490" s="79"/>
      <c r="Z490" s="229"/>
      <c r="AA490" s="35"/>
      <c r="AB490" s="35"/>
      <c r="AC490" s="35"/>
      <c r="AD490" s="230"/>
      <c r="AE490" s="231"/>
      <c r="AF490" s="35"/>
      <c r="AG490" s="35"/>
      <c r="AH490" s="78"/>
      <c r="AI490" s="78"/>
      <c r="AJ490" s="82"/>
      <c r="AK490" s="136"/>
      <c r="AL490" s="135"/>
      <c r="AM490" s="81"/>
      <c r="AN490" s="134"/>
      <c r="AO490" s="232"/>
      <c r="AP490" s="232"/>
      <c r="AQ490" s="80"/>
      <c r="AR490" s="81"/>
      <c r="AS490" s="81"/>
      <c r="AT490" s="245"/>
      <c r="AU490" s="179"/>
      <c r="AV490" s="233"/>
      <c r="AW490" s="81"/>
      <c r="AX490" s="185"/>
      <c r="AY490" s="134"/>
      <c r="AZ490" s="111"/>
      <c r="BA490" s="210"/>
      <c r="BB490" s="211"/>
      <c r="BC490" s="211"/>
      <c r="BD490" s="211"/>
      <c r="BE490" s="211"/>
      <c r="BF490" s="211"/>
      <c r="BG490" s="211"/>
      <c r="BH490" s="211"/>
      <c r="BI490" s="211"/>
      <c r="BJ490" s="211"/>
      <c r="BK490" s="211"/>
      <c r="BL490" s="211"/>
      <c r="BM490" s="211"/>
      <c r="BN490" s="83"/>
      <c r="BO490" s="79"/>
      <c r="BP490" s="210"/>
      <c r="BQ490" s="211"/>
      <c r="BR490" s="211"/>
      <c r="BS490" s="211"/>
      <c r="BT490" s="211"/>
      <c r="BU490" s="211"/>
      <c r="BV490" s="211"/>
      <c r="BW490" s="211"/>
      <c r="BX490" s="82"/>
      <c r="BY490" s="212"/>
      <c r="BZ490" s="212"/>
      <c r="CA490" s="212"/>
      <c r="CB490" s="212"/>
      <c r="CC490" s="212"/>
      <c r="CD490" s="212"/>
      <c r="CE490" s="212"/>
      <c r="CF490" s="212"/>
      <c r="CG490" s="82"/>
      <c r="CH490" s="213"/>
      <c r="CI490" s="212"/>
      <c r="CJ490" s="212"/>
      <c r="CK490" s="212"/>
      <c r="CL490" s="212"/>
      <c r="CM490" s="212"/>
      <c r="CN490" s="212"/>
      <c r="CO490" s="212"/>
      <c r="CP490" s="212"/>
      <c r="CQ490" s="212"/>
      <c r="CR490" s="212"/>
      <c r="CS490" s="212"/>
      <c r="CT490" s="212"/>
      <c r="CU490" s="212"/>
      <c r="CV490" s="212"/>
      <c r="CW490" s="212"/>
      <c r="CX490" s="212"/>
      <c r="CY490" s="212"/>
      <c r="CZ490" s="212"/>
      <c r="DA490" s="214"/>
      <c r="DB490" s="84"/>
      <c r="DC490" s="35"/>
      <c r="DD490" s="35"/>
      <c r="DE490" s="35"/>
      <c r="DF490" s="35"/>
      <c r="DG490" s="35"/>
      <c r="DH490" s="35"/>
      <c r="DI490" s="35"/>
      <c r="DJ490" s="35"/>
      <c r="DK490" s="35"/>
      <c r="DL490" s="35"/>
      <c r="DM490" s="35"/>
      <c r="DN490" s="35"/>
      <c r="DO490" s="35"/>
      <c r="DP490" s="35"/>
      <c r="DQ490" s="35"/>
      <c r="DR490" s="35"/>
      <c r="DS490" s="35"/>
      <c r="DT490" s="35"/>
      <c r="DU490" s="35"/>
      <c r="DV490" s="35"/>
      <c r="DW490" s="78"/>
      <c r="DX490" s="82"/>
      <c r="DY490" s="215"/>
      <c r="DZ490" s="216"/>
      <c r="EA490" s="216"/>
      <c r="EB490" s="216"/>
      <c r="EC490" s="216"/>
      <c r="ED490" s="216"/>
      <c r="EE490" s="217"/>
      <c r="EF490" s="146"/>
      <c r="EG490" s="215"/>
      <c r="EH490" s="216"/>
      <c r="EI490" s="216"/>
      <c r="EJ490" s="216"/>
      <c r="EK490" s="216"/>
      <c r="EL490" s="216"/>
      <c r="EM490" s="216"/>
      <c r="EN490" s="217"/>
      <c r="EO490" s="79"/>
      <c r="EP490" s="218"/>
      <c r="EQ490" s="219"/>
      <c r="ER490" s="219"/>
      <c r="ES490" s="82"/>
      <c r="ET490" s="234"/>
      <c r="EU490" s="235"/>
      <c r="EV490" s="235"/>
      <c r="EW490" s="82"/>
      <c r="EX490" s="234"/>
      <c r="EY490" s="235"/>
      <c r="EZ490" s="235"/>
      <c r="FA490" s="235"/>
      <c r="FB490" s="235"/>
      <c r="FC490" s="235"/>
      <c r="FD490" s="235"/>
      <c r="FE490" s="222"/>
      <c r="FF490" s="234"/>
      <c r="FG490" s="235"/>
      <c r="FH490" s="235"/>
      <c r="FI490" s="235"/>
      <c r="FJ490" s="235"/>
      <c r="FK490" s="235"/>
      <c r="FL490" s="235"/>
      <c r="FM490" s="222"/>
    </row>
    <row r="491" spans="1:169">
      <c r="A491" s="223" t="str">
        <f>Validation!B491</f>
        <v>Pass</v>
      </c>
      <c r="B491" s="35"/>
      <c r="C491" s="35"/>
      <c r="D491" s="35"/>
      <c r="E491" s="122"/>
      <c r="F491" s="123"/>
      <c r="G491" s="121"/>
      <c r="H491" s="120"/>
      <c r="I491" s="121"/>
      <c r="J491" s="120"/>
      <c r="K491" s="225"/>
      <c r="L491" s="35"/>
      <c r="M491" s="226"/>
      <c r="N491" s="227"/>
      <c r="O491" s="227"/>
      <c r="P491" s="224"/>
      <c r="Q491" s="224"/>
      <c r="R491" s="78"/>
      <c r="S491" s="79"/>
      <c r="T491" s="224"/>
      <c r="U491" s="35"/>
      <c r="V491" s="35"/>
      <c r="W491" s="225"/>
      <c r="X491" s="228"/>
      <c r="Y491" s="79"/>
      <c r="Z491" s="229"/>
      <c r="AA491" s="35"/>
      <c r="AB491" s="35"/>
      <c r="AC491" s="35"/>
      <c r="AD491" s="230"/>
      <c r="AE491" s="231"/>
      <c r="AF491" s="35"/>
      <c r="AG491" s="35"/>
      <c r="AH491" s="78"/>
      <c r="AI491" s="78"/>
      <c r="AJ491" s="82"/>
      <c r="AK491" s="136"/>
      <c r="AL491" s="135"/>
      <c r="AM491" s="81"/>
      <c r="AN491" s="134"/>
      <c r="AO491" s="232"/>
      <c r="AP491" s="232"/>
      <c r="AQ491" s="80"/>
      <c r="AR491" s="81"/>
      <c r="AS491" s="81"/>
      <c r="AT491" s="245"/>
      <c r="AU491" s="179"/>
      <c r="AV491" s="233"/>
      <c r="AW491" s="81"/>
      <c r="AX491" s="185"/>
      <c r="AY491" s="134"/>
      <c r="AZ491" s="111"/>
      <c r="BA491" s="210"/>
      <c r="BB491" s="211"/>
      <c r="BC491" s="211"/>
      <c r="BD491" s="211"/>
      <c r="BE491" s="211"/>
      <c r="BF491" s="211"/>
      <c r="BG491" s="211"/>
      <c r="BH491" s="211"/>
      <c r="BI491" s="211"/>
      <c r="BJ491" s="211"/>
      <c r="BK491" s="211"/>
      <c r="BL491" s="211"/>
      <c r="BM491" s="211"/>
      <c r="BN491" s="83"/>
      <c r="BO491" s="79"/>
      <c r="BP491" s="210"/>
      <c r="BQ491" s="211"/>
      <c r="BR491" s="211"/>
      <c r="BS491" s="211"/>
      <c r="BT491" s="211"/>
      <c r="BU491" s="211"/>
      <c r="BV491" s="211"/>
      <c r="BW491" s="211"/>
      <c r="BX491" s="82"/>
      <c r="BY491" s="212"/>
      <c r="BZ491" s="212"/>
      <c r="CA491" s="212"/>
      <c r="CB491" s="212"/>
      <c r="CC491" s="212"/>
      <c r="CD491" s="212"/>
      <c r="CE491" s="212"/>
      <c r="CF491" s="212"/>
      <c r="CG491" s="82"/>
      <c r="CH491" s="213"/>
      <c r="CI491" s="212"/>
      <c r="CJ491" s="212"/>
      <c r="CK491" s="212"/>
      <c r="CL491" s="212"/>
      <c r="CM491" s="212"/>
      <c r="CN491" s="212"/>
      <c r="CO491" s="212"/>
      <c r="CP491" s="212"/>
      <c r="CQ491" s="212"/>
      <c r="CR491" s="212"/>
      <c r="CS491" s="212"/>
      <c r="CT491" s="212"/>
      <c r="CU491" s="212"/>
      <c r="CV491" s="212"/>
      <c r="CW491" s="212"/>
      <c r="CX491" s="212"/>
      <c r="CY491" s="212"/>
      <c r="CZ491" s="212"/>
      <c r="DA491" s="214"/>
      <c r="DB491" s="84"/>
      <c r="DC491" s="35"/>
      <c r="DD491" s="35"/>
      <c r="DE491" s="35"/>
      <c r="DF491" s="35"/>
      <c r="DG491" s="35"/>
      <c r="DH491" s="35"/>
      <c r="DI491" s="35"/>
      <c r="DJ491" s="35"/>
      <c r="DK491" s="35"/>
      <c r="DL491" s="35"/>
      <c r="DM491" s="35"/>
      <c r="DN491" s="35"/>
      <c r="DO491" s="35"/>
      <c r="DP491" s="35"/>
      <c r="DQ491" s="35"/>
      <c r="DR491" s="35"/>
      <c r="DS491" s="35"/>
      <c r="DT491" s="35"/>
      <c r="DU491" s="35"/>
      <c r="DV491" s="35"/>
      <c r="DW491" s="78"/>
      <c r="DX491" s="82"/>
      <c r="DY491" s="215"/>
      <c r="DZ491" s="216"/>
      <c r="EA491" s="216"/>
      <c r="EB491" s="216"/>
      <c r="EC491" s="216"/>
      <c r="ED491" s="216"/>
      <c r="EE491" s="217"/>
      <c r="EF491" s="146"/>
      <c r="EG491" s="215"/>
      <c r="EH491" s="216"/>
      <c r="EI491" s="216"/>
      <c r="EJ491" s="216"/>
      <c r="EK491" s="216"/>
      <c r="EL491" s="216"/>
      <c r="EM491" s="216"/>
      <c r="EN491" s="217"/>
      <c r="EO491" s="79"/>
      <c r="EP491" s="218"/>
      <c r="EQ491" s="219"/>
      <c r="ER491" s="219"/>
      <c r="ES491" s="82"/>
      <c r="ET491" s="234"/>
      <c r="EU491" s="235"/>
      <c r="EV491" s="235"/>
      <c r="EW491" s="82"/>
      <c r="EX491" s="234"/>
      <c r="EY491" s="235"/>
      <c r="EZ491" s="235"/>
      <c r="FA491" s="235"/>
      <c r="FB491" s="235"/>
      <c r="FC491" s="235"/>
      <c r="FD491" s="235"/>
      <c r="FE491" s="222"/>
      <c r="FF491" s="234"/>
      <c r="FG491" s="235"/>
      <c r="FH491" s="235"/>
      <c r="FI491" s="235"/>
      <c r="FJ491" s="235"/>
      <c r="FK491" s="235"/>
      <c r="FL491" s="235"/>
      <c r="FM491" s="222"/>
    </row>
    <row r="492" spans="1:169">
      <c r="A492" s="223" t="str">
        <f>Validation!B492</f>
        <v>Pass</v>
      </c>
      <c r="B492" s="35"/>
      <c r="C492" s="35"/>
      <c r="D492" s="35"/>
      <c r="E492" s="122"/>
      <c r="F492" s="123"/>
      <c r="G492" s="121"/>
      <c r="H492" s="120"/>
      <c r="I492" s="121"/>
      <c r="J492" s="120"/>
      <c r="K492" s="225"/>
      <c r="L492" s="35"/>
      <c r="M492" s="226"/>
      <c r="N492" s="227"/>
      <c r="O492" s="227"/>
      <c r="P492" s="224"/>
      <c r="Q492" s="224"/>
      <c r="R492" s="78"/>
      <c r="S492" s="79"/>
      <c r="T492" s="224"/>
      <c r="U492" s="35"/>
      <c r="V492" s="35"/>
      <c r="W492" s="225"/>
      <c r="X492" s="228"/>
      <c r="Y492" s="79"/>
      <c r="Z492" s="229"/>
      <c r="AA492" s="35"/>
      <c r="AB492" s="35"/>
      <c r="AC492" s="35"/>
      <c r="AD492" s="230"/>
      <c r="AE492" s="231"/>
      <c r="AF492" s="35"/>
      <c r="AG492" s="35"/>
      <c r="AH492" s="78"/>
      <c r="AI492" s="78"/>
      <c r="AJ492" s="82"/>
      <c r="AK492" s="136"/>
      <c r="AL492" s="135"/>
      <c r="AM492" s="81"/>
      <c r="AN492" s="134"/>
      <c r="AO492" s="232"/>
      <c r="AP492" s="232"/>
      <c r="AQ492" s="80"/>
      <c r="AR492" s="81"/>
      <c r="AS492" s="81"/>
      <c r="AT492" s="245"/>
      <c r="AU492" s="179"/>
      <c r="AV492" s="233"/>
      <c r="AW492" s="81"/>
      <c r="AX492" s="185"/>
      <c r="AY492" s="134"/>
      <c r="AZ492" s="111"/>
      <c r="BA492" s="210"/>
      <c r="BB492" s="211"/>
      <c r="BC492" s="211"/>
      <c r="BD492" s="211"/>
      <c r="BE492" s="211"/>
      <c r="BF492" s="211"/>
      <c r="BG492" s="211"/>
      <c r="BH492" s="211"/>
      <c r="BI492" s="211"/>
      <c r="BJ492" s="211"/>
      <c r="BK492" s="211"/>
      <c r="BL492" s="211"/>
      <c r="BM492" s="211"/>
      <c r="BN492" s="83"/>
      <c r="BO492" s="79"/>
      <c r="BP492" s="210"/>
      <c r="BQ492" s="211"/>
      <c r="BR492" s="211"/>
      <c r="BS492" s="211"/>
      <c r="BT492" s="211"/>
      <c r="BU492" s="211"/>
      <c r="BV492" s="211"/>
      <c r="BW492" s="211"/>
      <c r="BX492" s="82"/>
      <c r="BY492" s="212"/>
      <c r="BZ492" s="212"/>
      <c r="CA492" s="212"/>
      <c r="CB492" s="212"/>
      <c r="CC492" s="212"/>
      <c r="CD492" s="212"/>
      <c r="CE492" s="212"/>
      <c r="CF492" s="212"/>
      <c r="CG492" s="82"/>
      <c r="CH492" s="213"/>
      <c r="CI492" s="212"/>
      <c r="CJ492" s="212"/>
      <c r="CK492" s="212"/>
      <c r="CL492" s="212"/>
      <c r="CM492" s="212"/>
      <c r="CN492" s="212"/>
      <c r="CO492" s="212"/>
      <c r="CP492" s="212"/>
      <c r="CQ492" s="212"/>
      <c r="CR492" s="212"/>
      <c r="CS492" s="212"/>
      <c r="CT492" s="212"/>
      <c r="CU492" s="212"/>
      <c r="CV492" s="212"/>
      <c r="CW492" s="212"/>
      <c r="CX492" s="212"/>
      <c r="CY492" s="212"/>
      <c r="CZ492" s="212"/>
      <c r="DA492" s="214"/>
      <c r="DB492" s="84"/>
      <c r="DC492" s="35"/>
      <c r="DD492" s="35"/>
      <c r="DE492" s="35"/>
      <c r="DF492" s="35"/>
      <c r="DG492" s="35"/>
      <c r="DH492" s="35"/>
      <c r="DI492" s="35"/>
      <c r="DJ492" s="35"/>
      <c r="DK492" s="35"/>
      <c r="DL492" s="35"/>
      <c r="DM492" s="35"/>
      <c r="DN492" s="35"/>
      <c r="DO492" s="35"/>
      <c r="DP492" s="35"/>
      <c r="DQ492" s="35"/>
      <c r="DR492" s="35"/>
      <c r="DS492" s="35"/>
      <c r="DT492" s="35"/>
      <c r="DU492" s="35"/>
      <c r="DV492" s="35"/>
      <c r="DW492" s="78"/>
      <c r="DX492" s="82"/>
      <c r="DY492" s="215"/>
      <c r="DZ492" s="216"/>
      <c r="EA492" s="216"/>
      <c r="EB492" s="216"/>
      <c r="EC492" s="216"/>
      <c r="ED492" s="216"/>
      <c r="EE492" s="217"/>
      <c r="EF492" s="146"/>
      <c r="EG492" s="215"/>
      <c r="EH492" s="216"/>
      <c r="EI492" s="216"/>
      <c r="EJ492" s="216"/>
      <c r="EK492" s="216"/>
      <c r="EL492" s="216"/>
      <c r="EM492" s="216"/>
      <c r="EN492" s="217"/>
      <c r="EO492" s="79"/>
      <c r="EP492" s="218"/>
      <c r="EQ492" s="219"/>
      <c r="ER492" s="219"/>
      <c r="ES492" s="82"/>
      <c r="ET492" s="234"/>
      <c r="EU492" s="235"/>
      <c r="EV492" s="235"/>
      <c r="EW492" s="82"/>
      <c r="EX492" s="234"/>
      <c r="EY492" s="235"/>
      <c r="EZ492" s="235"/>
      <c r="FA492" s="235"/>
      <c r="FB492" s="235"/>
      <c r="FC492" s="235"/>
      <c r="FD492" s="235"/>
      <c r="FE492" s="222"/>
      <c r="FF492" s="234"/>
      <c r="FG492" s="235"/>
      <c r="FH492" s="235"/>
      <c r="FI492" s="235"/>
      <c r="FJ492" s="235"/>
      <c r="FK492" s="235"/>
      <c r="FL492" s="235"/>
      <c r="FM492" s="222"/>
    </row>
    <row r="493" spans="1:169">
      <c r="A493" s="223" t="str">
        <f>Validation!B493</f>
        <v>Pass</v>
      </c>
      <c r="B493" s="35"/>
      <c r="C493" s="35"/>
      <c r="D493" s="35"/>
      <c r="E493" s="122"/>
      <c r="F493" s="123"/>
      <c r="G493" s="121"/>
      <c r="H493" s="120"/>
      <c r="I493" s="121"/>
      <c r="J493" s="120"/>
      <c r="K493" s="225"/>
      <c r="L493" s="35"/>
      <c r="M493" s="226"/>
      <c r="N493" s="227"/>
      <c r="O493" s="227"/>
      <c r="P493" s="224"/>
      <c r="Q493" s="224"/>
      <c r="R493" s="78"/>
      <c r="S493" s="79"/>
      <c r="T493" s="224"/>
      <c r="U493" s="35"/>
      <c r="V493" s="35"/>
      <c r="W493" s="225"/>
      <c r="X493" s="228"/>
      <c r="Y493" s="79"/>
      <c r="Z493" s="229"/>
      <c r="AA493" s="35"/>
      <c r="AB493" s="35"/>
      <c r="AC493" s="35"/>
      <c r="AD493" s="230"/>
      <c r="AE493" s="231"/>
      <c r="AF493" s="35"/>
      <c r="AG493" s="35"/>
      <c r="AH493" s="78"/>
      <c r="AI493" s="78"/>
      <c r="AJ493" s="82"/>
      <c r="AK493" s="136"/>
      <c r="AL493" s="135"/>
      <c r="AM493" s="81"/>
      <c r="AN493" s="134"/>
      <c r="AO493" s="232"/>
      <c r="AP493" s="232"/>
      <c r="AQ493" s="80"/>
      <c r="AR493" s="81"/>
      <c r="AS493" s="81"/>
      <c r="AT493" s="245"/>
      <c r="AU493" s="179"/>
      <c r="AV493" s="233"/>
      <c r="AW493" s="81"/>
      <c r="AX493" s="185"/>
      <c r="AY493" s="134"/>
      <c r="AZ493" s="111"/>
      <c r="BA493" s="210"/>
      <c r="BB493" s="211"/>
      <c r="BC493" s="211"/>
      <c r="BD493" s="211"/>
      <c r="BE493" s="211"/>
      <c r="BF493" s="211"/>
      <c r="BG493" s="211"/>
      <c r="BH493" s="211"/>
      <c r="BI493" s="211"/>
      <c r="BJ493" s="211"/>
      <c r="BK493" s="211"/>
      <c r="BL493" s="211"/>
      <c r="BM493" s="211"/>
      <c r="BN493" s="83"/>
      <c r="BO493" s="79"/>
      <c r="BP493" s="210"/>
      <c r="BQ493" s="211"/>
      <c r="BR493" s="211"/>
      <c r="BS493" s="211"/>
      <c r="BT493" s="211"/>
      <c r="BU493" s="211"/>
      <c r="BV493" s="211"/>
      <c r="BW493" s="211"/>
      <c r="BX493" s="82"/>
      <c r="BY493" s="212"/>
      <c r="BZ493" s="212"/>
      <c r="CA493" s="212"/>
      <c r="CB493" s="212"/>
      <c r="CC493" s="212"/>
      <c r="CD493" s="212"/>
      <c r="CE493" s="212"/>
      <c r="CF493" s="212"/>
      <c r="CG493" s="82"/>
      <c r="CH493" s="213"/>
      <c r="CI493" s="212"/>
      <c r="CJ493" s="212"/>
      <c r="CK493" s="212"/>
      <c r="CL493" s="212"/>
      <c r="CM493" s="212"/>
      <c r="CN493" s="212"/>
      <c r="CO493" s="212"/>
      <c r="CP493" s="212"/>
      <c r="CQ493" s="212"/>
      <c r="CR493" s="212"/>
      <c r="CS493" s="212"/>
      <c r="CT493" s="212"/>
      <c r="CU493" s="212"/>
      <c r="CV493" s="212"/>
      <c r="CW493" s="212"/>
      <c r="CX493" s="212"/>
      <c r="CY493" s="212"/>
      <c r="CZ493" s="212"/>
      <c r="DA493" s="214"/>
      <c r="DB493" s="84"/>
      <c r="DC493" s="35"/>
      <c r="DD493" s="35"/>
      <c r="DE493" s="35"/>
      <c r="DF493" s="35"/>
      <c r="DG493" s="35"/>
      <c r="DH493" s="35"/>
      <c r="DI493" s="35"/>
      <c r="DJ493" s="35"/>
      <c r="DK493" s="35"/>
      <c r="DL493" s="35"/>
      <c r="DM493" s="35"/>
      <c r="DN493" s="35"/>
      <c r="DO493" s="35"/>
      <c r="DP493" s="35"/>
      <c r="DQ493" s="35"/>
      <c r="DR493" s="35"/>
      <c r="DS493" s="35"/>
      <c r="DT493" s="35"/>
      <c r="DU493" s="35"/>
      <c r="DV493" s="35"/>
      <c r="DW493" s="78"/>
      <c r="DX493" s="82"/>
      <c r="DY493" s="215"/>
      <c r="DZ493" s="216"/>
      <c r="EA493" s="216"/>
      <c r="EB493" s="216"/>
      <c r="EC493" s="216"/>
      <c r="ED493" s="216"/>
      <c r="EE493" s="217"/>
      <c r="EF493" s="146"/>
      <c r="EG493" s="215"/>
      <c r="EH493" s="216"/>
      <c r="EI493" s="216"/>
      <c r="EJ493" s="216"/>
      <c r="EK493" s="216"/>
      <c r="EL493" s="216"/>
      <c r="EM493" s="216"/>
      <c r="EN493" s="217"/>
      <c r="EO493" s="79"/>
      <c r="EP493" s="218"/>
      <c r="EQ493" s="219"/>
      <c r="ER493" s="219"/>
      <c r="ES493" s="82"/>
      <c r="ET493" s="234"/>
      <c r="EU493" s="235"/>
      <c r="EV493" s="235"/>
      <c r="EW493" s="82"/>
      <c r="EX493" s="234"/>
      <c r="EY493" s="235"/>
      <c r="EZ493" s="235"/>
      <c r="FA493" s="235"/>
      <c r="FB493" s="235"/>
      <c r="FC493" s="235"/>
      <c r="FD493" s="235"/>
      <c r="FE493" s="222"/>
      <c r="FF493" s="234"/>
      <c r="FG493" s="235"/>
      <c r="FH493" s="235"/>
      <c r="FI493" s="235"/>
      <c r="FJ493" s="235"/>
      <c r="FK493" s="235"/>
      <c r="FL493" s="235"/>
      <c r="FM493" s="222"/>
    </row>
    <row r="494" spans="1:169">
      <c r="A494" s="223" t="str">
        <f>Validation!B494</f>
        <v>Pass</v>
      </c>
      <c r="B494" s="35"/>
      <c r="C494" s="35"/>
      <c r="D494" s="35"/>
      <c r="E494" s="122"/>
      <c r="F494" s="123"/>
      <c r="G494" s="121"/>
      <c r="H494" s="120"/>
      <c r="I494" s="121"/>
      <c r="J494" s="120"/>
      <c r="K494" s="225"/>
      <c r="L494" s="35"/>
      <c r="M494" s="226"/>
      <c r="N494" s="227"/>
      <c r="O494" s="227"/>
      <c r="P494" s="224"/>
      <c r="Q494" s="224"/>
      <c r="R494" s="78"/>
      <c r="S494" s="79"/>
      <c r="T494" s="224"/>
      <c r="U494" s="35"/>
      <c r="V494" s="35"/>
      <c r="W494" s="225"/>
      <c r="X494" s="228"/>
      <c r="Y494" s="79"/>
      <c r="Z494" s="229"/>
      <c r="AA494" s="35"/>
      <c r="AB494" s="35"/>
      <c r="AC494" s="35"/>
      <c r="AD494" s="230"/>
      <c r="AE494" s="231"/>
      <c r="AF494" s="35"/>
      <c r="AG494" s="35"/>
      <c r="AH494" s="78"/>
      <c r="AI494" s="78"/>
      <c r="AJ494" s="82"/>
      <c r="AK494" s="136"/>
      <c r="AL494" s="135"/>
      <c r="AM494" s="81"/>
      <c r="AN494" s="134"/>
      <c r="AO494" s="232"/>
      <c r="AP494" s="232"/>
      <c r="AQ494" s="80"/>
      <c r="AR494" s="81"/>
      <c r="AS494" s="81"/>
      <c r="AT494" s="245"/>
      <c r="AU494" s="179"/>
      <c r="AV494" s="233"/>
      <c r="AW494" s="81"/>
      <c r="AX494" s="185"/>
      <c r="AY494" s="134"/>
      <c r="AZ494" s="111"/>
      <c r="BA494" s="210"/>
      <c r="BB494" s="211"/>
      <c r="BC494" s="211"/>
      <c r="BD494" s="211"/>
      <c r="BE494" s="211"/>
      <c r="BF494" s="211"/>
      <c r="BG494" s="211"/>
      <c r="BH494" s="211"/>
      <c r="BI494" s="211"/>
      <c r="BJ494" s="211"/>
      <c r="BK494" s="211"/>
      <c r="BL494" s="211"/>
      <c r="BM494" s="211"/>
      <c r="BN494" s="83"/>
      <c r="BO494" s="79"/>
      <c r="BP494" s="210"/>
      <c r="BQ494" s="211"/>
      <c r="BR494" s="211"/>
      <c r="BS494" s="211"/>
      <c r="BT494" s="211"/>
      <c r="BU494" s="211"/>
      <c r="BV494" s="211"/>
      <c r="BW494" s="211"/>
      <c r="BX494" s="82"/>
      <c r="BY494" s="212"/>
      <c r="BZ494" s="212"/>
      <c r="CA494" s="212"/>
      <c r="CB494" s="212"/>
      <c r="CC494" s="212"/>
      <c r="CD494" s="212"/>
      <c r="CE494" s="212"/>
      <c r="CF494" s="212"/>
      <c r="CG494" s="82"/>
      <c r="CH494" s="213"/>
      <c r="CI494" s="212"/>
      <c r="CJ494" s="212"/>
      <c r="CK494" s="212"/>
      <c r="CL494" s="212"/>
      <c r="CM494" s="212"/>
      <c r="CN494" s="212"/>
      <c r="CO494" s="212"/>
      <c r="CP494" s="212"/>
      <c r="CQ494" s="212"/>
      <c r="CR494" s="212"/>
      <c r="CS494" s="212"/>
      <c r="CT494" s="212"/>
      <c r="CU494" s="212"/>
      <c r="CV494" s="212"/>
      <c r="CW494" s="212"/>
      <c r="CX494" s="212"/>
      <c r="CY494" s="212"/>
      <c r="CZ494" s="212"/>
      <c r="DA494" s="214"/>
      <c r="DB494" s="84"/>
      <c r="DC494" s="35"/>
      <c r="DD494" s="35"/>
      <c r="DE494" s="35"/>
      <c r="DF494" s="35"/>
      <c r="DG494" s="35"/>
      <c r="DH494" s="35"/>
      <c r="DI494" s="35"/>
      <c r="DJ494" s="35"/>
      <c r="DK494" s="35"/>
      <c r="DL494" s="35"/>
      <c r="DM494" s="35"/>
      <c r="DN494" s="35"/>
      <c r="DO494" s="35"/>
      <c r="DP494" s="35"/>
      <c r="DQ494" s="35"/>
      <c r="DR494" s="35"/>
      <c r="DS494" s="35"/>
      <c r="DT494" s="35"/>
      <c r="DU494" s="35"/>
      <c r="DV494" s="35"/>
      <c r="DW494" s="78"/>
      <c r="DX494" s="82"/>
      <c r="DY494" s="215"/>
      <c r="DZ494" s="216"/>
      <c r="EA494" s="216"/>
      <c r="EB494" s="216"/>
      <c r="EC494" s="216"/>
      <c r="ED494" s="216"/>
      <c r="EE494" s="217"/>
      <c r="EF494" s="146"/>
      <c r="EG494" s="215"/>
      <c r="EH494" s="216"/>
      <c r="EI494" s="216"/>
      <c r="EJ494" s="216"/>
      <c r="EK494" s="216"/>
      <c r="EL494" s="216"/>
      <c r="EM494" s="216"/>
      <c r="EN494" s="217"/>
      <c r="EO494" s="79"/>
      <c r="EP494" s="218"/>
      <c r="EQ494" s="219"/>
      <c r="ER494" s="219"/>
      <c r="ES494" s="82"/>
      <c r="ET494" s="234"/>
      <c r="EU494" s="235"/>
      <c r="EV494" s="235"/>
      <c r="EW494" s="82"/>
      <c r="EX494" s="234"/>
      <c r="EY494" s="235"/>
      <c r="EZ494" s="235"/>
      <c r="FA494" s="235"/>
      <c r="FB494" s="235"/>
      <c r="FC494" s="235"/>
      <c r="FD494" s="235"/>
      <c r="FE494" s="222"/>
      <c r="FF494" s="234"/>
      <c r="FG494" s="235"/>
      <c r="FH494" s="235"/>
      <c r="FI494" s="235"/>
      <c r="FJ494" s="235"/>
      <c r="FK494" s="235"/>
      <c r="FL494" s="235"/>
      <c r="FM494" s="222"/>
    </row>
    <row r="495" spans="1:169">
      <c r="A495" s="223" t="str">
        <f>Validation!B495</f>
        <v>Pass</v>
      </c>
      <c r="B495" s="35"/>
      <c r="C495" s="35"/>
      <c r="D495" s="35"/>
      <c r="E495" s="122"/>
      <c r="F495" s="123"/>
      <c r="G495" s="121"/>
      <c r="H495" s="120"/>
      <c r="I495" s="121"/>
      <c r="J495" s="120"/>
      <c r="K495" s="225"/>
      <c r="L495" s="35"/>
      <c r="M495" s="226"/>
      <c r="N495" s="227"/>
      <c r="O495" s="227"/>
      <c r="P495" s="224"/>
      <c r="Q495" s="224"/>
      <c r="R495" s="78"/>
      <c r="S495" s="79"/>
      <c r="T495" s="224"/>
      <c r="U495" s="35"/>
      <c r="V495" s="35"/>
      <c r="W495" s="225"/>
      <c r="X495" s="228"/>
      <c r="Y495" s="79"/>
      <c r="Z495" s="229"/>
      <c r="AA495" s="35"/>
      <c r="AB495" s="35"/>
      <c r="AC495" s="35"/>
      <c r="AD495" s="230"/>
      <c r="AE495" s="231"/>
      <c r="AF495" s="35"/>
      <c r="AG495" s="35"/>
      <c r="AH495" s="78"/>
      <c r="AI495" s="78"/>
      <c r="AJ495" s="82"/>
      <c r="AK495" s="136"/>
      <c r="AL495" s="135"/>
      <c r="AM495" s="81"/>
      <c r="AN495" s="134"/>
      <c r="AO495" s="232"/>
      <c r="AP495" s="232"/>
      <c r="AQ495" s="80"/>
      <c r="AR495" s="81"/>
      <c r="AS495" s="81"/>
      <c r="AT495" s="245"/>
      <c r="AU495" s="179"/>
      <c r="AV495" s="233"/>
      <c r="AW495" s="81"/>
      <c r="AX495" s="185"/>
      <c r="AY495" s="134"/>
      <c r="AZ495" s="111"/>
      <c r="BA495" s="210"/>
      <c r="BB495" s="211"/>
      <c r="BC495" s="211"/>
      <c r="BD495" s="211"/>
      <c r="BE495" s="211"/>
      <c r="BF495" s="211"/>
      <c r="BG495" s="211"/>
      <c r="BH495" s="211"/>
      <c r="BI495" s="211"/>
      <c r="BJ495" s="211"/>
      <c r="BK495" s="211"/>
      <c r="BL495" s="211"/>
      <c r="BM495" s="211"/>
      <c r="BN495" s="83"/>
      <c r="BO495" s="79"/>
      <c r="BP495" s="210"/>
      <c r="BQ495" s="211"/>
      <c r="BR495" s="211"/>
      <c r="BS495" s="211"/>
      <c r="BT495" s="211"/>
      <c r="BU495" s="211"/>
      <c r="BV495" s="211"/>
      <c r="BW495" s="211"/>
      <c r="BX495" s="82"/>
      <c r="BY495" s="212"/>
      <c r="BZ495" s="212"/>
      <c r="CA495" s="212"/>
      <c r="CB495" s="212"/>
      <c r="CC495" s="212"/>
      <c r="CD495" s="212"/>
      <c r="CE495" s="212"/>
      <c r="CF495" s="212"/>
      <c r="CG495" s="82"/>
      <c r="CH495" s="213"/>
      <c r="CI495" s="212"/>
      <c r="CJ495" s="212"/>
      <c r="CK495" s="212"/>
      <c r="CL495" s="212"/>
      <c r="CM495" s="212"/>
      <c r="CN495" s="212"/>
      <c r="CO495" s="212"/>
      <c r="CP495" s="212"/>
      <c r="CQ495" s="212"/>
      <c r="CR495" s="212"/>
      <c r="CS495" s="212"/>
      <c r="CT495" s="212"/>
      <c r="CU495" s="212"/>
      <c r="CV495" s="212"/>
      <c r="CW495" s="212"/>
      <c r="CX495" s="212"/>
      <c r="CY495" s="212"/>
      <c r="CZ495" s="212"/>
      <c r="DA495" s="214"/>
      <c r="DB495" s="84"/>
      <c r="DC495" s="35"/>
      <c r="DD495" s="35"/>
      <c r="DE495" s="35"/>
      <c r="DF495" s="35"/>
      <c r="DG495" s="35"/>
      <c r="DH495" s="35"/>
      <c r="DI495" s="35"/>
      <c r="DJ495" s="35"/>
      <c r="DK495" s="35"/>
      <c r="DL495" s="35"/>
      <c r="DM495" s="35"/>
      <c r="DN495" s="35"/>
      <c r="DO495" s="35"/>
      <c r="DP495" s="35"/>
      <c r="DQ495" s="35"/>
      <c r="DR495" s="35"/>
      <c r="DS495" s="35"/>
      <c r="DT495" s="35"/>
      <c r="DU495" s="35"/>
      <c r="DV495" s="35"/>
      <c r="DW495" s="78"/>
      <c r="DX495" s="82"/>
      <c r="DY495" s="215"/>
      <c r="DZ495" s="216"/>
      <c r="EA495" s="216"/>
      <c r="EB495" s="216"/>
      <c r="EC495" s="216"/>
      <c r="ED495" s="216"/>
      <c r="EE495" s="217"/>
      <c r="EF495" s="146"/>
      <c r="EG495" s="215"/>
      <c r="EH495" s="216"/>
      <c r="EI495" s="216"/>
      <c r="EJ495" s="216"/>
      <c r="EK495" s="216"/>
      <c r="EL495" s="216"/>
      <c r="EM495" s="216"/>
      <c r="EN495" s="217"/>
      <c r="EO495" s="79"/>
      <c r="EP495" s="218"/>
      <c r="EQ495" s="219"/>
      <c r="ER495" s="219"/>
      <c r="ES495" s="82"/>
      <c r="ET495" s="234"/>
      <c r="EU495" s="235"/>
      <c r="EV495" s="235"/>
      <c r="EW495" s="82"/>
      <c r="EX495" s="234"/>
      <c r="EY495" s="235"/>
      <c r="EZ495" s="235"/>
      <c r="FA495" s="235"/>
      <c r="FB495" s="235"/>
      <c r="FC495" s="235"/>
      <c r="FD495" s="235"/>
      <c r="FE495" s="222"/>
      <c r="FF495" s="234"/>
      <c r="FG495" s="235"/>
      <c r="FH495" s="235"/>
      <c r="FI495" s="235"/>
      <c r="FJ495" s="235"/>
      <c r="FK495" s="235"/>
      <c r="FL495" s="235"/>
      <c r="FM495" s="222"/>
    </row>
    <row r="496" spans="1:169">
      <c r="A496" s="223" t="str">
        <f>Validation!B496</f>
        <v>Pass</v>
      </c>
      <c r="B496" s="35"/>
      <c r="C496" s="35"/>
      <c r="D496" s="35"/>
      <c r="E496" s="122"/>
      <c r="F496" s="123"/>
      <c r="G496" s="121"/>
      <c r="H496" s="120"/>
      <c r="I496" s="121"/>
      <c r="J496" s="120"/>
      <c r="K496" s="225"/>
      <c r="L496" s="35"/>
      <c r="M496" s="226"/>
      <c r="N496" s="227"/>
      <c r="O496" s="227"/>
      <c r="P496" s="224"/>
      <c r="Q496" s="224"/>
      <c r="R496" s="78"/>
      <c r="S496" s="79"/>
      <c r="T496" s="224"/>
      <c r="U496" s="35"/>
      <c r="V496" s="35"/>
      <c r="W496" s="225"/>
      <c r="X496" s="228"/>
      <c r="Y496" s="79"/>
      <c r="Z496" s="229"/>
      <c r="AA496" s="35"/>
      <c r="AB496" s="35"/>
      <c r="AC496" s="35"/>
      <c r="AD496" s="230"/>
      <c r="AE496" s="231"/>
      <c r="AF496" s="35"/>
      <c r="AG496" s="35"/>
      <c r="AH496" s="78"/>
      <c r="AI496" s="78"/>
      <c r="AJ496" s="82"/>
      <c r="AK496" s="136"/>
      <c r="AL496" s="135"/>
      <c r="AM496" s="81"/>
      <c r="AN496" s="134"/>
      <c r="AO496" s="232"/>
      <c r="AP496" s="232"/>
      <c r="AQ496" s="80"/>
      <c r="AR496" s="81"/>
      <c r="AS496" s="81"/>
      <c r="AT496" s="245"/>
      <c r="AU496" s="179"/>
      <c r="AV496" s="233"/>
      <c r="AW496" s="81"/>
      <c r="AX496" s="185"/>
      <c r="AY496" s="134"/>
      <c r="AZ496" s="111"/>
      <c r="BA496" s="210"/>
      <c r="BB496" s="211"/>
      <c r="BC496" s="211"/>
      <c r="BD496" s="211"/>
      <c r="BE496" s="211"/>
      <c r="BF496" s="211"/>
      <c r="BG496" s="211"/>
      <c r="BH496" s="211"/>
      <c r="BI496" s="211"/>
      <c r="BJ496" s="211"/>
      <c r="BK496" s="211"/>
      <c r="BL496" s="211"/>
      <c r="BM496" s="211"/>
      <c r="BN496" s="83"/>
      <c r="BO496" s="79"/>
      <c r="BP496" s="210"/>
      <c r="BQ496" s="211"/>
      <c r="BR496" s="211"/>
      <c r="BS496" s="211"/>
      <c r="BT496" s="211"/>
      <c r="BU496" s="211"/>
      <c r="BV496" s="211"/>
      <c r="BW496" s="211"/>
      <c r="BX496" s="82"/>
      <c r="BY496" s="212"/>
      <c r="BZ496" s="212"/>
      <c r="CA496" s="212"/>
      <c r="CB496" s="212"/>
      <c r="CC496" s="212"/>
      <c r="CD496" s="212"/>
      <c r="CE496" s="212"/>
      <c r="CF496" s="212"/>
      <c r="CG496" s="82"/>
      <c r="CH496" s="213"/>
      <c r="CI496" s="212"/>
      <c r="CJ496" s="212"/>
      <c r="CK496" s="212"/>
      <c r="CL496" s="212"/>
      <c r="CM496" s="212"/>
      <c r="CN496" s="212"/>
      <c r="CO496" s="212"/>
      <c r="CP496" s="212"/>
      <c r="CQ496" s="212"/>
      <c r="CR496" s="212"/>
      <c r="CS496" s="212"/>
      <c r="CT496" s="212"/>
      <c r="CU496" s="212"/>
      <c r="CV496" s="212"/>
      <c r="CW496" s="212"/>
      <c r="CX496" s="212"/>
      <c r="CY496" s="212"/>
      <c r="CZ496" s="212"/>
      <c r="DA496" s="214"/>
      <c r="DB496" s="84"/>
      <c r="DC496" s="35"/>
      <c r="DD496" s="35"/>
      <c r="DE496" s="35"/>
      <c r="DF496" s="35"/>
      <c r="DG496" s="35"/>
      <c r="DH496" s="35"/>
      <c r="DI496" s="35"/>
      <c r="DJ496" s="35"/>
      <c r="DK496" s="35"/>
      <c r="DL496" s="35"/>
      <c r="DM496" s="35"/>
      <c r="DN496" s="35"/>
      <c r="DO496" s="35"/>
      <c r="DP496" s="35"/>
      <c r="DQ496" s="35"/>
      <c r="DR496" s="35"/>
      <c r="DS496" s="35"/>
      <c r="DT496" s="35"/>
      <c r="DU496" s="35"/>
      <c r="DV496" s="35"/>
      <c r="DW496" s="78"/>
      <c r="DX496" s="82"/>
      <c r="DY496" s="215"/>
      <c r="DZ496" s="216"/>
      <c r="EA496" s="216"/>
      <c r="EB496" s="216"/>
      <c r="EC496" s="216"/>
      <c r="ED496" s="216"/>
      <c r="EE496" s="217"/>
      <c r="EF496" s="146"/>
      <c r="EG496" s="215"/>
      <c r="EH496" s="216"/>
      <c r="EI496" s="216"/>
      <c r="EJ496" s="216"/>
      <c r="EK496" s="216"/>
      <c r="EL496" s="216"/>
      <c r="EM496" s="216"/>
      <c r="EN496" s="217"/>
      <c r="EO496" s="79"/>
      <c r="EP496" s="218"/>
      <c r="EQ496" s="219"/>
      <c r="ER496" s="219"/>
      <c r="ES496" s="82"/>
      <c r="ET496" s="234"/>
      <c r="EU496" s="235"/>
      <c r="EV496" s="235"/>
      <c r="EW496" s="82"/>
      <c r="EX496" s="234"/>
      <c r="EY496" s="235"/>
      <c r="EZ496" s="235"/>
      <c r="FA496" s="235"/>
      <c r="FB496" s="235"/>
      <c r="FC496" s="235"/>
      <c r="FD496" s="235"/>
      <c r="FE496" s="222"/>
      <c r="FF496" s="234"/>
      <c r="FG496" s="235"/>
      <c r="FH496" s="235"/>
      <c r="FI496" s="235"/>
      <c r="FJ496" s="235"/>
      <c r="FK496" s="235"/>
      <c r="FL496" s="235"/>
      <c r="FM496" s="222"/>
    </row>
    <row r="497" spans="1:169">
      <c r="A497" s="223" t="str">
        <f>Validation!B497</f>
        <v>Pass</v>
      </c>
      <c r="B497" s="35"/>
      <c r="C497" s="35"/>
      <c r="D497" s="35"/>
      <c r="E497" s="122"/>
      <c r="F497" s="123"/>
      <c r="G497" s="121"/>
      <c r="H497" s="120"/>
      <c r="I497" s="121"/>
      <c r="J497" s="120"/>
      <c r="K497" s="225"/>
      <c r="L497" s="35"/>
      <c r="M497" s="226"/>
      <c r="N497" s="227"/>
      <c r="O497" s="227"/>
      <c r="P497" s="224"/>
      <c r="Q497" s="224"/>
      <c r="R497" s="78"/>
      <c r="S497" s="79"/>
      <c r="T497" s="224"/>
      <c r="U497" s="35"/>
      <c r="V497" s="35"/>
      <c r="W497" s="225"/>
      <c r="X497" s="228"/>
      <c r="Y497" s="79"/>
      <c r="Z497" s="229"/>
      <c r="AA497" s="35"/>
      <c r="AB497" s="35"/>
      <c r="AC497" s="35"/>
      <c r="AD497" s="230"/>
      <c r="AE497" s="231"/>
      <c r="AF497" s="35"/>
      <c r="AG497" s="35"/>
      <c r="AH497" s="78"/>
      <c r="AI497" s="78"/>
      <c r="AJ497" s="82"/>
      <c r="AK497" s="136"/>
      <c r="AL497" s="135"/>
      <c r="AM497" s="81"/>
      <c r="AN497" s="134"/>
      <c r="AO497" s="232"/>
      <c r="AP497" s="232"/>
      <c r="AQ497" s="80"/>
      <c r="AR497" s="81"/>
      <c r="AS497" s="81"/>
      <c r="AT497" s="245"/>
      <c r="AU497" s="179"/>
      <c r="AV497" s="233"/>
      <c r="AW497" s="81"/>
      <c r="AX497" s="185"/>
      <c r="AY497" s="134"/>
      <c r="AZ497" s="111"/>
      <c r="BA497" s="210"/>
      <c r="BB497" s="211"/>
      <c r="BC497" s="211"/>
      <c r="BD497" s="211"/>
      <c r="BE497" s="211"/>
      <c r="BF497" s="211"/>
      <c r="BG497" s="211"/>
      <c r="BH497" s="211"/>
      <c r="BI497" s="211"/>
      <c r="BJ497" s="211"/>
      <c r="BK497" s="211"/>
      <c r="BL497" s="211"/>
      <c r="BM497" s="211"/>
      <c r="BN497" s="83"/>
      <c r="BO497" s="79"/>
      <c r="BP497" s="210"/>
      <c r="BQ497" s="211"/>
      <c r="BR497" s="211"/>
      <c r="BS497" s="211"/>
      <c r="BT497" s="211"/>
      <c r="BU497" s="211"/>
      <c r="BV497" s="211"/>
      <c r="BW497" s="211"/>
      <c r="BX497" s="82"/>
      <c r="BY497" s="212"/>
      <c r="BZ497" s="212"/>
      <c r="CA497" s="212"/>
      <c r="CB497" s="212"/>
      <c r="CC497" s="212"/>
      <c r="CD497" s="212"/>
      <c r="CE497" s="212"/>
      <c r="CF497" s="212"/>
      <c r="CG497" s="82"/>
      <c r="CH497" s="213"/>
      <c r="CI497" s="212"/>
      <c r="CJ497" s="212"/>
      <c r="CK497" s="212"/>
      <c r="CL497" s="212"/>
      <c r="CM497" s="212"/>
      <c r="CN497" s="212"/>
      <c r="CO497" s="212"/>
      <c r="CP497" s="212"/>
      <c r="CQ497" s="212"/>
      <c r="CR497" s="212"/>
      <c r="CS497" s="212"/>
      <c r="CT497" s="212"/>
      <c r="CU497" s="212"/>
      <c r="CV497" s="212"/>
      <c r="CW497" s="212"/>
      <c r="CX497" s="212"/>
      <c r="CY497" s="212"/>
      <c r="CZ497" s="212"/>
      <c r="DA497" s="214"/>
      <c r="DB497" s="84"/>
      <c r="DC497" s="35"/>
      <c r="DD497" s="35"/>
      <c r="DE497" s="35"/>
      <c r="DF497" s="35"/>
      <c r="DG497" s="35"/>
      <c r="DH497" s="35"/>
      <c r="DI497" s="35"/>
      <c r="DJ497" s="35"/>
      <c r="DK497" s="35"/>
      <c r="DL497" s="35"/>
      <c r="DM497" s="35"/>
      <c r="DN497" s="35"/>
      <c r="DO497" s="35"/>
      <c r="DP497" s="35"/>
      <c r="DQ497" s="35"/>
      <c r="DR497" s="35"/>
      <c r="DS497" s="35"/>
      <c r="DT497" s="35"/>
      <c r="DU497" s="35"/>
      <c r="DV497" s="35"/>
      <c r="DW497" s="78"/>
      <c r="DX497" s="82"/>
      <c r="DY497" s="215"/>
      <c r="DZ497" s="216"/>
      <c r="EA497" s="216"/>
      <c r="EB497" s="216"/>
      <c r="EC497" s="216"/>
      <c r="ED497" s="216"/>
      <c r="EE497" s="217"/>
      <c r="EF497" s="146"/>
      <c r="EG497" s="215"/>
      <c r="EH497" s="216"/>
      <c r="EI497" s="216"/>
      <c r="EJ497" s="216"/>
      <c r="EK497" s="216"/>
      <c r="EL497" s="216"/>
      <c r="EM497" s="216"/>
      <c r="EN497" s="217"/>
      <c r="EO497" s="79"/>
      <c r="EP497" s="218"/>
      <c r="EQ497" s="219"/>
      <c r="ER497" s="219"/>
      <c r="ES497" s="82"/>
      <c r="ET497" s="234"/>
      <c r="EU497" s="235"/>
      <c r="EV497" s="235"/>
      <c r="EW497" s="82"/>
      <c r="EX497" s="234"/>
      <c r="EY497" s="235"/>
      <c r="EZ497" s="235"/>
      <c r="FA497" s="235"/>
      <c r="FB497" s="235"/>
      <c r="FC497" s="235"/>
      <c r="FD497" s="235"/>
      <c r="FE497" s="222"/>
      <c r="FF497" s="234"/>
      <c r="FG497" s="235"/>
      <c r="FH497" s="235"/>
      <c r="FI497" s="235"/>
      <c r="FJ497" s="235"/>
      <c r="FK497" s="235"/>
      <c r="FL497" s="235"/>
      <c r="FM497" s="222"/>
    </row>
    <row r="498" spans="1:169">
      <c r="A498" s="223" t="str">
        <f>Validation!B498</f>
        <v>Pass</v>
      </c>
      <c r="B498" s="35"/>
      <c r="C498" s="35"/>
      <c r="D498" s="35"/>
      <c r="E498" s="122"/>
      <c r="F498" s="123"/>
      <c r="G498" s="121"/>
      <c r="H498" s="120"/>
      <c r="I498" s="121"/>
      <c r="J498" s="120"/>
      <c r="K498" s="225"/>
      <c r="L498" s="35"/>
      <c r="M498" s="226"/>
      <c r="N498" s="227"/>
      <c r="O498" s="227"/>
      <c r="P498" s="224"/>
      <c r="Q498" s="224"/>
      <c r="R498" s="78"/>
      <c r="S498" s="79"/>
      <c r="T498" s="224"/>
      <c r="U498" s="35"/>
      <c r="V498" s="35"/>
      <c r="W498" s="225"/>
      <c r="X498" s="228"/>
      <c r="Y498" s="79"/>
      <c r="Z498" s="229"/>
      <c r="AA498" s="35"/>
      <c r="AB498" s="35"/>
      <c r="AC498" s="35"/>
      <c r="AD498" s="230"/>
      <c r="AE498" s="231"/>
      <c r="AF498" s="35"/>
      <c r="AG498" s="35"/>
      <c r="AH498" s="78"/>
      <c r="AI498" s="78"/>
      <c r="AJ498" s="82"/>
      <c r="AK498" s="136"/>
      <c r="AL498" s="135"/>
      <c r="AM498" s="81"/>
      <c r="AN498" s="134"/>
      <c r="AO498" s="232"/>
      <c r="AP498" s="232"/>
      <c r="AQ498" s="80"/>
      <c r="AR498" s="81"/>
      <c r="AS498" s="81"/>
      <c r="AT498" s="245"/>
      <c r="AU498" s="179"/>
      <c r="AV498" s="233"/>
      <c r="AW498" s="81"/>
      <c r="AX498" s="185"/>
      <c r="AY498" s="134"/>
      <c r="AZ498" s="111"/>
      <c r="BA498" s="210"/>
      <c r="BB498" s="211"/>
      <c r="BC498" s="211"/>
      <c r="BD498" s="211"/>
      <c r="BE498" s="211"/>
      <c r="BF498" s="211"/>
      <c r="BG498" s="211"/>
      <c r="BH498" s="211"/>
      <c r="BI498" s="211"/>
      <c r="BJ498" s="211"/>
      <c r="BK498" s="211"/>
      <c r="BL498" s="211"/>
      <c r="BM498" s="211"/>
      <c r="BN498" s="83"/>
      <c r="BO498" s="79"/>
      <c r="BP498" s="210"/>
      <c r="BQ498" s="211"/>
      <c r="BR498" s="211"/>
      <c r="BS498" s="211"/>
      <c r="BT498" s="211"/>
      <c r="BU498" s="211"/>
      <c r="BV498" s="211"/>
      <c r="BW498" s="211"/>
      <c r="BX498" s="82"/>
      <c r="BY498" s="212"/>
      <c r="BZ498" s="212"/>
      <c r="CA498" s="212"/>
      <c r="CB498" s="212"/>
      <c r="CC498" s="212"/>
      <c r="CD498" s="212"/>
      <c r="CE498" s="212"/>
      <c r="CF498" s="212"/>
      <c r="CG498" s="82"/>
      <c r="CH498" s="213"/>
      <c r="CI498" s="212"/>
      <c r="CJ498" s="212"/>
      <c r="CK498" s="212"/>
      <c r="CL498" s="212"/>
      <c r="CM498" s="212"/>
      <c r="CN498" s="212"/>
      <c r="CO498" s="212"/>
      <c r="CP498" s="212"/>
      <c r="CQ498" s="212"/>
      <c r="CR498" s="212"/>
      <c r="CS498" s="212"/>
      <c r="CT498" s="212"/>
      <c r="CU498" s="212"/>
      <c r="CV498" s="212"/>
      <c r="CW498" s="212"/>
      <c r="CX498" s="212"/>
      <c r="CY498" s="212"/>
      <c r="CZ498" s="212"/>
      <c r="DA498" s="214"/>
      <c r="DB498" s="84"/>
      <c r="DC498" s="35"/>
      <c r="DD498" s="35"/>
      <c r="DE498" s="35"/>
      <c r="DF498" s="35"/>
      <c r="DG498" s="35"/>
      <c r="DH498" s="35"/>
      <c r="DI498" s="35"/>
      <c r="DJ498" s="35"/>
      <c r="DK498" s="35"/>
      <c r="DL498" s="35"/>
      <c r="DM498" s="35"/>
      <c r="DN498" s="35"/>
      <c r="DO498" s="35"/>
      <c r="DP498" s="35"/>
      <c r="DQ498" s="35"/>
      <c r="DR498" s="35"/>
      <c r="DS498" s="35"/>
      <c r="DT498" s="35"/>
      <c r="DU498" s="35"/>
      <c r="DV498" s="35"/>
      <c r="DW498" s="78"/>
      <c r="DX498" s="82"/>
      <c r="DY498" s="215"/>
      <c r="DZ498" s="216"/>
      <c r="EA498" s="216"/>
      <c r="EB498" s="216"/>
      <c r="EC498" s="216"/>
      <c r="ED498" s="216"/>
      <c r="EE498" s="217"/>
      <c r="EF498" s="146"/>
      <c r="EG498" s="215"/>
      <c r="EH498" s="216"/>
      <c r="EI498" s="216"/>
      <c r="EJ498" s="216"/>
      <c r="EK498" s="216"/>
      <c r="EL498" s="216"/>
      <c r="EM498" s="216"/>
      <c r="EN498" s="217"/>
      <c r="EO498" s="79"/>
      <c r="EP498" s="218"/>
      <c r="EQ498" s="219"/>
      <c r="ER498" s="219"/>
      <c r="ES498" s="82"/>
      <c r="ET498" s="234"/>
      <c r="EU498" s="235"/>
      <c r="EV498" s="235"/>
      <c r="EW498" s="82"/>
      <c r="EX498" s="234"/>
      <c r="EY498" s="235"/>
      <c r="EZ498" s="235"/>
      <c r="FA498" s="235"/>
      <c r="FB498" s="235"/>
      <c r="FC498" s="235"/>
      <c r="FD498" s="235"/>
      <c r="FE498" s="222"/>
      <c r="FF498" s="234"/>
      <c r="FG498" s="235"/>
      <c r="FH498" s="235"/>
      <c r="FI498" s="235"/>
      <c r="FJ498" s="235"/>
      <c r="FK498" s="235"/>
      <c r="FL498" s="235"/>
      <c r="FM498" s="222"/>
    </row>
    <row r="499" spans="1:169">
      <c r="A499" s="223" t="str">
        <f>Validation!B499</f>
        <v>Pass</v>
      </c>
      <c r="B499" s="35"/>
      <c r="C499" s="35"/>
      <c r="D499" s="35"/>
      <c r="E499" s="122"/>
      <c r="F499" s="123"/>
      <c r="G499" s="121"/>
      <c r="H499" s="120"/>
      <c r="I499" s="121"/>
      <c r="J499" s="120"/>
      <c r="K499" s="225"/>
      <c r="L499" s="35"/>
      <c r="M499" s="226"/>
      <c r="N499" s="227"/>
      <c r="O499" s="227"/>
      <c r="P499" s="224"/>
      <c r="Q499" s="224"/>
      <c r="R499" s="78"/>
      <c r="S499" s="79"/>
      <c r="T499" s="224"/>
      <c r="U499" s="35"/>
      <c r="V499" s="35"/>
      <c r="W499" s="225"/>
      <c r="X499" s="228"/>
      <c r="Y499" s="79"/>
      <c r="Z499" s="229"/>
      <c r="AA499" s="35"/>
      <c r="AB499" s="35"/>
      <c r="AC499" s="35"/>
      <c r="AD499" s="230"/>
      <c r="AE499" s="231"/>
      <c r="AF499" s="35"/>
      <c r="AG499" s="35"/>
      <c r="AH499" s="78"/>
      <c r="AI499" s="78"/>
      <c r="AJ499" s="82"/>
      <c r="AK499" s="136"/>
      <c r="AL499" s="135"/>
      <c r="AM499" s="81"/>
      <c r="AN499" s="134"/>
      <c r="AO499" s="232"/>
      <c r="AP499" s="232"/>
      <c r="AQ499" s="80"/>
      <c r="AR499" s="81"/>
      <c r="AS499" s="81"/>
      <c r="AT499" s="245"/>
      <c r="AU499" s="179"/>
      <c r="AV499" s="233"/>
      <c r="AW499" s="81"/>
      <c r="AX499" s="185"/>
      <c r="AY499" s="134"/>
      <c r="AZ499" s="111"/>
      <c r="BA499" s="210"/>
      <c r="BB499" s="211"/>
      <c r="BC499" s="211"/>
      <c r="BD499" s="211"/>
      <c r="BE499" s="211"/>
      <c r="BF499" s="211"/>
      <c r="BG499" s="211"/>
      <c r="BH499" s="211"/>
      <c r="BI499" s="211"/>
      <c r="BJ499" s="211"/>
      <c r="BK499" s="211"/>
      <c r="BL499" s="211"/>
      <c r="BM499" s="211"/>
      <c r="BN499" s="83"/>
      <c r="BO499" s="79"/>
      <c r="BP499" s="210"/>
      <c r="BQ499" s="211"/>
      <c r="BR499" s="211"/>
      <c r="BS499" s="211"/>
      <c r="BT499" s="211"/>
      <c r="BU499" s="211"/>
      <c r="BV499" s="211"/>
      <c r="BW499" s="211"/>
      <c r="BX499" s="82"/>
      <c r="BY499" s="212"/>
      <c r="BZ499" s="212"/>
      <c r="CA499" s="212"/>
      <c r="CB499" s="212"/>
      <c r="CC499" s="212"/>
      <c r="CD499" s="212"/>
      <c r="CE499" s="212"/>
      <c r="CF499" s="212"/>
      <c r="CG499" s="82"/>
      <c r="CH499" s="213"/>
      <c r="CI499" s="212"/>
      <c r="CJ499" s="212"/>
      <c r="CK499" s="212"/>
      <c r="CL499" s="212"/>
      <c r="CM499" s="212"/>
      <c r="CN499" s="212"/>
      <c r="CO499" s="212"/>
      <c r="CP499" s="212"/>
      <c r="CQ499" s="212"/>
      <c r="CR499" s="212"/>
      <c r="CS499" s="212"/>
      <c r="CT499" s="212"/>
      <c r="CU499" s="212"/>
      <c r="CV499" s="212"/>
      <c r="CW499" s="212"/>
      <c r="CX499" s="212"/>
      <c r="CY499" s="212"/>
      <c r="CZ499" s="212"/>
      <c r="DA499" s="214"/>
      <c r="DB499" s="84"/>
      <c r="DC499" s="35"/>
      <c r="DD499" s="35"/>
      <c r="DE499" s="35"/>
      <c r="DF499" s="35"/>
      <c r="DG499" s="35"/>
      <c r="DH499" s="35"/>
      <c r="DI499" s="35"/>
      <c r="DJ499" s="35"/>
      <c r="DK499" s="35"/>
      <c r="DL499" s="35"/>
      <c r="DM499" s="35"/>
      <c r="DN499" s="35"/>
      <c r="DO499" s="35"/>
      <c r="DP499" s="35"/>
      <c r="DQ499" s="35"/>
      <c r="DR499" s="35"/>
      <c r="DS499" s="35"/>
      <c r="DT499" s="35"/>
      <c r="DU499" s="35"/>
      <c r="DV499" s="35"/>
      <c r="DW499" s="78"/>
      <c r="DX499" s="82"/>
      <c r="DY499" s="215"/>
      <c r="DZ499" s="216"/>
      <c r="EA499" s="216"/>
      <c r="EB499" s="216"/>
      <c r="EC499" s="216"/>
      <c r="ED499" s="216"/>
      <c r="EE499" s="217"/>
      <c r="EF499" s="146"/>
      <c r="EG499" s="215"/>
      <c r="EH499" s="216"/>
      <c r="EI499" s="216"/>
      <c r="EJ499" s="216"/>
      <c r="EK499" s="216"/>
      <c r="EL499" s="216"/>
      <c r="EM499" s="216"/>
      <c r="EN499" s="217"/>
      <c r="EO499" s="79"/>
      <c r="EP499" s="218"/>
      <c r="EQ499" s="219"/>
      <c r="ER499" s="219"/>
      <c r="ES499" s="82"/>
      <c r="ET499" s="234"/>
      <c r="EU499" s="235"/>
      <c r="EV499" s="235"/>
      <c r="EW499" s="82"/>
      <c r="EX499" s="234"/>
      <c r="EY499" s="235"/>
      <c r="EZ499" s="235"/>
      <c r="FA499" s="235"/>
      <c r="FB499" s="235"/>
      <c r="FC499" s="235"/>
      <c r="FD499" s="235"/>
      <c r="FE499" s="222"/>
      <c r="FF499" s="234"/>
      <c r="FG499" s="235"/>
      <c r="FH499" s="235"/>
      <c r="FI499" s="235"/>
      <c r="FJ499" s="235"/>
      <c r="FK499" s="235"/>
      <c r="FL499" s="235"/>
      <c r="FM499" s="222"/>
    </row>
    <row r="500" spans="1:169">
      <c r="A500" s="223" t="str">
        <f>Validation!B500</f>
        <v>Pass</v>
      </c>
      <c r="B500" s="35"/>
      <c r="C500" s="35"/>
      <c r="D500" s="35"/>
      <c r="E500" s="122"/>
      <c r="F500" s="123"/>
      <c r="G500" s="121"/>
      <c r="H500" s="120"/>
      <c r="I500" s="121"/>
      <c r="J500" s="120"/>
      <c r="K500" s="225"/>
      <c r="L500" s="35"/>
      <c r="M500" s="226"/>
      <c r="N500" s="227"/>
      <c r="O500" s="227"/>
      <c r="P500" s="224"/>
      <c r="Q500" s="224"/>
      <c r="R500" s="78"/>
      <c r="S500" s="79"/>
      <c r="T500" s="224"/>
      <c r="U500" s="35"/>
      <c r="V500" s="35"/>
      <c r="W500" s="225"/>
      <c r="X500" s="228"/>
      <c r="Y500" s="79"/>
      <c r="Z500" s="229"/>
      <c r="AA500" s="35"/>
      <c r="AB500" s="35"/>
      <c r="AC500" s="35"/>
      <c r="AD500" s="230"/>
      <c r="AE500" s="231"/>
      <c r="AF500" s="35"/>
      <c r="AG500" s="35"/>
      <c r="AH500" s="78"/>
      <c r="AI500" s="78"/>
      <c r="AJ500" s="82"/>
      <c r="AK500" s="136"/>
      <c r="AL500" s="135"/>
      <c r="AM500" s="81"/>
      <c r="AN500" s="134"/>
      <c r="AO500" s="232"/>
      <c r="AP500" s="232"/>
      <c r="AQ500" s="80"/>
      <c r="AR500" s="81"/>
      <c r="AS500" s="81"/>
      <c r="AT500" s="245"/>
      <c r="AU500" s="179"/>
      <c r="AV500" s="233"/>
      <c r="AW500" s="81"/>
      <c r="AX500" s="185"/>
      <c r="AY500" s="134"/>
      <c r="AZ500" s="111"/>
      <c r="BA500" s="210"/>
      <c r="BB500" s="211"/>
      <c r="BC500" s="211"/>
      <c r="BD500" s="211"/>
      <c r="BE500" s="211"/>
      <c r="BF500" s="211"/>
      <c r="BG500" s="211"/>
      <c r="BH500" s="211"/>
      <c r="BI500" s="211"/>
      <c r="BJ500" s="211"/>
      <c r="BK500" s="211"/>
      <c r="BL500" s="211"/>
      <c r="BM500" s="211"/>
      <c r="BN500" s="83"/>
      <c r="BO500" s="79"/>
      <c r="BP500" s="210"/>
      <c r="BQ500" s="211"/>
      <c r="BR500" s="211"/>
      <c r="BS500" s="211"/>
      <c r="BT500" s="211"/>
      <c r="BU500" s="211"/>
      <c r="BV500" s="211"/>
      <c r="BW500" s="211"/>
      <c r="BX500" s="82"/>
      <c r="BY500" s="212"/>
      <c r="BZ500" s="212"/>
      <c r="CA500" s="212"/>
      <c r="CB500" s="212"/>
      <c r="CC500" s="212"/>
      <c r="CD500" s="212"/>
      <c r="CE500" s="212"/>
      <c r="CF500" s="212"/>
      <c r="CG500" s="82"/>
      <c r="CH500" s="213"/>
      <c r="CI500" s="212"/>
      <c r="CJ500" s="212"/>
      <c r="CK500" s="212"/>
      <c r="CL500" s="212"/>
      <c r="CM500" s="212"/>
      <c r="CN500" s="212"/>
      <c r="CO500" s="212"/>
      <c r="CP500" s="212"/>
      <c r="CQ500" s="212"/>
      <c r="CR500" s="212"/>
      <c r="CS500" s="212"/>
      <c r="CT500" s="212"/>
      <c r="CU500" s="212"/>
      <c r="CV500" s="212"/>
      <c r="CW500" s="212"/>
      <c r="CX500" s="212"/>
      <c r="CY500" s="212"/>
      <c r="CZ500" s="212"/>
      <c r="DA500" s="214"/>
      <c r="DB500" s="84"/>
      <c r="DC500" s="35"/>
      <c r="DD500" s="35"/>
      <c r="DE500" s="35"/>
      <c r="DF500" s="35"/>
      <c r="DG500" s="35"/>
      <c r="DH500" s="35"/>
      <c r="DI500" s="35"/>
      <c r="DJ500" s="35"/>
      <c r="DK500" s="35"/>
      <c r="DL500" s="35"/>
      <c r="DM500" s="35"/>
      <c r="DN500" s="35"/>
      <c r="DO500" s="35"/>
      <c r="DP500" s="35"/>
      <c r="DQ500" s="35"/>
      <c r="DR500" s="35"/>
      <c r="DS500" s="35"/>
      <c r="DT500" s="35"/>
      <c r="DU500" s="35"/>
      <c r="DV500" s="35"/>
      <c r="DW500" s="78"/>
      <c r="DX500" s="82"/>
      <c r="DY500" s="215"/>
      <c r="DZ500" s="216"/>
      <c r="EA500" s="216"/>
      <c r="EB500" s="216"/>
      <c r="EC500" s="216"/>
      <c r="ED500" s="216"/>
      <c r="EE500" s="217"/>
      <c r="EF500" s="146"/>
      <c r="EG500" s="215"/>
      <c r="EH500" s="216"/>
      <c r="EI500" s="216"/>
      <c r="EJ500" s="216"/>
      <c r="EK500" s="216"/>
      <c r="EL500" s="216"/>
      <c r="EM500" s="216"/>
      <c r="EN500" s="217"/>
      <c r="EO500" s="79"/>
      <c r="EP500" s="218"/>
      <c r="EQ500" s="219"/>
      <c r="ER500" s="219"/>
      <c r="ES500" s="82"/>
      <c r="ET500" s="234"/>
      <c r="EU500" s="235"/>
      <c r="EV500" s="235"/>
      <c r="EW500" s="82"/>
      <c r="EX500" s="234"/>
      <c r="EY500" s="235"/>
      <c r="EZ500" s="235"/>
      <c r="FA500" s="235"/>
      <c r="FB500" s="235"/>
      <c r="FC500" s="235"/>
      <c r="FD500" s="235"/>
      <c r="FE500" s="222"/>
      <c r="FF500" s="234"/>
      <c r="FG500" s="235"/>
      <c r="FH500" s="235"/>
      <c r="FI500" s="235"/>
      <c r="FJ500" s="235"/>
      <c r="FK500" s="235"/>
      <c r="FL500" s="235"/>
      <c r="FM500" s="222"/>
    </row>
    <row r="501" spans="1:169">
      <c r="A501" s="223" t="str">
        <f>Validation!B501</f>
        <v>Pass</v>
      </c>
      <c r="B501" s="35"/>
      <c r="C501" s="35"/>
      <c r="D501" s="35"/>
      <c r="E501" s="122"/>
      <c r="F501" s="123"/>
      <c r="G501" s="121"/>
      <c r="H501" s="120"/>
      <c r="I501" s="121"/>
      <c r="J501" s="120"/>
      <c r="K501" s="225"/>
      <c r="L501" s="35"/>
      <c r="M501" s="226"/>
      <c r="N501" s="227"/>
      <c r="O501" s="227"/>
      <c r="P501" s="224"/>
      <c r="Q501" s="224"/>
      <c r="R501" s="78"/>
      <c r="S501" s="79"/>
      <c r="T501" s="224"/>
      <c r="U501" s="35"/>
      <c r="V501" s="35"/>
      <c r="W501" s="225"/>
      <c r="X501" s="228"/>
      <c r="Y501" s="79"/>
      <c r="Z501" s="229"/>
      <c r="AA501" s="35"/>
      <c r="AB501" s="35"/>
      <c r="AC501" s="35"/>
      <c r="AD501" s="230"/>
      <c r="AE501" s="231"/>
      <c r="AF501" s="35"/>
      <c r="AG501" s="35"/>
      <c r="AH501" s="78"/>
      <c r="AI501" s="78"/>
      <c r="AJ501" s="82"/>
      <c r="AK501" s="136"/>
      <c r="AL501" s="135"/>
      <c r="AM501" s="81"/>
      <c r="AN501" s="134"/>
      <c r="AO501" s="232"/>
      <c r="AP501" s="232"/>
      <c r="AQ501" s="80"/>
      <c r="AR501" s="81"/>
      <c r="AS501" s="81"/>
      <c r="AT501" s="245"/>
      <c r="AU501" s="179"/>
      <c r="AV501" s="233"/>
      <c r="AW501" s="81"/>
      <c r="AX501" s="185"/>
      <c r="AY501" s="134"/>
      <c r="AZ501" s="111"/>
      <c r="BA501" s="210"/>
      <c r="BB501" s="211"/>
      <c r="BC501" s="211"/>
      <c r="BD501" s="211"/>
      <c r="BE501" s="211"/>
      <c r="BF501" s="211"/>
      <c r="BG501" s="211"/>
      <c r="BH501" s="211"/>
      <c r="BI501" s="211"/>
      <c r="BJ501" s="211"/>
      <c r="BK501" s="211"/>
      <c r="BL501" s="211"/>
      <c r="BM501" s="211"/>
      <c r="BN501" s="83"/>
      <c r="BO501" s="79"/>
      <c r="BP501" s="210"/>
      <c r="BQ501" s="211"/>
      <c r="BR501" s="211"/>
      <c r="BS501" s="211"/>
      <c r="BT501" s="211"/>
      <c r="BU501" s="211"/>
      <c r="BV501" s="211"/>
      <c r="BW501" s="211"/>
      <c r="BX501" s="82"/>
      <c r="BY501" s="212"/>
      <c r="BZ501" s="212"/>
      <c r="CA501" s="212"/>
      <c r="CB501" s="212"/>
      <c r="CC501" s="212"/>
      <c r="CD501" s="212"/>
      <c r="CE501" s="212"/>
      <c r="CF501" s="212"/>
      <c r="CG501" s="82"/>
      <c r="CH501" s="213"/>
      <c r="CI501" s="212"/>
      <c r="CJ501" s="212"/>
      <c r="CK501" s="212"/>
      <c r="CL501" s="212"/>
      <c r="CM501" s="212"/>
      <c r="CN501" s="212"/>
      <c r="CO501" s="212"/>
      <c r="CP501" s="212"/>
      <c r="CQ501" s="212"/>
      <c r="CR501" s="212"/>
      <c r="CS501" s="212"/>
      <c r="CT501" s="212"/>
      <c r="CU501" s="212"/>
      <c r="CV501" s="212"/>
      <c r="CW501" s="212"/>
      <c r="CX501" s="212"/>
      <c r="CY501" s="212"/>
      <c r="CZ501" s="212"/>
      <c r="DA501" s="214"/>
      <c r="DB501" s="84"/>
      <c r="DC501" s="35"/>
      <c r="DD501" s="35"/>
      <c r="DE501" s="35"/>
      <c r="DF501" s="35"/>
      <c r="DG501" s="35"/>
      <c r="DH501" s="35"/>
      <c r="DI501" s="35"/>
      <c r="DJ501" s="35"/>
      <c r="DK501" s="35"/>
      <c r="DL501" s="35"/>
      <c r="DM501" s="35"/>
      <c r="DN501" s="35"/>
      <c r="DO501" s="35"/>
      <c r="DP501" s="35"/>
      <c r="DQ501" s="35"/>
      <c r="DR501" s="35"/>
      <c r="DS501" s="35"/>
      <c r="DT501" s="35"/>
      <c r="DU501" s="35"/>
      <c r="DV501" s="35"/>
      <c r="DW501" s="78"/>
      <c r="DX501" s="82"/>
      <c r="DY501" s="215"/>
      <c r="DZ501" s="216"/>
      <c r="EA501" s="216"/>
      <c r="EB501" s="216"/>
      <c r="EC501" s="216"/>
      <c r="ED501" s="216"/>
      <c r="EE501" s="217"/>
      <c r="EF501" s="146"/>
      <c r="EG501" s="215"/>
      <c r="EH501" s="216"/>
      <c r="EI501" s="216"/>
      <c r="EJ501" s="216"/>
      <c r="EK501" s="216"/>
      <c r="EL501" s="216"/>
      <c r="EM501" s="216"/>
      <c r="EN501" s="217"/>
      <c r="EO501" s="79"/>
      <c r="EP501" s="218"/>
      <c r="EQ501" s="219"/>
      <c r="ER501" s="219"/>
      <c r="ES501" s="82"/>
      <c r="ET501" s="234"/>
      <c r="EU501" s="235"/>
      <c r="EV501" s="235"/>
      <c r="EW501" s="82"/>
      <c r="EX501" s="234"/>
      <c r="EY501" s="235"/>
      <c r="EZ501" s="235"/>
      <c r="FA501" s="235"/>
      <c r="FB501" s="235"/>
      <c r="FC501" s="235"/>
      <c r="FD501" s="235"/>
      <c r="FE501" s="222"/>
      <c r="FF501" s="234"/>
      <c r="FG501" s="235"/>
      <c r="FH501" s="235"/>
      <c r="FI501" s="235"/>
      <c r="FJ501" s="235"/>
      <c r="FK501" s="235"/>
      <c r="FL501" s="235"/>
      <c r="FM501" s="222"/>
    </row>
    <row r="502" spans="1:169">
      <c r="A502" s="223" t="str">
        <f>Validation!B502</f>
        <v>Pass</v>
      </c>
      <c r="B502" s="35"/>
      <c r="C502" s="35"/>
      <c r="D502" s="35"/>
      <c r="E502" s="122"/>
      <c r="F502" s="123"/>
      <c r="G502" s="121"/>
      <c r="H502" s="120"/>
      <c r="I502" s="121"/>
      <c r="J502" s="120"/>
      <c r="K502" s="225"/>
      <c r="L502" s="35"/>
      <c r="M502" s="226"/>
      <c r="N502" s="227"/>
      <c r="O502" s="227"/>
      <c r="P502" s="224"/>
      <c r="Q502" s="224"/>
      <c r="R502" s="78"/>
      <c r="S502" s="79"/>
      <c r="T502" s="224"/>
      <c r="U502" s="35"/>
      <c r="V502" s="35"/>
      <c r="W502" s="225"/>
      <c r="X502" s="228"/>
      <c r="Y502" s="79"/>
      <c r="Z502" s="229"/>
      <c r="AA502" s="35"/>
      <c r="AB502" s="35"/>
      <c r="AC502" s="35"/>
      <c r="AD502" s="230"/>
      <c r="AE502" s="231"/>
      <c r="AF502" s="35"/>
      <c r="AG502" s="35"/>
      <c r="AH502" s="78"/>
      <c r="AI502" s="78"/>
      <c r="AJ502" s="82"/>
      <c r="AK502" s="136"/>
      <c r="AL502" s="135"/>
      <c r="AM502" s="81"/>
      <c r="AN502" s="134"/>
      <c r="AO502" s="232"/>
      <c r="AP502" s="232"/>
      <c r="AQ502" s="80"/>
      <c r="AR502" s="81"/>
      <c r="AS502" s="81"/>
      <c r="AT502" s="245"/>
      <c r="AU502" s="179"/>
      <c r="AV502" s="233"/>
      <c r="AW502" s="81"/>
      <c r="AX502" s="185"/>
      <c r="AY502" s="134"/>
      <c r="AZ502" s="111"/>
      <c r="BA502" s="210"/>
      <c r="BB502" s="211"/>
      <c r="BC502" s="211"/>
      <c r="BD502" s="211"/>
      <c r="BE502" s="211"/>
      <c r="BF502" s="211"/>
      <c r="BG502" s="211"/>
      <c r="BH502" s="211"/>
      <c r="BI502" s="211"/>
      <c r="BJ502" s="211"/>
      <c r="BK502" s="211"/>
      <c r="BL502" s="211"/>
      <c r="BM502" s="211"/>
      <c r="BN502" s="83"/>
      <c r="BO502" s="79"/>
      <c r="BP502" s="210"/>
      <c r="BQ502" s="211"/>
      <c r="BR502" s="211"/>
      <c r="BS502" s="211"/>
      <c r="BT502" s="211"/>
      <c r="BU502" s="211"/>
      <c r="BV502" s="211"/>
      <c r="BW502" s="211"/>
      <c r="BX502" s="82"/>
      <c r="BY502" s="212"/>
      <c r="BZ502" s="212"/>
      <c r="CA502" s="212"/>
      <c r="CB502" s="212"/>
      <c r="CC502" s="212"/>
      <c r="CD502" s="212"/>
      <c r="CE502" s="212"/>
      <c r="CF502" s="212"/>
      <c r="CG502" s="82"/>
      <c r="CH502" s="213"/>
      <c r="CI502" s="212"/>
      <c r="CJ502" s="212"/>
      <c r="CK502" s="212"/>
      <c r="CL502" s="212"/>
      <c r="CM502" s="212"/>
      <c r="CN502" s="212"/>
      <c r="CO502" s="212"/>
      <c r="CP502" s="212"/>
      <c r="CQ502" s="212"/>
      <c r="CR502" s="212"/>
      <c r="CS502" s="212"/>
      <c r="CT502" s="212"/>
      <c r="CU502" s="212"/>
      <c r="CV502" s="212"/>
      <c r="CW502" s="212"/>
      <c r="CX502" s="212"/>
      <c r="CY502" s="212"/>
      <c r="CZ502" s="212"/>
      <c r="DA502" s="214"/>
      <c r="DB502" s="84"/>
      <c r="DC502" s="35"/>
      <c r="DD502" s="35"/>
      <c r="DE502" s="35"/>
      <c r="DF502" s="35"/>
      <c r="DG502" s="35"/>
      <c r="DH502" s="35"/>
      <c r="DI502" s="35"/>
      <c r="DJ502" s="35"/>
      <c r="DK502" s="35"/>
      <c r="DL502" s="35"/>
      <c r="DM502" s="35"/>
      <c r="DN502" s="35"/>
      <c r="DO502" s="35"/>
      <c r="DP502" s="35"/>
      <c r="DQ502" s="35"/>
      <c r="DR502" s="35"/>
      <c r="DS502" s="35"/>
      <c r="DT502" s="35"/>
      <c r="DU502" s="35"/>
      <c r="DV502" s="35"/>
      <c r="DW502" s="78"/>
      <c r="DX502" s="82"/>
      <c r="DY502" s="215"/>
      <c r="DZ502" s="216"/>
      <c r="EA502" s="216"/>
      <c r="EB502" s="216"/>
      <c r="EC502" s="216"/>
      <c r="ED502" s="216"/>
      <c r="EE502" s="217"/>
      <c r="EF502" s="146"/>
      <c r="EG502" s="215"/>
      <c r="EH502" s="216"/>
      <c r="EI502" s="216"/>
      <c r="EJ502" s="216"/>
      <c r="EK502" s="216"/>
      <c r="EL502" s="216"/>
      <c r="EM502" s="216"/>
      <c r="EN502" s="217"/>
      <c r="EO502" s="79"/>
      <c r="EP502" s="218"/>
      <c r="EQ502" s="219"/>
      <c r="ER502" s="219"/>
      <c r="ES502" s="82"/>
      <c r="ET502" s="234"/>
      <c r="EU502" s="235"/>
      <c r="EV502" s="235"/>
      <c r="EW502" s="82"/>
      <c r="EX502" s="234"/>
      <c r="EY502" s="235"/>
      <c r="EZ502" s="235"/>
      <c r="FA502" s="235"/>
      <c r="FB502" s="235"/>
      <c r="FC502" s="235"/>
      <c r="FD502" s="235"/>
      <c r="FE502" s="222"/>
      <c r="FF502" s="234"/>
      <c r="FG502" s="235"/>
      <c r="FH502" s="235"/>
      <c r="FI502" s="235"/>
      <c r="FJ502" s="235"/>
      <c r="FK502" s="235"/>
      <c r="FL502" s="235"/>
      <c r="FM502" s="222"/>
    </row>
    <row r="503" spans="1:169">
      <c r="A503" s="223" t="str">
        <f>Validation!B503</f>
        <v>Pass</v>
      </c>
      <c r="B503" s="35"/>
      <c r="C503" s="35"/>
      <c r="D503" s="35"/>
      <c r="E503" s="122"/>
      <c r="F503" s="123"/>
      <c r="G503" s="121"/>
      <c r="H503" s="120"/>
      <c r="I503" s="121"/>
      <c r="J503" s="120"/>
      <c r="K503" s="225"/>
      <c r="L503" s="35"/>
      <c r="M503" s="226"/>
      <c r="N503" s="227"/>
      <c r="O503" s="227"/>
      <c r="P503" s="224"/>
      <c r="Q503" s="224"/>
      <c r="R503" s="78"/>
      <c r="S503" s="79"/>
      <c r="T503" s="224"/>
      <c r="U503" s="35"/>
      <c r="V503" s="35"/>
      <c r="W503" s="225"/>
      <c r="X503" s="228"/>
      <c r="Y503" s="79"/>
      <c r="Z503" s="229"/>
      <c r="AA503" s="35"/>
      <c r="AB503" s="35"/>
      <c r="AC503" s="35"/>
      <c r="AD503" s="230"/>
      <c r="AE503" s="231"/>
      <c r="AF503" s="35"/>
      <c r="AG503" s="35"/>
      <c r="AH503" s="78"/>
      <c r="AI503" s="78"/>
      <c r="AJ503" s="82"/>
      <c r="AK503" s="136"/>
      <c r="AL503" s="135"/>
      <c r="AM503" s="81"/>
      <c r="AN503" s="134"/>
      <c r="AO503" s="232"/>
      <c r="AP503" s="232"/>
      <c r="AQ503" s="80"/>
      <c r="AR503" s="81"/>
      <c r="AS503" s="81"/>
      <c r="AT503" s="245"/>
      <c r="AU503" s="179"/>
      <c r="AV503" s="233"/>
      <c r="AW503" s="81"/>
      <c r="AX503" s="185"/>
      <c r="AY503" s="134"/>
      <c r="AZ503" s="111"/>
      <c r="BA503" s="210"/>
      <c r="BB503" s="211"/>
      <c r="BC503" s="211"/>
      <c r="BD503" s="211"/>
      <c r="BE503" s="211"/>
      <c r="BF503" s="211"/>
      <c r="BG503" s="211"/>
      <c r="BH503" s="211"/>
      <c r="BI503" s="211"/>
      <c r="BJ503" s="211"/>
      <c r="BK503" s="211"/>
      <c r="BL503" s="211"/>
      <c r="BM503" s="211"/>
      <c r="BN503" s="83"/>
      <c r="BO503" s="79"/>
      <c r="BP503" s="210"/>
      <c r="BQ503" s="211"/>
      <c r="BR503" s="211"/>
      <c r="BS503" s="211"/>
      <c r="BT503" s="211"/>
      <c r="BU503" s="211"/>
      <c r="BV503" s="211"/>
      <c r="BW503" s="211"/>
      <c r="BX503" s="82"/>
      <c r="BY503" s="212"/>
      <c r="BZ503" s="212"/>
      <c r="CA503" s="212"/>
      <c r="CB503" s="212"/>
      <c r="CC503" s="212"/>
      <c r="CD503" s="212"/>
      <c r="CE503" s="212"/>
      <c r="CF503" s="212"/>
      <c r="CG503" s="82"/>
      <c r="CH503" s="213"/>
      <c r="CI503" s="212"/>
      <c r="CJ503" s="212"/>
      <c r="CK503" s="212"/>
      <c r="CL503" s="212"/>
      <c r="CM503" s="212"/>
      <c r="CN503" s="212"/>
      <c r="CO503" s="212"/>
      <c r="CP503" s="212"/>
      <c r="CQ503" s="212"/>
      <c r="CR503" s="212"/>
      <c r="CS503" s="212"/>
      <c r="CT503" s="212"/>
      <c r="CU503" s="212"/>
      <c r="CV503" s="212"/>
      <c r="CW503" s="212"/>
      <c r="CX503" s="212"/>
      <c r="CY503" s="212"/>
      <c r="CZ503" s="212"/>
      <c r="DA503" s="214"/>
      <c r="DB503" s="84"/>
      <c r="DC503" s="35"/>
      <c r="DD503" s="35"/>
      <c r="DE503" s="35"/>
      <c r="DF503" s="35"/>
      <c r="DG503" s="35"/>
      <c r="DH503" s="35"/>
      <c r="DI503" s="35"/>
      <c r="DJ503" s="35"/>
      <c r="DK503" s="35"/>
      <c r="DL503" s="35"/>
      <c r="DM503" s="35"/>
      <c r="DN503" s="35"/>
      <c r="DO503" s="35"/>
      <c r="DP503" s="35"/>
      <c r="DQ503" s="35"/>
      <c r="DR503" s="35"/>
      <c r="DS503" s="35"/>
      <c r="DT503" s="35"/>
      <c r="DU503" s="35"/>
      <c r="DV503" s="35"/>
      <c r="DW503" s="78"/>
      <c r="DX503" s="82"/>
      <c r="DY503" s="215"/>
      <c r="DZ503" s="216"/>
      <c r="EA503" s="216"/>
      <c r="EB503" s="216"/>
      <c r="EC503" s="216"/>
      <c r="ED503" s="216"/>
      <c r="EE503" s="217"/>
      <c r="EF503" s="146"/>
      <c r="EG503" s="215"/>
      <c r="EH503" s="216"/>
      <c r="EI503" s="216"/>
      <c r="EJ503" s="216"/>
      <c r="EK503" s="216"/>
      <c r="EL503" s="216"/>
      <c r="EM503" s="216"/>
      <c r="EN503" s="217"/>
      <c r="EO503" s="79"/>
      <c r="EP503" s="218"/>
      <c r="EQ503" s="219"/>
      <c r="ER503" s="219"/>
      <c r="ES503" s="82"/>
      <c r="ET503" s="234"/>
      <c r="EU503" s="235"/>
      <c r="EV503" s="235"/>
      <c r="EW503" s="82"/>
      <c r="EX503" s="234"/>
      <c r="EY503" s="235"/>
      <c r="EZ503" s="235"/>
      <c r="FA503" s="235"/>
      <c r="FB503" s="235"/>
      <c r="FC503" s="235"/>
      <c r="FD503" s="235"/>
      <c r="FE503" s="222"/>
      <c r="FF503" s="234"/>
      <c r="FG503" s="235"/>
      <c r="FH503" s="235"/>
      <c r="FI503" s="235"/>
      <c r="FJ503" s="235"/>
      <c r="FK503" s="235"/>
      <c r="FL503" s="235"/>
      <c r="FM503" s="222"/>
    </row>
    <row r="504" spans="1:169">
      <c r="A504" s="223" t="str">
        <f>Validation!B504</f>
        <v>Pass</v>
      </c>
      <c r="B504" s="35"/>
      <c r="C504" s="35"/>
      <c r="D504" s="35"/>
      <c r="E504" s="122"/>
      <c r="F504" s="123"/>
      <c r="G504" s="121"/>
      <c r="H504" s="120"/>
      <c r="I504" s="121"/>
      <c r="J504" s="120"/>
      <c r="K504" s="225"/>
      <c r="L504" s="35"/>
      <c r="M504" s="226"/>
      <c r="N504" s="227"/>
      <c r="O504" s="227"/>
      <c r="P504" s="224"/>
      <c r="Q504" s="224"/>
      <c r="R504" s="78"/>
      <c r="S504" s="79"/>
      <c r="T504" s="224"/>
      <c r="U504" s="35"/>
      <c r="V504" s="35"/>
      <c r="W504" s="225"/>
      <c r="X504" s="228"/>
      <c r="Y504" s="79"/>
      <c r="Z504" s="229"/>
      <c r="AA504" s="35"/>
      <c r="AB504" s="35"/>
      <c r="AC504" s="35"/>
      <c r="AD504" s="230"/>
      <c r="AE504" s="231"/>
      <c r="AF504" s="35"/>
      <c r="AG504" s="35"/>
      <c r="AH504" s="78"/>
      <c r="AI504" s="78"/>
      <c r="AJ504" s="82"/>
      <c r="AK504" s="136"/>
      <c r="AL504" s="135"/>
      <c r="AM504" s="81"/>
      <c r="AN504" s="134"/>
      <c r="AO504" s="232"/>
      <c r="AP504" s="232"/>
      <c r="AQ504" s="80"/>
      <c r="AR504" s="81"/>
      <c r="AS504" s="81"/>
      <c r="AT504" s="245"/>
      <c r="AU504" s="179"/>
      <c r="AV504" s="233"/>
      <c r="AW504" s="81"/>
      <c r="AX504" s="185"/>
      <c r="AY504" s="134"/>
      <c r="AZ504" s="111"/>
      <c r="BA504" s="210"/>
      <c r="BB504" s="211"/>
      <c r="BC504" s="211"/>
      <c r="BD504" s="211"/>
      <c r="BE504" s="211"/>
      <c r="BF504" s="211"/>
      <c r="BG504" s="211"/>
      <c r="BH504" s="211"/>
      <c r="BI504" s="211"/>
      <c r="BJ504" s="211"/>
      <c r="BK504" s="211"/>
      <c r="BL504" s="211"/>
      <c r="BM504" s="211"/>
      <c r="BN504" s="83"/>
      <c r="BO504" s="79"/>
      <c r="BP504" s="210"/>
      <c r="BQ504" s="211"/>
      <c r="BR504" s="211"/>
      <c r="BS504" s="211"/>
      <c r="BT504" s="211"/>
      <c r="BU504" s="211"/>
      <c r="BV504" s="211"/>
      <c r="BW504" s="211"/>
      <c r="BX504" s="82"/>
      <c r="BY504" s="212"/>
      <c r="BZ504" s="212"/>
      <c r="CA504" s="212"/>
      <c r="CB504" s="212"/>
      <c r="CC504" s="212"/>
      <c r="CD504" s="212"/>
      <c r="CE504" s="212"/>
      <c r="CF504" s="212"/>
      <c r="CG504" s="82"/>
      <c r="CH504" s="213"/>
      <c r="CI504" s="212"/>
      <c r="CJ504" s="212"/>
      <c r="CK504" s="212"/>
      <c r="CL504" s="212"/>
      <c r="CM504" s="212"/>
      <c r="CN504" s="212"/>
      <c r="CO504" s="212"/>
      <c r="CP504" s="212"/>
      <c r="CQ504" s="212"/>
      <c r="CR504" s="212"/>
      <c r="CS504" s="212"/>
      <c r="CT504" s="212"/>
      <c r="CU504" s="212"/>
      <c r="CV504" s="212"/>
      <c r="CW504" s="212"/>
      <c r="CX504" s="212"/>
      <c r="CY504" s="212"/>
      <c r="CZ504" s="212"/>
      <c r="DA504" s="214"/>
      <c r="DB504" s="84"/>
      <c r="DC504" s="35"/>
      <c r="DD504" s="35"/>
      <c r="DE504" s="35"/>
      <c r="DF504" s="35"/>
      <c r="DG504" s="35"/>
      <c r="DH504" s="35"/>
      <c r="DI504" s="35"/>
      <c r="DJ504" s="35"/>
      <c r="DK504" s="35"/>
      <c r="DL504" s="35"/>
      <c r="DM504" s="35"/>
      <c r="DN504" s="35"/>
      <c r="DO504" s="35"/>
      <c r="DP504" s="35"/>
      <c r="DQ504" s="35"/>
      <c r="DR504" s="35"/>
      <c r="DS504" s="35"/>
      <c r="DT504" s="35"/>
      <c r="DU504" s="35"/>
      <c r="DV504" s="35"/>
      <c r="DW504" s="78"/>
      <c r="DX504" s="82"/>
      <c r="DY504" s="215"/>
      <c r="DZ504" s="216"/>
      <c r="EA504" s="216"/>
      <c r="EB504" s="216"/>
      <c r="EC504" s="216"/>
      <c r="ED504" s="216"/>
      <c r="EE504" s="217"/>
      <c r="EF504" s="146"/>
      <c r="EG504" s="215"/>
      <c r="EH504" s="216"/>
      <c r="EI504" s="216"/>
      <c r="EJ504" s="216"/>
      <c r="EK504" s="216"/>
      <c r="EL504" s="216"/>
      <c r="EM504" s="216"/>
      <c r="EN504" s="217"/>
      <c r="EO504" s="79"/>
      <c r="EP504" s="218"/>
      <c r="EQ504" s="219"/>
      <c r="ER504" s="219"/>
      <c r="ES504" s="82"/>
      <c r="ET504" s="234"/>
      <c r="EU504" s="235"/>
      <c r="EV504" s="235"/>
      <c r="EW504" s="82"/>
      <c r="EX504" s="234"/>
      <c r="EY504" s="235"/>
      <c r="EZ504" s="235"/>
      <c r="FA504" s="235"/>
      <c r="FB504" s="235"/>
      <c r="FC504" s="235"/>
      <c r="FD504" s="235"/>
      <c r="FE504" s="222"/>
      <c r="FF504" s="234"/>
      <c r="FG504" s="235"/>
      <c r="FH504" s="235"/>
      <c r="FI504" s="235"/>
      <c r="FJ504" s="235"/>
      <c r="FK504" s="235"/>
      <c r="FL504" s="235"/>
      <c r="FM504" s="222"/>
    </row>
    <row r="505" spans="1:169">
      <c r="A505" s="223" t="str">
        <f>Validation!B505</f>
        <v>Pass</v>
      </c>
      <c r="B505" s="35"/>
      <c r="C505" s="35"/>
      <c r="D505" s="35"/>
      <c r="E505" s="122"/>
      <c r="F505" s="123"/>
      <c r="G505" s="121"/>
      <c r="H505" s="120"/>
      <c r="I505" s="121"/>
      <c r="J505" s="120"/>
      <c r="K505" s="225"/>
      <c r="L505" s="35"/>
      <c r="M505" s="226"/>
      <c r="N505" s="227"/>
      <c r="O505" s="227"/>
      <c r="P505" s="224"/>
      <c r="Q505" s="224"/>
      <c r="R505" s="78"/>
      <c r="S505" s="79"/>
      <c r="T505" s="224"/>
      <c r="U505" s="35"/>
      <c r="V505" s="35"/>
      <c r="W505" s="225"/>
      <c r="X505" s="228"/>
      <c r="Y505" s="79"/>
      <c r="Z505" s="229"/>
      <c r="AA505" s="35"/>
      <c r="AB505" s="35"/>
      <c r="AC505" s="35"/>
      <c r="AD505" s="230"/>
      <c r="AE505" s="231"/>
      <c r="AF505" s="35"/>
      <c r="AG505" s="35"/>
      <c r="AH505" s="78"/>
      <c r="AI505" s="78"/>
      <c r="AJ505" s="82"/>
      <c r="AK505" s="136"/>
      <c r="AL505" s="135"/>
      <c r="AM505" s="81"/>
      <c r="AN505" s="134"/>
      <c r="AO505" s="232"/>
      <c r="AP505" s="232"/>
      <c r="AQ505" s="80"/>
      <c r="AR505" s="81"/>
      <c r="AS505" s="81"/>
      <c r="AT505" s="245"/>
      <c r="AU505" s="179"/>
      <c r="AV505" s="233"/>
      <c r="AW505" s="81"/>
      <c r="AX505" s="185"/>
      <c r="AY505" s="134"/>
      <c r="AZ505" s="111"/>
      <c r="BA505" s="210"/>
      <c r="BB505" s="211"/>
      <c r="BC505" s="211"/>
      <c r="BD505" s="211"/>
      <c r="BE505" s="211"/>
      <c r="BF505" s="211"/>
      <c r="BG505" s="211"/>
      <c r="BH505" s="211"/>
      <c r="BI505" s="211"/>
      <c r="BJ505" s="211"/>
      <c r="BK505" s="211"/>
      <c r="BL505" s="211"/>
      <c r="BM505" s="211"/>
      <c r="BN505" s="83"/>
      <c r="BO505" s="79"/>
      <c r="BP505" s="210"/>
      <c r="BQ505" s="211"/>
      <c r="BR505" s="211"/>
      <c r="BS505" s="211"/>
      <c r="BT505" s="211"/>
      <c r="BU505" s="211"/>
      <c r="BV505" s="211"/>
      <c r="BW505" s="211"/>
      <c r="BX505" s="82"/>
      <c r="BY505" s="212"/>
      <c r="BZ505" s="212"/>
      <c r="CA505" s="212"/>
      <c r="CB505" s="212"/>
      <c r="CC505" s="212"/>
      <c r="CD505" s="212"/>
      <c r="CE505" s="212"/>
      <c r="CF505" s="212"/>
      <c r="CG505" s="82"/>
      <c r="CH505" s="213"/>
      <c r="CI505" s="212"/>
      <c r="CJ505" s="212"/>
      <c r="CK505" s="212"/>
      <c r="CL505" s="212"/>
      <c r="CM505" s="212"/>
      <c r="CN505" s="212"/>
      <c r="CO505" s="212"/>
      <c r="CP505" s="212"/>
      <c r="CQ505" s="212"/>
      <c r="CR505" s="212"/>
      <c r="CS505" s="212"/>
      <c r="CT505" s="212"/>
      <c r="CU505" s="212"/>
      <c r="CV505" s="212"/>
      <c r="CW505" s="212"/>
      <c r="CX505" s="212"/>
      <c r="CY505" s="212"/>
      <c r="CZ505" s="212"/>
      <c r="DA505" s="214"/>
      <c r="DB505" s="84"/>
      <c r="DC505" s="35"/>
      <c r="DD505" s="35"/>
      <c r="DE505" s="35"/>
      <c r="DF505" s="35"/>
      <c r="DG505" s="35"/>
      <c r="DH505" s="35"/>
      <c r="DI505" s="35"/>
      <c r="DJ505" s="35"/>
      <c r="DK505" s="35"/>
      <c r="DL505" s="35"/>
      <c r="DM505" s="35"/>
      <c r="DN505" s="35"/>
      <c r="DO505" s="35"/>
      <c r="DP505" s="35"/>
      <c r="DQ505" s="35"/>
      <c r="DR505" s="35"/>
      <c r="DS505" s="35"/>
      <c r="DT505" s="35"/>
      <c r="DU505" s="35"/>
      <c r="DV505" s="35"/>
      <c r="DW505" s="78"/>
      <c r="DX505" s="82"/>
      <c r="DY505" s="215"/>
      <c r="DZ505" s="216"/>
      <c r="EA505" s="216"/>
      <c r="EB505" s="216"/>
      <c r="EC505" s="216"/>
      <c r="ED505" s="216"/>
      <c r="EE505" s="217"/>
      <c r="EF505" s="146"/>
      <c r="EG505" s="215"/>
      <c r="EH505" s="216"/>
      <c r="EI505" s="216"/>
      <c r="EJ505" s="216"/>
      <c r="EK505" s="216"/>
      <c r="EL505" s="216"/>
      <c r="EM505" s="216"/>
      <c r="EN505" s="217"/>
      <c r="EO505" s="79"/>
      <c r="EP505" s="218"/>
      <c r="EQ505" s="219"/>
      <c r="ER505" s="219"/>
      <c r="ES505" s="82"/>
      <c r="ET505" s="234"/>
      <c r="EU505" s="235"/>
      <c r="EV505" s="235"/>
      <c r="EW505" s="82"/>
      <c r="EX505" s="234"/>
      <c r="EY505" s="235"/>
      <c r="EZ505" s="235"/>
      <c r="FA505" s="235"/>
      <c r="FB505" s="235"/>
      <c r="FC505" s="235"/>
      <c r="FD505" s="235"/>
      <c r="FE505" s="222"/>
      <c r="FF505" s="234"/>
      <c r="FG505" s="235"/>
      <c r="FH505" s="235"/>
      <c r="FI505" s="235"/>
      <c r="FJ505" s="235"/>
      <c r="FK505" s="235"/>
      <c r="FL505" s="235"/>
      <c r="FM505" s="222"/>
    </row>
    <row r="506" spans="1:169">
      <c r="A506" s="223" t="str">
        <f>Validation!B506</f>
        <v>Pass</v>
      </c>
      <c r="B506" s="35"/>
      <c r="C506" s="35"/>
      <c r="D506" s="35"/>
      <c r="E506" s="122"/>
      <c r="F506" s="123"/>
      <c r="G506" s="121"/>
      <c r="H506" s="120"/>
      <c r="I506" s="121"/>
      <c r="J506" s="120"/>
      <c r="K506" s="225"/>
      <c r="L506" s="35"/>
      <c r="M506" s="226"/>
      <c r="N506" s="227"/>
      <c r="O506" s="227"/>
      <c r="P506" s="224"/>
      <c r="Q506" s="224"/>
      <c r="R506" s="78"/>
      <c r="S506" s="79"/>
      <c r="T506" s="224"/>
      <c r="U506" s="35"/>
      <c r="V506" s="35"/>
      <c r="W506" s="225"/>
      <c r="X506" s="228"/>
      <c r="Y506" s="79"/>
      <c r="Z506" s="229"/>
      <c r="AA506" s="35"/>
      <c r="AB506" s="35"/>
      <c r="AC506" s="35"/>
      <c r="AD506" s="230"/>
      <c r="AE506" s="231"/>
      <c r="AF506" s="35"/>
      <c r="AG506" s="35"/>
      <c r="AH506" s="78"/>
      <c r="AI506" s="78"/>
      <c r="AJ506" s="82"/>
      <c r="AK506" s="136"/>
      <c r="AL506" s="135"/>
      <c r="AM506" s="81"/>
      <c r="AN506" s="134"/>
      <c r="AO506" s="232"/>
      <c r="AP506" s="232"/>
      <c r="AQ506" s="80"/>
      <c r="AR506" s="81"/>
      <c r="AS506" s="81"/>
      <c r="AT506" s="245"/>
      <c r="AU506" s="179"/>
      <c r="AV506" s="233"/>
      <c r="AW506" s="81"/>
      <c r="AX506" s="185"/>
      <c r="AY506" s="134"/>
      <c r="AZ506" s="111"/>
      <c r="BA506" s="210"/>
      <c r="BB506" s="211"/>
      <c r="BC506" s="211"/>
      <c r="BD506" s="211"/>
      <c r="BE506" s="211"/>
      <c r="BF506" s="211"/>
      <c r="BG506" s="211"/>
      <c r="BH506" s="211"/>
      <c r="BI506" s="211"/>
      <c r="BJ506" s="211"/>
      <c r="BK506" s="211"/>
      <c r="BL506" s="211"/>
      <c r="BM506" s="211"/>
      <c r="BN506" s="83"/>
      <c r="BO506" s="79"/>
      <c r="BP506" s="210"/>
      <c r="BQ506" s="211"/>
      <c r="BR506" s="211"/>
      <c r="BS506" s="211"/>
      <c r="BT506" s="211"/>
      <c r="BU506" s="211"/>
      <c r="BV506" s="211"/>
      <c r="BW506" s="211"/>
      <c r="BX506" s="82"/>
      <c r="BY506" s="212"/>
      <c r="BZ506" s="212"/>
      <c r="CA506" s="212"/>
      <c r="CB506" s="212"/>
      <c r="CC506" s="212"/>
      <c r="CD506" s="212"/>
      <c r="CE506" s="212"/>
      <c r="CF506" s="212"/>
      <c r="CG506" s="82"/>
      <c r="CH506" s="213"/>
      <c r="CI506" s="212"/>
      <c r="CJ506" s="212"/>
      <c r="CK506" s="212"/>
      <c r="CL506" s="212"/>
      <c r="CM506" s="212"/>
      <c r="CN506" s="212"/>
      <c r="CO506" s="212"/>
      <c r="CP506" s="212"/>
      <c r="CQ506" s="212"/>
      <c r="CR506" s="212"/>
      <c r="CS506" s="212"/>
      <c r="CT506" s="212"/>
      <c r="CU506" s="212"/>
      <c r="CV506" s="212"/>
      <c r="CW506" s="212"/>
      <c r="CX506" s="212"/>
      <c r="CY506" s="212"/>
      <c r="CZ506" s="212"/>
      <c r="DA506" s="214"/>
      <c r="DB506" s="84"/>
      <c r="DC506" s="35"/>
      <c r="DD506" s="35"/>
      <c r="DE506" s="35"/>
      <c r="DF506" s="35"/>
      <c r="DG506" s="35"/>
      <c r="DH506" s="35"/>
      <c r="DI506" s="35"/>
      <c r="DJ506" s="35"/>
      <c r="DK506" s="35"/>
      <c r="DL506" s="35"/>
      <c r="DM506" s="35"/>
      <c r="DN506" s="35"/>
      <c r="DO506" s="35"/>
      <c r="DP506" s="35"/>
      <c r="DQ506" s="35"/>
      <c r="DR506" s="35"/>
      <c r="DS506" s="35"/>
      <c r="DT506" s="35"/>
      <c r="DU506" s="35"/>
      <c r="DV506" s="35"/>
      <c r="DW506" s="78"/>
      <c r="DX506" s="82"/>
      <c r="DY506" s="215"/>
      <c r="DZ506" s="216"/>
      <c r="EA506" s="216"/>
      <c r="EB506" s="216"/>
      <c r="EC506" s="216"/>
      <c r="ED506" s="216"/>
      <c r="EE506" s="217"/>
      <c r="EF506" s="146"/>
      <c r="EG506" s="215"/>
      <c r="EH506" s="216"/>
      <c r="EI506" s="216"/>
      <c r="EJ506" s="216"/>
      <c r="EK506" s="216"/>
      <c r="EL506" s="216"/>
      <c r="EM506" s="216"/>
      <c r="EN506" s="217"/>
      <c r="EO506" s="79"/>
      <c r="EP506" s="218"/>
      <c r="EQ506" s="219"/>
      <c r="ER506" s="219"/>
      <c r="ES506" s="82"/>
      <c r="ET506" s="234"/>
      <c r="EU506" s="235"/>
      <c r="EV506" s="235"/>
      <c r="EW506" s="82"/>
      <c r="EX506" s="234"/>
      <c r="EY506" s="235"/>
      <c r="EZ506" s="235"/>
      <c r="FA506" s="235"/>
      <c r="FB506" s="235"/>
      <c r="FC506" s="235"/>
      <c r="FD506" s="235"/>
      <c r="FE506" s="222"/>
      <c r="FF506" s="234"/>
      <c r="FG506" s="235"/>
      <c r="FH506" s="235"/>
      <c r="FI506" s="235"/>
      <c r="FJ506" s="235"/>
      <c r="FK506" s="235"/>
      <c r="FL506" s="235"/>
      <c r="FM506" s="222"/>
    </row>
    <row r="507" spans="1:169">
      <c r="A507" s="223" t="str">
        <f>Validation!B507</f>
        <v>Pass</v>
      </c>
      <c r="B507" s="35"/>
      <c r="C507" s="35"/>
      <c r="D507" s="35"/>
      <c r="E507" s="122"/>
      <c r="F507" s="123"/>
      <c r="G507" s="121"/>
      <c r="H507" s="120"/>
      <c r="I507" s="121"/>
      <c r="J507" s="120"/>
      <c r="K507" s="225"/>
      <c r="L507" s="35"/>
      <c r="M507" s="226"/>
      <c r="N507" s="227"/>
      <c r="O507" s="227"/>
      <c r="P507" s="224"/>
      <c r="Q507" s="224"/>
      <c r="R507" s="78"/>
      <c r="S507" s="79"/>
      <c r="T507" s="224"/>
      <c r="U507" s="35"/>
      <c r="V507" s="35"/>
      <c r="W507" s="225"/>
      <c r="X507" s="228"/>
      <c r="Y507" s="79"/>
      <c r="Z507" s="229"/>
      <c r="AA507" s="35"/>
      <c r="AB507" s="35"/>
      <c r="AC507" s="35"/>
      <c r="AD507" s="230"/>
      <c r="AE507" s="231"/>
      <c r="AF507" s="35"/>
      <c r="AG507" s="35"/>
      <c r="AH507" s="78"/>
      <c r="AI507" s="78"/>
      <c r="AJ507" s="82"/>
      <c r="AK507" s="136"/>
      <c r="AL507" s="135"/>
      <c r="AM507" s="81"/>
      <c r="AN507" s="134"/>
      <c r="AO507" s="232"/>
      <c r="AP507" s="232"/>
      <c r="AQ507" s="80"/>
      <c r="AR507" s="81"/>
      <c r="AS507" s="81"/>
      <c r="AT507" s="245"/>
      <c r="AU507" s="179"/>
      <c r="AV507" s="233"/>
      <c r="AW507" s="81"/>
      <c r="AX507" s="185"/>
      <c r="AY507" s="134"/>
      <c r="AZ507" s="111"/>
      <c r="BA507" s="210"/>
      <c r="BB507" s="211"/>
      <c r="BC507" s="211"/>
      <c r="BD507" s="211"/>
      <c r="BE507" s="211"/>
      <c r="BF507" s="211"/>
      <c r="BG507" s="211"/>
      <c r="BH507" s="211"/>
      <c r="BI507" s="211"/>
      <c r="BJ507" s="211"/>
      <c r="BK507" s="211"/>
      <c r="BL507" s="211"/>
      <c r="BM507" s="211"/>
      <c r="BN507" s="83"/>
      <c r="BO507" s="79"/>
      <c r="BP507" s="210"/>
      <c r="BQ507" s="211"/>
      <c r="BR507" s="211"/>
      <c r="BS507" s="211"/>
      <c r="BT507" s="211"/>
      <c r="BU507" s="211"/>
      <c r="BV507" s="211"/>
      <c r="BW507" s="211"/>
      <c r="BX507" s="82"/>
      <c r="BY507" s="212"/>
      <c r="BZ507" s="212"/>
      <c r="CA507" s="212"/>
      <c r="CB507" s="212"/>
      <c r="CC507" s="212"/>
      <c r="CD507" s="212"/>
      <c r="CE507" s="212"/>
      <c r="CF507" s="212"/>
      <c r="CG507" s="82"/>
      <c r="CH507" s="213"/>
      <c r="CI507" s="212"/>
      <c r="CJ507" s="212"/>
      <c r="CK507" s="212"/>
      <c r="CL507" s="212"/>
      <c r="CM507" s="212"/>
      <c r="CN507" s="212"/>
      <c r="CO507" s="212"/>
      <c r="CP507" s="212"/>
      <c r="CQ507" s="212"/>
      <c r="CR507" s="212"/>
      <c r="CS507" s="212"/>
      <c r="CT507" s="212"/>
      <c r="CU507" s="212"/>
      <c r="CV507" s="212"/>
      <c r="CW507" s="212"/>
      <c r="CX507" s="212"/>
      <c r="CY507" s="212"/>
      <c r="CZ507" s="212"/>
      <c r="DA507" s="214"/>
      <c r="DB507" s="84"/>
      <c r="DC507" s="35"/>
      <c r="DD507" s="35"/>
      <c r="DE507" s="35"/>
      <c r="DF507" s="35"/>
      <c r="DG507" s="35"/>
      <c r="DH507" s="35"/>
      <c r="DI507" s="35"/>
      <c r="DJ507" s="35"/>
      <c r="DK507" s="35"/>
      <c r="DL507" s="35"/>
      <c r="DM507" s="35"/>
      <c r="DN507" s="35"/>
      <c r="DO507" s="35"/>
      <c r="DP507" s="35"/>
      <c r="DQ507" s="35"/>
      <c r="DR507" s="35"/>
      <c r="DS507" s="35"/>
      <c r="DT507" s="35"/>
      <c r="DU507" s="35"/>
      <c r="DV507" s="35"/>
      <c r="DW507" s="78"/>
      <c r="DX507" s="82"/>
      <c r="DY507" s="215"/>
      <c r="DZ507" s="216"/>
      <c r="EA507" s="216"/>
      <c r="EB507" s="216"/>
      <c r="EC507" s="216"/>
      <c r="ED507" s="216"/>
      <c r="EE507" s="217"/>
      <c r="EF507" s="146"/>
      <c r="EG507" s="215"/>
      <c r="EH507" s="216"/>
      <c r="EI507" s="216"/>
      <c r="EJ507" s="216"/>
      <c r="EK507" s="216"/>
      <c r="EL507" s="216"/>
      <c r="EM507" s="216"/>
      <c r="EN507" s="217"/>
      <c r="EO507" s="79"/>
      <c r="EP507" s="218"/>
      <c r="EQ507" s="219"/>
      <c r="ER507" s="219"/>
      <c r="ES507" s="82"/>
      <c r="ET507" s="234"/>
      <c r="EU507" s="235"/>
      <c r="EV507" s="235"/>
      <c r="EW507" s="82"/>
      <c r="EX507" s="234"/>
      <c r="EY507" s="235"/>
      <c r="EZ507" s="235"/>
      <c r="FA507" s="235"/>
      <c r="FB507" s="235"/>
      <c r="FC507" s="235"/>
      <c r="FD507" s="235"/>
      <c r="FE507" s="222"/>
      <c r="FF507" s="234"/>
      <c r="FG507" s="235"/>
      <c r="FH507" s="235"/>
      <c r="FI507" s="235"/>
      <c r="FJ507" s="235"/>
      <c r="FK507" s="235"/>
      <c r="FL507" s="235"/>
      <c r="FM507" s="222"/>
    </row>
    <row r="508" spans="1:169">
      <c r="A508" s="223" t="str">
        <f>Validation!B508</f>
        <v>Pass</v>
      </c>
      <c r="B508" s="35"/>
      <c r="C508" s="35"/>
      <c r="D508" s="35"/>
      <c r="E508" s="122"/>
      <c r="F508" s="123"/>
      <c r="G508" s="121"/>
      <c r="H508" s="120"/>
      <c r="I508" s="121"/>
      <c r="J508" s="120"/>
      <c r="K508" s="225"/>
      <c r="L508" s="35"/>
      <c r="M508" s="226"/>
      <c r="N508" s="227"/>
      <c r="O508" s="227"/>
      <c r="P508" s="224"/>
      <c r="Q508" s="224"/>
      <c r="R508" s="78"/>
      <c r="S508" s="79"/>
      <c r="T508" s="224"/>
      <c r="U508" s="35"/>
      <c r="V508" s="35"/>
      <c r="W508" s="225"/>
      <c r="X508" s="228"/>
      <c r="Y508" s="79"/>
      <c r="Z508" s="229"/>
      <c r="AA508" s="35"/>
      <c r="AB508" s="35"/>
      <c r="AC508" s="35"/>
      <c r="AD508" s="230"/>
      <c r="AE508" s="231"/>
      <c r="AF508" s="35"/>
      <c r="AG508" s="35"/>
      <c r="AH508" s="78"/>
      <c r="AI508" s="78"/>
      <c r="AJ508" s="82"/>
      <c r="AK508" s="136"/>
      <c r="AL508" s="135"/>
      <c r="AM508" s="81"/>
      <c r="AN508" s="134"/>
      <c r="AO508" s="232"/>
      <c r="AP508" s="232"/>
      <c r="AQ508" s="80"/>
      <c r="AR508" s="81"/>
      <c r="AS508" s="81"/>
      <c r="AT508" s="245"/>
      <c r="AU508" s="179"/>
      <c r="AV508" s="233"/>
      <c r="AW508" s="81"/>
      <c r="AX508" s="185"/>
      <c r="AY508" s="134"/>
      <c r="AZ508" s="111"/>
      <c r="BA508" s="210"/>
      <c r="BB508" s="211"/>
      <c r="BC508" s="211"/>
      <c r="BD508" s="211"/>
      <c r="BE508" s="211"/>
      <c r="BF508" s="211"/>
      <c r="BG508" s="211"/>
      <c r="BH508" s="211"/>
      <c r="BI508" s="211"/>
      <c r="BJ508" s="211"/>
      <c r="BK508" s="211"/>
      <c r="BL508" s="211"/>
      <c r="BM508" s="211"/>
      <c r="BN508" s="83"/>
      <c r="BO508" s="79"/>
      <c r="BP508" s="210"/>
      <c r="BQ508" s="211"/>
      <c r="BR508" s="211"/>
      <c r="BS508" s="211"/>
      <c r="BT508" s="211"/>
      <c r="BU508" s="211"/>
      <c r="BV508" s="211"/>
      <c r="BW508" s="211"/>
      <c r="BX508" s="82"/>
      <c r="BY508" s="212"/>
      <c r="BZ508" s="212"/>
      <c r="CA508" s="212"/>
      <c r="CB508" s="212"/>
      <c r="CC508" s="212"/>
      <c r="CD508" s="212"/>
      <c r="CE508" s="212"/>
      <c r="CF508" s="212"/>
      <c r="CG508" s="82"/>
      <c r="CH508" s="213"/>
      <c r="CI508" s="212"/>
      <c r="CJ508" s="212"/>
      <c r="CK508" s="212"/>
      <c r="CL508" s="212"/>
      <c r="CM508" s="212"/>
      <c r="CN508" s="212"/>
      <c r="CO508" s="212"/>
      <c r="CP508" s="212"/>
      <c r="CQ508" s="212"/>
      <c r="CR508" s="212"/>
      <c r="CS508" s="212"/>
      <c r="CT508" s="212"/>
      <c r="CU508" s="212"/>
      <c r="CV508" s="212"/>
      <c r="CW508" s="212"/>
      <c r="CX508" s="212"/>
      <c r="CY508" s="212"/>
      <c r="CZ508" s="212"/>
      <c r="DA508" s="214"/>
      <c r="DB508" s="84"/>
      <c r="DC508" s="35"/>
      <c r="DD508" s="35"/>
      <c r="DE508" s="35"/>
      <c r="DF508" s="35"/>
      <c r="DG508" s="35"/>
      <c r="DH508" s="35"/>
      <c r="DI508" s="35"/>
      <c r="DJ508" s="35"/>
      <c r="DK508" s="35"/>
      <c r="DL508" s="35"/>
      <c r="DM508" s="35"/>
      <c r="DN508" s="35"/>
      <c r="DO508" s="35"/>
      <c r="DP508" s="35"/>
      <c r="DQ508" s="35"/>
      <c r="DR508" s="35"/>
      <c r="DS508" s="35"/>
      <c r="DT508" s="35"/>
      <c r="DU508" s="35"/>
      <c r="DV508" s="35"/>
      <c r="DW508" s="78"/>
      <c r="DX508" s="82"/>
      <c r="DY508" s="215"/>
      <c r="DZ508" s="216"/>
      <c r="EA508" s="216"/>
      <c r="EB508" s="216"/>
      <c r="EC508" s="216"/>
      <c r="ED508" s="216"/>
      <c r="EE508" s="217"/>
      <c r="EF508" s="146"/>
      <c r="EG508" s="215"/>
      <c r="EH508" s="216"/>
      <c r="EI508" s="216"/>
      <c r="EJ508" s="216"/>
      <c r="EK508" s="216"/>
      <c r="EL508" s="216"/>
      <c r="EM508" s="216"/>
      <c r="EN508" s="217"/>
      <c r="EO508" s="79"/>
      <c r="EP508" s="218"/>
      <c r="EQ508" s="219"/>
      <c r="ER508" s="219"/>
      <c r="ES508" s="82"/>
      <c r="ET508" s="234"/>
      <c r="EU508" s="235"/>
      <c r="EV508" s="235"/>
      <c r="EW508" s="82"/>
      <c r="EX508" s="234"/>
      <c r="EY508" s="235"/>
      <c r="EZ508" s="235"/>
      <c r="FA508" s="235"/>
      <c r="FB508" s="235"/>
      <c r="FC508" s="235"/>
      <c r="FD508" s="235"/>
      <c r="FE508" s="222"/>
      <c r="FF508" s="234"/>
      <c r="FG508" s="235"/>
      <c r="FH508" s="235"/>
      <c r="FI508" s="235"/>
      <c r="FJ508" s="235"/>
      <c r="FK508" s="235"/>
      <c r="FL508" s="235"/>
      <c r="FM508" s="222"/>
    </row>
    <row r="509" spans="1:169">
      <c r="A509" s="223" t="str">
        <f>Validation!B509</f>
        <v>Pass</v>
      </c>
      <c r="B509" s="35"/>
      <c r="C509" s="35"/>
      <c r="D509" s="35"/>
      <c r="E509" s="122"/>
      <c r="F509" s="123"/>
      <c r="G509" s="121"/>
      <c r="H509" s="120"/>
      <c r="I509" s="121"/>
      <c r="J509" s="120"/>
      <c r="K509" s="225"/>
      <c r="L509" s="35"/>
      <c r="M509" s="226"/>
      <c r="N509" s="227"/>
      <c r="O509" s="227"/>
      <c r="P509" s="224"/>
      <c r="Q509" s="224"/>
      <c r="R509" s="78"/>
      <c r="S509" s="79"/>
      <c r="T509" s="224"/>
      <c r="U509" s="35"/>
      <c r="V509" s="35"/>
      <c r="W509" s="225"/>
      <c r="X509" s="228"/>
      <c r="Y509" s="79"/>
      <c r="Z509" s="229"/>
      <c r="AA509" s="35"/>
      <c r="AB509" s="35"/>
      <c r="AC509" s="35"/>
      <c r="AD509" s="230"/>
      <c r="AE509" s="231"/>
      <c r="AF509" s="35"/>
      <c r="AG509" s="35"/>
      <c r="AH509" s="78"/>
      <c r="AI509" s="78"/>
      <c r="AJ509" s="82"/>
      <c r="AK509" s="136"/>
      <c r="AL509" s="135"/>
      <c r="AM509" s="81"/>
      <c r="AN509" s="134"/>
      <c r="AO509" s="232"/>
      <c r="AP509" s="232"/>
      <c r="AQ509" s="80"/>
      <c r="AR509" s="81"/>
      <c r="AS509" s="81"/>
      <c r="AT509" s="245"/>
      <c r="AU509" s="179"/>
      <c r="AV509" s="233"/>
      <c r="AW509" s="81"/>
      <c r="AX509" s="185"/>
      <c r="AY509" s="134"/>
      <c r="AZ509" s="111"/>
      <c r="BA509" s="210"/>
      <c r="BB509" s="211"/>
      <c r="BC509" s="211"/>
      <c r="BD509" s="211"/>
      <c r="BE509" s="211"/>
      <c r="BF509" s="211"/>
      <c r="BG509" s="211"/>
      <c r="BH509" s="211"/>
      <c r="BI509" s="211"/>
      <c r="BJ509" s="211"/>
      <c r="BK509" s="211"/>
      <c r="BL509" s="211"/>
      <c r="BM509" s="211"/>
      <c r="BN509" s="83"/>
      <c r="BO509" s="79"/>
      <c r="BP509" s="210"/>
      <c r="BQ509" s="211"/>
      <c r="BR509" s="211"/>
      <c r="BS509" s="211"/>
      <c r="BT509" s="211"/>
      <c r="BU509" s="211"/>
      <c r="BV509" s="211"/>
      <c r="BW509" s="211"/>
      <c r="BX509" s="82"/>
      <c r="BY509" s="212"/>
      <c r="BZ509" s="212"/>
      <c r="CA509" s="212"/>
      <c r="CB509" s="212"/>
      <c r="CC509" s="212"/>
      <c r="CD509" s="212"/>
      <c r="CE509" s="212"/>
      <c r="CF509" s="212"/>
      <c r="CG509" s="82"/>
      <c r="CH509" s="213"/>
      <c r="CI509" s="212"/>
      <c r="CJ509" s="212"/>
      <c r="CK509" s="212"/>
      <c r="CL509" s="212"/>
      <c r="CM509" s="212"/>
      <c r="CN509" s="212"/>
      <c r="CO509" s="212"/>
      <c r="CP509" s="212"/>
      <c r="CQ509" s="212"/>
      <c r="CR509" s="212"/>
      <c r="CS509" s="212"/>
      <c r="CT509" s="212"/>
      <c r="CU509" s="212"/>
      <c r="CV509" s="212"/>
      <c r="CW509" s="212"/>
      <c r="CX509" s="212"/>
      <c r="CY509" s="212"/>
      <c r="CZ509" s="212"/>
      <c r="DA509" s="214"/>
      <c r="DB509" s="84"/>
      <c r="DC509" s="35"/>
      <c r="DD509" s="35"/>
      <c r="DE509" s="35"/>
      <c r="DF509" s="35"/>
      <c r="DG509" s="35"/>
      <c r="DH509" s="35"/>
      <c r="DI509" s="35"/>
      <c r="DJ509" s="35"/>
      <c r="DK509" s="35"/>
      <c r="DL509" s="35"/>
      <c r="DM509" s="35"/>
      <c r="DN509" s="35"/>
      <c r="DO509" s="35"/>
      <c r="DP509" s="35"/>
      <c r="DQ509" s="35"/>
      <c r="DR509" s="35"/>
      <c r="DS509" s="35"/>
      <c r="DT509" s="35"/>
      <c r="DU509" s="35"/>
      <c r="DV509" s="35"/>
      <c r="DW509" s="78"/>
      <c r="DX509" s="82"/>
      <c r="DY509" s="215"/>
      <c r="DZ509" s="216"/>
      <c r="EA509" s="216"/>
      <c r="EB509" s="216"/>
      <c r="EC509" s="216"/>
      <c r="ED509" s="216"/>
      <c r="EE509" s="217"/>
      <c r="EF509" s="146"/>
      <c r="EG509" s="215"/>
      <c r="EH509" s="216"/>
      <c r="EI509" s="216"/>
      <c r="EJ509" s="216"/>
      <c r="EK509" s="216"/>
      <c r="EL509" s="216"/>
      <c r="EM509" s="216"/>
      <c r="EN509" s="217"/>
      <c r="EO509" s="79"/>
      <c r="EP509" s="218"/>
      <c r="EQ509" s="219"/>
      <c r="ER509" s="219"/>
      <c r="ES509" s="82"/>
      <c r="ET509" s="234"/>
      <c r="EU509" s="235"/>
      <c r="EV509" s="235"/>
      <c r="EW509" s="82"/>
      <c r="EX509" s="234"/>
      <c r="EY509" s="235"/>
      <c r="EZ509" s="235"/>
      <c r="FA509" s="235"/>
      <c r="FB509" s="235"/>
      <c r="FC509" s="235"/>
      <c r="FD509" s="235"/>
      <c r="FE509" s="222"/>
      <c r="FF509" s="234"/>
      <c r="FG509" s="235"/>
      <c r="FH509" s="235"/>
      <c r="FI509" s="235"/>
      <c r="FJ509" s="235"/>
      <c r="FK509" s="235"/>
      <c r="FL509" s="235"/>
      <c r="FM509" s="222"/>
    </row>
    <row r="510" spans="1:169">
      <c r="A510" s="223" t="str">
        <f>Validation!B510</f>
        <v>Pass</v>
      </c>
      <c r="B510" s="35"/>
      <c r="C510" s="35"/>
      <c r="D510" s="35"/>
      <c r="E510" s="122"/>
      <c r="F510" s="123"/>
      <c r="G510" s="121"/>
      <c r="H510" s="120"/>
      <c r="I510" s="121"/>
      <c r="J510" s="120"/>
      <c r="K510" s="225"/>
      <c r="L510" s="35"/>
      <c r="M510" s="226"/>
      <c r="N510" s="227"/>
      <c r="O510" s="227"/>
      <c r="P510" s="224"/>
      <c r="Q510" s="224"/>
      <c r="R510" s="78"/>
      <c r="S510" s="79"/>
      <c r="T510" s="224"/>
      <c r="U510" s="35"/>
      <c r="V510" s="35"/>
      <c r="W510" s="225"/>
      <c r="X510" s="228"/>
      <c r="Y510" s="79"/>
      <c r="Z510" s="229"/>
      <c r="AA510" s="35"/>
      <c r="AB510" s="35"/>
      <c r="AC510" s="35"/>
      <c r="AD510" s="230"/>
      <c r="AE510" s="231"/>
      <c r="AF510" s="35"/>
      <c r="AG510" s="35"/>
      <c r="AH510" s="78"/>
      <c r="AI510" s="78"/>
      <c r="AJ510" s="82"/>
      <c r="AK510" s="136"/>
      <c r="AL510" s="135"/>
      <c r="AM510" s="81"/>
      <c r="AN510" s="134"/>
      <c r="AO510" s="232"/>
      <c r="AP510" s="232"/>
      <c r="AQ510" s="80"/>
      <c r="AR510" s="81"/>
      <c r="AS510" s="81"/>
      <c r="AT510" s="245"/>
      <c r="AU510" s="179"/>
      <c r="AV510" s="233"/>
      <c r="AW510" s="81"/>
      <c r="AX510" s="185"/>
      <c r="AY510" s="134"/>
      <c r="AZ510" s="111"/>
      <c r="BA510" s="210"/>
      <c r="BB510" s="211"/>
      <c r="BC510" s="211"/>
      <c r="BD510" s="211"/>
      <c r="BE510" s="211"/>
      <c r="BF510" s="211"/>
      <c r="BG510" s="211"/>
      <c r="BH510" s="211"/>
      <c r="BI510" s="211"/>
      <c r="BJ510" s="211"/>
      <c r="BK510" s="211"/>
      <c r="BL510" s="211"/>
      <c r="BM510" s="211"/>
      <c r="BN510" s="83"/>
      <c r="BO510" s="79"/>
      <c r="BP510" s="210"/>
      <c r="BQ510" s="211"/>
      <c r="BR510" s="211"/>
      <c r="BS510" s="211"/>
      <c r="BT510" s="211"/>
      <c r="BU510" s="211"/>
      <c r="BV510" s="211"/>
      <c r="BW510" s="211"/>
      <c r="BX510" s="82"/>
      <c r="BY510" s="212"/>
      <c r="BZ510" s="212"/>
      <c r="CA510" s="212"/>
      <c r="CB510" s="212"/>
      <c r="CC510" s="212"/>
      <c r="CD510" s="212"/>
      <c r="CE510" s="212"/>
      <c r="CF510" s="212"/>
      <c r="CG510" s="82"/>
      <c r="CH510" s="213"/>
      <c r="CI510" s="212"/>
      <c r="CJ510" s="212"/>
      <c r="CK510" s="212"/>
      <c r="CL510" s="212"/>
      <c r="CM510" s="212"/>
      <c r="CN510" s="212"/>
      <c r="CO510" s="212"/>
      <c r="CP510" s="212"/>
      <c r="CQ510" s="212"/>
      <c r="CR510" s="212"/>
      <c r="CS510" s="212"/>
      <c r="CT510" s="212"/>
      <c r="CU510" s="212"/>
      <c r="CV510" s="212"/>
      <c r="CW510" s="212"/>
      <c r="CX510" s="212"/>
      <c r="CY510" s="212"/>
      <c r="CZ510" s="212"/>
      <c r="DA510" s="214"/>
      <c r="DB510" s="84"/>
      <c r="DC510" s="35"/>
      <c r="DD510" s="35"/>
      <c r="DE510" s="35"/>
      <c r="DF510" s="35"/>
      <c r="DG510" s="35"/>
      <c r="DH510" s="35"/>
      <c r="DI510" s="35"/>
      <c r="DJ510" s="35"/>
      <c r="DK510" s="35"/>
      <c r="DL510" s="35"/>
      <c r="DM510" s="35"/>
      <c r="DN510" s="35"/>
      <c r="DO510" s="35"/>
      <c r="DP510" s="35"/>
      <c r="DQ510" s="35"/>
      <c r="DR510" s="35"/>
      <c r="DS510" s="35"/>
      <c r="DT510" s="35"/>
      <c r="DU510" s="35"/>
      <c r="DV510" s="35"/>
      <c r="DW510" s="78"/>
      <c r="DX510" s="82"/>
      <c r="DY510" s="215"/>
      <c r="DZ510" s="216"/>
      <c r="EA510" s="216"/>
      <c r="EB510" s="216"/>
      <c r="EC510" s="216"/>
      <c r="ED510" s="216"/>
      <c r="EE510" s="217"/>
      <c r="EF510" s="146"/>
      <c r="EG510" s="215"/>
      <c r="EH510" s="216"/>
      <c r="EI510" s="216"/>
      <c r="EJ510" s="216"/>
      <c r="EK510" s="216"/>
      <c r="EL510" s="216"/>
      <c r="EM510" s="216"/>
      <c r="EN510" s="217"/>
      <c r="EO510" s="79"/>
      <c r="EP510" s="218"/>
      <c r="EQ510" s="219"/>
      <c r="ER510" s="219"/>
      <c r="ES510" s="82"/>
      <c r="ET510" s="234"/>
      <c r="EU510" s="235"/>
      <c r="EV510" s="235"/>
      <c r="EW510" s="82"/>
      <c r="EX510" s="234"/>
      <c r="EY510" s="235"/>
      <c r="EZ510" s="235"/>
      <c r="FA510" s="235"/>
      <c r="FB510" s="235"/>
      <c r="FC510" s="235"/>
      <c r="FD510" s="235"/>
      <c r="FE510" s="222"/>
      <c r="FF510" s="234"/>
      <c r="FG510" s="235"/>
      <c r="FH510" s="235"/>
      <c r="FI510" s="235"/>
      <c r="FJ510" s="235"/>
      <c r="FK510" s="235"/>
      <c r="FL510" s="235"/>
      <c r="FM510" s="222"/>
    </row>
    <row r="511" spans="1:169">
      <c r="A511" s="223" t="str">
        <f>Validation!B511</f>
        <v>Pass</v>
      </c>
      <c r="B511" s="35"/>
      <c r="C511" s="35"/>
      <c r="D511" s="35"/>
      <c r="E511" s="122"/>
      <c r="F511" s="123"/>
      <c r="G511" s="121"/>
      <c r="H511" s="120"/>
      <c r="I511" s="121"/>
      <c r="J511" s="120"/>
      <c r="K511" s="225"/>
      <c r="L511" s="35"/>
      <c r="M511" s="226"/>
      <c r="N511" s="227"/>
      <c r="O511" s="227"/>
      <c r="P511" s="224"/>
      <c r="Q511" s="224"/>
      <c r="R511" s="78"/>
      <c r="S511" s="79"/>
      <c r="T511" s="224"/>
      <c r="U511" s="35"/>
      <c r="V511" s="35"/>
      <c r="W511" s="225"/>
      <c r="X511" s="228"/>
      <c r="Y511" s="79"/>
      <c r="Z511" s="229"/>
      <c r="AA511" s="35"/>
      <c r="AB511" s="35"/>
      <c r="AC511" s="35"/>
      <c r="AD511" s="230"/>
      <c r="AE511" s="231"/>
      <c r="AF511" s="35"/>
      <c r="AG511" s="35"/>
      <c r="AH511" s="78"/>
      <c r="AI511" s="78"/>
      <c r="AJ511" s="82"/>
      <c r="AK511" s="136"/>
      <c r="AL511" s="135"/>
      <c r="AM511" s="81"/>
      <c r="AN511" s="134"/>
      <c r="AO511" s="232"/>
      <c r="AP511" s="232"/>
      <c r="AQ511" s="80"/>
      <c r="AR511" s="81"/>
      <c r="AS511" s="81"/>
      <c r="AT511" s="245"/>
      <c r="AU511" s="179"/>
      <c r="AV511" s="233"/>
      <c r="AW511" s="81"/>
      <c r="AX511" s="185"/>
      <c r="AY511" s="134"/>
      <c r="AZ511" s="111"/>
      <c r="BA511" s="210"/>
      <c r="BB511" s="211"/>
      <c r="BC511" s="211"/>
      <c r="BD511" s="211"/>
      <c r="BE511" s="211"/>
      <c r="BF511" s="211"/>
      <c r="BG511" s="211"/>
      <c r="BH511" s="211"/>
      <c r="BI511" s="211"/>
      <c r="BJ511" s="211"/>
      <c r="BK511" s="211"/>
      <c r="BL511" s="211"/>
      <c r="BM511" s="211"/>
      <c r="BN511" s="83"/>
      <c r="BO511" s="79"/>
      <c r="BP511" s="210"/>
      <c r="BQ511" s="211"/>
      <c r="BR511" s="211"/>
      <c r="BS511" s="211"/>
      <c r="BT511" s="211"/>
      <c r="BU511" s="211"/>
      <c r="BV511" s="211"/>
      <c r="BW511" s="211"/>
      <c r="BX511" s="82"/>
      <c r="BY511" s="212"/>
      <c r="BZ511" s="212"/>
      <c r="CA511" s="212"/>
      <c r="CB511" s="212"/>
      <c r="CC511" s="212"/>
      <c r="CD511" s="212"/>
      <c r="CE511" s="212"/>
      <c r="CF511" s="212"/>
      <c r="CG511" s="82"/>
      <c r="CH511" s="213"/>
      <c r="CI511" s="212"/>
      <c r="CJ511" s="212"/>
      <c r="CK511" s="212"/>
      <c r="CL511" s="212"/>
      <c r="CM511" s="212"/>
      <c r="CN511" s="212"/>
      <c r="CO511" s="212"/>
      <c r="CP511" s="212"/>
      <c r="CQ511" s="212"/>
      <c r="CR511" s="212"/>
      <c r="CS511" s="212"/>
      <c r="CT511" s="212"/>
      <c r="CU511" s="212"/>
      <c r="CV511" s="212"/>
      <c r="CW511" s="212"/>
      <c r="CX511" s="212"/>
      <c r="CY511" s="212"/>
      <c r="CZ511" s="212"/>
      <c r="DA511" s="214"/>
      <c r="DB511" s="84"/>
      <c r="DC511" s="35"/>
      <c r="DD511" s="35"/>
      <c r="DE511" s="35"/>
      <c r="DF511" s="35"/>
      <c r="DG511" s="35"/>
      <c r="DH511" s="35"/>
      <c r="DI511" s="35"/>
      <c r="DJ511" s="35"/>
      <c r="DK511" s="35"/>
      <c r="DL511" s="35"/>
      <c r="DM511" s="35"/>
      <c r="DN511" s="35"/>
      <c r="DO511" s="35"/>
      <c r="DP511" s="35"/>
      <c r="DQ511" s="35"/>
      <c r="DR511" s="35"/>
      <c r="DS511" s="35"/>
      <c r="DT511" s="35"/>
      <c r="DU511" s="35"/>
      <c r="DV511" s="35"/>
      <c r="DW511" s="78"/>
      <c r="DX511" s="82"/>
      <c r="DY511" s="215"/>
      <c r="DZ511" s="216"/>
      <c r="EA511" s="216"/>
      <c r="EB511" s="216"/>
      <c r="EC511" s="216"/>
      <c r="ED511" s="216"/>
      <c r="EE511" s="217"/>
      <c r="EF511" s="146"/>
      <c r="EG511" s="215"/>
      <c r="EH511" s="216"/>
      <c r="EI511" s="216"/>
      <c r="EJ511" s="216"/>
      <c r="EK511" s="216"/>
      <c r="EL511" s="216"/>
      <c r="EM511" s="216"/>
      <c r="EN511" s="217"/>
      <c r="EO511" s="79"/>
      <c r="EP511" s="218"/>
      <c r="EQ511" s="219"/>
      <c r="ER511" s="219"/>
      <c r="ES511" s="82"/>
      <c r="ET511" s="234"/>
      <c r="EU511" s="235"/>
      <c r="EV511" s="235"/>
      <c r="EW511" s="82"/>
      <c r="EX511" s="234"/>
      <c r="EY511" s="235"/>
      <c r="EZ511" s="235"/>
      <c r="FA511" s="235"/>
      <c r="FB511" s="235"/>
      <c r="FC511" s="235"/>
      <c r="FD511" s="235"/>
      <c r="FE511" s="222"/>
      <c r="FF511" s="234"/>
      <c r="FG511" s="235"/>
      <c r="FH511" s="235"/>
      <c r="FI511" s="235"/>
      <c r="FJ511" s="235"/>
      <c r="FK511" s="235"/>
      <c r="FL511" s="235"/>
      <c r="FM511" s="222"/>
    </row>
    <row r="512" spans="1:169">
      <c r="A512" s="223" t="str">
        <f>Validation!B512</f>
        <v>Pass</v>
      </c>
      <c r="B512" s="35"/>
      <c r="C512" s="35"/>
      <c r="D512" s="35"/>
      <c r="E512" s="122"/>
      <c r="F512" s="123"/>
      <c r="G512" s="121"/>
      <c r="H512" s="120"/>
      <c r="I512" s="121"/>
      <c r="J512" s="120"/>
      <c r="K512" s="225"/>
      <c r="L512" s="35"/>
      <c r="M512" s="226"/>
      <c r="N512" s="227"/>
      <c r="O512" s="227"/>
      <c r="P512" s="224"/>
      <c r="Q512" s="224"/>
      <c r="R512" s="78"/>
      <c r="S512" s="79"/>
      <c r="T512" s="224"/>
      <c r="U512" s="35"/>
      <c r="V512" s="35"/>
      <c r="W512" s="225"/>
      <c r="X512" s="228"/>
      <c r="Y512" s="79"/>
      <c r="Z512" s="229"/>
      <c r="AA512" s="35"/>
      <c r="AB512" s="35"/>
      <c r="AC512" s="35"/>
      <c r="AD512" s="230"/>
      <c r="AE512" s="231"/>
      <c r="AF512" s="35"/>
      <c r="AG512" s="35"/>
      <c r="AH512" s="78"/>
      <c r="AI512" s="78"/>
      <c r="AJ512" s="82"/>
      <c r="AK512" s="136"/>
      <c r="AL512" s="135"/>
      <c r="AM512" s="81"/>
      <c r="AN512" s="134"/>
      <c r="AO512" s="232"/>
      <c r="AP512" s="232"/>
      <c r="AQ512" s="80"/>
      <c r="AR512" s="81"/>
      <c r="AS512" s="81"/>
      <c r="AT512" s="245"/>
      <c r="AU512" s="179"/>
      <c r="AV512" s="233"/>
      <c r="AW512" s="81"/>
      <c r="AX512" s="185"/>
      <c r="AY512" s="134"/>
      <c r="AZ512" s="111"/>
      <c r="BA512" s="210"/>
      <c r="BB512" s="211"/>
      <c r="BC512" s="211"/>
      <c r="BD512" s="211"/>
      <c r="BE512" s="211"/>
      <c r="BF512" s="211"/>
      <c r="BG512" s="211"/>
      <c r="BH512" s="211"/>
      <c r="BI512" s="211"/>
      <c r="BJ512" s="211"/>
      <c r="BK512" s="211"/>
      <c r="BL512" s="211"/>
      <c r="BM512" s="211"/>
      <c r="BN512" s="83"/>
      <c r="BO512" s="79"/>
      <c r="BP512" s="210"/>
      <c r="BQ512" s="211"/>
      <c r="BR512" s="211"/>
      <c r="BS512" s="211"/>
      <c r="BT512" s="211"/>
      <c r="BU512" s="211"/>
      <c r="BV512" s="211"/>
      <c r="BW512" s="211"/>
      <c r="BX512" s="82"/>
      <c r="BY512" s="212"/>
      <c r="BZ512" s="212"/>
      <c r="CA512" s="212"/>
      <c r="CB512" s="212"/>
      <c r="CC512" s="212"/>
      <c r="CD512" s="212"/>
      <c r="CE512" s="212"/>
      <c r="CF512" s="212"/>
      <c r="CG512" s="82"/>
      <c r="CH512" s="213"/>
      <c r="CI512" s="212"/>
      <c r="CJ512" s="212"/>
      <c r="CK512" s="212"/>
      <c r="CL512" s="212"/>
      <c r="CM512" s="212"/>
      <c r="CN512" s="212"/>
      <c r="CO512" s="212"/>
      <c r="CP512" s="212"/>
      <c r="CQ512" s="212"/>
      <c r="CR512" s="212"/>
      <c r="CS512" s="212"/>
      <c r="CT512" s="212"/>
      <c r="CU512" s="212"/>
      <c r="CV512" s="212"/>
      <c r="CW512" s="212"/>
      <c r="CX512" s="212"/>
      <c r="CY512" s="212"/>
      <c r="CZ512" s="212"/>
      <c r="DA512" s="214"/>
      <c r="DB512" s="84"/>
      <c r="DC512" s="35"/>
      <c r="DD512" s="35"/>
      <c r="DE512" s="35"/>
      <c r="DF512" s="35"/>
      <c r="DG512" s="35"/>
      <c r="DH512" s="35"/>
      <c r="DI512" s="35"/>
      <c r="DJ512" s="35"/>
      <c r="DK512" s="35"/>
      <c r="DL512" s="35"/>
      <c r="DM512" s="35"/>
      <c r="DN512" s="35"/>
      <c r="DO512" s="35"/>
      <c r="DP512" s="35"/>
      <c r="DQ512" s="35"/>
      <c r="DR512" s="35"/>
      <c r="DS512" s="35"/>
      <c r="DT512" s="35"/>
      <c r="DU512" s="35"/>
      <c r="DV512" s="35"/>
      <c r="DW512" s="78"/>
      <c r="DX512" s="82"/>
      <c r="DY512" s="215"/>
      <c r="DZ512" s="216"/>
      <c r="EA512" s="216"/>
      <c r="EB512" s="216"/>
      <c r="EC512" s="216"/>
      <c r="ED512" s="216"/>
      <c r="EE512" s="217"/>
      <c r="EF512" s="146"/>
      <c r="EG512" s="215"/>
      <c r="EH512" s="216"/>
      <c r="EI512" s="216"/>
      <c r="EJ512" s="216"/>
      <c r="EK512" s="216"/>
      <c r="EL512" s="216"/>
      <c r="EM512" s="216"/>
      <c r="EN512" s="217"/>
      <c r="EO512" s="79"/>
      <c r="EP512" s="218"/>
      <c r="EQ512" s="219"/>
      <c r="ER512" s="219"/>
      <c r="ES512" s="82"/>
      <c r="ET512" s="234"/>
      <c r="EU512" s="235"/>
      <c r="EV512" s="235"/>
      <c r="EW512" s="82"/>
      <c r="EX512" s="234"/>
      <c r="EY512" s="235"/>
      <c r="EZ512" s="235"/>
      <c r="FA512" s="235"/>
      <c r="FB512" s="235"/>
      <c r="FC512" s="235"/>
      <c r="FD512" s="235"/>
      <c r="FE512" s="222"/>
      <c r="FF512" s="234"/>
      <c r="FG512" s="235"/>
      <c r="FH512" s="235"/>
      <c r="FI512" s="235"/>
      <c r="FJ512" s="235"/>
      <c r="FK512" s="235"/>
      <c r="FL512" s="235"/>
      <c r="FM512" s="222"/>
    </row>
    <row r="513" spans="1:169">
      <c r="A513" s="223" t="str">
        <f>Validation!B513</f>
        <v>Pass</v>
      </c>
      <c r="B513" s="35"/>
      <c r="C513" s="35"/>
      <c r="D513" s="35"/>
      <c r="E513" s="122"/>
      <c r="F513" s="123"/>
      <c r="G513" s="121"/>
      <c r="H513" s="120"/>
      <c r="I513" s="121"/>
      <c r="J513" s="120"/>
      <c r="K513" s="225"/>
      <c r="L513" s="35"/>
      <c r="M513" s="226"/>
      <c r="N513" s="227"/>
      <c r="O513" s="227"/>
      <c r="P513" s="224"/>
      <c r="Q513" s="224"/>
      <c r="R513" s="78"/>
      <c r="S513" s="79"/>
      <c r="T513" s="224"/>
      <c r="U513" s="35"/>
      <c r="V513" s="35"/>
      <c r="W513" s="225"/>
      <c r="X513" s="228"/>
      <c r="Y513" s="79"/>
      <c r="Z513" s="229"/>
      <c r="AA513" s="35"/>
      <c r="AB513" s="35"/>
      <c r="AC513" s="35"/>
      <c r="AD513" s="230"/>
      <c r="AE513" s="231"/>
      <c r="AF513" s="35"/>
      <c r="AG513" s="35"/>
      <c r="AH513" s="78"/>
      <c r="AI513" s="78"/>
      <c r="AJ513" s="82"/>
      <c r="AK513" s="136"/>
      <c r="AL513" s="135"/>
      <c r="AM513" s="81"/>
      <c r="AN513" s="134"/>
      <c r="AO513" s="232"/>
      <c r="AP513" s="232"/>
      <c r="AQ513" s="80"/>
      <c r="AR513" s="81"/>
      <c r="AS513" s="81"/>
      <c r="AT513" s="245"/>
      <c r="AU513" s="179"/>
      <c r="AV513" s="233"/>
      <c r="AW513" s="81"/>
      <c r="AX513" s="185"/>
      <c r="AY513" s="134"/>
      <c r="AZ513" s="111"/>
      <c r="BA513" s="210"/>
      <c r="BB513" s="211"/>
      <c r="BC513" s="211"/>
      <c r="BD513" s="211"/>
      <c r="BE513" s="211"/>
      <c r="BF513" s="211"/>
      <c r="BG513" s="211"/>
      <c r="BH513" s="211"/>
      <c r="BI513" s="211"/>
      <c r="BJ513" s="211"/>
      <c r="BK513" s="211"/>
      <c r="BL513" s="211"/>
      <c r="BM513" s="211"/>
      <c r="BN513" s="83"/>
      <c r="BO513" s="79"/>
      <c r="BP513" s="210"/>
      <c r="BQ513" s="211"/>
      <c r="BR513" s="211"/>
      <c r="BS513" s="211"/>
      <c r="BT513" s="211"/>
      <c r="BU513" s="211"/>
      <c r="BV513" s="211"/>
      <c r="BW513" s="211"/>
      <c r="BX513" s="82"/>
      <c r="BY513" s="212"/>
      <c r="BZ513" s="212"/>
      <c r="CA513" s="212"/>
      <c r="CB513" s="212"/>
      <c r="CC513" s="212"/>
      <c r="CD513" s="212"/>
      <c r="CE513" s="212"/>
      <c r="CF513" s="212"/>
      <c r="CG513" s="82"/>
      <c r="CH513" s="213"/>
      <c r="CI513" s="212"/>
      <c r="CJ513" s="212"/>
      <c r="CK513" s="212"/>
      <c r="CL513" s="212"/>
      <c r="CM513" s="212"/>
      <c r="CN513" s="212"/>
      <c r="CO513" s="212"/>
      <c r="CP513" s="212"/>
      <c r="CQ513" s="212"/>
      <c r="CR513" s="212"/>
      <c r="CS513" s="212"/>
      <c r="CT513" s="212"/>
      <c r="CU513" s="212"/>
      <c r="CV513" s="212"/>
      <c r="CW513" s="212"/>
      <c r="CX513" s="212"/>
      <c r="CY513" s="212"/>
      <c r="CZ513" s="212"/>
      <c r="DA513" s="214"/>
      <c r="DB513" s="84"/>
      <c r="DC513" s="35"/>
      <c r="DD513" s="35"/>
      <c r="DE513" s="35"/>
      <c r="DF513" s="35"/>
      <c r="DG513" s="35"/>
      <c r="DH513" s="35"/>
      <c r="DI513" s="35"/>
      <c r="DJ513" s="35"/>
      <c r="DK513" s="35"/>
      <c r="DL513" s="35"/>
      <c r="DM513" s="35"/>
      <c r="DN513" s="35"/>
      <c r="DO513" s="35"/>
      <c r="DP513" s="35"/>
      <c r="DQ513" s="35"/>
      <c r="DR513" s="35"/>
      <c r="DS513" s="35"/>
      <c r="DT513" s="35"/>
      <c r="DU513" s="35"/>
      <c r="DV513" s="35"/>
      <c r="DW513" s="78"/>
      <c r="DX513" s="82"/>
      <c r="DY513" s="215"/>
      <c r="DZ513" s="216"/>
      <c r="EA513" s="216"/>
      <c r="EB513" s="216"/>
      <c r="EC513" s="216"/>
      <c r="ED513" s="216"/>
      <c r="EE513" s="217"/>
      <c r="EF513" s="146"/>
      <c r="EG513" s="215"/>
      <c r="EH513" s="216"/>
      <c r="EI513" s="216"/>
      <c r="EJ513" s="216"/>
      <c r="EK513" s="216"/>
      <c r="EL513" s="216"/>
      <c r="EM513" s="216"/>
      <c r="EN513" s="217"/>
      <c r="EO513" s="79"/>
      <c r="EP513" s="218"/>
      <c r="EQ513" s="219"/>
      <c r="ER513" s="219"/>
      <c r="ES513" s="82"/>
      <c r="ET513" s="234"/>
      <c r="EU513" s="235"/>
      <c r="EV513" s="235"/>
      <c r="EW513" s="82"/>
      <c r="EX513" s="234"/>
      <c r="EY513" s="235"/>
      <c r="EZ513" s="235"/>
      <c r="FA513" s="235"/>
      <c r="FB513" s="235"/>
      <c r="FC513" s="235"/>
      <c r="FD513" s="235"/>
      <c r="FE513" s="222"/>
      <c r="FF513" s="234"/>
      <c r="FG513" s="235"/>
      <c r="FH513" s="235"/>
      <c r="FI513" s="235"/>
      <c r="FJ513" s="235"/>
      <c r="FK513" s="235"/>
      <c r="FL513" s="235"/>
      <c r="FM513" s="222"/>
    </row>
    <row r="514" spans="1:169">
      <c r="A514" s="223" t="str">
        <f>Validation!B514</f>
        <v>Pass</v>
      </c>
      <c r="B514" s="35"/>
      <c r="C514" s="35"/>
      <c r="D514" s="35"/>
      <c r="E514" s="122"/>
      <c r="F514" s="123"/>
      <c r="G514" s="121"/>
      <c r="H514" s="120"/>
      <c r="I514" s="121"/>
      <c r="J514" s="120"/>
      <c r="K514" s="225"/>
      <c r="L514" s="35"/>
      <c r="M514" s="226"/>
      <c r="N514" s="227"/>
      <c r="O514" s="227"/>
      <c r="P514" s="224"/>
      <c r="Q514" s="224"/>
      <c r="R514" s="78"/>
      <c r="S514" s="79"/>
      <c r="T514" s="224"/>
      <c r="U514" s="35"/>
      <c r="V514" s="35"/>
      <c r="W514" s="225"/>
      <c r="X514" s="228"/>
      <c r="Y514" s="79"/>
      <c r="Z514" s="229"/>
      <c r="AA514" s="35"/>
      <c r="AB514" s="35"/>
      <c r="AC514" s="35"/>
      <c r="AD514" s="230"/>
      <c r="AE514" s="231"/>
      <c r="AF514" s="35"/>
      <c r="AG514" s="35"/>
      <c r="AH514" s="78"/>
      <c r="AI514" s="78"/>
      <c r="AJ514" s="82"/>
      <c r="AK514" s="136"/>
      <c r="AL514" s="135"/>
      <c r="AM514" s="81"/>
      <c r="AN514" s="134"/>
      <c r="AO514" s="232"/>
      <c r="AP514" s="232"/>
      <c r="AQ514" s="80"/>
      <c r="AR514" s="81"/>
      <c r="AS514" s="81"/>
      <c r="AT514" s="245"/>
      <c r="AU514" s="179"/>
      <c r="AV514" s="233"/>
      <c r="AW514" s="81"/>
      <c r="AX514" s="185"/>
      <c r="AY514" s="134"/>
      <c r="AZ514" s="111"/>
      <c r="BA514" s="210"/>
      <c r="BB514" s="211"/>
      <c r="BC514" s="211"/>
      <c r="BD514" s="211"/>
      <c r="BE514" s="211"/>
      <c r="BF514" s="211"/>
      <c r="BG514" s="211"/>
      <c r="BH514" s="211"/>
      <c r="BI514" s="211"/>
      <c r="BJ514" s="211"/>
      <c r="BK514" s="211"/>
      <c r="BL514" s="211"/>
      <c r="BM514" s="211"/>
      <c r="BN514" s="83"/>
      <c r="BO514" s="79"/>
      <c r="BP514" s="210"/>
      <c r="BQ514" s="211"/>
      <c r="BR514" s="211"/>
      <c r="BS514" s="211"/>
      <c r="BT514" s="211"/>
      <c r="BU514" s="211"/>
      <c r="BV514" s="211"/>
      <c r="BW514" s="211"/>
      <c r="BX514" s="82"/>
      <c r="BY514" s="212"/>
      <c r="BZ514" s="212"/>
      <c r="CA514" s="212"/>
      <c r="CB514" s="212"/>
      <c r="CC514" s="212"/>
      <c r="CD514" s="212"/>
      <c r="CE514" s="212"/>
      <c r="CF514" s="212"/>
      <c r="CG514" s="82"/>
      <c r="CH514" s="213"/>
      <c r="CI514" s="212"/>
      <c r="CJ514" s="212"/>
      <c r="CK514" s="212"/>
      <c r="CL514" s="212"/>
      <c r="CM514" s="212"/>
      <c r="CN514" s="212"/>
      <c r="CO514" s="212"/>
      <c r="CP514" s="212"/>
      <c r="CQ514" s="212"/>
      <c r="CR514" s="212"/>
      <c r="CS514" s="212"/>
      <c r="CT514" s="212"/>
      <c r="CU514" s="212"/>
      <c r="CV514" s="212"/>
      <c r="CW514" s="212"/>
      <c r="CX514" s="212"/>
      <c r="CY514" s="212"/>
      <c r="CZ514" s="212"/>
      <c r="DA514" s="214"/>
      <c r="DB514" s="84"/>
      <c r="DC514" s="35"/>
      <c r="DD514" s="35"/>
      <c r="DE514" s="35"/>
      <c r="DF514" s="35"/>
      <c r="DG514" s="35"/>
      <c r="DH514" s="35"/>
      <c r="DI514" s="35"/>
      <c r="DJ514" s="35"/>
      <c r="DK514" s="35"/>
      <c r="DL514" s="35"/>
      <c r="DM514" s="35"/>
      <c r="DN514" s="35"/>
      <c r="DO514" s="35"/>
      <c r="DP514" s="35"/>
      <c r="DQ514" s="35"/>
      <c r="DR514" s="35"/>
      <c r="DS514" s="35"/>
      <c r="DT514" s="35"/>
      <c r="DU514" s="35"/>
      <c r="DV514" s="35"/>
      <c r="DW514" s="78"/>
      <c r="DX514" s="82"/>
      <c r="DY514" s="215"/>
      <c r="DZ514" s="216"/>
      <c r="EA514" s="216"/>
      <c r="EB514" s="216"/>
      <c r="EC514" s="216"/>
      <c r="ED514" s="216"/>
      <c r="EE514" s="217"/>
      <c r="EF514" s="146"/>
      <c r="EG514" s="215"/>
      <c r="EH514" s="216"/>
      <c r="EI514" s="216"/>
      <c r="EJ514" s="216"/>
      <c r="EK514" s="216"/>
      <c r="EL514" s="216"/>
      <c r="EM514" s="216"/>
      <c r="EN514" s="217"/>
      <c r="EO514" s="79"/>
      <c r="EP514" s="218"/>
      <c r="EQ514" s="219"/>
      <c r="ER514" s="219"/>
      <c r="ES514" s="82"/>
      <c r="ET514" s="234"/>
      <c r="EU514" s="235"/>
      <c r="EV514" s="235"/>
      <c r="EW514" s="82"/>
      <c r="EX514" s="234"/>
      <c r="EY514" s="235"/>
      <c r="EZ514" s="235"/>
      <c r="FA514" s="235"/>
      <c r="FB514" s="235"/>
      <c r="FC514" s="235"/>
      <c r="FD514" s="235"/>
      <c r="FE514" s="222"/>
      <c r="FF514" s="234"/>
      <c r="FG514" s="235"/>
      <c r="FH514" s="235"/>
      <c r="FI514" s="235"/>
      <c r="FJ514" s="235"/>
      <c r="FK514" s="235"/>
      <c r="FL514" s="235"/>
      <c r="FM514" s="222"/>
    </row>
    <row r="515" spans="1:169">
      <c r="A515" s="223" t="str">
        <f>Validation!B515</f>
        <v>Pass</v>
      </c>
      <c r="B515" s="35"/>
      <c r="C515" s="35"/>
      <c r="D515" s="35"/>
      <c r="E515" s="122"/>
      <c r="F515" s="123"/>
      <c r="G515" s="121"/>
      <c r="H515" s="120"/>
      <c r="I515" s="121"/>
      <c r="J515" s="120"/>
      <c r="K515" s="225"/>
      <c r="L515" s="35"/>
      <c r="M515" s="226"/>
      <c r="N515" s="227"/>
      <c r="O515" s="227"/>
      <c r="P515" s="224"/>
      <c r="Q515" s="224"/>
      <c r="R515" s="78"/>
      <c r="S515" s="79"/>
      <c r="T515" s="224"/>
      <c r="U515" s="35"/>
      <c r="V515" s="35"/>
      <c r="W515" s="225"/>
      <c r="X515" s="228"/>
      <c r="Y515" s="79"/>
      <c r="Z515" s="229"/>
      <c r="AA515" s="35"/>
      <c r="AB515" s="35"/>
      <c r="AC515" s="35"/>
      <c r="AD515" s="230"/>
      <c r="AE515" s="231"/>
      <c r="AF515" s="35"/>
      <c r="AG515" s="35"/>
      <c r="AH515" s="78"/>
      <c r="AI515" s="78"/>
      <c r="AJ515" s="82"/>
      <c r="AK515" s="136"/>
      <c r="AL515" s="135"/>
      <c r="AM515" s="81"/>
      <c r="AN515" s="134"/>
      <c r="AO515" s="232"/>
      <c r="AP515" s="232"/>
      <c r="AQ515" s="80"/>
      <c r="AR515" s="81"/>
      <c r="AS515" s="81"/>
      <c r="AT515" s="245"/>
      <c r="AU515" s="179"/>
      <c r="AV515" s="233"/>
      <c r="AW515" s="81"/>
      <c r="AX515" s="185"/>
      <c r="AY515" s="134"/>
      <c r="AZ515" s="111"/>
      <c r="BA515" s="210"/>
      <c r="BB515" s="211"/>
      <c r="BC515" s="211"/>
      <c r="BD515" s="211"/>
      <c r="BE515" s="211"/>
      <c r="BF515" s="211"/>
      <c r="BG515" s="211"/>
      <c r="BH515" s="211"/>
      <c r="BI515" s="211"/>
      <c r="BJ515" s="211"/>
      <c r="BK515" s="211"/>
      <c r="BL515" s="211"/>
      <c r="BM515" s="211"/>
      <c r="BN515" s="83"/>
      <c r="BO515" s="79"/>
      <c r="BP515" s="210"/>
      <c r="BQ515" s="211"/>
      <c r="BR515" s="211"/>
      <c r="BS515" s="211"/>
      <c r="BT515" s="211"/>
      <c r="BU515" s="211"/>
      <c r="BV515" s="211"/>
      <c r="BW515" s="211"/>
      <c r="BX515" s="82"/>
      <c r="BY515" s="212"/>
      <c r="BZ515" s="212"/>
      <c r="CA515" s="212"/>
      <c r="CB515" s="212"/>
      <c r="CC515" s="212"/>
      <c r="CD515" s="212"/>
      <c r="CE515" s="212"/>
      <c r="CF515" s="212"/>
      <c r="CG515" s="82"/>
      <c r="CH515" s="213"/>
      <c r="CI515" s="212"/>
      <c r="CJ515" s="212"/>
      <c r="CK515" s="212"/>
      <c r="CL515" s="212"/>
      <c r="CM515" s="212"/>
      <c r="CN515" s="212"/>
      <c r="CO515" s="212"/>
      <c r="CP515" s="212"/>
      <c r="CQ515" s="212"/>
      <c r="CR515" s="212"/>
      <c r="CS515" s="212"/>
      <c r="CT515" s="212"/>
      <c r="CU515" s="212"/>
      <c r="CV515" s="212"/>
      <c r="CW515" s="212"/>
      <c r="CX515" s="212"/>
      <c r="CY515" s="212"/>
      <c r="CZ515" s="212"/>
      <c r="DA515" s="214"/>
      <c r="DB515" s="84"/>
      <c r="DC515" s="35"/>
      <c r="DD515" s="35"/>
      <c r="DE515" s="35"/>
      <c r="DF515" s="35"/>
      <c r="DG515" s="35"/>
      <c r="DH515" s="35"/>
      <c r="DI515" s="35"/>
      <c r="DJ515" s="35"/>
      <c r="DK515" s="35"/>
      <c r="DL515" s="35"/>
      <c r="DM515" s="35"/>
      <c r="DN515" s="35"/>
      <c r="DO515" s="35"/>
      <c r="DP515" s="35"/>
      <c r="DQ515" s="35"/>
      <c r="DR515" s="35"/>
      <c r="DS515" s="35"/>
      <c r="DT515" s="35"/>
      <c r="DU515" s="35"/>
      <c r="DV515" s="35"/>
      <c r="DW515" s="78"/>
      <c r="DX515" s="82"/>
      <c r="DY515" s="215"/>
      <c r="DZ515" s="216"/>
      <c r="EA515" s="216"/>
      <c r="EB515" s="216"/>
      <c r="EC515" s="216"/>
      <c r="ED515" s="216"/>
      <c r="EE515" s="217"/>
      <c r="EF515" s="146"/>
      <c r="EG515" s="215"/>
      <c r="EH515" s="216"/>
      <c r="EI515" s="216"/>
      <c r="EJ515" s="216"/>
      <c r="EK515" s="216"/>
      <c r="EL515" s="216"/>
      <c r="EM515" s="216"/>
      <c r="EN515" s="217"/>
      <c r="EO515" s="79"/>
      <c r="EP515" s="218"/>
      <c r="EQ515" s="219"/>
      <c r="ER515" s="219"/>
      <c r="ES515" s="82"/>
      <c r="ET515" s="234"/>
      <c r="EU515" s="235"/>
      <c r="EV515" s="235"/>
      <c r="EW515" s="82"/>
      <c r="EX515" s="234"/>
      <c r="EY515" s="235"/>
      <c r="EZ515" s="235"/>
      <c r="FA515" s="235"/>
      <c r="FB515" s="235"/>
      <c r="FC515" s="235"/>
      <c r="FD515" s="235"/>
      <c r="FE515" s="222"/>
      <c r="FF515" s="234"/>
      <c r="FG515" s="235"/>
      <c r="FH515" s="235"/>
      <c r="FI515" s="235"/>
      <c r="FJ515" s="235"/>
      <c r="FK515" s="235"/>
      <c r="FL515" s="235"/>
      <c r="FM515" s="222"/>
    </row>
    <row r="516" spans="1:169">
      <c r="A516" s="223" t="str">
        <f>Validation!B516</f>
        <v>Pass</v>
      </c>
      <c r="B516" s="35"/>
      <c r="C516" s="35"/>
      <c r="D516" s="35"/>
      <c r="E516" s="122"/>
      <c r="F516" s="123"/>
      <c r="G516" s="121"/>
      <c r="H516" s="120"/>
      <c r="I516" s="121"/>
      <c r="J516" s="120"/>
      <c r="K516" s="225"/>
      <c r="L516" s="35"/>
      <c r="M516" s="226"/>
      <c r="N516" s="227"/>
      <c r="O516" s="227"/>
      <c r="P516" s="224"/>
      <c r="Q516" s="224"/>
      <c r="R516" s="78"/>
      <c r="S516" s="79"/>
      <c r="T516" s="224"/>
      <c r="U516" s="35"/>
      <c r="V516" s="35"/>
      <c r="W516" s="225"/>
      <c r="X516" s="228"/>
      <c r="Y516" s="79"/>
      <c r="Z516" s="229"/>
      <c r="AA516" s="35"/>
      <c r="AB516" s="35"/>
      <c r="AC516" s="35"/>
      <c r="AD516" s="230"/>
      <c r="AE516" s="231"/>
      <c r="AF516" s="35"/>
      <c r="AG516" s="35"/>
      <c r="AH516" s="78"/>
      <c r="AI516" s="78"/>
      <c r="AJ516" s="82"/>
      <c r="AK516" s="136"/>
      <c r="AL516" s="135"/>
      <c r="AM516" s="81"/>
      <c r="AN516" s="134"/>
      <c r="AO516" s="232"/>
      <c r="AP516" s="232"/>
      <c r="AQ516" s="80"/>
      <c r="AR516" s="81"/>
      <c r="AS516" s="81"/>
      <c r="AT516" s="245"/>
      <c r="AU516" s="179"/>
      <c r="AV516" s="233"/>
      <c r="AW516" s="81"/>
      <c r="AX516" s="185"/>
      <c r="AY516" s="134"/>
      <c r="AZ516" s="111"/>
      <c r="BA516" s="210"/>
      <c r="BB516" s="211"/>
      <c r="BC516" s="211"/>
      <c r="BD516" s="211"/>
      <c r="BE516" s="211"/>
      <c r="BF516" s="211"/>
      <c r="BG516" s="211"/>
      <c r="BH516" s="211"/>
      <c r="BI516" s="211"/>
      <c r="BJ516" s="211"/>
      <c r="BK516" s="211"/>
      <c r="BL516" s="211"/>
      <c r="BM516" s="211"/>
      <c r="BN516" s="83"/>
      <c r="BO516" s="79"/>
      <c r="BP516" s="210"/>
      <c r="BQ516" s="211"/>
      <c r="BR516" s="211"/>
      <c r="BS516" s="211"/>
      <c r="BT516" s="211"/>
      <c r="BU516" s="211"/>
      <c r="BV516" s="211"/>
      <c r="BW516" s="211"/>
      <c r="BX516" s="82"/>
      <c r="BY516" s="212"/>
      <c r="BZ516" s="212"/>
      <c r="CA516" s="212"/>
      <c r="CB516" s="212"/>
      <c r="CC516" s="212"/>
      <c r="CD516" s="212"/>
      <c r="CE516" s="212"/>
      <c r="CF516" s="212"/>
      <c r="CG516" s="82"/>
      <c r="CH516" s="213"/>
      <c r="CI516" s="212"/>
      <c r="CJ516" s="212"/>
      <c r="CK516" s="212"/>
      <c r="CL516" s="212"/>
      <c r="CM516" s="212"/>
      <c r="CN516" s="212"/>
      <c r="CO516" s="212"/>
      <c r="CP516" s="212"/>
      <c r="CQ516" s="212"/>
      <c r="CR516" s="212"/>
      <c r="CS516" s="212"/>
      <c r="CT516" s="212"/>
      <c r="CU516" s="212"/>
      <c r="CV516" s="212"/>
      <c r="CW516" s="212"/>
      <c r="CX516" s="212"/>
      <c r="CY516" s="212"/>
      <c r="CZ516" s="212"/>
      <c r="DA516" s="214"/>
      <c r="DB516" s="84"/>
      <c r="DC516" s="35"/>
      <c r="DD516" s="35"/>
      <c r="DE516" s="35"/>
      <c r="DF516" s="35"/>
      <c r="DG516" s="35"/>
      <c r="DH516" s="35"/>
      <c r="DI516" s="35"/>
      <c r="DJ516" s="35"/>
      <c r="DK516" s="35"/>
      <c r="DL516" s="35"/>
      <c r="DM516" s="35"/>
      <c r="DN516" s="35"/>
      <c r="DO516" s="35"/>
      <c r="DP516" s="35"/>
      <c r="DQ516" s="35"/>
      <c r="DR516" s="35"/>
      <c r="DS516" s="35"/>
      <c r="DT516" s="35"/>
      <c r="DU516" s="35"/>
      <c r="DV516" s="35"/>
      <c r="DW516" s="78"/>
      <c r="DX516" s="82"/>
      <c r="DY516" s="215"/>
      <c r="DZ516" s="216"/>
      <c r="EA516" s="216"/>
      <c r="EB516" s="216"/>
      <c r="EC516" s="216"/>
      <c r="ED516" s="216"/>
      <c r="EE516" s="217"/>
      <c r="EF516" s="146"/>
      <c r="EG516" s="215"/>
      <c r="EH516" s="216"/>
      <c r="EI516" s="216"/>
      <c r="EJ516" s="216"/>
      <c r="EK516" s="216"/>
      <c r="EL516" s="216"/>
      <c r="EM516" s="216"/>
      <c r="EN516" s="217"/>
      <c r="EO516" s="79"/>
      <c r="EP516" s="218"/>
      <c r="EQ516" s="219"/>
      <c r="ER516" s="219"/>
      <c r="ES516" s="82"/>
      <c r="ET516" s="234"/>
      <c r="EU516" s="235"/>
      <c r="EV516" s="235"/>
      <c r="EW516" s="82"/>
      <c r="EX516" s="234"/>
      <c r="EY516" s="235"/>
      <c r="EZ516" s="235"/>
      <c r="FA516" s="235"/>
      <c r="FB516" s="235"/>
      <c r="FC516" s="235"/>
      <c r="FD516" s="235"/>
      <c r="FE516" s="222"/>
      <c r="FF516" s="234"/>
      <c r="FG516" s="235"/>
      <c r="FH516" s="235"/>
      <c r="FI516" s="235"/>
      <c r="FJ516" s="235"/>
      <c r="FK516" s="235"/>
      <c r="FL516" s="235"/>
      <c r="FM516" s="222"/>
    </row>
    <row r="517" spans="1:169">
      <c r="A517" s="223" t="str">
        <f>Validation!B517</f>
        <v>Pass</v>
      </c>
      <c r="B517" s="35"/>
      <c r="C517" s="35"/>
      <c r="D517" s="35"/>
      <c r="E517" s="122"/>
      <c r="F517" s="123"/>
      <c r="G517" s="121"/>
      <c r="H517" s="120"/>
      <c r="I517" s="121"/>
      <c r="J517" s="120"/>
      <c r="K517" s="225"/>
      <c r="L517" s="35"/>
      <c r="M517" s="226"/>
      <c r="N517" s="227"/>
      <c r="O517" s="227"/>
      <c r="P517" s="224"/>
      <c r="Q517" s="224"/>
      <c r="R517" s="78"/>
      <c r="S517" s="79"/>
      <c r="T517" s="224"/>
      <c r="U517" s="35"/>
      <c r="V517" s="35"/>
      <c r="W517" s="225"/>
      <c r="X517" s="228"/>
      <c r="Y517" s="79"/>
      <c r="Z517" s="229"/>
      <c r="AA517" s="35"/>
      <c r="AB517" s="35"/>
      <c r="AC517" s="35"/>
      <c r="AD517" s="230"/>
      <c r="AE517" s="231"/>
      <c r="AF517" s="35"/>
      <c r="AG517" s="35"/>
      <c r="AH517" s="78"/>
      <c r="AI517" s="78"/>
      <c r="AJ517" s="82"/>
      <c r="AK517" s="136"/>
      <c r="AL517" s="135"/>
      <c r="AM517" s="81"/>
      <c r="AN517" s="134"/>
      <c r="AO517" s="232"/>
      <c r="AP517" s="232"/>
      <c r="AQ517" s="80"/>
      <c r="AR517" s="81"/>
      <c r="AS517" s="81"/>
      <c r="AT517" s="245"/>
      <c r="AU517" s="179"/>
      <c r="AV517" s="233"/>
      <c r="AW517" s="81"/>
      <c r="AX517" s="185"/>
      <c r="AY517" s="134"/>
      <c r="AZ517" s="111"/>
      <c r="BA517" s="210"/>
      <c r="BB517" s="211"/>
      <c r="BC517" s="211"/>
      <c r="BD517" s="211"/>
      <c r="BE517" s="211"/>
      <c r="BF517" s="211"/>
      <c r="BG517" s="211"/>
      <c r="BH517" s="211"/>
      <c r="BI517" s="211"/>
      <c r="BJ517" s="211"/>
      <c r="BK517" s="211"/>
      <c r="BL517" s="211"/>
      <c r="BM517" s="211"/>
      <c r="BN517" s="83"/>
      <c r="BO517" s="79"/>
      <c r="BP517" s="210"/>
      <c r="BQ517" s="211"/>
      <c r="BR517" s="211"/>
      <c r="BS517" s="211"/>
      <c r="BT517" s="211"/>
      <c r="BU517" s="211"/>
      <c r="BV517" s="211"/>
      <c r="BW517" s="211"/>
      <c r="BX517" s="82"/>
      <c r="BY517" s="212"/>
      <c r="BZ517" s="212"/>
      <c r="CA517" s="212"/>
      <c r="CB517" s="212"/>
      <c r="CC517" s="212"/>
      <c r="CD517" s="212"/>
      <c r="CE517" s="212"/>
      <c r="CF517" s="212"/>
      <c r="CG517" s="82"/>
      <c r="CH517" s="213"/>
      <c r="CI517" s="212"/>
      <c r="CJ517" s="212"/>
      <c r="CK517" s="212"/>
      <c r="CL517" s="212"/>
      <c r="CM517" s="212"/>
      <c r="CN517" s="212"/>
      <c r="CO517" s="212"/>
      <c r="CP517" s="212"/>
      <c r="CQ517" s="212"/>
      <c r="CR517" s="212"/>
      <c r="CS517" s="212"/>
      <c r="CT517" s="212"/>
      <c r="CU517" s="212"/>
      <c r="CV517" s="212"/>
      <c r="CW517" s="212"/>
      <c r="CX517" s="212"/>
      <c r="CY517" s="212"/>
      <c r="CZ517" s="212"/>
      <c r="DA517" s="214"/>
      <c r="DB517" s="84"/>
      <c r="DC517" s="35"/>
      <c r="DD517" s="35"/>
      <c r="DE517" s="35"/>
      <c r="DF517" s="35"/>
      <c r="DG517" s="35"/>
      <c r="DH517" s="35"/>
      <c r="DI517" s="35"/>
      <c r="DJ517" s="35"/>
      <c r="DK517" s="35"/>
      <c r="DL517" s="35"/>
      <c r="DM517" s="35"/>
      <c r="DN517" s="35"/>
      <c r="DO517" s="35"/>
      <c r="DP517" s="35"/>
      <c r="DQ517" s="35"/>
      <c r="DR517" s="35"/>
      <c r="DS517" s="35"/>
      <c r="DT517" s="35"/>
      <c r="DU517" s="35"/>
      <c r="DV517" s="35"/>
      <c r="DW517" s="78"/>
      <c r="DX517" s="82"/>
      <c r="DY517" s="215"/>
      <c r="DZ517" s="216"/>
      <c r="EA517" s="216"/>
      <c r="EB517" s="216"/>
      <c r="EC517" s="216"/>
      <c r="ED517" s="216"/>
      <c r="EE517" s="217"/>
      <c r="EF517" s="146"/>
      <c r="EG517" s="215"/>
      <c r="EH517" s="216"/>
      <c r="EI517" s="216"/>
      <c r="EJ517" s="216"/>
      <c r="EK517" s="216"/>
      <c r="EL517" s="216"/>
      <c r="EM517" s="216"/>
      <c r="EN517" s="217"/>
      <c r="EO517" s="79"/>
      <c r="EP517" s="218"/>
      <c r="EQ517" s="219"/>
      <c r="ER517" s="219"/>
      <c r="ES517" s="82"/>
      <c r="ET517" s="234"/>
      <c r="EU517" s="235"/>
      <c r="EV517" s="235"/>
      <c r="EW517" s="82"/>
      <c r="EX517" s="234"/>
      <c r="EY517" s="235"/>
      <c r="EZ517" s="235"/>
      <c r="FA517" s="235"/>
      <c r="FB517" s="235"/>
      <c r="FC517" s="235"/>
      <c r="FD517" s="235"/>
      <c r="FE517" s="222"/>
      <c r="FF517" s="234"/>
      <c r="FG517" s="235"/>
      <c r="FH517" s="235"/>
      <c r="FI517" s="235"/>
      <c r="FJ517" s="235"/>
      <c r="FK517" s="235"/>
      <c r="FL517" s="235"/>
      <c r="FM517" s="222"/>
    </row>
    <row r="518" spans="1:169">
      <c r="A518" s="223" t="str">
        <f>Validation!B518</f>
        <v>Pass</v>
      </c>
      <c r="B518" s="35"/>
      <c r="C518" s="35"/>
      <c r="D518" s="35"/>
      <c r="E518" s="122"/>
      <c r="F518" s="123"/>
      <c r="G518" s="121"/>
      <c r="H518" s="120"/>
      <c r="I518" s="121"/>
      <c r="J518" s="120"/>
      <c r="K518" s="225"/>
      <c r="L518" s="35"/>
      <c r="M518" s="226"/>
      <c r="N518" s="227"/>
      <c r="O518" s="227"/>
      <c r="P518" s="224"/>
      <c r="Q518" s="224"/>
      <c r="R518" s="78"/>
      <c r="S518" s="79"/>
      <c r="T518" s="224"/>
      <c r="U518" s="35"/>
      <c r="V518" s="35"/>
      <c r="W518" s="225"/>
      <c r="X518" s="228"/>
      <c r="Y518" s="79"/>
      <c r="Z518" s="229"/>
      <c r="AA518" s="35"/>
      <c r="AB518" s="35"/>
      <c r="AC518" s="35"/>
      <c r="AD518" s="230"/>
      <c r="AE518" s="231"/>
      <c r="AF518" s="35"/>
      <c r="AG518" s="35"/>
      <c r="AH518" s="78"/>
      <c r="AI518" s="78"/>
      <c r="AJ518" s="82"/>
      <c r="AK518" s="136"/>
      <c r="AL518" s="135"/>
      <c r="AM518" s="81"/>
      <c r="AN518" s="134"/>
      <c r="AO518" s="232"/>
      <c r="AP518" s="232"/>
      <c r="AQ518" s="80"/>
      <c r="AR518" s="81"/>
      <c r="AS518" s="81"/>
      <c r="AT518" s="245"/>
      <c r="AU518" s="179"/>
      <c r="AV518" s="233"/>
      <c r="AW518" s="81"/>
      <c r="AX518" s="185"/>
      <c r="AY518" s="134"/>
      <c r="AZ518" s="111"/>
      <c r="BA518" s="210"/>
      <c r="BB518" s="211"/>
      <c r="BC518" s="211"/>
      <c r="BD518" s="211"/>
      <c r="BE518" s="211"/>
      <c r="BF518" s="211"/>
      <c r="BG518" s="211"/>
      <c r="BH518" s="211"/>
      <c r="BI518" s="211"/>
      <c r="BJ518" s="211"/>
      <c r="BK518" s="211"/>
      <c r="BL518" s="211"/>
      <c r="BM518" s="211"/>
      <c r="BN518" s="83"/>
      <c r="BO518" s="79"/>
      <c r="BP518" s="210"/>
      <c r="BQ518" s="211"/>
      <c r="BR518" s="211"/>
      <c r="BS518" s="211"/>
      <c r="BT518" s="211"/>
      <c r="BU518" s="211"/>
      <c r="BV518" s="211"/>
      <c r="BW518" s="211"/>
      <c r="BX518" s="82"/>
      <c r="BY518" s="212"/>
      <c r="BZ518" s="212"/>
      <c r="CA518" s="212"/>
      <c r="CB518" s="212"/>
      <c r="CC518" s="212"/>
      <c r="CD518" s="212"/>
      <c r="CE518" s="212"/>
      <c r="CF518" s="212"/>
      <c r="CG518" s="82"/>
      <c r="CH518" s="213"/>
      <c r="CI518" s="212"/>
      <c r="CJ518" s="212"/>
      <c r="CK518" s="212"/>
      <c r="CL518" s="212"/>
      <c r="CM518" s="212"/>
      <c r="CN518" s="212"/>
      <c r="CO518" s="212"/>
      <c r="CP518" s="212"/>
      <c r="CQ518" s="212"/>
      <c r="CR518" s="212"/>
      <c r="CS518" s="212"/>
      <c r="CT518" s="212"/>
      <c r="CU518" s="212"/>
      <c r="CV518" s="212"/>
      <c r="CW518" s="212"/>
      <c r="CX518" s="212"/>
      <c r="CY518" s="212"/>
      <c r="CZ518" s="212"/>
      <c r="DA518" s="214"/>
      <c r="DB518" s="84"/>
      <c r="DC518" s="35"/>
      <c r="DD518" s="35"/>
      <c r="DE518" s="35"/>
      <c r="DF518" s="35"/>
      <c r="DG518" s="35"/>
      <c r="DH518" s="35"/>
      <c r="DI518" s="35"/>
      <c r="DJ518" s="35"/>
      <c r="DK518" s="35"/>
      <c r="DL518" s="35"/>
      <c r="DM518" s="35"/>
      <c r="DN518" s="35"/>
      <c r="DO518" s="35"/>
      <c r="DP518" s="35"/>
      <c r="DQ518" s="35"/>
      <c r="DR518" s="35"/>
      <c r="DS518" s="35"/>
      <c r="DT518" s="35"/>
      <c r="DU518" s="35"/>
      <c r="DV518" s="35"/>
      <c r="DW518" s="78"/>
      <c r="DX518" s="82"/>
      <c r="DY518" s="215"/>
      <c r="DZ518" s="216"/>
      <c r="EA518" s="216"/>
      <c r="EB518" s="216"/>
      <c r="EC518" s="216"/>
      <c r="ED518" s="216"/>
      <c r="EE518" s="217"/>
      <c r="EF518" s="146"/>
      <c r="EG518" s="215"/>
      <c r="EH518" s="216"/>
      <c r="EI518" s="216"/>
      <c r="EJ518" s="216"/>
      <c r="EK518" s="216"/>
      <c r="EL518" s="216"/>
      <c r="EM518" s="216"/>
      <c r="EN518" s="217"/>
      <c r="EO518" s="79"/>
      <c r="EP518" s="218"/>
      <c r="EQ518" s="219"/>
      <c r="ER518" s="219"/>
      <c r="ES518" s="82"/>
      <c r="ET518" s="234"/>
      <c r="EU518" s="235"/>
      <c r="EV518" s="235"/>
      <c r="EW518" s="82"/>
      <c r="EX518" s="234"/>
      <c r="EY518" s="235"/>
      <c r="EZ518" s="235"/>
      <c r="FA518" s="235"/>
      <c r="FB518" s="235"/>
      <c r="FC518" s="235"/>
      <c r="FD518" s="235"/>
      <c r="FE518" s="222"/>
      <c r="FF518" s="234"/>
      <c r="FG518" s="235"/>
      <c r="FH518" s="235"/>
      <c r="FI518" s="235"/>
      <c r="FJ518" s="235"/>
      <c r="FK518" s="235"/>
      <c r="FL518" s="235"/>
      <c r="FM518" s="222"/>
    </row>
    <row r="519" spans="1:169">
      <c r="A519" s="223" t="str">
        <f>Validation!B519</f>
        <v>Pass</v>
      </c>
      <c r="B519" s="35"/>
      <c r="C519" s="35"/>
      <c r="D519" s="35"/>
      <c r="E519" s="122"/>
      <c r="F519" s="123"/>
      <c r="G519" s="121"/>
      <c r="H519" s="120"/>
      <c r="I519" s="121"/>
      <c r="J519" s="120"/>
      <c r="K519" s="225"/>
      <c r="L519" s="35"/>
      <c r="M519" s="226"/>
      <c r="N519" s="227"/>
      <c r="O519" s="227"/>
      <c r="P519" s="224"/>
      <c r="Q519" s="224"/>
      <c r="R519" s="78"/>
      <c r="S519" s="79"/>
      <c r="T519" s="224"/>
      <c r="U519" s="35"/>
      <c r="V519" s="35"/>
      <c r="W519" s="225"/>
      <c r="X519" s="228"/>
      <c r="Y519" s="79"/>
      <c r="Z519" s="229"/>
      <c r="AA519" s="35"/>
      <c r="AB519" s="35"/>
      <c r="AC519" s="35"/>
      <c r="AD519" s="230"/>
      <c r="AE519" s="231"/>
      <c r="AF519" s="35"/>
      <c r="AG519" s="35"/>
      <c r="AH519" s="78"/>
      <c r="AI519" s="78"/>
      <c r="AJ519" s="82"/>
      <c r="AK519" s="136"/>
      <c r="AL519" s="135"/>
      <c r="AM519" s="81"/>
      <c r="AN519" s="134"/>
      <c r="AO519" s="232"/>
      <c r="AP519" s="232"/>
      <c r="AQ519" s="80"/>
      <c r="AR519" s="81"/>
      <c r="AS519" s="81"/>
      <c r="AT519" s="245"/>
      <c r="AU519" s="179"/>
      <c r="AV519" s="233"/>
      <c r="AW519" s="81"/>
      <c r="AX519" s="185"/>
      <c r="AY519" s="134"/>
      <c r="AZ519" s="111"/>
      <c r="BA519" s="210"/>
      <c r="BB519" s="211"/>
      <c r="BC519" s="211"/>
      <c r="BD519" s="211"/>
      <c r="BE519" s="211"/>
      <c r="BF519" s="211"/>
      <c r="BG519" s="211"/>
      <c r="BH519" s="211"/>
      <c r="BI519" s="211"/>
      <c r="BJ519" s="211"/>
      <c r="BK519" s="211"/>
      <c r="BL519" s="211"/>
      <c r="BM519" s="211"/>
      <c r="BN519" s="83"/>
      <c r="BO519" s="79"/>
      <c r="BP519" s="210"/>
      <c r="BQ519" s="211"/>
      <c r="BR519" s="211"/>
      <c r="BS519" s="211"/>
      <c r="BT519" s="211"/>
      <c r="BU519" s="211"/>
      <c r="BV519" s="211"/>
      <c r="BW519" s="211"/>
      <c r="BX519" s="82"/>
      <c r="BY519" s="212"/>
      <c r="BZ519" s="212"/>
      <c r="CA519" s="212"/>
      <c r="CB519" s="212"/>
      <c r="CC519" s="212"/>
      <c r="CD519" s="212"/>
      <c r="CE519" s="212"/>
      <c r="CF519" s="212"/>
      <c r="CG519" s="82"/>
      <c r="CH519" s="213"/>
      <c r="CI519" s="212"/>
      <c r="CJ519" s="212"/>
      <c r="CK519" s="212"/>
      <c r="CL519" s="212"/>
      <c r="CM519" s="212"/>
      <c r="CN519" s="212"/>
      <c r="CO519" s="212"/>
      <c r="CP519" s="212"/>
      <c r="CQ519" s="212"/>
      <c r="CR519" s="212"/>
      <c r="CS519" s="212"/>
      <c r="CT519" s="212"/>
      <c r="CU519" s="212"/>
      <c r="CV519" s="212"/>
      <c r="CW519" s="212"/>
      <c r="CX519" s="212"/>
      <c r="CY519" s="212"/>
      <c r="CZ519" s="212"/>
      <c r="DA519" s="214"/>
      <c r="DB519" s="84"/>
      <c r="DC519" s="35"/>
      <c r="DD519" s="35"/>
      <c r="DE519" s="35"/>
      <c r="DF519" s="35"/>
      <c r="DG519" s="35"/>
      <c r="DH519" s="35"/>
      <c r="DI519" s="35"/>
      <c r="DJ519" s="35"/>
      <c r="DK519" s="35"/>
      <c r="DL519" s="35"/>
      <c r="DM519" s="35"/>
      <c r="DN519" s="35"/>
      <c r="DO519" s="35"/>
      <c r="DP519" s="35"/>
      <c r="DQ519" s="35"/>
      <c r="DR519" s="35"/>
      <c r="DS519" s="35"/>
      <c r="DT519" s="35"/>
      <c r="DU519" s="35"/>
      <c r="DV519" s="35"/>
      <c r="DW519" s="78"/>
      <c r="DX519" s="82"/>
      <c r="DY519" s="215"/>
      <c r="DZ519" s="216"/>
      <c r="EA519" s="216"/>
      <c r="EB519" s="216"/>
      <c r="EC519" s="216"/>
      <c r="ED519" s="216"/>
      <c r="EE519" s="217"/>
      <c r="EF519" s="146"/>
      <c r="EG519" s="215"/>
      <c r="EH519" s="216"/>
      <c r="EI519" s="216"/>
      <c r="EJ519" s="216"/>
      <c r="EK519" s="216"/>
      <c r="EL519" s="216"/>
      <c r="EM519" s="216"/>
      <c r="EN519" s="217"/>
      <c r="EO519" s="79"/>
      <c r="EP519" s="218"/>
      <c r="EQ519" s="219"/>
      <c r="ER519" s="219"/>
      <c r="ES519" s="82"/>
      <c r="ET519" s="234"/>
      <c r="EU519" s="235"/>
      <c r="EV519" s="235"/>
      <c r="EW519" s="82"/>
      <c r="EX519" s="234"/>
      <c r="EY519" s="235"/>
      <c r="EZ519" s="235"/>
      <c r="FA519" s="235"/>
      <c r="FB519" s="235"/>
      <c r="FC519" s="235"/>
      <c r="FD519" s="235"/>
      <c r="FE519" s="222"/>
      <c r="FF519" s="234"/>
      <c r="FG519" s="235"/>
      <c r="FH519" s="235"/>
      <c r="FI519" s="235"/>
      <c r="FJ519" s="235"/>
      <c r="FK519" s="235"/>
      <c r="FL519" s="235"/>
      <c r="FM519" s="222"/>
    </row>
    <row r="520" spans="1:169">
      <c r="A520" s="223" t="str">
        <f>Validation!B520</f>
        <v>Pass</v>
      </c>
      <c r="B520" s="35"/>
      <c r="C520" s="35"/>
      <c r="D520" s="35"/>
      <c r="E520" s="122"/>
      <c r="F520" s="123"/>
      <c r="G520" s="121"/>
      <c r="H520" s="120"/>
      <c r="I520" s="121"/>
      <c r="J520" s="120"/>
      <c r="K520" s="225"/>
      <c r="L520" s="35"/>
      <c r="M520" s="226"/>
      <c r="N520" s="227"/>
      <c r="O520" s="227"/>
      <c r="P520" s="224"/>
      <c r="Q520" s="224"/>
      <c r="R520" s="78"/>
      <c r="S520" s="79"/>
      <c r="T520" s="224"/>
      <c r="U520" s="35"/>
      <c r="V520" s="35"/>
      <c r="W520" s="225"/>
      <c r="X520" s="228"/>
      <c r="Y520" s="79"/>
      <c r="Z520" s="229"/>
      <c r="AA520" s="35"/>
      <c r="AB520" s="35"/>
      <c r="AC520" s="35"/>
      <c r="AD520" s="230"/>
      <c r="AE520" s="231"/>
      <c r="AF520" s="35"/>
      <c r="AG520" s="35"/>
      <c r="AH520" s="78"/>
      <c r="AI520" s="78"/>
      <c r="AJ520" s="82"/>
      <c r="AK520" s="136"/>
      <c r="AL520" s="135"/>
      <c r="AM520" s="81"/>
      <c r="AN520" s="134"/>
      <c r="AO520" s="232"/>
      <c r="AP520" s="232"/>
      <c r="AQ520" s="80"/>
      <c r="AR520" s="81"/>
      <c r="AS520" s="81"/>
      <c r="AT520" s="245"/>
      <c r="AU520" s="179"/>
      <c r="AV520" s="233"/>
      <c r="AW520" s="81"/>
      <c r="AX520" s="185"/>
      <c r="AY520" s="134"/>
      <c r="AZ520" s="111"/>
      <c r="BA520" s="210"/>
      <c r="BB520" s="211"/>
      <c r="BC520" s="211"/>
      <c r="BD520" s="211"/>
      <c r="BE520" s="211"/>
      <c r="BF520" s="211"/>
      <c r="BG520" s="211"/>
      <c r="BH520" s="211"/>
      <c r="BI520" s="211"/>
      <c r="BJ520" s="211"/>
      <c r="BK520" s="211"/>
      <c r="BL520" s="211"/>
      <c r="BM520" s="211"/>
      <c r="BN520" s="83"/>
      <c r="BO520" s="79"/>
      <c r="BP520" s="210"/>
      <c r="BQ520" s="211"/>
      <c r="BR520" s="211"/>
      <c r="BS520" s="211"/>
      <c r="BT520" s="211"/>
      <c r="BU520" s="211"/>
      <c r="BV520" s="211"/>
      <c r="BW520" s="211"/>
      <c r="BX520" s="82"/>
      <c r="BY520" s="212"/>
      <c r="BZ520" s="212"/>
      <c r="CA520" s="212"/>
      <c r="CB520" s="212"/>
      <c r="CC520" s="212"/>
      <c r="CD520" s="212"/>
      <c r="CE520" s="212"/>
      <c r="CF520" s="212"/>
      <c r="CG520" s="82"/>
      <c r="CH520" s="213"/>
      <c r="CI520" s="212"/>
      <c r="CJ520" s="212"/>
      <c r="CK520" s="212"/>
      <c r="CL520" s="212"/>
      <c r="CM520" s="212"/>
      <c r="CN520" s="212"/>
      <c r="CO520" s="212"/>
      <c r="CP520" s="212"/>
      <c r="CQ520" s="212"/>
      <c r="CR520" s="212"/>
      <c r="CS520" s="212"/>
      <c r="CT520" s="212"/>
      <c r="CU520" s="212"/>
      <c r="CV520" s="212"/>
      <c r="CW520" s="212"/>
      <c r="CX520" s="212"/>
      <c r="CY520" s="212"/>
      <c r="CZ520" s="212"/>
      <c r="DA520" s="214"/>
      <c r="DB520" s="84"/>
      <c r="DC520" s="35"/>
      <c r="DD520" s="35"/>
      <c r="DE520" s="35"/>
      <c r="DF520" s="35"/>
      <c r="DG520" s="35"/>
      <c r="DH520" s="35"/>
      <c r="DI520" s="35"/>
      <c r="DJ520" s="35"/>
      <c r="DK520" s="35"/>
      <c r="DL520" s="35"/>
      <c r="DM520" s="35"/>
      <c r="DN520" s="35"/>
      <c r="DO520" s="35"/>
      <c r="DP520" s="35"/>
      <c r="DQ520" s="35"/>
      <c r="DR520" s="35"/>
      <c r="DS520" s="35"/>
      <c r="DT520" s="35"/>
      <c r="DU520" s="35"/>
      <c r="DV520" s="35"/>
      <c r="DW520" s="78"/>
      <c r="DX520" s="82"/>
      <c r="DY520" s="215"/>
      <c r="DZ520" s="216"/>
      <c r="EA520" s="216"/>
      <c r="EB520" s="216"/>
      <c r="EC520" s="216"/>
      <c r="ED520" s="216"/>
      <c r="EE520" s="217"/>
      <c r="EF520" s="146"/>
      <c r="EG520" s="215"/>
      <c r="EH520" s="216"/>
      <c r="EI520" s="216"/>
      <c r="EJ520" s="216"/>
      <c r="EK520" s="216"/>
      <c r="EL520" s="216"/>
      <c r="EM520" s="216"/>
      <c r="EN520" s="217"/>
      <c r="EO520" s="79"/>
      <c r="EP520" s="218"/>
      <c r="EQ520" s="219"/>
      <c r="ER520" s="219"/>
      <c r="ES520" s="82"/>
      <c r="ET520" s="234"/>
      <c r="EU520" s="235"/>
      <c r="EV520" s="235"/>
      <c r="EW520" s="82"/>
      <c r="EX520" s="234"/>
      <c r="EY520" s="235"/>
      <c r="EZ520" s="235"/>
      <c r="FA520" s="235"/>
      <c r="FB520" s="235"/>
      <c r="FC520" s="235"/>
      <c r="FD520" s="235"/>
      <c r="FE520" s="222"/>
      <c r="FF520" s="234"/>
      <c r="FG520" s="235"/>
      <c r="FH520" s="235"/>
      <c r="FI520" s="235"/>
      <c r="FJ520" s="235"/>
      <c r="FK520" s="235"/>
      <c r="FL520" s="235"/>
      <c r="FM520" s="222"/>
    </row>
    <row r="521" spans="1:169">
      <c r="A521" s="223" t="str">
        <f>Validation!B521</f>
        <v>Pass</v>
      </c>
      <c r="B521" s="35"/>
      <c r="C521" s="35"/>
      <c r="D521" s="35"/>
      <c r="E521" s="122"/>
      <c r="F521" s="123"/>
      <c r="G521" s="121"/>
      <c r="H521" s="120"/>
      <c r="I521" s="121"/>
      <c r="J521" s="120"/>
      <c r="K521" s="225"/>
      <c r="L521" s="35"/>
      <c r="M521" s="226"/>
      <c r="N521" s="227"/>
      <c r="O521" s="227"/>
      <c r="P521" s="224"/>
      <c r="Q521" s="224"/>
      <c r="R521" s="78"/>
      <c r="S521" s="79"/>
      <c r="T521" s="224"/>
      <c r="U521" s="35"/>
      <c r="V521" s="35"/>
      <c r="W521" s="225"/>
      <c r="X521" s="228"/>
      <c r="Y521" s="79"/>
      <c r="Z521" s="229"/>
      <c r="AA521" s="35"/>
      <c r="AB521" s="35"/>
      <c r="AC521" s="35"/>
      <c r="AD521" s="230"/>
      <c r="AE521" s="231"/>
      <c r="AF521" s="35"/>
      <c r="AG521" s="35"/>
      <c r="AH521" s="78"/>
      <c r="AI521" s="78"/>
      <c r="AJ521" s="82"/>
      <c r="AK521" s="136"/>
      <c r="AL521" s="135"/>
      <c r="AM521" s="81"/>
      <c r="AN521" s="134"/>
      <c r="AO521" s="232"/>
      <c r="AP521" s="232"/>
      <c r="AQ521" s="80"/>
      <c r="AR521" s="81"/>
      <c r="AS521" s="81"/>
      <c r="AT521" s="245"/>
      <c r="AU521" s="179"/>
      <c r="AV521" s="233"/>
      <c r="AW521" s="81"/>
      <c r="AX521" s="185"/>
      <c r="AY521" s="134"/>
      <c r="AZ521" s="111"/>
      <c r="BA521" s="210"/>
      <c r="BB521" s="211"/>
      <c r="BC521" s="211"/>
      <c r="BD521" s="211"/>
      <c r="BE521" s="211"/>
      <c r="BF521" s="211"/>
      <c r="BG521" s="211"/>
      <c r="BH521" s="211"/>
      <c r="BI521" s="211"/>
      <c r="BJ521" s="211"/>
      <c r="BK521" s="211"/>
      <c r="BL521" s="211"/>
      <c r="BM521" s="211"/>
      <c r="BN521" s="83"/>
      <c r="BO521" s="79"/>
      <c r="BP521" s="210"/>
      <c r="BQ521" s="211"/>
      <c r="BR521" s="211"/>
      <c r="BS521" s="211"/>
      <c r="BT521" s="211"/>
      <c r="BU521" s="211"/>
      <c r="BV521" s="211"/>
      <c r="BW521" s="211"/>
      <c r="BX521" s="82"/>
      <c r="BY521" s="212"/>
      <c r="BZ521" s="212"/>
      <c r="CA521" s="212"/>
      <c r="CB521" s="212"/>
      <c r="CC521" s="212"/>
      <c r="CD521" s="212"/>
      <c r="CE521" s="212"/>
      <c r="CF521" s="212"/>
      <c r="CG521" s="82"/>
      <c r="CH521" s="213"/>
      <c r="CI521" s="212"/>
      <c r="CJ521" s="212"/>
      <c r="CK521" s="212"/>
      <c r="CL521" s="212"/>
      <c r="CM521" s="212"/>
      <c r="CN521" s="212"/>
      <c r="CO521" s="212"/>
      <c r="CP521" s="212"/>
      <c r="CQ521" s="212"/>
      <c r="CR521" s="212"/>
      <c r="CS521" s="212"/>
      <c r="CT521" s="212"/>
      <c r="CU521" s="212"/>
      <c r="CV521" s="212"/>
      <c r="CW521" s="212"/>
      <c r="CX521" s="212"/>
      <c r="CY521" s="212"/>
      <c r="CZ521" s="212"/>
      <c r="DA521" s="214"/>
      <c r="DB521" s="84"/>
      <c r="DC521" s="35"/>
      <c r="DD521" s="35"/>
      <c r="DE521" s="35"/>
      <c r="DF521" s="35"/>
      <c r="DG521" s="35"/>
      <c r="DH521" s="35"/>
      <c r="DI521" s="35"/>
      <c r="DJ521" s="35"/>
      <c r="DK521" s="35"/>
      <c r="DL521" s="35"/>
      <c r="DM521" s="35"/>
      <c r="DN521" s="35"/>
      <c r="DO521" s="35"/>
      <c r="DP521" s="35"/>
      <c r="DQ521" s="35"/>
      <c r="DR521" s="35"/>
      <c r="DS521" s="35"/>
      <c r="DT521" s="35"/>
      <c r="DU521" s="35"/>
      <c r="DV521" s="35"/>
      <c r="DW521" s="78"/>
      <c r="DX521" s="82"/>
      <c r="DY521" s="215"/>
      <c r="DZ521" s="216"/>
      <c r="EA521" s="216"/>
      <c r="EB521" s="216"/>
      <c r="EC521" s="216"/>
      <c r="ED521" s="216"/>
      <c r="EE521" s="217"/>
      <c r="EF521" s="146"/>
      <c r="EG521" s="215"/>
      <c r="EH521" s="216"/>
      <c r="EI521" s="216"/>
      <c r="EJ521" s="216"/>
      <c r="EK521" s="216"/>
      <c r="EL521" s="216"/>
      <c r="EM521" s="216"/>
      <c r="EN521" s="217"/>
      <c r="EO521" s="79"/>
      <c r="EP521" s="218"/>
      <c r="EQ521" s="219"/>
      <c r="ER521" s="219"/>
      <c r="ES521" s="82"/>
      <c r="ET521" s="234"/>
      <c r="EU521" s="235"/>
      <c r="EV521" s="235"/>
      <c r="EW521" s="82"/>
      <c r="EX521" s="234"/>
      <c r="EY521" s="235"/>
      <c r="EZ521" s="235"/>
      <c r="FA521" s="235"/>
      <c r="FB521" s="235"/>
      <c r="FC521" s="235"/>
      <c r="FD521" s="235"/>
      <c r="FE521" s="222"/>
      <c r="FF521" s="234"/>
      <c r="FG521" s="235"/>
      <c r="FH521" s="235"/>
      <c r="FI521" s="235"/>
      <c r="FJ521" s="235"/>
      <c r="FK521" s="235"/>
      <c r="FL521" s="235"/>
      <c r="FM521" s="222"/>
    </row>
    <row r="522" spans="1:169">
      <c r="A522" s="223" t="str">
        <f>Validation!B522</f>
        <v>Pass</v>
      </c>
      <c r="B522" s="35"/>
      <c r="C522" s="35"/>
      <c r="D522" s="35"/>
      <c r="E522" s="122"/>
      <c r="F522" s="123"/>
      <c r="G522" s="121"/>
      <c r="H522" s="120"/>
      <c r="I522" s="121"/>
      <c r="J522" s="120"/>
      <c r="K522" s="225"/>
      <c r="L522" s="35"/>
      <c r="M522" s="226"/>
      <c r="N522" s="227"/>
      <c r="O522" s="227"/>
      <c r="P522" s="224"/>
      <c r="Q522" s="224"/>
      <c r="R522" s="78"/>
      <c r="S522" s="79"/>
      <c r="T522" s="224"/>
      <c r="U522" s="35"/>
      <c r="V522" s="35"/>
      <c r="W522" s="225"/>
      <c r="X522" s="228"/>
      <c r="Y522" s="79"/>
      <c r="Z522" s="229"/>
      <c r="AA522" s="35"/>
      <c r="AB522" s="35"/>
      <c r="AC522" s="35"/>
      <c r="AD522" s="230"/>
      <c r="AE522" s="231"/>
      <c r="AF522" s="35"/>
      <c r="AG522" s="35"/>
      <c r="AH522" s="78"/>
      <c r="AI522" s="78"/>
      <c r="AJ522" s="82"/>
      <c r="AK522" s="136"/>
      <c r="AL522" s="135"/>
      <c r="AM522" s="81"/>
      <c r="AN522" s="134"/>
      <c r="AO522" s="232"/>
      <c r="AP522" s="232"/>
      <c r="AQ522" s="80"/>
      <c r="AR522" s="81"/>
      <c r="AS522" s="81"/>
      <c r="AT522" s="245"/>
      <c r="AU522" s="179"/>
      <c r="AV522" s="233"/>
      <c r="AW522" s="81"/>
      <c r="AX522" s="185"/>
      <c r="AY522" s="134"/>
      <c r="AZ522" s="111"/>
      <c r="BA522" s="210"/>
      <c r="BB522" s="211"/>
      <c r="BC522" s="211"/>
      <c r="BD522" s="211"/>
      <c r="BE522" s="211"/>
      <c r="BF522" s="211"/>
      <c r="BG522" s="211"/>
      <c r="BH522" s="211"/>
      <c r="BI522" s="211"/>
      <c r="BJ522" s="211"/>
      <c r="BK522" s="211"/>
      <c r="BL522" s="211"/>
      <c r="BM522" s="211"/>
      <c r="BN522" s="83"/>
      <c r="BO522" s="79"/>
      <c r="BP522" s="210"/>
      <c r="BQ522" s="211"/>
      <c r="BR522" s="211"/>
      <c r="BS522" s="211"/>
      <c r="BT522" s="211"/>
      <c r="BU522" s="211"/>
      <c r="BV522" s="211"/>
      <c r="BW522" s="211"/>
      <c r="BX522" s="82"/>
      <c r="BY522" s="212"/>
      <c r="BZ522" s="212"/>
      <c r="CA522" s="212"/>
      <c r="CB522" s="212"/>
      <c r="CC522" s="212"/>
      <c r="CD522" s="212"/>
      <c r="CE522" s="212"/>
      <c r="CF522" s="212"/>
      <c r="CG522" s="82"/>
      <c r="CH522" s="213"/>
      <c r="CI522" s="212"/>
      <c r="CJ522" s="212"/>
      <c r="CK522" s="212"/>
      <c r="CL522" s="212"/>
      <c r="CM522" s="212"/>
      <c r="CN522" s="212"/>
      <c r="CO522" s="212"/>
      <c r="CP522" s="212"/>
      <c r="CQ522" s="212"/>
      <c r="CR522" s="212"/>
      <c r="CS522" s="212"/>
      <c r="CT522" s="212"/>
      <c r="CU522" s="212"/>
      <c r="CV522" s="212"/>
      <c r="CW522" s="212"/>
      <c r="CX522" s="212"/>
      <c r="CY522" s="212"/>
      <c r="CZ522" s="212"/>
      <c r="DA522" s="214"/>
      <c r="DB522" s="84"/>
      <c r="DC522" s="35"/>
      <c r="DD522" s="35"/>
      <c r="DE522" s="35"/>
      <c r="DF522" s="35"/>
      <c r="DG522" s="35"/>
      <c r="DH522" s="35"/>
      <c r="DI522" s="35"/>
      <c r="DJ522" s="35"/>
      <c r="DK522" s="35"/>
      <c r="DL522" s="35"/>
      <c r="DM522" s="35"/>
      <c r="DN522" s="35"/>
      <c r="DO522" s="35"/>
      <c r="DP522" s="35"/>
      <c r="DQ522" s="35"/>
      <c r="DR522" s="35"/>
      <c r="DS522" s="35"/>
      <c r="DT522" s="35"/>
      <c r="DU522" s="35"/>
      <c r="DV522" s="35"/>
      <c r="DW522" s="78"/>
      <c r="DX522" s="82"/>
      <c r="DY522" s="215"/>
      <c r="DZ522" s="216"/>
      <c r="EA522" s="216"/>
      <c r="EB522" s="216"/>
      <c r="EC522" s="216"/>
      <c r="ED522" s="216"/>
      <c r="EE522" s="217"/>
      <c r="EF522" s="146"/>
      <c r="EG522" s="215"/>
      <c r="EH522" s="216"/>
      <c r="EI522" s="216"/>
      <c r="EJ522" s="216"/>
      <c r="EK522" s="216"/>
      <c r="EL522" s="216"/>
      <c r="EM522" s="216"/>
      <c r="EN522" s="217"/>
      <c r="EO522" s="79"/>
      <c r="EP522" s="218"/>
      <c r="EQ522" s="219"/>
      <c r="ER522" s="219"/>
      <c r="ES522" s="82"/>
      <c r="ET522" s="234"/>
      <c r="EU522" s="235"/>
      <c r="EV522" s="235"/>
      <c r="EW522" s="82"/>
      <c r="EX522" s="234"/>
      <c r="EY522" s="235"/>
      <c r="EZ522" s="235"/>
      <c r="FA522" s="235"/>
      <c r="FB522" s="235"/>
      <c r="FC522" s="235"/>
      <c r="FD522" s="235"/>
      <c r="FE522" s="222"/>
      <c r="FF522" s="234"/>
      <c r="FG522" s="235"/>
      <c r="FH522" s="235"/>
      <c r="FI522" s="235"/>
      <c r="FJ522" s="235"/>
      <c r="FK522" s="235"/>
      <c r="FL522" s="235"/>
      <c r="FM522" s="222"/>
    </row>
    <row r="523" spans="1:169">
      <c r="A523" s="223" t="str">
        <f>Validation!B523</f>
        <v>Pass</v>
      </c>
      <c r="B523" s="35"/>
      <c r="C523" s="35"/>
      <c r="D523" s="35"/>
      <c r="E523" s="122"/>
      <c r="F523" s="123"/>
      <c r="G523" s="121"/>
      <c r="H523" s="120"/>
      <c r="I523" s="121"/>
      <c r="J523" s="120"/>
      <c r="K523" s="225"/>
      <c r="L523" s="35"/>
      <c r="M523" s="226"/>
      <c r="N523" s="227"/>
      <c r="O523" s="227"/>
      <c r="P523" s="224"/>
      <c r="Q523" s="224"/>
      <c r="R523" s="78"/>
      <c r="S523" s="79"/>
      <c r="T523" s="224"/>
      <c r="U523" s="35"/>
      <c r="V523" s="35"/>
      <c r="W523" s="225"/>
      <c r="X523" s="228"/>
      <c r="Y523" s="79"/>
      <c r="Z523" s="229"/>
      <c r="AA523" s="35"/>
      <c r="AB523" s="35"/>
      <c r="AC523" s="35"/>
      <c r="AD523" s="230"/>
      <c r="AE523" s="231"/>
      <c r="AF523" s="35"/>
      <c r="AG523" s="35"/>
      <c r="AH523" s="78"/>
      <c r="AI523" s="78"/>
      <c r="AJ523" s="82"/>
      <c r="AK523" s="136"/>
      <c r="AL523" s="135"/>
      <c r="AM523" s="81"/>
      <c r="AN523" s="134"/>
      <c r="AO523" s="232"/>
      <c r="AP523" s="232"/>
      <c r="AQ523" s="80"/>
      <c r="AR523" s="81"/>
      <c r="AS523" s="81"/>
      <c r="AT523" s="245"/>
      <c r="AU523" s="179"/>
      <c r="AV523" s="233"/>
      <c r="AW523" s="81"/>
      <c r="AX523" s="185"/>
      <c r="AY523" s="134"/>
      <c r="AZ523" s="111"/>
      <c r="BA523" s="210"/>
      <c r="BB523" s="211"/>
      <c r="BC523" s="211"/>
      <c r="BD523" s="211"/>
      <c r="BE523" s="211"/>
      <c r="BF523" s="211"/>
      <c r="BG523" s="211"/>
      <c r="BH523" s="211"/>
      <c r="BI523" s="211"/>
      <c r="BJ523" s="211"/>
      <c r="BK523" s="211"/>
      <c r="BL523" s="211"/>
      <c r="BM523" s="211"/>
      <c r="BN523" s="83"/>
      <c r="BO523" s="79"/>
      <c r="BP523" s="210"/>
      <c r="BQ523" s="211"/>
      <c r="BR523" s="211"/>
      <c r="BS523" s="211"/>
      <c r="BT523" s="211"/>
      <c r="BU523" s="211"/>
      <c r="BV523" s="211"/>
      <c r="BW523" s="211"/>
      <c r="BX523" s="82"/>
      <c r="BY523" s="212"/>
      <c r="BZ523" s="212"/>
      <c r="CA523" s="212"/>
      <c r="CB523" s="212"/>
      <c r="CC523" s="212"/>
      <c r="CD523" s="212"/>
      <c r="CE523" s="212"/>
      <c r="CF523" s="212"/>
      <c r="CG523" s="82"/>
      <c r="CH523" s="213"/>
      <c r="CI523" s="212"/>
      <c r="CJ523" s="212"/>
      <c r="CK523" s="212"/>
      <c r="CL523" s="212"/>
      <c r="CM523" s="212"/>
      <c r="CN523" s="212"/>
      <c r="CO523" s="212"/>
      <c r="CP523" s="212"/>
      <c r="CQ523" s="212"/>
      <c r="CR523" s="212"/>
      <c r="CS523" s="212"/>
      <c r="CT523" s="212"/>
      <c r="CU523" s="212"/>
      <c r="CV523" s="212"/>
      <c r="CW523" s="212"/>
      <c r="CX523" s="212"/>
      <c r="CY523" s="212"/>
      <c r="CZ523" s="212"/>
      <c r="DA523" s="214"/>
      <c r="DB523" s="84"/>
      <c r="DC523" s="35"/>
      <c r="DD523" s="35"/>
      <c r="DE523" s="35"/>
      <c r="DF523" s="35"/>
      <c r="DG523" s="35"/>
      <c r="DH523" s="35"/>
      <c r="DI523" s="35"/>
      <c r="DJ523" s="35"/>
      <c r="DK523" s="35"/>
      <c r="DL523" s="35"/>
      <c r="DM523" s="35"/>
      <c r="DN523" s="35"/>
      <c r="DO523" s="35"/>
      <c r="DP523" s="35"/>
      <c r="DQ523" s="35"/>
      <c r="DR523" s="35"/>
      <c r="DS523" s="35"/>
      <c r="DT523" s="35"/>
      <c r="DU523" s="35"/>
      <c r="DV523" s="35"/>
      <c r="DW523" s="78"/>
      <c r="DX523" s="82"/>
      <c r="DY523" s="215"/>
      <c r="DZ523" s="216"/>
      <c r="EA523" s="216"/>
      <c r="EB523" s="216"/>
      <c r="EC523" s="216"/>
      <c r="ED523" s="216"/>
      <c r="EE523" s="217"/>
      <c r="EF523" s="146"/>
      <c r="EG523" s="215"/>
      <c r="EH523" s="216"/>
      <c r="EI523" s="216"/>
      <c r="EJ523" s="216"/>
      <c r="EK523" s="216"/>
      <c r="EL523" s="216"/>
      <c r="EM523" s="216"/>
      <c r="EN523" s="217"/>
      <c r="EO523" s="79"/>
      <c r="EP523" s="218"/>
      <c r="EQ523" s="219"/>
      <c r="ER523" s="219"/>
      <c r="ES523" s="82"/>
      <c r="ET523" s="234"/>
      <c r="EU523" s="235"/>
      <c r="EV523" s="235"/>
      <c r="EW523" s="82"/>
      <c r="EX523" s="234"/>
      <c r="EY523" s="235"/>
      <c r="EZ523" s="235"/>
      <c r="FA523" s="235"/>
      <c r="FB523" s="235"/>
      <c r="FC523" s="235"/>
      <c r="FD523" s="235"/>
      <c r="FE523" s="222"/>
      <c r="FF523" s="234"/>
      <c r="FG523" s="235"/>
      <c r="FH523" s="235"/>
      <c r="FI523" s="235"/>
      <c r="FJ523" s="235"/>
      <c r="FK523" s="235"/>
      <c r="FL523" s="235"/>
      <c r="FM523" s="222"/>
    </row>
    <row r="524" spans="1:169">
      <c r="A524" s="223" t="str">
        <f>Validation!B524</f>
        <v>Pass</v>
      </c>
      <c r="B524" s="35"/>
      <c r="C524" s="35"/>
      <c r="D524" s="35"/>
      <c r="E524" s="122"/>
      <c r="F524" s="123"/>
      <c r="G524" s="121"/>
      <c r="H524" s="120"/>
      <c r="I524" s="121"/>
      <c r="J524" s="120"/>
      <c r="K524" s="225"/>
      <c r="L524" s="35"/>
      <c r="M524" s="226"/>
      <c r="N524" s="227"/>
      <c r="O524" s="227"/>
      <c r="P524" s="224"/>
      <c r="Q524" s="224"/>
      <c r="R524" s="78"/>
      <c r="S524" s="79"/>
      <c r="T524" s="224"/>
      <c r="U524" s="35"/>
      <c r="V524" s="35"/>
      <c r="W524" s="225"/>
      <c r="X524" s="228"/>
      <c r="Y524" s="79"/>
      <c r="Z524" s="229"/>
      <c r="AA524" s="35"/>
      <c r="AB524" s="35"/>
      <c r="AC524" s="35"/>
      <c r="AD524" s="230"/>
      <c r="AE524" s="231"/>
      <c r="AF524" s="35"/>
      <c r="AG524" s="35"/>
      <c r="AH524" s="78"/>
      <c r="AI524" s="78"/>
      <c r="AJ524" s="82"/>
      <c r="AK524" s="136"/>
      <c r="AL524" s="135"/>
      <c r="AM524" s="81"/>
      <c r="AN524" s="134"/>
      <c r="AO524" s="232"/>
      <c r="AP524" s="232"/>
      <c r="AQ524" s="80"/>
      <c r="AR524" s="81"/>
      <c r="AS524" s="81"/>
      <c r="AT524" s="245"/>
      <c r="AU524" s="179"/>
      <c r="AV524" s="233"/>
      <c r="AW524" s="81"/>
      <c r="AX524" s="185"/>
      <c r="AY524" s="134"/>
      <c r="AZ524" s="111"/>
      <c r="BA524" s="210"/>
      <c r="BB524" s="211"/>
      <c r="BC524" s="211"/>
      <c r="BD524" s="211"/>
      <c r="BE524" s="211"/>
      <c r="BF524" s="211"/>
      <c r="BG524" s="211"/>
      <c r="BH524" s="211"/>
      <c r="BI524" s="211"/>
      <c r="BJ524" s="211"/>
      <c r="BK524" s="211"/>
      <c r="BL524" s="211"/>
      <c r="BM524" s="211"/>
      <c r="BN524" s="83"/>
      <c r="BO524" s="79"/>
      <c r="BP524" s="210"/>
      <c r="BQ524" s="211"/>
      <c r="BR524" s="211"/>
      <c r="BS524" s="211"/>
      <c r="BT524" s="211"/>
      <c r="BU524" s="211"/>
      <c r="BV524" s="211"/>
      <c r="BW524" s="211"/>
      <c r="BX524" s="82"/>
      <c r="BY524" s="212"/>
      <c r="BZ524" s="212"/>
      <c r="CA524" s="212"/>
      <c r="CB524" s="212"/>
      <c r="CC524" s="212"/>
      <c r="CD524" s="212"/>
      <c r="CE524" s="212"/>
      <c r="CF524" s="212"/>
      <c r="CG524" s="82"/>
      <c r="CH524" s="213"/>
      <c r="CI524" s="212"/>
      <c r="CJ524" s="212"/>
      <c r="CK524" s="212"/>
      <c r="CL524" s="212"/>
      <c r="CM524" s="212"/>
      <c r="CN524" s="212"/>
      <c r="CO524" s="212"/>
      <c r="CP524" s="212"/>
      <c r="CQ524" s="212"/>
      <c r="CR524" s="212"/>
      <c r="CS524" s="212"/>
      <c r="CT524" s="212"/>
      <c r="CU524" s="212"/>
      <c r="CV524" s="212"/>
      <c r="CW524" s="212"/>
      <c r="CX524" s="212"/>
      <c r="CY524" s="212"/>
      <c r="CZ524" s="212"/>
      <c r="DA524" s="214"/>
      <c r="DB524" s="84"/>
      <c r="DC524" s="35"/>
      <c r="DD524" s="35"/>
      <c r="DE524" s="35"/>
      <c r="DF524" s="35"/>
      <c r="DG524" s="35"/>
      <c r="DH524" s="35"/>
      <c r="DI524" s="35"/>
      <c r="DJ524" s="35"/>
      <c r="DK524" s="35"/>
      <c r="DL524" s="35"/>
      <c r="DM524" s="35"/>
      <c r="DN524" s="35"/>
      <c r="DO524" s="35"/>
      <c r="DP524" s="35"/>
      <c r="DQ524" s="35"/>
      <c r="DR524" s="35"/>
      <c r="DS524" s="35"/>
      <c r="DT524" s="35"/>
      <c r="DU524" s="35"/>
      <c r="DV524" s="35"/>
      <c r="DW524" s="78"/>
      <c r="DX524" s="82"/>
      <c r="DY524" s="215"/>
      <c r="DZ524" s="216"/>
      <c r="EA524" s="216"/>
      <c r="EB524" s="216"/>
      <c r="EC524" s="216"/>
      <c r="ED524" s="216"/>
      <c r="EE524" s="217"/>
      <c r="EF524" s="146"/>
      <c r="EG524" s="215"/>
      <c r="EH524" s="216"/>
      <c r="EI524" s="216"/>
      <c r="EJ524" s="216"/>
      <c r="EK524" s="216"/>
      <c r="EL524" s="216"/>
      <c r="EM524" s="216"/>
      <c r="EN524" s="217"/>
      <c r="EO524" s="79"/>
      <c r="EP524" s="218"/>
      <c r="EQ524" s="219"/>
      <c r="ER524" s="219"/>
      <c r="ES524" s="82"/>
      <c r="ET524" s="234"/>
      <c r="EU524" s="235"/>
      <c r="EV524" s="235"/>
      <c r="EW524" s="82"/>
      <c r="EX524" s="234"/>
      <c r="EY524" s="235"/>
      <c r="EZ524" s="235"/>
      <c r="FA524" s="235"/>
      <c r="FB524" s="235"/>
      <c r="FC524" s="235"/>
      <c r="FD524" s="235"/>
      <c r="FE524" s="222"/>
      <c r="FF524" s="234"/>
      <c r="FG524" s="235"/>
      <c r="FH524" s="235"/>
      <c r="FI524" s="235"/>
      <c r="FJ524" s="235"/>
      <c r="FK524" s="235"/>
      <c r="FL524" s="235"/>
      <c r="FM524" s="222"/>
    </row>
    <row r="525" spans="1:169">
      <c r="A525" s="223" t="str">
        <f>Validation!B525</f>
        <v>Pass</v>
      </c>
      <c r="B525" s="35"/>
      <c r="C525" s="35"/>
      <c r="D525" s="35"/>
      <c r="E525" s="122"/>
      <c r="F525" s="123"/>
      <c r="G525" s="121"/>
      <c r="H525" s="120"/>
      <c r="I525" s="121"/>
      <c r="J525" s="120"/>
      <c r="K525" s="225"/>
      <c r="L525" s="35"/>
      <c r="M525" s="226"/>
      <c r="N525" s="227"/>
      <c r="O525" s="227"/>
      <c r="P525" s="224"/>
      <c r="Q525" s="224"/>
      <c r="R525" s="78"/>
      <c r="S525" s="79"/>
      <c r="T525" s="224"/>
      <c r="U525" s="35"/>
      <c r="V525" s="35"/>
      <c r="W525" s="225"/>
      <c r="X525" s="228"/>
      <c r="Y525" s="79"/>
      <c r="Z525" s="229"/>
      <c r="AA525" s="35"/>
      <c r="AB525" s="35"/>
      <c r="AC525" s="35"/>
      <c r="AD525" s="230"/>
      <c r="AE525" s="231"/>
      <c r="AF525" s="35"/>
      <c r="AG525" s="35"/>
      <c r="AH525" s="78"/>
      <c r="AI525" s="78"/>
      <c r="AJ525" s="82"/>
      <c r="AK525" s="136"/>
      <c r="AL525" s="135"/>
      <c r="AM525" s="81"/>
      <c r="AN525" s="134"/>
      <c r="AO525" s="232"/>
      <c r="AP525" s="232"/>
      <c r="AQ525" s="80"/>
      <c r="AR525" s="81"/>
      <c r="AS525" s="81"/>
      <c r="AT525" s="245"/>
      <c r="AU525" s="179"/>
      <c r="AV525" s="233"/>
      <c r="AW525" s="81"/>
      <c r="AX525" s="185"/>
      <c r="AY525" s="134"/>
      <c r="AZ525" s="111"/>
      <c r="BA525" s="210"/>
      <c r="BB525" s="211"/>
      <c r="BC525" s="211"/>
      <c r="BD525" s="211"/>
      <c r="BE525" s="211"/>
      <c r="BF525" s="211"/>
      <c r="BG525" s="211"/>
      <c r="BH525" s="211"/>
      <c r="BI525" s="211"/>
      <c r="BJ525" s="211"/>
      <c r="BK525" s="211"/>
      <c r="BL525" s="211"/>
      <c r="BM525" s="211"/>
      <c r="BN525" s="83"/>
      <c r="BO525" s="79"/>
      <c r="BP525" s="210"/>
      <c r="BQ525" s="211"/>
      <c r="BR525" s="211"/>
      <c r="BS525" s="211"/>
      <c r="BT525" s="211"/>
      <c r="BU525" s="211"/>
      <c r="BV525" s="211"/>
      <c r="BW525" s="211"/>
      <c r="BX525" s="82"/>
      <c r="BY525" s="212"/>
      <c r="BZ525" s="212"/>
      <c r="CA525" s="212"/>
      <c r="CB525" s="212"/>
      <c r="CC525" s="212"/>
      <c r="CD525" s="212"/>
      <c r="CE525" s="212"/>
      <c r="CF525" s="212"/>
      <c r="CG525" s="82"/>
      <c r="CH525" s="213"/>
      <c r="CI525" s="212"/>
      <c r="CJ525" s="212"/>
      <c r="CK525" s="212"/>
      <c r="CL525" s="212"/>
      <c r="CM525" s="212"/>
      <c r="CN525" s="212"/>
      <c r="CO525" s="212"/>
      <c r="CP525" s="212"/>
      <c r="CQ525" s="212"/>
      <c r="CR525" s="212"/>
      <c r="CS525" s="212"/>
      <c r="CT525" s="212"/>
      <c r="CU525" s="212"/>
      <c r="CV525" s="212"/>
      <c r="CW525" s="212"/>
      <c r="CX525" s="212"/>
      <c r="CY525" s="212"/>
      <c r="CZ525" s="212"/>
      <c r="DA525" s="214"/>
      <c r="DB525" s="84"/>
      <c r="DC525" s="35"/>
      <c r="DD525" s="35"/>
      <c r="DE525" s="35"/>
      <c r="DF525" s="35"/>
      <c r="DG525" s="35"/>
      <c r="DH525" s="35"/>
      <c r="DI525" s="35"/>
      <c r="DJ525" s="35"/>
      <c r="DK525" s="35"/>
      <c r="DL525" s="35"/>
      <c r="DM525" s="35"/>
      <c r="DN525" s="35"/>
      <c r="DO525" s="35"/>
      <c r="DP525" s="35"/>
      <c r="DQ525" s="35"/>
      <c r="DR525" s="35"/>
      <c r="DS525" s="35"/>
      <c r="DT525" s="35"/>
      <c r="DU525" s="35"/>
      <c r="DV525" s="35"/>
      <c r="DW525" s="78"/>
      <c r="DX525" s="82"/>
      <c r="DY525" s="215"/>
      <c r="DZ525" s="216"/>
      <c r="EA525" s="216"/>
      <c r="EB525" s="216"/>
      <c r="EC525" s="216"/>
      <c r="ED525" s="216"/>
      <c r="EE525" s="217"/>
      <c r="EF525" s="146"/>
      <c r="EG525" s="215"/>
      <c r="EH525" s="216"/>
      <c r="EI525" s="216"/>
      <c r="EJ525" s="216"/>
      <c r="EK525" s="216"/>
      <c r="EL525" s="216"/>
      <c r="EM525" s="216"/>
      <c r="EN525" s="217"/>
      <c r="EO525" s="79"/>
      <c r="EP525" s="218"/>
      <c r="EQ525" s="219"/>
      <c r="ER525" s="219"/>
      <c r="ES525" s="82"/>
      <c r="ET525" s="234"/>
      <c r="EU525" s="235"/>
      <c r="EV525" s="235"/>
      <c r="EW525" s="82"/>
      <c r="EX525" s="234"/>
      <c r="EY525" s="235"/>
      <c r="EZ525" s="235"/>
      <c r="FA525" s="235"/>
      <c r="FB525" s="235"/>
      <c r="FC525" s="235"/>
      <c r="FD525" s="235"/>
      <c r="FE525" s="222"/>
      <c r="FF525" s="234"/>
      <c r="FG525" s="235"/>
      <c r="FH525" s="235"/>
      <c r="FI525" s="235"/>
      <c r="FJ525" s="235"/>
      <c r="FK525" s="235"/>
      <c r="FL525" s="235"/>
      <c r="FM525" s="222"/>
    </row>
    <row r="526" spans="1:169">
      <c r="A526" s="223" t="str">
        <f>Validation!B526</f>
        <v>Pass</v>
      </c>
      <c r="B526" s="35"/>
      <c r="C526" s="35"/>
      <c r="D526" s="35"/>
      <c r="E526" s="122"/>
      <c r="F526" s="123"/>
      <c r="G526" s="121"/>
      <c r="H526" s="120"/>
      <c r="I526" s="121"/>
      <c r="J526" s="120"/>
      <c r="K526" s="225"/>
      <c r="L526" s="35"/>
      <c r="M526" s="226"/>
      <c r="N526" s="227"/>
      <c r="O526" s="227"/>
      <c r="P526" s="224"/>
      <c r="Q526" s="224"/>
      <c r="R526" s="78"/>
      <c r="S526" s="79"/>
      <c r="T526" s="224"/>
      <c r="U526" s="35"/>
      <c r="V526" s="35"/>
      <c r="W526" s="225"/>
      <c r="X526" s="228"/>
      <c r="Y526" s="79"/>
      <c r="Z526" s="229"/>
      <c r="AA526" s="35"/>
      <c r="AB526" s="35"/>
      <c r="AC526" s="35"/>
      <c r="AD526" s="230"/>
      <c r="AE526" s="231"/>
      <c r="AF526" s="35"/>
      <c r="AG526" s="35"/>
      <c r="AH526" s="78"/>
      <c r="AI526" s="78"/>
      <c r="AJ526" s="82"/>
      <c r="AK526" s="136"/>
      <c r="AL526" s="135"/>
      <c r="AM526" s="81"/>
      <c r="AN526" s="134"/>
      <c r="AO526" s="232"/>
      <c r="AP526" s="232"/>
      <c r="AQ526" s="80"/>
      <c r="AR526" s="81"/>
      <c r="AS526" s="81"/>
      <c r="AT526" s="245"/>
      <c r="AU526" s="179"/>
      <c r="AV526" s="233"/>
      <c r="AW526" s="81"/>
      <c r="AX526" s="185"/>
      <c r="AY526" s="134"/>
      <c r="AZ526" s="111"/>
      <c r="BA526" s="210"/>
      <c r="BB526" s="211"/>
      <c r="BC526" s="211"/>
      <c r="BD526" s="211"/>
      <c r="BE526" s="211"/>
      <c r="BF526" s="211"/>
      <c r="BG526" s="211"/>
      <c r="BH526" s="211"/>
      <c r="BI526" s="211"/>
      <c r="BJ526" s="211"/>
      <c r="BK526" s="211"/>
      <c r="BL526" s="211"/>
      <c r="BM526" s="211"/>
      <c r="BN526" s="83"/>
      <c r="BO526" s="79"/>
      <c r="BP526" s="210"/>
      <c r="BQ526" s="211"/>
      <c r="BR526" s="211"/>
      <c r="BS526" s="211"/>
      <c r="BT526" s="211"/>
      <c r="BU526" s="211"/>
      <c r="BV526" s="211"/>
      <c r="BW526" s="211"/>
      <c r="BX526" s="82"/>
      <c r="BY526" s="212"/>
      <c r="BZ526" s="212"/>
      <c r="CA526" s="212"/>
      <c r="CB526" s="212"/>
      <c r="CC526" s="212"/>
      <c r="CD526" s="212"/>
      <c r="CE526" s="212"/>
      <c r="CF526" s="212"/>
      <c r="CG526" s="82"/>
      <c r="CH526" s="213"/>
      <c r="CI526" s="212"/>
      <c r="CJ526" s="212"/>
      <c r="CK526" s="212"/>
      <c r="CL526" s="212"/>
      <c r="CM526" s="212"/>
      <c r="CN526" s="212"/>
      <c r="CO526" s="212"/>
      <c r="CP526" s="212"/>
      <c r="CQ526" s="212"/>
      <c r="CR526" s="212"/>
      <c r="CS526" s="212"/>
      <c r="CT526" s="212"/>
      <c r="CU526" s="212"/>
      <c r="CV526" s="212"/>
      <c r="CW526" s="212"/>
      <c r="CX526" s="212"/>
      <c r="CY526" s="212"/>
      <c r="CZ526" s="212"/>
      <c r="DA526" s="214"/>
      <c r="DB526" s="84"/>
      <c r="DC526" s="35"/>
      <c r="DD526" s="35"/>
      <c r="DE526" s="35"/>
      <c r="DF526" s="35"/>
      <c r="DG526" s="35"/>
      <c r="DH526" s="35"/>
      <c r="DI526" s="35"/>
      <c r="DJ526" s="35"/>
      <c r="DK526" s="35"/>
      <c r="DL526" s="35"/>
      <c r="DM526" s="35"/>
      <c r="DN526" s="35"/>
      <c r="DO526" s="35"/>
      <c r="DP526" s="35"/>
      <c r="DQ526" s="35"/>
      <c r="DR526" s="35"/>
      <c r="DS526" s="35"/>
      <c r="DT526" s="35"/>
      <c r="DU526" s="35"/>
      <c r="DV526" s="35"/>
      <c r="DW526" s="78"/>
      <c r="DX526" s="82"/>
      <c r="DY526" s="215"/>
      <c r="DZ526" s="216"/>
      <c r="EA526" s="216"/>
      <c r="EB526" s="216"/>
      <c r="EC526" s="216"/>
      <c r="ED526" s="216"/>
      <c r="EE526" s="217"/>
      <c r="EF526" s="146"/>
      <c r="EG526" s="215"/>
      <c r="EH526" s="216"/>
      <c r="EI526" s="216"/>
      <c r="EJ526" s="216"/>
      <c r="EK526" s="216"/>
      <c r="EL526" s="216"/>
      <c r="EM526" s="216"/>
      <c r="EN526" s="217"/>
      <c r="EO526" s="79"/>
      <c r="EP526" s="218"/>
      <c r="EQ526" s="219"/>
      <c r="ER526" s="219"/>
      <c r="ES526" s="82"/>
      <c r="ET526" s="234"/>
      <c r="EU526" s="235"/>
      <c r="EV526" s="235"/>
      <c r="EW526" s="82"/>
      <c r="EX526" s="234"/>
      <c r="EY526" s="235"/>
      <c r="EZ526" s="235"/>
      <c r="FA526" s="235"/>
      <c r="FB526" s="235"/>
      <c r="FC526" s="235"/>
      <c r="FD526" s="235"/>
      <c r="FE526" s="222"/>
      <c r="FF526" s="234"/>
      <c r="FG526" s="235"/>
      <c r="FH526" s="235"/>
      <c r="FI526" s="235"/>
      <c r="FJ526" s="235"/>
      <c r="FK526" s="235"/>
      <c r="FL526" s="235"/>
      <c r="FM526" s="222"/>
    </row>
    <row r="527" spans="1:169">
      <c r="A527" s="223" t="str">
        <f>Validation!B527</f>
        <v>Pass</v>
      </c>
      <c r="B527" s="35"/>
      <c r="C527" s="35"/>
      <c r="D527" s="35"/>
      <c r="E527" s="122"/>
      <c r="F527" s="123"/>
      <c r="G527" s="121"/>
      <c r="H527" s="120"/>
      <c r="I527" s="121"/>
      <c r="J527" s="120"/>
      <c r="K527" s="225"/>
      <c r="L527" s="35"/>
      <c r="M527" s="226"/>
      <c r="N527" s="227"/>
      <c r="O527" s="227"/>
      <c r="P527" s="224"/>
      <c r="Q527" s="224"/>
      <c r="R527" s="78"/>
      <c r="S527" s="79"/>
      <c r="T527" s="224"/>
      <c r="U527" s="35"/>
      <c r="V527" s="35"/>
      <c r="W527" s="225"/>
      <c r="X527" s="228"/>
      <c r="Y527" s="79"/>
      <c r="Z527" s="229"/>
      <c r="AA527" s="35"/>
      <c r="AB527" s="35"/>
      <c r="AC527" s="35"/>
      <c r="AD527" s="230"/>
      <c r="AE527" s="231"/>
      <c r="AF527" s="35"/>
      <c r="AG527" s="35"/>
      <c r="AH527" s="78"/>
      <c r="AI527" s="78"/>
      <c r="AJ527" s="82"/>
      <c r="AK527" s="136"/>
      <c r="AL527" s="135"/>
      <c r="AM527" s="81"/>
      <c r="AN527" s="134"/>
      <c r="AO527" s="232"/>
      <c r="AP527" s="232"/>
      <c r="AQ527" s="80"/>
      <c r="AR527" s="81"/>
      <c r="AS527" s="81"/>
      <c r="AT527" s="245"/>
      <c r="AU527" s="179"/>
      <c r="AV527" s="233"/>
      <c r="AW527" s="81"/>
      <c r="AX527" s="185"/>
      <c r="AY527" s="134"/>
      <c r="AZ527" s="111"/>
      <c r="BA527" s="210"/>
      <c r="BB527" s="211"/>
      <c r="BC527" s="211"/>
      <c r="BD527" s="211"/>
      <c r="BE527" s="211"/>
      <c r="BF527" s="211"/>
      <c r="BG527" s="211"/>
      <c r="BH527" s="211"/>
      <c r="BI527" s="211"/>
      <c r="BJ527" s="211"/>
      <c r="BK527" s="211"/>
      <c r="BL527" s="211"/>
      <c r="BM527" s="211"/>
      <c r="BN527" s="83"/>
      <c r="BO527" s="79"/>
      <c r="BP527" s="210"/>
      <c r="BQ527" s="211"/>
      <c r="BR527" s="211"/>
      <c r="BS527" s="211"/>
      <c r="BT527" s="211"/>
      <c r="BU527" s="211"/>
      <c r="BV527" s="211"/>
      <c r="BW527" s="211"/>
      <c r="BX527" s="82"/>
      <c r="BY527" s="212"/>
      <c r="BZ527" s="212"/>
      <c r="CA527" s="212"/>
      <c r="CB527" s="212"/>
      <c r="CC527" s="212"/>
      <c r="CD527" s="212"/>
      <c r="CE527" s="212"/>
      <c r="CF527" s="212"/>
      <c r="CG527" s="82"/>
      <c r="CH527" s="213"/>
      <c r="CI527" s="212"/>
      <c r="CJ527" s="212"/>
      <c r="CK527" s="212"/>
      <c r="CL527" s="212"/>
      <c r="CM527" s="212"/>
      <c r="CN527" s="212"/>
      <c r="CO527" s="212"/>
      <c r="CP527" s="212"/>
      <c r="CQ527" s="212"/>
      <c r="CR527" s="212"/>
      <c r="CS527" s="212"/>
      <c r="CT527" s="212"/>
      <c r="CU527" s="212"/>
      <c r="CV527" s="212"/>
      <c r="CW527" s="212"/>
      <c r="CX527" s="212"/>
      <c r="CY527" s="212"/>
      <c r="CZ527" s="212"/>
      <c r="DA527" s="214"/>
      <c r="DB527" s="84"/>
      <c r="DC527" s="35"/>
      <c r="DD527" s="35"/>
      <c r="DE527" s="35"/>
      <c r="DF527" s="35"/>
      <c r="DG527" s="35"/>
      <c r="DH527" s="35"/>
      <c r="DI527" s="35"/>
      <c r="DJ527" s="35"/>
      <c r="DK527" s="35"/>
      <c r="DL527" s="35"/>
      <c r="DM527" s="35"/>
      <c r="DN527" s="35"/>
      <c r="DO527" s="35"/>
      <c r="DP527" s="35"/>
      <c r="DQ527" s="35"/>
      <c r="DR527" s="35"/>
      <c r="DS527" s="35"/>
      <c r="DT527" s="35"/>
      <c r="DU527" s="35"/>
      <c r="DV527" s="35"/>
      <c r="DW527" s="78"/>
      <c r="DX527" s="82"/>
      <c r="DY527" s="215"/>
      <c r="DZ527" s="216"/>
      <c r="EA527" s="216"/>
      <c r="EB527" s="216"/>
      <c r="EC527" s="216"/>
      <c r="ED527" s="216"/>
      <c r="EE527" s="217"/>
      <c r="EF527" s="146"/>
      <c r="EG527" s="215"/>
      <c r="EH527" s="216"/>
      <c r="EI527" s="216"/>
      <c r="EJ527" s="216"/>
      <c r="EK527" s="216"/>
      <c r="EL527" s="216"/>
      <c r="EM527" s="216"/>
      <c r="EN527" s="217"/>
      <c r="EO527" s="79"/>
      <c r="EP527" s="218"/>
      <c r="EQ527" s="219"/>
      <c r="ER527" s="219"/>
      <c r="ES527" s="82"/>
      <c r="ET527" s="234"/>
      <c r="EU527" s="235"/>
      <c r="EV527" s="235"/>
      <c r="EW527" s="82"/>
      <c r="EX527" s="234"/>
      <c r="EY527" s="235"/>
      <c r="EZ527" s="235"/>
      <c r="FA527" s="235"/>
      <c r="FB527" s="235"/>
      <c r="FC527" s="235"/>
      <c r="FD527" s="235"/>
      <c r="FE527" s="222"/>
      <c r="FF527" s="234"/>
      <c r="FG527" s="235"/>
      <c r="FH527" s="235"/>
      <c r="FI527" s="235"/>
      <c r="FJ527" s="235"/>
      <c r="FK527" s="235"/>
      <c r="FL527" s="235"/>
      <c r="FM527" s="222"/>
    </row>
    <row r="528" spans="1:169">
      <c r="A528" s="223" t="str">
        <f>Validation!B528</f>
        <v>Pass</v>
      </c>
      <c r="B528" s="35"/>
      <c r="C528" s="35"/>
      <c r="D528" s="35"/>
      <c r="E528" s="122"/>
      <c r="F528" s="123"/>
      <c r="G528" s="121"/>
      <c r="H528" s="120"/>
      <c r="I528" s="121"/>
      <c r="J528" s="120"/>
      <c r="K528" s="225"/>
      <c r="L528" s="35"/>
      <c r="M528" s="226"/>
      <c r="N528" s="227"/>
      <c r="O528" s="227"/>
      <c r="P528" s="224"/>
      <c r="Q528" s="224"/>
      <c r="R528" s="78"/>
      <c r="S528" s="79"/>
      <c r="T528" s="224"/>
      <c r="U528" s="35"/>
      <c r="V528" s="35"/>
      <c r="W528" s="225"/>
      <c r="X528" s="228"/>
      <c r="Y528" s="79"/>
      <c r="Z528" s="229"/>
      <c r="AA528" s="35"/>
      <c r="AB528" s="35"/>
      <c r="AC528" s="35"/>
      <c r="AD528" s="230"/>
      <c r="AE528" s="231"/>
      <c r="AF528" s="35"/>
      <c r="AG528" s="35"/>
      <c r="AH528" s="78"/>
      <c r="AI528" s="78"/>
      <c r="AJ528" s="82"/>
      <c r="AK528" s="136"/>
      <c r="AL528" s="135"/>
      <c r="AM528" s="81"/>
      <c r="AN528" s="134"/>
      <c r="AO528" s="232"/>
      <c r="AP528" s="232"/>
      <c r="AQ528" s="80"/>
      <c r="AR528" s="81"/>
      <c r="AS528" s="81"/>
      <c r="AT528" s="245"/>
      <c r="AU528" s="179"/>
      <c r="AV528" s="233"/>
      <c r="AW528" s="81"/>
      <c r="AX528" s="185"/>
      <c r="AY528" s="134"/>
      <c r="AZ528" s="111"/>
      <c r="BA528" s="210"/>
      <c r="BB528" s="211"/>
      <c r="BC528" s="211"/>
      <c r="BD528" s="211"/>
      <c r="BE528" s="211"/>
      <c r="BF528" s="211"/>
      <c r="BG528" s="211"/>
      <c r="BH528" s="211"/>
      <c r="BI528" s="211"/>
      <c r="BJ528" s="211"/>
      <c r="BK528" s="211"/>
      <c r="BL528" s="211"/>
      <c r="BM528" s="211"/>
      <c r="BN528" s="83"/>
      <c r="BO528" s="79"/>
      <c r="BP528" s="210"/>
      <c r="BQ528" s="211"/>
      <c r="BR528" s="211"/>
      <c r="BS528" s="211"/>
      <c r="BT528" s="211"/>
      <c r="BU528" s="211"/>
      <c r="BV528" s="211"/>
      <c r="BW528" s="211"/>
      <c r="BX528" s="82"/>
      <c r="BY528" s="212"/>
      <c r="BZ528" s="212"/>
      <c r="CA528" s="212"/>
      <c r="CB528" s="212"/>
      <c r="CC528" s="212"/>
      <c r="CD528" s="212"/>
      <c r="CE528" s="212"/>
      <c r="CF528" s="212"/>
      <c r="CG528" s="82"/>
      <c r="CH528" s="213"/>
      <c r="CI528" s="212"/>
      <c r="CJ528" s="212"/>
      <c r="CK528" s="212"/>
      <c r="CL528" s="212"/>
      <c r="CM528" s="212"/>
      <c r="CN528" s="212"/>
      <c r="CO528" s="212"/>
      <c r="CP528" s="212"/>
      <c r="CQ528" s="212"/>
      <c r="CR528" s="212"/>
      <c r="CS528" s="212"/>
      <c r="CT528" s="212"/>
      <c r="CU528" s="212"/>
      <c r="CV528" s="212"/>
      <c r="CW528" s="212"/>
      <c r="CX528" s="212"/>
      <c r="CY528" s="212"/>
      <c r="CZ528" s="212"/>
      <c r="DA528" s="214"/>
      <c r="DB528" s="84"/>
      <c r="DC528" s="35"/>
      <c r="DD528" s="35"/>
      <c r="DE528" s="35"/>
      <c r="DF528" s="35"/>
      <c r="DG528" s="35"/>
      <c r="DH528" s="35"/>
      <c r="DI528" s="35"/>
      <c r="DJ528" s="35"/>
      <c r="DK528" s="35"/>
      <c r="DL528" s="35"/>
      <c r="DM528" s="35"/>
      <c r="DN528" s="35"/>
      <c r="DO528" s="35"/>
      <c r="DP528" s="35"/>
      <c r="DQ528" s="35"/>
      <c r="DR528" s="35"/>
      <c r="DS528" s="35"/>
      <c r="DT528" s="35"/>
      <c r="DU528" s="35"/>
      <c r="DV528" s="35"/>
      <c r="DW528" s="78"/>
      <c r="DX528" s="82"/>
      <c r="DY528" s="215"/>
      <c r="DZ528" s="216"/>
      <c r="EA528" s="216"/>
      <c r="EB528" s="216"/>
      <c r="EC528" s="216"/>
      <c r="ED528" s="216"/>
      <c r="EE528" s="217"/>
      <c r="EF528" s="146"/>
      <c r="EG528" s="215"/>
      <c r="EH528" s="216"/>
      <c r="EI528" s="216"/>
      <c r="EJ528" s="216"/>
      <c r="EK528" s="216"/>
      <c r="EL528" s="216"/>
      <c r="EM528" s="216"/>
      <c r="EN528" s="217"/>
      <c r="EO528" s="79"/>
      <c r="EP528" s="218"/>
      <c r="EQ528" s="219"/>
      <c r="ER528" s="219"/>
      <c r="ES528" s="82"/>
      <c r="ET528" s="234"/>
      <c r="EU528" s="235"/>
      <c r="EV528" s="235"/>
      <c r="EW528" s="82"/>
      <c r="EX528" s="234"/>
      <c r="EY528" s="235"/>
      <c r="EZ528" s="235"/>
      <c r="FA528" s="235"/>
      <c r="FB528" s="235"/>
      <c r="FC528" s="235"/>
      <c r="FD528" s="235"/>
      <c r="FE528" s="222"/>
      <c r="FF528" s="234"/>
      <c r="FG528" s="235"/>
      <c r="FH528" s="235"/>
      <c r="FI528" s="235"/>
      <c r="FJ528" s="235"/>
      <c r="FK528" s="235"/>
      <c r="FL528" s="235"/>
      <c r="FM528" s="222"/>
    </row>
    <row r="529" spans="1:169">
      <c r="A529" s="223" t="str">
        <f>Validation!B529</f>
        <v>Pass</v>
      </c>
      <c r="B529" s="35"/>
      <c r="C529" s="35"/>
      <c r="D529" s="35"/>
      <c r="E529" s="122"/>
      <c r="F529" s="123"/>
      <c r="G529" s="121"/>
      <c r="H529" s="120"/>
      <c r="I529" s="121"/>
      <c r="J529" s="120"/>
      <c r="K529" s="225"/>
      <c r="L529" s="35"/>
      <c r="M529" s="226"/>
      <c r="N529" s="227"/>
      <c r="O529" s="227"/>
      <c r="P529" s="224"/>
      <c r="Q529" s="224"/>
      <c r="R529" s="78"/>
      <c r="S529" s="79"/>
      <c r="T529" s="224"/>
      <c r="U529" s="35"/>
      <c r="V529" s="35"/>
      <c r="W529" s="225"/>
      <c r="X529" s="228"/>
      <c r="Y529" s="79"/>
      <c r="Z529" s="229"/>
      <c r="AA529" s="35"/>
      <c r="AB529" s="35"/>
      <c r="AC529" s="35"/>
      <c r="AD529" s="230"/>
      <c r="AE529" s="231"/>
      <c r="AF529" s="35"/>
      <c r="AG529" s="35"/>
      <c r="AH529" s="78"/>
      <c r="AI529" s="78"/>
      <c r="AJ529" s="82"/>
      <c r="AK529" s="136"/>
      <c r="AL529" s="135"/>
      <c r="AM529" s="81"/>
      <c r="AN529" s="134"/>
      <c r="AO529" s="232"/>
      <c r="AP529" s="232"/>
      <c r="AQ529" s="80"/>
      <c r="AR529" s="81"/>
      <c r="AS529" s="81"/>
      <c r="AT529" s="245"/>
      <c r="AU529" s="179"/>
      <c r="AV529" s="233"/>
      <c r="AW529" s="81"/>
      <c r="AX529" s="185"/>
      <c r="AY529" s="134"/>
      <c r="AZ529" s="111"/>
      <c r="BA529" s="210"/>
      <c r="BB529" s="211"/>
      <c r="BC529" s="211"/>
      <c r="BD529" s="211"/>
      <c r="BE529" s="211"/>
      <c r="BF529" s="211"/>
      <c r="BG529" s="211"/>
      <c r="BH529" s="211"/>
      <c r="BI529" s="211"/>
      <c r="BJ529" s="211"/>
      <c r="BK529" s="211"/>
      <c r="BL529" s="211"/>
      <c r="BM529" s="211"/>
      <c r="BN529" s="83"/>
      <c r="BO529" s="79"/>
      <c r="BP529" s="210"/>
      <c r="BQ529" s="211"/>
      <c r="BR529" s="211"/>
      <c r="BS529" s="211"/>
      <c r="BT529" s="211"/>
      <c r="BU529" s="211"/>
      <c r="BV529" s="211"/>
      <c r="BW529" s="211"/>
      <c r="BX529" s="82"/>
      <c r="BY529" s="212"/>
      <c r="BZ529" s="212"/>
      <c r="CA529" s="212"/>
      <c r="CB529" s="212"/>
      <c r="CC529" s="212"/>
      <c r="CD529" s="212"/>
      <c r="CE529" s="212"/>
      <c r="CF529" s="212"/>
      <c r="CG529" s="82"/>
      <c r="CH529" s="213"/>
      <c r="CI529" s="212"/>
      <c r="CJ529" s="212"/>
      <c r="CK529" s="212"/>
      <c r="CL529" s="212"/>
      <c r="CM529" s="212"/>
      <c r="CN529" s="212"/>
      <c r="CO529" s="212"/>
      <c r="CP529" s="212"/>
      <c r="CQ529" s="212"/>
      <c r="CR529" s="212"/>
      <c r="CS529" s="212"/>
      <c r="CT529" s="212"/>
      <c r="CU529" s="212"/>
      <c r="CV529" s="212"/>
      <c r="CW529" s="212"/>
      <c r="CX529" s="212"/>
      <c r="CY529" s="212"/>
      <c r="CZ529" s="212"/>
      <c r="DA529" s="214"/>
      <c r="DB529" s="84"/>
      <c r="DC529" s="35"/>
      <c r="DD529" s="35"/>
      <c r="DE529" s="35"/>
      <c r="DF529" s="35"/>
      <c r="DG529" s="35"/>
      <c r="DH529" s="35"/>
      <c r="DI529" s="35"/>
      <c r="DJ529" s="35"/>
      <c r="DK529" s="35"/>
      <c r="DL529" s="35"/>
      <c r="DM529" s="35"/>
      <c r="DN529" s="35"/>
      <c r="DO529" s="35"/>
      <c r="DP529" s="35"/>
      <c r="DQ529" s="35"/>
      <c r="DR529" s="35"/>
      <c r="DS529" s="35"/>
      <c r="DT529" s="35"/>
      <c r="DU529" s="35"/>
      <c r="DV529" s="35"/>
      <c r="DW529" s="78"/>
      <c r="DX529" s="82"/>
      <c r="DY529" s="215"/>
      <c r="DZ529" s="216"/>
      <c r="EA529" s="216"/>
      <c r="EB529" s="216"/>
      <c r="EC529" s="216"/>
      <c r="ED529" s="216"/>
      <c r="EE529" s="217"/>
      <c r="EF529" s="146"/>
      <c r="EG529" s="215"/>
      <c r="EH529" s="216"/>
      <c r="EI529" s="216"/>
      <c r="EJ529" s="216"/>
      <c r="EK529" s="216"/>
      <c r="EL529" s="216"/>
      <c r="EM529" s="216"/>
      <c r="EN529" s="217"/>
      <c r="EO529" s="79"/>
      <c r="EP529" s="218"/>
      <c r="EQ529" s="219"/>
      <c r="ER529" s="219"/>
      <c r="ES529" s="82"/>
      <c r="ET529" s="234"/>
      <c r="EU529" s="235"/>
      <c r="EV529" s="235"/>
      <c r="EW529" s="82"/>
      <c r="EX529" s="234"/>
      <c r="EY529" s="235"/>
      <c r="EZ529" s="235"/>
      <c r="FA529" s="235"/>
      <c r="FB529" s="235"/>
      <c r="FC529" s="235"/>
      <c r="FD529" s="235"/>
      <c r="FE529" s="222"/>
      <c r="FF529" s="234"/>
      <c r="FG529" s="235"/>
      <c r="FH529" s="235"/>
      <c r="FI529" s="235"/>
      <c r="FJ529" s="235"/>
      <c r="FK529" s="235"/>
      <c r="FL529" s="235"/>
      <c r="FM529" s="222"/>
    </row>
    <row r="530" spans="1:169">
      <c r="A530" s="223" t="str">
        <f>Validation!B530</f>
        <v>Pass</v>
      </c>
      <c r="B530" s="35"/>
      <c r="C530" s="35"/>
      <c r="D530" s="35"/>
      <c r="E530" s="122"/>
      <c r="F530" s="123"/>
      <c r="G530" s="121"/>
      <c r="H530" s="120"/>
      <c r="I530" s="121"/>
      <c r="J530" s="120"/>
      <c r="K530" s="225"/>
      <c r="L530" s="35"/>
      <c r="M530" s="226"/>
      <c r="N530" s="227"/>
      <c r="O530" s="227"/>
      <c r="P530" s="224"/>
      <c r="Q530" s="224"/>
      <c r="R530" s="78"/>
      <c r="S530" s="79"/>
      <c r="T530" s="224"/>
      <c r="U530" s="35"/>
      <c r="V530" s="35"/>
      <c r="W530" s="225"/>
      <c r="X530" s="228"/>
      <c r="Y530" s="79"/>
      <c r="Z530" s="229"/>
      <c r="AA530" s="35"/>
      <c r="AB530" s="35"/>
      <c r="AC530" s="35"/>
      <c r="AD530" s="230"/>
      <c r="AE530" s="231"/>
      <c r="AF530" s="35"/>
      <c r="AG530" s="35"/>
      <c r="AH530" s="78"/>
      <c r="AI530" s="78"/>
      <c r="AJ530" s="82"/>
      <c r="AK530" s="136"/>
      <c r="AL530" s="135"/>
      <c r="AM530" s="81"/>
      <c r="AN530" s="134"/>
      <c r="AO530" s="232"/>
      <c r="AP530" s="232"/>
      <c r="AQ530" s="80"/>
      <c r="AR530" s="81"/>
      <c r="AS530" s="81"/>
      <c r="AT530" s="245"/>
      <c r="AU530" s="179"/>
      <c r="AV530" s="233"/>
      <c r="AW530" s="81"/>
      <c r="AX530" s="185"/>
      <c r="AY530" s="134"/>
      <c r="AZ530" s="111"/>
      <c r="BA530" s="210"/>
      <c r="BB530" s="211"/>
      <c r="BC530" s="211"/>
      <c r="BD530" s="211"/>
      <c r="BE530" s="211"/>
      <c r="BF530" s="211"/>
      <c r="BG530" s="211"/>
      <c r="BH530" s="211"/>
      <c r="BI530" s="211"/>
      <c r="BJ530" s="211"/>
      <c r="BK530" s="211"/>
      <c r="BL530" s="211"/>
      <c r="BM530" s="211"/>
      <c r="BN530" s="83"/>
      <c r="BO530" s="79"/>
      <c r="BP530" s="210"/>
      <c r="BQ530" s="211"/>
      <c r="BR530" s="211"/>
      <c r="BS530" s="211"/>
      <c r="BT530" s="211"/>
      <c r="BU530" s="211"/>
      <c r="BV530" s="211"/>
      <c r="BW530" s="211"/>
      <c r="BX530" s="82"/>
      <c r="BY530" s="212"/>
      <c r="BZ530" s="212"/>
      <c r="CA530" s="212"/>
      <c r="CB530" s="212"/>
      <c r="CC530" s="212"/>
      <c r="CD530" s="212"/>
      <c r="CE530" s="212"/>
      <c r="CF530" s="212"/>
      <c r="CG530" s="82"/>
      <c r="CH530" s="213"/>
      <c r="CI530" s="212"/>
      <c r="CJ530" s="212"/>
      <c r="CK530" s="212"/>
      <c r="CL530" s="212"/>
      <c r="CM530" s="212"/>
      <c r="CN530" s="212"/>
      <c r="CO530" s="212"/>
      <c r="CP530" s="212"/>
      <c r="CQ530" s="212"/>
      <c r="CR530" s="212"/>
      <c r="CS530" s="212"/>
      <c r="CT530" s="212"/>
      <c r="CU530" s="212"/>
      <c r="CV530" s="212"/>
      <c r="CW530" s="212"/>
      <c r="CX530" s="212"/>
      <c r="CY530" s="212"/>
      <c r="CZ530" s="212"/>
      <c r="DA530" s="214"/>
      <c r="DB530" s="84"/>
      <c r="DC530" s="35"/>
      <c r="DD530" s="35"/>
      <c r="DE530" s="35"/>
      <c r="DF530" s="35"/>
      <c r="DG530" s="35"/>
      <c r="DH530" s="35"/>
      <c r="DI530" s="35"/>
      <c r="DJ530" s="35"/>
      <c r="DK530" s="35"/>
      <c r="DL530" s="35"/>
      <c r="DM530" s="35"/>
      <c r="DN530" s="35"/>
      <c r="DO530" s="35"/>
      <c r="DP530" s="35"/>
      <c r="DQ530" s="35"/>
      <c r="DR530" s="35"/>
      <c r="DS530" s="35"/>
      <c r="DT530" s="35"/>
      <c r="DU530" s="35"/>
      <c r="DV530" s="35"/>
      <c r="DW530" s="78"/>
      <c r="DX530" s="82"/>
      <c r="DY530" s="215"/>
      <c r="DZ530" s="216"/>
      <c r="EA530" s="216"/>
      <c r="EB530" s="216"/>
      <c r="EC530" s="216"/>
      <c r="ED530" s="216"/>
      <c r="EE530" s="217"/>
      <c r="EF530" s="146"/>
      <c r="EG530" s="215"/>
      <c r="EH530" s="216"/>
      <c r="EI530" s="216"/>
      <c r="EJ530" s="216"/>
      <c r="EK530" s="216"/>
      <c r="EL530" s="216"/>
      <c r="EM530" s="216"/>
      <c r="EN530" s="217"/>
      <c r="EO530" s="79"/>
      <c r="EP530" s="218"/>
      <c r="EQ530" s="219"/>
      <c r="ER530" s="219"/>
      <c r="ES530" s="82"/>
      <c r="ET530" s="234"/>
      <c r="EU530" s="235"/>
      <c r="EV530" s="235"/>
      <c r="EW530" s="82"/>
      <c r="EX530" s="234"/>
      <c r="EY530" s="235"/>
      <c r="EZ530" s="235"/>
      <c r="FA530" s="235"/>
      <c r="FB530" s="235"/>
      <c r="FC530" s="235"/>
      <c r="FD530" s="235"/>
      <c r="FE530" s="222"/>
      <c r="FF530" s="234"/>
      <c r="FG530" s="235"/>
      <c r="FH530" s="235"/>
      <c r="FI530" s="235"/>
      <c r="FJ530" s="235"/>
      <c r="FK530" s="235"/>
      <c r="FL530" s="235"/>
      <c r="FM530" s="222"/>
    </row>
    <row r="531" spans="1:169">
      <c r="A531" s="223" t="str">
        <f>Validation!B531</f>
        <v>Pass</v>
      </c>
      <c r="B531" s="35"/>
      <c r="C531" s="35"/>
      <c r="D531" s="35"/>
      <c r="E531" s="122"/>
      <c r="F531" s="123"/>
      <c r="G531" s="121"/>
      <c r="H531" s="120"/>
      <c r="I531" s="121"/>
      <c r="J531" s="120"/>
      <c r="K531" s="225"/>
      <c r="L531" s="35"/>
      <c r="M531" s="226"/>
      <c r="N531" s="227"/>
      <c r="O531" s="227"/>
      <c r="P531" s="224"/>
      <c r="Q531" s="224"/>
      <c r="R531" s="78"/>
      <c r="S531" s="79"/>
      <c r="T531" s="224"/>
      <c r="U531" s="35"/>
      <c r="V531" s="35"/>
      <c r="W531" s="225"/>
      <c r="X531" s="228"/>
      <c r="Y531" s="79"/>
      <c r="Z531" s="229"/>
      <c r="AA531" s="35"/>
      <c r="AB531" s="35"/>
      <c r="AC531" s="35"/>
      <c r="AD531" s="230"/>
      <c r="AE531" s="231"/>
      <c r="AF531" s="35"/>
      <c r="AG531" s="35"/>
      <c r="AH531" s="78"/>
      <c r="AI531" s="78"/>
      <c r="AJ531" s="82"/>
      <c r="AK531" s="136"/>
      <c r="AL531" s="135"/>
      <c r="AM531" s="81"/>
      <c r="AN531" s="134"/>
      <c r="AO531" s="232"/>
      <c r="AP531" s="232"/>
      <c r="AQ531" s="80"/>
      <c r="AR531" s="81"/>
      <c r="AS531" s="81"/>
      <c r="AT531" s="245"/>
      <c r="AU531" s="179"/>
      <c r="AV531" s="233"/>
      <c r="AW531" s="81"/>
      <c r="AX531" s="185"/>
      <c r="AY531" s="134"/>
      <c r="AZ531" s="111"/>
      <c r="BA531" s="210"/>
      <c r="BB531" s="211"/>
      <c r="BC531" s="211"/>
      <c r="BD531" s="211"/>
      <c r="BE531" s="211"/>
      <c r="BF531" s="211"/>
      <c r="BG531" s="211"/>
      <c r="BH531" s="211"/>
      <c r="BI531" s="211"/>
      <c r="BJ531" s="211"/>
      <c r="BK531" s="211"/>
      <c r="BL531" s="211"/>
      <c r="BM531" s="211"/>
      <c r="BN531" s="83"/>
      <c r="BO531" s="79"/>
      <c r="BP531" s="210"/>
      <c r="BQ531" s="211"/>
      <c r="BR531" s="211"/>
      <c r="BS531" s="211"/>
      <c r="BT531" s="211"/>
      <c r="BU531" s="211"/>
      <c r="BV531" s="211"/>
      <c r="BW531" s="211"/>
      <c r="BX531" s="82"/>
      <c r="BY531" s="212"/>
      <c r="BZ531" s="212"/>
      <c r="CA531" s="212"/>
      <c r="CB531" s="212"/>
      <c r="CC531" s="212"/>
      <c r="CD531" s="212"/>
      <c r="CE531" s="212"/>
      <c r="CF531" s="212"/>
      <c r="CG531" s="82"/>
      <c r="CH531" s="213"/>
      <c r="CI531" s="212"/>
      <c r="CJ531" s="212"/>
      <c r="CK531" s="212"/>
      <c r="CL531" s="212"/>
      <c r="CM531" s="212"/>
      <c r="CN531" s="212"/>
      <c r="CO531" s="212"/>
      <c r="CP531" s="212"/>
      <c r="CQ531" s="212"/>
      <c r="CR531" s="212"/>
      <c r="CS531" s="212"/>
      <c r="CT531" s="212"/>
      <c r="CU531" s="212"/>
      <c r="CV531" s="212"/>
      <c r="CW531" s="212"/>
      <c r="CX531" s="212"/>
      <c r="CY531" s="212"/>
      <c r="CZ531" s="212"/>
      <c r="DA531" s="214"/>
      <c r="DB531" s="84"/>
      <c r="DC531" s="35"/>
      <c r="DD531" s="35"/>
      <c r="DE531" s="35"/>
      <c r="DF531" s="35"/>
      <c r="DG531" s="35"/>
      <c r="DH531" s="35"/>
      <c r="DI531" s="35"/>
      <c r="DJ531" s="35"/>
      <c r="DK531" s="35"/>
      <c r="DL531" s="35"/>
      <c r="DM531" s="35"/>
      <c r="DN531" s="35"/>
      <c r="DO531" s="35"/>
      <c r="DP531" s="35"/>
      <c r="DQ531" s="35"/>
      <c r="DR531" s="35"/>
      <c r="DS531" s="35"/>
      <c r="DT531" s="35"/>
      <c r="DU531" s="35"/>
      <c r="DV531" s="35"/>
      <c r="DW531" s="78"/>
      <c r="DX531" s="82"/>
      <c r="DY531" s="215"/>
      <c r="DZ531" s="216"/>
      <c r="EA531" s="216"/>
      <c r="EB531" s="216"/>
      <c r="EC531" s="216"/>
      <c r="ED531" s="216"/>
      <c r="EE531" s="217"/>
      <c r="EF531" s="146"/>
      <c r="EG531" s="215"/>
      <c r="EH531" s="216"/>
      <c r="EI531" s="216"/>
      <c r="EJ531" s="216"/>
      <c r="EK531" s="216"/>
      <c r="EL531" s="216"/>
      <c r="EM531" s="216"/>
      <c r="EN531" s="217"/>
      <c r="EO531" s="79"/>
      <c r="EP531" s="218"/>
      <c r="EQ531" s="219"/>
      <c r="ER531" s="219"/>
      <c r="ES531" s="82"/>
      <c r="ET531" s="234"/>
      <c r="EU531" s="235"/>
      <c r="EV531" s="235"/>
      <c r="EW531" s="82"/>
      <c r="EX531" s="234"/>
      <c r="EY531" s="235"/>
      <c r="EZ531" s="235"/>
      <c r="FA531" s="235"/>
      <c r="FB531" s="235"/>
      <c r="FC531" s="235"/>
      <c r="FD531" s="235"/>
      <c r="FE531" s="222"/>
      <c r="FF531" s="234"/>
      <c r="FG531" s="235"/>
      <c r="FH531" s="235"/>
      <c r="FI531" s="235"/>
      <c r="FJ531" s="235"/>
      <c r="FK531" s="235"/>
      <c r="FL531" s="235"/>
      <c r="FM531" s="222"/>
    </row>
    <row r="532" spans="1:169">
      <c r="A532" s="223" t="str">
        <f>Validation!B532</f>
        <v>Pass</v>
      </c>
      <c r="B532" s="35"/>
      <c r="C532" s="35"/>
      <c r="D532" s="35"/>
      <c r="E532" s="122"/>
      <c r="F532" s="123"/>
      <c r="G532" s="121"/>
      <c r="H532" s="120"/>
      <c r="I532" s="121"/>
      <c r="J532" s="120"/>
      <c r="K532" s="225"/>
      <c r="L532" s="35"/>
      <c r="M532" s="226"/>
      <c r="N532" s="227"/>
      <c r="O532" s="227"/>
      <c r="P532" s="224"/>
      <c r="Q532" s="224"/>
      <c r="R532" s="78"/>
      <c r="S532" s="79"/>
      <c r="T532" s="224"/>
      <c r="U532" s="35"/>
      <c r="V532" s="35"/>
      <c r="W532" s="225"/>
      <c r="X532" s="228"/>
      <c r="Y532" s="79"/>
      <c r="Z532" s="229"/>
      <c r="AA532" s="35"/>
      <c r="AB532" s="35"/>
      <c r="AC532" s="35"/>
      <c r="AD532" s="230"/>
      <c r="AE532" s="231"/>
      <c r="AF532" s="35"/>
      <c r="AG532" s="35"/>
      <c r="AH532" s="78"/>
      <c r="AI532" s="78"/>
      <c r="AJ532" s="82"/>
      <c r="AK532" s="136"/>
      <c r="AL532" s="135"/>
      <c r="AM532" s="81"/>
      <c r="AN532" s="134"/>
      <c r="AO532" s="232"/>
      <c r="AP532" s="232"/>
      <c r="AQ532" s="80"/>
      <c r="AR532" s="81"/>
      <c r="AS532" s="81"/>
      <c r="AT532" s="245"/>
      <c r="AU532" s="179"/>
      <c r="AV532" s="233"/>
      <c r="AW532" s="81"/>
      <c r="AX532" s="185"/>
      <c r="AY532" s="134"/>
      <c r="AZ532" s="111"/>
      <c r="BA532" s="210"/>
      <c r="BB532" s="211"/>
      <c r="BC532" s="211"/>
      <c r="BD532" s="211"/>
      <c r="BE532" s="211"/>
      <c r="BF532" s="211"/>
      <c r="BG532" s="211"/>
      <c r="BH532" s="211"/>
      <c r="BI532" s="211"/>
      <c r="BJ532" s="211"/>
      <c r="BK532" s="211"/>
      <c r="BL532" s="211"/>
      <c r="BM532" s="211"/>
      <c r="BN532" s="83"/>
      <c r="BO532" s="79"/>
      <c r="BP532" s="210"/>
      <c r="BQ532" s="211"/>
      <c r="BR532" s="211"/>
      <c r="BS532" s="211"/>
      <c r="BT532" s="211"/>
      <c r="BU532" s="211"/>
      <c r="BV532" s="211"/>
      <c r="BW532" s="211"/>
      <c r="BX532" s="82"/>
      <c r="BY532" s="212"/>
      <c r="BZ532" s="212"/>
      <c r="CA532" s="212"/>
      <c r="CB532" s="212"/>
      <c r="CC532" s="212"/>
      <c r="CD532" s="212"/>
      <c r="CE532" s="212"/>
      <c r="CF532" s="212"/>
      <c r="CG532" s="82"/>
      <c r="CH532" s="213"/>
      <c r="CI532" s="212"/>
      <c r="CJ532" s="212"/>
      <c r="CK532" s="212"/>
      <c r="CL532" s="212"/>
      <c r="CM532" s="212"/>
      <c r="CN532" s="212"/>
      <c r="CO532" s="212"/>
      <c r="CP532" s="212"/>
      <c r="CQ532" s="212"/>
      <c r="CR532" s="212"/>
      <c r="CS532" s="212"/>
      <c r="CT532" s="212"/>
      <c r="CU532" s="212"/>
      <c r="CV532" s="212"/>
      <c r="CW532" s="212"/>
      <c r="CX532" s="212"/>
      <c r="CY532" s="212"/>
      <c r="CZ532" s="212"/>
      <c r="DA532" s="214"/>
      <c r="DB532" s="84"/>
      <c r="DC532" s="35"/>
      <c r="DD532" s="35"/>
      <c r="DE532" s="35"/>
      <c r="DF532" s="35"/>
      <c r="DG532" s="35"/>
      <c r="DH532" s="35"/>
      <c r="DI532" s="35"/>
      <c r="DJ532" s="35"/>
      <c r="DK532" s="35"/>
      <c r="DL532" s="35"/>
      <c r="DM532" s="35"/>
      <c r="DN532" s="35"/>
      <c r="DO532" s="35"/>
      <c r="DP532" s="35"/>
      <c r="DQ532" s="35"/>
      <c r="DR532" s="35"/>
      <c r="DS532" s="35"/>
      <c r="DT532" s="35"/>
      <c r="DU532" s="35"/>
      <c r="DV532" s="35"/>
      <c r="DW532" s="78"/>
      <c r="DX532" s="82"/>
      <c r="DY532" s="215"/>
      <c r="DZ532" s="216"/>
      <c r="EA532" s="216"/>
      <c r="EB532" s="216"/>
      <c r="EC532" s="216"/>
      <c r="ED532" s="216"/>
      <c r="EE532" s="217"/>
      <c r="EF532" s="146"/>
      <c r="EG532" s="215"/>
      <c r="EH532" s="216"/>
      <c r="EI532" s="216"/>
      <c r="EJ532" s="216"/>
      <c r="EK532" s="216"/>
      <c r="EL532" s="216"/>
      <c r="EM532" s="216"/>
      <c r="EN532" s="217"/>
      <c r="EO532" s="79"/>
      <c r="EP532" s="218"/>
      <c r="EQ532" s="219"/>
      <c r="ER532" s="219"/>
      <c r="ES532" s="82"/>
      <c r="ET532" s="234"/>
      <c r="EU532" s="235"/>
      <c r="EV532" s="235"/>
      <c r="EW532" s="82"/>
      <c r="EX532" s="234"/>
      <c r="EY532" s="235"/>
      <c r="EZ532" s="235"/>
      <c r="FA532" s="235"/>
      <c r="FB532" s="235"/>
      <c r="FC532" s="235"/>
      <c r="FD532" s="235"/>
      <c r="FE532" s="222"/>
      <c r="FF532" s="234"/>
      <c r="FG532" s="235"/>
      <c r="FH532" s="235"/>
      <c r="FI532" s="235"/>
      <c r="FJ532" s="235"/>
      <c r="FK532" s="235"/>
      <c r="FL532" s="235"/>
      <c r="FM532" s="222"/>
    </row>
    <row r="533" spans="1:169">
      <c r="A533" s="223" t="str">
        <f>Validation!B533</f>
        <v>Pass</v>
      </c>
      <c r="B533" s="35"/>
      <c r="C533" s="35"/>
      <c r="D533" s="35"/>
      <c r="E533" s="122"/>
      <c r="F533" s="123"/>
      <c r="G533" s="121"/>
      <c r="H533" s="120"/>
      <c r="I533" s="121"/>
      <c r="J533" s="120"/>
      <c r="K533" s="225"/>
      <c r="L533" s="35"/>
      <c r="M533" s="226"/>
      <c r="N533" s="227"/>
      <c r="O533" s="227"/>
      <c r="P533" s="224"/>
      <c r="Q533" s="224"/>
      <c r="R533" s="78"/>
      <c r="S533" s="79"/>
      <c r="T533" s="224"/>
      <c r="U533" s="35"/>
      <c r="V533" s="35"/>
      <c r="W533" s="225"/>
      <c r="X533" s="228"/>
      <c r="Y533" s="79"/>
      <c r="Z533" s="229"/>
      <c r="AA533" s="35"/>
      <c r="AB533" s="35"/>
      <c r="AC533" s="35"/>
      <c r="AD533" s="230"/>
      <c r="AE533" s="231"/>
      <c r="AF533" s="35"/>
      <c r="AG533" s="35"/>
      <c r="AH533" s="78"/>
      <c r="AI533" s="78"/>
      <c r="AJ533" s="82"/>
      <c r="AK533" s="136"/>
      <c r="AL533" s="135"/>
      <c r="AM533" s="81"/>
      <c r="AN533" s="134"/>
      <c r="AO533" s="232"/>
      <c r="AP533" s="232"/>
      <c r="AQ533" s="80"/>
      <c r="AR533" s="81"/>
      <c r="AS533" s="81"/>
      <c r="AT533" s="245"/>
      <c r="AU533" s="179"/>
      <c r="AV533" s="233"/>
      <c r="AW533" s="81"/>
      <c r="AX533" s="185"/>
      <c r="AY533" s="134"/>
      <c r="AZ533" s="111"/>
      <c r="BA533" s="210"/>
      <c r="BB533" s="211"/>
      <c r="BC533" s="211"/>
      <c r="BD533" s="211"/>
      <c r="BE533" s="211"/>
      <c r="BF533" s="211"/>
      <c r="BG533" s="211"/>
      <c r="BH533" s="211"/>
      <c r="BI533" s="211"/>
      <c r="BJ533" s="211"/>
      <c r="BK533" s="211"/>
      <c r="BL533" s="211"/>
      <c r="BM533" s="211"/>
      <c r="BN533" s="83"/>
      <c r="BO533" s="79"/>
      <c r="BP533" s="210"/>
      <c r="BQ533" s="211"/>
      <c r="BR533" s="211"/>
      <c r="BS533" s="211"/>
      <c r="BT533" s="211"/>
      <c r="BU533" s="211"/>
      <c r="BV533" s="211"/>
      <c r="BW533" s="211"/>
      <c r="BX533" s="82"/>
      <c r="BY533" s="212"/>
      <c r="BZ533" s="212"/>
      <c r="CA533" s="212"/>
      <c r="CB533" s="212"/>
      <c r="CC533" s="212"/>
      <c r="CD533" s="212"/>
      <c r="CE533" s="212"/>
      <c r="CF533" s="212"/>
      <c r="CG533" s="82"/>
      <c r="CH533" s="213"/>
      <c r="CI533" s="212"/>
      <c r="CJ533" s="212"/>
      <c r="CK533" s="212"/>
      <c r="CL533" s="212"/>
      <c r="CM533" s="212"/>
      <c r="CN533" s="212"/>
      <c r="CO533" s="212"/>
      <c r="CP533" s="212"/>
      <c r="CQ533" s="212"/>
      <c r="CR533" s="212"/>
      <c r="CS533" s="212"/>
      <c r="CT533" s="212"/>
      <c r="CU533" s="212"/>
      <c r="CV533" s="212"/>
      <c r="CW533" s="212"/>
      <c r="CX533" s="212"/>
      <c r="CY533" s="212"/>
      <c r="CZ533" s="212"/>
      <c r="DA533" s="214"/>
      <c r="DB533" s="84"/>
      <c r="DC533" s="35"/>
      <c r="DD533" s="35"/>
      <c r="DE533" s="35"/>
      <c r="DF533" s="35"/>
      <c r="DG533" s="35"/>
      <c r="DH533" s="35"/>
      <c r="DI533" s="35"/>
      <c r="DJ533" s="35"/>
      <c r="DK533" s="35"/>
      <c r="DL533" s="35"/>
      <c r="DM533" s="35"/>
      <c r="DN533" s="35"/>
      <c r="DO533" s="35"/>
      <c r="DP533" s="35"/>
      <c r="DQ533" s="35"/>
      <c r="DR533" s="35"/>
      <c r="DS533" s="35"/>
      <c r="DT533" s="35"/>
      <c r="DU533" s="35"/>
      <c r="DV533" s="35"/>
      <c r="DW533" s="78"/>
      <c r="DX533" s="82"/>
      <c r="DY533" s="215"/>
      <c r="DZ533" s="216"/>
      <c r="EA533" s="216"/>
      <c r="EB533" s="216"/>
      <c r="EC533" s="216"/>
      <c r="ED533" s="216"/>
      <c r="EE533" s="217"/>
      <c r="EF533" s="146"/>
      <c r="EG533" s="215"/>
      <c r="EH533" s="216"/>
      <c r="EI533" s="216"/>
      <c r="EJ533" s="216"/>
      <c r="EK533" s="216"/>
      <c r="EL533" s="216"/>
      <c r="EM533" s="216"/>
      <c r="EN533" s="217"/>
      <c r="EO533" s="79"/>
      <c r="EP533" s="218"/>
      <c r="EQ533" s="219"/>
      <c r="ER533" s="219"/>
      <c r="ES533" s="82"/>
      <c r="ET533" s="234"/>
      <c r="EU533" s="235"/>
      <c r="EV533" s="235"/>
      <c r="EW533" s="82"/>
      <c r="EX533" s="234"/>
      <c r="EY533" s="235"/>
      <c r="EZ533" s="235"/>
      <c r="FA533" s="235"/>
      <c r="FB533" s="235"/>
      <c r="FC533" s="235"/>
      <c r="FD533" s="235"/>
      <c r="FE533" s="222"/>
      <c r="FF533" s="234"/>
      <c r="FG533" s="235"/>
      <c r="FH533" s="235"/>
      <c r="FI533" s="235"/>
      <c r="FJ533" s="235"/>
      <c r="FK533" s="235"/>
      <c r="FL533" s="235"/>
      <c r="FM533" s="222"/>
    </row>
    <row r="534" spans="1:169">
      <c r="A534" s="223" t="str">
        <f>Validation!B534</f>
        <v>Pass</v>
      </c>
      <c r="B534" s="35"/>
      <c r="C534" s="35"/>
      <c r="D534" s="35"/>
      <c r="E534" s="122"/>
      <c r="F534" s="123"/>
      <c r="G534" s="121"/>
      <c r="H534" s="120"/>
      <c r="I534" s="121"/>
      <c r="J534" s="120"/>
      <c r="K534" s="225"/>
      <c r="L534" s="35"/>
      <c r="M534" s="226"/>
      <c r="N534" s="227"/>
      <c r="O534" s="227"/>
      <c r="P534" s="224"/>
      <c r="Q534" s="224"/>
      <c r="R534" s="78"/>
      <c r="S534" s="79"/>
      <c r="T534" s="224"/>
      <c r="U534" s="35"/>
      <c r="V534" s="35"/>
      <c r="W534" s="225"/>
      <c r="X534" s="228"/>
      <c r="Y534" s="79"/>
      <c r="Z534" s="229"/>
      <c r="AA534" s="35"/>
      <c r="AB534" s="35"/>
      <c r="AC534" s="35"/>
      <c r="AD534" s="230"/>
      <c r="AE534" s="231"/>
      <c r="AF534" s="35"/>
      <c r="AG534" s="35"/>
      <c r="AH534" s="78"/>
      <c r="AI534" s="78"/>
      <c r="AJ534" s="82"/>
      <c r="AK534" s="136"/>
      <c r="AL534" s="135"/>
      <c r="AM534" s="81"/>
      <c r="AN534" s="134"/>
      <c r="AO534" s="232"/>
      <c r="AP534" s="232"/>
      <c r="AQ534" s="80"/>
      <c r="AR534" s="81"/>
      <c r="AS534" s="81"/>
      <c r="AT534" s="245"/>
      <c r="AU534" s="179"/>
      <c r="AV534" s="233"/>
      <c r="AW534" s="81"/>
      <c r="AX534" s="185"/>
      <c r="AY534" s="134"/>
      <c r="AZ534" s="111"/>
      <c r="BA534" s="210"/>
      <c r="BB534" s="211"/>
      <c r="BC534" s="211"/>
      <c r="BD534" s="211"/>
      <c r="BE534" s="211"/>
      <c r="BF534" s="211"/>
      <c r="BG534" s="211"/>
      <c r="BH534" s="211"/>
      <c r="BI534" s="211"/>
      <c r="BJ534" s="211"/>
      <c r="BK534" s="211"/>
      <c r="BL534" s="211"/>
      <c r="BM534" s="211"/>
      <c r="BN534" s="83"/>
      <c r="BO534" s="79"/>
      <c r="BP534" s="210"/>
      <c r="BQ534" s="211"/>
      <c r="BR534" s="211"/>
      <c r="BS534" s="211"/>
      <c r="BT534" s="211"/>
      <c r="BU534" s="211"/>
      <c r="BV534" s="211"/>
      <c r="BW534" s="211"/>
      <c r="BX534" s="82"/>
      <c r="BY534" s="212"/>
      <c r="BZ534" s="212"/>
      <c r="CA534" s="212"/>
      <c r="CB534" s="212"/>
      <c r="CC534" s="212"/>
      <c r="CD534" s="212"/>
      <c r="CE534" s="212"/>
      <c r="CF534" s="212"/>
      <c r="CG534" s="82"/>
      <c r="CH534" s="213"/>
      <c r="CI534" s="212"/>
      <c r="CJ534" s="212"/>
      <c r="CK534" s="212"/>
      <c r="CL534" s="212"/>
      <c r="CM534" s="212"/>
      <c r="CN534" s="212"/>
      <c r="CO534" s="212"/>
      <c r="CP534" s="212"/>
      <c r="CQ534" s="212"/>
      <c r="CR534" s="212"/>
      <c r="CS534" s="212"/>
      <c r="CT534" s="212"/>
      <c r="CU534" s="212"/>
      <c r="CV534" s="212"/>
      <c r="CW534" s="212"/>
      <c r="CX534" s="212"/>
      <c r="CY534" s="212"/>
      <c r="CZ534" s="212"/>
      <c r="DA534" s="214"/>
      <c r="DB534" s="84"/>
      <c r="DC534" s="35"/>
      <c r="DD534" s="35"/>
      <c r="DE534" s="35"/>
      <c r="DF534" s="35"/>
      <c r="DG534" s="35"/>
      <c r="DH534" s="35"/>
      <c r="DI534" s="35"/>
      <c r="DJ534" s="35"/>
      <c r="DK534" s="35"/>
      <c r="DL534" s="35"/>
      <c r="DM534" s="35"/>
      <c r="DN534" s="35"/>
      <c r="DO534" s="35"/>
      <c r="DP534" s="35"/>
      <c r="DQ534" s="35"/>
      <c r="DR534" s="35"/>
      <c r="DS534" s="35"/>
      <c r="DT534" s="35"/>
      <c r="DU534" s="35"/>
      <c r="DV534" s="35"/>
      <c r="DW534" s="78"/>
      <c r="DX534" s="82"/>
      <c r="DY534" s="215"/>
      <c r="DZ534" s="216"/>
      <c r="EA534" s="216"/>
      <c r="EB534" s="216"/>
      <c r="EC534" s="216"/>
      <c r="ED534" s="216"/>
      <c r="EE534" s="217"/>
      <c r="EF534" s="146"/>
      <c r="EG534" s="215"/>
      <c r="EH534" s="216"/>
      <c r="EI534" s="216"/>
      <c r="EJ534" s="216"/>
      <c r="EK534" s="216"/>
      <c r="EL534" s="216"/>
      <c r="EM534" s="216"/>
      <c r="EN534" s="217"/>
      <c r="EO534" s="79"/>
      <c r="EP534" s="218"/>
      <c r="EQ534" s="219"/>
      <c r="ER534" s="219"/>
      <c r="ES534" s="82"/>
      <c r="ET534" s="234"/>
      <c r="EU534" s="235"/>
      <c r="EV534" s="235"/>
      <c r="EW534" s="82"/>
      <c r="EX534" s="234"/>
      <c r="EY534" s="235"/>
      <c r="EZ534" s="235"/>
      <c r="FA534" s="235"/>
      <c r="FB534" s="235"/>
      <c r="FC534" s="235"/>
      <c r="FD534" s="235"/>
      <c r="FE534" s="222"/>
      <c r="FF534" s="234"/>
      <c r="FG534" s="235"/>
      <c r="FH534" s="235"/>
      <c r="FI534" s="235"/>
      <c r="FJ534" s="235"/>
      <c r="FK534" s="235"/>
      <c r="FL534" s="235"/>
      <c r="FM534" s="222"/>
    </row>
    <row r="535" spans="1:169">
      <c r="A535" s="223" t="str">
        <f>Validation!B535</f>
        <v>Pass</v>
      </c>
      <c r="B535" s="35"/>
      <c r="C535" s="35"/>
      <c r="D535" s="35"/>
      <c r="E535" s="122"/>
      <c r="F535" s="123"/>
      <c r="G535" s="121"/>
      <c r="H535" s="120"/>
      <c r="I535" s="121"/>
      <c r="J535" s="120"/>
      <c r="K535" s="225"/>
      <c r="L535" s="35"/>
      <c r="M535" s="226"/>
      <c r="N535" s="227"/>
      <c r="O535" s="227"/>
      <c r="P535" s="224"/>
      <c r="Q535" s="224"/>
      <c r="R535" s="78"/>
      <c r="S535" s="79"/>
      <c r="T535" s="224"/>
      <c r="U535" s="35"/>
      <c r="V535" s="35"/>
      <c r="W535" s="225"/>
      <c r="X535" s="228"/>
      <c r="Y535" s="79"/>
      <c r="Z535" s="229"/>
      <c r="AA535" s="35"/>
      <c r="AB535" s="35"/>
      <c r="AC535" s="35"/>
      <c r="AD535" s="230"/>
      <c r="AE535" s="231"/>
      <c r="AF535" s="35"/>
      <c r="AG535" s="35"/>
      <c r="AH535" s="78"/>
      <c r="AI535" s="78"/>
      <c r="AJ535" s="82"/>
      <c r="AK535" s="136"/>
      <c r="AL535" s="135"/>
      <c r="AM535" s="81"/>
      <c r="AN535" s="134"/>
      <c r="AO535" s="232"/>
      <c r="AP535" s="232"/>
      <c r="AQ535" s="80"/>
      <c r="AR535" s="81"/>
      <c r="AS535" s="81"/>
      <c r="AT535" s="245"/>
      <c r="AU535" s="179"/>
      <c r="AV535" s="233"/>
      <c r="AW535" s="81"/>
      <c r="AX535" s="185"/>
      <c r="AY535" s="134"/>
      <c r="AZ535" s="111"/>
      <c r="BA535" s="210"/>
      <c r="BB535" s="211"/>
      <c r="BC535" s="211"/>
      <c r="BD535" s="211"/>
      <c r="BE535" s="211"/>
      <c r="BF535" s="211"/>
      <c r="BG535" s="211"/>
      <c r="BH535" s="211"/>
      <c r="BI535" s="211"/>
      <c r="BJ535" s="211"/>
      <c r="BK535" s="211"/>
      <c r="BL535" s="211"/>
      <c r="BM535" s="211"/>
      <c r="BN535" s="83"/>
      <c r="BO535" s="79"/>
      <c r="BP535" s="210"/>
      <c r="BQ535" s="211"/>
      <c r="BR535" s="211"/>
      <c r="BS535" s="211"/>
      <c r="BT535" s="211"/>
      <c r="BU535" s="211"/>
      <c r="BV535" s="211"/>
      <c r="BW535" s="211"/>
      <c r="BX535" s="82"/>
      <c r="BY535" s="212"/>
      <c r="BZ535" s="212"/>
      <c r="CA535" s="212"/>
      <c r="CB535" s="212"/>
      <c r="CC535" s="212"/>
      <c r="CD535" s="212"/>
      <c r="CE535" s="212"/>
      <c r="CF535" s="212"/>
      <c r="CG535" s="82"/>
      <c r="CH535" s="213"/>
      <c r="CI535" s="212"/>
      <c r="CJ535" s="212"/>
      <c r="CK535" s="212"/>
      <c r="CL535" s="212"/>
      <c r="CM535" s="212"/>
      <c r="CN535" s="212"/>
      <c r="CO535" s="212"/>
      <c r="CP535" s="212"/>
      <c r="CQ535" s="212"/>
      <c r="CR535" s="212"/>
      <c r="CS535" s="212"/>
      <c r="CT535" s="212"/>
      <c r="CU535" s="212"/>
      <c r="CV535" s="212"/>
      <c r="CW535" s="212"/>
      <c r="CX535" s="212"/>
      <c r="CY535" s="212"/>
      <c r="CZ535" s="212"/>
      <c r="DA535" s="214"/>
      <c r="DB535" s="84"/>
      <c r="DC535" s="35"/>
      <c r="DD535" s="35"/>
      <c r="DE535" s="35"/>
      <c r="DF535" s="35"/>
      <c r="DG535" s="35"/>
      <c r="DH535" s="35"/>
      <c r="DI535" s="35"/>
      <c r="DJ535" s="35"/>
      <c r="DK535" s="35"/>
      <c r="DL535" s="35"/>
      <c r="DM535" s="35"/>
      <c r="DN535" s="35"/>
      <c r="DO535" s="35"/>
      <c r="DP535" s="35"/>
      <c r="DQ535" s="35"/>
      <c r="DR535" s="35"/>
      <c r="DS535" s="35"/>
      <c r="DT535" s="35"/>
      <c r="DU535" s="35"/>
      <c r="DV535" s="35"/>
      <c r="DW535" s="78"/>
      <c r="DX535" s="82"/>
      <c r="DY535" s="215"/>
      <c r="DZ535" s="216"/>
      <c r="EA535" s="216"/>
      <c r="EB535" s="216"/>
      <c r="EC535" s="216"/>
      <c r="ED535" s="216"/>
      <c r="EE535" s="217"/>
      <c r="EF535" s="146"/>
      <c r="EG535" s="215"/>
      <c r="EH535" s="216"/>
      <c r="EI535" s="216"/>
      <c r="EJ535" s="216"/>
      <c r="EK535" s="216"/>
      <c r="EL535" s="216"/>
      <c r="EM535" s="216"/>
      <c r="EN535" s="217"/>
      <c r="EO535" s="79"/>
      <c r="EP535" s="218"/>
      <c r="EQ535" s="219"/>
      <c r="ER535" s="219"/>
      <c r="ES535" s="82"/>
      <c r="ET535" s="234"/>
      <c r="EU535" s="235"/>
      <c r="EV535" s="235"/>
      <c r="EW535" s="82"/>
      <c r="EX535" s="234"/>
      <c r="EY535" s="235"/>
      <c r="EZ535" s="235"/>
      <c r="FA535" s="235"/>
      <c r="FB535" s="235"/>
      <c r="FC535" s="235"/>
      <c r="FD535" s="235"/>
      <c r="FE535" s="222"/>
      <c r="FF535" s="234"/>
      <c r="FG535" s="235"/>
      <c r="FH535" s="235"/>
      <c r="FI535" s="235"/>
      <c r="FJ535" s="235"/>
      <c r="FK535" s="235"/>
      <c r="FL535" s="235"/>
      <c r="FM535" s="222"/>
    </row>
    <row r="536" spans="1:169">
      <c r="A536" s="223" t="str">
        <f>Validation!B536</f>
        <v>Pass</v>
      </c>
      <c r="B536" s="35"/>
      <c r="C536" s="35"/>
      <c r="D536" s="35"/>
      <c r="E536" s="122"/>
      <c r="F536" s="123"/>
      <c r="G536" s="121"/>
      <c r="H536" s="120"/>
      <c r="I536" s="121"/>
      <c r="J536" s="120"/>
      <c r="K536" s="225"/>
      <c r="L536" s="35"/>
      <c r="M536" s="226"/>
      <c r="N536" s="227"/>
      <c r="O536" s="227"/>
      <c r="P536" s="224"/>
      <c r="Q536" s="224"/>
      <c r="R536" s="78"/>
      <c r="S536" s="79"/>
      <c r="T536" s="224"/>
      <c r="U536" s="35"/>
      <c r="V536" s="35"/>
      <c r="W536" s="225"/>
      <c r="X536" s="228"/>
      <c r="Y536" s="79"/>
      <c r="Z536" s="229"/>
      <c r="AA536" s="35"/>
      <c r="AB536" s="35"/>
      <c r="AC536" s="35"/>
      <c r="AD536" s="230"/>
      <c r="AE536" s="231"/>
      <c r="AF536" s="35"/>
      <c r="AG536" s="35"/>
      <c r="AH536" s="78"/>
      <c r="AI536" s="78"/>
      <c r="AJ536" s="82"/>
      <c r="AK536" s="136"/>
      <c r="AL536" s="135"/>
      <c r="AM536" s="81"/>
      <c r="AN536" s="134"/>
      <c r="AO536" s="232"/>
      <c r="AP536" s="232"/>
      <c r="AQ536" s="80"/>
      <c r="AR536" s="81"/>
      <c r="AS536" s="81"/>
      <c r="AT536" s="245"/>
      <c r="AU536" s="179"/>
      <c r="AV536" s="233"/>
      <c r="AW536" s="81"/>
      <c r="AX536" s="185"/>
      <c r="AY536" s="134"/>
      <c r="AZ536" s="111"/>
      <c r="BA536" s="210"/>
      <c r="BB536" s="211"/>
      <c r="BC536" s="211"/>
      <c r="BD536" s="211"/>
      <c r="BE536" s="211"/>
      <c r="BF536" s="211"/>
      <c r="BG536" s="211"/>
      <c r="BH536" s="211"/>
      <c r="BI536" s="211"/>
      <c r="BJ536" s="211"/>
      <c r="BK536" s="211"/>
      <c r="BL536" s="211"/>
      <c r="BM536" s="211"/>
      <c r="BN536" s="83"/>
      <c r="BO536" s="79"/>
      <c r="BP536" s="210"/>
      <c r="BQ536" s="211"/>
      <c r="BR536" s="211"/>
      <c r="BS536" s="211"/>
      <c r="BT536" s="211"/>
      <c r="BU536" s="211"/>
      <c r="BV536" s="211"/>
      <c r="BW536" s="211"/>
      <c r="BX536" s="82"/>
      <c r="BY536" s="212"/>
      <c r="BZ536" s="212"/>
      <c r="CA536" s="212"/>
      <c r="CB536" s="212"/>
      <c r="CC536" s="212"/>
      <c r="CD536" s="212"/>
      <c r="CE536" s="212"/>
      <c r="CF536" s="212"/>
      <c r="CG536" s="82"/>
      <c r="CH536" s="213"/>
      <c r="CI536" s="212"/>
      <c r="CJ536" s="212"/>
      <c r="CK536" s="212"/>
      <c r="CL536" s="212"/>
      <c r="CM536" s="212"/>
      <c r="CN536" s="212"/>
      <c r="CO536" s="212"/>
      <c r="CP536" s="212"/>
      <c r="CQ536" s="212"/>
      <c r="CR536" s="212"/>
      <c r="CS536" s="212"/>
      <c r="CT536" s="212"/>
      <c r="CU536" s="212"/>
      <c r="CV536" s="212"/>
      <c r="CW536" s="212"/>
      <c r="CX536" s="212"/>
      <c r="CY536" s="212"/>
      <c r="CZ536" s="212"/>
      <c r="DA536" s="214"/>
      <c r="DB536" s="84"/>
      <c r="DC536" s="35"/>
      <c r="DD536" s="35"/>
      <c r="DE536" s="35"/>
      <c r="DF536" s="35"/>
      <c r="DG536" s="35"/>
      <c r="DH536" s="35"/>
      <c r="DI536" s="35"/>
      <c r="DJ536" s="35"/>
      <c r="DK536" s="35"/>
      <c r="DL536" s="35"/>
      <c r="DM536" s="35"/>
      <c r="DN536" s="35"/>
      <c r="DO536" s="35"/>
      <c r="DP536" s="35"/>
      <c r="DQ536" s="35"/>
      <c r="DR536" s="35"/>
      <c r="DS536" s="35"/>
      <c r="DT536" s="35"/>
      <c r="DU536" s="35"/>
      <c r="DV536" s="35"/>
      <c r="DW536" s="78"/>
      <c r="DX536" s="82"/>
      <c r="DY536" s="215"/>
      <c r="DZ536" s="216"/>
      <c r="EA536" s="216"/>
      <c r="EB536" s="216"/>
      <c r="EC536" s="216"/>
      <c r="ED536" s="216"/>
      <c r="EE536" s="217"/>
      <c r="EF536" s="146"/>
      <c r="EG536" s="215"/>
      <c r="EH536" s="216"/>
      <c r="EI536" s="216"/>
      <c r="EJ536" s="216"/>
      <c r="EK536" s="216"/>
      <c r="EL536" s="216"/>
      <c r="EM536" s="216"/>
      <c r="EN536" s="217"/>
      <c r="EO536" s="79"/>
      <c r="EP536" s="218"/>
      <c r="EQ536" s="219"/>
      <c r="ER536" s="219"/>
      <c r="ES536" s="82"/>
      <c r="ET536" s="234"/>
      <c r="EU536" s="235"/>
      <c r="EV536" s="235"/>
      <c r="EW536" s="82"/>
      <c r="EX536" s="234"/>
      <c r="EY536" s="235"/>
      <c r="EZ536" s="235"/>
      <c r="FA536" s="235"/>
      <c r="FB536" s="235"/>
      <c r="FC536" s="235"/>
      <c r="FD536" s="235"/>
      <c r="FE536" s="222"/>
      <c r="FF536" s="234"/>
      <c r="FG536" s="235"/>
      <c r="FH536" s="235"/>
      <c r="FI536" s="235"/>
      <c r="FJ536" s="235"/>
      <c r="FK536" s="235"/>
      <c r="FL536" s="235"/>
      <c r="FM536" s="222"/>
    </row>
    <row r="537" spans="1:169">
      <c r="A537" s="223" t="str">
        <f>Validation!B537</f>
        <v>Pass</v>
      </c>
      <c r="B537" s="35"/>
      <c r="C537" s="35"/>
      <c r="D537" s="35"/>
      <c r="E537" s="122"/>
      <c r="F537" s="123"/>
      <c r="G537" s="121"/>
      <c r="H537" s="120"/>
      <c r="I537" s="121"/>
      <c r="J537" s="120"/>
      <c r="K537" s="225"/>
      <c r="L537" s="35"/>
      <c r="M537" s="226"/>
      <c r="N537" s="227"/>
      <c r="O537" s="227"/>
      <c r="P537" s="224"/>
      <c r="Q537" s="224"/>
      <c r="R537" s="78"/>
      <c r="S537" s="79"/>
      <c r="T537" s="224"/>
      <c r="U537" s="35"/>
      <c r="V537" s="35"/>
      <c r="W537" s="225"/>
      <c r="X537" s="228"/>
      <c r="Y537" s="79"/>
      <c r="Z537" s="229"/>
      <c r="AA537" s="35"/>
      <c r="AB537" s="35"/>
      <c r="AC537" s="35"/>
      <c r="AD537" s="230"/>
      <c r="AE537" s="231"/>
      <c r="AF537" s="35"/>
      <c r="AG537" s="35"/>
      <c r="AH537" s="78"/>
      <c r="AI537" s="78"/>
      <c r="AJ537" s="82"/>
      <c r="AK537" s="136"/>
      <c r="AL537" s="135"/>
      <c r="AM537" s="81"/>
      <c r="AN537" s="134"/>
      <c r="AO537" s="232"/>
      <c r="AP537" s="232"/>
      <c r="AQ537" s="80"/>
      <c r="AR537" s="81"/>
      <c r="AS537" s="81"/>
      <c r="AT537" s="245"/>
      <c r="AU537" s="179"/>
      <c r="AV537" s="233"/>
      <c r="AW537" s="81"/>
      <c r="AX537" s="185"/>
      <c r="AY537" s="134"/>
      <c r="AZ537" s="111"/>
      <c r="BA537" s="210"/>
      <c r="BB537" s="211"/>
      <c r="BC537" s="211"/>
      <c r="BD537" s="211"/>
      <c r="BE537" s="211"/>
      <c r="BF537" s="211"/>
      <c r="BG537" s="211"/>
      <c r="BH537" s="211"/>
      <c r="BI537" s="211"/>
      <c r="BJ537" s="211"/>
      <c r="BK537" s="211"/>
      <c r="BL537" s="211"/>
      <c r="BM537" s="211"/>
      <c r="BN537" s="83"/>
      <c r="BO537" s="79"/>
      <c r="BP537" s="210"/>
      <c r="BQ537" s="211"/>
      <c r="BR537" s="211"/>
      <c r="BS537" s="211"/>
      <c r="BT537" s="211"/>
      <c r="BU537" s="211"/>
      <c r="BV537" s="211"/>
      <c r="BW537" s="211"/>
      <c r="BX537" s="82"/>
      <c r="BY537" s="212"/>
      <c r="BZ537" s="212"/>
      <c r="CA537" s="212"/>
      <c r="CB537" s="212"/>
      <c r="CC537" s="212"/>
      <c r="CD537" s="212"/>
      <c r="CE537" s="212"/>
      <c r="CF537" s="212"/>
      <c r="CG537" s="82"/>
      <c r="CH537" s="213"/>
      <c r="CI537" s="212"/>
      <c r="CJ537" s="212"/>
      <c r="CK537" s="212"/>
      <c r="CL537" s="212"/>
      <c r="CM537" s="212"/>
      <c r="CN537" s="212"/>
      <c r="CO537" s="212"/>
      <c r="CP537" s="212"/>
      <c r="CQ537" s="212"/>
      <c r="CR537" s="212"/>
      <c r="CS537" s="212"/>
      <c r="CT537" s="212"/>
      <c r="CU537" s="212"/>
      <c r="CV537" s="212"/>
      <c r="CW537" s="212"/>
      <c r="CX537" s="212"/>
      <c r="CY537" s="212"/>
      <c r="CZ537" s="212"/>
      <c r="DA537" s="214"/>
      <c r="DB537" s="84"/>
      <c r="DC537" s="35"/>
      <c r="DD537" s="35"/>
      <c r="DE537" s="35"/>
      <c r="DF537" s="35"/>
      <c r="DG537" s="35"/>
      <c r="DH537" s="35"/>
      <c r="DI537" s="35"/>
      <c r="DJ537" s="35"/>
      <c r="DK537" s="35"/>
      <c r="DL537" s="35"/>
      <c r="DM537" s="35"/>
      <c r="DN537" s="35"/>
      <c r="DO537" s="35"/>
      <c r="DP537" s="35"/>
      <c r="DQ537" s="35"/>
      <c r="DR537" s="35"/>
      <c r="DS537" s="35"/>
      <c r="DT537" s="35"/>
      <c r="DU537" s="35"/>
      <c r="DV537" s="35"/>
      <c r="DW537" s="78"/>
      <c r="DX537" s="82"/>
      <c r="DY537" s="215"/>
      <c r="DZ537" s="216"/>
      <c r="EA537" s="216"/>
      <c r="EB537" s="216"/>
      <c r="EC537" s="216"/>
      <c r="ED537" s="216"/>
      <c r="EE537" s="217"/>
      <c r="EF537" s="146"/>
      <c r="EG537" s="215"/>
      <c r="EH537" s="216"/>
      <c r="EI537" s="216"/>
      <c r="EJ537" s="216"/>
      <c r="EK537" s="216"/>
      <c r="EL537" s="216"/>
      <c r="EM537" s="216"/>
      <c r="EN537" s="217"/>
      <c r="EO537" s="79"/>
      <c r="EP537" s="218"/>
      <c r="EQ537" s="219"/>
      <c r="ER537" s="219"/>
      <c r="ES537" s="82"/>
      <c r="ET537" s="234"/>
      <c r="EU537" s="235"/>
      <c r="EV537" s="235"/>
      <c r="EW537" s="82"/>
      <c r="EX537" s="234"/>
      <c r="EY537" s="235"/>
      <c r="EZ537" s="235"/>
      <c r="FA537" s="235"/>
      <c r="FB537" s="235"/>
      <c r="FC537" s="235"/>
      <c r="FD537" s="235"/>
      <c r="FE537" s="222"/>
      <c r="FF537" s="234"/>
      <c r="FG537" s="235"/>
      <c r="FH537" s="235"/>
      <c r="FI537" s="235"/>
      <c r="FJ537" s="235"/>
      <c r="FK537" s="235"/>
      <c r="FL537" s="235"/>
      <c r="FM537" s="222"/>
    </row>
    <row r="538" spans="1:169">
      <c r="A538" s="223" t="str">
        <f>Validation!B538</f>
        <v>Pass</v>
      </c>
      <c r="B538" s="35"/>
      <c r="C538" s="35"/>
      <c r="D538" s="35"/>
      <c r="E538" s="122"/>
      <c r="F538" s="123"/>
      <c r="G538" s="121"/>
      <c r="H538" s="120"/>
      <c r="I538" s="121"/>
      <c r="J538" s="120"/>
      <c r="K538" s="225"/>
      <c r="L538" s="35"/>
      <c r="M538" s="226"/>
      <c r="N538" s="227"/>
      <c r="O538" s="227"/>
      <c r="P538" s="224"/>
      <c r="Q538" s="224"/>
      <c r="R538" s="78"/>
      <c r="S538" s="79"/>
      <c r="T538" s="224"/>
      <c r="U538" s="35"/>
      <c r="V538" s="35"/>
      <c r="W538" s="225"/>
      <c r="X538" s="228"/>
      <c r="Y538" s="79"/>
      <c r="Z538" s="229"/>
      <c r="AA538" s="35"/>
      <c r="AB538" s="35"/>
      <c r="AC538" s="35"/>
      <c r="AD538" s="230"/>
      <c r="AE538" s="231"/>
      <c r="AF538" s="35"/>
      <c r="AG538" s="35"/>
      <c r="AH538" s="78"/>
      <c r="AI538" s="78"/>
      <c r="AJ538" s="82"/>
      <c r="AK538" s="136"/>
      <c r="AL538" s="135"/>
      <c r="AM538" s="81"/>
      <c r="AN538" s="134"/>
      <c r="AO538" s="232"/>
      <c r="AP538" s="232"/>
      <c r="AQ538" s="80"/>
      <c r="AR538" s="81"/>
      <c r="AS538" s="81"/>
      <c r="AT538" s="245"/>
      <c r="AU538" s="179"/>
      <c r="AV538" s="233"/>
      <c r="AW538" s="81"/>
      <c r="AX538" s="185"/>
      <c r="AY538" s="134"/>
      <c r="AZ538" s="111"/>
      <c r="BA538" s="210"/>
      <c r="BB538" s="211"/>
      <c r="BC538" s="211"/>
      <c r="BD538" s="211"/>
      <c r="BE538" s="211"/>
      <c r="BF538" s="211"/>
      <c r="BG538" s="211"/>
      <c r="BH538" s="211"/>
      <c r="BI538" s="211"/>
      <c r="BJ538" s="211"/>
      <c r="BK538" s="211"/>
      <c r="BL538" s="211"/>
      <c r="BM538" s="211"/>
      <c r="BN538" s="83"/>
      <c r="BO538" s="79"/>
      <c r="BP538" s="210"/>
      <c r="BQ538" s="211"/>
      <c r="BR538" s="211"/>
      <c r="BS538" s="211"/>
      <c r="BT538" s="211"/>
      <c r="BU538" s="211"/>
      <c r="BV538" s="211"/>
      <c r="BW538" s="211"/>
      <c r="BX538" s="82"/>
      <c r="BY538" s="212"/>
      <c r="BZ538" s="212"/>
      <c r="CA538" s="212"/>
      <c r="CB538" s="212"/>
      <c r="CC538" s="212"/>
      <c r="CD538" s="212"/>
      <c r="CE538" s="212"/>
      <c r="CF538" s="212"/>
      <c r="CG538" s="82"/>
      <c r="CH538" s="213"/>
      <c r="CI538" s="212"/>
      <c r="CJ538" s="212"/>
      <c r="CK538" s="212"/>
      <c r="CL538" s="212"/>
      <c r="CM538" s="212"/>
      <c r="CN538" s="212"/>
      <c r="CO538" s="212"/>
      <c r="CP538" s="212"/>
      <c r="CQ538" s="212"/>
      <c r="CR538" s="212"/>
      <c r="CS538" s="212"/>
      <c r="CT538" s="212"/>
      <c r="CU538" s="212"/>
      <c r="CV538" s="212"/>
      <c r="CW538" s="212"/>
      <c r="CX538" s="212"/>
      <c r="CY538" s="212"/>
      <c r="CZ538" s="212"/>
      <c r="DA538" s="214"/>
      <c r="DB538" s="84"/>
      <c r="DC538" s="35"/>
      <c r="DD538" s="35"/>
      <c r="DE538" s="35"/>
      <c r="DF538" s="35"/>
      <c r="DG538" s="35"/>
      <c r="DH538" s="35"/>
      <c r="DI538" s="35"/>
      <c r="DJ538" s="35"/>
      <c r="DK538" s="35"/>
      <c r="DL538" s="35"/>
      <c r="DM538" s="35"/>
      <c r="DN538" s="35"/>
      <c r="DO538" s="35"/>
      <c r="DP538" s="35"/>
      <c r="DQ538" s="35"/>
      <c r="DR538" s="35"/>
      <c r="DS538" s="35"/>
      <c r="DT538" s="35"/>
      <c r="DU538" s="35"/>
      <c r="DV538" s="35"/>
      <c r="DW538" s="78"/>
      <c r="DX538" s="82"/>
      <c r="DY538" s="215"/>
      <c r="DZ538" s="216"/>
      <c r="EA538" s="216"/>
      <c r="EB538" s="216"/>
      <c r="EC538" s="216"/>
      <c r="ED538" s="216"/>
      <c r="EE538" s="217"/>
      <c r="EF538" s="146"/>
      <c r="EG538" s="215"/>
      <c r="EH538" s="216"/>
      <c r="EI538" s="216"/>
      <c r="EJ538" s="216"/>
      <c r="EK538" s="216"/>
      <c r="EL538" s="216"/>
      <c r="EM538" s="216"/>
      <c r="EN538" s="217"/>
      <c r="EO538" s="79"/>
      <c r="EP538" s="218"/>
      <c r="EQ538" s="219"/>
      <c r="ER538" s="219"/>
      <c r="ES538" s="82"/>
      <c r="ET538" s="234"/>
      <c r="EU538" s="235"/>
      <c r="EV538" s="235"/>
      <c r="EW538" s="82"/>
      <c r="EX538" s="234"/>
      <c r="EY538" s="235"/>
      <c r="EZ538" s="235"/>
      <c r="FA538" s="235"/>
      <c r="FB538" s="235"/>
      <c r="FC538" s="235"/>
      <c r="FD538" s="235"/>
      <c r="FE538" s="222"/>
      <c r="FF538" s="234"/>
      <c r="FG538" s="235"/>
      <c r="FH538" s="235"/>
      <c r="FI538" s="235"/>
      <c r="FJ538" s="235"/>
      <c r="FK538" s="235"/>
      <c r="FL538" s="235"/>
      <c r="FM538" s="222"/>
    </row>
    <row r="539" spans="1:169">
      <c r="A539" s="223" t="str">
        <f>Validation!B539</f>
        <v>Pass</v>
      </c>
      <c r="B539" s="35"/>
      <c r="C539" s="35"/>
      <c r="D539" s="35"/>
      <c r="E539" s="122"/>
      <c r="F539" s="123"/>
      <c r="G539" s="121"/>
      <c r="H539" s="120"/>
      <c r="I539" s="121"/>
      <c r="J539" s="120"/>
      <c r="K539" s="225"/>
      <c r="L539" s="35"/>
      <c r="M539" s="226"/>
      <c r="N539" s="227"/>
      <c r="O539" s="227"/>
      <c r="P539" s="224"/>
      <c r="Q539" s="224"/>
      <c r="R539" s="78"/>
      <c r="S539" s="79"/>
      <c r="T539" s="224"/>
      <c r="U539" s="35"/>
      <c r="V539" s="35"/>
      <c r="W539" s="225"/>
      <c r="X539" s="228"/>
      <c r="Y539" s="79"/>
      <c r="Z539" s="229"/>
      <c r="AA539" s="35"/>
      <c r="AB539" s="35"/>
      <c r="AC539" s="35"/>
      <c r="AD539" s="230"/>
      <c r="AE539" s="231"/>
      <c r="AF539" s="35"/>
      <c r="AG539" s="35"/>
      <c r="AH539" s="78"/>
      <c r="AI539" s="78"/>
      <c r="AJ539" s="82"/>
      <c r="AK539" s="136"/>
      <c r="AL539" s="135"/>
      <c r="AM539" s="81"/>
      <c r="AN539" s="134"/>
      <c r="AO539" s="232"/>
      <c r="AP539" s="232"/>
      <c r="AQ539" s="80"/>
      <c r="AR539" s="81"/>
      <c r="AS539" s="81"/>
      <c r="AT539" s="245"/>
      <c r="AU539" s="179"/>
      <c r="AV539" s="233"/>
      <c r="AW539" s="81"/>
      <c r="AX539" s="185"/>
      <c r="AY539" s="134"/>
      <c r="AZ539" s="111"/>
      <c r="BA539" s="210"/>
      <c r="BB539" s="211"/>
      <c r="BC539" s="211"/>
      <c r="BD539" s="211"/>
      <c r="BE539" s="211"/>
      <c r="BF539" s="211"/>
      <c r="BG539" s="211"/>
      <c r="BH539" s="211"/>
      <c r="BI539" s="211"/>
      <c r="BJ539" s="211"/>
      <c r="BK539" s="211"/>
      <c r="BL539" s="211"/>
      <c r="BM539" s="211"/>
      <c r="BN539" s="83"/>
      <c r="BO539" s="79"/>
      <c r="BP539" s="210"/>
      <c r="BQ539" s="211"/>
      <c r="BR539" s="211"/>
      <c r="BS539" s="211"/>
      <c r="BT539" s="211"/>
      <c r="BU539" s="211"/>
      <c r="BV539" s="211"/>
      <c r="BW539" s="211"/>
      <c r="BX539" s="82"/>
      <c r="BY539" s="212"/>
      <c r="BZ539" s="212"/>
      <c r="CA539" s="212"/>
      <c r="CB539" s="212"/>
      <c r="CC539" s="212"/>
      <c r="CD539" s="212"/>
      <c r="CE539" s="212"/>
      <c r="CF539" s="212"/>
      <c r="CG539" s="82"/>
      <c r="CH539" s="213"/>
      <c r="CI539" s="212"/>
      <c r="CJ539" s="212"/>
      <c r="CK539" s="212"/>
      <c r="CL539" s="212"/>
      <c r="CM539" s="212"/>
      <c r="CN539" s="212"/>
      <c r="CO539" s="212"/>
      <c r="CP539" s="212"/>
      <c r="CQ539" s="212"/>
      <c r="CR539" s="212"/>
      <c r="CS539" s="212"/>
      <c r="CT539" s="212"/>
      <c r="CU539" s="212"/>
      <c r="CV539" s="212"/>
      <c r="CW539" s="212"/>
      <c r="CX539" s="212"/>
      <c r="CY539" s="212"/>
      <c r="CZ539" s="212"/>
      <c r="DA539" s="214"/>
      <c r="DB539" s="84"/>
      <c r="DC539" s="35"/>
      <c r="DD539" s="35"/>
      <c r="DE539" s="35"/>
      <c r="DF539" s="35"/>
      <c r="DG539" s="35"/>
      <c r="DH539" s="35"/>
      <c r="DI539" s="35"/>
      <c r="DJ539" s="35"/>
      <c r="DK539" s="35"/>
      <c r="DL539" s="35"/>
      <c r="DM539" s="35"/>
      <c r="DN539" s="35"/>
      <c r="DO539" s="35"/>
      <c r="DP539" s="35"/>
      <c r="DQ539" s="35"/>
      <c r="DR539" s="35"/>
      <c r="DS539" s="35"/>
      <c r="DT539" s="35"/>
      <c r="DU539" s="35"/>
      <c r="DV539" s="35"/>
      <c r="DW539" s="78"/>
      <c r="DX539" s="82"/>
      <c r="DY539" s="215"/>
      <c r="DZ539" s="216"/>
      <c r="EA539" s="216"/>
      <c r="EB539" s="216"/>
      <c r="EC539" s="216"/>
      <c r="ED539" s="216"/>
      <c r="EE539" s="217"/>
      <c r="EF539" s="146"/>
      <c r="EG539" s="215"/>
      <c r="EH539" s="216"/>
      <c r="EI539" s="216"/>
      <c r="EJ539" s="216"/>
      <c r="EK539" s="216"/>
      <c r="EL539" s="216"/>
      <c r="EM539" s="216"/>
      <c r="EN539" s="217"/>
      <c r="EO539" s="79"/>
      <c r="EP539" s="218"/>
      <c r="EQ539" s="219"/>
      <c r="ER539" s="219"/>
      <c r="ES539" s="82"/>
      <c r="ET539" s="234"/>
      <c r="EU539" s="235"/>
      <c r="EV539" s="235"/>
      <c r="EW539" s="82"/>
      <c r="EX539" s="234"/>
      <c r="EY539" s="235"/>
      <c r="EZ539" s="235"/>
      <c r="FA539" s="235"/>
      <c r="FB539" s="235"/>
      <c r="FC539" s="235"/>
      <c r="FD539" s="235"/>
      <c r="FE539" s="222"/>
      <c r="FF539" s="234"/>
      <c r="FG539" s="235"/>
      <c r="FH539" s="235"/>
      <c r="FI539" s="235"/>
      <c r="FJ539" s="235"/>
      <c r="FK539" s="235"/>
      <c r="FL539" s="235"/>
      <c r="FM539" s="222"/>
    </row>
    <row r="540" spans="1:169">
      <c r="A540" s="223" t="str">
        <f>Validation!B540</f>
        <v>Pass</v>
      </c>
      <c r="B540" s="35"/>
      <c r="C540" s="35"/>
      <c r="D540" s="35"/>
      <c r="E540" s="122"/>
      <c r="F540" s="123"/>
      <c r="G540" s="121"/>
      <c r="H540" s="120"/>
      <c r="I540" s="121"/>
      <c r="J540" s="120"/>
      <c r="K540" s="225"/>
      <c r="L540" s="35"/>
      <c r="M540" s="226"/>
      <c r="N540" s="227"/>
      <c r="O540" s="227"/>
      <c r="P540" s="224"/>
      <c r="Q540" s="224"/>
      <c r="R540" s="78"/>
      <c r="S540" s="79"/>
      <c r="T540" s="224"/>
      <c r="U540" s="35"/>
      <c r="V540" s="35"/>
      <c r="W540" s="225"/>
      <c r="X540" s="228"/>
      <c r="Y540" s="79"/>
      <c r="Z540" s="229"/>
      <c r="AA540" s="35"/>
      <c r="AB540" s="35"/>
      <c r="AC540" s="35"/>
      <c r="AD540" s="230"/>
      <c r="AE540" s="231"/>
      <c r="AF540" s="35"/>
      <c r="AG540" s="35"/>
      <c r="AH540" s="78"/>
      <c r="AI540" s="78"/>
      <c r="AJ540" s="82"/>
      <c r="AK540" s="136"/>
      <c r="AL540" s="135"/>
      <c r="AM540" s="81"/>
      <c r="AN540" s="134"/>
      <c r="AO540" s="232"/>
      <c r="AP540" s="232"/>
      <c r="AQ540" s="80"/>
      <c r="AR540" s="81"/>
      <c r="AS540" s="81"/>
      <c r="AT540" s="245"/>
      <c r="AU540" s="179"/>
      <c r="AV540" s="233"/>
      <c r="AW540" s="81"/>
      <c r="AX540" s="185"/>
      <c r="AY540" s="134"/>
      <c r="AZ540" s="111"/>
      <c r="BA540" s="210"/>
      <c r="BB540" s="211"/>
      <c r="BC540" s="211"/>
      <c r="BD540" s="211"/>
      <c r="BE540" s="211"/>
      <c r="BF540" s="211"/>
      <c r="BG540" s="211"/>
      <c r="BH540" s="211"/>
      <c r="BI540" s="211"/>
      <c r="BJ540" s="211"/>
      <c r="BK540" s="211"/>
      <c r="BL540" s="211"/>
      <c r="BM540" s="211"/>
      <c r="BN540" s="83"/>
      <c r="BO540" s="79"/>
      <c r="BP540" s="210"/>
      <c r="BQ540" s="211"/>
      <c r="BR540" s="211"/>
      <c r="BS540" s="211"/>
      <c r="BT540" s="211"/>
      <c r="BU540" s="211"/>
      <c r="BV540" s="211"/>
      <c r="BW540" s="211"/>
      <c r="BX540" s="82"/>
      <c r="BY540" s="212"/>
      <c r="BZ540" s="212"/>
      <c r="CA540" s="212"/>
      <c r="CB540" s="212"/>
      <c r="CC540" s="212"/>
      <c r="CD540" s="212"/>
      <c r="CE540" s="212"/>
      <c r="CF540" s="212"/>
      <c r="CG540" s="82"/>
      <c r="CH540" s="213"/>
      <c r="CI540" s="212"/>
      <c r="CJ540" s="212"/>
      <c r="CK540" s="212"/>
      <c r="CL540" s="212"/>
      <c r="CM540" s="212"/>
      <c r="CN540" s="212"/>
      <c r="CO540" s="212"/>
      <c r="CP540" s="212"/>
      <c r="CQ540" s="212"/>
      <c r="CR540" s="212"/>
      <c r="CS540" s="212"/>
      <c r="CT540" s="212"/>
      <c r="CU540" s="212"/>
      <c r="CV540" s="212"/>
      <c r="CW540" s="212"/>
      <c r="CX540" s="212"/>
      <c r="CY540" s="212"/>
      <c r="CZ540" s="212"/>
      <c r="DA540" s="214"/>
      <c r="DB540" s="84"/>
      <c r="DC540" s="35"/>
      <c r="DD540" s="35"/>
      <c r="DE540" s="35"/>
      <c r="DF540" s="35"/>
      <c r="DG540" s="35"/>
      <c r="DH540" s="35"/>
      <c r="DI540" s="35"/>
      <c r="DJ540" s="35"/>
      <c r="DK540" s="35"/>
      <c r="DL540" s="35"/>
      <c r="DM540" s="35"/>
      <c r="DN540" s="35"/>
      <c r="DO540" s="35"/>
      <c r="DP540" s="35"/>
      <c r="DQ540" s="35"/>
      <c r="DR540" s="35"/>
      <c r="DS540" s="35"/>
      <c r="DT540" s="35"/>
      <c r="DU540" s="35"/>
      <c r="DV540" s="35"/>
      <c r="DW540" s="78"/>
      <c r="DX540" s="82"/>
      <c r="DY540" s="215"/>
      <c r="DZ540" s="216"/>
      <c r="EA540" s="216"/>
      <c r="EB540" s="216"/>
      <c r="EC540" s="216"/>
      <c r="ED540" s="216"/>
      <c r="EE540" s="217"/>
      <c r="EF540" s="146"/>
      <c r="EG540" s="215"/>
      <c r="EH540" s="216"/>
      <c r="EI540" s="216"/>
      <c r="EJ540" s="216"/>
      <c r="EK540" s="216"/>
      <c r="EL540" s="216"/>
      <c r="EM540" s="216"/>
      <c r="EN540" s="217"/>
      <c r="EO540" s="79"/>
      <c r="EP540" s="218"/>
      <c r="EQ540" s="219"/>
      <c r="ER540" s="219"/>
      <c r="ES540" s="82"/>
      <c r="ET540" s="234"/>
      <c r="EU540" s="235"/>
      <c r="EV540" s="235"/>
      <c r="EW540" s="82"/>
      <c r="EX540" s="234"/>
      <c r="EY540" s="235"/>
      <c r="EZ540" s="235"/>
      <c r="FA540" s="235"/>
      <c r="FB540" s="235"/>
      <c r="FC540" s="235"/>
      <c r="FD540" s="235"/>
      <c r="FE540" s="222"/>
      <c r="FF540" s="234"/>
      <c r="FG540" s="235"/>
      <c r="FH540" s="235"/>
      <c r="FI540" s="235"/>
      <c r="FJ540" s="235"/>
      <c r="FK540" s="235"/>
      <c r="FL540" s="235"/>
      <c r="FM540" s="222"/>
    </row>
    <row r="541" spans="1:169">
      <c r="A541" s="223" t="str">
        <f>Validation!B541</f>
        <v>Pass</v>
      </c>
      <c r="B541" s="35"/>
      <c r="C541" s="35"/>
      <c r="D541" s="35"/>
      <c r="E541" s="122"/>
      <c r="F541" s="123"/>
      <c r="G541" s="121"/>
      <c r="H541" s="120"/>
      <c r="I541" s="121"/>
      <c r="J541" s="120"/>
      <c r="K541" s="225"/>
      <c r="L541" s="35"/>
      <c r="M541" s="226"/>
      <c r="N541" s="227"/>
      <c r="O541" s="227"/>
      <c r="P541" s="224"/>
      <c r="Q541" s="224"/>
      <c r="R541" s="78"/>
      <c r="S541" s="79"/>
      <c r="T541" s="224"/>
      <c r="U541" s="35"/>
      <c r="V541" s="35"/>
      <c r="W541" s="225"/>
      <c r="X541" s="228"/>
      <c r="Y541" s="79"/>
      <c r="Z541" s="229"/>
      <c r="AA541" s="35"/>
      <c r="AB541" s="35"/>
      <c r="AC541" s="35"/>
      <c r="AD541" s="230"/>
      <c r="AE541" s="231"/>
      <c r="AF541" s="35"/>
      <c r="AG541" s="35"/>
      <c r="AH541" s="78"/>
      <c r="AI541" s="78"/>
      <c r="AJ541" s="82"/>
      <c r="AK541" s="136"/>
      <c r="AL541" s="135"/>
      <c r="AM541" s="81"/>
      <c r="AN541" s="134"/>
      <c r="AO541" s="232"/>
      <c r="AP541" s="232"/>
      <c r="AQ541" s="80"/>
      <c r="AR541" s="81"/>
      <c r="AS541" s="81"/>
      <c r="AT541" s="245"/>
      <c r="AU541" s="179"/>
      <c r="AV541" s="233"/>
      <c r="AW541" s="81"/>
      <c r="AX541" s="185"/>
      <c r="AY541" s="134"/>
      <c r="AZ541" s="111"/>
      <c r="BA541" s="210"/>
      <c r="BB541" s="211"/>
      <c r="BC541" s="211"/>
      <c r="BD541" s="211"/>
      <c r="BE541" s="211"/>
      <c r="BF541" s="211"/>
      <c r="BG541" s="211"/>
      <c r="BH541" s="211"/>
      <c r="BI541" s="211"/>
      <c r="BJ541" s="211"/>
      <c r="BK541" s="211"/>
      <c r="BL541" s="211"/>
      <c r="BM541" s="211"/>
      <c r="BN541" s="83"/>
      <c r="BO541" s="79"/>
      <c r="BP541" s="210"/>
      <c r="BQ541" s="211"/>
      <c r="BR541" s="211"/>
      <c r="BS541" s="211"/>
      <c r="BT541" s="211"/>
      <c r="BU541" s="211"/>
      <c r="BV541" s="211"/>
      <c r="BW541" s="211"/>
      <c r="BX541" s="82"/>
      <c r="BY541" s="212"/>
      <c r="BZ541" s="212"/>
      <c r="CA541" s="212"/>
      <c r="CB541" s="212"/>
      <c r="CC541" s="212"/>
      <c r="CD541" s="212"/>
      <c r="CE541" s="212"/>
      <c r="CF541" s="212"/>
      <c r="CG541" s="82"/>
      <c r="CH541" s="213"/>
      <c r="CI541" s="212"/>
      <c r="CJ541" s="212"/>
      <c r="CK541" s="212"/>
      <c r="CL541" s="212"/>
      <c r="CM541" s="212"/>
      <c r="CN541" s="212"/>
      <c r="CO541" s="212"/>
      <c r="CP541" s="212"/>
      <c r="CQ541" s="212"/>
      <c r="CR541" s="212"/>
      <c r="CS541" s="212"/>
      <c r="CT541" s="212"/>
      <c r="CU541" s="212"/>
      <c r="CV541" s="212"/>
      <c r="CW541" s="212"/>
      <c r="CX541" s="212"/>
      <c r="CY541" s="212"/>
      <c r="CZ541" s="212"/>
      <c r="DA541" s="214"/>
      <c r="DB541" s="84"/>
      <c r="DC541" s="35"/>
      <c r="DD541" s="35"/>
      <c r="DE541" s="35"/>
      <c r="DF541" s="35"/>
      <c r="DG541" s="35"/>
      <c r="DH541" s="35"/>
      <c r="DI541" s="35"/>
      <c r="DJ541" s="35"/>
      <c r="DK541" s="35"/>
      <c r="DL541" s="35"/>
      <c r="DM541" s="35"/>
      <c r="DN541" s="35"/>
      <c r="DO541" s="35"/>
      <c r="DP541" s="35"/>
      <c r="DQ541" s="35"/>
      <c r="DR541" s="35"/>
      <c r="DS541" s="35"/>
      <c r="DT541" s="35"/>
      <c r="DU541" s="35"/>
      <c r="DV541" s="35"/>
      <c r="DW541" s="78"/>
      <c r="DX541" s="82"/>
      <c r="DY541" s="215"/>
      <c r="DZ541" s="216"/>
      <c r="EA541" s="216"/>
      <c r="EB541" s="216"/>
      <c r="EC541" s="216"/>
      <c r="ED541" s="216"/>
      <c r="EE541" s="217"/>
      <c r="EF541" s="146"/>
      <c r="EG541" s="215"/>
      <c r="EH541" s="216"/>
      <c r="EI541" s="216"/>
      <c r="EJ541" s="216"/>
      <c r="EK541" s="216"/>
      <c r="EL541" s="216"/>
      <c r="EM541" s="216"/>
      <c r="EN541" s="217"/>
      <c r="EO541" s="79"/>
      <c r="EP541" s="218"/>
      <c r="EQ541" s="219"/>
      <c r="ER541" s="219"/>
      <c r="ES541" s="82"/>
      <c r="ET541" s="234"/>
      <c r="EU541" s="235"/>
      <c r="EV541" s="235"/>
      <c r="EW541" s="82"/>
      <c r="EX541" s="234"/>
      <c r="EY541" s="235"/>
      <c r="EZ541" s="235"/>
      <c r="FA541" s="235"/>
      <c r="FB541" s="235"/>
      <c r="FC541" s="235"/>
      <c r="FD541" s="235"/>
      <c r="FE541" s="222"/>
      <c r="FF541" s="234"/>
      <c r="FG541" s="235"/>
      <c r="FH541" s="235"/>
      <c r="FI541" s="235"/>
      <c r="FJ541" s="235"/>
      <c r="FK541" s="235"/>
      <c r="FL541" s="235"/>
      <c r="FM541" s="222"/>
    </row>
    <row r="542" spans="1:169">
      <c r="A542" s="223" t="str">
        <f>Validation!B542</f>
        <v>Pass</v>
      </c>
      <c r="B542" s="35"/>
      <c r="C542" s="35"/>
      <c r="D542" s="35"/>
      <c r="E542" s="122"/>
      <c r="F542" s="123"/>
      <c r="G542" s="121"/>
      <c r="H542" s="120"/>
      <c r="I542" s="121"/>
      <c r="J542" s="120"/>
      <c r="K542" s="225"/>
      <c r="L542" s="35"/>
      <c r="M542" s="226"/>
      <c r="N542" s="227"/>
      <c r="O542" s="227"/>
      <c r="P542" s="224"/>
      <c r="Q542" s="224"/>
      <c r="R542" s="78"/>
      <c r="S542" s="79"/>
      <c r="T542" s="224"/>
      <c r="U542" s="35"/>
      <c r="V542" s="35"/>
      <c r="W542" s="225"/>
      <c r="X542" s="228"/>
      <c r="Y542" s="79"/>
      <c r="Z542" s="229"/>
      <c r="AA542" s="35"/>
      <c r="AB542" s="35"/>
      <c r="AC542" s="35"/>
      <c r="AD542" s="230"/>
      <c r="AE542" s="231"/>
      <c r="AF542" s="35"/>
      <c r="AG542" s="35"/>
      <c r="AH542" s="78"/>
      <c r="AI542" s="78"/>
      <c r="AJ542" s="82"/>
      <c r="AK542" s="136"/>
      <c r="AL542" s="135"/>
      <c r="AM542" s="81"/>
      <c r="AN542" s="134"/>
      <c r="AO542" s="232"/>
      <c r="AP542" s="232"/>
      <c r="AQ542" s="80"/>
      <c r="AR542" s="81"/>
      <c r="AS542" s="81"/>
      <c r="AT542" s="245"/>
      <c r="AU542" s="179"/>
      <c r="AV542" s="233"/>
      <c r="AW542" s="81"/>
      <c r="AX542" s="185"/>
      <c r="AY542" s="134"/>
      <c r="AZ542" s="111"/>
      <c r="BA542" s="210"/>
      <c r="BB542" s="211"/>
      <c r="BC542" s="211"/>
      <c r="BD542" s="211"/>
      <c r="BE542" s="211"/>
      <c r="BF542" s="211"/>
      <c r="BG542" s="211"/>
      <c r="BH542" s="211"/>
      <c r="BI542" s="211"/>
      <c r="BJ542" s="211"/>
      <c r="BK542" s="211"/>
      <c r="BL542" s="211"/>
      <c r="BM542" s="211"/>
      <c r="BN542" s="83"/>
      <c r="BO542" s="79"/>
      <c r="BP542" s="210"/>
      <c r="BQ542" s="211"/>
      <c r="BR542" s="211"/>
      <c r="BS542" s="211"/>
      <c r="BT542" s="211"/>
      <c r="BU542" s="211"/>
      <c r="BV542" s="211"/>
      <c r="BW542" s="211"/>
      <c r="BX542" s="82"/>
      <c r="BY542" s="212"/>
      <c r="BZ542" s="212"/>
      <c r="CA542" s="212"/>
      <c r="CB542" s="212"/>
      <c r="CC542" s="212"/>
      <c r="CD542" s="212"/>
      <c r="CE542" s="212"/>
      <c r="CF542" s="212"/>
      <c r="CG542" s="82"/>
      <c r="CH542" s="213"/>
      <c r="CI542" s="212"/>
      <c r="CJ542" s="212"/>
      <c r="CK542" s="212"/>
      <c r="CL542" s="212"/>
      <c r="CM542" s="212"/>
      <c r="CN542" s="212"/>
      <c r="CO542" s="212"/>
      <c r="CP542" s="212"/>
      <c r="CQ542" s="212"/>
      <c r="CR542" s="212"/>
      <c r="CS542" s="212"/>
      <c r="CT542" s="212"/>
      <c r="CU542" s="212"/>
      <c r="CV542" s="212"/>
      <c r="CW542" s="212"/>
      <c r="CX542" s="212"/>
      <c r="CY542" s="212"/>
      <c r="CZ542" s="212"/>
      <c r="DA542" s="214"/>
      <c r="DB542" s="84"/>
      <c r="DC542" s="35"/>
      <c r="DD542" s="35"/>
      <c r="DE542" s="35"/>
      <c r="DF542" s="35"/>
      <c r="DG542" s="35"/>
      <c r="DH542" s="35"/>
      <c r="DI542" s="35"/>
      <c r="DJ542" s="35"/>
      <c r="DK542" s="35"/>
      <c r="DL542" s="35"/>
      <c r="DM542" s="35"/>
      <c r="DN542" s="35"/>
      <c r="DO542" s="35"/>
      <c r="DP542" s="35"/>
      <c r="DQ542" s="35"/>
      <c r="DR542" s="35"/>
      <c r="DS542" s="35"/>
      <c r="DT542" s="35"/>
      <c r="DU542" s="35"/>
      <c r="DV542" s="35"/>
      <c r="DW542" s="78"/>
      <c r="DX542" s="82"/>
      <c r="DY542" s="215"/>
      <c r="DZ542" s="216"/>
      <c r="EA542" s="216"/>
      <c r="EB542" s="216"/>
      <c r="EC542" s="216"/>
      <c r="ED542" s="216"/>
      <c r="EE542" s="217"/>
      <c r="EF542" s="146"/>
      <c r="EG542" s="215"/>
      <c r="EH542" s="216"/>
      <c r="EI542" s="216"/>
      <c r="EJ542" s="216"/>
      <c r="EK542" s="216"/>
      <c r="EL542" s="216"/>
      <c r="EM542" s="216"/>
      <c r="EN542" s="217"/>
      <c r="EO542" s="79"/>
      <c r="EP542" s="218"/>
      <c r="EQ542" s="219"/>
      <c r="ER542" s="219"/>
      <c r="ES542" s="82"/>
      <c r="ET542" s="234"/>
      <c r="EU542" s="235"/>
      <c r="EV542" s="235"/>
      <c r="EW542" s="82"/>
      <c r="EX542" s="234"/>
      <c r="EY542" s="235"/>
      <c r="EZ542" s="235"/>
      <c r="FA542" s="235"/>
      <c r="FB542" s="235"/>
      <c r="FC542" s="235"/>
      <c r="FD542" s="235"/>
      <c r="FE542" s="222"/>
      <c r="FF542" s="234"/>
      <c r="FG542" s="235"/>
      <c r="FH542" s="235"/>
      <c r="FI542" s="235"/>
      <c r="FJ542" s="235"/>
      <c r="FK542" s="235"/>
      <c r="FL542" s="235"/>
      <c r="FM542" s="222"/>
    </row>
    <row r="543" spans="1:169">
      <c r="A543" s="223" t="str">
        <f>Validation!B543</f>
        <v>Pass</v>
      </c>
      <c r="B543" s="35"/>
      <c r="C543" s="35"/>
      <c r="D543" s="35"/>
      <c r="E543" s="122"/>
      <c r="F543" s="123"/>
      <c r="G543" s="121"/>
      <c r="H543" s="120"/>
      <c r="I543" s="121"/>
      <c r="J543" s="120"/>
      <c r="K543" s="225"/>
      <c r="L543" s="35"/>
      <c r="M543" s="226"/>
      <c r="N543" s="227"/>
      <c r="O543" s="227"/>
      <c r="P543" s="224"/>
      <c r="Q543" s="224"/>
      <c r="R543" s="78"/>
      <c r="S543" s="79"/>
      <c r="T543" s="224"/>
      <c r="U543" s="35"/>
      <c r="V543" s="35"/>
      <c r="W543" s="225"/>
      <c r="X543" s="228"/>
      <c r="Y543" s="79"/>
      <c r="Z543" s="229"/>
      <c r="AA543" s="35"/>
      <c r="AB543" s="35"/>
      <c r="AC543" s="35"/>
      <c r="AD543" s="230"/>
      <c r="AE543" s="231"/>
      <c r="AF543" s="35"/>
      <c r="AG543" s="35"/>
      <c r="AH543" s="78"/>
      <c r="AI543" s="78"/>
      <c r="AJ543" s="82"/>
      <c r="AK543" s="136"/>
      <c r="AL543" s="135"/>
      <c r="AM543" s="81"/>
      <c r="AN543" s="134"/>
      <c r="AO543" s="232"/>
      <c r="AP543" s="232"/>
      <c r="AQ543" s="80"/>
      <c r="AR543" s="81"/>
      <c r="AS543" s="81"/>
      <c r="AT543" s="245"/>
      <c r="AU543" s="179"/>
      <c r="AV543" s="233"/>
      <c r="AW543" s="81"/>
      <c r="AX543" s="185"/>
      <c r="AY543" s="134"/>
      <c r="AZ543" s="111"/>
      <c r="BA543" s="210"/>
      <c r="BB543" s="211"/>
      <c r="BC543" s="211"/>
      <c r="BD543" s="211"/>
      <c r="BE543" s="211"/>
      <c r="BF543" s="211"/>
      <c r="BG543" s="211"/>
      <c r="BH543" s="211"/>
      <c r="BI543" s="211"/>
      <c r="BJ543" s="211"/>
      <c r="BK543" s="211"/>
      <c r="BL543" s="211"/>
      <c r="BM543" s="211"/>
      <c r="BN543" s="83"/>
      <c r="BO543" s="79"/>
      <c r="BP543" s="210"/>
      <c r="BQ543" s="211"/>
      <c r="BR543" s="211"/>
      <c r="BS543" s="211"/>
      <c r="BT543" s="211"/>
      <c r="BU543" s="211"/>
      <c r="BV543" s="211"/>
      <c r="BW543" s="211"/>
      <c r="BX543" s="82"/>
      <c r="BY543" s="212"/>
      <c r="BZ543" s="212"/>
      <c r="CA543" s="212"/>
      <c r="CB543" s="212"/>
      <c r="CC543" s="212"/>
      <c r="CD543" s="212"/>
      <c r="CE543" s="212"/>
      <c r="CF543" s="212"/>
      <c r="CG543" s="82"/>
      <c r="CH543" s="213"/>
      <c r="CI543" s="212"/>
      <c r="CJ543" s="212"/>
      <c r="CK543" s="212"/>
      <c r="CL543" s="212"/>
      <c r="CM543" s="212"/>
      <c r="CN543" s="212"/>
      <c r="CO543" s="212"/>
      <c r="CP543" s="212"/>
      <c r="CQ543" s="212"/>
      <c r="CR543" s="212"/>
      <c r="CS543" s="212"/>
      <c r="CT543" s="212"/>
      <c r="CU543" s="212"/>
      <c r="CV543" s="212"/>
      <c r="CW543" s="212"/>
      <c r="CX543" s="212"/>
      <c r="CY543" s="212"/>
      <c r="CZ543" s="212"/>
      <c r="DA543" s="214"/>
      <c r="DB543" s="84"/>
      <c r="DC543" s="35"/>
      <c r="DD543" s="35"/>
      <c r="DE543" s="35"/>
      <c r="DF543" s="35"/>
      <c r="DG543" s="35"/>
      <c r="DH543" s="35"/>
      <c r="DI543" s="35"/>
      <c r="DJ543" s="35"/>
      <c r="DK543" s="35"/>
      <c r="DL543" s="35"/>
      <c r="DM543" s="35"/>
      <c r="DN543" s="35"/>
      <c r="DO543" s="35"/>
      <c r="DP543" s="35"/>
      <c r="DQ543" s="35"/>
      <c r="DR543" s="35"/>
      <c r="DS543" s="35"/>
      <c r="DT543" s="35"/>
      <c r="DU543" s="35"/>
      <c r="DV543" s="35"/>
      <c r="DW543" s="78"/>
      <c r="DX543" s="82"/>
      <c r="DY543" s="215"/>
      <c r="DZ543" s="216"/>
      <c r="EA543" s="216"/>
      <c r="EB543" s="216"/>
      <c r="EC543" s="216"/>
      <c r="ED543" s="216"/>
      <c r="EE543" s="217"/>
      <c r="EF543" s="146"/>
      <c r="EG543" s="215"/>
      <c r="EH543" s="216"/>
      <c r="EI543" s="216"/>
      <c r="EJ543" s="216"/>
      <c r="EK543" s="216"/>
      <c r="EL543" s="216"/>
      <c r="EM543" s="216"/>
      <c r="EN543" s="217"/>
      <c r="EO543" s="79"/>
      <c r="EP543" s="218"/>
      <c r="EQ543" s="219"/>
      <c r="ER543" s="219"/>
      <c r="ES543" s="82"/>
      <c r="ET543" s="234"/>
      <c r="EU543" s="235"/>
      <c r="EV543" s="235"/>
      <c r="EW543" s="82"/>
      <c r="EX543" s="234"/>
      <c r="EY543" s="235"/>
      <c r="EZ543" s="235"/>
      <c r="FA543" s="235"/>
      <c r="FB543" s="235"/>
      <c r="FC543" s="235"/>
      <c r="FD543" s="235"/>
      <c r="FE543" s="222"/>
      <c r="FF543" s="234"/>
      <c r="FG543" s="235"/>
      <c r="FH543" s="235"/>
      <c r="FI543" s="235"/>
      <c r="FJ543" s="235"/>
      <c r="FK543" s="235"/>
      <c r="FL543" s="235"/>
      <c r="FM543" s="222"/>
    </row>
    <row r="544" spans="1:169">
      <c r="A544" s="223" t="str">
        <f>Validation!B544</f>
        <v>Pass</v>
      </c>
      <c r="B544" s="35"/>
      <c r="C544" s="35"/>
      <c r="D544" s="35"/>
      <c r="E544" s="122"/>
      <c r="F544" s="123"/>
      <c r="G544" s="121"/>
      <c r="H544" s="120"/>
      <c r="I544" s="121"/>
      <c r="J544" s="120"/>
      <c r="K544" s="225"/>
      <c r="L544" s="35"/>
      <c r="M544" s="226"/>
      <c r="N544" s="227"/>
      <c r="O544" s="227"/>
      <c r="P544" s="224"/>
      <c r="Q544" s="224"/>
      <c r="R544" s="78"/>
      <c r="S544" s="79"/>
      <c r="T544" s="224"/>
      <c r="U544" s="35"/>
      <c r="V544" s="35"/>
      <c r="W544" s="225"/>
      <c r="X544" s="228"/>
      <c r="Y544" s="79"/>
      <c r="Z544" s="229"/>
      <c r="AA544" s="35"/>
      <c r="AB544" s="35"/>
      <c r="AC544" s="35"/>
      <c r="AD544" s="230"/>
      <c r="AE544" s="231"/>
      <c r="AF544" s="35"/>
      <c r="AG544" s="35"/>
      <c r="AH544" s="78"/>
      <c r="AI544" s="78"/>
      <c r="AJ544" s="82"/>
      <c r="AK544" s="136"/>
      <c r="AL544" s="135"/>
      <c r="AM544" s="81"/>
      <c r="AN544" s="134"/>
      <c r="AO544" s="232"/>
      <c r="AP544" s="232"/>
      <c r="AQ544" s="80"/>
      <c r="AR544" s="81"/>
      <c r="AS544" s="81"/>
      <c r="AT544" s="245"/>
      <c r="AU544" s="179"/>
      <c r="AV544" s="233"/>
      <c r="AW544" s="81"/>
      <c r="AX544" s="185"/>
      <c r="AY544" s="134"/>
      <c r="AZ544" s="111"/>
      <c r="BA544" s="210"/>
      <c r="BB544" s="211"/>
      <c r="BC544" s="211"/>
      <c r="BD544" s="211"/>
      <c r="BE544" s="211"/>
      <c r="BF544" s="211"/>
      <c r="BG544" s="211"/>
      <c r="BH544" s="211"/>
      <c r="BI544" s="211"/>
      <c r="BJ544" s="211"/>
      <c r="BK544" s="211"/>
      <c r="BL544" s="211"/>
      <c r="BM544" s="211"/>
      <c r="BN544" s="83"/>
      <c r="BO544" s="79"/>
      <c r="BP544" s="210"/>
      <c r="BQ544" s="211"/>
      <c r="BR544" s="211"/>
      <c r="BS544" s="211"/>
      <c r="BT544" s="211"/>
      <c r="BU544" s="211"/>
      <c r="BV544" s="211"/>
      <c r="BW544" s="211"/>
      <c r="BX544" s="82"/>
      <c r="BY544" s="212"/>
      <c r="BZ544" s="212"/>
      <c r="CA544" s="212"/>
      <c r="CB544" s="212"/>
      <c r="CC544" s="212"/>
      <c r="CD544" s="212"/>
      <c r="CE544" s="212"/>
      <c r="CF544" s="212"/>
      <c r="CG544" s="82"/>
      <c r="CH544" s="213"/>
      <c r="CI544" s="212"/>
      <c r="CJ544" s="212"/>
      <c r="CK544" s="212"/>
      <c r="CL544" s="212"/>
      <c r="CM544" s="212"/>
      <c r="CN544" s="212"/>
      <c r="CO544" s="212"/>
      <c r="CP544" s="212"/>
      <c r="CQ544" s="212"/>
      <c r="CR544" s="212"/>
      <c r="CS544" s="212"/>
      <c r="CT544" s="212"/>
      <c r="CU544" s="212"/>
      <c r="CV544" s="212"/>
      <c r="CW544" s="212"/>
      <c r="CX544" s="212"/>
      <c r="CY544" s="212"/>
      <c r="CZ544" s="212"/>
      <c r="DA544" s="214"/>
      <c r="DB544" s="84"/>
      <c r="DC544" s="35"/>
      <c r="DD544" s="35"/>
      <c r="DE544" s="35"/>
      <c r="DF544" s="35"/>
      <c r="DG544" s="35"/>
      <c r="DH544" s="35"/>
      <c r="DI544" s="35"/>
      <c r="DJ544" s="35"/>
      <c r="DK544" s="35"/>
      <c r="DL544" s="35"/>
      <c r="DM544" s="35"/>
      <c r="DN544" s="35"/>
      <c r="DO544" s="35"/>
      <c r="DP544" s="35"/>
      <c r="DQ544" s="35"/>
      <c r="DR544" s="35"/>
      <c r="DS544" s="35"/>
      <c r="DT544" s="35"/>
      <c r="DU544" s="35"/>
      <c r="DV544" s="35"/>
      <c r="DW544" s="78"/>
      <c r="DX544" s="82"/>
      <c r="DY544" s="215"/>
      <c r="DZ544" s="216"/>
      <c r="EA544" s="216"/>
      <c r="EB544" s="216"/>
      <c r="EC544" s="216"/>
      <c r="ED544" s="216"/>
      <c r="EE544" s="217"/>
      <c r="EF544" s="146"/>
      <c r="EG544" s="215"/>
      <c r="EH544" s="216"/>
      <c r="EI544" s="216"/>
      <c r="EJ544" s="216"/>
      <c r="EK544" s="216"/>
      <c r="EL544" s="216"/>
      <c r="EM544" s="216"/>
      <c r="EN544" s="217"/>
      <c r="EO544" s="79"/>
      <c r="EP544" s="218"/>
      <c r="EQ544" s="219"/>
      <c r="ER544" s="219"/>
      <c r="ES544" s="82"/>
      <c r="ET544" s="234"/>
      <c r="EU544" s="235"/>
      <c r="EV544" s="235"/>
      <c r="EW544" s="82"/>
      <c r="EX544" s="234"/>
      <c r="EY544" s="235"/>
      <c r="EZ544" s="235"/>
      <c r="FA544" s="235"/>
      <c r="FB544" s="235"/>
      <c r="FC544" s="235"/>
      <c r="FD544" s="235"/>
      <c r="FE544" s="222"/>
      <c r="FF544" s="234"/>
      <c r="FG544" s="235"/>
      <c r="FH544" s="235"/>
      <c r="FI544" s="235"/>
      <c r="FJ544" s="235"/>
      <c r="FK544" s="235"/>
      <c r="FL544" s="235"/>
      <c r="FM544" s="222"/>
    </row>
    <row r="545" spans="1:169">
      <c r="A545" s="223" t="str">
        <f>Validation!B545</f>
        <v>Pass</v>
      </c>
      <c r="B545" s="35"/>
      <c r="C545" s="35"/>
      <c r="D545" s="35"/>
      <c r="E545" s="122"/>
      <c r="F545" s="123"/>
      <c r="G545" s="121"/>
      <c r="H545" s="120"/>
      <c r="I545" s="121"/>
      <c r="J545" s="120"/>
      <c r="K545" s="225"/>
      <c r="L545" s="35"/>
      <c r="M545" s="226"/>
      <c r="N545" s="227"/>
      <c r="O545" s="227"/>
      <c r="P545" s="224"/>
      <c r="Q545" s="224"/>
      <c r="R545" s="78"/>
      <c r="S545" s="79"/>
      <c r="T545" s="224"/>
      <c r="U545" s="35"/>
      <c r="V545" s="35"/>
      <c r="W545" s="225"/>
      <c r="X545" s="228"/>
      <c r="Y545" s="79"/>
      <c r="Z545" s="229"/>
      <c r="AA545" s="35"/>
      <c r="AB545" s="35"/>
      <c r="AC545" s="35"/>
      <c r="AD545" s="230"/>
      <c r="AE545" s="231"/>
      <c r="AF545" s="35"/>
      <c r="AG545" s="35"/>
      <c r="AH545" s="78"/>
      <c r="AI545" s="78"/>
      <c r="AJ545" s="82"/>
      <c r="AK545" s="136"/>
      <c r="AL545" s="135"/>
      <c r="AM545" s="81"/>
      <c r="AN545" s="134"/>
      <c r="AO545" s="232"/>
      <c r="AP545" s="232"/>
      <c r="AQ545" s="80"/>
      <c r="AR545" s="81"/>
      <c r="AS545" s="81"/>
      <c r="AT545" s="245"/>
      <c r="AU545" s="179"/>
      <c r="AV545" s="233"/>
      <c r="AW545" s="81"/>
      <c r="AX545" s="185"/>
      <c r="AY545" s="134"/>
      <c r="AZ545" s="111"/>
      <c r="BA545" s="210"/>
      <c r="BB545" s="211"/>
      <c r="BC545" s="211"/>
      <c r="BD545" s="211"/>
      <c r="BE545" s="211"/>
      <c r="BF545" s="211"/>
      <c r="BG545" s="211"/>
      <c r="BH545" s="211"/>
      <c r="BI545" s="211"/>
      <c r="BJ545" s="211"/>
      <c r="BK545" s="211"/>
      <c r="BL545" s="211"/>
      <c r="BM545" s="211"/>
      <c r="BN545" s="83"/>
      <c r="BO545" s="79"/>
      <c r="BP545" s="210"/>
      <c r="BQ545" s="211"/>
      <c r="BR545" s="211"/>
      <c r="BS545" s="211"/>
      <c r="BT545" s="211"/>
      <c r="BU545" s="211"/>
      <c r="BV545" s="211"/>
      <c r="BW545" s="211"/>
      <c r="BX545" s="82"/>
      <c r="BY545" s="212"/>
      <c r="BZ545" s="212"/>
      <c r="CA545" s="212"/>
      <c r="CB545" s="212"/>
      <c r="CC545" s="212"/>
      <c r="CD545" s="212"/>
      <c r="CE545" s="212"/>
      <c r="CF545" s="212"/>
      <c r="CG545" s="82"/>
      <c r="CH545" s="213"/>
      <c r="CI545" s="212"/>
      <c r="CJ545" s="212"/>
      <c r="CK545" s="212"/>
      <c r="CL545" s="212"/>
      <c r="CM545" s="212"/>
      <c r="CN545" s="212"/>
      <c r="CO545" s="212"/>
      <c r="CP545" s="212"/>
      <c r="CQ545" s="212"/>
      <c r="CR545" s="212"/>
      <c r="CS545" s="212"/>
      <c r="CT545" s="212"/>
      <c r="CU545" s="212"/>
      <c r="CV545" s="212"/>
      <c r="CW545" s="212"/>
      <c r="CX545" s="212"/>
      <c r="CY545" s="212"/>
      <c r="CZ545" s="212"/>
      <c r="DA545" s="214"/>
      <c r="DB545" s="84"/>
      <c r="DC545" s="35"/>
      <c r="DD545" s="35"/>
      <c r="DE545" s="35"/>
      <c r="DF545" s="35"/>
      <c r="DG545" s="35"/>
      <c r="DH545" s="35"/>
      <c r="DI545" s="35"/>
      <c r="DJ545" s="35"/>
      <c r="DK545" s="35"/>
      <c r="DL545" s="35"/>
      <c r="DM545" s="35"/>
      <c r="DN545" s="35"/>
      <c r="DO545" s="35"/>
      <c r="DP545" s="35"/>
      <c r="DQ545" s="35"/>
      <c r="DR545" s="35"/>
      <c r="DS545" s="35"/>
      <c r="DT545" s="35"/>
      <c r="DU545" s="35"/>
      <c r="DV545" s="35"/>
      <c r="DW545" s="78"/>
      <c r="DX545" s="82"/>
      <c r="DY545" s="215"/>
      <c r="DZ545" s="216"/>
      <c r="EA545" s="216"/>
      <c r="EB545" s="216"/>
      <c r="EC545" s="216"/>
      <c r="ED545" s="216"/>
      <c r="EE545" s="217"/>
      <c r="EF545" s="146"/>
      <c r="EG545" s="215"/>
      <c r="EH545" s="216"/>
      <c r="EI545" s="216"/>
      <c r="EJ545" s="216"/>
      <c r="EK545" s="216"/>
      <c r="EL545" s="216"/>
      <c r="EM545" s="216"/>
      <c r="EN545" s="217"/>
      <c r="EO545" s="79"/>
      <c r="EP545" s="218"/>
      <c r="EQ545" s="219"/>
      <c r="ER545" s="219"/>
      <c r="ES545" s="82"/>
      <c r="ET545" s="234"/>
      <c r="EU545" s="235"/>
      <c r="EV545" s="235"/>
      <c r="EW545" s="82"/>
      <c r="EX545" s="234"/>
      <c r="EY545" s="235"/>
      <c r="EZ545" s="235"/>
      <c r="FA545" s="235"/>
      <c r="FB545" s="235"/>
      <c r="FC545" s="235"/>
      <c r="FD545" s="235"/>
      <c r="FE545" s="222"/>
      <c r="FF545" s="234"/>
      <c r="FG545" s="235"/>
      <c r="FH545" s="235"/>
      <c r="FI545" s="235"/>
      <c r="FJ545" s="235"/>
      <c r="FK545" s="235"/>
      <c r="FL545" s="235"/>
      <c r="FM545" s="222"/>
    </row>
    <row r="546" spans="1:169">
      <c r="A546" s="223" t="str">
        <f>Validation!B546</f>
        <v>Pass</v>
      </c>
      <c r="B546" s="35"/>
      <c r="C546" s="35"/>
      <c r="D546" s="35"/>
      <c r="E546" s="122"/>
      <c r="F546" s="123"/>
      <c r="G546" s="121"/>
      <c r="H546" s="120"/>
      <c r="I546" s="121"/>
      <c r="J546" s="120"/>
      <c r="K546" s="225"/>
      <c r="L546" s="35"/>
      <c r="M546" s="226"/>
      <c r="N546" s="227"/>
      <c r="O546" s="227"/>
      <c r="P546" s="224"/>
      <c r="Q546" s="224"/>
      <c r="R546" s="78"/>
      <c r="S546" s="79"/>
      <c r="T546" s="224"/>
      <c r="U546" s="35"/>
      <c r="V546" s="35"/>
      <c r="W546" s="225"/>
      <c r="X546" s="228"/>
      <c r="Y546" s="79"/>
      <c r="Z546" s="229"/>
      <c r="AA546" s="35"/>
      <c r="AB546" s="35"/>
      <c r="AC546" s="35"/>
      <c r="AD546" s="230"/>
      <c r="AE546" s="231"/>
      <c r="AF546" s="35"/>
      <c r="AG546" s="35"/>
      <c r="AH546" s="78"/>
      <c r="AI546" s="78"/>
      <c r="AJ546" s="82"/>
      <c r="AK546" s="136"/>
      <c r="AL546" s="135"/>
      <c r="AM546" s="81"/>
      <c r="AN546" s="134"/>
      <c r="AO546" s="232"/>
      <c r="AP546" s="232"/>
      <c r="AQ546" s="80"/>
      <c r="AR546" s="81"/>
      <c r="AS546" s="81"/>
      <c r="AT546" s="245"/>
      <c r="AU546" s="179"/>
      <c r="AV546" s="233"/>
      <c r="AW546" s="81"/>
      <c r="AX546" s="185"/>
      <c r="AY546" s="134"/>
      <c r="AZ546" s="111"/>
      <c r="BA546" s="210"/>
      <c r="BB546" s="211"/>
      <c r="BC546" s="211"/>
      <c r="BD546" s="211"/>
      <c r="BE546" s="211"/>
      <c r="BF546" s="211"/>
      <c r="BG546" s="211"/>
      <c r="BH546" s="211"/>
      <c r="BI546" s="211"/>
      <c r="BJ546" s="211"/>
      <c r="BK546" s="211"/>
      <c r="BL546" s="211"/>
      <c r="BM546" s="211"/>
      <c r="BN546" s="83"/>
      <c r="BO546" s="79"/>
      <c r="BP546" s="210"/>
      <c r="BQ546" s="211"/>
      <c r="BR546" s="211"/>
      <c r="BS546" s="211"/>
      <c r="BT546" s="211"/>
      <c r="BU546" s="211"/>
      <c r="BV546" s="211"/>
      <c r="BW546" s="211"/>
      <c r="BX546" s="82"/>
      <c r="BY546" s="212"/>
      <c r="BZ546" s="212"/>
      <c r="CA546" s="212"/>
      <c r="CB546" s="212"/>
      <c r="CC546" s="212"/>
      <c r="CD546" s="212"/>
      <c r="CE546" s="212"/>
      <c r="CF546" s="212"/>
      <c r="CG546" s="82"/>
      <c r="CH546" s="213"/>
      <c r="CI546" s="212"/>
      <c r="CJ546" s="212"/>
      <c r="CK546" s="212"/>
      <c r="CL546" s="212"/>
      <c r="CM546" s="212"/>
      <c r="CN546" s="212"/>
      <c r="CO546" s="212"/>
      <c r="CP546" s="212"/>
      <c r="CQ546" s="212"/>
      <c r="CR546" s="212"/>
      <c r="CS546" s="212"/>
      <c r="CT546" s="212"/>
      <c r="CU546" s="212"/>
      <c r="CV546" s="212"/>
      <c r="CW546" s="212"/>
      <c r="CX546" s="212"/>
      <c r="CY546" s="212"/>
      <c r="CZ546" s="212"/>
      <c r="DA546" s="214"/>
      <c r="DB546" s="84"/>
      <c r="DC546" s="35"/>
      <c r="DD546" s="35"/>
      <c r="DE546" s="35"/>
      <c r="DF546" s="35"/>
      <c r="DG546" s="35"/>
      <c r="DH546" s="35"/>
      <c r="DI546" s="35"/>
      <c r="DJ546" s="35"/>
      <c r="DK546" s="35"/>
      <c r="DL546" s="35"/>
      <c r="DM546" s="35"/>
      <c r="DN546" s="35"/>
      <c r="DO546" s="35"/>
      <c r="DP546" s="35"/>
      <c r="DQ546" s="35"/>
      <c r="DR546" s="35"/>
      <c r="DS546" s="35"/>
      <c r="DT546" s="35"/>
      <c r="DU546" s="35"/>
      <c r="DV546" s="35"/>
      <c r="DW546" s="78"/>
      <c r="DX546" s="82"/>
      <c r="DY546" s="215"/>
      <c r="DZ546" s="216"/>
      <c r="EA546" s="216"/>
      <c r="EB546" s="216"/>
      <c r="EC546" s="216"/>
      <c r="ED546" s="216"/>
      <c r="EE546" s="217"/>
      <c r="EF546" s="146"/>
      <c r="EG546" s="215"/>
      <c r="EH546" s="216"/>
      <c r="EI546" s="216"/>
      <c r="EJ546" s="216"/>
      <c r="EK546" s="216"/>
      <c r="EL546" s="216"/>
      <c r="EM546" s="216"/>
      <c r="EN546" s="217"/>
      <c r="EO546" s="79"/>
      <c r="EP546" s="218"/>
      <c r="EQ546" s="219"/>
      <c r="ER546" s="219"/>
      <c r="ES546" s="82"/>
      <c r="ET546" s="234"/>
      <c r="EU546" s="235"/>
      <c r="EV546" s="235"/>
      <c r="EW546" s="82"/>
      <c r="EX546" s="234"/>
      <c r="EY546" s="235"/>
      <c r="EZ546" s="235"/>
      <c r="FA546" s="235"/>
      <c r="FB546" s="235"/>
      <c r="FC546" s="235"/>
      <c r="FD546" s="235"/>
      <c r="FE546" s="222"/>
      <c r="FF546" s="234"/>
      <c r="FG546" s="235"/>
      <c r="FH546" s="235"/>
      <c r="FI546" s="235"/>
      <c r="FJ546" s="235"/>
      <c r="FK546" s="235"/>
      <c r="FL546" s="235"/>
      <c r="FM546" s="222"/>
    </row>
    <row r="547" spans="1:169">
      <c r="A547" s="223" t="str">
        <f>Validation!B547</f>
        <v>Pass</v>
      </c>
      <c r="B547" s="35"/>
      <c r="C547" s="35"/>
      <c r="D547" s="35"/>
      <c r="E547" s="122"/>
      <c r="F547" s="123"/>
      <c r="G547" s="121"/>
      <c r="H547" s="120"/>
      <c r="I547" s="121"/>
      <c r="J547" s="120"/>
      <c r="K547" s="225"/>
      <c r="L547" s="35"/>
      <c r="M547" s="226"/>
      <c r="N547" s="227"/>
      <c r="O547" s="227"/>
      <c r="P547" s="224"/>
      <c r="Q547" s="224"/>
      <c r="R547" s="78"/>
      <c r="S547" s="79"/>
      <c r="T547" s="224"/>
      <c r="U547" s="35"/>
      <c r="V547" s="35"/>
      <c r="W547" s="225"/>
      <c r="X547" s="228"/>
      <c r="Y547" s="79"/>
      <c r="Z547" s="229"/>
      <c r="AA547" s="35"/>
      <c r="AB547" s="35"/>
      <c r="AC547" s="35"/>
      <c r="AD547" s="230"/>
      <c r="AE547" s="231"/>
      <c r="AF547" s="35"/>
      <c r="AG547" s="35"/>
      <c r="AH547" s="78"/>
      <c r="AI547" s="78"/>
      <c r="AJ547" s="82"/>
      <c r="AK547" s="136"/>
      <c r="AL547" s="135"/>
      <c r="AM547" s="81"/>
      <c r="AN547" s="134"/>
      <c r="AO547" s="232"/>
      <c r="AP547" s="232"/>
      <c r="AQ547" s="80"/>
      <c r="AR547" s="81"/>
      <c r="AS547" s="81"/>
      <c r="AT547" s="245"/>
      <c r="AU547" s="179"/>
      <c r="AV547" s="233"/>
      <c r="AW547" s="81"/>
      <c r="AX547" s="185"/>
      <c r="AY547" s="134"/>
      <c r="AZ547" s="111"/>
      <c r="BA547" s="210"/>
      <c r="BB547" s="211"/>
      <c r="BC547" s="211"/>
      <c r="BD547" s="211"/>
      <c r="BE547" s="211"/>
      <c r="BF547" s="211"/>
      <c r="BG547" s="211"/>
      <c r="BH547" s="211"/>
      <c r="BI547" s="211"/>
      <c r="BJ547" s="211"/>
      <c r="BK547" s="211"/>
      <c r="BL547" s="211"/>
      <c r="BM547" s="211"/>
      <c r="BN547" s="83"/>
      <c r="BO547" s="79"/>
      <c r="BP547" s="210"/>
      <c r="BQ547" s="211"/>
      <c r="BR547" s="211"/>
      <c r="BS547" s="211"/>
      <c r="BT547" s="211"/>
      <c r="BU547" s="211"/>
      <c r="BV547" s="211"/>
      <c r="BW547" s="211"/>
      <c r="BX547" s="82"/>
      <c r="BY547" s="212"/>
      <c r="BZ547" s="212"/>
      <c r="CA547" s="212"/>
      <c r="CB547" s="212"/>
      <c r="CC547" s="212"/>
      <c r="CD547" s="212"/>
      <c r="CE547" s="212"/>
      <c r="CF547" s="212"/>
      <c r="CG547" s="82"/>
      <c r="CH547" s="213"/>
      <c r="CI547" s="212"/>
      <c r="CJ547" s="212"/>
      <c r="CK547" s="212"/>
      <c r="CL547" s="212"/>
      <c r="CM547" s="212"/>
      <c r="CN547" s="212"/>
      <c r="CO547" s="212"/>
      <c r="CP547" s="212"/>
      <c r="CQ547" s="212"/>
      <c r="CR547" s="212"/>
      <c r="CS547" s="212"/>
      <c r="CT547" s="212"/>
      <c r="CU547" s="212"/>
      <c r="CV547" s="212"/>
      <c r="CW547" s="212"/>
      <c r="CX547" s="212"/>
      <c r="CY547" s="212"/>
      <c r="CZ547" s="212"/>
      <c r="DA547" s="214"/>
      <c r="DB547" s="84"/>
      <c r="DC547" s="35"/>
      <c r="DD547" s="35"/>
      <c r="DE547" s="35"/>
      <c r="DF547" s="35"/>
      <c r="DG547" s="35"/>
      <c r="DH547" s="35"/>
      <c r="DI547" s="35"/>
      <c r="DJ547" s="35"/>
      <c r="DK547" s="35"/>
      <c r="DL547" s="35"/>
      <c r="DM547" s="35"/>
      <c r="DN547" s="35"/>
      <c r="DO547" s="35"/>
      <c r="DP547" s="35"/>
      <c r="DQ547" s="35"/>
      <c r="DR547" s="35"/>
      <c r="DS547" s="35"/>
      <c r="DT547" s="35"/>
      <c r="DU547" s="35"/>
      <c r="DV547" s="35"/>
      <c r="DW547" s="78"/>
      <c r="DX547" s="82"/>
      <c r="DY547" s="215"/>
      <c r="DZ547" s="216"/>
      <c r="EA547" s="216"/>
      <c r="EB547" s="216"/>
      <c r="EC547" s="216"/>
      <c r="ED547" s="216"/>
      <c r="EE547" s="217"/>
      <c r="EF547" s="146"/>
      <c r="EG547" s="215"/>
      <c r="EH547" s="216"/>
      <c r="EI547" s="216"/>
      <c r="EJ547" s="216"/>
      <c r="EK547" s="216"/>
      <c r="EL547" s="216"/>
      <c r="EM547" s="216"/>
      <c r="EN547" s="217"/>
      <c r="EO547" s="79"/>
      <c r="EP547" s="218"/>
      <c r="EQ547" s="219"/>
      <c r="ER547" s="219"/>
      <c r="ES547" s="82"/>
      <c r="ET547" s="234"/>
      <c r="EU547" s="235"/>
      <c r="EV547" s="235"/>
      <c r="EW547" s="82"/>
      <c r="EX547" s="234"/>
      <c r="EY547" s="235"/>
      <c r="EZ547" s="235"/>
      <c r="FA547" s="235"/>
      <c r="FB547" s="235"/>
      <c r="FC547" s="235"/>
      <c r="FD547" s="235"/>
      <c r="FE547" s="222"/>
      <c r="FF547" s="234"/>
      <c r="FG547" s="235"/>
      <c r="FH547" s="235"/>
      <c r="FI547" s="235"/>
      <c r="FJ547" s="235"/>
      <c r="FK547" s="235"/>
      <c r="FL547" s="235"/>
      <c r="FM547" s="222"/>
    </row>
    <row r="548" spans="1:169">
      <c r="A548" s="223" t="str">
        <f>Validation!B548</f>
        <v>Pass</v>
      </c>
      <c r="B548" s="35"/>
      <c r="C548" s="35"/>
      <c r="D548" s="35"/>
      <c r="E548" s="122"/>
      <c r="F548" s="123"/>
      <c r="G548" s="121"/>
      <c r="H548" s="120"/>
      <c r="I548" s="121"/>
      <c r="J548" s="120"/>
      <c r="K548" s="225"/>
      <c r="L548" s="35"/>
      <c r="M548" s="226"/>
      <c r="N548" s="227"/>
      <c r="O548" s="227"/>
      <c r="P548" s="224"/>
      <c r="Q548" s="224"/>
      <c r="R548" s="78"/>
      <c r="S548" s="79"/>
      <c r="T548" s="224"/>
      <c r="U548" s="35"/>
      <c r="V548" s="35"/>
      <c r="W548" s="225"/>
      <c r="X548" s="228"/>
      <c r="Y548" s="79"/>
      <c r="Z548" s="229"/>
      <c r="AA548" s="35"/>
      <c r="AB548" s="35"/>
      <c r="AC548" s="35"/>
      <c r="AD548" s="230"/>
      <c r="AE548" s="231"/>
      <c r="AF548" s="35"/>
      <c r="AG548" s="35"/>
      <c r="AH548" s="78"/>
      <c r="AI548" s="78"/>
      <c r="AJ548" s="82"/>
      <c r="AK548" s="136"/>
      <c r="AL548" s="135"/>
      <c r="AM548" s="81"/>
      <c r="AN548" s="134"/>
      <c r="AO548" s="232"/>
      <c r="AP548" s="232"/>
      <c r="AQ548" s="80"/>
      <c r="AR548" s="81"/>
      <c r="AS548" s="81"/>
      <c r="AT548" s="245"/>
      <c r="AU548" s="179"/>
      <c r="AV548" s="233"/>
      <c r="AW548" s="81"/>
      <c r="AX548" s="185"/>
      <c r="AY548" s="134"/>
      <c r="AZ548" s="111"/>
      <c r="BA548" s="210"/>
      <c r="BB548" s="211"/>
      <c r="BC548" s="211"/>
      <c r="BD548" s="211"/>
      <c r="BE548" s="211"/>
      <c r="BF548" s="211"/>
      <c r="BG548" s="211"/>
      <c r="BH548" s="211"/>
      <c r="BI548" s="211"/>
      <c r="BJ548" s="211"/>
      <c r="BK548" s="211"/>
      <c r="BL548" s="211"/>
      <c r="BM548" s="211"/>
      <c r="BN548" s="83"/>
      <c r="BO548" s="79"/>
      <c r="BP548" s="210"/>
      <c r="BQ548" s="211"/>
      <c r="BR548" s="211"/>
      <c r="BS548" s="211"/>
      <c r="BT548" s="211"/>
      <c r="BU548" s="211"/>
      <c r="BV548" s="211"/>
      <c r="BW548" s="211"/>
      <c r="BX548" s="82"/>
      <c r="BY548" s="212"/>
      <c r="BZ548" s="212"/>
      <c r="CA548" s="212"/>
      <c r="CB548" s="212"/>
      <c r="CC548" s="212"/>
      <c r="CD548" s="212"/>
      <c r="CE548" s="212"/>
      <c r="CF548" s="212"/>
      <c r="CG548" s="82"/>
      <c r="CH548" s="213"/>
      <c r="CI548" s="212"/>
      <c r="CJ548" s="212"/>
      <c r="CK548" s="212"/>
      <c r="CL548" s="212"/>
      <c r="CM548" s="212"/>
      <c r="CN548" s="212"/>
      <c r="CO548" s="212"/>
      <c r="CP548" s="212"/>
      <c r="CQ548" s="212"/>
      <c r="CR548" s="212"/>
      <c r="CS548" s="212"/>
      <c r="CT548" s="212"/>
      <c r="CU548" s="212"/>
      <c r="CV548" s="212"/>
      <c r="CW548" s="212"/>
      <c r="CX548" s="212"/>
      <c r="CY548" s="212"/>
      <c r="CZ548" s="212"/>
      <c r="DA548" s="214"/>
      <c r="DB548" s="84"/>
      <c r="DC548" s="35"/>
      <c r="DD548" s="35"/>
      <c r="DE548" s="35"/>
      <c r="DF548" s="35"/>
      <c r="DG548" s="35"/>
      <c r="DH548" s="35"/>
      <c r="DI548" s="35"/>
      <c r="DJ548" s="35"/>
      <c r="DK548" s="35"/>
      <c r="DL548" s="35"/>
      <c r="DM548" s="35"/>
      <c r="DN548" s="35"/>
      <c r="DO548" s="35"/>
      <c r="DP548" s="35"/>
      <c r="DQ548" s="35"/>
      <c r="DR548" s="35"/>
      <c r="DS548" s="35"/>
      <c r="DT548" s="35"/>
      <c r="DU548" s="35"/>
      <c r="DV548" s="35"/>
      <c r="DW548" s="78"/>
      <c r="DX548" s="82"/>
      <c r="DY548" s="215"/>
      <c r="DZ548" s="216"/>
      <c r="EA548" s="216"/>
      <c r="EB548" s="216"/>
      <c r="EC548" s="216"/>
      <c r="ED548" s="216"/>
      <c r="EE548" s="217"/>
      <c r="EF548" s="146"/>
      <c r="EG548" s="215"/>
      <c r="EH548" s="216"/>
      <c r="EI548" s="216"/>
      <c r="EJ548" s="216"/>
      <c r="EK548" s="216"/>
      <c r="EL548" s="216"/>
      <c r="EM548" s="216"/>
      <c r="EN548" s="217"/>
      <c r="EO548" s="79"/>
      <c r="EP548" s="218"/>
      <c r="EQ548" s="219"/>
      <c r="ER548" s="219"/>
      <c r="ES548" s="82"/>
      <c r="ET548" s="234"/>
      <c r="EU548" s="235"/>
      <c r="EV548" s="235"/>
      <c r="EW548" s="82"/>
      <c r="EX548" s="234"/>
      <c r="EY548" s="235"/>
      <c r="EZ548" s="235"/>
      <c r="FA548" s="235"/>
      <c r="FB548" s="235"/>
      <c r="FC548" s="235"/>
      <c r="FD548" s="235"/>
      <c r="FE548" s="222"/>
      <c r="FF548" s="234"/>
      <c r="FG548" s="235"/>
      <c r="FH548" s="235"/>
      <c r="FI548" s="235"/>
      <c r="FJ548" s="235"/>
      <c r="FK548" s="235"/>
      <c r="FL548" s="235"/>
      <c r="FM548" s="222"/>
    </row>
    <row r="549" spans="1:169">
      <c r="A549" s="223" t="str">
        <f>Validation!B549</f>
        <v>Pass</v>
      </c>
      <c r="B549" s="35"/>
      <c r="C549" s="35"/>
      <c r="D549" s="35"/>
      <c r="E549" s="122"/>
      <c r="F549" s="123"/>
      <c r="G549" s="121"/>
      <c r="H549" s="120"/>
      <c r="I549" s="121"/>
      <c r="J549" s="120"/>
      <c r="K549" s="225"/>
      <c r="L549" s="35"/>
      <c r="M549" s="226"/>
      <c r="N549" s="227"/>
      <c r="O549" s="227"/>
      <c r="P549" s="224"/>
      <c r="Q549" s="224"/>
      <c r="R549" s="78"/>
      <c r="S549" s="79"/>
      <c r="T549" s="224"/>
      <c r="U549" s="35"/>
      <c r="V549" s="35"/>
      <c r="W549" s="225"/>
      <c r="X549" s="228"/>
      <c r="Y549" s="79"/>
      <c r="Z549" s="229"/>
      <c r="AA549" s="35"/>
      <c r="AB549" s="35"/>
      <c r="AC549" s="35"/>
      <c r="AD549" s="230"/>
      <c r="AE549" s="231"/>
      <c r="AF549" s="35"/>
      <c r="AG549" s="35"/>
      <c r="AH549" s="78"/>
      <c r="AI549" s="78"/>
      <c r="AJ549" s="82"/>
      <c r="AK549" s="136"/>
      <c r="AL549" s="135"/>
      <c r="AM549" s="81"/>
      <c r="AN549" s="134"/>
      <c r="AO549" s="232"/>
      <c r="AP549" s="232"/>
      <c r="AQ549" s="80"/>
      <c r="AR549" s="81"/>
      <c r="AS549" s="81"/>
      <c r="AT549" s="245"/>
      <c r="AU549" s="179"/>
      <c r="AV549" s="233"/>
      <c r="AW549" s="81"/>
      <c r="AX549" s="185"/>
      <c r="AY549" s="134"/>
      <c r="AZ549" s="111"/>
      <c r="BA549" s="210"/>
      <c r="BB549" s="211"/>
      <c r="BC549" s="211"/>
      <c r="BD549" s="211"/>
      <c r="BE549" s="211"/>
      <c r="BF549" s="211"/>
      <c r="BG549" s="211"/>
      <c r="BH549" s="211"/>
      <c r="BI549" s="211"/>
      <c r="BJ549" s="211"/>
      <c r="BK549" s="211"/>
      <c r="BL549" s="211"/>
      <c r="BM549" s="211"/>
      <c r="BN549" s="83"/>
      <c r="BO549" s="79"/>
      <c r="BP549" s="210"/>
      <c r="BQ549" s="211"/>
      <c r="BR549" s="211"/>
      <c r="BS549" s="211"/>
      <c r="BT549" s="211"/>
      <c r="BU549" s="211"/>
      <c r="BV549" s="211"/>
      <c r="BW549" s="211"/>
      <c r="BX549" s="82"/>
      <c r="BY549" s="212"/>
      <c r="BZ549" s="212"/>
      <c r="CA549" s="212"/>
      <c r="CB549" s="212"/>
      <c r="CC549" s="212"/>
      <c r="CD549" s="212"/>
      <c r="CE549" s="212"/>
      <c r="CF549" s="212"/>
      <c r="CG549" s="82"/>
      <c r="CH549" s="213"/>
      <c r="CI549" s="212"/>
      <c r="CJ549" s="212"/>
      <c r="CK549" s="212"/>
      <c r="CL549" s="212"/>
      <c r="CM549" s="212"/>
      <c r="CN549" s="212"/>
      <c r="CO549" s="212"/>
      <c r="CP549" s="212"/>
      <c r="CQ549" s="212"/>
      <c r="CR549" s="212"/>
      <c r="CS549" s="212"/>
      <c r="CT549" s="212"/>
      <c r="CU549" s="212"/>
      <c r="CV549" s="212"/>
      <c r="CW549" s="212"/>
      <c r="CX549" s="212"/>
      <c r="CY549" s="212"/>
      <c r="CZ549" s="212"/>
      <c r="DA549" s="214"/>
      <c r="DB549" s="84"/>
      <c r="DC549" s="35"/>
      <c r="DD549" s="35"/>
      <c r="DE549" s="35"/>
      <c r="DF549" s="35"/>
      <c r="DG549" s="35"/>
      <c r="DH549" s="35"/>
      <c r="DI549" s="35"/>
      <c r="DJ549" s="35"/>
      <c r="DK549" s="35"/>
      <c r="DL549" s="35"/>
      <c r="DM549" s="35"/>
      <c r="DN549" s="35"/>
      <c r="DO549" s="35"/>
      <c r="DP549" s="35"/>
      <c r="DQ549" s="35"/>
      <c r="DR549" s="35"/>
      <c r="DS549" s="35"/>
      <c r="DT549" s="35"/>
      <c r="DU549" s="35"/>
      <c r="DV549" s="35"/>
      <c r="DW549" s="78"/>
      <c r="DX549" s="82"/>
      <c r="DY549" s="215"/>
      <c r="DZ549" s="216"/>
      <c r="EA549" s="216"/>
      <c r="EB549" s="216"/>
      <c r="EC549" s="216"/>
      <c r="ED549" s="216"/>
      <c r="EE549" s="217"/>
      <c r="EF549" s="146"/>
      <c r="EG549" s="215"/>
      <c r="EH549" s="216"/>
      <c r="EI549" s="216"/>
      <c r="EJ549" s="216"/>
      <c r="EK549" s="216"/>
      <c r="EL549" s="216"/>
      <c r="EM549" s="216"/>
      <c r="EN549" s="217"/>
      <c r="EO549" s="79"/>
      <c r="EP549" s="218"/>
      <c r="EQ549" s="219"/>
      <c r="ER549" s="219"/>
      <c r="ES549" s="82"/>
      <c r="ET549" s="234"/>
      <c r="EU549" s="235"/>
      <c r="EV549" s="235"/>
      <c r="EW549" s="82"/>
      <c r="EX549" s="234"/>
      <c r="EY549" s="235"/>
      <c r="EZ549" s="235"/>
      <c r="FA549" s="235"/>
      <c r="FB549" s="235"/>
      <c r="FC549" s="235"/>
      <c r="FD549" s="235"/>
      <c r="FE549" s="222"/>
      <c r="FF549" s="234"/>
      <c r="FG549" s="235"/>
      <c r="FH549" s="235"/>
      <c r="FI549" s="235"/>
      <c r="FJ549" s="235"/>
      <c r="FK549" s="235"/>
      <c r="FL549" s="235"/>
      <c r="FM549" s="222"/>
    </row>
    <row r="550" spans="1:169">
      <c r="A550" s="223" t="str">
        <f>Validation!B550</f>
        <v>Pass</v>
      </c>
      <c r="B550" s="35"/>
      <c r="C550" s="35"/>
      <c r="D550" s="35"/>
      <c r="E550" s="122"/>
      <c r="F550" s="123"/>
      <c r="G550" s="121"/>
      <c r="H550" s="120"/>
      <c r="I550" s="121"/>
      <c r="J550" s="120"/>
      <c r="K550" s="225"/>
      <c r="L550" s="35"/>
      <c r="M550" s="226"/>
      <c r="N550" s="227"/>
      <c r="O550" s="227"/>
      <c r="P550" s="224"/>
      <c r="Q550" s="224"/>
      <c r="R550" s="78"/>
      <c r="S550" s="79"/>
      <c r="T550" s="224"/>
      <c r="U550" s="35"/>
      <c r="V550" s="35"/>
      <c r="W550" s="225"/>
      <c r="X550" s="228"/>
      <c r="Y550" s="79"/>
      <c r="Z550" s="229"/>
      <c r="AA550" s="35"/>
      <c r="AB550" s="35"/>
      <c r="AC550" s="35"/>
      <c r="AD550" s="230"/>
      <c r="AE550" s="231"/>
      <c r="AF550" s="35"/>
      <c r="AG550" s="35"/>
      <c r="AH550" s="78"/>
      <c r="AI550" s="78"/>
      <c r="AJ550" s="82"/>
      <c r="AK550" s="136"/>
      <c r="AL550" s="135"/>
      <c r="AM550" s="81"/>
      <c r="AN550" s="134"/>
      <c r="AO550" s="232"/>
      <c r="AP550" s="232"/>
      <c r="AQ550" s="80"/>
      <c r="AR550" s="81"/>
      <c r="AS550" s="81"/>
      <c r="AT550" s="245"/>
      <c r="AU550" s="179"/>
      <c r="AV550" s="233"/>
      <c r="AW550" s="81"/>
      <c r="AX550" s="185"/>
      <c r="AY550" s="134"/>
      <c r="AZ550" s="111"/>
      <c r="BA550" s="210"/>
      <c r="BB550" s="211"/>
      <c r="BC550" s="211"/>
      <c r="BD550" s="211"/>
      <c r="BE550" s="211"/>
      <c r="BF550" s="211"/>
      <c r="BG550" s="211"/>
      <c r="BH550" s="211"/>
      <c r="BI550" s="211"/>
      <c r="BJ550" s="211"/>
      <c r="BK550" s="211"/>
      <c r="BL550" s="211"/>
      <c r="BM550" s="211"/>
      <c r="BN550" s="83"/>
      <c r="BO550" s="79"/>
      <c r="BP550" s="210"/>
      <c r="BQ550" s="211"/>
      <c r="BR550" s="211"/>
      <c r="BS550" s="211"/>
      <c r="BT550" s="211"/>
      <c r="BU550" s="211"/>
      <c r="BV550" s="211"/>
      <c r="BW550" s="211"/>
      <c r="BX550" s="82"/>
      <c r="BY550" s="212"/>
      <c r="BZ550" s="212"/>
      <c r="CA550" s="212"/>
      <c r="CB550" s="212"/>
      <c r="CC550" s="212"/>
      <c r="CD550" s="212"/>
      <c r="CE550" s="212"/>
      <c r="CF550" s="212"/>
      <c r="CG550" s="82"/>
      <c r="CH550" s="213"/>
      <c r="CI550" s="212"/>
      <c r="CJ550" s="212"/>
      <c r="CK550" s="212"/>
      <c r="CL550" s="212"/>
      <c r="CM550" s="212"/>
      <c r="CN550" s="212"/>
      <c r="CO550" s="212"/>
      <c r="CP550" s="212"/>
      <c r="CQ550" s="212"/>
      <c r="CR550" s="212"/>
      <c r="CS550" s="212"/>
      <c r="CT550" s="212"/>
      <c r="CU550" s="212"/>
      <c r="CV550" s="212"/>
      <c r="CW550" s="212"/>
      <c r="CX550" s="212"/>
      <c r="CY550" s="212"/>
      <c r="CZ550" s="212"/>
      <c r="DA550" s="214"/>
      <c r="DB550" s="84"/>
      <c r="DC550" s="35"/>
      <c r="DD550" s="35"/>
      <c r="DE550" s="35"/>
      <c r="DF550" s="35"/>
      <c r="DG550" s="35"/>
      <c r="DH550" s="35"/>
      <c r="DI550" s="35"/>
      <c r="DJ550" s="35"/>
      <c r="DK550" s="35"/>
      <c r="DL550" s="35"/>
      <c r="DM550" s="35"/>
      <c r="DN550" s="35"/>
      <c r="DO550" s="35"/>
      <c r="DP550" s="35"/>
      <c r="DQ550" s="35"/>
      <c r="DR550" s="35"/>
      <c r="DS550" s="35"/>
      <c r="DT550" s="35"/>
      <c r="DU550" s="35"/>
      <c r="DV550" s="35"/>
      <c r="DW550" s="78"/>
      <c r="DX550" s="82"/>
      <c r="DY550" s="215"/>
      <c r="DZ550" s="216"/>
      <c r="EA550" s="216"/>
      <c r="EB550" s="216"/>
      <c r="EC550" s="216"/>
      <c r="ED550" s="216"/>
      <c r="EE550" s="217"/>
      <c r="EF550" s="146"/>
      <c r="EG550" s="215"/>
      <c r="EH550" s="216"/>
      <c r="EI550" s="216"/>
      <c r="EJ550" s="216"/>
      <c r="EK550" s="216"/>
      <c r="EL550" s="216"/>
      <c r="EM550" s="216"/>
      <c r="EN550" s="217"/>
      <c r="EO550" s="79"/>
      <c r="EP550" s="218"/>
      <c r="EQ550" s="219"/>
      <c r="ER550" s="219"/>
      <c r="ES550" s="82"/>
      <c r="ET550" s="234"/>
      <c r="EU550" s="235"/>
      <c r="EV550" s="235"/>
      <c r="EW550" s="82"/>
      <c r="EX550" s="234"/>
      <c r="EY550" s="235"/>
      <c r="EZ550" s="235"/>
      <c r="FA550" s="235"/>
      <c r="FB550" s="235"/>
      <c r="FC550" s="235"/>
      <c r="FD550" s="235"/>
      <c r="FE550" s="222"/>
      <c r="FF550" s="234"/>
      <c r="FG550" s="235"/>
      <c r="FH550" s="235"/>
      <c r="FI550" s="235"/>
      <c r="FJ550" s="235"/>
      <c r="FK550" s="235"/>
      <c r="FL550" s="235"/>
      <c r="FM550" s="222"/>
    </row>
    <row r="551" spans="1:169">
      <c r="A551" s="223" t="str">
        <f>Validation!B551</f>
        <v>Pass</v>
      </c>
      <c r="B551" s="35"/>
      <c r="C551" s="35"/>
      <c r="D551" s="35"/>
      <c r="E551" s="122"/>
      <c r="F551" s="123"/>
      <c r="G551" s="121"/>
      <c r="H551" s="120"/>
      <c r="I551" s="121"/>
      <c r="J551" s="120"/>
      <c r="K551" s="225"/>
      <c r="L551" s="35"/>
      <c r="M551" s="226"/>
      <c r="N551" s="227"/>
      <c r="O551" s="227"/>
      <c r="P551" s="224"/>
      <c r="Q551" s="224"/>
      <c r="R551" s="78"/>
      <c r="S551" s="79"/>
      <c r="T551" s="224"/>
      <c r="U551" s="35"/>
      <c r="V551" s="35"/>
      <c r="W551" s="225"/>
      <c r="X551" s="228"/>
      <c r="Y551" s="79"/>
      <c r="Z551" s="229"/>
      <c r="AA551" s="35"/>
      <c r="AB551" s="35"/>
      <c r="AC551" s="35"/>
      <c r="AD551" s="230"/>
      <c r="AE551" s="231"/>
      <c r="AF551" s="35"/>
      <c r="AG551" s="35"/>
      <c r="AH551" s="78"/>
      <c r="AI551" s="78"/>
      <c r="AJ551" s="82"/>
      <c r="AK551" s="136"/>
      <c r="AL551" s="135"/>
      <c r="AM551" s="81"/>
      <c r="AN551" s="134"/>
      <c r="AO551" s="232"/>
      <c r="AP551" s="232"/>
      <c r="AQ551" s="80"/>
      <c r="AR551" s="81"/>
      <c r="AS551" s="81"/>
      <c r="AT551" s="245"/>
      <c r="AU551" s="179"/>
      <c r="AV551" s="233"/>
      <c r="AW551" s="81"/>
      <c r="AX551" s="185"/>
      <c r="AY551" s="134"/>
      <c r="AZ551" s="111"/>
      <c r="BA551" s="210"/>
      <c r="BB551" s="211"/>
      <c r="BC551" s="211"/>
      <c r="BD551" s="211"/>
      <c r="BE551" s="211"/>
      <c r="BF551" s="211"/>
      <c r="BG551" s="211"/>
      <c r="BH551" s="211"/>
      <c r="BI551" s="211"/>
      <c r="BJ551" s="211"/>
      <c r="BK551" s="211"/>
      <c r="BL551" s="211"/>
      <c r="BM551" s="211"/>
      <c r="BN551" s="83"/>
      <c r="BO551" s="79"/>
      <c r="BP551" s="210"/>
      <c r="BQ551" s="211"/>
      <c r="BR551" s="211"/>
      <c r="BS551" s="211"/>
      <c r="BT551" s="211"/>
      <c r="BU551" s="211"/>
      <c r="BV551" s="211"/>
      <c r="BW551" s="211"/>
      <c r="BX551" s="82"/>
      <c r="BY551" s="212"/>
      <c r="BZ551" s="212"/>
      <c r="CA551" s="212"/>
      <c r="CB551" s="212"/>
      <c r="CC551" s="212"/>
      <c r="CD551" s="212"/>
      <c r="CE551" s="212"/>
      <c r="CF551" s="212"/>
      <c r="CG551" s="82"/>
      <c r="CH551" s="213"/>
      <c r="CI551" s="212"/>
      <c r="CJ551" s="212"/>
      <c r="CK551" s="212"/>
      <c r="CL551" s="212"/>
      <c r="CM551" s="212"/>
      <c r="CN551" s="212"/>
      <c r="CO551" s="212"/>
      <c r="CP551" s="212"/>
      <c r="CQ551" s="212"/>
      <c r="CR551" s="212"/>
      <c r="CS551" s="212"/>
      <c r="CT551" s="212"/>
      <c r="CU551" s="212"/>
      <c r="CV551" s="212"/>
      <c r="CW551" s="212"/>
      <c r="CX551" s="212"/>
      <c r="CY551" s="212"/>
      <c r="CZ551" s="212"/>
      <c r="DA551" s="214"/>
      <c r="DB551" s="84"/>
      <c r="DC551" s="35"/>
      <c r="DD551" s="35"/>
      <c r="DE551" s="35"/>
      <c r="DF551" s="35"/>
      <c r="DG551" s="35"/>
      <c r="DH551" s="35"/>
      <c r="DI551" s="35"/>
      <c r="DJ551" s="35"/>
      <c r="DK551" s="35"/>
      <c r="DL551" s="35"/>
      <c r="DM551" s="35"/>
      <c r="DN551" s="35"/>
      <c r="DO551" s="35"/>
      <c r="DP551" s="35"/>
      <c r="DQ551" s="35"/>
      <c r="DR551" s="35"/>
      <c r="DS551" s="35"/>
      <c r="DT551" s="35"/>
      <c r="DU551" s="35"/>
      <c r="DV551" s="35"/>
      <c r="DW551" s="78"/>
      <c r="DX551" s="82"/>
      <c r="DY551" s="215"/>
      <c r="DZ551" s="216"/>
      <c r="EA551" s="216"/>
      <c r="EB551" s="216"/>
      <c r="EC551" s="216"/>
      <c r="ED551" s="216"/>
      <c r="EE551" s="217"/>
      <c r="EF551" s="146"/>
      <c r="EG551" s="215"/>
      <c r="EH551" s="216"/>
      <c r="EI551" s="216"/>
      <c r="EJ551" s="216"/>
      <c r="EK551" s="216"/>
      <c r="EL551" s="216"/>
      <c r="EM551" s="216"/>
      <c r="EN551" s="217"/>
      <c r="EO551" s="79"/>
      <c r="EP551" s="218"/>
      <c r="EQ551" s="219"/>
      <c r="ER551" s="219"/>
      <c r="ES551" s="82"/>
      <c r="ET551" s="234"/>
      <c r="EU551" s="235"/>
      <c r="EV551" s="235"/>
      <c r="EW551" s="82"/>
      <c r="EX551" s="234"/>
      <c r="EY551" s="235"/>
      <c r="EZ551" s="235"/>
      <c r="FA551" s="235"/>
      <c r="FB551" s="235"/>
      <c r="FC551" s="235"/>
      <c r="FD551" s="235"/>
      <c r="FE551" s="222"/>
      <c r="FF551" s="234"/>
      <c r="FG551" s="235"/>
      <c r="FH551" s="235"/>
      <c r="FI551" s="235"/>
      <c r="FJ551" s="235"/>
      <c r="FK551" s="235"/>
      <c r="FL551" s="235"/>
      <c r="FM551" s="222"/>
    </row>
    <row r="552" spans="1:169">
      <c r="A552" s="223" t="str">
        <f>Validation!B552</f>
        <v>Pass</v>
      </c>
      <c r="B552" s="35"/>
      <c r="C552" s="35"/>
      <c r="D552" s="35"/>
      <c r="E552" s="122"/>
      <c r="F552" s="123"/>
      <c r="G552" s="121"/>
      <c r="H552" s="120"/>
      <c r="I552" s="121"/>
      <c r="J552" s="120"/>
      <c r="K552" s="225"/>
      <c r="L552" s="35"/>
      <c r="M552" s="226"/>
      <c r="N552" s="227"/>
      <c r="O552" s="227"/>
      <c r="P552" s="224"/>
      <c r="Q552" s="224"/>
      <c r="R552" s="78"/>
      <c r="S552" s="79"/>
      <c r="T552" s="224"/>
      <c r="U552" s="35"/>
      <c r="V552" s="35"/>
      <c r="W552" s="225"/>
      <c r="X552" s="228"/>
      <c r="Y552" s="79"/>
      <c r="Z552" s="229"/>
      <c r="AA552" s="35"/>
      <c r="AB552" s="35"/>
      <c r="AC552" s="35"/>
      <c r="AD552" s="230"/>
      <c r="AE552" s="231"/>
      <c r="AF552" s="35"/>
      <c r="AG552" s="35"/>
      <c r="AH552" s="78"/>
      <c r="AI552" s="78"/>
      <c r="AJ552" s="82"/>
      <c r="AK552" s="136"/>
      <c r="AL552" s="135"/>
      <c r="AM552" s="81"/>
      <c r="AN552" s="134"/>
      <c r="AO552" s="232"/>
      <c r="AP552" s="232"/>
      <c r="AQ552" s="80"/>
      <c r="AR552" s="81"/>
      <c r="AS552" s="81"/>
      <c r="AT552" s="245"/>
      <c r="AU552" s="179"/>
      <c r="AV552" s="233"/>
      <c r="AW552" s="81"/>
      <c r="AX552" s="185"/>
      <c r="AY552" s="134"/>
      <c r="AZ552" s="111"/>
      <c r="BA552" s="210"/>
      <c r="BB552" s="211"/>
      <c r="BC552" s="211"/>
      <c r="BD552" s="211"/>
      <c r="BE552" s="211"/>
      <c r="BF552" s="211"/>
      <c r="BG552" s="211"/>
      <c r="BH552" s="211"/>
      <c r="BI552" s="211"/>
      <c r="BJ552" s="211"/>
      <c r="BK552" s="211"/>
      <c r="BL552" s="211"/>
      <c r="BM552" s="211"/>
      <c r="BN552" s="83"/>
      <c r="BO552" s="79"/>
      <c r="BP552" s="210"/>
      <c r="BQ552" s="211"/>
      <c r="BR552" s="211"/>
      <c r="BS552" s="211"/>
      <c r="BT552" s="211"/>
      <c r="BU552" s="211"/>
      <c r="BV552" s="211"/>
      <c r="BW552" s="211"/>
      <c r="BX552" s="82"/>
      <c r="BY552" s="212"/>
      <c r="BZ552" s="212"/>
      <c r="CA552" s="212"/>
      <c r="CB552" s="212"/>
      <c r="CC552" s="212"/>
      <c r="CD552" s="212"/>
      <c r="CE552" s="212"/>
      <c r="CF552" s="212"/>
      <c r="CG552" s="82"/>
      <c r="CH552" s="213"/>
      <c r="CI552" s="212"/>
      <c r="CJ552" s="212"/>
      <c r="CK552" s="212"/>
      <c r="CL552" s="212"/>
      <c r="CM552" s="212"/>
      <c r="CN552" s="212"/>
      <c r="CO552" s="212"/>
      <c r="CP552" s="212"/>
      <c r="CQ552" s="212"/>
      <c r="CR552" s="212"/>
      <c r="CS552" s="212"/>
      <c r="CT552" s="212"/>
      <c r="CU552" s="212"/>
      <c r="CV552" s="212"/>
      <c r="CW552" s="212"/>
      <c r="CX552" s="212"/>
      <c r="CY552" s="212"/>
      <c r="CZ552" s="212"/>
      <c r="DA552" s="214"/>
      <c r="DB552" s="84"/>
      <c r="DC552" s="35"/>
      <c r="DD552" s="35"/>
      <c r="DE552" s="35"/>
      <c r="DF552" s="35"/>
      <c r="DG552" s="35"/>
      <c r="DH552" s="35"/>
      <c r="DI552" s="35"/>
      <c r="DJ552" s="35"/>
      <c r="DK552" s="35"/>
      <c r="DL552" s="35"/>
      <c r="DM552" s="35"/>
      <c r="DN552" s="35"/>
      <c r="DO552" s="35"/>
      <c r="DP552" s="35"/>
      <c r="DQ552" s="35"/>
      <c r="DR552" s="35"/>
      <c r="DS552" s="35"/>
      <c r="DT552" s="35"/>
      <c r="DU552" s="35"/>
      <c r="DV552" s="35"/>
      <c r="DW552" s="78"/>
      <c r="DX552" s="82"/>
      <c r="DY552" s="215"/>
      <c r="DZ552" s="216"/>
      <c r="EA552" s="216"/>
      <c r="EB552" s="216"/>
      <c r="EC552" s="216"/>
      <c r="ED552" s="216"/>
      <c r="EE552" s="217"/>
      <c r="EF552" s="146"/>
      <c r="EG552" s="215"/>
      <c r="EH552" s="216"/>
      <c r="EI552" s="216"/>
      <c r="EJ552" s="216"/>
      <c r="EK552" s="216"/>
      <c r="EL552" s="216"/>
      <c r="EM552" s="216"/>
      <c r="EN552" s="217"/>
      <c r="EO552" s="79"/>
      <c r="EP552" s="218"/>
      <c r="EQ552" s="219"/>
      <c r="ER552" s="219"/>
      <c r="ES552" s="82"/>
      <c r="ET552" s="234"/>
      <c r="EU552" s="235"/>
      <c r="EV552" s="235"/>
      <c r="EW552" s="82"/>
      <c r="EX552" s="234"/>
      <c r="EY552" s="235"/>
      <c r="EZ552" s="235"/>
      <c r="FA552" s="235"/>
      <c r="FB552" s="235"/>
      <c r="FC552" s="235"/>
      <c r="FD552" s="235"/>
      <c r="FE552" s="222"/>
      <c r="FF552" s="234"/>
      <c r="FG552" s="235"/>
      <c r="FH552" s="235"/>
      <c r="FI552" s="235"/>
      <c r="FJ552" s="235"/>
      <c r="FK552" s="235"/>
      <c r="FL552" s="235"/>
      <c r="FM552" s="222"/>
    </row>
    <row r="553" spans="1:169">
      <c r="A553" s="223" t="str">
        <f>Validation!B553</f>
        <v>Pass</v>
      </c>
      <c r="B553" s="35"/>
      <c r="C553" s="35"/>
      <c r="D553" s="35"/>
      <c r="E553" s="122"/>
      <c r="F553" s="123"/>
      <c r="G553" s="121"/>
      <c r="H553" s="120"/>
      <c r="I553" s="121"/>
      <c r="J553" s="120"/>
      <c r="K553" s="225"/>
      <c r="L553" s="35"/>
      <c r="M553" s="226"/>
      <c r="N553" s="227"/>
      <c r="O553" s="227"/>
      <c r="P553" s="224"/>
      <c r="Q553" s="224"/>
      <c r="R553" s="78"/>
      <c r="S553" s="79"/>
      <c r="T553" s="224"/>
      <c r="U553" s="35"/>
      <c r="V553" s="35"/>
      <c r="W553" s="225"/>
      <c r="X553" s="228"/>
      <c r="Y553" s="79"/>
      <c r="Z553" s="229"/>
      <c r="AA553" s="35"/>
      <c r="AB553" s="35"/>
      <c r="AC553" s="35"/>
      <c r="AD553" s="230"/>
      <c r="AE553" s="231"/>
      <c r="AF553" s="35"/>
      <c r="AG553" s="35"/>
      <c r="AH553" s="78"/>
      <c r="AI553" s="78"/>
      <c r="AJ553" s="82"/>
      <c r="AK553" s="136"/>
      <c r="AL553" s="135"/>
      <c r="AM553" s="81"/>
      <c r="AN553" s="134"/>
      <c r="AO553" s="232"/>
      <c r="AP553" s="232"/>
      <c r="AQ553" s="80"/>
      <c r="AR553" s="81"/>
      <c r="AS553" s="81"/>
      <c r="AT553" s="245"/>
      <c r="AU553" s="179"/>
      <c r="AV553" s="233"/>
      <c r="AW553" s="81"/>
      <c r="AX553" s="185"/>
      <c r="AY553" s="134"/>
      <c r="AZ553" s="111"/>
      <c r="BA553" s="210"/>
      <c r="BB553" s="211"/>
      <c r="BC553" s="211"/>
      <c r="BD553" s="211"/>
      <c r="BE553" s="211"/>
      <c r="BF553" s="211"/>
      <c r="BG553" s="211"/>
      <c r="BH553" s="211"/>
      <c r="BI553" s="211"/>
      <c r="BJ553" s="211"/>
      <c r="BK553" s="211"/>
      <c r="BL553" s="211"/>
      <c r="BM553" s="211"/>
      <c r="BN553" s="83"/>
      <c r="BO553" s="79"/>
      <c r="BP553" s="210"/>
      <c r="BQ553" s="211"/>
      <c r="BR553" s="211"/>
      <c r="BS553" s="211"/>
      <c r="BT553" s="211"/>
      <c r="BU553" s="211"/>
      <c r="BV553" s="211"/>
      <c r="BW553" s="211"/>
      <c r="BX553" s="82"/>
      <c r="BY553" s="212"/>
      <c r="BZ553" s="212"/>
      <c r="CA553" s="212"/>
      <c r="CB553" s="212"/>
      <c r="CC553" s="212"/>
      <c r="CD553" s="212"/>
      <c r="CE553" s="212"/>
      <c r="CF553" s="212"/>
      <c r="CG553" s="82"/>
      <c r="CH553" s="213"/>
      <c r="CI553" s="212"/>
      <c r="CJ553" s="212"/>
      <c r="CK553" s="212"/>
      <c r="CL553" s="212"/>
      <c r="CM553" s="212"/>
      <c r="CN553" s="212"/>
      <c r="CO553" s="212"/>
      <c r="CP553" s="212"/>
      <c r="CQ553" s="212"/>
      <c r="CR553" s="212"/>
      <c r="CS553" s="212"/>
      <c r="CT553" s="212"/>
      <c r="CU553" s="212"/>
      <c r="CV553" s="212"/>
      <c r="CW553" s="212"/>
      <c r="CX553" s="212"/>
      <c r="CY553" s="212"/>
      <c r="CZ553" s="212"/>
      <c r="DA553" s="214"/>
      <c r="DB553" s="84"/>
      <c r="DC553" s="35"/>
      <c r="DD553" s="35"/>
      <c r="DE553" s="35"/>
      <c r="DF553" s="35"/>
      <c r="DG553" s="35"/>
      <c r="DH553" s="35"/>
      <c r="DI553" s="35"/>
      <c r="DJ553" s="35"/>
      <c r="DK553" s="35"/>
      <c r="DL553" s="35"/>
      <c r="DM553" s="35"/>
      <c r="DN553" s="35"/>
      <c r="DO553" s="35"/>
      <c r="DP553" s="35"/>
      <c r="DQ553" s="35"/>
      <c r="DR553" s="35"/>
      <c r="DS553" s="35"/>
      <c r="DT553" s="35"/>
      <c r="DU553" s="35"/>
      <c r="DV553" s="35"/>
      <c r="DW553" s="78"/>
      <c r="DX553" s="82"/>
      <c r="DY553" s="215"/>
      <c r="DZ553" s="216"/>
      <c r="EA553" s="216"/>
      <c r="EB553" s="216"/>
      <c r="EC553" s="216"/>
      <c r="ED553" s="216"/>
      <c r="EE553" s="217"/>
      <c r="EF553" s="146"/>
      <c r="EG553" s="215"/>
      <c r="EH553" s="216"/>
      <c r="EI553" s="216"/>
      <c r="EJ553" s="216"/>
      <c r="EK553" s="216"/>
      <c r="EL553" s="216"/>
      <c r="EM553" s="216"/>
      <c r="EN553" s="217"/>
      <c r="EO553" s="79"/>
      <c r="EP553" s="218"/>
      <c r="EQ553" s="219"/>
      <c r="ER553" s="219"/>
      <c r="ES553" s="82"/>
      <c r="ET553" s="234"/>
      <c r="EU553" s="235"/>
      <c r="EV553" s="235"/>
      <c r="EW553" s="82"/>
      <c r="EX553" s="234"/>
      <c r="EY553" s="235"/>
      <c r="EZ553" s="235"/>
      <c r="FA553" s="235"/>
      <c r="FB553" s="235"/>
      <c r="FC553" s="235"/>
      <c r="FD553" s="235"/>
      <c r="FE553" s="222"/>
      <c r="FF553" s="234"/>
      <c r="FG553" s="235"/>
      <c r="FH553" s="235"/>
      <c r="FI553" s="235"/>
      <c r="FJ553" s="235"/>
      <c r="FK553" s="235"/>
      <c r="FL553" s="235"/>
      <c r="FM553" s="222"/>
    </row>
    <row r="554" spans="1:169">
      <c r="A554" s="223" t="str">
        <f>Validation!B554</f>
        <v>Pass</v>
      </c>
      <c r="B554" s="35"/>
      <c r="C554" s="35"/>
      <c r="D554" s="35"/>
      <c r="E554" s="122"/>
      <c r="F554" s="123"/>
      <c r="G554" s="121"/>
      <c r="H554" s="120"/>
      <c r="I554" s="121"/>
      <c r="J554" s="120"/>
      <c r="K554" s="225"/>
      <c r="L554" s="35"/>
      <c r="M554" s="226"/>
      <c r="N554" s="227"/>
      <c r="O554" s="227"/>
      <c r="P554" s="224"/>
      <c r="Q554" s="224"/>
      <c r="R554" s="78"/>
      <c r="S554" s="79"/>
      <c r="T554" s="224"/>
      <c r="U554" s="35"/>
      <c r="V554" s="35"/>
      <c r="W554" s="225"/>
      <c r="X554" s="228"/>
      <c r="Y554" s="79"/>
      <c r="Z554" s="229"/>
      <c r="AA554" s="35"/>
      <c r="AB554" s="35"/>
      <c r="AC554" s="35"/>
      <c r="AD554" s="230"/>
      <c r="AE554" s="231"/>
      <c r="AF554" s="35"/>
      <c r="AG554" s="35"/>
      <c r="AH554" s="78"/>
      <c r="AI554" s="78"/>
      <c r="AJ554" s="82"/>
      <c r="AK554" s="136"/>
      <c r="AL554" s="135"/>
      <c r="AM554" s="81"/>
      <c r="AN554" s="134"/>
      <c r="AO554" s="232"/>
      <c r="AP554" s="232"/>
      <c r="AQ554" s="80"/>
      <c r="AR554" s="81"/>
      <c r="AS554" s="81"/>
      <c r="AT554" s="245"/>
      <c r="AU554" s="179"/>
      <c r="AV554" s="233"/>
      <c r="AW554" s="81"/>
      <c r="AX554" s="185"/>
      <c r="AY554" s="134"/>
      <c r="AZ554" s="111"/>
      <c r="BA554" s="210"/>
      <c r="BB554" s="211"/>
      <c r="BC554" s="211"/>
      <c r="BD554" s="211"/>
      <c r="BE554" s="211"/>
      <c r="BF554" s="211"/>
      <c r="BG554" s="211"/>
      <c r="BH554" s="211"/>
      <c r="BI554" s="211"/>
      <c r="BJ554" s="211"/>
      <c r="BK554" s="211"/>
      <c r="BL554" s="211"/>
      <c r="BM554" s="211"/>
      <c r="BN554" s="83"/>
      <c r="BO554" s="79"/>
      <c r="BP554" s="210"/>
      <c r="BQ554" s="211"/>
      <c r="BR554" s="211"/>
      <c r="BS554" s="211"/>
      <c r="BT554" s="211"/>
      <c r="BU554" s="211"/>
      <c r="BV554" s="211"/>
      <c r="BW554" s="211"/>
      <c r="BX554" s="82"/>
      <c r="BY554" s="212"/>
      <c r="BZ554" s="212"/>
      <c r="CA554" s="212"/>
      <c r="CB554" s="212"/>
      <c r="CC554" s="212"/>
      <c r="CD554" s="212"/>
      <c r="CE554" s="212"/>
      <c r="CF554" s="212"/>
      <c r="CG554" s="82"/>
      <c r="CH554" s="213"/>
      <c r="CI554" s="212"/>
      <c r="CJ554" s="212"/>
      <c r="CK554" s="212"/>
      <c r="CL554" s="212"/>
      <c r="CM554" s="212"/>
      <c r="CN554" s="212"/>
      <c r="CO554" s="212"/>
      <c r="CP554" s="212"/>
      <c r="CQ554" s="212"/>
      <c r="CR554" s="212"/>
      <c r="CS554" s="212"/>
      <c r="CT554" s="212"/>
      <c r="CU554" s="212"/>
      <c r="CV554" s="212"/>
      <c r="CW554" s="212"/>
      <c r="CX554" s="212"/>
      <c r="CY554" s="212"/>
      <c r="CZ554" s="212"/>
      <c r="DA554" s="214"/>
      <c r="DB554" s="84"/>
      <c r="DC554" s="35"/>
      <c r="DD554" s="35"/>
      <c r="DE554" s="35"/>
      <c r="DF554" s="35"/>
      <c r="DG554" s="35"/>
      <c r="DH554" s="35"/>
      <c r="DI554" s="35"/>
      <c r="DJ554" s="35"/>
      <c r="DK554" s="35"/>
      <c r="DL554" s="35"/>
      <c r="DM554" s="35"/>
      <c r="DN554" s="35"/>
      <c r="DO554" s="35"/>
      <c r="DP554" s="35"/>
      <c r="DQ554" s="35"/>
      <c r="DR554" s="35"/>
      <c r="DS554" s="35"/>
      <c r="DT554" s="35"/>
      <c r="DU554" s="35"/>
      <c r="DV554" s="35"/>
      <c r="DW554" s="78"/>
      <c r="DX554" s="82"/>
      <c r="DY554" s="215"/>
      <c r="DZ554" s="216"/>
      <c r="EA554" s="216"/>
      <c r="EB554" s="216"/>
      <c r="EC554" s="216"/>
      <c r="ED554" s="216"/>
      <c r="EE554" s="217"/>
      <c r="EF554" s="146"/>
      <c r="EG554" s="215"/>
      <c r="EH554" s="216"/>
      <c r="EI554" s="216"/>
      <c r="EJ554" s="216"/>
      <c r="EK554" s="216"/>
      <c r="EL554" s="216"/>
      <c r="EM554" s="216"/>
      <c r="EN554" s="217"/>
      <c r="EO554" s="79"/>
      <c r="EP554" s="218"/>
      <c r="EQ554" s="219"/>
      <c r="ER554" s="219"/>
      <c r="ES554" s="82"/>
      <c r="ET554" s="234"/>
      <c r="EU554" s="235"/>
      <c r="EV554" s="235"/>
      <c r="EW554" s="82"/>
      <c r="EX554" s="234"/>
      <c r="EY554" s="235"/>
      <c r="EZ554" s="235"/>
      <c r="FA554" s="235"/>
      <c r="FB554" s="235"/>
      <c r="FC554" s="235"/>
      <c r="FD554" s="235"/>
      <c r="FE554" s="222"/>
      <c r="FF554" s="234"/>
      <c r="FG554" s="235"/>
      <c r="FH554" s="235"/>
      <c r="FI554" s="235"/>
      <c r="FJ554" s="235"/>
      <c r="FK554" s="235"/>
      <c r="FL554" s="235"/>
      <c r="FM554" s="222"/>
    </row>
    <row r="555" spans="1:169">
      <c r="A555" s="223" t="str">
        <f>Validation!B555</f>
        <v>Pass</v>
      </c>
      <c r="B555" s="35"/>
      <c r="C555" s="35"/>
      <c r="D555" s="35"/>
      <c r="E555" s="122"/>
      <c r="F555" s="123"/>
      <c r="G555" s="121"/>
      <c r="H555" s="120"/>
      <c r="I555" s="121"/>
      <c r="J555" s="120"/>
      <c r="K555" s="225"/>
      <c r="L555" s="35"/>
      <c r="M555" s="226"/>
      <c r="N555" s="227"/>
      <c r="O555" s="227"/>
      <c r="P555" s="224"/>
      <c r="Q555" s="224"/>
      <c r="R555" s="78"/>
      <c r="S555" s="79"/>
      <c r="T555" s="224"/>
      <c r="U555" s="35"/>
      <c r="V555" s="35"/>
      <c r="W555" s="225"/>
      <c r="X555" s="228"/>
      <c r="Y555" s="79"/>
      <c r="Z555" s="229"/>
      <c r="AA555" s="35"/>
      <c r="AB555" s="35"/>
      <c r="AC555" s="35"/>
      <c r="AD555" s="230"/>
      <c r="AE555" s="231"/>
      <c r="AF555" s="35"/>
      <c r="AG555" s="35"/>
      <c r="AH555" s="78"/>
      <c r="AI555" s="78"/>
      <c r="AJ555" s="82"/>
      <c r="AK555" s="136"/>
      <c r="AL555" s="135"/>
      <c r="AM555" s="81"/>
      <c r="AN555" s="134"/>
      <c r="AO555" s="232"/>
      <c r="AP555" s="232"/>
      <c r="AQ555" s="80"/>
      <c r="AR555" s="81"/>
      <c r="AS555" s="81"/>
      <c r="AT555" s="245"/>
      <c r="AU555" s="179"/>
      <c r="AV555" s="233"/>
      <c r="AW555" s="81"/>
      <c r="AX555" s="185"/>
      <c r="AY555" s="134"/>
      <c r="AZ555" s="111"/>
      <c r="BA555" s="210"/>
      <c r="BB555" s="211"/>
      <c r="BC555" s="211"/>
      <c r="BD555" s="211"/>
      <c r="BE555" s="211"/>
      <c r="BF555" s="211"/>
      <c r="BG555" s="211"/>
      <c r="BH555" s="211"/>
      <c r="BI555" s="211"/>
      <c r="BJ555" s="211"/>
      <c r="BK555" s="211"/>
      <c r="BL555" s="211"/>
      <c r="BM555" s="211"/>
      <c r="BN555" s="83"/>
      <c r="BO555" s="79"/>
      <c r="BP555" s="210"/>
      <c r="BQ555" s="211"/>
      <c r="BR555" s="211"/>
      <c r="BS555" s="211"/>
      <c r="BT555" s="211"/>
      <c r="BU555" s="211"/>
      <c r="BV555" s="211"/>
      <c r="BW555" s="211"/>
      <c r="BX555" s="82"/>
      <c r="BY555" s="212"/>
      <c r="BZ555" s="212"/>
      <c r="CA555" s="212"/>
      <c r="CB555" s="212"/>
      <c r="CC555" s="212"/>
      <c r="CD555" s="212"/>
      <c r="CE555" s="212"/>
      <c r="CF555" s="212"/>
      <c r="CG555" s="82"/>
      <c r="CH555" s="213"/>
      <c r="CI555" s="212"/>
      <c r="CJ555" s="212"/>
      <c r="CK555" s="212"/>
      <c r="CL555" s="212"/>
      <c r="CM555" s="212"/>
      <c r="CN555" s="212"/>
      <c r="CO555" s="212"/>
      <c r="CP555" s="212"/>
      <c r="CQ555" s="212"/>
      <c r="CR555" s="212"/>
      <c r="CS555" s="212"/>
      <c r="CT555" s="212"/>
      <c r="CU555" s="212"/>
      <c r="CV555" s="212"/>
      <c r="CW555" s="212"/>
      <c r="CX555" s="212"/>
      <c r="CY555" s="212"/>
      <c r="CZ555" s="212"/>
      <c r="DA555" s="214"/>
      <c r="DB555" s="84"/>
      <c r="DC555" s="35"/>
      <c r="DD555" s="35"/>
      <c r="DE555" s="35"/>
      <c r="DF555" s="35"/>
      <c r="DG555" s="35"/>
      <c r="DH555" s="35"/>
      <c r="DI555" s="35"/>
      <c r="DJ555" s="35"/>
      <c r="DK555" s="35"/>
      <c r="DL555" s="35"/>
      <c r="DM555" s="35"/>
      <c r="DN555" s="35"/>
      <c r="DO555" s="35"/>
      <c r="DP555" s="35"/>
      <c r="DQ555" s="35"/>
      <c r="DR555" s="35"/>
      <c r="DS555" s="35"/>
      <c r="DT555" s="35"/>
      <c r="DU555" s="35"/>
      <c r="DV555" s="35"/>
      <c r="DW555" s="78"/>
      <c r="DX555" s="82"/>
      <c r="DY555" s="215"/>
      <c r="DZ555" s="216"/>
      <c r="EA555" s="216"/>
      <c r="EB555" s="216"/>
      <c r="EC555" s="216"/>
      <c r="ED555" s="216"/>
      <c r="EE555" s="217"/>
      <c r="EF555" s="146"/>
      <c r="EG555" s="215"/>
      <c r="EH555" s="216"/>
      <c r="EI555" s="216"/>
      <c r="EJ555" s="216"/>
      <c r="EK555" s="216"/>
      <c r="EL555" s="216"/>
      <c r="EM555" s="216"/>
      <c r="EN555" s="217"/>
      <c r="EO555" s="79"/>
      <c r="EP555" s="218"/>
      <c r="EQ555" s="219"/>
      <c r="ER555" s="219"/>
      <c r="ES555" s="82"/>
      <c r="ET555" s="234"/>
      <c r="EU555" s="235"/>
      <c r="EV555" s="235"/>
      <c r="EW555" s="82"/>
      <c r="EX555" s="234"/>
      <c r="EY555" s="235"/>
      <c r="EZ555" s="235"/>
      <c r="FA555" s="235"/>
      <c r="FB555" s="235"/>
      <c r="FC555" s="235"/>
      <c r="FD555" s="235"/>
      <c r="FE555" s="222"/>
      <c r="FF555" s="234"/>
      <c r="FG555" s="235"/>
      <c r="FH555" s="235"/>
      <c r="FI555" s="235"/>
      <c r="FJ555" s="235"/>
      <c r="FK555" s="235"/>
      <c r="FL555" s="235"/>
      <c r="FM555" s="222"/>
    </row>
    <row r="556" spans="1:169">
      <c r="A556" s="223" t="str">
        <f>Validation!B556</f>
        <v>Pass</v>
      </c>
      <c r="B556" s="35"/>
      <c r="C556" s="35"/>
      <c r="D556" s="35"/>
      <c r="E556" s="122"/>
      <c r="F556" s="123"/>
      <c r="G556" s="121"/>
      <c r="H556" s="120"/>
      <c r="I556" s="121"/>
      <c r="J556" s="120"/>
      <c r="K556" s="225"/>
      <c r="L556" s="35"/>
      <c r="M556" s="226"/>
      <c r="N556" s="227"/>
      <c r="O556" s="227"/>
      <c r="P556" s="224"/>
      <c r="Q556" s="224"/>
      <c r="R556" s="78"/>
      <c r="S556" s="79"/>
      <c r="T556" s="224"/>
      <c r="U556" s="35"/>
      <c r="V556" s="35"/>
      <c r="W556" s="225"/>
      <c r="X556" s="228"/>
      <c r="Y556" s="79"/>
      <c r="Z556" s="229"/>
      <c r="AA556" s="35"/>
      <c r="AB556" s="35"/>
      <c r="AC556" s="35"/>
      <c r="AD556" s="230"/>
      <c r="AE556" s="231"/>
      <c r="AF556" s="35"/>
      <c r="AG556" s="35"/>
      <c r="AH556" s="78"/>
      <c r="AI556" s="78"/>
      <c r="AJ556" s="82"/>
      <c r="AK556" s="136"/>
      <c r="AL556" s="135"/>
      <c r="AM556" s="81"/>
      <c r="AN556" s="134"/>
      <c r="AO556" s="232"/>
      <c r="AP556" s="232"/>
      <c r="AQ556" s="80"/>
      <c r="AR556" s="81"/>
      <c r="AS556" s="81"/>
      <c r="AT556" s="245"/>
      <c r="AU556" s="179"/>
      <c r="AV556" s="233"/>
      <c r="AW556" s="81"/>
      <c r="AX556" s="185"/>
      <c r="AY556" s="134"/>
      <c r="AZ556" s="111"/>
      <c r="BA556" s="210"/>
      <c r="BB556" s="211"/>
      <c r="BC556" s="211"/>
      <c r="BD556" s="211"/>
      <c r="BE556" s="211"/>
      <c r="BF556" s="211"/>
      <c r="BG556" s="211"/>
      <c r="BH556" s="211"/>
      <c r="BI556" s="211"/>
      <c r="BJ556" s="211"/>
      <c r="BK556" s="211"/>
      <c r="BL556" s="211"/>
      <c r="BM556" s="211"/>
      <c r="BN556" s="83"/>
      <c r="BO556" s="79"/>
      <c r="BP556" s="210"/>
      <c r="BQ556" s="211"/>
      <c r="BR556" s="211"/>
      <c r="BS556" s="211"/>
      <c r="BT556" s="211"/>
      <c r="BU556" s="211"/>
      <c r="BV556" s="211"/>
      <c r="BW556" s="211"/>
      <c r="BX556" s="82"/>
      <c r="BY556" s="212"/>
      <c r="BZ556" s="212"/>
      <c r="CA556" s="212"/>
      <c r="CB556" s="212"/>
      <c r="CC556" s="212"/>
      <c r="CD556" s="212"/>
      <c r="CE556" s="212"/>
      <c r="CF556" s="212"/>
      <c r="CG556" s="82"/>
      <c r="CH556" s="213"/>
      <c r="CI556" s="212"/>
      <c r="CJ556" s="212"/>
      <c r="CK556" s="212"/>
      <c r="CL556" s="212"/>
      <c r="CM556" s="212"/>
      <c r="CN556" s="212"/>
      <c r="CO556" s="212"/>
      <c r="CP556" s="212"/>
      <c r="CQ556" s="212"/>
      <c r="CR556" s="212"/>
      <c r="CS556" s="212"/>
      <c r="CT556" s="212"/>
      <c r="CU556" s="212"/>
      <c r="CV556" s="212"/>
      <c r="CW556" s="212"/>
      <c r="CX556" s="212"/>
      <c r="CY556" s="212"/>
      <c r="CZ556" s="212"/>
      <c r="DA556" s="214"/>
      <c r="DB556" s="84"/>
      <c r="DC556" s="35"/>
      <c r="DD556" s="35"/>
      <c r="DE556" s="35"/>
      <c r="DF556" s="35"/>
      <c r="DG556" s="35"/>
      <c r="DH556" s="35"/>
      <c r="DI556" s="35"/>
      <c r="DJ556" s="35"/>
      <c r="DK556" s="35"/>
      <c r="DL556" s="35"/>
      <c r="DM556" s="35"/>
      <c r="DN556" s="35"/>
      <c r="DO556" s="35"/>
      <c r="DP556" s="35"/>
      <c r="DQ556" s="35"/>
      <c r="DR556" s="35"/>
      <c r="DS556" s="35"/>
      <c r="DT556" s="35"/>
      <c r="DU556" s="35"/>
      <c r="DV556" s="35"/>
      <c r="DW556" s="78"/>
      <c r="DX556" s="82"/>
      <c r="DY556" s="215"/>
      <c r="DZ556" s="216"/>
      <c r="EA556" s="216"/>
      <c r="EB556" s="216"/>
      <c r="EC556" s="216"/>
      <c r="ED556" s="216"/>
      <c r="EE556" s="217"/>
      <c r="EF556" s="146"/>
      <c r="EG556" s="215"/>
      <c r="EH556" s="216"/>
      <c r="EI556" s="216"/>
      <c r="EJ556" s="216"/>
      <c r="EK556" s="216"/>
      <c r="EL556" s="216"/>
      <c r="EM556" s="216"/>
      <c r="EN556" s="217"/>
      <c r="EO556" s="79"/>
      <c r="EP556" s="218"/>
      <c r="EQ556" s="219"/>
      <c r="ER556" s="219"/>
      <c r="ES556" s="82"/>
      <c r="ET556" s="234"/>
      <c r="EU556" s="235"/>
      <c r="EV556" s="235"/>
      <c r="EW556" s="82"/>
      <c r="EX556" s="234"/>
      <c r="EY556" s="235"/>
      <c r="EZ556" s="235"/>
      <c r="FA556" s="235"/>
      <c r="FB556" s="235"/>
      <c r="FC556" s="235"/>
      <c r="FD556" s="235"/>
      <c r="FE556" s="222"/>
      <c r="FF556" s="234"/>
      <c r="FG556" s="235"/>
      <c r="FH556" s="235"/>
      <c r="FI556" s="235"/>
      <c r="FJ556" s="235"/>
      <c r="FK556" s="235"/>
      <c r="FL556" s="235"/>
      <c r="FM556" s="222"/>
    </row>
    <row r="557" spans="1:169">
      <c r="A557" s="223" t="str">
        <f>Validation!B557</f>
        <v>Pass</v>
      </c>
      <c r="B557" s="35"/>
      <c r="C557" s="35"/>
      <c r="D557" s="35"/>
      <c r="E557" s="122"/>
      <c r="F557" s="123"/>
      <c r="G557" s="121"/>
      <c r="H557" s="120"/>
      <c r="I557" s="121"/>
      <c r="J557" s="120"/>
      <c r="K557" s="225"/>
      <c r="L557" s="35"/>
      <c r="M557" s="226"/>
      <c r="N557" s="227"/>
      <c r="O557" s="227"/>
      <c r="P557" s="224"/>
      <c r="Q557" s="224"/>
      <c r="R557" s="78"/>
      <c r="S557" s="79"/>
      <c r="T557" s="224"/>
      <c r="U557" s="35"/>
      <c r="V557" s="35"/>
      <c r="W557" s="225"/>
      <c r="X557" s="228"/>
      <c r="Y557" s="79"/>
      <c r="Z557" s="229"/>
      <c r="AA557" s="35"/>
      <c r="AB557" s="35"/>
      <c r="AC557" s="35"/>
      <c r="AD557" s="230"/>
      <c r="AE557" s="231"/>
      <c r="AF557" s="35"/>
      <c r="AG557" s="35"/>
      <c r="AH557" s="78"/>
      <c r="AI557" s="78"/>
      <c r="AJ557" s="82"/>
      <c r="AK557" s="136"/>
      <c r="AL557" s="135"/>
      <c r="AM557" s="81"/>
      <c r="AN557" s="134"/>
      <c r="AO557" s="232"/>
      <c r="AP557" s="232"/>
      <c r="AQ557" s="80"/>
      <c r="AR557" s="81"/>
      <c r="AS557" s="81"/>
      <c r="AT557" s="245"/>
      <c r="AU557" s="179"/>
      <c r="AV557" s="233"/>
      <c r="AW557" s="81"/>
      <c r="AX557" s="185"/>
      <c r="AY557" s="134"/>
      <c r="AZ557" s="111"/>
      <c r="BA557" s="210"/>
      <c r="BB557" s="211"/>
      <c r="BC557" s="211"/>
      <c r="BD557" s="211"/>
      <c r="BE557" s="211"/>
      <c r="BF557" s="211"/>
      <c r="BG557" s="211"/>
      <c r="BH557" s="211"/>
      <c r="BI557" s="211"/>
      <c r="BJ557" s="211"/>
      <c r="BK557" s="211"/>
      <c r="BL557" s="211"/>
      <c r="BM557" s="211"/>
      <c r="BN557" s="83"/>
      <c r="BO557" s="79"/>
      <c r="BP557" s="210"/>
      <c r="BQ557" s="211"/>
      <c r="BR557" s="211"/>
      <c r="BS557" s="211"/>
      <c r="BT557" s="211"/>
      <c r="BU557" s="211"/>
      <c r="BV557" s="211"/>
      <c r="BW557" s="211"/>
      <c r="BX557" s="82"/>
      <c r="BY557" s="212"/>
      <c r="BZ557" s="212"/>
      <c r="CA557" s="212"/>
      <c r="CB557" s="212"/>
      <c r="CC557" s="212"/>
      <c r="CD557" s="212"/>
      <c r="CE557" s="212"/>
      <c r="CF557" s="212"/>
      <c r="CG557" s="82"/>
      <c r="CH557" s="213"/>
      <c r="CI557" s="212"/>
      <c r="CJ557" s="212"/>
      <c r="CK557" s="212"/>
      <c r="CL557" s="212"/>
      <c r="CM557" s="212"/>
      <c r="CN557" s="212"/>
      <c r="CO557" s="212"/>
      <c r="CP557" s="212"/>
      <c r="CQ557" s="212"/>
      <c r="CR557" s="212"/>
      <c r="CS557" s="212"/>
      <c r="CT557" s="212"/>
      <c r="CU557" s="212"/>
      <c r="CV557" s="212"/>
      <c r="CW557" s="212"/>
      <c r="CX557" s="212"/>
      <c r="CY557" s="212"/>
      <c r="CZ557" s="212"/>
      <c r="DA557" s="214"/>
      <c r="DB557" s="84"/>
      <c r="DC557" s="35"/>
      <c r="DD557" s="35"/>
      <c r="DE557" s="35"/>
      <c r="DF557" s="35"/>
      <c r="DG557" s="35"/>
      <c r="DH557" s="35"/>
      <c r="DI557" s="35"/>
      <c r="DJ557" s="35"/>
      <c r="DK557" s="35"/>
      <c r="DL557" s="35"/>
      <c r="DM557" s="35"/>
      <c r="DN557" s="35"/>
      <c r="DO557" s="35"/>
      <c r="DP557" s="35"/>
      <c r="DQ557" s="35"/>
      <c r="DR557" s="35"/>
      <c r="DS557" s="35"/>
      <c r="DT557" s="35"/>
      <c r="DU557" s="35"/>
      <c r="DV557" s="35"/>
      <c r="DW557" s="78"/>
      <c r="DX557" s="82"/>
      <c r="DY557" s="215"/>
      <c r="DZ557" s="216"/>
      <c r="EA557" s="216"/>
      <c r="EB557" s="216"/>
      <c r="EC557" s="216"/>
      <c r="ED557" s="216"/>
      <c r="EE557" s="217"/>
      <c r="EF557" s="146"/>
      <c r="EG557" s="215"/>
      <c r="EH557" s="216"/>
      <c r="EI557" s="216"/>
      <c r="EJ557" s="216"/>
      <c r="EK557" s="216"/>
      <c r="EL557" s="216"/>
      <c r="EM557" s="216"/>
      <c r="EN557" s="217"/>
      <c r="EO557" s="79"/>
      <c r="EP557" s="218"/>
      <c r="EQ557" s="219"/>
      <c r="ER557" s="219"/>
      <c r="ES557" s="82"/>
      <c r="ET557" s="234"/>
      <c r="EU557" s="235"/>
      <c r="EV557" s="235"/>
      <c r="EW557" s="82"/>
      <c r="EX557" s="234"/>
      <c r="EY557" s="235"/>
      <c r="EZ557" s="235"/>
      <c r="FA557" s="235"/>
      <c r="FB557" s="235"/>
      <c r="FC557" s="235"/>
      <c r="FD557" s="235"/>
      <c r="FE557" s="222"/>
      <c r="FF557" s="234"/>
      <c r="FG557" s="235"/>
      <c r="FH557" s="235"/>
      <c r="FI557" s="235"/>
      <c r="FJ557" s="235"/>
      <c r="FK557" s="235"/>
      <c r="FL557" s="235"/>
      <c r="FM557" s="222"/>
    </row>
    <row r="558" spans="1:169">
      <c r="A558" s="223" t="str">
        <f>Validation!B558</f>
        <v>Pass</v>
      </c>
      <c r="B558" s="35"/>
      <c r="C558" s="35"/>
      <c r="D558" s="35"/>
      <c r="E558" s="122"/>
      <c r="F558" s="123"/>
      <c r="G558" s="121"/>
      <c r="H558" s="120"/>
      <c r="I558" s="121"/>
      <c r="J558" s="120"/>
      <c r="K558" s="225"/>
      <c r="L558" s="35"/>
      <c r="M558" s="226"/>
      <c r="N558" s="227"/>
      <c r="O558" s="227"/>
      <c r="P558" s="224"/>
      <c r="Q558" s="224"/>
      <c r="R558" s="78"/>
      <c r="S558" s="79"/>
      <c r="T558" s="224"/>
      <c r="U558" s="35"/>
      <c r="V558" s="35"/>
      <c r="W558" s="225"/>
      <c r="X558" s="228"/>
      <c r="Y558" s="79"/>
      <c r="Z558" s="229"/>
      <c r="AA558" s="35"/>
      <c r="AB558" s="35"/>
      <c r="AC558" s="35"/>
      <c r="AD558" s="230"/>
      <c r="AE558" s="231"/>
      <c r="AF558" s="35"/>
      <c r="AG558" s="35"/>
      <c r="AH558" s="78"/>
      <c r="AI558" s="78"/>
      <c r="AJ558" s="82"/>
      <c r="AK558" s="136"/>
      <c r="AL558" s="135"/>
      <c r="AM558" s="81"/>
      <c r="AN558" s="134"/>
      <c r="AO558" s="232"/>
      <c r="AP558" s="232"/>
      <c r="AQ558" s="80"/>
      <c r="AR558" s="81"/>
      <c r="AS558" s="81"/>
      <c r="AT558" s="245"/>
      <c r="AU558" s="179"/>
      <c r="AV558" s="233"/>
      <c r="AW558" s="81"/>
      <c r="AX558" s="185"/>
      <c r="AY558" s="134"/>
      <c r="AZ558" s="111"/>
      <c r="BA558" s="210"/>
      <c r="BB558" s="211"/>
      <c r="BC558" s="211"/>
      <c r="BD558" s="211"/>
      <c r="BE558" s="211"/>
      <c r="BF558" s="211"/>
      <c r="BG558" s="211"/>
      <c r="BH558" s="211"/>
      <c r="BI558" s="211"/>
      <c r="BJ558" s="211"/>
      <c r="BK558" s="211"/>
      <c r="BL558" s="211"/>
      <c r="BM558" s="211"/>
      <c r="BN558" s="83"/>
      <c r="BO558" s="79"/>
      <c r="BP558" s="210"/>
      <c r="BQ558" s="211"/>
      <c r="BR558" s="211"/>
      <c r="BS558" s="211"/>
      <c r="BT558" s="211"/>
      <c r="BU558" s="211"/>
      <c r="BV558" s="211"/>
      <c r="BW558" s="211"/>
      <c r="BX558" s="82"/>
      <c r="BY558" s="212"/>
      <c r="BZ558" s="212"/>
      <c r="CA558" s="212"/>
      <c r="CB558" s="212"/>
      <c r="CC558" s="212"/>
      <c r="CD558" s="212"/>
      <c r="CE558" s="212"/>
      <c r="CF558" s="212"/>
      <c r="CG558" s="82"/>
      <c r="CH558" s="213"/>
      <c r="CI558" s="212"/>
      <c r="CJ558" s="212"/>
      <c r="CK558" s="212"/>
      <c r="CL558" s="212"/>
      <c r="CM558" s="212"/>
      <c r="CN558" s="212"/>
      <c r="CO558" s="212"/>
      <c r="CP558" s="212"/>
      <c r="CQ558" s="212"/>
      <c r="CR558" s="212"/>
      <c r="CS558" s="212"/>
      <c r="CT558" s="212"/>
      <c r="CU558" s="212"/>
      <c r="CV558" s="212"/>
      <c r="CW558" s="212"/>
      <c r="CX558" s="212"/>
      <c r="CY558" s="212"/>
      <c r="CZ558" s="212"/>
      <c r="DA558" s="214"/>
      <c r="DB558" s="84"/>
      <c r="DC558" s="35"/>
      <c r="DD558" s="35"/>
      <c r="DE558" s="35"/>
      <c r="DF558" s="35"/>
      <c r="DG558" s="35"/>
      <c r="DH558" s="35"/>
      <c r="DI558" s="35"/>
      <c r="DJ558" s="35"/>
      <c r="DK558" s="35"/>
      <c r="DL558" s="35"/>
      <c r="DM558" s="35"/>
      <c r="DN558" s="35"/>
      <c r="DO558" s="35"/>
      <c r="DP558" s="35"/>
      <c r="DQ558" s="35"/>
      <c r="DR558" s="35"/>
      <c r="DS558" s="35"/>
      <c r="DT558" s="35"/>
      <c r="DU558" s="35"/>
      <c r="DV558" s="35"/>
      <c r="DW558" s="78"/>
      <c r="DX558" s="82"/>
      <c r="DY558" s="215"/>
      <c r="DZ558" s="216"/>
      <c r="EA558" s="216"/>
      <c r="EB558" s="216"/>
      <c r="EC558" s="216"/>
      <c r="ED558" s="216"/>
      <c r="EE558" s="217"/>
      <c r="EF558" s="146"/>
      <c r="EG558" s="215"/>
      <c r="EH558" s="216"/>
      <c r="EI558" s="216"/>
      <c r="EJ558" s="216"/>
      <c r="EK558" s="216"/>
      <c r="EL558" s="216"/>
      <c r="EM558" s="216"/>
      <c r="EN558" s="217"/>
      <c r="EO558" s="79"/>
      <c r="EP558" s="218"/>
      <c r="EQ558" s="219"/>
      <c r="ER558" s="219"/>
      <c r="ES558" s="82"/>
      <c r="ET558" s="234"/>
      <c r="EU558" s="235"/>
      <c r="EV558" s="235"/>
      <c r="EW558" s="82"/>
      <c r="EX558" s="234"/>
      <c r="EY558" s="235"/>
      <c r="EZ558" s="235"/>
      <c r="FA558" s="235"/>
      <c r="FB558" s="235"/>
      <c r="FC558" s="235"/>
      <c r="FD558" s="235"/>
      <c r="FE558" s="222"/>
      <c r="FF558" s="234"/>
      <c r="FG558" s="235"/>
      <c r="FH558" s="235"/>
      <c r="FI558" s="235"/>
      <c r="FJ558" s="235"/>
      <c r="FK558" s="235"/>
      <c r="FL558" s="235"/>
      <c r="FM558" s="222"/>
    </row>
    <row r="559" spans="1:169">
      <c r="A559" s="223" t="str">
        <f>Validation!B559</f>
        <v>Pass</v>
      </c>
      <c r="B559" s="35"/>
      <c r="C559" s="35"/>
      <c r="D559" s="35"/>
      <c r="E559" s="122"/>
      <c r="F559" s="123"/>
      <c r="G559" s="121"/>
      <c r="H559" s="120"/>
      <c r="I559" s="121"/>
      <c r="J559" s="120"/>
      <c r="K559" s="225"/>
      <c r="L559" s="35"/>
      <c r="M559" s="226"/>
      <c r="N559" s="227"/>
      <c r="O559" s="227"/>
      <c r="P559" s="224"/>
      <c r="Q559" s="224"/>
      <c r="R559" s="78"/>
      <c r="S559" s="79"/>
      <c r="T559" s="224"/>
      <c r="U559" s="35"/>
      <c r="V559" s="35"/>
      <c r="W559" s="225"/>
      <c r="X559" s="228"/>
      <c r="Y559" s="79"/>
      <c r="Z559" s="229"/>
      <c r="AA559" s="35"/>
      <c r="AB559" s="35"/>
      <c r="AC559" s="35"/>
      <c r="AD559" s="230"/>
      <c r="AE559" s="231"/>
      <c r="AF559" s="35"/>
      <c r="AG559" s="35"/>
      <c r="AH559" s="78"/>
      <c r="AI559" s="78"/>
      <c r="AJ559" s="82"/>
      <c r="AK559" s="136"/>
      <c r="AL559" s="135"/>
      <c r="AM559" s="81"/>
      <c r="AN559" s="134"/>
      <c r="AO559" s="232"/>
      <c r="AP559" s="232"/>
      <c r="AQ559" s="80"/>
      <c r="AR559" s="81"/>
      <c r="AS559" s="81"/>
      <c r="AT559" s="245"/>
      <c r="AU559" s="179"/>
      <c r="AV559" s="233"/>
      <c r="AW559" s="81"/>
      <c r="AX559" s="185"/>
      <c r="AY559" s="134"/>
      <c r="AZ559" s="111"/>
      <c r="BA559" s="210"/>
      <c r="BB559" s="211"/>
      <c r="BC559" s="211"/>
      <c r="BD559" s="211"/>
      <c r="BE559" s="211"/>
      <c r="BF559" s="211"/>
      <c r="BG559" s="211"/>
      <c r="BH559" s="211"/>
      <c r="BI559" s="211"/>
      <c r="BJ559" s="211"/>
      <c r="BK559" s="211"/>
      <c r="BL559" s="211"/>
      <c r="BM559" s="211"/>
      <c r="BN559" s="83"/>
      <c r="BO559" s="79"/>
      <c r="BP559" s="210"/>
      <c r="BQ559" s="211"/>
      <c r="BR559" s="211"/>
      <c r="BS559" s="211"/>
      <c r="BT559" s="211"/>
      <c r="BU559" s="211"/>
      <c r="BV559" s="211"/>
      <c r="BW559" s="211"/>
      <c r="BX559" s="82"/>
      <c r="BY559" s="212"/>
      <c r="BZ559" s="212"/>
      <c r="CA559" s="212"/>
      <c r="CB559" s="212"/>
      <c r="CC559" s="212"/>
      <c r="CD559" s="212"/>
      <c r="CE559" s="212"/>
      <c r="CF559" s="212"/>
      <c r="CG559" s="82"/>
      <c r="CH559" s="213"/>
      <c r="CI559" s="212"/>
      <c r="CJ559" s="212"/>
      <c r="CK559" s="212"/>
      <c r="CL559" s="212"/>
      <c r="CM559" s="212"/>
      <c r="CN559" s="212"/>
      <c r="CO559" s="212"/>
      <c r="CP559" s="212"/>
      <c r="CQ559" s="212"/>
      <c r="CR559" s="212"/>
      <c r="CS559" s="212"/>
      <c r="CT559" s="212"/>
      <c r="CU559" s="212"/>
      <c r="CV559" s="212"/>
      <c r="CW559" s="212"/>
      <c r="CX559" s="212"/>
      <c r="CY559" s="212"/>
      <c r="CZ559" s="212"/>
      <c r="DA559" s="214"/>
      <c r="DB559" s="84"/>
      <c r="DC559" s="35"/>
      <c r="DD559" s="35"/>
      <c r="DE559" s="35"/>
      <c r="DF559" s="35"/>
      <c r="DG559" s="35"/>
      <c r="DH559" s="35"/>
      <c r="DI559" s="35"/>
      <c r="DJ559" s="35"/>
      <c r="DK559" s="35"/>
      <c r="DL559" s="35"/>
      <c r="DM559" s="35"/>
      <c r="DN559" s="35"/>
      <c r="DO559" s="35"/>
      <c r="DP559" s="35"/>
      <c r="DQ559" s="35"/>
      <c r="DR559" s="35"/>
      <c r="DS559" s="35"/>
      <c r="DT559" s="35"/>
      <c r="DU559" s="35"/>
      <c r="DV559" s="35"/>
      <c r="DW559" s="78"/>
      <c r="DX559" s="82"/>
      <c r="DY559" s="215"/>
      <c r="DZ559" s="216"/>
      <c r="EA559" s="216"/>
      <c r="EB559" s="216"/>
      <c r="EC559" s="216"/>
      <c r="ED559" s="216"/>
      <c r="EE559" s="217"/>
      <c r="EF559" s="146"/>
      <c r="EG559" s="215"/>
      <c r="EH559" s="216"/>
      <c r="EI559" s="216"/>
      <c r="EJ559" s="216"/>
      <c r="EK559" s="216"/>
      <c r="EL559" s="216"/>
      <c r="EM559" s="216"/>
      <c r="EN559" s="217"/>
      <c r="EO559" s="79"/>
      <c r="EP559" s="218"/>
      <c r="EQ559" s="219"/>
      <c r="ER559" s="219"/>
      <c r="ES559" s="82"/>
      <c r="ET559" s="234"/>
      <c r="EU559" s="235"/>
      <c r="EV559" s="235"/>
      <c r="EW559" s="82"/>
      <c r="EX559" s="234"/>
      <c r="EY559" s="235"/>
      <c r="EZ559" s="235"/>
      <c r="FA559" s="235"/>
      <c r="FB559" s="235"/>
      <c r="FC559" s="235"/>
      <c r="FD559" s="235"/>
      <c r="FE559" s="222"/>
      <c r="FF559" s="234"/>
      <c r="FG559" s="235"/>
      <c r="FH559" s="235"/>
      <c r="FI559" s="235"/>
      <c r="FJ559" s="235"/>
      <c r="FK559" s="235"/>
      <c r="FL559" s="235"/>
      <c r="FM559" s="222"/>
    </row>
    <row r="560" spans="1:169">
      <c r="A560" s="223" t="str">
        <f>Validation!B560</f>
        <v>Pass</v>
      </c>
      <c r="B560" s="35"/>
      <c r="C560" s="35"/>
      <c r="D560" s="35"/>
      <c r="E560" s="122"/>
      <c r="F560" s="123"/>
      <c r="G560" s="121"/>
      <c r="H560" s="120"/>
      <c r="I560" s="121"/>
      <c r="J560" s="120"/>
      <c r="K560" s="225"/>
      <c r="L560" s="35"/>
      <c r="M560" s="226"/>
      <c r="N560" s="227"/>
      <c r="O560" s="227"/>
      <c r="P560" s="224"/>
      <c r="Q560" s="224"/>
      <c r="R560" s="78"/>
      <c r="S560" s="79"/>
      <c r="T560" s="224"/>
      <c r="U560" s="35"/>
      <c r="V560" s="35"/>
      <c r="W560" s="225"/>
      <c r="X560" s="228"/>
      <c r="Y560" s="79"/>
      <c r="Z560" s="229"/>
      <c r="AA560" s="35"/>
      <c r="AB560" s="35"/>
      <c r="AC560" s="35"/>
      <c r="AD560" s="230"/>
      <c r="AE560" s="231"/>
      <c r="AF560" s="35"/>
      <c r="AG560" s="35"/>
      <c r="AH560" s="78"/>
      <c r="AI560" s="78"/>
      <c r="AJ560" s="82"/>
      <c r="AK560" s="136"/>
      <c r="AL560" s="135"/>
      <c r="AM560" s="81"/>
      <c r="AN560" s="134"/>
      <c r="AO560" s="232"/>
      <c r="AP560" s="232"/>
      <c r="AQ560" s="80"/>
      <c r="AR560" s="81"/>
      <c r="AS560" s="81"/>
      <c r="AT560" s="245"/>
      <c r="AU560" s="179"/>
      <c r="AV560" s="233"/>
      <c r="AW560" s="81"/>
      <c r="AX560" s="185"/>
      <c r="AY560" s="134"/>
      <c r="AZ560" s="111"/>
      <c r="BA560" s="210"/>
      <c r="BB560" s="211"/>
      <c r="BC560" s="211"/>
      <c r="BD560" s="211"/>
      <c r="BE560" s="211"/>
      <c r="BF560" s="211"/>
      <c r="BG560" s="211"/>
      <c r="BH560" s="211"/>
      <c r="BI560" s="211"/>
      <c r="BJ560" s="211"/>
      <c r="BK560" s="211"/>
      <c r="BL560" s="211"/>
      <c r="BM560" s="211"/>
      <c r="BN560" s="83"/>
      <c r="BO560" s="79"/>
      <c r="BP560" s="210"/>
      <c r="BQ560" s="211"/>
      <c r="BR560" s="211"/>
      <c r="BS560" s="211"/>
      <c r="BT560" s="211"/>
      <c r="BU560" s="211"/>
      <c r="BV560" s="211"/>
      <c r="BW560" s="211"/>
      <c r="BX560" s="82"/>
      <c r="BY560" s="212"/>
      <c r="BZ560" s="212"/>
      <c r="CA560" s="212"/>
      <c r="CB560" s="212"/>
      <c r="CC560" s="212"/>
      <c r="CD560" s="212"/>
      <c r="CE560" s="212"/>
      <c r="CF560" s="212"/>
      <c r="CG560" s="82"/>
      <c r="CH560" s="213"/>
      <c r="CI560" s="212"/>
      <c r="CJ560" s="212"/>
      <c r="CK560" s="212"/>
      <c r="CL560" s="212"/>
      <c r="CM560" s="212"/>
      <c r="CN560" s="212"/>
      <c r="CO560" s="212"/>
      <c r="CP560" s="212"/>
      <c r="CQ560" s="212"/>
      <c r="CR560" s="212"/>
      <c r="CS560" s="212"/>
      <c r="CT560" s="212"/>
      <c r="CU560" s="212"/>
      <c r="CV560" s="212"/>
      <c r="CW560" s="212"/>
      <c r="CX560" s="212"/>
      <c r="CY560" s="212"/>
      <c r="CZ560" s="212"/>
      <c r="DA560" s="214"/>
      <c r="DB560" s="84"/>
      <c r="DC560" s="35"/>
      <c r="DD560" s="35"/>
      <c r="DE560" s="35"/>
      <c r="DF560" s="35"/>
      <c r="DG560" s="35"/>
      <c r="DH560" s="35"/>
      <c r="DI560" s="35"/>
      <c r="DJ560" s="35"/>
      <c r="DK560" s="35"/>
      <c r="DL560" s="35"/>
      <c r="DM560" s="35"/>
      <c r="DN560" s="35"/>
      <c r="DO560" s="35"/>
      <c r="DP560" s="35"/>
      <c r="DQ560" s="35"/>
      <c r="DR560" s="35"/>
      <c r="DS560" s="35"/>
      <c r="DT560" s="35"/>
      <c r="DU560" s="35"/>
      <c r="DV560" s="35"/>
      <c r="DW560" s="78"/>
      <c r="DX560" s="82"/>
      <c r="DY560" s="215"/>
      <c r="DZ560" s="216"/>
      <c r="EA560" s="216"/>
      <c r="EB560" s="216"/>
      <c r="EC560" s="216"/>
      <c r="ED560" s="216"/>
      <c r="EE560" s="217"/>
      <c r="EF560" s="146"/>
      <c r="EG560" s="215"/>
      <c r="EH560" s="216"/>
      <c r="EI560" s="216"/>
      <c r="EJ560" s="216"/>
      <c r="EK560" s="216"/>
      <c r="EL560" s="216"/>
      <c r="EM560" s="216"/>
      <c r="EN560" s="217"/>
      <c r="EO560" s="79"/>
      <c r="EP560" s="218"/>
      <c r="EQ560" s="219"/>
      <c r="ER560" s="219"/>
      <c r="ES560" s="82"/>
      <c r="ET560" s="234"/>
      <c r="EU560" s="235"/>
      <c r="EV560" s="235"/>
      <c r="EW560" s="82"/>
      <c r="EX560" s="234"/>
      <c r="EY560" s="235"/>
      <c r="EZ560" s="235"/>
      <c r="FA560" s="235"/>
      <c r="FB560" s="235"/>
      <c r="FC560" s="235"/>
      <c r="FD560" s="235"/>
      <c r="FE560" s="222"/>
      <c r="FF560" s="234"/>
      <c r="FG560" s="235"/>
      <c r="FH560" s="235"/>
      <c r="FI560" s="235"/>
      <c r="FJ560" s="235"/>
      <c r="FK560" s="235"/>
      <c r="FL560" s="235"/>
      <c r="FM560" s="222"/>
    </row>
    <row r="561" spans="1:169">
      <c r="A561" s="223" t="str">
        <f>Validation!B561</f>
        <v>Pass</v>
      </c>
      <c r="B561" s="35"/>
      <c r="C561" s="35"/>
      <c r="D561" s="35"/>
      <c r="E561" s="122"/>
      <c r="F561" s="123"/>
      <c r="G561" s="121"/>
      <c r="H561" s="120"/>
      <c r="I561" s="121"/>
      <c r="J561" s="120"/>
      <c r="K561" s="225"/>
      <c r="L561" s="35"/>
      <c r="M561" s="226"/>
      <c r="N561" s="227"/>
      <c r="O561" s="227"/>
      <c r="P561" s="224"/>
      <c r="Q561" s="224"/>
      <c r="R561" s="78"/>
      <c r="S561" s="79"/>
      <c r="T561" s="224"/>
      <c r="U561" s="35"/>
      <c r="V561" s="35"/>
      <c r="W561" s="225"/>
      <c r="X561" s="228"/>
      <c r="Y561" s="79"/>
      <c r="Z561" s="229"/>
      <c r="AA561" s="35"/>
      <c r="AB561" s="35"/>
      <c r="AC561" s="35"/>
      <c r="AD561" s="230"/>
      <c r="AE561" s="231"/>
      <c r="AF561" s="35"/>
      <c r="AG561" s="35"/>
      <c r="AH561" s="78"/>
      <c r="AI561" s="78"/>
      <c r="AJ561" s="82"/>
      <c r="AK561" s="136"/>
      <c r="AL561" s="135"/>
      <c r="AM561" s="81"/>
      <c r="AN561" s="134"/>
      <c r="AO561" s="232"/>
      <c r="AP561" s="232"/>
      <c r="AQ561" s="80"/>
      <c r="AR561" s="81"/>
      <c r="AS561" s="81"/>
      <c r="AT561" s="245"/>
      <c r="AU561" s="179"/>
      <c r="AV561" s="233"/>
      <c r="AW561" s="81"/>
      <c r="AX561" s="185"/>
      <c r="AY561" s="134"/>
      <c r="AZ561" s="111"/>
      <c r="BA561" s="210"/>
      <c r="BB561" s="211"/>
      <c r="BC561" s="211"/>
      <c r="BD561" s="211"/>
      <c r="BE561" s="211"/>
      <c r="BF561" s="211"/>
      <c r="BG561" s="211"/>
      <c r="BH561" s="211"/>
      <c r="BI561" s="211"/>
      <c r="BJ561" s="211"/>
      <c r="BK561" s="211"/>
      <c r="BL561" s="211"/>
      <c r="BM561" s="211"/>
      <c r="BN561" s="83"/>
      <c r="BO561" s="79"/>
      <c r="BP561" s="210"/>
      <c r="BQ561" s="211"/>
      <c r="BR561" s="211"/>
      <c r="BS561" s="211"/>
      <c r="BT561" s="211"/>
      <c r="BU561" s="211"/>
      <c r="BV561" s="211"/>
      <c r="BW561" s="211"/>
      <c r="BX561" s="82"/>
      <c r="BY561" s="212"/>
      <c r="BZ561" s="212"/>
      <c r="CA561" s="212"/>
      <c r="CB561" s="212"/>
      <c r="CC561" s="212"/>
      <c r="CD561" s="212"/>
      <c r="CE561" s="212"/>
      <c r="CF561" s="212"/>
      <c r="CG561" s="82"/>
      <c r="CH561" s="213"/>
      <c r="CI561" s="212"/>
      <c r="CJ561" s="212"/>
      <c r="CK561" s="212"/>
      <c r="CL561" s="212"/>
      <c r="CM561" s="212"/>
      <c r="CN561" s="212"/>
      <c r="CO561" s="212"/>
      <c r="CP561" s="212"/>
      <c r="CQ561" s="212"/>
      <c r="CR561" s="212"/>
      <c r="CS561" s="212"/>
      <c r="CT561" s="212"/>
      <c r="CU561" s="212"/>
      <c r="CV561" s="212"/>
      <c r="CW561" s="212"/>
      <c r="CX561" s="212"/>
      <c r="CY561" s="212"/>
      <c r="CZ561" s="212"/>
      <c r="DA561" s="214"/>
      <c r="DB561" s="84"/>
      <c r="DC561" s="35"/>
      <c r="DD561" s="35"/>
      <c r="DE561" s="35"/>
      <c r="DF561" s="35"/>
      <c r="DG561" s="35"/>
      <c r="DH561" s="35"/>
      <c r="DI561" s="35"/>
      <c r="DJ561" s="35"/>
      <c r="DK561" s="35"/>
      <c r="DL561" s="35"/>
      <c r="DM561" s="35"/>
      <c r="DN561" s="35"/>
      <c r="DO561" s="35"/>
      <c r="DP561" s="35"/>
      <c r="DQ561" s="35"/>
      <c r="DR561" s="35"/>
      <c r="DS561" s="35"/>
      <c r="DT561" s="35"/>
      <c r="DU561" s="35"/>
      <c r="DV561" s="35"/>
      <c r="DW561" s="78"/>
      <c r="DX561" s="82"/>
      <c r="DY561" s="215"/>
      <c r="DZ561" s="216"/>
      <c r="EA561" s="216"/>
      <c r="EB561" s="216"/>
      <c r="EC561" s="216"/>
      <c r="ED561" s="216"/>
      <c r="EE561" s="217"/>
      <c r="EF561" s="146"/>
      <c r="EG561" s="215"/>
      <c r="EH561" s="216"/>
      <c r="EI561" s="216"/>
      <c r="EJ561" s="216"/>
      <c r="EK561" s="216"/>
      <c r="EL561" s="216"/>
      <c r="EM561" s="216"/>
      <c r="EN561" s="217"/>
      <c r="EO561" s="79"/>
      <c r="EP561" s="218"/>
      <c r="EQ561" s="219"/>
      <c r="ER561" s="219"/>
      <c r="ES561" s="82"/>
      <c r="ET561" s="234"/>
      <c r="EU561" s="235"/>
      <c r="EV561" s="235"/>
      <c r="EW561" s="82"/>
      <c r="EX561" s="234"/>
      <c r="EY561" s="235"/>
      <c r="EZ561" s="235"/>
      <c r="FA561" s="235"/>
      <c r="FB561" s="235"/>
      <c r="FC561" s="235"/>
      <c r="FD561" s="235"/>
      <c r="FE561" s="222"/>
      <c r="FF561" s="234"/>
      <c r="FG561" s="235"/>
      <c r="FH561" s="235"/>
      <c r="FI561" s="235"/>
      <c r="FJ561" s="235"/>
      <c r="FK561" s="235"/>
      <c r="FL561" s="235"/>
      <c r="FM561" s="222"/>
    </row>
    <row r="562" spans="1:169">
      <c r="A562" s="223" t="str">
        <f>Validation!B562</f>
        <v>Pass</v>
      </c>
      <c r="B562" s="35"/>
      <c r="C562" s="35"/>
      <c r="D562" s="35"/>
      <c r="E562" s="122"/>
      <c r="F562" s="123"/>
      <c r="G562" s="121"/>
      <c r="H562" s="120"/>
      <c r="I562" s="121"/>
      <c r="J562" s="120"/>
      <c r="K562" s="225"/>
      <c r="L562" s="35"/>
      <c r="M562" s="226"/>
      <c r="N562" s="227"/>
      <c r="O562" s="227"/>
      <c r="P562" s="224"/>
      <c r="Q562" s="224"/>
      <c r="R562" s="78"/>
      <c r="S562" s="79"/>
      <c r="T562" s="224"/>
      <c r="U562" s="35"/>
      <c r="V562" s="35"/>
      <c r="W562" s="225"/>
      <c r="X562" s="228"/>
      <c r="Y562" s="79"/>
      <c r="Z562" s="229"/>
      <c r="AA562" s="35"/>
      <c r="AB562" s="35"/>
      <c r="AC562" s="35"/>
      <c r="AD562" s="230"/>
      <c r="AE562" s="231"/>
      <c r="AF562" s="35"/>
      <c r="AG562" s="35"/>
      <c r="AH562" s="78"/>
      <c r="AI562" s="78"/>
      <c r="AJ562" s="82"/>
      <c r="AK562" s="136"/>
      <c r="AL562" s="135"/>
      <c r="AM562" s="81"/>
      <c r="AN562" s="134"/>
      <c r="AO562" s="232"/>
      <c r="AP562" s="232"/>
      <c r="AQ562" s="80"/>
      <c r="AR562" s="81"/>
      <c r="AS562" s="81"/>
      <c r="AT562" s="245"/>
      <c r="AU562" s="179"/>
      <c r="AV562" s="233"/>
      <c r="AW562" s="81"/>
      <c r="AX562" s="185"/>
      <c r="AY562" s="134"/>
      <c r="AZ562" s="111"/>
      <c r="BA562" s="210"/>
      <c r="BB562" s="211"/>
      <c r="BC562" s="211"/>
      <c r="BD562" s="211"/>
      <c r="BE562" s="211"/>
      <c r="BF562" s="211"/>
      <c r="BG562" s="211"/>
      <c r="BH562" s="211"/>
      <c r="BI562" s="211"/>
      <c r="BJ562" s="211"/>
      <c r="BK562" s="211"/>
      <c r="BL562" s="211"/>
      <c r="BM562" s="211"/>
      <c r="BN562" s="83"/>
      <c r="BO562" s="79"/>
      <c r="BP562" s="210"/>
      <c r="BQ562" s="211"/>
      <c r="BR562" s="211"/>
      <c r="BS562" s="211"/>
      <c r="BT562" s="211"/>
      <c r="BU562" s="211"/>
      <c r="BV562" s="211"/>
      <c r="BW562" s="211"/>
      <c r="BX562" s="82"/>
      <c r="BY562" s="212"/>
      <c r="BZ562" s="212"/>
      <c r="CA562" s="212"/>
      <c r="CB562" s="212"/>
      <c r="CC562" s="212"/>
      <c r="CD562" s="212"/>
      <c r="CE562" s="212"/>
      <c r="CF562" s="212"/>
      <c r="CG562" s="82"/>
      <c r="CH562" s="213"/>
      <c r="CI562" s="212"/>
      <c r="CJ562" s="212"/>
      <c r="CK562" s="212"/>
      <c r="CL562" s="212"/>
      <c r="CM562" s="212"/>
      <c r="CN562" s="212"/>
      <c r="CO562" s="212"/>
      <c r="CP562" s="212"/>
      <c r="CQ562" s="212"/>
      <c r="CR562" s="212"/>
      <c r="CS562" s="212"/>
      <c r="CT562" s="212"/>
      <c r="CU562" s="212"/>
      <c r="CV562" s="212"/>
      <c r="CW562" s="212"/>
      <c r="CX562" s="212"/>
      <c r="CY562" s="212"/>
      <c r="CZ562" s="212"/>
      <c r="DA562" s="214"/>
      <c r="DB562" s="84"/>
      <c r="DC562" s="35"/>
      <c r="DD562" s="35"/>
      <c r="DE562" s="35"/>
      <c r="DF562" s="35"/>
      <c r="DG562" s="35"/>
      <c r="DH562" s="35"/>
      <c r="DI562" s="35"/>
      <c r="DJ562" s="35"/>
      <c r="DK562" s="35"/>
      <c r="DL562" s="35"/>
      <c r="DM562" s="35"/>
      <c r="DN562" s="35"/>
      <c r="DO562" s="35"/>
      <c r="DP562" s="35"/>
      <c r="DQ562" s="35"/>
      <c r="DR562" s="35"/>
      <c r="DS562" s="35"/>
      <c r="DT562" s="35"/>
      <c r="DU562" s="35"/>
      <c r="DV562" s="35"/>
      <c r="DW562" s="78"/>
      <c r="DX562" s="82"/>
      <c r="DY562" s="215"/>
      <c r="DZ562" s="216"/>
      <c r="EA562" s="216"/>
      <c r="EB562" s="216"/>
      <c r="EC562" s="216"/>
      <c r="ED562" s="216"/>
      <c r="EE562" s="217"/>
      <c r="EF562" s="146"/>
      <c r="EG562" s="215"/>
      <c r="EH562" s="216"/>
      <c r="EI562" s="216"/>
      <c r="EJ562" s="216"/>
      <c r="EK562" s="216"/>
      <c r="EL562" s="216"/>
      <c r="EM562" s="216"/>
      <c r="EN562" s="217"/>
      <c r="EO562" s="79"/>
      <c r="EP562" s="218"/>
      <c r="EQ562" s="219"/>
      <c r="ER562" s="219"/>
      <c r="ES562" s="82"/>
      <c r="ET562" s="234"/>
      <c r="EU562" s="235"/>
      <c r="EV562" s="235"/>
      <c r="EW562" s="82"/>
      <c r="EX562" s="234"/>
      <c r="EY562" s="235"/>
      <c r="EZ562" s="235"/>
      <c r="FA562" s="235"/>
      <c r="FB562" s="235"/>
      <c r="FC562" s="235"/>
      <c r="FD562" s="235"/>
      <c r="FE562" s="222"/>
      <c r="FF562" s="234"/>
      <c r="FG562" s="235"/>
      <c r="FH562" s="235"/>
      <c r="FI562" s="235"/>
      <c r="FJ562" s="235"/>
      <c r="FK562" s="235"/>
      <c r="FL562" s="235"/>
      <c r="FM562" s="222"/>
    </row>
    <row r="563" spans="1:169">
      <c r="A563" s="223" t="str">
        <f>Validation!B563</f>
        <v>Pass</v>
      </c>
      <c r="B563" s="35"/>
      <c r="C563" s="35"/>
      <c r="D563" s="35"/>
      <c r="E563" s="122"/>
      <c r="F563" s="123"/>
      <c r="G563" s="121"/>
      <c r="H563" s="120"/>
      <c r="I563" s="121"/>
      <c r="J563" s="120"/>
      <c r="K563" s="225"/>
      <c r="L563" s="35"/>
      <c r="M563" s="226"/>
      <c r="N563" s="227"/>
      <c r="O563" s="227"/>
      <c r="P563" s="224"/>
      <c r="Q563" s="224"/>
      <c r="R563" s="78"/>
      <c r="S563" s="79"/>
      <c r="T563" s="224"/>
      <c r="U563" s="35"/>
      <c r="V563" s="35"/>
      <c r="W563" s="225"/>
      <c r="X563" s="228"/>
      <c r="Y563" s="79"/>
      <c r="Z563" s="229"/>
      <c r="AA563" s="35"/>
      <c r="AB563" s="35"/>
      <c r="AC563" s="35"/>
      <c r="AD563" s="230"/>
      <c r="AE563" s="231"/>
      <c r="AF563" s="35"/>
      <c r="AG563" s="35"/>
      <c r="AH563" s="78"/>
      <c r="AI563" s="78"/>
      <c r="AJ563" s="82"/>
      <c r="AK563" s="136"/>
      <c r="AL563" s="135"/>
      <c r="AM563" s="81"/>
      <c r="AN563" s="134"/>
      <c r="AO563" s="232"/>
      <c r="AP563" s="232"/>
      <c r="AQ563" s="80"/>
      <c r="AR563" s="81"/>
      <c r="AS563" s="81"/>
      <c r="AT563" s="245"/>
      <c r="AU563" s="179"/>
      <c r="AV563" s="233"/>
      <c r="AW563" s="81"/>
      <c r="AX563" s="185"/>
      <c r="AY563" s="134"/>
      <c r="AZ563" s="111"/>
      <c r="BA563" s="210"/>
      <c r="BB563" s="211"/>
      <c r="BC563" s="211"/>
      <c r="BD563" s="211"/>
      <c r="BE563" s="211"/>
      <c r="BF563" s="211"/>
      <c r="BG563" s="211"/>
      <c r="BH563" s="211"/>
      <c r="BI563" s="211"/>
      <c r="BJ563" s="211"/>
      <c r="BK563" s="211"/>
      <c r="BL563" s="211"/>
      <c r="BM563" s="211"/>
      <c r="BN563" s="83"/>
      <c r="BO563" s="79"/>
      <c r="BP563" s="210"/>
      <c r="BQ563" s="211"/>
      <c r="BR563" s="211"/>
      <c r="BS563" s="211"/>
      <c r="BT563" s="211"/>
      <c r="BU563" s="211"/>
      <c r="BV563" s="211"/>
      <c r="BW563" s="211"/>
      <c r="BX563" s="82"/>
      <c r="BY563" s="212"/>
      <c r="BZ563" s="212"/>
      <c r="CA563" s="212"/>
      <c r="CB563" s="212"/>
      <c r="CC563" s="212"/>
      <c r="CD563" s="212"/>
      <c r="CE563" s="212"/>
      <c r="CF563" s="212"/>
      <c r="CG563" s="82"/>
      <c r="CH563" s="213"/>
      <c r="CI563" s="212"/>
      <c r="CJ563" s="212"/>
      <c r="CK563" s="212"/>
      <c r="CL563" s="212"/>
      <c r="CM563" s="212"/>
      <c r="CN563" s="212"/>
      <c r="CO563" s="212"/>
      <c r="CP563" s="212"/>
      <c r="CQ563" s="212"/>
      <c r="CR563" s="212"/>
      <c r="CS563" s="212"/>
      <c r="CT563" s="212"/>
      <c r="CU563" s="212"/>
      <c r="CV563" s="212"/>
      <c r="CW563" s="212"/>
      <c r="CX563" s="212"/>
      <c r="CY563" s="212"/>
      <c r="CZ563" s="212"/>
      <c r="DA563" s="214"/>
      <c r="DB563" s="84"/>
      <c r="DC563" s="35"/>
      <c r="DD563" s="35"/>
      <c r="DE563" s="35"/>
      <c r="DF563" s="35"/>
      <c r="DG563" s="35"/>
      <c r="DH563" s="35"/>
      <c r="DI563" s="35"/>
      <c r="DJ563" s="35"/>
      <c r="DK563" s="35"/>
      <c r="DL563" s="35"/>
      <c r="DM563" s="35"/>
      <c r="DN563" s="35"/>
      <c r="DO563" s="35"/>
      <c r="DP563" s="35"/>
      <c r="DQ563" s="35"/>
      <c r="DR563" s="35"/>
      <c r="DS563" s="35"/>
      <c r="DT563" s="35"/>
      <c r="DU563" s="35"/>
      <c r="DV563" s="35"/>
      <c r="DW563" s="78"/>
      <c r="DX563" s="82"/>
      <c r="DY563" s="215"/>
      <c r="DZ563" s="216"/>
      <c r="EA563" s="216"/>
      <c r="EB563" s="216"/>
      <c r="EC563" s="216"/>
      <c r="ED563" s="216"/>
      <c r="EE563" s="217"/>
      <c r="EF563" s="146"/>
      <c r="EG563" s="215"/>
      <c r="EH563" s="216"/>
      <c r="EI563" s="216"/>
      <c r="EJ563" s="216"/>
      <c r="EK563" s="216"/>
      <c r="EL563" s="216"/>
      <c r="EM563" s="216"/>
      <c r="EN563" s="217"/>
      <c r="EO563" s="79"/>
      <c r="EP563" s="218"/>
      <c r="EQ563" s="219"/>
      <c r="ER563" s="219"/>
      <c r="ES563" s="82"/>
      <c r="ET563" s="234"/>
      <c r="EU563" s="235"/>
      <c r="EV563" s="235"/>
      <c r="EW563" s="82"/>
      <c r="EX563" s="234"/>
      <c r="EY563" s="235"/>
      <c r="EZ563" s="235"/>
      <c r="FA563" s="235"/>
      <c r="FB563" s="235"/>
      <c r="FC563" s="235"/>
      <c r="FD563" s="235"/>
      <c r="FE563" s="222"/>
      <c r="FF563" s="234"/>
      <c r="FG563" s="235"/>
      <c r="FH563" s="235"/>
      <c r="FI563" s="235"/>
      <c r="FJ563" s="235"/>
      <c r="FK563" s="235"/>
      <c r="FL563" s="235"/>
      <c r="FM563" s="222"/>
    </row>
    <row r="564" spans="1:169">
      <c r="A564" s="223" t="str">
        <f>Validation!B564</f>
        <v>Pass</v>
      </c>
      <c r="B564" s="35"/>
      <c r="C564" s="35"/>
      <c r="D564" s="35"/>
      <c r="E564" s="122"/>
      <c r="F564" s="123"/>
      <c r="G564" s="121"/>
      <c r="H564" s="120"/>
      <c r="I564" s="121"/>
      <c r="J564" s="120"/>
      <c r="K564" s="225"/>
      <c r="L564" s="35"/>
      <c r="M564" s="226"/>
      <c r="N564" s="227"/>
      <c r="O564" s="227"/>
      <c r="P564" s="224"/>
      <c r="Q564" s="224"/>
      <c r="R564" s="78"/>
      <c r="S564" s="79"/>
      <c r="T564" s="224"/>
      <c r="U564" s="35"/>
      <c r="V564" s="35"/>
      <c r="W564" s="225"/>
      <c r="X564" s="228"/>
      <c r="Y564" s="79"/>
      <c r="Z564" s="229"/>
      <c r="AA564" s="35"/>
      <c r="AB564" s="35"/>
      <c r="AC564" s="35"/>
      <c r="AD564" s="230"/>
      <c r="AE564" s="231"/>
      <c r="AF564" s="35"/>
      <c r="AG564" s="35"/>
      <c r="AH564" s="78"/>
      <c r="AI564" s="78"/>
      <c r="AJ564" s="82"/>
      <c r="AK564" s="136"/>
      <c r="AL564" s="135"/>
      <c r="AM564" s="81"/>
      <c r="AN564" s="134"/>
      <c r="AO564" s="232"/>
      <c r="AP564" s="232"/>
      <c r="AQ564" s="80"/>
      <c r="AR564" s="81"/>
      <c r="AS564" s="81"/>
      <c r="AT564" s="245"/>
      <c r="AU564" s="179"/>
      <c r="AV564" s="233"/>
      <c r="AW564" s="81"/>
      <c r="AX564" s="185"/>
      <c r="AY564" s="134"/>
      <c r="AZ564" s="111"/>
      <c r="BA564" s="210"/>
      <c r="BB564" s="211"/>
      <c r="BC564" s="211"/>
      <c r="BD564" s="211"/>
      <c r="BE564" s="211"/>
      <c r="BF564" s="211"/>
      <c r="BG564" s="211"/>
      <c r="BH564" s="211"/>
      <c r="BI564" s="211"/>
      <c r="BJ564" s="211"/>
      <c r="BK564" s="211"/>
      <c r="BL564" s="211"/>
      <c r="BM564" s="211"/>
      <c r="BN564" s="83"/>
      <c r="BO564" s="79"/>
      <c r="BP564" s="210"/>
      <c r="BQ564" s="211"/>
      <c r="BR564" s="211"/>
      <c r="BS564" s="211"/>
      <c r="BT564" s="211"/>
      <c r="BU564" s="211"/>
      <c r="BV564" s="211"/>
      <c r="BW564" s="211"/>
      <c r="BX564" s="82"/>
      <c r="BY564" s="212"/>
      <c r="BZ564" s="212"/>
      <c r="CA564" s="212"/>
      <c r="CB564" s="212"/>
      <c r="CC564" s="212"/>
      <c r="CD564" s="212"/>
      <c r="CE564" s="212"/>
      <c r="CF564" s="212"/>
      <c r="CG564" s="82"/>
      <c r="CH564" s="213"/>
      <c r="CI564" s="212"/>
      <c r="CJ564" s="212"/>
      <c r="CK564" s="212"/>
      <c r="CL564" s="212"/>
      <c r="CM564" s="212"/>
      <c r="CN564" s="212"/>
      <c r="CO564" s="212"/>
      <c r="CP564" s="212"/>
      <c r="CQ564" s="212"/>
      <c r="CR564" s="212"/>
      <c r="CS564" s="212"/>
      <c r="CT564" s="212"/>
      <c r="CU564" s="212"/>
      <c r="CV564" s="212"/>
      <c r="CW564" s="212"/>
      <c r="CX564" s="212"/>
      <c r="CY564" s="212"/>
      <c r="CZ564" s="212"/>
      <c r="DA564" s="214"/>
      <c r="DB564" s="84"/>
      <c r="DC564" s="35"/>
      <c r="DD564" s="35"/>
      <c r="DE564" s="35"/>
      <c r="DF564" s="35"/>
      <c r="DG564" s="35"/>
      <c r="DH564" s="35"/>
      <c r="DI564" s="35"/>
      <c r="DJ564" s="35"/>
      <c r="DK564" s="35"/>
      <c r="DL564" s="35"/>
      <c r="DM564" s="35"/>
      <c r="DN564" s="35"/>
      <c r="DO564" s="35"/>
      <c r="DP564" s="35"/>
      <c r="DQ564" s="35"/>
      <c r="DR564" s="35"/>
      <c r="DS564" s="35"/>
      <c r="DT564" s="35"/>
      <c r="DU564" s="35"/>
      <c r="DV564" s="35"/>
      <c r="DW564" s="78"/>
      <c r="DX564" s="82"/>
      <c r="DY564" s="215"/>
      <c r="DZ564" s="216"/>
      <c r="EA564" s="216"/>
      <c r="EB564" s="216"/>
      <c r="EC564" s="216"/>
      <c r="ED564" s="216"/>
      <c r="EE564" s="217"/>
      <c r="EF564" s="146"/>
      <c r="EG564" s="215"/>
      <c r="EH564" s="216"/>
      <c r="EI564" s="216"/>
      <c r="EJ564" s="216"/>
      <c r="EK564" s="216"/>
      <c r="EL564" s="216"/>
      <c r="EM564" s="216"/>
      <c r="EN564" s="217"/>
      <c r="EO564" s="79"/>
      <c r="EP564" s="218"/>
      <c r="EQ564" s="219"/>
      <c r="ER564" s="219"/>
      <c r="ES564" s="82"/>
      <c r="ET564" s="234"/>
      <c r="EU564" s="235"/>
      <c r="EV564" s="235"/>
      <c r="EW564" s="82"/>
      <c r="EX564" s="234"/>
      <c r="EY564" s="235"/>
      <c r="EZ564" s="235"/>
      <c r="FA564" s="235"/>
      <c r="FB564" s="235"/>
      <c r="FC564" s="235"/>
      <c r="FD564" s="235"/>
      <c r="FE564" s="222"/>
      <c r="FF564" s="234"/>
      <c r="FG564" s="235"/>
      <c r="FH564" s="235"/>
      <c r="FI564" s="235"/>
      <c r="FJ564" s="235"/>
      <c r="FK564" s="235"/>
      <c r="FL564" s="235"/>
      <c r="FM564" s="222"/>
    </row>
    <row r="565" spans="1:169">
      <c r="A565" s="223" t="str">
        <f>Validation!B565</f>
        <v>Pass</v>
      </c>
      <c r="B565" s="35"/>
      <c r="C565" s="35"/>
      <c r="D565" s="35"/>
      <c r="E565" s="122"/>
      <c r="F565" s="123"/>
      <c r="G565" s="121"/>
      <c r="H565" s="120"/>
      <c r="I565" s="121"/>
      <c r="J565" s="120"/>
      <c r="K565" s="225"/>
      <c r="L565" s="35"/>
      <c r="M565" s="226"/>
      <c r="N565" s="227"/>
      <c r="O565" s="227"/>
      <c r="P565" s="224"/>
      <c r="Q565" s="224"/>
      <c r="R565" s="78"/>
      <c r="S565" s="79"/>
      <c r="T565" s="224"/>
      <c r="U565" s="35"/>
      <c r="V565" s="35"/>
      <c r="W565" s="225"/>
      <c r="X565" s="228"/>
      <c r="Y565" s="79"/>
      <c r="Z565" s="229"/>
      <c r="AA565" s="35"/>
      <c r="AB565" s="35"/>
      <c r="AC565" s="35"/>
      <c r="AD565" s="230"/>
      <c r="AE565" s="231"/>
      <c r="AF565" s="35"/>
      <c r="AG565" s="35"/>
      <c r="AH565" s="78"/>
      <c r="AI565" s="78"/>
      <c r="AJ565" s="82"/>
      <c r="AK565" s="136"/>
      <c r="AL565" s="135"/>
      <c r="AM565" s="81"/>
      <c r="AN565" s="134"/>
      <c r="AO565" s="232"/>
      <c r="AP565" s="232"/>
      <c r="AQ565" s="80"/>
      <c r="AR565" s="81"/>
      <c r="AS565" s="81"/>
      <c r="AT565" s="245"/>
      <c r="AU565" s="179"/>
      <c r="AV565" s="233"/>
      <c r="AW565" s="81"/>
      <c r="AX565" s="185"/>
      <c r="AY565" s="134"/>
      <c r="AZ565" s="111"/>
      <c r="BA565" s="210"/>
      <c r="BB565" s="211"/>
      <c r="BC565" s="211"/>
      <c r="BD565" s="211"/>
      <c r="BE565" s="211"/>
      <c r="BF565" s="211"/>
      <c r="BG565" s="211"/>
      <c r="BH565" s="211"/>
      <c r="BI565" s="211"/>
      <c r="BJ565" s="211"/>
      <c r="BK565" s="211"/>
      <c r="BL565" s="211"/>
      <c r="BM565" s="211"/>
      <c r="BN565" s="83"/>
      <c r="BO565" s="79"/>
      <c r="BP565" s="210"/>
      <c r="BQ565" s="211"/>
      <c r="BR565" s="211"/>
      <c r="BS565" s="211"/>
      <c r="BT565" s="211"/>
      <c r="BU565" s="211"/>
      <c r="BV565" s="211"/>
      <c r="BW565" s="211"/>
      <c r="BX565" s="82"/>
      <c r="BY565" s="212"/>
      <c r="BZ565" s="212"/>
      <c r="CA565" s="212"/>
      <c r="CB565" s="212"/>
      <c r="CC565" s="212"/>
      <c r="CD565" s="212"/>
      <c r="CE565" s="212"/>
      <c r="CF565" s="212"/>
      <c r="CG565" s="82"/>
      <c r="CH565" s="213"/>
      <c r="CI565" s="212"/>
      <c r="CJ565" s="212"/>
      <c r="CK565" s="212"/>
      <c r="CL565" s="212"/>
      <c r="CM565" s="212"/>
      <c r="CN565" s="212"/>
      <c r="CO565" s="212"/>
      <c r="CP565" s="212"/>
      <c r="CQ565" s="212"/>
      <c r="CR565" s="212"/>
      <c r="CS565" s="212"/>
      <c r="CT565" s="212"/>
      <c r="CU565" s="212"/>
      <c r="CV565" s="212"/>
      <c r="CW565" s="212"/>
      <c r="CX565" s="212"/>
      <c r="CY565" s="212"/>
      <c r="CZ565" s="212"/>
      <c r="DA565" s="214"/>
      <c r="DB565" s="84"/>
      <c r="DC565" s="35"/>
      <c r="DD565" s="35"/>
      <c r="DE565" s="35"/>
      <c r="DF565" s="35"/>
      <c r="DG565" s="35"/>
      <c r="DH565" s="35"/>
      <c r="DI565" s="35"/>
      <c r="DJ565" s="35"/>
      <c r="DK565" s="35"/>
      <c r="DL565" s="35"/>
      <c r="DM565" s="35"/>
      <c r="DN565" s="35"/>
      <c r="DO565" s="35"/>
      <c r="DP565" s="35"/>
      <c r="DQ565" s="35"/>
      <c r="DR565" s="35"/>
      <c r="DS565" s="35"/>
      <c r="DT565" s="35"/>
      <c r="DU565" s="35"/>
      <c r="DV565" s="35"/>
      <c r="DW565" s="78"/>
      <c r="DX565" s="82"/>
      <c r="DY565" s="215"/>
      <c r="DZ565" s="216"/>
      <c r="EA565" s="216"/>
      <c r="EB565" s="216"/>
      <c r="EC565" s="216"/>
      <c r="ED565" s="216"/>
      <c r="EE565" s="217"/>
      <c r="EF565" s="146"/>
      <c r="EG565" s="215"/>
      <c r="EH565" s="216"/>
      <c r="EI565" s="216"/>
      <c r="EJ565" s="216"/>
      <c r="EK565" s="216"/>
      <c r="EL565" s="216"/>
      <c r="EM565" s="216"/>
      <c r="EN565" s="217"/>
      <c r="EO565" s="79"/>
      <c r="EP565" s="218"/>
      <c r="EQ565" s="219"/>
      <c r="ER565" s="219"/>
      <c r="ES565" s="82"/>
      <c r="ET565" s="234"/>
      <c r="EU565" s="235"/>
      <c r="EV565" s="235"/>
      <c r="EW565" s="82"/>
      <c r="EX565" s="234"/>
      <c r="EY565" s="235"/>
      <c r="EZ565" s="235"/>
      <c r="FA565" s="235"/>
      <c r="FB565" s="235"/>
      <c r="FC565" s="235"/>
      <c r="FD565" s="235"/>
      <c r="FE565" s="222"/>
      <c r="FF565" s="234"/>
      <c r="FG565" s="235"/>
      <c r="FH565" s="235"/>
      <c r="FI565" s="235"/>
      <c r="FJ565" s="235"/>
      <c r="FK565" s="235"/>
      <c r="FL565" s="235"/>
      <c r="FM565" s="222"/>
    </row>
    <row r="566" spans="1:169">
      <c r="A566" s="223" t="str">
        <f>Validation!B566</f>
        <v>Pass</v>
      </c>
      <c r="B566" s="35"/>
      <c r="C566" s="35"/>
      <c r="D566" s="35"/>
      <c r="E566" s="122"/>
      <c r="F566" s="123"/>
      <c r="G566" s="121"/>
      <c r="H566" s="120"/>
      <c r="I566" s="121"/>
      <c r="J566" s="120"/>
      <c r="K566" s="225"/>
      <c r="L566" s="35"/>
      <c r="M566" s="226"/>
      <c r="N566" s="227"/>
      <c r="O566" s="227"/>
      <c r="P566" s="224"/>
      <c r="Q566" s="224"/>
      <c r="R566" s="78"/>
      <c r="S566" s="79"/>
      <c r="T566" s="224"/>
      <c r="U566" s="35"/>
      <c r="V566" s="35"/>
      <c r="W566" s="225"/>
      <c r="X566" s="228"/>
      <c r="Y566" s="79"/>
      <c r="Z566" s="229"/>
      <c r="AA566" s="35"/>
      <c r="AB566" s="35"/>
      <c r="AC566" s="35"/>
      <c r="AD566" s="230"/>
      <c r="AE566" s="231"/>
      <c r="AF566" s="35"/>
      <c r="AG566" s="35"/>
      <c r="AH566" s="78"/>
      <c r="AI566" s="78"/>
      <c r="AJ566" s="82"/>
      <c r="AK566" s="136"/>
      <c r="AL566" s="135"/>
      <c r="AM566" s="81"/>
      <c r="AN566" s="134"/>
      <c r="AO566" s="232"/>
      <c r="AP566" s="232"/>
      <c r="AQ566" s="80"/>
      <c r="AR566" s="81"/>
      <c r="AS566" s="81"/>
      <c r="AT566" s="245"/>
      <c r="AU566" s="179"/>
      <c r="AV566" s="233"/>
      <c r="AW566" s="81"/>
      <c r="AX566" s="185"/>
      <c r="AY566" s="134"/>
      <c r="AZ566" s="111"/>
      <c r="BA566" s="210"/>
      <c r="BB566" s="211"/>
      <c r="BC566" s="211"/>
      <c r="BD566" s="211"/>
      <c r="BE566" s="211"/>
      <c r="BF566" s="211"/>
      <c r="BG566" s="211"/>
      <c r="BH566" s="211"/>
      <c r="BI566" s="211"/>
      <c r="BJ566" s="211"/>
      <c r="BK566" s="211"/>
      <c r="BL566" s="211"/>
      <c r="BM566" s="211"/>
      <c r="BN566" s="83"/>
      <c r="BO566" s="79"/>
      <c r="BP566" s="210"/>
      <c r="BQ566" s="211"/>
      <c r="BR566" s="211"/>
      <c r="BS566" s="211"/>
      <c r="BT566" s="211"/>
      <c r="BU566" s="211"/>
      <c r="BV566" s="211"/>
      <c r="BW566" s="211"/>
      <c r="BX566" s="82"/>
      <c r="BY566" s="212"/>
      <c r="BZ566" s="212"/>
      <c r="CA566" s="212"/>
      <c r="CB566" s="212"/>
      <c r="CC566" s="212"/>
      <c r="CD566" s="212"/>
      <c r="CE566" s="212"/>
      <c r="CF566" s="212"/>
      <c r="CG566" s="82"/>
      <c r="CH566" s="213"/>
      <c r="CI566" s="212"/>
      <c r="CJ566" s="212"/>
      <c r="CK566" s="212"/>
      <c r="CL566" s="212"/>
      <c r="CM566" s="212"/>
      <c r="CN566" s="212"/>
      <c r="CO566" s="212"/>
      <c r="CP566" s="212"/>
      <c r="CQ566" s="212"/>
      <c r="CR566" s="212"/>
      <c r="CS566" s="212"/>
      <c r="CT566" s="212"/>
      <c r="CU566" s="212"/>
      <c r="CV566" s="212"/>
      <c r="CW566" s="212"/>
      <c r="CX566" s="212"/>
      <c r="CY566" s="212"/>
      <c r="CZ566" s="212"/>
      <c r="DA566" s="214"/>
      <c r="DB566" s="84"/>
      <c r="DC566" s="35"/>
      <c r="DD566" s="35"/>
      <c r="DE566" s="35"/>
      <c r="DF566" s="35"/>
      <c r="DG566" s="35"/>
      <c r="DH566" s="35"/>
      <c r="DI566" s="35"/>
      <c r="DJ566" s="35"/>
      <c r="DK566" s="35"/>
      <c r="DL566" s="35"/>
      <c r="DM566" s="35"/>
      <c r="DN566" s="35"/>
      <c r="DO566" s="35"/>
      <c r="DP566" s="35"/>
      <c r="DQ566" s="35"/>
      <c r="DR566" s="35"/>
      <c r="DS566" s="35"/>
      <c r="DT566" s="35"/>
      <c r="DU566" s="35"/>
      <c r="DV566" s="35"/>
      <c r="DW566" s="78"/>
      <c r="DX566" s="82"/>
      <c r="DY566" s="215"/>
      <c r="DZ566" s="216"/>
      <c r="EA566" s="216"/>
      <c r="EB566" s="216"/>
      <c r="EC566" s="216"/>
      <c r="ED566" s="216"/>
      <c r="EE566" s="217"/>
      <c r="EF566" s="146"/>
      <c r="EG566" s="215"/>
      <c r="EH566" s="216"/>
      <c r="EI566" s="216"/>
      <c r="EJ566" s="216"/>
      <c r="EK566" s="216"/>
      <c r="EL566" s="216"/>
      <c r="EM566" s="216"/>
      <c r="EN566" s="217"/>
      <c r="EO566" s="79"/>
      <c r="EP566" s="218"/>
      <c r="EQ566" s="219"/>
      <c r="ER566" s="219"/>
      <c r="ES566" s="82"/>
      <c r="ET566" s="234"/>
      <c r="EU566" s="235"/>
      <c r="EV566" s="235"/>
      <c r="EW566" s="82"/>
      <c r="EX566" s="234"/>
      <c r="EY566" s="235"/>
      <c r="EZ566" s="235"/>
      <c r="FA566" s="235"/>
      <c r="FB566" s="235"/>
      <c r="FC566" s="235"/>
      <c r="FD566" s="235"/>
      <c r="FE566" s="222"/>
      <c r="FF566" s="234"/>
      <c r="FG566" s="235"/>
      <c r="FH566" s="235"/>
      <c r="FI566" s="235"/>
      <c r="FJ566" s="235"/>
      <c r="FK566" s="235"/>
      <c r="FL566" s="235"/>
      <c r="FM566" s="222"/>
    </row>
    <row r="567" spans="1:169">
      <c r="A567" s="223" t="str">
        <f>Validation!B567</f>
        <v>Pass</v>
      </c>
      <c r="B567" s="35"/>
      <c r="C567" s="35"/>
      <c r="D567" s="35"/>
      <c r="E567" s="122"/>
      <c r="F567" s="123"/>
      <c r="G567" s="121"/>
      <c r="H567" s="120"/>
      <c r="I567" s="121"/>
      <c r="J567" s="120"/>
      <c r="K567" s="225"/>
      <c r="L567" s="35"/>
      <c r="M567" s="226"/>
      <c r="N567" s="227"/>
      <c r="O567" s="227"/>
      <c r="P567" s="224"/>
      <c r="Q567" s="224"/>
      <c r="R567" s="78"/>
      <c r="S567" s="79"/>
      <c r="T567" s="224"/>
      <c r="U567" s="35"/>
      <c r="V567" s="35"/>
      <c r="W567" s="225"/>
      <c r="X567" s="228"/>
      <c r="Y567" s="79"/>
      <c r="Z567" s="229"/>
      <c r="AA567" s="35"/>
      <c r="AB567" s="35"/>
      <c r="AC567" s="35"/>
      <c r="AD567" s="230"/>
      <c r="AE567" s="231"/>
      <c r="AF567" s="35"/>
      <c r="AG567" s="35"/>
      <c r="AH567" s="78"/>
      <c r="AI567" s="78"/>
      <c r="AJ567" s="82"/>
      <c r="AK567" s="136"/>
      <c r="AL567" s="135"/>
      <c r="AM567" s="81"/>
      <c r="AN567" s="134"/>
      <c r="AO567" s="232"/>
      <c r="AP567" s="232"/>
      <c r="AQ567" s="80"/>
      <c r="AR567" s="81"/>
      <c r="AS567" s="81"/>
      <c r="AT567" s="245"/>
      <c r="AU567" s="179"/>
      <c r="AV567" s="233"/>
      <c r="AW567" s="81"/>
      <c r="AX567" s="185"/>
      <c r="AY567" s="134"/>
      <c r="AZ567" s="111"/>
      <c r="BA567" s="210"/>
      <c r="BB567" s="211"/>
      <c r="BC567" s="211"/>
      <c r="BD567" s="211"/>
      <c r="BE567" s="211"/>
      <c r="BF567" s="211"/>
      <c r="BG567" s="211"/>
      <c r="BH567" s="211"/>
      <c r="BI567" s="211"/>
      <c r="BJ567" s="211"/>
      <c r="BK567" s="211"/>
      <c r="BL567" s="211"/>
      <c r="BM567" s="211"/>
      <c r="BN567" s="83"/>
      <c r="BO567" s="79"/>
      <c r="BP567" s="210"/>
      <c r="BQ567" s="211"/>
      <c r="BR567" s="211"/>
      <c r="BS567" s="211"/>
      <c r="BT567" s="211"/>
      <c r="BU567" s="211"/>
      <c r="BV567" s="211"/>
      <c r="BW567" s="211"/>
      <c r="BX567" s="82"/>
      <c r="BY567" s="212"/>
      <c r="BZ567" s="212"/>
      <c r="CA567" s="212"/>
      <c r="CB567" s="212"/>
      <c r="CC567" s="212"/>
      <c r="CD567" s="212"/>
      <c r="CE567" s="212"/>
      <c r="CF567" s="212"/>
      <c r="CG567" s="82"/>
      <c r="CH567" s="213"/>
      <c r="CI567" s="212"/>
      <c r="CJ567" s="212"/>
      <c r="CK567" s="212"/>
      <c r="CL567" s="212"/>
      <c r="CM567" s="212"/>
      <c r="CN567" s="212"/>
      <c r="CO567" s="212"/>
      <c r="CP567" s="212"/>
      <c r="CQ567" s="212"/>
      <c r="CR567" s="212"/>
      <c r="CS567" s="212"/>
      <c r="CT567" s="212"/>
      <c r="CU567" s="212"/>
      <c r="CV567" s="212"/>
      <c r="CW567" s="212"/>
      <c r="CX567" s="212"/>
      <c r="CY567" s="212"/>
      <c r="CZ567" s="212"/>
      <c r="DA567" s="214"/>
      <c r="DB567" s="84"/>
      <c r="DC567" s="35"/>
      <c r="DD567" s="35"/>
      <c r="DE567" s="35"/>
      <c r="DF567" s="35"/>
      <c r="DG567" s="35"/>
      <c r="DH567" s="35"/>
      <c r="DI567" s="35"/>
      <c r="DJ567" s="35"/>
      <c r="DK567" s="35"/>
      <c r="DL567" s="35"/>
      <c r="DM567" s="35"/>
      <c r="DN567" s="35"/>
      <c r="DO567" s="35"/>
      <c r="DP567" s="35"/>
      <c r="DQ567" s="35"/>
      <c r="DR567" s="35"/>
      <c r="DS567" s="35"/>
      <c r="DT567" s="35"/>
      <c r="DU567" s="35"/>
      <c r="DV567" s="35"/>
      <c r="DW567" s="78"/>
      <c r="DX567" s="82"/>
      <c r="DY567" s="215"/>
      <c r="DZ567" s="216"/>
      <c r="EA567" s="216"/>
      <c r="EB567" s="216"/>
      <c r="EC567" s="216"/>
      <c r="ED567" s="216"/>
      <c r="EE567" s="217"/>
      <c r="EF567" s="146"/>
      <c r="EG567" s="215"/>
      <c r="EH567" s="216"/>
      <c r="EI567" s="216"/>
      <c r="EJ567" s="216"/>
      <c r="EK567" s="216"/>
      <c r="EL567" s="216"/>
      <c r="EM567" s="216"/>
      <c r="EN567" s="217"/>
      <c r="EO567" s="79"/>
      <c r="EP567" s="218"/>
      <c r="EQ567" s="219"/>
      <c r="ER567" s="219"/>
      <c r="ES567" s="82"/>
      <c r="ET567" s="234"/>
      <c r="EU567" s="235"/>
      <c r="EV567" s="235"/>
      <c r="EW567" s="82"/>
      <c r="EX567" s="234"/>
      <c r="EY567" s="235"/>
      <c r="EZ567" s="235"/>
      <c r="FA567" s="235"/>
      <c r="FB567" s="235"/>
      <c r="FC567" s="235"/>
      <c r="FD567" s="235"/>
      <c r="FE567" s="222"/>
      <c r="FF567" s="234"/>
      <c r="FG567" s="235"/>
      <c r="FH567" s="235"/>
      <c r="FI567" s="235"/>
      <c r="FJ567" s="235"/>
      <c r="FK567" s="235"/>
      <c r="FL567" s="235"/>
      <c r="FM567" s="222"/>
    </row>
    <row r="568" spans="1:169">
      <c r="A568" s="223" t="str">
        <f>Validation!B568</f>
        <v>Pass</v>
      </c>
      <c r="B568" s="35"/>
      <c r="C568" s="35"/>
      <c r="D568" s="35"/>
      <c r="E568" s="122"/>
      <c r="F568" s="123"/>
      <c r="G568" s="121"/>
      <c r="H568" s="120"/>
      <c r="I568" s="121"/>
      <c r="J568" s="120"/>
      <c r="K568" s="225"/>
      <c r="L568" s="35"/>
      <c r="M568" s="226"/>
      <c r="N568" s="227"/>
      <c r="O568" s="227"/>
      <c r="P568" s="224"/>
      <c r="Q568" s="224"/>
      <c r="R568" s="78"/>
      <c r="S568" s="79"/>
      <c r="T568" s="224"/>
      <c r="U568" s="35"/>
      <c r="V568" s="35"/>
      <c r="W568" s="225"/>
      <c r="X568" s="228"/>
      <c r="Y568" s="79"/>
      <c r="Z568" s="229"/>
      <c r="AA568" s="35"/>
      <c r="AB568" s="35"/>
      <c r="AC568" s="35"/>
      <c r="AD568" s="230"/>
      <c r="AE568" s="231"/>
      <c r="AF568" s="35"/>
      <c r="AG568" s="35"/>
      <c r="AH568" s="78"/>
      <c r="AI568" s="78"/>
      <c r="AJ568" s="82"/>
      <c r="AK568" s="136"/>
      <c r="AL568" s="135"/>
      <c r="AM568" s="81"/>
      <c r="AN568" s="134"/>
      <c r="AO568" s="232"/>
      <c r="AP568" s="232"/>
      <c r="AQ568" s="80"/>
      <c r="AR568" s="81"/>
      <c r="AS568" s="81"/>
      <c r="AT568" s="245"/>
      <c r="AU568" s="179"/>
      <c r="AV568" s="233"/>
      <c r="AW568" s="81"/>
      <c r="AX568" s="185"/>
      <c r="AY568" s="134"/>
      <c r="AZ568" s="111"/>
      <c r="BA568" s="210"/>
      <c r="BB568" s="211"/>
      <c r="BC568" s="211"/>
      <c r="BD568" s="211"/>
      <c r="BE568" s="211"/>
      <c r="BF568" s="211"/>
      <c r="BG568" s="211"/>
      <c r="BH568" s="211"/>
      <c r="BI568" s="211"/>
      <c r="BJ568" s="211"/>
      <c r="BK568" s="211"/>
      <c r="BL568" s="211"/>
      <c r="BM568" s="211"/>
      <c r="BN568" s="83"/>
      <c r="BO568" s="79"/>
      <c r="BP568" s="210"/>
      <c r="BQ568" s="211"/>
      <c r="BR568" s="211"/>
      <c r="BS568" s="211"/>
      <c r="BT568" s="211"/>
      <c r="BU568" s="211"/>
      <c r="BV568" s="211"/>
      <c r="BW568" s="211"/>
      <c r="BX568" s="82"/>
      <c r="BY568" s="212"/>
      <c r="BZ568" s="212"/>
      <c r="CA568" s="212"/>
      <c r="CB568" s="212"/>
      <c r="CC568" s="212"/>
      <c r="CD568" s="212"/>
      <c r="CE568" s="212"/>
      <c r="CF568" s="212"/>
      <c r="CG568" s="82"/>
      <c r="CH568" s="213"/>
      <c r="CI568" s="212"/>
      <c r="CJ568" s="212"/>
      <c r="CK568" s="212"/>
      <c r="CL568" s="212"/>
      <c r="CM568" s="212"/>
      <c r="CN568" s="212"/>
      <c r="CO568" s="212"/>
      <c r="CP568" s="212"/>
      <c r="CQ568" s="212"/>
      <c r="CR568" s="212"/>
      <c r="CS568" s="212"/>
      <c r="CT568" s="212"/>
      <c r="CU568" s="212"/>
      <c r="CV568" s="212"/>
      <c r="CW568" s="212"/>
      <c r="CX568" s="212"/>
      <c r="CY568" s="212"/>
      <c r="CZ568" s="212"/>
      <c r="DA568" s="214"/>
      <c r="DB568" s="84"/>
      <c r="DC568" s="35"/>
      <c r="DD568" s="35"/>
      <c r="DE568" s="35"/>
      <c r="DF568" s="35"/>
      <c r="DG568" s="35"/>
      <c r="DH568" s="35"/>
      <c r="DI568" s="35"/>
      <c r="DJ568" s="35"/>
      <c r="DK568" s="35"/>
      <c r="DL568" s="35"/>
      <c r="DM568" s="35"/>
      <c r="DN568" s="35"/>
      <c r="DO568" s="35"/>
      <c r="DP568" s="35"/>
      <c r="DQ568" s="35"/>
      <c r="DR568" s="35"/>
      <c r="DS568" s="35"/>
      <c r="DT568" s="35"/>
      <c r="DU568" s="35"/>
      <c r="DV568" s="35"/>
      <c r="DW568" s="78"/>
      <c r="DX568" s="82"/>
      <c r="DY568" s="215"/>
      <c r="DZ568" s="216"/>
      <c r="EA568" s="216"/>
      <c r="EB568" s="216"/>
      <c r="EC568" s="216"/>
      <c r="ED568" s="216"/>
      <c r="EE568" s="217"/>
      <c r="EF568" s="146"/>
      <c r="EG568" s="215"/>
      <c r="EH568" s="216"/>
      <c r="EI568" s="216"/>
      <c r="EJ568" s="216"/>
      <c r="EK568" s="216"/>
      <c r="EL568" s="216"/>
      <c r="EM568" s="216"/>
      <c r="EN568" s="217"/>
      <c r="EO568" s="79"/>
      <c r="EP568" s="218"/>
      <c r="EQ568" s="219"/>
      <c r="ER568" s="219"/>
      <c r="ES568" s="82"/>
      <c r="ET568" s="234"/>
      <c r="EU568" s="235"/>
      <c r="EV568" s="235"/>
      <c r="EW568" s="82"/>
      <c r="EX568" s="234"/>
      <c r="EY568" s="235"/>
      <c r="EZ568" s="235"/>
      <c r="FA568" s="235"/>
      <c r="FB568" s="235"/>
      <c r="FC568" s="235"/>
      <c r="FD568" s="235"/>
      <c r="FE568" s="222"/>
      <c r="FF568" s="234"/>
      <c r="FG568" s="235"/>
      <c r="FH568" s="235"/>
      <c r="FI568" s="235"/>
      <c r="FJ568" s="235"/>
      <c r="FK568" s="235"/>
      <c r="FL568" s="235"/>
      <c r="FM568" s="222"/>
    </row>
    <row r="569" spans="1:169">
      <c r="A569" s="223" t="str">
        <f>Validation!B569</f>
        <v>Pass</v>
      </c>
      <c r="B569" s="35"/>
      <c r="C569" s="35"/>
      <c r="D569" s="35"/>
      <c r="E569" s="122"/>
      <c r="F569" s="123"/>
      <c r="G569" s="121"/>
      <c r="H569" s="120"/>
      <c r="I569" s="121"/>
      <c r="J569" s="120"/>
      <c r="K569" s="225"/>
      <c r="L569" s="35"/>
      <c r="M569" s="226"/>
      <c r="N569" s="227"/>
      <c r="O569" s="227"/>
      <c r="P569" s="224"/>
      <c r="Q569" s="224"/>
      <c r="R569" s="78"/>
      <c r="S569" s="79"/>
      <c r="T569" s="224"/>
      <c r="U569" s="35"/>
      <c r="V569" s="35"/>
      <c r="W569" s="225"/>
      <c r="X569" s="228"/>
      <c r="Y569" s="79"/>
      <c r="Z569" s="229"/>
      <c r="AA569" s="35"/>
      <c r="AB569" s="35"/>
      <c r="AC569" s="35"/>
      <c r="AD569" s="230"/>
      <c r="AE569" s="231"/>
      <c r="AF569" s="35"/>
      <c r="AG569" s="35"/>
      <c r="AH569" s="78"/>
      <c r="AI569" s="78"/>
      <c r="AJ569" s="82"/>
      <c r="AK569" s="136"/>
      <c r="AL569" s="135"/>
      <c r="AM569" s="81"/>
      <c r="AN569" s="134"/>
      <c r="AO569" s="232"/>
      <c r="AP569" s="232"/>
      <c r="AQ569" s="80"/>
      <c r="AR569" s="81"/>
      <c r="AS569" s="81"/>
      <c r="AT569" s="245"/>
      <c r="AU569" s="179"/>
      <c r="AV569" s="233"/>
      <c r="AW569" s="81"/>
      <c r="AX569" s="185"/>
      <c r="AY569" s="134"/>
      <c r="AZ569" s="111"/>
      <c r="BA569" s="210"/>
      <c r="BB569" s="211"/>
      <c r="BC569" s="211"/>
      <c r="BD569" s="211"/>
      <c r="BE569" s="211"/>
      <c r="BF569" s="211"/>
      <c r="BG569" s="211"/>
      <c r="BH569" s="211"/>
      <c r="BI569" s="211"/>
      <c r="BJ569" s="211"/>
      <c r="BK569" s="211"/>
      <c r="BL569" s="211"/>
      <c r="BM569" s="211"/>
      <c r="BN569" s="83"/>
      <c r="BO569" s="79"/>
      <c r="BP569" s="210"/>
      <c r="BQ569" s="211"/>
      <c r="BR569" s="211"/>
      <c r="BS569" s="211"/>
      <c r="BT569" s="211"/>
      <c r="BU569" s="211"/>
      <c r="BV569" s="211"/>
      <c r="BW569" s="211"/>
      <c r="BX569" s="82"/>
      <c r="BY569" s="212"/>
      <c r="BZ569" s="212"/>
      <c r="CA569" s="212"/>
      <c r="CB569" s="212"/>
      <c r="CC569" s="212"/>
      <c r="CD569" s="212"/>
      <c r="CE569" s="212"/>
      <c r="CF569" s="212"/>
      <c r="CG569" s="82"/>
      <c r="CH569" s="213"/>
      <c r="CI569" s="212"/>
      <c r="CJ569" s="212"/>
      <c r="CK569" s="212"/>
      <c r="CL569" s="212"/>
      <c r="CM569" s="212"/>
      <c r="CN569" s="212"/>
      <c r="CO569" s="212"/>
      <c r="CP569" s="212"/>
      <c r="CQ569" s="212"/>
      <c r="CR569" s="212"/>
      <c r="CS569" s="212"/>
      <c r="CT569" s="212"/>
      <c r="CU569" s="212"/>
      <c r="CV569" s="212"/>
      <c r="CW569" s="212"/>
      <c r="CX569" s="212"/>
      <c r="CY569" s="212"/>
      <c r="CZ569" s="212"/>
      <c r="DA569" s="214"/>
      <c r="DB569" s="84"/>
      <c r="DC569" s="35"/>
      <c r="DD569" s="35"/>
      <c r="DE569" s="35"/>
      <c r="DF569" s="35"/>
      <c r="DG569" s="35"/>
      <c r="DH569" s="35"/>
      <c r="DI569" s="35"/>
      <c r="DJ569" s="35"/>
      <c r="DK569" s="35"/>
      <c r="DL569" s="35"/>
      <c r="DM569" s="35"/>
      <c r="DN569" s="35"/>
      <c r="DO569" s="35"/>
      <c r="DP569" s="35"/>
      <c r="DQ569" s="35"/>
      <c r="DR569" s="35"/>
      <c r="DS569" s="35"/>
      <c r="DT569" s="35"/>
      <c r="DU569" s="35"/>
      <c r="DV569" s="35"/>
      <c r="DW569" s="78"/>
      <c r="DX569" s="82"/>
      <c r="DY569" s="215"/>
      <c r="DZ569" s="216"/>
      <c r="EA569" s="216"/>
      <c r="EB569" s="216"/>
      <c r="EC569" s="216"/>
      <c r="ED569" s="216"/>
      <c r="EE569" s="217"/>
      <c r="EF569" s="146"/>
      <c r="EG569" s="215"/>
      <c r="EH569" s="216"/>
      <c r="EI569" s="216"/>
      <c r="EJ569" s="216"/>
      <c r="EK569" s="216"/>
      <c r="EL569" s="216"/>
      <c r="EM569" s="216"/>
      <c r="EN569" s="217"/>
      <c r="EO569" s="79"/>
      <c r="EP569" s="218"/>
      <c r="EQ569" s="219"/>
      <c r="ER569" s="219"/>
      <c r="ES569" s="82"/>
      <c r="ET569" s="234"/>
      <c r="EU569" s="235"/>
      <c r="EV569" s="235"/>
      <c r="EW569" s="82"/>
      <c r="EX569" s="234"/>
      <c r="EY569" s="235"/>
      <c r="EZ569" s="235"/>
      <c r="FA569" s="235"/>
      <c r="FB569" s="235"/>
      <c r="FC569" s="235"/>
      <c r="FD569" s="235"/>
      <c r="FE569" s="222"/>
      <c r="FF569" s="234"/>
      <c r="FG569" s="235"/>
      <c r="FH569" s="235"/>
      <c r="FI569" s="235"/>
      <c r="FJ569" s="235"/>
      <c r="FK569" s="235"/>
      <c r="FL569" s="235"/>
      <c r="FM569" s="222"/>
    </row>
    <row r="570" spans="1:169">
      <c r="A570" s="223" t="str">
        <f>Validation!B570</f>
        <v>Pass</v>
      </c>
      <c r="B570" s="35"/>
      <c r="C570" s="35"/>
      <c r="D570" s="35"/>
      <c r="E570" s="122"/>
      <c r="F570" s="123"/>
      <c r="G570" s="121"/>
      <c r="H570" s="120"/>
      <c r="I570" s="121"/>
      <c r="J570" s="120"/>
      <c r="K570" s="225"/>
      <c r="L570" s="35"/>
      <c r="M570" s="226"/>
      <c r="N570" s="227"/>
      <c r="O570" s="227"/>
      <c r="P570" s="224"/>
      <c r="Q570" s="224"/>
      <c r="R570" s="78"/>
      <c r="S570" s="79"/>
      <c r="T570" s="224"/>
      <c r="U570" s="35"/>
      <c r="V570" s="35"/>
      <c r="W570" s="225"/>
      <c r="X570" s="228"/>
      <c r="Y570" s="79"/>
      <c r="Z570" s="229"/>
      <c r="AA570" s="35"/>
      <c r="AB570" s="35"/>
      <c r="AC570" s="35"/>
      <c r="AD570" s="230"/>
      <c r="AE570" s="231"/>
      <c r="AF570" s="35"/>
      <c r="AG570" s="35"/>
      <c r="AH570" s="78"/>
      <c r="AI570" s="78"/>
      <c r="AJ570" s="82"/>
      <c r="AK570" s="136"/>
      <c r="AL570" s="135"/>
      <c r="AM570" s="81"/>
      <c r="AN570" s="134"/>
      <c r="AO570" s="232"/>
      <c r="AP570" s="232"/>
      <c r="AQ570" s="80"/>
      <c r="AR570" s="81"/>
      <c r="AS570" s="81"/>
      <c r="AT570" s="245"/>
      <c r="AU570" s="179"/>
      <c r="AV570" s="233"/>
      <c r="AW570" s="81"/>
      <c r="AX570" s="185"/>
      <c r="AY570" s="134"/>
      <c r="AZ570" s="111"/>
      <c r="BA570" s="210"/>
      <c r="BB570" s="211"/>
      <c r="BC570" s="211"/>
      <c r="BD570" s="211"/>
      <c r="BE570" s="211"/>
      <c r="BF570" s="211"/>
      <c r="BG570" s="211"/>
      <c r="BH570" s="211"/>
      <c r="BI570" s="211"/>
      <c r="BJ570" s="211"/>
      <c r="BK570" s="211"/>
      <c r="BL570" s="211"/>
      <c r="BM570" s="211"/>
      <c r="BN570" s="83"/>
      <c r="BO570" s="79"/>
      <c r="BP570" s="210"/>
      <c r="BQ570" s="211"/>
      <c r="BR570" s="211"/>
      <c r="BS570" s="211"/>
      <c r="BT570" s="211"/>
      <c r="BU570" s="211"/>
      <c r="BV570" s="211"/>
      <c r="BW570" s="211"/>
      <c r="BX570" s="82"/>
      <c r="BY570" s="212"/>
      <c r="BZ570" s="212"/>
      <c r="CA570" s="212"/>
      <c r="CB570" s="212"/>
      <c r="CC570" s="212"/>
      <c r="CD570" s="212"/>
      <c r="CE570" s="212"/>
      <c r="CF570" s="212"/>
      <c r="CG570" s="82"/>
      <c r="CH570" s="213"/>
      <c r="CI570" s="212"/>
      <c r="CJ570" s="212"/>
      <c r="CK570" s="212"/>
      <c r="CL570" s="212"/>
      <c r="CM570" s="212"/>
      <c r="CN570" s="212"/>
      <c r="CO570" s="212"/>
      <c r="CP570" s="212"/>
      <c r="CQ570" s="212"/>
      <c r="CR570" s="212"/>
      <c r="CS570" s="212"/>
      <c r="CT570" s="212"/>
      <c r="CU570" s="212"/>
      <c r="CV570" s="212"/>
      <c r="CW570" s="212"/>
      <c r="CX570" s="212"/>
      <c r="CY570" s="212"/>
      <c r="CZ570" s="212"/>
      <c r="DA570" s="214"/>
      <c r="DB570" s="84"/>
      <c r="DC570" s="35"/>
      <c r="DD570" s="35"/>
      <c r="DE570" s="35"/>
      <c r="DF570" s="35"/>
      <c r="DG570" s="35"/>
      <c r="DH570" s="35"/>
      <c r="DI570" s="35"/>
      <c r="DJ570" s="35"/>
      <c r="DK570" s="35"/>
      <c r="DL570" s="35"/>
      <c r="DM570" s="35"/>
      <c r="DN570" s="35"/>
      <c r="DO570" s="35"/>
      <c r="DP570" s="35"/>
      <c r="DQ570" s="35"/>
      <c r="DR570" s="35"/>
      <c r="DS570" s="35"/>
      <c r="DT570" s="35"/>
      <c r="DU570" s="35"/>
      <c r="DV570" s="35"/>
      <c r="DW570" s="78"/>
      <c r="DX570" s="82"/>
      <c r="DY570" s="215"/>
      <c r="DZ570" s="216"/>
      <c r="EA570" s="216"/>
      <c r="EB570" s="216"/>
      <c r="EC570" s="216"/>
      <c r="ED570" s="216"/>
      <c r="EE570" s="217"/>
      <c r="EF570" s="146"/>
      <c r="EG570" s="215"/>
      <c r="EH570" s="216"/>
      <c r="EI570" s="216"/>
      <c r="EJ570" s="216"/>
      <c r="EK570" s="216"/>
      <c r="EL570" s="216"/>
      <c r="EM570" s="216"/>
      <c r="EN570" s="217"/>
      <c r="EO570" s="79"/>
      <c r="EP570" s="218"/>
      <c r="EQ570" s="219"/>
      <c r="ER570" s="219"/>
      <c r="ES570" s="82"/>
      <c r="ET570" s="234"/>
      <c r="EU570" s="235"/>
      <c r="EV570" s="235"/>
      <c r="EW570" s="82"/>
      <c r="EX570" s="234"/>
      <c r="EY570" s="235"/>
      <c r="EZ570" s="235"/>
      <c r="FA570" s="235"/>
      <c r="FB570" s="235"/>
      <c r="FC570" s="235"/>
      <c r="FD570" s="235"/>
      <c r="FE570" s="222"/>
      <c r="FF570" s="234"/>
      <c r="FG570" s="235"/>
      <c r="FH570" s="235"/>
      <c r="FI570" s="235"/>
      <c r="FJ570" s="235"/>
      <c r="FK570" s="235"/>
      <c r="FL570" s="235"/>
      <c r="FM570" s="222"/>
    </row>
    <row r="571" spans="1:169">
      <c r="A571" s="223" t="str">
        <f>Validation!B571</f>
        <v>Pass</v>
      </c>
      <c r="B571" s="35"/>
      <c r="C571" s="35"/>
      <c r="D571" s="35"/>
      <c r="E571" s="122"/>
      <c r="F571" s="123"/>
      <c r="G571" s="121"/>
      <c r="H571" s="120"/>
      <c r="I571" s="121"/>
      <c r="J571" s="120"/>
      <c r="K571" s="225"/>
      <c r="L571" s="35"/>
      <c r="M571" s="226"/>
      <c r="N571" s="227"/>
      <c r="O571" s="227"/>
      <c r="P571" s="224"/>
      <c r="Q571" s="224"/>
      <c r="R571" s="78"/>
      <c r="S571" s="79"/>
      <c r="T571" s="224"/>
      <c r="U571" s="35"/>
      <c r="V571" s="35"/>
      <c r="W571" s="225"/>
      <c r="X571" s="228"/>
      <c r="Y571" s="79"/>
      <c r="Z571" s="229"/>
      <c r="AA571" s="35"/>
      <c r="AB571" s="35"/>
      <c r="AC571" s="35"/>
      <c r="AD571" s="230"/>
      <c r="AE571" s="231"/>
      <c r="AF571" s="35"/>
      <c r="AG571" s="35"/>
      <c r="AH571" s="78"/>
      <c r="AI571" s="78"/>
      <c r="AJ571" s="82"/>
      <c r="AK571" s="136"/>
      <c r="AL571" s="135"/>
      <c r="AM571" s="81"/>
      <c r="AN571" s="134"/>
      <c r="AO571" s="232"/>
      <c r="AP571" s="232"/>
      <c r="AQ571" s="80"/>
      <c r="AR571" s="81"/>
      <c r="AS571" s="81"/>
      <c r="AT571" s="245"/>
      <c r="AU571" s="179"/>
      <c r="AV571" s="233"/>
      <c r="AW571" s="81"/>
      <c r="AX571" s="185"/>
      <c r="AY571" s="134"/>
      <c r="AZ571" s="111"/>
      <c r="BA571" s="210"/>
      <c r="BB571" s="211"/>
      <c r="BC571" s="211"/>
      <c r="BD571" s="211"/>
      <c r="BE571" s="211"/>
      <c r="BF571" s="211"/>
      <c r="BG571" s="211"/>
      <c r="BH571" s="211"/>
      <c r="BI571" s="211"/>
      <c r="BJ571" s="211"/>
      <c r="BK571" s="211"/>
      <c r="BL571" s="211"/>
      <c r="BM571" s="211"/>
      <c r="BN571" s="83"/>
      <c r="BO571" s="79"/>
      <c r="BP571" s="210"/>
      <c r="BQ571" s="211"/>
      <c r="BR571" s="211"/>
      <c r="BS571" s="211"/>
      <c r="BT571" s="211"/>
      <c r="BU571" s="211"/>
      <c r="BV571" s="211"/>
      <c r="BW571" s="211"/>
      <c r="BX571" s="82"/>
      <c r="BY571" s="212"/>
      <c r="BZ571" s="212"/>
      <c r="CA571" s="212"/>
      <c r="CB571" s="212"/>
      <c r="CC571" s="212"/>
      <c r="CD571" s="212"/>
      <c r="CE571" s="212"/>
      <c r="CF571" s="212"/>
      <c r="CG571" s="82"/>
      <c r="CH571" s="213"/>
      <c r="CI571" s="212"/>
      <c r="CJ571" s="212"/>
      <c r="CK571" s="212"/>
      <c r="CL571" s="212"/>
      <c r="CM571" s="212"/>
      <c r="CN571" s="212"/>
      <c r="CO571" s="212"/>
      <c r="CP571" s="212"/>
      <c r="CQ571" s="212"/>
      <c r="CR571" s="212"/>
      <c r="CS571" s="212"/>
      <c r="CT571" s="212"/>
      <c r="CU571" s="212"/>
      <c r="CV571" s="212"/>
      <c r="CW571" s="212"/>
      <c r="CX571" s="212"/>
      <c r="CY571" s="212"/>
      <c r="CZ571" s="212"/>
      <c r="DA571" s="214"/>
      <c r="DB571" s="84"/>
      <c r="DC571" s="35"/>
      <c r="DD571" s="35"/>
      <c r="DE571" s="35"/>
      <c r="DF571" s="35"/>
      <c r="DG571" s="35"/>
      <c r="DH571" s="35"/>
      <c r="DI571" s="35"/>
      <c r="DJ571" s="35"/>
      <c r="DK571" s="35"/>
      <c r="DL571" s="35"/>
      <c r="DM571" s="35"/>
      <c r="DN571" s="35"/>
      <c r="DO571" s="35"/>
      <c r="DP571" s="35"/>
      <c r="DQ571" s="35"/>
      <c r="DR571" s="35"/>
      <c r="DS571" s="35"/>
      <c r="DT571" s="35"/>
      <c r="DU571" s="35"/>
      <c r="DV571" s="35"/>
      <c r="DW571" s="78"/>
      <c r="DX571" s="82"/>
      <c r="DY571" s="215"/>
      <c r="DZ571" s="216"/>
      <c r="EA571" s="216"/>
      <c r="EB571" s="216"/>
      <c r="EC571" s="216"/>
      <c r="ED571" s="216"/>
      <c r="EE571" s="217"/>
      <c r="EF571" s="146"/>
      <c r="EG571" s="215"/>
      <c r="EH571" s="216"/>
      <c r="EI571" s="216"/>
      <c r="EJ571" s="216"/>
      <c r="EK571" s="216"/>
      <c r="EL571" s="216"/>
      <c r="EM571" s="216"/>
      <c r="EN571" s="217"/>
      <c r="EO571" s="79"/>
      <c r="EP571" s="218"/>
      <c r="EQ571" s="219"/>
      <c r="ER571" s="219"/>
      <c r="ES571" s="82"/>
      <c r="ET571" s="234"/>
      <c r="EU571" s="235"/>
      <c r="EV571" s="235"/>
      <c r="EW571" s="82"/>
      <c r="EX571" s="234"/>
      <c r="EY571" s="235"/>
      <c r="EZ571" s="235"/>
      <c r="FA571" s="235"/>
      <c r="FB571" s="235"/>
      <c r="FC571" s="235"/>
      <c r="FD571" s="235"/>
      <c r="FE571" s="222"/>
      <c r="FF571" s="234"/>
      <c r="FG571" s="235"/>
      <c r="FH571" s="235"/>
      <c r="FI571" s="235"/>
      <c r="FJ571" s="235"/>
      <c r="FK571" s="235"/>
      <c r="FL571" s="235"/>
      <c r="FM571" s="222"/>
    </row>
    <row r="572" spans="1:169">
      <c r="A572" s="223" t="str">
        <f>Validation!B572</f>
        <v>Pass</v>
      </c>
      <c r="B572" s="35"/>
      <c r="C572" s="35"/>
      <c r="D572" s="35"/>
      <c r="E572" s="122"/>
      <c r="F572" s="123"/>
      <c r="G572" s="121"/>
      <c r="H572" s="120"/>
      <c r="I572" s="121"/>
      <c r="J572" s="120"/>
      <c r="K572" s="225"/>
      <c r="L572" s="35"/>
      <c r="M572" s="226"/>
      <c r="N572" s="227"/>
      <c r="O572" s="227"/>
      <c r="P572" s="224"/>
      <c r="Q572" s="224"/>
      <c r="R572" s="78"/>
      <c r="S572" s="79"/>
      <c r="T572" s="224"/>
      <c r="U572" s="35"/>
      <c r="V572" s="35"/>
      <c r="W572" s="225"/>
      <c r="X572" s="228"/>
      <c r="Y572" s="79"/>
      <c r="Z572" s="229"/>
      <c r="AA572" s="35"/>
      <c r="AB572" s="35"/>
      <c r="AC572" s="35"/>
      <c r="AD572" s="230"/>
      <c r="AE572" s="231"/>
      <c r="AF572" s="35"/>
      <c r="AG572" s="35"/>
      <c r="AH572" s="78"/>
      <c r="AI572" s="78"/>
      <c r="AJ572" s="82"/>
      <c r="AK572" s="136"/>
      <c r="AL572" s="135"/>
      <c r="AM572" s="81"/>
      <c r="AN572" s="134"/>
      <c r="AO572" s="232"/>
      <c r="AP572" s="232"/>
      <c r="AQ572" s="80"/>
      <c r="AR572" s="81"/>
      <c r="AS572" s="81"/>
      <c r="AT572" s="245"/>
      <c r="AU572" s="179"/>
      <c r="AV572" s="233"/>
      <c r="AW572" s="81"/>
      <c r="AX572" s="185"/>
      <c r="AY572" s="134"/>
      <c r="AZ572" s="111"/>
      <c r="BA572" s="210"/>
      <c r="BB572" s="211"/>
      <c r="BC572" s="211"/>
      <c r="BD572" s="211"/>
      <c r="BE572" s="211"/>
      <c r="BF572" s="211"/>
      <c r="BG572" s="211"/>
      <c r="BH572" s="211"/>
      <c r="BI572" s="211"/>
      <c r="BJ572" s="211"/>
      <c r="BK572" s="211"/>
      <c r="BL572" s="211"/>
      <c r="BM572" s="211"/>
      <c r="BN572" s="83"/>
      <c r="BO572" s="79"/>
      <c r="BP572" s="210"/>
      <c r="BQ572" s="211"/>
      <c r="BR572" s="211"/>
      <c r="BS572" s="211"/>
      <c r="BT572" s="211"/>
      <c r="BU572" s="211"/>
      <c r="BV572" s="211"/>
      <c r="BW572" s="211"/>
      <c r="BX572" s="82"/>
      <c r="BY572" s="212"/>
      <c r="BZ572" s="212"/>
      <c r="CA572" s="212"/>
      <c r="CB572" s="212"/>
      <c r="CC572" s="212"/>
      <c r="CD572" s="212"/>
      <c r="CE572" s="212"/>
      <c r="CF572" s="212"/>
      <c r="CG572" s="82"/>
      <c r="CH572" s="213"/>
      <c r="CI572" s="212"/>
      <c r="CJ572" s="212"/>
      <c r="CK572" s="212"/>
      <c r="CL572" s="212"/>
      <c r="CM572" s="212"/>
      <c r="CN572" s="212"/>
      <c r="CO572" s="212"/>
      <c r="CP572" s="212"/>
      <c r="CQ572" s="212"/>
      <c r="CR572" s="212"/>
      <c r="CS572" s="212"/>
      <c r="CT572" s="212"/>
      <c r="CU572" s="212"/>
      <c r="CV572" s="212"/>
      <c r="CW572" s="212"/>
      <c r="CX572" s="212"/>
      <c r="CY572" s="212"/>
      <c r="CZ572" s="212"/>
      <c r="DA572" s="214"/>
      <c r="DB572" s="84"/>
      <c r="DC572" s="35"/>
      <c r="DD572" s="35"/>
      <c r="DE572" s="35"/>
      <c r="DF572" s="35"/>
      <c r="DG572" s="35"/>
      <c r="DH572" s="35"/>
      <c r="DI572" s="35"/>
      <c r="DJ572" s="35"/>
      <c r="DK572" s="35"/>
      <c r="DL572" s="35"/>
      <c r="DM572" s="35"/>
      <c r="DN572" s="35"/>
      <c r="DO572" s="35"/>
      <c r="DP572" s="35"/>
      <c r="DQ572" s="35"/>
      <c r="DR572" s="35"/>
      <c r="DS572" s="35"/>
      <c r="DT572" s="35"/>
      <c r="DU572" s="35"/>
      <c r="DV572" s="35"/>
      <c r="DW572" s="78"/>
      <c r="DX572" s="82"/>
      <c r="DY572" s="215"/>
      <c r="DZ572" s="216"/>
      <c r="EA572" s="216"/>
      <c r="EB572" s="216"/>
      <c r="EC572" s="216"/>
      <c r="ED572" s="216"/>
      <c r="EE572" s="217"/>
      <c r="EF572" s="146"/>
      <c r="EG572" s="215"/>
      <c r="EH572" s="216"/>
      <c r="EI572" s="216"/>
      <c r="EJ572" s="216"/>
      <c r="EK572" s="216"/>
      <c r="EL572" s="216"/>
      <c r="EM572" s="216"/>
      <c r="EN572" s="217"/>
      <c r="EO572" s="79"/>
      <c r="EP572" s="218"/>
      <c r="EQ572" s="219"/>
      <c r="ER572" s="219"/>
      <c r="ES572" s="82"/>
      <c r="ET572" s="234"/>
      <c r="EU572" s="235"/>
      <c r="EV572" s="235"/>
      <c r="EW572" s="82"/>
      <c r="EX572" s="234"/>
      <c r="EY572" s="235"/>
      <c r="EZ572" s="235"/>
      <c r="FA572" s="235"/>
      <c r="FB572" s="235"/>
      <c r="FC572" s="235"/>
      <c r="FD572" s="235"/>
      <c r="FE572" s="222"/>
      <c r="FF572" s="234"/>
      <c r="FG572" s="235"/>
      <c r="FH572" s="235"/>
      <c r="FI572" s="235"/>
      <c r="FJ572" s="235"/>
      <c r="FK572" s="235"/>
      <c r="FL572" s="235"/>
      <c r="FM572" s="222"/>
    </row>
    <row r="573" spans="1:169">
      <c r="A573" s="223" t="str">
        <f>Validation!B573</f>
        <v>Pass</v>
      </c>
      <c r="B573" s="35"/>
      <c r="C573" s="35"/>
      <c r="D573" s="35"/>
      <c r="E573" s="122"/>
      <c r="F573" s="123"/>
      <c r="G573" s="121"/>
      <c r="H573" s="120"/>
      <c r="I573" s="121"/>
      <c r="J573" s="120"/>
      <c r="K573" s="225"/>
      <c r="L573" s="35"/>
      <c r="M573" s="226"/>
      <c r="N573" s="227"/>
      <c r="O573" s="227"/>
      <c r="P573" s="224"/>
      <c r="Q573" s="224"/>
      <c r="R573" s="78"/>
      <c r="S573" s="79"/>
      <c r="T573" s="224"/>
      <c r="U573" s="35"/>
      <c r="V573" s="35"/>
      <c r="W573" s="225"/>
      <c r="X573" s="228"/>
      <c r="Y573" s="79"/>
      <c r="Z573" s="229"/>
      <c r="AA573" s="35"/>
      <c r="AB573" s="35"/>
      <c r="AC573" s="35"/>
      <c r="AD573" s="230"/>
      <c r="AE573" s="231"/>
      <c r="AF573" s="35"/>
      <c r="AG573" s="35"/>
      <c r="AH573" s="78"/>
      <c r="AI573" s="78"/>
      <c r="AJ573" s="82"/>
      <c r="AK573" s="136"/>
      <c r="AL573" s="135"/>
      <c r="AM573" s="81"/>
      <c r="AN573" s="134"/>
      <c r="AO573" s="232"/>
      <c r="AP573" s="232"/>
      <c r="AQ573" s="80"/>
      <c r="AR573" s="81"/>
      <c r="AS573" s="81"/>
      <c r="AT573" s="245"/>
      <c r="AU573" s="179"/>
      <c r="AV573" s="233"/>
      <c r="AW573" s="81"/>
      <c r="AX573" s="185"/>
      <c r="AY573" s="134"/>
      <c r="AZ573" s="111"/>
      <c r="BA573" s="210"/>
      <c r="BB573" s="211"/>
      <c r="BC573" s="211"/>
      <c r="BD573" s="211"/>
      <c r="BE573" s="211"/>
      <c r="BF573" s="211"/>
      <c r="BG573" s="211"/>
      <c r="BH573" s="211"/>
      <c r="BI573" s="211"/>
      <c r="BJ573" s="211"/>
      <c r="BK573" s="211"/>
      <c r="BL573" s="211"/>
      <c r="BM573" s="211"/>
      <c r="BN573" s="83"/>
      <c r="BO573" s="79"/>
      <c r="BP573" s="210"/>
      <c r="BQ573" s="211"/>
      <c r="BR573" s="211"/>
      <c r="BS573" s="211"/>
      <c r="BT573" s="211"/>
      <c r="BU573" s="211"/>
      <c r="BV573" s="211"/>
      <c r="BW573" s="211"/>
      <c r="BX573" s="82"/>
      <c r="BY573" s="212"/>
      <c r="BZ573" s="212"/>
      <c r="CA573" s="212"/>
      <c r="CB573" s="212"/>
      <c r="CC573" s="212"/>
      <c r="CD573" s="212"/>
      <c r="CE573" s="212"/>
      <c r="CF573" s="212"/>
      <c r="CG573" s="82"/>
      <c r="CH573" s="213"/>
      <c r="CI573" s="212"/>
      <c r="CJ573" s="212"/>
      <c r="CK573" s="212"/>
      <c r="CL573" s="212"/>
      <c r="CM573" s="212"/>
      <c r="CN573" s="212"/>
      <c r="CO573" s="212"/>
      <c r="CP573" s="212"/>
      <c r="CQ573" s="212"/>
      <c r="CR573" s="212"/>
      <c r="CS573" s="212"/>
      <c r="CT573" s="212"/>
      <c r="CU573" s="212"/>
      <c r="CV573" s="212"/>
      <c r="CW573" s="212"/>
      <c r="CX573" s="212"/>
      <c r="CY573" s="212"/>
      <c r="CZ573" s="212"/>
      <c r="DA573" s="214"/>
      <c r="DB573" s="84"/>
      <c r="DC573" s="35"/>
      <c r="DD573" s="35"/>
      <c r="DE573" s="35"/>
      <c r="DF573" s="35"/>
      <c r="DG573" s="35"/>
      <c r="DH573" s="35"/>
      <c r="DI573" s="35"/>
      <c r="DJ573" s="35"/>
      <c r="DK573" s="35"/>
      <c r="DL573" s="35"/>
      <c r="DM573" s="35"/>
      <c r="DN573" s="35"/>
      <c r="DO573" s="35"/>
      <c r="DP573" s="35"/>
      <c r="DQ573" s="35"/>
      <c r="DR573" s="35"/>
      <c r="DS573" s="35"/>
      <c r="DT573" s="35"/>
      <c r="DU573" s="35"/>
      <c r="DV573" s="35"/>
      <c r="DW573" s="78"/>
      <c r="DX573" s="82"/>
      <c r="DY573" s="215"/>
      <c r="DZ573" s="216"/>
      <c r="EA573" s="216"/>
      <c r="EB573" s="216"/>
      <c r="EC573" s="216"/>
      <c r="ED573" s="216"/>
      <c r="EE573" s="217"/>
      <c r="EF573" s="146"/>
      <c r="EG573" s="215"/>
      <c r="EH573" s="216"/>
      <c r="EI573" s="216"/>
      <c r="EJ573" s="216"/>
      <c r="EK573" s="216"/>
      <c r="EL573" s="216"/>
      <c r="EM573" s="216"/>
      <c r="EN573" s="217"/>
      <c r="EO573" s="79"/>
      <c r="EP573" s="218"/>
      <c r="EQ573" s="219"/>
      <c r="ER573" s="219"/>
      <c r="ES573" s="82"/>
      <c r="ET573" s="234"/>
      <c r="EU573" s="235"/>
      <c r="EV573" s="235"/>
      <c r="EW573" s="82"/>
      <c r="EX573" s="234"/>
      <c r="EY573" s="235"/>
      <c r="EZ573" s="235"/>
      <c r="FA573" s="235"/>
      <c r="FB573" s="235"/>
      <c r="FC573" s="235"/>
      <c r="FD573" s="235"/>
      <c r="FE573" s="222"/>
      <c r="FF573" s="234"/>
      <c r="FG573" s="235"/>
      <c r="FH573" s="235"/>
      <c r="FI573" s="235"/>
      <c r="FJ573" s="235"/>
      <c r="FK573" s="235"/>
      <c r="FL573" s="235"/>
      <c r="FM573" s="222"/>
    </row>
    <row r="574" spans="1:169">
      <c r="A574" s="223" t="str">
        <f>Validation!B574</f>
        <v>Pass</v>
      </c>
      <c r="B574" s="35"/>
      <c r="C574" s="35"/>
      <c r="D574" s="35"/>
      <c r="E574" s="122"/>
      <c r="F574" s="123"/>
      <c r="G574" s="121"/>
      <c r="H574" s="120"/>
      <c r="I574" s="121"/>
      <c r="J574" s="120"/>
      <c r="K574" s="225"/>
      <c r="L574" s="35"/>
      <c r="M574" s="226"/>
      <c r="N574" s="227"/>
      <c r="O574" s="227"/>
      <c r="P574" s="224"/>
      <c r="Q574" s="224"/>
      <c r="R574" s="78"/>
      <c r="S574" s="79"/>
      <c r="T574" s="224"/>
      <c r="U574" s="35"/>
      <c r="V574" s="35"/>
      <c r="W574" s="225"/>
      <c r="X574" s="228"/>
      <c r="Y574" s="79"/>
      <c r="Z574" s="229"/>
      <c r="AA574" s="35"/>
      <c r="AB574" s="35"/>
      <c r="AC574" s="35"/>
      <c r="AD574" s="230"/>
      <c r="AE574" s="231"/>
      <c r="AF574" s="35"/>
      <c r="AG574" s="35"/>
      <c r="AH574" s="78"/>
      <c r="AI574" s="78"/>
      <c r="AJ574" s="82"/>
      <c r="AK574" s="136"/>
      <c r="AL574" s="135"/>
      <c r="AM574" s="81"/>
      <c r="AN574" s="134"/>
      <c r="AO574" s="232"/>
      <c r="AP574" s="232"/>
      <c r="AQ574" s="80"/>
      <c r="AR574" s="81"/>
      <c r="AS574" s="81"/>
      <c r="AT574" s="245"/>
      <c r="AU574" s="179"/>
      <c r="AV574" s="233"/>
      <c r="AW574" s="81"/>
      <c r="AX574" s="185"/>
      <c r="AY574" s="134"/>
      <c r="AZ574" s="111"/>
      <c r="BA574" s="210"/>
      <c r="BB574" s="211"/>
      <c r="BC574" s="211"/>
      <c r="BD574" s="211"/>
      <c r="BE574" s="211"/>
      <c r="BF574" s="211"/>
      <c r="BG574" s="211"/>
      <c r="BH574" s="211"/>
      <c r="BI574" s="211"/>
      <c r="BJ574" s="211"/>
      <c r="BK574" s="211"/>
      <c r="BL574" s="211"/>
      <c r="BM574" s="211"/>
      <c r="BN574" s="83"/>
      <c r="BO574" s="79"/>
      <c r="BP574" s="210"/>
      <c r="BQ574" s="211"/>
      <c r="BR574" s="211"/>
      <c r="BS574" s="211"/>
      <c r="BT574" s="211"/>
      <c r="BU574" s="211"/>
      <c r="BV574" s="211"/>
      <c r="BW574" s="211"/>
      <c r="BX574" s="82"/>
      <c r="BY574" s="212"/>
      <c r="BZ574" s="212"/>
      <c r="CA574" s="212"/>
      <c r="CB574" s="212"/>
      <c r="CC574" s="212"/>
      <c r="CD574" s="212"/>
      <c r="CE574" s="212"/>
      <c r="CF574" s="212"/>
      <c r="CG574" s="82"/>
      <c r="CH574" s="213"/>
      <c r="CI574" s="212"/>
      <c r="CJ574" s="212"/>
      <c r="CK574" s="212"/>
      <c r="CL574" s="212"/>
      <c r="CM574" s="212"/>
      <c r="CN574" s="212"/>
      <c r="CO574" s="212"/>
      <c r="CP574" s="212"/>
      <c r="CQ574" s="212"/>
      <c r="CR574" s="212"/>
      <c r="CS574" s="212"/>
      <c r="CT574" s="212"/>
      <c r="CU574" s="212"/>
      <c r="CV574" s="212"/>
      <c r="CW574" s="212"/>
      <c r="CX574" s="212"/>
      <c r="CY574" s="212"/>
      <c r="CZ574" s="212"/>
      <c r="DA574" s="214"/>
      <c r="DB574" s="84"/>
      <c r="DC574" s="35"/>
      <c r="DD574" s="35"/>
      <c r="DE574" s="35"/>
      <c r="DF574" s="35"/>
      <c r="DG574" s="35"/>
      <c r="DH574" s="35"/>
      <c r="DI574" s="35"/>
      <c r="DJ574" s="35"/>
      <c r="DK574" s="35"/>
      <c r="DL574" s="35"/>
      <c r="DM574" s="35"/>
      <c r="DN574" s="35"/>
      <c r="DO574" s="35"/>
      <c r="DP574" s="35"/>
      <c r="DQ574" s="35"/>
      <c r="DR574" s="35"/>
      <c r="DS574" s="35"/>
      <c r="DT574" s="35"/>
      <c r="DU574" s="35"/>
      <c r="DV574" s="35"/>
      <c r="DW574" s="78"/>
      <c r="DX574" s="82"/>
      <c r="DY574" s="215"/>
      <c r="DZ574" s="216"/>
      <c r="EA574" s="216"/>
      <c r="EB574" s="216"/>
      <c r="EC574" s="216"/>
      <c r="ED574" s="216"/>
      <c r="EE574" s="217"/>
      <c r="EF574" s="146"/>
      <c r="EG574" s="215"/>
      <c r="EH574" s="216"/>
      <c r="EI574" s="216"/>
      <c r="EJ574" s="216"/>
      <c r="EK574" s="216"/>
      <c r="EL574" s="216"/>
      <c r="EM574" s="216"/>
      <c r="EN574" s="217"/>
      <c r="EO574" s="79"/>
      <c r="EP574" s="218"/>
      <c r="EQ574" s="219"/>
      <c r="ER574" s="219"/>
      <c r="ES574" s="82"/>
      <c r="ET574" s="234"/>
      <c r="EU574" s="235"/>
      <c r="EV574" s="235"/>
      <c r="EW574" s="82"/>
      <c r="EX574" s="234"/>
      <c r="EY574" s="235"/>
      <c r="EZ574" s="235"/>
      <c r="FA574" s="235"/>
      <c r="FB574" s="235"/>
      <c r="FC574" s="235"/>
      <c r="FD574" s="235"/>
      <c r="FE574" s="222"/>
      <c r="FF574" s="234"/>
      <c r="FG574" s="235"/>
      <c r="FH574" s="235"/>
      <c r="FI574" s="235"/>
      <c r="FJ574" s="235"/>
      <c r="FK574" s="235"/>
      <c r="FL574" s="235"/>
      <c r="FM574" s="222"/>
    </row>
    <row r="575" spans="1:169">
      <c r="A575" s="223" t="str">
        <f>Validation!B575</f>
        <v>Pass</v>
      </c>
      <c r="B575" s="35"/>
      <c r="C575" s="35"/>
      <c r="D575" s="35"/>
      <c r="E575" s="122"/>
      <c r="F575" s="123"/>
      <c r="G575" s="121"/>
      <c r="H575" s="120"/>
      <c r="I575" s="121"/>
      <c r="J575" s="120"/>
      <c r="K575" s="225"/>
      <c r="L575" s="35"/>
      <c r="M575" s="226"/>
      <c r="N575" s="227"/>
      <c r="O575" s="227"/>
      <c r="P575" s="224"/>
      <c r="Q575" s="224"/>
      <c r="R575" s="78"/>
      <c r="S575" s="79"/>
      <c r="T575" s="224"/>
      <c r="U575" s="35"/>
      <c r="V575" s="35"/>
      <c r="W575" s="225"/>
      <c r="X575" s="228"/>
      <c r="Y575" s="79"/>
      <c r="Z575" s="229"/>
      <c r="AA575" s="35"/>
      <c r="AB575" s="35"/>
      <c r="AC575" s="35"/>
      <c r="AD575" s="230"/>
      <c r="AE575" s="231"/>
      <c r="AF575" s="35"/>
      <c r="AG575" s="35"/>
      <c r="AH575" s="78"/>
      <c r="AI575" s="78"/>
      <c r="AJ575" s="82"/>
      <c r="AK575" s="136"/>
      <c r="AL575" s="135"/>
      <c r="AM575" s="81"/>
      <c r="AN575" s="134"/>
      <c r="AO575" s="232"/>
      <c r="AP575" s="232"/>
      <c r="AQ575" s="80"/>
      <c r="AR575" s="81"/>
      <c r="AS575" s="81"/>
      <c r="AT575" s="245"/>
      <c r="AU575" s="179"/>
      <c r="AV575" s="233"/>
      <c r="AW575" s="81"/>
      <c r="AX575" s="185"/>
      <c r="AY575" s="134"/>
      <c r="AZ575" s="111"/>
      <c r="BA575" s="210"/>
      <c r="BB575" s="211"/>
      <c r="BC575" s="211"/>
      <c r="BD575" s="211"/>
      <c r="BE575" s="211"/>
      <c r="BF575" s="211"/>
      <c r="BG575" s="211"/>
      <c r="BH575" s="211"/>
      <c r="BI575" s="211"/>
      <c r="BJ575" s="211"/>
      <c r="BK575" s="211"/>
      <c r="BL575" s="211"/>
      <c r="BM575" s="211"/>
      <c r="BN575" s="83"/>
      <c r="BO575" s="79"/>
      <c r="BP575" s="210"/>
      <c r="BQ575" s="211"/>
      <c r="BR575" s="211"/>
      <c r="BS575" s="211"/>
      <c r="BT575" s="211"/>
      <c r="BU575" s="211"/>
      <c r="BV575" s="211"/>
      <c r="BW575" s="211"/>
      <c r="BX575" s="82"/>
      <c r="BY575" s="212"/>
      <c r="BZ575" s="212"/>
      <c r="CA575" s="212"/>
      <c r="CB575" s="212"/>
      <c r="CC575" s="212"/>
      <c r="CD575" s="212"/>
      <c r="CE575" s="212"/>
      <c r="CF575" s="212"/>
      <c r="CG575" s="82"/>
      <c r="CH575" s="213"/>
      <c r="CI575" s="212"/>
      <c r="CJ575" s="212"/>
      <c r="CK575" s="212"/>
      <c r="CL575" s="212"/>
      <c r="CM575" s="212"/>
      <c r="CN575" s="212"/>
      <c r="CO575" s="212"/>
      <c r="CP575" s="212"/>
      <c r="CQ575" s="212"/>
      <c r="CR575" s="212"/>
      <c r="CS575" s="212"/>
      <c r="CT575" s="212"/>
      <c r="CU575" s="212"/>
      <c r="CV575" s="212"/>
      <c r="CW575" s="212"/>
      <c r="CX575" s="212"/>
      <c r="CY575" s="212"/>
      <c r="CZ575" s="212"/>
      <c r="DA575" s="214"/>
      <c r="DB575" s="84"/>
      <c r="DC575" s="35"/>
      <c r="DD575" s="35"/>
      <c r="DE575" s="35"/>
      <c r="DF575" s="35"/>
      <c r="DG575" s="35"/>
      <c r="DH575" s="35"/>
      <c r="DI575" s="35"/>
      <c r="DJ575" s="35"/>
      <c r="DK575" s="35"/>
      <c r="DL575" s="35"/>
      <c r="DM575" s="35"/>
      <c r="DN575" s="35"/>
      <c r="DO575" s="35"/>
      <c r="DP575" s="35"/>
      <c r="DQ575" s="35"/>
      <c r="DR575" s="35"/>
      <c r="DS575" s="35"/>
      <c r="DT575" s="35"/>
      <c r="DU575" s="35"/>
      <c r="DV575" s="35"/>
      <c r="DW575" s="78"/>
      <c r="DX575" s="82"/>
      <c r="DY575" s="215"/>
      <c r="DZ575" s="216"/>
      <c r="EA575" s="216"/>
      <c r="EB575" s="216"/>
      <c r="EC575" s="216"/>
      <c r="ED575" s="216"/>
      <c r="EE575" s="217"/>
      <c r="EF575" s="146"/>
      <c r="EG575" s="215"/>
      <c r="EH575" s="216"/>
      <c r="EI575" s="216"/>
      <c r="EJ575" s="216"/>
      <c r="EK575" s="216"/>
      <c r="EL575" s="216"/>
      <c r="EM575" s="216"/>
      <c r="EN575" s="217"/>
      <c r="EO575" s="79"/>
      <c r="EP575" s="218"/>
      <c r="EQ575" s="219"/>
      <c r="ER575" s="219"/>
      <c r="ES575" s="82"/>
      <c r="ET575" s="234"/>
      <c r="EU575" s="235"/>
      <c r="EV575" s="235"/>
      <c r="EW575" s="82"/>
      <c r="EX575" s="234"/>
      <c r="EY575" s="235"/>
      <c r="EZ575" s="235"/>
      <c r="FA575" s="235"/>
      <c r="FB575" s="235"/>
      <c r="FC575" s="235"/>
      <c r="FD575" s="235"/>
      <c r="FE575" s="222"/>
      <c r="FF575" s="234"/>
      <c r="FG575" s="235"/>
      <c r="FH575" s="235"/>
      <c r="FI575" s="235"/>
      <c r="FJ575" s="235"/>
      <c r="FK575" s="235"/>
      <c r="FL575" s="235"/>
      <c r="FM575" s="222"/>
    </row>
    <row r="576" spans="1:169">
      <c r="A576" s="223" t="str">
        <f>Validation!B576</f>
        <v>Pass</v>
      </c>
      <c r="B576" s="35"/>
      <c r="C576" s="35"/>
      <c r="D576" s="35"/>
      <c r="E576" s="122"/>
      <c r="F576" s="123"/>
      <c r="G576" s="121"/>
      <c r="H576" s="120"/>
      <c r="I576" s="121"/>
      <c r="J576" s="120"/>
      <c r="K576" s="225"/>
      <c r="L576" s="35"/>
      <c r="M576" s="226"/>
      <c r="N576" s="227"/>
      <c r="O576" s="227"/>
      <c r="P576" s="224"/>
      <c r="Q576" s="224"/>
      <c r="R576" s="78"/>
      <c r="S576" s="79"/>
      <c r="T576" s="224"/>
      <c r="U576" s="35"/>
      <c r="V576" s="35"/>
      <c r="W576" s="225"/>
      <c r="X576" s="228"/>
      <c r="Y576" s="79"/>
      <c r="Z576" s="229"/>
      <c r="AA576" s="35"/>
      <c r="AB576" s="35"/>
      <c r="AC576" s="35"/>
      <c r="AD576" s="230"/>
      <c r="AE576" s="231"/>
      <c r="AF576" s="35"/>
      <c r="AG576" s="35"/>
      <c r="AH576" s="78"/>
      <c r="AI576" s="78"/>
      <c r="AJ576" s="82"/>
      <c r="AK576" s="136"/>
      <c r="AL576" s="135"/>
      <c r="AM576" s="81"/>
      <c r="AN576" s="134"/>
      <c r="AO576" s="232"/>
      <c r="AP576" s="232"/>
      <c r="AQ576" s="80"/>
      <c r="AR576" s="81"/>
      <c r="AS576" s="81"/>
      <c r="AT576" s="245"/>
      <c r="AU576" s="179"/>
      <c r="AV576" s="233"/>
      <c r="AW576" s="81"/>
      <c r="AX576" s="185"/>
      <c r="AY576" s="134"/>
      <c r="AZ576" s="111"/>
      <c r="BA576" s="210"/>
      <c r="BB576" s="211"/>
      <c r="BC576" s="211"/>
      <c r="BD576" s="211"/>
      <c r="BE576" s="211"/>
      <c r="BF576" s="211"/>
      <c r="BG576" s="211"/>
      <c r="BH576" s="211"/>
      <c r="BI576" s="211"/>
      <c r="BJ576" s="211"/>
      <c r="BK576" s="211"/>
      <c r="BL576" s="211"/>
      <c r="BM576" s="211"/>
      <c r="BN576" s="83"/>
      <c r="BO576" s="79"/>
      <c r="BP576" s="210"/>
      <c r="BQ576" s="211"/>
      <c r="BR576" s="211"/>
      <c r="BS576" s="211"/>
      <c r="BT576" s="211"/>
      <c r="BU576" s="211"/>
      <c r="BV576" s="211"/>
      <c r="BW576" s="211"/>
      <c r="BX576" s="82"/>
      <c r="BY576" s="212"/>
      <c r="BZ576" s="212"/>
      <c r="CA576" s="212"/>
      <c r="CB576" s="212"/>
      <c r="CC576" s="212"/>
      <c r="CD576" s="212"/>
      <c r="CE576" s="212"/>
      <c r="CF576" s="212"/>
      <c r="CG576" s="82"/>
      <c r="CH576" s="213"/>
      <c r="CI576" s="212"/>
      <c r="CJ576" s="212"/>
      <c r="CK576" s="212"/>
      <c r="CL576" s="212"/>
      <c r="CM576" s="212"/>
      <c r="CN576" s="212"/>
      <c r="CO576" s="212"/>
      <c r="CP576" s="212"/>
      <c r="CQ576" s="212"/>
      <c r="CR576" s="212"/>
      <c r="CS576" s="212"/>
      <c r="CT576" s="212"/>
      <c r="CU576" s="212"/>
      <c r="CV576" s="212"/>
      <c r="CW576" s="212"/>
      <c r="CX576" s="212"/>
      <c r="CY576" s="212"/>
      <c r="CZ576" s="212"/>
      <c r="DA576" s="214"/>
      <c r="DB576" s="84"/>
      <c r="DC576" s="35"/>
      <c r="DD576" s="35"/>
      <c r="DE576" s="35"/>
      <c r="DF576" s="35"/>
      <c r="DG576" s="35"/>
      <c r="DH576" s="35"/>
      <c r="DI576" s="35"/>
      <c r="DJ576" s="35"/>
      <c r="DK576" s="35"/>
      <c r="DL576" s="35"/>
      <c r="DM576" s="35"/>
      <c r="DN576" s="35"/>
      <c r="DO576" s="35"/>
      <c r="DP576" s="35"/>
      <c r="DQ576" s="35"/>
      <c r="DR576" s="35"/>
      <c r="DS576" s="35"/>
      <c r="DT576" s="35"/>
      <c r="DU576" s="35"/>
      <c r="DV576" s="35"/>
      <c r="DW576" s="78"/>
      <c r="DX576" s="82"/>
      <c r="DY576" s="215"/>
      <c r="DZ576" s="216"/>
      <c r="EA576" s="216"/>
      <c r="EB576" s="216"/>
      <c r="EC576" s="216"/>
      <c r="ED576" s="216"/>
      <c r="EE576" s="217"/>
      <c r="EF576" s="146"/>
      <c r="EG576" s="215"/>
      <c r="EH576" s="216"/>
      <c r="EI576" s="216"/>
      <c r="EJ576" s="216"/>
      <c r="EK576" s="216"/>
      <c r="EL576" s="216"/>
      <c r="EM576" s="216"/>
      <c r="EN576" s="217"/>
      <c r="EO576" s="79"/>
      <c r="EP576" s="218"/>
      <c r="EQ576" s="219"/>
      <c r="ER576" s="219"/>
      <c r="ES576" s="82"/>
      <c r="ET576" s="234"/>
      <c r="EU576" s="235"/>
      <c r="EV576" s="235"/>
      <c r="EW576" s="82"/>
      <c r="EX576" s="234"/>
      <c r="EY576" s="235"/>
      <c r="EZ576" s="235"/>
      <c r="FA576" s="235"/>
      <c r="FB576" s="235"/>
      <c r="FC576" s="235"/>
      <c r="FD576" s="235"/>
      <c r="FE576" s="222"/>
      <c r="FF576" s="234"/>
      <c r="FG576" s="235"/>
      <c r="FH576" s="235"/>
      <c r="FI576" s="235"/>
      <c r="FJ576" s="235"/>
      <c r="FK576" s="235"/>
      <c r="FL576" s="235"/>
      <c r="FM576" s="222"/>
    </row>
    <row r="577" spans="1:169">
      <c r="A577" s="223" t="str">
        <f>Validation!B577</f>
        <v>Pass</v>
      </c>
      <c r="B577" s="35"/>
      <c r="C577" s="35"/>
      <c r="D577" s="35"/>
      <c r="E577" s="122"/>
      <c r="F577" s="123"/>
      <c r="G577" s="121"/>
      <c r="H577" s="120"/>
      <c r="I577" s="121"/>
      <c r="J577" s="120"/>
      <c r="K577" s="225"/>
      <c r="L577" s="35"/>
      <c r="M577" s="226"/>
      <c r="N577" s="227"/>
      <c r="O577" s="227"/>
      <c r="P577" s="224"/>
      <c r="Q577" s="224"/>
      <c r="R577" s="78"/>
      <c r="S577" s="79"/>
      <c r="T577" s="224"/>
      <c r="U577" s="35"/>
      <c r="V577" s="35"/>
      <c r="W577" s="225"/>
      <c r="X577" s="228"/>
      <c r="Y577" s="79"/>
      <c r="Z577" s="229"/>
      <c r="AA577" s="35"/>
      <c r="AB577" s="35"/>
      <c r="AC577" s="35"/>
      <c r="AD577" s="230"/>
      <c r="AE577" s="231"/>
      <c r="AF577" s="35"/>
      <c r="AG577" s="35"/>
      <c r="AH577" s="78"/>
      <c r="AI577" s="78"/>
      <c r="AJ577" s="82"/>
      <c r="AK577" s="136"/>
      <c r="AL577" s="135"/>
      <c r="AM577" s="81"/>
      <c r="AN577" s="134"/>
      <c r="AO577" s="232"/>
      <c r="AP577" s="232"/>
      <c r="AQ577" s="80"/>
      <c r="AR577" s="81"/>
      <c r="AS577" s="81"/>
      <c r="AT577" s="245"/>
      <c r="AU577" s="179"/>
      <c r="AV577" s="233"/>
      <c r="AW577" s="81"/>
      <c r="AX577" s="185"/>
      <c r="AY577" s="134"/>
      <c r="AZ577" s="111"/>
      <c r="BA577" s="210"/>
      <c r="BB577" s="211"/>
      <c r="BC577" s="211"/>
      <c r="BD577" s="211"/>
      <c r="BE577" s="211"/>
      <c r="BF577" s="211"/>
      <c r="BG577" s="211"/>
      <c r="BH577" s="211"/>
      <c r="BI577" s="211"/>
      <c r="BJ577" s="211"/>
      <c r="BK577" s="211"/>
      <c r="BL577" s="211"/>
      <c r="BM577" s="211"/>
      <c r="BN577" s="83"/>
      <c r="BO577" s="79"/>
      <c r="BP577" s="210"/>
      <c r="BQ577" s="211"/>
      <c r="BR577" s="211"/>
      <c r="BS577" s="211"/>
      <c r="BT577" s="211"/>
      <c r="BU577" s="211"/>
      <c r="BV577" s="211"/>
      <c r="BW577" s="211"/>
      <c r="BX577" s="82"/>
      <c r="BY577" s="212"/>
      <c r="BZ577" s="212"/>
      <c r="CA577" s="212"/>
      <c r="CB577" s="212"/>
      <c r="CC577" s="212"/>
      <c r="CD577" s="212"/>
      <c r="CE577" s="212"/>
      <c r="CF577" s="212"/>
      <c r="CG577" s="82"/>
      <c r="CH577" s="213"/>
      <c r="CI577" s="212"/>
      <c r="CJ577" s="212"/>
      <c r="CK577" s="212"/>
      <c r="CL577" s="212"/>
      <c r="CM577" s="212"/>
      <c r="CN577" s="212"/>
      <c r="CO577" s="212"/>
      <c r="CP577" s="212"/>
      <c r="CQ577" s="212"/>
      <c r="CR577" s="212"/>
      <c r="CS577" s="212"/>
      <c r="CT577" s="212"/>
      <c r="CU577" s="212"/>
      <c r="CV577" s="212"/>
      <c r="CW577" s="212"/>
      <c r="CX577" s="212"/>
      <c r="CY577" s="212"/>
      <c r="CZ577" s="212"/>
      <c r="DA577" s="214"/>
      <c r="DB577" s="84"/>
      <c r="DC577" s="35"/>
      <c r="DD577" s="35"/>
      <c r="DE577" s="35"/>
      <c r="DF577" s="35"/>
      <c r="DG577" s="35"/>
      <c r="DH577" s="35"/>
      <c r="DI577" s="35"/>
      <c r="DJ577" s="35"/>
      <c r="DK577" s="35"/>
      <c r="DL577" s="35"/>
      <c r="DM577" s="35"/>
      <c r="DN577" s="35"/>
      <c r="DO577" s="35"/>
      <c r="DP577" s="35"/>
      <c r="DQ577" s="35"/>
      <c r="DR577" s="35"/>
      <c r="DS577" s="35"/>
      <c r="DT577" s="35"/>
      <c r="DU577" s="35"/>
      <c r="DV577" s="35"/>
      <c r="DW577" s="78"/>
      <c r="DX577" s="82"/>
      <c r="DY577" s="215"/>
      <c r="DZ577" s="216"/>
      <c r="EA577" s="216"/>
      <c r="EB577" s="216"/>
      <c r="EC577" s="216"/>
      <c r="ED577" s="216"/>
      <c r="EE577" s="217"/>
      <c r="EF577" s="146"/>
      <c r="EG577" s="215"/>
      <c r="EH577" s="216"/>
      <c r="EI577" s="216"/>
      <c r="EJ577" s="216"/>
      <c r="EK577" s="216"/>
      <c r="EL577" s="216"/>
      <c r="EM577" s="216"/>
      <c r="EN577" s="217"/>
      <c r="EO577" s="79"/>
      <c r="EP577" s="218"/>
      <c r="EQ577" s="219"/>
      <c r="ER577" s="219"/>
      <c r="ES577" s="82"/>
      <c r="ET577" s="234"/>
      <c r="EU577" s="235"/>
      <c r="EV577" s="235"/>
      <c r="EW577" s="82"/>
      <c r="EX577" s="234"/>
      <c r="EY577" s="235"/>
      <c r="EZ577" s="235"/>
      <c r="FA577" s="235"/>
      <c r="FB577" s="235"/>
      <c r="FC577" s="235"/>
      <c r="FD577" s="235"/>
      <c r="FE577" s="222"/>
      <c r="FF577" s="234"/>
      <c r="FG577" s="235"/>
      <c r="FH577" s="235"/>
      <c r="FI577" s="235"/>
      <c r="FJ577" s="235"/>
      <c r="FK577" s="235"/>
      <c r="FL577" s="235"/>
      <c r="FM577" s="222"/>
    </row>
    <row r="578" spans="1:169">
      <c r="A578" s="223" t="str">
        <f>Validation!B578</f>
        <v>Pass</v>
      </c>
      <c r="B578" s="35"/>
      <c r="C578" s="35"/>
      <c r="D578" s="35"/>
      <c r="E578" s="122"/>
      <c r="F578" s="123"/>
      <c r="G578" s="121"/>
      <c r="H578" s="120"/>
      <c r="I578" s="121"/>
      <c r="J578" s="120"/>
      <c r="K578" s="225"/>
      <c r="L578" s="35"/>
      <c r="M578" s="226"/>
      <c r="N578" s="227"/>
      <c r="O578" s="227"/>
      <c r="P578" s="224"/>
      <c r="Q578" s="224"/>
      <c r="R578" s="78"/>
      <c r="S578" s="79"/>
      <c r="T578" s="224"/>
      <c r="U578" s="35"/>
      <c r="V578" s="35"/>
      <c r="W578" s="225"/>
      <c r="X578" s="228"/>
      <c r="Y578" s="79"/>
      <c r="Z578" s="229"/>
      <c r="AA578" s="35"/>
      <c r="AB578" s="35"/>
      <c r="AC578" s="35"/>
      <c r="AD578" s="230"/>
      <c r="AE578" s="231"/>
      <c r="AF578" s="35"/>
      <c r="AG578" s="35"/>
      <c r="AH578" s="78"/>
      <c r="AI578" s="78"/>
      <c r="AJ578" s="82"/>
      <c r="AK578" s="136"/>
      <c r="AL578" s="135"/>
      <c r="AM578" s="81"/>
      <c r="AN578" s="134"/>
      <c r="AO578" s="232"/>
      <c r="AP578" s="232"/>
      <c r="AQ578" s="80"/>
      <c r="AR578" s="81"/>
      <c r="AS578" s="81"/>
      <c r="AT578" s="245"/>
      <c r="AU578" s="179"/>
      <c r="AV578" s="233"/>
      <c r="AW578" s="81"/>
      <c r="AX578" s="185"/>
      <c r="AY578" s="134"/>
      <c r="AZ578" s="111"/>
      <c r="BA578" s="210"/>
      <c r="BB578" s="211"/>
      <c r="BC578" s="211"/>
      <c r="BD578" s="211"/>
      <c r="BE578" s="211"/>
      <c r="BF578" s="211"/>
      <c r="BG578" s="211"/>
      <c r="BH578" s="211"/>
      <c r="BI578" s="211"/>
      <c r="BJ578" s="211"/>
      <c r="BK578" s="211"/>
      <c r="BL578" s="211"/>
      <c r="BM578" s="211"/>
      <c r="BN578" s="83"/>
      <c r="BO578" s="79"/>
      <c r="BP578" s="210"/>
      <c r="BQ578" s="211"/>
      <c r="BR578" s="211"/>
      <c r="BS578" s="211"/>
      <c r="BT578" s="211"/>
      <c r="BU578" s="211"/>
      <c r="BV578" s="211"/>
      <c r="BW578" s="211"/>
      <c r="BX578" s="82"/>
      <c r="BY578" s="212"/>
      <c r="BZ578" s="212"/>
      <c r="CA578" s="212"/>
      <c r="CB578" s="212"/>
      <c r="CC578" s="212"/>
      <c r="CD578" s="212"/>
      <c r="CE578" s="212"/>
      <c r="CF578" s="212"/>
      <c r="CG578" s="82"/>
      <c r="CH578" s="213"/>
      <c r="CI578" s="212"/>
      <c r="CJ578" s="212"/>
      <c r="CK578" s="212"/>
      <c r="CL578" s="212"/>
      <c r="CM578" s="212"/>
      <c r="CN578" s="212"/>
      <c r="CO578" s="212"/>
      <c r="CP578" s="212"/>
      <c r="CQ578" s="212"/>
      <c r="CR578" s="212"/>
      <c r="CS578" s="212"/>
      <c r="CT578" s="212"/>
      <c r="CU578" s="212"/>
      <c r="CV578" s="212"/>
      <c r="CW578" s="212"/>
      <c r="CX578" s="212"/>
      <c r="CY578" s="212"/>
      <c r="CZ578" s="212"/>
      <c r="DA578" s="214"/>
      <c r="DB578" s="84"/>
      <c r="DC578" s="35"/>
      <c r="DD578" s="35"/>
      <c r="DE578" s="35"/>
      <c r="DF578" s="35"/>
      <c r="DG578" s="35"/>
      <c r="DH578" s="35"/>
      <c r="DI578" s="35"/>
      <c r="DJ578" s="35"/>
      <c r="DK578" s="35"/>
      <c r="DL578" s="35"/>
      <c r="DM578" s="35"/>
      <c r="DN578" s="35"/>
      <c r="DO578" s="35"/>
      <c r="DP578" s="35"/>
      <c r="DQ578" s="35"/>
      <c r="DR578" s="35"/>
      <c r="DS578" s="35"/>
      <c r="DT578" s="35"/>
      <c r="DU578" s="35"/>
      <c r="DV578" s="35"/>
      <c r="DW578" s="78"/>
      <c r="DX578" s="82"/>
      <c r="DY578" s="215"/>
      <c r="DZ578" s="216"/>
      <c r="EA578" s="216"/>
      <c r="EB578" s="216"/>
      <c r="EC578" s="216"/>
      <c r="ED578" s="216"/>
      <c r="EE578" s="217"/>
      <c r="EF578" s="146"/>
      <c r="EG578" s="215"/>
      <c r="EH578" s="216"/>
      <c r="EI578" s="216"/>
      <c r="EJ578" s="216"/>
      <c r="EK578" s="216"/>
      <c r="EL578" s="216"/>
      <c r="EM578" s="216"/>
      <c r="EN578" s="217"/>
      <c r="EO578" s="79"/>
      <c r="EP578" s="218"/>
      <c r="EQ578" s="219"/>
      <c r="ER578" s="219"/>
      <c r="ES578" s="82"/>
      <c r="ET578" s="234"/>
      <c r="EU578" s="235"/>
      <c r="EV578" s="235"/>
      <c r="EW578" s="82"/>
      <c r="EX578" s="234"/>
      <c r="EY578" s="235"/>
      <c r="EZ578" s="235"/>
      <c r="FA578" s="235"/>
      <c r="FB578" s="235"/>
      <c r="FC578" s="235"/>
      <c r="FD578" s="235"/>
      <c r="FE578" s="222"/>
      <c r="FF578" s="234"/>
      <c r="FG578" s="235"/>
      <c r="FH578" s="235"/>
      <c r="FI578" s="235"/>
      <c r="FJ578" s="235"/>
      <c r="FK578" s="235"/>
      <c r="FL578" s="235"/>
      <c r="FM578" s="222"/>
    </row>
    <row r="579" spans="1:169">
      <c r="A579" s="223" t="str">
        <f>Validation!B579</f>
        <v>Pass</v>
      </c>
      <c r="B579" s="35"/>
      <c r="C579" s="35"/>
      <c r="D579" s="35"/>
      <c r="E579" s="122"/>
      <c r="F579" s="123"/>
      <c r="G579" s="121"/>
      <c r="H579" s="120"/>
      <c r="I579" s="121"/>
      <c r="J579" s="120"/>
      <c r="K579" s="225"/>
      <c r="L579" s="35"/>
      <c r="M579" s="226"/>
      <c r="N579" s="227"/>
      <c r="O579" s="227"/>
      <c r="P579" s="224"/>
      <c r="Q579" s="224"/>
      <c r="R579" s="78"/>
      <c r="S579" s="79"/>
      <c r="T579" s="224"/>
      <c r="U579" s="35"/>
      <c r="V579" s="35"/>
      <c r="W579" s="225"/>
      <c r="X579" s="228"/>
      <c r="Y579" s="79"/>
      <c r="Z579" s="229"/>
      <c r="AA579" s="35"/>
      <c r="AB579" s="35"/>
      <c r="AC579" s="35"/>
      <c r="AD579" s="230"/>
      <c r="AE579" s="231"/>
      <c r="AF579" s="35"/>
      <c r="AG579" s="35"/>
      <c r="AH579" s="78"/>
      <c r="AI579" s="78"/>
      <c r="AJ579" s="82"/>
      <c r="AK579" s="136"/>
      <c r="AL579" s="135"/>
      <c r="AM579" s="81"/>
      <c r="AN579" s="134"/>
      <c r="AO579" s="232"/>
      <c r="AP579" s="232"/>
      <c r="AQ579" s="80"/>
      <c r="AR579" s="81"/>
      <c r="AS579" s="81"/>
      <c r="AT579" s="245"/>
      <c r="AU579" s="179"/>
      <c r="AV579" s="233"/>
      <c r="AW579" s="81"/>
      <c r="AX579" s="185"/>
      <c r="AY579" s="134"/>
      <c r="AZ579" s="111"/>
      <c r="BA579" s="210"/>
      <c r="BB579" s="211"/>
      <c r="BC579" s="211"/>
      <c r="BD579" s="211"/>
      <c r="BE579" s="211"/>
      <c r="BF579" s="211"/>
      <c r="BG579" s="211"/>
      <c r="BH579" s="211"/>
      <c r="BI579" s="211"/>
      <c r="BJ579" s="211"/>
      <c r="BK579" s="211"/>
      <c r="BL579" s="211"/>
      <c r="BM579" s="211"/>
      <c r="BN579" s="83"/>
      <c r="BO579" s="79"/>
      <c r="BP579" s="210"/>
      <c r="BQ579" s="211"/>
      <c r="BR579" s="211"/>
      <c r="BS579" s="211"/>
      <c r="BT579" s="211"/>
      <c r="BU579" s="211"/>
      <c r="BV579" s="211"/>
      <c r="BW579" s="211"/>
      <c r="BX579" s="82"/>
      <c r="BY579" s="212"/>
      <c r="BZ579" s="212"/>
      <c r="CA579" s="212"/>
      <c r="CB579" s="212"/>
      <c r="CC579" s="212"/>
      <c r="CD579" s="212"/>
      <c r="CE579" s="212"/>
      <c r="CF579" s="212"/>
      <c r="CG579" s="82"/>
      <c r="CH579" s="213"/>
      <c r="CI579" s="212"/>
      <c r="CJ579" s="212"/>
      <c r="CK579" s="212"/>
      <c r="CL579" s="212"/>
      <c r="CM579" s="212"/>
      <c r="CN579" s="212"/>
      <c r="CO579" s="212"/>
      <c r="CP579" s="212"/>
      <c r="CQ579" s="212"/>
      <c r="CR579" s="212"/>
      <c r="CS579" s="212"/>
      <c r="CT579" s="212"/>
      <c r="CU579" s="212"/>
      <c r="CV579" s="212"/>
      <c r="CW579" s="212"/>
      <c r="CX579" s="212"/>
      <c r="CY579" s="212"/>
      <c r="CZ579" s="212"/>
      <c r="DA579" s="214"/>
      <c r="DB579" s="84"/>
      <c r="DC579" s="35"/>
      <c r="DD579" s="35"/>
      <c r="DE579" s="35"/>
      <c r="DF579" s="35"/>
      <c r="DG579" s="35"/>
      <c r="DH579" s="35"/>
      <c r="DI579" s="35"/>
      <c r="DJ579" s="35"/>
      <c r="DK579" s="35"/>
      <c r="DL579" s="35"/>
      <c r="DM579" s="35"/>
      <c r="DN579" s="35"/>
      <c r="DO579" s="35"/>
      <c r="DP579" s="35"/>
      <c r="DQ579" s="35"/>
      <c r="DR579" s="35"/>
      <c r="DS579" s="35"/>
      <c r="DT579" s="35"/>
      <c r="DU579" s="35"/>
      <c r="DV579" s="35"/>
      <c r="DW579" s="78"/>
      <c r="DX579" s="82"/>
      <c r="DY579" s="215"/>
      <c r="DZ579" s="216"/>
      <c r="EA579" s="216"/>
      <c r="EB579" s="216"/>
      <c r="EC579" s="216"/>
      <c r="ED579" s="216"/>
      <c r="EE579" s="217"/>
      <c r="EF579" s="146"/>
      <c r="EG579" s="215"/>
      <c r="EH579" s="216"/>
      <c r="EI579" s="216"/>
      <c r="EJ579" s="216"/>
      <c r="EK579" s="216"/>
      <c r="EL579" s="216"/>
      <c r="EM579" s="216"/>
      <c r="EN579" s="217"/>
      <c r="EO579" s="79"/>
      <c r="EP579" s="218"/>
      <c r="EQ579" s="219"/>
      <c r="ER579" s="219"/>
      <c r="ES579" s="82"/>
      <c r="ET579" s="234"/>
      <c r="EU579" s="235"/>
      <c r="EV579" s="235"/>
      <c r="EW579" s="82"/>
      <c r="EX579" s="234"/>
      <c r="EY579" s="235"/>
      <c r="EZ579" s="235"/>
      <c r="FA579" s="235"/>
      <c r="FB579" s="235"/>
      <c r="FC579" s="235"/>
      <c r="FD579" s="235"/>
      <c r="FE579" s="222"/>
      <c r="FF579" s="234"/>
      <c r="FG579" s="235"/>
      <c r="FH579" s="235"/>
      <c r="FI579" s="235"/>
      <c r="FJ579" s="235"/>
      <c r="FK579" s="235"/>
      <c r="FL579" s="235"/>
      <c r="FM579" s="222"/>
    </row>
    <row r="580" spans="1:169">
      <c r="A580" s="223" t="str">
        <f>Validation!B580</f>
        <v>Pass</v>
      </c>
      <c r="B580" s="35"/>
      <c r="C580" s="35"/>
      <c r="D580" s="35"/>
      <c r="E580" s="122"/>
      <c r="F580" s="123"/>
      <c r="G580" s="121"/>
      <c r="H580" s="120"/>
      <c r="I580" s="121"/>
      <c r="J580" s="120"/>
      <c r="K580" s="225"/>
      <c r="L580" s="35"/>
      <c r="M580" s="226"/>
      <c r="N580" s="227"/>
      <c r="O580" s="227"/>
      <c r="P580" s="224"/>
      <c r="Q580" s="224"/>
      <c r="R580" s="78"/>
      <c r="S580" s="79"/>
      <c r="T580" s="224"/>
      <c r="U580" s="35"/>
      <c r="V580" s="35"/>
      <c r="W580" s="225"/>
      <c r="X580" s="228"/>
      <c r="Y580" s="79"/>
      <c r="Z580" s="229"/>
      <c r="AA580" s="35"/>
      <c r="AB580" s="35"/>
      <c r="AC580" s="35"/>
      <c r="AD580" s="230"/>
      <c r="AE580" s="231"/>
      <c r="AF580" s="35"/>
      <c r="AG580" s="35"/>
      <c r="AH580" s="78"/>
      <c r="AI580" s="78"/>
      <c r="AJ580" s="82"/>
      <c r="AK580" s="136"/>
      <c r="AL580" s="135"/>
      <c r="AM580" s="81"/>
      <c r="AN580" s="134"/>
      <c r="AO580" s="232"/>
      <c r="AP580" s="232"/>
      <c r="AQ580" s="80"/>
      <c r="AR580" s="81"/>
      <c r="AS580" s="81"/>
      <c r="AT580" s="245"/>
      <c r="AU580" s="179"/>
      <c r="AV580" s="233"/>
      <c r="AW580" s="81"/>
      <c r="AX580" s="185"/>
      <c r="AY580" s="134"/>
      <c r="AZ580" s="111"/>
      <c r="BA580" s="210"/>
      <c r="BB580" s="211"/>
      <c r="BC580" s="211"/>
      <c r="BD580" s="211"/>
      <c r="BE580" s="211"/>
      <c r="BF580" s="211"/>
      <c r="BG580" s="211"/>
      <c r="BH580" s="211"/>
      <c r="BI580" s="211"/>
      <c r="BJ580" s="211"/>
      <c r="BK580" s="211"/>
      <c r="BL580" s="211"/>
      <c r="BM580" s="211"/>
      <c r="BN580" s="83"/>
      <c r="BO580" s="79"/>
      <c r="BP580" s="210"/>
      <c r="BQ580" s="211"/>
      <c r="BR580" s="211"/>
      <c r="BS580" s="211"/>
      <c r="BT580" s="211"/>
      <c r="BU580" s="211"/>
      <c r="BV580" s="211"/>
      <c r="BW580" s="211"/>
      <c r="BX580" s="82"/>
      <c r="BY580" s="212"/>
      <c r="BZ580" s="212"/>
      <c r="CA580" s="212"/>
      <c r="CB580" s="212"/>
      <c r="CC580" s="212"/>
      <c r="CD580" s="212"/>
      <c r="CE580" s="212"/>
      <c r="CF580" s="212"/>
      <c r="CG580" s="82"/>
      <c r="CH580" s="213"/>
      <c r="CI580" s="212"/>
      <c r="CJ580" s="212"/>
      <c r="CK580" s="212"/>
      <c r="CL580" s="212"/>
      <c r="CM580" s="212"/>
      <c r="CN580" s="212"/>
      <c r="CO580" s="212"/>
      <c r="CP580" s="212"/>
      <c r="CQ580" s="212"/>
      <c r="CR580" s="212"/>
      <c r="CS580" s="212"/>
      <c r="CT580" s="212"/>
      <c r="CU580" s="212"/>
      <c r="CV580" s="212"/>
      <c r="CW580" s="212"/>
      <c r="CX580" s="212"/>
      <c r="CY580" s="212"/>
      <c r="CZ580" s="212"/>
      <c r="DA580" s="214"/>
      <c r="DB580" s="84"/>
      <c r="DC580" s="35"/>
      <c r="DD580" s="35"/>
      <c r="DE580" s="35"/>
      <c r="DF580" s="35"/>
      <c r="DG580" s="35"/>
      <c r="DH580" s="35"/>
      <c r="DI580" s="35"/>
      <c r="DJ580" s="35"/>
      <c r="DK580" s="35"/>
      <c r="DL580" s="35"/>
      <c r="DM580" s="35"/>
      <c r="DN580" s="35"/>
      <c r="DO580" s="35"/>
      <c r="DP580" s="35"/>
      <c r="DQ580" s="35"/>
      <c r="DR580" s="35"/>
      <c r="DS580" s="35"/>
      <c r="DT580" s="35"/>
      <c r="DU580" s="35"/>
      <c r="DV580" s="35"/>
      <c r="DW580" s="78"/>
      <c r="DX580" s="82"/>
      <c r="DY580" s="215"/>
      <c r="DZ580" s="216"/>
      <c r="EA580" s="216"/>
      <c r="EB580" s="216"/>
      <c r="EC580" s="216"/>
      <c r="ED580" s="216"/>
      <c r="EE580" s="217"/>
      <c r="EF580" s="146"/>
      <c r="EG580" s="215"/>
      <c r="EH580" s="216"/>
      <c r="EI580" s="216"/>
      <c r="EJ580" s="216"/>
      <c r="EK580" s="216"/>
      <c r="EL580" s="216"/>
      <c r="EM580" s="216"/>
      <c r="EN580" s="217"/>
      <c r="EO580" s="79"/>
      <c r="EP580" s="218"/>
      <c r="EQ580" s="219"/>
      <c r="ER580" s="219"/>
      <c r="ES580" s="82"/>
      <c r="ET580" s="234"/>
      <c r="EU580" s="235"/>
      <c r="EV580" s="235"/>
      <c r="EW580" s="82"/>
      <c r="EX580" s="234"/>
      <c r="EY580" s="235"/>
      <c r="EZ580" s="235"/>
      <c r="FA580" s="235"/>
      <c r="FB580" s="235"/>
      <c r="FC580" s="235"/>
      <c r="FD580" s="235"/>
      <c r="FE580" s="222"/>
      <c r="FF580" s="234"/>
      <c r="FG580" s="235"/>
      <c r="FH580" s="235"/>
      <c r="FI580" s="235"/>
      <c r="FJ580" s="235"/>
      <c r="FK580" s="235"/>
      <c r="FL580" s="235"/>
      <c r="FM580" s="222"/>
    </row>
    <row r="581" spans="1:169">
      <c r="A581" s="223" t="str">
        <f>Validation!B581</f>
        <v>Pass</v>
      </c>
      <c r="B581" s="35"/>
      <c r="C581" s="35"/>
      <c r="D581" s="35"/>
      <c r="E581" s="122"/>
      <c r="F581" s="123"/>
      <c r="G581" s="121"/>
      <c r="H581" s="120"/>
      <c r="I581" s="121"/>
      <c r="J581" s="120"/>
      <c r="K581" s="225"/>
      <c r="L581" s="35"/>
      <c r="M581" s="226"/>
      <c r="N581" s="227"/>
      <c r="O581" s="227"/>
      <c r="P581" s="224"/>
      <c r="Q581" s="224"/>
      <c r="R581" s="78"/>
      <c r="S581" s="79"/>
      <c r="T581" s="224"/>
      <c r="U581" s="35"/>
      <c r="V581" s="35"/>
      <c r="W581" s="225"/>
      <c r="X581" s="228"/>
      <c r="Y581" s="79"/>
      <c r="Z581" s="229"/>
      <c r="AA581" s="35"/>
      <c r="AB581" s="35"/>
      <c r="AC581" s="35"/>
      <c r="AD581" s="230"/>
      <c r="AE581" s="231"/>
      <c r="AF581" s="35"/>
      <c r="AG581" s="35"/>
      <c r="AH581" s="78"/>
      <c r="AI581" s="78"/>
      <c r="AJ581" s="82"/>
      <c r="AK581" s="136"/>
      <c r="AL581" s="135"/>
      <c r="AM581" s="81"/>
      <c r="AN581" s="134"/>
      <c r="AO581" s="232"/>
      <c r="AP581" s="232"/>
      <c r="AQ581" s="80"/>
      <c r="AR581" s="81"/>
      <c r="AS581" s="81"/>
      <c r="AT581" s="245"/>
      <c r="AU581" s="179"/>
      <c r="AV581" s="233"/>
      <c r="AW581" s="81"/>
      <c r="AX581" s="185"/>
      <c r="AY581" s="134"/>
      <c r="AZ581" s="111"/>
      <c r="BA581" s="210"/>
      <c r="BB581" s="211"/>
      <c r="BC581" s="211"/>
      <c r="BD581" s="211"/>
      <c r="BE581" s="211"/>
      <c r="BF581" s="211"/>
      <c r="BG581" s="211"/>
      <c r="BH581" s="211"/>
      <c r="BI581" s="211"/>
      <c r="BJ581" s="211"/>
      <c r="BK581" s="211"/>
      <c r="BL581" s="211"/>
      <c r="BM581" s="211"/>
      <c r="BN581" s="83"/>
      <c r="BO581" s="79"/>
      <c r="BP581" s="210"/>
      <c r="BQ581" s="211"/>
      <c r="BR581" s="211"/>
      <c r="BS581" s="211"/>
      <c r="BT581" s="211"/>
      <c r="BU581" s="211"/>
      <c r="BV581" s="211"/>
      <c r="BW581" s="211"/>
      <c r="BX581" s="82"/>
      <c r="BY581" s="212"/>
      <c r="BZ581" s="212"/>
      <c r="CA581" s="212"/>
      <c r="CB581" s="212"/>
      <c r="CC581" s="212"/>
      <c r="CD581" s="212"/>
      <c r="CE581" s="212"/>
      <c r="CF581" s="212"/>
      <c r="CG581" s="82"/>
      <c r="CH581" s="213"/>
      <c r="CI581" s="212"/>
      <c r="CJ581" s="212"/>
      <c r="CK581" s="212"/>
      <c r="CL581" s="212"/>
      <c r="CM581" s="212"/>
      <c r="CN581" s="212"/>
      <c r="CO581" s="212"/>
      <c r="CP581" s="212"/>
      <c r="CQ581" s="212"/>
      <c r="CR581" s="212"/>
      <c r="CS581" s="212"/>
      <c r="CT581" s="212"/>
      <c r="CU581" s="212"/>
      <c r="CV581" s="212"/>
      <c r="CW581" s="212"/>
      <c r="CX581" s="212"/>
      <c r="CY581" s="212"/>
      <c r="CZ581" s="212"/>
      <c r="DA581" s="214"/>
      <c r="DB581" s="84"/>
      <c r="DC581" s="35"/>
      <c r="DD581" s="35"/>
      <c r="DE581" s="35"/>
      <c r="DF581" s="35"/>
      <c r="DG581" s="35"/>
      <c r="DH581" s="35"/>
      <c r="DI581" s="35"/>
      <c r="DJ581" s="35"/>
      <c r="DK581" s="35"/>
      <c r="DL581" s="35"/>
      <c r="DM581" s="35"/>
      <c r="DN581" s="35"/>
      <c r="DO581" s="35"/>
      <c r="DP581" s="35"/>
      <c r="DQ581" s="35"/>
      <c r="DR581" s="35"/>
      <c r="DS581" s="35"/>
      <c r="DT581" s="35"/>
      <c r="DU581" s="35"/>
      <c r="DV581" s="35"/>
      <c r="DW581" s="78"/>
      <c r="DX581" s="82"/>
      <c r="DY581" s="215"/>
      <c r="DZ581" s="216"/>
      <c r="EA581" s="216"/>
      <c r="EB581" s="216"/>
      <c r="EC581" s="216"/>
      <c r="ED581" s="216"/>
      <c r="EE581" s="217"/>
      <c r="EF581" s="146"/>
      <c r="EG581" s="215"/>
      <c r="EH581" s="216"/>
      <c r="EI581" s="216"/>
      <c r="EJ581" s="216"/>
      <c r="EK581" s="216"/>
      <c r="EL581" s="216"/>
      <c r="EM581" s="216"/>
      <c r="EN581" s="217"/>
      <c r="EO581" s="79"/>
      <c r="EP581" s="218"/>
      <c r="EQ581" s="219"/>
      <c r="ER581" s="219"/>
      <c r="ES581" s="82"/>
      <c r="ET581" s="234"/>
      <c r="EU581" s="235"/>
      <c r="EV581" s="235"/>
      <c r="EW581" s="82"/>
      <c r="EX581" s="234"/>
      <c r="EY581" s="235"/>
      <c r="EZ581" s="235"/>
      <c r="FA581" s="235"/>
      <c r="FB581" s="235"/>
      <c r="FC581" s="235"/>
      <c r="FD581" s="235"/>
      <c r="FE581" s="222"/>
      <c r="FF581" s="234"/>
      <c r="FG581" s="235"/>
      <c r="FH581" s="235"/>
      <c r="FI581" s="235"/>
      <c r="FJ581" s="235"/>
      <c r="FK581" s="235"/>
      <c r="FL581" s="235"/>
      <c r="FM581" s="222"/>
    </row>
    <row r="582" spans="1:169">
      <c r="A582" s="223" t="str">
        <f>Validation!B582</f>
        <v>Pass</v>
      </c>
      <c r="B582" s="35"/>
      <c r="C582" s="35"/>
      <c r="D582" s="35"/>
      <c r="E582" s="122"/>
      <c r="F582" s="123"/>
      <c r="G582" s="121"/>
      <c r="H582" s="120"/>
      <c r="I582" s="121"/>
      <c r="J582" s="120"/>
      <c r="K582" s="225"/>
      <c r="L582" s="35"/>
      <c r="M582" s="226"/>
      <c r="N582" s="227"/>
      <c r="O582" s="227"/>
      <c r="P582" s="224"/>
      <c r="Q582" s="224"/>
      <c r="R582" s="78"/>
      <c r="S582" s="79"/>
      <c r="T582" s="224"/>
      <c r="U582" s="35"/>
      <c r="V582" s="35"/>
      <c r="W582" s="225"/>
      <c r="X582" s="228"/>
      <c r="Y582" s="79"/>
      <c r="Z582" s="229"/>
      <c r="AA582" s="35"/>
      <c r="AB582" s="35"/>
      <c r="AC582" s="35"/>
      <c r="AD582" s="230"/>
      <c r="AE582" s="231"/>
      <c r="AF582" s="35"/>
      <c r="AG582" s="35"/>
      <c r="AH582" s="78"/>
      <c r="AI582" s="78"/>
      <c r="AJ582" s="82"/>
      <c r="AK582" s="136"/>
      <c r="AL582" s="135"/>
      <c r="AM582" s="81"/>
      <c r="AN582" s="134"/>
      <c r="AO582" s="232"/>
      <c r="AP582" s="232"/>
      <c r="AQ582" s="80"/>
      <c r="AR582" s="81"/>
      <c r="AS582" s="81"/>
      <c r="AT582" s="245"/>
      <c r="AU582" s="179"/>
      <c r="AV582" s="233"/>
      <c r="AW582" s="81"/>
      <c r="AX582" s="185"/>
      <c r="AY582" s="134"/>
      <c r="AZ582" s="111"/>
      <c r="BA582" s="210"/>
      <c r="BB582" s="211"/>
      <c r="BC582" s="211"/>
      <c r="BD582" s="211"/>
      <c r="BE582" s="211"/>
      <c r="BF582" s="211"/>
      <c r="BG582" s="211"/>
      <c r="BH582" s="211"/>
      <c r="BI582" s="211"/>
      <c r="BJ582" s="211"/>
      <c r="BK582" s="211"/>
      <c r="BL582" s="211"/>
      <c r="BM582" s="211"/>
      <c r="BN582" s="83"/>
      <c r="BO582" s="79"/>
      <c r="BP582" s="210"/>
      <c r="BQ582" s="211"/>
      <c r="BR582" s="211"/>
      <c r="BS582" s="211"/>
      <c r="BT582" s="211"/>
      <c r="BU582" s="211"/>
      <c r="BV582" s="211"/>
      <c r="BW582" s="211"/>
      <c r="BX582" s="82"/>
      <c r="BY582" s="212"/>
      <c r="BZ582" s="212"/>
      <c r="CA582" s="212"/>
      <c r="CB582" s="212"/>
      <c r="CC582" s="212"/>
      <c r="CD582" s="212"/>
      <c r="CE582" s="212"/>
      <c r="CF582" s="212"/>
      <c r="CG582" s="82"/>
      <c r="CH582" s="213"/>
      <c r="CI582" s="212"/>
      <c r="CJ582" s="212"/>
      <c r="CK582" s="212"/>
      <c r="CL582" s="212"/>
      <c r="CM582" s="212"/>
      <c r="CN582" s="212"/>
      <c r="CO582" s="212"/>
      <c r="CP582" s="212"/>
      <c r="CQ582" s="212"/>
      <c r="CR582" s="212"/>
      <c r="CS582" s="212"/>
      <c r="CT582" s="212"/>
      <c r="CU582" s="212"/>
      <c r="CV582" s="212"/>
      <c r="CW582" s="212"/>
      <c r="CX582" s="212"/>
      <c r="CY582" s="212"/>
      <c r="CZ582" s="212"/>
      <c r="DA582" s="214"/>
      <c r="DB582" s="84"/>
      <c r="DC582" s="35"/>
      <c r="DD582" s="35"/>
      <c r="DE582" s="35"/>
      <c r="DF582" s="35"/>
      <c r="DG582" s="35"/>
      <c r="DH582" s="35"/>
      <c r="DI582" s="35"/>
      <c r="DJ582" s="35"/>
      <c r="DK582" s="35"/>
      <c r="DL582" s="35"/>
      <c r="DM582" s="35"/>
      <c r="DN582" s="35"/>
      <c r="DO582" s="35"/>
      <c r="DP582" s="35"/>
      <c r="DQ582" s="35"/>
      <c r="DR582" s="35"/>
      <c r="DS582" s="35"/>
      <c r="DT582" s="35"/>
      <c r="DU582" s="35"/>
      <c r="DV582" s="35"/>
      <c r="DW582" s="78"/>
      <c r="DX582" s="82"/>
      <c r="DY582" s="215"/>
      <c r="DZ582" s="216"/>
      <c r="EA582" s="216"/>
      <c r="EB582" s="216"/>
      <c r="EC582" s="216"/>
      <c r="ED582" s="216"/>
      <c r="EE582" s="217"/>
      <c r="EF582" s="146"/>
      <c r="EG582" s="215"/>
      <c r="EH582" s="216"/>
      <c r="EI582" s="216"/>
      <c r="EJ582" s="216"/>
      <c r="EK582" s="216"/>
      <c r="EL582" s="216"/>
      <c r="EM582" s="216"/>
      <c r="EN582" s="217"/>
      <c r="EO582" s="79"/>
      <c r="EP582" s="218"/>
      <c r="EQ582" s="219"/>
      <c r="ER582" s="219"/>
      <c r="ES582" s="82"/>
      <c r="ET582" s="234"/>
      <c r="EU582" s="235"/>
      <c r="EV582" s="235"/>
      <c r="EW582" s="82"/>
      <c r="EX582" s="234"/>
      <c r="EY582" s="235"/>
      <c r="EZ582" s="235"/>
      <c r="FA582" s="235"/>
      <c r="FB582" s="235"/>
      <c r="FC582" s="235"/>
      <c r="FD582" s="235"/>
      <c r="FE582" s="222"/>
      <c r="FF582" s="234"/>
      <c r="FG582" s="235"/>
      <c r="FH582" s="235"/>
      <c r="FI582" s="235"/>
      <c r="FJ582" s="235"/>
      <c r="FK582" s="235"/>
      <c r="FL582" s="235"/>
      <c r="FM582" s="222"/>
    </row>
    <row r="583" spans="1:169">
      <c r="A583" s="223" t="str">
        <f>Validation!B583</f>
        <v>Pass</v>
      </c>
      <c r="B583" s="35"/>
      <c r="C583" s="35"/>
      <c r="D583" s="35"/>
      <c r="E583" s="122"/>
      <c r="F583" s="123"/>
      <c r="G583" s="121"/>
      <c r="H583" s="120"/>
      <c r="I583" s="121"/>
      <c r="J583" s="120"/>
      <c r="K583" s="225"/>
      <c r="L583" s="35"/>
      <c r="M583" s="226"/>
      <c r="N583" s="227"/>
      <c r="O583" s="227"/>
      <c r="P583" s="224"/>
      <c r="Q583" s="224"/>
      <c r="R583" s="78"/>
      <c r="S583" s="79"/>
      <c r="T583" s="224"/>
      <c r="U583" s="35"/>
      <c r="V583" s="35"/>
      <c r="W583" s="225"/>
      <c r="X583" s="228"/>
      <c r="Y583" s="79"/>
      <c r="Z583" s="229"/>
      <c r="AA583" s="35"/>
      <c r="AB583" s="35"/>
      <c r="AC583" s="35"/>
      <c r="AD583" s="230"/>
      <c r="AE583" s="231"/>
      <c r="AF583" s="35"/>
      <c r="AG583" s="35"/>
      <c r="AH583" s="78"/>
      <c r="AI583" s="78"/>
      <c r="AJ583" s="82"/>
      <c r="AK583" s="136"/>
      <c r="AL583" s="135"/>
      <c r="AM583" s="81"/>
      <c r="AN583" s="134"/>
      <c r="AO583" s="232"/>
      <c r="AP583" s="232"/>
      <c r="AQ583" s="80"/>
      <c r="AR583" s="81"/>
      <c r="AS583" s="81"/>
      <c r="AT583" s="245"/>
      <c r="AU583" s="179"/>
      <c r="AV583" s="233"/>
      <c r="AW583" s="81"/>
      <c r="AX583" s="185"/>
      <c r="AY583" s="134"/>
      <c r="AZ583" s="111"/>
      <c r="BA583" s="210"/>
      <c r="BB583" s="211"/>
      <c r="BC583" s="211"/>
      <c r="BD583" s="211"/>
      <c r="BE583" s="211"/>
      <c r="BF583" s="211"/>
      <c r="BG583" s="211"/>
      <c r="BH583" s="211"/>
      <c r="BI583" s="211"/>
      <c r="BJ583" s="211"/>
      <c r="BK583" s="211"/>
      <c r="BL583" s="211"/>
      <c r="BM583" s="211"/>
      <c r="BN583" s="83"/>
      <c r="BO583" s="79"/>
      <c r="BP583" s="210"/>
      <c r="BQ583" s="211"/>
      <c r="BR583" s="211"/>
      <c r="BS583" s="211"/>
      <c r="BT583" s="211"/>
      <c r="BU583" s="211"/>
      <c r="BV583" s="211"/>
      <c r="BW583" s="211"/>
      <c r="BX583" s="82"/>
      <c r="BY583" s="212"/>
      <c r="BZ583" s="212"/>
      <c r="CA583" s="212"/>
      <c r="CB583" s="212"/>
      <c r="CC583" s="212"/>
      <c r="CD583" s="212"/>
      <c r="CE583" s="212"/>
      <c r="CF583" s="212"/>
      <c r="CG583" s="82"/>
      <c r="CH583" s="213"/>
      <c r="CI583" s="212"/>
      <c r="CJ583" s="212"/>
      <c r="CK583" s="212"/>
      <c r="CL583" s="212"/>
      <c r="CM583" s="212"/>
      <c r="CN583" s="212"/>
      <c r="CO583" s="212"/>
      <c r="CP583" s="212"/>
      <c r="CQ583" s="212"/>
      <c r="CR583" s="212"/>
      <c r="CS583" s="212"/>
      <c r="CT583" s="212"/>
      <c r="CU583" s="212"/>
      <c r="CV583" s="212"/>
      <c r="CW583" s="212"/>
      <c r="CX583" s="212"/>
      <c r="CY583" s="212"/>
      <c r="CZ583" s="212"/>
      <c r="DA583" s="214"/>
      <c r="DB583" s="84"/>
      <c r="DC583" s="35"/>
      <c r="DD583" s="35"/>
      <c r="DE583" s="35"/>
      <c r="DF583" s="35"/>
      <c r="DG583" s="35"/>
      <c r="DH583" s="35"/>
      <c r="DI583" s="35"/>
      <c r="DJ583" s="35"/>
      <c r="DK583" s="35"/>
      <c r="DL583" s="35"/>
      <c r="DM583" s="35"/>
      <c r="DN583" s="35"/>
      <c r="DO583" s="35"/>
      <c r="DP583" s="35"/>
      <c r="DQ583" s="35"/>
      <c r="DR583" s="35"/>
      <c r="DS583" s="35"/>
      <c r="DT583" s="35"/>
      <c r="DU583" s="35"/>
      <c r="DV583" s="35"/>
      <c r="DW583" s="78"/>
      <c r="DX583" s="82"/>
      <c r="DY583" s="215"/>
      <c r="DZ583" s="216"/>
      <c r="EA583" s="216"/>
      <c r="EB583" s="216"/>
      <c r="EC583" s="216"/>
      <c r="ED583" s="216"/>
      <c r="EE583" s="217"/>
      <c r="EF583" s="146"/>
      <c r="EG583" s="215"/>
      <c r="EH583" s="216"/>
      <c r="EI583" s="216"/>
      <c r="EJ583" s="216"/>
      <c r="EK583" s="216"/>
      <c r="EL583" s="216"/>
      <c r="EM583" s="216"/>
      <c r="EN583" s="217"/>
      <c r="EO583" s="79"/>
      <c r="EP583" s="218"/>
      <c r="EQ583" s="219"/>
      <c r="ER583" s="219"/>
      <c r="ES583" s="82"/>
      <c r="ET583" s="234"/>
      <c r="EU583" s="235"/>
      <c r="EV583" s="235"/>
      <c r="EW583" s="82"/>
      <c r="EX583" s="234"/>
      <c r="EY583" s="235"/>
      <c r="EZ583" s="235"/>
      <c r="FA583" s="235"/>
      <c r="FB583" s="235"/>
      <c r="FC583" s="235"/>
      <c r="FD583" s="235"/>
      <c r="FE583" s="222"/>
      <c r="FF583" s="234"/>
      <c r="FG583" s="235"/>
      <c r="FH583" s="235"/>
      <c r="FI583" s="235"/>
      <c r="FJ583" s="235"/>
      <c r="FK583" s="235"/>
      <c r="FL583" s="235"/>
      <c r="FM583" s="222"/>
    </row>
    <row r="584" spans="1:169">
      <c r="A584" s="223" t="str">
        <f>Validation!B584</f>
        <v>Pass</v>
      </c>
      <c r="B584" s="35"/>
      <c r="C584" s="35"/>
      <c r="D584" s="35"/>
      <c r="E584" s="122"/>
      <c r="F584" s="123"/>
      <c r="G584" s="121"/>
      <c r="H584" s="120"/>
      <c r="I584" s="121"/>
      <c r="J584" s="120"/>
      <c r="K584" s="225"/>
      <c r="L584" s="35"/>
      <c r="M584" s="226"/>
      <c r="N584" s="227"/>
      <c r="O584" s="227"/>
      <c r="P584" s="224"/>
      <c r="Q584" s="224"/>
      <c r="R584" s="78"/>
      <c r="S584" s="79"/>
      <c r="T584" s="224"/>
      <c r="U584" s="35"/>
      <c r="V584" s="35"/>
      <c r="W584" s="225"/>
      <c r="X584" s="228"/>
      <c r="Y584" s="79"/>
      <c r="Z584" s="229"/>
      <c r="AA584" s="35"/>
      <c r="AB584" s="35"/>
      <c r="AC584" s="35"/>
      <c r="AD584" s="230"/>
      <c r="AE584" s="231"/>
      <c r="AF584" s="35"/>
      <c r="AG584" s="35"/>
      <c r="AH584" s="78"/>
      <c r="AI584" s="78"/>
      <c r="AJ584" s="82"/>
      <c r="AK584" s="136"/>
      <c r="AL584" s="135"/>
      <c r="AM584" s="81"/>
      <c r="AN584" s="134"/>
      <c r="AO584" s="232"/>
      <c r="AP584" s="232"/>
      <c r="AQ584" s="80"/>
      <c r="AR584" s="81"/>
      <c r="AS584" s="81"/>
      <c r="AT584" s="245"/>
      <c r="AU584" s="179"/>
      <c r="AV584" s="233"/>
      <c r="AW584" s="81"/>
      <c r="AX584" s="185"/>
      <c r="AY584" s="134"/>
      <c r="AZ584" s="111"/>
      <c r="BA584" s="210"/>
      <c r="BB584" s="211"/>
      <c r="BC584" s="211"/>
      <c r="BD584" s="211"/>
      <c r="BE584" s="211"/>
      <c r="BF584" s="211"/>
      <c r="BG584" s="211"/>
      <c r="BH584" s="211"/>
      <c r="BI584" s="211"/>
      <c r="BJ584" s="211"/>
      <c r="BK584" s="211"/>
      <c r="BL584" s="211"/>
      <c r="BM584" s="211"/>
      <c r="BN584" s="83"/>
      <c r="BO584" s="79"/>
      <c r="BP584" s="210"/>
      <c r="BQ584" s="211"/>
      <c r="BR584" s="211"/>
      <c r="BS584" s="211"/>
      <c r="BT584" s="211"/>
      <c r="BU584" s="211"/>
      <c r="BV584" s="211"/>
      <c r="BW584" s="211"/>
      <c r="BX584" s="82"/>
      <c r="BY584" s="212"/>
      <c r="BZ584" s="212"/>
      <c r="CA584" s="212"/>
      <c r="CB584" s="212"/>
      <c r="CC584" s="212"/>
      <c r="CD584" s="212"/>
      <c r="CE584" s="212"/>
      <c r="CF584" s="212"/>
      <c r="CG584" s="82"/>
      <c r="CH584" s="213"/>
      <c r="CI584" s="212"/>
      <c r="CJ584" s="212"/>
      <c r="CK584" s="212"/>
      <c r="CL584" s="212"/>
      <c r="CM584" s="212"/>
      <c r="CN584" s="212"/>
      <c r="CO584" s="212"/>
      <c r="CP584" s="212"/>
      <c r="CQ584" s="212"/>
      <c r="CR584" s="212"/>
      <c r="CS584" s="212"/>
      <c r="CT584" s="212"/>
      <c r="CU584" s="212"/>
      <c r="CV584" s="212"/>
      <c r="CW584" s="212"/>
      <c r="CX584" s="212"/>
      <c r="CY584" s="212"/>
      <c r="CZ584" s="212"/>
      <c r="DA584" s="214"/>
      <c r="DB584" s="84"/>
      <c r="DC584" s="35"/>
      <c r="DD584" s="35"/>
      <c r="DE584" s="35"/>
      <c r="DF584" s="35"/>
      <c r="DG584" s="35"/>
      <c r="DH584" s="35"/>
      <c r="DI584" s="35"/>
      <c r="DJ584" s="35"/>
      <c r="DK584" s="35"/>
      <c r="DL584" s="35"/>
      <c r="DM584" s="35"/>
      <c r="DN584" s="35"/>
      <c r="DO584" s="35"/>
      <c r="DP584" s="35"/>
      <c r="DQ584" s="35"/>
      <c r="DR584" s="35"/>
      <c r="DS584" s="35"/>
      <c r="DT584" s="35"/>
      <c r="DU584" s="35"/>
      <c r="DV584" s="35"/>
      <c r="DW584" s="78"/>
      <c r="DX584" s="82"/>
      <c r="DY584" s="215"/>
      <c r="DZ584" s="216"/>
      <c r="EA584" s="216"/>
      <c r="EB584" s="216"/>
      <c r="EC584" s="216"/>
      <c r="ED584" s="216"/>
      <c r="EE584" s="217"/>
      <c r="EF584" s="146"/>
      <c r="EG584" s="215"/>
      <c r="EH584" s="216"/>
      <c r="EI584" s="216"/>
      <c r="EJ584" s="216"/>
      <c r="EK584" s="216"/>
      <c r="EL584" s="216"/>
      <c r="EM584" s="216"/>
      <c r="EN584" s="217"/>
      <c r="EO584" s="79"/>
      <c r="EP584" s="218"/>
      <c r="EQ584" s="219"/>
      <c r="ER584" s="219"/>
      <c r="ES584" s="82"/>
      <c r="ET584" s="234"/>
      <c r="EU584" s="235"/>
      <c r="EV584" s="235"/>
      <c r="EW584" s="82"/>
      <c r="EX584" s="234"/>
      <c r="EY584" s="235"/>
      <c r="EZ584" s="235"/>
      <c r="FA584" s="235"/>
      <c r="FB584" s="235"/>
      <c r="FC584" s="235"/>
      <c r="FD584" s="235"/>
      <c r="FE584" s="222"/>
      <c r="FF584" s="234"/>
      <c r="FG584" s="235"/>
      <c r="FH584" s="235"/>
      <c r="FI584" s="235"/>
      <c r="FJ584" s="235"/>
      <c r="FK584" s="235"/>
      <c r="FL584" s="235"/>
      <c r="FM584" s="222"/>
    </row>
    <row r="585" spans="1:169">
      <c r="A585" s="223" t="str">
        <f>Validation!B585</f>
        <v>Pass</v>
      </c>
      <c r="B585" s="35"/>
      <c r="C585" s="35"/>
      <c r="D585" s="35"/>
      <c r="E585" s="122"/>
      <c r="F585" s="123"/>
      <c r="G585" s="121"/>
      <c r="H585" s="120"/>
      <c r="I585" s="121"/>
      <c r="J585" s="120"/>
      <c r="K585" s="225"/>
      <c r="L585" s="35"/>
      <c r="M585" s="226"/>
      <c r="N585" s="227"/>
      <c r="O585" s="227"/>
      <c r="P585" s="224"/>
      <c r="Q585" s="224"/>
      <c r="R585" s="78"/>
      <c r="S585" s="79"/>
      <c r="T585" s="224"/>
      <c r="U585" s="35"/>
      <c r="V585" s="35"/>
      <c r="W585" s="225"/>
      <c r="X585" s="228"/>
      <c r="Y585" s="79"/>
      <c r="Z585" s="229"/>
      <c r="AA585" s="35"/>
      <c r="AB585" s="35"/>
      <c r="AC585" s="35"/>
      <c r="AD585" s="230"/>
      <c r="AE585" s="231"/>
      <c r="AF585" s="35"/>
      <c r="AG585" s="35"/>
      <c r="AH585" s="78"/>
      <c r="AI585" s="78"/>
      <c r="AJ585" s="82"/>
      <c r="AK585" s="136"/>
      <c r="AL585" s="135"/>
      <c r="AM585" s="81"/>
      <c r="AN585" s="134"/>
      <c r="AO585" s="232"/>
      <c r="AP585" s="232"/>
      <c r="AQ585" s="80"/>
      <c r="AR585" s="81"/>
      <c r="AS585" s="81"/>
      <c r="AT585" s="245"/>
      <c r="AU585" s="179"/>
      <c r="AV585" s="233"/>
      <c r="AW585" s="81"/>
      <c r="AX585" s="185"/>
      <c r="AY585" s="134"/>
      <c r="AZ585" s="111"/>
      <c r="BA585" s="210"/>
      <c r="BB585" s="211"/>
      <c r="BC585" s="211"/>
      <c r="BD585" s="211"/>
      <c r="BE585" s="211"/>
      <c r="BF585" s="211"/>
      <c r="BG585" s="211"/>
      <c r="BH585" s="211"/>
      <c r="BI585" s="211"/>
      <c r="BJ585" s="211"/>
      <c r="BK585" s="211"/>
      <c r="BL585" s="211"/>
      <c r="BM585" s="211"/>
      <c r="BN585" s="83"/>
      <c r="BO585" s="79"/>
      <c r="BP585" s="210"/>
      <c r="BQ585" s="211"/>
      <c r="BR585" s="211"/>
      <c r="BS585" s="211"/>
      <c r="BT585" s="211"/>
      <c r="BU585" s="211"/>
      <c r="BV585" s="211"/>
      <c r="BW585" s="211"/>
      <c r="BX585" s="82"/>
      <c r="BY585" s="212"/>
      <c r="BZ585" s="212"/>
      <c r="CA585" s="212"/>
      <c r="CB585" s="212"/>
      <c r="CC585" s="212"/>
      <c r="CD585" s="212"/>
      <c r="CE585" s="212"/>
      <c r="CF585" s="212"/>
      <c r="CG585" s="82"/>
      <c r="CH585" s="213"/>
      <c r="CI585" s="212"/>
      <c r="CJ585" s="212"/>
      <c r="CK585" s="212"/>
      <c r="CL585" s="212"/>
      <c r="CM585" s="212"/>
      <c r="CN585" s="212"/>
      <c r="CO585" s="212"/>
      <c r="CP585" s="212"/>
      <c r="CQ585" s="212"/>
      <c r="CR585" s="212"/>
      <c r="CS585" s="212"/>
      <c r="CT585" s="212"/>
      <c r="CU585" s="212"/>
      <c r="CV585" s="212"/>
      <c r="CW585" s="212"/>
      <c r="CX585" s="212"/>
      <c r="CY585" s="212"/>
      <c r="CZ585" s="212"/>
      <c r="DA585" s="214"/>
      <c r="DB585" s="84"/>
      <c r="DC585" s="35"/>
      <c r="DD585" s="35"/>
      <c r="DE585" s="35"/>
      <c r="DF585" s="35"/>
      <c r="DG585" s="35"/>
      <c r="DH585" s="35"/>
      <c r="DI585" s="35"/>
      <c r="DJ585" s="35"/>
      <c r="DK585" s="35"/>
      <c r="DL585" s="35"/>
      <c r="DM585" s="35"/>
      <c r="DN585" s="35"/>
      <c r="DO585" s="35"/>
      <c r="DP585" s="35"/>
      <c r="DQ585" s="35"/>
      <c r="DR585" s="35"/>
      <c r="DS585" s="35"/>
      <c r="DT585" s="35"/>
      <c r="DU585" s="35"/>
      <c r="DV585" s="35"/>
      <c r="DW585" s="78"/>
      <c r="DX585" s="82"/>
      <c r="DY585" s="215"/>
      <c r="DZ585" s="216"/>
      <c r="EA585" s="216"/>
      <c r="EB585" s="216"/>
      <c r="EC585" s="216"/>
      <c r="ED585" s="216"/>
      <c r="EE585" s="217"/>
      <c r="EF585" s="146"/>
      <c r="EG585" s="215"/>
      <c r="EH585" s="216"/>
      <c r="EI585" s="216"/>
      <c r="EJ585" s="216"/>
      <c r="EK585" s="216"/>
      <c r="EL585" s="216"/>
      <c r="EM585" s="216"/>
      <c r="EN585" s="217"/>
      <c r="EO585" s="79"/>
      <c r="EP585" s="218"/>
      <c r="EQ585" s="219"/>
      <c r="ER585" s="219"/>
      <c r="ES585" s="82"/>
      <c r="ET585" s="234"/>
      <c r="EU585" s="235"/>
      <c r="EV585" s="235"/>
      <c r="EW585" s="82"/>
      <c r="EX585" s="234"/>
      <c r="EY585" s="235"/>
      <c r="EZ585" s="235"/>
      <c r="FA585" s="235"/>
      <c r="FB585" s="235"/>
      <c r="FC585" s="235"/>
      <c r="FD585" s="235"/>
      <c r="FE585" s="222"/>
      <c r="FF585" s="234"/>
      <c r="FG585" s="235"/>
      <c r="FH585" s="235"/>
      <c r="FI585" s="235"/>
      <c r="FJ585" s="235"/>
      <c r="FK585" s="235"/>
      <c r="FL585" s="235"/>
      <c r="FM585" s="222"/>
    </row>
    <row r="586" spans="1:169">
      <c r="A586" s="223" t="str">
        <f>Validation!B586</f>
        <v>Pass</v>
      </c>
      <c r="B586" s="35"/>
      <c r="C586" s="35"/>
      <c r="D586" s="35"/>
      <c r="E586" s="122"/>
      <c r="F586" s="123"/>
      <c r="G586" s="121"/>
      <c r="H586" s="120"/>
      <c r="I586" s="121"/>
      <c r="J586" s="120"/>
      <c r="K586" s="225"/>
      <c r="L586" s="35"/>
      <c r="M586" s="226"/>
      <c r="N586" s="227"/>
      <c r="O586" s="227"/>
      <c r="P586" s="224"/>
      <c r="Q586" s="224"/>
      <c r="R586" s="78"/>
      <c r="S586" s="79"/>
      <c r="T586" s="224"/>
      <c r="U586" s="35"/>
      <c r="V586" s="35"/>
      <c r="W586" s="225"/>
      <c r="X586" s="228"/>
      <c r="Y586" s="79"/>
      <c r="Z586" s="229"/>
      <c r="AA586" s="35"/>
      <c r="AB586" s="35"/>
      <c r="AC586" s="35"/>
      <c r="AD586" s="230"/>
      <c r="AE586" s="231"/>
      <c r="AF586" s="35"/>
      <c r="AG586" s="35"/>
      <c r="AH586" s="78"/>
      <c r="AI586" s="78"/>
      <c r="AJ586" s="82"/>
      <c r="AK586" s="136"/>
      <c r="AL586" s="135"/>
      <c r="AM586" s="81"/>
      <c r="AN586" s="134"/>
      <c r="AO586" s="232"/>
      <c r="AP586" s="232"/>
      <c r="AQ586" s="80"/>
      <c r="AR586" s="81"/>
      <c r="AS586" s="81"/>
      <c r="AT586" s="245"/>
      <c r="AU586" s="179"/>
      <c r="AV586" s="233"/>
      <c r="AW586" s="81"/>
      <c r="AX586" s="185"/>
      <c r="AY586" s="134"/>
      <c r="AZ586" s="111"/>
      <c r="BA586" s="210"/>
      <c r="BB586" s="211"/>
      <c r="BC586" s="211"/>
      <c r="BD586" s="211"/>
      <c r="BE586" s="211"/>
      <c r="BF586" s="211"/>
      <c r="BG586" s="211"/>
      <c r="BH586" s="211"/>
      <c r="BI586" s="211"/>
      <c r="BJ586" s="211"/>
      <c r="BK586" s="211"/>
      <c r="BL586" s="211"/>
      <c r="BM586" s="211"/>
      <c r="BN586" s="83"/>
      <c r="BO586" s="79"/>
      <c r="BP586" s="210"/>
      <c r="BQ586" s="211"/>
      <c r="BR586" s="211"/>
      <c r="BS586" s="211"/>
      <c r="BT586" s="211"/>
      <c r="BU586" s="211"/>
      <c r="BV586" s="211"/>
      <c r="BW586" s="211"/>
      <c r="BX586" s="82"/>
      <c r="BY586" s="212"/>
      <c r="BZ586" s="212"/>
      <c r="CA586" s="212"/>
      <c r="CB586" s="212"/>
      <c r="CC586" s="212"/>
      <c r="CD586" s="212"/>
      <c r="CE586" s="212"/>
      <c r="CF586" s="212"/>
      <c r="CG586" s="82"/>
      <c r="CH586" s="213"/>
      <c r="CI586" s="212"/>
      <c r="CJ586" s="212"/>
      <c r="CK586" s="212"/>
      <c r="CL586" s="212"/>
      <c r="CM586" s="212"/>
      <c r="CN586" s="212"/>
      <c r="CO586" s="212"/>
      <c r="CP586" s="212"/>
      <c r="CQ586" s="212"/>
      <c r="CR586" s="212"/>
      <c r="CS586" s="212"/>
      <c r="CT586" s="212"/>
      <c r="CU586" s="212"/>
      <c r="CV586" s="212"/>
      <c r="CW586" s="212"/>
      <c r="CX586" s="212"/>
      <c r="CY586" s="212"/>
      <c r="CZ586" s="212"/>
      <c r="DA586" s="214"/>
      <c r="DB586" s="84"/>
      <c r="DC586" s="35"/>
      <c r="DD586" s="35"/>
      <c r="DE586" s="35"/>
      <c r="DF586" s="35"/>
      <c r="DG586" s="35"/>
      <c r="DH586" s="35"/>
      <c r="DI586" s="35"/>
      <c r="DJ586" s="35"/>
      <c r="DK586" s="35"/>
      <c r="DL586" s="35"/>
      <c r="DM586" s="35"/>
      <c r="DN586" s="35"/>
      <c r="DO586" s="35"/>
      <c r="DP586" s="35"/>
      <c r="DQ586" s="35"/>
      <c r="DR586" s="35"/>
      <c r="DS586" s="35"/>
      <c r="DT586" s="35"/>
      <c r="DU586" s="35"/>
      <c r="DV586" s="35"/>
      <c r="DW586" s="78"/>
      <c r="DX586" s="82"/>
      <c r="DY586" s="215"/>
      <c r="DZ586" s="216"/>
      <c r="EA586" s="216"/>
      <c r="EB586" s="216"/>
      <c r="EC586" s="216"/>
      <c r="ED586" s="216"/>
      <c r="EE586" s="217"/>
      <c r="EF586" s="146"/>
      <c r="EG586" s="215"/>
      <c r="EH586" s="216"/>
      <c r="EI586" s="216"/>
      <c r="EJ586" s="216"/>
      <c r="EK586" s="216"/>
      <c r="EL586" s="216"/>
      <c r="EM586" s="216"/>
      <c r="EN586" s="217"/>
      <c r="EO586" s="79"/>
      <c r="EP586" s="218"/>
      <c r="EQ586" s="219"/>
      <c r="ER586" s="219"/>
      <c r="ES586" s="82"/>
      <c r="ET586" s="234"/>
      <c r="EU586" s="235"/>
      <c r="EV586" s="235"/>
      <c r="EW586" s="82"/>
      <c r="EX586" s="234"/>
      <c r="EY586" s="235"/>
      <c r="EZ586" s="235"/>
      <c r="FA586" s="235"/>
      <c r="FB586" s="235"/>
      <c r="FC586" s="235"/>
      <c r="FD586" s="235"/>
      <c r="FE586" s="222"/>
      <c r="FF586" s="234"/>
      <c r="FG586" s="235"/>
      <c r="FH586" s="235"/>
      <c r="FI586" s="235"/>
      <c r="FJ586" s="235"/>
      <c r="FK586" s="235"/>
      <c r="FL586" s="235"/>
      <c r="FM586" s="222"/>
    </row>
    <row r="587" spans="1:169">
      <c r="A587" s="223" t="str">
        <f>Validation!B587</f>
        <v>Pass</v>
      </c>
      <c r="B587" s="35"/>
      <c r="C587" s="35"/>
      <c r="D587" s="35"/>
      <c r="E587" s="122"/>
      <c r="F587" s="123"/>
      <c r="G587" s="121"/>
      <c r="H587" s="120"/>
      <c r="I587" s="121"/>
      <c r="J587" s="120"/>
      <c r="K587" s="225"/>
      <c r="L587" s="35"/>
      <c r="M587" s="226"/>
      <c r="N587" s="227"/>
      <c r="O587" s="227"/>
      <c r="P587" s="224"/>
      <c r="Q587" s="224"/>
      <c r="R587" s="78"/>
      <c r="S587" s="79"/>
      <c r="T587" s="224"/>
      <c r="U587" s="35"/>
      <c r="V587" s="35"/>
      <c r="W587" s="225"/>
      <c r="X587" s="228"/>
      <c r="Y587" s="79"/>
      <c r="Z587" s="229"/>
      <c r="AA587" s="35"/>
      <c r="AB587" s="35"/>
      <c r="AC587" s="35"/>
      <c r="AD587" s="230"/>
      <c r="AE587" s="231"/>
      <c r="AF587" s="35"/>
      <c r="AG587" s="35"/>
      <c r="AH587" s="78"/>
      <c r="AI587" s="78"/>
      <c r="AJ587" s="82"/>
      <c r="AK587" s="136"/>
      <c r="AL587" s="135"/>
      <c r="AM587" s="81"/>
      <c r="AN587" s="134"/>
      <c r="AO587" s="232"/>
      <c r="AP587" s="232"/>
      <c r="AQ587" s="80"/>
      <c r="AR587" s="81"/>
      <c r="AS587" s="81"/>
      <c r="AT587" s="245"/>
      <c r="AU587" s="179"/>
      <c r="AV587" s="233"/>
      <c r="AW587" s="81"/>
      <c r="AX587" s="185"/>
      <c r="AY587" s="134"/>
      <c r="AZ587" s="111"/>
      <c r="BA587" s="210"/>
      <c r="BB587" s="211"/>
      <c r="BC587" s="211"/>
      <c r="BD587" s="211"/>
      <c r="BE587" s="211"/>
      <c r="BF587" s="211"/>
      <c r="BG587" s="211"/>
      <c r="BH587" s="211"/>
      <c r="BI587" s="211"/>
      <c r="BJ587" s="211"/>
      <c r="BK587" s="211"/>
      <c r="BL587" s="211"/>
      <c r="BM587" s="211"/>
      <c r="BN587" s="83"/>
      <c r="BO587" s="79"/>
      <c r="BP587" s="210"/>
      <c r="BQ587" s="211"/>
      <c r="BR587" s="211"/>
      <c r="BS587" s="211"/>
      <c r="BT587" s="211"/>
      <c r="BU587" s="211"/>
      <c r="BV587" s="211"/>
      <c r="BW587" s="211"/>
      <c r="BX587" s="82"/>
      <c r="BY587" s="212"/>
      <c r="BZ587" s="212"/>
      <c r="CA587" s="212"/>
      <c r="CB587" s="212"/>
      <c r="CC587" s="212"/>
      <c r="CD587" s="212"/>
      <c r="CE587" s="212"/>
      <c r="CF587" s="212"/>
      <c r="CG587" s="82"/>
      <c r="CH587" s="213"/>
      <c r="CI587" s="212"/>
      <c r="CJ587" s="212"/>
      <c r="CK587" s="212"/>
      <c r="CL587" s="212"/>
      <c r="CM587" s="212"/>
      <c r="CN587" s="212"/>
      <c r="CO587" s="212"/>
      <c r="CP587" s="212"/>
      <c r="CQ587" s="212"/>
      <c r="CR587" s="212"/>
      <c r="CS587" s="212"/>
      <c r="CT587" s="212"/>
      <c r="CU587" s="212"/>
      <c r="CV587" s="212"/>
      <c r="CW587" s="212"/>
      <c r="CX587" s="212"/>
      <c r="CY587" s="212"/>
      <c r="CZ587" s="212"/>
      <c r="DA587" s="214"/>
      <c r="DB587" s="84"/>
      <c r="DC587" s="35"/>
      <c r="DD587" s="35"/>
      <c r="DE587" s="35"/>
      <c r="DF587" s="35"/>
      <c r="DG587" s="35"/>
      <c r="DH587" s="35"/>
      <c r="DI587" s="35"/>
      <c r="DJ587" s="35"/>
      <c r="DK587" s="35"/>
      <c r="DL587" s="35"/>
      <c r="DM587" s="35"/>
      <c r="DN587" s="35"/>
      <c r="DO587" s="35"/>
      <c r="DP587" s="35"/>
      <c r="DQ587" s="35"/>
      <c r="DR587" s="35"/>
      <c r="DS587" s="35"/>
      <c r="DT587" s="35"/>
      <c r="DU587" s="35"/>
      <c r="DV587" s="35"/>
      <c r="DW587" s="78"/>
      <c r="DX587" s="82"/>
      <c r="DY587" s="215"/>
      <c r="DZ587" s="216"/>
      <c r="EA587" s="216"/>
      <c r="EB587" s="216"/>
      <c r="EC587" s="216"/>
      <c r="ED587" s="216"/>
      <c r="EE587" s="217"/>
      <c r="EF587" s="146"/>
      <c r="EG587" s="215"/>
      <c r="EH587" s="216"/>
      <c r="EI587" s="216"/>
      <c r="EJ587" s="216"/>
      <c r="EK587" s="216"/>
      <c r="EL587" s="216"/>
      <c r="EM587" s="216"/>
      <c r="EN587" s="217"/>
      <c r="EO587" s="79"/>
      <c r="EP587" s="218"/>
      <c r="EQ587" s="219"/>
      <c r="ER587" s="219"/>
      <c r="ES587" s="82"/>
      <c r="ET587" s="234"/>
      <c r="EU587" s="235"/>
      <c r="EV587" s="235"/>
      <c r="EW587" s="82"/>
      <c r="EX587" s="234"/>
      <c r="EY587" s="235"/>
      <c r="EZ587" s="235"/>
      <c r="FA587" s="235"/>
      <c r="FB587" s="235"/>
      <c r="FC587" s="235"/>
      <c r="FD587" s="235"/>
      <c r="FE587" s="222"/>
      <c r="FF587" s="234"/>
      <c r="FG587" s="235"/>
      <c r="FH587" s="235"/>
      <c r="FI587" s="235"/>
      <c r="FJ587" s="235"/>
      <c r="FK587" s="235"/>
      <c r="FL587" s="235"/>
      <c r="FM587" s="222"/>
    </row>
    <row r="588" spans="1:169">
      <c r="A588" s="223" t="str">
        <f>Validation!B588</f>
        <v>Pass</v>
      </c>
      <c r="B588" s="35"/>
      <c r="C588" s="35"/>
      <c r="D588" s="35"/>
      <c r="E588" s="122"/>
      <c r="F588" s="123"/>
      <c r="G588" s="121"/>
      <c r="H588" s="120"/>
      <c r="I588" s="121"/>
      <c r="J588" s="120"/>
      <c r="K588" s="225"/>
      <c r="L588" s="35"/>
      <c r="M588" s="226"/>
      <c r="N588" s="227"/>
      <c r="O588" s="227"/>
      <c r="P588" s="224"/>
      <c r="Q588" s="224"/>
      <c r="R588" s="78"/>
      <c r="S588" s="79"/>
      <c r="T588" s="224"/>
      <c r="U588" s="35"/>
      <c r="V588" s="35"/>
      <c r="W588" s="225"/>
      <c r="X588" s="228"/>
      <c r="Y588" s="79"/>
      <c r="Z588" s="229"/>
      <c r="AA588" s="35"/>
      <c r="AB588" s="35"/>
      <c r="AC588" s="35"/>
      <c r="AD588" s="230"/>
      <c r="AE588" s="231"/>
      <c r="AF588" s="35"/>
      <c r="AG588" s="35"/>
      <c r="AH588" s="78"/>
      <c r="AI588" s="78"/>
      <c r="AJ588" s="82"/>
      <c r="AK588" s="136"/>
      <c r="AL588" s="135"/>
      <c r="AM588" s="81"/>
      <c r="AN588" s="134"/>
      <c r="AO588" s="232"/>
      <c r="AP588" s="232"/>
      <c r="AQ588" s="80"/>
      <c r="AR588" s="81"/>
      <c r="AS588" s="81"/>
      <c r="AT588" s="245"/>
      <c r="AU588" s="179"/>
      <c r="AV588" s="233"/>
      <c r="AW588" s="81"/>
      <c r="AX588" s="185"/>
      <c r="AY588" s="134"/>
      <c r="AZ588" s="111"/>
      <c r="BA588" s="210"/>
      <c r="BB588" s="211"/>
      <c r="BC588" s="211"/>
      <c r="BD588" s="211"/>
      <c r="BE588" s="211"/>
      <c r="BF588" s="211"/>
      <c r="BG588" s="211"/>
      <c r="BH588" s="211"/>
      <c r="BI588" s="211"/>
      <c r="BJ588" s="211"/>
      <c r="BK588" s="211"/>
      <c r="BL588" s="211"/>
      <c r="BM588" s="211"/>
      <c r="BN588" s="83"/>
      <c r="BO588" s="79"/>
      <c r="BP588" s="210"/>
      <c r="BQ588" s="211"/>
      <c r="BR588" s="211"/>
      <c r="BS588" s="211"/>
      <c r="BT588" s="211"/>
      <c r="BU588" s="211"/>
      <c r="BV588" s="211"/>
      <c r="BW588" s="211"/>
      <c r="BX588" s="82"/>
      <c r="BY588" s="212"/>
      <c r="BZ588" s="212"/>
      <c r="CA588" s="212"/>
      <c r="CB588" s="212"/>
      <c r="CC588" s="212"/>
      <c r="CD588" s="212"/>
      <c r="CE588" s="212"/>
      <c r="CF588" s="212"/>
      <c r="CG588" s="82"/>
      <c r="CH588" s="213"/>
      <c r="CI588" s="212"/>
      <c r="CJ588" s="212"/>
      <c r="CK588" s="212"/>
      <c r="CL588" s="212"/>
      <c r="CM588" s="212"/>
      <c r="CN588" s="212"/>
      <c r="CO588" s="212"/>
      <c r="CP588" s="212"/>
      <c r="CQ588" s="212"/>
      <c r="CR588" s="212"/>
      <c r="CS588" s="212"/>
      <c r="CT588" s="212"/>
      <c r="CU588" s="212"/>
      <c r="CV588" s="212"/>
      <c r="CW588" s="212"/>
      <c r="CX588" s="212"/>
      <c r="CY588" s="212"/>
      <c r="CZ588" s="212"/>
      <c r="DA588" s="214"/>
      <c r="DB588" s="84"/>
      <c r="DC588" s="35"/>
      <c r="DD588" s="35"/>
      <c r="DE588" s="35"/>
      <c r="DF588" s="35"/>
      <c r="DG588" s="35"/>
      <c r="DH588" s="35"/>
      <c r="DI588" s="35"/>
      <c r="DJ588" s="35"/>
      <c r="DK588" s="35"/>
      <c r="DL588" s="35"/>
      <c r="DM588" s="35"/>
      <c r="DN588" s="35"/>
      <c r="DO588" s="35"/>
      <c r="DP588" s="35"/>
      <c r="DQ588" s="35"/>
      <c r="DR588" s="35"/>
      <c r="DS588" s="35"/>
      <c r="DT588" s="35"/>
      <c r="DU588" s="35"/>
      <c r="DV588" s="35"/>
      <c r="DW588" s="78"/>
      <c r="DX588" s="82"/>
      <c r="DY588" s="215"/>
      <c r="DZ588" s="216"/>
      <c r="EA588" s="216"/>
      <c r="EB588" s="216"/>
      <c r="EC588" s="216"/>
      <c r="ED588" s="216"/>
      <c r="EE588" s="217"/>
      <c r="EF588" s="146"/>
      <c r="EG588" s="215"/>
      <c r="EH588" s="216"/>
      <c r="EI588" s="216"/>
      <c r="EJ588" s="216"/>
      <c r="EK588" s="216"/>
      <c r="EL588" s="216"/>
      <c r="EM588" s="216"/>
      <c r="EN588" s="217"/>
      <c r="EO588" s="79"/>
      <c r="EP588" s="218"/>
      <c r="EQ588" s="219"/>
      <c r="ER588" s="219"/>
      <c r="ES588" s="82"/>
      <c r="ET588" s="234"/>
      <c r="EU588" s="235"/>
      <c r="EV588" s="235"/>
      <c r="EW588" s="82"/>
      <c r="EX588" s="234"/>
      <c r="EY588" s="235"/>
      <c r="EZ588" s="235"/>
      <c r="FA588" s="235"/>
      <c r="FB588" s="235"/>
      <c r="FC588" s="235"/>
      <c r="FD588" s="235"/>
      <c r="FE588" s="222"/>
      <c r="FF588" s="234"/>
      <c r="FG588" s="235"/>
      <c r="FH588" s="235"/>
      <c r="FI588" s="235"/>
      <c r="FJ588" s="235"/>
      <c r="FK588" s="235"/>
      <c r="FL588" s="235"/>
      <c r="FM588" s="222"/>
    </row>
    <row r="589" spans="1:169">
      <c r="A589" s="223" t="str">
        <f>Validation!B589</f>
        <v>Pass</v>
      </c>
      <c r="B589" s="35"/>
      <c r="C589" s="35"/>
      <c r="D589" s="35"/>
      <c r="E589" s="122"/>
      <c r="F589" s="123"/>
      <c r="G589" s="121"/>
      <c r="H589" s="120"/>
      <c r="I589" s="121"/>
      <c r="J589" s="120"/>
      <c r="K589" s="225"/>
      <c r="L589" s="35"/>
      <c r="M589" s="226"/>
      <c r="N589" s="227"/>
      <c r="O589" s="227"/>
      <c r="P589" s="224"/>
      <c r="Q589" s="224"/>
      <c r="R589" s="78"/>
      <c r="S589" s="79"/>
      <c r="T589" s="224"/>
      <c r="U589" s="35"/>
      <c r="V589" s="35"/>
      <c r="W589" s="225"/>
      <c r="X589" s="228"/>
      <c r="Y589" s="79"/>
      <c r="Z589" s="229"/>
      <c r="AA589" s="35"/>
      <c r="AB589" s="35"/>
      <c r="AC589" s="35"/>
      <c r="AD589" s="230"/>
      <c r="AE589" s="231"/>
      <c r="AF589" s="35"/>
      <c r="AG589" s="35"/>
      <c r="AH589" s="78"/>
      <c r="AI589" s="78"/>
      <c r="AJ589" s="82"/>
      <c r="AK589" s="136"/>
      <c r="AL589" s="135"/>
      <c r="AM589" s="81"/>
      <c r="AN589" s="134"/>
      <c r="AO589" s="232"/>
      <c r="AP589" s="232"/>
      <c r="AQ589" s="80"/>
      <c r="AR589" s="81"/>
      <c r="AS589" s="81"/>
      <c r="AT589" s="245"/>
      <c r="AU589" s="179"/>
      <c r="AV589" s="233"/>
      <c r="AW589" s="81"/>
      <c r="AX589" s="185"/>
      <c r="AY589" s="134"/>
      <c r="AZ589" s="111"/>
      <c r="BA589" s="210"/>
      <c r="BB589" s="211"/>
      <c r="BC589" s="211"/>
      <c r="BD589" s="211"/>
      <c r="BE589" s="211"/>
      <c r="BF589" s="211"/>
      <c r="BG589" s="211"/>
      <c r="BH589" s="211"/>
      <c r="BI589" s="211"/>
      <c r="BJ589" s="211"/>
      <c r="BK589" s="211"/>
      <c r="BL589" s="211"/>
      <c r="BM589" s="211"/>
      <c r="BN589" s="83"/>
      <c r="BO589" s="79"/>
      <c r="BP589" s="210"/>
      <c r="BQ589" s="211"/>
      <c r="BR589" s="211"/>
      <c r="BS589" s="211"/>
      <c r="BT589" s="211"/>
      <c r="BU589" s="211"/>
      <c r="BV589" s="211"/>
      <c r="BW589" s="211"/>
      <c r="BX589" s="82"/>
      <c r="BY589" s="212"/>
      <c r="BZ589" s="212"/>
      <c r="CA589" s="212"/>
      <c r="CB589" s="212"/>
      <c r="CC589" s="212"/>
      <c r="CD589" s="212"/>
      <c r="CE589" s="212"/>
      <c r="CF589" s="212"/>
      <c r="CG589" s="82"/>
      <c r="CH589" s="213"/>
      <c r="CI589" s="212"/>
      <c r="CJ589" s="212"/>
      <c r="CK589" s="212"/>
      <c r="CL589" s="212"/>
      <c r="CM589" s="212"/>
      <c r="CN589" s="212"/>
      <c r="CO589" s="212"/>
      <c r="CP589" s="212"/>
      <c r="CQ589" s="212"/>
      <c r="CR589" s="212"/>
      <c r="CS589" s="212"/>
      <c r="CT589" s="212"/>
      <c r="CU589" s="212"/>
      <c r="CV589" s="212"/>
      <c r="CW589" s="212"/>
      <c r="CX589" s="212"/>
      <c r="CY589" s="212"/>
      <c r="CZ589" s="212"/>
      <c r="DA589" s="214"/>
      <c r="DB589" s="84"/>
      <c r="DC589" s="35"/>
      <c r="DD589" s="35"/>
      <c r="DE589" s="35"/>
      <c r="DF589" s="35"/>
      <c r="DG589" s="35"/>
      <c r="DH589" s="35"/>
      <c r="DI589" s="35"/>
      <c r="DJ589" s="35"/>
      <c r="DK589" s="35"/>
      <c r="DL589" s="35"/>
      <c r="DM589" s="35"/>
      <c r="DN589" s="35"/>
      <c r="DO589" s="35"/>
      <c r="DP589" s="35"/>
      <c r="DQ589" s="35"/>
      <c r="DR589" s="35"/>
      <c r="DS589" s="35"/>
      <c r="DT589" s="35"/>
      <c r="DU589" s="35"/>
      <c r="DV589" s="35"/>
      <c r="DW589" s="78"/>
      <c r="DX589" s="82"/>
      <c r="DY589" s="215"/>
      <c r="DZ589" s="216"/>
      <c r="EA589" s="216"/>
      <c r="EB589" s="216"/>
      <c r="EC589" s="216"/>
      <c r="ED589" s="216"/>
      <c r="EE589" s="217"/>
      <c r="EF589" s="146"/>
      <c r="EG589" s="215"/>
      <c r="EH589" s="216"/>
      <c r="EI589" s="216"/>
      <c r="EJ589" s="216"/>
      <c r="EK589" s="216"/>
      <c r="EL589" s="216"/>
      <c r="EM589" s="216"/>
      <c r="EN589" s="217"/>
      <c r="EO589" s="79"/>
      <c r="EP589" s="218"/>
      <c r="EQ589" s="219"/>
      <c r="ER589" s="219"/>
      <c r="ES589" s="82"/>
      <c r="ET589" s="234"/>
      <c r="EU589" s="235"/>
      <c r="EV589" s="235"/>
      <c r="EW589" s="82"/>
      <c r="EX589" s="234"/>
      <c r="EY589" s="235"/>
      <c r="EZ589" s="235"/>
      <c r="FA589" s="235"/>
      <c r="FB589" s="235"/>
      <c r="FC589" s="235"/>
      <c r="FD589" s="235"/>
      <c r="FE589" s="222"/>
      <c r="FF589" s="234"/>
      <c r="FG589" s="235"/>
      <c r="FH589" s="235"/>
      <c r="FI589" s="235"/>
      <c r="FJ589" s="235"/>
      <c r="FK589" s="235"/>
      <c r="FL589" s="235"/>
      <c r="FM589" s="222"/>
    </row>
    <row r="590" spans="1:169">
      <c r="A590" s="223" t="str">
        <f>Validation!B590</f>
        <v>Pass</v>
      </c>
      <c r="B590" s="35"/>
      <c r="C590" s="35"/>
      <c r="D590" s="35"/>
      <c r="E590" s="122"/>
      <c r="F590" s="123"/>
      <c r="G590" s="121"/>
      <c r="H590" s="120"/>
      <c r="I590" s="121"/>
      <c r="J590" s="120"/>
      <c r="K590" s="225"/>
      <c r="L590" s="35"/>
      <c r="M590" s="226"/>
      <c r="N590" s="227"/>
      <c r="O590" s="227"/>
      <c r="P590" s="224"/>
      <c r="Q590" s="224"/>
      <c r="R590" s="78"/>
      <c r="S590" s="79"/>
      <c r="T590" s="224"/>
      <c r="U590" s="35"/>
      <c r="V590" s="35"/>
      <c r="W590" s="225"/>
      <c r="X590" s="228"/>
      <c r="Y590" s="79"/>
      <c r="Z590" s="229"/>
      <c r="AA590" s="35"/>
      <c r="AB590" s="35"/>
      <c r="AC590" s="35"/>
      <c r="AD590" s="230"/>
      <c r="AE590" s="231"/>
      <c r="AF590" s="35"/>
      <c r="AG590" s="35"/>
      <c r="AH590" s="78"/>
      <c r="AI590" s="78"/>
      <c r="AJ590" s="82"/>
      <c r="AK590" s="136"/>
      <c r="AL590" s="135"/>
      <c r="AM590" s="81"/>
      <c r="AN590" s="134"/>
      <c r="AO590" s="232"/>
      <c r="AP590" s="232"/>
      <c r="AQ590" s="80"/>
      <c r="AR590" s="81"/>
      <c r="AS590" s="81"/>
      <c r="AT590" s="245"/>
      <c r="AU590" s="179"/>
      <c r="AV590" s="233"/>
      <c r="AW590" s="81"/>
      <c r="AX590" s="185"/>
      <c r="AY590" s="134"/>
      <c r="AZ590" s="111"/>
      <c r="BA590" s="210"/>
      <c r="BB590" s="211"/>
      <c r="BC590" s="211"/>
      <c r="BD590" s="211"/>
      <c r="BE590" s="211"/>
      <c r="BF590" s="211"/>
      <c r="BG590" s="211"/>
      <c r="BH590" s="211"/>
      <c r="BI590" s="211"/>
      <c r="BJ590" s="211"/>
      <c r="BK590" s="211"/>
      <c r="BL590" s="211"/>
      <c r="BM590" s="211"/>
      <c r="BN590" s="83"/>
      <c r="BO590" s="79"/>
      <c r="BP590" s="210"/>
      <c r="BQ590" s="211"/>
      <c r="BR590" s="211"/>
      <c r="BS590" s="211"/>
      <c r="BT590" s="211"/>
      <c r="BU590" s="211"/>
      <c r="BV590" s="211"/>
      <c r="BW590" s="211"/>
      <c r="BX590" s="82"/>
      <c r="BY590" s="212"/>
      <c r="BZ590" s="212"/>
      <c r="CA590" s="212"/>
      <c r="CB590" s="212"/>
      <c r="CC590" s="212"/>
      <c r="CD590" s="212"/>
      <c r="CE590" s="212"/>
      <c r="CF590" s="212"/>
      <c r="CG590" s="82"/>
      <c r="CH590" s="213"/>
      <c r="CI590" s="212"/>
      <c r="CJ590" s="212"/>
      <c r="CK590" s="212"/>
      <c r="CL590" s="212"/>
      <c r="CM590" s="212"/>
      <c r="CN590" s="212"/>
      <c r="CO590" s="212"/>
      <c r="CP590" s="212"/>
      <c r="CQ590" s="212"/>
      <c r="CR590" s="212"/>
      <c r="CS590" s="212"/>
      <c r="CT590" s="212"/>
      <c r="CU590" s="212"/>
      <c r="CV590" s="212"/>
      <c r="CW590" s="212"/>
      <c r="CX590" s="212"/>
      <c r="CY590" s="212"/>
      <c r="CZ590" s="212"/>
      <c r="DA590" s="214"/>
      <c r="DB590" s="84"/>
      <c r="DC590" s="35"/>
      <c r="DD590" s="35"/>
      <c r="DE590" s="35"/>
      <c r="DF590" s="35"/>
      <c r="DG590" s="35"/>
      <c r="DH590" s="35"/>
      <c r="DI590" s="35"/>
      <c r="DJ590" s="35"/>
      <c r="DK590" s="35"/>
      <c r="DL590" s="35"/>
      <c r="DM590" s="35"/>
      <c r="DN590" s="35"/>
      <c r="DO590" s="35"/>
      <c r="DP590" s="35"/>
      <c r="DQ590" s="35"/>
      <c r="DR590" s="35"/>
      <c r="DS590" s="35"/>
      <c r="DT590" s="35"/>
      <c r="DU590" s="35"/>
      <c r="DV590" s="35"/>
      <c r="DW590" s="78"/>
      <c r="DX590" s="82"/>
      <c r="DY590" s="215"/>
      <c r="DZ590" s="216"/>
      <c r="EA590" s="216"/>
      <c r="EB590" s="216"/>
      <c r="EC590" s="216"/>
      <c r="ED590" s="216"/>
      <c r="EE590" s="217"/>
      <c r="EF590" s="146"/>
      <c r="EG590" s="215"/>
      <c r="EH590" s="216"/>
      <c r="EI590" s="216"/>
      <c r="EJ590" s="216"/>
      <c r="EK590" s="216"/>
      <c r="EL590" s="216"/>
      <c r="EM590" s="216"/>
      <c r="EN590" s="217"/>
      <c r="EO590" s="79"/>
      <c r="EP590" s="218"/>
      <c r="EQ590" s="219"/>
      <c r="ER590" s="219"/>
      <c r="ES590" s="82"/>
      <c r="ET590" s="234"/>
      <c r="EU590" s="235"/>
      <c r="EV590" s="235"/>
      <c r="EW590" s="82"/>
      <c r="EX590" s="234"/>
      <c r="EY590" s="235"/>
      <c r="EZ590" s="235"/>
      <c r="FA590" s="235"/>
      <c r="FB590" s="235"/>
      <c r="FC590" s="235"/>
      <c r="FD590" s="235"/>
      <c r="FE590" s="222"/>
      <c r="FF590" s="234"/>
      <c r="FG590" s="235"/>
      <c r="FH590" s="235"/>
      <c r="FI590" s="235"/>
      <c r="FJ590" s="235"/>
      <c r="FK590" s="235"/>
      <c r="FL590" s="235"/>
      <c r="FM590" s="222"/>
    </row>
    <row r="591" spans="1:169">
      <c r="A591" s="223" t="str">
        <f>Validation!B591</f>
        <v>Pass</v>
      </c>
      <c r="B591" s="35"/>
      <c r="C591" s="35"/>
      <c r="D591" s="35"/>
      <c r="E591" s="122"/>
      <c r="F591" s="123"/>
      <c r="G591" s="121"/>
      <c r="H591" s="120"/>
      <c r="I591" s="121"/>
      <c r="J591" s="120"/>
      <c r="K591" s="225"/>
      <c r="L591" s="35"/>
      <c r="M591" s="226"/>
      <c r="N591" s="227"/>
      <c r="O591" s="227"/>
      <c r="P591" s="224"/>
      <c r="Q591" s="224"/>
      <c r="R591" s="78"/>
      <c r="S591" s="79"/>
      <c r="T591" s="224"/>
      <c r="U591" s="35"/>
      <c r="V591" s="35"/>
      <c r="W591" s="225"/>
      <c r="X591" s="228"/>
      <c r="Y591" s="79"/>
      <c r="Z591" s="229"/>
      <c r="AA591" s="35"/>
      <c r="AB591" s="35"/>
      <c r="AC591" s="35"/>
      <c r="AD591" s="230"/>
      <c r="AE591" s="231"/>
      <c r="AF591" s="35"/>
      <c r="AG591" s="35"/>
      <c r="AH591" s="78"/>
      <c r="AI591" s="78"/>
      <c r="AJ591" s="82"/>
      <c r="AK591" s="136"/>
      <c r="AL591" s="135"/>
      <c r="AM591" s="81"/>
      <c r="AN591" s="134"/>
      <c r="AO591" s="232"/>
      <c r="AP591" s="232"/>
      <c r="AQ591" s="80"/>
      <c r="AR591" s="81"/>
      <c r="AS591" s="81"/>
      <c r="AT591" s="245"/>
      <c r="AU591" s="179"/>
      <c r="AV591" s="233"/>
      <c r="AW591" s="81"/>
      <c r="AX591" s="185"/>
      <c r="AY591" s="134"/>
      <c r="AZ591" s="111"/>
      <c r="BA591" s="210"/>
      <c r="BB591" s="211"/>
      <c r="BC591" s="211"/>
      <c r="BD591" s="211"/>
      <c r="BE591" s="211"/>
      <c r="BF591" s="211"/>
      <c r="BG591" s="211"/>
      <c r="BH591" s="211"/>
      <c r="BI591" s="211"/>
      <c r="BJ591" s="211"/>
      <c r="BK591" s="211"/>
      <c r="BL591" s="211"/>
      <c r="BM591" s="211"/>
      <c r="BN591" s="83"/>
      <c r="BO591" s="79"/>
      <c r="BP591" s="210"/>
      <c r="BQ591" s="211"/>
      <c r="BR591" s="211"/>
      <c r="BS591" s="211"/>
      <c r="BT591" s="211"/>
      <c r="BU591" s="211"/>
      <c r="BV591" s="211"/>
      <c r="BW591" s="211"/>
      <c r="BX591" s="82"/>
      <c r="BY591" s="212"/>
      <c r="BZ591" s="212"/>
      <c r="CA591" s="212"/>
      <c r="CB591" s="212"/>
      <c r="CC591" s="212"/>
      <c r="CD591" s="212"/>
      <c r="CE591" s="212"/>
      <c r="CF591" s="212"/>
      <c r="CG591" s="82"/>
      <c r="CH591" s="213"/>
      <c r="CI591" s="212"/>
      <c r="CJ591" s="212"/>
      <c r="CK591" s="212"/>
      <c r="CL591" s="212"/>
      <c r="CM591" s="212"/>
      <c r="CN591" s="212"/>
      <c r="CO591" s="212"/>
      <c r="CP591" s="212"/>
      <c r="CQ591" s="212"/>
      <c r="CR591" s="212"/>
      <c r="CS591" s="212"/>
      <c r="CT591" s="212"/>
      <c r="CU591" s="212"/>
      <c r="CV591" s="212"/>
      <c r="CW591" s="212"/>
      <c r="CX591" s="212"/>
      <c r="CY591" s="212"/>
      <c r="CZ591" s="212"/>
      <c r="DA591" s="214"/>
      <c r="DB591" s="84"/>
      <c r="DC591" s="35"/>
      <c r="DD591" s="35"/>
      <c r="DE591" s="35"/>
      <c r="DF591" s="35"/>
      <c r="DG591" s="35"/>
      <c r="DH591" s="35"/>
      <c r="DI591" s="35"/>
      <c r="DJ591" s="35"/>
      <c r="DK591" s="35"/>
      <c r="DL591" s="35"/>
      <c r="DM591" s="35"/>
      <c r="DN591" s="35"/>
      <c r="DO591" s="35"/>
      <c r="DP591" s="35"/>
      <c r="DQ591" s="35"/>
      <c r="DR591" s="35"/>
      <c r="DS591" s="35"/>
      <c r="DT591" s="35"/>
      <c r="DU591" s="35"/>
      <c r="DV591" s="35"/>
      <c r="DW591" s="78"/>
      <c r="DX591" s="82"/>
      <c r="DY591" s="215"/>
      <c r="DZ591" s="216"/>
      <c r="EA591" s="216"/>
      <c r="EB591" s="216"/>
      <c r="EC591" s="216"/>
      <c r="ED591" s="216"/>
      <c r="EE591" s="217"/>
      <c r="EF591" s="146"/>
      <c r="EG591" s="215"/>
      <c r="EH591" s="216"/>
      <c r="EI591" s="216"/>
      <c r="EJ591" s="216"/>
      <c r="EK591" s="216"/>
      <c r="EL591" s="216"/>
      <c r="EM591" s="216"/>
      <c r="EN591" s="217"/>
      <c r="EO591" s="79"/>
      <c r="EP591" s="218"/>
      <c r="EQ591" s="219"/>
      <c r="ER591" s="219"/>
      <c r="ES591" s="82"/>
      <c r="ET591" s="234"/>
      <c r="EU591" s="235"/>
      <c r="EV591" s="235"/>
      <c r="EW591" s="82"/>
      <c r="EX591" s="234"/>
      <c r="EY591" s="235"/>
      <c r="EZ591" s="235"/>
      <c r="FA591" s="235"/>
      <c r="FB591" s="235"/>
      <c r="FC591" s="235"/>
      <c r="FD591" s="235"/>
      <c r="FE591" s="222"/>
      <c r="FF591" s="234"/>
      <c r="FG591" s="235"/>
      <c r="FH591" s="235"/>
      <c r="FI591" s="235"/>
      <c r="FJ591" s="235"/>
      <c r="FK591" s="235"/>
      <c r="FL591" s="235"/>
      <c r="FM591" s="222"/>
    </row>
    <row r="592" spans="1:169">
      <c r="A592" s="223" t="str">
        <f>Validation!B592</f>
        <v>Pass</v>
      </c>
      <c r="B592" s="35"/>
      <c r="C592" s="35"/>
      <c r="D592" s="35"/>
      <c r="E592" s="122"/>
      <c r="F592" s="123"/>
      <c r="G592" s="121"/>
      <c r="H592" s="120"/>
      <c r="I592" s="121"/>
      <c r="J592" s="120"/>
      <c r="K592" s="225"/>
      <c r="L592" s="35"/>
      <c r="M592" s="226"/>
      <c r="N592" s="227"/>
      <c r="O592" s="227"/>
      <c r="P592" s="224"/>
      <c r="Q592" s="224"/>
      <c r="R592" s="78"/>
      <c r="S592" s="79"/>
      <c r="T592" s="224"/>
      <c r="U592" s="35"/>
      <c r="V592" s="35"/>
      <c r="W592" s="225"/>
      <c r="X592" s="228"/>
      <c r="Y592" s="79"/>
      <c r="Z592" s="229"/>
      <c r="AA592" s="35"/>
      <c r="AB592" s="35"/>
      <c r="AC592" s="35"/>
      <c r="AD592" s="230"/>
      <c r="AE592" s="231"/>
      <c r="AF592" s="35"/>
      <c r="AG592" s="35"/>
      <c r="AH592" s="78"/>
      <c r="AI592" s="78"/>
      <c r="AJ592" s="82"/>
      <c r="AK592" s="136"/>
      <c r="AL592" s="135"/>
      <c r="AM592" s="81"/>
      <c r="AN592" s="134"/>
      <c r="AO592" s="232"/>
      <c r="AP592" s="232"/>
      <c r="AQ592" s="80"/>
      <c r="AR592" s="81"/>
      <c r="AS592" s="81"/>
      <c r="AT592" s="245"/>
      <c r="AU592" s="179"/>
      <c r="AV592" s="233"/>
      <c r="AW592" s="81"/>
      <c r="AX592" s="185"/>
      <c r="AY592" s="134"/>
      <c r="AZ592" s="111"/>
      <c r="BA592" s="210"/>
      <c r="BB592" s="211"/>
      <c r="BC592" s="211"/>
      <c r="BD592" s="211"/>
      <c r="BE592" s="211"/>
      <c r="BF592" s="211"/>
      <c r="BG592" s="211"/>
      <c r="BH592" s="211"/>
      <c r="BI592" s="211"/>
      <c r="BJ592" s="211"/>
      <c r="BK592" s="211"/>
      <c r="BL592" s="211"/>
      <c r="BM592" s="211"/>
      <c r="BN592" s="83"/>
      <c r="BO592" s="79"/>
      <c r="BP592" s="210"/>
      <c r="BQ592" s="211"/>
      <c r="BR592" s="211"/>
      <c r="BS592" s="211"/>
      <c r="BT592" s="211"/>
      <c r="BU592" s="211"/>
      <c r="BV592" s="211"/>
      <c r="BW592" s="211"/>
      <c r="BX592" s="82"/>
      <c r="BY592" s="212"/>
      <c r="BZ592" s="212"/>
      <c r="CA592" s="212"/>
      <c r="CB592" s="212"/>
      <c r="CC592" s="212"/>
      <c r="CD592" s="212"/>
      <c r="CE592" s="212"/>
      <c r="CF592" s="212"/>
      <c r="CG592" s="82"/>
      <c r="CH592" s="213"/>
      <c r="CI592" s="212"/>
      <c r="CJ592" s="212"/>
      <c r="CK592" s="212"/>
      <c r="CL592" s="212"/>
      <c r="CM592" s="212"/>
      <c r="CN592" s="212"/>
      <c r="CO592" s="212"/>
      <c r="CP592" s="212"/>
      <c r="CQ592" s="212"/>
      <c r="CR592" s="212"/>
      <c r="CS592" s="212"/>
      <c r="CT592" s="212"/>
      <c r="CU592" s="212"/>
      <c r="CV592" s="212"/>
      <c r="CW592" s="212"/>
      <c r="CX592" s="212"/>
      <c r="CY592" s="212"/>
      <c r="CZ592" s="212"/>
      <c r="DA592" s="214"/>
      <c r="DB592" s="84"/>
      <c r="DC592" s="35"/>
      <c r="DD592" s="35"/>
      <c r="DE592" s="35"/>
      <c r="DF592" s="35"/>
      <c r="DG592" s="35"/>
      <c r="DH592" s="35"/>
      <c r="DI592" s="35"/>
      <c r="DJ592" s="35"/>
      <c r="DK592" s="35"/>
      <c r="DL592" s="35"/>
      <c r="DM592" s="35"/>
      <c r="DN592" s="35"/>
      <c r="DO592" s="35"/>
      <c r="DP592" s="35"/>
      <c r="DQ592" s="35"/>
      <c r="DR592" s="35"/>
      <c r="DS592" s="35"/>
      <c r="DT592" s="35"/>
      <c r="DU592" s="35"/>
      <c r="DV592" s="35"/>
      <c r="DW592" s="78"/>
      <c r="DX592" s="82"/>
      <c r="DY592" s="215"/>
      <c r="DZ592" s="216"/>
      <c r="EA592" s="216"/>
      <c r="EB592" s="216"/>
      <c r="EC592" s="216"/>
      <c r="ED592" s="216"/>
      <c r="EE592" s="217"/>
      <c r="EF592" s="146"/>
      <c r="EG592" s="215"/>
      <c r="EH592" s="216"/>
      <c r="EI592" s="216"/>
      <c r="EJ592" s="216"/>
      <c r="EK592" s="216"/>
      <c r="EL592" s="216"/>
      <c r="EM592" s="216"/>
      <c r="EN592" s="217"/>
      <c r="EO592" s="79"/>
      <c r="EP592" s="218"/>
      <c r="EQ592" s="219"/>
      <c r="ER592" s="219"/>
      <c r="ES592" s="82"/>
      <c r="ET592" s="234"/>
      <c r="EU592" s="235"/>
      <c r="EV592" s="235"/>
      <c r="EW592" s="82"/>
      <c r="EX592" s="234"/>
      <c r="EY592" s="235"/>
      <c r="EZ592" s="235"/>
      <c r="FA592" s="235"/>
      <c r="FB592" s="235"/>
      <c r="FC592" s="235"/>
      <c r="FD592" s="235"/>
      <c r="FE592" s="222"/>
      <c r="FF592" s="234"/>
      <c r="FG592" s="235"/>
      <c r="FH592" s="235"/>
      <c r="FI592" s="235"/>
      <c r="FJ592" s="235"/>
      <c r="FK592" s="235"/>
      <c r="FL592" s="235"/>
      <c r="FM592" s="222"/>
    </row>
    <row r="593" spans="1:169">
      <c r="A593" s="223" t="str">
        <f>Validation!B593</f>
        <v>Pass</v>
      </c>
      <c r="B593" s="35"/>
      <c r="C593" s="35"/>
      <c r="D593" s="35"/>
      <c r="E593" s="122"/>
      <c r="F593" s="123"/>
      <c r="G593" s="121"/>
      <c r="H593" s="120"/>
      <c r="I593" s="121"/>
      <c r="J593" s="120"/>
      <c r="K593" s="225"/>
      <c r="L593" s="35"/>
      <c r="M593" s="226"/>
      <c r="N593" s="227"/>
      <c r="O593" s="227"/>
      <c r="P593" s="224"/>
      <c r="Q593" s="224"/>
      <c r="R593" s="78"/>
      <c r="S593" s="79"/>
      <c r="T593" s="224"/>
      <c r="U593" s="35"/>
      <c r="V593" s="35"/>
      <c r="W593" s="225"/>
      <c r="X593" s="228"/>
      <c r="Y593" s="79"/>
      <c r="Z593" s="229"/>
      <c r="AA593" s="35"/>
      <c r="AB593" s="35"/>
      <c r="AC593" s="35"/>
      <c r="AD593" s="230"/>
      <c r="AE593" s="231"/>
      <c r="AF593" s="35"/>
      <c r="AG593" s="35"/>
      <c r="AH593" s="78"/>
      <c r="AI593" s="78"/>
      <c r="AJ593" s="82"/>
      <c r="AK593" s="136"/>
      <c r="AL593" s="135"/>
      <c r="AM593" s="81"/>
      <c r="AN593" s="134"/>
      <c r="AO593" s="232"/>
      <c r="AP593" s="232"/>
      <c r="AQ593" s="80"/>
      <c r="AR593" s="81"/>
      <c r="AS593" s="81"/>
      <c r="AT593" s="245"/>
      <c r="AU593" s="179"/>
      <c r="AV593" s="233"/>
      <c r="AW593" s="81"/>
      <c r="AX593" s="185"/>
      <c r="AY593" s="134"/>
      <c r="AZ593" s="111"/>
      <c r="BA593" s="210"/>
      <c r="BB593" s="211"/>
      <c r="BC593" s="211"/>
      <c r="BD593" s="211"/>
      <c r="BE593" s="211"/>
      <c r="BF593" s="211"/>
      <c r="BG593" s="211"/>
      <c r="BH593" s="211"/>
      <c r="BI593" s="211"/>
      <c r="BJ593" s="211"/>
      <c r="BK593" s="211"/>
      <c r="BL593" s="211"/>
      <c r="BM593" s="211"/>
      <c r="BN593" s="83"/>
      <c r="BO593" s="79"/>
      <c r="BP593" s="210"/>
      <c r="BQ593" s="211"/>
      <c r="BR593" s="211"/>
      <c r="BS593" s="211"/>
      <c r="BT593" s="211"/>
      <c r="BU593" s="211"/>
      <c r="BV593" s="211"/>
      <c r="BW593" s="211"/>
      <c r="BX593" s="82"/>
      <c r="BY593" s="212"/>
      <c r="BZ593" s="212"/>
      <c r="CA593" s="212"/>
      <c r="CB593" s="212"/>
      <c r="CC593" s="212"/>
      <c r="CD593" s="212"/>
      <c r="CE593" s="212"/>
      <c r="CF593" s="212"/>
      <c r="CG593" s="82"/>
      <c r="CH593" s="213"/>
      <c r="CI593" s="212"/>
      <c r="CJ593" s="212"/>
      <c r="CK593" s="212"/>
      <c r="CL593" s="212"/>
      <c r="CM593" s="212"/>
      <c r="CN593" s="212"/>
      <c r="CO593" s="212"/>
      <c r="CP593" s="212"/>
      <c r="CQ593" s="212"/>
      <c r="CR593" s="212"/>
      <c r="CS593" s="212"/>
      <c r="CT593" s="212"/>
      <c r="CU593" s="212"/>
      <c r="CV593" s="212"/>
      <c r="CW593" s="212"/>
      <c r="CX593" s="212"/>
      <c r="CY593" s="212"/>
      <c r="CZ593" s="212"/>
      <c r="DA593" s="214"/>
      <c r="DB593" s="84"/>
      <c r="DC593" s="35"/>
      <c r="DD593" s="35"/>
      <c r="DE593" s="35"/>
      <c r="DF593" s="35"/>
      <c r="DG593" s="35"/>
      <c r="DH593" s="35"/>
      <c r="DI593" s="35"/>
      <c r="DJ593" s="35"/>
      <c r="DK593" s="35"/>
      <c r="DL593" s="35"/>
      <c r="DM593" s="35"/>
      <c r="DN593" s="35"/>
      <c r="DO593" s="35"/>
      <c r="DP593" s="35"/>
      <c r="DQ593" s="35"/>
      <c r="DR593" s="35"/>
      <c r="DS593" s="35"/>
      <c r="DT593" s="35"/>
      <c r="DU593" s="35"/>
      <c r="DV593" s="35"/>
      <c r="DW593" s="78"/>
      <c r="DX593" s="82"/>
      <c r="DY593" s="215"/>
      <c r="DZ593" s="216"/>
      <c r="EA593" s="216"/>
      <c r="EB593" s="216"/>
      <c r="EC593" s="216"/>
      <c r="ED593" s="216"/>
      <c r="EE593" s="217"/>
      <c r="EF593" s="146"/>
      <c r="EG593" s="215"/>
      <c r="EH593" s="216"/>
      <c r="EI593" s="216"/>
      <c r="EJ593" s="216"/>
      <c r="EK593" s="216"/>
      <c r="EL593" s="216"/>
      <c r="EM593" s="216"/>
      <c r="EN593" s="217"/>
      <c r="EO593" s="79"/>
      <c r="EP593" s="218"/>
      <c r="EQ593" s="219"/>
      <c r="ER593" s="219"/>
      <c r="ES593" s="82"/>
      <c r="ET593" s="234"/>
      <c r="EU593" s="235"/>
      <c r="EV593" s="235"/>
      <c r="EW593" s="82"/>
      <c r="EX593" s="234"/>
      <c r="EY593" s="235"/>
      <c r="EZ593" s="235"/>
      <c r="FA593" s="235"/>
      <c r="FB593" s="235"/>
      <c r="FC593" s="235"/>
      <c r="FD593" s="235"/>
      <c r="FE593" s="222"/>
      <c r="FF593" s="234"/>
      <c r="FG593" s="235"/>
      <c r="FH593" s="235"/>
      <c r="FI593" s="235"/>
      <c r="FJ593" s="235"/>
      <c r="FK593" s="235"/>
      <c r="FL593" s="235"/>
      <c r="FM593" s="222"/>
    </row>
    <row r="594" spans="1:169">
      <c r="A594" s="223" t="str">
        <f>Validation!B594</f>
        <v>Pass</v>
      </c>
      <c r="B594" s="35"/>
      <c r="C594" s="35"/>
      <c r="D594" s="35"/>
      <c r="E594" s="122"/>
      <c r="F594" s="123"/>
      <c r="G594" s="121"/>
      <c r="H594" s="120"/>
      <c r="I594" s="121"/>
      <c r="J594" s="120"/>
      <c r="K594" s="225"/>
      <c r="L594" s="35"/>
      <c r="M594" s="226"/>
      <c r="N594" s="227"/>
      <c r="O594" s="227"/>
      <c r="P594" s="224"/>
      <c r="Q594" s="224"/>
      <c r="R594" s="78"/>
      <c r="S594" s="79"/>
      <c r="T594" s="224"/>
      <c r="U594" s="35"/>
      <c r="V594" s="35"/>
      <c r="W594" s="225"/>
      <c r="X594" s="228"/>
      <c r="Y594" s="79"/>
      <c r="Z594" s="229"/>
      <c r="AA594" s="35"/>
      <c r="AB594" s="35"/>
      <c r="AC594" s="35"/>
      <c r="AD594" s="230"/>
      <c r="AE594" s="231"/>
      <c r="AF594" s="35"/>
      <c r="AG594" s="35"/>
      <c r="AH594" s="78"/>
      <c r="AI594" s="78"/>
      <c r="AJ594" s="82"/>
      <c r="AK594" s="136"/>
      <c r="AL594" s="135"/>
      <c r="AM594" s="81"/>
      <c r="AN594" s="134"/>
      <c r="AO594" s="232"/>
      <c r="AP594" s="232"/>
      <c r="AQ594" s="80"/>
      <c r="AR594" s="81"/>
      <c r="AS594" s="81"/>
      <c r="AT594" s="245"/>
      <c r="AU594" s="179"/>
      <c r="AV594" s="233"/>
      <c r="AW594" s="81"/>
      <c r="AX594" s="185"/>
      <c r="AY594" s="134"/>
      <c r="AZ594" s="111"/>
      <c r="BA594" s="210"/>
      <c r="BB594" s="211"/>
      <c r="BC594" s="211"/>
      <c r="BD594" s="211"/>
      <c r="BE594" s="211"/>
      <c r="BF594" s="211"/>
      <c r="BG594" s="211"/>
      <c r="BH594" s="211"/>
      <c r="BI594" s="211"/>
      <c r="BJ594" s="211"/>
      <c r="BK594" s="211"/>
      <c r="BL594" s="211"/>
      <c r="BM594" s="211"/>
      <c r="BN594" s="83"/>
      <c r="BO594" s="79"/>
      <c r="BP594" s="210"/>
      <c r="BQ594" s="211"/>
      <c r="BR594" s="211"/>
      <c r="BS594" s="211"/>
      <c r="BT594" s="211"/>
      <c r="BU594" s="211"/>
      <c r="BV594" s="211"/>
      <c r="BW594" s="211"/>
      <c r="BX594" s="82"/>
      <c r="BY594" s="212"/>
      <c r="BZ594" s="212"/>
      <c r="CA594" s="212"/>
      <c r="CB594" s="212"/>
      <c r="CC594" s="212"/>
      <c r="CD594" s="212"/>
      <c r="CE594" s="212"/>
      <c r="CF594" s="212"/>
      <c r="CG594" s="82"/>
      <c r="CH594" s="213"/>
      <c r="CI594" s="212"/>
      <c r="CJ594" s="212"/>
      <c r="CK594" s="212"/>
      <c r="CL594" s="212"/>
      <c r="CM594" s="212"/>
      <c r="CN594" s="212"/>
      <c r="CO594" s="212"/>
      <c r="CP594" s="212"/>
      <c r="CQ594" s="212"/>
      <c r="CR594" s="212"/>
      <c r="CS594" s="212"/>
      <c r="CT594" s="212"/>
      <c r="CU594" s="212"/>
      <c r="CV594" s="212"/>
      <c r="CW594" s="212"/>
      <c r="CX594" s="212"/>
      <c r="CY594" s="212"/>
      <c r="CZ594" s="212"/>
      <c r="DA594" s="214"/>
      <c r="DB594" s="84"/>
      <c r="DC594" s="35"/>
      <c r="DD594" s="35"/>
      <c r="DE594" s="35"/>
      <c r="DF594" s="35"/>
      <c r="DG594" s="35"/>
      <c r="DH594" s="35"/>
      <c r="DI594" s="35"/>
      <c r="DJ594" s="35"/>
      <c r="DK594" s="35"/>
      <c r="DL594" s="35"/>
      <c r="DM594" s="35"/>
      <c r="DN594" s="35"/>
      <c r="DO594" s="35"/>
      <c r="DP594" s="35"/>
      <c r="DQ594" s="35"/>
      <c r="DR594" s="35"/>
      <c r="DS594" s="35"/>
      <c r="DT594" s="35"/>
      <c r="DU594" s="35"/>
      <c r="DV594" s="35"/>
      <c r="DW594" s="78"/>
      <c r="DX594" s="82"/>
      <c r="DY594" s="215"/>
      <c r="DZ594" s="216"/>
      <c r="EA594" s="216"/>
      <c r="EB594" s="216"/>
      <c r="EC594" s="216"/>
      <c r="ED594" s="216"/>
      <c r="EE594" s="217"/>
      <c r="EF594" s="146"/>
      <c r="EG594" s="215"/>
      <c r="EH594" s="216"/>
      <c r="EI594" s="216"/>
      <c r="EJ594" s="216"/>
      <c r="EK594" s="216"/>
      <c r="EL594" s="216"/>
      <c r="EM594" s="216"/>
      <c r="EN594" s="217"/>
      <c r="EO594" s="79"/>
      <c r="EP594" s="218"/>
      <c r="EQ594" s="219"/>
      <c r="ER594" s="219"/>
      <c r="ES594" s="82"/>
      <c r="ET594" s="234"/>
      <c r="EU594" s="235"/>
      <c r="EV594" s="235"/>
      <c r="EW594" s="82"/>
      <c r="EX594" s="234"/>
      <c r="EY594" s="235"/>
      <c r="EZ594" s="235"/>
      <c r="FA594" s="235"/>
      <c r="FB594" s="235"/>
      <c r="FC594" s="235"/>
      <c r="FD594" s="235"/>
      <c r="FE594" s="222"/>
      <c r="FF594" s="234"/>
      <c r="FG594" s="235"/>
      <c r="FH594" s="235"/>
      <c r="FI594" s="235"/>
      <c r="FJ594" s="235"/>
      <c r="FK594" s="235"/>
      <c r="FL594" s="235"/>
      <c r="FM594" s="222"/>
    </row>
    <row r="595" spans="1:169">
      <c r="A595" s="223" t="str">
        <f>Validation!B595</f>
        <v>Pass</v>
      </c>
      <c r="B595" s="35"/>
      <c r="C595" s="35"/>
      <c r="D595" s="35"/>
      <c r="E595" s="122"/>
      <c r="F595" s="123"/>
      <c r="G595" s="121"/>
      <c r="H595" s="120"/>
      <c r="I595" s="121"/>
      <c r="J595" s="120"/>
      <c r="K595" s="225"/>
      <c r="L595" s="35"/>
      <c r="M595" s="226"/>
      <c r="N595" s="227"/>
      <c r="O595" s="227"/>
      <c r="P595" s="224"/>
      <c r="Q595" s="224"/>
      <c r="R595" s="78"/>
      <c r="S595" s="79"/>
      <c r="T595" s="224"/>
      <c r="U595" s="35"/>
      <c r="V595" s="35"/>
      <c r="W595" s="225"/>
      <c r="X595" s="228"/>
      <c r="Y595" s="79"/>
      <c r="Z595" s="229"/>
      <c r="AA595" s="35"/>
      <c r="AB595" s="35"/>
      <c r="AC595" s="35"/>
      <c r="AD595" s="230"/>
      <c r="AE595" s="231"/>
      <c r="AF595" s="35"/>
      <c r="AG595" s="35"/>
      <c r="AH595" s="78"/>
      <c r="AI595" s="78"/>
      <c r="AJ595" s="82"/>
      <c r="AK595" s="136"/>
      <c r="AL595" s="135"/>
      <c r="AM595" s="81"/>
      <c r="AN595" s="134"/>
      <c r="AO595" s="232"/>
      <c r="AP595" s="232"/>
      <c r="AQ595" s="80"/>
      <c r="AR595" s="81"/>
      <c r="AS595" s="81"/>
      <c r="AT595" s="245"/>
      <c r="AU595" s="179"/>
      <c r="AV595" s="233"/>
      <c r="AW595" s="81"/>
      <c r="AX595" s="185"/>
      <c r="AY595" s="134"/>
      <c r="AZ595" s="111"/>
      <c r="BA595" s="210"/>
      <c r="BB595" s="211"/>
      <c r="BC595" s="211"/>
      <c r="BD595" s="211"/>
      <c r="BE595" s="211"/>
      <c r="BF595" s="211"/>
      <c r="BG595" s="211"/>
      <c r="BH595" s="211"/>
      <c r="BI595" s="211"/>
      <c r="BJ595" s="211"/>
      <c r="BK595" s="211"/>
      <c r="BL595" s="211"/>
      <c r="BM595" s="211"/>
      <c r="BN595" s="83"/>
      <c r="BO595" s="79"/>
      <c r="BP595" s="210"/>
      <c r="BQ595" s="211"/>
      <c r="BR595" s="211"/>
      <c r="BS595" s="211"/>
      <c r="BT595" s="211"/>
      <c r="BU595" s="211"/>
      <c r="BV595" s="211"/>
      <c r="BW595" s="211"/>
      <c r="BX595" s="82"/>
      <c r="BY595" s="212"/>
      <c r="BZ595" s="212"/>
      <c r="CA595" s="212"/>
      <c r="CB595" s="212"/>
      <c r="CC595" s="212"/>
      <c r="CD595" s="212"/>
      <c r="CE595" s="212"/>
      <c r="CF595" s="212"/>
      <c r="CG595" s="82"/>
      <c r="CH595" s="213"/>
      <c r="CI595" s="212"/>
      <c r="CJ595" s="212"/>
      <c r="CK595" s="212"/>
      <c r="CL595" s="212"/>
      <c r="CM595" s="212"/>
      <c r="CN595" s="212"/>
      <c r="CO595" s="212"/>
      <c r="CP595" s="212"/>
      <c r="CQ595" s="212"/>
      <c r="CR595" s="212"/>
      <c r="CS595" s="212"/>
      <c r="CT595" s="212"/>
      <c r="CU595" s="212"/>
      <c r="CV595" s="212"/>
      <c r="CW595" s="212"/>
      <c r="CX595" s="212"/>
      <c r="CY595" s="212"/>
      <c r="CZ595" s="212"/>
      <c r="DA595" s="214"/>
      <c r="DB595" s="84"/>
      <c r="DC595" s="35"/>
      <c r="DD595" s="35"/>
      <c r="DE595" s="35"/>
      <c r="DF595" s="35"/>
      <c r="DG595" s="35"/>
      <c r="DH595" s="35"/>
      <c r="DI595" s="35"/>
      <c r="DJ595" s="35"/>
      <c r="DK595" s="35"/>
      <c r="DL595" s="35"/>
      <c r="DM595" s="35"/>
      <c r="DN595" s="35"/>
      <c r="DO595" s="35"/>
      <c r="DP595" s="35"/>
      <c r="DQ595" s="35"/>
      <c r="DR595" s="35"/>
      <c r="DS595" s="35"/>
      <c r="DT595" s="35"/>
      <c r="DU595" s="35"/>
      <c r="DV595" s="35"/>
      <c r="DW595" s="78"/>
      <c r="DX595" s="82"/>
      <c r="DY595" s="215"/>
      <c r="DZ595" s="216"/>
      <c r="EA595" s="216"/>
      <c r="EB595" s="216"/>
      <c r="EC595" s="216"/>
      <c r="ED595" s="216"/>
      <c r="EE595" s="217"/>
      <c r="EF595" s="146"/>
      <c r="EG595" s="215"/>
      <c r="EH595" s="216"/>
      <c r="EI595" s="216"/>
      <c r="EJ595" s="216"/>
      <c r="EK595" s="216"/>
      <c r="EL595" s="216"/>
      <c r="EM595" s="216"/>
      <c r="EN595" s="217"/>
      <c r="EO595" s="79"/>
      <c r="EP595" s="218"/>
      <c r="EQ595" s="219"/>
      <c r="ER595" s="219"/>
      <c r="ES595" s="82"/>
      <c r="ET595" s="234"/>
      <c r="EU595" s="235"/>
      <c r="EV595" s="235"/>
      <c r="EW595" s="82"/>
      <c r="EX595" s="234"/>
      <c r="EY595" s="235"/>
      <c r="EZ595" s="235"/>
      <c r="FA595" s="235"/>
      <c r="FB595" s="235"/>
      <c r="FC595" s="235"/>
      <c r="FD595" s="235"/>
      <c r="FE595" s="222"/>
      <c r="FF595" s="234"/>
      <c r="FG595" s="235"/>
      <c r="FH595" s="235"/>
      <c r="FI595" s="235"/>
      <c r="FJ595" s="235"/>
      <c r="FK595" s="235"/>
      <c r="FL595" s="235"/>
      <c r="FM595" s="222"/>
    </row>
    <row r="596" spans="1:169">
      <c r="A596" s="223" t="str">
        <f>Validation!B596</f>
        <v>Pass</v>
      </c>
      <c r="B596" s="35"/>
      <c r="C596" s="35"/>
      <c r="D596" s="35"/>
      <c r="E596" s="122"/>
      <c r="F596" s="123"/>
      <c r="G596" s="121"/>
      <c r="H596" s="120"/>
      <c r="I596" s="121"/>
      <c r="J596" s="120"/>
      <c r="K596" s="225"/>
      <c r="L596" s="35"/>
      <c r="M596" s="226"/>
      <c r="N596" s="227"/>
      <c r="O596" s="227"/>
      <c r="P596" s="224"/>
      <c r="Q596" s="224"/>
      <c r="R596" s="78"/>
      <c r="S596" s="79"/>
      <c r="T596" s="224"/>
      <c r="U596" s="35"/>
      <c r="V596" s="35"/>
      <c r="W596" s="225"/>
      <c r="X596" s="228"/>
      <c r="Y596" s="79"/>
      <c r="Z596" s="229"/>
      <c r="AA596" s="35"/>
      <c r="AB596" s="35"/>
      <c r="AC596" s="35"/>
      <c r="AD596" s="230"/>
      <c r="AE596" s="231"/>
      <c r="AF596" s="35"/>
      <c r="AG596" s="35"/>
      <c r="AH596" s="78"/>
      <c r="AI596" s="78"/>
      <c r="AJ596" s="82"/>
      <c r="AK596" s="136"/>
      <c r="AL596" s="135"/>
      <c r="AM596" s="81"/>
      <c r="AN596" s="134"/>
      <c r="AO596" s="232"/>
      <c r="AP596" s="232"/>
      <c r="AQ596" s="80"/>
      <c r="AR596" s="81"/>
      <c r="AS596" s="81"/>
      <c r="AT596" s="245"/>
      <c r="AU596" s="179"/>
      <c r="AV596" s="233"/>
      <c r="AW596" s="81"/>
      <c r="AX596" s="185"/>
      <c r="AY596" s="134"/>
      <c r="AZ596" s="111"/>
      <c r="BA596" s="210"/>
      <c r="BB596" s="211"/>
      <c r="BC596" s="211"/>
      <c r="BD596" s="211"/>
      <c r="BE596" s="211"/>
      <c r="BF596" s="211"/>
      <c r="BG596" s="211"/>
      <c r="BH596" s="211"/>
      <c r="BI596" s="211"/>
      <c r="BJ596" s="211"/>
      <c r="BK596" s="211"/>
      <c r="BL596" s="211"/>
      <c r="BM596" s="211"/>
      <c r="BN596" s="83"/>
      <c r="BO596" s="79"/>
      <c r="BP596" s="210"/>
      <c r="BQ596" s="211"/>
      <c r="BR596" s="211"/>
      <c r="BS596" s="211"/>
      <c r="BT596" s="211"/>
      <c r="BU596" s="211"/>
      <c r="BV596" s="211"/>
      <c r="BW596" s="211"/>
      <c r="BX596" s="82"/>
      <c r="BY596" s="212"/>
      <c r="BZ596" s="212"/>
      <c r="CA596" s="212"/>
      <c r="CB596" s="212"/>
      <c r="CC596" s="212"/>
      <c r="CD596" s="212"/>
      <c r="CE596" s="212"/>
      <c r="CF596" s="212"/>
      <c r="CG596" s="82"/>
      <c r="CH596" s="213"/>
      <c r="CI596" s="212"/>
      <c r="CJ596" s="212"/>
      <c r="CK596" s="212"/>
      <c r="CL596" s="212"/>
      <c r="CM596" s="212"/>
      <c r="CN596" s="212"/>
      <c r="CO596" s="212"/>
      <c r="CP596" s="212"/>
      <c r="CQ596" s="212"/>
      <c r="CR596" s="212"/>
      <c r="CS596" s="212"/>
      <c r="CT596" s="212"/>
      <c r="CU596" s="212"/>
      <c r="CV596" s="212"/>
      <c r="CW596" s="212"/>
      <c r="CX596" s="212"/>
      <c r="CY596" s="212"/>
      <c r="CZ596" s="212"/>
      <c r="DA596" s="214"/>
      <c r="DB596" s="84"/>
      <c r="DC596" s="35"/>
      <c r="DD596" s="35"/>
      <c r="DE596" s="35"/>
      <c r="DF596" s="35"/>
      <c r="DG596" s="35"/>
      <c r="DH596" s="35"/>
      <c r="DI596" s="35"/>
      <c r="DJ596" s="35"/>
      <c r="DK596" s="35"/>
      <c r="DL596" s="35"/>
      <c r="DM596" s="35"/>
      <c r="DN596" s="35"/>
      <c r="DO596" s="35"/>
      <c r="DP596" s="35"/>
      <c r="DQ596" s="35"/>
      <c r="DR596" s="35"/>
      <c r="DS596" s="35"/>
      <c r="DT596" s="35"/>
      <c r="DU596" s="35"/>
      <c r="DV596" s="35"/>
      <c r="DW596" s="78"/>
      <c r="DX596" s="82"/>
      <c r="DY596" s="215"/>
      <c r="DZ596" s="216"/>
      <c r="EA596" s="216"/>
      <c r="EB596" s="216"/>
      <c r="EC596" s="216"/>
      <c r="ED596" s="216"/>
      <c r="EE596" s="217"/>
      <c r="EF596" s="146"/>
      <c r="EG596" s="215"/>
      <c r="EH596" s="216"/>
      <c r="EI596" s="216"/>
      <c r="EJ596" s="216"/>
      <c r="EK596" s="216"/>
      <c r="EL596" s="216"/>
      <c r="EM596" s="216"/>
      <c r="EN596" s="217"/>
      <c r="EO596" s="79"/>
      <c r="EP596" s="218"/>
      <c r="EQ596" s="219"/>
      <c r="ER596" s="219"/>
      <c r="ES596" s="82"/>
      <c r="ET596" s="234"/>
      <c r="EU596" s="235"/>
      <c r="EV596" s="235"/>
      <c r="EW596" s="82"/>
      <c r="EX596" s="234"/>
      <c r="EY596" s="235"/>
      <c r="EZ596" s="235"/>
      <c r="FA596" s="235"/>
      <c r="FB596" s="235"/>
      <c r="FC596" s="235"/>
      <c r="FD596" s="235"/>
      <c r="FE596" s="222"/>
      <c r="FF596" s="234"/>
      <c r="FG596" s="235"/>
      <c r="FH596" s="235"/>
      <c r="FI596" s="235"/>
      <c r="FJ596" s="235"/>
      <c r="FK596" s="235"/>
      <c r="FL596" s="235"/>
      <c r="FM596" s="222"/>
    </row>
    <row r="597" spans="1:169">
      <c r="A597" s="223" t="str">
        <f>Validation!B597</f>
        <v>Pass</v>
      </c>
      <c r="B597" s="35"/>
      <c r="C597" s="35"/>
      <c r="D597" s="35"/>
      <c r="E597" s="122"/>
      <c r="F597" s="123"/>
      <c r="G597" s="121"/>
      <c r="H597" s="120"/>
      <c r="I597" s="121"/>
      <c r="J597" s="120"/>
      <c r="K597" s="225"/>
      <c r="L597" s="35"/>
      <c r="M597" s="226"/>
      <c r="N597" s="227"/>
      <c r="O597" s="227"/>
      <c r="P597" s="224"/>
      <c r="Q597" s="224"/>
      <c r="R597" s="78"/>
      <c r="S597" s="79"/>
      <c r="T597" s="224"/>
      <c r="U597" s="35"/>
      <c r="V597" s="35"/>
      <c r="W597" s="225"/>
      <c r="X597" s="228"/>
      <c r="Y597" s="79"/>
      <c r="Z597" s="229"/>
      <c r="AA597" s="35"/>
      <c r="AB597" s="35"/>
      <c r="AC597" s="35"/>
      <c r="AD597" s="230"/>
      <c r="AE597" s="231"/>
      <c r="AF597" s="35"/>
      <c r="AG597" s="35"/>
      <c r="AH597" s="78"/>
      <c r="AI597" s="78"/>
      <c r="AJ597" s="82"/>
      <c r="AK597" s="136"/>
      <c r="AL597" s="135"/>
      <c r="AM597" s="81"/>
      <c r="AN597" s="134"/>
      <c r="AO597" s="232"/>
      <c r="AP597" s="232"/>
      <c r="AQ597" s="80"/>
      <c r="AR597" s="81"/>
      <c r="AS597" s="81"/>
      <c r="AT597" s="245"/>
      <c r="AU597" s="179"/>
      <c r="AV597" s="233"/>
      <c r="AW597" s="81"/>
      <c r="AX597" s="185"/>
      <c r="AY597" s="134"/>
      <c r="AZ597" s="111"/>
      <c r="BA597" s="210"/>
      <c r="BB597" s="211"/>
      <c r="BC597" s="211"/>
      <c r="BD597" s="211"/>
      <c r="BE597" s="211"/>
      <c r="BF597" s="211"/>
      <c r="BG597" s="211"/>
      <c r="BH597" s="211"/>
      <c r="BI597" s="211"/>
      <c r="BJ597" s="211"/>
      <c r="BK597" s="211"/>
      <c r="BL597" s="211"/>
      <c r="BM597" s="211"/>
      <c r="BN597" s="83"/>
      <c r="BO597" s="79"/>
      <c r="BP597" s="210"/>
      <c r="BQ597" s="211"/>
      <c r="BR597" s="211"/>
      <c r="BS597" s="211"/>
      <c r="BT597" s="211"/>
      <c r="BU597" s="211"/>
      <c r="BV597" s="211"/>
      <c r="BW597" s="211"/>
      <c r="BX597" s="82"/>
      <c r="BY597" s="212"/>
      <c r="BZ597" s="212"/>
      <c r="CA597" s="212"/>
      <c r="CB597" s="212"/>
      <c r="CC597" s="212"/>
      <c r="CD597" s="212"/>
      <c r="CE597" s="212"/>
      <c r="CF597" s="212"/>
      <c r="CG597" s="82"/>
      <c r="CH597" s="213"/>
      <c r="CI597" s="212"/>
      <c r="CJ597" s="212"/>
      <c r="CK597" s="212"/>
      <c r="CL597" s="212"/>
      <c r="CM597" s="212"/>
      <c r="CN597" s="212"/>
      <c r="CO597" s="212"/>
      <c r="CP597" s="212"/>
      <c r="CQ597" s="212"/>
      <c r="CR597" s="212"/>
      <c r="CS597" s="212"/>
      <c r="CT597" s="212"/>
      <c r="CU597" s="212"/>
      <c r="CV597" s="212"/>
      <c r="CW597" s="212"/>
      <c r="CX597" s="212"/>
      <c r="CY597" s="212"/>
      <c r="CZ597" s="212"/>
      <c r="DA597" s="214"/>
      <c r="DB597" s="84"/>
      <c r="DC597" s="35"/>
      <c r="DD597" s="35"/>
      <c r="DE597" s="35"/>
      <c r="DF597" s="35"/>
      <c r="DG597" s="35"/>
      <c r="DH597" s="35"/>
      <c r="DI597" s="35"/>
      <c r="DJ597" s="35"/>
      <c r="DK597" s="35"/>
      <c r="DL597" s="35"/>
      <c r="DM597" s="35"/>
      <c r="DN597" s="35"/>
      <c r="DO597" s="35"/>
      <c r="DP597" s="35"/>
      <c r="DQ597" s="35"/>
      <c r="DR597" s="35"/>
      <c r="DS597" s="35"/>
      <c r="DT597" s="35"/>
      <c r="DU597" s="35"/>
      <c r="DV597" s="35"/>
      <c r="DW597" s="78"/>
      <c r="DX597" s="82"/>
      <c r="DY597" s="215"/>
      <c r="DZ597" s="216"/>
      <c r="EA597" s="216"/>
      <c r="EB597" s="216"/>
      <c r="EC597" s="216"/>
      <c r="ED597" s="216"/>
      <c r="EE597" s="217"/>
      <c r="EF597" s="146"/>
      <c r="EG597" s="215"/>
      <c r="EH597" s="216"/>
      <c r="EI597" s="216"/>
      <c r="EJ597" s="216"/>
      <c r="EK597" s="216"/>
      <c r="EL597" s="216"/>
      <c r="EM597" s="216"/>
      <c r="EN597" s="217"/>
      <c r="EO597" s="79"/>
      <c r="EP597" s="218"/>
      <c r="EQ597" s="219"/>
      <c r="ER597" s="219"/>
      <c r="ES597" s="82"/>
      <c r="ET597" s="234"/>
      <c r="EU597" s="235"/>
      <c r="EV597" s="235"/>
      <c r="EW597" s="82"/>
      <c r="EX597" s="234"/>
      <c r="EY597" s="235"/>
      <c r="EZ597" s="235"/>
      <c r="FA597" s="235"/>
      <c r="FB597" s="235"/>
      <c r="FC597" s="235"/>
      <c r="FD597" s="235"/>
      <c r="FE597" s="222"/>
      <c r="FF597" s="234"/>
      <c r="FG597" s="235"/>
      <c r="FH597" s="235"/>
      <c r="FI597" s="235"/>
      <c r="FJ597" s="235"/>
      <c r="FK597" s="235"/>
      <c r="FL597" s="235"/>
      <c r="FM597" s="222"/>
    </row>
    <row r="598" spans="1:169">
      <c r="A598" s="223" t="str">
        <f>Validation!B598</f>
        <v>Pass</v>
      </c>
      <c r="B598" s="35"/>
      <c r="C598" s="35"/>
      <c r="D598" s="35"/>
      <c r="E598" s="122"/>
      <c r="F598" s="123"/>
      <c r="G598" s="121"/>
      <c r="H598" s="120"/>
      <c r="I598" s="121"/>
      <c r="J598" s="120"/>
      <c r="K598" s="225"/>
      <c r="L598" s="35"/>
      <c r="M598" s="226"/>
      <c r="N598" s="227"/>
      <c r="O598" s="227"/>
      <c r="P598" s="224"/>
      <c r="Q598" s="224"/>
      <c r="R598" s="78"/>
      <c r="S598" s="79"/>
      <c r="T598" s="224"/>
      <c r="U598" s="35"/>
      <c r="V598" s="35"/>
      <c r="W598" s="225"/>
      <c r="X598" s="228"/>
      <c r="Y598" s="79"/>
      <c r="Z598" s="229"/>
      <c r="AA598" s="35"/>
      <c r="AB598" s="35"/>
      <c r="AC598" s="35"/>
      <c r="AD598" s="230"/>
      <c r="AE598" s="231"/>
      <c r="AF598" s="35"/>
      <c r="AG598" s="35"/>
      <c r="AH598" s="78"/>
      <c r="AI598" s="78"/>
      <c r="AJ598" s="82"/>
      <c r="AK598" s="136"/>
      <c r="AL598" s="135"/>
      <c r="AM598" s="81"/>
      <c r="AN598" s="134"/>
      <c r="AO598" s="232"/>
      <c r="AP598" s="232"/>
      <c r="AQ598" s="80"/>
      <c r="AR598" s="81"/>
      <c r="AS598" s="81"/>
      <c r="AT598" s="245"/>
      <c r="AU598" s="179"/>
      <c r="AV598" s="233"/>
      <c r="AW598" s="81"/>
      <c r="AX598" s="185"/>
      <c r="AY598" s="134"/>
      <c r="AZ598" s="111"/>
      <c r="BA598" s="210"/>
      <c r="BB598" s="211"/>
      <c r="BC598" s="211"/>
      <c r="BD598" s="211"/>
      <c r="BE598" s="211"/>
      <c r="BF598" s="211"/>
      <c r="BG598" s="211"/>
      <c r="BH598" s="211"/>
      <c r="BI598" s="211"/>
      <c r="BJ598" s="211"/>
      <c r="BK598" s="211"/>
      <c r="BL598" s="211"/>
      <c r="BM598" s="211"/>
      <c r="BN598" s="83"/>
      <c r="BO598" s="79"/>
      <c r="BP598" s="210"/>
      <c r="BQ598" s="211"/>
      <c r="BR598" s="211"/>
      <c r="BS598" s="211"/>
      <c r="BT598" s="211"/>
      <c r="BU598" s="211"/>
      <c r="BV598" s="211"/>
      <c r="BW598" s="211"/>
      <c r="BX598" s="82"/>
      <c r="BY598" s="212"/>
      <c r="BZ598" s="212"/>
      <c r="CA598" s="212"/>
      <c r="CB598" s="212"/>
      <c r="CC598" s="212"/>
      <c r="CD598" s="212"/>
      <c r="CE598" s="212"/>
      <c r="CF598" s="212"/>
      <c r="CG598" s="82"/>
      <c r="CH598" s="213"/>
      <c r="CI598" s="212"/>
      <c r="CJ598" s="212"/>
      <c r="CK598" s="212"/>
      <c r="CL598" s="212"/>
      <c r="CM598" s="212"/>
      <c r="CN598" s="212"/>
      <c r="CO598" s="212"/>
      <c r="CP598" s="212"/>
      <c r="CQ598" s="212"/>
      <c r="CR598" s="212"/>
      <c r="CS598" s="212"/>
      <c r="CT598" s="212"/>
      <c r="CU598" s="212"/>
      <c r="CV598" s="212"/>
      <c r="CW598" s="212"/>
      <c r="CX598" s="212"/>
      <c r="CY598" s="212"/>
      <c r="CZ598" s="212"/>
      <c r="DA598" s="214"/>
      <c r="DB598" s="84"/>
      <c r="DC598" s="35"/>
      <c r="DD598" s="35"/>
      <c r="DE598" s="35"/>
      <c r="DF598" s="35"/>
      <c r="DG598" s="35"/>
      <c r="DH598" s="35"/>
      <c r="DI598" s="35"/>
      <c r="DJ598" s="35"/>
      <c r="DK598" s="35"/>
      <c r="DL598" s="35"/>
      <c r="DM598" s="35"/>
      <c r="DN598" s="35"/>
      <c r="DO598" s="35"/>
      <c r="DP598" s="35"/>
      <c r="DQ598" s="35"/>
      <c r="DR598" s="35"/>
      <c r="DS598" s="35"/>
      <c r="DT598" s="35"/>
      <c r="DU598" s="35"/>
      <c r="DV598" s="35"/>
      <c r="DW598" s="78"/>
      <c r="DX598" s="82"/>
      <c r="DY598" s="215"/>
      <c r="DZ598" s="216"/>
      <c r="EA598" s="216"/>
      <c r="EB598" s="216"/>
      <c r="EC598" s="216"/>
      <c r="ED598" s="216"/>
      <c r="EE598" s="217"/>
      <c r="EF598" s="146"/>
      <c r="EG598" s="215"/>
      <c r="EH598" s="216"/>
      <c r="EI598" s="216"/>
      <c r="EJ598" s="216"/>
      <c r="EK598" s="216"/>
      <c r="EL598" s="216"/>
      <c r="EM598" s="216"/>
      <c r="EN598" s="217"/>
      <c r="EO598" s="79"/>
      <c r="EP598" s="218"/>
      <c r="EQ598" s="219"/>
      <c r="ER598" s="219"/>
      <c r="ES598" s="82"/>
      <c r="ET598" s="234"/>
      <c r="EU598" s="235"/>
      <c r="EV598" s="235"/>
      <c r="EW598" s="82"/>
      <c r="EX598" s="234"/>
      <c r="EY598" s="235"/>
      <c r="EZ598" s="235"/>
      <c r="FA598" s="235"/>
      <c r="FB598" s="235"/>
      <c r="FC598" s="235"/>
      <c r="FD598" s="235"/>
      <c r="FE598" s="222"/>
      <c r="FF598" s="234"/>
      <c r="FG598" s="235"/>
      <c r="FH598" s="235"/>
      <c r="FI598" s="235"/>
      <c r="FJ598" s="235"/>
      <c r="FK598" s="235"/>
      <c r="FL598" s="235"/>
      <c r="FM598" s="222"/>
    </row>
    <row r="599" spans="1:169">
      <c r="A599" s="223" t="str">
        <f>Validation!B599</f>
        <v>Pass</v>
      </c>
      <c r="B599" s="35"/>
      <c r="C599" s="35"/>
      <c r="D599" s="35"/>
      <c r="E599" s="122"/>
      <c r="F599" s="123"/>
      <c r="G599" s="121"/>
      <c r="H599" s="120"/>
      <c r="I599" s="121"/>
      <c r="J599" s="120"/>
      <c r="K599" s="225"/>
      <c r="L599" s="35"/>
      <c r="M599" s="226"/>
      <c r="N599" s="227"/>
      <c r="O599" s="227"/>
      <c r="P599" s="224"/>
      <c r="Q599" s="224"/>
      <c r="R599" s="78"/>
      <c r="S599" s="79"/>
      <c r="T599" s="224"/>
      <c r="U599" s="35"/>
      <c r="V599" s="35"/>
      <c r="W599" s="225"/>
      <c r="X599" s="228"/>
      <c r="Y599" s="79"/>
      <c r="Z599" s="229"/>
      <c r="AA599" s="35"/>
      <c r="AB599" s="35"/>
      <c r="AC599" s="35"/>
      <c r="AD599" s="230"/>
      <c r="AE599" s="231"/>
      <c r="AF599" s="35"/>
      <c r="AG599" s="35"/>
      <c r="AH599" s="78"/>
      <c r="AI599" s="78"/>
      <c r="AJ599" s="82"/>
      <c r="AK599" s="136"/>
      <c r="AL599" s="135"/>
      <c r="AM599" s="81"/>
      <c r="AN599" s="134"/>
      <c r="AO599" s="232"/>
      <c r="AP599" s="232"/>
      <c r="AQ599" s="80"/>
      <c r="AR599" s="81"/>
      <c r="AS599" s="81"/>
      <c r="AT599" s="245"/>
      <c r="AU599" s="179"/>
      <c r="AV599" s="233"/>
      <c r="AW599" s="81"/>
      <c r="AX599" s="185"/>
      <c r="AY599" s="134"/>
      <c r="AZ599" s="111"/>
      <c r="BA599" s="210"/>
      <c r="BB599" s="211"/>
      <c r="BC599" s="211"/>
      <c r="BD599" s="211"/>
      <c r="BE599" s="211"/>
      <c r="BF599" s="211"/>
      <c r="BG599" s="211"/>
      <c r="BH599" s="211"/>
      <c r="BI599" s="211"/>
      <c r="BJ599" s="211"/>
      <c r="BK599" s="211"/>
      <c r="BL599" s="211"/>
      <c r="BM599" s="211"/>
      <c r="BN599" s="83"/>
      <c r="BO599" s="79"/>
      <c r="BP599" s="210"/>
      <c r="BQ599" s="211"/>
      <c r="BR599" s="211"/>
      <c r="BS599" s="211"/>
      <c r="BT599" s="211"/>
      <c r="BU599" s="211"/>
      <c r="BV599" s="211"/>
      <c r="BW599" s="211"/>
      <c r="BX599" s="82"/>
      <c r="BY599" s="212"/>
      <c r="BZ599" s="212"/>
      <c r="CA599" s="212"/>
      <c r="CB599" s="212"/>
      <c r="CC599" s="212"/>
      <c r="CD599" s="212"/>
      <c r="CE599" s="212"/>
      <c r="CF599" s="212"/>
      <c r="CG599" s="82"/>
      <c r="CH599" s="213"/>
      <c r="CI599" s="212"/>
      <c r="CJ599" s="212"/>
      <c r="CK599" s="212"/>
      <c r="CL599" s="212"/>
      <c r="CM599" s="212"/>
      <c r="CN599" s="212"/>
      <c r="CO599" s="212"/>
      <c r="CP599" s="212"/>
      <c r="CQ599" s="212"/>
      <c r="CR599" s="212"/>
      <c r="CS599" s="212"/>
      <c r="CT599" s="212"/>
      <c r="CU599" s="212"/>
      <c r="CV599" s="212"/>
      <c r="CW599" s="212"/>
      <c r="CX599" s="212"/>
      <c r="CY599" s="212"/>
      <c r="CZ599" s="212"/>
      <c r="DA599" s="214"/>
      <c r="DB599" s="84"/>
      <c r="DC599" s="35"/>
      <c r="DD599" s="35"/>
      <c r="DE599" s="35"/>
      <c r="DF599" s="35"/>
      <c r="DG599" s="35"/>
      <c r="DH599" s="35"/>
      <c r="DI599" s="35"/>
      <c r="DJ599" s="35"/>
      <c r="DK599" s="35"/>
      <c r="DL599" s="35"/>
      <c r="DM599" s="35"/>
      <c r="DN599" s="35"/>
      <c r="DO599" s="35"/>
      <c r="DP599" s="35"/>
      <c r="DQ599" s="35"/>
      <c r="DR599" s="35"/>
      <c r="DS599" s="35"/>
      <c r="DT599" s="35"/>
      <c r="DU599" s="35"/>
      <c r="DV599" s="35"/>
      <c r="DW599" s="78"/>
      <c r="DX599" s="82"/>
      <c r="DY599" s="215"/>
      <c r="DZ599" s="216"/>
      <c r="EA599" s="216"/>
      <c r="EB599" s="216"/>
      <c r="EC599" s="216"/>
      <c r="ED599" s="216"/>
      <c r="EE599" s="217"/>
      <c r="EF599" s="146"/>
      <c r="EG599" s="215"/>
      <c r="EH599" s="216"/>
      <c r="EI599" s="216"/>
      <c r="EJ599" s="216"/>
      <c r="EK599" s="216"/>
      <c r="EL599" s="216"/>
      <c r="EM599" s="216"/>
      <c r="EN599" s="217"/>
      <c r="EO599" s="79"/>
      <c r="EP599" s="218"/>
      <c r="EQ599" s="219"/>
      <c r="ER599" s="219"/>
      <c r="ES599" s="82"/>
      <c r="ET599" s="234"/>
      <c r="EU599" s="235"/>
      <c r="EV599" s="235"/>
      <c r="EW599" s="82"/>
      <c r="EX599" s="234"/>
      <c r="EY599" s="235"/>
      <c r="EZ599" s="235"/>
      <c r="FA599" s="235"/>
      <c r="FB599" s="235"/>
      <c r="FC599" s="235"/>
      <c r="FD599" s="235"/>
      <c r="FE599" s="222"/>
      <c r="FF599" s="234"/>
      <c r="FG599" s="235"/>
      <c r="FH599" s="235"/>
      <c r="FI599" s="235"/>
      <c r="FJ599" s="235"/>
      <c r="FK599" s="235"/>
      <c r="FL599" s="235"/>
      <c r="FM599" s="222"/>
    </row>
    <row r="600" spans="1:169">
      <c r="A600" s="223" t="str">
        <f>Validation!B600</f>
        <v>Pass</v>
      </c>
      <c r="B600" s="35"/>
      <c r="C600" s="35"/>
      <c r="D600" s="35"/>
      <c r="E600" s="122"/>
      <c r="F600" s="123"/>
      <c r="G600" s="121"/>
      <c r="H600" s="120"/>
      <c r="I600" s="121"/>
      <c r="J600" s="120"/>
      <c r="K600" s="225"/>
      <c r="L600" s="35"/>
      <c r="M600" s="226"/>
      <c r="N600" s="227"/>
      <c r="O600" s="227"/>
      <c r="P600" s="224"/>
      <c r="Q600" s="224"/>
      <c r="R600" s="78"/>
      <c r="S600" s="79"/>
      <c r="T600" s="224"/>
      <c r="U600" s="35"/>
      <c r="V600" s="35"/>
      <c r="W600" s="225"/>
      <c r="X600" s="228"/>
      <c r="Y600" s="79"/>
      <c r="Z600" s="229"/>
      <c r="AA600" s="35"/>
      <c r="AB600" s="35"/>
      <c r="AC600" s="35"/>
      <c r="AD600" s="230"/>
      <c r="AE600" s="231"/>
      <c r="AF600" s="35"/>
      <c r="AG600" s="35"/>
      <c r="AH600" s="78"/>
      <c r="AI600" s="78"/>
      <c r="AJ600" s="82"/>
      <c r="AK600" s="136"/>
      <c r="AL600" s="135"/>
      <c r="AM600" s="81"/>
      <c r="AN600" s="134"/>
      <c r="AO600" s="232"/>
      <c r="AP600" s="232"/>
      <c r="AQ600" s="80"/>
      <c r="AR600" s="81"/>
      <c r="AS600" s="81"/>
      <c r="AT600" s="245"/>
      <c r="AU600" s="179"/>
      <c r="AV600" s="233"/>
      <c r="AW600" s="81"/>
      <c r="AX600" s="185"/>
      <c r="AY600" s="134"/>
      <c r="AZ600" s="111"/>
      <c r="BA600" s="210"/>
      <c r="BB600" s="211"/>
      <c r="BC600" s="211"/>
      <c r="BD600" s="211"/>
      <c r="BE600" s="211"/>
      <c r="BF600" s="211"/>
      <c r="BG600" s="211"/>
      <c r="BH600" s="211"/>
      <c r="BI600" s="211"/>
      <c r="BJ600" s="211"/>
      <c r="BK600" s="211"/>
      <c r="BL600" s="211"/>
      <c r="BM600" s="211"/>
      <c r="BN600" s="83"/>
      <c r="BO600" s="79"/>
      <c r="BP600" s="210"/>
      <c r="BQ600" s="211"/>
      <c r="BR600" s="211"/>
      <c r="BS600" s="211"/>
      <c r="BT600" s="211"/>
      <c r="BU600" s="211"/>
      <c r="BV600" s="211"/>
      <c r="BW600" s="211"/>
      <c r="BX600" s="82"/>
      <c r="BY600" s="212"/>
      <c r="BZ600" s="212"/>
      <c r="CA600" s="212"/>
      <c r="CB600" s="212"/>
      <c r="CC600" s="212"/>
      <c r="CD600" s="212"/>
      <c r="CE600" s="212"/>
      <c r="CF600" s="212"/>
      <c r="CG600" s="82"/>
      <c r="CH600" s="213"/>
      <c r="CI600" s="212"/>
      <c r="CJ600" s="212"/>
      <c r="CK600" s="212"/>
      <c r="CL600" s="212"/>
      <c r="CM600" s="212"/>
      <c r="CN600" s="212"/>
      <c r="CO600" s="212"/>
      <c r="CP600" s="212"/>
      <c r="CQ600" s="212"/>
      <c r="CR600" s="212"/>
      <c r="CS600" s="212"/>
      <c r="CT600" s="212"/>
      <c r="CU600" s="212"/>
      <c r="CV600" s="212"/>
      <c r="CW600" s="212"/>
      <c r="CX600" s="212"/>
      <c r="CY600" s="212"/>
      <c r="CZ600" s="212"/>
      <c r="DA600" s="214"/>
      <c r="DB600" s="84"/>
      <c r="DC600" s="35"/>
      <c r="DD600" s="35"/>
      <c r="DE600" s="35"/>
      <c r="DF600" s="35"/>
      <c r="DG600" s="35"/>
      <c r="DH600" s="35"/>
      <c r="DI600" s="35"/>
      <c r="DJ600" s="35"/>
      <c r="DK600" s="35"/>
      <c r="DL600" s="35"/>
      <c r="DM600" s="35"/>
      <c r="DN600" s="35"/>
      <c r="DO600" s="35"/>
      <c r="DP600" s="35"/>
      <c r="DQ600" s="35"/>
      <c r="DR600" s="35"/>
      <c r="DS600" s="35"/>
      <c r="DT600" s="35"/>
      <c r="DU600" s="35"/>
      <c r="DV600" s="35"/>
      <c r="DW600" s="78"/>
      <c r="DX600" s="82"/>
      <c r="DY600" s="215"/>
      <c r="DZ600" s="216"/>
      <c r="EA600" s="216"/>
      <c r="EB600" s="216"/>
      <c r="EC600" s="216"/>
      <c r="ED600" s="216"/>
      <c r="EE600" s="217"/>
      <c r="EF600" s="146"/>
      <c r="EG600" s="215"/>
      <c r="EH600" s="216"/>
      <c r="EI600" s="216"/>
      <c r="EJ600" s="216"/>
      <c r="EK600" s="216"/>
      <c r="EL600" s="216"/>
      <c r="EM600" s="216"/>
      <c r="EN600" s="217"/>
      <c r="EO600" s="79"/>
      <c r="EP600" s="218"/>
      <c r="EQ600" s="219"/>
      <c r="ER600" s="219"/>
      <c r="ES600" s="82"/>
      <c r="ET600" s="234"/>
      <c r="EU600" s="235"/>
      <c r="EV600" s="235"/>
      <c r="EW600" s="82"/>
      <c r="EX600" s="234"/>
      <c r="EY600" s="235"/>
      <c r="EZ600" s="235"/>
      <c r="FA600" s="235"/>
      <c r="FB600" s="235"/>
      <c r="FC600" s="235"/>
      <c r="FD600" s="235"/>
      <c r="FE600" s="222"/>
      <c r="FF600" s="234"/>
      <c r="FG600" s="235"/>
      <c r="FH600" s="235"/>
      <c r="FI600" s="235"/>
      <c r="FJ600" s="235"/>
      <c r="FK600" s="235"/>
      <c r="FL600" s="235"/>
      <c r="FM600" s="222"/>
    </row>
    <row r="601" spans="1:169">
      <c r="A601" s="223" t="str">
        <f>Validation!B601</f>
        <v>Pass</v>
      </c>
      <c r="B601" s="35"/>
      <c r="C601" s="35"/>
      <c r="D601" s="35"/>
      <c r="E601" s="122"/>
      <c r="F601" s="123"/>
      <c r="G601" s="121"/>
      <c r="H601" s="120"/>
      <c r="I601" s="121"/>
      <c r="J601" s="120"/>
      <c r="K601" s="225"/>
      <c r="L601" s="35"/>
      <c r="M601" s="226"/>
      <c r="N601" s="227"/>
      <c r="O601" s="227"/>
      <c r="P601" s="224"/>
      <c r="Q601" s="224"/>
      <c r="R601" s="78"/>
      <c r="S601" s="79"/>
      <c r="T601" s="224"/>
      <c r="U601" s="35"/>
      <c r="V601" s="35"/>
      <c r="W601" s="225"/>
      <c r="X601" s="228"/>
      <c r="Y601" s="79"/>
      <c r="Z601" s="229"/>
      <c r="AA601" s="35"/>
      <c r="AB601" s="35"/>
      <c r="AC601" s="35"/>
      <c r="AD601" s="230"/>
      <c r="AE601" s="231"/>
      <c r="AF601" s="35"/>
      <c r="AG601" s="35"/>
      <c r="AH601" s="78"/>
      <c r="AI601" s="78"/>
      <c r="AJ601" s="82"/>
      <c r="AK601" s="136"/>
      <c r="AL601" s="135"/>
      <c r="AM601" s="81"/>
      <c r="AN601" s="134"/>
      <c r="AO601" s="232"/>
      <c r="AP601" s="232"/>
      <c r="AQ601" s="80"/>
      <c r="AR601" s="81"/>
      <c r="AS601" s="81"/>
      <c r="AT601" s="245"/>
      <c r="AU601" s="179"/>
      <c r="AV601" s="233"/>
      <c r="AW601" s="81"/>
      <c r="AX601" s="185"/>
      <c r="AY601" s="134"/>
      <c r="AZ601" s="111"/>
      <c r="BA601" s="210"/>
      <c r="BB601" s="211"/>
      <c r="BC601" s="211"/>
      <c r="BD601" s="211"/>
      <c r="BE601" s="211"/>
      <c r="BF601" s="211"/>
      <c r="BG601" s="211"/>
      <c r="BH601" s="211"/>
      <c r="BI601" s="211"/>
      <c r="BJ601" s="211"/>
      <c r="BK601" s="211"/>
      <c r="BL601" s="211"/>
      <c r="BM601" s="211"/>
      <c r="BN601" s="83"/>
      <c r="BO601" s="79"/>
      <c r="BP601" s="210"/>
      <c r="BQ601" s="211"/>
      <c r="BR601" s="211"/>
      <c r="BS601" s="211"/>
      <c r="BT601" s="211"/>
      <c r="BU601" s="211"/>
      <c r="BV601" s="211"/>
      <c r="BW601" s="211"/>
      <c r="BX601" s="82"/>
      <c r="BY601" s="212"/>
      <c r="BZ601" s="212"/>
      <c r="CA601" s="212"/>
      <c r="CB601" s="212"/>
      <c r="CC601" s="212"/>
      <c r="CD601" s="212"/>
      <c r="CE601" s="212"/>
      <c r="CF601" s="212"/>
      <c r="CG601" s="82"/>
      <c r="CH601" s="213"/>
      <c r="CI601" s="212"/>
      <c r="CJ601" s="212"/>
      <c r="CK601" s="212"/>
      <c r="CL601" s="212"/>
      <c r="CM601" s="212"/>
      <c r="CN601" s="212"/>
      <c r="CO601" s="212"/>
      <c r="CP601" s="212"/>
      <c r="CQ601" s="212"/>
      <c r="CR601" s="212"/>
      <c r="CS601" s="212"/>
      <c r="CT601" s="212"/>
      <c r="CU601" s="212"/>
      <c r="CV601" s="212"/>
      <c r="CW601" s="212"/>
      <c r="CX601" s="212"/>
      <c r="CY601" s="212"/>
      <c r="CZ601" s="212"/>
      <c r="DA601" s="214"/>
      <c r="DB601" s="84"/>
      <c r="DC601" s="35"/>
      <c r="DD601" s="35"/>
      <c r="DE601" s="35"/>
      <c r="DF601" s="35"/>
      <c r="DG601" s="35"/>
      <c r="DH601" s="35"/>
      <c r="DI601" s="35"/>
      <c r="DJ601" s="35"/>
      <c r="DK601" s="35"/>
      <c r="DL601" s="35"/>
      <c r="DM601" s="35"/>
      <c r="DN601" s="35"/>
      <c r="DO601" s="35"/>
      <c r="DP601" s="35"/>
      <c r="DQ601" s="35"/>
      <c r="DR601" s="35"/>
      <c r="DS601" s="35"/>
      <c r="DT601" s="35"/>
      <c r="DU601" s="35"/>
      <c r="DV601" s="35"/>
      <c r="DW601" s="78"/>
      <c r="DX601" s="82"/>
      <c r="DY601" s="215"/>
      <c r="DZ601" s="216"/>
      <c r="EA601" s="216"/>
      <c r="EB601" s="216"/>
      <c r="EC601" s="216"/>
      <c r="ED601" s="216"/>
      <c r="EE601" s="217"/>
      <c r="EF601" s="146"/>
      <c r="EG601" s="215"/>
      <c r="EH601" s="216"/>
      <c r="EI601" s="216"/>
      <c r="EJ601" s="216"/>
      <c r="EK601" s="216"/>
      <c r="EL601" s="216"/>
      <c r="EM601" s="216"/>
      <c r="EN601" s="217"/>
      <c r="EO601" s="79"/>
      <c r="EP601" s="218"/>
      <c r="EQ601" s="219"/>
      <c r="ER601" s="219"/>
      <c r="ES601" s="82"/>
      <c r="ET601" s="234"/>
      <c r="EU601" s="235"/>
      <c r="EV601" s="235"/>
      <c r="EW601" s="82"/>
      <c r="EX601" s="234"/>
      <c r="EY601" s="235"/>
      <c r="EZ601" s="235"/>
      <c r="FA601" s="235"/>
      <c r="FB601" s="235"/>
      <c r="FC601" s="235"/>
      <c r="FD601" s="235"/>
      <c r="FE601" s="222"/>
      <c r="FF601" s="234"/>
      <c r="FG601" s="235"/>
      <c r="FH601" s="235"/>
      <c r="FI601" s="235"/>
      <c r="FJ601" s="235"/>
      <c r="FK601" s="235"/>
      <c r="FL601" s="235"/>
      <c r="FM601" s="222"/>
    </row>
    <row r="602" spans="1:169">
      <c r="A602" s="223" t="str">
        <f>Validation!B602</f>
        <v>Pass</v>
      </c>
      <c r="B602" s="35"/>
      <c r="C602" s="35"/>
      <c r="D602" s="35"/>
      <c r="E602" s="122"/>
      <c r="F602" s="123"/>
      <c r="G602" s="121"/>
      <c r="H602" s="120"/>
      <c r="I602" s="121"/>
      <c r="J602" s="120"/>
      <c r="K602" s="225"/>
      <c r="L602" s="35"/>
      <c r="M602" s="226"/>
      <c r="N602" s="227"/>
      <c r="O602" s="227"/>
      <c r="P602" s="224"/>
      <c r="Q602" s="224"/>
      <c r="R602" s="78"/>
      <c r="S602" s="79"/>
      <c r="T602" s="224"/>
      <c r="U602" s="35"/>
      <c r="V602" s="35"/>
      <c r="W602" s="225"/>
      <c r="X602" s="228"/>
      <c r="Y602" s="79"/>
      <c r="Z602" s="229"/>
      <c r="AA602" s="35"/>
      <c r="AB602" s="35"/>
      <c r="AC602" s="35"/>
      <c r="AD602" s="230"/>
      <c r="AE602" s="231"/>
      <c r="AF602" s="35"/>
      <c r="AG602" s="35"/>
      <c r="AH602" s="78"/>
      <c r="AI602" s="78"/>
      <c r="AJ602" s="82"/>
      <c r="AK602" s="136"/>
      <c r="AL602" s="135"/>
      <c r="AM602" s="81"/>
      <c r="AN602" s="134"/>
      <c r="AO602" s="232"/>
      <c r="AP602" s="232"/>
      <c r="AQ602" s="80"/>
      <c r="AR602" s="81"/>
      <c r="AS602" s="81"/>
      <c r="AT602" s="245"/>
      <c r="AU602" s="179"/>
      <c r="AV602" s="233"/>
      <c r="AW602" s="81"/>
      <c r="AX602" s="185"/>
      <c r="AY602" s="134"/>
      <c r="AZ602" s="111"/>
      <c r="BA602" s="210"/>
      <c r="BB602" s="211"/>
      <c r="BC602" s="211"/>
      <c r="BD602" s="211"/>
      <c r="BE602" s="211"/>
      <c r="BF602" s="211"/>
      <c r="BG602" s="211"/>
      <c r="BH602" s="211"/>
      <c r="BI602" s="211"/>
      <c r="BJ602" s="211"/>
      <c r="BK602" s="211"/>
      <c r="BL602" s="211"/>
      <c r="BM602" s="211"/>
      <c r="BN602" s="83"/>
      <c r="BO602" s="79"/>
      <c r="BP602" s="210"/>
      <c r="BQ602" s="211"/>
      <c r="BR602" s="211"/>
      <c r="BS602" s="211"/>
      <c r="BT602" s="211"/>
      <c r="BU602" s="211"/>
      <c r="BV602" s="211"/>
      <c r="BW602" s="211"/>
      <c r="BX602" s="82"/>
      <c r="BY602" s="212"/>
      <c r="BZ602" s="212"/>
      <c r="CA602" s="212"/>
      <c r="CB602" s="212"/>
      <c r="CC602" s="212"/>
      <c r="CD602" s="212"/>
      <c r="CE602" s="212"/>
      <c r="CF602" s="212"/>
      <c r="CG602" s="82"/>
      <c r="CH602" s="213"/>
      <c r="CI602" s="212"/>
      <c r="CJ602" s="212"/>
      <c r="CK602" s="212"/>
      <c r="CL602" s="212"/>
      <c r="CM602" s="212"/>
      <c r="CN602" s="212"/>
      <c r="CO602" s="212"/>
      <c r="CP602" s="212"/>
      <c r="CQ602" s="212"/>
      <c r="CR602" s="212"/>
      <c r="CS602" s="212"/>
      <c r="CT602" s="212"/>
      <c r="CU602" s="212"/>
      <c r="CV602" s="212"/>
      <c r="CW602" s="212"/>
      <c r="CX602" s="212"/>
      <c r="CY602" s="212"/>
      <c r="CZ602" s="212"/>
      <c r="DA602" s="214"/>
      <c r="DB602" s="84"/>
      <c r="DC602" s="35"/>
      <c r="DD602" s="35"/>
      <c r="DE602" s="35"/>
      <c r="DF602" s="35"/>
      <c r="DG602" s="35"/>
      <c r="DH602" s="35"/>
      <c r="DI602" s="35"/>
      <c r="DJ602" s="35"/>
      <c r="DK602" s="35"/>
      <c r="DL602" s="35"/>
      <c r="DM602" s="35"/>
      <c r="DN602" s="35"/>
      <c r="DO602" s="35"/>
      <c r="DP602" s="35"/>
      <c r="DQ602" s="35"/>
      <c r="DR602" s="35"/>
      <c r="DS602" s="35"/>
      <c r="DT602" s="35"/>
      <c r="DU602" s="35"/>
      <c r="DV602" s="35"/>
      <c r="DW602" s="78"/>
      <c r="DX602" s="82"/>
      <c r="DY602" s="215"/>
      <c r="DZ602" s="216"/>
      <c r="EA602" s="216"/>
      <c r="EB602" s="216"/>
      <c r="EC602" s="216"/>
      <c r="ED602" s="216"/>
      <c r="EE602" s="217"/>
      <c r="EF602" s="146"/>
      <c r="EG602" s="215"/>
      <c r="EH602" s="216"/>
      <c r="EI602" s="216"/>
      <c r="EJ602" s="216"/>
      <c r="EK602" s="216"/>
      <c r="EL602" s="216"/>
      <c r="EM602" s="216"/>
      <c r="EN602" s="217"/>
      <c r="EO602" s="79"/>
      <c r="EP602" s="218"/>
      <c r="EQ602" s="219"/>
      <c r="ER602" s="219"/>
      <c r="ES602" s="82"/>
      <c r="ET602" s="234"/>
      <c r="EU602" s="235"/>
      <c r="EV602" s="235"/>
      <c r="EW602" s="82"/>
      <c r="EX602" s="234"/>
      <c r="EY602" s="235"/>
      <c r="EZ602" s="235"/>
      <c r="FA602" s="235"/>
      <c r="FB602" s="235"/>
      <c r="FC602" s="235"/>
      <c r="FD602" s="235"/>
      <c r="FE602" s="222"/>
      <c r="FF602" s="234"/>
      <c r="FG602" s="235"/>
      <c r="FH602" s="235"/>
      <c r="FI602" s="235"/>
      <c r="FJ602" s="235"/>
      <c r="FK602" s="235"/>
      <c r="FL602" s="235"/>
      <c r="FM602" s="222"/>
    </row>
    <row r="603" spans="1:169">
      <c r="A603" s="223" t="str">
        <f>Validation!B603</f>
        <v>Pass</v>
      </c>
      <c r="B603" s="35"/>
      <c r="C603" s="35"/>
      <c r="D603" s="35"/>
      <c r="E603" s="122"/>
      <c r="F603" s="123"/>
      <c r="G603" s="121"/>
      <c r="H603" s="120"/>
      <c r="I603" s="121"/>
      <c r="J603" s="120"/>
      <c r="K603" s="225"/>
      <c r="L603" s="35"/>
      <c r="M603" s="226"/>
      <c r="N603" s="227"/>
      <c r="O603" s="227"/>
      <c r="P603" s="224"/>
      <c r="Q603" s="224"/>
      <c r="R603" s="78"/>
      <c r="S603" s="79"/>
      <c r="T603" s="224"/>
      <c r="U603" s="35"/>
      <c r="V603" s="35"/>
      <c r="W603" s="225"/>
      <c r="X603" s="228"/>
      <c r="Y603" s="79"/>
      <c r="Z603" s="229"/>
      <c r="AA603" s="35"/>
      <c r="AB603" s="35"/>
      <c r="AC603" s="35"/>
      <c r="AD603" s="230"/>
      <c r="AE603" s="231"/>
      <c r="AF603" s="35"/>
      <c r="AG603" s="35"/>
      <c r="AH603" s="78"/>
      <c r="AI603" s="78"/>
      <c r="AJ603" s="82"/>
      <c r="AK603" s="136"/>
      <c r="AL603" s="135"/>
      <c r="AM603" s="81"/>
      <c r="AN603" s="134"/>
      <c r="AO603" s="232"/>
      <c r="AP603" s="232"/>
      <c r="AQ603" s="80"/>
      <c r="AR603" s="81"/>
      <c r="AS603" s="81"/>
      <c r="AT603" s="245"/>
      <c r="AU603" s="179"/>
      <c r="AV603" s="233"/>
      <c r="AW603" s="81"/>
      <c r="AX603" s="185"/>
      <c r="AY603" s="134"/>
      <c r="AZ603" s="111"/>
      <c r="BA603" s="210"/>
      <c r="BB603" s="211"/>
      <c r="BC603" s="211"/>
      <c r="BD603" s="211"/>
      <c r="BE603" s="211"/>
      <c r="BF603" s="211"/>
      <c r="BG603" s="211"/>
      <c r="BH603" s="211"/>
      <c r="BI603" s="211"/>
      <c r="BJ603" s="211"/>
      <c r="BK603" s="211"/>
      <c r="BL603" s="211"/>
      <c r="BM603" s="211"/>
      <c r="BN603" s="83"/>
      <c r="BO603" s="79"/>
      <c r="BP603" s="210"/>
      <c r="BQ603" s="211"/>
      <c r="BR603" s="211"/>
      <c r="BS603" s="211"/>
      <c r="BT603" s="211"/>
      <c r="BU603" s="211"/>
      <c r="BV603" s="211"/>
      <c r="BW603" s="211"/>
      <c r="BX603" s="82"/>
      <c r="BY603" s="212"/>
      <c r="BZ603" s="212"/>
      <c r="CA603" s="212"/>
      <c r="CB603" s="212"/>
      <c r="CC603" s="212"/>
      <c r="CD603" s="212"/>
      <c r="CE603" s="212"/>
      <c r="CF603" s="212"/>
      <c r="CG603" s="82"/>
      <c r="CH603" s="213"/>
      <c r="CI603" s="212"/>
      <c r="CJ603" s="212"/>
      <c r="CK603" s="212"/>
      <c r="CL603" s="212"/>
      <c r="CM603" s="212"/>
      <c r="CN603" s="212"/>
      <c r="CO603" s="212"/>
      <c r="CP603" s="212"/>
      <c r="CQ603" s="212"/>
      <c r="CR603" s="212"/>
      <c r="CS603" s="212"/>
      <c r="CT603" s="212"/>
      <c r="CU603" s="212"/>
      <c r="CV603" s="212"/>
      <c r="CW603" s="212"/>
      <c r="CX603" s="212"/>
      <c r="CY603" s="212"/>
      <c r="CZ603" s="212"/>
      <c r="DA603" s="214"/>
      <c r="DB603" s="84"/>
      <c r="DC603" s="35"/>
      <c r="DD603" s="35"/>
      <c r="DE603" s="35"/>
      <c r="DF603" s="35"/>
      <c r="DG603" s="35"/>
      <c r="DH603" s="35"/>
      <c r="DI603" s="35"/>
      <c r="DJ603" s="35"/>
      <c r="DK603" s="35"/>
      <c r="DL603" s="35"/>
      <c r="DM603" s="35"/>
      <c r="DN603" s="35"/>
      <c r="DO603" s="35"/>
      <c r="DP603" s="35"/>
      <c r="DQ603" s="35"/>
      <c r="DR603" s="35"/>
      <c r="DS603" s="35"/>
      <c r="DT603" s="35"/>
      <c r="DU603" s="35"/>
      <c r="DV603" s="35"/>
      <c r="DW603" s="78"/>
      <c r="DX603" s="82"/>
      <c r="DY603" s="215"/>
      <c r="DZ603" s="216"/>
      <c r="EA603" s="216"/>
      <c r="EB603" s="216"/>
      <c r="EC603" s="216"/>
      <c r="ED603" s="216"/>
      <c r="EE603" s="217"/>
      <c r="EF603" s="146"/>
      <c r="EG603" s="215"/>
      <c r="EH603" s="216"/>
      <c r="EI603" s="216"/>
      <c r="EJ603" s="216"/>
      <c r="EK603" s="216"/>
      <c r="EL603" s="216"/>
      <c r="EM603" s="216"/>
      <c r="EN603" s="217"/>
      <c r="EO603" s="79"/>
      <c r="EP603" s="218"/>
      <c r="EQ603" s="219"/>
      <c r="ER603" s="219"/>
      <c r="ES603" s="82"/>
      <c r="ET603" s="234"/>
      <c r="EU603" s="235"/>
      <c r="EV603" s="235"/>
      <c r="EW603" s="82"/>
      <c r="EX603" s="234"/>
      <c r="EY603" s="235"/>
      <c r="EZ603" s="235"/>
      <c r="FA603" s="235"/>
      <c r="FB603" s="235"/>
      <c r="FC603" s="235"/>
      <c r="FD603" s="235"/>
      <c r="FE603" s="222"/>
      <c r="FF603" s="234"/>
      <c r="FG603" s="235"/>
      <c r="FH603" s="235"/>
      <c r="FI603" s="235"/>
      <c r="FJ603" s="235"/>
      <c r="FK603" s="235"/>
      <c r="FL603" s="235"/>
      <c r="FM603" s="222"/>
    </row>
    <row r="604" spans="1:169">
      <c r="A604" s="223" t="str">
        <f>Validation!B604</f>
        <v>Pass</v>
      </c>
      <c r="B604" s="35"/>
      <c r="C604" s="35"/>
      <c r="D604" s="35"/>
      <c r="E604" s="122"/>
      <c r="F604" s="123"/>
      <c r="G604" s="121"/>
      <c r="H604" s="120"/>
      <c r="I604" s="121"/>
      <c r="J604" s="120"/>
      <c r="K604" s="225"/>
      <c r="L604" s="35"/>
      <c r="M604" s="226"/>
      <c r="N604" s="227"/>
      <c r="O604" s="227"/>
      <c r="P604" s="224"/>
      <c r="Q604" s="224"/>
      <c r="R604" s="78"/>
      <c r="S604" s="79"/>
      <c r="T604" s="224"/>
      <c r="U604" s="35"/>
      <c r="V604" s="35"/>
      <c r="W604" s="225"/>
      <c r="X604" s="228"/>
      <c r="Y604" s="79"/>
      <c r="Z604" s="229"/>
      <c r="AA604" s="35"/>
      <c r="AB604" s="35"/>
      <c r="AC604" s="35"/>
      <c r="AD604" s="230"/>
      <c r="AE604" s="231"/>
      <c r="AF604" s="35"/>
      <c r="AG604" s="35"/>
      <c r="AH604" s="78"/>
      <c r="AI604" s="78"/>
      <c r="AJ604" s="82"/>
      <c r="AK604" s="136"/>
      <c r="AL604" s="135"/>
      <c r="AM604" s="81"/>
      <c r="AN604" s="134"/>
      <c r="AO604" s="232"/>
      <c r="AP604" s="232"/>
      <c r="AQ604" s="80"/>
      <c r="AR604" s="81"/>
      <c r="AS604" s="81"/>
      <c r="AT604" s="245"/>
      <c r="AU604" s="179"/>
      <c r="AV604" s="233"/>
      <c r="AW604" s="81"/>
      <c r="AX604" s="185"/>
      <c r="AY604" s="134"/>
      <c r="AZ604" s="111"/>
      <c r="BA604" s="210"/>
      <c r="BB604" s="211"/>
      <c r="BC604" s="211"/>
      <c r="BD604" s="211"/>
      <c r="BE604" s="211"/>
      <c r="BF604" s="211"/>
      <c r="BG604" s="211"/>
      <c r="BH604" s="211"/>
      <c r="BI604" s="211"/>
      <c r="BJ604" s="211"/>
      <c r="BK604" s="211"/>
      <c r="BL604" s="211"/>
      <c r="BM604" s="211"/>
      <c r="BN604" s="83"/>
      <c r="BO604" s="79"/>
      <c r="BP604" s="210"/>
      <c r="BQ604" s="211"/>
      <c r="BR604" s="211"/>
      <c r="BS604" s="211"/>
      <c r="BT604" s="211"/>
      <c r="BU604" s="211"/>
      <c r="BV604" s="211"/>
      <c r="BW604" s="211"/>
      <c r="BX604" s="82"/>
      <c r="BY604" s="212"/>
      <c r="BZ604" s="212"/>
      <c r="CA604" s="212"/>
      <c r="CB604" s="212"/>
      <c r="CC604" s="212"/>
      <c r="CD604" s="212"/>
      <c r="CE604" s="212"/>
      <c r="CF604" s="212"/>
      <c r="CG604" s="82"/>
      <c r="CH604" s="213"/>
      <c r="CI604" s="212"/>
      <c r="CJ604" s="212"/>
      <c r="CK604" s="212"/>
      <c r="CL604" s="212"/>
      <c r="CM604" s="212"/>
      <c r="CN604" s="212"/>
      <c r="CO604" s="212"/>
      <c r="CP604" s="212"/>
      <c r="CQ604" s="212"/>
      <c r="CR604" s="212"/>
      <c r="CS604" s="212"/>
      <c r="CT604" s="212"/>
      <c r="CU604" s="212"/>
      <c r="CV604" s="212"/>
      <c r="CW604" s="212"/>
      <c r="CX604" s="212"/>
      <c r="CY604" s="212"/>
      <c r="CZ604" s="212"/>
      <c r="DA604" s="214"/>
      <c r="DB604" s="84"/>
      <c r="DC604" s="35"/>
      <c r="DD604" s="35"/>
      <c r="DE604" s="35"/>
      <c r="DF604" s="35"/>
      <c r="DG604" s="35"/>
      <c r="DH604" s="35"/>
      <c r="DI604" s="35"/>
      <c r="DJ604" s="35"/>
      <c r="DK604" s="35"/>
      <c r="DL604" s="35"/>
      <c r="DM604" s="35"/>
      <c r="DN604" s="35"/>
      <c r="DO604" s="35"/>
      <c r="DP604" s="35"/>
      <c r="DQ604" s="35"/>
      <c r="DR604" s="35"/>
      <c r="DS604" s="35"/>
      <c r="DT604" s="35"/>
      <c r="DU604" s="35"/>
      <c r="DV604" s="35"/>
      <c r="DW604" s="78"/>
      <c r="DX604" s="82"/>
      <c r="DY604" s="215"/>
      <c r="DZ604" s="216"/>
      <c r="EA604" s="216"/>
      <c r="EB604" s="216"/>
      <c r="EC604" s="216"/>
      <c r="ED604" s="216"/>
      <c r="EE604" s="217"/>
      <c r="EF604" s="146"/>
      <c r="EG604" s="215"/>
      <c r="EH604" s="216"/>
      <c r="EI604" s="216"/>
      <c r="EJ604" s="216"/>
      <c r="EK604" s="216"/>
      <c r="EL604" s="216"/>
      <c r="EM604" s="216"/>
      <c r="EN604" s="217"/>
      <c r="EO604" s="79"/>
      <c r="EP604" s="218"/>
      <c r="EQ604" s="219"/>
      <c r="ER604" s="219"/>
      <c r="ES604" s="82"/>
      <c r="ET604" s="234"/>
      <c r="EU604" s="235"/>
      <c r="EV604" s="235"/>
      <c r="EW604" s="82"/>
      <c r="EX604" s="234"/>
      <c r="EY604" s="235"/>
      <c r="EZ604" s="235"/>
      <c r="FA604" s="235"/>
      <c r="FB604" s="235"/>
      <c r="FC604" s="235"/>
      <c r="FD604" s="235"/>
      <c r="FE604" s="222"/>
      <c r="FF604" s="234"/>
      <c r="FG604" s="235"/>
      <c r="FH604" s="235"/>
      <c r="FI604" s="235"/>
      <c r="FJ604" s="235"/>
      <c r="FK604" s="235"/>
      <c r="FL604" s="235"/>
      <c r="FM604" s="222"/>
    </row>
    <row r="605" spans="1:169">
      <c r="A605" s="223" t="str">
        <f>Validation!B605</f>
        <v>Pass</v>
      </c>
      <c r="B605" s="35"/>
      <c r="C605" s="35"/>
      <c r="D605" s="35"/>
      <c r="E605" s="122"/>
      <c r="F605" s="123"/>
      <c r="G605" s="121"/>
      <c r="H605" s="120"/>
      <c r="I605" s="121"/>
      <c r="J605" s="120"/>
      <c r="K605" s="225"/>
      <c r="L605" s="35"/>
      <c r="M605" s="226"/>
      <c r="N605" s="227"/>
      <c r="O605" s="227"/>
      <c r="P605" s="224"/>
      <c r="Q605" s="224"/>
      <c r="R605" s="78"/>
      <c r="S605" s="79"/>
      <c r="T605" s="224"/>
      <c r="U605" s="35"/>
      <c r="V605" s="35"/>
      <c r="W605" s="225"/>
      <c r="X605" s="228"/>
      <c r="Y605" s="79"/>
      <c r="Z605" s="229"/>
      <c r="AA605" s="35"/>
      <c r="AB605" s="35"/>
      <c r="AC605" s="35"/>
      <c r="AD605" s="230"/>
      <c r="AE605" s="231"/>
      <c r="AF605" s="35"/>
      <c r="AG605" s="35"/>
      <c r="AH605" s="78"/>
      <c r="AI605" s="78"/>
      <c r="AJ605" s="82"/>
      <c r="AK605" s="136"/>
      <c r="AL605" s="135"/>
      <c r="AM605" s="81"/>
      <c r="AN605" s="134"/>
      <c r="AO605" s="232"/>
      <c r="AP605" s="232"/>
      <c r="AQ605" s="80"/>
      <c r="AR605" s="81"/>
      <c r="AS605" s="81"/>
      <c r="AT605" s="245"/>
      <c r="AU605" s="179"/>
      <c r="AV605" s="233"/>
      <c r="AW605" s="81"/>
      <c r="AX605" s="185"/>
      <c r="AY605" s="134"/>
      <c r="AZ605" s="111"/>
      <c r="BA605" s="210"/>
      <c r="BB605" s="211"/>
      <c r="BC605" s="211"/>
      <c r="BD605" s="211"/>
      <c r="BE605" s="211"/>
      <c r="BF605" s="211"/>
      <c r="BG605" s="211"/>
      <c r="BH605" s="211"/>
      <c r="BI605" s="211"/>
      <c r="BJ605" s="211"/>
      <c r="BK605" s="211"/>
      <c r="BL605" s="211"/>
      <c r="BM605" s="211"/>
      <c r="BN605" s="83"/>
      <c r="BO605" s="79"/>
      <c r="BP605" s="210"/>
      <c r="BQ605" s="211"/>
      <c r="BR605" s="211"/>
      <c r="BS605" s="211"/>
      <c r="BT605" s="211"/>
      <c r="BU605" s="211"/>
      <c r="BV605" s="211"/>
      <c r="BW605" s="211"/>
      <c r="BX605" s="82"/>
      <c r="BY605" s="212"/>
      <c r="BZ605" s="212"/>
      <c r="CA605" s="212"/>
      <c r="CB605" s="212"/>
      <c r="CC605" s="212"/>
      <c r="CD605" s="212"/>
      <c r="CE605" s="212"/>
      <c r="CF605" s="212"/>
      <c r="CG605" s="82"/>
      <c r="CH605" s="213"/>
      <c r="CI605" s="212"/>
      <c r="CJ605" s="212"/>
      <c r="CK605" s="212"/>
      <c r="CL605" s="212"/>
      <c r="CM605" s="212"/>
      <c r="CN605" s="212"/>
      <c r="CO605" s="212"/>
      <c r="CP605" s="212"/>
      <c r="CQ605" s="212"/>
      <c r="CR605" s="212"/>
      <c r="CS605" s="212"/>
      <c r="CT605" s="212"/>
      <c r="CU605" s="212"/>
      <c r="CV605" s="212"/>
      <c r="CW605" s="212"/>
      <c r="CX605" s="212"/>
      <c r="CY605" s="212"/>
      <c r="CZ605" s="212"/>
      <c r="DA605" s="214"/>
      <c r="DB605" s="84"/>
      <c r="DC605" s="35"/>
      <c r="DD605" s="35"/>
      <c r="DE605" s="35"/>
      <c r="DF605" s="35"/>
      <c r="DG605" s="35"/>
      <c r="DH605" s="35"/>
      <c r="DI605" s="35"/>
      <c r="DJ605" s="35"/>
      <c r="DK605" s="35"/>
      <c r="DL605" s="35"/>
      <c r="DM605" s="35"/>
      <c r="DN605" s="35"/>
      <c r="DO605" s="35"/>
      <c r="DP605" s="35"/>
      <c r="DQ605" s="35"/>
      <c r="DR605" s="35"/>
      <c r="DS605" s="35"/>
      <c r="DT605" s="35"/>
      <c r="DU605" s="35"/>
      <c r="DV605" s="35"/>
      <c r="DW605" s="78"/>
      <c r="DX605" s="82"/>
      <c r="DY605" s="215"/>
      <c r="DZ605" s="216"/>
      <c r="EA605" s="216"/>
      <c r="EB605" s="216"/>
      <c r="EC605" s="216"/>
      <c r="ED605" s="216"/>
      <c r="EE605" s="217"/>
      <c r="EF605" s="146"/>
      <c r="EG605" s="215"/>
      <c r="EH605" s="216"/>
      <c r="EI605" s="216"/>
      <c r="EJ605" s="216"/>
      <c r="EK605" s="216"/>
      <c r="EL605" s="216"/>
      <c r="EM605" s="216"/>
      <c r="EN605" s="217"/>
      <c r="EO605" s="79"/>
      <c r="EP605" s="218"/>
      <c r="EQ605" s="219"/>
      <c r="ER605" s="219"/>
      <c r="ES605" s="82"/>
      <c r="ET605" s="234"/>
      <c r="EU605" s="235"/>
      <c r="EV605" s="235"/>
      <c r="EW605" s="82"/>
      <c r="EX605" s="234"/>
      <c r="EY605" s="235"/>
      <c r="EZ605" s="235"/>
      <c r="FA605" s="235"/>
      <c r="FB605" s="235"/>
      <c r="FC605" s="235"/>
      <c r="FD605" s="235"/>
      <c r="FE605" s="222"/>
      <c r="FF605" s="234"/>
      <c r="FG605" s="235"/>
      <c r="FH605" s="235"/>
      <c r="FI605" s="235"/>
      <c r="FJ605" s="235"/>
      <c r="FK605" s="235"/>
      <c r="FL605" s="235"/>
      <c r="FM605" s="222"/>
    </row>
    <row r="606" spans="1:169">
      <c r="A606" s="223" t="str">
        <f>Validation!B606</f>
        <v>Pass</v>
      </c>
      <c r="B606" s="35"/>
      <c r="C606" s="35"/>
      <c r="D606" s="35"/>
      <c r="E606" s="122"/>
      <c r="F606" s="123"/>
      <c r="G606" s="121"/>
      <c r="H606" s="120"/>
      <c r="I606" s="121"/>
      <c r="J606" s="120"/>
      <c r="K606" s="225"/>
      <c r="L606" s="35"/>
      <c r="M606" s="226"/>
      <c r="N606" s="227"/>
      <c r="O606" s="227"/>
      <c r="P606" s="224"/>
      <c r="Q606" s="224"/>
      <c r="R606" s="78"/>
      <c r="S606" s="79"/>
      <c r="T606" s="224"/>
      <c r="U606" s="35"/>
      <c r="V606" s="35"/>
      <c r="W606" s="225"/>
      <c r="X606" s="228"/>
      <c r="Y606" s="79"/>
      <c r="Z606" s="229"/>
      <c r="AA606" s="35"/>
      <c r="AB606" s="35"/>
      <c r="AC606" s="35"/>
      <c r="AD606" s="230"/>
      <c r="AE606" s="231"/>
      <c r="AF606" s="35"/>
      <c r="AG606" s="35"/>
      <c r="AH606" s="78"/>
      <c r="AI606" s="78"/>
      <c r="AJ606" s="82"/>
      <c r="AK606" s="136"/>
      <c r="AL606" s="135"/>
      <c r="AM606" s="81"/>
      <c r="AN606" s="134"/>
      <c r="AO606" s="232"/>
      <c r="AP606" s="232"/>
      <c r="AQ606" s="80"/>
      <c r="AR606" s="81"/>
      <c r="AS606" s="81"/>
      <c r="AT606" s="245"/>
      <c r="AU606" s="179"/>
      <c r="AV606" s="233"/>
      <c r="AW606" s="81"/>
      <c r="AX606" s="185"/>
      <c r="AY606" s="134"/>
      <c r="AZ606" s="111"/>
      <c r="BA606" s="210"/>
      <c r="BB606" s="211"/>
      <c r="BC606" s="211"/>
      <c r="BD606" s="211"/>
      <c r="BE606" s="211"/>
      <c r="BF606" s="211"/>
      <c r="BG606" s="211"/>
      <c r="BH606" s="211"/>
      <c r="BI606" s="211"/>
      <c r="BJ606" s="211"/>
      <c r="BK606" s="211"/>
      <c r="BL606" s="211"/>
      <c r="BM606" s="211"/>
      <c r="BN606" s="83"/>
      <c r="BO606" s="79"/>
      <c r="BP606" s="210"/>
      <c r="BQ606" s="211"/>
      <c r="BR606" s="211"/>
      <c r="BS606" s="211"/>
      <c r="BT606" s="211"/>
      <c r="BU606" s="211"/>
      <c r="BV606" s="211"/>
      <c r="BW606" s="211"/>
      <c r="BX606" s="82"/>
      <c r="BY606" s="212"/>
      <c r="BZ606" s="212"/>
      <c r="CA606" s="212"/>
      <c r="CB606" s="212"/>
      <c r="CC606" s="212"/>
      <c r="CD606" s="212"/>
      <c r="CE606" s="212"/>
      <c r="CF606" s="212"/>
      <c r="CG606" s="82"/>
      <c r="CH606" s="213"/>
      <c r="CI606" s="212"/>
      <c r="CJ606" s="212"/>
      <c r="CK606" s="212"/>
      <c r="CL606" s="212"/>
      <c r="CM606" s="212"/>
      <c r="CN606" s="212"/>
      <c r="CO606" s="212"/>
      <c r="CP606" s="212"/>
      <c r="CQ606" s="212"/>
      <c r="CR606" s="212"/>
      <c r="CS606" s="212"/>
      <c r="CT606" s="212"/>
      <c r="CU606" s="212"/>
      <c r="CV606" s="212"/>
      <c r="CW606" s="212"/>
      <c r="CX606" s="212"/>
      <c r="CY606" s="212"/>
      <c r="CZ606" s="212"/>
      <c r="DA606" s="214"/>
      <c r="DB606" s="84"/>
      <c r="DC606" s="35"/>
      <c r="DD606" s="35"/>
      <c r="DE606" s="35"/>
      <c r="DF606" s="35"/>
      <c r="DG606" s="35"/>
      <c r="DH606" s="35"/>
      <c r="DI606" s="35"/>
      <c r="DJ606" s="35"/>
      <c r="DK606" s="35"/>
      <c r="DL606" s="35"/>
      <c r="DM606" s="35"/>
      <c r="DN606" s="35"/>
      <c r="DO606" s="35"/>
      <c r="DP606" s="35"/>
      <c r="DQ606" s="35"/>
      <c r="DR606" s="35"/>
      <c r="DS606" s="35"/>
      <c r="DT606" s="35"/>
      <c r="DU606" s="35"/>
      <c r="DV606" s="35"/>
      <c r="DW606" s="78"/>
      <c r="DX606" s="82"/>
      <c r="DY606" s="215"/>
      <c r="DZ606" s="216"/>
      <c r="EA606" s="216"/>
      <c r="EB606" s="216"/>
      <c r="EC606" s="216"/>
      <c r="ED606" s="216"/>
      <c r="EE606" s="217"/>
      <c r="EF606" s="146"/>
      <c r="EG606" s="215"/>
      <c r="EH606" s="216"/>
      <c r="EI606" s="216"/>
      <c r="EJ606" s="216"/>
      <c r="EK606" s="216"/>
      <c r="EL606" s="216"/>
      <c r="EM606" s="216"/>
      <c r="EN606" s="217"/>
      <c r="EO606" s="79"/>
      <c r="EP606" s="218"/>
      <c r="EQ606" s="219"/>
      <c r="ER606" s="219"/>
      <c r="ES606" s="82"/>
      <c r="ET606" s="234"/>
      <c r="EU606" s="235"/>
      <c r="EV606" s="235"/>
      <c r="EW606" s="82"/>
      <c r="EX606" s="234"/>
      <c r="EY606" s="235"/>
      <c r="EZ606" s="235"/>
      <c r="FA606" s="235"/>
      <c r="FB606" s="235"/>
      <c r="FC606" s="235"/>
      <c r="FD606" s="235"/>
      <c r="FE606" s="222"/>
      <c r="FF606" s="234"/>
      <c r="FG606" s="235"/>
      <c r="FH606" s="235"/>
      <c r="FI606" s="235"/>
      <c r="FJ606" s="235"/>
      <c r="FK606" s="235"/>
      <c r="FL606" s="235"/>
      <c r="FM606" s="222"/>
    </row>
    <row r="607" spans="1:169">
      <c r="A607" s="223" t="str">
        <f>Validation!B607</f>
        <v>Pass</v>
      </c>
      <c r="B607" s="35"/>
      <c r="C607" s="35"/>
      <c r="D607" s="35"/>
      <c r="E607" s="122"/>
      <c r="F607" s="123"/>
      <c r="G607" s="121"/>
      <c r="H607" s="120"/>
      <c r="I607" s="121"/>
      <c r="J607" s="120"/>
      <c r="K607" s="225"/>
      <c r="L607" s="35"/>
      <c r="M607" s="226"/>
      <c r="N607" s="227"/>
      <c r="O607" s="227"/>
      <c r="P607" s="224"/>
      <c r="Q607" s="224"/>
      <c r="R607" s="78"/>
      <c r="S607" s="79"/>
      <c r="T607" s="224"/>
      <c r="U607" s="35"/>
      <c r="V607" s="35"/>
      <c r="W607" s="225"/>
      <c r="X607" s="228"/>
      <c r="Y607" s="79"/>
      <c r="Z607" s="229"/>
      <c r="AA607" s="35"/>
      <c r="AB607" s="35"/>
      <c r="AC607" s="35"/>
      <c r="AD607" s="230"/>
      <c r="AE607" s="231"/>
      <c r="AF607" s="35"/>
      <c r="AG607" s="35"/>
      <c r="AH607" s="78"/>
      <c r="AI607" s="78"/>
      <c r="AJ607" s="82"/>
      <c r="AK607" s="136"/>
      <c r="AL607" s="135"/>
      <c r="AM607" s="81"/>
      <c r="AN607" s="134"/>
      <c r="AO607" s="232"/>
      <c r="AP607" s="232"/>
      <c r="AQ607" s="80"/>
      <c r="AR607" s="81"/>
      <c r="AS607" s="81"/>
      <c r="AT607" s="245"/>
      <c r="AU607" s="179"/>
      <c r="AV607" s="233"/>
      <c r="AW607" s="81"/>
      <c r="AX607" s="185"/>
      <c r="AY607" s="134"/>
      <c r="AZ607" s="111"/>
      <c r="BA607" s="210"/>
      <c r="BB607" s="211"/>
      <c r="BC607" s="211"/>
      <c r="BD607" s="211"/>
      <c r="BE607" s="211"/>
      <c r="BF607" s="211"/>
      <c r="BG607" s="211"/>
      <c r="BH607" s="211"/>
      <c r="BI607" s="211"/>
      <c r="BJ607" s="211"/>
      <c r="BK607" s="211"/>
      <c r="BL607" s="211"/>
      <c r="BM607" s="211"/>
      <c r="BN607" s="83"/>
      <c r="BO607" s="79"/>
      <c r="BP607" s="210"/>
      <c r="BQ607" s="211"/>
      <c r="BR607" s="211"/>
      <c r="BS607" s="211"/>
      <c r="BT607" s="211"/>
      <c r="BU607" s="211"/>
      <c r="BV607" s="211"/>
      <c r="BW607" s="211"/>
      <c r="BX607" s="82"/>
      <c r="BY607" s="212"/>
      <c r="BZ607" s="212"/>
      <c r="CA607" s="212"/>
      <c r="CB607" s="212"/>
      <c r="CC607" s="212"/>
      <c r="CD607" s="212"/>
      <c r="CE607" s="212"/>
      <c r="CF607" s="212"/>
      <c r="CG607" s="82"/>
      <c r="CH607" s="213"/>
      <c r="CI607" s="212"/>
      <c r="CJ607" s="212"/>
      <c r="CK607" s="212"/>
      <c r="CL607" s="212"/>
      <c r="CM607" s="212"/>
      <c r="CN607" s="212"/>
      <c r="CO607" s="212"/>
      <c r="CP607" s="212"/>
      <c r="CQ607" s="212"/>
      <c r="CR607" s="212"/>
      <c r="CS607" s="212"/>
      <c r="CT607" s="212"/>
      <c r="CU607" s="212"/>
      <c r="CV607" s="212"/>
      <c r="CW607" s="212"/>
      <c r="CX607" s="212"/>
      <c r="CY607" s="212"/>
      <c r="CZ607" s="212"/>
      <c r="DA607" s="214"/>
      <c r="DB607" s="84"/>
      <c r="DC607" s="35"/>
      <c r="DD607" s="35"/>
      <c r="DE607" s="35"/>
      <c r="DF607" s="35"/>
      <c r="DG607" s="35"/>
      <c r="DH607" s="35"/>
      <c r="DI607" s="35"/>
      <c r="DJ607" s="35"/>
      <c r="DK607" s="35"/>
      <c r="DL607" s="35"/>
      <c r="DM607" s="35"/>
      <c r="DN607" s="35"/>
      <c r="DO607" s="35"/>
      <c r="DP607" s="35"/>
      <c r="DQ607" s="35"/>
      <c r="DR607" s="35"/>
      <c r="DS607" s="35"/>
      <c r="DT607" s="35"/>
      <c r="DU607" s="35"/>
      <c r="DV607" s="35"/>
      <c r="DW607" s="78"/>
      <c r="DX607" s="82"/>
      <c r="DY607" s="215"/>
      <c r="DZ607" s="216"/>
      <c r="EA607" s="216"/>
      <c r="EB607" s="216"/>
      <c r="EC607" s="216"/>
      <c r="ED607" s="216"/>
      <c r="EE607" s="217"/>
      <c r="EF607" s="146"/>
      <c r="EG607" s="215"/>
      <c r="EH607" s="216"/>
      <c r="EI607" s="216"/>
      <c r="EJ607" s="216"/>
      <c r="EK607" s="216"/>
      <c r="EL607" s="216"/>
      <c r="EM607" s="216"/>
      <c r="EN607" s="217"/>
      <c r="EO607" s="79"/>
      <c r="EP607" s="218"/>
      <c r="EQ607" s="219"/>
      <c r="ER607" s="219"/>
      <c r="ES607" s="82"/>
      <c r="ET607" s="234"/>
      <c r="EU607" s="235"/>
      <c r="EV607" s="235"/>
      <c r="EW607" s="82"/>
      <c r="EX607" s="234"/>
      <c r="EY607" s="235"/>
      <c r="EZ607" s="235"/>
      <c r="FA607" s="235"/>
      <c r="FB607" s="235"/>
      <c r="FC607" s="235"/>
      <c r="FD607" s="235"/>
      <c r="FE607" s="222"/>
      <c r="FF607" s="234"/>
      <c r="FG607" s="235"/>
      <c r="FH607" s="235"/>
      <c r="FI607" s="235"/>
      <c r="FJ607" s="235"/>
      <c r="FK607" s="235"/>
      <c r="FL607" s="235"/>
      <c r="FM607" s="222"/>
    </row>
    <row r="608" spans="1:169">
      <c r="A608" s="223" t="str">
        <f>Validation!B608</f>
        <v>Pass</v>
      </c>
      <c r="B608" s="35"/>
      <c r="C608" s="35"/>
      <c r="D608" s="35"/>
      <c r="E608" s="122"/>
      <c r="F608" s="123"/>
      <c r="G608" s="121"/>
      <c r="H608" s="120"/>
      <c r="I608" s="121"/>
      <c r="J608" s="120"/>
      <c r="K608" s="225"/>
      <c r="L608" s="35"/>
      <c r="M608" s="226"/>
      <c r="N608" s="227"/>
      <c r="O608" s="227"/>
      <c r="P608" s="224"/>
      <c r="Q608" s="224"/>
      <c r="R608" s="78"/>
      <c r="S608" s="79"/>
      <c r="T608" s="224"/>
      <c r="U608" s="35"/>
      <c r="V608" s="35"/>
      <c r="W608" s="225"/>
      <c r="X608" s="228"/>
      <c r="Y608" s="79"/>
      <c r="Z608" s="229"/>
      <c r="AA608" s="35"/>
      <c r="AB608" s="35"/>
      <c r="AC608" s="35"/>
      <c r="AD608" s="230"/>
      <c r="AE608" s="231"/>
      <c r="AF608" s="35"/>
      <c r="AG608" s="35"/>
      <c r="AH608" s="78"/>
      <c r="AI608" s="78"/>
      <c r="AJ608" s="82"/>
      <c r="AK608" s="136"/>
      <c r="AL608" s="135"/>
      <c r="AM608" s="81"/>
      <c r="AN608" s="134"/>
      <c r="AO608" s="232"/>
      <c r="AP608" s="232"/>
      <c r="AQ608" s="80"/>
      <c r="AR608" s="81"/>
      <c r="AS608" s="81"/>
      <c r="AT608" s="245"/>
      <c r="AU608" s="179"/>
      <c r="AV608" s="233"/>
      <c r="AW608" s="81"/>
      <c r="AX608" s="185"/>
      <c r="AY608" s="134"/>
      <c r="AZ608" s="111"/>
      <c r="BA608" s="210"/>
      <c r="BB608" s="211"/>
      <c r="BC608" s="211"/>
      <c r="BD608" s="211"/>
      <c r="BE608" s="211"/>
      <c r="BF608" s="211"/>
      <c r="BG608" s="211"/>
      <c r="BH608" s="211"/>
      <c r="BI608" s="211"/>
      <c r="BJ608" s="211"/>
      <c r="BK608" s="211"/>
      <c r="BL608" s="211"/>
      <c r="BM608" s="211"/>
      <c r="BN608" s="83"/>
      <c r="BO608" s="79"/>
      <c r="BP608" s="210"/>
      <c r="BQ608" s="211"/>
      <c r="BR608" s="211"/>
      <c r="BS608" s="211"/>
      <c r="BT608" s="211"/>
      <c r="BU608" s="211"/>
      <c r="BV608" s="211"/>
      <c r="BW608" s="211"/>
      <c r="BX608" s="82"/>
      <c r="BY608" s="212"/>
      <c r="BZ608" s="212"/>
      <c r="CA608" s="212"/>
      <c r="CB608" s="212"/>
      <c r="CC608" s="212"/>
      <c r="CD608" s="212"/>
      <c r="CE608" s="212"/>
      <c r="CF608" s="212"/>
      <c r="CG608" s="82"/>
      <c r="CH608" s="213"/>
      <c r="CI608" s="212"/>
      <c r="CJ608" s="212"/>
      <c r="CK608" s="212"/>
      <c r="CL608" s="212"/>
      <c r="CM608" s="212"/>
      <c r="CN608" s="212"/>
      <c r="CO608" s="212"/>
      <c r="CP608" s="212"/>
      <c r="CQ608" s="212"/>
      <c r="CR608" s="212"/>
      <c r="CS608" s="212"/>
      <c r="CT608" s="212"/>
      <c r="CU608" s="212"/>
      <c r="CV608" s="212"/>
      <c r="CW608" s="212"/>
      <c r="CX608" s="212"/>
      <c r="CY608" s="212"/>
      <c r="CZ608" s="212"/>
      <c r="DA608" s="214"/>
      <c r="DB608" s="84"/>
      <c r="DC608" s="35"/>
      <c r="DD608" s="35"/>
      <c r="DE608" s="35"/>
      <c r="DF608" s="35"/>
      <c r="DG608" s="35"/>
      <c r="DH608" s="35"/>
      <c r="DI608" s="35"/>
      <c r="DJ608" s="35"/>
      <c r="DK608" s="35"/>
      <c r="DL608" s="35"/>
      <c r="DM608" s="35"/>
      <c r="DN608" s="35"/>
      <c r="DO608" s="35"/>
      <c r="DP608" s="35"/>
      <c r="DQ608" s="35"/>
      <c r="DR608" s="35"/>
      <c r="DS608" s="35"/>
      <c r="DT608" s="35"/>
      <c r="DU608" s="35"/>
      <c r="DV608" s="35"/>
      <c r="DW608" s="78"/>
      <c r="DX608" s="82"/>
      <c r="DY608" s="215"/>
      <c r="DZ608" s="216"/>
      <c r="EA608" s="216"/>
      <c r="EB608" s="216"/>
      <c r="EC608" s="216"/>
      <c r="ED608" s="216"/>
      <c r="EE608" s="217"/>
      <c r="EF608" s="146"/>
      <c r="EG608" s="215"/>
      <c r="EH608" s="216"/>
      <c r="EI608" s="216"/>
      <c r="EJ608" s="216"/>
      <c r="EK608" s="216"/>
      <c r="EL608" s="216"/>
      <c r="EM608" s="216"/>
      <c r="EN608" s="217"/>
      <c r="EO608" s="79"/>
      <c r="EP608" s="218"/>
      <c r="EQ608" s="219"/>
      <c r="ER608" s="219"/>
      <c r="ES608" s="82"/>
      <c r="ET608" s="234"/>
      <c r="EU608" s="235"/>
      <c r="EV608" s="235"/>
      <c r="EW608" s="82"/>
      <c r="EX608" s="234"/>
      <c r="EY608" s="235"/>
      <c r="EZ608" s="235"/>
      <c r="FA608" s="235"/>
      <c r="FB608" s="235"/>
      <c r="FC608" s="235"/>
      <c r="FD608" s="235"/>
      <c r="FE608" s="222"/>
      <c r="FF608" s="234"/>
      <c r="FG608" s="235"/>
      <c r="FH608" s="235"/>
      <c r="FI608" s="235"/>
      <c r="FJ608" s="235"/>
      <c r="FK608" s="235"/>
      <c r="FL608" s="235"/>
      <c r="FM608" s="222"/>
    </row>
    <row r="609" spans="1:169">
      <c r="A609" s="223" t="str">
        <f>Validation!B609</f>
        <v>Pass</v>
      </c>
      <c r="B609" s="35"/>
      <c r="C609" s="35"/>
      <c r="D609" s="35"/>
      <c r="E609" s="122"/>
      <c r="F609" s="123"/>
      <c r="G609" s="121"/>
      <c r="H609" s="120"/>
      <c r="I609" s="121"/>
      <c r="J609" s="120"/>
      <c r="K609" s="225"/>
      <c r="L609" s="35"/>
      <c r="M609" s="226"/>
      <c r="N609" s="227"/>
      <c r="O609" s="227"/>
      <c r="P609" s="224"/>
      <c r="Q609" s="224"/>
      <c r="R609" s="78"/>
      <c r="S609" s="79"/>
      <c r="T609" s="224"/>
      <c r="U609" s="35"/>
      <c r="V609" s="35"/>
      <c r="W609" s="225"/>
      <c r="X609" s="228"/>
      <c r="Y609" s="79"/>
      <c r="Z609" s="229"/>
      <c r="AA609" s="35"/>
      <c r="AB609" s="35"/>
      <c r="AC609" s="35"/>
      <c r="AD609" s="230"/>
      <c r="AE609" s="231"/>
      <c r="AF609" s="35"/>
      <c r="AG609" s="35"/>
      <c r="AH609" s="78"/>
      <c r="AI609" s="78"/>
      <c r="AJ609" s="82"/>
      <c r="AK609" s="136"/>
      <c r="AL609" s="135"/>
      <c r="AM609" s="81"/>
      <c r="AN609" s="134"/>
      <c r="AO609" s="232"/>
      <c r="AP609" s="232"/>
      <c r="AQ609" s="80"/>
      <c r="AR609" s="81"/>
      <c r="AS609" s="81"/>
      <c r="AT609" s="245"/>
      <c r="AU609" s="179"/>
      <c r="AV609" s="233"/>
      <c r="AW609" s="81"/>
      <c r="AX609" s="185"/>
      <c r="AY609" s="134"/>
      <c r="AZ609" s="111"/>
      <c r="BA609" s="210"/>
      <c r="BB609" s="211"/>
      <c r="BC609" s="211"/>
      <c r="BD609" s="211"/>
      <c r="BE609" s="211"/>
      <c r="BF609" s="211"/>
      <c r="BG609" s="211"/>
      <c r="BH609" s="211"/>
      <c r="BI609" s="211"/>
      <c r="BJ609" s="211"/>
      <c r="BK609" s="211"/>
      <c r="BL609" s="211"/>
      <c r="BM609" s="211"/>
      <c r="BN609" s="83"/>
      <c r="BO609" s="79"/>
      <c r="BP609" s="210"/>
      <c r="BQ609" s="211"/>
      <c r="BR609" s="211"/>
      <c r="BS609" s="211"/>
      <c r="BT609" s="211"/>
      <c r="BU609" s="211"/>
      <c r="BV609" s="211"/>
      <c r="BW609" s="211"/>
      <c r="BX609" s="82"/>
      <c r="BY609" s="212"/>
      <c r="BZ609" s="212"/>
      <c r="CA609" s="212"/>
      <c r="CB609" s="212"/>
      <c r="CC609" s="212"/>
      <c r="CD609" s="212"/>
      <c r="CE609" s="212"/>
      <c r="CF609" s="212"/>
      <c r="CG609" s="82"/>
      <c r="CH609" s="213"/>
      <c r="CI609" s="212"/>
      <c r="CJ609" s="212"/>
      <c r="CK609" s="212"/>
      <c r="CL609" s="212"/>
      <c r="CM609" s="212"/>
      <c r="CN609" s="212"/>
      <c r="CO609" s="212"/>
      <c r="CP609" s="212"/>
      <c r="CQ609" s="212"/>
      <c r="CR609" s="212"/>
      <c r="CS609" s="212"/>
      <c r="CT609" s="212"/>
      <c r="CU609" s="212"/>
      <c r="CV609" s="212"/>
      <c r="CW609" s="212"/>
      <c r="CX609" s="212"/>
      <c r="CY609" s="212"/>
      <c r="CZ609" s="212"/>
      <c r="DA609" s="214"/>
      <c r="DB609" s="84"/>
      <c r="DC609" s="35"/>
      <c r="DD609" s="35"/>
      <c r="DE609" s="35"/>
      <c r="DF609" s="35"/>
      <c r="DG609" s="35"/>
      <c r="DH609" s="35"/>
      <c r="DI609" s="35"/>
      <c r="DJ609" s="35"/>
      <c r="DK609" s="35"/>
      <c r="DL609" s="35"/>
      <c r="DM609" s="35"/>
      <c r="DN609" s="35"/>
      <c r="DO609" s="35"/>
      <c r="DP609" s="35"/>
      <c r="DQ609" s="35"/>
      <c r="DR609" s="35"/>
      <c r="DS609" s="35"/>
      <c r="DT609" s="35"/>
      <c r="DU609" s="35"/>
      <c r="DV609" s="35"/>
      <c r="DW609" s="78"/>
      <c r="DX609" s="82"/>
      <c r="DY609" s="215"/>
      <c r="DZ609" s="216"/>
      <c r="EA609" s="216"/>
      <c r="EB609" s="216"/>
      <c r="EC609" s="216"/>
      <c r="ED609" s="216"/>
      <c r="EE609" s="217"/>
      <c r="EF609" s="146"/>
      <c r="EG609" s="215"/>
      <c r="EH609" s="216"/>
      <c r="EI609" s="216"/>
      <c r="EJ609" s="216"/>
      <c r="EK609" s="216"/>
      <c r="EL609" s="216"/>
      <c r="EM609" s="216"/>
      <c r="EN609" s="217"/>
      <c r="EO609" s="79"/>
      <c r="EP609" s="218"/>
      <c r="EQ609" s="219"/>
      <c r="ER609" s="219"/>
      <c r="ES609" s="82"/>
      <c r="ET609" s="234"/>
      <c r="EU609" s="235"/>
      <c r="EV609" s="235"/>
      <c r="EW609" s="82"/>
      <c r="EX609" s="234"/>
      <c r="EY609" s="235"/>
      <c r="EZ609" s="235"/>
      <c r="FA609" s="235"/>
      <c r="FB609" s="235"/>
      <c r="FC609" s="235"/>
      <c r="FD609" s="235"/>
      <c r="FE609" s="222"/>
      <c r="FF609" s="234"/>
      <c r="FG609" s="235"/>
      <c r="FH609" s="235"/>
      <c r="FI609" s="235"/>
      <c r="FJ609" s="235"/>
      <c r="FK609" s="235"/>
      <c r="FL609" s="235"/>
      <c r="FM609" s="222"/>
    </row>
    <row r="610" spans="1:169">
      <c r="A610" s="223" t="str">
        <f>Validation!B610</f>
        <v>Pass</v>
      </c>
      <c r="B610" s="35"/>
      <c r="C610" s="35"/>
      <c r="D610" s="35"/>
      <c r="E610" s="122"/>
      <c r="F610" s="123"/>
      <c r="G610" s="121"/>
      <c r="H610" s="120"/>
      <c r="I610" s="121"/>
      <c r="J610" s="120"/>
      <c r="K610" s="225"/>
      <c r="L610" s="35"/>
      <c r="M610" s="226"/>
      <c r="N610" s="227"/>
      <c r="O610" s="227"/>
      <c r="P610" s="224"/>
      <c r="Q610" s="224"/>
      <c r="R610" s="78"/>
      <c r="S610" s="79"/>
      <c r="T610" s="224"/>
      <c r="U610" s="35"/>
      <c r="V610" s="35"/>
      <c r="W610" s="225"/>
      <c r="X610" s="228"/>
      <c r="Y610" s="79"/>
      <c r="Z610" s="229"/>
      <c r="AA610" s="35"/>
      <c r="AB610" s="35"/>
      <c r="AC610" s="35"/>
      <c r="AD610" s="230"/>
      <c r="AE610" s="231"/>
      <c r="AF610" s="35"/>
      <c r="AG610" s="35"/>
      <c r="AH610" s="78"/>
      <c r="AI610" s="78"/>
      <c r="AJ610" s="82"/>
      <c r="AK610" s="136"/>
      <c r="AL610" s="135"/>
      <c r="AM610" s="81"/>
      <c r="AN610" s="134"/>
      <c r="AO610" s="232"/>
      <c r="AP610" s="232"/>
      <c r="AQ610" s="80"/>
      <c r="AR610" s="81"/>
      <c r="AS610" s="81"/>
      <c r="AT610" s="245"/>
      <c r="AU610" s="179"/>
      <c r="AV610" s="233"/>
      <c r="AW610" s="81"/>
      <c r="AX610" s="185"/>
      <c r="AY610" s="134"/>
      <c r="AZ610" s="111"/>
      <c r="BA610" s="210"/>
      <c r="BB610" s="211"/>
      <c r="BC610" s="211"/>
      <c r="BD610" s="211"/>
      <c r="BE610" s="211"/>
      <c r="BF610" s="211"/>
      <c r="BG610" s="211"/>
      <c r="BH610" s="211"/>
      <c r="BI610" s="211"/>
      <c r="BJ610" s="211"/>
      <c r="BK610" s="211"/>
      <c r="BL610" s="211"/>
      <c r="BM610" s="211"/>
      <c r="BN610" s="83"/>
      <c r="BO610" s="79"/>
      <c r="BP610" s="210"/>
      <c r="BQ610" s="211"/>
      <c r="BR610" s="211"/>
      <c r="BS610" s="211"/>
      <c r="BT610" s="211"/>
      <c r="BU610" s="211"/>
      <c r="BV610" s="211"/>
      <c r="BW610" s="211"/>
      <c r="BX610" s="82"/>
      <c r="BY610" s="212"/>
      <c r="BZ610" s="212"/>
      <c r="CA610" s="212"/>
      <c r="CB610" s="212"/>
      <c r="CC610" s="212"/>
      <c r="CD610" s="212"/>
      <c r="CE610" s="212"/>
      <c r="CF610" s="212"/>
      <c r="CG610" s="82"/>
      <c r="CH610" s="213"/>
      <c r="CI610" s="212"/>
      <c r="CJ610" s="212"/>
      <c r="CK610" s="212"/>
      <c r="CL610" s="212"/>
      <c r="CM610" s="212"/>
      <c r="CN610" s="212"/>
      <c r="CO610" s="212"/>
      <c r="CP610" s="212"/>
      <c r="CQ610" s="212"/>
      <c r="CR610" s="212"/>
      <c r="CS610" s="212"/>
      <c r="CT610" s="212"/>
      <c r="CU610" s="212"/>
      <c r="CV610" s="212"/>
      <c r="CW610" s="212"/>
      <c r="CX610" s="212"/>
      <c r="CY610" s="212"/>
      <c r="CZ610" s="212"/>
      <c r="DA610" s="214"/>
      <c r="DB610" s="84"/>
      <c r="DC610" s="35"/>
      <c r="DD610" s="35"/>
      <c r="DE610" s="35"/>
      <c r="DF610" s="35"/>
      <c r="DG610" s="35"/>
      <c r="DH610" s="35"/>
      <c r="DI610" s="35"/>
      <c r="DJ610" s="35"/>
      <c r="DK610" s="35"/>
      <c r="DL610" s="35"/>
      <c r="DM610" s="35"/>
      <c r="DN610" s="35"/>
      <c r="DO610" s="35"/>
      <c r="DP610" s="35"/>
      <c r="DQ610" s="35"/>
      <c r="DR610" s="35"/>
      <c r="DS610" s="35"/>
      <c r="DT610" s="35"/>
      <c r="DU610" s="35"/>
      <c r="DV610" s="35"/>
      <c r="DW610" s="78"/>
      <c r="DX610" s="82"/>
      <c r="DY610" s="215"/>
      <c r="DZ610" s="216"/>
      <c r="EA610" s="216"/>
      <c r="EB610" s="216"/>
      <c r="EC610" s="216"/>
      <c r="ED610" s="216"/>
      <c r="EE610" s="217"/>
      <c r="EF610" s="146"/>
      <c r="EG610" s="215"/>
      <c r="EH610" s="216"/>
      <c r="EI610" s="216"/>
      <c r="EJ610" s="216"/>
      <c r="EK610" s="216"/>
      <c r="EL610" s="216"/>
      <c r="EM610" s="216"/>
      <c r="EN610" s="217"/>
      <c r="EO610" s="79"/>
      <c r="EP610" s="218"/>
      <c r="EQ610" s="219"/>
      <c r="ER610" s="219"/>
      <c r="ES610" s="82"/>
      <c r="ET610" s="234"/>
      <c r="EU610" s="235"/>
      <c r="EV610" s="235"/>
      <c r="EW610" s="82"/>
      <c r="EX610" s="234"/>
      <c r="EY610" s="235"/>
      <c r="EZ610" s="235"/>
      <c r="FA610" s="235"/>
      <c r="FB610" s="235"/>
      <c r="FC610" s="235"/>
      <c r="FD610" s="235"/>
      <c r="FE610" s="222"/>
      <c r="FF610" s="234"/>
      <c r="FG610" s="235"/>
      <c r="FH610" s="235"/>
      <c r="FI610" s="235"/>
      <c r="FJ610" s="235"/>
      <c r="FK610" s="235"/>
      <c r="FL610" s="235"/>
      <c r="FM610" s="222"/>
    </row>
    <row r="611" spans="1:169">
      <c r="A611" s="223" t="str">
        <f>Validation!B611</f>
        <v>Pass</v>
      </c>
      <c r="B611" s="35"/>
      <c r="C611" s="35"/>
      <c r="D611" s="35"/>
      <c r="E611" s="122"/>
      <c r="F611" s="123"/>
      <c r="G611" s="121"/>
      <c r="H611" s="120"/>
      <c r="I611" s="121"/>
      <c r="J611" s="120"/>
      <c r="K611" s="225"/>
      <c r="L611" s="35"/>
      <c r="M611" s="226"/>
      <c r="N611" s="227"/>
      <c r="O611" s="227"/>
      <c r="P611" s="224"/>
      <c r="Q611" s="224"/>
      <c r="R611" s="78"/>
      <c r="S611" s="79"/>
      <c r="T611" s="224"/>
      <c r="U611" s="35"/>
      <c r="V611" s="35"/>
      <c r="W611" s="225"/>
      <c r="X611" s="228"/>
      <c r="Y611" s="79"/>
      <c r="Z611" s="229"/>
      <c r="AA611" s="35"/>
      <c r="AB611" s="35"/>
      <c r="AC611" s="35"/>
      <c r="AD611" s="230"/>
      <c r="AE611" s="231"/>
      <c r="AF611" s="35"/>
      <c r="AG611" s="35"/>
      <c r="AH611" s="78"/>
      <c r="AI611" s="78"/>
      <c r="AJ611" s="82"/>
      <c r="AK611" s="136"/>
      <c r="AL611" s="135"/>
      <c r="AM611" s="81"/>
      <c r="AN611" s="134"/>
      <c r="AO611" s="232"/>
      <c r="AP611" s="232"/>
      <c r="AQ611" s="80"/>
      <c r="AR611" s="81"/>
      <c r="AS611" s="81"/>
      <c r="AT611" s="245"/>
      <c r="AU611" s="179"/>
      <c r="AV611" s="233"/>
      <c r="AW611" s="81"/>
      <c r="AX611" s="185"/>
      <c r="AY611" s="134"/>
      <c r="AZ611" s="111"/>
      <c r="BA611" s="210"/>
      <c r="BB611" s="211"/>
      <c r="BC611" s="211"/>
      <c r="BD611" s="211"/>
      <c r="BE611" s="211"/>
      <c r="BF611" s="211"/>
      <c r="BG611" s="211"/>
      <c r="BH611" s="211"/>
      <c r="BI611" s="211"/>
      <c r="BJ611" s="211"/>
      <c r="BK611" s="211"/>
      <c r="BL611" s="211"/>
      <c r="BM611" s="211"/>
      <c r="BN611" s="83"/>
      <c r="BO611" s="79"/>
      <c r="BP611" s="210"/>
      <c r="BQ611" s="211"/>
      <c r="BR611" s="211"/>
      <c r="BS611" s="211"/>
      <c r="BT611" s="211"/>
      <c r="BU611" s="211"/>
      <c r="BV611" s="211"/>
      <c r="BW611" s="211"/>
      <c r="BX611" s="82"/>
      <c r="BY611" s="212"/>
      <c r="BZ611" s="212"/>
      <c r="CA611" s="212"/>
      <c r="CB611" s="212"/>
      <c r="CC611" s="212"/>
      <c r="CD611" s="212"/>
      <c r="CE611" s="212"/>
      <c r="CF611" s="212"/>
      <c r="CG611" s="82"/>
      <c r="CH611" s="213"/>
      <c r="CI611" s="212"/>
      <c r="CJ611" s="212"/>
      <c r="CK611" s="212"/>
      <c r="CL611" s="212"/>
      <c r="CM611" s="212"/>
      <c r="CN611" s="212"/>
      <c r="CO611" s="212"/>
      <c r="CP611" s="212"/>
      <c r="CQ611" s="212"/>
      <c r="CR611" s="212"/>
      <c r="CS611" s="212"/>
      <c r="CT611" s="212"/>
      <c r="CU611" s="212"/>
      <c r="CV611" s="212"/>
      <c r="CW611" s="212"/>
      <c r="CX611" s="212"/>
      <c r="CY611" s="212"/>
      <c r="CZ611" s="212"/>
      <c r="DA611" s="214"/>
      <c r="DB611" s="84"/>
      <c r="DC611" s="35"/>
      <c r="DD611" s="35"/>
      <c r="DE611" s="35"/>
      <c r="DF611" s="35"/>
      <c r="DG611" s="35"/>
      <c r="DH611" s="35"/>
      <c r="DI611" s="35"/>
      <c r="DJ611" s="35"/>
      <c r="DK611" s="35"/>
      <c r="DL611" s="35"/>
      <c r="DM611" s="35"/>
      <c r="DN611" s="35"/>
      <c r="DO611" s="35"/>
      <c r="DP611" s="35"/>
      <c r="DQ611" s="35"/>
      <c r="DR611" s="35"/>
      <c r="DS611" s="35"/>
      <c r="DT611" s="35"/>
      <c r="DU611" s="35"/>
      <c r="DV611" s="35"/>
      <c r="DW611" s="78"/>
      <c r="DX611" s="82"/>
      <c r="DY611" s="215"/>
      <c r="DZ611" s="216"/>
      <c r="EA611" s="216"/>
      <c r="EB611" s="216"/>
      <c r="EC611" s="216"/>
      <c r="ED611" s="216"/>
      <c r="EE611" s="217"/>
      <c r="EF611" s="146"/>
      <c r="EG611" s="215"/>
      <c r="EH611" s="216"/>
      <c r="EI611" s="216"/>
      <c r="EJ611" s="216"/>
      <c r="EK611" s="216"/>
      <c r="EL611" s="216"/>
      <c r="EM611" s="216"/>
      <c r="EN611" s="217"/>
      <c r="EO611" s="79"/>
      <c r="EP611" s="218"/>
      <c r="EQ611" s="219"/>
      <c r="ER611" s="219"/>
      <c r="ES611" s="82"/>
      <c r="ET611" s="234"/>
      <c r="EU611" s="235"/>
      <c r="EV611" s="235"/>
      <c r="EW611" s="82"/>
      <c r="EX611" s="234"/>
      <c r="EY611" s="235"/>
      <c r="EZ611" s="235"/>
      <c r="FA611" s="235"/>
      <c r="FB611" s="235"/>
      <c r="FC611" s="235"/>
      <c r="FD611" s="235"/>
      <c r="FE611" s="222"/>
      <c r="FF611" s="234"/>
      <c r="FG611" s="235"/>
      <c r="FH611" s="235"/>
      <c r="FI611" s="235"/>
      <c r="FJ611" s="235"/>
      <c r="FK611" s="235"/>
      <c r="FL611" s="235"/>
      <c r="FM611" s="222"/>
    </row>
    <row r="612" spans="1:169">
      <c r="A612" s="223" t="str">
        <f>Validation!B612</f>
        <v>Pass</v>
      </c>
      <c r="B612" s="35"/>
      <c r="C612" s="35"/>
      <c r="D612" s="35"/>
      <c r="E612" s="122"/>
      <c r="F612" s="123"/>
      <c r="G612" s="121"/>
      <c r="H612" s="120"/>
      <c r="I612" s="121"/>
      <c r="J612" s="120"/>
      <c r="K612" s="225"/>
      <c r="L612" s="35"/>
      <c r="M612" s="226"/>
      <c r="N612" s="227"/>
      <c r="O612" s="227"/>
      <c r="P612" s="224"/>
      <c r="Q612" s="224"/>
      <c r="R612" s="78"/>
      <c r="S612" s="79"/>
      <c r="T612" s="224"/>
      <c r="U612" s="35"/>
      <c r="V612" s="35"/>
      <c r="W612" s="225"/>
      <c r="X612" s="228"/>
      <c r="Y612" s="79"/>
      <c r="Z612" s="229"/>
      <c r="AA612" s="35"/>
      <c r="AB612" s="35"/>
      <c r="AC612" s="35"/>
      <c r="AD612" s="230"/>
      <c r="AE612" s="231"/>
      <c r="AF612" s="35"/>
      <c r="AG612" s="35"/>
      <c r="AH612" s="78"/>
      <c r="AI612" s="78"/>
      <c r="AJ612" s="82"/>
      <c r="AK612" s="136"/>
      <c r="AL612" s="135"/>
      <c r="AM612" s="81"/>
      <c r="AN612" s="134"/>
      <c r="AO612" s="232"/>
      <c r="AP612" s="232"/>
      <c r="AQ612" s="80"/>
      <c r="AR612" s="81"/>
      <c r="AS612" s="81"/>
      <c r="AT612" s="245"/>
      <c r="AU612" s="179"/>
      <c r="AV612" s="233"/>
      <c r="AW612" s="81"/>
      <c r="AX612" s="185"/>
      <c r="AY612" s="134"/>
      <c r="AZ612" s="111"/>
      <c r="BA612" s="210"/>
      <c r="BB612" s="211"/>
      <c r="BC612" s="211"/>
      <c r="BD612" s="211"/>
      <c r="BE612" s="211"/>
      <c r="BF612" s="211"/>
      <c r="BG612" s="211"/>
      <c r="BH612" s="211"/>
      <c r="BI612" s="211"/>
      <c r="BJ612" s="211"/>
      <c r="BK612" s="211"/>
      <c r="BL612" s="211"/>
      <c r="BM612" s="211"/>
      <c r="BN612" s="83"/>
      <c r="BO612" s="79"/>
      <c r="BP612" s="210"/>
      <c r="BQ612" s="211"/>
      <c r="BR612" s="211"/>
      <c r="BS612" s="211"/>
      <c r="BT612" s="211"/>
      <c r="BU612" s="211"/>
      <c r="BV612" s="211"/>
      <c r="BW612" s="211"/>
      <c r="BX612" s="82"/>
      <c r="BY612" s="212"/>
      <c r="BZ612" s="212"/>
      <c r="CA612" s="212"/>
      <c r="CB612" s="212"/>
      <c r="CC612" s="212"/>
      <c r="CD612" s="212"/>
      <c r="CE612" s="212"/>
      <c r="CF612" s="212"/>
      <c r="CG612" s="82"/>
      <c r="CH612" s="213"/>
      <c r="CI612" s="212"/>
      <c r="CJ612" s="212"/>
      <c r="CK612" s="212"/>
      <c r="CL612" s="212"/>
      <c r="CM612" s="212"/>
      <c r="CN612" s="212"/>
      <c r="CO612" s="212"/>
      <c r="CP612" s="212"/>
      <c r="CQ612" s="212"/>
      <c r="CR612" s="212"/>
      <c r="CS612" s="212"/>
      <c r="CT612" s="212"/>
      <c r="CU612" s="212"/>
      <c r="CV612" s="212"/>
      <c r="CW612" s="212"/>
      <c r="CX612" s="212"/>
      <c r="CY612" s="212"/>
      <c r="CZ612" s="212"/>
      <c r="DA612" s="214"/>
      <c r="DB612" s="84"/>
      <c r="DC612" s="35"/>
      <c r="DD612" s="35"/>
      <c r="DE612" s="35"/>
      <c r="DF612" s="35"/>
      <c r="DG612" s="35"/>
      <c r="DH612" s="35"/>
      <c r="DI612" s="35"/>
      <c r="DJ612" s="35"/>
      <c r="DK612" s="35"/>
      <c r="DL612" s="35"/>
      <c r="DM612" s="35"/>
      <c r="DN612" s="35"/>
      <c r="DO612" s="35"/>
      <c r="DP612" s="35"/>
      <c r="DQ612" s="35"/>
      <c r="DR612" s="35"/>
      <c r="DS612" s="35"/>
      <c r="DT612" s="35"/>
      <c r="DU612" s="35"/>
      <c r="DV612" s="35"/>
      <c r="DW612" s="78"/>
      <c r="DX612" s="82"/>
      <c r="DY612" s="215"/>
      <c r="DZ612" s="216"/>
      <c r="EA612" s="216"/>
      <c r="EB612" s="216"/>
      <c r="EC612" s="216"/>
      <c r="ED612" s="216"/>
      <c r="EE612" s="217"/>
      <c r="EF612" s="146"/>
      <c r="EG612" s="215"/>
      <c r="EH612" s="216"/>
      <c r="EI612" s="216"/>
      <c r="EJ612" s="216"/>
      <c r="EK612" s="216"/>
      <c r="EL612" s="216"/>
      <c r="EM612" s="216"/>
      <c r="EN612" s="217"/>
      <c r="EO612" s="79"/>
      <c r="EP612" s="218"/>
      <c r="EQ612" s="219"/>
      <c r="ER612" s="219"/>
      <c r="ES612" s="82"/>
      <c r="ET612" s="234"/>
      <c r="EU612" s="235"/>
      <c r="EV612" s="235"/>
      <c r="EW612" s="82"/>
      <c r="EX612" s="234"/>
      <c r="EY612" s="235"/>
      <c r="EZ612" s="235"/>
      <c r="FA612" s="235"/>
      <c r="FB612" s="235"/>
      <c r="FC612" s="235"/>
      <c r="FD612" s="235"/>
      <c r="FE612" s="222"/>
      <c r="FF612" s="234"/>
      <c r="FG612" s="235"/>
      <c r="FH612" s="235"/>
      <c r="FI612" s="235"/>
      <c r="FJ612" s="235"/>
      <c r="FK612" s="235"/>
      <c r="FL612" s="235"/>
      <c r="FM612" s="222"/>
    </row>
    <row r="613" spans="1:169">
      <c r="A613" s="223" t="str">
        <f>Validation!B613</f>
        <v>Pass</v>
      </c>
      <c r="B613" s="35"/>
      <c r="C613" s="35"/>
      <c r="D613" s="35"/>
      <c r="E613" s="122"/>
      <c r="F613" s="123"/>
      <c r="G613" s="121"/>
      <c r="H613" s="120"/>
      <c r="I613" s="121"/>
      <c r="J613" s="120"/>
      <c r="K613" s="225"/>
      <c r="L613" s="35"/>
      <c r="M613" s="226"/>
      <c r="N613" s="227"/>
      <c r="O613" s="227"/>
      <c r="P613" s="224"/>
      <c r="Q613" s="224"/>
      <c r="R613" s="78"/>
      <c r="S613" s="79"/>
      <c r="T613" s="224"/>
      <c r="U613" s="35"/>
      <c r="V613" s="35"/>
      <c r="W613" s="225"/>
      <c r="X613" s="228"/>
      <c r="Y613" s="79"/>
      <c r="Z613" s="229"/>
      <c r="AA613" s="35"/>
      <c r="AB613" s="35"/>
      <c r="AC613" s="35"/>
      <c r="AD613" s="230"/>
      <c r="AE613" s="231"/>
      <c r="AF613" s="35"/>
      <c r="AG613" s="35"/>
      <c r="AH613" s="78"/>
      <c r="AI613" s="78"/>
      <c r="AJ613" s="82"/>
      <c r="AK613" s="136"/>
      <c r="AL613" s="135"/>
      <c r="AM613" s="81"/>
      <c r="AN613" s="134"/>
      <c r="AO613" s="232"/>
      <c r="AP613" s="232"/>
      <c r="AQ613" s="80"/>
      <c r="AR613" s="81"/>
      <c r="AS613" s="81"/>
      <c r="AT613" s="245"/>
      <c r="AU613" s="179"/>
      <c r="AV613" s="233"/>
      <c r="AW613" s="81"/>
      <c r="AX613" s="185"/>
      <c r="AY613" s="134"/>
      <c r="AZ613" s="111"/>
      <c r="BA613" s="210"/>
      <c r="BB613" s="211"/>
      <c r="BC613" s="211"/>
      <c r="BD613" s="211"/>
      <c r="BE613" s="211"/>
      <c r="BF613" s="211"/>
      <c r="BG613" s="211"/>
      <c r="BH613" s="211"/>
      <c r="BI613" s="211"/>
      <c r="BJ613" s="211"/>
      <c r="BK613" s="211"/>
      <c r="BL613" s="211"/>
      <c r="BM613" s="211"/>
      <c r="BN613" s="83"/>
      <c r="BO613" s="79"/>
      <c r="BP613" s="210"/>
      <c r="BQ613" s="211"/>
      <c r="BR613" s="211"/>
      <c r="BS613" s="211"/>
      <c r="BT613" s="211"/>
      <c r="BU613" s="211"/>
      <c r="BV613" s="211"/>
      <c r="BW613" s="211"/>
      <c r="BX613" s="82"/>
      <c r="BY613" s="212"/>
      <c r="BZ613" s="212"/>
      <c r="CA613" s="212"/>
      <c r="CB613" s="212"/>
      <c r="CC613" s="212"/>
      <c r="CD613" s="212"/>
      <c r="CE613" s="212"/>
      <c r="CF613" s="212"/>
      <c r="CG613" s="82"/>
      <c r="CH613" s="213"/>
      <c r="CI613" s="212"/>
      <c r="CJ613" s="212"/>
      <c r="CK613" s="212"/>
      <c r="CL613" s="212"/>
      <c r="CM613" s="212"/>
      <c r="CN613" s="212"/>
      <c r="CO613" s="212"/>
      <c r="CP613" s="212"/>
      <c r="CQ613" s="212"/>
      <c r="CR613" s="212"/>
      <c r="CS613" s="212"/>
      <c r="CT613" s="212"/>
      <c r="CU613" s="212"/>
      <c r="CV613" s="212"/>
      <c r="CW613" s="212"/>
      <c r="CX613" s="212"/>
      <c r="CY613" s="212"/>
      <c r="CZ613" s="212"/>
      <c r="DA613" s="214"/>
      <c r="DB613" s="84"/>
      <c r="DC613" s="35"/>
      <c r="DD613" s="35"/>
      <c r="DE613" s="35"/>
      <c r="DF613" s="35"/>
      <c r="DG613" s="35"/>
      <c r="DH613" s="35"/>
      <c r="DI613" s="35"/>
      <c r="DJ613" s="35"/>
      <c r="DK613" s="35"/>
      <c r="DL613" s="35"/>
      <c r="DM613" s="35"/>
      <c r="DN613" s="35"/>
      <c r="DO613" s="35"/>
      <c r="DP613" s="35"/>
      <c r="DQ613" s="35"/>
      <c r="DR613" s="35"/>
      <c r="DS613" s="35"/>
      <c r="DT613" s="35"/>
      <c r="DU613" s="35"/>
      <c r="DV613" s="35"/>
      <c r="DW613" s="78"/>
      <c r="DX613" s="82"/>
      <c r="DY613" s="215"/>
      <c r="DZ613" s="216"/>
      <c r="EA613" s="216"/>
      <c r="EB613" s="216"/>
      <c r="EC613" s="216"/>
      <c r="ED613" s="216"/>
      <c r="EE613" s="217"/>
      <c r="EF613" s="146"/>
      <c r="EG613" s="215"/>
      <c r="EH613" s="216"/>
      <c r="EI613" s="216"/>
      <c r="EJ613" s="216"/>
      <c r="EK613" s="216"/>
      <c r="EL613" s="216"/>
      <c r="EM613" s="216"/>
      <c r="EN613" s="217"/>
      <c r="EO613" s="79"/>
      <c r="EP613" s="218"/>
      <c r="EQ613" s="219"/>
      <c r="ER613" s="219"/>
      <c r="ES613" s="82"/>
      <c r="ET613" s="234"/>
      <c r="EU613" s="235"/>
      <c r="EV613" s="235"/>
      <c r="EW613" s="82"/>
      <c r="EX613" s="234"/>
      <c r="EY613" s="235"/>
      <c r="EZ613" s="235"/>
      <c r="FA613" s="235"/>
      <c r="FB613" s="235"/>
      <c r="FC613" s="235"/>
      <c r="FD613" s="235"/>
      <c r="FE613" s="222"/>
      <c r="FF613" s="234"/>
      <c r="FG613" s="235"/>
      <c r="FH613" s="235"/>
      <c r="FI613" s="235"/>
      <c r="FJ613" s="235"/>
      <c r="FK613" s="235"/>
      <c r="FL613" s="235"/>
      <c r="FM613" s="222"/>
    </row>
    <row r="614" spans="1:169">
      <c r="A614" s="223" t="str">
        <f>Validation!B614</f>
        <v>Pass</v>
      </c>
      <c r="B614" s="35"/>
      <c r="C614" s="35"/>
      <c r="D614" s="35"/>
      <c r="E614" s="122"/>
      <c r="F614" s="123"/>
      <c r="G614" s="121"/>
      <c r="H614" s="120"/>
      <c r="I614" s="121"/>
      <c r="J614" s="120"/>
      <c r="K614" s="225"/>
      <c r="L614" s="35"/>
      <c r="M614" s="226"/>
      <c r="N614" s="227"/>
      <c r="O614" s="227"/>
      <c r="P614" s="224"/>
      <c r="Q614" s="224"/>
      <c r="R614" s="78"/>
      <c r="S614" s="79"/>
      <c r="T614" s="224"/>
      <c r="U614" s="35"/>
      <c r="V614" s="35"/>
      <c r="W614" s="225"/>
      <c r="X614" s="228"/>
      <c r="Y614" s="79"/>
      <c r="Z614" s="229"/>
      <c r="AA614" s="35"/>
      <c r="AB614" s="35"/>
      <c r="AC614" s="35"/>
      <c r="AD614" s="230"/>
      <c r="AE614" s="231"/>
      <c r="AF614" s="35"/>
      <c r="AG614" s="35"/>
      <c r="AH614" s="78"/>
      <c r="AI614" s="78"/>
      <c r="AJ614" s="82"/>
      <c r="AK614" s="136"/>
      <c r="AL614" s="135"/>
      <c r="AM614" s="81"/>
      <c r="AN614" s="134"/>
      <c r="AO614" s="232"/>
      <c r="AP614" s="232"/>
      <c r="AQ614" s="80"/>
      <c r="AR614" s="81"/>
      <c r="AS614" s="81"/>
      <c r="AT614" s="245"/>
      <c r="AU614" s="179"/>
      <c r="AV614" s="233"/>
      <c r="AW614" s="81"/>
      <c r="AX614" s="185"/>
      <c r="AY614" s="134"/>
      <c r="AZ614" s="111"/>
      <c r="BA614" s="210"/>
      <c r="BB614" s="211"/>
      <c r="BC614" s="211"/>
      <c r="BD614" s="211"/>
      <c r="BE614" s="211"/>
      <c r="BF614" s="211"/>
      <c r="BG614" s="211"/>
      <c r="BH614" s="211"/>
      <c r="BI614" s="211"/>
      <c r="BJ614" s="211"/>
      <c r="BK614" s="211"/>
      <c r="BL614" s="211"/>
      <c r="BM614" s="211"/>
      <c r="BN614" s="83"/>
      <c r="BO614" s="79"/>
      <c r="BP614" s="210"/>
      <c r="BQ614" s="211"/>
      <c r="BR614" s="211"/>
      <c r="BS614" s="211"/>
      <c r="BT614" s="211"/>
      <c r="BU614" s="211"/>
      <c r="BV614" s="211"/>
      <c r="BW614" s="211"/>
      <c r="BX614" s="82"/>
      <c r="BY614" s="212"/>
      <c r="BZ614" s="212"/>
      <c r="CA614" s="212"/>
      <c r="CB614" s="212"/>
      <c r="CC614" s="212"/>
      <c r="CD614" s="212"/>
      <c r="CE614" s="212"/>
      <c r="CF614" s="212"/>
      <c r="CG614" s="82"/>
      <c r="CH614" s="213"/>
      <c r="CI614" s="212"/>
      <c r="CJ614" s="212"/>
      <c r="CK614" s="212"/>
      <c r="CL614" s="212"/>
      <c r="CM614" s="212"/>
      <c r="CN614" s="212"/>
      <c r="CO614" s="212"/>
      <c r="CP614" s="212"/>
      <c r="CQ614" s="212"/>
      <c r="CR614" s="212"/>
      <c r="CS614" s="212"/>
      <c r="CT614" s="212"/>
      <c r="CU614" s="212"/>
      <c r="CV614" s="212"/>
      <c r="CW614" s="212"/>
      <c r="CX614" s="212"/>
      <c r="CY614" s="212"/>
      <c r="CZ614" s="212"/>
      <c r="DA614" s="214"/>
      <c r="DB614" s="84"/>
      <c r="DC614" s="35"/>
      <c r="DD614" s="35"/>
      <c r="DE614" s="35"/>
      <c r="DF614" s="35"/>
      <c r="DG614" s="35"/>
      <c r="DH614" s="35"/>
      <c r="DI614" s="35"/>
      <c r="DJ614" s="35"/>
      <c r="DK614" s="35"/>
      <c r="DL614" s="35"/>
      <c r="DM614" s="35"/>
      <c r="DN614" s="35"/>
      <c r="DO614" s="35"/>
      <c r="DP614" s="35"/>
      <c r="DQ614" s="35"/>
      <c r="DR614" s="35"/>
      <c r="DS614" s="35"/>
      <c r="DT614" s="35"/>
      <c r="DU614" s="35"/>
      <c r="DV614" s="35"/>
      <c r="DW614" s="78"/>
      <c r="DX614" s="82"/>
      <c r="DY614" s="215"/>
      <c r="DZ614" s="216"/>
      <c r="EA614" s="216"/>
      <c r="EB614" s="216"/>
      <c r="EC614" s="216"/>
      <c r="ED614" s="216"/>
      <c r="EE614" s="217"/>
      <c r="EF614" s="146"/>
      <c r="EG614" s="215"/>
      <c r="EH614" s="216"/>
      <c r="EI614" s="216"/>
      <c r="EJ614" s="216"/>
      <c r="EK614" s="216"/>
      <c r="EL614" s="216"/>
      <c r="EM614" s="216"/>
      <c r="EN614" s="217"/>
      <c r="EO614" s="79"/>
      <c r="EP614" s="218"/>
      <c r="EQ614" s="219"/>
      <c r="ER614" s="219"/>
      <c r="ES614" s="82"/>
      <c r="ET614" s="234"/>
      <c r="EU614" s="235"/>
      <c r="EV614" s="235"/>
      <c r="EW614" s="82"/>
      <c r="EX614" s="234"/>
      <c r="EY614" s="235"/>
      <c r="EZ614" s="235"/>
      <c r="FA614" s="235"/>
      <c r="FB614" s="235"/>
      <c r="FC614" s="235"/>
      <c r="FD614" s="235"/>
      <c r="FE614" s="222"/>
      <c r="FF614" s="234"/>
      <c r="FG614" s="235"/>
      <c r="FH614" s="235"/>
      <c r="FI614" s="235"/>
      <c r="FJ614" s="235"/>
      <c r="FK614" s="235"/>
      <c r="FL614" s="235"/>
      <c r="FM614" s="222"/>
    </row>
    <row r="615" spans="1:169">
      <c r="A615" s="223" t="str">
        <f>Validation!B615</f>
        <v>Pass</v>
      </c>
      <c r="B615" s="35"/>
      <c r="C615" s="35"/>
      <c r="D615" s="35"/>
      <c r="E615" s="122"/>
      <c r="F615" s="123"/>
      <c r="G615" s="121"/>
      <c r="H615" s="120"/>
      <c r="I615" s="121"/>
      <c r="J615" s="120"/>
      <c r="K615" s="225"/>
      <c r="L615" s="35"/>
      <c r="M615" s="226"/>
      <c r="N615" s="227"/>
      <c r="O615" s="227"/>
      <c r="P615" s="224"/>
      <c r="Q615" s="224"/>
      <c r="R615" s="78"/>
      <c r="S615" s="79"/>
      <c r="T615" s="224"/>
      <c r="U615" s="35"/>
      <c r="V615" s="35"/>
      <c r="W615" s="225"/>
      <c r="X615" s="228"/>
      <c r="Y615" s="79"/>
      <c r="Z615" s="229"/>
      <c r="AA615" s="35"/>
      <c r="AB615" s="35"/>
      <c r="AC615" s="35"/>
      <c r="AD615" s="230"/>
      <c r="AE615" s="231"/>
      <c r="AF615" s="35"/>
      <c r="AG615" s="35"/>
      <c r="AH615" s="78"/>
      <c r="AI615" s="78"/>
      <c r="AJ615" s="82"/>
      <c r="AK615" s="136"/>
      <c r="AL615" s="135"/>
      <c r="AM615" s="81"/>
      <c r="AN615" s="134"/>
      <c r="AO615" s="232"/>
      <c r="AP615" s="232"/>
      <c r="AQ615" s="80"/>
      <c r="AR615" s="81"/>
      <c r="AS615" s="81"/>
      <c r="AT615" s="245"/>
      <c r="AU615" s="179"/>
      <c r="AV615" s="233"/>
      <c r="AW615" s="81"/>
      <c r="AX615" s="185"/>
      <c r="AY615" s="134"/>
      <c r="AZ615" s="111"/>
      <c r="BA615" s="210"/>
      <c r="BB615" s="211"/>
      <c r="BC615" s="211"/>
      <c r="BD615" s="211"/>
      <c r="BE615" s="211"/>
      <c r="BF615" s="211"/>
      <c r="BG615" s="211"/>
      <c r="BH615" s="211"/>
      <c r="BI615" s="211"/>
      <c r="BJ615" s="211"/>
      <c r="BK615" s="211"/>
      <c r="BL615" s="211"/>
      <c r="BM615" s="211"/>
      <c r="BN615" s="83"/>
      <c r="BO615" s="79"/>
      <c r="BP615" s="210"/>
      <c r="BQ615" s="211"/>
      <c r="BR615" s="211"/>
      <c r="BS615" s="211"/>
      <c r="BT615" s="211"/>
      <c r="BU615" s="211"/>
      <c r="BV615" s="211"/>
      <c r="BW615" s="211"/>
      <c r="BX615" s="82"/>
      <c r="BY615" s="212"/>
      <c r="BZ615" s="212"/>
      <c r="CA615" s="212"/>
      <c r="CB615" s="212"/>
      <c r="CC615" s="212"/>
      <c r="CD615" s="212"/>
      <c r="CE615" s="212"/>
      <c r="CF615" s="212"/>
      <c r="CG615" s="82"/>
      <c r="CH615" s="213"/>
      <c r="CI615" s="212"/>
      <c r="CJ615" s="212"/>
      <c r="CK615" s="212"/>
      <c r="CL615" s="212"/>
      <c r="CM615" s="212"/>
      <c r="CN615" s="212"/>
      <c r="CO615" s="212"/>
      <c r="CP615" s="212"/>
      <c r="CQ615" s="212"/>
      <c r="CR615" s="212"/>
      <c r="CS615" s="212"/>
      <c r="CT615" s="212"/>
      <c r="CU615" s="212"/>
      <c r="CV615" s="212"/>
      <c r="CW615" s="212"/>
      <c r="CX615" s="212"/>
      <c r="CY615" s="212"/>
      <c r="CZ615" s="212"/>
      <c r="DA615" s="214"/>
      <c r="DB615" s="84"/>
      <c r="DC615" s="35"/>
      <c r="DD615" s="35"/>
      <c r="DE615" s="35"/>
      <c r="DF615" s="35"/>
      <c r="DG615" s="35"/>
      <c r="DH615" s="35"/>
      <c r="DI615" s="35"/>
      <c r="DJ615" s="35"/>
      <c r="DK615" s="35"/>
      <c r="DL615" s="35"/>
      <c r="DM615" s="35"/>
      <c r="DN615" s="35"/>
      <c r="DO615" s="35"/>
      <c r="DP615" s="35"/>
      <c r="DQ615" s="35"/>
      <c r="DR615" s="35"/>
      <c r="DS615" s="35"/>
      <c r="DT615" s="35"/>
      <c r="DU615" s="35"/>
      <c r="DV615" s="35"/>
      <c r="DW615" s="78"/>
      <c r="DX615" s="82"/>
      <c r="DY615" s="215"/>
      <c r="DZ615" s="216"/>
      <c r="EA615" s="216"/>
      <c r="EB615" s="216"/>
      <c r="EC615" s="216"/>
      <c r="ED615" s="216"/>
      <c r="EE615" s="217"/>
      <c r="EF615" s="146"/>
      <c r="EG615" s="215"/>
      <c r="EH615" s="216"/>
      <c r="EI615" s="216"/>
      <c r="EJ615" s="216"/>
      <c r="EK615" s="216"/>
      <c r="EL615" s="216"/>
      <c r="EM615" s="216"/>
      <c r="EN615" s="217"/>
      <c r="EO615" s="79"/>
      <c r="EP615" s="218"/>
      <c r="EQ615" s="219"/>
      <c r="ER615" s="219"/>
      <c r="ES615" s="82"/>
      <c r="ET615" s="234"/>
      <c r="EU615" s="235"/>
      <c r="EV615" s="235"/>
      <c r="EW615" s="82"/>
      <c r="EX615" s="234"/>
      <c r="EY615" s="235"/>
      <c r="EZ615" s="235"/>
      <c r="FA615" s="235"/>
      <c r="FB615" s="235"/>
      <c r="FC615" s="235"/>
      <c r="FD615" s="235"/>
      <c r="FE615" s="222"/>
      <c r="FF615" s="234"/>
      <c r="FG615" s="235"/>
      <c r="FH615" s="235"/>
      <c r="FI615" s="235"/>
      <c r="FJ615" s="235"/>
      <c r="FK615" s="235"/>
      <c r="FL615" s="235"/>
      <c r="FM615" s="222"/>
    </row>
    <row r="616" spans="1:169">
      <c r="A616" s="223" t="str">
        <f>Validation!B616</f>
        <v>Pass</v>
      </c>
      <c r="B616" s="35"/>
      <c r="C616" s="35"/>
      <c r="D616" s="35"/>
      <c r="E616" s="122"/>
      <c r="F616" s="123"/>
      <c r="G616" s="121"/>
      <c r="H616" s="120"/>
      <c r="I616" s="121"/>
      <c r="J616" s="120"/>
      <c r="K616" s="225"/>
      <c r="L616" s="35"/>
      <c r="M616" s="226"/>
      <c r="N616" s="227"/>
      <c r="O616" s="227"/>
      <c r="P616" s="224"/>
      <c r="Q616" s="224"/>
      <c r="R616" s="78"/>
      <c r="S616" s="79"/>
      <c r="T616" s="224"/>
      <c r="U616" s="35"/>
      <c r="V616" s="35"/>
      <c r="W616" s="225"/>
      <c r="X616" s="228"/>
      <c r="Y616" s="79"/>
      <c r="Z616" s="229"/>
      <c r="AA616" s="35"/>
      <c r="AB616" s="35"/>
      <c r="AC616" s="35"/>
      <c r="AD616" s="230"/>
      <c r="AE616" s="231"/>
      <c r="AF616" s="35"/>
      <c r="AG616" s="35"/>
      <c r="AH616" s="78"/>
      <c r="AI616" s="78"/>
      <c r="AJ616" s="82"/>
      <c r="AK616" s="136"/>
      <c r="AL616" s="135"/>
      <c r="AM616" s="81"/>
      <c r="AN616" s="134"/>
      <c r="AO616" s="232"/>
      <c r="AP616" s="232"/>
      <c r="AQ616" s="80"/>
      <c r="AR616" s="81"/>
      <c r="AS616" s="81"/>
      <c r="AT616" s="245"/>
      <c r="AU616" s="179"/>
      <c r="AV616" s="233"/>
      <c r="AW616" s="81"/>
      <c r="AX616" s="185"/>
      <c r="AY616" s="134"/>
      <c r="AZ616" s="111"/>
      <c r="BA616" s="210"/>
      <c r="BB616" s="211"/>
      <c r="BC616" s="211"/>
      <c r="BD616" s="211"/>
      <c r="BE616" s="211"/>
      <c r="BF616" s="211"/>
      <c r="BG616" s="211"/>
      <c r="BH616" s="211"/>
      <c r="BI616" s="211"/>
      <c r="BJ616" s="211"/>
      <c r="BK616" s="211"/>
      <c r="BL616" s="211"/>
      <c r="BM616" s="211"/>
      <c r="BN616" s="83"/>
      <c r="BO616" s="79"/>
      <c r="BP616" s="210"/>
      <c r="BQ616" s="211"/>
      <c r="BR616" s="211"/>
      <c r="BS616" s="211"/>
      <c r="BT616" s="211"/>
      <c r="BU616" s="211"/>
      <c r="BV616" s="211"/>
      <c r="BW616" s="211"/>
      <c r="BX616" s="82"/>
      <c r="BY616" s="212"/>
      <c r="BZ616" s="212"/>
      <c r="CA616" s="212"/>
      <c r="CB616" s="212"/>
      <c r="CC616" s="212"/>
      <c r="CD616" s="212"/>
      <c r="CE616" s="212"/>
      <c r="CF616" s="212"/>
      <c r="CG616" s="82"/>
      <c r="CH616" s="213"/>
      <c r="CI616" s="212"/>
      <c r="CJ616" s="212"/>
      <c r="CK616" s="212"/>
      <c r="CL616" s="212"/>
      <c r="CM616" s="212"/>
      <c r="CN616" s="212"/>
      <c r="CO616" s="212"/>
      <c r="CP616" s="212"/>
      <c r="CQ616" s="212"/>
      <c r="CR616" s="212"/>
      <c r="CS616" s="212"/>
      <c r="CT616" s="212"/>
      <c r="CU616" s="212"/>
      <c r="CV616" s="212"/>
      <c r="CW616" s="212"/>
      <c r="CX616" s="212"/>
      <c r="CY616" s="212"/>
      <c r="CZ616" s="212"/>
      <c r="DA616" s="214"/>
      <c r="DB616" s="84"/>
      <c r="DC616" s="35"/>
      <c r="DD616" s="35"/>
      <c r="DE616" s="35"/>
      <c r="DF616" s="35"/>
      <c r="DG616" s="35"/>
      <c r="DH616" s="35"/>
      <c r="DI616" s="35"/>
      <c r="DJ616" s="35"/>
      <c r="DK616" s="35"/>
      <c r="DL616" s="35"/>
      <c r="DM616" s="35"/>
      <c r="DN616" s="35"/>
      <c r="DO616" s="35"/>
      <c r="DP616" s="35"/>
      <c r="DQ616" s="35"/>
      <c r="DR616" s="35"/>
      <c r="DS616" s="35"/>
      <c r="DT616" s="35"/>
      <c r="DU616" s="35"/>
      <c r="DV616" s="35"/>
      <c r="DW616" s="78"/>
      <c r="DX616" s="82"/>
      <c r="DY616" s="215"/>
      <c r="DZ616" s="216"/>
      <c r="EA616" s="216"/>
      <c r="EB616" s="216"/>
      <c r="EC616" s="216"/>
      <c r="ED616" s="216"/>
      <c r="EE616" s="217"/>
      <c r="EF616" s="146"/>
      <c r="EG616" s="215"/>
      <c r="EH616" s="216"/>
      <c r="EI616" s="216"/>
      <c r="EJ616" s="216"/>
      <c r="EK616" s="216"/>
      <c r="EL616" s="216"/>
      <c r="EM616" s="216"/>
      <c r="EN616" s="217"/>
      <c r="EO616" s="79"/>
      <c r="EP616" s="218"/>
      <c r="EQ616" s="219"/>
      <c r="ER616" s="219"/>
      <c r="ES616" s="82"/>
      <c r="ET616" s="234"/>
      <c r="EU616" s="235"/>
      <c r="EV616" s="235"/>
      <c r="EW616" s="82"/>
      <c r="EX616" s="234"/>
      <c r="EY616" s="235"/>
      <c r="EZ616" s="235"/>
      <c r="FA616" s="235"/>
      <c r="FB616" s="235"/>
      <c r="FC616" s="235"/>
      <c r="FD616" s="235"/>
      <c r="FE616" s="222"/>
      <c r="FF616" s="234"/>
      <c r="FG616" s="235"/>
      <c r="FH616" s="235"/>
      <c r="FI616" s="235"/>
      <c r="FJ616" s="235"/>
      <c r="FK616" s="235"/>
      <c r="FL616" s="235"/>
      <c r="FM616" s="222"/>
    </row>
    <row r="617" spans="1:169">
      <c r="A617" s="223" t="str">
        <f>Validation!B617</f>
        <v>Pass</v>
      </c>
      <c r="B617" s="35"/>
      <c r="C617" s="35"/>
      <c r="D617" s="35"/>
      <c r="E617" s="122"/>
      <c r="F617" s="123"/>
      <c r="G617" s="121"/>
      <c r="H617" s="120"/>
      <c r="I617" s="121"/>
      <c r="J617" s="120"/>
      <c r="K617" s="225"/>
      <c r="L617" s="35"/>
      <c r="M617" s="226"/>
      <c r="N617" s="227"/>
      <c r="O617" s="227"/>
      <c r="P617" s="224"/>
      <c r="Q617" s="224"/>
      <c r="R617" s="78"/>
      <c r="S617" s="79"/>
      <c r="T617" s="224"/>
      <c r="U617" s="35"/>
      <c r="V617" s="35"/>
      <c r="W617" s="225"/>
      <c r="X617" s="228"/>
      <c r="Y617" s="79"/>
      <c r="Z617" s="229"/>
      <c r="AA617" s="35"/>
      <c r="AB617" s="35"/>
      <c r="AC617" s="35"/>
      <c r="AD617" s="230"/>
      <c r="AE617" s="231"/>
      <c r="AF617" s="35"/>
      <c r="AG617" s="35"/>
      <c r="AH617" s="78"/>
      <c r="AI617" s="78"/>
      <c r="AJ617" s="82"/>
      <c r="AK617" s="136"/>
      <c r="AL617" s="135"/>
      <c r="AM617" s="81"/>
      <c r="AN617" s="134"/>
      <c r="AO617" s="232"/>
      <c r="AP617" s="232"/>
      <c r="AQ617" s="80"/>
      <c r="AR617" s="81"/>
      <c r="AS617" s="81"/>
      <c r="AT617" s="245"/>
      <c r="AU617" s="179"/>
      <c r="AV617" s="233"/>
      <c r="AW617" s="81"/>
      <c r="AX617" s="185"/>
      <c r="AY617" s="134"/>
      <c r="AZ617" s="111"/>
      <c r="BA617" s="210"/>
      <c r="BB617" s="211"/>
      <c r="BC617" s="211"/>
      <c r="BD617" s="211"/>
      <c r="BE617" s="211"/>
      <c r="BF617" s="211"/>
      <c r="BG617" s="211"/>
      <c r="BH617" s="211"/>
      <c r="BI617" s="211"/>
      <c r="BJ617" s="211"/>
      <c r="BK617" s="211"/>
      <c r="BL617" s="211"/>
      <c r="BM617" s="211"/>
      <c r="BN617" s="83"/>
      <c r="BO617" s="79"/>
      <c r="BP617" s="210"/>
      <c r="BQ617" s="211"/>
      <c r="BR617" s="211"/>
      <c r="BS617" s="211"/>
      <c r="BT617" s="211"/>
      <c r="BU617" s="211"/>
      <c r="BV617" s="211"/>
      <c r="BW617" s="211"/>
      <c r="BX617" s="82"/>
      <c r="BY617" s="212"/>
      <c r="BZ617" s="212"/>
      <c r="CA617" s="212"/>
      <c r="CB617" s="212"/>
      <c r="CC617" s="212"/>
      <c r="CD617" s="212"/>
      <c r="CE617" s="212"/>
      <c r="CF617" s="212"/>
      <c r="CG617" s="82"/>
      <c r="CH617" s="213"/>
      <c r="CI617" s="212"/>
      <c r="CJ617" s="212"/>
      <c r="CK617" s="212"/>
      <c r="CL617" s="212"/>
      <c r="CM617" s="212"/>
      <c r="CN617" s="212"/>
      <c r="CO617" s="212"/>
      <c r="CP617" s="212"/>
      <c r="CQ617" s="212"/>
      <c r="CR617" s="212"/>
      <c r="CS617" s="212"/>
      <c r="CT617" s="212"/>
      <c r="CU617" s="212"/>
      <c r="CV617" s="212"/>
      <c r="CW617" s="212"/>
      <c r="CX617" s="212"/>
      <c r="CY617" s="212"/>
      <c r="CZ617" s="212"/>
      <c r="DA617" s="214"/>
      <c r="DB617" s="84"/>
      <c r="DC617" s="35"/>
      <c r="DD617" s="35"/>
      <c r="DE617" s="35"/>
      <c r="DF617" s="35"/>
      <c r="DG617" s="35"/>
      <c r="DH617" s="35"/>
      <c r="DI617" s="35"/>
      <c r="DJ617" s="35"/>
      <c r="DK617" s="35"/>
      <c r="DL617" s="35"/>
      <c r="DM617" s="35"/>
      <c r="DN617" s="35"/>
      <c r="DO617" s="35"/>
      <c r="DP617" s="35"/>
      <c r="DQ617" s="35"/>
      <c r="DR617" s="35"/>
      <c r="DS617" s="35"/>
      <c r="DT617" s="35"/>
      <c r="DU617" s="35"/>
      <c r="DV617" s="35"/>
      <c r="DW617" s="78"/>
      <c r="DX617" s="82"/>
      <c r="DY617" s="215"/>
      <c r="DZ617" s="216"/>
      <c r="EA617" s="216"/>
      <c r="EB617" s="216"/>
      <c r="EC617" s="216"/>
      <c r="ED617" s="216"/>
      <c r="EE617" s="217"/>
      <c r="EF617" s="146"/>
      <c r="EG617" s="215"/>
      <c r="EH617" s="216"/>
      <c r="EI617" s="216"/>
      <c r="EJ617" s="216"/>
      <c r="EK617" s="216"/>
      <c r="EL617" s="216"/>
      <c r="EM617" s="216"/>
      <c r="EN617" s="217"/>
      <c r="EO617" s="79"/>
      <c r="EP617" s="218"/>
      <c r="EQ617" s="219"/>
      <c r="ER617" s="219"/>
      <c r="ES617" s="82"/>
      <c r="ET617" s="234"/>
      <c r="EU617" s="235"/>
      <c r="EV617" s="235"/>
      <c r="EW617" s="82"/>
      <c r="EX617" s="234"/>
      <c r="EY617" s="235"/>
      <c r="EZ617" s="235"/>
      <c r="FA617" s="235"/>
      <c r="FB617" s="235"/>
      <c r="FC617" s="235"/>
      <c r="FD617" s="235"/>
      <c r="FE617" s="222"/>
      <c r="FF617" s="234"/>
      <c r="FG617" s="235"/>
      <c r="FH617" s="235"/>
      <c r="FI617" s="235"/>
      <c r="FJ617" s="235"/>
      <c r="FK617" s="235"/>
      <c r="FL617" s="235"/>
      <c r="FM617" s="222"/>
    </row>
    <row r="618" spans="1:169">
      <c r="A618" s="223" t="str">
        <f>Validation!B618</f>
        <v>Pass</v>
      </c>
      <c r="B618" s="35"/>
      <c r="C618" s="35"/>
      <c r="D618" s="35"/>
      <c r="E618" s="122"/>
      <c r="F618" s="123"/>
      <c r="G618" s="121"/>
      <c r="H618" s="120"/>
      <c r="I618" s="121"/>
      <c r="J618" s="120"/>
      <c r="K618" s="225"/>
      <c r="L618" s="35"/>
      <c r="M618" s="226"/>
      <c r="N618" s="227"/>
      <c r="O618" s="227"/>
      <c r="P618" s="224"/>
      <c r="Q618" s="224"/>
      <c r="R618" s="78"/>
      <c r="S618" s="79"/>
      <c r="T618" s="224"/>
      <c r="U618" s="35"/>
      <c r="V618" s="35"/>
      <c r="W618" s="225"/>
      <c r="X618" s="228"/>
      <c r="Y618" s="79"/>
      <c r="Z618" s="229"/>
      <c r="AA618" s="35"/>
      <c r="AB618" s="35"/>
      <c r="AC618" s="35"/>
      <c r="AD618" s="230"/>
      <c r="AE618" s="231"/>
      <c r="AF618" s="35"/>
      <c r="AG618" s="35"/>
      <c r="AH618" s="78"/>
      <c r="AI618" s="78"/>
      <c r="AJ618" s="82"/>
      <c r="AK618" s="136"/>
      <c r="AL618" s="135"/>
      <c r="AM618" s="81"/>
      <c r="AN618" s="134"/>
      <c r="AO618" s="232"/>
      <c r="AP618" s="232"/>
      <c r="AQ618" s="80"/>
      <c r="AR618" s="81"/>
      <c r="AS618" s="81"/>
      <c r="AT618" s="245"/>
      <c r="AU618" s="179"/>
      <c r="AV618" s="233"/>
      <c r="AW618" s="81"/>
      <c r="AX618" s="185"/>
      <c r="AY618" s="134"/>
      <c r="AZ618" s="111"/>
      <c r="BA618" s="210"/>
      <c r="BB618" s="211"/>
      <c r="BC618" s="211"/>
      <c r="BD618" s="211"/>
      <c r="BE618" s="211"/>
      <c r="BF618" s="211"/>
      <c r="BG618" s="211"/>
      <c r="BH618" s="211"/>
      <c r="BI618" s="211"/>
      <c r="BJ618" s="211"/>
      <c r="BK618" s="211"/>
      <c r="BL618" s="211"/>
      <c r="BM618" s="211"/>
      <c r="BN618" s="83"/>
      <c r="BO618" s="79"/>
      <c r="BP618" s="210"/>
      <c r="BQ618" s="211"/>
      <c r="BR618" s="211"/>
      <c r="BS618" s="211"/>
      <c r="BT618" s="211"/>
      <c r="BU618" s="211"/>
      <c r="BV618" s="211"/>
      <c r="BW618" s="211"/>
      <c r="BX618" s="82"/>
      <c r="BY618" s="212"/>
      <c r="BZ618" s="212"/>
      <c r="CA618" s="212"/>
      <c r="CB618" s="212"/>
      <c r="CC618" s="212"/>
      <c r="CD618" s="212"/>
      <c r="CE618" s="212"/>
      <c r="CF618" s="212"/>
      <c r="CG618" s="82"/>
      <c r="CH618" s="213"/>
      <c r="CI618" s="212"/>
      <c r="CJ618" s="212"/>
      <c r="CK618" s="212"/>
      <c r="CL618" s="212"/>
      <c r="CM618" s="212"/>
      <c r="CN618" s="212"/>
      <c r="CO618" s="212"/>
      <c r="CP618" s="212"/>
      <c r="CQ618" s="212"/>
      <c r="CR618" s="212"/>
      <c r="CS618" s="212"/>
      <c r="CT618" s="212"/>
      <c r="CU618" s="212"/>
      <c r="CV618" s="212"/>
      <c r="CW618" s="212"/>
      <c r="CX618" s="212"/>
      <c r="CY618" s="212"/>
      <c r="CZ618" s="212"/>
      <c r="DA618" s="214"/>
      <c r="DB618" s="84"/>
      <c r="DC618" s="35"/>
      <c r="DD618" s="35"/>
      <c r="DE618" s="35"/>
      <c r="DF618" s="35"/>
      <c r="DG618" s="35"/>
      <c r="DH618" s="35"/>
      <c r="DI618" s="35"/>
      <c r="DJ618" s="35"/>
      <c r="DK618" s="35"/>
      <c r="DL618" s="35"/>
      <c r="DM618" s="35"/>
      <c r="DN618" s="35"/>
      <c r="DO618" s="35"/>
      <c r="DP618" s="35"/>
      <c r="DQ618" s="35"/>
      <c r="DR618" s="35"/>
      <c r="DS618" s="35"/>
      <c r="DT618" s="35"/>
      <c r="DU618" s="35"/>
      <c r="DV618" s="35"/>
      <c r="DW618" s="78"/>
      <c r="DX618" s="82"/>
      <c r="DY618" s="215"/>
      <c r="DZ618" s="216"/>
      <c r="EA618" s="216"/>
      <c r="EB618" s="216"/>
      <c r="EC618" s="216"/>
      <c r="ED618" s="216"/>
      <c r="EE618" s="217"/>
      <c r="EF618" s="146"/>
      <c r="EG618" s="215"/>
      <c r="EH618" s="216"/>
      <c r="EI618" s="216"/>
      <c r="EJ618" s="216"/>
      <c r="EK618" s="216"/>
      <c r="EL618" s="216"/>
      <c r="EM618" s="216"/>
      <c r="EN618" s="217"/>
      <c r="EO618" s="79"/>
      <c r="EP618" s="218"/>
      <c r="EQ618" s="219"/>
      <c r="ER618" s="219"/>
      <c r="ES618" s="82"/>
      <c r="ET618" s="234"/>
      <c r="EU618" s="235"/>
      <c r="EV618" s="235"/>
      <c r="EW618" s="82"/>
      <c r="EX618" s="234"/>
      <c r="EY618" s="235"/>
      <c r="EZ618" s="235"/>
      <c r="FA618" s="235"/>
      <c r="FB618" s="235"/>
      <c r="FC618" s="235"/>
      <c r="FD618" s="235"/>
      <c r="FE618" s="222"/>
      <c r="FF618" s="234"/>
      <c r="FG618" s="235"/>
      <c r="FH618" s="235"/>
      <c r="FI618" s="235"/>
      <c r="FJ618" s="235"/>
      <c r="FK618" s="235"/>
      <c r="FL618" s="235"/>
      <c r="FM618" s="222"/>
    </row>
    <row r="619" spans="1:169">
      <c r="A619" s="223" t="str">
        <f>Validation!B619</f>
        <v>Pass</v>
      </c>
      <c r="B619" s="35"/>
      <c r="C619" s="35"/>
      <c r="D619" s="35"/>
      <c r="E619" s="122"/>
      <c r="F619" s="123"/>
      <c r="G619" s="121"/>
      <c r="H619" s="120"/>
      <c r="I619" s="121"/>
      <c r="J619" s="120"/>
      <c r="K619" s="225"/>
      <c r="L619" s="35"/>
      <c r="M619" s="226"/>
      <c r="N619" s="227"/>
      <c r="O619" s="227"/>
      <c r="P619" s="224"/>
      <c r="Q619" s="224"/>
      <c r="R619" s="78"/>
      <c r="S619" s="79"/>
      <c r="T619" s="224"/>
      <c r="U619" s="35"/>
      <c r="V619" s="35"/>
      <c r="W619" s="225"/>
      <c r="X619" s="228"/>
      <c r="Y619" s="79"/>
      <c r="Z619" s="229"/>
      <c r="AA619" s="35"/>
      <c r="AB619" s="35"/>
      <c r="AC619" s="35"/>
      <c r="AD619" s="230"/>
      <c r="AE619" s="231"/>
      <c r="AF619" s="35"/>
      <c r="AG619" s="35"/>
      <c r="AH619" s="78"/>
      <c r="AI619" s="78"/>
      <c r="AJ619" s="82"/>
      <c r="AK619" s="136"/>
      <c r="AL619" s="135"/>
      <c r="AM619" s="81"/>
      <c r="AN619" s="134"/>
      <c r="AO619" s="232"/>
      <c r="AP619" s="232"/>
      <c r="AQ619" s="80"/>
      <c r="AR619" s="81"/>
      <c r="AS619" s="81"/>
      <c r="AT619" s="245"/>
      <c r="AU619" s="179"/>
      <c r="AV619" s="233"/>
      <c r="AW619" s="81"/>
      <c r="AX619" s="185"/>
      <c r="AY619" s="134"/>
      <c r="AZ619" s="111"/>
      <c r="BA619" s="210"/>
      <c r="BB619" s="211"/>
      <c r="BC619" s="211"/>
      <c r="BD619" s="211"/>
      <c r="BE619" s="211"/>
      <c r="BF619" s="211"/>
      <c r="BG619" s="211"/>
      <c r="BH619" s="211"/>
      <c r="BI619" s="211"/>
      <c r="BJ619" s="211"/>
      <c r="BK619" s="211"/>
      <c r="BL619" s="211"/>
      <c r="BM619" s="211"/>
      <c r="BN619" s="83"/>
      <c r="BO619" s="79"/>
      <c r="BP619" s="210"/>
      <c r="BQ619" s="211"/>
      <c r="BR619" s="211"/>
      <c r="BS619" s="211"/>
      <c r="BT619" s="211"/>
      <c r="BU619" s="211"/>
      <c r="BV619" s="211"/>
      <c r="BW619" s="211"/>
      <c r="BX619" s="82"/>
      <c r="BY619" s="212"/>
      <c r="BZ619" s="212"/>
      <c r="CA619" s="212"/>
      <c r="CB619" s="212"/>
      <c r="CC619" s="212"/>
      <c r="CD619" s="212"/>
      <c r="CE619" s="212"/>
      <c r="CF619" s="212"/>
      <c r="CG619" s="82"/>
      <c r="CH619" s="213"/>
      <c r="CI619" s="212"/>
      <c r="CJ619" s="212"/>
      <c r="CK619" s="212"/>
      <c r="CL619" s="212"/>
      <c r="CM619" s="212"/>
      <c r="CN619" s="212"/>
      <c r="CO619" s="212"/>
      <c r="CP619" s="212"/>
      <c r="CQ619" s="212"/>
      <c r="CR619" s="212"/>
      <c r="CS619" s="212"/>
      <c r="CT619" s="212"/>
      <c r="CU619" s="212"/>
      <c r="CV619" s="212"/>
      <c r="CW619" s="212"/>
      <c r="CX619" s="212"/>
      <c r="CY619" s="212"/>
      <c r="CZ619" s="212"/>
      <c r="DA619" s="214"/>
      <c r="DB619" s="84"/>
      <c r="DC619" s="35"/>
      <c r="DD619" s="35"/>
      <c r="DE619" s="35"/>
      <c r="DF619" s="35"/>
      <c r="DG619" s="35"/>
      <c r="DH619" s="35"/>
      <c r="DI619" s="35"/>
      <c r="DJ619" s="35"/>
      <c r="DK619" s="35"/>
      <c r="DL619" s="35"/>
      <c r="DM619" s="35"/>
      <c r="DN619" s="35"/>
      <c r="DO619" s="35"/>
      <c r="DP619" s="35"/>
      <c r="DQ619" s="35"/>
      <c r="DR619" s="35"/>
      <c r="DS619" s="35"/>
      <c r="DT619" s="35"/>
      <c r="DU619" s="35"/>
      <c r="DV619" s="35"/>
      <c r="DW619" s="78"/>
      <c r="DX619" s="82"/>
      <c r="DY619" s="215"/>
      <c r="DZ619" s="216"/>
      <c r="EA619" s="216"/>
      <c r="EB619" s="216"/>
      <c r="EC619" s="216"/>
      <c r="ED619" s="216"/>
      <c r="EE619" s="217"/>
      <c r="EF619" s="146"/>
      <c r="EG619" s="215"/>
      <c r="EH619" s="216"/>
      <c r="EI619" s="216"/>
      <c r="EJ619" s="216"/>
      <c r="EK619" s="216"/>
      <c r="EL619" s="216"/>
      <c r="EM619" s="216"/>
      <c r="EN619" s="217"/>
      <c r="EO619" s="79"/>
      <c r="EP619" s="218"/>
      <c r="EQ619" s="219"/>
      <c r="ER619" s="219"/>
      <c r="ES619" s="82"/>
      <c r="ET619" s="234"/>
      <c r="EU619" s="235"/>
      <c r="EV619" s="235"/>
      <c r="EW619" s="82"/>
      <c r="EX619" s="234"/>
      <c r="EY619" s="235"/>
      <c r="EZ619" s="235"/>
      <c r="FA619" s="235"/>
      <c r="FB619" s="235"/>
      <c r="FC619" s="235"/>
      <c r="FD619" s="235"/>
      <c r="FE619" s="222"/>
      <c r="FF619" s="234"/>
      <c r="FG619" s="235"/>
      <c r="FH619" s="235"/>
      <c r="FI619" s="235"/>
      <c r="FJ619" s="235"/>
      <c r="FK619" s="235"/>
      <c r="FL619" s="235"/>
      <c r="FM619" s="222"/>
    </row>
    <row r="620" spans="1:169">
      <c r="A620" s="223" t="str">
        <f>Validation!B620</f>
        <v>Pass</v>
      </c>
      <c r="B620" s="35"/>
      <c r="C620" s="35"/>
      <c r="D620" s="35"/>
      <c r="E620" s="122"/>
      <c r="F620" s="123"/>
      <c r="G620" s="121"/>
      <c r="H620" s="120"/>
      <c r="I620" s="121"/>
      <c r="J620" s="120"/>
      <c r="K620" s="225"/>
      <c r="L620" s="35"/>
      <c r="M620" s="226"/>
      <c r="N620" s="227"/>
      <c r="O620" s="227"/>
      <c r="P620" s="224"/>
      <c r="Q620" s="224"/>
      <c r="R620" s="78"/>
      <c r="S620" s="79"/>
      <c r="T620" s="224"/>
      <c r="U620" s="35"/>
      <c r="V620" s="35"/>
      <c r="W620" s="225"/>
      <c r="X620" s="228"/>
      <c r="Y620" s="79"/>
      <c r="Z620" s="229"/>
      <c r="AA620" s="35"/>
      <c r="AB620" s="35"/>
      <c r="AC620" s="35"/>
      <c r="AD620" s="230"/>
      <c r="AE620" s="231"/>
      <c r="AF620" s="35"/>
      <c r="AG620" s="35"/>
      <c r="AH620" s="78"/>
      <c r="AI620" s="78"/>
      <c r="AJ620" s="82"/>
      <c r="AK620" s="136"/>
      <c r="AL620" s="135"/>
      <c r="AM620" s="81"/>
      <c r="AN620" s="134"/>
      <c r="AO620" s="232"/>
      <c r="AP620" s="232"/>
      <c r="AQ620" s="80"/>
      <c r="AR620" s="81"/>
      <c r="AS620" s="81"/>
      <c r="AT620" s="245"/>
      <c r="AU620" s="179"/>
      <c r="AV620" s="233"/>
      <c r="AW620" s="81"/>
      <c r="AX620" s="185"/>
      <c r="AY620" s="134"/>
      <c r="AZ620" s="111"/>
      <c r="BA620" s="210"/>
      <c r="BB620" s="211"/>
      <c r="BC620" s="211"/>
      <c r="BD620" s="211"/>
      <c r="BE620" s="211"/>
      <c r="BF620" s="211"/>
      <c r="BG620" s="211"/>
      <c r="BH620" s="211"/>
      <c r="BI620" s="211"/>
      <c r="BJ620" s="211"/>
      <c r="BK620" s="211"/>
      <c r="BL620" s="211"/>
      <c r="BM620" s="211"/>
      <c r="BN620" s="83"/>
      <c r="BO620" s="79"/>
      <c r="BP620" s="210"/>
      <c r="BQ620" s="211"/>
      <c r="BR620" s="211"/>
      <c r="BS620" s="211"/>
      <c r="BT620" s="211"/>
      <c r="BU620" s="211"/>
      <c r="BV620" s="211"/>
      <c r="BW620" s="211"/>
      <c r="BX620" s="82"/>
      <c r="BY620" s="212"/>
      <c r="BZ620" s="212"/>
      <c r="CA620" s="212"/>
      <c r="CB620" s="212"/>
      <c r="CC620" s="212"/>
      <c r="CD620" s="212"/>
      <c r="CE620" s="212"/>
      <c r="CF620" s="212"/>
      <c r="CG620" s="82"/>
      <c r="CH620" s="213"/>
      <c r="CI620" s="212"/>
      <c r="CJ620" s="212"/>
      <c r="CK620" s="212"/>
      <c r="CL620" s="212"/>
      <c r="CM620" s="212"/>
      <c r="CN620" s="212"/>
      <c r="CO620" s="212"/>
      <c r="CP620" s="212"/>
      <c r="CQ620" s="212"/>
      <c r="CR620" s="212"/>
      <c r="CS620" s="212"/>
      <c r="CT620" s="212"/>
      <c r="CU620" s="212"/>
      <c r="CV620" s="212"/>
      <c r="CW620" s="212"/>
      <c r="CX620" s="212"/>
      <c r="CY620" s="212"/>
      <c r="CZ620" s="212"/>
      <c r="DA620" s="214"/>
      <c r="DB620" s="84"/>
      <c r="DC620" s="35"/>
      <c r="DD620" s="35"/>
      <c r="DE620" s="35"/>
      <c r="DF620" s="35"/>
      <c r="DG620" s="35"/>
      <c r="DH620" s="35"/>
      <c r="DI620" s="35"/>
      <c r="DJ620" s="35"/>
      <c r="DK620" s="35"/>
      <c r="DL620" s="35"/>
      <c r="DM620" s="35"/>
      <c r="DN620" s="35"/>
      <c r="DO620" s="35"/>
      <c r="DP620" s="35"/>
      <c r="DQ620" s="35"/>
      <c r="DR620" s="35"/>
      <c r="DS620" s="35"/>
      <c r="DT620" s="35"/>
      <c r="DU620" s="35"/>
      <c r="DV620" s="35"/>
      <c r="DW620" s="78"/>
      <c r="DX620" s="82"/>
      <c r="DY620" s="215"/>
      <c r="DZ620" s="216"/>
      <c r="EA620" s="216"/>
      <c r="EB620" s="216"/>
      <c r="EC620" s="216"/>
      <c r="ED620" s="216"/>
      <c r="EE620" s="217"/>
      <c r="EF620" s="146"/>
      <c r="EG620" s="215"/>
      <c r="EH620" s="216"/>
      <c r="EI620" s="216"/>
      <c r="EJ620" s="216"/>
      <c r="EK620" s="216"/>
      <c r="EL620" s="216"/>
      <c r="EM620" s="216"/>
      <c r="EN620" s="217"/>
      <c r="EO620" s="79"/>
      <c r="EP620" s="218"/>
      <c r="EQ620" s="219"/>
      <c r="ER620" s="219"/>
      <c r="ES620" s="82"/>
      <c r="ET620" s="234"/>
      <c r="EU620" s="235"/>
      <c r="EV620" s="235"/>
      <c r="EW620" s="82"/>
      <c r="EX620" s="234"/>
      <c r="EY620" s="235"/>
      <c r="EZ620" s="235"/>
      <c r="FA620" s="235"/>
      <c r="FB620" s="235"/>
      <c r="FC620" s="235"/>
      <c r="FD620" s="235"/>
      <c r="FE620" s="222"/>
      <c r="FF620" s="234"/>
      <c r="FG620" s="235"/>
      <c r="FH620" s="235"/>
      <c r="FI620" s="235"/>
      <c r="FJ620" s="235"/>
      <c r="FK620" s="235"/>
      <c r="FL620" s="235"/>
      <c r="FM620" s="222"/>
    </row>
    <row r="621" spans="1:169">
      <c r="A621" s="223" t="str">
        <f>Validation!B621</f>
        <v>Pass</v>
      </c>
      <c r="B621" s="35"/>
      <c r="C621" s="35"/>
      <c r="D621" s="35"/>
      <c r="E621" s="122"/>
      <c r="F621" s="123"/>
      <c r="G621" s="121"/>
      <c r="H621" s="120"/>
      <c r="I621" s="121"/>
      <c r="J621" s="120"/>
      <c r="K621" s="225"/>
      <c r="L621" s="35"/>
      <c r="M621" s="226"/>
      <c r="N621" s="227"/>
      <c r="O621" s="227"/>
      <c r="P621" s="224"/>
      <c r="Q621" s="224"/>
      <c r="R621" s="78"/>
      <c r="S621" s="79"/>
      <c r="T621" s="224"/>
      <c r="U621" s="35"/>
      <c r="V621" s="35"/>
      <c r="W621" s="225"/>
      <c r="X621" s="228"/>
      <c r="Y621" s="79"/>
      <c r="Z621" s="229"/>
      <c r="AA621" s="35"/>
      <c r="AB621" s="35"/>
      <c r="AC621" s="35"/>
      <c r="AD621" s="230"/>
      <c r="AE621" s="231"/>
      <c r="AF621" s="35"/>
      <c r="AG621" s="35"/>
      <c r="AH621" s="78"/>
      <c r="AI621" s="78"/>
      <c r="AJ621" s="82"/>
      <c r="AK621" s="136"/>
      <c r="AL621" s="135"/>
      <c r="AM621" s="81"/>
      <c r="AN621" s="134"/>
      <c r="AO621" s="232"/>
      <c r="AP621" s="232"/>
      <c r="AQ621" s="80"/>
      <c r="AR621" s="81"/>
      <c r="AS621" s="81"/>
      <c r="AT621" s="245"/>
      <c r="AU621" s="179"/>
      <c r="AV621" s="233"/>
      <c r="AW621" s="81"/>
      <c r="AX621" s="185"/>
      <c r="AY621" s="134"/>
      <c r="AZ621" s="111"/>
      <c r="BA621" s="210"/>
      <c r="BB621" s="211"/>
      <c r="BC621" s="211"/>
      <c r="BD621" s="211"/>
      <c r="BE621" s="211"/>
      <c r="BF621" s="211"/>
      <c r="BG621" s="211"/>
      <c r="BH621" s="211"/>
      <c r="BI621" s="211"/>
      <c r="BJ621" s="211"/>
      <c r="BK621" s="211"/>
      <c r="BL621" s="211"/>
      <c r="BM621" s="211"/>
      <c r="BN621" s="83"/>
      <c r="BO621" s="79"/>
      <c r="BP621" s="210"/>
      <c r="BQ621" s="211"/>
      <c r="BR621" s="211"/>
      <c r="BS621" s="211"/>
      <c r="BT621" s="211"/>
      <c r="BU621" s="211"/>
      <c r="BV621" s="211"/>
      <c r="BW621" s="211"/>
      <c r="BX621" s="82"/>
      <c r="BY621" s="212"/>
      <c r="BZ621" s="212"/>
      <c r="CA621" s="212"/>
      <c r="CB621" s="212"/>
      <c r="CC621" s="212"/>
      <c r="CD621" s="212"/>
      <c r="CE621" s="212"/>
      <c r="CF621" s="212"/>
      <c r="CG621" s="82"/>
      <c r="CH621" s="213"/>
      <c r="CI621" s="212"/>
      <c r="CJ621" s="212"/>
      <c r="CK621" s="212"/>
      <c r="CL621" s="212"/>
      <c r="CM621" s="212"/>
      <c r="CN621" s="212"/>
      <c r="CO621" s="212"/>
      <c r="CP621" s="212"/>
      <c r="CQ621" s="212"/>
      <c r="CR621" s="212"/>
      <c r="CS621" s="212"/>
      <c r="CT621" s="212"/>
      <c r="CU621" s="212"/>
      <c r="CV621" s="212"/>
      <c r="CW621" s="212"/>
      <c r="CX621" s="212"/>
      <c r="CY621" s="212"/>
      <c r="CZ621" s="212"/>
      <c r="DA621" s="214"/>
      <c r="DB621" s="84"/>
      <c r="DC621" s="35"/>
      <c r="DD621" s="35"/>
      <c r="DE621" s="35"/>
      <c r="DF621" s="35"/>
      <c r="DG621" s="35"/>
      <c r="DH621" s="35"/>
      <c r="DI621" s="35"/>
      <c r="DJ621" s="35"/>
      <c r="DK621" s="35"/>
      <c r="DL621" s="35"/>
      <c r="DM621" s="35"/>
      <c r="DN621" s="35"/>
      <c r="DO621" s="35"/>
      <c r="DP621" s="35"/>
      <c r="DQ621" s="35"/>
      <c r="DR621" s="35"/>
      <c r="DS621" s="35"/>
      <c r="DT621" s="35"/>
      <c r="DU621" s="35"/>
      <c r="DV621" s="35"/>
      <c r="DW621" s="78"/>
      <c r="DX621" s="82"/>
      <c r="DY621" s="215"/>
      <c r="DZ621" s="216"/>
      <c r="EA621" s="216"/>
      <c r="EB621" s="216"/>
      <c r="EC621" s="216"/>
      <c r="ED621" s="216"/>
      <c r="EE621" s="217"/>
      <c r="EF621" s="146"/>
      <c r="EG621" s="215"/>
      <c r="EH621" s="216"/>
      <c r="EI621" s="216"/>
      <c r="EJ621" s="216"/>
      <c r="EK621" s="216"/>
      <c r="EL621" s="216"/>
      <c r="EM621" s="216"/>
      <c r="EN621" s="217"/>
      <c r="EO621" s="79"/>
      <c r="EP621" s="218"/>
      <c r="EQ621" s="219"/>
      <c r="ER621" s="219"/>
      <c r="ES621" s="82"/>
      <c r="ET621" s="234"/>
      <c r="EU621" s="235"/>
      <c r="EV621" s="235"/>
      <c r="EW621" s="82"/>
      <c r="EX621" s="234"/>
      <c r="EY621" s="235"/>
      <c r="EZ621" s="235"/>
      <c r="FA621" s="235"/>
      <c r="FB621" s="235"/>
      <c r="FC621" s="235"/>
      <c r="FD621" s="235"/>
      <c r="FE621" s="222"/>
      <c r="FF621" s="234"/>
      <c r="FG621" s="235"/>
      <c r="FH621" s="235"/>
      <c r="FI621" s="235"/>
      <c r="FJ621" s="235"/>
      <c r="FK621" s="235"/>
      <c r="FL621" s="235"/>
      <c r="FM621" s="222"/>
    </row>
    <row r="622" spans="1:169">
      <c r="A622" s="223" t="str">
        <f>Validation!B622</f>
        <v>Pass</v>
      </c>
      <c r="B622" s="35"/>
      <c r="C622" s="35"/>
      <c r="D622" s="35"/>
      <c r="E622" s="122"/>
      <c r="F622" s="123"/>
      <c r="G622" s="121"/>
      <c r="H622" s="120"/>
      <c r="I622" s="121"/>
      <c r="J622" s="120"/>
      <c r="K622" s="225"/>
      <c r="L622" s="35"/>
      <c r="M622" s="226"/>
      <c r="N622" s="227"/>
      <c r="O622" s="227"/>
      <c r="P622" s="224"/>
      <c r="Q622" s="224"/>
      <c r="R622" s="78"/>
      <c r="S622" s="79"/>
      <c r="T622" s="224"/>
      <c r="U622" s="35"/>
      <c r="V622" s="35"/>
      <c r="W622" s="225"/>
      <c r="X622" s="228"/>
      <c r="Y622" s="79"/>
      <c r="Z622" s="229"/>
      <c r="AA622" s="35"/>
      <c r="AB622" s="35"/>
      <c r="AC622" s="35"/>
      <c r="AD622" s="230"/>
      <c r="AE622" s="231"/>
      <c r="AF622" s="35"/>
      <c r="AG622" s="35"/>
      <c r="AH622" s="78"/>
      <c r="AI622" s="78"/>
      <c r="AJ622" s="82"/>
      <c r="AK622" s="136"/>
      <c r="AL622" s="135"/>
      <c r="AM622" s="81"/>
      <c r="AN622" s="134"/>
      <c r="AO622" s="232"/>
      <c r="AP622" s="232"/>
      <c r="AQ622" s="80"/>
      <c r="AR622" s="81"/>
      <c r="AS622" s="81"/>
      <c r="AT622" s="245"/>
      <c r="AU622" s="179"/>
      <c r="AV622" s="233"/>
      <c r="AW622" s="81"/>
      <c r="AX622" s="185"/>
      <c r="AY622" s="134"/>
      <c r="AZ622" s="111"/>
      <c r="BA622" s="210"/>
      <c r="BB622" s="211"/>
      <c r="BC622" s="211"/>
      <c r="BD622" s="211"/>
      <c r="BE622" s="211"/>
      <c r="BF622" s="211"/>
      <c r="BG622" s="211"/>
      <c r="BH622" s="211"/>
      <c r="BI622" s="211"/>
      <c r="BJ622" s="211"/>
      <c r="BK622" s="211"/>
      <c r="BL622" s="211"/>
      <c r="BM622" s="211"/>
      <c r="BN622" s="83"/>
      <c r="BO622" s="79"/>
      <c r="BP622" s="210"/>
      <c r="BQ622" s="211"/>
      <c r="BR622" s="211"/>
      <c r="BS622" s="211"/>
      <c r="BT622" s="211"/>
      <c r="BU622" s="211"/>
      <c r="BV622" s="211"/>
      <c r="BW622" s="211"/>
      <c r="BX622" s="82"/>
      <c r="BY622" s="212"/>
      <c r="BZ622" s="212"/>
      <c r="CA622" s="212"/>
      <c r="CB622" s="212"/>
      <c r="CC622" s="212"/>
      <c r="CD622" s="212"/>
      <c r="CE622" s="212"/>
      <c r="CF622" s="212"/>
      <c r="CG622" s="82"/>
      <c r="CH622" s="213"/>
      <c r="CI622" s="212"/>
      <c r="CJ622" s="212"/>
      <c r="CK622" s="212"/>
      <c r="CL622" s="212"/>
      <c r="CM622" s="212"/>
      <c r="CN622" s="212"/>
      <c r="CO622" s="212"/>
      <c r="CP622" s="212"/>
      <c r="CQ622" s="212"/>
      <c r="CR622" s="212"/>
      <c r="CS622" s="212"/>
      <c r="CT622" s="212"/>
      <c r="CU622" s="212"/>
      <c r="CV622" s="212"/>
      <c r="CW622" s="212"/>
      <c r="CX622" s="212"/>
      <c r="CY622" s="212"/>
      <c r="CZ622" s="212"/>
      <c r="DA622" s="214"/>
      <c r="DB622" s="84"/>
      <c r="DC622" s="35"/>
      <c r="DD622" s="35"/>
      <c r="DE622" s="35"/>
      <c r="DF622" s="35"/>
      <c r="DG622" s="35"/>
      <c r="DH622" s="35"/>
      <c r="DI622" s="35"/>
      <c r="DJ622" s="35"/>
      <c r="DK622" s="35"/>
      <c r="DL622" s="35"/>
      <c r="DM622" s="35"/>
      <c r="DN622" s="35"/>
      <c r="DO622" s="35"/>
      <c r="DP622" s="35"/>
      <c r="DQ622" s="35"/>
      <c r="DR622" s="35"/>
      <c r="DS622" s="35"/>
      <c r="DT622" s="35"/>
      <c r="DU622" s="35"/>
      <c r="DV622" s="35"/>
      <c r="DW622" s="78"/>
      <c r="DX622" s="82"/>
      <c r="DY622" s="215"/>
      <c r="DZ622" s="216"/>
      <c r="EA622" s="216"/>
      <c r="EB622" s="216"/>
      <c r="EC622" s="216"/>
      <c r="ED622" s="216"/>
      <c r="EE622" s="217"/>
      <c r="EF622" s="146"/>
      <c r="EG622" s="215"/>
      <c r="EH622" s="216"/>
      <c r="EI622" s="216"/>
      <c r="EJ622" s="216"/>
      <c r="EK622" s="216"/>
      <c r="EL622" s="216"/>
      <c r="EM622" s="216"/>
      <c r="EN622" s="217"/>
      <c r="EO622" s="79"/>
      <c r="EP622" s="218"/>
      <c r="EQ622" s="219"/>
      <c r="ER622" s="219"/>
      <c r="ES622" s="82"/>
      <c r="ET622" s="234"/>
      <c r="EU622" s="235"/>
      <c r="EV622" s="235"/>
      <c r="EW622" s="82"/>
      <c r="EX622" s="234"/>
      <c r="EY622" s="235"/>
      <c r="EZ622" s="235"/>
      <c r="FA622" s="235"/>
      <c r="FB622" s="235"/>
      <c r="FC622" s="235"/>
      <c r="FD622" s="235"/>
      <c r="FE622" s="222"/>
      <c r="FF622" s="234"/>
      <c r="FG622" s="235"/>
      <c r="FH622" s="235"/>
      <c r="FI622" s="235"/>
      <c r="FJ622" s="235"/>
      <c r="FK622" s="235"/>
      <c r="FL622" s="235"/>
      <c r="FM622" s="222"/>
    </row>
    <row r="623" spans="1:169">
      <c r="A623" s="223" t="str">
        <f>Validation!B623</f>
        <v>Pass</v>
      </c>
      <c r="B623" s="35"/>
      <c r="C623" s="35"/>
      <c r="D623" s="35"/>
      <c r="E623" s="122"/>
      <c r="F623" s="123"/>
      <c r="G623" s="121"/>
      <c r="H623" s="120"/>
      <c r="I623" s="121"/>
      <c r="J623" s="120"/>
      <c r="K623" s="225"/>
      <c r="L623" s="35"/>
      <c r="M623" s="226"/>
      <c r="N623" s="227"/>
      <c r="O623" s="227"/>
      <c r="P623" s="224"/>
      <c r="Q623" s="224"/>
      <c r="R623" s="78"/>
      <c r="S623" s="79"/>
      <c r="T623" s="224"/>
      <c r="U623" s="35"/>
      <c r="V623" s="35"/>
      <c r="W623" s="225"/>
      <c r="X623" s="228"/>
      <c r="Y623" s="79"/>
      <c r="Z623" s="229"/>
      <c r="AA623" s="35"/>
      <c r="AB623" s="35"/>
      <c r="AC623" s="35"/>
      <c r="AD623" s="230"/>
      <c r="AE623" s="231"/>
      <c r="AF623" s="35"/>
      <c r="AG623" s="35"/>
      <c r="AH623" s="78"/>
      <c r="AI623" s="78"/>
      <c r="AJ623" s="82"/>
      <c r="AK623" s="136"/>
      <c r="AL623" s="135"/>
      <c r="AM623" s="81"/>
      <c r="AN623" s="134"/>
      <c r="AO623" s="232"/>
      <c r="AP623" s="232"/>
      <c r="AQ623" s="80"/>
      <c r="AR623" s="81"/>
      <c r="AS623" s="81"/>
      <c r="AT623" s="245"/>
      <c r="AU623" s="179"/>
      <c r="AV623" s="233"/>
      <c r="AW623" s="81"/>
      <c r="AX623" s="185"/>
      <c r="AY623" s="134"/>
      <c r="AZ623" s="111"/>
      <c r="BA623" s="210"/>
      <c r="BB623" s="211"/>
      <c r="BC623" s="211"/>
      <c r="BD623" s="211"/>
      <c r="BE623" s="211"/>
      <c r="BF623" s="211"/>
      <c r="BG623" s="211"/>
      <c r="BH623" s="211"/>
      <c r="BI623" s="211"/>
      <c r="BJ623" s="211"/>
      <c r="BK623" s="211"/>
      <c r="BL623" s="211"/>
      <c r="BM623" s="211"/>
      <c r="BN623" s="83"/>
      <c r="BO623" s="79"/>
      <c r="BP623" s="210"/>
      <c r="BQ623" s="211"/>
      <c r="BR623" s="211"/>
      <c r="BS623" s="211"/>
      <c r="BT623" s="211"/>
      <c r="BU623" s="211"/>
      <c r="BV623" s="211"/>
      <c r="BW623" s="211"/>
      <c r="BX623" s="82"/>
      <c r="BY623" s="212"/>
      <c r="BZ623" s="212"/>
      <c r="CA623" s="212"/>
      <c r="CB623" s="212"/>
      <c r="CC623" s="212"/>
      <c r="CD623" s="212"/>
      <c r="CE623" s="212"/>
      <c r="CF623" s="212"/>
      <c r="CG623" s="82"/>
      <c r="CH623" s="213"/>
      <c r="CI623" s="212"/>
      <c r="CJ623" s="212"/>
      <c r="CK623" s="212"/>
      <c r="CL623" s="212"/>
      <c r="CM623" s="212"/>
      <c r="CN623" s="212"/>
      <c r="CO623" s="212"/>
      <c r="CP623" s="212"/>
      <c r="CQ623" s="212"/>
      <c r="CR623" s="212"/>
      <c r="CS623" s="212"/>
      <c r="CT623" s="212"/>
      <c r="CU623" s="212"/>
      <c r="CV623" s="212"/>
      <c r="CW623" s="212"/>
      <c r="CX623" s="212"/>
      <c r="CY623" s="212"/>
      <c r="CZ623" s="212"/>
      <c r="DA623" s="214"/>
      <c r="DB623" s="84"/>
      <c r="DC623" s="35"/>
      <c r="DD623" s="35"/>
      <c r="DE623" s="35"/>
      <c r="DF623" s="35"/>
      <c r="DG623" s="35"/>
      <c r="DH623" s="35"/>
      <c r="DI623" s="35"/>
      <c r="DJ623" s="35"/>
      <c r="DK623" s="35"/>
      <c r="DL623" s="35"/>
      <c r="DM623" s="35"/>
      <c r="DN623" s="35"/>
      <c r="DO623" s="35"/>
      <c r="DP623" s="35"/>
      <c r="DQ623" s="35"/>
      <c r="DR623" s="35"/>
      <c r="DS623" s="35"/>
      <c r="DT623" s="35"/>
      <c r="DU623" s="35"/>
      <c r="DV623" s="35"/>
      <c r="DW623" s="78"/>
      <c r="DX623" s="82"/>
      <c r="DY623" s="215"/>
      <c r="DZ623" s="216"/>
      <c r="EA623" s="216"/>
      <c r="EB623" s="216"/>
      <c r="EC623" s="216"/>
      <c r="ED623" s="216"/>
      <c r="EE623" s="217"/>
      <c r="EF623" s="146"/>
      <c r="EG623" s="215"/>
      <c r="EH623" s="216"/>
      <c r="EI623" s="216"/>
      <c r="EJ623" s="216"/>
      <c r="EK623" s="216"/>
      <c r="EL623" s="216"/>
      <c r="EM623" s="216"/>
      <c r="EN623" s="217"/>
      <c r="EO623" s="79"/>
      <c r="EP623" s="218"/>
      <c r="EQ623" s="219"/>
      <c r="ER623" s="219"/>
      <c r="ES623" s="82"/>
      <c r="ET623" s="234"/>
      <c r="EU623" s="235"/>
      <c r="EV623" s="235"/>
      <c r="EW623" s="82"/>
      <c r="EX623" s="234"/>
      <c r="EY623" s="235"/>
      <c r="EZ623" s="235"/>
      <c r="FA623" s="235"/>
      <c r="FB623" s="235"/>
      <c r="FC623" s="235"/>
      <c r="FD623" s="235"/>
      <c r="FE623" s="222"/>
      <c r="FF623" s="234"/>
      <c r="FG623" s="235"/>
      <c r="FH623" s="235"/>
      <c r="FI623" s="235"/>
      <c r="FJ623" s="235"/>
      <c r="FK623" s="235"/>
      <c r="FL623" s="235"/>
      <c r="FM623" s="222"/>
    </row>
    <row r="624" spans="1:169">
      <c r="A624" s="223" t="str">
        <f>Validation!B624</f>
        <v>Pass</v>
      </c>
      <c r="B624" s="35"/>
      <c r="C624" s="35"/>
      <c r="D624" s="35"/>
      <c r="E624" s="122"/>
      <c r="F624" s="123"/>
      <c r="G624" s="121"/>
      <c r="H624" s="120"/>
      <c r="I624" s="121"/>
      <c r="J624" s="120"/>
      <c r="K624" s="225"/>
      <c r="L624" s="35"/>
      <c r="M624" s="226"/>
      <c r="N624" s="227"/>
      <c r="O624" s="227"/>
      <c r="P624" s="224"/>
      <c r="Q624" s="224"/>
      <c r="R624" s="78"/>
      <c r="S624" s="79"/>
      <c r="T624" s="224"/>
      <c r="U624" s="35"/>
      <c r="V624" s="35"/>
      <c r="W624" s="225"/>
      <c r="X624" s="228"/>
      <c r="Y624" s="79"/>
      <c r="Z624" s="229"/>
      <c r="AA624" s="35"/>
      <c r="AB624" s="35"/>
      <c r="AC624" s="35"/>
      <c r="AD624" s="230"/>
      <c r="AE624" s="231"/>
      <c r="AF624" s="35"/>
      <c r="AG624" s="35"/>
      <c r="AH624" s="78"/>
      <c r="AI624" s="78"/>
      <c r="AJ624" s="82"/>
      <c r="AK624" s="136"/>
      <c r="AL624" s="135"/>
      <c r="AM624" s="81"/>
      <c r="AN624" s="134"/>
      <c r="AO624" s="232"/>
      <c r="AP624" s="232"/>
      <c r="AQ624" s="80"/>
      <c r="AR624" s="81"/>
      <c r="AS624" s="81"/>
      <c r="AT624" s="245"/>
      <c r="AU624" s="179"/>
      <c r="AV624" s="233"/>
      <c r="AW624" s="81"/>
      <c r="AX624" s="185"/>
      <c r="AY624" s="134"/>
      <c r="AZ624" s="111"/>
      <c r="BA624" s="210"/>
      <c r="BB624" s="211"/>
      <c r="BC624" s="211"/>
      <c r="BD624" s="211"/>
      <c r="BE624" s="211"/>
      <c r="BF624" s="211"/>
      <c r="BG624" s="211"/>
      <c r="BH624" s="211"/>
      <c r="BI624" s="211"/>
      <c r="BJ624" s="211"/>
      <c r="BK624" s="211"/>
      <c r="BL624" s="211"/>
      <c r="BM624" s="211"/>
      <c r="BN624" s="83"/>
      <c r="BO624" s="79"/>
      <c r="BP624" s="210"/>
      <c r="BQ624" s="211"/>
      <c r="BR624" s="211"/>
      <c r="BS624" s="211"/>
      <c r="BT624" s="211"/>
      <c r="BU624" s="211"/>
      <c r="BV624" s="211"/>
      <c r="BW624" s="211"/>
      <c r="BX624" s="82"/>
      <c r="BY624" s="212"/>
      <c r="BZ624" s="212"/>
      <c r="CA624" s="212"/>
      <c r="CB624" s="212"/>
      <c r="CC624" s="212"/>
      <c r="CD624" s="212"/>
      <c r="CE624" s="212"/>
      <c r="CF624" s="212"/>
      <c r="CG624" s="82"/>
      <c r="CH624" s="213"/>
      <c r="CI624" s="212"/>
      <c r="CJ624" s="212"/>
      <c r="CK624" s="212"/>
      <c r="CL624" s="212"/>
      <c r="CM624" s="212"/>
      <c r="CN624" s="212"/>
      <c r="CO624" s="212"/>
      <c r="CP624" s="212"/>
      <c r="CQ624" s="212"/>
      <c r="CR624" s="212"/>
      <c r="CS624" s="212"/>
      <c r="CT624" s="212"/>
      <c r="CU624" s="212"/>
      <c r="CV624" s="212"/>
      <c r="CW624" s="212"/>
      <c r="CX624" s="212"/>
      <c r="CY624" s="212"/>
      <c r="CZ624" s="212"/>
      <c r="DA624" s="214"/>
      <c r="DB624" s="84"/>
      <c r="DC624" s="35"/>
      <c r="DD624" s="35"/>
      <c r="DE624" s="35"/>
      <c r="DF624" s="35"/>
      <c r="DG624" s="35"/>
      <c r="DH624" s="35"/>
      <c r="DI624" s="35"/>
      <c r="DJ624" s="35"/>
      <c r="DK624" s="35"/>
      <c r="DL624" s="35"/>
      <c r="DM624" s="35"/>
      <c r="DN624" s="35"/>
      <c r="DO624" s="35"/>
      <c r="DP624" s="35"/>
      <c r="DQ624" s="35"/>
      <c r="DR624" s="35"/>
      <c r="DS624" s="35"/>
      <c r="DT624" s="35"/>
      <c r="DU624" s="35"/>
      <c r="DV624" s="35"/>
      <c r="DW624" s="78"/>
      <c r="DX624" s="82"/>
      <c r="DY624" s="215"/>
      <c r="DZ624" s="216"/>
      <c r="EA624" s="216"/>
      <c r="EB624" s="216"/>
      <c r="EC624" s="216"/>
      <c r="ED624" s="216"/>
      <c r="EE624" s="217"/>
      <c r="EF624" s="146"/>
      <c r="EG624" s="215"/>
      <c r="EH624" s="216"/>
      <c r="EI624" s="216"/>
      <c r="EJ624" s="216"/>
      <c r="EK624" s="216"/>
      <c r="EL624" s="216"/>
      <c r="EM624" s="216"/>
      <c r="EN624" s="217"/>
      <c r="EO624" s="79"/>
      <c r="EP624" s="218"/>
      <c r="EQ624" s="219"/>
      <c r="ER624" s="219"/>
      <c r="ES624" s="82"/>
      <c r="ET624" s="234"/>
      <c r="EU624" s="235"/>
      <c r="EV624" s="235"/>
      <c r="EW624" s="82"/>
      <c r="EX624" s="234"/>
      <c r="EY624" s="235"/>
      <c r="EZ624" s="235"/>
      <c r="FA624" s="235"/>
      <c r="FB624" s="235"/>
      <c r="FC624" s="235"/>
      <c r="FD624" s="235"/>
      <c r="FE624" s="222"/>
      <c r="FF624" s="234"/>
      <c r="FG624" s="235"/>
      <c r="FH624" s="235"/>
      <c r="FI624" s="235"/>
      <c r="FJ624" s="235"/>
      <c r="FK624" s="235"/>
      <c r="FL624" s="235"/>
      <c r="FM624" s="222"/>
    </row>
    <row r="625" spans="1:169">
      <c r="A625" s="223" t="str">
        <f>Validation!B625</f>
        <v>Pass</v>
      </c>
      <c r="B625" s="35"/>
      <c r="C625" s="35"/>
      <c r="D625" s="35"/>
      <c r="E625" s="122"/>
      <c r="F625" s="123"/>
      <c r="G625" s="121"/>
      <c r="H625" s="120"/>
      <c r="I625" s="121"/>
      <c r="J625" s="120"/>
      <c r="K625" s="225"/>
      <c r="L625" s="35"/>
      <c r="M625" s="226"/>
      <c r="N625" s="227"/>
      <c r="O625" s="227"/>
      <c r="P625" s="224"/>
      <c r="Q625" s="224"/>
      <c r="R625" s="78"/>
      <c r="S625" s="79"/>
      <c r="T625" s="224"/>
      <c r="U625" s="35"/>
      <c r="V625" s="35"/>
      <c r="W625" s="225"/>
      <c r="X625" s="228"/>
      <c r="Y625" s="79"/>
      <c r="Z625" s="229"/>
      <c r="AA625" s="35"/>
      <c r="AB625" s="35"/>
      <c r="AC625" s="35"/>
      <c r="AD625" s="230"/>
      <c r="AE625" s="231"/>
      <c r="AF625" s="35"/>
      <c r="AG625" s="35"/>
      <c r="AH625" s="78"/>
      <c r="AI625" s="78"/>
      <c r="AJ625" s="82"/>
      <c r="AK625" s="136"/>
      <c r="AL625" s="135"/>
      <c r="AM625" s="81"/>
      <c r="AN625" s="134"/>
      <c r="AO625" s="232"/>
      <c r="AP625" s="232"/>
      <c r="AQ625" s="80"/>
      <c r="AR625" s="81"/>
      <c r="AS625" s="81"/>
      <c r="AT625" s="245"/>
      <c r="AU625" s="179"/>
      <c r="AV625" s="233"/>
      <c r="AW625" s="81"/>
      <c r="AX625" s="185"/>
      <c r="AY625" s="134"/>
      <c r="AZ625" s="111"/>
      <c r="BA625" s="210"/>
      <c r="BB625" s="211"/>
      <c r="BC625" s="211"/>
      <c r="BD625" s="211"/>
      <c r="BE625" s="211"/>
      <c r="BF625" s="211"/>
      <c r="BG625" s="211"/>
      <c r="BH625" s="211"/>
      <c r="BI625" s="211"/>
      <c r="BJ625" s="211"/>
      <c r="BK625" s="211"/>
      <c r="BL625" s="211"/>
      <c r="BM625" s="211"/>
      <c r="BN625" s="83"/>
      <c r="BO625" s="79"/>
      <c r="BP625" s="210"/>
      <c r="BQ625" s="211"/>
      <c r="BR625" s="211"/>
      <c r="BS625" s="211"/>
      <c r="BT625" s="211"/>
      <c r="BU625" s="211"/>
      <c r="BV625" s="211"/>
      <c r="BW625" s="211"/>
      <c r="BX625" s="82"/>
      <c r="BY625" s="212"/>
      <c r="BZ625" s="212"/>
      <c r="CA625" s="212"/>
      <c r="CB625" s="212"/>
      <c r="CC625" s="212"/>
      <c r="CD625" s="212"/>
      <c r="CE625" s="212"/>
      <c r="CF625" s="212"/>
      <c r="CG625" s="82"/>
      <c r="CH625" s="213"/>
      <c r="CI625" s="212"/>
      <c r="CJ625" s="212"/>
      <c r="CK625" s="212"/>
      <c r="CL625" s="212"/>
      <c r="CM625" s="212"/>
      <c r="CN625" s="212"/>
      <c r="CO625" s="212"/>
      <c r="CP625" s="212"/>
      <c r="CQ625" s="212"/>
      <c r="CR625" s="212"/>
      <c r="CS625" s="212"/>
      <c r="CT625" s="212"/>
      <c r="CU625" s="212"/>
      <c r="CV625" s="212"/>
      <c r="CW625" s="212"/>
      <c r="CX625" s="212"/>
      <c r="CY625" s="212"/>
      <c r="CZ625" s="212"/>
      <c r="DA625" s="214"/>
      <c r="DB625" s="84"/>
      <c r="DC625" s="35"/>
      <c r="DD625" s="35"/>
      <c r="DE625" s="35"/>
      <c r="DF625" s="35"/>
      <c r="DG625" s="35"/>
      <c r="DH625" s="35"/>
      <c r="DI625" s="35"/>
      <c r="DJ625" s="35"/>
      <c r="DK625" s="35"/>
      <c r="DL625" s="35"/>
      <c r="DM625" s="35"/>
      <c r="DN625" s="35"/>
      <c r="DO625" s="35"/>
      <c r="DP625" s="35"/>
      <c r="DQ625" s="35"/>
      <c r="DR625" s="35"/>
      <c r="DS625" s="35"/>
      <c r="DT625" s="35"/>
      <c r="DU625" s="35"/>
      <c r="DV625" s="35"/>
      <c r="DW625" s="78"/>
      <c r="DX625" s="82"/>
      <c r="DY625" s="215"/>
      <c r="DZ625" s="216"/>
      <c r="EA625" s="216"/>
      <c r="EB625" s="216"/>
      <c r="EC625" s="216"/>
      <c r="ED625" s="216"/>
      <c r="EE625" s="217"/>
      <c r="EF625" s="146"/>
      <c r="EG625" s="215"/>
      <c r="EH625" s="216"/>
      <c r="EI625" s="216"/>
      <c r="EJ625" s="216"/>
      <c r="EK625" s="216"/>
      <c r="EL625" s="216"/>
      <c r="EM625" s="216"/>
      <c r="EN625" s="217"/>
      <c r="EO625" s="79"/>
      <c r="EP625" s="218"/>
      <c r="EQ625" s="219"/>
      <c r="ER625" s="219"/>
      <c r="ES625" s="82"/>
      <c r="ET625" s="234"/>
      <c r="EU625" s="235"/>
      <c r="EV625" s="235"/>
      <c r="EW625" s="82"/>
      <c r="EX625" s="234"/>
      <c r="EY625" s="235"/>
      <c r="EZ625" s="235"/>
      <c r="FA625" s="235"/>
      <c r="FB625" s="235"/>
      <c r="FC625" s="235"/>
      <c r="FD625" s="235"/>
      <c r="FE625" s="222"/>
      <c r="FF625" s="234"/>
      <c r="FG625" s="235"/>
      <c r="FH625" s="235"/>
      <c r="FI625" s="235"/>
      <c r="FJ625" s="235"/>
      <c r="FK625" s="235"/>
      <c r="FL625" s="235"/>
      <c r="FM625" s="222"/>
    </row>
    <row r="626" spans="1:169">
      <c r="A626" s="223" t="str">
        <f>Validation!B626</f>
        <v>Pass</v>
      </c>
      <c r="B626" s="35"/>
      <c r="C626" s="35"/>
      <c r="D626" s="35"/>
      <c r="E626" s="122"/>
      <c r="F626" s="123"/>
      <c r="G626" s="121"/>
      <c r="H626" s="120"/>
      <c r="I626" s="121"/>
      <c r="J626" s="120"/>
      <c r="K626" s="225"/>
      <c r="L626" s="35"/>
      <c r="M626" s="226"/>
      <c r="N626" s="227"/>
      <c r="O626" s="227"/>
      <c r="P626" s="224"/>
      <c r="Q626" s="224"/>
      <c r="R626" s="78"/>
      <c r="S626" s="79"/>
      <c r="T626" s="224"/>
      <c r="U626" s="35"/>
      <c r="V626" s="35"/>
      <c r="W626" s="225"/>
      <c r="X626" s="228"/>
      <c r="Y626" s="79"/>
      <c r="Z626" s="229"/>
      <c r="AA626" s="35"/>
      <c r="AB626" s="35"/>
      <c r="AC626" s="35"/>
      <c r="AD626" s="230"/>
      <c r="AE626" s="231"/>
      <c r="AF626" s="35"/>
      <c r="AG626" s="35"/>
      <c r="AH626" s="78"/>
      <c r="AI626" s="78"/>
      <c r="AJ626" s="82"/>
      <c r="AK626" s="136"/>
      <c r="AL626" s="135"/>
      <c r="AM626" s="81"/>
      <c r="AN626" s="134"/>
      <c r="AO626" s="232"/>
      <c r="AP626" s="232"/>
      <c r="AQ626" s="80"/>
      <c r="AR626" s="81"/>
      <c r="AS626" s="81"/>
      <c r="AT626" s="245"/>
      <c r="AU626" s="179"/>
      <c r="AV626" s="233"/>
      <c r="AW626" s="81"/>
      <c r="AX626" s="185"/>
      <c r="AY626" s="134"/>
      <c r="AZ626" s="111"/>
      <c r="BA626" s="210"/>
      <c r="BB626" s="211"/>
      <c r="BC626" s="211"/>
      <c r="BD626" s="211"/>
      <c r="BE626" s="211"/>
      <c r="BF626" s="211"/>
      <c r="BG626" s="211"/>
      <c r="BH626" s="211"/>
      <c r="BI626" s="211"/>
      <c r="BJ626" s="211"/>
      <c r="BK626" s="211"/>
      <c r="BL626" s="211"/>
      <c r="BM626" s="211"/>
      <c r="BN626" s="83"/>
      <c r="BO626" s="79"/>
      <c r="BP626" s="210"/>
      <c r="BQ626" s="211"/>
      <c r="BR626" s="211"/>
      <c r="BS626" s="211"/>
      <c r="BT626" s="211"/>
      <c r="BU626" s="211"/>
      <c r="BV626" s="211"/>
      <c r="BW626" s="211"/>
      <c r="BX626" s="82"/>
      <c r="BY626" s="212"/>
      <c r="BZ626" s="212"/>
      <c r="CA626" s="212"/>
      <c r="CB626" s="212"/>
      <c r="CC626" s="212"/>
      <c r="CD626" s="212"/>
      <c r="CE626" s="212"/>
      <c r="CF626" s="212"/>
      <c r="CG626" s="82"/>
      <c r="CH626" s="213"/>
      <c r="CI626" s="212"/>
      <c r="CJ626" s="212"/>
      <c r="CK626" s="212"/>
      <c r="CL626" s="212"/>
      <c r="CM626" s="212"/>
      <c r="CN626" s="212"/>
      <c r="CO626" s="212"/>
      <c r="CP626" s="212"/>
      <c r="CQ626" s="212"/>
      <c r="CR626" s="212"/>
      <c r="CS626" s="212"/>
      <c r="CT626" s="212"/>
      <c r="CU626" s="212"/>
      <c r="CV626" s="212"/>
      <c r="CW626" s="212"/>
      <c r="CX626" s="212"/>
      <c r="CY626" s="212"/>
      <c r="CZ626" s="212"/>
      <c r="DA626" s="214"/>
      <c r="DB626" s="84"/>
      <c r="DC626" s="35"/>
      <c r="DD626" s="35"/>
      <c r="DE626" s="35"/>
      <c r="DF626" s="35"/>
      <c r="DG626" s="35"/>
      <c r="DH626" s="35"/>
      <c r="DI626" s="35"/>
      <c r="DJ626" s="35"/>
      <c r="DK626" s="35"/>
      <c r="DL626" s="35"/>
      <c r="DM626" s="35"/>
      <c r="DN626" s="35"/>
      <c r="DO626" s="35"/>
      <c r="DP626" s="35"/>
      <c r="DQ626" s="35"/>
      <c r="DR626" s="35"/>
      <c r="DS626" s="35"/>
      <c r="DT626" s="35"/>
      <c r="DU626" s="35"/>
      <c r="DV626" s="35"/>
      <c r="DW626" s="78"/>
      <c r="DX626" s="82"/>
      <c r="DY626" s="215"/>
      <c r="DZ626" s="216"/>
      <c r="EA626" s="216"/>
      <c r="EB626" s="216"/>
      <c r="EC626" s="216"/>
      <c r="ED626" s="216"/>
      <c r="EE626" s="217"/>
      <c r="EF626" s="146"/>
      <c r="EG626" s="215"/>
      <c r="EH626" s="216"/>
      <c r="EI626" s="216"/>
      <c r="EJ626" s="216"/>
      <c r="EK626" s="216"/>
      <c r="EL626" s="216"/>
      <c r="EM626" s="216"/>
      <c r="EN626" s="217"/>
      <c r="EO626" s="79"/>
      <c r="EP626" s="218"/>
      <c r="EQ626" s="219"/>
      <c r="ER626" s="219"/>
      <c r="ES626" s="82"/>
      <c r="ET626" s="234"/>
      <c r="EU626" s="235"/>
      <c r="EV626" s="235"/>
      <c r="EW626" s="82"/>
      <c r="EX626" s="234"/>
      <c r="EY626" s="235"/>
      <c r="EZ626" s="235"/>
      <c r="FA626" s="235"/>
      <c r="FB626" s="235"/>
      <c r="FC626" s="235"/>
      <c r="FD626" s="235"/>
      <c r="FE626" s="222"/>
      <c r="FF626" s="234"/>
      <c r="FG626" s="235"/>
      <c r="FH626" s="235"/>
      <c r="FI626" s="235"/>
      <c r="FJ626" s="235"/>
      <c r="FK626" s="235"/>
      <c r="FL626" s="235"/>
      <c r="FM626" s="222"/>
    </row>
    <row r="627" spans="1:169">
      <c r="A627" s="223" t="str">
        <f>Validation!B627</f>
        <v>Pass</v>
      </c>
      <c r="B627" s="35"/>
      <c r="C627" s="35"/>
      <c r="D627" s="35"/>
      <c r="E627" s="122"/>
      <c r="F627" s="123"/>
      <c r="G627" s="121"/>
      <c r="H627" s="120"/>
      <c r="I627" s="121"/>
      <c r="J627" s="120"/>
      <c r="K627" s="225"/>
      <c r="L627" s="35"/>
      <c r="M627" s="226"/>
      <c r="N627" s="227"/>
      <c r="O627" s="227"/>
      <c r="P627" s="224"/>
      <c r="Q627" s="224"/>
      <c r="R627" s="78"/>
      <c r="S627" s="79"/>
      <c r="T627" s="224"/>
      <c r="U627" s="35"/>
      <c r="V627" s="35"/>
      <c r="W627" s="225"/>
      <c r="X627" s="228"/>
      <c r="Y627" s="79"/>
      <c r="Z627" s="229"/>
      <c r="AA627" s="35"/>
      <c r="AB627" s="35"/>
      <c r="AC627" s="35"/>
      <c r="AD627" s="230"/>
      <c r="AE627" s="231"/>
      <c r="AF627" s="35"/>
      <c r="AG627" s="35"/>
      <c r="AH627" s="78"/>
      <c r="AI627" s="78"/>
      <c r="AJ627" s="82"/>
      <c r="AK627" s="136"/>
      <c r="AL627" s="135"/>
      <c r="AM627" s="81"/>
      <c r="AN627" s="134"/>
      <c r="AO627" s="232"/>
      <c r="AP627" s="232"/>
      <c r="AQ627" s="80"/>
      <c r="AR627" s="81"/>
      <c r="AS627" s="81"/>
      <c r="AT627" s="245"/>
      <c r="AU627" s="179"/>
      <c r="AV627" s="233"/>
      <c r="AW627" s="81"/>
      <c r="AX627" s="185"/>
      <c r="AY627" s="134"/>
      <c r="AZ627" s="111"/>
      <c r="BA627" s="210"/>
      <c r="BB627" s="211"/>
      <c r="BC627" s="211"/>
      <c r="BD627" s="211"/>
      <c r="BE627" s="211"/>
      <c r="BF627" s="211"/>
      <c r="BG627" s="211"/>
      <c r="BH627" s="211"/>
      <c r="BI627" s="211"/>
      <c r="BJ627" s="211"/>
      <c r="BK627" s="211"/>
      <c r="BL627" s="211"/>
      <c r="BM627" s="211"/>
      <c r="BN627" s="83"/>
      <c r="BO627" s="79"/>
      <c r="BP627" s="210"/>
      <c r="BQ627" s="211"/>
      <c r="BR627" s="211"/>
      <c r="BS627" s="211"/>
      <c r="BT627" s="211"/>
      <c r="BU627" s="211"/>
      <c r="BV627" s="211"/>
      <c r="BW627" s="211"/>
      <c r="BX627" s="82"/>
      <c r="BY627" s="212"/>
      <c r="BZ627" s="212"/>
      <c r="CA627" s="212"/>
      <c r="CB627" s="212"/>
      <c r="CC627" s="212"/>
      <c r="CD627" s="212"/>
      <c r="CE627" s="212"/>
      <c r="CF627" s="212"/>
      <c r="CG627" s="82"/>
      <c r="CH627" s="213"/>
      <c r="CI627" s="212"/>
      <c r="CJ627" s="212"/>
      <c r="CK627" s="212"/>
      <c r="CL627" s="212"/>
      <c r="CM627" s="212"/>
      <c r="CN627" s="212"/>
      <c r="CO627" s="212"/>
      <c r="CP627" s="212"/>
      <c r="CQ627" s="212"/>
      <c r="CR627" s="212"/>
      <c r="CS627" s="212"/>
      <c r="CT627" s="212"/>
      <c r="CU627" s="212"/>
      <c r="CV627" s="212"/>
      <c r="CW627" s="212"/>
      <c r="CX627" s="212"/>
      <c r="CY627" s="212"/>
      <c r="CZ627" s="212"/>
      <c r="DA627" s="214"/>
      <c r="DB627" s="84"/>
      <c r="DC627" s="35"/>
      <c r="DD627" s="35"/>
      <c r="DE627" s="35"/>
      <c r="DF627" s="35"/>
      <c r="DG627" s="35"/>
      <c r="DH627" s="35"/>
      <c r="DI627" s="35"/>
      <c r="DJ627" s="35"/>
      <c r="DK627" s="35"/>
      <c r="DL627" s="35"/>
      <c r="DM627" s="35"/>
      <c r="DN627" s="35"/>
      <c r="DO627" s="35"/>
      <c r="DP627" s="35"/>
      <c r="DQ627" s="35"/>
      <c r="DR627" s="35"/>
      <c r="DS627" s="35"/>
      <c r="DT627" s="35"/>
      <c r="DU627" s="35"/>
      <c r="DV627" s="35"/>
      <c r="DW627" s="78"/>
      <c r="DX627" s="82"/>
      <c r="DY627" s="215"/>
      <c r="DZ627" s="216"/>
      <c r="EA627" s="216"/>
      <c r="EB627" s="216"/>
      <c r="EC627" s="216"/>
      <c r="ED627" s="216"/>
      <c r="EE627" s="217"/>
      <c r="EF627" s="146"/>
      <c r="EG627" s="215"/>
      <c r="EH627" s="216"/>
      <c r="EI627" s="216"/>
      <c r="EJ627" s="216"/>
      <c r="EK627" s="216"/>
      <c r="EL627" s="216"/>
      <c r="EM627" s="216"/>
      <c r="EN627" s="217"/>
      <c r="EO627" s="79"/>
      <c r="EP627" s="218"/>
      <c r="EQ627" s="219"/>
      <c r="ER627" s="219"/>
      <c r="ES627" s="82"/>
      <c r="ET627" s="234"/>
      <c r="EU627" s="235"/>
      <c r="EV627" s="235"/>
      <c r="EW627" s="82"/>
      <c r="EX627" s="234"/>
      <c r="EY627" s="235"/>
      <c r="EZ627" s="235"/>
      <c r="FA627" s="235"/>
      <c r="FB627" s="235"/>
      <c r="FC627" s="235"/>
      <c r="FD627" s="235"/>
      <c r="FE627" s="222"/>
      <c r="FF627" s="234"/>
      <c r="FG627" s="235"/>
      <c r="FH627" s="235"/>
      <c r="FI627" s="235"/>
      <c r="FJ627" s="235"/>
      <c r="FK627" s="235"/>
      <c r="FL627" s="235"/>
      <c r="FM627" s="222"/>
    </row>
    <row r="628" spans="1:169">
      <c r="A628" s="223" t="str">
        <f>Validation!B628</f>
        <v>Pass</v>
      </c>
      <c r="B628" s="35"/>
      <c r="C628" s="35"/>
      <c r="D628" s="35"/>
      <c r="E628" s="122"/>
      <c r="F628" s="123"/>
      <c r="G628" s="121"/>
      <c r="H628" s="120"/>
      <c r="I628" s="121"/>
      <c r="J628" s="120"/>
      <c r="K628" s="225"/>
      <c r="L628" s="35"/>
      <c r="M628" s="226"/>
      <c r="N628" s="227"/>
      <c r="O628" s="227"/>
      <c r="P628" s="224"/>
      <c r="Q628" s="224"/>
      <c r="R628" s="78"/>
      <c r="S628" s="79"/>
      <c r="T628" s="224"/>
      <c r="U628" s="35"/>
      <c r="V628" s="35"/>
      <c r="W628" s="225"/>
      <c r="X628" s="228"/>
      <c r="Y628" s="79"/>
      <c r="Z628" s="229"/>
      <c r="AA628" s="35"/>
      <c r="AB628" s="35"/>
      <c r="AC628" s="35"/>
      <c r="AD628" s="230"/>
      <c r="AE628" s="231"/>
      <c r="AF628" s="35"/>
      <c r="AG628" s="35"/>
      <c r="AH628" s="78"/>
      <c r="AI628" s="78"/>
      <c r="AJ628" s="82"/>
      <c r="AK628" s="136"/>
      <c r="AL628" s="135"/>
      <c r="AM628" s="81"/>
      <c r="AN628" s="134"/>
      <c r="AO628" s="232"/>
      <c r="AP628" s="232"/>
      <c r="AQ628" s="80"/>
      <c r="AR628" s="81"/>
      <c r="AS628" s="81"/>
      <c r="AT628" s="245"/>
      <c r="AU628" s="179"/>
      <c r="AV628" s="233"/>
      <c r="AW628" s="81"/>
      <c r="AX628" s="185"/>
      <c r="AY628" s="134"/>
      <c r="AZ628" s="111"/>
      <c r="BA628" s="210"/>
      <c r="BB628" s="211"/>
      <c r="BC628" s="211"/>
      <c r="BD628" s="211"/>
      <c r="BE628" s="211"/>
      <c r="BF628" s="211"/>
      <c r="BG628" s="211"/>
      <c r="BH628" s="211"/>
      <c r="BI628" s="211"/>
      <c r="BJ628" s="211"/>
      <c r="BK628" s="211"/>
      <c r="BL628" s="211"/>
      <c r="BM628" s="211"/>
      <c r="BN628" s="83"/>
      <c r="BO628" s="79"/>
      <c r="BP628" s="210"/>
      <c r="BQ628" s="211"/>
      <c r="BR628" s="211"/>
      <c r="BS628" s="211"/>
      <c r="BT628" s="211"/>
      <c r="BU628" s="211"/>
      <c r="BV628" s="211"/>
      <c r="BW628" s="211"/>
      <c r="BX628" s="82"/>
      <c r="BY628" s="212"/>
      <c r="BZ628" s="212"/>
      <c r="CA628" s="212"/>
      <c r="CB628" s="212"/>
      <c r="CC628" s="212"/>
      <c r="CD628" s="212"/>
      <c r="CE628" s="212"/>
      <c r="CF628" s="212"/>
      <c r="CG628" s="82"/>
      <c r="CH628" s="213"/>
      <c r="CI628" s="212"/>
      <c r="CJ628" s="212"/>
      <c r="CK628" s="212"/>
      <c r="CL628" s="212"/>
      <c r="CM628" s="212"/>
      <c r="CN628" s="212"/>
      <c r="CO628" s="212"/>
      <c r="CP628" s="212"/>
      <c r="CQ628" s="212"/>
      <c r="CR628" s="212"/>
      <c r="CS628" s="212"/>
      <c r="CT628" s="212"/>
      <c r="CU628" s="212"/>
      <c r="CV628" s="212"/>
      <c r="CW628" s="212"/>
      <c r="CX628" s="212"/>
      <c r="CY628" s="212"/>
      <c r="CZ628" s="212"/>
      <c r="DA628" s="214"/>
      <c r="DB628" s="84"/>
      <c r="DC628" s="35"/>
      <c r="DD628" s="35"/>
      <c r="DE628" s="35"/>
      <c r="DF628" s="35"/>
      <c r="DG628" s="35"/>
      <c r="DH628" s="35"/>
      <c r="DI628" s="35"/>
      <c r="DJ628" s="35"/>
      <c r="DK628" s="35"/>
      <c r="DL628" s="35"/>
      <c r="DM628" s="35"/>
      <c r="DN628" s="35"/>
      <c r="DO628" s="35"/>
      <c r="DP628" s="35"/>
      <c r="DQ628" s="35"/>
      <c r="DR628" s="35"/>
      <c r="DS628" s="35"/>
      <c r="DT628" s="35"/>
      <c r="DU628" s="35"/>
      <c r="DV628" s="35"/>
      <c r="DW628" s="78"/>
      <c r="DX628" s="82"/>
      <c r="DY628" s="215"/>
      <c r="DZ628" s="216"/>
      <c r="EA628" s="216"/>
      <c r="EB628" s="216"/>
      <c r="EC628" s="216"/>
      <c r="ED628" s="216"/>
      <c r="EE628" s="217"/>
      <c r="EF628" s="146"/>
      <c r="EG628" s="215"/>
      <c r="EH628" s="216"/>
      <c r="EI628" s="216"/>
      <c r="EJ628" s="216"/>
      <c r="EK628" s="216"/>
      <c r="EL628" s="216"/>
      <c r="EM628" s="216"/>
      <c r="EN628" s="217"/>
      <c r="EO628" s="79"/>
      <c r="EP628" s="218"/>
      <c r="EQ628" s="219"/>
      <c r="ER628" s="219"/>
      <c r="ES628" s="82"/>
      <c r="ET628" s="234"/>
      <c r="EU628" s="235"/>
      <c r="EV628" s="235"/>
      <c r="EW628" s="82"/>
      <c r="EX628" s="234"/>
      <c r="EY628" s="235"/>
      <c r="EZ628" s="235"/>
      <c r="FA628" s="235"/>
      <c r="FB628" s="235"/>
      <c r="FC628" s="235"/>
      <c r="FD628" s="235"/>
      <c r="FE628" s="222"/>
      <c r="FF628" s="234"/>
      <c r="FG628" s="235"/>
      <c r="FH628" s="235"/>
      <c r="FI628" s="235"/>
      <c r="FJ628" s="235"/>
      <c r="FK628" s="235"/>
      <c r="FL628" s="235"/>
      <c r="FM628" s="222"/>
    </row>
    <row r="629" spans="1:169">
      <c r="A629" s="223" t="str">
        <f>Validation!B629</f>
        <v>Pass</v>
      </c>
      <c r="B629" s="35"/>
      <c r="C629" s="35"/>
      <c r="D629" s="35"/>
      <c r="E629" s="122"/>
      <c r="F629" s="123"/>
      <c r="G629" s="121"/>
      <c r="H629" s="120"/>
      <c r="I629" s="121"/>
      <c r="J629" s="120"/>
      <c r="K629" s="225"/>
      <c r="L629" s="35"/>
      <c r="M629" s="226"/>
      <c r="N629" s="227"/>
      <c r="O629" s="227"/>
      <c r="P629" s="224"/>
      <c r="Q629" s="224"/>
      <c r="R629" s="78"/>
      <c r="S629" s="79"/>
      <c r="T629" s="224"/>
      <c r="U629" s="35"/>
      <c r="V629" s="35"/>
      <c r="W629" s="225"/>
      <c r="X629" s="228"/>
      <c r="Y629" s="79"/>
      <c r="Z629" s="229"/>
      <c r="AA629" s="35"/>
      <c r="AB629" s="35"/>
      <c r="AC629" s="35"/>
      <c r="AD629" s="230"/>
      <c r="AE629" s="231"/>
      <c r="AF629" s="35"/>
      <c r="AG629" s="35"/>
      <c r="AH629" s="78"/>
      <c r="AI629" s="78"/>
      <c r="AJ629" s="82"/>
      <c r="AK629" s="136"/>
      <c r="AL629" s="135"/>
      <c r="AM629" s="81"/>
      <c r="AN629" s="134"/>
      <c r="AO629" s="232"/>
      <c r="AP629" s="232"/>
      <c r="AQ629" s="80"/>
      <c r="AR629" s="81"/>
      <c r="AS629" s="81"/>
      <c r="AT629" s="245"/>
      <c r="AU629" s="179"/>
      <c r="AV629" s="233"/>
      <c r="AW629" s="81"/>
      <c r="AX629" s="185"/>
      <c r="AY629" s="134"/>
      <c r="AZ629" s="111"/>
      <c r="BA629" s="210"/>
      <c r="BB629" s="211"/>
      <c r="BC629" s="211"/>
      <c r="BD629" s="211"/>
      <c r="BE629" s="211"/>
      <c r="BF629" s="211"/>
      <c r="BG629" s="211"/>
      <c r="BH629" s="211"/>
      <c r="BI629" s="211"/>
      <c r="BJ629" s="211"/>
      <c r="BK629" s="211"/>
      <c r="BL629" s="211"/>
      <c r="BM629" s="211"/>
      <c r="BN629" s="83"/>
      <c r="BO629" s="79"/>
      <c r="BP629" s="210"/>
      <c r="BQ629" s="211"/>
      <c r="BR629" s="211"/>
      <c r="BS629" s="211"/>
      <c r="BT629" s="211"/>
      <c r="BU629" s="211"/>
      <c r="BV629" s="211"/>
      <c r="BW629" s="211"/>
      <c r="BX629" s="82"/>
      <c r="BY629" s="212"/>
      <c r="BZ629" s="212"/>
      <c r="CA629" s="212"/>
      <c r="CB629" s="212"/>
      <c r="CC629" s="212"/>
      <c r="CD629" s="212"/>
      <c r="CE629" s="212"/>
      <c r="CF629" s="212"/>
      <c r="CG629" s="82"/>
      <c r="CH629" s="213"/>
      <c r="CI629" s="212"/>
      <c r="CJ629" s="212"/>
      <c r="CK629" s="212"/>
      <c r="CL629" s="212"/>
      <c r="CM629" s="212"/>
      <c r="CN629" s="212"/>
      <c r="CO629" s="212"/>
      <c r="CP629" s="212"/>
      <c r="CQ629" s="212"/>
      <c r="CR629" s="212"/>
      <c r="CS629" s="212"/>
      <c r="CT629" s="212"/>
      <c r="CU629" s="212"/>
      <c r="CV629" s="212"/>
      <c r="CW629" s="212"/>
      <c r="CX629" s="212"/>
      <c r="CY629" s="212"/>
      <c r="CZ629" s="212"/>
      <c r="DA629" s="214"/>
      <c r="DB629" s="84"/>
      <c r="DC629" s="35"/>
      <c r="DD629" s="35"/>
      <c r="DE629" s="35"/>
      <c r="DF629" s="35"/>
      <c r="DG629" s="35"/>
      <c r="DH629" s="35"/>
      <c r="DI629" s="35"/>
      <c r="DJ629" s="35"/>
      <c r="DK629" s="35"/>
      <c r="DL629" s="35"/>
      <c r="DM629" s="35"/>
      <c r="DN629" s="35"/>
      <c r="DO629" s="35"/>
      <c r="DP629" s="35"/>
      <c r="DQ629" s="35"/>
      <c r="DR629" s="35"/>
      <c r="DS629" s="35"/>
      <c r="DT629" s="35"/>
      <c r="DU629" s="35"/>
      <c r="DV629" s="35"/>
      <c r="DW629" s="78"/>
      <c r="DX629" s="82"/>
      <c r="DY629" s="215"/>
      <c r="DZ629" s="216"/>
      <c r="EA629" s="216"/>
      <c r="EB629" s="216"/>
      <c r="EC629" s="216"/>
      <c r="ED629" s="216"/>
      <c r="EE629" s="217"/>
      <c r="EF629" s="146"/>
      <c r="EG629" s="215"/>
      <c r="EH629" s="216"/>
      <c r="EI629" s="216"/>
      <c r="EJ629" s="216"/>
      <c r="EK629" s="216"/>
      <c r="EL629" s="216"/>
      <c r="EM629" s="216"/>
      <c r="EN629" s="217"/>
      <c r="EO629" s="79"/>
      <c r="EP629" s="218"/>
      <c r="EQ629" s="219"/>
      <c r="ER629" s="219"/>
      <c r="ES629" s="82"/>
      <c r="ET629" s="234"/>
      <c r="EU629" s="235"/>
      <c r="EV629" s="235"/>
      <c r="EW629" s="82"/>
      <c r="EX629" s="234"/>
      <c r="EY629" s="235"/>
      <c r="EZ629" s="235"/>
      <c r="FA629" s="235"/>
      <c r="FB629" s="235"/>
      <c r="FC629" s="235"/>
      <c r="FD629" s="235"/>
      <c r="FE629" s="222"/>
      <c r="FF629" s="234"/>
      <c r="FG629" s="235"/>
      <c r="FH629" s="235"/>
      <c r="FI629" s="235"/>
      <c r="FJ629" s="235"/>
      <c r="FK629" s="235"/>
      <c r="FL629" s="235"/>
      <c r="FM629" s="222"/>
    </row>
    <row r="630" spans="1:169">
      <c r="A630" s="223" t="str">
        <f>Validation!B630</f>
        <v>Pass</v>
      </c>
      <c r="B630" s="35"/>
      <c r="C630" s="35"/>
      <c r="D630" s="35"/>
      <c r="E630" s="122"/>
      <c r="F630" s="123"/>
      <c r="G630" s="121"/>
      <c r="H630" s="120"/>
      <c r="I630" s="121"/>
      <c r="J630" s="120"/>
      <c r="K630" s="225"/>
      <c r="L630" s="35"/>
      <c r="M630" s="226"/>
      <c r="N630" s="227"/>
      <c r="O630" s="227"/>
      <c r="P630" s="224"/>
      <c r="Q630" s="224"/>
      <c r="R630" s="78"/>
      <c r="S630" s="79"/>
      <c r="T630" s="224"/>
      <c r="U630" s="35"/>
      <c r="V630" s="35"/>
      <c r="W630" s="225"/>
      <c r="X630" s="228"/>
      <c r="Y630" s="79"/>
      <c r="Z630" s="229"/>
      <c r="AA630" s="35"/>
      <c r="AB630" s="35"/>
      <c r="AC630" s="35"/>
      <c r="AD630" s="230"/>
      <c r="AE630" s="231"/>
      <c r="AF630" s="35"/>
      <c r="AG630" s="35"/>
      <c r="AH630" s="78"/>
      <c r="AI630" s="78"/>
      <c r="AJ630" s="82"/>
      <c r="AK630" s="136"/>
      <c r="AL630" s="135"/>
      <c r="AM630" s="81"/>
      <c r="AN630" s="134"/>
      <c r="AO630" s="232"/>
      <c r="AP630" s="232"/>
      <c r="AQ630" s="80"/>
      <c r="AR630" s="81"/>
      <c r="AS630" s="81"/>
      <c r="AT630" s="245"/>
      <c r="AU630" s="179"/>
      <c r="AV630" s="233"/>
      <c r="AW630" s="81"/>
      <c r="AX630" s="185"/>
      <c r="AY630" s="134"/>
      <c r="AZ630" s="111"/>
      <c r="BA630" s="210"/>
      <c r="BB630" s="211"/>
      <c r="BC630" s="211"/>
      <c r="BD630" s="211"/>
      <c r="BE630" s="211"/>
      <c r="BF630" s="211"/>
      <c r="BG630" s="211"/>
      <c r="BH630" s="211"/>
      <c r="BI630" s="211"/>
      <c r="BJ630" s="211"/>
      <c r="BK630" s="211"/>
      <c r="BL630" s="211"/>
      <c r="BM630" s="211"/>
      <c r="BN630" s="83"/>
      <c r="BO630" s="79"/>
      <c r="BP630" s="210"/>
      <c r="BQ630" s="211"/>
      <c r="BR630" s="211"/>
      <c r="BS630" s="211"/>
      <c r="BT630" s="211"/>
      <c r="BU630" s="211"/>
      <c r="BV630" s="211"/>
      <c r="BW630" s="211"/>
      <c r="BX630" s="82"/>
      <c r="BY630" s="212"/>
      <c r="BZ630" s="212"/>
      <c r="CA630" s="212"/>
      <c r="CB630" s="212"/>
      <c r="CC630" s="212"/>
      <c r="CD630" s="212"/>
      <c r="CE630" s="212"/>
      <c r="CF630" s="212"/>
      <c r="CG630" s="82"/>
      <c r="CH630" s="213"/>
      <c r="CI630" s="212"/>
      <c r="CJ630" s="212"/>
      <c r="CK630" s="212"/>
      <c r="CL630" s="212"/>
      <c r="CM630" s="212"/>
      <c r="CN630" s="212"/>
      <c r="CO630" s="212"/>
      <c r="CP630" s="212"/>
      <c r="CQ630" s="212"/>
      <c r="CR630" s="212"/>
      <c r="CS630" s="212"/>
      <c r="CT630" s="212"/>
      <c r="CU630" s="212"/>
      <c r="CV630" s="212"/>
      <c r="CW630" s="212"/>
      <c r="CX630" s="212"/>
      <c r="CY630" s="212"/>
      <c r="CZ630" s="212"/>
      <c r="DA630" s="214"/>
      <c r="DB630" s="84"/>
      <c r="DC630" s="35"/>
      <c r="DD630" s="35"/>
      <c r="DE630" s="35"/>
      <c r="DF630" s="35"/>
      <c r="DG630" s="35"/>
      <c r="DH630" s="35"/>
      <c r="DI630" s="35"/>
      <c r="DJ630" s="35"/>
      <c r="DK630" s="35"/>
      <c r="DL630" s="35"/>
      <c r="DM630" s="35"/>
      <c r="DN630" s="35"/>
      <c r="DO630" s="35"/>
      <c r="DP630" s="35"/>
      <c r="DQ630" s="35"/>
      <c r="DR630" s="35"/>
      <c r="DS630" s="35"/>
      <c r="DT630" s="35"/>
      <c r="DU630" s="35"/>
      <c r="DV630" s="35"/>
      <c r="DW630" s="78"/>
      <c r="DX630" s="82"/>
      <c r="DY630" s="215"/>
      <c r="DZ630" s="216"/>
      <c r="EA630" s="216"/>
      <c r="EB630" s="216"/>
      <c r="EC630" s="216"/>
      <c r="ED630" s="216"/>
      <c r="EE630" s="217"/>
      <c r="EF630" s="146"/>
      <c r="EG630" s="215"/>
      <c r="EH630" s="216"/>
      <c r="EI630" s="216"/>
      <c r="EJ630" s="216"/>
      <c r="EK630" s="216"/>
      <c r="EL630" s="216"/>
      <c r="EM630" s="216"/>
      <c r="EN630" s="217"/>
      <c r="EO630" s="79"/>
      <c r="EP630" s="218"/>
      <c r="EQ630" s="219"/>
      <c r="ER630" s="219"/>
      <c r="ES630" s="82"/>
      <c r="ET630" s="234"/>
      <c r="EU630" s="235"/>
      <c r="EV630" s="235"/>
      <c r="EW630" s="82"/>
      <c r="EX630" s="234"/>
      <c r="EY630" s="235"/>
      <c r="EZ630" s="235"/>
      <c r="FA630" s="235"/>
      <c r="FB630" s="235"/>
      <c r="FC630" s="235"/>
      <c r="FD630" s="235"/>
      <c r="FE630" s="222"/>
      <c r="FF630" s="234"/>
      <c r="FG630" s="235"/>
      <c r="FH630" s="235"/>
      <c r="FI630" s="235"/>
      <c r="FJ630" s="235"/>
      <c r="FK630" s="235"/>
      <c r="FL630" s="235"/>
      <c r="FM630" s="222"/>
    </row>
    <row r="631" spans="1:169">
      <c r="A631" s="223" t="str">
        <f>Validation!B631</f>
        <v>Pass</v>
      </c>
      <c r="B631" s="35"/>
      <c r="C631" s="35"/>
      <c r="D631" s="35"/>
      <c r="E631" s="122"/>
      <c r="F631" s="123"/>
      <c r="G631" s="121"/>
      <c r="H631" s="120"/>
      <c r="I631" s="121"/>
      <c r="J631" s="120"/>
      <c r="K631" s="225"/>
      <c r="L631" s="35"/>
      <c r="M631" s="226"/>
      <c r="N631" s="227"/>
      <c r="O631" s="227"/>
      <c r="P631" s="224"/>
      <c r="Q631" s="224"/>
      <c r="R631" s="78"/>
      <c r="S631" s="79"/>
      <c r="T631" s="224"/>
      <c r="U631" s="35"/>
      <c r="V631" s="35"/>
      <c r="W631" s="225"/>
      <c r="X631" s="228"/>
      <c r="Y631" s="79"/>
      <c r="Z631" s="229"/>
      <c r="AA631" s="35"/>
      <c r="AB631" s="35"/>
      <c r="AC631" s="35"/>
      <c r="AD631" s="230"/>
      <c r="AE631" s="231"/>
      <c r="AF631" s="35"/>
      <c r="AG631" s="35"/>
      <c r="AH631" s="78"/>
      <c r="AI631" s="78"/>
      <c r="AJ631" s="82"/>
      <c r="AK631" s="136"/>
      <c r="AL631" s="135"/>
      <c r="AM631" s="81"/>
      <c r="AN631" s="134"/>
      <c r="AO631" s="232"/>
      <c r="AP631" s="232"/>
      <c r="AQ631" s="80"/>
      <c r="AR631" s="81"/>
      <c r="AS631" s="81"/>
      <c r="AT631" s="245"/>
      <c r="AU631" s="179"/>
      <c r="AV631" s="233"/>
      <c r="AW631" s="81"/>
      <c r="AX631" s="185"/>
      <c r="AY631" s="134"/>
      <c r="AZ631" s="111"/>
      <c r="BA631" s="210"/>
      <c r="BB631" s="211"/>
      <c r="BC631" s="211"/>
      <c r="BD631" s="211"/>
      <c r="BE631" s="211"/>
      <c r="BF631" s="211"/>
      <c r="BG631" s="211"/>
      <c r="BH631" s="211"/>
      <c r="BI631" s="211"/>
      <c r="BJ631" s="211"/>
      <c r="BK631" s="211"/>
      <c r="BL631" s="211"/>
      <c r="BM631" s="211"/>
      <c r="BN631" s="83"/>
      <c r="BO631" s="79"/>
      <c r="BP631" s="210"/>
      <c r="BQ631" s="211"/>
      <c r="BR631" s="211"/>
      <c r="BS631" s="211"/>
      <c r="BT631" s="211"/>
      <c r="BU631" s="211"/>
      <c r="BV631" s="211"/>
      <c r="BW631" s="211"/>
      <c r="BX631" s="82"/>
      <c r="BY631" s="212"/>
      <c r="BZ631" s="212"/>
      <c r="CA631" s="212"/>
      <c r="CB631" s="212"/>
      <c r="CC631" s="212"/>
      <c r="CD631" s="212"/>
      <c r="CE631" s="212"/>
      <c r="CF631" s="212"/>
      <c r="CG631" s="82"/>
      <c r="CH631" s="213"/>
      <c r="CI631" s="212"/>
      <c r="CJ631" s="212"/>
      <c r="CK631" s="212"/>
      <c r="CL631" s="212"/>
      <c r="CM631" s="212"/>
      <c r="CN631" s="212"/>
      <c r="CO631" s="212"/>
      <c r="CP631" s="212"/>
      <c r="CQ631" s="212"/>
      <c r="CR631" s="212"/>
      <c r="CS631" s="212"/>
      <c r="CT631" s="212"/>
      <c r="CU631" s="212"/>
      <c r="CV631" s="212"/>
      <c r="CW631" s="212"/>
      <c r="CX631" s="212"/>
      <c r="CY631" s="212"/>
      <c r="CZ631" s="212"/>
      <c r="DA631" s="214"/>
      <c r="DB631" s="84"/>
      <c r="DC631" s="35"/>
      <c r="DD631" s="35"/>
      <c r="DE631" s="35"/>
      <c r="DF631" s="35"/>
      <c r="DG631" s="35"/>
      <c r="DH631" s="35"/>
      <c r="DI631" s="35"/>
      <c r="DJ631" s="35"/>
      <c r="DK631" s="35"/>
      <c r="DL631" s="35"/>
      <c r="DM631" s="35"/>
      <c r="DN631" s="35"/>
      <c r="DO631" s="35"/>
      <c r="DP631" s="35"/>
      <c r="DQ631" s="35"/>
      <c r="DR631" s="35"/>
      <c r="DS631" s="35"/>
      <c r="DT631" s="35"/>
      <c r="DU631" s="35"/>
      <c r="DV631" s="35"/>
      <c r="DW631" s="78"/>
      <c r="DX631" s="82"/>
      <c r="DY631" s="215"/>
      <c r="DZ631" s="216"/>
      <c r="EA631" s="216"/>
      <c r="EB631" s="216"/>
      <c r="EC631" s="216"/>
      <c r="ED631" s="216"/>
      <c r="EE631" s="217"/>
      <c r="EF631" s="146"/>
      <c r="EG631" s="215"/>
      <c r="EH631" s="216"/>
      <c r="EI631" s="216"/>
      <c r="EJ631" s="216"/>
      <c r="EK631" s="216"/>
      <c r="EL631" s="216"/>
      <c r="EM631" s="216"/>
      <c r="EN631" s="217"/>
      <c r="EO631" s="79"/>
      <c r="EP631" s="218"/>
      <c r="EQ631" s="219"/>
      <c r="ER631" s="219"/>
      <c r="ES631" s="82"/>
      <c r="ET631" s="234"/>
      <c r="EU631" s="235"/>
      <c r="EV631" s="235"/>
      <c r="EW631" s="82"/>
      <c r="EX631" s="234"/>
      <c r="EY631" s="235"/>
      <c r="EZ631" s="235"/>
      <c r="FA631" s="235"/>
      <c r="FB631" s="235"/>
      <c r="FC631" s="235"/>
      <c r="FD631" s="235"/>
      <c r="FE631" s="222"/>
      <c r="FF631" s="234"/>
      <c r="FG631" s="235"/>
      <c r="FH631" s="235"/>
      <c r="FI631" s="235"/>
      <c r="FJ631" s="235"/>
      <c r="FK631" s="235"/>
      <c r="FL631" s="235"/>
      <c r="FM631" s="222"/>
    </row>
    <row r="632" spans="1:169">
      <c r="A632" s="223" t="str">
        <f>Validation!B632</f>
        <v>Pass</v>
      </c>
      <c r="B632" s="35"/>
      <c r="C632" s="35"/>
      <c r="D632" s="35"/>
      <c r="E632" s="122"/>
      <c r="F632" s="123"/>
      <c r="G632" s="121"/>
      <c r="H632" s="120"/>
      <c r="I632" s="121"/>
      <c r="J632" s="120"/>
      <c r="K632" s="225"/>
      <c r="L632" s="35"/>
      <c r="M632" s="226"/>
      <c r="N632" s="227"/>
      <c r="O632" s="227"/>
      <c r="P632" s="224"/>
      <c r="Q632" s="224"/>
      <c r="R632" s="78"/>
      <c r="S632" s="79"/>
      <c r="T632" s="224"/>
      <c r="U632" s="35"/>
      <c r="V632" s="35"/>
      <c r="W632" s="225"/>
      <c r="X632" s="228"/>
      <c r="Y632" s="79"/>
      <c r="Z632" s="229"/>
      <c r="AA632" s="35"/>
      <c r="AB632" s="35"/>
      <c r="AC632" s="35"/>
      <c r="AD632" s="230"/>
      <c r="AE632" s="231"/>
      <c r="AF632" s="35"/>
      <c r="AG632" s="35"/>
      <c r="AH632" s="78"/>
      <c r="AI632" s="78"/>
      <c r="AJ632" s="82"/>
      <c r="AK632" s="136"/>
      <c r="AL632" s="135"/>
      <c r="AM632" s="81"/>
      <c r="AN632" s="134"/>
      <c r="AO632" s="232"/>
      <c r="AP632" s="232"/>
      <c r="AQ632" s="80"/>
      <c r="AR632" s="81"/>
      <c r="AS632" s="81"/>
      <c r="AT632" s="245"/>
      <c r="AU632" s="179"/>
      <c r="AV632" s="233"/>
      <c r="AW632" s="81"/>
      <c r="AX632" s="185"/>
      <c r="AY632" s="134"/>
      <c r="AZ632" s="111"/>
      <c r="BA632" s="210"/>
      <c r="BB632" s="211"/>
      <c r="BC632" s="211"/>
      <c r="BD632" s="211"/>
      <c r="BE632" s="211"/>
      <c r="BF632" s="211"/>
      <c r="BG632" s="211"/>
      <c r="BH632" s="211"/>
      <c r="BI632" s="211"/>
      <c r="BJ632" s="211"/>
      <c r="BK632" s="211"/>
      <c r="BL632" s="211"/>
      <c r="BM632" s="211"/>
      <c r="BN632" s="83"/>
      <c r="BO632" s="79"/>
      <c r="BP632" s="210"/>
      <c r="BQ632" s="211"/>
      <c r="BR632" s="211"/>
      <c r="BS632" s="211"/>
      <c r="BT632" s="211"/>
      <c r="BU632" s="211"/>
      <c r="BV632" s="211"/>
      <c r="BW632" s="211"/>
      <c r="BX632" s="82"/>
      <c r="BY632" s="212"/>
      <c r="BZ632" s="212"/>
      <c r="CA632" s="212"/>
      <c r="CB632" s="212"/>
      <c r="CC632" s="212"/>
      <c r="CD632" s="212"/>
      <c r="CE632" s="212"/>
      <c r="CF632" s="212"/>
      <c r="CG632" s="82"/>
      <c r="CH632" s="213"/>
      <c r="CI632" s="212"/>
      <c r="CJ632" s="212"/>
      <c r="CK632" s="212"/>
      <c r="CL632" s="212"/>
      <c r="CM632" s="212"/>
      <c r="CN632" s="212"/>
      <c r="CO632" s="212"/>
      <c r="CP632" s="212"/>
      <c r="CQ632" s="212"/>
      <c r="CR632" s="212"/>
      <c r="CS632" s="212"/>
      <c r="CT632" s="212"/>
      <c r="CU632" s="212"/>
      <c r="CV632" s="212"/>
      <c r="CW632" s="212"/>
      <c r="CX632" s="212"/>
      <c r="CY632" s="212"/>
      <c r="CZ632" s="212"/>
      <c r="DA632" s="214"/>
      <c r="DB632" s="84"/>
      <c r="DC632" s="35"/>
      <c r="DD632" s="35"/>
      <c r="DE632" s="35"/>
      <c r="DF632" s="35"/>
      <c r="DG632" s="35"/>
      <c r="DH632" s="35"/>
      <c r="DI632" s="35"/>
      <c r="DJ632" s="35"/>
      <c r="DK632" s="35"/>
      <c r="DL632" s="35"/>
      <c r="DM632" s="35"/>
      <c r="DN632" s="35"/>
      <c r="DO632" s="35"/>
      <c r="DP632" s="35"/>
      <c r="DQ632" s="35"/>
      <c r="DR632" s="35"/>
      <c r="DS632" s="35"/>
      <c r="DT632" s="35"/>
      <c r="DU632" s="35"/>
      <c r="DV632" s="35"/>
      <c r="DW632" s="78"/>
      <c r="DX632" s="82"/>
      <c r="DY632" s="215"/>
      <c r="DZ632" s="216"/>
      <c r="EA632" s="216"/>
      <c r="EB632" s="216"/>
      <c r="EC632" s="216"/>
      <c r="ED632" s="216"/>
      <c r="EE632" s="217"/>
      <c r="EF632" s="146"/>
      <c r="EG632" s="215"/>
      <c r="EH632" s="216"/>
      <c r="EI632" s="216"/>
      <c r="EJ632" s="216"/>
      <c r="EK632" s="216"/>
      <c r="EL632" s="216"/>
      <c r="EM632" s="216"/>
      <c r="EN632" s="217"/>
      <c r="EO632" s="79"/>
      <c r="EP632" s="218"/>
      <c r="EQ632" s="219"/>
      <c r="ER632" s="219"/>
      <c r="ES632" s="82"/>
      <c r="ET632" s="234"/>
      <c r="EU632" s="235"/>
      <c r="EV632" s="235"/>
      <c r="EW632" s="82"/>
      <c r="EX632" s="234"/>
      <c r="EY632" s="235"/>
      <c r="EZ632" s="235"/>
      <c r="FA632" s="235"/>
      <c r="FB632" s="235"/>
      <c r="FC632" s="235"/>
      <c r="FD632" s="235"/>
      <c r="FE632" s="222"/>
      <c r="FF632" s="234"/>
      <c r="FG632" s="235"/>
      <c r="FH632" s="235"/>
      <c r="FI632" s="235"/>
      <c r="FJ632" s="235"/>
      <c r="FK632" s="235"/>
      <c r="FL632" s="235"/>
      <c r="FM632" s="222"/>
    </row>
    <row r="633" spans="1:169">
      <c r="A633" s="223" t="str">
        <f>Validation!B633</f>
        <v>Pass</v>
      </c>
      <c r="B633" s="35"/>
      <c r="C633" s="35"/>
      <c r="D633" s="35"/>
      <c r="E633" s="122"/>
      <c r="F633" s="123"/>
      <c r="G633" s="121"/>
      <c r="H633" s="120"/>
      <c r="I633" s="121"/>
      <c r="J633" s="120"/>
      <c r="K633" s="225"/>
      <c r="L633" s="35"/>
      <c r="M633" s="226"/>
      <c r="N633" s="227"/>
      <c r="O633" s="227"/>
      <c r="P633" s="224"/>
      <c r="Q633" s="224"/>
      <c r="R633" s="78"/>
      <c r="S633" s="79"/>
      <c r="T633" s="224"/>
      <c r="U633" s="35"/>
      <c r="V633" s="35"/>
      <c r="W633" s="225"/>
      <c r="X633" s="228"/>
      <c r="Y633" s="79"/>
      <c r="Z633" s="229"/>
      <c r="AA633" s="35"/>
      <c r="AB633" s="35"/>
      <c r="AC633" s="35"/>
      <c r="AD633" s="230"/>
      <c r="AE633" s="231"/>
      <c r="AF633" s="35"/>
      <c r="AG633" s="35"/>
      <c r="AH633" s="78"/>
      <c r="AI633" s="78"/>
      <c r="AJ633" s="82"/>
      <c r="AK633" s="136"/>
      <c r="AL633" s="135"/>
      <c r="AM633" s="81"/>
      <c r="AN633" s="134"/>
      <c r="AO633" s="232"/>
      <c r="AP633" s="232"/>
      <c r="AQ633" s="80"/>
      <c r="AR633" s="81"/>
      <c r="AS633" s="81"/>
      <c r="AT633" s="245"/>
      <c r="AU633" s="179"/>
      <c r="AV633" s="233"/>
      <c r="AW633" s="81"/>
      <c r="AX633" s="185"/>
      <c r="AY633" s="134"/>
      <c r="AZ633" s="111"/>
      <c r="BA633" s="210"/>
      <c r="BB633" s="211"/>
      <c r="BC633" s="211"/>
      <c r="BD633" s="211"/>
      <c r="BE633" s="211"/>
      <c r="BF633" s="211"/>
      <c r="BG633" s="211"/>
      <c r="BH633" s="211"/>
      <c r="BI633" s="211"/>
      <c r="BJ633" s="211"/>
      <c r="BK633" s="211"/>
      <c r="BL633" s="211"/>
      <c r="BM633" s="211"/>
      <c r="BN633" s="83"/>
      <c r="BO633" s="79"/>
      <c r="BP633" s="210"/>
      <c r="BQ633" s="211"/>
      <c r="BR633" s="211"/>
      <c r="BS633" s="211"/>
      <c r="BT633" s="211"/>
      <c r="BU633" s="211"/>
      <c r="BV633" s="211"/>
      <c r="BW633" s="211"/>
      <c r="BX633" s="82"/>
      <c r="BY633" s="212"/>
      <c r="BZ633" s="212"/>
      <c r="CA633" s="212"/>
      <c r="CB633" s="212"/>
      <c r="CC633" s="212"/>
      <c r="CD633" s="212"/>
      <c r="CE633" s="212"/>
      <c r="CF633" s="212"/>
      <c r="CG633" s="82"/>
      <c r="CH633" s="213"/>
      <c r="CI633" s="212"/>
      <c r="CJ633" s="212"/>
      <c r="CK633" s="212"/>
      <c r="CL633" s="212"/>
      <c r="CM633" s="212"/>
      <c r="CN633" s="212"/>
      <c r="CO633" s="212"/>
      <c r="CP633" s="212"/>
      <c r="CQ633" s="212"/>
      <c r="CR633" s="212"/>
      <c r="CS633" s="212"/>
      <c r="CT633" s="212"/>
      <c r="CU633" s="212"/>
      <c r="CV633" s="212"/>
      <c r="CW633" s="212"/>
      <c r="CX633" s="212"/>
      <c r="CY633" s="212"/>
      <c r="CZ633" s="212"/>
      <c r="DA633" s="214"/>
      <c r="DB633" s="84"/>
      <c r="DC633" s="35"/>
      <c r="DD633" s="35"/>
      <c r="DE633" s="35"/>
      <c r="DF633" s="35"/>
      <c r="DG633" s="35"/>
      <c r="DH633" s="35"/>
      <c r="DI633" s="35"/>
      <c r="DJ633" s="35"/>
      <c r="DK633" s="35"/>
      <c r="DL633" s="35"/>
      <c r="DM633" s="35"/>
      <c r="DN633" s="35"/>
      <c r="DO633" s="35"/>
      <c r="DP633" s="35"/>
      <c r="DQ633" s="35"/>
      <c r="DR633" s="35"/>
      <c r="DS633" s="35"/>
      <c r="DT633" s="35"/>
      <c r="DU633" s="35"/>
      <c r="DV633" s="35"/>
      <c r="DW633" s="78"/>
      <c r="DX633" s="82"/>
      <c r="DY633" s="215"/>
      <c r="DZ633" s="216"/>
      <c r="EA633" s="216"/>
      <c r="EB633" s="216"/>
      <c r="EC633" s="216"/>
      <c r="ED633" s="216"/>
      <c r="EE633" s="217"/>
      <c r="EF633" s="146"/>
      <c r="EG633" s="215"/>
      <c r="EH633" s="216"/>
      <c r="EI633" s="216"/>
      <c r="EJ633" s="216"/>
      <c r="EK633" s="216"/>
      <c r="EL633" s="216"/>
      <c r="EM633" s="216"/>
      <c r="EN633" s="217"/>
      <c r="EO633" s="79"/>
      <c r="EP633" s="218"/>
      <c r="EQ633" s="219"/>
      <c r="ER633" s="219"/>
      <c r="ES633" s="82"/>
      <c r="ET633" s="234"/>
      <c r="EU633" s="235"/>
      <c r="EV633" s="235"/>
      <c r="EW633" s="82"/>
      <c r="EX633" s="234"/>
      <c r="EY633" s="235"/>
      <c r="EZ633" s="235"/>
      <c r="FA633" s="235"/>
      <c r="FB633" s="235"/>
      <c r="FC633" s="235"/>
      <c r="FD633" s="235"/>
      <c r="FE633" s="222"/>
      <c r="FF633" s="234"/>
      <c r="FG633" s="235"/>
      <c r="FH633" s="235"/>
      <c r="FI633" s="235"/>
      <c r="FJ633" s="235"/>
      <c r="FK633" s="235"/>
      <c r="FL633" s="235"/>
      <c r="FM633" s="222"/>
    </row>
    <row r="634" spans="1:169">
      <c r="A634" s="223" t="str">
        <f>Validation!B634</f>
        <v>Pass</v>
      </c>
      <c r="B634" s="35"/>
      <c r="C634" s="35"/>
      <c r="D634" s="35"/>
      <c r="E634" s="122"/>
      <c r="F634" s="123"/>
      <c r="G634" s="121"/>
      <c r="H634" s="120"/>
      <c r="I634" s="121"/>
      <c r="J634" s="120"/>
      <c r="K634" s="225"/>
      <c r="L634" s="35"/>
      <c r="M634" s="226"/>
      <c r="N634" s="227"/>
      <c r="O634" s="227"/>
      <c r="P634" s="224"/>
      <c r="Q634" s="224"/>
      <c r="R634" s="78"/>
      <c r="S634" s="79"/>
      <c r="T634" s="224"/>
      <c r="U634" s="35"/>
      <c r="V634" s="35"/>
      <c r="W634" s="225"/>
      <c r="X634" s="228"/>
      <c r="Y634" s="79"/>
      <c r="Z634" s="229"/>
      <c r="AA634" s="35"/>
      <c r="AB634" s="35"/>
      <c r="AC634" s="35"/>
      <c r="AD634" s="230"/>
      <c r="AE634" s="231"/>
      <c r="AF634" s="35"/>
      <c r="AG634" s="35"/>
      <c r="AH634" s="78"/>
      <c r="AI634" s="78"/>
      <c r="AJ634" s="82"/>
      <c r="AK634" s="136"/>
      <c r="AL634" s="135"/>
      <c r="AM634" s="81"/>
      <c r="AN634" s="134"/>
      <c r="AO634" s="232"/>
      <c r="AP634" s="232"/>
      <c r="AQ634" s="80"/>
      <c r="AR634" s="81"/>
      <c r="AS634" s="81"/>
      <c r="AT634" s="245"/>
      <c r="AU634" s="179"/>
      <c r="AV634" s="233"/>
      <c r="AW634" s="81"/>
      <c r="AX634" s="185"/>
      <c r="AY634" s="134"/>
      <c r="AZ634" s="111"/>
      <c r="BA634" s="210"/>
      <c r="BB634" s="211"/>
      <c r="BC634" s="211"/>
      <c r="BD634" s="211"/>
      <c r="BE634" s="211"/>
      <c r="BF634" s="211"/>
      <c r="BG634" s="211"/>
      <c r="BH634" s="211"/>
      <c r="BI634" s="211"/>
      <c r="BJ634" s="211"/>
      <c r="BK634" s="211"/>
      <c r="BL634" s="211"/>
      <c r="BM634" s="211"/>
      <c r="BN634" s="83"/>
      <c r="BO634" s="79"/>
      <c r="BP634" s="210"/>
      <c r="BQ634" s="211"/>
      <c r="BR634" s="211"/>
      <c r="BS634" s="211"/>
      <c r="BT634" s="211"/>
      <c r="BU634" s="211"/>
      <c r="BV634" s="211"/>
      <c r="BW634" s="211"/>
      <c r="BX634" s="82"/>
      <c r="BY634" s="212"/>
      <c r="BZ634" s="212"/>
      <c r="CA634" s="212"/>
      <c r="CB634" s="212"/>
      <c r="CC634" s="212"/>
      <c r="CD634" s="212"/>
      <c r="CE634" s="212"/>
      <c r="CF634" s="212"/>
      <c r="CG634" s="82"/>
      <c r="CH634" s="213"/>
      <c r="CI634" s="212"/>
      <c r="CJ634" s="212"/>
      <c r="CK634" s="212"/>
      <c r="CL634" s="212"/>
      <c r="CM634" s="212"/>
      <c r="CN634" s="212"/>
      <c r="CO634" s="212"/>
      <c r="CP634" s="212"/>
      <c r="CQ634" s="212"/>
      <c r="CR634" s="212"/>
      <c r="CS634" s="212"/>
      <c r="CT634" s="212"/>
      <c r="CU634" s="212"/>
      <c r="CV634" s="212"/>
      <c r="CW634" s="212"/>
      <c r="CX634" s="212"/>
      <c r="CY634" s="212"/>
      <c r="CZ634" s="212"/>
      <c r="DA634" s="214"/>
      <c r="DB634" s="84"/>
      <c r="DC634" s="35"/>
      <c r="DD634" s="35"/>
      <c r="DE634" s="35"/>
      <c r="DF634" s="35"/>
      <c r="DG634" s="35"/>
      <c r="DH634" s="35"/>
      <c r="DI634" s="35"/>
      <c r="DJ634" s="35"/>
      <c r="DK634" s="35"/>
      <c r="DL634" s="35"/>
      <c r="DM634" s="35"/>
      <c r="DN634" s="35"/>
      <c r="DO634" s="35"/>
      <c r="DP634" s="35"/>
      <c r="DQ634" s="35"/>
      <c r="DR634" s="35"/>
      <c r="DS634" s="35"/>
      <c r="DT634" s="35"/>
      <c r="DU634" s="35"/>
      <c r="DV634" s="35"/>
      <c r="DW634" s="78"/>
      <c r="DX634" s="82"/>
      <c r="DY634" s="215"/>
      <c r="DZ634" s="216"/>
      <c r="EA634" s="216"/>
      <c r="EB634" s="216"/>
      <c r="EC634" s="216"/>
      <c r="ED634" s="216"/>
      <c r="EE634" s="217"/>
      <c r="EF634" s="146"/>
      <c r="EG634" s="215"/>
      <c r="EH634" s="216"/>
      <c r="EI634" s="216"/>
      <c r="EJ634" s="216"/>
      <c r="EK634" s="216"/>
      <c r="EL634" s="216"/>
      <c r="EM634" s="216"/>
      <c r="EN634" s="217"/>
      <c r="EO634" s="79"/>
      <c r="EP634" s="218"/>
      <c r="EQ634" s="219"/>
      <c r="ER634" s="219"/>
      <c r="ES634" s="82"/>
      <c r="ET634" s="234"/>
      <c r="EU634" s="235"/>
      <c r="EV634" s="235"/>
      <c r="EW634" s="82"/>
      <c r="EX634" s="234"/>
      <c r="EY634" s="235"/>
      <c r="EZ634" s="235"/>
      <c r="FA634" s="235"/>
      <c r="FB634" s="235"/>
      <c r="FC634" s="235"/>
      <c r="FD634" s="235"/>
      <c r="FE634" s="222"/>
      <c r="FF634" s="234"/>
      <c r="FG634" s="235"/>
      <c r="FH634" s="235"/>
      <c r="FI634" s="235"/>
      <c r="FJ634" s="235"/>
      <c r="FK634" s="235"/>
      <c r="FL634" s="235"/>
      <c r="FM634" s="222"/>
    </row>
    <row r="635" spans="1:169">
      <c r="A635" s="223" t="str">
        <f>Validation!B635</f>
        <v>Pass</v>
      </c>
      <c r="B635" s="35"/>
      <c r="C635" s="35"/>
      <c r="D635" s="35"/>
      <c r="E635" s="122"/>
      <c r="F635" s="123"/>
      <c r="G635" s="121"/>
      <c r="H635" s="120"/>
      <c r="I635" s="121"/>
      <c r="J635" s="120"/>
      <c r="K635" s="225"/>
      <c r="L635" s="35"/>
      <c r="M635" s="226"/>
      <c r="N635" s="227"/>
      <c r="O635" s="227"/>
      <c r="P635" s="224"/>
      <c r="Q635" s="224"/>
      <c r="R635" s="78"/>
      <c r="S635" s="79"/>
      <c r="T635" s="224"/>
      <c r="U635" s="35"/>
      <c r="V635" s="35"/>
      <c r="W635" s="225"/>
      <c r="X635" s="228"/>
      <c r="Y635" s="79"/>
      <c r="Z635" s="229"/>
      <c r="AA635" s="35"/>
      <c r="AB635" s="35"/>
      <c r="AC635" s="35"/>
      <c r="AD635" s="230"/>
      <c r="AE635" s="231"/>
      <c r="AF635" s="35"/>
      <c r="AG635" s="35"/>
      <c r="AH635" s="78"/>
      <c r="AI635" s="78"/>
      <c r="AJ635" s="82"/>
      <c r="AK635" s="136"/>
      <c r="AL635" s="135"/>
      <c r="AM635" s="81"/>
      <c r="AN635" s="134"/>
      <c r="AO635" s="232"/>
      <c r="AP635" s="232"/>
      <c r="AQ635" s="80"/>
      <c r="AR635" s="81"/>
      <c r="AS635" s="81"/>
      <c r="AT635" s="245"/>
      <c r="AU635" s="179"/>
      <c r="AV635" s="233"/>
      <c r="AW635" s="81"/>
      <c r="AX635" s="185"/>
      <c r="AY635" s="134"/>
      <c r="AZ635" s="111"/>
      <c r="BA635" s="210"/>
      <c r="BB635" s="211"/>
      <c r="BC635" s="211"/>
      <c r="BD635" s="211"/>
      <c r="BE635" s="211"/>
      <c r="BF635" s="211"/>
      <c r="BG635" s="211"/>
      <c r="BH635" s="211"/>
      <c r="BI635" s="211"/>
      <c r="BJ635" s="211"/>
      <c r="BK635" s="211"/>
      <c r="BL635" s="211"/>
      <c r="BM635" s="211"/>
      <c r="BN635" s="83"/>
      <c r="BO635" s="79"/>
      <c r="BP635" s="210"/>
      <c r="BQ635" s="211"/>
      <c r="BR635" s="211"/>
      <c r="BS635" s="211"/>
      <c r="BT635" s="211"/>
      <c r="BU635" s="211"/>
      <c r="BV635" s="211"/>
      <c r="BW635" s="211"/>
      <c r="BX635" s="82"/>
      <c r="BY635" s="212"/>
      <c r="BZ635" s="212"/>
      <c r="CA635" s="212"/>
      <c r="CB635" s="212"/>
      <c r="CC635" s="212"/>
      <c r="CD635" s="212"/>
      <c r="CE635" s="212"/>
      <c r="CF635" s="212"/>
      <c r="CG635" s="82"/>
      <c r="CH635" s="213"/>
      <c r="CI635" s="212"/>
      <c r="CJ635" s="212"/>
      <c r="CK635" s="212"/>
      <c r="CL635" s="212"/>
      <c r="CM635" s="212"/>
      <c r="CN635" s="212"/>
      <c r="CO635" s="212"/>
      <c r="CP635" s="212"/>
      <c r="CQ635" s="212"/>
      <c r="CR635" s="212"/>
      <c r="CS635" s="212"/>
      <c r="CT635" s="212"/>
      <c r="CU635" s="212"/>
      <c r="CV635" s="212"/>
      <c r="CW635" s="212"/>
      <c r="CX635" s="212"/>
      <c r="CY635" s="212"/>
      <c r="CZ635" s="212"/>
      <c r="DA635" s="214"/>
      <c r="DB635" s="84"/>
      <c r="DC635" s="35"/>
      <c r="DD635" s="35"/>
      <c r="DE635" s="35"/>
      <c r="DF635" s="35"/>
      <c r="DG635" s="35"/>
      <c r="DH635" s="35"/>
      <c r="DI635" s="35"/>
      <c r="DJ635" s="35"/>
      <c r="DK635" s="35"/>
      <c r="DL635" s="35"/>
      <c r="DM635" s="35"/>
      <c r="DN635" s="35"/>
      <c r="DO635" s="35"/>
      <c r="DP635" s="35"/>
      <c r="DQ635" s="35"/>
      <c r="DR635" s="35"/>
      <c r="DS635" s="35"/>
      <c r="DT635" s="35"/>
      <c r="DU635" s="35"/>
      <c r="DV635" s="35"/>
      <c r="DW635" s="78"/>
      <c r="DX635" s="82"/>
      <c r="DY635" s="215"/>
      <c r="DZ635" s="216"/>
      <c r="EA635" s="216"/>
      <c r="EB635" s="216"/>
      <c r="EC635" s="216"/>
      <c r="ED635" s="216"/>
      <c r="EE635" s="217"/>
      <c r="EF635" s="146"/>
      <c r="EG635" s="215"/>
      <c r="EH635" s="216"/>
      <c r="EI635" s="216"/>
      <c r="EJ635" s="216"/>
      <c r="EK635" s="216"/>
      <c r="EL635" s="216"/>
      <c r="EM635" s="216"/>
      <c r="EN635" s="217"/>
      <c r="EO635" s="79"/>
      <c r="EP635" s="218"/>
      <c r="EQ635" s="219"/>
      <c r="ER635" s="219"/>
      <c r="ES635" s="82"/>
      <c r="ET635" s="234"/>
      <c r="EU635" s="235"/>
      <c r="EV635" s="235"/>
      <c r="EW635" s="82"/>
      <c r="EX635" s="234"/>
      <c r="EY635" s="235"/>
      <c r="EZ635" s="235"/>
      <c r="FA635" s="235"/>
      <c r="FB635" s="235"/>
      <c r="FC635" s="235"/>
      <c r="FD635" s="235"/>
      <c r="FE635" s="222"/>
      <c r="FF635" s="234"/>
      <c r="FG635" s="235"/>
      <c r="FH635" s="235"/>
      <c r="FI635" s="235"/>
      <c r="FJ635" s="235"/>
      <c r="FK635" s="235"/>
      <c r="FL635" s="235"/>
      <c r="FM635" s="222"/>
    </row>
    <row r="636" spans="1:169">
      <c r="A636" s="223" t="str">
        <f>Validation!B636</f>
        <v>Pass</v>
      </c>
      <c r="B636" s="35"/>
      <c r="C636" s="35"/>
      <c r="D636" s="35"/>
      <c r="E636" s="122"/>
      <c r="F636" s="123"/>
      <c r="G636" s="121"/>
      <c r="H636" s="120"/>
      <c r="I636" s="121"/>
      <c r="J636" s="120"/>
      <c r="K636" s="225"/>
      <c r="L636" s="35"/>
      <c r="M636" s="226"/>
      <c r="N636" s="227"/>
      <c r="O636" s="227"/>
      <c r="P636" s="224"/>
      <c r="Q636" s="224"/>
      <c r="R636" s="78"/>
      <c r="S636" s="79"/>
      <c r="T636" s="224"/>
      <c r="U636" s="35"/>
      <c r="V636" s="35"/>
      <c r="W636" s="225"/>
      <c r="X636" s="228"/>
      <c r="Y636" s="79"/>
      <c r="Z636" s="229"/>
      <c r="AA636" s="35"/>
      <c r="AB636" s="35"/>
      <c r="AC636" s="35"/>
      <c r="AD636" s="230"/>
      <c r="AE636" s="231"/>
      <c r="AF636" s="35"/>
      <c r="AG636" s="35"/>
      <c r="AH636" s="78"/>
      <c r="AI636" s="78"/>
      <c r="AJ636" s="82"/>
      <c r="AK636" s="136"/>
      <c r="AL636" s="135"/>
      <c r="AM636" s="81"/>
      <c r="AN636" s="134"/>
      <c r="AO636" s="232"/>
      <c r="AP636" s="232"/>
      <c r="AQ636" s="80"/>
      <c r="AR636" s="81"/>
      <c r="AS636" s="81"/>
      <c r="AT636" s="245"/>
      <c r="AU636" s="179"/>
      <c r="AV636" s="233"/>
      <c r="AW636" s="81"/>
      <c r="AX636" s="185"/>
      <c r="AY636" s="134"/>
      <c r="AZ636" s="111"/>
      <c r="BA636" s="210"/>
      <c r="BB636" s="211"/>
      <c r="BC636" s="211"/>
      <c r="BD636" s="211"/>
      <c r="BE636" s="211"/>
      <c r="BF636" s="211"/>
      <c r="BG636" s="211"/>
      <c r="BH636" s="211"/>
      <c r="BI636" s="211"/>
      <c r="BJ636" s="211"/>
      <c r="BK636" s="211"/>
      <c r="BL636" s="211"/>
      <c r="BM636" s="211"/>
      <c r="BN636" s="83"/>
      <c r="BO636" s="79"/>
      <c r="BP636" s="210"/>
      <c r="BQ636" s="211"/>
      <c r="BR636" s="211"/>
      <c r="BS636" s="211"/>
      <c r="BT636" s="211"/>
      <c r="BU636" s="211"/>
      <c r="BV636" s="211"/>
      <c r="BW636" s="211"/>
      <c r="BX636" s="82"/>
      <c r="BY636" s="212"/>
      <c r="BZ636" s="212"/>
      <c r="CA636" s="212"/>
      <c r="CB636" s="212"/>
      <c r="CC636" s="212"/>
      <c r="CD636" s="212"/>
      <c r="CE636" s="212"/>
      <c r="CF636" s="212"/>
      <c r="CG636" s="82"/>
      <c r="CH636" s="213"/>
      <c r="CI636" s="212"/>
      <c r="CJ636" s="212"/>
      <c r="CK636" s="212"/>
      <c r="CL636" s="212"/>
      <c r="CM636" s="212"/>
      <c r="CN636" s="212"/>
      <c r="CO636" s="212"/>
      <c r="CP636" s="212"/>
      <c r="CQ636" s="212"/>
      <c r="CR636" s="212"/>
      <c r="CS636" s="212"/>
      <c r="CT636" s="212"/>
      <c r="CU636" s="212"/>
      <c r="CV636" s="212"/>
      <c r="CW636" s="212"/>
      <c r="CX636" s="212"/>
      <c r="CY636" s="212"/>
      <c r="CZ636" s="212"/>
      <c r="DA636" s="214"/>
      <c r="DB636" s="84"/>
      <c r="DC636" s="35"/>
      <c r="DD636" s="35"/>
      <c r="DE636" s="35"/>
      <c r="DF636" s="35"/>
      <c r="DG636" s="35"/>
      <c r="DH636" s="35"/>
      <c r="DI636" s="35"/>
      <c r="DJ636" s="35"/>
      <c r="DK636" s="35"/>
      <c r="DL636" s="35"/>
      <c r="DM636" s="35"/>
      <c r="DN636" s="35"/>
      <c r="DO636" s="35"/>
      <c r="DP636" s="35"/>
      <c r="DQ636" s="35"/>
      <c r="DR636" s="35"/>
      <c r="DS636" s="35"/>
      <c r="DT636" s="35"/>
      <c r="DU636" s="35"/>
      <c r="DV636" s="35"/>
      <c r="DW636" s="78"/>
      <c r="DX636" s="82"/>
      <c r="DY636" s="215"/>
      <c r="DZ636" s="216"/>
      <c r="EA636" s="216"/>
      <c r="EB636" s="216"/>
      <c r="EC636" s="216"/>
      <c r="ED636" s="216"/>
      <c r="EE636" s="217"/>
      <c r="EF636" s="146"/>
      <c r="EG636" s="215"/>
      <c r="EH636" s="216"/>
      <c r="EI636" s="216"/>
      <c r="EJ636" s="216"/>
      <c r="EK636" s="216"/>
      <c r="EL636" s="216"/>
      <c r="EM636" s="216"/>
      <c r="EN636" s="217"/>
      <c r="EO636" s="79"/>
      <c r="EP636" s="218"/>
      <c r="EQ636" s="219"/>
      <c r="ER636" s="219"/>
      <c r="ES636" s="82"/>
      <c r="ET636" s="234"/>
      <c r="EU636" s="235"/>
      <c r="EV636" s="235"/>
      <c r="EW636" s="82"/>
      <c r="EX636" s="234"/>
      <c r="EY636" s="235"/>
      <c r="EZ636" s="235"/>
      <c r="FA636" s="235"/>
      <c r="FB636" s="235"/>
      <c r="FC636" s="235"/>
      <c r="FD636" s="235"/>
      <c r="FE636" s="222"/>
      <c r="FF636" s="234"/>
      <c r="FG636" s="235"/>
      <c r="FH636" s="235"/>
      <c r="FI636" s="235"/>
      <c r="FJ636" s="235"/>
      <c r="FK636" s="235"/>
      <c r="FL636" s="235"/>
      <c r="FM636" s="222"/>
    </row>
    <row r="637" spans="1:169">
      <c r="A637" s="223" t="str">
        <f>Validation!B637</f>
        <v>Pass</v>
      </c>
      <c r="B637" s="35"/>
      <c r="C637" s="35"/>
      <c r="D637" s="35"/>
      <c r="E637" s="122"/>
      <c r="F637" s="123"/>
      <c r="G637" s="121"/>
      <c r="H637" s="120"/>
      <c r="I637" s="121"/>
      <c r="J637" s="120"/>
      <c r="K637" s="225"/>
      <c r="L637" s="35"/>
      <c r="M637" s="226"/>
      <c r="N637" s="227"/>
      <c r="O637" s="227"/>
      <c r="P637" s="224"/>
      <c r="Q637" s="224"/>
      <c r="R637" s="78"/>
      <c r="S637" s="79"/>
      <c r="T637" s="224"/>
      <c r="U637" s="35"/>
      <c r="V637" s="35"/>
      <c r="W637" s="225"/>
      <c r="X637" s="228"/>
      <c r="Y637" s="79"/>
      <c r="Z637" s="229"/>
      <c r="AA637" s="35"/>
      <c r="AB637" s="35"/>
      <c r="AC637" s="35"/>
      <c r="AD637" s="230"/>
      <c r="AE637" s="231"/>
      <c r="AF637" s="35"/>
      <c r="AG637" s="35"/>
      <c r="AH637" s="78"/>
      <c r="AI637" s="78"/>
      <c r="AJ637" s="82"/>
      <c r="AK637" s="136"/>
      <c r="AL637" s="135"/>
      <c r="AM637" s="81"/>
      <c r="AN637" s="134"/>
      <c r="AO637" s="232"/>
      <c r="AP637" s="232"/>
      <c r="AQ637" s="80"/>
      <c r="AR637" s="81"/>
      <c r="AS637" s="81"/>
      <c r="AT637" s="245"/>
      <c r="AU637" s="179"/>
      <c r="AV637" s="233"/>
      <c r="AW637" s="81"/>
      <c r="AX637" s="185"/>
      <c r="AY637" s="134"/>
      <c r="AZ637" s="111"/>
      <c r="BA637" s="210"/>
      <c r="BB637" s="211"/>
      <c r="BC637" s="211"/>
      <c r="BD637" s="211"/>
      <c r="BE637" s="211"/>
      <c r="BF637" s="211"/>
      <c r="BG637" s="211"/>
      <c r="BH637" s="211"/>
      <c r="BI637" s="211"/>
      <c r="BJ637" s="211"/>
      <c r="BK637" s="211"/>
      <c r="BL637" s="211"/>
      <c r="BM637" s="211"/>
      <c r="BN637" s="83"/>
      <c r="BO637" s="79"/>
      <c r="BP637" s="210"/>
      <c r="BQ637" s="211"/>
      <c r="BR637" s="211"/>
      <c r="BS637" s="211"/>
      <c r="BT637" s="211"/>
      <c r="BU637" s="211"/>
      <c r="BV637" s="211"/>
      <c r="BW637" s="211"/>
      <c r="BX637" s="82"/>
      <c r="BY637" s="212"/>
      <c r="BZ637" s="212"/>
      <c r="CA637" s="212"/>
      <c r="CB637" s="212"/>
      <c r="CC637" s="212"/>
      <c r="CD637" s="212"/>
      <c r="CE637" s="212"/>
      <c r="CF637" s="212"/>
      <c r="CG637" s="82"/>
      <c r="CH637" s="213"/>
      <c r="CI637" s="212"/>
      <c r="CJ637" s="212"/>
      <c r="CK637" s="212"/>
      <c r="CL637" s="212"/>
      <c r="CM637" s="212"/>
      <c r="CN637" s="212"/>
      <c r="CO637" s="212"/>
      <c r="CP637" s="212"/>
      <c r="CQ637" s="212"/>
      <c r="CR637" s="212"/>
      <c r="CS637" s="212"/>
      <c r="CT637" s="212"/>
      <c r="CU637" s="212"/>
      <c r="CV637" s="212"/>
      <c r="CW637" s="212"/>
      <c r="CX637" s="212"/>
      <c r="CY637" s="212"/>
      <c r="CZ637" s="212"/>
      <c r="DA637" s="214"/>
      <c r="DB637" s="84"/>
      <c r="DC637" s="35"/>
      <c r="DD637" s="35"/>
      <c r="DE637" s="35"/>
      <c r="DF637" s="35"/>
      <c r="DG637" s="35"/>
      <c r="DH637" s="35"/>
      <c r="DI637" s="35"/>
      <c r="DJ637" s="35"/>
      <c r="DK637" s="35"/>
      <c r="DL637" s="35"/>
      <c r="DM637" s="35"/>
      <c r="DN637" s="35"/>
      <c r="DO637" s="35"/>
      <c r="DP637" s="35"/>
      <c r="DQ637" s="35"/>
      <c r="DR637" s="35"/>
      <c r="DS637" s="35"/>
      <c r="DT637" s="35"/>
      <c r="DU637" s="35"/>
      <c r="DV637" s="35"/>
      <c r="DW637" s="78"/>
      <c r="DX637" s="82"/>
      <c r="DY637" s="215"/>
      <c r="DZ637" s="216"/>
      <c r="EA637" s="216"/>
      <c r="EB637" s="216"/>
      <c r="EC637" s="216"/>
      <c r="ED637" s="216"/>
      <c r="EE637" s="217"/>
      <c r="EF637" s="146"/>
      <c r="EG637" s="215"/>
      <c r="EH637" s="216"/>
      <c r="EI637" s="216"/>
      <c r="EJ637" s="216"/>
      <c r="EK637" s="216"/>
      <c r="EL637" s="216"/>
      <c r="EM637" s="216"/>
      <c r="EN637" s="217"/>
      <c r="EO637" s="79"/>
      <c r="EP637" s="218"/>
      <c r="EQ637" s="219"/>
      <c r="ER637" s="219"/>
      <c r="ES637" s="82"/>
      <c r="ET637" s="234"/>
      <c r="EU637" s="235"/>
      <c r="EV637" s="235"/>
      <c r="EW637" s="82"/>
      <c r="EX637" s="234"/>
      <c r="EY637" s="235"/>
      <c r="EZ637" s="235"/>
      <c r="FA637" s="235"/>
      <c r="FB637" s="235"/>
      <c r="FC637" s="235"/>
      <c r="FD637" s="235"/>
      <c r="FE637" s="222"/>
      <c r="FF637" s="234"/>
      <c r="FG637" s="235"/>
      <c r="FH637" s="235"/>
      <c r="FI637" s="235"/>
      <c r="FJ637" s="235"/>
      <c r="FK637" s="235"/>
      <c r="FL637" s="235"/>
      <c r="FM637" s="222"/>
    </row>
    <row r="638" spans="1:169">
      <c r="A638" s="223" t="str">
        <f>Validation!B638</f>
        <v>Pass</v>
      </c>
      <c r="B638" s="35"/>
      <c r="C638" s="35"/>
      <c r="D638" s="35"/>
      <c r="E638" s="122"/>
      <c r="F638" s="123"/>
      <c r="G638" s="121"/>
      <c r="H638" s="120"/>
      <c r="I638" s="121"/>
      <c r="J638" s="120"/>
      <c r="K638" s="225"/>
      <c r="L638" s="35"/>
      <c r="M638" s="226"/>
      <c r="N638" s="227"/>
      <c r="O638" s="227"/>
      <c r="P638" s="224"/>
      <c r="Q638" s="224"/>
      <c r="R638" s="78"/>
      <c r="S638" s="79"/>
      <c r="T638" s="224"/>
      <c r="U638" s="35"/>
      <c r="V638" s="35"/>
      <c r="W638" s="225"/>
      <c r="X638" s="228"/>
      <c r="Y638" s="79"/>
      <c r="Z638" s="229"/>
      <c r="AA638" s="35"/>
      <c r="AB638" s="35"/>
      <c r="AC638" s="35"/>
      <c r="AD638" s="230"/>
      <c r="AE638" s="231"/>
      <c r="AF638" s="35"/>
      <c r="AG638" s="35"/>
      <c r="AH638" s="78"/>
      <c r="AI638" s="78"/>
      <c r="AJ638" s="82"/>
      <c r="AK638" s="136"/>
      <c r="AL638" s="135"/>
      <c r="AM638" s="81"/>
      <c r="AN638" s="134"/>
      <c r="AO638" s="232"/>
      <c r="AP638" s="232"/>
      <c r="AQ638" s="80"/>
      <c r="AR638" s="81"/>
      <c r="AS638" s="81"/>
      <c r="AT638" s="245"/>
      <c r="AU638" s="179"/>
      <c r="AV638" s="233"/>
      <c r="AW638" s="81"/>
      <c r="AX638" s="185"/>
      <c r="AY638" s="134"/>
      <c r="AZ638" s="111"/>
      <c r="BA638" s="210"/>
      <c r="BB638" s="211"/>
      <c r="BC638" s="211"/>
      <c r="BD638" s="211"/>
      <c r="BE638" s="211"/>
      <c r="BF638" s="211"/>
      <c r="BG638" s="211"/>
      <c r="BH638" s="211"/>
      <c r="BI638" s="211"/>
      <c r="BJ638" s="211"/>
      <c r="BK638" s="211"/>
      <c r="BL638" s="211"/>
      <c r="BM638" s="211"/>
      <c r="BN638" s="83"/>
      <c r="BO638" s="79"/>
      <c r="BP638" s="210"/>
      <c r="BQ638" s="211"/>
      <c r="BR638" s="211"/>
      <c r="BS638" s="211"/>
      <c r="BT638" s="211"/>
      <c r="BU638" s="211"/>
      <c r="BV638" s="211"/>
      <c r="BW638" s="211"/>
      <c r="BX638" s="82"/>
      <c r="BY638" s="212"/>
      <c r="BZ638" s="212"/>
      <c r="CA638" s="212"/>
      <c r="CB638" s="212"/>
      <c r="CC638" s="212"/>
      <c r="CD638" s="212"/>
      <c r="CE638" s="212"/>
      <c r="CF638" s="212"/>
      <c r="CG638" s="82"/>
      <c r="CH638" s="213"/>
      <c r="CI638" s="212"/>
      <c r="CJ638" s="212"/>
      <c r="CK638" s="212"/>
      <c r="CL638" s="212"/>
      <c r="CM638" s="212"/>
      <c r="CN638" s="212"/>
      <c r="CO638" s="212"/>
      <c r="CP638" s="212"/>
      <c r="CQ638" s="212"/>
      <c r="CR638" s="212"/>
      <c r="CS638" s="212"/>
      <c r="CT638" s="212"/>
      <c r="CU638" s="212"/>
      <c r="CV638" s="212"/>
      <c r="CW638" s="212"/>
      <c r="CX638" s="212"/>
      <c r="CY638" s="212"/>
      <c r="CZ638" s="212"/>
      <c r="DA638" s="214"/>
      <c r="DB638" s="84"/>
      <c r="DC638" s="35"/>
      <c r="DD638" s="35"/>
      <c r="DE638" s="35"/>
      <c r="DF638" s="35"/>
      <c r="DG638" s="35"/>
      <c r="DH638" s="35"/>
      <c r="DI638" s="35"/>
      <c r="DJ638" s="35"/>
      <c r="DK638" s="35"/>
      <c r="DL638" s="35"/>
      <c r="DM638" s="35"/>
      <c r="DN638" s="35"/>
      <c r="DO638" s="35"/>
      <c r="DP638" s="35"/>
      <c r="DQ638" s="35"/>
      <c r="DR638" s="35"/>
      <c r="DS638" s="35"/>
      <c r="DT638" s="35"/>
      <c r="DU638" s="35"/>
      <c r="DV638" s="35"/>
      <c r="DW638" s="78"/>
      <c r="DX638" s="82"/>
      <c r="DY638" s="215"/>
      <c r="DZ638" s="216"/>
      <c r="EA638" s="216"/>
      <c r="EB638" s="216"/>
      <c r="EC638" s="216"/>
      <c r="ED638" s="216"/>
      <c r="EE638" s="217"/>
      <c r="EF638" s="146"/>
      <c r="EG638" s="215"/>
      <c r="EH638" s="216"/>
      <c r="EI638" s="216"/>
      <c r="EJ638" s="216"/>
      <c r="EK638" s="216"/>
      <c r="EL638" s="216"/>
      <c r="EM638" s="216"/>
      <c r="EN638" s="217"/>
      <c r="EO638" s="79"/>
      <c r="EP638" s="218"/>
      <c r="EQ638" s="219"/>
      <c r="ER638" s="219"/>
      <c r="ES638" s="82"/>
      <c r="ET638" s="234"/>
      <c r="EU638" s="235"/>
      <c r="EV638" s="235"/>
      <c r="EW638" s="82"/>
      <c r="EX638" s="234"/>
      <c r="EY638" s="235"/>
      <c r="EZ638" s="235"/>
      <c r="FA638" s="235"/>
      <c r="FB638" s="235"/>
      <c r="FC638" s="235"/>
      <c r="FD638" s="235"/>
      <c r="FE638" s="222"/>
      <c r="FF638" s="234"/>
      <c r="FG638" s="235"/>
      <c r="FH638" s="235"/>
      <c r="FI638" s="235"/>
      <c r="FJ638" s="235"/>
      <c r="FK638" s="235"/>
      <c r="FL638" s="235"/>
      <c r="FM638" s="222"/>
    </row>
    <row r="639" spans="1:169">
      <c r="A639" s="223" t="str">
        <f>Validation!B639</f>
        <v>Pass</v>
      </c>
      <c r="B639" s="35"/>
      <c r="C639" s="35"/>
      <c r="D639" s="35"/>
      <c r="E639" s="122"/>
      <c r="F639" s="123"/>
      <c r="G639" s="121"/>
      <c r="H639" s="120"/>
      <c r="I639" s="121"/>
      <c r="J639" s="120"/>
      <c r="K639" s="225"/>
      <c r="L639" s="35"/>
      <c r="M639" s="226"/>
      <c r="N639" s="227"/>
      <c r="O639" s="227"/>
      <c r="P639" s="224"/>
      <c r="Q639" s="224"/>
      <c r="R639" s="78"/>
      <c r="S639" s="79"/>
      <c r="T639" s="224"/>
      <c r="U639" s="35"/>
      <c r="V639" s="35"/>
      <c r="W639" s="225"/>
      <c r="X639" s="228"/>
      <c r="Y639" s="79"/>
      <c r="Z639" s="229"/>
      <c r="AA639" s="35"/>
      <c r="AB639" s="35"/>
      <c r="AC639" s="35"/>
      <c r="AD639" s="230"/>
      <c r="AE639" s="231"/>
      <c r="AF639" s="35"/>
      <c r="AG639" s="35"/>
      <c r="AH639" s="78"/>
      <c r="AI639" s="78"/>
      <c r="AJ639" s="82"/>
      <c r="AK639" s="136"/>
      <c r="AL639" s="135"/>
      <c r="AM639" s="81"/>
      <c r="AN639" s="134"/>
      <c r="AO639" s="232"/>
      <c r="AP639" s="232"/>
      <c r="AQ639" s="80"/>
      <c r="AR639" s="81"/>
      <c r="AS639" s="81"/>
      <c r="AT639" s="245"/>
      <c r="AU639" s="179"/>
      <c r="AV639" s="233"/>
      <c r="AW639" s="81"/>
      <c r="AX639" s="185"/>
      <c r="AY639" s="134"/>
      <c r="AZ639" s="111"/>
      <c r="BA639" s="210"/>
      <c r="BB639" s="211"/>
      <c r="BC639" s="211"/>
      <c r="BD639" s="211"/>
      <c r="BE639" s="211"/>
      <c r="BF639" s="211"/>
      <c r="BG639" s="211"/>
      <c r="BH639" s="211"/>
      <c r="BI639" s="211"/>
      <c r="BJ639" s="211"/>
      <c r="BK639" s="211"/>
      <c r="BL639" s="211"/>
      <c r="BM639" s="211"/>
      <c r="BN639" s="83"/>
      <c r="BO639" s="79"/>
      <c r="BP639" s="210"/>
      <c r="BQ639" s="211"/>
      <c r="BR639" s="211"/>
      <c r="BS639" s="211"/>
      <c r="BT639" s="211"/>
      <c r="BU639" s="211"/>
      <c r="BV639" s="211"/>
      <c r="BW639" s="211"/>
      <c r="BX639" s="82"/>
      <c r="BY639" s="212"/>
      <c r="BZ639" s="212"/>
      <c r="CA639" s="212"/>
      <c r="CB639" s="212"/>
      <c r="CC639" s="212"/>
      <c r="CD639" s="212"/>
      <c r="CE639" s="212"/>
      <c r="CF639" s="212"/>
      <c r="CG639" s="82"/>
      <c r="CH639" s="213"/>
      <c r="CI639" s="212"/>
      <c r="CJ639" s="212"/>
      <c r="CK639" s="212"/>
      <c r="CL639" s="212"/>
      <c r="CM639" s="212"/>
      <c r="CN639" s="212"/>
      <c r="CO639" s="212"/>
      <c r="CP639" s="212"/>
      <c r="CQ639" s="212"/>
      <c r="CR639" s="212"/>
      <c r="CS639" s="212"/>
      <c r="CT639" s="212"/>
      <c r="CU639" s="212"/>
      <c r="CV639" s="212"/>
      <c r="CW639" s="212"/>
      <c r="CX639" s="212"/>
      <c r="CY639" s="212"/>
      <c r="CZ639" s="212"/>
      <c r="DA639" s="214"/>
      <c r="DB639" s="84"/>
      <c r="DC639" s="35"/>
      <c r="DD639" s="35"/>
      <c r="DE639" s="35"/>
      <c r="DF639" s="35"/>
      <c r="DG639" s="35"/>
      <c r="DH639" s="35"/>
      <c r="DI639" s="35"/>
      <c r="DJ639" s="35"/>
      <c r="DK639" s="35"/>
      <c r="DL639" s="35"/>
      <c r="DM639" s="35"/>
      <c r="DN639" s="35"/>
      <c r="DO639" s="35"/>
      <c r="DP639" s="35"/>
      <c r="DQ639" s="35"/>
      <c r="DR639" s="35"/>
      <c r="DS639" s="35"/>
      <c r="DT639" s="35"/>
      <c r="DU639" s="35"/>
      <c r="DV639" s="35"/>
      <c r="DW639" s="78"/>
      <c r="DX639" s="82"/>
      <c r="DY639" s="215"/>
      <c r="DZ639" s="216"/>
      <c r="EA639" s="216"/>
      <c r="EB639" s="216"/>
      <c r="EC639" s="216"/>
      <c r="ED639" s="216"/>
      <c r="EE639" s="217"/>
      <c r="EF639" s="146"/>
      <c r="EG639" s="215"/>
      <c r="EH639" s="216"/>
      <c r="EI639" s="216"/>
      <c r="EJ639" s="216"/>
      <c r="EK639" s="216"/>
      <c r="EL639" s="216"/>
      <c r="EM639" s="216"/>
      <c r="EN639" s="217"/>
      <c r="EO639" s="79"/>
      <c r="EP639" s="218"/>
      <c r="EQ639" s="219"/>
      <c r="ER639" s="219"/>
      <c r="ES639" s="82"/>
      <c r="ET639" s="234"/>
      <c r="EU639" s="235"/>
      <c r="EV639" s="235"/>
      <c r="EW639" s="82"/>
      <c r="EX639" s="234"/>
      <c r="EY639" s="235"/>
      <c r="EZ639" s="235"/>
      <c r="FA639" s="235"/>
      <c r="FB639" s="235"/>
      <c r="FC639" s="235"/>
      <c r="FD639" s="235"/>
      <c r="FE639" s="222"/>
      <c r="FF639" s="234"/>
      <c r="FG639" s="235"/>
      <c r="FH639" s="235"/>
      <c r="FI639" s="235"/>
      <c r="FJ639" s="235"/>
      <c r="FK639" s="235"/>
      <c r="FL639" s="235"/>
      <c r="FM639" s="222"/>
    </row>
    <row r="640" spans="1:169">
      <c r="A640" s="223" t="str">
        <f>Validation!B640</f>
        <v>Pass</v>
      </c>
      <c r="B640" s="35"/>
      <c r="C640" s="35"/>
      <c r="D640" s="35"/>
      <c r="E640" s="122"/>
      <c r="F640" s="123"/>
      <c r="G640" s="121"/>
      <c r="H640" s="120"/>
      <c r="I640" s="121"/>
      <c r="J640" s="120"/>
      <c r="K640" s="225"/>
      <c r="L640" s="35"/>
      <c r="M640" s="226"/>
      <c r="N640" s="227"/>
      <c r="O640" s="227"/>
      <c r="P640" s="224"/>
      <c r="Q640" s="224"/>
      <c r="R640" s="78"/>
      <c r="S640" s="79"/>
      <c r="T640" s="224"/>
      <c r="U640" s="35"/>
      <c r="V640" s="35"/>
      <c r="W640" s="225"/>
      <c r="X640" s="228"/>
      <c r="Y640" s="79"/>
      <c r="Z640" s="229"/>
      <c r="AA640" s="35"/>
      <c r="AB640" s="35"/>
      <c r="AC640" s="35"/>
      <c r="AD640" s="230"/>
      <c r="AE640" s="231"/>
      <c r="AF640" s="35"/>
      <c r="AG640" s="35"/>
      <c r="AH640" s="78"/>
      <c r="AI640" s="78"/>
      <c r="AJ640" s="82"/>
      <c r="AK640" s="136"/>
      <c r="AL640" s="135"/>
      <c r="AM640" s="81"/>
      <c r="AN640" s="134"/>
      <c r="AO640" s="232"/>
      <c r="AP640" s="232"/>
      <c r="AQ640" s="80"/>
      <c r="AR640" s="81"/>
      <c r="AS640" s="81"/>
      <c r="AT640" s="245"/>
      <c r="AU640" s="179"/>
      <c r="AV640" s="233"/>
      <c r="AW640" s="81"/>
      <c r="AX640" s="185"/>
      <c r="AY640" s="134"/>
      <c r="AZ640" s="111"/>
      <c r="BA640" s="210"/>
      <c r="BB640" s="211"/>
      <c r="BC640" s="211"/>
      <c r="BD640" s="211"/>
      <c r="BE640" s="211"/>
      <c r="BF640" s="211"/>
      <c r="BG640" s="211"/>
      <c r="BH640" s="211"/>
      <c r="BI640" s="211"/>
      <c r="BJ640" s="211"/>
      <c r="BK640" s="211"/>
      <c r="BL640" s="211"/>
      <c r="BM640" s="211"/>
      <c r="BN640" s="83"/>
      <c r="BO640" s="79"/>
      <c r="BP640" s="210"/>
      <c r="BQ640" s="211"/>
      <c r="BR640" s="211"/>
      <c r="BS640" s="211"/>
      <c r="BT640" s="211"/>
      <c r="BU640" s="211"/>
      <c r="BV640" s="211"/>
      <c r="BW640" s="211"/>
      <c r="BX640" s="82"/>
      <c r="BY640" s="212"/>
      <c r="BZ640" s="212"/>
      <c r="CA640" s="212"/>
      <c r="CB640" s="212"/>
      <c r="CC640" s="212"/>
      <c r="CD640" s="212"/>
      <c r="CE640" s="212"/>
      <c r="CF640" s="212"/>
      <c r="CG640" s="82"/>
      <c r="CH640" s="213"/>
      <c r="CI640" s="212"/>
      <c r="CJ640" s="212"/>
      <c r="CK640" s="212"/>
      <c r="CL640" s="212"/>
      <c r="CM640" s="212"/>
      <c r="CN640" s="212"/>
      <c r="CO640" s="212"/>
      <c r="CP640" s="212"/>
      <c r="CQ640" s="212"/>
      <c r="CR640" s="212"/>
      <c r="CS640" s="212"/>
      <c r="CT640" s="212"/>
      <c r="CU640" s="212"/>
      <c r="CV640" s="212"/>
      <c r="CW640" s="212"/>
      <c r="CX640" s="212"/>
      <c r="CY640" s="212"/>
      <c r="CZ640" s="212"/>
      <c r="DA640" s="214"/>
      <c r="DB640" s="84"/>
      <c r="DC640" s="35"/>
      <c r="DD640" s="35"/>
      <c r="DE640" s="35"/>
      <c r="DF640" s="35"/>
      <c r="DG640" s="35"/>
      <c r="DH640" s="35"/>
      <c r="DI640" s="35"/>
      <c r="DJ640" s="35"/>
      <c r="DK640" s="35"/>
      <c r="DL640" s="35"/>
      <c r="DM640" s="35"/>
      <c r="DN640" s="35"/>
      <c r="DO640" s="35"/>
      <c r="DP640" s="35"/>
      <c r="DQ640" s="35"/>
      <c r="DR640" s="35"/>
      <c r="DS640" s="35"/>
      <c r="DT640" s="35"/>
      <c r="DU640" s="35"/>
      <c r="DV640" s="35"/>
      <c r="DW640" s="78"/>
      <c r="DX640" s="82"/>
      <c r="DY640" s="215"/>
      <c r="DZ640" s="216"/>
      <c r="EA640" s="216"/>
      <c r="EB640" s="216"/>
      <c r="EC640" s="216"/>
      <c r="ED640" s="216"/>
      <c r="EE640" s="217"/>
      <c r="EF640" s="146"/>
      <c r="EG640" s="215"/>
      <c r="EH640" s="216"/>
      <c r="EI640" s="216"/>
      <c r="EJ640" s="216"/>
      <c r="EK640" s="216"/>
      <c r="EL640" s="216"/>
      <c r="EM640" s="216"/>
      <c r="EN640" s="217"/>
      <c r="EO640" s="79"/>
      <c r="EP640" s="218"/>
      <c r="EQ640" s="219"/>
      <c r="ER640" s="219"/>
      <c r="ES640" s="82"/>
      <c r="ET640" s="234"/>
      <c r="EU640" s="235"/>
      <c r="EV640" s="235"/>
      <c r="EW640" s="82"/>
      <c r="EX640" s="234"/>
      <c r="EY640" s="235"/>
      <c r="EZ640" s="235"/>
      <c r="FA640" s="235"/>
      <c r="FB640" s="235"/>
      <c r="FC640" s="235"/>
      <c r="FD640" s="235"/>
      <c r="FE640" s="222"/>
      <c r="FF640" s="234"/>
      <c r="FG640" s="235"/>
      <c r="FH640" s="235"/>
      <c r="FI640" s="235"/>
      <c r="FJ640" s="235"/>
      <c r="FK640" s="235"/>
      <c r="FL640" s="235"/>
      <c r="FM640" s="222"/>
    </row>
    <row r="641" spans="1:169">
      <c r="A641" s="223" t="str">
        <f>Validation!B641</f>
        <v>Pass</v>
      </c>
      <c r="B641" s="35"/>
      <c r="C641" s="35"/>
      <c r="D641" s="35"/>
      <c r="E641" s="122"/>
      <c r="F641" s="123"/>
      <c r="G641" s="121"/>
      <c r="H641" s="120"/>
      <c r="I641" s="121"/>
      <c r="J641" s="120"/>
      <c r="K641" s="225"/>
      <c r="L641" s="35"/>
      <c r="M641" s="226"/>
      <c r="N641" s="227"/>
      <c r="O641" s="227"/>
      <c r="P641" s="224"/>
      <c r="Q641" s="224"/>
      <c r="R641" s="78"/>
      <c r="S641" s="79"/>
      <c r="T641" s="224"/>
      <c r="U641" s="35"/>
      <c r="V641" s="35"/>
      <c r="W641" s="225"/>
      <c r="X641" s="228"/>
      <c r="Y641" s="79"/>
      <c r="Z641" s="229"/>
      <c r="AA641" s="35"/>
      <c r="AB641" s="35"/>
      <c r="AC641" s="35"/>
      <c r="AD641" s="230"/>
      <c r="AE641" s="231"/>
      <c r="AF641" s="35"/>
      <c r="AG641" s="35"/>
      <c r="AH641" s="78"/>
      <c r="AI641" s="78"/>
      <c r="AJ641" s="82"/>
      <c r="AK641" s="136"/>
      <c r="AL641" s="135"/>
      <c r="AM641" s="81"/>
      <c r="AN641" s="134"/>
      <c r="AO641" s="232"/>
      <c r="AP641" s="232"/>
      <c r="AQ641" s="80"/>
      <c r="AR641" s="81"/>
      <c r="AS641" s="81"/>
      <c r="AT641" s="245"/>
      <c r="AU641" s="179"/>
      <c r="AV641" s="233"/>
      <c r="AW641" s="81"/>
      <c r="AX641" s="185"/>
      <c r="AY641" s="134"/>
      <c r="AZ641" s="111"/>
      <c r="BA641" s="210"/>
      <c r="BB641" s="211"/>
      <c r="BC641" s="211"/>
      <c r="BD641" s="211"/>
      <c r="BE641" s="211"/>
      <c r="BF641" s="211"/>
      <c r="BG641" s="211"/>
      <c r="BH641" s="211"/>
      <c r="BI641" s="211"/>
      <c r="BJ641" s="211"/>
      <c r="BK641" s="211"/>
      <c r="BL641" s="211"/>
      <c r="BM641" s="211"/>
      <c r="BN641" s="83"/>
      <c r="BO641" s="79"/>
      <c r="BP641" s="210"/>
      <c r="BQ641" s="211"/>
      <c r="BR641" s="211"/>
      <c r="BS641" s="211"/>
      <c r="BT641" s="211"/>
      <c r="BU641" s="211"/>
      <c r="BV641" s="211"/>
      <c r="BW641" s="211"/>
      <c r="BX641" s="82"/>
      <c r="BY641" s="212"/>
      <c r="BZ641" s="212"/>
      <c r="CA641" s="212"/>
      <c r="CB641" s="212"/>
      <c r="CC641" s="212"/>
      <c r="CD641" s="212"/>
      <c r="CE641" s="212"/>
      <c r="CF641" s="212"/>
      <c r="CG641" s="82"/>
      <c r="CH641" s="213"/>
      <c r="CI641" s="212"/>
      <c r="CJ641" s="212"/>
      <c r="CK641" s="212"/>
      <c r="CL641" s="212"/>
      <c r="CM641" s="212"/>
      <c r="CN641" s="212"/>
      <c r="CO641" s="212"/>
      <c r="CP641" s="212"/>
      <c r="CQ641" s="212"/>
      <c r="CR641" s="212"/>
      <c r="CS641" s="212"/>
      <c r="CT641" s="212"/>
      <c r="CU641" s="212"/>
      <c r="CV641" s="212"/>
      <c r="CW641" s="212"/>
      <c r="CX641" s="212"/>
      <c r="CY641" s="212"/>
      <c r="CZ641" s="212"/>
      <c r="DA641" s="214"/>
      <c r="DB641" s="84"/>
      <c r="DC641" s="35"/>
      <c r="DD641" s="35"/>
      <c r="DE641" s="35"/>
      <c r="DF641" s="35"/>
      <c r="DG641" s="35"/>
      <c r="DH641" s="35"/>
      <c r="DI641" s="35"/>
      <c r="DJ641" s="35"/>
      <c r="DK641" s="35"/>
      <c r="DL641" s="35"/>
      <c r="DM641" s="35"/>
      <c r="DN641" s="35"/>
      <c r="DO641" s="35"/>
      <c r="DP641" s="35"/>
      <c r="DQ641" s="35"/>
      <c r="DR641" s="35"/>
      <c r="DS641" s="35"/>
      <c r="DT641" s="35"/>
      <c r="DU641" s="35"/>
      <c r="DV641" s="35"/>
      <c r="DW641" s="78"/>
      <c r="DX641" s="82"/>
      <c r="DY641" s="215"/>
      <c r="DZ641" s="216"/>
      <c r="EA641" s="216"/>
      <c r="EB641" s="216"/>
      <c r="EC641" s="216"/>
      <c r="ED641" s="216"/>
      <c r="EE641" s="217"/>
      <c r="EF641" s="146"/>
      <c r="EG641" s="215"/>
      <c r="EH641" s="216"/>
      <c r="EI641" s="216"/>
      <c r="EJ641" s="216"/>
      <c r="EK641" s="216"/>
      <c r="EL641" s="216"/>
      <c r="EM641" s="216"/>
      <c r="EN641" s="217"/>
      <c r="EO641" s="79"/>
      <c r="EP641" s="218"/>
      <c r="EQ641" s="219"/>
      <c r="ER641" s="219"/>
      <c r="ES641" s="82"/>
      <c r="ET641" s="234"/>
      <c r="EU641" s="235"/>
      <c r="EV641" s="235"/>
      <c r="EW641" s="82"/>
      <c r="EX641" s="234"/>
      <c r="EY641" s="235"/>
      <c r="EZ641" s="235"/>
      <c r="FA641" s="235"/>
      <c r="FB641" s="235"/>
      <c r="FC641" s="235"/>
      <c r="FD641" s="235"/>
      <c r="FE641" s="222"/>
      <c r="FF641" s="234"/>
      <c r="FG641" s="235"/>
      <c r="FH641" s="235"/>
      <c r="FI641" s="235"/>
      <c r="FJ641" s="235"/>
      <c r="FK641" s="235"/>
      <c r="FL641" s="235"/>
      <c r="FM641" s="222"/>
    </row>
    <row r="642" spans="1:169">
      <c r="A642" s="223" t="str">
        <f>Validation!B642</f>
        <v>Pass</v>
      </c>
      <c r="B642" s="35"/>
      <c r="C642" s="35"/>
      <c r="D642" s="35"/>
      <c r="E642" s="122"/>
      <c r="F642" s="123"/>
      <c r="G642" s="121"/>
      <c r="H642" s="120"/>
      <c r="I642" s="121"/>
      <c r="J642" s="120"/>
      <c r="K642" s="225"/>
      <c r="L642" s="35"/>
      <c r="M642" s="226"/>
      <c r="N642" s="227"/>
      <c r="O642" s="227"/>
      <c r="P642" s="224"/>
      <c r="Q642" s="224"/>
      <c r="R642" s="78"/>
      <c r="S642" s="79"/>
      <c r="T642" s="224"/>
      <c r="U642" s="35"/>
      <c r="V642" s="35"/>
      <c r="W642" s="225"/>
      <c r="X642" s="228"/>
      <c r="Y642" s="79"/>
      <c r="Z642" s="229"/>
      <c r="AA642" s="35"/>
      <c r="AB642" s="35"/>
      <c r="AC642" s="35"/>
      <c r="AD642" s="230"/>
      <c r="AE642" s="231"/>
      <c r="AF642" s="35"/>
      <c r="AG642" s="35"/>
      <c r="AH642" s="78"/>
      <c r="AI642" s="78"/>
      <c r="AJ642" s="82"/>
      <c r="AK642" s="136"/>
      <c r="AL642" s="135"/>
      <c r="AM642" s="81"/>
      <c r="AN642" s="134"/>
      <c r="AO642" s="232"/>
      <c r="AP642" s="232"/>
      <c r="AQ642" s="80"/>
      <c r="AR642" s="81"/>
      <c r="AS642" s="81"/>
      <c r="AT642" s="245"/>
      <c r="AU642" s="179"/>
      <c r="AV642" s="233"/>
      <c r="AW642" s="81"/>
      <c r="AX642" s="185"/>
      <c r="AY642" s="134"/>
      <c r="AZ642" s="111"/>
      <c r="BA642" s="210"/>
      <c r="BB642" s="211"/>
      <c r="BC642" s="211"/>
      <c r="BD642" s="211"/>
      <c r="BE642" s="211"/>
      <c r="BF642" s="211"/>
      <c r="BG642" s="211"/>
      <c r="BH642" s="211"/>
      <c r="BI642" s="211"/>
      <c r="BJ642" s="211"/>
      <c r="BK642" s="211"/>
      <c r="BL642" s="211"/>
      <c r="BM642" s="211"/>
      <c r="BN642" s="83"/>
      <c r="BO642" s="79"/>
      <c r="BP642" s="210"/>
      <c r="BQ642" s="211"/>
      <c r="BR642" s="211"/>
      <c r="BS642" s="211"/>
      <c r="BT642" s="211"/>
      <c r="BU642" s="211"/>
      <c r="BV642" s="211"/>
      <c r="BW642" s="211"/>
      <c r="BX642" s="82"/>
      <c r="BY642" s="212"/>
      <c r="BZ642" s="212"/>
      <c r="CA642" s="212"/>
      <c r="CB642" s="212"/>
      <c r="CC642" s="212"/>
      <c r="CD642" s="212"/>
      <c r="CE642" s="212"/>
      <c r="CF642" s="212"/>
      <c r="CG642" s="82"/>
      <c r="CH642" s="213"/>
      <c r="CI642" s="212"/>
      <c r="CJ642" s="212"/>
      <c r="CK642" s="212"/>
      <c r="CL642" s="212"/>
      <c r="CM642" s="212"/>
      <c r="CN642" s="212"/>
      <c r="CO642" s="212"/>
      <c r="CP642" s="212"/>
      <c r="CQ642" s="212"/>
      <c r="CR642" s="212"/>
      <c r="CS642" s="212"/>
      <c r="CT642" s="212"/>
      <c r="CU642" s="212"/>
      <c r="CV642" s="212"/>
      <c r="CW642" s="212"/>
      <c r="CX642" s="212"/>
      <c r="CY642" s="212"/>
      <c r="CZ642" s="212"/>
      <c r="DA642" s="214"/>
      <c r="DB642" s="84"/>
      <c r="DC642" s="35"/>
      <c r="DD642" s="35"/>
      <c r="DE642" s="35"/>
      <c r="DF642" s="35"/>
      <c r="DG642" s="35"/>
      <c r="DH642" s="35"/>
      <c r="DI642" s="35"/>
      <c r="DJ642" s="35"/>
      <c r="DK642" s="35"/>
      <c r="DL642" s="35"/>
      <c r="DM642" s="35"/>
      <c r="DN642" s="35"/>
      <c r="DO642" s="35"/>
      <c r="DP642" s="35"/>
      <c r="DQ642" s="35"/>
      <c r="DR642" s="35"/>
      <c r="DS642" s="35"/>
      <c r="DT642" s="35"/>
      <c r="DU642" s="35"/>
      <c r="DV642" s="35"/>
      <c r="DW642" s="78"/>
      <c r="DX642" s="82"/>
      <c r="DY642" s="215"/>
      <c r="DZ642" s="216"/>
      <c r="EA642" s="216"/>
      <c r="EB642" s="216"/>
      <c r="EC642" s="216"/>
      <c r="ED642" s="216"/>
      <c r="EE642" s="217"/>
      <c r="EF642" s="146"/>
      <c r="EG642" s="215"/>
      <c r="EH642" s="216"/>
      <c r="EI642" s="216"/>
      <c r="EJ642" s="216"/>
      <c r="EK642" s="216"/>
      <c r="EL642" s="216"/>
      <c r="EM642" s="216"/>
      <c r="EN642" s="217"/>
      <c r="EO642" s="79"/>
      <c r="EP642" s="218"/>
      <c r="EQ642" s="219"/>
      <c r="ER642" s="219"/>
      <c r="ES642" s="82"/>
      <c r="ET642" s="234"/>
      <c r="EU642" s="235"/>
      <c r="EV642" s="235"/>
      <c r="EW642" s="82"/>
      <c r="EX642" s="234"/>
      <c r="EY642" s="235"/>
      <c r="EZ642" s="235"/>
      <c r="FA642" s="235"/>
      <c r="FB642" s="235"/>
      <c r="FC642" s="235"/>
      <c r="FD642" s="235"/>
      <c r="FE642" s="222"/>
      <c r="FF642" s="234"/>
      <c r="FG642" s="235"/>
      <c r="FH642" s="235"/>
      <c r="FI642" s="235"/>
      <c r="FJ642" s="235"/>
      <c r="FK642" s="235"/>
      <c r="FL642" s="235"/>
      <c r="FM642" s="222"/>
    </row>
    <row r="643" spans="1:169">
      <c r="A643" s="223" t="str">
        <f>Validation!B643</f>
        <v>Pass</v>
      </c>
      <c r="B643" s="35"/>
      <c r="C643" s="35"/>
      <c r="D643" s="35"/>
      <c r="E643" s="122"/>
      <c r="F643" s="123"/>
      <c r="G643" s="121"/>
      <c r="H643" s="120"/>
      <c r="I643" s="121"/>
      <c r="J643" s="120"/>
      <c r="K643" s="225"/>
      <c r="L643" s="35"/>
      <c r="M643" s="226"/>
      <c r="N643" s="227"/>
      <c r="O643" s="227"/>
      <c r="P643" s="224"/>
      <c r="Q643" s="224"/>
      <c r="R643" s="78"/>
      <c r="S643" s="79"/>
      <c r="T643" s="224"/>
      <c r="U643" s="35"/>
      <c r="V643" s="35"/>
      <c r="W643" s="225"/>
      <c r="X643" s="228"/>
      <c r="Y643" s="79"/>
      <c r="Z643" s="229"/>
      <c r="AA643" s="35"/>
      <c r="AB643" s="35"/>
      <c r="AC643" s="35"/>
      <c r="AD643" s="230"/>
      <c r="AE643" s="231"/>
      <c r="AF643" s="35"/>
      <c r="AG643" s="35"/>
      <c r="AH643" s="78"/>
      <c r="AI643" s="78"/>
      <c r="AJ643" s="82"/>
      <c r="AK643" s="136"/>
      <c r="AL643" s="135"/>
      <c r="AM643" s="81"/>
      <c r="AN643" s="134"/>
      <c r="AO643" s="232"/>
      <c r="AP643" s="232"/>
      <c r="AQ643" s="80"/>
      <c r="AR643" s="81"/>
      <c r="AS643" s="81"/>
      <c r="AT643" s="245"/>
      <c r="AU643" s="179"/>
      <c r="AV643" s="233"/>
      <c r="AW643" s="81"/>
      <c r="AX643" s="185"/>
      <c r="AY643" s="134"/>
      <c r="AZ643" s="111"/>
      <c r="BA643" s="210"/>
      <c r="BB643" s="211"/>
      <c r="BC643" s="211"/>
      <c r="BD643" s="211"/>
      <c r="BE643" s="211"/>
      <c r="BF643" s="211"/>
      <c r="BG643" s="211"/>
      <c r="BH643" s="211"/>
      <c r="BI643" s="211"/>
      <c r="BJ643" s="211"/>
      <c r="BK643" s="211"/>
      <c r="BL643" s="211"/>
      <c r="BM643" s="211"/>
      <c r="BN643" s="83"/>
      <c r="BO643" s="79"/>
      <c r="BP643" s="210"/>
      <c r="BQ643" s="211"/>
      <c r="BR643" s="211"/>
      <c r="BS643" s="211"/>
      <c r="BT643" s="211"/>
      <c r="BU643" s="211"/>
      <c r="BV643" s="211"/>
      <c r="BW643" s="211"/>
      <c r="BX643" s="82"/>
      <c r="BY643" s="212"/>
      <c r="BZ643" s="212"/>
      <c r="CA643" s="212"/>
      <c r="CB643" s="212"/>
      <c r="CC643" s="212"/>
      <c r="CD643" s="212"/>
      <c r="CE643" s="212"/>
      <c r="CF643" s="212"/>
      <c r="CG643" s="82"/>
      <c r="CH643" s="213"/>
      <c r="CI643" s="212"/>
      <c r="CJ643" s="212"/>
      <c r="CK643" s="212"/>
      <c r="CL643" s="212"/>
      <c r="CM643" s="212"/>
      <c r="CN643" s="212"/>
      <c r="CO643" s="212"/>
      <c r="CP643" s="212"/>
      <c r="CQ643" s="212"/>
      <c r="CR643" s="212"/>
      <c r="CS643" s="212"/>
      <c r="CT643" s="212"/>
      <c r="CU643" s="212"/>
      <c r="CV643" s="212"/>
      <c r="CW643" s="212"/>
      <c r="CX643" s="212"/>
      <c r="CY643" s="212"/>
      <c r="CZ643" s="212"/>
      <c r="DA643" s="214"/>
      <c r="DB643" s="84"/>
      <c r="DC643" s="35"/>
      <c r="DD643" s="35"/>
      <c r="DE643" s="35"/>
      <c r="DF643" s="35"/>
      <c r="DG643" s="35"/>
      <c r="DH643" s="35"/>
      <c r="DI643" s="35"/>
      <c r="DJ643" s="35"/>
      <c r="DK643" s="35"/>
      <c r="DL643" s="35"/>
      <c r="DM643" s="35"/>
      <c r="DN643" s="35"/>
      <c r="DO643" s="35"/>
      <c r="DP643" s="35"/>
      <c r="DQ643" s="35"/>
      <c r="DR643" s="35"/>
      <c r="DS643" s="35"/>
      <c r="DT643" s="35"/>
      <c r="DU643" s="35"/>
      <c r="DV643" s="35"/>
      <c r="DW643" s="78"/>
      <c r="DX643" s="82"/>
      <c r="DY643" s="215"/>
      <c r="DZ643" s="216"/>
      <c r="EA643" s="216"/>
      <c r="EB643" s="216"/>
      <c r="EC643" s="216"/>
      <c r="ED643" s="216"/>
      <c r="EE643" s="217"/>
      <c r="EF643" s="146"/>
      <c r="EG643" s="215"/>
      <c r="EH643" s="216"/>
      <c r="EI643" s="216"/>
      <c r="EJ643" s="216"/>
      <c r="EK643" s="216"/>
      <c r="EL643" s="216"/>
      <c r="EM643" s="216"/>
      <c r="EN643" s="217"/>
      <c r="EO643" s="79"/>
      <c r="EP643" s="218"/>
      <c r="EQ643" s="219"/>
      <c r="ER643" s="219"/>
      <c r="ES643" s="82"/>
      <c r="ET643" s="234"/>
      <c r="EU643" s="235"/>
      <c r="EV643" s="235"/>
      <c r="EW643" s="82"/>
      <c r="EX643" s="234"/>
      <c r="EY643" s="235"/>
      <c r="EZ643" s="235"/>
      <c r="FA643" s="235"/>
      <c r="FB643" s="235"/>
      <c r="FC643" s="235"/>
      <c r="FD643" s="235"/>
      <c r="FE643" s="222"/>
      <c r="FF643" s="234"/>
      <c r="FG643" s="235"/>
      <c r="FH643" s="235"/>
      <c r="FI643" s="235"/>
      <c r="FJ643" s="235"/>
      <c r="FK643" s="235"/>
      <c r="FL643" s="235"/>
      <c r="FM643" s="222"/>
    </row>
    <row r="644" spans="1:169">
      <c r="A644" s="223" t="str">
        <f>Validation!B644</f>
        <v>Pass</v>
      </c>
      <c r="B644" s="35"/>
      <c r="C644" s="35"/>
      <c r="D644" s="35"/>
      <c r="E644" s="122"/>
      <c r="F644" s="123"/>
      <c r="G644" s="121"/>
      <c r="H644" s="120"/>
      <c r="I644" s="121"/>
      <c r="J644" s="120"/>
      <c r="K644" s="225"/>
      <c r="L644" s="35"/>
      <c r="M644" s="226"/>
      <c r="N644" s="227"/>
      <c r="O644" s="227"/>
      <c r="P644" s="224"/>
      <c r="Q644" s="224"/>
      <c r="R644" s="78"/>
      <c r="S644" s="79"/>
      <c r="T644" s="224"/>
      <c r="U644" s="35"/>
      <c r="V644" s="35"/>
      <c r="W644" s="225"/>
      <c r="X644" s="228"/>
      <c r="Y644" s="79"/>
      <c r="Z644" s="229"/>
      <c r="AA644" s="35"/>
      <c r="AB644" s="35"/>
      <c r="AC644" s="35"/>
      <c r="AD644" s="230"/>
      <c r="AE644" s="231"/>
      <c r="AF644" s="35"/>
      <c r="AG644" s="35"/>
      <c r="AH644" s="78"/>
      <c r="AI644" s="78"/>
      <c r="AJ644" s="82"/>
      <c r="AK644" s="136"/>
      <c r="AL644" s="135"/>
      <c r="AM644" s="81"/>
      <c r="AN644" s="134"/>
      <c r="AO644" s="232"/>
      <c r="AP644" s="232"/>
      <c r="AQ644" s="80"/>
      <c r="AR644" s="81"/>
      <c r="AS644" s="81"/>
      <c r="AT644" s="245"/>
      <c r="AU644" s="179"/>
      <c r="AV644" s="233"/>
      <c r="AW644" s="81"/>
      <c r="AX644" s="185"/>
      <c r="AY644" s="134"/>
      <c r="AZ644" s="111"/>
      <c r="BA644" s="210"/>
      <c r="BB644" s="211"/>
      <c r="BC644" s="211"/>
      <c r="BD644" s="211"/>
      <c r="BE644" s="211"/>
      <c r="BF644" s="211"/>
      <c r="BG644" s="211"/>
      <c r="BH644" s="211"/>
      <c r="BI644" s="211"/>
      <c r="BJ644" s="211"/>
      <c r="BK644" s="211"/>
      <c r="BL644" s="211"/>
      <c r="BM644" s="211"/>
      <c r="BN644" s="83"/>
      <c r="BO644" s="79"/>
      <c r="BP644" s="210"/>
      <c r="BQ644" s="211"/>
      <c r="BR644" s="211"/>
      <c r="BS644" s="211"/>
      <c r="BT644" s="211"/>
      <c r="BU644" s="211"/>
      <c r="BV644" s="211"/>
      <c r="BW644" s="211"/>
      <c r="BX644" s="82"/>
      <c r="BY644" s="212"/>
      <c r="BZ644" s="212"/>
      <c r="CA644" s="212"/>
      <c r="CB644" s="212"/>
      <c r="CC644" s="212"/>
      <c r="CD644" s="212"/>
      <c r="CE644" s="212"/>
      <c r="CF644" s="212"/>
      <c r="CG644" s="82"/>
      <c r="CH644" s="213"/>
      <c r="CI644" s="212"/>
      <c r="CJ644" s="212"/>
      <c r="CK644" s="212"/>
      <c r="CL644" s="212"/>
      <c r="CM644" s="212"/>
      <c r="CN644" s="212"/>
      <c r="CO644" s="212"/>
      <c r="CP644" s="212"/>
      <c r="CQ644" s="212"/>
      <c r="CR644" s="212"/>
      <c r="CS644" s="212"/>
      <c r="CT644" s="212"/>
      <c r="CU644" s="212"/>
      <c r="CV644" s="212"/>
      <c r="CW644" s="212"/>
      <c r="CX644" s="212"/>
      <c r="CY644" s="212"/>
      <c r="CZ644" s="212"/>
      <c r="DA644" s="214"/>
      <c r="DB644" s="84"/>
      <c r="DC644" s="35"/>
      <c r="DD644" s="35"/>
      <c r="DE644" s="35"/>
      <c r="DF644" s="35"/>
      <c r="DG644" s="35"/>
      <c r="DH644" s="35"/>
      <c r="DI644" s="35"/>
      <c r="DJ644" s="35"/>
      <c r="DK644" s="35"/>
      <c r="DL644" s="35"/>
      <c r="DM644" s="35"/>
      <c r="DN644" s="35"/>
      <c r="DO644" s="35"/>
      <c r="DP644" s="35"/>
      <c r="DQ644" s="35"/>
      <c r="DR644" s="35"/>
      <c r="DS644" s="35"/>
      <c r="DT644" s="35"/>
      <c r="DU644" s="35"/>
      <c r="DV644" s="35"/>
      <c r="DW644" s="78"/>
      <c r="DX644" s="82"/>
      <c r="DY644" s="215"/>
      <c r="DZ644" s="216"/>
      <c r="EA644" s="216"/>
      <c r="EB644" s="216"/>
      <c r="EC644" s="216"/>
      <c r="ED644" s="216"/>
      <c r="EE644" s="217"/>
      <c r="EF644" s="146"/>
      <c r="EG644" s="215"/>
      <c r="EH644" s="216"/>
      <c r="EI644" s="216"/>
      <c r="EJ644" s="216"/>
      <c r="EK644" s="216"/>
      <c r="EL644" s="216"/>
      <c r="EM644" s="216"/>
      <c r="EN644" s="217"/>
      <c r="EO644" s="79"/>
      <c r="EP644" s="218"/>
      <c r="EQ644" s="219"/>
      <c r="ER644" s="219"/>
      <c r="ES644" s="82"/>
      <c r="ET644" s="234"/>
      <c r="EU644" s="235"/>
      <c r="EV644" s="235"/>
      <c r="EW644" s="82"/>
      <c r="EX644" s="234"/>
      <c r="EY644" s="235"/>
      <c r="EZ644" s="235"/>
      <c r="FA644" s="235"/>
      <c r="FB644" s="235"/>
      <c r="FC644" s="235"/>
      <c r="FD644" s="235"/>
      <c r="FE644" s="222"/>
      <c r="FF644" s="234"/>
      <c r="FG644" s="235"/>
      <c r="FH644" s="235"/>
      <c r="FI644" s="235"/>
      <c r="FJ644" s="235"/>
      <c r="FK644" s="235"/>
      <c r="FL644" s="235"/>
      <c r="FM644" s="222"/>
    </row>
    <row r="645" spans="1:169">
      <c r="A645" s="223" t="str">
        <f>Validation!B645</f>
        <v>Pass</v>
      </c>
      <c r="B645" s="35"/>
      <c r="C645" s="35"/>
      <c r="D645" s="35"/>
      <c r="E645" s="122"/>
      <c r="F645" s="123"/>
      <c r="G645" s="121"/>
      <c r="H645" s="120"/>
      <c r="I645" s="121"/>
      <c r="J645" s="120"/>
      <c r="K645" s="225"/>
      <c r="L645" s="35"/>
      <c r="M645" s="226"/>
      <c r="N645" s="227"/>
      <c r="O645" s="227"/>
      <c r="P645" s="224"/>
      <c r="Q645" s="224"/>
      <c r="R645" s="78"/>
      <c r="S645" s="79"/>
      <c r="T645" s="224"/>
      <c r="U645" s="35"/>
      <c r="V645" s="35"/>
      <c r="W645" s="225"/>
      <c r="X645" s="228"/>
      <c r="Y645" s="79"/>
      <c r="Z645" s="229"/>
      <c r="AA645" s="35"/>
      <c r="AB645" s="35"/>
      <c r="AC645" s="35"/>
      <c r="AD645" s="230"/>
      <c r="AE645" s="231"/>
      <c r="AF645" s="35"/>
      <c r="AG645" s="35"/>
      <c r="AH645" s="78"/>
      <c r="AI645" s="78"/>
      <c r="AJ645" s="82"/>
      <c r="AK645" s="136"/>
      <c r="AL645" s="135"/>
      <c r="AM645" s="81"/>
      <c r="AN645" s="134"/>
      <c r="AO645" s="232"/>
      <c r="AP645" s="232"/>
      <c r="AQ645" s="80"/>
      <c r="AR645" s="81"/>
      <c r="AS645" s="81"/>
      <c r="AT645" s="245"/>
      <c r="AU645" s="179"/>
      <c r="AV645" s="233"/>
      <c r="AW645" s="81"/>
      <c r="AX645" s="185"/>
      <c r="AY645" s="134"/>
      <c r="AZ645" s="111"/>
      <c r="BA645" s="210"/>
      <c r="BB645" s="211"/>
      <c r="BC645" s="211"/>
      <c r="BD645" s="211"/>
      <c r="BE645" s="211"/>
      <c r="BF645" s="211"/>
      <c r="BG645" s="211"/>
      <c r="BH645" s="211"/>
      <c r="BI645" s="211"/>
      <c r="BJ645" s="211"/>
      <c r="BK645" s="211"/>
      <c r="BL645" s="211"/>
      <c r="BM645" s="211"/>
      <c r="BN645" s="83"/>
      <c r="BO645" s="79"/>
      <c r="BP645" s="210"/>
      <c r="BQ645" s="211"/>
      <c r="BR645" s="211"/>
      <c r="BS645" s="211"/>
      <c r="BT645" s="211"/>
      <c r="BU645" s="211"/>
      <c r="BV645" s="211"/>
      <c r="BW645" s="211"/>
      <c r="BX645" s="82"/>
      <c r="BY645" s="212"/>
      <c r="BZ645" s="212"/>
      <c r="CA645" s="212"/>
      <c r="CB645" s="212"/>
      <c r="CC645" s="212"/>
      <c r="CD645" s="212"/>
      <c r="CE645" s="212"/>
      <c r="CF645" s="212"/>
      <c r="CG645" s="82"/>
      <c r="CH645" s="213"/>
      <c r="CI645" s="212"/>
      <c r="CJ645" s="212"/>
      <c r="CK645" s="212"/>
      <c r="CL645" s="212"/>
      <c r="CM645" s="212"/>
      <c r="CN645" s="212"/>
      <c r="CO645" s="212"/>
      <c r="CP645" s="212"/>
      <c r="CQ645" s="212"/>
      <c r="CR645" s="212"/>
      <c r="CS645" s="212"/>
      <c r="CT645" s="212"/>
      <c r="CU645" s="212"/>
      <c r="CV645" s="212"/>
      <c r="CW645" s="212"/>
      <c r="CX645" s="212"/>
      <c r="CY645" s="212"/>
      <c r="CZ645" s="212"/>
      <c r="DA645" s="214"/>
      <c r="DB645" s="84"/>
      <c r="DC645" s="35"/>
      <c r="DD645" s="35"/>
      <c r="DE645" s="35"/>
      <c r="DF645" s="35"/>
      <c r="DG645" s="35"/>
      <c r="DH645" s="35"/>
      <c r="DI645" s="35"/>
      <c r="DJ645" s="35"/>
      <c r="DK645" s="35"/>
      <c r="DL645" s="35"/>
      <c r="DM645" s="35"/>
      <c r="DN645" s="35"/>
      <c r="DO645" s="35"/>
      <c r="DP645" s="35"/>
      <c r="DQ645" s="35"/>
      <c r="DR645" s="35"/>
      <c r="DS645" s="35"/>
      <c r="DT645" s="35"/>
      <c r="DU645" s="35"/>
      <c r="DV645" s="35"/>
      <c r="DW645" s="78"/>
      <c r="DX645" s="82"/>
      <c r="DY645" s="215"/>
      <c r="DZ645" s="216"/>
      <c r="EA645" s="216"/>
      <c r="EB645" s="216"/>
      <c r="EC645" s="216"/>
      <c r="ED645" s="216"/>
      <c r="EE645" s="217"/>
      <c r="EF645" s="146"/>
      <c r="EG645" s="215"/>
      <c r="EH645" s="216"/>
      <c r="EI645" s="216"/>
      <c r="EJ645" s="216"/>
      <c r="EK645" s="216"/>
      <c r="EL645" s="216"/>
      <c r="EM645" s="216"/>
      <c r="EN645" s="217"/>
      <c r="EO645" s="79"/>
      <c r="EP645" s="218"/>
      <c r="EQ645" s="219"/>
      <c r="ER645" s="219"/>
      <c r="ES645" s="82"/>
      <c r="ET645" s="234"/>
      <c r="EU645" s="235"/>
      <c r="EV645" s="235"/>
      <c r="EW645" s="82"/>
      <c r="EX645" s="234"/>
      <c r="EY645" s="235"/>
      <c r="EZ645" s="235"/>
      <c r="FA645" s="235"/>
      <c r="FB645" s="235"/>
      <c r="FC645" s="235"/>
      <c r="FD645" s="235"/>
      <c r="FE645" s="222"/>
      <c r="FF645" s="234"/>
      <c r="FG645" s="235"/>
      <c r="FH645" s="235"/>
      <c r="FI645" s="235"/>
      <c r="FJ645" s="235"/>
      <c r="FK645" s="235"/>
      <c r="FL645" s="235"/>
      <c r="FM645" s="222"/>
    </row>
    <row r="646" spans="1:169">
      <c r="A646" s="223" t="str">
        <f>Validation!B646</f>
        <v>Pass</v>
      </c>
      <c r="B646" s="35"/>
      <c r="C646" s="35"/>
      <c r="D646" s="35"/>
      <c r="E646" s="122"/>
      <c r="F646" s="123"/>
      <c r="G646" s="121"/>
      <c r="H646" s="120"/>
      <c r="I646" s="121"/>
      <c r="J646" s="120"/>
      <c r="K646" s="225"/>
      <c r="L646" s="35"/>
      <c r="M646" s="226"/>
      <c r="N646" s="227"/>
      <c r="O646" s="227"/>
      <c r="P646" s="224"/>
      <c r="Q646" s="224"/>
      <c r="R646" s="78"/>
      <c r="S646" s="79"/>
      <c r="T646" s="224"/>
      <c r="U646" s="35"/>
      <c r="V646" s="35"/>
      <c r="W646" s="225"/>
      <c r="X646" s="228"/>
      <c r="Y646" s="79"/>
      <c r="Z646" s="229"/>
      <c r="AA646" s="35"/>
      <c r="AB646" s="35"/>
      <c r="AC646" s="35"/>
      <c r="AD646" s="230"/>
      <c r="AE646" s="231"/>
      <c r="AF646" s="35"/>
      <c r="AG646" s="35"/>
      <c r="AH646" s="78"/>
      <c r="AI646" s="78"/>
      <c r="AJ646" s="82"/>
      <c r="AK646" s="136"/>
      <c r="AL646" s="135"/>
      <c r="AM646" s="81"/>
      <c r="AN646" s="134"/>
      <c r="AO646" s="232"/>
      <c r="AP646" s="232"/>
      <c r="AQ646" s="80"/>
      <c r="AR646" s="81"/>
      <c r="AS646" s="81"/>
      <c r="AT646" s="245"/>
      <c r="AU646" s="179"/>
      <c r="AV646" s="233"/>
      <c r="AW646" s="81"/>
      <c r="AX646" s="185"/>
      <c r="AY646" s="134"/>
      <c r="AZ646" s="111"/>
      <c r="BA646" s="210"/>
      <c r="BB646" s="211"/>
      <c r="BC646" s="211"/>
      <c r="BD646" s="211"/>
      <c r="BE646" s="211"/>
      <c r="BF646" s="211"/>
      <c r="BG646" s="211"/>
      <c r="BH646" s="211"/>
      <c r="BI646" s="211"/>
      <c r="BJ646" s="211"/>
      <c r="BK646" s="211"/>
      <c r="BL646" s="211"/>
      <c r="BM646" s="211"/>
      <c r="BN646" s="83"/>
      <c r="BO646" s="79"/>
      <c r="BP646" s="210"/>
      <c r="BQ646" s="211"/>
      <c r="BR646" s="211"/>
      <c r="BS646" s="211"/>
      <c r="BT646" s="211"/>
      <c r="BU646" s="211"/>
      <c r="BV646" s="211"/>
      <c r="BW646" s="211"/>
      <c r="BX646" s="82"/>
      <c r="BY646" s="212"/>
      <c r="BZ646" s="212"/>
      <c r="CA646" s="212"/>
      <c r="CB646" s="212"/>
      <c r="CC646" s="212"/>
      <c r="CD646" s="212"/>
      <c r="CE646" s="212"/>
      <c r="CF646" s="212"/>
      <c r="CG646" s="82"/>
      <c r="CH646" s="213"/>
      <c r="CI646" s="212"/>
      <c r="CJ646" s="212"/>
      <c r="CK646" s="212"/>
      <c r="CL646" s="212"/>
      <c r="CM646" s="212"/>
      <c r="CN646" s="212"/>
      <c r="CO646" s="212"/>
      <c r="CP646" s="212"/>
      <c r="CQ646" s="212"/>
      <c r="CR646" s="212"/>
      <c r="CS646" s="212"/>
      <c r="CT646" s="212"/>
      <c r="CU646" s="212"/>
      <c r="CV646" s="212"/>
      <c r="CW646" s="212"/>
      <c r="CX646" s="212"/>
      <c r="CY646" s="212"/>
      <c r="CZ646" s="212"/>
      <c r="DA646" s="214"/>
      <c r="DB646" s="84"/>
      <c r="DC646" s="35"/>
      <c r="DD646" s="35"/>
      <c r="DE646" s="35"/>
      <c r="DF646" s="35"/>
      <c r="DG646" s="35"/>
      <c r="DH646" s="35"/>
      <c r="DI646" s="35"/>
      <c r="DJ646" s="35"/>
      <c r="DK646" s="35"/>
      <c r="DL646" s="35"/>
      <c r="DM646" s="35"/>
      <c r="DN646" s="35"/>
      <c r="DO646" s="35"/>
      <c r="DP646" s="35"/>
      <c r="DQ646" s="35"/>
      <c r="DR646" s="35"/>
      <c r="DS646" s="35"/>
      <c r="DT646" s="35"/>
      <c r="DU646" s="35"/>
      <c r="DV646" s="35"/>
      <c r="DW646" s="78"/>
      <c r="DX646" s="82"/>
      <c r="DY646" s="215"/>
      <c r="DZ646" s="216"/>
      <c r="EA646" s="216"/>
      <c r="EB646" s="216"/>
      <c r="EC646" s="216"/>
      <c r="ED646" s="216"/>
      <c r="EE646" s="217"/>
      <c r="EF646" s="146"/>
      <c r="EG646" s="215"/>
      <c r="EH646" s="216"/>
      <c r="EI646" s="216"/>
      <c r="EJ646" s="216"/>
      <c r="EK646" s="216"/>
      <c r="EL646" s="216"/>
      <c r="EM646" s="216"/>
      <c r="EN646" s="217"/>
      <c r="EO646" s="79"/>
      <c r="EP646" s="218"/>
      <c r="EQ646" s="219"/>
      <c r="ER646" s="219"/>
      <c r="ES646" s="82"/>
      <c r="ET646" s="234"/>
      <c r="EU646" s="235"/>
      <c r="EV646" s="235"/>
      <c r="EW646" s="82"/>
      <c r="EX646" s="234"/>
      <c r="EY646" s="235"/>
      <c r="EZ646" s="235"/>
      <c r="FA646" s="235"/>
      <c r="FB646" s="235"/>
      <c r="FC646" s="235"/>
      <c r="FD646" s="235"/>
      <c r="FE646" s="222"/>
      <c r="FF646" s="234"/>
      <c r="FG646" s="235"/>
      <c r="FH646" s="235"/>
      <c r="FI646" s="235"/>
      <c r="FJ646" s="235"/>
      <c r="FK646" s="235"/>
      <c r="FL646" s="235"/>
      <c r="FM646" s="222"/>
    </row>
    <row r="647" spans="1:169">
      <c r="A647" s="223" t="str">
        <f>Validation!B647</f>
        <v>Pass</v>
      </c>
      <c r="B647" s="35"/>
      <c r="C647" s="35"/>
      <c r="D647" s="35"/>
      <c r="E647" s="122"/>
      <c r="F647" s="123"/>
      <c r="G647" s="121"/>
      <c r="H647" s="120"/>
      <c r="I647" s="121"/>
      <c r="J647" s="120"/>
      <c r="K647" s="225"/>
      <c r="L647" s="35"/>
      <c r="M647" s="226"/>
      <c r="N647" s="227"/>
      <c r="O647" s="227"/>
      <c r="P647" s="224"/>
      <c r="Q647" s="224"/>
      <c r="R647" s="78"/>
      <c r="S647" s="79"/>
      <c r="T647" s="224"/>
      <c r="U647" s="35"/>
      <c r="V647" s="35"/>
      <c r="W647" s="225"/>
      <c r="X647" s="228"/>
      <c r="Y647" s="79"/>
      <c r="Z647" s="229"/>
      <c r="AA647" s="35"/>
      <c r="AB647" s="35"/>
      <c r="AC647" s="35"/>
      <c r="AD647" s="230"/>
      <c r="AE647" s="231"/>
      <c r="AF647" s="35"/>
      <c r="AG647" s="35"/>
      <c r="AH647" s="78"/>
      <c r="AI647" s="78"/>
      <c r="AJ647" s="82"/>
      <c r="AK647" s="136"/>
      <c r="AL647" s="135"/>
      <c r="AM647" s="81"/>
      <c r="AN647" s="134"/>
      <c r="AO647" s="232"/>
      <c r="AP647" s="232"/>
      <c r="AQ647" s="80"/>
      <c r="AR647" s="81"/>
      <c r="AS647" s="81"/>
      <c r="AT647" s="245"/>
      <c r="AU647" s="179"/>
      <c r="AV647" s="233"/>
      <c r="AW647" s="81"/>
      <c r="AX647" s="185"/>
      <c r="AY647" s="134"/>
      <c r="AZ647" s="111"/>
      <c r="BA647" s="210"/>
      <c r="BB647" s="211"/>
      <c r="BC647" s="211"/>
      <c r="BD647" s="211"/>
      <c r="BE647" s="211"/>
      <c r="BF647" s="211"/>
      <c r="BG647" s="211"/>
      <c r="BH647" s="211"/>
      <c r="BI647" s="211"/>
      <c r="BJ647" s="211"/>
      <c r="BK647" s="211"/>
      <c r="BL647" s="211"/>
      <c r="BM647" s="211"/>
      <c r="BN647" s="83"/>
      <c r="BO647" s="79"/>
      <c r="BP647" s="210"/>
      <c r="BQ647" s="211"/>
      <c r="BR647" s="211"/>
      <c r="BS647" s="211"/>
      <c r="BT647" s="211"/>
      <c r="BU647" s="211"/>
      <c r="BV647" s="211"/>
      <c r="BW647" s="211"/>
      <c r="BX647" s="82"/>
      <c r="BY647" s="212"/>
      <c r="BZ647" s="212"/>
      <c r="CA647" s="212"/>
      <c r="CB647" s="212"/>
      <c r="CC647" s="212"/>
      <c r="CD647" s="212"/>
      <c r="CE647" s="212"/>
      <c r="CF647" s="212"/>
      <c r="CG647" s="82"/>
      <c r="CH647" s="213"/>
      <c r="CI647" s="212"/>
      <c r="CJ647" s="212"/>
      <c r="CK647" s="212"/>
      <c r="CL647" s="212"/>
      <c r="CM647" s="212"/>
      <c r="CN647" s="212"/>
      <c r="CO647" s="212"/>
      <c r="CP647" s="212"/>
      <c r="CQ647" s="212"/>
      <c r="CR647" s="212"/>
      <c r="CS647" s="212"/>
      <c r="CT647" s="212"/>
      <c r="CU647" s="212"/>
      <c r="CV647" s="212"/>
      <c r="CW647" s="212"/>
      <c r="CX647" s="212"/>
      <c r="CY647" s="212"/>
      <c r="CZ647" s="212"/>
      <c r="DA647" s="214"/>
      <c r="DB647" s="84"/>
      <c r="DC647" s="35"/>
      <c r="DD647" s="35"/>
      <c r="DE647" s="35"/>
      <c r="DF647" s="35"/>
      <c r="DG647" s="35"/>
      <c r="DH647" s="35"/>
      <c r="DI647" s="35"/>
      <c r="DJ647" s="35"/>
      <c r="DK647" s="35"/>
      <c r="DL647" s="35"/>
      <c r="DM647" s="35"/>
      <c r="DN647" s="35"/>
      <c r="DO647" s="35"/>
      <c r="DP647" s="35"/>
      <c r="DQ647" s="35"/>
      <c r="DR647" s="35"/>
      <c r="DS647" s="35"/>
      <c r="DT647" s="35"/>
      <c r="DU647" s="35"/>
      <c r="DV647" s="35"/>
      <c r="DW647" s="78"/>
      <c r="DX647" s="82"/>
      <c r="DY647" s="215"/>
      <c r="DZ647" s="216"/>
      <c r="EA647" s="216"/>
      <c r="EB647" s="216"/>
      <c r="EC647" s="216"/>
      <c r="ED647" s="216"/>
      <c r="EE647" s="217"/>
      <c r="EF647" s="146"/>
      <c r="EG647" s="215"/>
      <c r="EH647" s="216"/>
      <c r="EI647" s="216"/>
      <c r="EJ647" s="216"/>
      <c r="EK647" s="216"/>
      <c r="EL647" s="216"/>
      <c r="EM647" s="216"/>
      <c r="EN647" s="217"/>
      <c r="EO647" s="79"/>
      <c r="EP647" s="218"/>
      <c r="EQ647" s="219"/>
      <c r="ER647" s="219"/>
      <c r="ES647" s="82"/>
      <c r="ET647" s="234"/>
      <c r="EU647" s="235"/>
      <c r="EV647" s="235"/>
      <c r="EW647" s="82"/>
      <c r="EX647" s="234"/>
      <c r="EY647" s="235"/>
      <c r="EZ647" s="235"/>
      <c r="FA647" s="235"/>
      <c r="FB647" s="235"/>
      <c r="FC647" s="235"/>
      <c r="FD647" s="235"/>
      <c r="FE647" s="222"/>
      <c r="FF647" s="234"/>
      <c r="FG647" s="235"/>
      <c r="FH647" s="235"/>
      <c r="FI647" s="235"/>
      <c r="FJ647" s="235"/>
      <c r="FK647" s="235"/>
      <c r="FL647" s="235"/>
      <c r="FM647" s="222"/>
    </row>
    <row r="648" spans="1:169">
      <c r="A648" s="223" t="str">
        <f>Validation!B648</f>
        <v>Pass</v>
      </c>
      <c r="B648" s="35"/>
      <c r="C648" s="35"/>
      <c r="D648" s="35"/>
      <c r="E648" s="122"/>
      <c r="F648" s="123"/>
      <c r="G648" s="121"/>
      <c r="H648" s="120"/>
      <c r="I648" s="121"/>
      <c r="J648" s="120"/>
      <c r="K648" s="225"/>
      <c r="L648" s="35"/>
      <c r="M648" s="226"/>
      <c r="N648" s="227"/>
      <c r="O648" s="227"/>
      <c r="P648" s="224"/>
      <c r="Q648" s="224"/>
      <c r="R648" s="78"/>
      <c r="S648" s="79"/>
      <c r="T648" s="224"/>
      <c r="U648" s="35"/>
      <c r="V648" s="35"/>
      <c r="W648" s="225"/>
      <c r="X648" s="228"/>
      <c r="Y648" s="79"/>
      <c r="Z648" s="229"/>
      <c r="AA648" s="35"/>
      <c r="AB648" s="35"/>
      <c r="AC648" s="35"/>
      <c r="AD648" s="230"/>
      <c r="AE648" s="231"/>
      <c r="AF648" s="35"/>
      <c r="AG648" s="35"/>
      <c r="AH648" s="78"/>
      <c r="AI648" s="78"/>
      <c r="AJ648" s="82"/>
      <c r="AK648" s="136"/>
      <c r="AL648" s="135"/>
      <c r="AM648" s="81"/>
      <c r="AN648" s="134"/>
      <c r="AO648" s="232"/>
      <c r="AP648" s="232"/>
      <c r="AQ648" s="80"/>
      <c r="AR648" s="81"/>
      <c r="AS648" s="81"/>
      <c r="AT648" s="245"/>
      <c r="AU648" s="179"/>
      <c r="AV648" s="233"/>
      <c r="AW648" s="81"/>
      <c r="AX648" s="185"/>
      <c r="AY648" s="134"/>
      <c r="AZ648" s="111"/>
      <c r="BA648" s="210"/>
      <c r="BB648" s="211"/>
      <c r="BC648" s="211"/>
      <c r="BD648" s="211"/>
      <c r="BE648" s="211"/>
      <c r="BF648" s="211"/>
      <c r="BG648" s="211"/>
      <c r="BH648" s="211"/>
      <c r="BI648" s="211"/>
      <c r="BJ648" s="211"/>
      <c r="BK648" s="211"/>
      <c r="BL648" s="211"/>
      <c r="BM648" s="211"/>
      <c r="BN648" s="83"/>
      <c r="BO648" s="79"/>
      <c r="BP648" s="210"/>
      <c r="BQ648" s="211"/>
      <c r="BR648" s="211"/>
      <c r="BS648" s="211"/>
      <c r="BT648" s="211"/>
      <c r="BU648" s="211"/>
      <c r="BV648" s="211"/>
      <c r="BW648" s="211"/>
      <c r="BX648" s="82"/>
      <c r="BY648" s="212"/>
      <c r="BZ648" s="212"/>
      <c r="CA648" s="212"/>
      <c r="CB648" s="212"/>
      <c r="CC648" s="212"/>
      <c r="CD648" s="212"/>
      <c r="CE648" s="212"/>
      <c r="CF648" s="212"/>
      <c r="CG648" s="82"/>
      <c r="CH648" s="213"/>
      <c r="CI648" s="212"/>
      <c r="CJ648" s="212"/>
      <c r="CK648" s="212"/>
      <c r="CL648" s="212"/>
      <c r="CM648" s="212"/>
      <c r="CN648" s="212"/>
      <c r="CO648" s="212"/>
      <c r="CP648" s="212"/>
      <c r="CQ648" s="212"/>
      <c r="CR648" s="212"/>
      <c r="CS648" s="212"/>
      <c r="CT648" s="212"/>
      <c r="CU648" s="212"/>
      <c r="CV648" s="212"/>
      <c r="CW648" s="212"/>
      <c r="CX648" s="212"/>
      <c r="CY648" s="212"/>
      <c r="CZ648" s="212"/>
      <c r="DA648" s="214"/>
      <c r="DB648" s="84"/>
      <c r="DC648" s="35"/>
      <c r="DD648" s="35"/>
      <c r="DE648" s="35"/>
      <c r="DF648" s="35"/>
      <c r="DG648" s="35"/>
      <c r="DH648" s="35"/>
      <c r="DI648" s="35"/>
      <c r="DJ648" s="35"/>
      <c r="DK648" s="35"/>
      <c r="DL648" s="35"/>
      <c r="DM648" s="35"/>
      <c r="DN648" s="35"/>
      <c r="DO648" s="35"/>
      <c r="DP648" s="35"/>
      <c r="DQ648" s="35"/>
      <c r="DR648" s="35"/>
      <c r="DS648" s="35"/>
      <c r="DT648" s="35"/>
      <c r="DU648" s="35"/>
      <c r="DV648" s="35"/>
      <c r="DW648" s="78"/>
      <c r="DX648" s="82"/>
      <c r="DY648" s="215"/>
      <c r="DZ648" s="216"/>
      <c r="EA648" s="216"/>
      <c r="EB648" s="216"/>
      <c r="EC648" s="216"/>
      <c r="ED648" s="216"/>
      <c r="EE648" s="217"/>
      <c r="EF648" s="146"/>
      <c r="EG648" s="215"/>
      <c r="EH648" s="216"/>
      <c r="EI648" s="216"/>
      <c r="EJ648" s="216"/>
      <c r="EK648" s="216"/>
      <c r="EL648" s="216"/>
      <c r="EM648" s="216"/>
      <c r="EN648" s="217"/>
      <c r="EO648" s="79"/>
      <c r="EP648" s="218"/>
      <c r="EQ648" s="219"/>
      <c r="ER648" s="219"/>
      <c r="ES648" s="82"/>
      <c r="ET648" s="234"/>
      <c r="EU648" s="235"/>
      <c r="EV648" s="235"/>
      <c r="EW648" s="82"/>
      <c r="EX648" s="234"/>
      <c r="EY648" s="235"/>
      <c r="EZ648" s="235"/>
      <c r="FA648" s="235"/>
      <c r="FB648" s="235"/>
      <c r="FC648" s="235"/>
      <c r="FD648" s="235"/>
      <c r="FE648" s="222"/>
      <c r="FF648" s="234"/>
      <c r="FG648" s="235"/>
      <c r="FH648" s="235"/>
      <c r="FI648" s="235"/>
      <c r="FJ648" s="235"/>
      <c r="FK648" s="235"/>
      <c r="FL648" s="235"/>
      <c r="FM648" s="222"/>
    </row>
    <row r="649" spans="1:169">
      <c r="A649" s="223" t="str">
        <f>Validation!B649</f>
        <v>Pass</v>
      </c>
      <c r="B649" s="35"/>
      <c r="C649" s="35"/>
      <c r="D649" s="35"/>
      <c r="E649" s="122"/>
      <c r="F649" s="123"/>
      <c r="G649" s="121"/>
      <c r="H649" s="120"/>
      <c r="I649" s="121"/>
      <c r="J649" s="120"/>
      <c r="K649" s="225"/>
      <c r="L649" s="35"/>
      <c r="M649" s="226"/>
      <c r="N649" s="227"/>
      <c r="O649" s="227"/>
      <c r="P649" s="224"/>
      <c r="Q649" s="224"/>
      <c r="R649" s="78"/>
      <c r="S649" s="79"/>
      <c r="T649" s="224"/>
      <c r="U649" s="35"/>
      <c r="V649" s="35"/>
      <c r="W649" s="225"/>
      <c r="X649" s="228"/>
      <c r="Y649" s="79"/>
      <c r="Z649" s="229"/>
      <c r="AA649" s="35"/>
      <c r="AB649" s="35"/>
      <c r="AC649" s="35"/>
      <c r="AD649" s="230"/>
      <c r="AE649" s="231"/>
      <c r="AF649" s="35"/>
      <c r="AG649" s="35"/>
      <c r="AH649" s="78"/>
      <c r="AI649" s="78"/>
      <c r="AJ649" s="82"/>
      <c r="AK649" s="136"/>
      <c r="AL649" s="135"/>
      <c r="AM649" s="81"/>
      <c r="AN649" s="134"/>
      <c r="AO649" s="232"/>
      <c r="AP649" s="232"/>
      <c r="AQ649" s="80"/>
      <c r="AR649" s="81"/>
      <c r="AS649" s="81"/>
      <c r="AT649" s="245"/>
      <c r="AU649" s="179"/>
      <c r="AV649" s="233"/>
      <c r="AW649" s="81"/>
      <c r="AX649" s="185"/>
      <c r="AY649" s="134"/>
      <c r="AZ649" s="111"/>
      <c r="BA649" s="210"/>
      <c r="BB649" s="211"/>
      <c r="BC649" s="211"/>
      <c r="BD649" s="211"/>
      <c r="BE649" s="211"/>
      <c r="BF649" s="211"/>
      <c r="BG649" s="211"/>
      <c r="BH649" s="211"/>
      <c r="BI649" s="211"/>
      <c r="BJ649" s="211"/>
      <c r="BK649" s="211"/>
      <c r="BL649" s="211"/>
      <c r="BM649" s="211"/>
      <c r="BN649" s="83"/>
      <c r="BO649" s="79"/>
      <c r="BP649" s="210"/>
      <c r="BQ649" s="211"/>
      <c r="BR649" s="211"/>
      <c r="BS649" s="211"/>
      <c r="BT649" s="211"/>
      <c r="BU649" s="211"/>
      <c r="BV649" s="211"/>
      <c r="BW649" s="211"/>
      <c r="BX649" s="82"/>
      <c r="BY649" s="212"/>
      <c r="BZ649" s="212"/>
      <c r="CA649" s="212"/>
      <c r="CB649" s="212"/>
      <c r="CC649" s="212"/>
      <c r="CD649" s="212"/>
      <c r="CE649" s="212"/>
      <c r="CF649" s="212"/>
      <c r="CG649" s="82"/>
      <c r="CH649" s="213"/>
      <c r="CI649" s="212"/>
      <c r="CJ649" s="212"/>
      <c r="CK649" s="212"/>
      <c r="CL649" s="212"/>
      <c r="CM649" s="212"/>
      <c r="CN649" s="212"/>
      <c r="CO649" s="212"/>
      <c r="CP649" s="212"/>
      <c r="CQ649" s="212"/>
      <c r="CR649" s="212"/>
      <c r="CS649" s="212"/>
      <c r="CT649" s="212"/>
      <c r="CU649" s="212"/>
      <c r="CV649" s="212"/>
      <c r="CW649" s="212"/>
      <c r="CX649" s="212"/>
      <c r="CY649" s="212"/>
      <c r="CZ649" s="212"/>
      <c r="DA649" s="214"/>
      <c r="DB649" s="84"/>
      <c r="DC649" s="35"/>
      <c r="DD649" s="35"/>
      <c r="DE649" s="35"/>
      <c r="DF649" s="35"/>
      <c r="DG649" s="35"/>
      <c r="DH649" s="35"/>
      <c r="DI649" s="35"/>
      <c r="DJ649" s="35"/>
      <c r="DK649" s="35"/>
      <c r="DL649" s="35"/>
      <c r="DM649" s="35"/>
      <c r="DN649" s="35"/>
      <c r="DO649" s="35"/>
      <c r="DP649" s="35"/>
      <c r="DQ649" s="35"/>
      <c r="DR649" s="35"/>
      <c r="DS649" s="35"/>
      <c r="DT649" s="35"/>
      <c r="DU649" s="35"/>
      <c r="DV649" s="35"/>
      <c r="DW649" s="78"/>
      <c r="DX649" s="82"/>
      <c r="DY649" s="215"/>
      <c r="DZ649" s="216"/>
      <c r="EA649" s="216"/>
      <c r="EB649" s="216"/>
      <c r="EC649" s="216"/>
      <c r="ED649" s="216"/>
      <c r="EE649" s="217"/>
      <c r="EF649" s="146"/>
      <c r="EG649" s="215"/>
      <c r="EH649" s="216"/>
      <c r="EI649" s="216"/>
      <c r="EJ649" s="216"/>
      <c r="EK649" s="216"/>
      <c r="EL649" s="216"/>
      <c r="EM649" s="216"/>
      <c r="EN649" s="217"/>
      <c r="EO649" s="79"/>
      <c r="EP649" s="218"/>
      <c r="EQ649" s="219"/>
      <c r="ER649" s="219"/>
      <c r="ES649" s="82"/>
      <c r="ET649" s="234"/>
      <c r="EU649" s="235"/>
      <c r="EV649" s="235"/>
      <c r="EW649" s="82"/>
      <c r="EX649" s="234"/>
      <c r="EY649" s="235"/>
      <c r="EZ649" s="235"/>
      <c r="FA649" s="235"/>
      <c r="FB649" s="235"/>
      <c r="FC649" s="235"/>
      <c r="FD649" s="235"/>
      <c r="FE649" s="222"/>
      <c r="FF649" s="234"/>
      <c r="FG649" s="235"/>
      <c r="FH649" s="235"/>
      <c r="FI649" s="235"/>
      <c r="FJ649" s="235"/>
      <c r="FK649" s="235"/>
      <c r="FL649" s="235"/>
      <c r="FM649" s="222"/>
    </row>
    <row r="650" spans="1:169">
      <c r="A650" s="223" t="str">
        <f>Validation!B650</f>
        <v>Pass</v>
      </c>
      <c r="B650" s="35"/>
      <c r="C650" s="35"/>
      <c r="D650" s="35"/>
      <c r="E650" s="122"/>
      <c r="F650" s="123"/>
      <c r="G650" s="121"/>
      <c r="H650" s="120"/>
      <c r="I650" s="121"/>
      <c r="J650" s="120"/>
      <c r="K650" s="225"/>
      <c r="L650" s="35"/>
      <c r="M650" s="226"/>
      <c r="N650" s="227"/>
      <c r="O650" s="227"/>
      <c r="P650" s="224"/>
      <c r="Q650" s="224"/>
      <c r="R650" s="78"/>
      <c r="S650" s="79"/>
      <c r="T650" s="224"/>
      <c r="U650" s="35"/>
      <c r="V650" s="35"/>
      <c r="W650" s="225"/>
      <c r="X650" s="228"/>
      <c r="Y650" s="79"/>
      <c r="Z650" s="229"/>
      <c r="AA650" s="35"/>
      <c r="AB650" s="35"/>
      <c r="AC650" s="35"/>
      <c r="AD650" s="230"/>
      <c r="AE650" s="231"/>
      <c r="AF650" s="35"/>
      <c r="AG650" s="35"/>
      <c r="AH650" s="78"/>
      <c r="AI650" s="78"/>
      <c r="AJ650" s="82"/>
      <c r="AK650" s="136"/>
      <c r="AL650" s="135"/>
      <c r="AM650" s="81"/>
      <c r="AN650" s="134"/>
      <c r="AO650" s="232"/>
      <c r="AP650" s="232"/>
      <c r="AQ650" s="80"/>
      <c r="AR650" s="81"/>
      <c r="AS650" s="81"/>
      <c r="AT650" s="245"/>
      <c r="AU650" s="179"/>
      <c r="AV650" s="233"/>
      <c r="AW650" s="81"/>
      <c r="AX650" s="185"/>
      <c r="AY650" s="134"/>
      <c r="AZ650" s="111"/>
      <c r="BA650" s="210"/>
      <c r="BB650" s="211"/>
      <c r="BC650" s="211"/>
      <c r="BD650" s="211"/>
      <c r="BE650" s="211"/>
      <c r="BF650" s="211"/>
      <c r="BG650" s="211"/>
      <c r="BH650" s="211"/>
      <c r="BI650" s="211"/>
      <c r="BJ650" s="211"/>
      <c r="BK650" s="211"/>
      <c r="BL650" s="211"/>
      <c r="BM650" s="211"/>
      <c r="BN650" s="83"/>
      <c r="BO650" s="79"/>
      <c r="BP650" s="210"/>
      <c r="BQ650" s="211"/>
      <c r="BR650" s="211"/>
      <c r="BS650" s="211"/>
      <c r="BT650" s="211"/>
      <c r="BU650" s="211"/>
      <c r="BV650" s="211"/>
      <c r="BW650" s="211"/>
      <c r="BX650" s="82"/>
      <c r="BY650" s="212"/>
      <c r="BZ650" s="212"/>
      <c r="CA650" s="212"/>
      <c r="CB650" s="212"/>
      <c r="CC650" s="212"/>
      <c r="CD650" s="212"/>
      <c r="CE650" s="212"/>
      <c r="CF650" s="212"/>
      <c r="CG650" s="82"/>
      <c r="CH650" s="213"/>
      <c r="CI650" s="212"/>
      <c r="CJ650" s="212"/>
      <c r="CK650" s="212"/>
      <c r="CL650" s="212"/>
      <c r="CM650" s="212"/>
      <c r="CN650" s="212"/>
      <c r="CO650" s="212"/>
      <c r="CP650" s="212"/>
      <c r="CQ650" s="212"/>
      <c r="CR650" s="212"/>
      <c r="CS650" s="212"/>
      <c r="CT650" s="212"/>
      <c r="CU650" s="212"/>
      <c r="CV650" s="212"/>
      <c r="CW650" s="212"/>
      <c r="CX650" s="212"/>
      <c r="CY650" s="212"/>
      <c r="CZ650" s="212"/>
      <c r="DA650" s="214"/>
      <c r="DB650" s="84"/>
      <c r="DC650" s="35"/>
      <c r="DD650" s="35"/>
      <c r="DE650" s="35"/>
      <c r="DF650" s="35"/>
      <c r="DG650" s="35"/>
      <c r="DH650" s="35"/>
      <c r="DI650" s="35"/>
      <c r="DJ650" s="35"/>
      <c r="DK650" s="35"/>
      <c r="DL650" s="35"/>
      <c r="DM650" s="35"/>
      <c r="DN650" s="35"/>
      <c r="DO650" s="35"/>
      <c r="DP650" s="35"/>
      <c r="DQ650" s="35"/>
      <c r="DR650" s="35"/>
      <c r="DS650" s="35"/>
      <c r="DT650" s="35"/>
      <c r="DU650" s="35"/>
      <c r="DV650" s="35"/>
      <c r="DW650" s="78"/>
      <c r="DX650" s="82"/>
      <c r="DY650" s="215"/>
      <c r="DZ650" s="216"/>
      <c r="EA650" s="216"/>
      <c r="EB650" s="216"/>
      <c r="EC650" s="216"/>
      <c r="ED650" s="216"/>
      <c r="EE650" s="217"/>
      <c r="EF650" s="146"/>
      <c r="EG650" s="215"/>
      <c r="EH650" s="216"/>
      <c r="EI650" s="216"/>
      <c r="EJ650" s="216"/>
      <c r="EK650" s="216"/>
      <c r="EL650" s="216"/>
      <c r="EM650" s="216"/>
      <c r="EN650" s="217"/>
      <c r="EO650" s="79"/>
      <c r="EP650" s="218"/>
      <c r="EQ650" s="219"/>
      <c r="ER650" s="219"/>
      <c r="ES650" s="82"/>
      <c r="ET650" s="234"/>
      <c r="EU650" s="235"/>
      <c r="EV650" s="235"/>
      <c r="EW650" s="82"/>
      <c r="EX650" s="234"/>
      <c r="EY650" s="235"/>
      <c r="EZ650" s="235"/>
      <c r="FA650" s="235"/>
      <c r="FB650" s="235"/>
      <c r="FC650" s="235"/>
      <c r="FD650" s="235"/>
      <c r="FE650" s="222"/>
      <c r="FF650" s="234"/>
      <c r="FG650" s="235"/>
      <c r="FH650" s="235"/>
      <c r="FI650" s="235"/>
      <c r="FJ650" s="235"/>
      <c r="FK650" s="235"/>
      <c r="FL650" s="235"/>
      <c r="FM650" s="222"/>
    </row>
    <row r="651" spans="1:169">
      <c r="A651" s="223" t="str">
        <f>Validation!B651</f>
        <v>Pass</v>
      </c>
      <c r="B651" s="35"/>
      <c r="C651" s="35"/>
      <c r="D651" s="35"/>
      <c r="E651" s="122"/>
      <c r="F651" s="123"/>
      <c r="G651" s="121"/>
      <c r="H651" s="120"/>
      <c r="I651" s="121"/>
      <c r="J651" s="120"/>
      <c r="K651" s="225"/>
      <c r="L651" s="35"/>
      <c r="M651" s="226"/>
      <c r="N651" s="227"/>
      <c r="O651" s="227"/>
      <c r="P651" s="224"/>
      <c r="Q651" s="224"/>
      <c r="R651" s="78"/>
      <c r="S651" s="79"/>
      <c r="T651" s="224"/>
      <c r="U651" s="35"/>
      <c r="V651" s="35"/>
      <c r="W651" s="225"/>
      <c r="X651" s="228"/>
      <c r="Y651" s="79"/>
      <c r="Z651" s="229"/>
      <c r="AA651" s="35"/>
      <c r="AB651" s="35"/>
      <c r="AC651" s="35"/>
      <c r="AD651" s="230"/>
      <c r="AE651" s="231"/>
      <c r="AF651" s="35"/>
      <c r="AG651" s="35"/>
      <c r="AH651" s="78"/>
      <c r="AI651" s="78"/>
      <c r="AJ651" s="82"/>
      <c r="AK651" s="136"/>
      <c r="AL651" s="135"/>
      <c r="AM651" s="81"/>
      <c r="AN651" s="134"/>
      <c r="AO651" s="232"/>
      <c r="AP651" s="232"/>
      <c r="AQ651" s="80"/>
      <c r="AR651" s="81"/>
      <c r="AS651" s="81"/>
      <c r="AT651" s="245"/>
      <c r="AU651" s="179"/>
      <c r="AV651" s="233"/>
      <c r="AW651" s="81"/>
      <c r="AX651" s="185"/>
      <c r="AY651" s="134"/>
      <c r="AZ651" s="111"/>
      <c r="BA651" s="210"/>
      <c r="BB651" s="211"/>
      <c r="BC651" s="211"/>
      <c r="BD651" s="211"/>
      <c r="BE651" s="211"/>
      <c r="BF651" s="211"/>
      <c r="BG651" s="211"/>
      <c r="BH651" s="211"/>
      <c r="BI651" s="211"/>
      <c r="BJ651" s="211"/>
      <c r="BK651" s="211"/>
      <c r="BL651" s="211"/>
      <c r="BM651" s="211"/>
      <c r="BN651" s="83"/>
      <c r="BO651" s="79"/>
      <c r="BP651" s="210"/>
      <c r="BQ651" s="211"/>
      <c r="BR651" s="211"/>
      <c r="BS651" s="211"/>
      <c r="BT651" s="211"/>
      <c r="BU651" s="211"/>
      <c r="BV651" s="211"/>
      <c r="BW651" s="211"/>
      <c r="BX651" s="82"/>
      <c r="BY651" s="212"/>
      <c r="BZ651" s="212"/>
      <c r="CA651" s="212"/>
      <c r="CB651" s="212"/>
      <c r="CC651" s="212"/>
      <c r="CD651" s="212"/>
      <c r="CE651" s="212"/>
      <c r="CF651" s="212"/>
      <c r="CG651" s="82"/>
      <c r="CH651" s="213"/>
      <c r="CI651" s="212"/>
      <c r="CJ651" s="212"/>
      <c r="CK651" s="212"/>
      <c r="CL651" s="212"/>
      <c r="CM651" s="212"/>
      <c r="CN651" s="212"/>
      <c r="CO651" s="212"/>
      <c r="CP651" s="212"/>
      <c r="CQ651" s="212"/>
      <c r="CR651" s="212"/>
      <c r="CS651" s="212"/>
      <c r="CT651" s="212"/>
      <c r="CU651" s="212"/>
      <c r="CV651" s="212"/>
      <c r="CW651" s="212"/>
      <c r="CX651" s="212"/>
      <c r="CY651" s="212"/>
      <c r="CZ651" s="212"/>
      <c r="DA651" s="214"/>
      <c r="DB651" s="84"/>
      <c r="DC651" s="35"/>
      <c r="DD651" s="35"/>
      <c r="DE651" s="35"/>
      <c r="DF651" s="35"/>
      <c r="DG651" s="35"/>
      <c r="DH651" s="35"/>
      <c r="DI651" s="35"/>
      <c r="DJ651" s="35"/>
      <c r="DK651" s="35"/>
      <c r="DL651" s="35"/>
      <c r="DM651" s="35"/>
      <c r="DN651" s="35"/>
      <c r="DO651" s="35"/>
      <c r="DP651" s="35"/>
      <c r="DQ651" s="35"/>
      <c r="DR651" s="35"/>
      <c r="DS651" s="35"/>
      <c r="DT651" s="35"/>
      <c r="DU651" s="35"/>
      <c r="DV651" s="35"/>
      <c r="DW651" s="78"/>
      <c r="DX651" s="82"/>
      <c r="DY651" s="215"/>
      <c r="DZ651" s="216"/>
      <c r="EA651" s="216"/>
      <c r="EB651" s="216"/>
      <c r="EC651" s="216"/>
      <c r="ED651" s="216"/>
      <c r="EE651" s="217"/>
      <c r="EF651" s="146"/>
      <c r="EG651" s="215"/>
      <c r="EH651" s="216"/>
      <c r="EI651" s="216"/>
      <c r="EJ651" s="216"/>
      <c r="EK651" s="216"/>
      <c r="EL651" s="216"/>
      <c r="EM651" s="216"/>
      <c r="EN651" s="217"/>
      <c r="EO651" s="79"/>
      <c r="EP651" s="218"/>
      <c r="EQ651" s="219"/>
      <c r="ER651" s="219"/>
      <c r="ES651" s="82"/>
      <c r="ET651" s="234"/>
      <c r="EU651" s="235"/>
      <c r="EV651" s="235"/>
      <c r="EW651" s="82"/>
      <c r="EX651" s="234"/>
      <c r="EY651" s="235"/>
      <c r="EZ651" s="235"/>
      <c r="FA651" s="235"/>
      <c r="FB651" s="235"/>
      <c r="FC651" s="235"/>
      <c r="FD651" s="235"/>
      <c r="FE651" s="222"/>
      <c r="FF651" s="234"/>
      <c r="FG651" s="235"/>
      <c r="FH651" s="235"/>
      <c r="FI651" s="235"/>
      <c r="FJ651" s="235"/>
      <c r="FK651" s="235"/>
      <c r="FL651" s="235"/>
      <c r="FM651" s="222"/>
    </row>
    <row r="652" spans="1:169">
      <c r="A652" s="223" t="str">
        <f>Validation!B652</f>
        <v>Pass</v>
      </c>
      <c r="B652" s="35"/>
      <c r="C652" s="35"/>
      <c r="D652" s="35"/>
      <c r="E652" s="122"/>
      <c r="F652" s="123"/>
      <c r="G652" s="121"/>
      <c r="H652" s="120"/>
      <c r="I652" s="121"/>
      <c r="J652" s="120"/>
      <c r="K652" s="225"/>
      <c r="L652" s="35"/>
      <c r="M652" s="226"/>
      <c r="N652" s="227"/>
      <c r="O652" s="227"/>
      <c r="P652" s="224"/>
      <c r="Q652" s="224"/>
      <c r="R652" s="78"/>
      <c r="S652" s="79"/>
      <c r="T652" s="224"/>
      <c r="U652" s="35"/>
      <c r="V652" s="35"/>
      <c r="W652" s="225"/>
      <c r="X652" s="228"/>
      <c r="Y652" s="79"/>
      <c r="Z652" s="229"/>
      <c r="AA652" s="35"/>
      <c r="AB652" s="35"/>
      <c r="AC652" s="35"/>
      <c r="AD652" s="230"/>
      <c r="AE652" s="231"/>
      <c r="AF652" s="35"/>
      <c r="AG652" s="35"/>
      <c r="AH652" s="78"/>
      <c r="AI652" s="78"/>
      <c r="AJ652" s="82"/>
      <c r="AK652" s="136"/>
      <c r="AL652" s="135"/>
      <c r="AM652" s="81"/>
      <c r="AN652" s="134"/>
      <c r="AO652" s="232"/>
      <c r="AP652" s="232"/>
      <c r="AQ652" s="80"/>
      <c r="AR652" s="81"/>
      <c r="AS652" s="81"/>
      <c r="AT652" s="245"/>
      <c r="AU652" s="179"/>
      <c r="AV652" s="233"/>
      <c r="AW652" s="81"/>
      <c r="AX652" s="185"/>
      <c r="AY652" s="134"/>
      <c r="AZ652" s="111"/>
      <c r="BA652" s="210"/>
      <c r="BB652" s="211"/>
      <c r="BC652" s="211"/>
      <c r="BD652" s="211"/>
      <c r="BE652" s="211"/>
      <c r="BF652" s="211"/>
      <c r="BG652" s="211"/>
      <c r="BH652" s="211"/>
      <c r="BI652" s="211"/>
      <c r="BJ652" s="211"/>
      <c r="BK652" s="211"/>
      <c r="BL652" s="211"/>
      <c r="BM652" s="211"/>
      <c r="BN652" s="83"/>
      <c r="BO652" s="79"/>
      <c r="BP652" s="210"/>
      <c r="BQ652" s="211"/>
      <c r="BR652" s="211"/>
      <c r="BS652" s="211"/>
      <c r="BT652" s="211"/>
      <c r="BU652" s="211"/>
      <c r="BV652" s="211"/>
      <c r="BW652" s="211"/>
      <c r="BX652" s="82"/>
      <c r="BY652" s="212"/>
      <c r="BZ652" s="212"/>
      <c r="CA652" s="212"/>
      <c r="CB652" s="212"/>
      <c r="CC652" s="212"/>
      <c r="CD652" s="212"/>
      <c r="CE652" s="212"/>
      <c r="CF652" s="212"/>
      <c r="CG652" s="82"/>
      <c r="CH652" s="213"/>
      <c r="CI652" s="212"/>
      <c r="CJ652" s="212"/>
      <c r="CK652" s="212"/>
      <c r="CL652" s="212"/>
      <c r="CM652" s="212"/>
      <c r="CN652" s="212"/>
      <c r="CO652" s="212"/>
      <c r="CP652" s="212"/>
      <c r="CQ652" s="212"/>
      <c r="CR652" s="212"/>
      <c r="CS652" s="212"/>
      <c r="CT652" s="212"/>
      <c r="CU652" s="212"/>
      <c r="CV652" s="212"/>
      <c r="CW652" s="212"/>
      <c r="CX652" s="212"/>
      <c r="CY652" s="212"/>
      <c r="CZ652" s="212"/>
      <c r="DA652" s="214"/>
      <c r="DB652" s="84"/>
      <c r="DC652" s="35"/>
      <c r="DD652" s="35"/>
      <c r="DE652" s="35"/>
      <c r="DF652" s="35"/>
      <c r="DG652" s="35"/>
      <c r="DH652" s="35"/>
      <c r="DI652" s="35"/>
      <c r="DJ652" s="35"/>
      <c r="DK652" s="35"/>
      <c r="DL652" s="35"/>
      <c r="DM652" s="35"/>
      <c r="DN652" s="35"/>
      <c r="DO652" s="35"/>
      <c r="DP652" s="35"/>
      <c r="DQ652" s="35"/>
      <c r="DR652" s="35"/>
      <c r="DS652" s="35"/>
      <c r="DT652" s="35"/>
      <c r="DU652" s="35"/>
      <c r="DV652" s="35"/>
      <c r="DW652" s="78"/>
      <c r="DX652" s="82"/>
      <c r="DY652" s="215"/>
      <c r="DZ652" s="216"/>
      <c r="EA652" s="216"/>
      <c r="EB652" s="216"/>
      <c r="EC652" s="216"/>
      <c r="ED652" s="216"/>
      <c r="EE652" s="217"/>
      <c r="EF652" s="146"/>
      <c r="EG652" s="215"/>
      <c r="EH652" s="216"/>
      <c r="EI652" s="216"/>
      <c r="EJ652" s="216"/>
      <c r="EK652" s="216"/>
      <c r="EL652" s="216"/>
      <c r="EM652" s="216"/>
      <c r="EN652" s="217"/>
      <c r="EO652" s="79"/>
      <c r="EP652" s="218"/>
      <c r="EQ652" s="219"/>
      <c r="ER652" s="219"/>
      <c r="ES652" s="82"/>
      <c r="ET652" s="234"/>
      <c r="EU652" s="235"/>
      <c r="EV652" s="235"/>
      <c r="EW652" s="82"/>
      <c r="EX652" s="234"/>
      <c r="EY652" s="235"/>
      <c r="EZ652" s="235"/>
      <c r="FA652" s="235"/>
      <c r="FB652" s="235"/>
      <c r="FC652" s="235"/>
      <c r="FD652" s="235"/>
      <c r="FE652" s="222"/>
      <c r="FF652" s="234"/>
      <c r="FG652" s="235"/>
      <c r="FH652" s="235"/>
      <c r="FI652" s="235"/>
      <c r="FJ652" s="235"/>
      <c r="FK652" s="235"/>
      <c r="FL652" s="235"/>
      <c r="FM652" s="222"/>
    </row>
    <row r="653" spans="1:169">
      <c r="A653" s="223" t="str">
        <f>Validation!B653</f>
        <v>Pass</v>
      </c>
      <c r="B653" s="35"/>
      <c r="C653" s="35"/>
      <c r="D653" s="35"/>
      <c r="E653" s="122"/>
      <c r="F653" s="123"/>
      <c r="G653" s="121"/>
      <c r="H653" s="120"/>
      <c r="I653" s="121"/>
      <c r="J653" s="120"/>
      <c r="K653" s="225"/>
      <c r="L653" s="35"/>
      <c r="M653" s="226"/>
      <c r="N653" s="227"/>
      <c r="O653" s="227"/>
      <c r="P653" s="224"/>
      <c r="Q653" s="224"/>
      <c r="R653" s="78"/>
      <c r="S653" s="79"/>
      <c r="T653" s="224"/>
      <c r="U653" s="35"/>
      <c r="V653" s="35"/>
      <c r="W653" s="225"/>
      <c r="X653" s="228"/>
      <c r="Y653" s="79"/>
      <c r="Z653" s="229"/>
      <c r="AA653" s="35"/>
      <c r="AB653" s="35"/>
      <c r="AC653" s="35"/>
      <c r="AD653" s="230"/>
      <c r="AE653" s="231"/>
      <c r="AF653" s="35"/>
      <c r="AG653" s="35"/>
      <c r="AH653" s="78"/>
      <c r="AI653" s="78"/>
      <c r="AJ653" s="82"/>
      <c r="AK653" s="136"/>
      <c r="AL653" s="135"/>
      <c r="AM653" s="81"/>
      <c r="AN653" s="134"/>
      <c r="AO653" s="232"/>
      <c r="AP653" s="232"/>
      <c r="AQ653" s="80"/>
      <c r="AR653" s="81"/>
      <c r="AS653" s="81"/>
      <c r="AT653" s="245"/>
      <c r="AU653" s="179"/>
      <c r="AV653" s="233"/>
      <c r="AW653" s="81"/>
      <c r="AX653" s="185"/>
      <c r="AY653" s="134"/>
      <c r="AZ653" s="111"/>
      <c r="BA653" s="210"/>
      <c r="BB653" s="211"/>
      <c r="BC653" s="211"/>
      <c r="BD653" s="211"/>
      <c r="BE653" s="211"/>
      <c r="BF653" s="211"/>
      <c r="BG653" s="211"/>
      <c r="BH653" s="211"/>
      <c r="BI653" s="211"/>
      <c r="BJ653" s="211"/>
      <c r="BK653" s="211"/>
      <c r="BL653" s="211"/>
      <c r="BM653" s="211"/>
      <c r="BN653" s="83"/>
      <c r="BO653" s="79"/>
      <c r="BP653" s="210"/>
      <c r="BQ653" s="211"/>
      <c r="BR653" s="211"/>
      <c r="BS653" s="211"/>
      <c r="BT653" s="211"/>
      <c r="BU653" s="211"/>
      <c r="BV653" s="211"/>
      <c r="BW653" s="211"/>
      <c r="BX653" s="82"/>
      <c r="BY653" s="212"/>
      <c r="BZ653" s="212"/>
      <c r="CA653" s="212"/>
      <c r="CB653" s="212"/>
      <c r="CC653" s="212"/>
      <c r="CD653" s="212"/>
      <c r="CE653" s="212"/>
      <c r="CF653" s="212"/>
      <c r="CG653" s="82"/>
      <c r="CH653" s="213"/>
      <c r="CI653" s="212"/>
      <c r="CJ653" s="212"/>
      <c r="CK653" s="212"/>
      <c r="CL653" s="212"/>
      <c r="CM653" s="212"/>
      <c r="CN653" s="212"/>
      <c r="CO653" s="212"/>
      <c r="CP653" s="212"/>
      <c r="CQ653" s="212"/>
      <c r="CR653" s="212"/>
      <c r="CS653" s="212"/>
      <c r="CT653" s="212"/>
      <c r="CU653" s="212"/>
      <c r="CV653" s="212"/>
      <c r="CW653" s="212"/>
      <c r="CX653" s="212"/>
      <c r="CY653" s="212"/>
      <c r="CZ653" s="212"/>
      <c r="DA653" s="214"/>
      <c r="DB653" s="84"/>
      <c r="DC653" s="35"/>
      <c r="DD653" s="35"/>
      <c r="DE653" s="35"/>
      <c r="DF653" s="35"/>
      <c r="DG653" s="35"/>
      <c r="DH653" s="35"/>
      <c r="DI653" s="35"/>
      <c r="DJ653" s="35"/>
      <c r="DK653" s="35"/>
      <c r="DL653" s="35"/>
      <c r="DM653" s="35"/>
      <c r="DN653" s="35"/>
      <c r="DO653" s="35"/>
      <c r="DP653" s="35"/>
      <c r="DQ653" s="35"/>
      <c r="DR653" s="35"/>
      <c r="DS653" s="35"/>
      <c r="DT653" s="35"/>
      <c r="DU653" s="35"/>
      <c r="DV653" s="35"/>
      <c r="DW653" s="78"/>
      <c r="DX653" s="82"/>
      <c r="DY653" s="215"/>
      <c r="DZ653" s="216"/>
      <c r="EA653" s="216"/>
      <c r="EB653" s="216"/>
      <c r="EC653" s="216"/>
      <c r="ED653" s="216"/>
      <c r="EE653" s="217"/>
      <c r="EF653" s="146"/>
      <c r="EG653" s="215"/>
      <c r="EH653" s="216"/>
      <c r="EI653" s="216"/>
      <c r="EJ653" s="216"/>
      <c r="EK653" s="216"/>
      <c r="EL653" s="216"/>
      <c r="EM653" s="216"/>
      <c r="EN653" s="217"/>
      <c r="EO653" s="79"/>
      <c r="EP653" s="218"/>
      <c r="EQ653" s="219"/>
      <c r="ER653" s="219"/>
      <c r="ES653" s="82"/>
      <c r="ET653" s="234"/>
      <c r="EU653" s="235"/>
      <c r="EV653" s="235"/>
      <c r="EW653" s="82"/>
      <c r="EX653" s="234"/>
      <c r="EY653" s="235"/>
      <c r="EZ653" s="235"/>
      <c r="FA653" s="235"/>
      <c r="FB653" s="235"/>
      <c r="FC653" s="235"/>
      <c r="FD653" s="235"/>
      <c r="FE653" s="222"/>
      <c r="FF653" s="234"/>
      <c r="FG653" s="235"/>
      <c r="FH653" s="235"/>
      <c r="FI653" s="235"/>
      <c r="FJ653" s="235"/>
      <c r="FK653" s="235"/>
      <c r="FL653" s="235"/>
      <c r="FM653" s="222"/>
    </row>
    <row r="654" spans="1:169">
      <c r="A654" s="223" t="str">
        <f>Validation!B654</f>
        <v>Pass</v>
      </c>
      <c r="B654" s="35"/>
      <c r="C654" s="35"/>
      <c r="D654" s="35"/>
      <c r="E654" s="122"/>
      <c r="F654" s="123"/>
      <c r="G654" s="121"/>
      <c r="H654" s="120"/>
      <c r="I654" s="121"/>
      <c r="J654" s="120"/>
      <c r="K654" s="225"/>
      <c r="L654" s="35"/>
      <c r="M654" s="226"/>
      <c r="N654" s="227"/>
      <c r="O654" s="227"/>
      <c r="P654" s="224"/>
      <c r="Q654" s="224"/>
      <c r="R654" s="78"/>
      <c r="S654" s="79"/>
      <c r="T654" s="224"/>
      <c r="U654" s="35"/>
      <c r="V654" s="35"/>
      <c r="W654" s="225"/>
      <c r="X654" s="228"/>
      <c r="Y654" s="79"/>
      <c r="Z654" s="229"/>
      <c r="AA654" s="35"/>
      <c r="AB654" s="35"/>
      <c r="AC654" s="35"/>
      <c r="AD654" s="230"/>
      <c r="AE654" s="231"/>
      <c r="AF654" s="35"/>
      <c r="AG654" s="35"/>
      <c r="AH654" s="78"/>
      <c r="AI654" s="78"/>
      <c r="AJ654" s="82"/>
      <c r="AK654" s="136"/>
      <c r="AL654" s="135"/>
      <c r="AM654" s="81"/>
      <c r="AN654" s="134"/>
      <c r="AO654" s="232"/>
      <c r="AP654" s="232"/>
      <c r="AQ654" s="80"/>
      <c r="AR654" s="81"/>
      <c r="AS654" s="81"/>
      <c r="AT654" s="245"/>
      <c r="AU654" s="179"/>
      <c r="AV654" s="233"/>
      <c r="AW654" s="81"/>
      <c r="AX654" s="185"/>
      <c r="AY654" s="134"/>
      <c r="AZ654" s="111"/>
      <c r="BA654" s="210"/>
      <c r="BB654" s="211"/>
      <c r="BC654" s="211"/>
      <c r="BD654" s="211"/>
      <c r="BE654" s="211"/>
      <c r="BF654" s="211"/>
      <c r="BG654" s="211"/>
      <c r="BH654" s="211"/>
      <c r="BI654" s="211"/>
      <c r="BJ654" s="211"/>
      <c r="BK654" s="211"/>
      <c r="BL654" s="211"/>
      <c r="BM654" s="211"/>
      <c r="BN654" s="83"/>
      <c r="BO654" s="79"/>
      <c r="BP654" s="210"/>
      <c r="BQ654" s="211"/>
      <c r="BR654" s="211"/>
      <c r="BS654" s="211"/>
      <c r="BT654" s="211"/>
      <c r="BU654" s="211"/>
      <c r="BV654" s="211"/>
      <c r="BW654" s="211"/>
      <c r="BX654" s="82"/>
      <c r="BY654" s="212"/>
      <c r="BZ654" s="212"/>
      <c r="CA654" s="212"/>
      <c r="CB654" s="212"/>
      <c r="CC654" s="212"/>
      <c r="CD654" s="212"/>
      <c r="CE654" s="212"/>
      <c r="CF654" s="212"/>
      <c r="CG654" s="82"/>
      <c r="CH654" s="213"/>
      <c r="CI654" s="212"/>
      <c r="CJ654" s="212"/>
      <c r="CK654" s="212"/>
      <c r="CL654" s="212"/>
      <c r="CM654" s="212"/>
      <c r="CN654" s="212"/>
      <c r="CO654" s="212"/>
      <c r="CP654" s="212"/>
      <c r="CQ654" s="212"/>
      <c r="CR654" s="212"/>
      <c r="CS654" s="212"/>
      <c r="CT654" s="212"/>
      <c r="CU654" s="212"/>
      <c r="CV654" s="212"/>
      <c r="CW654" s="212"/>
      <c r="CX654" s="212"/>
      <c r="CY654" s="212"/>
      <c r="CZ654" s="212"/>
      <c r="DA654" s="214"/>
      <c r="DB654" s="84"/>
      <c r="DC654" s="35"/>
      <c r="DD654" s="35"/>
      <c r="DE654" s="35"/>
      <c r="DF654" s="35"/>
      <c r="DG654" s="35"/>
      <c r="DH654" s="35"/>
      <c r="DI654" s="35"/>
      <c r="DJ654" s="35"/>
      <c r="DK654" s="35"/>
      <c r="DL654" s="35"/>
      <c r="DM654" s="35"/>
      <c r="DN654" s="35"/>
      <c r="DO654" s="35"/>
      <c r="DP654" s="35"/>
      <c r="DQ654" s="35"/>
      <c r="DR654" s="35"/>
      <c r="DS654" s="35"/>
      <c r="DT654" s="35"/>
      <c r="DU654" s="35"/>
      <c r="DV654" s="35"/>
      <c r="DW654" s="78"/>
      <c r="DX654" s="82"/>
      <c r="DY654" s="215"/>
      <c r="DZ654" s="216"/>
      <c r="EA654" s="216"/>
      <c r="EB654" s="216"/>
      <c r="EC654" s="216"/>
      <c r="ED654" s="216"/>
      <c r="EE654" s="217"/>
      <c r="EF654" s="146"/>
      <c r="EG654" s="215"/>
      <c r="EH654" s="216"/>
      <c r="EI654" s="216"/>
      <c r="EJ654" s="216"/>
      <c r="EK654" s="216"/>
      <c r="EL654" s="216"/>
      <c r="EM654" s="216"/>
      <c r="EN654" s="217"/>
      <c r="EO654" s="79"/>
      <c r="EP654" s="218"/>
      <c r="EQ654" s="219"/>
      <c r="ER654" s="219"/>
      <c r="ES654" s="82"/>
      <c r="ET654" s="234"/>
      <c r="EU654" s="235"/>
      <c r="EV654" s="235"/>
      <c r="EW654" s="82"/>
      <c r="EX654" s="234"/>
      <c r="EY654" s="235"/>
      <c r="EZ654" s="235"/>
      <c r="FA654" s="235"/>
      <c r="FB654" s="235"/>
      <c r="FC654" s="235"/>
      <c r="FD654" s="235"/>
      <c r="FE654" s="222"/>
      <c r="FF654" s="234"/>
      <c r="FG654" s="235"/>
      <c r="FH654" s="235"/>
      <c r="FI654" s="235"/>
      <c r="FJ654" s="235"/>
      <c r="FK654" s="235"/>
      <c r="FL654" s="235"/>
      <c r="FM654" s="222"/>
    </row>
    <row r="655" spans="1:169">
      <c r="A655" s="223" t="str">
        <f>Validation!B655</f>
        <v>Pass</v>
      </c>
      <c r="B655" s="35"/>
      <c r="C655" s="35"/>
      <c r="D655" s="35"/>
      <c r="E655" s="122"/>
      <c r="F655" s="123"/>
      <c r="G655" s="121"/>
      <c r="H655" s="120"/>
      <c r="I655" s="121"/>
      <c r="J655" s="120"/>
      <c r="K655" s="225"/>
      <c r="L655" s="35"/>
      <c r="M655" s="226"/>
      <c r="N655" s="227"/>
      <c r="O655" s="227"/>
      <c r="P655" s="224"/>
      <c r="Q655" s="224"/>
      <c r="R655" s="78"/>
      <c r="S655" s="79"/>
      <c r="T655" s="224"/>
      <c r="U655" s="35"/>
      <c r="V655" s="35"/>
      <c r="W655" s="225"/>
      <c r="X655" s="228"/>
      <c r="Y655" s="79"/>
      <c r="Z655" s="229"/>
      <c r="AA655" s="35"/>
      <c r="AB655" s="35"/>
      <c r="AC655" s="35"/>
      <c r="AD655" s="230"/>
      <c r="AE655" s="231"/>
      <c r="AF655" s="35"/>
      <c r="AG655" s="35"/>
      <c r="AH655" s="78"/>
      <c r="AI655" s="78"/>
      <c r="AJ655" s="82"/>
      <c r="AK655" s="136"/>
      <c r="AL655" s="135"/>
      <c r="AM655" s="81"/>
      <c r="AN655" s="134"/>
      <c r="AO655" s="232"/>
      <c r="AP655" s="232"/>
      <c r="AQ655" s="80"/>
      <c r="AR655" s="81"/>
      <c r="AS655" s="81"/>
      <c r="AT655" s="245"/>
      <c r="AU655" s="179"/>
      <c r="AV655" s="233"/>
      <c r="AW655" s="81"/>
      <c r="AX655" s="185"/>
      <c r="AY655" s="134"/>
      <c r="AZ655" s="111"/>
      <c r="BA655" s="210"/>
      <c r="BB655" s="211"/>
      <c r="BC655" s="211"/>
      <c r="BD655" s="211"/>
      <c r="BE655" s="211"/>
      <c r="BF655" s="211"/>
      <c r="BG655" s="211"/>
      <c r="BH655" s="211"/>
      <c r="BI655" s="211"/>
      <c r="BJ655" s="211"/>
      <c r="BK655" s="211"/>
      <c r="BL655" s="211"/>
      <c r="BM655" s="211"/>
      <c r="BN655" s="83"/>
      <c r="BO655" s="79"/>
      <c r="BP655" s="210"/>
      <c r="BQ655" s="211"/>
      <c r="BR655" s="211"/>
      <c r="BS655" s="211"/>
      <c r="BT655" s="211"/>
      <c r="BU655" s="211"/>
      <c r="BV655" s="211"/>
      <c r="BW655" s="211"/>
      <c r="BX655" s="82"/>
      <c r="BY655" s="212"/>
      <c r="BZ655" s="212"/>
      <c r="CA655" s="212"/>
      <c r="CB655" s="212"/>
      <c r="CC655" s="212"/>
      <c r="CD655" s="212"/>
      <c r="CE655" s="212"/>
      <c r="CF655" s="212"/>
      <c r="CG655" s="82"/>
      <c r="CH655" s="213"/>
      <c r="CI655" s="212"/>
      <c r="CJ655" s="212"/>
      <c r="CK655" s="212"/>
      <c r="CL655" s="212"/>
      <c r="CM655" s="212"/>
      <c r="CN655" s="212"/>
      <c r="CO655" s="212"/>
      <c r="CP655" s="212"/>
      <c r="CQ655" s="212"/>
      <c r="CR655" s="212"/>
      <c r="CS655" s="212"/>
      <c r="CT655" s="212"/>
      <c r="CU655" s="212"/>
      <c r="CV655" s="212"/>
      <c r="CW655" s="212"/>
      <c r="CX655" s="212"/>
      <c r="CY655" s="212"/>
      <c r="CZ655" s="212"/>
      <c r="DA655" s="214"/>
      <c r="DB655" s="84"/>
      <c r="DC655" s="35"/>
      <c r="DD655" s="35"/>
      <c r="DE655" s="35"/>
      <c r="DF655" s="35"/>
      <c r="DG655" s="35"/>
      <c r="DH655" s="35"/>
      <c r="DI655" s="35"/>
      <c r="DJ655" s="35"/>
      <c r="DK655" s="35"/>
      <c r="DL655" s="35"/>
      <c r="DM655" s="35"/>
      <c r="DN655" s="35"/>
      <c r="DO655" s="35"/>
      <c r="DP655" s="35"/>
      <c r="DQ655" s="35"/>
      <c r="DR655" s="35"/>
      <c r="DS655" s="35"/>
      <c r="DT655" s="35"/>
      <c r="DU655" s="35"/>
      <c r="DV655" s="35"/>
      <c r="DW655" s="78"/>
      <c r="DX655" s="82"/>
      <c r="DY655" s="215"/>
      <c r="DZ655" s="216"/>
      <c r="EA655" s="216"/>
      <c r="EB655" s="216"/>
      <c r="EC655" s="216"/>
      <c r="ED655" s="216"/>
      <c r="EE655" s="217"/>
      <c r="EF655" s="146"/>
      <c r="EG655" s="215"/>
      <c r="EH655" s="216"/>
      <c r="EI655" s="216"/>
      <c r="EJ655" s="216"/>
      <c r="EK655" s="216"/>
      <c r="EL655" s="216"/>
      <c r="EM655" s="216"/>
      <c r="EN655" s="217"/>
      <c r="EO655" s="79"/>
      <c r="EP655" s="218"/>
      <c r="EQ655" s="219"/>
      <c r="ER655" s="219"/>
      <c r="ES655" s="82"/>
      <c r="ET655" s="234"/>
      <c r="EU655" s="235"/>
      <c r="EV655" s="235"/>
      <c r="EW655" s="82"/>
      <c r="EX655" s="234"/>
      <c r="EY655" s="235"/>
      <c r="EZ655" s="235"/>
      <c r="FA655" s="235"/>
      <c r="FB655" s="235"/>
      <c r="FC655" s="235"/>
      <c r="FD655" s="235"/>
      <c r="FE655" s="222"/>
      <c r="FF655" s="234"/>
      <c r="FG655" s="235"/>
      <c r="FH655" s="235"/>
      <c r="FI655" s="235"/>
      <c r="FJ655" s="235"/>
      <c r="FK655" s="235"/>
      <c r="FL655" s="235"/>
      <c r="FM655" s="222"/>
    </row>
    <row r="656" spans="1:169">
      <c r="A656" s="223" t="str">
        <f>Validation!B656</f>
        <v>Pass</v>
      </c>
      <c r="B656" s="35"/>
      <c r="C656" s="35"/>
      <c r="D656" s="35"/>
      <c r="E656" s="122"/>
      <c r="F656" s="123"/>
      <c r="G656" s="121"/>
      <c r="H656" s="120"/>
      <c r="I656" s="121"/>
      <c r="J656" s="120"/>
      <c r="K656" s="225"/>
      <c r="L656" s="35"/>
      <c r="M656" s="226"/>
      <c r="N656" s="227"/>
      <c r="O656" s="227"/>
      <c r="P656" s="224"/>
      <c r="Q656" s="224"/>
      <c r="R656" s="78"/>
      <c r="S656" s="79"/>
      <c r="T656" s="224"/>
      <c r="U656" s="35"/>
      <c r="V656" s="35"/>
      <c r="W656" s="225"/>
      <c r="X656" s="228"/>
      <c r="Y656" s="79"/>
      <c r="Z656" s="229"/>
      <c r="AA656" s="35"/>
      <c r="AB656" s="35"/>
      <c r="AC656" s="35"/>
      <c r="AD656" s="230"/>
      <c r="AE656" s="231"/>
      <c r="AF656" s="35"/>
      <c r="AG656" s="35"/>
      <c r="AH656" s="78"/>
      <c r="AI656" s="78"/>
      <c r="AJ656" s="82"/>
      <c r="AK656" s="136"/>
      <c r="AL656" s="135"/>
      <c r="AM656" s="81"/>
      <c r="AN656" s="134"/>
      <c r="AO656" s="232"/>
      <c r="AP656" s="232"/>
      <c r="AQ656" s="80"/>
      <c r="AR656" s="81"/>
      <c r="AS656" s="81"/>
      <c r="AT656" s="245"/>
      <c r="AU656" s="179"/>
      <c r="AV656" s="233"/>
      <c r="AW656" s="81"/>
      <c r="AX656" s="185"/>
      <c r="AY656" s="134"/>
      <c r="AZ656" s="111"/>
      <c r="BA656" s="210"/>
      <c r="BB656" s="211"/>
      <c r="BC656" s="211"/>
      <c r="BD656" s="211"/>
      <c r="BE656" s="211"/>
      <c r="BF656" s="211"/>
      <c r="BG656" s="211"/>
      <c r="BH656" s="211"/>
      <c r="BI656" s="211"/>
      <c r="BJ656" s="211"/>
      <c r="BK656" s="211"/>
      <c r="BL656" s="211"/>
      <c r="BM656" s="211"/>
      <c r="BN656" s="83"/>
      <c r="BO656" s="79"/>
      <c r="BP656" s="210"/>
      <c r="BQ656" s="211"/>
      <c r="BR656" s="211"/>
      <c r="BS656" s="211"/>
      <c r="BT656" s="211"/>
      <c r="BU656" s="211"/>
      <c r="BV656" s="211"/>
      <c r="BW656" s="211"/>
      <c r="BX656" s="82"/>
      <c r="BY656" s="212"/>
      <c r="BZ656" s="212"/>
      <c r="CA656" s="212"/>
      <c r="CB656" s="212"/>
      <c r="CC656" s="212"/>
      <c r="CD656" s="212"/>
      <c r="CE656" s="212"/>
      <c r="CF656" s="212"/>
      <c r="CG656" s="82"/>
      <c r="CH656" s="213"/>
      <c r="CI656" s="212"/>
      <c r="CJ656" s="212"/>
      <c r="CK656" s="212"/>
      <c r="CL656" s="212"/>
      <c r="CM656" s="212"/>
      <c r="CN656" s="212"/>
      <c r="CO656" s="212"/>
      <c r="CP656" s="212"/>
      <c r="CQ656" s="212"/>
      <c r="CR656" s="212"/>
      <c r="CS656" s="212"/>
      <c r="CT656" s="212"/>
      <c r="CU656" s="212"/>
      <c r="CV656" s="212"/>
      <c r="CW656" s="212"/>
      <c r="CX656" s="212"/>
      <c r="CY656" s="212"/>
      <c r="CZ656" s="212"/>
      <c r="DA656" s="214"/>
      <c r="DB656" s="84"/>
      <c r="DC656" s="35"/>
      <c r="DD656" s="35"/>
      <c r="DE656" s="35"/>
      <c r="DF656" s="35"/>
      <c r="DG656" s="35"/>
      <c r="DH656" s="35"/>
      <c r="DI656" s="35"/>
      <c r="DJ656" s="35"/>
      <c r="DK656" s="35"/>
      <c r="DL656" s="35"/>
      <c r="DM656" s="35"/>
      <c r="DN656" s="35"/>
      <c r="DO656" s="35"/>
      <c r="DP656" s="35"/>
      <c r="DQ656" s="35"/>
      <c r="DR656" s="35"/>
      <c r="DS656" s="35"/>
      <c r="DT656" s="35"/>
      <c r="DU656" s="35"/>
      <c r="DV656" s="35"/>
      <c r="DW656" s="78"/>
      <c r="DX656" s="82"/>
      <c r="DY656" s="215"/>
      <c r="DZ656" s="216"/>
      <c r="EA656" s="216"/>
      <c r="EB656" s="216"/>
      <c r="EC656" s="216"/>
      <c r="ED656" s="216"/>
      <c r="EE656" s="217"/>
      <c r="EF656" s="146"/>
      <c r="EG656" s="215"/>
      <c r="EH656" s="216"/>
      <c r="EI656" s="216"/>
      <c r="EJ656" s="216"/>
      <c r="EK656" s="216"/>
      <c r="EL656" s="216"/>
      <c r="EM656" s="216"/>
      <c r="EN656" s="217"/>
      <c r="EO656" s="79"/>
      <c r="EP656" s="218"/>
      <c r="EQ656" s="219"/>
      <c r="ER656" s="219"/>
      <c r="ES656" s="82"/>
      <c r="ET656" s="234"/>
      <c r="EU656" s="235"/>
      <c r="EV656" s="235"/>
      <c r="EW656" s="82"/>
      <c r="EX656" s="234"/>
      <c r="EY656" s="235"/>
      <c r="EZ656" s="235"/>
      <c r="FA656" s="235"/>
      <c r="FB656" s="235"/>
      <c r="FC656" s="235"/>
      <c r="FD656" s="235"/>
      <c r="FE656" s="222"/>
      <c r="FF656" s="234"/>
      <c r="FG656" s="235"/>
      <c r="FH656" s="235"/>
      <c r="FI656" s="235"/>
      <c r="FJ656" s="235"/>
      <c r="FK656" s="235"/>
      <c r="FL656" s="235"/>
      <c r="FM656" s="222"/>
    </row>
    <row r="657" spans="1:169">
      <c r="A657" s="223" t="str">
        <f>Validation!B657</f>
        <v>Pass</v>
      </c>
      <c r="B657" s="35"/>
      <c r="C657" s="35"/>
      <c r="D657" s="35"/>
      <c r="E657" s="122"/>
      <c r="F657" s="123"/>
      <c r="G657" s="121"/>
      <c r="H657" s="120"/>
      <c r="I657" s="121"/>
      <c r="J657" s="120"/>
      <c r="K657" s="225"/>
      <c r="L657" s="35"/>
      <c r="M657" s="226"/>
      <c r="N657" s="227"/>
      <c r="O657" s="227"/>
      <c r="P657" s="224"/>
      <c r="Q657" s="224"/>
      <c r="R657" s="78"/>
      <c r="S657" s="79"/>
      <c r="T657" s="224"/>
      <c r="U657" s="35"/>
      <c r="V657" s="35"/>
      <c r="W657" s="225"/>
      <c r="X657" s="228"/>
      <c r="Y657" s="79"/>
      <c r="Z657" s="229"/>
      <c r="AA657" s="35"/>
      <c r="AB657" s="35"/>
      <c r="AC657" s="35"/>
      <c r="AD657" s="230"/>
      <c r="AE657" s="231"/>
      <c r="AF657" s="35"/>
      <c r="AG657" s="35"/>
      <c r="AH657" s="78"/>
      <c r="AI657" s="78"/>
      <c r="AJ657" s="82"/>
      <c r="AK657" s="136"/>
      <c r="AL657" s="135"/>
      <c r="AM657" s="81"/>
      <c r="AN657" s="134"/>
      <c r="AO657" s="232"/>
      <c r="AP657" s="232"/>
      <c r="AQ657" s="80"/>
      <c r="AR657" s="81"/>
      <c r="AS657" s="81"/>
      <c r="AT657" s="245"/>
      <c r="AU657" s="179"/>
      <c r="AV657" s="233"/>
      <c r="AW657" s="81"/>
      <c r="AX657" s="185"/>
      <c r="AY657" s="134"/>
      <c r="AZ657" s="111"/>
      <c r="BA657" s="210"/>
      <c r="BB657" s="211"/>
      <c r="BC657" s="211"/>
      <c r="BD657" s="211"/>
      <c r="BE657" s="211"/>
      <c r="BF657" s="211"/>
      <c r="BG657" s="211"/>
      <c r="BH657" s="211"/>
      <c r="BI657" s="211"/>
      <c r="BJ657" s="211"/>
      <c r="BK657" s="211"/>
      <c r="BL657" s="211"/>
      <c r="BM657" s="211"/>
      <c r="BN657" s="83"/>
      <c r="BO657" s="79"/>
      <c r="BP657" s="210"/>
      <c r="BQ657" s="211"/>
      <c r="BR657" s="211"/>
      <c r="BS657" s="211"/>
      <c r="BT657" s="211"/>
      <c r="BU657" s="211"/>
      <c r="BV657" s="211"/>
      <c r="BW657" s="211"/>
      <c r="BX657" s="82"/>
      <c r="BY657" s="212"/>
      <c r="BZ657" s="212"/>
      <c r="CA657" s="212"/>
      <c r="CB657" s="212"/>
      <c r="CC657" s="212"/>
      <c r="CD657" s="212"/>
      <c r="CE657" s="212"/>
      <c r="CF657" s="212"/>
      <c r="CG657" s="82"/>
      <c r="CH657" s="213"/>
      <c r="CI657" s="212"/>
      <c r="CJ657" s="212"/>
      <c r="CK657" s="212"/>
      <c r="CL657" s="212"/>
      <c r="CM657" s="212"/>
      <c r="CN657" s="212"/>
      <c r="CO657" s="212"/>
      <c r="CP657" s="212"/>
      <c r="CQ657" s="212"/>
      <c r="CR657" s="212"/>
      <c r="CS657" s="212"/>
      <c r="CT657" s="212"/>
      <c r="CU657" s="212"/>
      <c r="CV657" s="212"/>
      <c r="CW657" s="212"/>
      <c r="CX657" s="212"/>
      <c r="CY657" s="212"/>
      <c r="CZ657" s="212"/>
      <c r="DA657" s="214"/>
      <c r="DB657" s="84"/>
      <c r="DC657" s="35"/>
      <c r="DD657" s="35"/>
      <c r="DE657" s="35"/>
      <c r="DF657" s="35"/>
      <c r="DG657" s="35"/>
      <c r="DH657" s="35"/>
      <c r="DI657" s="35"/>
      <c r="DJ657" s="35"/>
      <c r="DK657" s="35"/>
      <c r="DL657" s="35"/>
      <c r="DM657" s="35"/>
      <c r="DN657" s="35"/>
      <c r="DO657" s="35"/>
      <c r="DP657" s="35"/>
      <c r="DQ657" s="35"/>
      <c r="DR657" s="35"/>
      <c r="DS657" s="35"/>
      <c r="DT657" s="35"/>
      <c r="DU657" s="35"/>
      <c r="DV657" s="35"/>
      <c r="DW657" s="78"/>
      <c r="DX657" s="82"/>
      <c r="DY657" s="215"/>
      <c r="DZ657" s="216"/>
      <c r="EA657" s="216"/>
      <c r="EB657" s="216"/>
      <c r="EC657" s="216"/>
      <c r="ED657" s="216"/>
      <c r="EE657" s="217"/>
      <c r="EF657" s="146"/>
      <c r="EG657" s="215"/>
      <c r="EH657" s="216"/>
      <c r="EI657" s="216"/>
      <c r="EJ657" s="216"/>
      <c r="EK657" s="216"/>
      <c r="EL657" s="216"/>
      <c r="EM657" s="216"/>
      <c r="EN657" s="217"/>
      <c r="EO657" s="79"/>
      <c r="EP657" s="218"/>
      <c r="EQ657" s="219"/>
      <c r="ER657" s="219"/>
      <c r="ES657" s="82"/>
      <c r="ET657" s="234"/>
      <c r="EU657" s="235"/>
      <c r="EV657" s="235"/>
      <c r="EW657" s="82"/>
      <c r="EX657" s="234"/>
      <c r="EY657" s="235"/>
      <c r="EZ657" s="235"/>
      <c r="FA657" s="235"/>
      <c r="FB657" s="235"/>
      <c r="FC657" s="235"/>
      <c r="FD657" s="235"/>
      <c r="FE657" s="222"/>
      <c r="FF657" s="234"/>
      <c r="FG657" s="235"/>
      <c r="FH657" s="235"/>
      <c r="FI657" s="235"/>
      <c r="FJ657" s="235"/>
      <c r="FK657" s="235"/>
      <c r="FL657" s="235"/>
      <c r="FM657" s="222"/>
    </row>
    <row r="658" spans="1:169">
      <c r="A658" s="223" t="str">
        <f>Validation!B658</f>
        <v>Pass</v>
      </c>
      <c r="B658" s="35"/>
      <c r="C658" s="35"/>
      <c r="D658" s="35"/>
      <c r="E658" s="122"/>
      <c r="F658" s="123"/>
      <c r="G658" s="121"/>
      <c r="H658" s="120"/>
      <c r="I658" s="121"/>
      <c r="J658" s="120"/>
      <c r="K658" s="225"/>
      <c r="L658" s="35"/>
      <c r="M658" s="226"/>
      <c r="N658" s="227"/>
      <c r="O658" s="227"/>
      <c r="P658" s="224"/>
      <c r="Q658" s="224"/>
      <c r="R658" s="78"/>
      <c r="S658" s="79"/>
      <c r="T658" s="224"/>
      <c r="U658" s="35"/>
      <c r="V658" s="35"/>
      <c r="W658" s="225"/>
      <c r="X658" s="228"/>
      <c r="Y658" s="79"/>
      <c r="Z658" s="229"/>
      <c r="AA658" s="35"/>
      <c r="AB658" s="35"/>
      <c r="AC658" s="35"/>
      <c r="AD658" s="230"/>
      <c r="AE658" s="231"/>
      <c r="AF658" s="35"/>
      <c r="AG658" s="35"/>
      <c r="AH658" s="78"/>
      <c r="AI658" s="78"/>
      <c r="AJ658" s="82"/>
      <c r="AK658" s="136"/>
      <c r="AL658" s="135"/>
      <c r="AM658" s="81"/>
      <c r="AN658" s="134"/>
      <c r="AO658" s="232"/>
      <c r="AP658" s="232"/>
      <c r="AQ658" s="80"/>
      <c r="AR658" s="81"/>
      <c r="AS658" s="81"/>
      <c r="AT658" s="245"/>
      <c r="AU658" s="179"/>
      <c r="AV658" s="233"/>
      <c r="AW658" s="81"/>
      <c r="AX658" s="185"/>
      <c r="AY658" s="134"/>
      <c r="AZ658" s="111"/>
      <c r="BA658" s="210"/>
      <c r="BB658" s="211"/>
      <c r="BC658" s="211"/>
      <c r="BD658" s="211"/>
      <c r="BE658" s="211"/>
      <c r="BF658" s="211"/>
      <c r="BG658" s="211"/>
      <c r="BH658" s="211"/>
      <c r="BI658" s="211"/>
      <c r="BJ658" s="211"/>
      <c r="BK658" s="211"/>
      <c r="BL658" s="211"/>
      <c r="BM658" s="211"/>
      <c r="BN658" s="83"/>
      <c r="BO658" s="79"/>
      <c r="BP658" s="210"/>
      <c r="BQ658" s="211"/>
      <c r="BR658" s="211"/>
      <c r="BS658" s="211"/>
      <c r="BT658" s="211"/>
      <c r="BU658" s="211"/>
      <c r="BV658" s="211"/>
      <c r="BW658" s="211"/>
      <c r="BX658" s="82"/>
      <c r="BY658" s="212"/>
      <c r="BZ658" s="212"/>
      <c r="CA658" s="212"/>
      <c r="CB658" s="212"/>
      <c r="CC658" s="212"/>
      <c r="CD658" s="212"/>
      <c r="CE658" s="212"/>
      <c r="CF658" s="212"/>
      <c r="CG658" s="82"/>
      <c r="CH658" s="213"/>
      <c r="CI658" s="212"/>
      <c r="CJ658" s="212"/>
      <c r="CK658" s="212"/>
      <c r="CL658" s="212"/>
      <c r="CM658" s="212"/>
      <c r="CN658" s="212"/>
      <c r="CO658" s="212"/>
      <c r="CP658" s="212"/>
      <c r="CQ658" s="212"/>
      <c r="CR658" s="212"/>
      <c r="CS658" s="212"/>
      <c r="CT658" s="212"/>
      <c r="CU658" s="212"/>
      <c r="CV658" s="212"/>
      <c r="CW658" s="212"/>
      <c r="CX658" s="212"/>
      <c r="CY658" s="212"/>
      <c r="CZ658" s="212"/>
      <c r="DA658" s="214"/>
      <c r="DB658" s="84"/>
      <c r="DC658" s="35"/>
      <c r="DD658" s="35"/>
      <c r="DE658" s="35"/>
      <c r="DF658" s="35"/>
      <c r="DG658" s="35"/>
      <c r="DH658" s="35"/>
      <c r="DI658" s="35"/>
      <c r="DJ658" s="35"/>
      <c r="DK658" s="35"/>
      <c r="DL658" s="35"/>
      <c r="DM658" s="35"/>
      <c r="DN658" s="35"/>
      <c r="DO658" s="35"/>
      <c r="DP658" s="35"/>
      <c r="DQ658" s="35"/>
      <c r="DR658" s="35"/>
      <c r="DS658" s="35"/>
      <c r="DT658" s="35"/>
      <c r="DU658" s="35"/>
      <c r="DV658" s="35"/>
      <c r="DW658" s="78"/>
      <c r="DX658" s="82"/>
      <c r="DY658" s="215"/>
      <c r="DZ658" s="216"/>
      <c r="EA658" s="216"/>
      <c r="EB658" s="216"/>
      <c r="EC658" s="216"/>
      <c r="ED658" s="216"/>
      <c r="EE658" s="217"/>
      <c r="EF658" s="146"/>
      <c r="EG658" s="215"/>
      <c r="EH658" s="216"/>
      <c r="EI658" s="216"/>
      <c r="EJ658" s="216"/>
      <c r="EK658" s="216"/>
      <c r="EL658" s="216"/>
      <c r="EM658" s="216"/>
      <c r="EN658" s="217"/>
      <c r="EO658" s="79"/>
      <c r="EP658" s="218"/>
      <c r="EQ658" s="219"/>
      <c r="ER658" s="219"/>
      <c r="ES658" s="82"/>
      <c r="ET658" s="234"/>
      <c r="EU658" s="235"/>
      <c r="EV658" s="235"/>
      <c r="EW658" s="82"/>
      <c r="EX658" s="234"/>
      <c r="EY658" s="235"/>
      <c r="EZ658" s="235"/>
      <c r="FA658" s="235"/>
      <c r="FB658" s="235"/>
      <c r="FC658" s="235"/>
      <c r="FD658" s="235"/>
      <c r="FE658" s="222"/>
      <c r="FF658" s="234"/>
      <c r="FG658" s="235"/>
      <c r="FH658" s="235"/>
      <c r="FI658" s="235"/>
      <c r="FJ658" s="235"/>
      <c r="FK658" s="235"/>
      <c r="FL658" s="235"/>
      <c r="FM658" s="222"/>
    </row>
    <row r="659" spans="1:169">
      <c r="A659" s="223" t="str">
        <f>Validation!B659</f>
        <v>Pass</v>
      </c>
      <c r="B659" s="35"/>
      <c r="C659" s="35"/>
      <c r="D659" s="35"/>
      <c r="E659" s="122"/>
      <c r="F659" s="123"/>
      <c r="G659" s="121"/>
      <c r="H659" s="120"/>
      <c r="I659" s="121"/>
      <c r="J659" s="120"/>
      <c r="K659" s="225"/>
      <c r="L659" s="35"/>
      <c r="M659" s="226"/>
      <c r="N659" s="227"/>
      <c r="O659" s="227"/>
      <c r="P659" s="224"/>
      <c r="Q659" s="224"/>
      <c r="R659" s="78"/>
      <c r="S659" s="79"/>
      <c r="T659" s="224"/>
      <c r="U659" s="35"/>
      <c r="V659" s="35"/>
      <c r="W659" s="225"/>
      <c r="X659" s="228"/>
      <c r="Y659" s="79"/>
      <c r="Z659" s="229"/>
      <c r="AA659" s="35"/>
      <c r="AB659" s="35"/>
      <c r="AC659" s="35"/>
      <c r="AD659" s="230"/>
      <c r="AE659" s="231"/>
      <c r="AF659" s="35"/>
      <c r="AG659" s="35"/>
      <c r="AH659" s="78"/>
      <c r="AI659" s="78"/>
      <c r="AJ659" s="82"/>
      <c r="AK659" s="136"/>
      <c r="AL659" s="135"/>
      <c r="AM659" s="81"/>
      <c r="AN659" s="134"/>
      <c r="AO659" s="232"/>
      <c r="AP659" s="232"/>
      <c r="AQ659" s="80"/>
      <c r="AR659" s="81"/>
      <c r="AS659" s="81"/>
      <c r="AT659" s="245"/>
      <c r="AU659" s="179"/>
      <c r="AV659" s="233"/>
      <c r="AW659" s="81"/>
      <c r="AX659" s="185"/>
      <c r="AY659" s="134"/>
      <c r="AZ659" s="111"/>
      <c r="BA659" s="210"/>
      <c r="BB659" s="211"/>
      <c r="BC659" s="211"/>
      <c r="BD659" s="211"/>
      <c r="BE659" s="211"/>
      <c r="BF659" s="211"/>
      <c r="BG659" s="211"/>
      <c r="BH659" s="211"/>
      <c r="BI659" s="211"/>
      <c r="BJ659" s="211"/>
      <c r="BK659" s="211"/>
      <c r="BL659" s="211"/>
      <c r="BM659" s="211"/>
      <c r="BN659" s="83"/>
      <c r="BO659" s="79"/>
      <c r="BP659" s="210"/>
      <c r="BQ659" s="211"/>
      <c r="BR659" s="211"/>
      <c r="BS659" s="211"/>
      <c r="BT659" s="211"/>
      <c r="BU659" s="211"/>
      <c r="BV659" s="211"/>
      <c r="BW659" s="211"/>
      <c r="BX659" s="82"/>
      <c r="BY659" s="212"/>
      <c r="BZ659" s="212"/>
      <c r="CA659" s="212"/>
      <c r="CB659" s="212"/>
      <c r="CC659" s="212"/>
      <c r="CD659" s="212"/>
      <c r="CE659" s="212"/>
      <c r="CF659" s="212"/>
      <c r="CG659" s="82"/>
      <c r="CH659" s="213"/>
      <c r="CI659" s="212"/>
      <c r="CJ659" s="212"/>
      <c r="CK659" s="212"/>
      <c r="CL659" s="212"/>
      <c r="CM659" s="212"/>
      <c r="CN659" s="212"/>
      <c r="CO659" s="212"/>
      <c r="CP659" s="212"/>
      <c r="CQ659" s="212"/>
      <c r="CR659" s="212"/>
      <c r="CS659" s="212"/>
      <c r="CT659" s="212"/>
      <c r="CU659" s="212"/>
      <c r="CV659" s="212"/>
      <c r="CW659" s="212"/>
      <c r="CX659" s="212"/>
      <c r="CY659" s="212"/>
      <c r="CZ659" s="212"/>
      <c r="DA659" s="214"/>
      <c r="DB659" s="84"/>
      <c r="DC659" s="35"/>
      <c r="DD659" s="35"/>
      <c r="DE659" s="35"/>
      <c r="DF659" s="35"/>
      <c r="DG659" s="35"/>
      <c r="DH659" s="35"/>
      <c r="DI659" s="35"/>
      <c r="DJ659" s="35"/>
      <c r="DK659" s="35"/>
      <c r="DL659" s="35"/>
      <c r="DM659" s="35"/>
      <c r="DN659" s="35"/>
      <c r="DO659" s="35"/>
      <c r="DP659" s="35"/>
      <c r="DQ659" s="35"/>
      <c r="DR659" s="35"/>
      <c r="DS659" s="35"/>
      <c r="DT659" s="35"/>
      <c r="DU659" s="35"/>
      <c r="DV659" s="35"/>
      <c r="DW659" s="78"/>
      <c r="DX659" s="82"/>
      <c r="DY659" s="215"/>
      <c r="DZ659" s="216"/>
      <c r="EA659" s="216"/>
      <c r="EB659" s="216"/>
      <c r="EC659" s="216"/>
      <c r="ED659" s="216"/>
      <c r="EE659" s="217"/>
      <c r="EF659" s="146"/>
      <c r="EG659" s="215"/>
      <c r="EH659" s="216"/>
      <c r="EI659" s="216"/>
      <c r="EJ659" s="216"/>
      <c r="EK659" s="216"/>
      <c r="EL659" s="216"/>
      <c r="EM659" s="216"/>
      <c r="EN659" s="217"/>
      <c r="EO659" s="79"/>
      <c r="EP659" s="218"/>
      <c r="EQ659" s="219"/>
      <c r="ER659" s="219"/>
      <c r="ES659" s="82"/>
      <c r="ET659" s="234"/>
      <c r="EU659" s="235"/>
      <c r="EV659" s="235"/>
      <c r="EW659" s="82"/>
      <c r="EX659" s="234"/>
      <c r="EY659" s="235"/>
      <c r="EZ659" s="235"/>
      <c r="FA659" s="235"/>
      <c r="FB659" s="235"/>
      <c r="FC659" s="235"/>
      <c r="FD659" s="235"/>
      <c r="FE659" s="222"/>
      <c r="FF659" s="234"/>
      <c r="FG659" s="235"/>
      <c r="FH659" s="235"/>
      <c r="FI659" s="235"/>
      <c r="FJ659" s="235"/>
      <c r="FK659" s="235"/>
      <c r="FL659" s="235"/>
      <c r="FM659" s="222"/>
    </row>
    <row r="660" spans="1:169">
      <c r="A660" s="223" t="str">
        <f>Validation!B660</f>
        <v>Pass</v>
      </c>
      <c r="B660" s="35"/>
      <c r="C660" s="35"/>
      <c r="D660" s="35"/>
      <c r="E660" s="122"/>
      <c r="F660" s="123"/>
      <c r="G660" s="121"/>
      <c r="H660" s="120"/>
      <c r="I660" s="121"/>
      <c r="J660" s="120"/>
      <c r="K660" s="225"/>
      <c r="L660" s="35"/>
      <c r="M660" s="226"/>
      <c r="N660" s="227"/>
      <c r="O660" s="227"/>
      <c r="P660" s="224"/>
      <c r="Q660" s="224"/>
      <c r="R660" s="78"/>
      <c r="S660" s="79"/>
      <c r="T660" s="224"/>
      <c r="U660" s="35"/>
      <c r="V660" s="35"/>
      <c r="W660" s="225"/>
      <c r="X660" s="228"/>
      <c r="Y660" s="79"/>
      <c r="Z660" s="229"/>
      <c r="AA660" s="35"/>
      <c r="AB660" s="35"/>
      <c r="AC660" s="35"/>
      <c r="AD660" s="230"/>
      <c r="AE660" s="231"/>
      <c r="AF660" s="35"/>
      <c r="AG660" s="35"/>
      <c r="AH660" s="78"/>
      <c r="AI660" s="78"/>
      <c r="AJ660" s="82"/>
      <c r="AK660" s="136"/>
      <c r="AL660" s="135"/>
      <c r="AM660" s="81"/>
      <c r="AN660" s="134"/>
      <c r="AO660" s="232"/>
      <c r="AP660" s="232"/>
      <c r="AQ660" s="80"/>
      <c r="AR660" s="81"/>
      <c r="AS660" s="81"/>
      <c r="AT660" s="245"/>
      <c r="AU660" s="179"/>
      <c r="AV660" s="233"/>
      <c r="AW660" s="81"/>
      <c r="AX660" s="185"/>
      <c r="AY660" s="134"/>
      <c r="AZ660" s="111"/>
      <c r="BA660" s="210"/>
      <c r="BB660" s="211"/>
      <c r="BC660" s="211"/>
      <c r="BD660" s="211"/>
      <c r="BE660" s="211"/>
      <c r="BF660" s="211"/>
      <c r="BG660" s="211"/>
      <c r="BH660" s="211"/>
      <c r="BI660" s="211"/>
      <c r="BJ660" s="211"/>
      <c r="BK660" s="211"/>
      <c r="BL660" s="211"/>
      <c r="BM660" s="211"/>
      <c r="BN660" s="83"/>
      <c r="BO660" s="79"/>
      <c r="BP660" s="210"/>
      <c r="BQ660" s="211"/>
      <c r="BR660" s="211"/>
      <c r="BS660" s="211"/>
      <c r="BT660" s="211"/>
      <c r="BU660" s="211"/>
      <c r="BV660" s="211"/>
      <c r="BW660" s="211"/>
      <c r="BX660" s="82"/>
      <c r="BY660" s="212"/>
      <c r="BZ660" s="212"/>
      <c r="CA660" s="212"/>
      <c r="CB660" s="212"/>
      <c r="CC660" s="212"/>
      <c r="CD660" s="212"/>
      <c r="CE660" s="212"/>
      <c r="CF660" s="212"/>
      <c r="CG660" s="82"/>
      <c r="CH660" s="213"/>
      <c r="CI660" s="212"/>
      <c r="CJ660" s="212"/>
      <c r="CK660" s="212"/>
      <c r="CL660" s="212"/>
      <c r="CM660" s="212"/>
      <c r="CN660" s="212"/>
      <c r="CO660" s="212"/>
      <c r="CP660" s="212"/>
      <c r="CQ660" s="212"/>
      <c r="CR660" s="212"/>
      <c r="CS660" s="212"/>
      <c r="CT660" s="212"/>
      <c r="CU660" s="212"/>
      <c r="CV660" s="212"/>
      <c r="CW660" s="212"/>
      <c r="CX660" s="212"/>
      <c r="CY660" s="212"/>
      <c r="CZ660" s="212"/>
      <c r="DA660" s="214"/>
      <c r="DB660" s="84"/>
      <c r="DC660" s="35"/>
      <c r="DD660" s="35"/>
      <c r="DE660" s="35"/>
      <c r="DF660" s="35"/>
      <c r="DG660" s="35"/>
      <c r="DH660" s="35"/>
      <c r="DI660" s="35"/>
      <c r="DJ660" s="35"/>
      <c r="DK660" s="35"/>
      <c r="DL660" s="35"/>
      <c r="DM660" s="35"/>
      <c r="DN660" s="35"/>
      <c r="DO660" s="35"/>
      <c r="DP660" s="35"/>
      <c r="DQ660" s="35"/>
      <c r="DR660" s="35"/>
      <c r="DS660" s="35"/>
      <c r="DT660" s="35"/>
      <c r="DU660" s="35"/>
      <c r="DV660" s="35"/>
      <c r="DW660" s="78"/>
      <c r="DX660" s="82"/>
      <c r="DY660" s="215"/>
      <c r="DZ660" s="216"/>
      <c r="EA660" s="216"/>
      <c r="EB660" s="216"/>
      <c r="EC660" s="216"/>
      <c r="ED660" s="216"/>
      <c r="EE660" s="217"/>
      <c r="EF660" s="146"/>
      <c r="EG660" s="215"/>
      <c r="EH660" s="216"/>
      <c r="EI660" s="216"/>
      <c r="EJ660" s="216"/>
      <c r="EK660" s="216"/>
      <c r="EL660" s="216"/>
      <c r="EM660" s="216"/>
      <c r="EN660" s="217"/>
      <c r="EO660" s="79"/>
      <c r="EP660" s="218"/>
      <c r="EQ660" s="219"/>
      <c r="ER660" s="219"/>
      <c r="ES660" s="82"/>
      <c r="ET660" s="234"/>
      <c r="EU660" s="235"/>
      <c r="EV660" s="235"/>
      <c r="EW660" s="82"/>
      <c r="EX660" s="234"/>
      <c r="EY660" s="235"/>
      <c r="EZ660" s="235"/>
      <c r="FA660" s="235"/>
      <c r="FB660" s="235"/>
      <c r="FC660" s="235"/>
      <c r="FD660" s="235"/>
      <c r="FE660" s="222"/>
      <c r="FF660" s="234"/>
      <c r="FG660" s="235"/>
      <c r="FH660" s="235"/>
      <c r="FI660" s="235"/>
      <c r="FJ660" s="235"/>
      <c r="FK660" s="235"/>
      <c r="FL660" s="235"/>
      <c r="FM660" s="222"/>
    </row>
    <row r="661" spans="1:169">
      <c r="A661" s="223" t="str">
        <f>Validation!B661</f>
        <v>Pass</v>
      </c>
      <c r="B661" s="35"/>
      <c r="C661" s="35"/>
      <c r="D661" s="35"/>
      <c r="E661" s="122"/>
      <c r="F661" s="123"/>
      <c r="G661" s="121"/>
      <c r="H661" s="120"/>
      <c r="I661" s="121"/>
      <c r="J661" s="120"/>
      <c r="K661" s="225"/>
      <c r="L661" s="35"/>
      <c r="M661" s="226"/>
      <c r="N661" s="227"/>
      <c r="O661" s="227"/>
      <c r="P661" s="224"/>
      <c r="Q661" s="224"/>
      <c r="R661" s="78"/>
      <c r="S661" s="79"/>
      <c r="T661" s="224"/>
      <c r="U661" s="35"/>
      <c r="V661" s="35"/>
      <c r="W661" s="225"/>
      <c r="X661" s="228"/>
      <c r="Y661" s="79"/>
      <c r="Z661" s="229"/>
      <c r="AA661" s="35"/>
      <c r="AB661" s="35"/>
      <c r="AC661" s="35"/>
      <c r="AD661" s="230"/>
      <c r="AE661" s="231"/>
      <c r="AF661" s="35"/>
      <c r="AG661" s="35"/>
      <c r="AH661" s="78"/>
      <c r="AI661" s="78"/>
      <c r="AJ661" s="82"/>
      <c r="AK661" s="136"/>
      <c r="AL661" s="135"/>
      <c r="AM661" s="81"/>
      <c r="AN661" s="134"/>
      <c r="AO661" s="232"/>
      <c r="AP661" s="232"/>
      <c r="AQ661" s="80"/>
      <c r="AR661" s="81"/>
      <c r="AS661" s="81"/>
      <c r="AT661" s="245"/>
      <c r="AU661" s="179"/>
      <c r="AV661" s="233"/>
      <c r="AW661" s="81"/>
      <c r="AX661" s="185"/>
      <c r="AY661" s="134"/>
      <c r="AZ661" s="111"/>
      <c r="BA661" s="210"/>
      <c r="BB661" s="211"/>
      <c r="BC661" s="211"/>
      <c r="BD661" s="211"/>
      <c r="BE661" s="211"/>
      <c r="BF661" s="211"/>
      <c r="BG661" s="211"/>
      <c r="BH661" s="211"/>
      <c r="BI661" s="211"/>
      <c r="BJ661" s="211"/>
      <c r="BK661" s="211"/>
      <c r="BL661" s="211"/>
      <c r="BM661" s="211"/>
      <c r="BN661" s="83"/>
      <c r="BO661" s="79"/>
      <c r="BP661" s="210"/>
      <c r="BQ661" s="211"/>
      <c r="BR661" s="211"/>
      <c r="BS661" s="211"/>
      <c r="BT661" s="211"/>
      <c r="BU661" s="211"/>
      <c r="BV661" s="211"/>
      <c r="BW661" s="211"/>
      <c r="BX661" s="82"/>
      <c r="BY661" s="212"/>
      <c r="BZ661" s="212"/>
      <c r="CA661" s="212"/>
      <c r="CB661" s="212"/>
      <c r="CC661" s="212"/>
      <c r="CD661" s="212"/>
      <c r="CE661" s="212"/>
      <c r="CF661" s="212"/>
      <c r="CG661" s="82"/>
      <c r="CH661" s="213"/>
      <c r="CI661" s="212"/>
      <c r="CJ661" s="212"/>
      <c r="CK661" s="212"/>
      <c r="CL661" s="212"/>
      <c r="CM661" s="212"/>
      <c r="CN661" s="212"/>
      <c r="CO661" s="212"/>
      <c r="CP661" s="212"/>
      <c r="CQ661" s="212"/>
      <c r="CR661" s="212"/>
      <c r="CS661" s="212"/>
      <c r="CT661" s="212"/>
      <c r="CU661" s="212"/>
      <c r="CV661" s="212"/>
      <c r="CW661" s="212"/>
      <c r="CX661" s="212"/>
      <c r="CY661" s="212"/>
      <c r="CZ661" s="212"/>
      <c r="DA661" s="214"/>
      <c r="DB661" s="84"/>
      <c r="DC661" s="35"/>
      <c r="DD661" s="35"/>
      <c r="DE661" s="35"/>
      <c r="DF661" s="35"/>
      <c r="DG661" s="35"/>
      <c r="DH661" s="35"/>
      <c r="DI661" s="35"/>
      <c r="DJ661" s="35"/>
      <c r="DK661" s="35"/>
      <c r="DL661" s="35"/>
      <c r="DM661" s="35"/>
      <c r="DN661" s="35"/>
      <c r="DO661" s="35"/>
      <c r="DP661" s="35"/>
      <c r="DQ661" s="35"/>
      <c r="DR661" s="35"/>
      <c r="DS661" s="35"/>
      <c r="DT661" s="35"/>
      <c r="DU661" s="35"/>
      <c r="DV661" s="35"/>
      <c r="DW661" s="78"/>
      <c r="DX661" s="82"/>
      <c r="DY661" s="215"/>
      <c r="DZ661" s="216"/>
      <c r="EA661" s="216"/>
      <c r="EB661" s="216"/>
      <c r="EC661" s="216"/>
      <c r="ED661" s="216"/>
      <c r="EE661" s="217"/>
      <c r="EF661" s="146"/>
      <c r="EG661" s="215"/>
      <c r="EH661" s="216"/>
      <c r="EI661" s="216"/>
      <c r="EJ661" s="216"/>
      <c r="EK661" s="216"/>
      <c r="EL661" s="216"/>
      <c r="EM661" s="216"/>
      <c r="EN661" s="217"/>
      <c r="EO661" s="79"/>
      <c r="EP661" s="218"/>
      <c r="EQ661" s="219"/>
      <c r="ER661" s="219"/>
      <c r="ES661" s="82"/>
      <c r="ET661" s="234"/>
      <c r="EU661" s="235"/>
      <c r="EV661" s="235"/>
      <c r="EW661" s="82"/>
      <c r="EX661" s="234"/>
      <c r="EY661" s="235"/>
      <c r="EZ661" s="235"/>
      <c r="FA661" s="235"/>
      <c r="FB661" s="235"/>
      <c r="FC661" s="235"/>
      <c r="FD661" s="235"/>
      <c r="FE661" s="222"/>
      <c r="FF661" s="234"/>
      <c r="FG661" s="235"/>
      <c r="FH661" s="235"/>
      <c r="FI661" s="235"/>
      <c r="FJ661" s="235"/>
      <c r="FK661" s="235"/>
      <c r="FL661" s="235"/>
      <c r="FM661" s="222"/>
    </row>
    <row r="662" spans="1:169">
      <c r="A662" s="223" t="str">
        <f>Validation!B662</f>
        <v>Pass</v>
      </c>
      <c r="B662" s="35"/>
      <c r="C662" s="35"/>
      <c r="D662" s="35"/>
      <c r="E662" s="122"/>
      <c r="F662" s="123"/>
      <c r="G662" s="121"/>
      <c r="H662" s="120"/>
      <c r="I662" s="121"/>
      <c r="J662" s="120"/>
      <c r="K662" s="225"/>
      <c r="L662" s="35"/>
      <c r="M662" s="226"/>
      <c r="N662" s="227"/>
      <c r="O662" s="227"/>
      <c r="P662" s="224"/>
      <c r="Q662" s="224"/>
      <c r="R662" s="78"/>
      <c r="S662" s="79"/>
      <c r="T662" s="224"/>
      <c r="U662" s="35"/>
      <c r="V662" s="35"/>
      <c r="W662" s="225"/>
      <c r="X662" s="228"/>
      <c r="Y662" s="79"/>
      <c r="Z662" s="229"/>
      <c r="AA662" s="35"/>
      <c r="AB662" s="35"/>
      <c r="AC662" s="35"/>
      <c r="AD662" s="230"/>
      <c r="AE662" s="231"/>
      <c r="AF662" s="35"/>
      <c r="AG662" s="35"/>
      <c r="AH662" s="78"/>
      <c r="AI662" s="78"/>
      <c r="AJ662" s="82"/>
      <c r="AK662" s="136"/>
      <c r="AL662" s="135"/>
      <c r="AM662" s="81"/>
      <c r="AN662" s="134"/>
      <c r="AO662" s="232"/>
      <c r="AP662" s="232"/>
      <c r="AQ662" s="80"/>
      <c r="AR662" s="81"/>
      <c r="AS662" s="81"/>
      <c r="AT662" s="245"/>
      <c r="AU662" s="179"/>
      <c r="AV662" s="233"/>
      <c r="AW662" s="81"/>
      <c r="AX662" s="185"/>
      <c r="AY662" s="134"/>
      <c r="AZ662" s="111"/>
      <c r="BA662" s="210"/>
      <c r="BB662" s="211"/>
      <c r="BC662" s="211"/>
      <c r="BD662" s="211"/>
      <c r="BE662" s="211"/>
      <c r="BF662" s="211"/>
      <c r="BG662" s="211"/>
      <c r="BH662" s="211"/>
      <c r="BI662" s="211"/>
      <c r="BJ662" s="211"/>
      <c r="BK662" s="211"/>
      <c r="BL662" s="211"/>
      <c r="BM662" s="211"/>
      <c r="BN662" s="83"/>
      <c r="BO662" s="79"/>
      <c r="BP662" s="210"/>
      <c r="BQ662" s="211"/>
      <c r="BR662" s="211"/>
      <c r="BS662" s="211"/>
      <c r="BT662" s="211"/>
      <c r="BU662" s="211"/>
      <c r="BV662" s="211"/>
      <c r="BW662" s="211"/>
      <c r="BX662" s="82"/>
      <c r="BY662" s="212"/>
      <c r="BZ662" s="212"/>
      <c r="CA662" s="212"/>
      <c r="CB662" s="212"/>
      <c r="CC662" s="212"/>
      <c r="CD662" s="212"/>
      <c r="CE662" s="212"/>
      <c r="CF662" s="212"/>
      <c r="CG662" s="82"/>
      <c r="CH662" s="213"/>
      <c r="CI662" s="212"/>
      <c r="CJ662" s="212"/>
      <c r="CK662" s="212"/>
      <c r="CL662" s="212"/>
      <c r="CM662" s="212"/>
      <c r="CN662" s="212"/>
      <c r="CO662" s="212"/>
      <c r="CP662" s="212"/>
      <c r="CQ662" s="212"/>
      <c r="CR662" s="212"/>
      <c r="CS662" s="212"/>
      <c r="CT662" s="212"/>
      <c r="CU662" s="212"/>
      <c r="CV662" s="212"/>
      <c r="CW662" s="212"/>
      <c r="CX662" s="212"/>
      <c r="CY662" s="212"/>
      <c r="CZ662" s="212"/>
      <c r="DA662" s="214"/>
      <c r="DB662" s="84"/>
      <c r="DC662" s="35"/>
      <c r="DD662" s="35"/>
      <c r="DE662" s="35"/>
      <c r="DF662" s="35"/>
      <c r="DG662" s="35"/>
      <c r="DH662" s="35"/>
      <c r="DI662" s="35"/>
      <c r="DJ662" s="35"/>
      <c r="DK662" s="35"/>
      <c r="DL662" s="35"/>
      <c r="DM662" s="35"/>
      <c r="DN662" s="35"/>
      <c r="DO662" s="35"/>
      <c r="DP662" s="35"/>
      <c r="DQ662" s="35"/>
      <c r="DR662" s="35"/>
      <c r="DS662" s="35"/>
      <c r="DT662" s="35"/>
      <c r="DU662" s="35"/>
      <c r="DV662" s="35"/>
      <c r="DW662" s="78"/>
      <c r="DX662" s="82"/>
      <c r="DY662" s="215"/>
      <c r="DZ662" s="216"/>
      <c r="EA662" s="216"/>
      <c r="EB662" s="216"/>
      <c r="EC662" s="216"/>
      <c r="ED662" s="216"/>
      <c r="EE662" s="217"/>
      <c r="EF662" s="146"/>
      <c r="EG662" s="215"/>
      <c r="EH662" s="216"/>
      <c r="EI662" s="216"/>
      <c r="EJ662" s="216"/>
      <c r="EK662" s="216"/>
      <c r="EL662" s="216"/>
      <c r="EM662" s="216"/>
      <c r="EN662" s="217"/>
      <c r="EO662" s="79"/>
      <c r="EP662" s="218"/>
      <c r="EQ662" s="219"/>
      <c r="ER662" s="219"/>
      <c r="ES662" s="82"/>
      <c r="ET662" s="234"/>
      <c r="EU662" s="235"/>
      <c r="EV662" s="235"/>
      <c r="EW662" s="82"/>
      <c r="EX662" s="234"/>
      <c r="EY662" s="235"/>
      <c r="EZ662" s="235"/>
      <c r="FA662" s="235"/>
      <c r="FB662" s="235"/>
      <c r="FC662" s="235"/>
      <c r="FD662" s="235"/>
      <c r="FE662" s="222"/>
      <c r="FF662" s="234"/>
      <c r="FG662" s="235"/>
      <c r="FH662" s="235"/>
      <c r="FI662" s="235"/>
      <c r="FJ662" s="235"/>
      <c r="FK662" s="235"/>
      <c r="FL662" s="235"/>
      <c r="FM662" s="222"/>
    </row>
    <row r="663" spans="1:169">
      <c r="A663" s="223" t="str">
        <f>Validation!B663</f>
        <v>Pass</v>
      </c>
      <c r="B663" s="35"/>
      <c r="C663" s="35"/>
      <c r="D663" s="35"/>
      <c r="E663" s="122"/>
      <c r="F663" s="123"/>
      <c r="G663" s="121"/>
      <c r="H663" s="120"/>
      <c r="I663" s="121"/>
      <c r="J663" s="120"/>
      <c r="K663" s="225"/>
      <c r="L663" s="35"/>
      <c r="M663" s="226"/>
      <c r="N663" s="227"/>
      <c r="O663" s="227"/>
      <c r="P663" s="224"/>
      <c r="Q663" s="224"/>
      <c r="R663" s="78"/>
      <c r="S663" s="79"/>
      <c r="T663" s="224"/>
      <c r="U663" s="35"/>
      <c r="V663" s="35"/>
      <c r="W663" s="225"/>
      <c r="X663" s="228"/>
      <c r="Y663" s="79"/>
      <c r="Z663" s="229"/>
      <c r="AA663" s="35"/>
      <c r="AB663" s="35"/>
      <c r="AC663" s="35"/>
      <c r="AD663" s="230"/>
      <c r="AE663" s="231"/>
      <c r="AF663" s="35"/>
      <c r="AG663" s="35"/>
      <c r="AH663" s="78"/>
      <c r="AI663" s="78"/>
      <c r="AJ663" s="82"/>
      <c r="AK663" s="136"/>
      <c r="AL663" s="135"/>
      <c r="AM663" s="81"/>
      <c r="AN663" s="134"/>
      <c r="AO663" s="232"/>
      <c r="AP663" s="232"/>
      <c r="AQ663" s="80"/>
      <c r="AR663" s="81"/>
      <c r="AS663" s="81"/>
      <c r="AT663" s="245"/>
      <c r="AU663" s="179"/>
      <c r="AV663" s="233"/>
      <c r="AW663" s="81"/>
      <c r="AX663" s="185"/>
      <c r="AY663" s="134"/>
      <c r="AZ663" s="111"/>
      <c r="BA663" s="210"/>
      <c r="BB663" s="211"/>
      <c r="BC663" s="211"/>
      <c r="BD663" s="211"/>
      <c r="BE663" s="211"/>
      <c r="BF663" s="211"/>
      <c r="BG663" s="211"/>
      <c r="BH663" s="211"/>
      <c r="BI663" s="211"/>
      <c r="BJ663" s="211"/>
      <c r="BK663" s="211"/>
      <c r="BL663" s="211"/>
      <c r="BM663" s="211"/>
      <c r="BN663" s="83"/>
      <c r="BO663" s="79"/>
      <c r="BP663" s="210"/>
      <c r="BQ663" s="211"/>
      <c r="BR663" s="211"/>
      <c r="BS663" s="211"/>
      <c r="BT663" s="211"/>
      <c r="BU663" s="211"/>
      <c r="BV663" s="211"/>
      <c r="BW663" s="211"/>
      <c r="BX663" s="82"/>
      <c r="BY663" s="212"/>
      <c r="BZ663" s="212"/>
      <c r="CA663" s="212"/>
      <c r="CB663" s="212"/>
      <c r="CC663" s="212"/>
      <c r="CD663" s="212"/>
      <c r="CE663" s="212"/>
      <c r="CF663" s="212"/>
      <c r="CG663" s="82"/>
      <c r="CH663" s="213"/>
      <c r="CI663" s="212"/>
      <c r="CJ663" s="212"/>
      <c r="CK663" s="212"/>
      <c r="CL663" s="212"/>
      <c r="CM663" s="212"/>
      <c r="CN663" s="212"/>
      <c r="CO663" s="212"/>
      <c r="CP663" s="212"/>
      <c r="CQ663" s="212"/>
      <c r="CR663" s="212"/>
      <c r="CS663" s="212"/>
      <c r="CT663" s="212"/>
      <c r="CU663" s="212"/>
      <c r="CV663" s="212"/>
      <c r="CW663" s="212"/>
      <c r="CX663" s="212"/>
      <c r="CY663" s="212"/>
      <c r="CZ663" s="212"/>
      <c r="DA663" s="214"/>
      <c r="DB663" s="84"/>
      <c r="DC663" s="35"/>
      <c r="DD663" s="35"/>
      <c r="DE663" s="35"/>
      <c r="DF663" s="35"/>
      <c r="DG663" s="35"/>
      <c r="DH663" s="35"/>
      <c r="DI663" s="35"/>
      <c r="DJ663" s="35"/>
      <c r="DK663" s="35"/>
      <c r="DL663" s="35"/>
      <c r="DM663" s="35"/>
      <c r="DN663" s="35"/>
      <c r="DO663" s="35"/>
      <c r="DP663" s="35"/>
      <c r="DQ663" s="35"/>
      <c r="DR663" s="35"/>
      <c r="DS663" s="35"/>
      <c r="DT663" s="35"/>
      <c r="DU663" s="35"/>
      <c r="DV663" s="35"/>
      <c r="DW663" s="78"/>
      <c r="DX663" s="82"/>
      <c r="DY663" s="215"/>
      <c r="DZ663" s="216"/>
      <c r="EA663" s="216"/>
      <c r="EB663" s="216"/>
      <c r="EC663" s="216"/>
      <c r="ED663" s="216"/>
      <c r="EE663" s="217"/>
      <c r="EF663" s="146"/>
      <c r="EG663" s="215"/>
      <c r="EH663" s="216"/>
      <c r="EI663" s="216"/>
      <c r="EJ663" s="216"/>
      <c r="EK663" s="216"/>
      <c r="EL663" s="216"/>
      <c r="EM663" s="216"/>
      <c r="EN663" s="217"/>
      <c r="EO663" s="79"/>
      <c r="EP663" s="218"/>
      <c r="EQ663" s="219"/>
      <c r="ER663" s="219"/>
      <c r="ES663" s="82"/>
      <c r="ET663" s="234"/>
      <c r="EU663" s="235"/>
      <c r="EV663" s="235"/>
      <c r="EW663" s="82"/>
      <c r="EX663" s="234"/>
      <c r="EY663" s="235"/>
      <c r="EZ663" s="235"/>
      <c r="FA663" s="235"/>
      <c r="FB663" s="235"/>
      <c r="FC663" s="235"/>
      <c r="FD663" s="235"/>
      <c r="FE663" s="222"/>
      <c r="FF663" s="234"/>
      <c r="FG663" s="235"/>
      <c r="FH663" s="235"/>
      <c r="FI663" s="235"/>
      <c r="FJ663" s="235"/>
      <c r="FK663" s="235"/>
      <c r="FL663" s="235"/>
      <c r="FM663" s="222"/>
    </row>
    <row r="664" spans="1:169">
      <c r="A664" s="223" t="str">
        <f>Validation!B664</f>
        <v>Pass</v>
      </c>
      <c r="B664" s="35"/>
      <c r="C664" s="35"/>
      <c r="D664" s="35"/>
      <c r="E664" s="122"/>
      <c r="F664" s="123"/>
      <c r="G664" s="121"/>
      <c r="H664" s="120"/>
      <c r="I664" s="121"/>
      <c r="J664" s="120"/>
      <c r="K664" s="225"/>
      <c r="L664" s="35"/>
      <c r="M664" s="226"/>
      <c r="N664" s="227"/>
      <c r="O664" s="227"/>
      <c r="P664" s="224"/>
      <c r="Q664" s="224"/>
      <c r="R664" s="78"/>
      <c r="S664" s="79"/>
      <c r="T664" s="224"/>
      <c r="U664" s="35"/>
      <c r="V664" s="35"/>
      <c r="W664" s="225"/>
      <c r="X664" s="228"/>
      <c r="Y664" s="79"/>
      <c r="Z664" s="229"/>
      <c r="AA664" s="35"/>
      <c r="AB664" s="35"/>
      <c r="AC664" s="35"/>
      <c r="AD664" s="230"/>
      <c r="AE664" s="231"/>
      <c r="AF664" s="35"/>
      <c r="AG664" s="35"/>
      <c r="AH664" s="78"/>
      <c r="AI664" s="78"/>
      <c r="AJ664" s="82"/>
      <c r="AK664" s="136"/>
      <c r="AL664" s="135"/>
      <c r="AM664" s="81"/>
      <c r="AN664" s="134"/>
      <c r="AO664" s="232"/>
      <c r="AP664" s="232"/>
      <c r="AQ664" s="80"/>
      <c r="AR664" s="81"/>
      <c r="AS664" s="81"/>
      <c r="AT664" s="245"/>
      <c r="AU664" s="179"/>
      <c r="AV664" s="233"/>
      <c r="AW664" s="81"/>
      <c r="AX664" s="185"/>
      <c r="AY664" s="134"/>
      <c r="AZ664" s="111"/>
      <c r="BA664" s="210"/>
      <c r="BB664" s="211"/>
      <c r="BC664" s="211"/>
      <c r="BD664" s="211"/>
      <c r="BE664" s="211"/>
      <c r="BF664" s="211"/>
      <c r="BG664" s="211"/>
      <c r="BH664" s="211"/>
      <c r="BI664" s="211"/>
      <c r="BJ664" s="211"/>
      <c r="BK664" s="211"/>
      <c r="BL664" s="211"/>
      <c r="BM664" s="211"/>
      <c r="BN664" s="83"/>
      <c r="BO664" s="79"/>
      <c r="BP664" s="210"/>
      <c r="BQ664" s="211"/>
      <c r="BR664" s="211"/>
      <c r="BS664" s="211"/>
      <c r="BT664" s="211"/>
      <c r="BU664" s="211"/>
      <c r="BV664" s="211"/>
      <c r="BW664" s="211"/>
      <c r="BX664" s="82"/>
      <c r="BY664" s="212"/>
      <c r="BZ664" s="212"/>
      <c r="CA664" s="212"/>
      <c r="CB664" s="212"/>
      <c r="CC664" s="212"/>
      <c r="CD664" s="212"/>
      <c r="CE664" s="212"/>
      <c r="CF664" s="212"/>
      <c r="CG664" s="82"/>
      <c r="CH664" s="213"/>
      <c r="CI664" s="212"/>
      <c r="CJ664" s="212"/>
      <c r="CK664" s="212"/>
      <c r="CL664" s="212"/>
      <c r="CM664" s="212"/>
      <c r="CN664" s="212"/>
      <c r="CO664" s="212"/>
      <c r="CP664" s="212"/>
      <c r="CQ664" s="212"/>
      <c r="CR664" s="212"/>
      <c r="CS664" s="212"/>
      <c r="CT664" s="212"/>
      <c r="CU664" s="212"/>
      <c r="CV664" s="212"/>
      <c r="CW664" s="212"/>
      <c r="CX664" s="212"/>
      <c r="CY664" s="212"/>
      <c r="CZ664" s="212"/>
      <c r="DA664" s="214"/>
      <c r="DB664" s="84"/>
      <c r="DC664" s="35"/>
      <c r="DD664" s="35"/>
      <c r="DE664" s="35"/>
      <c r="DF664" s="35"/>
      <c r="DG664" s="35"/>
      <c r="DH664" s="35"/>
      <c r="DI664" s="35"/>
      <c r="DJ664" s="35"/>
      <c r="DK664" s="35"/>
      <c r="DL664" s="35"/>
      <c r="DM664" s="35"/>
      <c r="DN664" s="35"/>
      <c r="DO664" s="35"/>
      <c r="DP664" s="35"/>
      <c r="DQ664" s="35"/>
      <c r="DR664" s="35"/>
      <c r="DS664" s="35"/>
      <c r="DT664" s="35"/>
      <c r="DU664" s="35"/>
      <c r="DV664" s="35"/>
      <c r="DW664" s="78"/>
      <c r="DX664" s="82"/>
      <c r="DY664" s="215"/>
      <c r="DZ664" s="216"/>
      <c r="EA664" s="216"/>
      <c r="EB664" s="216"/>
      <c r="EC664" s="216"/>
      <c r="ED664" s="216"/>
      <c r="EE664" s="217"/>
      <c r="EF664" s="146"/>
      <c r="EG664" s="215"/>
      <c r="EH664" s="216"/>
      <c r="EI664" s="216"/>
      <c r="EJ664" s="216"/>
      <c r="EK664" s="216"/>
      <c r="EL664" s="216"/>
      <c r="EM664" s="216"/>
      <c r="EN664" s="217"/>
      <c r="EO664" s="79"/>
      <c r="EP664" s="218"/>
      <c r="EQ664" s="219"/>
      <c r="ER664" s="219"/>
      <c r="ES664" s="82"/>
      <c r="ET664" s="234"/>
      <c r="EU664" s="235"/>
      <c r="EV664" s="235"/>
      <c r="EW664" s="82"/>
      <c r="EX664" s="234"/>
      <c r="EY664" s="235"/>
      <c r="EZ664" s="235"/>
      <c r="FA664" s="235"/>
      <c r="FB664" s="235"/>
      <c r="FC664" s="235"/>
      <c r="FD664" s="235"/>
      <c r="FE664" s="222"/>
      <c r="FF664" s="234"/>
      <c r="FG664" s="235"/>
      <c r="FH664" s="235"/>
      <c r="FI664" s="235"/>
      <c r="FJ664" s="235"/>
      <c r="FK664" s="235"/>
      <c r="FL664" s="235"/>
      <c r="FM664" s="222"/>
    </row>
    <row r="665" spans="1:169">
      <c r="A665" s="223" t="str">
        <f>Validation!B665</f>
        <v>Pass</v>
      </c>
      <c r="B665" s="35"/>
      <c r="C665" s="35"/>
      <c r="D665" s="35"/>
      <c r="E665" s="122"/>
      <c r="F665" s="123"/>
      <c r="G665" s="121"/>
      <c r="H665" s="120"/>
      <c r="I665" s="121"/>
      <c r="J665" s="120"/>
      <c r="K665" s="225"/>
      <c r="L665" s="35"/>
      <c r="M665" s="226"/>
      <c r="N665" s="227"/>
      <c r="O665" s="227"/>
      <c r="P665" s="224"/>
      <c r="Q665" s="224"/>
      <c r="R665" s="78"/>
      <c r="S665" s="79"/>
      <c r="T665" s="224"/>
      <c r="U665" s="35"/>
      <c r="V665" s="35"/>
      <c r="W665" s="225"/>
      <c r="X665" s="228"/>
      <c r="Y665" s="79"/>
      <c r="Z665" s="229"/>
      <c r="AA665" s="35"/>
      <c r="AB665" s="35"/>
      <c r="AC665" s="35"/>
      <c r="AD665" s="230"/>
      <c r="AE665" s="231"/>
      <c r="AF665" s="35"/>
      <c r="AG665" s="35"/>
      <c r="AH665" s="78"/>
      <c r="AI665" s="78"/>
      <c r="AJ665" s="82"/>
      <c r="AK665" s="136"/>
      <c r="AL665" s="135"/>
      <c r="AM665" s="81"/>
      <c r="AN665" s="134"/>
      <c r="AO665" s="232"/>
      <c r="AP665" s="232"/>
      <c r="AQ665" s="80"/>
      <c r="AR665" s="81"/>
      <c r="AS665" s="81"/>
      <c r="AT665" s="245"/>
      <c r="AU665" s="179"/>
      <c r="AV665" s="233"/>
      <c r="AW665" s="81"/>
      <c r="AX665" s="185"/>
      <c r="AY665" s="134"/>
      <c r="AZ665" s="111"/>
      <c r="BA665" s="210"/>
      <c r="BB665" s="211"/>
      <c r="BC665" s="211"/>
      <c r="BD665" s="211"/>
      <c r="BE665" s="211"/>
      <c r="BF665" s="211"/>
      <c r="BG665" s="211"/>
      <c r="BH665" s="211"/>
      <c r="BI665" s="211"/>
      <c r="BJ665" s="211"/>
      <c r="BK665" s="211"/>
      <c r="BL665" s="211"/>
      <c r="BM665" s="211"/>
      <c r="BN665" s="83"/>
      <c r="BO665" s="79"/>
      <c r="BP665" s="210"/>
      <c r="BQ665" s="211"/>
      <c r="BR665" s="211"/>
      <c r="BS665" s="211"/>
      <c r="BT665" s="211"/>
      <c r="BU665" s="211"/>
      <c r="BV665" s="211"/>
      <c r="BW665" s="211"/>
      <c r="BX665" s="82"/>
      <c r="BY665" s="212"/>
      <c r="BZ665" s="212"/>
      <c r="CA665" s="212"/>
      <c r="CB665" s="212"/>
      <c r="CC665" s="212"/>
      <c r="CD665" s="212"/>
      <c r="CE665" s="212"/>
      <c r="CF665" s="212"/>
      <c r="CG665" s="82"/>
      <c r="CH665" s="213"/>
      <c r="CI665" s="212"/>
      <c r="CJ665" s="212"/>
      <c r="CK665" s="212"/>
      <c r="CL665" s="212"/>
      <c r="CM665" s="212"/>
      <c r="CN665" s="212"/>
      <c r="CO665" s="212"/>
      <c r="CP665" s="212"/>
      <c r="CQ665" s="212"/>
      <c r="CR665" s="212"/>
      <c r="CS665" s="212"/>
      <c r="CT665" s="212"/>
      <c r="CU665" s="212"/>
      <c r="CV665" s="212"/>
      <c r="CW665" s="212"/>
      <c r="CX665" s="212"/>
      <c r="CY665" s="212"/>
      <c r="CZ665" s="212"/>
      <c r="DA665" s="214"/>
      <c r="DB665" s="84"/>
      <c r="DC665" s="35"/>
      <c r="DD665" s="35"/>
      <c r="DE665" s="35"/>
      <c r="DF665" s="35"/>
      <c r="DG665" s="35"/>
      <c r="DH665" s="35"/>
      <c r="DI665" s="35"/>
      <c r="DJ665" s="35"/>
      <c r="DK665" s="35"/>
      <c r="DL665" s="35"/>
      <c r="DM665" s="35"/>
      <c r="DN665" s="35"/>
      <c r="DO665" s="35"/>
      <c r="DP665" s="35"/>
      <c r="DQ665" s="35"/>
      <c r="DR665" s="35"/>
      <c r="DS665" s="35"/>
      <c r="DT665" s="35"/>
      <c r="DU665" s="35"/>
      <c r="DV665" s="35"/>
      <c r="DW665" s="78"/>
      <c r="DX665" s="82"/>
      <c r="DY665" s="215"/>
      <c r="DZ665" s="216"/>
      <c r="EA665" s="216"/>
      <c r="EB665" s="216"/>
      <c r="EC665" s="216"/>
      <c r="ED665" s="216"/>
      <c r="EE665" s="217"/>
      <c r="EF665" s="146"/>
      <c r="EG665" s="215"/>
      <c r="EH665" s="216"/>
      <c r="EI665" s="216"/>
      <c r="EJ665" s="216"/>
      <c r="EK665" s="216"/>
      <c r="EL665" s="216"/>
      <c r="EM665" s="216"/>
      <c r="EN665" s="217"/>
      <c r="EO665" s="79"/>
      <c r="EP665" s="218"/>
      <c r="EQ665" s="219"/>
      <c r="ER665" s="219"/>
      <c r="ES665" s="82"/>
      <c r="ET665" s="234"/>
      <c r="EU665" s="235"/>
      <c r="EV665" s="235"/>
      <c r="EW665" s="82"/>
      <c r="EX665" s="234"/>
      <c r="EY665" s="235"/>
      <c r="EZ665" s="235"/>
      <c r="FA665" s="235"/>
      <c r="FB665" s="235"/>
      <c r="FC665" s="235"/>
      <c r="FD665" s="235"/>
      <c r="FE665" s="222"/>
      <c r="FF665" s="234"/>
      <c r="FG665" s="235"/>
      <c r="FH665" s="235"/>
      <c r="FI665" s="235"/>
      <c r="FJ665" s="235"/>
      <c r="FK665" s="235"/>
      <c r="FL665" s="235"/>
      <c r="FM665" s="222"/>
    </row>
    <row r="666" spans="1:169">
      <c r="A666" s="223" t="str">
        <f>Validation!B666</f>
        <v>Pass</v>
      </c>
      <c r="B666" s="35"/>
      <c r="C666" s="35"/>
      <c r="D666" s="35"/>
      <c r="E666" s="122"/>
      <c r="F666" s="123"/>
      <c r="G666" s="121"/>
      <c r="H666" s="120"/>
      <c r="I666" s="121"/>
      <c r="J666" s="120"/>
      <c r="K666" s="225"/>
      <c r="L666" s="35"/>
      <c r="M666" s="226"/>
      <c r="N666" s="227"/>
      <c r="O666" s="227"/>
      <c r="P666" s="224"/>
      <c r="Q666" s="224"/>
      <c r="R666" s="78"/>
      <c r="S666" s="79"/>
      <c r="T666" s="224"/>
      <c r="U666" s="35"/>
      <c r="V666" s="35"/>
      <c r="W666" s="225"/>
      <c r="X666" s="228"/>
      <c r="Y666" s="79"/>
      <c r="Z666" s="229"/>
      <c r="AA666" s="35"/>
      <c r="AB666" s="35"/>
      <c r="AC666" s="35"/>
      <c r="AD666" s="230"/>
      <c r="AE666" s="231"/>
      <c r="AF666" s="35"/>
      <c r="AG666" s="35"/>
      <c r="AH666" s="78"/>
      <c r="AI666" s="78"/>
      <c r="AJ666" s="82"/>
      <c r="AK666" s="136"/>
      <c r="AL666" s="135"/>
      <c r="AM666" s="81"/>
      <c r="AN666" s="134"/>
      <c r="AO666" s="232"/>
      <c r="AP666" s="232"/>
      <c r="AQ666" s="80"/>
      <c r="AR666" s="81"/>
      <c r="AS666" s="81"/>
      <c r="AT666" s="245"/>
      <c r="AU666" s="179"/>
      <c r="AV666" s="233"/>
      <c r="AW666" s="81"/>
      <c r="AX666" s="185"/>
      <c r="AY666" s="134"/>
      <c r="AZ666" s="111"/>
      <c r="BA666" s="210"/>
      <c r="BB666" s="211"/>
      <c r="BC666" s="211"/>
      <c r="BD666" s="211"/>
      <c r="BE666" s="211"/>
      <c r="BF666" s="211"/>
      <c r="BG666" s="211"/>
      <c r="BH666" s="211"/>
      <c r="BI666" s="211"/>
      <c r="BJ666" s="211"/>
      <c r="BK666" s="211"/>
      <c r="BL666" s="211"/>
      <c r="BM666" s="211"/>
      <c r="BN666" s="83"/>
      <c r="BO666" s="79"/>
      <c r="BP666" s="210"/>
      <c r="BQ666" s="211"/>
      <c r="BR666" s="211"/>
      <c r="BS666" s="211"/>
      <c r="BT666" s="211"/>
      <c r="BU666" s="211"/>
      <c r="BV666" s="211"/>
      <c r="BW666" s="211"/>
      <c r="BX666" s="82"/>
      <c r="BY666" s="212"/>
      <c r="BZ666" s="212"/>
      <c r="CA666" s="212"/>
      <c r="CB666" s="212"/>
      <c r="CC666" s="212"/>
      <c r="CD666" s="212"/>
      <c r="CE666" s="212"/>
      <c r="CF666" s="212"/>
      <c r="CG666" s="82"/>
      <c r="CH666" s="213"/>
      <c r="CI666" s="212"/>
      <c r="CJ666" s="212"/>
      <c r="CK666" s="212"/>
      <c r="CL666" s="212"/>
      <c r="CM666" s="212"/>
      <c r="CN666" s="212"/>
      <c r="CO666" s="212"/>
      <c r="CP666" s="212"/>
      <c r="CQ666" s="212"/>
      <c r="CR666" s="212"/>
      <c r="CS666" s="212"/>
      <c r="CT666" s="212"/>
      <c r="CU666" s="212"/>
      <c r="CV666" s="212"/>
      <c r="CW666" s="212"/>
      <c r="CX666" s="212"/>
      <c r="CY666" s="212"/>
      <c r="CZ666" s="212"/>
      <c r="DA666" s="214"/>
      <c r="DB666" s="84"/>
      <c r="DC666" s="35"/>
      <c r="DD666" s="35"/>
      <c r="DE666" s="35"/>
      <c r="DF666" s="35"/>
      <c r="DG666" s="35"/>
      <c r="DH666" s="35"/>
      <c r="DI666" s="35"/>
      <c r="DJ666" s="35"/>
      <c r="DK666" s="35"/>
      <c r="DL666" s="35"/>
      <c r="DM666" s="35"/>
      <c r="DN666" s="35"/>
      <c r="DO666" s="35"/>
      <c r="DP666" s="35"/>
      <c r="DQ666" s="35"/>
      <c r="DR666" s="35"/>
      <c r="DS666" s="35"/>
      <c r="DT666" s="35"/>
      <c r="DU666" s="35"/>
      <c r="DV666" s="35"/>
      <c r="DW666" s="78"/>
      <c r="DX666" s="82"/>
      <c r="DY666" s="215"/>
      <c r="DZ666" s="216"/>
      <c r="EA666" s="216"/>
      <c r="EB666" s="216"/>
      <c r="EC666" s="216"/>
      <c r="ED666" s="216"/>
      <c r="EE666" s="217"/>
      <c r="EF666" s="146"/>
      <c r="EG666" s="215"/>
      <c r="EH666" s="216"/>
      <c r="EI666" s="216"/>
      <c r="EJ666" s="216"/>
      <c r="EK666" s="216"/>
      <c r="EL666" s="216"/>
      <c r="EM666" s="216"/>
      <c r="EN666" s="217"/>
      <c r="EO666" s="79"/>
      <c r="EP666" s="218"/>
      <c r="EQ666" s="219"/>
      <c r="ER666" s="219"/>
      <c r="ES666" s="82"/>
      <c r="ET666" s="234"/>
      <c r="EU666" s="235"/>
      <c r="EV666" s="235"/>
      <c r="EW666" s="82"/>
      <c r="EX666" s="234"/>
      <c r="EY666" s="235"/>
      <c r="EZ666" s="235"/>
      <c r="FA666" s="235"/>
      <c r="FB666" s="235"/>
      <c r="FC666" s="235"/>
      <c r="FD666" s="235"/>
      <c r="FE666" s="222"/>
      <c r="FF666" s="234"/>
      <c r="FG666" s="235"/>
      <c r="FH666" s="235"/>
      <c r="FI666" s="235"/>
      <c r="FJ666" s="235"/>
      <c r="FK666" s="235"/>
      <c r="FL666" s="235"/>
      <c r="FM666" s="222"/>
    </row>
    <row r="667" spans="1:169">
      <c r="A667" s="223" t="str">
        <f>Validation!B667</f>
        <v>Pass</v>
      </c>
      <c r="B667" s="35"/>
      <c r="C667" s="35"/>
      <c r="D667" s="35"/>
      <c r="E667" s="122"/>
      <c r="F667" s="123"/>
      <c r="G667" s="121"/>
      <c r="H667" s="120"/>
      <c r="I667" s="121"/>
      <c r="J667" s="120"/>
      <c r="K667" s="225"/>
      <c r="L667" s="35"/>
      <c r="M667" s="226"/>
      <c r="N667" s="227"/>
      <c r="O667" s="227"/>
      <c r="P667" s="224"/>
      <c r="Q667" s="224"/>
      <c r="R667" s="78"/>
      <c r="S667" s="79"/>
      <c r="T667" s="224"/>
      <c r="U667" s="35"/>
      <c r="V667" s="35"/>
      <c r="W667" s="225"/>
      <c r="X667" s="228"/>
      <c r="Y667" s="79"/>
      <c r="Z667" s="229"/>
      <c r="AA667" s="35"/>
      <c r="AB667" s="35"/>
      <c r="AC667" s="35"/>
      <c r="AD667" s="230"/>
      <c r="AE667" s="231"/>
      <c r="AF667" s="35"/>
      <c r="AG667" s="35"/>
      <c r="AH667" s="78"/>
      <c r="AI667" s="78"/>
      <c r="AJ667" s="82"/>
      <c r="AK667" s="136"/>
      <c r="AL667" s="135"/>
      <c r="AM667" s="81"/>
      <c r="AN667" s="134"/>
      <c r="AO667" s="232"/>
      <c r="AP667" s="232"/>
      <c r="AQ667" s="80"/>
      <c r="AR667" s="81"/>
      <c r="AS667" s="81"/>
      <c r="AT667" s="245"/>
      <c r="AU667" s="179"/>
      <c r="AV667" s="233"/>
      <c r="AW667" s="81"/>
      <c r="AX667" s="185"/>
      <c r="AY667" s="134"/>
      <c r="AZ667" s="111"/>
      <c r="BA667" s="210"/>
      <c r="BB667" s="211"/>
      <c r="BC667" s="211"/>
      <c r="BD667" s="211"/>
      <c r="BE667" s="211"/>
      <c r="BF667" s="211"/>
      <c r="BG667" s="211"/>
      <c r="BH667" s="211"/>
      <c r="BI667" s="211"/>
      <c r="BJ667" s="211"/>
      <c r="BK667" s="211"/>
      <c r="BL667" s="211"/>
      <c r="BM667" s="211"/>
      <c r="BN667" s="83"/>
      <c r="BO667" s="79"/>
      <c r="BP667" s="210"/>
      <c r="BQ667" s="211"/>
      <c r="BR667" s="211"/>
      <c r="BS667" s="211"/>
      <c r="BT667" s="211"/>
      <c r="BU667" s="211"/>
      <c r="BV667" s="211"/>
      <c r="BW667" s="211"/>
      <c r="BX667" s="82"/>
      <c r="BY667" s="212"/>
      <c r="BZ667" s="212"/>
      <c r="CA667" s="212"/>
      <c r="CB667" s="212"/>
      <c r="CC667" s="212"/>
      <c r="CD667" s="212"/>
      <c r="CE667" s="212"/>
      <c r="CF667" s="212"/>
      <c r="CG667" s="82"/>
      <c r="CH667" s="213"/>
      <c r="CI667" s="212"/>
      <c r="CJ667" s="212"/>
      <c r="CK667" s="212"/>
      <c r="CL667" s="212"/>
      <c r="CM667" s="212"/>
      <c r="CN667" s="212"/>
      <c r="CO667" s="212"/>
      <c r="CP667" s="212"/>
      <c r="CQ667" s="212"/>
      <c r="CR667" s="212"/>
      <c r="CS667" s="212"/>
      <c r="CT667" s="212"/>
      <c r="CU667" s="212"/>
      <c r="CV667" s="212"/>
      <c r="CW667" s="212"/>
      <c r="CX667" s="212"/>
      <c r="CY667" s="212"/>
      <c r="CZ667" s="212"/>
      <c r="DA667" s="214"/>
      <c r="DB667" s="84"/>
      <c r="DC667" s="35"/>
      <c r="DD667" s="35"/>
      <c r="DE667" s="35"/>
      <c r="DF667" s="35"/>
      <c r="DG667" s="35"/>
      <c r="DH667" s="35"/>
      <c r="DI667" s="35"/>
      <c r="DJ667" s="35"/>
      <c r="DK667" s="35"/>
      <c r="DL667" s="35"/>
      <c r="DM667" s="35"/>
      <c r="DN667" s="35"/>
      <c r="DO667" s="35"/>
      <c r="DP667" s="35"/>
      <c r="DQ667" s="35"/>
      <c r="DR667" s="35"/>
      <c r="DS667" s="35"/>
      <c r="DT667" s="35"/>
      <c r="DU667" s="35"/>
      <c r="DV667" s="35"/>
      <c r="DW667" s="78"/>
      <c r="DX667" s="82"/>
      <c r="DY667" s="215"/>
      <c r="DZ667" s="216"/>
      <c r="EA667" s="216"/>
      <c r="EB667" s="216"/>
      <c r="EC667" s="216"/>
      <c r="ED667" s="216"/>
      <c r="EE667" s="217"/>
      <c r="EF667" s="146"/>
      <c r="EG667" s="215"/>
      <c r="EH667" s="216"/>
      <c r="EI667" s="216"/>
      <c r="EJ667" s="216"/>
      <c r="EK667" s="216"/>
      <c r="EL667" s="216"/>
      <c r="EM667" s="216"/>
      <c r="EN667" s="217"/>
      <c r="EO667" s="79"/>
      <c r="EP667" s="218"/>
      <c r="EQ667" s="219"/>
      <c r="ER667" s="219"/>
      <c r="ES667" s="82"/>
      <c r="ET667" s="234"/>
      <c r="EU667" s="235"/>
      <c r="EV667" s="235"/>
      <c r="EW667" s="82"/>
      <c r="EX667" s="234"/>
      <c r="EY667" s="235"/>
      <c r="EZ667" s="235"/>
      <c r="FA667" s="235"/>
      <c r="FB667" s="235"/>
      <c r="FC667" s="235"/>
      <c r="FD667" s="235"/>
      <c r="FE667" s="222"/>
      <c r="FF667" s="234"/>
      <c r="FG667" s="235"/>
      <c r="FH667" s="235"/>
      <c r="FI667" s="235"/>
      <c r="FJ667" s="235"/>
      <c r="FK667" s="235"/>
      <c r="FL667" s="235"/>
      <c r="FM667" s="222"/>
    </row>
    <row r="668" spans="1:169">
      <c r="A668" s="223" t="str">
        <f>Validation!B668</f>
        <v>Pass</v>
      </c>
      <c r="B668" s="35"/>
      <c r="C668" s="35"/>
      <c r="D668" s="35"/>
      <c r="E668" s="122"/>
      <c r="F668" s="123"/>
      <c r="G668" s="121"/>
      <c r="H668" s="120"/>
      <c r="I668" s="121"/>
      <c r="J668" s="120"/>
      <c r="K668" s="225"/>
      <c r="L668" s="35"/>
      <c r="M668" s="226"/>
      <c r="N668" s="227"/>
      <c r="O668" s="227"/>
      <c r="P668" s="224"/>
      <c r="Q668" s="224"/>
      <c r="R668" s="78"/>
      <c r="S668" s="79"/>
      <c r="T668" s="224"/>
      <c r="U668" s="35"/>
      <c r="V668" s="35"/>
      <c r="W668" s="225"/>
      <c r="X668" s="228"/>
      <c r="Y668" s="79"/>
      <c r="Z668" s="229"/>
      <c r="AA668" s="35"/>
      <c r="AB668" s="35"/>
      <c r="AC668" s="35"/>
      <c r="AD668" s="230"/>
      <c r="AE668" s="231"/>
      <c r="AF668" s="35"/>
      <c r="AG668" s="35"/>
      <c r="AH668" s="78"/>
      <c r="AI668" s="78"/>
      <c r="AJ668" s="82"/>
      <c r="AK668" s="136"/>
      <c r="AL668" s="135"/>
      <c r="AM668" s="81"/>
      <c r="AN668" s="134"/>
      <c r="AO668" s="232"/>
      <c r="AP668" s="232"/>
      <c r="AQ668" s="80"/>
      <c r="AR668" s="81"/>
      <c r="AS668" s="81"/>
      <c r="AT668" s="245"/>
      <c r="AU668" s="179"/>
      <c r="AV668" s="233"/>
      <c r="AW668" s="81"/>
      <c r="AX668" s="185"/>
      <c r="AY668" s="134"/>
      <c r="AZ668" s="111"/>
      <c r="BA668" s="210"/>
      <c r="BB668" s="211"/>
      <c r="BC668" s="211"/>
      <c r="BD668" s="211"/>
      <c r="BE668" s="211"/>
      <c r="BF668" s="211"/>
      <c r="BG668" s="211"/>
      <c r="BH668" s="211"/>
      <c r="BI668" s="211"/>
      <c r="BJ668" s="211"/>
      <c r="BK668" s="211"/>
      <c r="BL668" s="211"/>
      <c r="BM668" s="211"/>
      <c r="BN668" s="83"/>
      <c r="BO668" s="79"/>
      <c r="BP668" s="210"/>
      <c r="BQ668" s="211"/>
      <c r="BR668" s="211"/>
      <c r="BS668" s="211"/>
      <c r="BT668" s="211"/>
      <c r="BU668" s="211"/>
      <c r="BV668" s="211"/>
      <c r="BW668" s="211"/>
      <c r="BX668" s="82"/>
      <c r="BY668" s="212"/>
      <c r="BZ668" s="212"/>
      <c r="CA668" s="212"/>
      <c r="CB668" s="212"/>
      <c r="CC668" s="212"/>
      <c r="CD668" s="212"/>
      <c r="CE668" s="212"/>
      <c r="CF668" s="212"/>
      <c r="CG668" s="82"/>
      <c r="CH668" s="213"/>
      <c r="CI668" s="212"/>
      <c r="CJ668" s="212"/>
      <c r="CK668" s="212"/>
      <c r="CL668" s="212"/>
      <c r="CM668" s="212"/>
      <c r="CN668" s="212"/>
      <c r="CO668" s="212"/>
      <c r="CP668" s="212"/>
      <c r="CQ668" s="212"/>
      <c r="CR668" s="212"/>
      <c r="CS668" s="212"/>
      <c r="CT668" s="212"/>
      <c r="CU668" s="212"/>
      <c r="CV668" s="212"/>
      <c r="CW668" s="212"/>
      <c r="CX668" s="212"/>
      <c r="CY668" s="212"/>
      <c r="CZ668" s="212"/>
      <c r="DA668" s="214"/>
      <c r="DB668" s="84"/>
      <c r="DC668" s="35"/>
      <c r="DD668" s="35"/>
      <c r="DE668" s="35"/>
      <c r="DF668" s="35"/>
      <c r="DG668" s="35"/>
      <c r="DH668" s="35"/>
      <c r="DI668" s="35"/>
      <c r="DJ668" s="35"/>
      <c r="DK668" s="35"/>
      <c r="DL668" s="35"/>
      <c r="DM668" s="35"/>
      <c r="DN668" s="35"/>
      <c r="DO668" s="35"/>
      <c r="DP668" s="35"/>
      <c r="DQ668" s="35"/>
      <c r="DR668" s="35"/>
      <c r="DS668" s="35"/>
      <c r="DT668" s="35"/>
      <c r="DU668" s="35"/>
      <c r="DV668" s="35"/>
      <c r="DW668" s="78"/>
      <c r="DX668" s="82"/>
      <c r="DY668" s="215"/>
      <c r="DZ668" s="216"/>
      <c r="EA668" s="216"/>
      <c r="EB668" s="216"/>
      <c r="EC668" s="216"/>
      <c r="ED668" s="216"/>
      <c r="EE668" s="217"/>
      <c r="EF668" s="146"/>
      <c r="EG668" s="215"/>
      <c r="EH668" s="216"/>
      <c r="EI668" s="216"/>
      <c r="EJ668" s="216"/>
      <c r="EK668" s="216"/>
      <c r="EL668" s="216"/>
      <c r="EM668" s="216"/>
      <c r="EN668" s="217"/>
      <c r="EO668" s="79"/>
      <c r="EP668" s="218"/>
      <c r="EQ668" s="219"/>
      <c r="ER668" s="219"/>
      <c r="ES668" s="82"/>
      <c r="ET668" s="234"/>
      <c r="EU668" s="235"/>
      <c r="EV668" s="235"/>
      <c r="EW668" s="82"/>
      <c r="EX668" s="234"/>
      <c r="EY668" s="235"/>
      <c r="EZ668" s="235"/>
      <c r="FA668" s="235"/>
      <c r="FB668" s="235"/>
      <c r="FC668" s="235"/>
      <c r="FD668" s="235"/>
      <c r="FE668" s="222"/>
      <c r="FF668" s="234"/>
      <c r="FG668" s="235"/>
      <c r="FH668" s="235"/>
      <c r="FI668" s="235"/>
      <c r="FJ668" s="235"/>
      <c r="FK668" s="235"/>
      <c r="FL668" s="235"/>
      <c r="FM668" s="222"/>
    </row>
    <row r="669" spans="1:169">
      <c r="A669" s="223" t="str">
        <f>Validation!B669</f>
        <v>Pass</v>
      </c>
      <c r="B669" s="35"/>
      <c r="C669" s="35"/>
      <c r="D669" s="35"/>
      <c r="E669" s="122"/>
      <c r="F669" s="123"/>
      <c r="G669" s="121"/>
      <c r="H669" s="120"/>
      <c r="I669" s="121"/>
      <c r="J669" s="120"/>
      <c r="K669" s="225"/>
      <c r="L669" s="35"/>
      <c r="M669" s="226"/>
      <c r="N669" s="227"/>
      <c r="O669" s="227"/>
      <c r="P669" s="224"/>
      <c r="Q669" s="224"/>
      <c r="R669" s="78"/>
      <c r="S669" s="79"/>
      <c r="T669" s="224"/>
      <c r="U669" s="35"/>
      <c r="V669" s="35"/>
      <c r="W669" s="225"/>
      <c r="X669" s="228"/>
      <c r="Y669" s="79"/>
      <c r="Z669" s="229"/>
      <c r="AA669" s="35"/>
      <c r="AB669" s="35"/>
      <c r="AC669" s="35"/>
      <c r="AD669" s="230"/>
      <c r="AE669" s="231"/>
      <c r="AF669" s="35"/>
      <c r="AG669" s="35"/>
      <c r="AH669" s="78"/>
      <c r="AI669" s="78"/>
      <c r="AJ669" s="82"/>
      <c r="AK669" s="136"/>
      <c r="AL669" s="135"/>
      <c r="AM669" s="81"/>
      <c r="AN669" s="134"/>
      <c r="AO669" s="232"/>
      <c r="AP669" s="232"/>
      <c r="AQ669" s="80"/>
      <c r="AR669" s="81"/>
      <c r="AS669" s="81"/>
      <c r="AT669" s="245"/>
      <c r="AU669" s="179"/>
      <c r="AV669" s="233"/>
      <c r="AW669" s="81"/>
      <c r="AX669" s="185"/>
      <c r="AY669" s="134"/>
      <c r="AZ669" s="111"/>
      <c r="BA669" s="210"/>
      <c r="BB669" s="211"/>
      <c r="BC669" s="211"/>
      <c r="BD669" s="211"/>
      <c r="BE669" s="211"/>
      <c r="BF669" s="211"/>
      <c r="BG669" s="211"/>
      <c r="BH669" s="211"/>
      <c r="BI669" s="211"/>
      <c r="BJ669" s="211"/>
      <c r="BK669" s="211"/>
      <c r="BL669" s="211"/>
      <c r="BM669" s="211"/>
      <c r="BN669" s="83"/>
      <c r="BO669" s="79"/>
      <c r="BP669" s="210"/>
      <c r="BQ669" s="211"/>
      <c r="BR669" s="211"/>
      <c r="BS669" s="211"/>
      <c r="BT669" s="211"/>
      <c r="BU669" s="211"/>
      <c r="BV669" s="211"/>
      <c r="BW669" s="211"/>
      <c r="BX669" s="82"/>
      <c r="BY669" s="212"/>
      <c r="BZ669" s="212"/>
      <c r="CA669" s="212"/>
      <c r="CB669" s="212"/>
      <c r="CC669" s="212"/>
      <c r="CD669" s="212"/>
      <c r="CE669" s="212"/>
      <c r="CF669" s="212"/>
      <c r="CG669" s="82"/>
      <c r="CH669" s="213"/>
      <c r="CI669" s="212"/>
      <c r="CJ669" s="212"/>
      <c r="CK669" s="212"/>
      <c r="CL669" s="212"/>
      <c r="CM669" s="212"/>
      <c r="CN669" s="212"/>
      <c r="CO669" s="212"/>
      <c r="CP669" s="212"/>
      <c r="CQ669" s="212"/>
      <c r="CR669" s="212"/>
      <c r="CS669" s="212"/>
      <c r="CT669" s="212"/>
      <c r="CU669" s="212"/>
      <c r="CV669" s="212"/>
      <c r="CW669" s="212"/>
      <c r="CX669" s="212"/>
      <c r="CY669" s="212"/>
      <c r="CZ669" s="212"/>
      <c r="DA669" s="214"/>
      <c r="DB669" s="84"/>
      <c r="DC669" s="35"/>
      <c r="DD669" s="35"/>
      <c r="DE669" s="35"/>
      <c r="DF669" s="35"/>
      <c r="DG669" s="35"/>
      <c r="DH669" s="35"/>
      <c r="DI669" s="35"/>
      <c r="DJ669" s="35"/>
      <c r="DK669" s="35"/>
      <c r="DL669" s="35"/>
      <c r="DM669" s="35"/>
      <c r="DN669" s="35"/>
      <c r="DO669" s="35"/>
      <c r="DP669" s="35"/>
      <c r="DQ669" s="35"/>
      <c r="DR669" s="35"/>
      <c r="DS669" s="35"/>
      <c r="DT669" s="35"/>
      <c r="DU669" s="35"/>
      <c r="DV669" s="35"/>
      <c r="DW669" s="78"/>
      <c r="DX669" s="82"/>
      <c r="DY669" s="215"/>
      <c r="DZ669" s="216"/>
      <c r="EA669" s="216"/>
      <c r="EB669" s="216"/>
      <c r="EC669" s="216"/>
      <c r="ED669" s="216"/>
      <c r="EE669" s="217"/>
      <c r="EF669" s="146"/>
      <c r="EG669" s="215"/>
      <c r="EH669" s="216"/>
      <c r="EI669" s="216"/>
      <c r="EJ669" s="216"/>
      <c r="EK669" s="216"/>
      <c r="EL669" s="216"/>
      <c r="EM669" s="216"/>
      <c r="EN669" s="217"/>
      <c r="EO669" s="79"/>
      <c r="EP669" s="218"/>
      <c r="EQ669" s="219"/>
      <c r="ER669" s="219"/>
      <c r="ES669" s="82"/>
      <c r="ET669" s="234"/>
      <c r="EU669" s="235"/>
      <c r="EV669" s="235"/>
      <c r="EW669" s="82"/>
      <c r="EX669" s="234"/>
      <c r="EY669" s="235"/>
      <c r="EZ669" s="235"/>
      <c r="FA669" s="235"/>
      <c r="FB669" s="235"/>
      <c r="FC669" s="235"/>
      <c r="FD669" s="235"/>
      <c r="FE669" s="222"/>
      <c r="FF669" s="234"/>
      <c r="FG669" s="235"/>
      <c r="FH669" s="235"/>
      <c r="FI669" s="235"/>
      <c r="FJ669" s="235"/>
      <c r="FK669" s="235"/>
      <c r="FL669" s="235"/>
      <c r="FM669" s="222"/>
    </row>
    <row r="670" spans="1:169">
      <c r="A670" s="223" t="str">
        <f>Validation!B670</f>
        <v>Pass</v>
      </c>
      <c r="B670" s="35"/>
      <c r="C670" s="35"/>
      <c r="D670" s="35"/>
      <c r="E670" s="122"/>
      <c r="F670" s="123"/>
      <c r="G670" s="121"/>
      <c r="H670" s="120"/>
      <c r="I670" s="121"/>
      <c r="J670" s="120"/>
      <c r="K670" s="225"/>
      <c r="L670" s="35"/>
      <c r="M670" s="226"/>
      <c r="N670" s="227"/>
      <c r="O670" s="227"/>
      <c r="P670" s="224"/>
      <c r="Q670" s="224"/>
      <c r="R670" s="78"/>
      <c r="S670" s="79"/>
      <c r="T670" s="224"/>
      <c r="U670" s="35"/>
      <c r="V670" s="35"/>
      <c r="W670" s="225"/>
      <c r="X670" s="228"/>
      <c r="Y670" s="79"/>
      <c r="Z670" s="229"/>
      <c r="AA670" s="35"/>
      <c r="AB670" s="35"/>
      <c r="AC670" s="35"/>
      <c r="AD670" s="230"/>
      <c r="AE670" s="231"/>
      <c r="AF670" s="35"/>
      <c r="AG670" s="35"/>
      <c r="AH670" s="78"/>
      <c r="AI670" s="78"/>
      <c r="AJ670" s="82"/>
      <c r="AK670" s="136"/>
      <c r="AL670" s="135"/>
      <c r="AM670" s="81"/>
      <c r="AN670" s="134"/>
      <c r="AO670" s="232"/>
      <c r="AP670" s="232"/>
      <c r="AQ670" s="80"/>
      <c r="AR670" s="81"/>
      <c r="AS670" s="81"/>
      <c r="AT670" s="245"/>
      <c r="AU670" s="179"/>
      <c r="AV670" s="233"/>
      <c r="AW670" s="81"/>
      <c r="AX670" s="185"/>
      <c r="AY670" s="134"/>
      <c r="AZ670" s="111"/>
      <c r="BA670" s="210"/>
      <c r="BB670" s="211"/>
      <c r="BC670" s="211"/>
      <c r="BD670" s="211"/>
      <c r="BE670" s="211"/>
      <c r="BF670" s="211"/>
      <c r="BG670" s="211"/>
      <c r="BH670" s="211"/>
      <c r="BI670" s="211"/>
      <c r="BJ670" s="211"/>
      <c r="BK670" s="211"/>
      <c r="BL670" s="211"/>
      <c r="BM670" s="211"/>
      <c r="BN670" s="83"/>
      <c r="BO670" s="79"/>
      <c r="BP670" s="210"/>
      <c r="BQ670" s="211"/>
      <c r="BR670" s="211"/>
      <c r="BS670" s="211"/>
      <c r="BT670" s="211"/>
      <c r="BU670" s="211"/>
      <c r="BV670" s="211"/>
      <c r="BW670" s="211"/>
      <c r="BX670" s="82"/>
      <c r="BY670" s="212"/>
      <c r="BZ670" s="212"/>
      <c r="CA670" s="212"/>
      <c r="CB670" s="212"/>
      <c r="CC670" s="212"/>
      <c r="CD670" s="212"/>
      <c r="CE670" s="212"/>
      <c r="CF670" s="212"/>
      <c r="CG670" s="82"/>
      <c r="CH670" s="213"/>
      <c r="CI670" s="212"/>
      <c r="CJ670" s="212"/>
      <c r="CK670" s="212"/>
      <c r="CL670" s="212"/>
      <c r="CM670" s="212"/>
      <c r="CN670" s="212"/>
      <c r="CO670" s="212"/>
      <c r="CP670" s="212"/>
      <c r="CQ670" s="212"/>
      <c r="CR670" s="212"/>
      <c r="CS670" s="212"/>
      <c r="CT670" s="212"/>
      <c r="CU670" s="212"/>
      <c r="CV670" s="212"/>
      <c r="CW670" s="212"/>
      <c r="CX670" s="212"/>
      <c r="CY670" s="212"/>
      <c r="CZ670" s="212"/>
      <c r="DA670" s="214"/>
      <c r="DB670" s="84"/>
      <c r="DC670" s="35"/>
      <c r="DD670" s="35"/>
      <c r="DE670" s="35"/>
      <c r="DF670" s="35"/>
      <c r="DG670" s="35"/>
      <c r="DH670" s="35"/>
      <c r="DI670" s="35"/>
      <c r="DJ670" s="35"/>
      <c r="DK670" s="35"/>
      <c r="DL670" s="35"/>
      <c r="DM670" s="35"/>
      <c r="DN670" s="35"/>
      <c r="DO670" s="35"/>
      <c r="DP670" s="35"/>
      <c r="DQ670" s="35"/>
      <c r="DR670" s="35"/>
      <c r="DS670" s="35"/>
      <c r="DT670" s="35"/>
      <c r="DU670" s="35"/>
      <c r="DV670" s="35"/>
      <c r="DW670" s="78"/>
      <c r="DX670" s="82"/>
      <c r="DY670" s="215"/>
      <c r="DZ670" s="216"/>
      <c r="EA670" s="216"/>
      <c r="EB670" s="216"/>
      <c r="EC670" s="216"/>
      <c r="ED670" s="216"/>
      <c r="EE670" s="217"/>
      <c r="EF670" s="146"/>
      <c r="EG670" s="215"/>
      <c r="EH670" s="216"/>
      <c r="EI670" s="216"/>
      <c r="EJ670" s="216"/>
      <c r="EK670" s="216"/>
      <c r="EL670" s="216"/>
      <c r="EM670" s="216"/>
      <c r="EN670" s="217"/>
      <c r="EO670" s="79"/>
      <c r="EP670" s="218"/>
      <c r="EQ670" s="219"/>
      <c r="ER670" s="219"/>
      <c r="ES670" s="82"/>
      <c r="ET670" s="234"/>
      <c r="EU670" s="235"/>
      <c r="EV670" s="235"/>
      <c r="EW670" s="82"/>
      <c r="EX670" s="234"/>
      <c r="EY670" s="235"/>
      <c r="EZ670" s="235"/>
      <c r="FA670" s="235"/>
      <c r="FB670" s="235"/>
      <c r="FC670" s="235"/>
      <c r="FD670" s="235"/>
      <c r="FE670" s="222"/>
      <c r="FF670" s="234"/>
      <c r="FG670" s="235"/>
      <c r="FH670" s="235"/>
      <c r="FI670" s="235"/>
      <c r="FJ670" s="235"/>
      <c r="FK670" s="235"/>
      <c r="FL670" s="235"/>
      <c r="FM670" s="222"/>
    </row>
    <row r="671" spans="1:169">
      <c r="A671" s="223" t="str">
        <f>Validation!B671</f>
        <v>Pass</v>
      </c>
      <c r="B671" s="35"/>
      <c r="C671" s="35"/>
      <c r="D671" s="35"/>
      <c r="E671" s="122"/>
      <c r="F671" s="123"/>
      <c r="G671" s="121"/>
      <c r="H671" s="120"/>
      <c r="I671" s="121"/>
      <c r="J671" s="120"/>
      <c r="K671" s="225"/>
      <c r="L671" s="35"/>
      <c r="M671" s="226"/>
      <c r="N671" s="227"/>
      <c r="O671" s="227"/>
      <c r="P671" s="224"/>
      <c r="Q671" s="224"/>
      <c r="R671" s="78"/>
      <c r="S671" s="79"/>
      <c r="T671" s="224"/>
      <c r="U671" s="35"/>
      <c r="V671" s="35"/>
      <c r="W671" s="225"/>
      <c r="X671" s="228"/>
      <c r="Y671" s="79"/>
      <c r="Z671" s="229"/>
      <c r="AA671" s="35"/>
      <c r="AB671" s="35"/>
      <c r="AC671" s="35"/>
      <c r="AD671" s="230"/>
      <c r="AE671" s="231"/>
      <c r="AF671" s="35"/>
      <c r="AG671" s="35"/>
      <c r="AH671" s="78"/>
      <c r="AI671" s="78"/>
      <c r="AJ671" s="82"/>
      <c r="AK671" s="136"/>
      <c r="AL671" s="135"/>
      <c r="AM671" s="81"/>
      <c r="AN671" s="134"/>
      <c r="AO671" s="232"/>
      <c r="AP671" s="232"/>
      <c r="AQ671" s="80"/>
      <c r="AR671" s="81"/>
      <c r="AS671" s="81"/>
      <c r="AT671" s="245"/>
      <c r="AU671" s="179"/>
      <c r="AV671" s="233"/>
      <c r="AW671" s="81"/>
      <c r="AX671" s="185"/>
      <c r="AY671" s="134"/>
      <c r="AZ671" s="111"/>
      <c r="BA671" s="210"/>
      <c r="BB671" s="211"/>
      <c r="BC671" s="211"/>
      <c r="BD671" s="211"/>
      <c r="BE671" s="211"/>
      <c r="BF671" s="211"/>
      <c r="BG671" s="211"/>
      <c r="BH671" s="211"/>
      <c r="BI671" s="211"/>
      <c r="BJ671" s="211"/>
      <c r="BK671" s="211"/>
      <c r="BL671" s="211"/>
      <c r="BM671" s="211"/>
      <c r="BN671" s="83"/>
      <c r="BO671" s="79"/>
      <c r="BP671" s="210"/>
      <c r="BQ671" s="211"/>
      <c r="BR671" s="211"/>
      <c r="BS671" s="211"/>
      <c r="BT671" s="211"/>
      <c r="BU671" s="211"/>
      <c r="BV671" s="211"/>
      <c r="BW671" s="211"/>
      <c r="BX671" s="82"/>
      <c r="BY671" s="212"/>
      <c r="BZ671" s="212"/>
      <c r="CA671" s="212"/>
      <c r="CB671" s="212"/>
      <c r="CC671" s="212"/>
      <c r="CD671" s="212"/>
      <c r="CE671" s="212"/>
      <c r="CF671" s="212"/>
      <c r="CG671" s="82"/>
      <c r="CH671" s="213"/>
      <c r="CI671" s="212"/>
      <c r="CJ671" s="212"/>
      <c r="CK671" s="212"/>
      <c r="CL671" s="212"/>
      <c r="CM671" s="212"/>
      <c r="CN671" s="212"/>
      <c r="CO671" s="212"/>
      <c r="CP671" s="212"/>
      <c r="CQ671" s="212"/>
      <c r="CR671" s="212"/>
      <c r="CS671" s="212"/>
      <c r="CT671" s="212"/>
      <c r="CU671" s="212"/>
      <c r="CV671" s="212"/>
      <c r="CW671" s="212"/>
      <c r="CX671" s="212"/>
      <c r="CY671" s="212"/>
      <c r="CZ671" s="212"/>
      <c r="DA671" s="214"/>
      <c r="DB671" s="84"/>
      <c r="DC671" s="35"/>
      <c r="DD671" s="35"/>
      <c r="DE671" s="35"/>
      <c r="DF671" s="35"/>
      <c r="DG671" s="35"/>
      <c r="DH671" s="35"/>
      <c r="DI671" s="35"/>
      <c r="DJ671" s="35"/>
      <c r="DK671" s="35"/>
      <c r="DL671" s="35"/>
      <c r="DM671" s="35"/>
      <c r="DN671" s="35"/>
      <c r="DO671" s="35"/>
      <c r="DP671" s="35"/>
      <c r="DQ671" s="35"/>
      <c r="DR671" s="35"/>
      <c r="DS671" s="35"/>
      <c r="DT671" s="35"/>
      <c r="DU671" s="35"/>
      <c r="DV671" s="35"/>
      <c r="DW671" s="78"/>
      <c r="DX671" s="82"/>
      <c r="DY671" s="215"/>
      <c r="DZ671" s="216"/>
      <c r="EA671" s="216"/>
      <c r="EB671" s="216"/>
      <c r="EC671" s="216"/>
      <c r="ED671" s="216"/>
      <c r="EE671" s="217"/>
      <c r="EF671" s="146"/>
      <c r="EG671" s="215"/>
      <c r="EH671" s="216"/>
      <c r="EI671" s="216"/>
      <c r="EJ671" s="216"/>
      <c r="EK671" s="216"/>
      <c r="EL671" s="216"/>
      <c r="EM671" s="216"/>
      <c r="EN671" s="217"/>
      <c r="EO671" s="79"/>
      <c r="EP671" s="218"/>
      <c r="EQ671" s="219"/>
      <c r="ER671" s="219"/>
      <c r="ES671" s="82"/>
      <c r="ET671" s="234"/>
      <c r="EU671" s="235"/>
      <c r="EV671" s="235"/>
      <c r="EW671" s="82"/>
      <c r="EX671" s="234"/>
      <c r="EY671" s="235"/>
      <c r="EZ671" s="235"/>
      <c r="FA671" s="235"/>
      <c r="FB671" s="235"/>
      <c r="FC671" s="235"/>
      <c r="FD671" s="235"/>
      <c r="FE671" s="222"/>
      <c r="FF671" s="234"/>
      <c r="FG671" s="235"/>
      <c r="FH671" s="235"/>
      <c r="FI671" s="235"/>
      <c r="FJ671" s="235"/>
      <c r="FK671" s="235"/>
      <c r="FL671" s="235"/>
      <c r="FM671" s="222"/>
    </row>
    <row r="672" spans="1:169">
      <c r="A672" s="223" t="str">
        <f>Validation!B672</f>
        <v>Pass</v>
      </c>
      <c r="B672" s="35"/>
      <c r="C672" s="35"/>
      <c r="D672" s="35"/>
      <c r="E672" s="122"/>
      <c r="F672" s="123"/>
      <c r="G672" s="121"/>
      <c r="H672" s="120"/>
      <c r="I672" s="121"/>
      <c r="J672" s="120"/>
      <c r="K672" s="225"/>
      <c r="L672" s="35"/>
      <c r="M672" s="226"/>
      <c r="N672" s="227"/>
      <c r="O672" s="227"/>
      <c r="P672" s="224"/>
      <c r="Q672" s="224"/>
      <c r="R672" s="78"/>
      <c r="S672" s="79"/>
      <c r="T672" s="224"/>
      <c r="U672" s="35"/>
      <c r="V672" s="35"/>
      <c r="W672" s="225"/>
      <c r="X672" s="228"/>
      <c r="Y672" s="79"/>
      <c r="Z672" s="229"/>
      <c r="AA672" s="35"/>
      <c r="AB672" s="35"/>
      <c r="AC672" s="35"/>
      <c r="AD672" s="230"/>
      <c r="AE672" s="231"/>
      <c r="AF672" s="35"/>
      <c r="AG672" s="35"/>
      <c r="AH672" s="78"/>
      <c r="AI672" s="78"/>
      <c r="AJ672" s="82"/>
      <c r="AK672" s="136"/>
      <c r="AL672" s="135"/>
      <c r="AM672" s="81"/>
      <c r="AN672" s="134"/>
      <c r="AO672" s="232"/>
      <c r="AP672" s="232"/>
      <c r="AQ672" s="80"/>
      <c r="AR672" s="81"/>
      <c r="AS672" s="81"/>
      <c r="AT672" s="245"/>
      <c r="AU672" s="179"/>
      <c r="AV672" s="233"/>
      <c r="AW672" s="81"/>
      <c r="AX672" s="185"/>
      <c r="AY672" s="134"/>
      <c r="AZ672" s="111"/>
      <c r="BA672" s="210"/>
      <c r="BB672" s="211"/>
      <c r="BC672" s="211"/>
      <c r="BD672" s="211"/>
      <c r="BE672" s="211"/>
      <c r="BF672" s="211"/>
      <c r="BG672" s="211"/>
      <c r="BH672" s="211"/>
      <c r="BI672" s="211"/>
      <c r="BJ672" s="211"/>
      <c r="BK672" s="211"/>
      <c r="BL672" s="211"/>
      <c r="BM672" s="211"/>
      <c r="BN672" s="83"/>
      <c r="BO672" s="79"/>
      <c r="BP672" s="210"/>
      <c r="BQ672" s="211"/>
      <c r="BR672" s="211"/>
      <c r="BS672" s="211"/>
      <c r="BT672" s="211"/>
      <c r="BU672" s="211"/>
      <c r="BV672" s="211"/>
      <c r="BW672" s="211"/>
      <c r="BX672" s="82"/>
      <c r="BY672" s="212"/>
      <c r="BZ672" s="212"/>
      <c r="CA672" s="212"/>
      <c r="CB672" s="212"/>
      <c r="CC672" s="212"/>
      <c r="CD672" s="212"/>
      <c r="CE672" s="212"/>
      <c r="CF672" s="212"/>
      <c r="CG672" s="82"/>
      <c r="CH672" s="213"/>
      <c r="CI672" s="212"/>
      <c r="CJ672" s="212"/>
      <c r="CK672" s="212"/>
      <c r="CL672" s="212"/>
      <c r="CM672" s="212"/>
      <c r="CN672" s="212"/>
      <c r="CO672" s="212"/>
      <c r="CP672" s="212"/>
      <c r="CQ672" s="212"/>
      <c r="CR672" s="212"/>
      <c r="CS672" s="212"/>
      <c r="CT672" s="212"/>
      <c r="CU672" s="212"/>
      <c r="CV672" s="212"/>
      <c r="CW672" s="212"/>
      <c r="CX672" s="212"/>
      <c r="CY672" s="212"/>
      <c r="CZ672" s="212"/>
      <c r="DA672" s="214"/>
      <c r="DB672" s="84"/>
      <c r="DC672" s="35"/>
      <c r="DD672" s="35"/>
      <c r="DE672" s="35"/>
      <c r="DF672" s="35"/>
      <c r="DG672" s="35"/>
      <c r="DH672" s="35"/>
      <c r="DI672" s="35"/>
      <c r="DJ672" s="35"/>
      <c r="DK672" s="35"/>
      <c r="DL672" s="35"/>
      <c r="DM672" s="35"/>
      <c r="DN672" s="35"/>
      <c r="DO672" s="35"/>
      <c r="DP672" s="35"/>
      <c r="DQ672" s="35"/>
      <c r="DR672" s="35"/>
      <c r="DS672" s="35"/>
      <c r="DT672" s="35"/>
      <c r="DU672" s="35"/>
      <c r="DV672" s="35"/>
      <c r="DW672" s="78"/>
      <c r="DX672" s="82"/>
      <c r="DY672" s="215"/>
      <c r="DZ672" s="216"/>
      <c r="EA672" s="216"/>
      <c r="EB672" s="216"/>
      <c r="EC672" s="216"/>
      <c r="ED672" s="216"/>
      <c r="EE672" s="217"/>
      <c r="EF672" s="146"/>
      <c r="EG672" s="215"/>
      <c r="EH672" s="216"/>
      <c r="EI672" s="216"/>
      <c r="EJ672" s="216"/>
      <c r="EK672" s="216"/>
      <c r="EL672" s="216"/>
      <c r="EM672" s="216"/>
      <c r="EN672" s="217"/>
      <c r="EO672" s="79"/>
      <c r="EP672" s="218"/>
      <c r="EQ672" s="219"/>
      <c r="ER672" s="219"/>
      <c r="ES672" s="82"/>
      <c r="ET672" s="234"/>
      <c r="EU672" s="235"/>
      <c r="EV672" s="235"/>
      <c r="EW672" s="82"/>
      <c r="EX672" s="234"/>
      <c r="EY672" s="235"/>
      <c r="EZ672" s="235"/>
      <c r="FA672" s="235"/>
      <c r="FB672" s="235"/>
      <c r="FC672" s="235"/>
      <c r="FD672" s="235"/>
      <c r="FE672" s="222"/>
      <c r="FF672" s="234"/>
      <c r="FG672" s="235"/>
      <c r="FH672" s="235"/>
      <c r="FI672" s="235"/>
      <c r="FJ672" s="235"/>
      <c r="FK672" s="235"/>
      <c r="FL672" s="235"/>
      <c r="FM672" s="222"/>
    </row>
    <row r="673" spans="1:169">
      <c r="A673" s="223" t="str">
        <f>Validation!B673</f>
        <v>Pass</v>
      </c>
      <c r="B673" s="35"/>
      <c r="C673" s="35"/>
      <c r="D673" s="35"/>
      <c r="E673" s="122"/>
      <c r="F673" s="123"/>
      <c r="G673" s="121"/>
      <c r="H673" s="120"/>
      <c r="I673" s="121"/>
      <c r="J673" s="120"/>
      <c r="K673" s="225"/>
      <c r="L673" s="35"/>
      <c r="M673" s="226"/>
      <c r="N673" s="227"/>
      <c r="O673" s="227"/>
      <c r="P673" s="224"/>
      <c r="Q673" s="224"/>
      <c r="R673" s="78"/>
      <c r="S673" s="79"/>
      <c r="T673" s="224"/>
      <c r="U673" s="35"/>
      <c r="V673" s="35"/>
      <c r="W673" s="225"/>
      <c r="X673" s="228"/>
      <c r="Y673" s="79"/>
      <c r="Z673" s="229"/>
      <c r="AA673" s="35"/>
      <c r="AB673" s="35"/>
      <c r="AC673" s="35"/>
      <c r="AD673" s="230"/>
      <c r="AE673" s="231"/>
      <c r="AF673" s="35"/>
      <c r="AG673" s="35"/>
      <c r="AH673" s="78"/>
      <c r="AI673" s="78"/>
      <c r="AJ673" s="82"/>
      <c r="AK673" s="136"/>
      <c r="AL673" s="135"/>
      <c r="AM673" s="81"/>
      <c r="AN673" s="134"/>
      <c r="AO673" s="232"/>
      <c r="AP673" s="232"/>
      <c r="AQ673" s="80"/>
      <c r="AR673" s="81"/>
      <c r="AS673" s="81"/>
      <c r="AT673" s="245"/>
      <c r="AU673" s="179"/>
      <c r="AV673" s="233"/>
      <c r="AW673" s="81"/>
      <c r="AX673" s="185"/>
      <c r="AY673" s="134"/>
      <c r="AZ673" s="111"/>
      <c r="BA673" s="210"/>
      <c r="BB673" s="211"/>
      <c r="BC673" s="211"/>
      <c r="BD673" s="211"/>
      <c r="BE673" s="211"/>
      <c r="BF673" s="211"/>
      <c r="BG673" s="211"/>
      <c r="BH673" s="211"/>
      <c r="BI673" s="211"/>
      <c r="BJ673" s="211"/>
      <c r="BK673" s="211"/>
      <c r="BL673" s="211"/>
      <c r="BM673" s="211"/>
      <c r="BN673" s="83"/>
      <c r="BO673" s="79"/>
      <c r="BP673" s="210"/>
      <c r="BQ673" s="211"/>
      <c r="BR673" s="211"/>
      <c r="BS673" s="211"/>
      <c r="BT673" s="211"/>
      <c r="BU673" s="211"/>
      <c r="BV673" s="211"/>
      <c r="BW673" s="211"/>
      <c r="BX673" s="82"/>
      <c r="BY673" s="212"/>
      <c r="BZ673" s="212"/>
      <c r="CA673" s="212"/>
      <c r="CB673" s="212"/>
      <c r="CC673" s="212"/>
      <c r="CD673" s="212"/>
      <c r="CE673" s="212"/>
      <c r="CF673" s="212"/>
      <c r="CG673" s="82"/>
      <c r="CH673" s="213"/>
      <c r="CI673" s="212"/>
      <c r="CJ673" s="212"/>
      <c r="CK673" s="212"/>
      <c r="CL673" s="212"/>
      <c r="CM673" s="212"/>
      <c r="CN673" s="212"/>
      <c r="CO673" s="212"/>
      <c r="CP673" s="212"/>
      <c r="CQ673" s="212"/>
      <c r="CR673" s="212"/>
      <c r="CS673" s="212"/>
      <c r="CT673" s="212"/>
      <c r="CU673" s="212"/>
      <c r="CV673" s="212"/>
      <c r="CW673" s="212"/>
      <c r="CX673" s="212"/>
      <c r="CY673" s="212"/>
      <c r="CZ673" s="212"/>
      <c r="DA673" s="214"/>
      <c r="DB673" s="84"/>
      <c r="DC673" s="35"/>
      <c r="DD673" s="35"/>
      <c r="DE673" s="35"/>
      <c r="DF673" s="35"/>
      <c r="DG673" s="35"/>
      <c r="DH673" s="35"/>
      <c r="DI673" s="35"/>
      <c r="DJ673" s="35"/>
      <c r="DK673" s="35"/>
      <c r="DL673" s="35"/>
      <c r="DM673" s="35"/>
      <c r="DN673" s="35"/>
      <c r="DO673" s="35"/>
      <c r="DP673" s="35"/>
      <c r="DQ673" s="35"/>
      <c r="DR673" s="35"/>
      <c r="DS673" s="35"/>
      <c r="DT673" s="35"/>
      <c r="DU673" s="35"/>
      <c r="DV673" s="35"/>
      <c r="DW673" s="78"/>
      <c r="DX673" s="82"/>
      <c r="DY673" s="215"/>
      <c r="DZ673" s="216"/>
      <c r="EA673" s="216"/>
      <c r="EB673" s="216"/>
      <c r="EC673" s="216"/>
      <c r="ED673" s="216"/>
      <c r="EE673" s="217"/>
      <c r="EF673" s="146"/>
      <c r="EG673" s="215"/>
      <c r="EH673" s="216"/>
      <c r="EI673" s="216"/>
      <c r="EJ673" s="216"/>
      <c r="EK673" s="216"/>
      <c r="EL673" s="216"/>
      <c r="EM673" s="216"/>
      <c r="EN673" s="217"/>
      <c r="EO673" s="79"/>
      <c r="EP673" s="218"/>
      <c r="EQ673" s="219"/>
      <c r="ER673" s="219"/>
      <c r="ES673" s="82"/>
      <c r="ET673" s="234"/>
      <c r="EU673" s="235"/>
      <c r="EV673" s="235"/>
      <c r="EW673" s="82"/>
      <c r="EX673" s="234"/>
      <c r="EY673" s="235"/>
      <c r="EZ673" s="235"/>
      <c r="FA673" s="235"/>
      <c r="FB673" s="235"/>
      <c r="FC673" s="235"/>
      <c r="FD673" s="235"/>
      <c r="FE673" s="222"/>
      <c r="FF673" s="234"/>
      <c r="FG673" s="235"/>
      <c r="FH673" s="235"/>
      <c r="FI673" s="235"/>
      <c r="FJ673" s="235"/>
      <c r="FK673" s="235"/>
      <c r="FL673" s="235"/>
      <c r="FM673" s="222"/>
    </row>
    <row r="674" spans="1:169">
      <c r="A674" s="223" t="str">
        <f>Validation!B674</f>
        <v>Pass</v>
      </c>
      <c r="B674" s="35"/>
      <c r="C674" s="35"/>
      <c r="D674" s="35"/>
      <c r="E674" s="122"/>
      <c r="F674" s="123"/>
      <c r="G674" s="121"/>
      <c r="H674" s="120"/>
      <c r="I674" s="121"/>
      <c r="J674" s="120"/>
      <c r="K674" s="225"/>
      <c r="L674" s="35"/>
      <c r="M674" s="226"/>
      <c r="N674" s="227"/>
      <c r="O674" s="227"/>
      <c r="P674" s="224"/>
      <c r="Q674" s="224"/>
      <c r="R674" s="78"/>
      <c r="S674" s="79"/>
      <c r="T674" s="224"/>
      <c r="U674" s="35"/>
      <c r="V674" s="35"/>
      <c r="W674" s="225"/>
      <c r="X674" s="228"/>
      <c r="Y674" s="79"/>
      <c r="Z674" s="229"/>
      <c r="AA674" s="35"/>
      <c r="AB674" s="35"/>
      <c r="AC674" s="35"/>
      <c r="AD674" s="230"/>
      <c r="AE674" s="231"/>
      <c r="AF674" s="35"/>
      <c r="AG674" s="35"/>
      <c r="AH674" s="78"/>
      <c r="AI674" s="78"/>
      <c r="AJ674" s="82"/>
      <c r="AK674" s="136"/>
      <c r="AL674" s="135"/>
      <c r="AM674" s="81"/>
      <c r="AN674" s="134"/>
      <c r="AO674" s="232"/>
      <c r="AP674" s="232"/>
      <c r="AQ674" s="80"/>
      <c r="AR674" s="81"/>
      <c r="AS674" s="81"/>
      <c r="AT674" s="245"/>
      <c r="AU674" s="179"/>
      <c r="AV674" s="233"/>
      <c r="AW674" s="81"/>
      <c r="AX674" s="185"/>
      <c r="AY674" s="134"/>
      <c r="AZ674" s="111"/>
      <c r="BA674" s="210"/>
      <c r="BB674" s="211"/>
      <c r="BC674" s="211"/>
      <c r="BD674" s="211"/>
      <c r="BE674" s="211"/>
      <c r="BF674" s="211"/>
      <c r="BG674" s="211"/>
      <c r="BH674" s="211"/>
      <c r="BI674" s="211"/>
      <c r="BJ674" s="211"/>
      <c r="BK674" s="211"/>
      <c r="BL674" s="211"/>
      <c r="BM674" s="211"/>
      <c r="BN674" s="83"/>
      <c r="BO674" s="79"/>
      <c r="BP674" s="210"/>
      <c r="BQ674" s="211"/>
      <c r="BR674" s="211"/>
      <c r="BS674" s="211"/>
      <c r="BT674" s="211"/>
      <c r="BU674" s="211"/>
      <c r="BV674" s="211"/>
      <c r="BW674" s="211"/>
      <c r="BX674" s="82"/>
      <c r="BY674" s="212"/>
      <c r="BZ674" s="212"/>
      <c r="CA674" s="212"/>
      <c r="CB674" s="212"/>
      <c r="CC674" s="212"/>
      <c r="CD674" s="212"/>
      <c r="CE674" s="212"/>
      <c r="CF674" s="212"/>
      <c r="CG674" s="82"/>
      <c r="CH674" s="213"/>
      <c r="CI674" s="212"/>
      <c r="CJ674" s="212"/>
      <c r="CK674" s="212"/>
      <c r="CL674" s="212"/>
      <c r="CM674" s="212"/>
      <c r="CN674" s="212"/>
      <c r="CO674" s="212"/>
      <c r="CP674" s="212"/>
      <c r="CQ674" s="212"/>
      <c r="CR674" s="212"/>
      <c r="CS674" s="212"/>
      <c r="CT674" s="212"/>
      <c r="CU674" s="212"/>
      <c r="CV674" s="212"/>
      <c r="CW674" s="212"/>
      <c r="CX674" s="212"/>
      <c r="CY674" s="212"/>
      <c r="CZ674" s="212"/>
      <c r="DA674" s="214"/>
      <c r="DB674" s="84"/>
      <c r="DC674" s="35"/>
      <c r="DD674" s="35"/>
      <c r="DE674" s="35"/>
      <c r="DF674" s="35"/>
      <c r="DG674" s="35"/>
      <c r="DH674" s="35"/>
      <c r="DI674" s="35"/>
      <c r="DJ674" s="35"/>
      <c r="DK674" s="35"/>
      <c r="DL674" s="35"/>
      <c r="DM674" s="35"/>
      <c r="DN674" s="35"/>
      <c r="DO674" s="35"/>
      <c r="DP674" s="35"/>
      <c r="DQ674" s="35"/>
      <c r="DR674" s="35"/>
      <c r="DS674" s="35"/>
      <c r="DT674" s="35"/>
      <c r="DU674" s="35"/>
      <c r="DV674" s="35"/>
      <c r="DW674" s="78"/>
      <c r="DX674" s="82"/>
      <c r="DY674" s="215"/>
      <c r="DZ674" s="216"/>
      <c r="EA674" s="216"/>
      <c r="EB674" s="216"/>
      <c r="EC674" s="216"/>
      <c r="ED674" s="216"/>
      <c r="EE674" s="217"/>
      <c r="EF674" s="146"/>
      <c r="EG674" s="215"/>
      <c r="EH674" s="216"/>
      <c r="EI674" s="216"/>
      <c r="EJ674" s="216"/>
      <c r="EK674" s="216"/>
      <c r="EL674" s="216"/>
      <c r="EM674" s="216"/>
      <c r="EN674" s="217"/>
      <c r="EO674" s="79"/>
      <c r="EP674" s="218"/>
      <c r="EQ674" s="219"/>
      <c r="ER674" s="219"/>
      <c r="ES674" s="82"/>
      <c r="ET674" s="234"/>
      <c r="EU674" s="235"/>
      <c r="EV674" s="235"/>
      <c r="EW674" s="82"/>
      <c r="EX674" s="234"/>
      <c r="EY674" s="235"/>
      <c r="EZ674" s="235"/>
      <c r="FA674" s="235"/>
      <c r="FB674" s="235"/>
      <c r="FC674" s="235"/>
      <c r="FD674" s="235"/>
      <c r="FE674" s="222"/>
      <c r="FF674" s="234"/>
      <c r="FG674" s="235"/>
      <c r="FH674" s="235"/>
      <c r="FI674" s="235"/>
      <c r="FJ674" s="235"/>
      <c r="FK674" s="235"/>
      <c r="FL674" s="235"/>
      <c r="FM674" s="222"/>
    </row>
    <row r="675" spans="1:169">
      <c r="A675" s="223" t="str">
        <f>Validation!B675</f>
        <v>Pass</v>
      </c>
      <c r="B675" s="35"/>
      <c r="C675" s="35"/>
      <c r="D675" s="35"/>
      <c r="E675" s="122"/>
      <c r="F675" s="123"/>
      <c r="G675" s="121"/>
      <c r="H675" s="120"/>
      <c r="I675" s="121"/>
      <c r="J675" s="120"/>
      <c r="K675" s="225"/>
      <c r="L675" s="35"/>
      <c r="M675" s="226"/>
      <c r="N675" s="227"/>
      <c r="O675" s="227"/>
      <c r="P675" s="224"/>
      <c r="Q675" s="224"/>
      <c r="R675" s="78"/>
      <c r="S675" s="79"/>
      <c r="T675" s="224"/>
      <c r="U675" s="35"/>
      <c r="V675" s="35"/>
      <c r="W675" s="225"/>
      <c r="X675" s="228"/>
      <c r="Y675" s="79"/>
      <c r="Z675" s="229"/>
      <c r="AA675" s="35"/>
      <c r="AB675" s="35"/>
      <c r="AC675" s="35"/>
      <c r="AD675" s="230"/>
      <c r="AE675" s="231"/>
      <c r="AF675" s="35"/>
      <c r="AG675" s="35"/>
      <c r="AH675" s="78"/>
      <c r="AI675" s="78"/>
      <c r="AJ675" s="82"/>
      <c r="AK675" s="136"/>
      <c r="AL675" s="135"/>
      <c r="AM675" s="81"/>
      <c r="AN675" s="134"/>
      <c r="AO675" s="232"/>
      <c r="AP675" s="232"/>
      <c r="AQ675" s="80"/>
      <c r="AR675" s="81"/>
      <c r="AS675" s="81"/>
      <c r="AT675" s="245"/>
      <c r="AU675" s="179"/>
      <c r="AV675" s="233"/>
      <c r="AW675" s="81"/>
      <c r="AX675" s="185"/>
      <c r="AY675" s="134"/>
      <c r="AZ675" s="111"/>
      <c r="BA675" s="210"/>
      <c r="BB675" s="211"/>
      <c r="BC675" s="211"/>
      <c r="BD675" s="211"/>
      <c r="BE675" s="211"/>
      <c r="BF675" s="211"/>
      <c r="BG675" s="211"/>
      <c r="BH675" s="211"/>
      <c r="BI675" s="211"/>
      <c r="BJ675" s="211"/>
      <c r="BK675" s="211"/>
      <c r="BL675" s="211"/>
      <c r="BM675" s="211"/>
      <c r="BN675" s="83"/>
      <c r="BO675" s="79"/>
      <c r="BP675" s="210"/>
      <c r="BQ675" s="211"/>
      <c r="BR675" s="211"/>
      <c r="BS675" s="211"/>
      <c r="BT675" s="211"/>
      <c r="BU675" s="211"/>
      <c r="BV675" s="211"/>
      <c r="BW675" s="211"/>
      <c r="BX675" s="82"/>
      <c r="BY675" s="212"/>
      <c r="BZ675" s="212"/>
      <c r="CA675" s="212"/>
      <c r="CB675" s="212"/>
      <c r="CC675" s="212"/>
      <c r="CD675" s="212"/>
      <c r="CE675" s="212"/>
      <c r="CF675" s="212"/>
      <c r="CG675" s="82"/>
      <c r="CH675" s="213"/>
      <c r="CI675" s="212"/>
      <c r="CJ675" s="212"/>
      <c r="CK675" s="212"/>
      <c r="CL675" s="212"/>
      <c r="CM675" s="212"/>
      <c r="CN675" s="212"/>
      <c r="CO675" s="212"/>
      <c r="CP675" s="212"/>
      <c r="CQ675" s="212"/>
      <c r="CR675" s="212"/>
      <c r="CS675" s="212"/>
      <c r="CT675" s="212"/>
      <c r="CU675" s="212"/>
      <c r="CV675" s="212"/>
      <c r="CW675" s="212"/>
      <c r="CX675" s="212"/>
      <c r="CY675" s="212"/>
      <c r="CZ675" s="212"/>
      <c r="DA675" s="214"/>
      <c r="DB675" s="84"/>
      <c r="DC675" s="35"/>
      <c r="DD675" s="35"/>
      <c r="DE675" s="35"/>
      <c r="DF675" s="35"/>
      <c r="DG675" s="35"/>
      <c r="DH675" s="35"/>
      <c r="DI675" s="35"/>
      <c r="DJ675" s="35"/>
      <c r="DK675" s="35"/>
      <c r="DL675" s="35"/>
      <c r="DM675" s="35"/>
      <c r="DN675" s="35"/>
      <c r="DO675" s="35"/>
      <c r="DP675" s="35"/>
      <c r="DQ675" s="35"/>
      <c r="DR675" s="35"/>
      <c r="DS675" s="35"/>
      <c r="DT675" s="35"/>
      <c r="DU675" s="35"/>
      <c r="DV675" s="35"/>
      <c r="DW675" s="78"/>
      <c r="DX675" s="82"/>
      <c r="DY675" s="215"/>
      <c r="DZ675" s="216"/>
      <c r="EA675" s="216"/>
      <c r="EB675" s="216"/>
      <c r="EC675" s="216"/>
      <c r="ED675" s="216"/>
      <c r="EE675" s="217"/>
      <c r="EF675" s="146"/>
      <c r="EG675" s="215"/>
      <c r="EH675" s="216"/>
      <c r="EI675" s="216"/>
      <c r="EJ675" s="216"/>
      <c r="EK675" s="216"/>
      <c r="EL675" s="216"/>
      <c r="EM675" s="216"/>
      <c r="EN675" s="217"/>
      <c r="EO675" s="79"/>
      <c r="EP675" s="218"/>
      <c r="EQ675" s="219"/>
      <c r="ER675" s="219"/>
      <c r="ES675" s="82"/>
      <c r="ET675" s="234"/>
      <c r="EU675" s="235"/>
      <c r="EV675" s="235"/>
      <c r="EW675" s="82"/>
      <c r="EX675" s="234"/>
      <c r="EY675" s="235"/>
      <c r="EZ675" s="235"/>
      <c r="FA675" s="235"/>
      <c r="FB675" s="235"/>
      <c r="FC675" s="235"/>
      <c r="FD675" s="235"/>
      <c r="FE675" s="222"/>
      <c r="FF675" s="234"/>
      <c r="FG675" s="235"/>
      <c r="FH675" s="235"/>
      <c r="FI675" s="235"/>
      <c r="FJ675" s="235"/>
      <c r="FK675" s="235"/>
      <c r="FL675" s="235"/>
      <c r="FM675" s="222"/>
    </row>
    <row r="676" spans="1:169">
      <c r="A676" s="223" t="str">
        <f>Validation!B676</f>
        <v>Pass</v>
      </c>
      <c r="B676" s="35"/>
      <c r="C676" s="35"/>
      <c r="D676" s="35"/>
      <c r="E676" s="122"/>
      <c r="F676" s="123"/>
      <c r="G676" s="121"/>
      <c r="H676" s="120"/>
      <c r="I676" s="121"/>
      <c r="J676" s="120"/>
      <c r="K676" s="225"/>
      <c r="L676" s="35"/>
      <c r="M676" s="226"/>
      <c r="N676" s="227"/>
      <c r="O676" s="227"/>
      <c r="P676" s="224"/>
      <c r="Q676" s="224"/>
      <c r="R676" s="78"/>
      <c r="S676" s="79"/>
      <c r="T676" s="224"/>
      <c r="U676" s="35"/>
      <c r="V676" s="35"/>
      <c r="W676" s="225"/>
      <c r="X676" s="228"/>
      <c r="Y676" s="79"/>
      <c r="Z676" s="229"/>
      <c r="AA676" s="35"/>
      <c r="AB676" s="35"/>
      <c r="AC676" s="35"/>
      <c r="AD676" s="230"/>
      <c r="AE676" s="231"/>
      <c r="AF676" s="35"/>
      <c r="AG676" s="35"/>
      <c r="AH676" s="78"/>
      <c r="AI676" s="78"/>
      <c r="AJ676" s="82"/>
      <c r="AK676" s="136"/>
      <c r="AL676" s="135"/>
      <c r="AM676" s="81"/>
      <c r="AN676" s="134"/>
      <c r="AO676" s="232"/>
      <c r="AP676" s="232"/>
      <c r="AQ676" s="80"/>
      <c r="AR676" s="81"/>
      <c r="AS676" s="81"/>
      <c r="AT676" s="245"/>
      <c r="AU676" s="179"/>
      <c r="AV676" s="233"/>
      <c r="AW676" s="81"/>
      <c r="AX676" s="185"/>
      <c r="AY676" s="134"/>
      <c r="AZ676" s="111"/>
      <c r="BA676" s="210"/>
      <c r="BB676" s="211"/>
      <c r="BC676" s="211"/>
      <c r="BD676" s="211"/>
      <c r="BE676" s="211"/>
      <c r="BF676" s="211"/>
      <c r="BG676" s="211"/>
      <c r="BH676" s="211"/>
      <c r="BI676" s="211"/>
      <c r="BJ676" s="211"/>
      <c r="BK676" s="211"/>
      <c r="BL676" s="211"/>
      <c r="BM676" s="211"/>
      <c r="BN676" s="83"/>
      <c r="BO676" s="79"/>
      <c r="BP676" s="210"/>
      <c r="BQ676" s="211"/>
      <c r="BR676" s="211"/>
      <c r="BS676" s="211"/>
      <c r="BT676" s="211"/>
      <c r="BU676" s="211"/>
      <c r="BV676" s="211"/>
      <c r="BW676" s="211"/>
      <c r="BX676" s="82"/>
      <c r="BY676" s="212"/>
      <c r="BZ676" s="212"/>
      <c r="CA676" s="212"/>
      <c r="CB676" s="212"/>
      <c r="CC676" s="212"/>
      <c r="CD676" s="212"/>
      <c r="CE676" s="212"/>
      <c r="CF676" s="212"/>
      <c r="CG676" s="82"/>
      <c r="CH676" s="213"/>
      <c r="CI676" s="212"/>
      <c r="CJ676" s="212"/>
      <c r="CK676" s="212"/>
      <c r="CL676" s="212"/>
      <c r="CM676" s="212"/>
      <c r="CN676" s="212"/>
      <c r="CO676" s="212"/>
      <c r="CP676" s="212"/>
      <c r="CQ676" s="212"/>
      <c r="CR676" s="212"/>
      <c r="CS676" s="212"/>
      <c r="CT676" s="212"/>
      <c r="CU676" s="212"/>
      <c r="CV676" s="212"/>
      <c r="CW676" s="212"/>
      <c r="CX676" s="212"/>
      <c r="CY676" s="212"/>
      <c r="CZ676" s="212"/>
      <c r="DA676" s="214"/>
      <c r="DB676" s="84"/>
      <c r="DC676" s="35"/>
      <c r="DD676" s="35"/>
      <c r="DE676" s="35"/>
      <c r="DF676" s="35"/>
      <c r="DG676" s="35"/>
      <c r="DH676" s="35"/>
      <c r="DI676" s="35"/>
      <c r="DJ676" s="35"/>
      <c r="DK676" s="35"/>
      <c r="DL676" s="35"/>
      <c r="DM676" s="35"/>
      <c r="DN676" s="35"/>
      <c r="DO676" s="35"/>
      <c r="DP676" s="35"/>
      <c r="DQ676" s="35"/>
      <c r="DR676" s="35"/>
      <c r="DS676" s="35"/>
      <c r="DT676" s="35"/>
      <c r="DU676" s="35"/>
      <c r="DV676" s="35"/>
      <c r="DW676" s="78"/>
      <c r="DX676" s="82"/>
      <c r="DY676" s="215"/>
      <c r="DZ676" s="216"/>
      <c r="EA676" s="216"/>
      <c r="EB676" s="216"/>
      <c r="EC676" s="216"/>
      <c r="ED676" s="216"/>
      <c r="EE676" s="217"/>
      <c r="EF676" s="146"/>
      <c r="EG676" s="215"/>
      <c r="EH676" s="216"/>
      <c r="EI676" s="216"/>
      <c r="EJ676" s="216"/>
      <c r="EK676" s="216"/>
      <c r="EL676" s="216"/>
      <c r="EM676" s="216"/>
      <c r="EN676" s="217"/>
      <c r="EO676" s="79"/>
      <c r="EP676" s="218"/>
      <c r="EQ676" s="219"/>
      <c r="ER676" s="219"/>
      <c r="ES676" s="82"/>
      <c r="ET676" s="234"/>
      <c r="EU676" s="235"/>
      <c r="EV676" s="235"/>
      <c r="EW676" s="82"/>
      <c r="EX676" s="234"/>
      <c r="EY676" s="235"/>
      <c r="EZ676" s="235"/>
      <c r="FA676" s="235"/>
      <c r="FB676" s="235"/>
      <c r="FC676" s="235"/>
      <c r="FD676" s="235"/>
      <c r="FE676" s="222"/>
      <c r="FF676" s="234"/>
      <c r="FG676" s="235"/>
      <c r="FH676" s="235"/>
      <c r="FI676" s="235"/>
      <c r="FJ676" s="235"/>
      <c r="FK676" s="235"/>
      <c r="FL676" s="235"/>
      <c r="FM676" s="222"/>
    </row>
    <row r="677" spans="1:169">
      <c r="A677" s="223" t="str">
        <f>Validation!B677</f>
        <v>Pass</v>
      </c>
      <c r="B677" s="35"/>
      <c r="C677" s="35"/>
      <c r="D677" s="35"/>
      <c r="E677" s="122"/>
      <c r="F677" s="123"/>
      <c r="G677" s="121"/>
      <c r="H677" s="120"/>
      <c r="I677" s="121"/>
      <c r="J677" s="120"/>
      <c r="K677" s="225"/>
      <c r="L677" s="35"/>
      <c r="M677" s="226"/>
      <c r="N677" s="227"/>
      <c r="O677" s="227"/>
      <c r="P677" s="224"/>
      <c r="Q677" s="224"/>
      <c r="R677" s="78"/>
      <c r="S677" s="79"/>
      <c r="T677" s="224"/>
      <c r="U677" s="35"/>
      <c r="V677" s="35"/>
      <c r="W677" s="225"/>
      <c r="X677" s="228"/>
      <c r="Y677" s="79"/>
      <c r="Z677" s="229"/>
      <c r="AA677" s="35"/>
      <c r="AB677" s="35"/>
      <c r="AC677" s="35"/>
      <c r="AD677" s="230"/>
      <c r="AE677" s="231"/>
      <c r="AF677" s="35"/>
      <c r="AG677" s="35"/>
      <c r="AH677" s="78"/>
      <c r="AI677" s="78"/>
      <c r="AJ677" s="82"/>
      <c r="AK677" s="136"/>
      <c r="AL677" s="135"/>
      <c r="AM677" s="81"/>
      <c r="AN677" s="134"/>
      <c r="AO677" s="232"/>
      <c r="AP677" s="232"/>
      <c r="AQ677" s="80"/>
      <c r="AR677" s="81"/>
      <c r="AS677" s="81"/>
      <c r="AT677" s="245"/>
      <c r="AU677" s="179"/>
      <c r="AV677" s="233"/>
      <c r="AW677" s="81"/>
      <c r="AX677" s="185"/>
      <c r="AY677" s="134"/>
      <c r="AZ677" s="111"/>
      <c r="BA677" s="210"/>
      <c r="BB677" s="211"/>
      <c r="BC677" s="211"/>
      <c r="BD677" s="211"/>
      <c r="BE677" s="211"/>
      <c r="BF677" s="211"/>
      <c r="BG677" s="211"/>
      <c r="BH677" s="211"/>
      <c r="BI677" s="211"/>
      <c r="BJ677" s="211"/>
      <c r="BK677" s="211"/>
      <c r="BL677" s="211"/>
      <c r="BM677" s="211"/>
      <c r="BN677" s="83"/>
      <c r="BO677" s="79"/>
      <c r="BP677" s="210"/>
      <c r="BQ677" s="211"/>
      <c r="BR677" s="211"/>
      <c r="BS677" s="211"/>
      <c r="BT677" s="211"/>
      <c r="BU677" s="211"/>
      <c r="BV677" s="211"/>
      <c r="BW677" s="211"/>
      <c r="BX677" s="82"/>
      <c r="BY677" s="212"/>
      <c r="BZ677" s="212"/>
      <c r="CA677" s="212"/>
      <c r="CB677" s="212"/>
      <c r="CC677" s="212"/>
      <c r="CD677" s="212"/>
      <c r="CE677" s="212"/>
      <c r="CF677" s="212"/>
      <c r="CG677" s="82"/>
      <c r="CH677" s="213"/>
      <c r="CI677" s="212"/>
      <c r="CJ677" s="212"/>
      <c r="CK677" s="212"/>
      <c r="CL677" s="212"/>
      <c r="CM677" s="212"/>
      <c r="CN677" s="212"/>
      <c r="CO677" s="212"/>
      <c r="CP677" s="212"/>
      <c r="CQ677" s="212"/>
      <c r="CR677" s="212"/>
      <c r="CS677" s="212"/>
      <c r="CT677" s="212"/>
      <c r="CU677" s="212"/>
      <c r="CV677" s="212"/>
      <c r="CW677" s="212"/>
      <c r="CX677" s="212"/>
      <c r="CY677" s="212"/>
      <c r="CZ677" s="212"/>
      <c r="DA677" s="214"/>
      <c r="DB677" s="84"/>
      <c r="DC677" s="35"/>
      <c r="DD677" s="35"/>
      <c r="DE677" s="35"/>
      <c r="DF677" s="35"/>
      <c r="DG677" s="35"/>
      <c r="DH677" s="35"/>
      <c r="DI677" s="35"/>
      <c r="DJ677" s="35"/>
      <c r="DK677" s="35"/>
      <c r="DL677" s="35"/>
      <c r="DM677" s="35"/>
      <c r="DN677" s="35"/>
      <c r="DO677" s="35"/>
      <c r="DP677" s="35"/>
      <c r="DQ677" s="35"/>
      <c r="DR677" s="35"/>
      <c r="DS677" s="35"/>
      <c r="DT677" s="35"/>
      <c r="DU677" s="35"/>
      <c r="DV677" s="35"/>
      <c r="DW677" s="78"/>
      <c r="DX677" s="82"/>
      <c r="DY677" s="215"/>
      <c r="DZ677" s="216"/>
      <c r="EA677" s="216"/>
      <c r="EB677" s="216"/>
      <c r="EC677" s="216"/>
      <c r="ED677" s="216"/>
      <c r="EE677" s="217"/>
      <c r="EF677" s="146"/>
      <c r="EG677" s="215"/>
      <c r="EH677" s="216"/>
      <c r="EI677" s="216"/>
      <c r="EJ677" s="216"/>
      <c r="EK677" s="216"/>
      <c r="EL677" s="216"/>
      <c r="EM677" s="216"/>
      <c r="EN677" s="217"/>
      <c r="EO677" s="79"/>
      <c r="EP677" s="218"/>
      <c r="EQ677" s="219"/>
      <c r="ER677" s="219"/>
      <c r="ES677" s="82"/>
      <c r="ET677" s="234"/>
      <c r="EU677" s="235"/>
      <c r="EV677" s="235"/>
      <c r="EW677" s="82"/>
      <c r="EX677" s="234"/>
      <c r="EY677" s="235"/>
      <c r="EZ677" s="235"/>
      <c r="FA677" s="235"/>
      <c r="FB677" s="235"/>
      <c r="FC677" s="235"/>
      <c r="FD677" s="235"/>
      <c r="FE677" s="222"/>
      <c r="FF677" s="234"/>
      <c r="FG677" s="235"/>
      <c r="FH677" s="235"/>
      <c r="FI677" s="235"/>
      <c r="FJ677" s="235"/>
      <c r="FK677" s="235"/>
      <c r="FL677" s="235"/>
      <c r="FM677" s="222"/>
    </row>
    <row r="678" spans="1:169">
      <c r="A678" s="223" t="str">
        <f>Validation!B678</f>
        <v>Pass</v>
      </c>
      <c r="B678" s="35"/>
      <c r="C678" s="35"/>
      <c r="D678" s="35"/>
      <c r="E678" s="122"/>
      <c r="F678" s="123"/>
      <c r="G678" s="121"/>
      <c r="H678" s="120"/>
      <c r="I678" s="121"/>
      <c r="J678" s="120"/>
      <c r="K678" s="225"/>
      <c r="L678" s="35"/>
      <c r="M678" s="226"/>
      <c r="N678" s="227"/>
      <c r="O678" s="227"/>
      <c r="P678" s="224"/>
      <c r="Q678" s="224"/>
      <c r="R678" s="78"/>
      <c r="S678" s="79"/>
      <c r="T678" s="224"/>
      <c r="U678" s="35"/>
      <c r="V678" s="35"/>
      <c r="W678" s="225"/>
      <c r="X678" s="228"/>
      <c r="Y678" s="79"/>
      <c r="Z678" s="229"/>
      <c r="AA678" s="35"/>
      <c r="AB678" s="35"/>
      <c r="AC678" s="35"/>
      <c r="AD678" s="230"/>
      <c r="AE678" s="231"/>
      <c r="AF678" s="35"/>
      <c r="AG678" s="35"/>
      <c r="AH678" s="78"/>
      <c r="AI678" s="78"/>
      <c r="AJ678" s="82"/>
      <c r="AK678" s="136"/>
      <c r="AL678" s="135"/>
      <c r="AM678" s="81"/>
      <c r="AN678" s="134"/>
      <c r="AO678" s="232"/>
      <c r="AP678" s="232"/>
      <c r="AQ678" s="80"/>
      <c r="AR678" s="81"/>
      <c r="AS678" s="81"/>
      <c r="AT678" s="245"/>
      <c r="AU678" s="179"/>
      <c r="AV678" s="233"/>
      <c r="AW678" s="81"/>
      <c r="AX678" s="185"/>
      <c r="AY678" s="134"/>
      <c r="AZ678" s="111"/>
      <c r="BA678" s="210"/>
      <c r="BB678" s="211"/>
      <c r="BC678" s="211"/>
      <c r="BD678" s="211"/>
      <c r="BE678" s="211"/>
      <c r="BF678" s="211"/>
      <c r="BG678" s="211"/>
      <c r="BH678" s="211"/>
      <c r="BI678" s="211"/>
      <c r="BJ678" s="211"/>
      <c r="BK678" s="211"/>
      <c r="BL678" s="211"/>
      <c r="BM678" s="211"/>
      <c r="BN678" s="83"/>
      <c r="BO678" s="79"/>
      <c r="BP678" s="210"/>
      <c r="BQ678" s="211"/>
      <c r="BR678" s="211"/>
      <c r="BS678" s="211"/>
      <c r="BT678" s="211"/>
      <c r="BU678" s="211"/>
      <c r="BV678" s="211"/>
      <c r="BW678" s="211"/>
      <c r="BX678" s="82"/>
      <c r="BY678" s="212"/>
      <c r="BZ678" s="212"/>
      <c r="CA678" s="212"/>
      <c r="CB678" s="212"/>
      <c r="CC678" s="212"/>
      <c r="CD678" s="212"/>
      <c r="CE678" s="212"/>
      <c r="CF678" s="212"/>
      <c r="CG678" s="82"/>
      <c r="CH678" s="213"/>
      <c r="CI678" s="212"/>
      <c r="CJ678" s="212"/>
      <c r="CK678" s="212"/>
      <c r="CL678" s="212"/>
      <c r="CM678" s="212"/>
      <c r="CN678" s="212"/>
      <c r="CO678" s="212"/>
      <c r="CP678" s="212"/>
      <c r="CQ678" s="212"/>
      <c r="CR678" s="212"/>
      <c r="CS678" s="212"/>
      <c r="CT678" s="212"/>
      <c r="CU678" s="212"/>
      <c r="CV678" s="212"/>
      <c r="CW678" s="212"/>
      <c r="CX678" s="212"/>
      <c r="CY678" s="212"/>
      <c r="CZ678" s="212"/>
      <c r="DA678" s="214"/>
      <c r="DB678" s="84"/>
      <c r="DC678" s="35"/>
      <c r="DD678" s="35"/>
      <c r="DE678" s="35"/>
      <c r="DF678" s="35"/>
      <c r="DG678" s="35"/>
      <c r="DH678" s="35"/>
      <c r="DI678" s="35"/>
      <c r="DJ678" s="35"/>
      <c r="DK678" s="35"/>
      <c r="DL678" s="35"/>
      <c r="DM678" s="35"/>
      <c r="DN678" s="35"/>
      <c r="DO678" s="35"/>
      <c r="DP678" s="35"/>
      <c r="DQ678" s="35"/>
      <c r="DR678" s="35"/>
      <c r="DS678" s="35"/>
      <c r="DT678" s="35"/>
      <c r="DU678" s="35"/>
      <c r="DV678" s="35"/>
      <c r="DW678" s="78"/>
      <c r="DX678" s="82"/>
      <c r="DY678" s="215"/>
      <c r="DZ678" s="216"/>
      <c r="EA678" s="216"/>
      <c r="EB678" s="216"/>
      <c r="EC678" s="216"/>
      <c r="ED678" s="216"/>
      <c r="EE678" s="217"/>
      <c r="EF678" s="146"/>
      <c r="EG678" s="215"/>
      <c r="EH678" s="216"/>
      <c r="EI678" s="216"/>
      <c r="EJ678" s="216"/>
      <c r="EK678" s="216"/>
      <c r="EL678" s="216"/>
      <c r="EM678" s="216"/>
      <c r="EN678" s="217"/>
      <c r="EO678" s="79"/>
      <c r="EP678" s="218"/>
      <c r="EQ678" s="219"/>
      <c r="ER678" s="219"/>
      <c r="ES678" s="82"/>
      <c r="ET678" s="234"/>
      <c r="EU678" s="235"/>
      <c r="EV678" s="235"/>
      <c r="EW678" s="82"/>
      <c r="EX678" s="234"/>
      <c r="EY678" s="235"/>
      <c r="EZ678" s="235"/>
      <c r="FA678" s="235"/>
      <c r="FB678" s="235"/>
      <c r="FC678" s="235"/>
      <c r="FD678" s="235"/>
      <c r="FE678" s="222"/>
      <c r="FF678" s="234"/>
      <c r="FG678" s="235"/>
      <c r="FH678" s="235"/>
      <c r="FI678" s="235"/>
      <c r="FJ678" s="235"/>
      <c r="FK678" s="235"/>
      <c r="FL678" s="235"/>
      <c r="FM678" s="222"/>
    </row>
    <row r="679" spans="1:169">
      <c r="A679" s="223" t="str">
        <f>Validation!B679</f>
        <v>Pass</v>
      </c>
      <c r="B679" s="35"/>
      <c r="C679" s="35"/>
      <c r="D679" s="35"/>
      <c r="E679" s="122"/>
      <c r="F679" s="123"/>
      <c r="G679" s="121"/>
      <c r="H679" s="120"/>
      <c r="I679" s="121"/>
      <c r="J679" s="120"/>
      <c r="K679" s="225"/>
      <c r="L679" s="35"/>
      <c r="M679" s="226"/>
      <c r="N679" s="227"/>
      <c r="O679" s="227"/>
      <c r="P679" s="224"/>
      <c r="Q679" s="224"/>
      <c r="R679" s="78"/>
      <c r="S679" s="79"/>
      <c r="T679" s="224"/>
      <c r="U679" s="35"/>
      <c r="V679" s="35"/>
      <c r="W679" s="225"/>
      <c r="X679" s="228"/>
      <c r="Y679" s="79"/>
      <c r="Z679" s="229"/>
      <c r="AA679" s="35"/>
      <c r="AB679" s="35"/>
      <c r="AC679" s="35"/>
      <c r="AD679" s="230"/>
      <c r="AE679" s="231"/>
      <c r="AF679" s="35"/>
      <c r="AG679" s="35"/>
      <c r="AH679" s="78"/>
      <c r="AI679" s="78"/>
      <c r="AJ679" s="82"/>
      <c r="AK679" s="136"/>
      <c r="AL679" s="135"/>
      <c r="AM679" s="81"/>
      <c r="AN679" s="134"/>
      <c r="AO679" s="232"/>
      <c r="AP679" s="232"/>
      <c r="AQ679" s="80"/>
      <c r="AR679" s="81"/>
      <c r="AS679" s="81"/>
      <c r="AT679" s="245"/>
      <c r="AU679" s="179"/>
      <c r="AV679" s="233"/>
      <c r="AW679" s="81"/>
      <c r="AX679" s="185"/>
      <c r="AY679" s="134"/>
      <c r="AZ679" s="111"/>
      <c r="BA679" s="210"/>
      <c r="BB679" s="211"/>
      <c r="BC679" s="211"/>
      <c r="BD679" s="211"/>
      <c r="BE679" s="211"/>
      <c r="BF679" s="211"/>
      <c r="BG679" s="211"/>
      <c r="BH679" s="211"/>
      <c r="BI679" s="211"/>
      <c r="BJ679" s="211"/>
      <c r="BK679" s="211"/>
      <c r="BL679" s="211"/>
      <c r="BM679" s="211"/>
      <c r="BN679" s="83"/>
      <c r="BO679" s="79"/>
      <c r="BP679" s="210"/>
      <c r="BQ679" s="211"/>
      <c r="BR679" s="211"/>
      <c r="BS679" s="211"/>
      <c r="BT679" s="211"/>
      <c r="BU679" s="211"/>
      <c r="BV679" s="211"/>
      <c r="BW679" s="211"/>
      <c r="BX679" s="82"/>
      <c r="BY679" s="212"/>
      <c r="BZ679" s="212"/>
      <c r="CA679" s="212"/>
      <c r="CB679" s="212"/>
      <c r="CC679" s="212"/>
      <c r="CD679" s="212"/>
      <c r="CE679" s="212"/>
      <c r="CF679" s="212"/>
      <c r="CG679" s="82"/>
      <c r="CH679" s="213"/>
      <c r="CI679" s="212"/>
      <c r="CJ679" s="212"/>
      <c r="CK679" s="212"/>
      <c r="CL679" s="212"/>
      <c r="CM679" s="212"/>
      <c r="CN679" s="212"/>
      <c r="CO679" s="212"/>
      <c r="CP679" s="212"/>
      <c r="CQ679" s="212"/>
      <c r="CR679" s="212"/>
      <c r="CS679" s="212"/>
      <c r="CT679" s="212"/>
      <c r="CU679" s="212"/>
      <c r="CV679" s="212"/>
      <c r="CW679" s="212"/>
      <c r="CX679" s="212"/>
      <c r="CY679" s="212"/>
      <c r="CZ679" s="212"/>
      <c r="DA679" s="214"/>
      <c r="DB679" s="84"/>
      <c r="DC679" s="35"/>
      <c r="DD679" s="35"/>
      <c r="DE679" s="35"/>
      <c r="DF679" s="35"/>
      <c r="DG679" s="35"/>
      <c r="DH679" s="35"/>
      <c r="DI679" s="35"/>
      <c r="DJ679" s="35"/>
      <c r="DK679" s="35"/>
      <c r="DL679" s="35"/>
      <c r="DM679" s="35"/>
      <c r="DN679" s="35"/>
      <c r="DO679" s="35"/>
      <c r="DP679" s="35"/>
      <c r="DQ679" s="35"/>
      <c r="DR679" s="35"/>
      <c r="DS679" s="35"/>
      <c r="DT679" s="35"/>
      <c r="DU679" s="35"/>
      <c r="DV679" s="35"/>
      <c r="DW679" s="78"/>
      <c r="DX679" s="82"/>
      <c r="DY679" s="215"/>
      <c r="DZ679" s="216"/>
      <c r="EA679" s="216"/>
      <c r="EB679" s="216"/>
      <c r="EC679" s="216"/>
      <c r="ED679" s="216"/>
      <c r="EE679" s="217"/>
      <c r="EF679" s="146"/>
      <c r="EG679" s="215"/>
      <c r="EH679" s="216"/>
      <c r="EI679" s="216"/>
      <c r="EJ679" s="216"/>
      <c r="EK679" s="216"/>
      <c r="EL679" s="216"/>
      <c r="EM679" s="216"/>
      <c r="EN679" s="217"/>
      <c r="EO679" s="79"/>
      <c r="EP679" s="218"/>
      <c r="EQ679" s="219"/>
      <c r="ER679" s="219"/>
      <c r="ES679" s="82"/>
      <c r="ET679" s="234"/>
      <c r="EU679" s="235"/>
      <c r="EV679" s="235"/>
      <c r="EW679" s="82"/>
      <c r="EX679" s="234"/>
      <c r="EY679" s="235"/>
      <c r="EZ679" s="235"/>
      <c r="FA679" s="235"/>
      <c r="FB679" s="235"/>
      <c r="FC679" s="235"/>
      <c r="FD679" s="235"/>
      <c r="FE679" s="222"/>
      <c r="FF679" s="234"/>
      <c r="FG679" s="235"/>
      <c r="FH679" s="235"/>
      <c r="FI679" s="235"/>
      <c r="FJ679" s="235"/>
      <c r="FK679" s="235"/>
      <c r="FL679" s="235"/>
      <c r="FM679" s="222"/>
    </row>
    <row r="680" spans="1:169">
      <c r="A680" s="223" t="str">
        <f>Validation!B680</f>
        <v>Pass</v>
      </c>
      <c r="B680" s="35"/>
      <c r="C680" s="35"/>
      <c r="D680" s="35"/>
      <c r="E680" s="122"/>
      <c r="F680" s="123"/>
      <c r="G680" s="121"/>
      <c r="H680" s="120"/>
      <c r="I680" s="121"/>
      <c r="J680" s="120"/>
      <c r="K680" s="225"/>
      <c r="L680" s="35"/>
      <c r="M680" s="226"/>
      <c r="N680" s="227"/>
      <c r="O680" s="227"/>
      <c r="P680" s="224"/>
      <c r="Q680" s="224"/>
      <c r="R680" s="78"/>
      <c r="S680" s="79"/>
      <c r="T680" s="224"/>
      <c r="U680" s="35"/>
      <c r="V680" s="35"/>
      <c r="W680" s="225"/>
      <c r="X680" s="228"/>
      <c r="Y680" s="79"/>
      <c r="Z680" s="229"/>
      <c r="AA680" s="35"/>
      <c r="AB680" s="35"/>
      <c r="AC680" s="35"/>
      <c r="AD680" s="230"/>
      <c r="AE680" s="231"/>
      <c r="AF680" s="35"/>
      <c r="AG680" s="35"/>
      <c r="AH680" s="78"/>
      <c r="AI680" s="78"/>
      <c r="AJ680" s="82"/>
      <c r="AK680" s="136"/>
      <c r="AL680" s="135"/>
      <c r="AM680" s="81"/>
      <c r="AN680" s="134"/>
      <c r="AO680" s="232"/>
      <c r="AP680" s="232"/>
      <c r="AQ680" s="80"/>
      <c r="AR680" s="81"/>
      <c r="AS680" s="81"/>
      <c r="AT680" s="245"/>
      <c r="AU680" s="179"/>
      <c r="AV680" s="233"/>
      <c r="AW680" s="81"/>
      <c r="AX680" s="185"/>
      <c r="AY680" s="134"/>
      <c r="AZ680" s="111"/>
      <c r="BA680" s="210"/>
      <c r="BB680" s="211"/>
      <c r="BC680" s="211"/>
      <c r="BD680" s="211"/>
      <c r="BE680" s="211"/>
      <c r="BF680" s="211"/>
      <c r="BG680" s="211"/>
      <c r="BH680" s="211"/>
      <c r="BI680" s="211"/>
      <c r="BJ680" s="211"/>
      <c r="BK680" s="211"/>
      <c r="BL680" s="211"/>
      <c r="BM680" s="211"/>
      <c r="BN680" s="83"/>
      <c r="BO680" s="79"/>
      <c r="BP680" s="210"/>
      <c r="BQ680" s="211"/>
      <c r="BR680" s="211"/>
      <c r="BS680" s="211"/>
      <c r="BT680" s="211"/>
      <c r="BU680" s="211"/>
      <c r="BV680" s="211"/>
      <c r="BW680" s="211"/>
      <c r="BX680" s="82"/>
      <c r="BY680" s="212"/>
      <c r="BZ680" s="212"/>
      <c r="CA680" s="212"/>
      <c r="CB680" s="212"/>
      <c r="CC680" s="212"/>
      <c r="CD680" s="212"/>
      <c r="CE680" s="212"/>
      <c r="CF680" s="212"/>
      <c r="CG680" s="82"/>
      <c r="CH680" s="213"/>
      <c r="CI680" s="212"/>
      <c r="CJ680" s="212"/>
      <c r="CK680" s="212"/>
      <c r="CL680" s="212"/>
      <c r="CM680" s="212"/>
      <c r="CN680" s="212"/>
      <c r="CO680" s="212"/>
      <c r="CP680" s="212"/>
      <c r="CQ680" s="212"/>
      <c r="CR680" s="212"/>
      <c r="CS680" s="212"/>
      <c r="CT680" s="212"/>
      <c r="CU680" s="212"/>
      <c r="CV680" s="212"/>
      <c r="CW680" s="212"/>
      <c r="CX680" s="212"/>
      <c r="CY680" s="212"/>
      <c r="CZ680" s="212"/>
      <c r="DA680" s="214"/>
      <c r="DB680" s="84"/>
      <c r="DC680" s="35"/>
      <c r="DD680" s="35"/>
      <c r="DE680" s="35"/>
      <c r="DF680" s="35"/>
      <c r="DG680" s="35"/>
      <c r="DH680" s="35"/>
      <c r="DI680" s="35"/>
      <c r="DJ680" s="35"/>
      <c r="DK680" s="35"/>
      <c r="DL680" s="35"/>
      <c r="DM680" s="35"/>
      <c r="DN680" s="35"/>
      <c r="DO680" s="35"/>
      <c r="DP680" s="35"/>
      <c r="DQ680" s="35"/>
      <c r="DR680" s="35"/>
      <c r="DS680" s="35"/>
      <c r="DT680" s="35"/>
      <c r="DU680" s="35"/>
      <c r="DV680" s="35"/>
      <c r="DW680" s="78"/>
      <c r="DX680" s="82"/>
      <c r="DY680" s="215"/>
      <c r="DZ680" s="216"/>
      <c r="EA680" s="216"/>
      <c r="EB680" s="216"/>
      <c r="EC680" s="216"/>
      <c r="ED680" s="216"/>
      <c r="EE680" s="217"/>
      <c r="EF680" s="146"/>
      <c r="EG680" s="215"/>
      <c r="EH680" s="216"/>
      <c r="EI680" s="216"/>
      <c r="EJ680" s="216"/>
      <c r="EK680" s="216"/>
      <c r="EL680" s="216"/>
      <c r="EM680" s="216"/>
      <c r="EN680" s="217"/>
      <c r="EO680" s="79"/>
      <c r="EP680" s="218"/>
      <c r="EQ680" s="219"/>
      <c r="ER680" s="219"/>
      <c r="ES680" s="82"/>
      <c r="ET680" s="234"/>
      <c r="EU680" s="235"/>
      <c r="EV680" s="235"/>
      <c r="EW680" s="82"/>
      <c r="EX680" s="234"/>
      <c r="EY680" s="235"/>
      <c r="EZ680" s="235"/>
      <c r="FA680" s="235"/>
      <c r="FB680" s="235"/>
      <c r="FC680" s="235"/>
      <c r="FD680" s="235"/>
      <c r="FE680" s="222"/>
      <c r="FF680" s="234"/>
      <c r="FG680" s="235"/>
      <c r="FH680" s="235"/>
      <c r="FI680" s="235"/>
      <c r="FJ680" s="235"/>
      <c r="FK680" s="235"/>
      <c r="FL680" s="235"/>
      <c r="FM680" s="222"/>
    </row>
    <row r="681" spans="1:169">
      <c r="A681" s="223" t="str">
        <f>Validation!B681</f>
        <v>Pass</v>
      </c>
      <c r="B681" s="35"/>
      <c r="C681" s="35"/>
      <c r="D681" s="35"/>
      <c r="E681" s="122"/>
      <c r="F681" s="123"/>
      <c r="G681" s="121"/>
      <c r="H681" s="120"/>
      <c r="I681" s="121"/>
      <c r="J681" s="120"/>
      <c r="K681" s="225"/>
      <c r="L681" s="35"/>
      <c r="M681" s="226"/>
      <c r="N681" s="227"/>
      <c r="O681" s="227"/>
      <c r="P681" s="224"/>
      <c r="Q681" s="224"/>
      <c r="R681" s="78"/>
      <c r="S681" s="79"/>
      <c r="T681" s="224"/>
      <c r="U681" s="35"/>
      <c r="V681" s="35"/>
      <c r="W681" s="225"/>
      <c r="X681" s="228"/>
      <c r="Y681" s="79"/>
      <c r="Z681" s="229"/>
      <c r="AA681" s="35"/>
      <c r="AB681" s="35"/>
      <c r="AC681" s="35"/>
      <c r="AD681" s="230"/>
      <c r="AE681" s="231"/>
      <c r="AF681" s="35"/>
      <c r="AG681" s="35"/>
      <c r="AH681" s="78"/>
      <c r="AI681" s="78"/>
      <c r="AJ681" s="82"/>
      <c r="AK681" s="136"/>
      <c r="AL681" s="135"/>
      <c r="AM681" s="81"/>
      <c r="AN681" s="134"/>
      <c r="AO681" s="232"/>
      <c r="AP681" s="232"/>
      <c r="AQ681" s="80"/>
      <c r="AR681" s="81"/>
      <c r="AS681" s="81"/>
      <c r="AT681" s="245"/>
      <c r="AU681" s="179"/>
      <c r="AV681" s="233"/>
      <c r="AW681" s="81"/>
      <c r="AX681" s="185"/>
      <c r="AY681" s="134"/>
      <c r="AZ681" s="111"/>
      <c r="BA681" s="210"/>
      <c r="BB681" s="211"/>
      <c r="BC681" s="211"/>
      <c r="BD681" s="211"/>
      <c r="BE681" s="211"/>
      <c r="BF681" s="211"/>
      <c r="BG681" s="211"/>
      <c r="BH681" s="211"/>
      <c r="BI681" s="211"/>
      <c r="BJ681" s="211"/>
      <c r="BK681" s="211"/>
      <c r="BL681" s="211"/>
      <c r="BM681" s="211"/>
      <c r="BN681" s="83"/>
      <c r="BO681" s="79"/>
      <c r="BP681" s="210"/>
      <c r="BQ681" s="211"/>
      <c r="BR681" s="211"/>
      <c r="BS681" s="211"/>
      <c r="BT681" s="211"/>
      <c r="BU681" s="211"/>
      <c r="BV681" s="211"/>
      <c r="BW681" s="211"/>
      <c r="BX681" s="82"/>
      <c r="BY681" s="212"/>
      <c r="BZ681" s="212"/>
      <c r="CA681" s="212"/>
      <c r="CB681" s="212"/>
      <c r="CC681" s="212"/>
      <c r="CD681" s="212"/>
      <c r="CE681" s="212"/>
      <c r="CF681" s="212"/>
      <c r="CG681" s="82"/>
      <c r="CH681" s="213"/>
      <c r="CI681" s="212"/>
      <c r="CJ681" s="212"/>
      <c r="CK681" s="212"/>
      <c r="CL681" s="212"/>
      <c r="CM681" s="212"/>
      <c r="CN681" s="212"/>
      <c r="CO681" s="212"/>
      <c r="CP681" s="212"/>
      <c r="CQ681" s="212"/>
      <c r="CR681" s="212"/>
      <c r="CS681" s="212"/>
      <c r="CT681" s="212"/>
      <c r="CU681" s="212"/>
      <c r="CV681" s="212"/>
      <c r="CW681" s="212"/>
      <c r="CX681" s="212"/>
      <c r="CY681" s="212"/>
      <c r="CZ681" s="212"/>
      <c r="DA681" s="214"/>
      <c r="DB681" s="84"/>
      <c r="DC681" s="35"/>
      <c r="DD681" s="35"/>
      <c r="DE681" s="35"/>
      <c r="DF681" s="35"/>
      <c r="DG681" s="35"/>
      <c r="DH681" s="35"/>
      <c r="DI681" s="35"/>
      <c r="DJ681" s="35"/>
      <c r="DK681" s="35"/>
      <c r="DL681" s="35"/>
      <c r="DM681" s="35"/>
      <c r="DN681" s="35"/>
      <c r="DO681" s="35"/>
      <c r="DP681" s="35"/>
      <c r="DQ681" s="35"/>
      <c r="DR681" s="35"/>
      <c r="DS681" s="35"/>
      <c r="DT681" s="35"/>
      <c r="DU681" s="35"/>
      <c r="DV681" s="35"/>
      <c r="DW681" s="78"/>
      <c r="DX681" s="82"/>
      <c r="DY681" s="215"/>
      <c r="DZ681" s="216"/>
      <c r="EA681" s="216"/>
      <c r="EB681" s="216"/>
      <c r="EC681" s="216"/>
      <c r="ED681" s="216"/>
      <c r="EE681" s="217"/>
      <c r="EF681" s="146"/>
      <c r="EG681" s="215"/>
      <c r="EH681" s="216"/>
      <c r="EI681" s="216"/>
      <c r="EJ681" s="216"/>
      <c r="EK681" s="216"/>
      <c r="EL681" s="216"/>
      <c r="EM681" s="216"/>
      <c r="EN681" s="217"/>
      <c r="EO681" s="79"/>
      <c r="EP681" s="218"/>
      <c r="EQ681" s="219"/>
      <c r="ER681" s="219"/>
      <c r="ES681" s="82"/>
      <c r="ET681" s="234"/>
      <c r="EU681" s="235"/>
      <c r="EV681" s="235"/>
      <c r="EW681" s="82"/>
      <c r="EX681" s="234"/>
      <c r="EY681" s="235"/>
      <c r="EZ681" s="235"/>
      <c r="FA681" s="235"/>
      <c r="FB681" s="235"/>
      <c r="FC681" s="235"/>
      <c r="FD681" s="235"/>
      <c r="FE681" s="222"/>
      <c r="FF681" s="234"/>
      <c r="FG681" s="235"/>
      <c r="FH681" s="235"/>
      <c r="FI681" s="235"/>
      <c r="FJ681" s="235"/>
      <c r="FK681" s="235"/>
      <c r="FL681" s="235"/>
      <c r="FM681" s="222"/>
    </row>
    <row r="682" spans="1:169">
      <c r="A682" s="223" t="str">
        <f>Validation!B682</f>
        <v>Pass</v>
      </c>
      <c r="B682" s="35"/>
      <c r="C682" s="35"/>
      <c r="D682" s="35"/>
      <c r="E682" s="122"/>
      <c r="F682" s="123"/>
      <c r="G682" s="121"/>
      <c r="H682" s="120"/>
      <c r="I682" s="121"/>
      <c r="J682" s="120"/>
      <c r="K682" s="225"/>
      <c r="L682" s="35"/>
      <c r="M682" s="226"/>
      <c r="N682" s="227"/>
      <c r="O682" s="227"/>
      <c r="P682" s="224"/>
      <c r="Q682" s="224"/>
      <c r="R682" s="78"/>
      <c r="S682" s="79"/>
      <c r="T682" s="224"/>
      <c r="U682" s="35"/>
      <c r="V682" s="35"/>
      <c r="W682" s="225"/>
      <c r="X682" s="228"/>
      <c r="Y682" s="79"/>
      <c r="Z682" s="229"/>
      <c r="AA682" s="35"/>
      <c r="AB682" s="35"/>
      <c r="AC682" s="35"/>
      <c r="AD682" s="230"/>
      <c r="AE682" s="231"/>
      <c r="AF682" s="35"/>
      <c r="AG682" s="35"/>
      <c r="AH682" s="78"/>
      <c r="AI682" s="78"/>
      <c r="AJ682" s="82"/>
      <c r="AK682" s="136"/>
      <c r="AL682" s="135"/>
      <c r="AM682" s="81"/>
      <c r="AN682" s="134"/>
      <c r="AO682" s="232"/>
      <c r="AP682" s="232"/>
      <c r="AQ682" s="80"/>
      <c r="AR682" s="81"/>
      <c r="AS682" s="81"/>
      <c r="AT682" s="245"/>
      <c r="AU682" s="179"/>
      <c r="AV682" s="233"/>
      <c r="AW682" s="81"/>
      <c r="AX682" s="185"/>
      <c r="AY682" s="134"/>
      <c r="AZ682" s="111"/>
      <c r="BA682" s="210"/>
      <c r="BB682" s="211"/>
      <c r="BC682" s="211"/>
      <c r="BD682" s="211"/>
      <c r="BE682" s="211"/>
      <c r="BF682" s="211"/>
      <c r="BG682" s="211"/>
      <c r="BH682" s="211"/>
      <c r="BI682" s="211"/>
      <c r="BJ682" s="211"/>
      <c r="BK682" s="211"/>
      <c r="BL682" s="211"/>
      <c r="BM682" s="211"/>
      <c r="BN682" s="83"/>
      <c r="BO682" s="79"/>
      <c r="BP682" s="210"/>
      <c r="BQ682" s="211"/>
      <c r="BR682" s="211"/>
      <c r="BS682" s="211"/>
      <c r="BT682" s="211"/>
      <c r="BU682" s="211"/>
      <c r="BV682" s="211"/>
      <c r="BW682" s="211"/>
      <c r="BX682" s="82"/>
      <c r="BY682" s="212"/>
      <c r="BZ682" s="212"/>
      <c r="CA682" s="212"/>
      <c r="CB682" s="212"/>
      <c r="CC682" s="212"/>
      <c r="CD682" s="212"/>
      <c r="CE682" s="212"/>
      <c r="CF682" s="212"/>
      <c r="CG682" s="82"/>
      <c r="CH682" s="213"/>
      <c r="CI682" s="212"/>
      <c r="CJ682" s="212"/>
      <c r="CK682" s="212"/>
      <c r="CL682" s="212"/>
      <c r="CM682" s="212"/>
      <c r="CN682" s="212"/>
      <c r="CO682" s="212"/>
      <c r="CP682" s="212"/>
      <c r="CQ682" s="212"/>
      <c r="CR682" s="212"/>
      <c r="CS682" s="212"/>
      <c r="CT682" s="212"/>
      <c r="CU682" s="212"/>
      <c r="CV682" s="212"/>
      <c r="CW682" s="212"/>
      <c r="CX682" s="212"/>
      <c r="CY682" s="212"/>
      <c r="CZ682" s="212"/>
      <c r="DA682" s="214"/>
      <c r="DB682" s="84"/>
      <c r="DC682" s="35"/>
      <c r="DD682" s="35"/>
      <c r="DE682" s="35"/>
      <c r="DF682" s="35"/>
      <c r="DG682" s="35"/>
      <c r="DH682" s="35"/>
      <c r="DI682" s="35"/>
      <c r="DJ682" s="35"/>
      <c r="DK682" s="35"/>
      <c r="DL682" s="35"/>
      <c r="DM682" s="35"/>
      <c r="DN682" s="35"/>
      <c r="DO682" s="35"/>
      <c r="DP682" s="35"/>
      <c r="DQ682" s="35"/>
      <c r="DR682" s="35"/>
      <c r="DS682" s="35"/>
      <c r="DT682" s="35"/>
      <c r="DU682" s="35"/>
      <c r="DV682" s="35"/>
      <c r="DW682" s="78"/>
      <c r="DX682" s="82"/>
      <c r="DY682" s="215"/>
      <c r="DZ682" s="216"/>
      <c r="EA682" s="216"/>
      <c r="EB682" s="216"/>
      <c r="EC682" s="216"/>
      <c r="ED682" s="216"/>
      <c r="EE682" s="217"/>
      <c r="EF682" s="146"/>
      <c r="EG682" s="215"/>
      <c r="EH682" s="216"/>
      <c r="EI682" s="216"/>
      <c r="EJ682" s="216"/>
      <c r="EK682" s="216"/>
      <c r="EL682" s="216"/>
      <c r="EM682" s="216"/>
      <c r="EN682" s="217"/>
      <c r="EO682" s="79"/>
      <c r="EP682" s="218"/>
      <c r="EQ682" s="219"/>
      <c r="ER682" s="219"/>
      <c r="ES682" s="82"/>
      <c r="ET682" s="234"/>
      <c r="EU682" s="235"/>
      <c r="EV682" s="235"/>
      <c r="EW682" s="82"/>
      <c r="EX682" s="234"/>
      <c r="EY682" s="235"/>
      <c r="EZ682" s="235"/>
      <c r="FA682" s="235"/>
      <c r="FB682" s="235"/>
      <c r="FC682" s="235"/>
      <c r="FD682" s="235"/>
      <c r="FE682" s="222"/>
      <c r="FF682" s="234"/>
      <c r="FG682" s="235"/>
      <c r="FH682" s="235"/>
      <c r="FI682" s="235"/>
      <c r="FJ682" s="235"/>
      <c r="FK682" s="235"/>
      <c r="FL682" s="235"/>
      <c r="FM682" s="222"/>
    </row>
    <row r="683" spans="1:169">
      <c r="A683" s="223" t="str">
        <f>Validation!B683</f>
        <v>Pass</v>
      </c>
      <c r="B683" s="35"/>
      <c r="C683" s="35"/>
      <c r="D683" s="35"/>
      <c r="E683" s="122"/>
      <c r="F683" s="123"/>
      <c r="G683" s="121"/>
      <c r="H683" s="120"/>
      <c r="I683" s="121"/>
      <c r="J683" s="120"/>
      <c r="K683" s="225"/>
      <c r="L683" s="35"/>
      <c r="M683" s="226"/>
      <c r="N683" s="227"/>
      <c r="O683" s="227"/>
      <c r="P683" s="224"/>
      <c r="Q683" s="224"/>
      <c r="R683" s="78"/>
      <c r="S683" s="79"/>
      <c r="T683" s="224"/>
      <c r="U683" s="35"/>
      <c r="V683" s="35"/>
      <c r="W683" s="225"/>
      <c r="X683" s="228"/>
      <c r="Y683" s="79"/>
      <c r="Z683" s="229"/>
      <c r="AA683" s="35"/>
      <c r="AB683" s="35"/>
      <c r="AC683" s="35"/>
      <c r="AD683" s="230"/>
      <c r="AE683" s="231"/>
      <c r="AF683" s="35"/>
      <c r="AG683" s="35"/>
      <c r="AH683" s="78"/>
      <c r="AI683" s="78"/>
      <c r="AJ683" s="82"/>
      <c r="AK683" s="136"/>
      <c r="AL683" s="135"/>
      <c r="AM683" s="81"/>
      <c r="AN683" s="134"/>
      <c r="AO683" s="232"/>
      <c r="AP683" s="232"/>
      <c r="AQ683" s="80"/>
      <c r="AR683" s="81"/>
      <c r="AS683" s="81"/>
      <c r="AT683" s="245"/>
      <c r="AU683" s="179"/>
      <c r="AV683" s="233"/>
      <c r="AW683" s="81"/>
      <c r="AX683" s="185"/>
      <c r="AY683" s="134"/>
      <c r="AZ683" s="111"/>
      <c r="BA683" s="210"/>
      <c r="BB683" s="211"/>
      <c r="BC683" s="211"/>
      <c r="BD683" s="211"/>
      <c r="BE683" s="211"/>
      <c r="BF683" s="211"/>
      <c r="BG683" s="211"/>
      <c r="BH683" s="211"/>
      <c r="BI683" s="211"/>
      <c r="BJ683" s="211"/>
      <c r="BK683" s="211"/>
      <c r="BL683" s="211"/>
      <c r="BM683" s="211"/>
      <c r="BN683" s="83"/>
      <c r="BO683" s="79"/>
      <c r="BP683" s="210"/>
      <c r="BQ683" s="211"/>
      <c r="BR683" s="211"/>
      <c r="BS683" s="211"/>
      <c r="BT683" s="211"/>
      <c r="BU683" s="211"/>
      <c r="BV683" s="211"/>
      <c r="BW683" s="211"/>
      <c r="BX683" s="82"/>
      <c r="BY683" s="212"/>
      <c r="BZ683" s="212"/>
      <c r="CA683" s="212"/>
      <c r="CB683" s="212"/>
      <c r="CC683" s="212"/>
      <c r="CD683" s="212"/>
      <c r="CE683" s="212"/>
      <c r="CF683" s="212"/>
      <c r="CG683" s="82"/>
      <c r="CH683" s="213"/>
      <c r="CI683" s="212"/>
      <c r="CJ683" s="212"/>
      <c r="CK683" s="212"/>
      <c r="CL683" s="212"/>
      <c r="CM683" s="212"/>
      <c r="CN683" s="212"/>
      <c r="CO683" s="212"/>
      <c r="CP683" s="212"/>
      <c r="CQ683" s="212"/>
      <c r="CR683" s="212"/>
      <c r="CS683" s="212"/>
      <c r="CT683" s="212"/>
      <c r="CU683" s="212"/>
      <c r="CV683" s="212"/>
      <c r="CW683" s="212"/>
      <c r="CX683" s="212"/>
      <c r="CY683" s="212"/>
      <c r="CZ683" s="212"/>
      <c r="DA683" s="214"/>
      <c r="DB683" s="84"/>
      <c r="DC683" s="35"/>
      <c r="DD683" s="35"/>
      <c r="DE683" s="35"/>
      <c r="DF683" s="35"/>
      <c r="DG683" s="35"/>
      <c r="DH683" s="35"/>
      <c r="DI683" s="35"/>
      <c r="DJ683" s="35"/>
      <c r="DK683" s="35"/>
      <c r="DL683" s="35"/>
      <c r="DM683" s="35"/>
      <c r="DN683" s="35"/>
      <c r="DO683" s="35"/>
      <c r="DP683" s="35"/>
      <c r="DQ683" s="35"/>
      <c r="DR683" s="35"/>
      <c r="DS683" s="35"/>
      <c r="DT683" s="35"/>
      <c r="DU683" s="35"/>
      <c r="DV683" s="35"/>
      <c r="DW683" s="78"/>
      <c r="DX683" s="82"/>
      <c r="DY683" s="215"/>
      <c r="DZ683" s="216"/>
      <c r="EA683" s="216"/>
      <c r="EB683" s="216"/>
      <c r="EC683" s="216"/>
      <c r="ED683" s="216"/>
      <c r="EE683" s="217"/>
      <c r="EF683" s="146"/>
      <c r="EG683" s="215"/>
      <c r="EH683" s="216"/>
      <c r="EI683" s="216"/>
      <c r="EJ683" s="216"/>
      <c r="EK683" s="216"/>
      <c r="EL683" s="216"/>
      <c r="EM683" s="216"/>
      <c r="EN683" s="217"/>
      <c r="EO683" s="79"/>
      <c r="EP683" s="218"/>
      <c r="EQ683" s="219"/>
      <c r="ER683" s="219"/>
      <c r="ES683" s="82"/>
      <c r="ET683" s="234"/>
      <c r="EU683" s="235"/>
      <c r="EV683" s="235"/>
      <c r="EW683" s="82"/>
      <c r="EX683" s="234"/>
      <c r="EY683" s="235"/>
      <c r="EZ683" s="235"/>
      <c r="FA683" s="235"/>
      <c r="FB683" s="235"/>
      <c r="FC683" s="235"/>
      <c r="FD683" s="235"/>
      <c r="FE683" s="222"/>
      <c r="FF683" s="234"/>
      <c r="FG683" s="235"/>
      <c r="FH683" s="235"/>
      <c r="FI683" s="235"/>
      <c r="FJ683" s="235"/>
      <c r="FK683" s="235"/>
      <c r="FL683" s="235"/>
      <c r="FM683" s="222"/>
    </row>
    <row r="684" spans="1:169">
      <c r="A684" s="223" t="str">
        <f>Validation!B684</f>
        <v>Pass</v>
      </c>
      <c r="B684" s="35"/>
      <c r="C684" s="35"/>
      <c r="D684" s="35"/>
      <c r="E684" s="122"/>
      <c r="F684" s="123"/>
      <c r="G684" s="121"/>
      <c r="H684" s="120"/>
      <c r="I684" s="121"/>
      <c r="J684" s="120"/>
      <c r="K684" s="225"/>
      <c r="L684" s="35"/>
      <c r="M684" s="226"/>
      <c r="N684" s="227"/>
      <c r="O684" s="227"/>
      <c r="P684" s="224"/>
      <c r="Q684" s="224"/>
      <c r="R684" s="78"/>
      <c r="S684" s="79"/>
      <c r="T684" s="224"/>
      <c r="U684" s="35"/>
      <c r="V684" s="35"/>
      <c r="W684" s="225"/>
      <c r="X684" s="228"/>
      <c r="Y684" s="79"/>
      <c r="Z684" s="229"/>
      <c r="AA684" s="35"/>
      <c r="AB684" s="35"/>
      <c r="AC684" s="35"/>
      <c r="AD684" s="230"/>
      <c r="AE684" s="231"/>
      <c r="AF684" s="35"/>
      <c r="AG684" s="35"/>
      <c r="AH684" s="78"/>
      <c r="AI684" s="78"/>
      <c r="AJ684" s="82"/>
      <c r="AK684" s="136"/>
      <c r="AL684" s="135"/>
      <c r="AM684" s="81"/>
      <c r="AN684" s="134"/>
      <c r="AO684" s="232"/>
      <c r="AP684" s="232"/>
      <c r="AQ684" s="80"/>
      <c r="AR684" s="81"/>
      <c r="AS684" s="81"/>
      <c r="AT684" s="245"/>
      <c r="AU684" s="179"/>
      <c r="AV684" s="233"/>
      <c r="AW684" s="81"/>
      <c r="AX684" s="185"/>
      <c r="AY684" s="134"/>
      <c r="AZ684" s="111"/>
      <c r="BA684" s="210"/>
      <c r="BB684" s="211"/>
      <c r="BC684" s="211"/>
      <c r="BD684" s="211"/>
      <c r="BE684" s="211"/>
      <c r="BF684" s="211"/>
      <c r="BG684" s="211"/>
      <c r="BH684" s="211"/>
      <c r="BI684" s="211"/>
      <c r="BJ684" s="211"/>
      <c r="BK684" s="211"/>
      <c r="BL684" s="211"/>
      <c r="BM684" s="211"/>
      <c r="BN684" s="83"/>
      <c r="BO684" s="79"/>
      <c r="BP684" s="210"/>
      <c r="BQ684" s="211"/>
      <c r="BR684" s="211"/>
      <c r="BS684" s="211"/>
      <c r="BT684" s="211"/>
      <c r="BU684" s="211"/>
      <c r="BV684" s="211"/>
      <c r="BW684" s="211"/>
      <c r="BX684" s="82"/>
      <c r="BY684" s="212"/>
      <c r="BZ684" s="212"/>
      <c r="CA684" s="212"/>
      <c r="CB684" s="212"/>
      <c r="CC684" s="212"/>
      <c r="CD684" s="212"/>
      <c r="CE684" s="212"/>
      <c r="CF684" s="212"/>
      <c r="CG684" s="82"/>
      <c r="CH684" s="213"/>
      <c r="CI684" s="212"/>
      <c r="CJ684" s="212"/>
      <c r="CK684" s="212"/>
      <c r="CL684" s="212"/>
      <c r="CM684" s="212"/>
      <c r="CN684" s="212"/>
      <c r="CO684" s="212"/>
      <c r="CP684" s="212"/>
      <c r="CQ684" s="212"/>
      <c r="CR684" s="212"/>
      <c r="CS684" s="212"/>
      <c r="CT684" s="212"/>
      <c r="CU684" s="212"/>
      <c r="CV684" s="212"/>
      <c r="CW684" s="212"/>
      <c r="CX684" s="212"/>
      <c r="CY684" s="212"/>
      <c r="CZ684" s="212"/>
      <c r="DA684" s="214"/>
      <c r="DB684" s="84"/>
      <c r="DC684" s="35"/>
      <c r="DD684" s="35"/>
      <c r="DE684" s="35"/>
      <c r="DF684" s="35"/>
      <c r="DG684" s="35"/>
      <c r="DH684" s="35"/>
      <c r="DI684" s="35"/>
      <c r="DJ684" s="35"/>
      <c r="DK684" s="35"/>
      <c r="DL684" s="35"/>
      <c r="DM684" s="35"/>
      <c r="DN684" s="35"/>
      <c r="DO684" s="35"/>
      <c r="DP684" s="35"/>
      <c r="DQ684" s="35"/>
      <c r="DR684" s="35"/>
      <c r="DS684" s="35"/>
      <c r="DT684" s="35"/>
      <c r="DU684" s="35"/>
      <c r="DV684" s="35"/>
      <c r="DW684" s="78"/>
      <c r="DX684" s="82"/>
      <c r="DY684" s="215"/>
      <c r="DZ684" s="216"/>
      <c r="EA684" s="216"/>
      <c r="EB684" s="216"/>
      <c r="EC684" s="216"/>
      <c r="ED684" s="216"/>
      <c r="EE684" s="217"/>
      <c r="EF684" s="146"/>
      <c r="EG684" s="215"/>
      <c r="EH684" s="216"/>
      <c r="EI684" s="216"/>
      <c r="EJ684" s="216"/>
      <c r="EK684" s="216"/>
      <c r="EL684" s="216"/>
      <c r="EM684" s="216"/>
      <c r="EN684" s="217"/>
      <c r="EO684" s="79"/>
      <c r="EP684" s="218"/>
      <c r="EQ684" s="219"/>
      <c r="ER684" s="219"/>
      <c r="ES684" s="82"/>
      <c r="ET684" s="234"/>
      <c r="EU684" s="235"/>
      <c r="EV684" s="235"/>
      <c r="EW684" s="82"/>
      <c r="EX684" s="234"/>
      <c r="EY684" s="235"/>
      <c r="EZ684" s="235"/>
      <c r="FA684" s="235"/>
      <c r="FB684" s="235"/>
      <c r="FC684" s="235"/>
      <c r="FD684" s="235"/>
      <c r="FE684" s="222"/>
      <c r="FF684" s="234"/>
      <c r="FG684" s="235"/>
      <c r="FH684" s="235"/>
      <c r="FI684" s="235"/>
      <c r="FJ684" s="235"/>
      <c r="FK684" s="235"/>
      <c r="FL684" s="235"/>
      <c r="FM684" s="222"/>
    </row>
    <row r="685" spans="1:169">
      <c r="A685" s="223" t="str">
        <f>Validation!B685</f>
        <v>Pass</v>
      </c>
      <c r="B685" s="35"/>
      <c r="C685" s="35"/>
      <c r="D685" s="35"/>
      <c r="E685" s="122"/>
      <c r="F685" s="123"/>
      <c r="G685" s="121"/>
      <c r="H685" s="120"/>
      <c r="I685" s="121"/>
      <c r="J685" s="120"/>
      <c r="K685" s="225"/>
      <c r="L685" s="35"/>
      <c r="M685" s="226"/>
      <c r="N685" s="227"/>
      <c r="O685" s="227"/>
      <c r="P685" s="224"/>
      <c r="Q685" s="224"/>
      <c r="R685" s="78"/>
      <c r="S685" s="79"/>
      <c r="T685" s="224"/>
      <c r="U685" s="35"/>
      <c r="V685" s="35"/>
      <c r="W685" s="225"/>
      <c r="X685" s="228"/>
      <c r="Y685" s="79"/>
      <c r="Z685" s="229"/>
      <c r="AA685" s="35"/>
      <c r="AB685" s="35"/>
      <c r="AC685" s="35"/>
      <c r="AD685" s="230"/>
      <c r="AE685" s="231"/>
      <c r="AF685" s="35"/>
      <c r="AG685" s="35"/>
      <c r="AH685" s="78"/>
      <c r="AI685" s="78"/>
      <c r="AJ685" s="82"/>
      <c r="AK685" s="136"/>
      <c r="AL685" s="135"/>
      <c r="AM685" s="81"/>
      <c r="AN685" s="134"/>
      <c r="AO685" s="232"/>
      <c r="AP685" s="232"/>
      <c r="AQ685" s="80"/>
      <c r="AR685" s="81"/>
      <c r="AS685" s="81"/>
      <c r="AT685" s="245"/>
      <c r="AU685" s="179"/>
      <c r="AV685" s="233"/>
      <c r="AW685" s="81"/>
      <c r="AX685" s="185"/>
      <c r="AY685" s="134"/>
      <c r="AZ685" s="111"/>
      <c r="BA685" s="210"/>
      <c r="BB685" s="211"/>
      <c r="BC685" s="211"/>
      <c r="BD685" s="211"/>
      <c r="BE685" s="211"/>
      <c r="BF685" s="211"/>
      <c r="BG685" s="211"/>
      <c r="BH685" s="211"/>
      <c r="BI685" s="211"/>
      <c r="BJ685" s="211"/>
      <c r="BK685" s="211"/>
      <c r="BL685" s="211"/>
      <c r="BM685" s="211"/>
      <c r="BN685" s="83"/>
      <c r="BO685" s="79"/>
      <c r="BP685" s="210"/>
      <c r="BQ685" s="211"/>
      <c r="BR685" s="211"/>
      <c r="BS685" s="211"/>
      <c r="BT685" s="211"/>
      <c r="BU685" s="211"/>
      <c r="BV685" s="211"/>
      <c r="BW685" s="211"/>
      <c r="BX685" s="82"/>
      <c r="BY685" s="212"/>
      <c r="BZ685" s="212"/>
      <c r="CA685" s="212"/>
      <c r="CB685" s="212"/>
      <c r="CC685" s="212"/>
      <c r="CD685" s="212"/>
      <c r="CE685" s="212"/>
      <c r="CF685" s="212"/>
      <c r="CG685" s="82"/>
      <c r="CH685" s="213"/>
      <c r="CI685" s="212"/>
      <c r="CJ685" s="212"/>
      <c r="CK685" s="212"/>
      <c r="CL685" s="212"/>
      <c r="CM685" s="212"/>
      <c r="CN685" s="212"/>
      <c r="CO685" s="212"/>
      <c r="CP685" s="212"/>
      <c r="CQ685" s="212"/>
      <c r="CR685" s="212"/>
      <c r="CS685" s="212"/>
      <c r="CT685" s="212"/>
      <c r="CU685" s="212"/>
      <c r="CV685" s="212"/>
      <c r="CW685" s="212"/>
      <c r="CX685" s="212"/>
      <c r="CY685" s="212"/>
      <c r="CZ685" s="212"/>
      <c r="DA685" s="214"/>
      <c r="DB685" s="84"/>
      <c r="DC685" s="35"/>
      <c r="DD685" s="35"/>
      <c r="DE685" s="35"/>
      <c r="DF685" s="35"/>
      <c r="DG685" s="35"/>
      <c r="DH685" s="35"/>
      <c r="DI685" s="35"/>
      <c r="DJ685" s="35"/>
      <c r="DK685" s="35"/>
      <c r="DL685" s="35"/>
      <c r="DM685" s="35"/>
      <c r="DN685" s="35"/>
      <c r="DO685" s="35"/>
      <c r="DP685" s="35"/>
      <c r="DQ685" s="35"/>
      <c r="DR685" s="35"/>
      <c r="DS685" s="35"/>
      <c r="DT685" s="35"/>
      <c r="DU685" s="35"/>
      <c r="DV685" s="35"/>
      <c r="DW685" s="78"/>
      <c r="DX685" s="82"/>
      <c r="DY685" s="215"/>
      <c r="DZ685" s="216"/>
      <c r="EA685" s="216"/>
      <c r="EB685" s="216"/>
      <c r="EC685" s="216"/>
      <c r="ED685" s="216"/>
      <c r="EE685" s="217"/>
      <c r="EF685" s="146"/>
      <c r="EG685" s="215"/>
      <c r="EH685" s="216"/>
      <c r="EI685" s="216"/>
      <c r="EJ685" s="216"/>
      <c r="EK685" s="216"/>
      <c r="EL685" s="216"/>
      <c r="EM685" s="216"/>
      <c r="EN685" s="217"/>
      <c r="EO685" s="79"/>
      <c r="EP685" s="218"/>
      <c r="EQ685" s="219"/>
      <c r="ER685" s="219"/>
      <c r="ES685" s="82"/>
      <c r="ET685" s="234"/>
      <c r="EU685" s="235"/>
      <c r="EV685" s="235"/>
      <c r="EW685" s="82"/>
      <c r="EX685" s="234"/>
      <c r="EY685" s="235"/>
      <c r="EZ685" s="235"/>
      <c r="FA685" s="235"/>
      <c r="FB685" s="235"/>
      <c r="FC685" s="235"/>
      <c r="FD685" s="235"/>
      <c r="FE685" s="222"/>
      <c r="FF685" s="234"/>
      <c r="FG685" s="235"/>
      <c r="FH685" s="235"/>
      <c r="FI685" s="235"/>
      <c r="FJ685" s="235"/>
      <c r="FK685" s="235"/>
      <c r="FL685" s="235"/>
      <c r="FM685" s="222"/>
    </row>
    <row r="686" spans="1:169">
      <c r="A686" s="223" t="str">
        <f>Validation!B686</f>
        <v>Pass</v>
      </c>
      <c r="B686" s="35"/>
      <c r="C686" s="35"/>
      <c r="D686" s="35"/>
      <c r="E686" s="122"/>
      <c r="F686" s="123"/>
      <c r="G686" s="121"/>
      <c r="H686" s="120"/>
      <c r="I686" s="121"/>
      <c r="J686" s="120"/>
      <c r="K686" s="225"/>
      <c r="L686" s="35"/>
      <c r="M686" s="226"/>
      <c r="N686" s="227"/>
      <c r="O686" s="227"/>
      <c r="P686" s="224"/>
      <c r="Q686" s="224"/>
      <c r="R686" s="78"/>
      <c r="S686" s="79"/>
      <c r="T686" s="224"/>
      <c r="U686" s="35"/>
      <c r="V686" s="35"/>
      <c r="W686" s="225"/>
      <c r="X686" s="228"/>
      <c r="Y686" s="79"/>
      <c r="Z686" s="229"/>
      <c r="AA686" s="35"/>
      <c r="AB686" s="35"/>
      <c r="AC686" s="35"/>
      <c r="AD686" s="230"/>
      <c r="AE686" s="231"/>
      <c r="AF686" s="35"/>
      <c r="AG686" s="35"/>
      <c r="AH686" s="78"/>
      <c r="AI686" s="78"/>
      <c r="AJ686" s="82"/>
      <c r="AK686" s="136"/>
      <c r="AL686" s="135"/>
      <c r="AM686" s="81"/>
      <c r="AN686" s="134"/>
      <c r="AO686" s="232"/>
      <c r="AP686" s="232"/>
      <c r="AQ686" s="80"/>
      <c r="AR686" s="81"/>
      <c r="AS686" s="81"/>
      <c r="AT686" s="245"/>
      <c r="AU686" s="179"/>
      <c r="AV686" s="233"/>
      <c r="AW686" s="81"/>
      <c r="AX686" s="185"/>
      <c r="AY686" s="134"/>
      <c r="AZ686" s="111"/>
      <c r="BA686" s="210"/>
      <c r="BB686" s="211"/>
      <c r="BC686" s="211"/>
      <c r="BD686" s="211"/>
      <c r="BE686" s="211"/>
      <c r="BF686" s="211"/>
      <c r="BG686" s="211"/>
      <c r="BH686" s="211"/>
      <c r="BI686" s="211"/>
      <c r="BJ686" s="211"/>
      <c r="BK686" s="211"/>
      <c r="BL686" s="211"/>
      <c r="BM686" s="211"/>
      <c r="BN686" s="83"/>
      <c r="BO686" s="79"/>
      <c r="BP686" s="210"/>
      <c r="BQ686" s="211"/>
      <c r="BR686" s="211"/>
      <c r="BS686" s="211"/>
      <c r="BT686" s="211"/>
      <c r="BU686" s="211"/>
      <c r="BV686" s="211"/>
      <c r="BW686" s="211"/>
      <c r="BX686" s="82"/>
      <c r="BY686" s="212"/>
      <c r="BZ686" s="212"/>
      <c r="CA686" s="212"/>
      <c r="CB686" s="212"/>
      <c r="CC686" s="212"/>
      <c r="CD686" s="212"/>
      <c r="CE686" s="212"/>
      <c r="CF686" s="212"/>
      <c r="CG686" s="82"/>
      <c r="CH686" s="213"/>
      <c r="CI686" s="212"/>
      <c r="CJ686" s="212"/>
      <c r="CK686" s="212"/>
      <c r="CL686" s="212"/>
      <c r="CM686" s="212"/>
      <c r="CN686" s="212"/>
      <c r="CO686" s="212"/>
      <c r="CP686" s="212"/>
      <c r="CQ686" s="212"/>
      <c r="CR686" s="212"/>
      <c r="CS686" s="212"/>
      <c r="CT686" s="212"/>
      <c r="CU686" s="212"/>
      <c r="CV686" s="212"/>
      <c r="CW686" s="212"/>
      <c r="CX686" s="212"/>
      <c r="CY686" s="212"/>
      <c r="CZ686" s="212"/>
      <c r="DA686" s="214"/>
      <c r="DB686" s="84"/>
      <c r="DC686" s="35"/>
      <c r="DD686" s="35"/>
      <c r="DE686" s="35"/>
      <c r="DF686" s="35"/>
      <c r="DG686" s="35"/>
      <c r="DH686" s="35"/>
      <c r="DI686" s="35"/>
      <c r="DJ686" s="35"/>
      <c r="DK686" s="35"/>
      <c r="DL686" s="35"/>
      <c r="DM686" s="35"/>
      <c r="DN686" s="35"/>
      <c r="DO686" s="35"/>
      <c r="DP686" s="35"/>
      <c r="DQ686" s="35"/>
      <c r="DR686" s="35"/>
      <c r="DS686" s="35"/>
      <c r="DT686" s="35"/>
      <c r="DU686" s="35"/>
      <c r="DV686" s="35"/>
      <c r="DW686" s="78"/>
      <c r="DX686" s="82"/>
      <c r="DY686" s="215"/>
      <c r="DZ686" s="216"/>
      <c r="EA686" s="216"/>
      <c r="EB686" s="216"/>
      <c r="EC686" s="216"/>
      <c r="ED686" s="216"/>
      <c r="EE686" s="217"/>
      <c r="EF686" s="146"/>
      <c r="EG686" s="215"/>
      <c r="EH686" s="216"/>
      <c r="EI686" s="216"/>
      <c r="EJ686" s="216"/>
      <c r="EK686" s="216"/>
      <c r="EL686" s="216"/>
      <c r="EM686" s="216"/>
      <c r="EN686" s="217"/>
      <c r="EO686" s="79"/>
      <c r="EP686" s="218"/>
      <c r="EQ686" s="219"/>
      <c r="ER686" s="219"/>
      <c r="ES686" s="82"/>
      <c r="ET686" s="234"/>
      <c r="EU686" s="235"/>
      <c r="EV686" s="235"/>
      <c r="EW686" s="82"/>
      <c r="EX686" s="234"/>
      <c r="EY686" s="235"/>
      <c r="EZ686" s="235"/>
      <c r="FA686" s="235"/>
      <c r="FB686" s="235"/>
      <c r="FC686" s="235"/>
      <c r="FD686" s="235"/>
      <c r="FE686" s="222"/>
      <c r="FF686" s="234"/>
      <c r="FG686" s="235"/>
      <c r="FH686" s="235"/>
      <c r="FI686" s="235"/>
      <c r="FJ686" s="235"/>
      <c r="FK686" s="235"/>
      <c r="FL686" s="235"/>
      <c r="FM686" s="222"/>
    </row>
    <row r="687" spans="1:169">
      <c r="A687" s="223" t="str">
        <f>Validation!B687</f>
        <v>Pass</v>
      </c>
      <c r="B687" s="35"/>
      <c r="C687" s="35"/>
      <c r="D687" s="35"/>
      <c r="E687" s="122"/>
      <c r="F687" s="123"/>
      <c r="G687" s="121"/>
      <c r="H687" s="120"/>
      <c r="I687" s="121"/>
      <c r="J687" s="120"/>
      <c r="K687" s="225"/>
      <c r="L687" s="35"/>
      <c r="M687" s="226"/>
      <c r="N687" s="227"/>
      <c r="O687" s="227"/>
      <c r="P687" s="224"/>
      <c r="Q687" s="224"/>
      <c r="R687" s="78"/>
      <c r="S687" s="79"/>
      <c r="T687" s="224"/>
      <c r="U687" s="35"/>
      <c r="V687" s="35"/>
      <c r="W687" s="225"/>
      <c r="X687" s="228"/>
      <c r="Y687" s="79"/>
      <c r="Z687" s="229"/>
      <c r="AA687" s="35"/>
      <c r="AB687" s="35"/>
      <c r="AC687" s="35"/>
      <c r="AD687" s="230"/>
      <c r="AE687" s="231"/>
      <c r="AF687" s="35"/>
      <c r="AG687" s="35"/>
      <c r="AH687" s="78"/>
      <c r="AI687" s="78"/>
      <c r="AJ687" s="82"/>
      <c r="AK687" s="136"/>
      <c r="AL687" s="135"/>
      <c r="AM687" s="81"/>
      <c r="AN687" s="134"/>
      <c r="AO687" s="232"/>
      <c r="AP687" s="232"/>
      <c r="AQ687" s="80"/>
      <c r="AR687" s="81"/>
      <c r="AS687" s="81"/>
      <c r="AT687" s="245"/>
      <c r="AU687" s="179"/>
      <c r="AV687" s="233"/>
      <c r="AW687" s="81"/>
      <c r="AX687" s="185"/>
      <c r="AY687" s="134"/>
      <c r="AZ687" s="111"/>
      <c r="BA687" s="210"/>
      <c r="BB687" s="211"/>
      <c r="BC687" s="211"/>
      <c r="BD687" s="211"/>
      <c r="BE687" s="211"/>
      <c r="BF687" s="211"/>
      <c r="BG687" s="211"/>
      <c r="BH687" s="211"/>
      <c r="BI687" s="211"/>
      <c r="BJ687" s="211"/>
      <c r="BK687" s="211"/>
      <c r="BL687" s="211"/>
      <c r="BM687" s="211"/>
      <c r="BN687" s="83"/>
      <c r="BO687" s="79"/>
      <c r="BP687" s="210"/>
      <c r="BQ687" s="211"/>
      <c r="BR687" s="211"/>
      <c r="BS687" s="211"/>
      <c r="BT687" s="211"/>
      <c r="BU687" s="211"/>
      <c r="BV687" s="211"/>
      <c r="BW687" s="211"/>
      <c r="BX687" s="82"/>
      <c r="BY687" s="212"/>
      <c r="BZ687" s="212"/>
      <c r="CA687" s="212"/>
      <c r="CB687" s="212"/>
      <c r="CC687" s="212"/>
      <c r="CD687" s="212"/>
      <c r="CE687" s="212"/>
      <c r="CF687" s="212"/>
      <c r="CG687" s="82"/>
      <c r="CH687" s="213"/>
      <c r="CI687" s="212"/>
      <c r="CJ687" s="212"/>
      <c r="CK687" s="212"/>
      <c r="CL687" s="212"/>
      <c r="CM687" s="212"/>
      <c r="CN687" s="212"/>
      <c r="CO687" s="212"/>
      <c r="CP687" s="212"/>
      <c r="CQ687" s="212"/>
      <c r="CR687" s="212"/>
      <c r="CS687" s="212"/>
      <c r="CT687" s="212"/>
      <c r="CU687" s="212"/>
      <c r="CV687" s="212"/>
      <c r="CW687" s="212"/>
      <c r="CX687" s="212"/>
      <c r="CY687" s="212"/>
      <c r="CZ687" s="212"/>
      <c r="DA687" s="214"/>
      <c r="DB687" s="84"/>
      <c r="DC687" s="35"/>
      <c r="DD687" s="35"/>
      <c r="DE687" s="35"/>
      <c r="DF687" s="35"/>
      <c r="DG687" s="35"/>
      <c r="DH687" s="35"/>
      <c r="DI687" s="35"/>
      <c r="DJ687" s="35"/>
      <c r="DK687" s="35"/>
      <c r="DL687" s="35"/>
      <c r="DM687" s="35"/>
      <c r="DN687" s="35"/>
      <c r="DO687" s="35"/>
      <c r="DP687" s="35"/>
      <c r="DQ687" s="35"/>
      <c r="DR687" s="35"/>
      <c r="DS687" s="35"/>
      <c r="DT687" s="35"/>
      <c r="DU687" s="35"/>
      <c r="DV687" s="35"/>
      <c r="DW687" s="78"/>
      <c r="DX687" s="82"/>
      <c r="DY687" s="215"/>
      <c r="DZ687" s="216"/>
      <c r="EA687" s="216"/>
      <c r="EB687" s="216"/>
      <c r="EC687" s="216"/>
      <c r="ED687" s="216"/>
      <c r="EE687" s="217"/>
      <c r="EF687" s="146"/>
      <c r="EG687" s="215"/>
      <c r="EH687" s="216"/>
      <c r="EI687" s="216"/>
      <c r="EJ687" s="216"/>
      <c r="EK687" s="216"/>
      <c r="EL687" s="216"/>
      <c r="EM687" s="216"/>
      <c r="EN687" s="217"/>
      <c r="EO687" s="79"/>
      <c r="EP687" s="218"/>
      <c r="EQ687" s="219"/>
      <c r="ER687" s="219"/>
      <c r="ES687" s="82"/>
      <c r="ET687" s="234"/>
      <c r="EU687" s="235"/>
      <c r="EV687" s="235"/>
      <c r="EW687" s="82"/>
      <c r="EX687" s="234"/>
      <c r="EY687" s="235"/>
      <c r="EZ687" s="235"/>
      <c r="FA687" s="235"/>
      <c r="FB687" s="235"/>
      <c r="FC687" s="235"/>
      <c r="FD687" s="235"/>
      <c r="FE687" s="222"/>
      <c r="FF687" s="234"/>
      <c r="FG687" s="235"/>
      <c r="FH687" s="235"/>
      <c r="FI687" s="235"/>
      <c r="FJ687" s="235"/>
      <c r="FK687" s="235"/>
      <c r="FL687" s="235"/>
      <c r="FM687" s="222"/>
    </row>
    <row r="688" spans="1:169">
      <c r="A688" s="223" t="str">
        <f>Validation!B688</f>
        <v>Pass</v>
      </c>
      <c r="B688" s="35"/>
      <c r="C688" s="35"/>
      <c r="D688" s="35"/>
      <c r="E688" s="122"/>
      <c r="F688" s="123"/>
      <c r="G688" s="121"/>
      <c r="H688" s="120"/>
      <c r="I688" s="121"/>
      <c r="J688" s="120"/>
      <c r="K688" s="225"/>
      <c r="L688" s="35"/>
      <c r="M688" s="226"/>
      <c r="N688" s="227"/>
      <c r="O688" s="227"/>
      <c r="P688" s="224"/>
      <c r="Q688" s="224"/>
      <c r="R688" s="78"/>
      <c r="S688" s="79"/>
      <c r="T688" s="224"/>
      <c r="U688" s="35"/>
      <c r="V688" s="35"/>
      <c r="W688" s="225"/>
      <c r="X688" s="228"/>
      <c r="Y688" s="79"/>
      <c r="Z688" s="229"/>
      <c r="AA688" s="35"/>
      <c r="AB688" s="35"/>
      <c r="AC688" s="35"/>
      <c r="AD688" s="230"/>
      <c r="AE688" s="231"/>
      <c r="AF688" s="35"/>
      <c r="AG688" s="35"/>
      <c r="AH688" s="78"/>
      <c r="AI688" s="78"/>
      <c r="AJ688" s="82"/>
      <c r="AK688" s="136"/>
      <c r="AL688" s="135"/>
      <c r="AM688" s="81"/>
      <c r="AN688" s="134"/>
      <c r="AO688" s="232"/>
      <c r="AP688" s="232"/>
      <c r="AQ688" s="80"/>
      <c r="AR688" s="81"/>
      <c r="AS688" s="81"/>
      <c r="AT688" s="245"/>
      <c r="AU688" s="179"/>
      <c r="AV688" s="233"/>
      <c r="AW688" s="81"/>
      <c r="AX688" s="185"/>
      <c r="AY688" s="134"/>
      <c r="AZ688" s="111"/>
      <c r="BA688" s="210"/>
      <c r="BB688" s="211"/>
      <c r="BC688" s="211"/>
      <c r="BD688" s="211"/>
      <c r="BE688" s="211"/>
      <c r="BF688" s="211"/>
      <c r="BG688" s="211"/>
      <c r="BH688" s="211"/>
      <c r="BI688" s="211"/>
      <c r="BJ688" s="211"/>
      <c r="BK688" s="211"/>
      <c r="BL688" s="211"/>
      <c r="BM688" s="211"/>
      <c r="BN688" s="83"/>
      <c r="BO688" s="79"/>
      <c r="BP688" s="210"/>
      <c r="BQ688" s="211"/>
      <c r="BR688" s="211"/>
      <c r="BS688" s="211"/>
      <c r="BT688" s="211"/>
      <c r="BU688" s="211"/>
      <c r="BV688" s="211"/>
      <c r="BW688" s="211"/>
      <c r="BX688" s="82"/>
      <c r="BY688" s="212"/>
      <c r="BZ688" s="212"/>
      <c r="CA688" s="212"/>
      <c r="CB688" s="212"/>
      <c r="CC688" s="212"/>
      <c r="CD688" s="212"/>
      <c r="CE688" s="212"/>
      <c r="CF688" s="212"/>
      <c r="CG688" s="82"/>
      <c r="CH688" s="213"/>
      <c r="CI688" s="212"/>
      <c r="CJ688" s="212"/>
      <c r="CK688" s="212"/>
      <c r="CL688" s="212"/>
      <c r="CM688" s="212"/>
      <c r="CN688" s="212"/>
      <c r="CO688" s="212"/>
      <c r="CP688" s="212"/>
      <c r="CQ688" s="212"/>
      <c r="CR688" s="212"/>
      <c r="CS688" s="212"/>
      <c r="CT688" s="212"/>
      <c r="CU688" s="212"/>
      <c r="CV688" s="212"/>
      <c r="CW688" s="212"/>
      <c r="CX688" s="212"/>
      <c r="CY688" s="212"/>
      <c r="CZ688" s="212"/>
      <c r="DA688" s="214"/>
      <c r="DB688" s="84"/>
      <c r="DC688" s="35"/>
      <c r="DD688" s="35"/>
      <c r="DE688" s="35"/>
      <c r="DF688" s="35"/>
      <c r="DG688" s="35"/>
      <c r="DH688" s="35"/>
      <c r="DI688" s="35"/>
      <c r="DJ688" s="35"/>
      <c r="DK688" s="35"/>
      <c r="DL688" s="35"/>
      <c r="DM688" s="35"/>
      <c r="DN688" s="35"/>
      <c r="DO688" s="35"/>
      <c r="DP688" s="35"/>
      <c r="DQ688" s="35"/>
      <c r="DR688" s="35"/>
      <c r="DS688" s="35"/>
      <c r="DT688" s="35"/>
      <c r="DU688" s="35"/>
      <c r="DV688" s="35"/>
      <c r="DW688" s="78"/>
      <c r="DX688" s="82"/>
      <c r="DY688" s="215"/>
      <c r="DZ688" s="216"/>
      <c r="EA688" s="216"/>
      <c r="EB688" s="216"/>
      <c r="EC688" s="216"/>
      <c r="ED688" s="216"/>
      <c r="EE688" s="217"/>
      <c r="EF688" s="146"/>
      <c r="EG688" s="215"/>
      <c r="EH688" s="216"/>
      <c r="EI688" s="216"/>
      <c r="EJ688" s="216"/>
      <c r="EK688" s="216"/>
      <c r="EL688" s="216"/>
      <c r="EM688" s="216"/>
      <c r="EN688" s="217"/>
      <c r="EO688" s="79"/>
      <c r="EP688" s="218"/>
      <c r="EQ688" s="219"/>
      <c r="ER688" s="219"/>
      <c r="ES688" s="82"/>
      <c r="ET688" s="234"/>
      <c r="EU688" s="235"/>
      <c r="EV688" s="235"/>
      <c r="EW688" s="82"/>
      <c r="EX688" s="234"/>
      <c r="EY688" s="235"/>
      <c r="EZ688" s="235"/>
      <c r="FA688" s="235"/>
      <c r="FB688" s="235"/>
      <c r="FC688" s="235"/>
      <c r="FD688" s="235"/>
      <c r="FE688" s="222"/>
      <c r="FF688" s="234"/>
      <c r="FG688" s="235"/>
      <c r="FH688" s="235"/>
      <c r="FI688" s="235"/>
      <c r="FJ688" s="235"/>
      <c r="FK688" s="235"/>
      <c r="FL688" s="235"/>
      <c r="FM688" s="222"/>
    </row>
    <row r="689" spans="1:169">
      <c r="A689" s="223" t="str">
        <f>Validation!B689</f>
        <v>Pass</v>
      </c>
      <c r="B689" s="35"/>
      <c r="C689" s="35"/>
      <c r="D689" s="35"/>
      <c r="E689" s="122"/>
      <c r="F689" s="123"/>
      <c r="G689" s="121"/>
      <c r="H689" s="120"/>
      <c r="I689" s="121"/>
      <c r="J689" s="120"/>
      <c r="K689" s="225"/>
      <c r="L689" s="35"/>
      <c r="M689" s="226"/>
      <c r="N689" s="227"/>
      <c r="O689" s="227"/>
      <c r="P689" s="224"/>
      <c r="Q689" s="224"/>
      <c r="R689" s="78"/>
      <c r="S689" s="79"/>
      <c r="T689" s="224"/>
      <c r="U689" s="35"/>
      <c r="V689" s="35"/>
      <c r="W689" s="225"/>
      <c r="X689" s="228"/>
      <c r="Y689" s="79"/>
      <c r="Z689" s="229"/>
      <c r="AA689" s="35"/>
      <c r="AB689" s="35"/>
      <c r="AC689" s="35"/>
      <c r="AD689" s="230"/>
      <c r="AE689" s="231"/>
      <c r="AF689" s="35"/>
      <c r="AG689" s="35"/>
      <c r="AH689" s="78"/>
      <c r="AI689" s="78"/>
      <c r="AJ689" s="82"/>
      <c r="AK689" s="136"/>
      <c r="AL689" s="135"/>
      <c r="AM689" s="81"/>
      <c r="AN689" s="134"/>
      <c r="AO689" s="232"/>
      <c r="AP689" s="232"/>
      <c r="AQ689" s="80"/>
      <c r="AR689" s="81"/>
      <c r="AS689" s="81"/>
      <c r="AT689" s="245"/>
      <c r="AU689" s="179"/>
      <c r="AV689" s="233"/>
      <c r="AW689" s="81"/>
      <c r="AX689" s="185"/>
      <c r="AY689" s="134"/>
      <c r="AZ689" s="111"/>
      <c r="BA689" s="210"/>
      <c r="BB689" s="211"/>
      <c r="BC689" s="211"/>
      <c r="BD689" s="211"/>
      <c r="BE689" s="211"/>
      <c r="BF689" s="211"/>
      <c r="BG689" s="211"/>
      <c r="BH689" s="211"/>
      <c r="BI689" s="211"/>
      <c r="BJ689" s="211"/>
      <c r="BK689" s="211"/>
      <c r="BL689" s="211"/>
      <c r="BM689" s="211"/>
      <c r="BN689" s="83"/>
      <c r="BO689" s="79"/>
      <c r="BP689" s="210"/>
      <c r="BQ689" s="211"/>
      <c r="BR689" s="211"/>
      <c r="BS689" s="211"/>
      <c r="BT689" s="211"/>
      <c r="BU689" s="211"/>
      <c r="BV689" s="211"/>
      <c r="BW689" s="211"/>
      <c r="BX689" s="82"/>
      <c r="BY689" s="212"/>
      <c r="BZ689" s="212"/>
      <c r="CA689" s="212"/>
      <c r="CB689" s="212"/>
      <c r="CC689" s="212"/>
      <c r="CD689" s="212"/>
      <c r="CE689" s="212"/>
      <c r="CF689" s="212"/>
      <c r="CG689" s="82"/>
      <c r="CH689" s="213"/>
      <c r="CI689" s="212"/>
      <c r="CJ689" s="212"/>
      <c r="CK689" s="212"/>
      <c r="CL689" s="212"/>
      <c r="CM689" s="212"/>
      <c r="CN689" s="212"/>
      <c r="CO689" s="212"/>
      <c r="CP689" s="212"/>
      <c r="CQ689" s="212"/>
      <c r="CR689" s="212"/>
      <c r="CS689" s="212"/>
      <c r="CT689" s="212"/>
      <c r="CU689" s="212"/>
      <c r="CV689" s="212"/>
      <c r="CW689" s="212"/>
      <c r="CX689" s="212"/>
      <c r="CY689" s="212"/>
      <c r="CZ689" s="212"/>
      <c r="DA689" s="214"/>
      <c r="DB689" s="84"/>
      <c r="DC689" s="35"/>
      <c r="DD689" s="35"/>
      <c r="DE689" s="35"/>
      <c r="DF689" s="35"/>
      <c r="DG689" s="35"/>
      <c r="DH689" s="35"/>
      <c r="DI689" s="35"/>
      <c r="DJ689" s="35"/>
      <c r="DK689" s="35"/>
      <c r="DL689" s="35"/>
      <c r="DM689" s="35"/>
      <c r="DN689" s="35"/>
      <c r="DO689" s="35"/>
      <c r="DP689" s="35"/>
      <c r="DQ689" s="35"/>
      <c r="DR689" s="35"/>
      <c r="DS689" s="35"/>
      <c r="DT689" s="35"/>
      <c r="DU689" s="35"/>
      <c r="DV689" s="35"/>
      <c r="DW689" s="78"/>
      <c r="DX689" s="82"/>
      <c r="DY689" s="215"/>
      <c r="DZ689" s="216"/>
      <c r="EA689" s="216"/>
      <c r="EB689" s="216"/>
      <c r="EC689" s="216"/>
      <c r="ED689" s="216"/>
      <c r="EE689" s="217"/>
      <c r="EF689" s="146"/>
      <c r="EG689" s="215"/>
      <c r="EH689" s="216"/>
      <c r="EI689" s="216"/>
      <c r="EJ689" s="216"/>
      <c r="EK689" s="216"/>
      <c r="EL689" s="216"/>
      <c r="EM689" s="216"/>
      <c r="EN689" s="217"/>
      <c r="EO689" s="79"/>
      <c r="EP689" s="218"/>
      <c r="EQ689" s="219"/>
      <c r="ER689" s="219"/>
      <c r="ES689" s="82"/>
      <c r="ET689" s="234"/>
      <c r="EU689" s="235"/>
      <c r="EV689" s="235"/>
      <c r="EW689" s="82"/>
      <c r="EX689" s="234"/>
      <c r="EY689" s="235"/>
      <c r="EZ689" s="235"/>
      <c r="FA689" s="235"/>
      <c r="FB689" s="235"/>
      <c r="FC689" s="235"/>
      <c r="FD689" s="235"/>
      <c r="FE689" s="222"/>
      <c r="FF689" s="234"/>
      <c r="FG689" s="235"/>
      <c r="FH689" s="235"/>
      <c r="FI689" s="235"/>
      <c r="FJ689" s="235"/>
      <c r="FK689" s="235"/>
      <c r="FL689" s="235"/>
      <c r="FM689" s="222"/>
    </row>
    <row r="690" spans="1:169">
      <c r="A690" s="223" t="str">
        <f>Validation!B690</f>
        <v>Pass</v>
      </c>
      <c r="B690" s="35"/>
      <c r="C690" s="35"/>
      <c r="D690" s="35"/>
      <c r="E690" s="122"/>
      <c r="F690" s="123"/>
      <c r="G690" s="121"/>
      <c r="H690" s="120"/>
      <c r="I690" s="121"/>
      <c r="J690" s="120"/>
      <c r="K690" s="225"/>
      <c r="L690" s="35"/>
      <c r="M690" s="226"/>
      <c r="N690" s="227"/>
      <c r="O690" s="227"/>
      <c r="P690" s="224"/>
      <c r="Q690" s="224"/>
      <c r="R690" s="78"/>
      <c r="S690" s="79"/>
      <c r="T690" s="224"/>
      <c r="U690" s="35"/>
      <c r="V690" s="35"/>
      <c r="W690" s="225"/>
      <c r="X690" s="228"/>
      <c r="Y690" s="79"/>
      <c r="Z690" s="229"/>
      <c r="AA690" s="35"/>
      <c r="AB690" s="35"/>
      <c r="AC690" s="35"/>
      <c r="AD690" s="230"/>
      <c r="AE690" s="231"/>
      <c r="AF690" s="35"/>
      <c r="AG690" s="35"/>
      <c r="AH690" s="78"/>
      <c r="AI690" s="78"/>
      <c r="AJ690" s="82"/>
      <c r="AK690" s="136"/>
      <c r="AL690" s="135"/>
      <c r="AM690" s="81"/>
      <c r="AN690" s="134"/>
      <c r="AO690" s="232"/>
      <c r="AP690" s="232"/>
      <c r="AQ690" s="80"/>
      <c r="AR690" s="81"/>
      <c r="AS690" s="81"/>
      <c r="AT690" s="245"/>
      <c r="AU690" s="179"/>
      <c r="AV690" s="233"/>
      <c r="AW690" s="81"/>
      <c r="AX690" s="185"/>
      <c r="AY690" s="134"/>
      <c r="AZ690" s="111"/>
      <c r="BA690" s="210"/>
      <c r="BB690" s="211"/>
      <c r="BC690" s="211"/>
      <c r="BD690" s="211"/>
      <c r="BE690" s="211"/>
      <c r="BF690" s="211"/>
      <c r="BG690" s="211"/>
      <c r="BH690" s="211"/>
      <c r="BI690" s="211"/>
      <c r="BJ690" s="211"/>
      <c r="BK690" s="211"/>
      <c r="BL690" s="211"/>
      <c r="BM690" s="211"/>
      <c r="BN690" s="83"/>
      <c r="BO690" s="79"/>
      <c r="BP690" s="210"/>
      <c r="BQ690" s="211"/>
      <c r="BR690" s="211"/>
      <c r="BS690" s="211"/>
      <c r="BT690" s="211"/>
      <c r="BU690" s="211"/>
      <c r="BV690" s="211"/>
      <c r="BW690" s="211"/>
      <c r="BX690" s="82"/>
      <c r="BY690" s="212"/>
      <c r="BZ690" s="212"/>
      <c r="CA690" s="212"/>
      <c r="CB690" s="212"/>
      <c r="CC690" s="212"/>
      <c r="CD690" s="212"/>
      <c r="CE690" s="212"/>
      <c r="CF690" s="212"/>
      <c r="CG690" s="82"/>
      <c r="CH690" s="213"/>
      <c r="CI690" s="212"/>
      <c r="CJ690" s="212"/>
      <c r="CK690" s="212"/>
      <c r="CL690" s="212"/>
      <c r="CM690" s="212"/>
      <c r="CN690" s="212"/>
      <c r="CO690" s="212"/>
      <c r="CP690" s="212"/>
      <c r="CQ690" s="212"/>
      <c r="CR690" s="212"/>
      <c r="CS690" s="212"/>
      <c r="CT690" s="212"/>
      <c r="CU690" s="212"/>
      <c r="CV690" s="212"/>
      <c r="CW690" s="212"/>
      <c r="CX690" s="212"/>
      <c r="CY690" s="212"/>
      <c r="CZ690" s="212"/>
      <c r="DA690" s="214"/>
      <c r="DB690" s="84"/>
      <c r="DC690" s="35"/>
      <c r="DD690" s="35"/>
      <c r="DE690" s="35"/>
      <c r="DF690" s="35"/>
      <c r="DG690" s="35"/>
      <c r="DH690" s="35"/>
      <c r="DI690" s="35"/>
      <c r="DJ690" s="35"/>
      <c r="DK690" s="35"/>
      <c r="DL690" s="35"/>
      <c r="DM690" s="35"/>
      <c r="DN690" s="35"/>
      <c r="DO690" s="35"/>
      <c r="DP690" s="35"/>
      <c r="DQ690" s="35"/>
      <c r="DR690" s="35"/>
      <c r="DS690" s="35"/>
      <c r="DT690" s="35"/>
      <c r="DU690" s="35"/>
      <c r="DV690" s="35"/>
      <c r="DW690" s="78"/>
      <c r="DX690" s="82"/>
      <c r="DY690" s="215"/>
      <c r="DZ690" s="216"/>
      <c r="EA690" s="216"/>
      <c r="EB690" s="216"/>
      <c r="EC690" s="216"/>
      <c r="ED690" s="216"/>
      <c r="EE690" s="217"/>
      <c r="EF690" s="146"/>
      <c r="EG690" s="215"/>
      <c r="EH690" s="216"/>
      <c r="EI690" s="216"/>
      <c r="EJ690" s="216"/>
      <c r="EK690" s="216"/>
      <c r="EL690" s="216"/>
      <c r="EM690" s="216"/>
      <c r="EN690" s="217"/>
      <c r="EO690" s="79"/>
      <c r="EP690" s="218"/>
      <c r="EQ690" s="219"/>
      <c r="ER690" s="219"/>
      <c r="ES690" s="82"/>
      <c r="ET690" s="234"/>
      <c r="EU690" s="235"/>
      <c r="EV690" s="235"/>
      <c r="EW690" s="82"/>
      <c r="EX690" s="234"/>
      <c r="EY690" s="235"/>
      <c r="EZ690" s="235"/>
      <c r="FA690" s="235"/>
      <c r="FB690" s="235"/>
      <c r="FC690" s="235"/>
      <c r="FD690" s="235"/>
      <c r="FE690" s="222"/>
      <c r="FF690" s="234"/>
      <c r="FG690" s="235"/>
      <c r="FH690" s="235"/>
      <c r="FI690" s="235"/>
      <c r="FJ690" s="235"/>
      <c r="FK690" s="235"/>
      <c r="FL690" s="235"/>
      <c r="FM690" s="222"/>
    </row>
    <row r="691" spans="1:169">
      <c r="A691" s="223" t="str">
        <f>Validation!B691</f>
        <v>Pass</v>
      </c>
      <c r="B691" s="35"/>
      <c r="C691" s="35"/>
      <c r="D691" s="35"/>
      <c r="E691" s="122"/>
      <c r="F691" s="123"/>
      <c r="G691" s="121"/>
      <c r="H691" s="120"/>
      <c r="I691" s="121"/>
      <c r="J691" s="120"/>
      <c r="K691" s="225"/>
      <c r="L691" s="35"/>
      <c r="M691" s="226"/>
      <c r="N691" s="227"/>
      <c r="O691" s="227"/>
      <c r="P691" s="224"/>
      <c r="Q691" s="224"/>
      <c r="R691" s="78"/>
      <c r="S691" s="79"/>
      <c r="T691" s="224"/>
      <c r="U691" s="35"/>
      <c r="V691" s="35"/>
      <c r="W691" s="225"/>
      <c r="X691" s="228"/>
      <c r="Y691" s="79"/>
      <c r="Z691" s="229"/>
      <c r="AA691" s="35"/>
      <c r="AB691" s="35"/>
      <c r="AC691" s="35"/>
      <c r="AD691" s="230"/>
      <c r="AE691" s="231"/>
      <c r="AF691" s="35"/>
      <c r="AG691" s="35"/>
      <c r="AH691" s="78"/>
      <c r="AI691" s="78"/>
      <c r="AJ691" s="82"/>
      <c r="AK691" s="136"/>
      <c r="AL691" s="135"/>
      <c r="AM691" s="81"/>
      <c r="AN691" s="134"/>
      <c r="AO691" s="232"/>
      <c r="AP691" s="232"/>
      <c r="AQ691" s="80"/>
      <c r="AR691" s="81"/>
      <c r="AS691" s="81"/>
      <c r="AT691" s="245"/>
      <c r="AU691" s="179"/>
      <c r="AV691" s="233"/>
      <c r="AW691" s="81"/>
      <c r="AX691" s="185"/>
      <c r="AY691" s="134"/>
      <c r="AZ691" s="111"/>
      <c r="BA691" s="210"/>
      <c r="BB691" s="211"/>
      <c r="BC691" s="211"/>
      <c r="BD691" s="211"/>
      <c r="BE691" s="211"/>
      <c r="BF691" s="211"/>
      <c r="BG691" s="211"/>
      <c r="BH691" s="211"/>
      <c r="BI691" s="211"/>
      <c r="BJ691" s="211"/>
      <c r="BK691" s="211"/>
      <c r="BL691" s="211"/>
      <c r="BM691" s="211"/>
      <c r="BN691" s="83"/>
      <c r="BO691" s="79"/>
      <c r="BP691" s="210"/>
      <c r="BQ691" s="211"/>
      <c r="BR691" s="211"/>
      <c r="BS691" s="211"/>
      <c r="BT691" s="211"/>
      <c r="BU691" s="211"/>
      <c r="BV691" s="211"/>
      <c r="BW691" s="211"/>
      <c r="BX691" s="82"/>
      <c r="BY691" s="212"/>
      <c r="BZ691" s="212"/>
      <c r="CA691" s="212"/>
      <c r="CB691" s="212"/>
      <c r="CC691" s="212"/>
      <c r="CD691" s="212"/>
      <c r="CE691" s="212"/>
      <c r="CF691" s="212"/>
      <c r="CG691" s="82"/>
      <c r="CH691" s="213"/>
      <c r="CI691" s="212"/>
      <c r="CJ691" s="212"/>
      <c r="CK691" s="212"/>
      <c r="CL691" s="212"/>
      <c r="CM691" s="212"/>
      <c r="CN691" s="212"/>
      <c r="CO691" s="212"/>
      <c r="CP691" s="212"/>
      <c r="CQ691" s="212"/>
      <c r="CR691" s="212"/>
      <c r="CS691" s="212"/>
      <c r="CT691" s="212"/>
      <c r="CU691" s="212"/>
      <c r="CV691" s="212"/>
      <c r="CW691" s="212"/>
      <c r="CX691" s="212"/>
      <c r="CY691" s="212"/>
      <c r="CZ691" s="212"/>
      <c r="DA691" s="214"/>
      <c r="DB691" s="84"/>
      <c r="DC691" s="35"/>
      <c r="DD691" s="35"/>
      <c r="DE691" s="35"/>
      <c r="DF691" s="35"/>
      <c r="DG691" s="35"/>
      <c r="DH691" s="35"/>
      <c r="DI691" s="35"/>
      <c r="DJ691" s="35"/>
      <c r="DK691" s="35"/>
      <c r="DL691" s="35"/>
      <c r="DM691" s="35"/>
      <c r="DN691" s="35"/>
      <c r="DO691" s="35"/>
      <c r="DP691" s="35"/>
      <c r="DQ691" s="35"/>
      <c r="DR691" s="35"/>
      <c r="DS691" s="35"/>
      <c r="DT691" s="35"/>
      <c r="DU691" s="35"/>
      <c r="DV691" s="35"/>
      <c r="DW691" s="78"/>
      <c r="DX691" s="82"/>
      <c r="DY691" s="215"/>
      <c r="DZ691" s="216"/>
      <c r="EA691" s="216"/>
      <c r="EB691" s="216"/>
      <c r="EC691" s="216"/>
      <c r="ED691" s="216"/>
      <c r="EE691" s="217"/>
      <c r="EF691" s="146"/>
      <c r="EG691" s="215"/>
      <c r="EH691" s="216"/>
      <c r="EI691" s="216"/>
      <c r="EJ691" s="216"/>
      <c r="EK691" s="216"/>
      <c r="EL691" s="216"/>
      <c r="EM691" s="216"/>
      <c r="EN691" s="217"/>
      <c r="EO691" s="79"/>
      <c r="EP691" s="218"/>
      <c r="EQ691" s="219"/>
      <c r="ER691" s="219"/>
      <c r="ES691" s="82"/>
      <c r="ET691" s="234"/>
      <c r="EU691" s="235"/>
      <c r="EV691" s="235"/>
      <c r="EW691" s="82"/>
      <c r="EX691" s="234"/>
      <c r="EY691" s="235"/>
      <c r="EZ691" s="235"/>
      <c r="FA691" s="235"/>
      <c r="FB691" s="235"/>
      <c r="FC691" s="235"/>
      <c r="FD691" s="235"/>
      <c r="FE691" s="222"/>
      <c r="FF691" s="234"/>
      <c r="FG691" s="235"/>
      <c r="FH691" s="235"/>
      <c r="FI691" s="235"/>
      <c r="FJ691" s="235"/>
      <c r="FK691" s="235"/>
      <c r="FL691" s="235"/>
      <c r="FM691" s="222"/>
    </row>
    <row r="692" spans="1:169">
      <c r="A692" s="223" t="str">
        <f>Validation!B692</f>
        <v>Pass</v>
      </c>
      <c r="B692" s="35"/>
      <c r="C692" s="35"/>
      <c r="D692" s="35"/>
      <c r="E692" s="122"/>
      <c r="F692" s="123"/>
      <c r="G692" s="121"/>
      <c r="H692" s="120"/>
      <c r="I692" s="121"/>
      <c r="J692" s="120"/>
      <c r="K692" s="225"/>
      <c r="L692" s="35"/>
      <c r="M692" s="226"/>
      <c r="N692" s="227"/>
      <c r="O692" s="227"/>
      <c r="P692" s="224"/>
      <c r="Q692" s="224"/>
      <c r="R692" s="78"/>
      <c r="S692" s="79"/>
      <c r="T692" s="224"/>
      <c r="U692" s="35"/>
      <c r="V692" s="35"/>
      <c r="W692" s="225"/>
      <c r="X692" s="228"/>
      <c r="Y692" s="79"/>
      <c r="Z692" s="229"/>
      <c r="AA692" s="35"/>
      <c r="AB692" s="35"/>
      <c r="AC692" s="35"/>
      <c r="AD692" s="230"/>
      <c r="AE692" s="231"/>
      <c r="AF692" s="35"/>
      <c r="AG692" s="35"/>
      <c r="AH692" s="78"/>
      <c r="AI692" s="78"/>
      <c r="AJ692" s="82"/>
      <c r="AK692" s="136"/>
      <c r="AL692" s="135"/>
      <c r="AM692" s="81"/>
      <c r="AN692" s="134"/>
      <c r="AO692" s="232"/>
      <c r="AP692" s="232"/>
      <c r="AQ692" s="80"/>
      <c r="AR692" s="81"/>
      <c r="AS692" s="81"/>
      <c r="AT692" s="245"/>
      <c r="AU692" s="179"/>
      <c r="AV692" s="233"/>
      <c r="AW692" s="81"/>
      <c r="AX692" s="185"/>
      <c r="AY692" s="134"/>
      <c r="AZ692" s="111"/>
      <c r="BA692" s="210"/>
      <c r="BB692" s="211"/>
      <c r="BC692" s="211"/>
      <c r="BD692" s="211"/>
      <c r="BE692" s="211"/>
      <c r="BF692" s="211"/>
      <c r="BG692" s="211"/>
      <c r="BH692" s="211"/>
      <c r="BI692" s="211"/>
      <c r="BJ692" s="211"/>
      <c r="BK692" s="211"/>
      <c r="BL692" s="211"/>
      <c r="BM692" s="211"/>
      <c r="BN692" s="83"/>
      <c r="BO692" s="79"/>
      <c r="BP692" s="210"/>
      <c r="BQ692" s="211"/>
      <c r="BR692" s="211"/>
      <c r="BS692" s="211"/>
      <c r="BT692" s="211"/>
      <c r="BU692" s="211"/>
      <c r="BV692" s="211"/>
      <c r="BW692" s="211"/>
      <c r="BX692" s="82"/>
      <c r="BY692" s="212"/>
      <c r="BZ692" s="212"/>
      <c r="CA692" s="212"/>
      <c r="CB692" s="212"/>
      <c r="CC692" s="212"/>
      <c r="CD692" s="212"/>
      <c r="CE692" s="212"/>
      <c r="CF692" s="212"/>
      <c r="CG692" s="82"/>
      <c r="CH692" s="213"/>
      <c r="CI692" s="212"/>
      <c r="CJ692" s="212"/>
      <c r="CK692" s="212"/>
      <c r="CL692" s="212"/>
      <c r="CM692" s="212"/>
      <c r="CN692" s="212"/>
      <c r="CO692" s="212"/>
      <c r="CP692" s="212"/>
      <c r="CQ692" s="212"/>
      <c r="CR692" s="212"/>
      <c r="CS692" s="212"/>
      <c r="CT692" s="212"/>
      <c r="CU692" s="212"/>
      <c r="CV692" s="212"/>
      <c r="CW692" s="212"/>
      <c r="CX692" s="212"/>
      <c r="CY692" s="212"/>
      <c r="CZ692" s="212"/>
      <c r="DA692" s="214"/>
      <c r="DB692" s="84"/>
      <c r="DC692" s="35"/>
      <c r="DD692" s="35"/>
      <c r="DE692" s="35"/>
      <c r="DF692" s="35"/>
      <c r="DG692" s="35"/>
      <c r="DH692" s="35"/>
      <c r="DI692" s="35"/>
      <c r="DJ692" s="35"/>
      <c r="DK692" s="35"/>
      <c r="DL692" s="35"/>
      <c r="DM692" s="35"/>
      <c r="DN692" s="35"/>
      <c r="DO692" s="35"/>
      <c r="DP692" s="35"/>
      <c r="DQ692" s="35"/>
      <c r="DR692" s="35"/>
      <c r="DS692" s="35"/>
      <c r="DT692" s="35"/>
      <c r="DU692" s="35"/>
      <c r="DV692" s="35"/>
      <c r="DW692" s="78"/>
      <c r="DX692" s="82"/>
      <c r="DY692" s="215"/>
      <c r="DZ692" s="216"/>
      <c r="EA692" s="216"/>
      <c r="EB692" s="216"/>
      <c r="EC692" s="216"/>
      <c r="ED692" s="216"/>
      <c r="EE692" s="217"/>
      <c r="EF692" s="146"/>
      <c r="EG692" s="215"/>
      <c r="EH692" s="216"/>
      <c r="EI692" s="216"/>
      <c r="EJ692" s="216"/>
      <c r="EK692" s="216"/>
      <c r="EL692" s="216"/>
      <c r="EM692" s="216"/>
      <c r="EN692" s="217"/>
      <c r="EO692" s="79"/>
      <c r="EP692" s="218"/>
      <c r="EQ692" s="219"/>
      <c r="ER692" s="219"/>
      <c r="ES692" s="82"/>
      <c r="ET692" s="234"/>
      <c r="EU692" s="235"/>
      <c r="EV692" s="235"/>
      <c r="EW692" s="82"/>
      <c r="EX692" s="234"/>
      <c r="EY692" s="235"/>
      <c r="EZ692" s="235"/>
      <c r="FA692" s="235"/>
      <c r="FB692" s="235"/>
      <c r="FC692" s="235"/>
      <c r="FD692" s="235"/>
      <c r="FE692" s="222"/>
      <c r="FF692" s="234"/>
      <c r="FG692" s="235"/>
      <c r="FH692" s="235"/>
      <c r="FI692" s="235"/>
      <c r="FJ692" s="235"/>
      <c r="FK692" s="235"/>
      <c r="FL692" s="235"/>
      <c r="FM692" s="222"/>
    </row>
    <row r="693" spans="1:169">
      <c r="A693" s="223" t="str">
        <f>Validation!B693</f>
        <v>Pass</v>
      </c>
      <c r="B693" s="35"/>
      <c r="C693" s="35"/>
      <c r="D693" s="35"/>
      <c r="E693" s="122"/>
      <c r="F693" s="123"/>
      <c r="G693" s="121"/>
      <c r="H693" s="120"/>
      <c r="I693" s="121"/>
      <c r="J693" s="120"/>
      <c r="K693" s="225"/>
      <c r="L693" s="35"/>
      <c r="M693" s="226"/>
      <c r="N693" s="227"/>
      <c r="O693" s="227"/>
      <c r="P693" s="224"/>
      <c r="Q693" s="224"/>
      <c r="R693" s="78"/>
      <c r="S693" s="79"/>
      <c r="T693" s="224"/>
      <c r="U693" s="35"/>
      <c r="V693" s="35"/>
      <c r="W693" s="225"/>
      <c r="X693" s="228"/>
      <c r="Y693" s="79"/>
      <c r="Z693" s="229"/>
      <c r="AA693" s="35"/>
      <c r="AB693" s="35"/>
      <c r="AC693" s="35"/>
      <c r="AD693" s="230"/>
      <c r="AE693" s="231"/>
      <c r="AF693" s="35"/>
      <c r="AG693" s="35"/>
      <c r="AH693" s="78"/>
      <c r="AI693" s="78"/>
      <c r="AJ693" s="82"/>
      <c r="AK693" s="136"/>
      <c r="AL693" s="135"/>
      <c r="AM693" s="81"/>
      <c r="AN693" s="134"/>
      <c r="AO693" s="232"/>
      <c r="AP693" s="232"/>
      <c r="AQ693" s="80"/>
      <c r="AR693" s="81"/>
      <c r="AS693" s="81"/>
      <c r="AT693" s="245"/>
      <c r="AU693" s="179"/>
      <c r="AV693" s="233"/>
      <c r="AW693" s="81"/>
      <c r="AX693" s="185"/>
      <c r="AY693" s="134"/>
      <c r="AZ693" s="111"/>
      <c r="BA693" s="210"/>
      <c r="BB693" s="211"/>
      <c r="BC693" s="211"/>
      <c r="BD693" s="211"/>
      <c r="BE693" s="211"/>
      <c r="BF693" s="211"/>
      <c r="BG693" s="211"/>
      <c r="BH693" s="211"/>
      <c r="BI693" s="211"/>
      <c r="BJ693" s="211"/>
      <c r="BK693" s="211"/>
      <c r="BL693" s="211"/>
      <c r="BM693" s="211"/>
      <c r="BN693" s="83"/>
      <c r="BO693" s="79"/>
      <c r="BP693" s="210"/>
      <c r="BQ693" s="211"/>
      <c r="BR693" s="211"/>
      <c r="BS693" s="211"/>
      <c r="BT693" s="211"/>
      <c r="BU693" s="211"/>
      <c r="BV693" s="211"/>
      <c r="BW693" s="211"/>
      <c r="BX693" s="82"/>
      <c r="BY693" s="212"/>
      <c r="BZ693" s="212"/>
      <c r="CA693" s="212"/>
      <c r="CB693" s="212"/>
      <c r="CC693" s="212"/>
      <c r="CD693" s="212"/>
      <c r="CE693" s="212"/>
      <c r="CF693" s="212"/>
      <c r="CG693" s="82"/>
      <c r="CH693" s="213"/>
      <c r="CI693" s="212"/>
      <c r="CJ693" s="212"/>
      <c r="CK693" s="212"/>
      <c r="CL693" s="212"/>
      <c r="CM693" s="212"/>
      <c r="CN693" s="212"/>
      <c r="CO693" s="212"/>
      <c r="CP693" s="212"/>
      <c r="CQ693" s="212"/>
      <c r="CR693" s="212"/>
      <c r="CS693" s="212"/>
      <c r="CT693" s="212"/>
      <c r="CU693" s="212"/>
      <c r="CV693" s="212"/>
      <c r="CW693" s="212"/>
      <c r="CX693" s="212"/>
      <c r="CY693" s="212"/>
      <c r="CZ693" s="212"/>
      <c r="DA693" s="214"/>
      <c r="DB693" s="84"/>
      <c r="DC693" s="35"/>
      <c r="DD693" s="35"/>
      <c r="DE693" s="35"/>
      <c r="DF693" s="35"/>
      <c r="DG693" s="35"/>
      <c r="DH693" s="35"/>
      <c r="DI693" s="35"/>
      <c r="DJ693" s="35"/>
      <c r="DK693" s="35"/>
      <c r="DL693" s="35"/>
      <c r="DM693" s="35"/>
      <c r="DN693" s="35"/>
      <c r="DO693" s="35"/>
      <c r="DP693" s="35"/>
      <c r="DQ693" s="35"/>
      <c r="DR693" s="35"/>
      <c r="DS693" s="35"/>
      <c r="DT693" s="35"/>
      <c r="DU693" s="35"/>
      <c r="DV693" s="35"/>
      <c r="DW693" s="78"/>
      <c r="DX693" s="82"/>
      <c r="DY693" s="215"/>
      <c r="DZ693" s="216"/>
      <c r="EA693" s="216"/>
      <c r="EB693" s="216"/>
      <c r="EC693" s="216"/>
      <c r="ED693" s="216"/>
      <c r="EE693" s="217"/>
      <c r="EF693" s="146"/>
      <c r="EG693" s="215"/>
      <c r="EH693" s="216"/>
      <c r="EI693" s="216"/>
      <c r="EJ693" s="216"/>
      <c r="EK693" s="216"/>
      <c r="EL693" s="216"/>
      <c r="EM693" s="216"/>
      <c r="EN693" s="217"/>
      <c r="EO693" s="79"/>
      <c r="EP693" s="218"/>
      <c r="EQ693" s="219"/>
      <c r="ER693" s="219"/>
      <c r="ES693" s="82"/>
      <c r="ET693" s="234"/>
      <c r="EU693" s="235"/>
      <c r="EV693" s="235"/>
      <c r="EW693" s="82"/>
      <c r="EX693" s="234"/>
      <c r="EY693" s="235"/>
      <c r="EZ693" s="235"/>
      <c r="FA693" s="235"/>
      <c r="FB693" s="235"/>
      <c r="FC693" s="235"/>
      <c r="FD693" s="235"/>
      <c r="FE693" s="222"/>
      <c r="FF693" s="234"/>
      <c r="FG693" s="235"/>
      <c r="FH693" s="235"/>
      <c r="FI693" s="235"/>
      <c r="FJ693" s="235"/>
      <c r="FK693" s="235"/>
      <c r="FL693" s="235"/>
      <c r="FM693" s="222"/>
    </row>
    <row r="694" spans="1:169">
      <c r="A694" s="223" t="str">
        <f>Validation!B694</f>
        <v>Pass</v>
      </c>
      <c r="B694" s="35"/>
      <c r="C694" s="35"/>
      <c r="D694" s="35"/>
      <c r="E694" s="122"/>
      <c r="F694" s="123"/>
      <c r="G694" s="121"/>
      <c r="H694" s="120"/>
      <c r="I694" s="121"/>
      <c r="J694" s="120"/>
      <c r="K694" s="225"/>
      <c r="L694" s="35"/>
      <c r="M694" s="226"/>
      <c r="N694" s="227"/>
      <c r="O694" s="227"/>
      <c r="P694" s="224"/>
      <c r="Q694" s="224"/>
      <c r="R694" s="78"/>
      <c r="S694" s="79"/>
      <c r="T694" s="224"/>
      <c r="U694" s="35"/>
      <c r="V694" s="35"/>
      <c r="W694" s="225"/>
      <c r="X694" s="228"/>
      <c r="Y694" s="79"/>
      <c r="Z694" s="229"/>
      <c r="AA694" s="35"/>
      <c r="AB694" s="35"/>
      <c r="AC694" s="35"/>
      <c r="AD694" s="230"/>
      <c r="AE694" s="231"/>
      <c r="AF694" s="35"/>
      <c r="AG694" s="35"/>
      <c r="AH694" s="78"/>
      <c r="AI694" s="78"/>
      <c r="AJ694" s="82"/>
      <c r="AK694" s="136"/>
      <c r="AL694" s="135"/>
      <c r="AM694" s="81"/>
      <c r="AN694" s="134"/>
      <c r="AO694" s="232"/>
      <c r="AP694" s="232"/>
      <c r="AQ694" s="80"/>
      <c r="AR694" s="81"/>
      <c r="AS694" s="81"/>
      <c r="AT694" s="245"/>
      <c r="AU694" s="179"/>
      <c r="AV694" s="233"/>
      <c r="AW694" s="81"/>
      <c r="AX694" s="185"/>
      <c r="AY694" s="134"/>
      <c r="AZ694" s="111"/>
      <c r="BA694" s="210"/>
      <c r="BB694" s="211"/>
      <c r="BC694" s="211"/>
      <c r="BD694" s="211"/>
      <c r="BE694" s="211"/>
      <c r="BF694" s="211"/>
      <c r="BG694" s="211"/>
      <c r="BH694" s="211"/>
      <c r="BI694" s="211"/>
      <c r="BJ694" s="211"/>
      <c r="BK694" s="211"/>
      <c r="BL694" s="211"/>
      <c r="BM694" s="211"/>
      <c r="BN694" s="83"/>
      <c r="BO694" s="79"/>
      <c r="BP694" s="210"/>
      <c r="BQ694" s="211"/>
      <c r="BR694" s="211"/>
      <c r="BS694" s="211"/>
      <c r="BT694" s="211"/>
      <c r="BU694" s="211"/>
      <c r="BV694" s="211"/>
      <c r="BW694" s="211"/>
      <c r="BX694" s="82"/>
      <c r="BY694" s="212"/>
      <c r="BZ694" s="212"/>
      <c r="CA694" s="212"/>
      <c r="CB694" s="212"/>
      <c r="CC694" s="212"/>
      <c r="CD694" s="212"/>
      <c r="CE694" s="212"/>
      <c r="CF694" s="212"/>
      <c r="CG694" s="82"/>
      <c r="CH694" s="213"/>
      <c r="CI694" s="212"/>
      <c r="CJ694" s="212"/>
      <c r="CK694" s="212"/>
      <c r="CL694" s="212"/>
      <c r="CM694" s="212"/>
      <c r="CN694" s="212"/>
      <c r="CO694" s="212"/>
      <c r="CP694" s="212"/>
      <c r="CQ694" s="212"/>
      <c r="CR694" s="212"/>
      <c r="CS694" s="212"/>
      <c r="CT694" s="212"/>
      <c r="CU694" s="212"/>
      <c r="CV694" s="212"/>
      <c r="CW694" s="212"/>
      <c r="CX694" s="212"/>
      <c r="CY694" s="212"/>
      <c r="CZ694" s="212"/>
      <c r="DA694" s="214"/>
      <c r="DB694" s="84"/>
      <c r="DC694" s="35"/>
      <c r="DD694" s="35"/>
      <c r="DE694" s="35"/>
      <c r="DF694" s="35"/>
      <c r="DG694" s="35"/>
      <c r="DH694" s="35"/>
      <c r="DI694" s="35"/>
      <c r="DJ694" s="35"/>
      <c r="DK694" s="35"/>
      <c r="DL694" s="35"/>
      <c r="DM694" s="35"/>
      <c r="DN694" s="35"/>
      <c r="DO694" s="35"/>
      <c r="DP694" s="35"/>
      <c r="DQ694" s="35"/>
      <c r="DR694" s="35"/>
      <c r="DS694" s="35"/>
      <c r="DT694" s="35"/>
      <c r="DU694" s="35"/>
      <c r="DV694" s="35"/>
      <c r="DW694" s="78"/>
      <c r="DX694" s="82"/>
      <c r="DY694" s="215"/>
      <c r="DZ694" s="216"/>
      <c r="EA694" s="216"/>
      <c r="EB694" s="216"/>
      <c r="EC694" s="216"/>
      <c r="ED694" s="216"/>
      <c r="EE694" s="217"/>
      <c r="EF694" s="146"/>
      <c r="EG694" s="215"/>
      <c r="EH694" s="216"/>
      <c r="EI694" s="216"/>
      <c r="EJ694" s="216"/>
      <c r="EK694" s="216"/>
      <c r="EL694" s="216"/>
      <c r="EM694" s="216"/>
      <c r="EN694" s="217"/>
      <c r="EO694" s="79"/>
      <c r="EP694" s="218"/>
      <c r="EQ694" s="219"/>
      <c r="ER694" s="219"/>
      <c r="ES694" s="82"/>
      <c r="ET694" s="234"/>
      <c r="EU694" s="235"/>
      <c r="EV694" s="235"/>
      <c r="EW694" s="82"/>
      <c r="EX694" s="234"/>
      <c r="EY694" s="235"/>
      <c r="EZ694" s="235"/>
      <c r="FA694" s="235"/>
      <c r="FB694" s="235"/>
      <c r="FC694" s="235"/>
      <c r="FD694" s="235"/>
      <c r="FE694" s="222"/>
      <c r="FF694" s="234"/>
      <c r="FG694" s="235"/>
      <c r="FH694" s="235"/>
      <c r="FI694" s="235"/>
      <c r="FJ694" s="235"/>
      <c r="FK694" s="235"/>
      <c r="FL694" s="235"/>
      <c r="FM694" s="222"/>
    </row>
    <row r="695" spans="1:169">
      <c r="A695" s="223" t="str">
        <f>Validation!B695</f>
        <v>Pass</v>
      </c>
      <c r="B695" s="35"/>
      <c r="C695" s="35"/>
      <c r="D695" s="35"/>
      <c r="E695" s="122"/>
      <c r="F695" s="123"/>
      <c r="G695" s="121"/>
      <c r="H695" s="120"/>
      <c r="I695" s="121"/>
      <c r="J695" s="120"/>
      <c r="K695" s="225"/>
      <c r="L695" s="35"/>
      <c r="M695" s="226"/>
      <c r="N695" s="227"/>
      <c r="O695" s="227"/>
      <c r="P695" s="224"/>
      <c r="Q695" s="224"/>
      <c r="R695" s="78"/>
      <c r="S695" s="79"/>
      <c r="T695" s="224"/>
      <c r="U695" s="35"/>
      <c r="V695" s="35"/>
      <c r="W695" s="225"/>
      <c r="X695" s="228"/>
      <c r="Y695" s="79"/>
      <c r="Z695" s="229"/>
      <c r="AA695" s="35"/>
      <c r="AB695" s="35"/>
      <c r="AC695" s="35"/>
      <c r="AD695" s="230"/>
      <c r="AE695" s="231"/>
      <c r="AF695" s="35"/>
      <c r="AG695" s="35"/>
      <c r="AH695" s="78"/>
      <c r="AI695" s="78"/>
      <c r="AJ695" s="82"/>
      <c r="AK695" s="136"/>
      <c r="AL695" s="135"/>
      <c r="AM695" s="81"/>
      <c r="AN695" s="134"/>
      <c r="AO695" s="232"/>
      <c r="AP695" s="232"/>
      <c r="AQ695" s="80"/>
      <c r="AR695" s="81"/>
      <c r="AS695" s="81"/>
      <c r="AT695" s="245"/>
      <c r="AU695" s="179"/>
      <c r="AV695" s="233"/>
      <c r="AW695" s="81"/>
      <c r="AX695" s="185"/>
      <c r="AY695" s="134"/>
      <c r="AZ695" s="111"/>
      <c r="BA695" s="210"/>
      <c r="BB695" s="211"/>
      <c r="BC695" s="211"/>
      <c r="BD695" s="211"/>
      <c r="BE695" s="211"/>
      <c r="BF695" s="211"/>
      <c r="BG695" s="211"/>
      <c r="BH695" s="211"/>
      <c r="BI695" s="211"/>
      <c r="BJ695" s="211"/>
      <c r="BK695" s="211"/>
      <c r="BL695" s="211"/>
      <c r="BM695" s="211"/>
      <c r="BN695" s="83"/>
      <c r="BO695" s="79"/>
      <c r="BP695" s="210"/>
      <c r="BQ695" s="211"/>
      <c r="BR695" s="211"/>
      <c r="BS695" s="211"/>
      <c r="BT695" s="211"/>
      <c r="BU695" s="211"/>
      <c r="BV695" s="211"/>
      <c r="BW695" s="211"/>
      <c r="BX695" s="82"/>
      <c r="BY695" s="212"/>
      <c r="BZ695" s="212"/>
      <c r="CA695" s="212"/>
      <c r="CB695" s="212"/>
      <c r="CC695" s="212"/>
      <c r="CD695" s="212"/>
      <c r="CE695" s="212"/>
      <c r="CF695" s="212"/>
      <c r="CG695" s="82"/>
      <c r="CH695" s="213"/>
      <c r="CI695" s="212"/>
      <c r="CJ695" s="212"/>
      <c r="CK695" s="212"/>
      <c r="CL695" s="212"/>
      <c r="CM695" s="212"/>
      <c r="CN695" s="212"/>
      <c r="CO695" s="212"/>
      <c r="CP695" s="212"/>
      <c r="CQ695" s="212"/>
      <c r="CR695" s="212"/>
      <c r="CS695" s="212"/>
      <c r="CT695" s="212"/>
      <c r="CU695" s="212"/>
      <c r="CV695" s="212"/>
      <c r="CW695" s="212"/>
      <c r="CX695" s="212"/>
      <c r="CY695" s="212"/>
      <c r="CZ695" s="212"/>
      <c r="DA695" s="214"/>
      <c r="DB695" s="84"/>
      <c r="DC695" s="35"/>
      <c r="DD695" s="35"/>
      <c r="DE695" s="35"/>
      <c r="DF695" s="35"/>
      <c r="DG695" s="35"/>
      <c r="DH695" s="35"/>
      <c r="DI695" s="35"/>
      <c r="DJ695" s="35"/>
      <c r="DK695" s="35"/>
      <c r="DL695" s="35"/>
      <c r="DM695" s="35"/>
      <c r="DN695" s="35"/>
      <c r="DO695" s="35"/>
      <c r="DP695" s="35"/>
      <c r="DQ695" s="35"/>
      <c r="DR695" s="35"/>
      <c r="DS695" s="35"/>
      <c r="DT695" s="35"/>
      <c r="DU695" s="35"/>
      <c r="DV695" s="35"/>
      <c r="DW695" s="78"/>
      <c r="DX695" s="82"/>
      <c r="DY695" s="215"/>
      <c r="DZ695" s="216"/>
      <c r="EA695" s="216"/>
      <c r="EB695" s="216"/>
      <c r="EC695" s="216"/>
      <c r="ED695" s="216"/>
      <c r="EE695" s="217"/>
      <c r="EF695" s="146"/>
      <c r="EG695" s="215"/>
      <c r="EH695" s="216"/>
      <c r="EI695" s="216"/>
      <c r="EJ695" s="216"/>
      <c r="EK695" s="216"/>
      <c r="EL695" s="216"/>
      <c r="EM695" s="216"/>
      <c r="EN695" s="217"/>
      <c r="EO695" s="79"/>
      <c r="EP695" s="218"/>
      <c r="EQ695" s="219"/>
      <c r="ER695" s="219"/>
      <c r="ES695" s="82"/>
      <c r="ET695" s="234"/>
      <c r="EU695" s="235"/>
      <c r="EV695" s="235"/>
      <c r="EW695" s="82"/>
      <c r="EX695" s="234"/>
      <c r="EY695" s="235"/>
      <c r="EZ695" s="235"/>
      <c r="FA695" s="235"/>
      <c r="FB695" s="235"/>
      <c r="FC695" s="235"/>
      <c r="FD695" s="235"/>
      <c r="FE695" s="222"/>
      <c r="FF695" s="234"/>
      <c r="FG695" s="235"/>
      <c r="FH695" s="235"/>
      <c r="FI695" s="235"/>
      <c r="FJ695" s="235"/>
      <c r="FK695" s="235"/>
      <c r="FL695" s="235"/>
      <c r="FM695" s="222"/>
    </row>
  </sheetData>
  <protectedRanges>
    <protectedRange algorithmName="SHA-512" hashValue="KwgJXJCSMBwURGy8fA4EB+r4vAQOld4NhXLttaV+HSLkn9lt4DtSLNHxgIuaMMgpkOa649AonUCC08lj/onlUg==" saltValue="C472R2YcNB7xd+z5B9O1Dg==" spinCount="100000" sqref="B4:FM695" name="Edit range"/>
  </protectedRanges>
  <mergeCells count="17">
    <mergeCell ref="B1:Y1"/>
    <mergeCell ref="AK1:AN1"/>
    <mergeCell ref="AV1:AY1"/>
    <mergeCell ref="AO1:AP1"/>
    <mergeCell ref="Z1:AJ1"/>
    <mergeCell ref="AQ1:AU1"/>
    <mergeCell ref="BA1:BO1"/>
    <mergeCell ref="BP1:BX1"/>
    <mergeCell ref="DC1:DX1"/>
    <mergeCell ref="DY1:EF1"/>
    <mergeCell ref="BY1:CG1"/>
    <mergeCell ref="CH1:DB1"/>
    <mergeCell ref="EG1:EO1"/>
    <mergeCell ref="EP1:ES1"/>
    <mergeCell ref="ET1:EW1"/>
    <mergeCell ref="EX1:FE1"/>
    <mergeCell ref="FF1:FM1"/>
  </mergeCells>
  <conditionalFormatting sqref="A4:A695">
    <cfRule type="cellIs" dxfId="83" priority="100" operator="equal">
      <formula>"Pass"</formula>
    </cfRule>
  </conditionalFormatting>
  <dataValidations xWindow="888" yWindow="443" count="11">
    <dataValidation allowBlank="1" showInputMessage="1" showErrorMessage="1" prompt="Name of company (organization), not an individual" sqref="D2" xr:uid="{00000000-0002-0000-0000-000001000000}"/>
    <dataValidation allowBlank="1" showErrorMessage="1" sqref="AU2 AS2 BN4:BN695" xr:uid="{049F274A-7882-42C3-BF55-325572EDB24B}"/>
    <dataValidation allowBlank="1" showErrorMessage="1" prompt="Name of company (organization), not an individual" sqref="B4:D695" xr:uid="{1B63AC0E-DDAB-44F6-B32E-728CECC65F3B}"/>
    <dataValidation allowBlank="1" showInputMessage="1" showErrorMessage="1" prompt="Use previously established fund code, if available. Sedar ID, Fundserv code or other identifier, otherwise.  Keep a record of fund code to use in future surveys. _x000a_" sqref="G4:G695" xr:uid="{7BB220D3-3024-4166-9B2D-11DFE24668EE}"/>
    <dataValidation allowBlank="1" showInputMessage="1" showErrorMessage="1" prompt="9 characters per CUSIP. For funds with several exchange-traded series, please comma seperate each CUSIP. Extra spaces or characters will result in a fail. For example, an ETF with two series could be reported as follows: 023135106, 037833100" sqref="J4:J695" xr:uid="{6037A65E-B74C-4D01-8093-262C4232F105}"/>
    <dataValidation allowBlank="1" showInputMessage="1" showErrorMessage="1" prompt="Prospectus funds must report an 9-digit SEDAR+ profile numbers available on the fund's sedar profile page." sqref="H4:H695" xr:uid="{FD7EF0B1-4F8D-4C7B-8338-D23620B29FFB}"/>
    <dataValidation allowBlank="1" showErrorMessage="1" prompt="Don't report funds with a net asset value below $10 million (CAD)" sqref="BB4:BB695" xr:uid="{18DBA694-26C0-4C1F-97F2-1B51F5725057}"/>
    <dataValidation allowBlank="1" showInputMessage="1" showErrorMessage="1" prompt="If completed, total net assets must be zero or blank." sqref="AL4:AL695" xr:uid="{5EC8E2AA-2BFC-4B4A-A321-9E297730F4F5}"/>
    <dataValidation allowBlank="1" showErrorMessage="1" prompt="Are all of the ETF’s portfolio holdings disclosed to the public on the fund manager's website before the opening of trading on the primary listing exchange for the ETF’s securities?" sqref="AT2" xr:uid="{3EB5EE68-4582-44C2-A2FB-C38E52AF73B7}"/>
    <dataValidation allowBlank="1" showInputMessage="1" showErrorMessage="1" prompt="LEI must be unique to fund. Don't use IFM LEI." sqref="F4:F695" xr:uid="{2EF1E6FE-5DF1-4181-B256-84DA13A5F2E3}"/>
    <dataValidation allowBlank="1" showErrorMessage="1" prompt="Each IFM LEI must be identical" sqref="E4:E695" xr:uid="{8A7F3023-7B08-4DA1-B840-1B05029A3AB5}"/>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08741932-717F-49BB-8528-2D62FA6B363F}">
            <xm:f>Validation!$C4="Pass"</xm:f>
            <x14:dxf>
              <fill>
                <patternFill>
                  <bgColor theme="0" tint="-0.14996795556505021"/>
                </patternFill>
              </fill>
            </x14:dxf>
          </x14:cfRule>
          <xm:sqref>B4:FM695</xm:sqref>
        </x14:conditionalFormatting>
        <x14:conditionalFormatting xmlns:xm="http://schemas.microsoft.com/office/excel/2006/main">
          <x14:cfRule type="expression" priority="21" id="{F54F5C4C-0230-49AC-AE87-4E29F85BD56E}">
            <xm:f>Validation!$I4="Fail"</xm:f>
            <x14:dxf>
              <fill>
                <patternFill>
                  <bgColor rgb="FFFFCC66"/>
                </patternFill>
              </fill>
            </x14:dxf>
          </x14:cfRule>
          <x14:cfRule type="expression" priority="24" id="{8FE4E477-3F98-4251-B292-50CD20BF82A4}">
            <xm:f>Validation!$I4="Pass"</xm:f>
            <x14:dxf>
              <fill>
                <patternFill>
                  <bgColor theme="9" tint="0.39994506668294322"/>
                </patternFill>
              </fill>
            </x14:dxf>
          </x14:cfRule>
          <xm:sqref>E4:E695</xm:sqref>
        </x14:conditionalFormatting>
        <x14:conditionalFormatting xmlns:xm="http://schemas.microsoft.com/office/excel/2006/main">
          <x14:cfRule type="expression" priority="190" id="{BCCE49BB-C765-44E7-A39D-E8A2C617E6C5}">
            <xm:f>Validation!$M4="Fail"</xm:f>
            <x14:dxf>
              <fill>
                <patternFill>
                  <bgColor rgb="FFFFCC66"/>
                </patternFill>
              </fill>
            </x14:dxf>
          </x14:cfRule>
          <x14:cfRule type="expression" priority="191" id="{91518C66-98F1-4A66-A37B-DAEC9B74FEBD}">
            <xm:f>Validation!$M4="Pass"</xm:f>
            <x14:dxf>
              <fill>
                <patternFill>
                  <bgColor theme="9" tint="0.39994506668294322"/>
                </patternFill>
              </fill>
            </x14:dxf>
          </x14:cfRule>
          <xm:sqref>F4:F695</xm:sqref>
        </x14:conditionalFormatting>
        <x14:conditionalFormatting xmlns:xm="http://schemas.microsoft.com/office/excel/2006/main">
          <x14:cfRule type="expression" priority="433" id="{9207A8C1-A193-429A-9FAB-0CE2D736B711}">
            <xm:f>Validation!#REF!="Fail"</xm:f>
            <x14:dxf>
              <fill>
                <patternFill>
                  <bgColor rgb="FFFFC000"/>
                </patternFill>
              </fill>
            </x14:dxf>
          </x14:cfRule>
          <xm:sqref>G4:G695</xm:sqref>
        </x14:conditionalFormatting>
        <x14:conditionalFormatting xmlns:xm="http://schemas.microsoft.com/office/excel/2006/main">
          <x14:cfRule type="expression" priority="23" id="{50DB8C03-C6F3-4DDB-AE09-C50CA3966DF2}">
            <xm:f>Validation!$R4="Fail"</xm:f>
            <x14:dxf>
              <fill>
                <patternFill>
                  <bgColor rgb="FFFFC000"/>
                </patternFill>
              </fill>
            </x14:dxf>
          </x14:cfRule>
          <xm:sqref>H4:H695</xm:sqref>
        </x14:conditionalFormatting>
        <x14:conditionalFormatting xmlns:xm="http://schemas.microsoft.com/office/excel/2006/main">
          <x14:cfRule type="expression" priority="29" id="{0881269E-0761-401C-8B2B-20C1E471CCAA}">
            <xm:f>Validation!$V4="Fail"</xm:f>
            <x14:dxf>
              <fill>
                <patternFill>
                  <bgColor rgb="FFFFC000"/>
                </patternFill>
              </fill>
            </x14:dxf>
          </x14:cfRule>
          <xm:sqref>J4:J695</xm:sqref>
        </x14:conditionalFormatting>
        <x14:conditionalFormatting xmlns:xm="http://schemas.microsoft.com/office/excel/2006/main">
          <x14:cfRule type="expression" priority="134" id="{5372EEEF-FB9B-417D-9BF9-8E9A53C34C85}">
            <xm:f>Validation!$Z4="Pass"</xm:f>
            <x14:dxf>
              <fill>
                <patternFill>
                  <bgColor theme="9" tint="0.39994506668294322"/>
                </patternFill>
              </fill>
            </x14:dxf>
          </x14:cfRule>
          <xm:sqref>K4:K695</xm:sqref>
        </x14:conditionalFormatting>
        <x14:conditionalFormatting xmlns:xm="http://schemas.microsoft.com/office/excel/2006/main">
          <x14:cfRule type="expression" priority="25" id="{2C01328F-984D-4204-9CF7-03FEDB53A0FF}">
            <xm:f>Validation!$G4="Pass"</xm:f>
            <x14:dxf>
              <fill>
                <patternFill>
                  <bgColor theme="9" tint="0.39994506668294322"/>
                </patternFill>
              </fill>
            </x14:dxf>
          </x14:cfRule>
          <xm:sqref>L4:M695 T4:W695 B4:D695 G4:G695 I4:I695 P4:Q695 Z4:AC695 AF4:AG695 AK4:AK695</xm:sqref>
        </x14:conditionalFormatting>
        <x14:conditionalFormatting xmlns:xm="http://schemas.microsoft.com/office/excel/2006/main">
          <x14:cfRule type="expression" priority="22" id="{6BF3FC7C-DAEC-4FBB-950D-E781BACF3E87}">
            <xm:f>Validation!$AE4="Fail"</xm:f>
            <x14:dxf>
              <fill>
                <patternFill>
                  <bgColor rgb="FFFFC000"/>
                </patternFill>
              </fill>
            </x14:dxf>
          </x14:cfRule>
          <xm:sqref>M4:M695</xm:sqref>
        </x14:conditionalFormatting>
        <x14:conditionalFormatting xmlns:xm="http://schemas.microsoft.com/office/excel/2006/main">
          <x14:cfRule type="expression" priority="149" id="{8C4B266D-05C3-4B9C-A107-C7845E882152}">
            <xm:f>Validation!$AM4="Fail"</xm:f>
            <x14:dxf>
              <fill>
                <patternFill>
                  <bgColor rgb="FFFFC000"/>
                </patternFill>
              </fill>
            </x14:dxf>
          </x14:cfRule>
          <xm:sqref>R4:R695</xm:sqref>
        </x14:conditionalFormatting>
        <x14:conditionalFormatting xmlns:xm="http://schemas.microsoft.com/office/excel/2006/main">
          <x14:cfRule type="expression" priority="9" id="{3B7178A5-95B7-4FF7-BC69-9C1245EC69C2}">
            <xm:f>Validation!$AJ4="Fail"</xm:f>
            <x14:dxf>
              <fill>
                <patternFill>
                  <bgColor rgb="FFFFC000"/>
                </patternFill>
              </fill>
            </x14:dxf>
          </x14:cfRule>
          <xm:sqref>W4:W695</xm:sqref>
        </x14:conditionalFormatting>
        <x14:conditionalFormatting xmlns:xm="http://schemas.microsoft.com/office/excel/2006/main">
          <x14:cfRule type="expression" priority="19" id="{CB14F304-10BF-475E-BB8D-4703B74A0970}">
            <xm:f>Validation!$AP4="Fail"</xm:f>
            <x14:dxf>
              <fill>
                <patternFill>
                  <bgColor rgb="FFFFCC66"/>
                </patternFill>
              </fill>
            </x14:dxf>
          </x14:cfRule>
          <xm:sqref>X4:X695</xm:sqref>
        </x14:conditionalFormatting>
        <x14:conditionalFormatting xmlns:xm="http://schemas.microsoft.com/office/excel/2006/main">
          <x14:cfRule type="expression" priority="236" id="{7A2BD9E5-237F-49FD-9FFD-06BB466DFF22}">
            <xm:f>Validation!$AS4="Fail"</xm:f>
            <x14:dxf>
              <fill>
                <patternFill>
                  <bgColor rgb="FFFFCC66"/>
                </patternFill>
              </fill>
            </x14:dxf>
          </x14:cfRule>
          <xm:sqref>AD4:AE695</xm:sqref>
        </x14:conditionalFormatting>
        <x14:conditionalFormatting xmlns:xm="http://schemas.microsoft.com/office/excel/2006/main">
          <x14:cfRule type="expression" priority="330" id="{D8CD96B9-4575-4275-9DFD-FD6696B1272D}">
            <xm:f>Validation!$AV4="Fail"</xm:f>
            <x14:dxf>
              <fill>
                <patternFill>
                  <bgColor rgb="FFFFC000"/>
                </patternFill>
              </fill>
            </x14:dxf>
          </x14:cfRule>
          <xm:sqref>AH4:AH695</xm:sqref>
        </x14:conditionalFormatting>
        <x14:conditionalFormatting xmlns:xm="http://schemas.microsoft.com/office/excel/2006/main">
          <x14:cfRule type="expression" priority="331" id="{0A811438-0C39-47B8-A33B-FD304A2B93FF}">
            <xm:f>Validation!$AY4="Fail"</xm:f>
            <x14:dxf>
              <fill>
                <patternFill>
                  <bgColor rgb="FFFFC000"/>
                </patternFill>
              </fill>
            </x14:dxf>
          </x14:cfRule>
          <xm:sqref>AI4:AI695</xm:sqref>
        </x14:conditionalFormatting>
        <x14:conditionalFormatting xmlns:xm="http://schemas.microsoft.com/office/excel/2006/main">
          <x14:cfRule type="expression" priority="20" id="{12813C9D-04F7-4351-87D6-E4977BC4E8E6}">
            <xm:f>Validation!$BB4="Fail"</xm:f>
            <x14:dxf>
              <fill>
                <patternFill>
                  <bgColor rgb="FFFFCC66"/>
                </patternFill>
              </fill>
            </x14:dxf>
          </x14:cfRule>
          <xm:sqref>AL4:AL695</xm:sqref>
        </x14:conditionalFormatting>
        <x14:conditionalFormatting xmlns:xm="http://schemas.microsoft.com/office/excel/2006/main">
          <x14:cfRule type="expression" priority="18" id="{7068A033-B3A2-4F9D-834E-C571D3D44650}">
            <xm:f>Validation!$BE4="Fail"</xm:f>
            <x14:dxf>
              <fill>
                <patternFill>
                  <bgColor rgb="FFFFCC66"/>
                </patternFill>
              </fill>
            </x14:dxf>
          </x14:cfRule>
          <xm:sqref>AM4:AM695</xm:sqref>
        </x14:conditionalFormatting>
        <x14:conditionalFormatting xmlns:xm="http://schemas.microsoft.com/office/excel/2006/main">
          <x14:cfRule type="expression" priority="17" id="{08832B3A-2540-47DB-B038-965158DA9BC0}">
            <xm:f>Validation!$BK4="Fail"</xm:f>
            <x14:dxf>
              <fill>
                <patternFill>
                  <bgColor rgb="FFFFCC66"/>
                </patternFill>
              </fill>
            </x14:dxf>
          </x14:cfRule>
          <xm:sqref>AO4:AP695</xm:sqref>
        </x14:conditionalFormatting>
        <x14:conditionalFormatting xmlns:xm="http://schemas.microsoft.com/office/excel/2006/main">
          <x14:cfRule type="expression" priority="361" id="{E26ED499-6DED-4132-B1FE-0DAEDA92A681}">
            <xm:f>Validation!$BO4="Fail"</xm:f>
            <x14:dxf>
              <fill>
                <patternFill>
                  <bgColor rgb="FFFFCC66"/>
                </patternFill>
              </fill>
            </x14:dxf>
          </x14:cfRule>
          <xm:sqref>AQ4:AS695 AU4:AU695</xm:sqref>
        </x14:conditionalFormatting>
        <x14:conditionalFormatting xmlns:xm="http://schemas.microsoft.com/office/excel/2006/main">
          <x14:cfRule type="expression" priority="10" id="{F73DFBD1-93EA-4FDE-ACD8-0F3F1A1EEF4E}">
            <xm:f>Validation!$BD4=1</xm:f>
            <x14:dxf>
              <fill>
                <patternFill>
                  <bgColor theme="0" tint="-0.34998626667073579"/>
                </patternFill>
              </fill>
            </x14:dxf>
          </x14:cfRule>
          <xm:sqref>AQ4:FM695</xm:sqref>
        </x14:conditionalFormatting>
        <x14:conditionalFormatting xmlns:xm="http://schemas.microsoft.com/office/excel/2006/main">
          <x14:cfRule type="expression" priority="332" id="{A1C4C4CF-FE5E-485F-B3C0-1BE6819F9309}">
            <xm:f>Validation!$BX4="Fail"</xm:f>
            <x14:dxf>
              <fill>
                <patternFill>
                  <bgColor rgb="FFFFCC66"/>
                </patternFill>
              </fill>
            </x14:dxf>
          </x14:cfRule>
          <xm:sqref>AT4:AT695</xm:sqref>
        </x14:conditionalFormatting>
        <x14:conditionalFormatting xmlns:xm="http://schemas.microsoft.com/office/excel/2006/main">
          <x14:cfRule type="expression" priority="16" id="{B12A2582-9C59-43C0-8129-1CA8A8EB18B0}">
            <xm:f>Validation!$CA4="Fail"</xm:f>
            <x14:dxf>
              <fill>
                <patternFill>
                  <bgColor rgb="FFFFCC66"/>
                </patternFill>
              </fill>
            </x14:dxf>
          </x14:cfRule>
          <xm:sqref>AV4:AV695</xm:sqref>
        </x14:conditionalFormatting>
        <x14:conditionalFormatting xmlns:xm="http://schemas.microsoft.com/office/excel/2006/main">
          <x14:cfRule type="expression" priority="15" id="{468B2D87-4657-4555-BD86-13C6A2A5B0B1}">
            <xm:f>AND(Validation!$CA4="Fail",Validation!$CH4=1)</xm:f>
            <x14:dxf>
              <fill>
                <patternFill>
                  <bgColor rgb="FFFFCC66"/>
                </patternFill>
              </fill>
            </x14:dxf>
          </x14:cfRule>
          <xm:sqref>AW4:AW695</xm:sqref>
        </x14:conditionalFormatting>
        <x14:conditionalFormatting xmlns:xm="http://schemas.microsoft.com/office/excel/2006/main">
          <x14:cfRule type="expression" priority="12" id="{CB98320E-4007-48BF-9FAA-A8F513373AD3}">
            <xm:f>Validation!$CI4="Fail"</xm:f>
            <x14:dxf>
              <fill>
                <patternFill>
                  <bgColor rgb="FFFFCC66"/>
                </patternFill>
              </fill>
            </x14:dxf>
          </x14:cfRule>
          <xm:sqref>AX4:AX695</xm:sqref>
        </x14:conditionalFormatting>
        <x14:conditionalFormatting xmlns:xm="http://schemas.microsoft.com/office/excel/2006/main">
          <x14:cfRule type="expression" priority="393" id="{3F7F0641-4283-42CB-90BC-6D6B8C70488B}">
            <xm:f>AND(Validation!$CI4="Fail",Validation!$CL4=1)</xm:f>
            <x14:dxf>
              <fill>
                <patternFill>
                  <bgColor rgb="FFFFCC66"/>
                </patternFill>
              </fill>
            </x14:dxf>
          </x14:cfRule>
          <xm:sqref>AY4:AY695</xm:sqref>
        </x14:conditionalFormatting>
        <x14:conditionalFormatting xmlns:xm="http://schemas.microsoft.com/office/excel/2006/main">
          <x14:cfRule type="expression" priority="11" id="{C2FFECC7-D124-4477-B9AA-48FB9AF50B08}">
            <xm:f>Validation!$CM4="Pass"</xm:f>
            <x14:dxf>
              <fill>
                <patternFill>
                  <bgColor theme="9" tint="0.39994506668294322"/>
                </patternFill>
              </fill>
            </x14:dxf>
          </x14:cfRule>
          <xm:sqref>AZ4:AZ695</xm:sqref>
        </x14:conditionalFormatting>
        <x14:conditionalFormatting xmlns:xm="http://schemas.microsoft.com/office/excel/2006/main">
          <x14:cfRule type="expression" priority="135" id="{5F492804-C700-4A6B-876E-89F64E54E121}">
            <xm:f>Validation!$CO4="Pass"</xm:f>
            <x14:dxf>
              <fill>
                <patternFill>
                  <bgColor theme="9" tint="0.39994506668294322"/>
                </patternFill>
              </fill>
            </x14:dxf>
          </x14:cfRule>
          <xm:sqref>BA4:BM695</xm:sqref>
        </x14:conditionalFormatting>
        <x14:conditionalFormatting xmlns:xm="http://schemas.microsoft.com/office/excel/2006/main">
          <x14:cfRule type="expression" priority="136" id="{3DE4854F-C905-4B56-9AB2-A7EE5CDD4CC2}">
            <xm:f>Validation!$CT4="Fail"</xm:f>
            <x14:dxf>
              <fill>
                <patternFill>
                  <bgColor rgb="FFFFC000"/>
                </patternFill>
              </fill>
            </x14:dxf>
          </x14:cfRule>
          <xm:sqref>BN4:BN695</xm:sqref>
        </x14:conditionalFormatting>
        <x14:conditionalFormatting xmlns:xm="http://schemas.microsoft.com/office/excel/2006/main">
          <x14:cfRule type="expression" priority="235" id="{218C4627-2D27-4334-A658-FDC0546C8547}">
            <xm:f>Validation!$CW4="Pass"</xm:f>
            <x14:dxf>
              <fill>
                <patternFill>
                  <bgColor theme="9" tint="0.39994506668294322"/>
                </patternFill>
              </fill>
            </x14:dxf>
          </x14:cfRule>
          <xm:sqref>BP4:BW695 BY4:CF695</xm:sqref>
        </x14:conditionalFormatting>
        <x14:conditionalFormatting xmlns:xm="http://schemas.microsoft.com/office/excel/2006/main">
          <x14:cfRule type="expression" priority="233" id="{68719111-8BA5-4910-942D-F62BF7893F72}">
            <xm:f>Validation!$DB4="Pass"</xm:f>
            <x14:dxf>
              <fill>
                <patternFill>
                  <bgColor theme="9" tint="0.39994506668294322"/>
                </patternFill>
              </fill>
            </x14:dxf>
          </x14:cfRule>
          <xm:sqref>CH4:DA695 DC4:DV695</xm:sqref>
        </x14:conditionalFormatting>
        <x14:conditionalFormatting xmlns:xm="http://schemas.microsoft.com/office/excel/2006/main">
          <x14:cfRule type="expression" priority="137" id="{F89D15CF-E12B-4818-8881-0B52E8BF8041}">
            <xm:f>Validation!$DG4="Fail"</xm:f>
            <x14:dxf>
              <fill>
                <patternFill>
                  <bgColor rgb="FFFFC000"/>
                </patternFill>
              </fill>
            </x14:dxf>
          </x14:cfRule>
          <xm:sqref>DB4:DB695</xm:sqref>
        </x14:conditionalFormatting>
        <x14:conditionalFormatting xmlns:xm="http://schemas.microsoft.com/office/excel/2006/main">
          <x14:cfRule type="expression" priority="138" id="{1E7DEF93-643F-4F30-96DD-B5C124E4F3BE}">
            <xm:f>Validation!$DJ4="Fail"</xm:f>
            <x14:dxf>
              <fill>
                <patternFill>
                  <bgColor rgb="FFFFC000"/>
                </patternFill>
              </fill>
            </x14:dxf>
          </x14:cfRule>
          <xm:sqref>DW4:DW695</xm:sqref>
        </x14:conditionalFormatting>
        <x14:conditionalFormatting xmlns:xm="http://schemas.microsoft.com/office/excel/2006/main">
          <x14:cfRule type="expression" priority="95" id="{B57842D3-8F86-4C9A-8897-249F4D6345A8}">
            <xm:f>Validation!$DM4="Fail"</xm:f>
            <x14:dxf>
              <fill>
                <patternFill>
                  <bgColor rgb="FFFFCC66"/>
                </patternFill>
              </fill>
            </x14:dxf>
          </x14:cfRule>
          <xm:sqref>DY4:EE695 EG4:EM695</xm:sqref>
        </x14:conditionalFormatting>
        <x14:conditionalFormatting xmlns:xm="http://schemas.microsoft.com/office/excel/2006/main">
          <x14:cfRule type="expression" priority="139" id="{638BD3E5-812D-486B-866F-F739F52E478A}">
            <xm:f>Validation!$DR4="Fail"</xm:f>
            <x14:dxf>
              <fill>
                <patternFill>
                  <bgColor rgb="FFFFC000"/>
                </patternFill>
              </fill>
            </x14:dxf>
          </x14:cfRule>
          <xm:sqref>EF4:EF695</xm:sqref>
        </x14:conditionalFormatting>
        <x14:conditionalFormatting xmlns:xm="http://schemas.microsoft.com/office/excel/2006/main">
          <x14:cfRule type="expression" priority="140" id="{DDB73DCD-8B88-4724-A075-5308231F2650}">
            <xm:f>Validation!$DU4="Fail"</xm:f>
            <x14:dxf>
              <fill>
                <patternFill>
                  <bgColor rgb="FFFFC000"/>
                </patternFill>
              </fill>
            </x14:dxf>
          </x14:cfRule>
          <xm:sqref>EN4:EN695</xm:sqref>
        </x14:conditionalFormatting>
        <x14:conditionalFormatting xmlns:xm="http://schemas.microsoft.com/office/excel/2006/main">
          <x14:cfRule type="expression" priority="227" id="{1F91CB0E-C5D5-45ED-B1EE-05B7326BC334}">
            <xm:f>Validation!$DX4="Pass"</xm:f>
            <x14:dxf>
              <fill>
                <patternFill>
                  <bgColor theme="9" tint="0.39994506668294322"/>
                </patternFill>
              </fill>
            </x14:dxf>
          </x14:cfRule>
          <xm:sqref>ET4:EV695</xm:sqref>
        </x14:conditionalFormatting>
        <x14:conditionalFormatting xmlns:xm="http://schemas.microsoft.com/office/excel/2006/main">
          <x14:cfRule type="expression" priority="226" id="{2F10BB7E-03A3-414E-9E40-F9BAEAC3E244}">
            <xm:f>Validation!$EC4="Pass"</xm:f>
            <x14:dxf>
              <fill>
                <patternFill>
                  <bgColor theme="9" tint="0.39994506668294322"/>
                </patternFill>
              </fill>
            </x14:dxf>
          </x14:cfRule>
          <xm:sqref>EX4:FD695</xm:sqref>
        </x14:conditionalFormatting>
        <x14:conditionalFormatting xmlns:xm="http://schemas.microsoft.com/office/excel/2006/main">
          <x14:cfRule type="expression" priority="225" id="{4D7A436B-5DDF-4B03-ADB9-AF3AD08FC134}">
            <xm:f>Validation!$EG4="Pass"</xm:f>
            <x14:dxf>
              <fill>
                <patternFill>
                  <bgColor theme="9" tint="0.39994506668294322"/>
                </patternFill>
              </fill>
            </x14:dxf>
          </x14:cfRule>
          <xm:sqref>FF4:FL695</xm:sqref>
        </x14:conditionalFormatting>
      </x14:conditionalFormattings>
    </ext>
    <ext xmlns:x14="http://schemas.microsoft.com/office/spreadsheetml/2009/9/main" uri="{CCE6A557-97BC-4b89-ADB6-D9C93CAAB3DF}">
      <x14:dataValidations xmlns:xm="http://schemas.microsoft.com/office/excel/2006/main" xWindow="888" yWindow="443" count="15">
        <x14:dataValidation type="list" allowBlank="1" showInputMessage="1" showErrorMessage="1" xr:uid="{2DF8FA18-83BB-4389-B076-A6CCEFA018E7}">
          <x14:formula1>
            <xm:f>'Drop-Down'!$A$13:$B$13</xm:f>
          </x14:formula1>
          <xm:sqref>L4:L695</xm:sqref>
        </x14:dataValidation>
        <x14:dataValidation type="list" allowBlank="1" showInputMessage="1" showErrorMessage="1" xr:uid="{3A2B83B7-890B-4CB6-935A-DED966C4D68E}">
          <x14:formula1>
            <xm:f>'Drop-Down'!$D$4:$D$8</xm:f>
          </x14:formula1>
          <xm:sqref>U4:V695</xm:sqref>
        </x14:dataValidation>
        <x14:dataValidation type="list" allowBlank="1" showInputMessage="1" showErrorMessage="1" xr:uid="{1404B460-252F-4D43-83E2-B84C17B3749E}">
          <x14:formula1>
            <xm:f>'Drop-Down'!$A$4:$A$5</xm:f>
          </x14:formula1>
          <xm:sqref>AA4:AC695 AU4:AU695 AF4:AG695</xm:sqref>
        </x14:dataValidation>
        <x14:dataValidation type="list" allowBlank="1" showInputMessage="1" showErrorMessage="1" xr:uid="{536ED38C-7D45-4915-A8C5-E2E0EE4D74CA}">
          <x14:formula1>
            <xm:f>'Drop-Down'!$B$4:$B$9</xm:f>
          </x14:formula1>
          <xm:sqref>AH4:AH695</xm:sqref>
        </x14:dataValidation>
        <x14:dataValidation type="list" allowBlank="1" showInputMessage="1" showErrorMessage="1" prompt="Leveraged exempt funds must be reported as Alternative strategy (or hedge) or Private asset funds." xr:uid="{5C40A001-CEE5-4768-9FDC-89F6F9ED86F4}">
          <x14:formula1>
            <xm:f>OFFSET('Drop-Down'!$A$13,1,MATCH($L4,'Drop-Down'!$A$13:$B$13,0)-1,COUNTA(OFFSET('Drop-Down'!$A$13,1,MATCH($L4,'Drop-Down'!$A$13:$B$13,0)-1,35,1)),1)</xm:f>
          </x14:formula1>
          <xm:sqref>M4:M695</xm:sqref>
        </x14:dataValidation>
        <x14:dataValidation type="list" allowBlank="1" showInputMessage="1" showErrorMessage="1" xr:uid="{81B77F94-E268-4DE1-9042-4A19C8D06D5F}">
          <x14:formula1>
            <xm:f>'Drop-Down'!$C$4:$C$5</xm:f>
          </x14:formula1>
          <xm:sqref>K4:K695</xm:sqref>
        </x14:dataValidation>
        <x14:dataValidation type="list" allowBlank="1" showInputMessage="1" showErrorMessage="1" xr:uid="{BF34FDE1-2406-4A04-B4DC-2D4321C325DA}">
          <x14:formula1>
            <xm:f>'Drop-Down'!$E$4:$E$5</xm:f>
          </x14:formula1>
          <xm:sqref>AZ4:AZ695</xm:sqref>
        </x14:dataValidation>
        <x14:dataValidation type="list" allowBlank="1" showInputMessage="1" showErrorMessage="1" prompt="Yes for ETF, Closed-end, Split share corp and Mutual fund with ETF series." xr:uid="{248BB0F5-B7AB-436D-81A9-3FDFB42E99F1}">
          <x14:formula1>
            <xm:f>'Drop-Down'!$A$4:$A$5</xm:f>
          </x14:formula1>
          <xm:sqref>I4:I695</xm:sqref>
        </x14:dataValidation>
        <x14:dataValidation type="list" allowBlank="1" showInputMessage="1" showErrorMessage="1" xr:uid="{41346752-D34B-441B-9211-0312F6AACEF6}">
          <x14:formula1>
            <xm:f>'Drop-Down'!$F$4:$F$7</xm:f>
          </x14:formula1>
          <xm:sqref>T4:T695</xm:sqref>
        </x14:dataValidation>
        <x14:dataValidation type="list" allowBlank="1" showInputMessage="1" showErrorMessage="1" xr:uid="{470F1B15-5D1C-42F3-9091-509EEA9FF069}">
          <x14:formula1>
            <xm:f>OFFSET('Drop-Down'!$C$13,1,MATCH($M4,'Drop-Down'!$C$13:$O$13,0)-1,COUNTA(OFFSET('Drop-Down'!$C$13,1,MATCH($M4,'Drop-Down'!$C$13:$O$13,0)-1,35,1)),1)</xm:f>
          </x14:formula1>
          <xm:sqref>Q4:Q695</xm:sqref>
        </x14:dataValidation>
        <x14:dataValidation type="list" allowBlank="1" showInputMessage="1" showErrorMessage="1" xr:uid="{EA755667-F0EE-4CD4-B9F1-511FE7E5A9B5}">
          <x14:formula1>
            <xm:f>'Drop-Down'!$H$4:$H$8</xm:f>
          </x14:formula1>
          <xm:sqref>X4:X695</xm:sqref>
        </x14:dataValidation>
        <x14:dataValidation type="list" allowBlank="1" showInputMessage="1" showErrorMessage="1" xr:uid="{174D1BB5-62EF-4BAB-B34E-B07082CFA789}">
          <x14:formula1>
            <xm:f>'Drop-Down'!$G$4:$G$6</xm:f>
          </x14:formula1>
          <xm:sqref>AM4:AM695</xm:sqref>
        </x14:dataValidation>
        <x14:dataValidation type="list" allowBlank="1" showInputMessage="1" showErrorMessage="1" xr:uid="{4BE5B3A1-28DB-44F1-A450-66ABF5F9C394}">
          <x14:formula1>
            <xm:f>'Drop-Down'!$R$2:$R$66</xm:f>
          </x14:formula1>
          <xm:sqref>P4:P695</xm:sqref>
        </x14:dataValidation>
        <x14:dataValidation type="list" allowBlank="1" showInputMessage="1" showErrorMessage="1" xr:uid="{2ADE92BD-2C43-46FA-B201-0E222D3C40DD}">
          <x14:formula1>
            <xm:f>'Drop-Down'!$Q$2:$Q$9</xm:f>
          </x14:formula1>
          <xm:sqref>Z4:Z695</xm:sqref>
        </x14:dataValidation>
        <x14:dataValidation type="list" allowBlank="1" showInputMessage="1" showErrorMessage="1" prompt="If 100% of portfolio holdings and creation &amp; redemption basket are both provided, please select 100% of portfolio holdings and indicate accordingly in the adjacent &quot;Other market making description&quot; field." xr:uid="{6AFE981C-6B70-4B20-B836-C4B9773E51BF}">
          <x14:formula1>
            <xm:f>'Drop-Down'!$I$4:$I$6</xm:f>
          </x14:formula1>
          <xm:sqref>AS4:AS695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HA695"/>
  <sheetViews>
    <sheetView zoomScale="115" zoomScaleNormal="115" zoomScaleSheetLayoutView="70" workbookViewId="0">
      <pane xSplit="2" ySplit="3" topLeftCell="C4" activePane="bottomRight" state="frozen"/>
      <selection pane="topRight" activeCell="C1" sqref="C1"/>
      <selection pane="bottomLeft" activeCell="A3" sqref="A3"/>
      <selection pane="bottomRight" activeCell="B1" sqref="B1"/>
    </sheetView>
  </sheetViews>
  <sheetFormatPr defaultColWidth="0" defaultRowHeight="15" zeroHeight="1"/>
  <cols>
    <col min="1" max="5" width="15.140625" customWidth="1"/>
    <col min="6" max="6" width="15.140625" style="7" customWidth="1"/>
    <col min="7" max="7" width="15.140625" customWidth="1"/>
    <col min="8" max="10" width="15.140625" style="25" customWidth="1"/>
    <col min="11" max="11" width="8.85546875" customWidth="1"/>
    <col min="12" max="16" width="15.140625" style="25" customWidth="1"/>
    <col min="17" max="18" width="15.140625" style="26" customWidth="1"/>
    <col min="19" max="20" width="19.85546875" style="26" customWidth="1"/>
    <col min="21" max="29" width="15.140625" style="26" customWidth="1"/>
    <col min="30" max="33" width="17.140625" style="26" customWidth="1"/>
    <col min="34" max="38" width="17.140625" style="29" customWidth="1"/>
    <col min="39" max="44" width="15.140625" style="26" customWidth="1"/>
    <col min="45" max="47" width="15.140625" style="25" customWidth="1"/>
    <col min="48" max="48" width="15.140625" style="26" customWidth="1"/>
    <col min="49" max="50" width="15.140625" style="34" customWidth="1"/>
    <col min="51" max="51" width="15.140625" style="26" customWidth="1"/>
    <col min="52" max="53" width="15.140625" style="34" customWidth="1"/>
    <col min="54" max="61" width="15.140625" style="26" customWidth="1"/>
    <col min="62" max="62" width="16.42578125" style="26" customWidth="1"/>
    <col min="63" max="63" width="15.140625" style="115" customWidth="1"/>
    <col min="64" max="66" width="16.42578125" style="26" customWidth="1"/>
    <col min="67" max="75" width="15.140625" style="115" customWidth="1"/>
    <col min="76" max="76" width="15.140625" style="26" customWidth="1"/>
    <col min="77" max="78" width="15.140625" style="34" customWidth="1"/>
    <col min="79" max="83" width="15.140625" style="26" customWidth="1"/>
    <col min="84" max="84" width="17.5703125" style="26" customWidth="1"/>
    <col min="85" max="92" width="15.140625" style="26" customWidth="1"/>
    <col min="93" max="97" width="15.140625" style="25" customWidth="1"/>
    <col min="98" max="118" width="15.140625" customWidth="1"/>
    <col min="119" max="119" width="15.140625" customWidth="1" collapsed="1"/>
    <col min="120" max="128" width="15.140625" customWidth="1"/>
    <col min="129" max="129" width="15.140625" customWidth="1" collapsed="1"/>
    <col min="130" max="133" width="15.140625" customWidth="1"/>
    <col min="134" max="134" width="15.140625" customWidth="1" collapsed="1"/>
    <col min="135" max="137" width="15.140625" customWidth="1"/>
    <col min="138" max="138" width="15.140625" customWidth="1" collapsed="1"/>
    <col min="139" max="142" width="15.140625" customWidth="1"/>
    <col min="143" max="143" width="0" hidden="1" customWidth="1"/>
    <col min="144" max="144" width="9.140625" hidden="1" customWidth="1"/>
    <col min="145" max="148" width="0" hidden="1" customWidth="1"/>
    <col min="149" max="149" width="9.140625" hidden="1" customWidth="1"/>
    <col min="150" max="209" width="0" hidden="1" customWidth="1"/>
    <col min="210" max="16384" width="9.140625" hidden="1"/>
  </cols>
  <sheetData>
    <row r="1" spans="1:140" ht="37.5" customHeight="1">
      <c r="D1" s="27" t="s">
        <v>194</v>
      </c>
      <c r="E1" s="27"/>
      <c r="F1"/>
      <c r="M1" s="27" t="s">
        <v>194</v>
      </c>
      <c r="N1" s="27"/>
      <c r="O1" s="27"/>
      <c r="BZ1" s="181"/>
      <c r="CO1" s="27" t="s">
        <v>194</v>
      </c>
      <c r="CY1" s="27" t="s">
        <v>194</v>
      </c>
      <c r="DI1" s="27"/>
      <c r="DM1" s="27" t="s">
        <v>194</v>
      </c>
      <c r="DX1" s="27" t="s">
        <v>194</v>
      </c>
      <c r="EG1" s="27" t="s">
        <v>194</v>
      </c>
    </row>
    <row r="2" spans="1:140" s="206" customFormat="1" ht="60" customHeight="1">
      <c r="A2" s="204"/>
      <c r="B2" s="205"/>
      <c r="C2" s="205">
        <v>168</v>
      </c>
      <c r="D2" s="282" t="s">
        <v>0</v>
      </c>
      <c r="E2" s="283"/>
      <c r="F2" s="284"/>
      <c r="G2" s="282" t="s">
        <v>178</v>
      </c>
      <c r="H2" s="284"/>
      <c r="I2" s="289" t="s">
        <v>612</v>
      </c>
      <c r="J2" s="285"/>
      <c r="K2" s="285"/>
      <c r="L2" s="281"/>
      <c r="M2" s="282" t="s">
        <v>613</v>
      </c>
      <c r="N2" s="283"/>
      <c r="O2" s="283"/>
      <c r="P2" s="283"/>
      <c r="Q2" s="284"/>
      <c r="R2" s="282" t="s">
        <v>804</v>
      </c>
      <c r="S2" s="283"/>
      <c r="T2" s="283"/>
      <c r="U2" s="284"/>
      <c r="V2" s="282" t="s">
        <v>515</v>
      </c>
      <c r="W2" s="283"/>
      <c r="X2" s="283"/>
      <c r="Y2" s="284"/>
      <c r="Z2" s="282" t="s">
        <v>504</v>
      </c>
      <c r="AA2" s="283"/>
      <c r="AB2" s="283"/>
      <c r="AC2" s="283"/>
      <c r="AD2" s="284"/>
      <c r="AE2" s="282" t="s">
        <v>607</v>
      </c>
      <c r="AF2" s="283"/>
      <c r="AG2" s="283"/>
      <c r="AH2" s="283"/>
      <c r="AI2" s="283"/>
      <c r="AJ2" s="282" t="s">
        <v>926</v>
      </c>
      <c r="AK2" s="283"/>
      <c r="AL2" s="284"/>
      <c r="AM2" s="283" t="s">
        <v>260</v>
      </c>
      <c r="AN2" s="283"/>
      <c r="AO2" s="284"/>
      <c r="AP2" s="282" t="s">
        <v>763</v>
      </c>
      <c r="AQ2" s="283"/>
      <c r="AR2" s="284"/>
      <c r="AS2" s="282" t="s">
        <v>265</v>
      </c>
      <c r="AT2" s="283"/>
      <c r="AU2" s="284"/>
      <c r="AV2" s="282" t="s">
        <v>609</v>
      </c>
      <c r="AW2" s="283"/>
      <c r="AX2" s="284"/>
      <c r="AY2" s="282" t="s">
        <v>610</v>
      </c>
      <c r="AZ2" s="283"/>
      <c r="BA2" s="284"/>
      <c r="BB2" s="282" t="s">
        <v>811</v>
      </c>
      <c r="BC2" s="283"/>
      <c r="BD2" s="284"/>
      <c r="BE2" s="282" t="s">
        <v>772</v>
      </c>
      <c r="BF2" s="283"/>
      <c r="BG2" s="284"/>
      <c r="BH2" s="280" t="s">
        <v>773</v>
      </c>
      <c r="BI2" s="285"/>
      <c r="BJ2" s="281"/>
      <c r="BK2" s="280" t="s">
        <v>907</v>
      </c>
      <c r="BL2" s="285"/>
      <c r="BM2" s="285"/>
      <c r="BN2" s="281"/>
      <c r="BO2" s="280" t="s">
        <v>608</v>
      </c>
      <c r="BP2" s="285"/>
      <c r="BQ2" s="285"/>
      <c r="BR2" s="285"/>
      <c r="BS2" s="285"/>
      <c r="BT2" s="285"/>
      <c r="BU2" s="285"/>
      <c r="BV2" s="285"/>
      <c r="BW2" s="281"/>
      <c r="BX2" s="282" t="s">
        <v>986</v>
      </c>
      <c r="BY2" s="283"/>
      <c r="BZ2" s="284"/>
      <c r="CA2" s="282" t="s">
        <v>774</v>
      </c>
      <c r="CB2" s="283"/>
      <c r="CC2" s="283"/>
      <c r="CD2" s="283"/>
      <c r="CE2" s="283"/>
      <c r="CF2" s="283"/>
      <c r="CG2" s="283"/>
      <c r="CH2" s="284"/>
      <c r="CI2" s="280" t="s">
        <v>775</v>
      </c>
      <c r="CJ2" s="285"/>
      <c r="CK2" s="285"/>
      <c r="CL2" s="281"/>
      <c r="CM2" s="280" t="s">
        <v>800</v>
      </c>
      <c r="CN2" s="281"/>
      <c r="CO2" s="286" t="s">
        <v>1072</v>
      </c>
      <c r="CP2" s="287"/>
      <c r="CQ2" s="287"/>
      <c r="CR2" s="287"/>
      <c r="CS2" s="288"/>
      <c r="CT2" s="282" t="s">
        <v>280</v>
      </c>
      <c r="CU2" s="283"/>
      <c r="CV2" s="284"/>
      <c r="CW2" s="282" t="s">
        <v>1</v>
      </c>
      <c r="CX2" s="283"/>
      <c r="CY2" s="283"/>
      <c r="CZ2" s="283"/>
      <c r="DA2" s="284"/>
      <c r="DB2" s="282" t="s">
        <v>2</v>
      </c>
      <c r="DC2" s="283"/>
      <c r="DD2" s="283"/>
      <c r="DE2" s="283"/>
      <c r="DF2" s="284"/>
      <c r="DG2" s="282" t="s">
        <v>269</v>
      </c>
      <c r="DH2" s="283"/>
      <c r="DI2" s="284"/>
      <c r="DJ2" s="282" t="s">
        <v>272</v>
      </c>
      <c r="DK2" s="283"/>
      <c r="DL2" s="284"/>
      <c r="DM2" s="282" t="s">
        <v>200</v>
      </c>
      <c r="DN2" s="283"/>
      <c r="DO2" s="283"/>
      <c r="DP2" s="283"/>
      <c r="DQ2" s="284"/>
      <c r="DR2" s="282" t="s">
        <v>275</v>
      </c>
      <c r="DS2" s="283"/>
      <c r="DT2" s="284"/>
      <c r="DU2" s="282" t="s">
        <v>276</v>
      </c>
      <c r="DV2" s="283"/>
      <c r="DW2" s="284"/>
      <c r="DX2" s="282" t="s">
        <v>3</v>
      </c>
      <c r="DY2" s="283"/>
      <c r="DZ2" s="283"/>
      <c r="EA2" s="283"/>
      <c r="EB2" s="284"/>
      <c r="EC2" s="282" t="s">
        <v>4</v>
      </c>
      <c r="ED2" s="283"/>
      <c r="EE2" s="283"/>
      <c r="EF2" s="284"/>
      <c r="EG2" s="282" t="s">
        <v>161</v>
      </c>
      <c r="EH2" s="283"/>
      <c r="EI2" s="283"/>
      <c r="EJ2" s="284"/>
    </row>
    <row r="3" spans="1:140" s="5" customFormat="1" ht="186.75" customHeight="1">
      <c r="A3" s="5" t="s">
        <v>797</v>
      </c>
      <c r="B3" s="5" t="s">
        <v>533</v>
      </c>
      <c r="C3" s="5" t="s">
        <v>469</v>
      </c>
      <c r="D3" s="72" t="s">
        <v>488</v>
      </c>
      <c r="E3" s="5" t="s">
        <v>785</v>
      </c>
      <c r="F3" s="76"/>
      <c r="G3" s="72" t="s">
        <v>6</v>
      </c>
      <c r="H3" s="73" t="s">
        <v>456</v>
      </c>
      <c r="I3" s="74" t="s">
        <v>929</v>
      </c>
      <c r="J3" s="74" t="s">
        <v>927</v>
      </c>
      <c r="K3" s="5" t="s">
        <v>1121</v>
      </c>
      <c r="L3" s="74" t="s">
        <v>262</v>
      </c>
      <c r="M3" s="77" t="s">
        <v>6</v>
      </c>
      <c r="N3" s="74" t="s">
        <v>913</v>
      </c>
      <c r="O3" s="74" t="s">
        <v>1091</v>
      </c>
      <c r="P3" s="74" t="s">
        <v>1088</v>
      </c>
      <c r="Q3" s="73" t="s">
        <v>262</v>
      </c>
      <c r="R3" s="77" t="s">
        <v>6</v>
      </c>
      <c r="S3" s="74" t="s">
        <v>828</v>
      </c>
      <c r="T3" s="74" t="s">
        <v>1093</v>
      </c>
      <c r="U3" s="73" t="s">
        <v>644</v>
      </c>
      <c r="V3" s="94" t="s">
        <v>534</v>
      </c>
      <c r="W3" s="74" t="s">
        <v>806</v>
      </c>
      <c r="X3" s="74" t="s">
        <v>1094</v>
      </c>
      <c r="Y3" s="5" t="s">
        <v>643</v>
      </c>
      <c r="Z3" s="77" t="s">
        <v>261</v>
      </c>
      <c r="AA3" s="75" t="s">
        <v>512</v>
      </c>
      <c r="AB3" s="74" t="s">
        <v>491</v>
      </c>
      <c r="AC3" s="74" t="s">
        <v>489</v>
      </c>
      <c r="AD3" s="85" t="s">
        <v>527</v>
      </c>
      <c r="AE3" s="77" t="s">
        <v>601</v>
      </c>
      <c r="AF3" s="99" t="s">
        <v>600</v>
      </c>
      <c r="AG3" s="99" t="s">
        <v>599</v>
      </c>
      <c r="AH3" s="99" t="s">
        <v>925</v>
      </c>
      <c r="AI3" s="99" t="s">
        <v>596</v>
      </c>
      <c r="AJ3" s="77" t="s">
        <v>929</v>
      </c>
      <c r="AK3" s="74" t="s">
        <v>928</v>
      </c>
      <c r="AL3" s="73" t="s">
        <v>262</v>
      </c>
      <c r="AM3" s="74" t="s">
        <v>261</v>
      </c>
      <c r="AN3" s="74" t="s">
        <v>268</v>
      </c>
      <c r="AO3" s="73" t="s">
        <v>455</v>
      </c>
      <c r="AP3" s="77" t="s">
        <v>766</v>
      </c>
      <c r="AQ3" s="116" t="s">
        <v>765</v>
      </c>
      <c r="AR3" s="116" t="s">
        <v>764</v>
      </c>
      <c r="AS3" s="77" t="s">
        <v>261</v>
      </c>
      <c r="AT3" s="74" t="s">
        <v>343</v>
      </c>
      <c r="AU3" s="73" t="s">
        <v>457</v>
      </c>
      <c r="AV3" s="77" t="s">
        <v>261</v>
      </c>
      <c r="AW3" s="74" t="s">
        <v>267</v>
      </c>
      <c r="AX3" s="73" t="s">
        <v>468</v>
      </c>
      <c r="AY3" s="77" t="s">
        <v>261</v>
      </c>
      <c r="AZ3" s="74" t="s">
        <v>454</v>
      </c>
      <c r="BA3" s="73" t="s">
        <v>266</v>
      </c>
      <c r="BB3" s="77" t="s">
        <v>812</v>
      </c>
      <c r="BC3" s="116" t="s">
        <v>814</v>
      </c>
      <c r="BD3" s="116" t="s">
        <v>767</v>
      </c>
      <c r="BE3" s="77" t="s">
        <v>769</v>
      </c>
      <c r="BF3" s="116" t="s">
        <v>767</v>
      </c>
      <c r="BG3" s="132" t="s">
        <v>768</v>
      </c>
      <c r="BH3" s="77" t="s">
        <v>771</v>
      </c>
      <c r="BI3" s="116" t="s">
        <v>768</v>
      </c>
      <c r="BJ3" s="132" t="s">
        <v>770</v>
      </c>
      <c r="BK3" s="77" t="s">
        <v>657</v>
      </c>
      <c r="BL3" s="5" t="s">
        <v>458</v>
      </c>
      <c r="BM3" s="5" t="s">
        <v>177</v>
      </c>
      <c r="BN3" s="5" t="s">
        <v>199</v>
      </c>
      <c r="BO3" s="77" t="s">
        <v>657</v>
      </c>
      <c r="BP3" s="74" t="s">
        <v>1125</v>
      </c>
      <c r="BQ3" s="74" t="s">
        <v>914</v>
      </c>
      <c r="BR3" s="74" t="s">
        <v>1126</v>
      </c>
      <c r="BS3" s="74" t="s">
        <v>915</v>
      </c>
      <c r="BT3" s="116" t="s">
        <v>456</v>
      </c>
      <c r="BU3" s="116" t="s">
        <v>655</v>
      </c>
      <c r="BV3" s="116" t="s">
        <v>660</v>
      </c>
      <c r="BW3" s="117" t="s">
        <v>656</v>
      </c>
      <c r="BX3" s="77" t="s">
        <v>261</v>
      </c>
      <c r="BY3" s="74" t="s">
        <v>988</v>
      </c>
      <c r="BZ3" s="74" t="s">
        <v>987</v>
      </c>
      <c r="CA3" s="77" t="s">
        <v>795</v>
      </c>
      <c r="CB3" s="116" t="s">
        <v>783</v>
      </c>
      <c r="CC3" s="116" t="s">
        <v>784</v>
      </c>
      <c r="CD3" s="116" t="s">
        <v>945</v>
      </c>
      <c r="CE3" s="116" t="s">
        <v>946</v>
      </c>
      <c r="CF3" s="116" t="s">
        <v>956</v>
      </c>
      <c r="CG3" s="116" t="s">
        <v>820</v>
      </c>
      <c r="CH3" s="5" t="s">
        <v>779</v>
      </c>
      <c r="CI3" s="77" t="s">
        <v>796</v>
      </c>
      <c r="CJ3" s="116" t="s">
        <v>792</v>
      </c>
      <c r="CK3" s="116" t="s">
        <v>793</v>
      </c>
      <c r="CL3" s="116" t="s">
        <v>794</v>
      </c>
      <c r="CM3" s="140" t="s">
        <v>799</v>
      </c>
      <c r="CN3" s="132" t="s">
        <v>623</v>
      </c>
      <c r="CO3" s="72" t="s">
        <v>790</v>
      </c>
      <c r="CP3" s="74" t="s">
        <v>789</v>
      </c>
      <c r="CQ3" s="74" t="s">
        <v>944</v>
      </c>
      <c r="CR3" s="74" t="s">
        <v>177</v>
      </c>
      <c r="CS3" s="73" t="s">
        <v>279</v>
      </c>
      <c r="CT3" s="77" t="s">
        <v>261</v>
      </c>
      <c r="CU3" s="74" t="s">
        <v>270</v>
      </c>
      <c r="CV3" s="73" t="s">
        <v>271</v>
      </c>
      <c r="CW3" s="5" t="s">
        <v>6</v>
      </c>
      <c r="CX3" s="75" t="s">
        <v>201</v>
      </c>
      <c r="CY3" s="75" t="s">
        <v>263</v>
      </c>
      <c r="CZ3" s="5" t="s">
        <v>177</v>
      </c>
      <c r="DA3" s="76" t="s">
        <v>199</v>
      </c>
      <c r="DB3" s="72" t="s">
        <v>6</v>
      </c>
      <c r="DC3" s="75" t="s">
        <v>201</v>
      </c>
      <c r="DD3" s="75" t="s">
        <v>264</v>
      </c>
      <c r="DE3" s="5" t="s">
        <v>177</v>
      </c>
      <c r="DF3" s="76" t="s">
        <v>199</v>
      </c>
      <c r="DG3" s="77" t="s">
        <v>261</v>
      </c>
      <c r="DH3" s="74" t="s">
        <v>270</v>
      </c>
      <c r="DI3" s="73" t="s">
        <v>271</v>
      </c>
      <c r="DJ3" s="77" t="s">
        <v>261</v>
      </c>
      <c r="DK3" s="74" t="s">
        <v>273</v>
      </c>
      <c r="DL3" s="73" t="s">
        <v>274</v>
      </c>
      <c r="DM3" s="5" t="s">
        <v>6</v>
      </c>
      <c r="DN3" s="5" t="s">
        <v>459</v>
      </c>
      <c r="DO3" s="5" t="s">
        <v>460</v>
      </c>
      <c r="DP3" s="5" t="s">
        <v>461</v>
      </c>
      <c r="DQ3" s="76" t="s">
        <v>199</v>
      </c>
      <c r="DR3" s="77" t="s">
        <v>462</v>
      </c>
      <c r="DS3" s="74" t="s">
        <v>277</v>
      </c>
      <c r="DT3" s="73" t="s">
        <v>463</v>
      </c>
      <c r="DU3" s="77" t="s">
        <v>462</v>
      </c>
      <c r="DV3" s="74" t="s">
        <v>278</v>
      </c>
      <c r="DW3" s="73" t="s">
        <v>464</v>
      </c>
      <c r="DX3" s="72" t="s">
        <v>465</v>
      </c>
      <c r="DY3" s="5" t="s">
        <v>458</v>
      </c>
      <c r="DZ3" s="5" t="s">
        <v>177</v>
      </c>
      <c r="EA3" s="5" t="s">
        <v>199</v>
      </c>
      <c r="EB3" s="5" t="s">
        <v>466</v>
      </c>
      <c r="EC3" s="72" t="s">
        <v>467</v>
      </c>
      <c r="ED3" s="5" t="s">
        <v>458</v>
      </c>
      <c r="EE3" s="5" t="s">
        <v>177</v>
      </c>
      <c r="EF3" s="76" t="s">
        <v>199</v>
      </c>
      <c r="EG3" s="72" t="s">
        <v>467</v>
      </c>
      <c r="EH3" s="5" t="s">
        <v>458</v>
      </c>
      <c r="EI3" s="5" t="s">
        <v>177</v>
      </c>
      <c r="EJ3" s="76" t="s">
        <v>199</v>
      </c>
    </row>
    <row r="4" spans="1:140">
      <c r="A4">
        <v>4</v>
      </c>
      <c r="B4" t="str">
        <f t="shared" ref="B4:B258" si="0">IF(OR($C4="Pass",$D4="Pass",$E4="Pass"),"Pass","Fail")</f>
        <v>Pass</v>
      </c>
      <c r="C4" t="str">
        <f>IF(COUNTBLANK(Survey!B4:FM4)=$C$2, "Pass", "Fail")</f>
        <v>Pass</v>
      </c>
      <c r="D4" s="16" t="str">
        <f t="shared" ref="D4" si="1">IF(COUNTIF(G4:EJ4,"Fail"),"Fail","Pass")</f>
        <v>Fail</v>
      </c>
      <c r="E4" t="str">
        <f>IF(OR(ISBLANK(Survey!AL4),COUNTIF(G4:BJ4,"Fail")),"Fail","Pass")</f>
        <v>Fail</v>
      </c>
      <c r="F4" s="265"/>
      <c r="G4" s="16" t="str">
        <f>IF(H4=0,"Pass","Fail")</f>
        <v>Fail</v>
      </c>
      <c r="H4" s="139">
        <f>COUNTBLANK(Survey!B4:D4)+COUNTBLANK(Survey!G4)+COUNTBLANK(Survey!I4)+COUNTBLANK(Survey!K4:M4)+COUNTBLANK(Survey!P4:Q4)+COUNTBLANK(Survey!T4:W4)+COUNTBLANK(Survey!Z4:AC4)+COUNTBLANK(Survey!AF4:AG4)+COUNTBLANK(Survey!AK4:AK4)</f>
        <v>21</v>
      </c>
      <c r="I4" t="str">
        <f>IF(AND(OR(L4=20, J4=TRUE),K4&lt;1),"Pass","Fail")</f>
        <v>Fail</v>
      </c>
      <c r="J4" t="b">
        <f>IF(Survey!E4="No",TRUE,FALSE)</f>
        <v>0</v>
      </c>
      <c r="K4" s="29" cm="1">
        <f t="array" ref="K4">IF(COUNTA(Survey!$E$4:$E$695)=1, 0, SUM(IF(COUNTIF(Survey!$E$4:$E$695, Survey!$E$4:$E$695)=1,1,0)))</f>
        <v>0</v>
      </c>
      <c r="L4" s="29">
        <f>LEN(Survey!E4)</f>
        <v>0</v>
      </c>
      <c r="M4" s="16" t="str">
        <f>IF(OR(AND(Q4=20,O4=FALSE,P4&lt;2), N4=TRUE),"Pass","Fail")</f>
        <v>Fail</v>
      </c>
      <c r="N4" t="b">
        <f>IF(Survey!F4="No",TRUE,FALSE)</f>
        <v>0</v>
      </c>
      <c r="O4" t="b">
        <f>Survey!F4=Survey!E4</f>
        <v>1</v>
      </c>
      <c r="P4">
        <f>COUNTIF(Survey!$F$4:$F$695,Survey!F4)</f>
        <v>0</v>
      </c>
      <c r="Q4" s="28">
        <f>LEN(Survey!F4)</f>
        <v>0</v>
      </c>
      <c r="R4" s="16" t="str">
        <f>IF(OR(AND(S4=0,T4&lt;2), U4="No"),"Pass","Fail")</f>
        <v>Pass</v>
      </c>
      <c r="S4" s="29">
        <f>MOD((LEN(Survey!H4)+2),11)</f>
        <v>2</v>
      </c>
      <c r="T4">
        <f>COUNTIF(Survey!$H$4:$H$695,Survey!H4)</f>
        <v>0</v>
      </c>
      <c r="U4" s="28" t="str">
        <f>IF(Survey!$L4="Prospectus fund", "Yes", "No")</f>
        <v>No</v>
      </c>
      <c r="V4" s="16" t="str">
        <f>IFERROR(IF(OR(AND(W4=0,X4&lt;2), Y4=FALSE),"Pass","Fail"),"Pass")</f>
        <v>Pass</v>
      </c>
      <c r="W4" s="29">
        <f>MOD((LEN(Survey!J4)+2),11)</f>
        <v>2</v>
      </c>
      <c r="X4">
        <f>COUNTIF(Survey!$J$4:$J$695,Survey!J4)</f>
        <v>0</v>
      </c>
      <c r="Y4" s="30" t="b">
        <f>IF(OR(Survey!$M4="ETF",Survey!$M4="ETF, alternative mutual fund",Survey!$M4="Closed-end", Survey!$M4="Split share corp", Survey!$I4="Yes"),TRUE,FALSE)</f>
        <v>0</v>
      </c>
      <c r="Z4" s="16" t="str">
        <f>IFERROR(IF(AND(OR(AC4=AD4,AD4 = "Either"),NOT(ISBLANK(Survey!K4))),"Pass","Fail"),"Pass")</f>
        <v>Fail</v>
      </c>
      <c r="AA4" s="31" cm="1">
        <f t="array" ref="AA4">SUM(SUMIF(Survey!CH4:DA4,{"&gt;0","&lt;0"})*{1,-1})</f>
        <v>0</v>
      </c>
      <c r="AB4" s="33" cm="1">
        <f t="array" ref="AB4">SUM(SUMIF(Survey!CK4,{"&gt;0","&lt;0"})*{1,-1})+SUM(SUMIF(Survey!CU4,{"&gt;0","&lt;0"})*{1,-1})</f>
        <v>0</v>
      </c>
      <c r="AC4" s="33">
        <f>Survey!K4</f>
        <v>0</v>
      </c>
      <c r="AD4" s="32" t="str">
        <f>IFERROR(IF(AB4/AA4 &gt; 0.65, "Fund of funds", IF(AB4/AA4 &lt; 0.35,"Stand-alone","Either")),"Either")</f>
        <v>Either</v>
      </c>
      <c r="AE4" s="16" t="str">
        <f>IF(AND(AI4=TRUE,OR(AG4&lt;=2, AH4=TRUE)),"Pass","Fail")</f>
        <v>Fail</v>
      </c>
      <c r="AF4" s="58" cm="1">
        <f t="array" ref="AF4">SUM(SUMIF(Survey!CH4:DA4,{"&gt;0","&lt;0"})*{1,-1})+SUM(SUMIF(Survey!DC4:DV4,{"&gt;0","&lt;0"})*{1,-1})</f>
        <v>0</v>
      </c>
      <c r="AG4" s="58">
        <f>IFERROR(AF4/(Survey!$BA4),0)</f>
        <v>0</v>
      </c>
      <c r="AH4" s="104" t="b">
        <f>IF(OR(Survey!$M4="Alternative strategy or hedge",Survey!$M4="Private asset",Survey!$L4="Prospectus fund"),TRUE,FALSE)</f>
        <v>0</v>
      </c>
      <c r="AI4" s="104" t="b">
        <f>NOT(ISBLANK(Survey!$M4))</f>
        <v>0</v>
      </c>
      <c r="AJ4" s="16" t="str">
        <f>IF(OR(AL4=0, AK4=TRUE),"Pass","Fail")</f>
        <v>Fail</v>
      </c>
      <c r="AK4" t="b">
        <f>IF(Survey!W4="No",TRUE,FALSE)</f>
        <v>0</v>
      </c>
      <c r="AL4" s="119">
        <f>MOD((LEN(Survey!W4)+2),22)</f>
        <v>2</v>
      </c>
      <c r="AM4" t="str">
        <f>IF(OR(AN4=TRUE, AO4=TRUE),"Pass","Fail")</f>
        <v>Pass</v>
      </c>
      <c r="AN4" s="33" t="b">
        <f>NOT(ISNUMBER(SEARCH("Other",Survey!$Q4)))</f>
        <v>1</v>
      </c>
      <c r="AO4" s="32" t="b">
        <f>NOT(ISBLANK(Survey!$R4))</f>
        <v>0</v>
      </c>
      <c r="AP4" s="16" t="str">
        <f>IF(OR(AQ4=0, AR4=0),"Pass","Fail")</f>
        <v>Pass</v>
      </c>
      <c r="AQ4" s="114">
        <f>COUNTBLANK(Survey!$X4)</f>
        <v>1</v>
      </c>
      <c r="AR4" s="58">
        <f>IF(AND(Survey!L4&lt;&gt;"Exempt fund",OR(Survey!$M4="ETF",Survey!$M4="ETF, alternative mutual fund",Survey!$M4="Mutual fund",Survey!$M4="Alternative mutual fund",Survey!$M4="Money market")),1,0)</f>
        <v>0</v>
      </c>
      <c r="AS4" s="16" t="str">
        <f>IF(OR(AT4=TRUE, AU4=TRUE),"Pass","Fail")</f>
        <v>Pass</v>
      </c>
      <c r="AT4" s="33" t="b">
        <f>NOT(ISNUMBER(SEARCH("Yes",Survey!$AC4)))</f>
        <v>1</v>
      </c>
      <c r="AU4" s="32" t="b">
        <f>IF(COUNTBLANK(Survey!$AD4:$AE4)=0,TRUE, FALSE)</f>
        <v>0</v>
      </c>
      <c r="AV4" s="16" t="str">
        <f>IF(OR(AW4=TRUE, AX4=TRUE),"Pass","Fail")</f>
        <v>Pass</v>
      </c>
      <c r="AW4" s="33" t="b">
        <f>NOT(ISNUMBER(SEARCH("Yes",Survey!$AF4)))</f>
        <v>1</v>
      </c>
      <c r="AX4" s="32" t="b">
        <f>NOT(ISBLANK(Survey!$AH4))</f>
        <v>0</v>
      </c>
      <c r="AY4" s="16" t="str">
        <f>IF(OR(AZ4=TRUE, BA4=TRUE),"Pass","Fail")</f>
        <v>Pass</v>
      </c>
      <c r="AZ4" s="33" t="b">
        <f>NOT(OR(ISNUMBER(SEARCH("Other",Survey!$AH4)),ISNUMBER(SEARCH("Multiple",Survey!$AH4))))</f>
        <v>1</v>
      </c>
      <c r="BA4" s="32" t="b">
        <f>NOT(ISBLANK(Survey!$AI4))</f>
        <v>0</v>
      </c>
      <c r="BB4" s="16" t="str">
        <f>IF(OR(AND(BC4=1, BD4=0), AND(BC4=0, BD4=1)),"Pass","Fail")</f>
        <v>Fail</v>
      </c>
      <c r="BC4" s="114">
        <f>IF(ABS(Survey!$BA4)&gt;0, 1,0)</f>
        <v>0</v>
      </c>
      <c r="BD4" s="114">
        <f>IF(COUNTBLANK(Survey!$AL4)=0,1,0)</f>
        <v>0</v>
      </c>
      <c r="BE4" s="16" t="str">
        <f>IF(OR(BF4=0, BG4=0),"Pass","Fail")</f>
        <v>Pass</v>
      </c>
      <c r="BF4" s="114">
        <f>IF(ISBLANK(Survey!$AL4),0,1)</f>
        <v>0</v>
      </c>
      <c r="BG4" s="133">
        <f>COUNTBLANK(Survey!$AM4)</f>
        <v>1</v>
      </c>
      <c r="BH4" s="16" t="str">
        <f>IF(OR(BI4=0, BJ4=0),"Pass","Fail")</f>
        <v>Pass</v>
      </c>
      <c r="BI4" s="114">
        <f>IF(OR(Survey!$AM4="Closed",ISBLANK(Survey!$AM4)),0,1)</f>
        <v>0</v>
      </c>
      <c r="BJ4" s="133">
        <f>IF(ISBLANK(Survey!$AN4),1,0)</f>
        <v>1</v>
      </c>
      <c r="BK4" s="118" t="str">
        <f>IF(OR(IF(OR($BU4+$BV4 = 2, $BW4=1), FALSE, TRUE), OR(AND(BL4&gt;=0.99,BL4&lt;=1.01),AND(BL4&gt;=99,BL4&lt;=101))),"Pass","Fail")</f>
        <v>Pass</v>
      </c>
      <c r="BL4" s="31" cm="1">
        <f t="array" ref="BL4">SUM(SUMIF(Survey!AO4:AP4,{"&gt;0","&lt;0"})*{1,-1})</f>
        <v>0</v>
      </c>
      <c r="BM4">
        <f>IF(BL4=0,0,100/BL4)</f>
        <v>0</v>
      </c>
      <c r="BN4">
        <f>100-BL4</f>
        <v>100</v>
      </c>
      <c r="BO4" s="118" t="str">
        <f>IF(OR(IF(OR($BU4+$BV4 = 2, $BW4=1), FALSE, TRUE), AND(OR($BQ4 = 0,$BP4=0),OR($BR4 = 0,$BS4=0),BT4=0)),"Pass","Fail")</f>
        <v>Pass</v>
      </c>
      <c r="BP4">
        <f>IF(Survey!AQ4="No",0,1)</f>
        <v>1</v>
      </c>
      <c r="BQ4" s="207">
        <f>MOD((LEN(Survey!AQ4)+2),22)</f>
        <v>2</v>
      </c>
      <c r="BR4">
        <f>IF(Survey!AR4="No",0,1)</f>
        <v>1</v>
      </c>
      <c r="BS4" s="207">
        <f>MOD((LEN(Survey!AR4)+2),22)</f>
        <v>2</v>
      </c>
      <c r="BT4" s="114">
        <f>COUNTBLANK(Survey!$AQ4:$AS4)+COUNTBLANK(Survey!$AU4)</f>
        <v>4</v>
      </c>
      <c r="BU4" s="114">
        <f>IF(Survey!$I4="Yes",1,0)</f>
        <v>0</v>
      </c>
      <c r="BV4" s="114">
        <f>IF(OR(Survey!$M4="Mutual fund",Survey!$M4="Alternative mutual fund",Survey!$M4="Money market"),1,0)</f>
        <v>0</v>
      </c>
      <c r="BW4" s="119">
        <f>IF(OR(Survey!$M4="ETF",Survey!$M4="ETF, alternative mutual fund"),1,0)</f>
        <v>0</v>
      </c>
      <c r="BX4" s="16" t="str">
        <f>IF(OR(BY4=0, BZ4=TRUE),"Pass","Fail")</f>
        <v>Pass</v>
      </c>
      <c r="BY4" s="33">
        <f>IF(ISNUMBER(SEARCH("Other",Survey!$AS4)), 1, 0)</f>
        <v>0</v>
      </c>
      <c r="BZ4" s="58" t="b">
        <f>NOT(ISBLANK(Survey!$AT4))</f>
        <v>0</v>
      </c>
      <c r="CA4" s="16" t="str">
        <f>IF(OR(CB4=0, CG4=0, CH4=0),"Pass","Fail")</f>
        <v>Pass</v>
      </c>
      <c r="CB4" s="114">
        <f>IF(Survey!$BB4=0, 0,1)</f>
        <v>0</v>
      </c>
      <c r="CC4" s="58">
        <f>Survey!$AV4</f>
        <v>0</v>
      </c>
      <c r="CD4" s="58">
        <f>Survey!$BC4+Survey!$BD4+ABS(Survey!$BE4)-ABS(Survey!$BF4)-ABS(Survey!$BG4)-ABS(Survey!$BL4)</f>
        <v>0</v>
      </c>
      <c r="CE4" s="138">
        <f>Survey!BB4+(ABS(Survey!$BH4)-ABS(Survey!$BI4)+ABS(Survey!$BJ4)-ABS(Survey!$BK4))*0.5</f>
        <v>0</v>
      </c>
      <c r="CF4" s="58">
        <f>IFERROR(CD4/(CE4),0)</f>
        <v>0</v>
      </c>
      <c r="CG4" s="58">
        <f>IF(AND($CC4&gt;$CF4-0.2,$CC4&lt;$CF4+0.2,ISBLANK(Survey!$AV4)=FALSE),0,1)</f>
        <v>1</v>
      </c>
      <c r="CH4" s="133">
        <f>IF(ISBLANK(Survey!$AW4),1,0)</f>
        <v>1</v>
      </c>
      <c r="CI4" s="16" t="str">
        <f>IF(OR($CJ4=0, $CK4=0,$CL4=0),"Pass","Fail")</f>
        <v>Pass</v>
      </c>
      <c r="CJ4" s="114">
        <f>IF(Survey!$BB4=0, 0,1)</f>
        <v>0</v>
      </c>
      <c r="CK4" s="58">
        <f>IF(AND(Survey!$AX4&gt;=0,Survey!$AX4&lt;=0.2,Survey!$AX4&lt;&gt;""),0,1)</f>
        <v>1</v>
      </c>
      <c r="CL4" s="114">
        <f>IF(ISBLANK(Survey!$AY4),1,0)</f>
        <v>1</v>
      </c>
      <c r="CM4" s="16" t="str">
        <f>IF(OR(CN4="CAD",CN4="USD"),"Pass","Fail")</f>
        <v>Fail</v>
      </c>
      <c r="CN4" s="133">
        <f>Survey!$AZ4</f>
        <v>0</v>
      </c>
      <c r="CO4" s="16" t="str">
        <f>IF(OR(CS4=0,AND(CR4&gt;=0.99,CR4&lt;=1.01)),"Pass","Fail")</f>
        <v>Pass</v>
      </c>
      <c r="CP4" s="31">
        <f>Survey!$BA4</f>
        <v>0</v>
      </c>
      <c r="CQ4" s="138">
        <f>Survey!$BB4+Survey!$BC4+Survey!$BD4+ABS(Survey!$BE4)-ABS(Survey!$BF4)-ABS(Survey!$BG4)+ABS(Survey!$BH4)-ABS(Survey!$BI4)+ABS(Survey!$BJ4)-ABS(Survey!$BK4)-ABS(Survey!$BL4)+Survey!$BM4</f>
        <v>0</v>
      </c>
      <c r="CR4" s="30">
        <f>IFERROR(CP4/CQ4,0)</f>
        <v>0</v>
      </c>
      <c r="CS4" s="17">
        <f>CP4-CQ4</f>
        <v>0</v>
      </c>
      <c r="CT4" s="16" t="str">
        <f>IF(OR(CU4=TRUE, CV4=TRUE),"Pass","Fail")</f>
        <v>Pass</v>
      </c>
      <c r="CU4" s="33" t="b">
        <f>IF(ABS(Survey!$BM4)=0,TRUE,FALSE)</f>
        <v>1</v>
      </c>
      <c r="CV4" s="32" t="b">
        <f>NOT(ISBLANK(Survey!$BN4))</f>
        <v>0</v>
      </c>
      <c r="CW4" t="str">
        <f>IF(AND(CZ4&gt;=0.99,CZ4&lt;=1.01),"Pass","Fail")</f>
        <v>Fail</v>
      </c>
      <c r="CX4" s="25">
        <f>Survey!$BA4</f>
        <v>0</v>
      </c>
      <c r="CY4" s="25" cm="1">
        <f t="array" ref="CY4">SUM(SUMIF(Survey!BP4:BW4,{"&gt;0","&lt;0"})*{1,-1})-SUM(SUMIF(Survey!BY4:CF4,{"&gt;0","&lt;0"})*{1,-1})</f>
        <v>0</v>
      </c>
      <c r="CZ4" s="30" t="str">
        <f>IF(CY4=0,"No holdings",CX4/CY4)</f>
        <v>No holdings</v>
      </c>
      <c r="DA4">
        <f>CX4-CY4</f>
        <v>0</v>
      </c>
      <c r="DB4" s="16" t="str">
        <f>IF(AND(DE4&gt;=0.99,DE4&lt;=1.01),"Pass","Fail")</f>
        <v>Fail</v>
      </c>
      <c r="DC4" s="31">
        <f>Survey!$BA4</f>
        <v>0</v>
      </c>
      <c r="DD4" s="31" cm="1">
        <f t="array" ref="DD4">SUM(SUMIF(Survey!CH4:DA4,{"&gt;0","&lt;0"})*{1,-1})-SUM(SUMIF(Survey!DC4:DV4,{"&gt;0","&lt;0"})*{1,-1})</f>
        <v>0</v>
      </c>
      <c r="DE4" s="30" t="str">
        <f>IF(DD4=0,"No holdings",DC4/DD4)</f>
        <v>No holdings</v>
      </c>
      <c r="DF4" s="17">
        <f>DC4-DD4</f>
        <v>0</v>
      </c>
      <c r="DG4" s="16" t="str">
        <f>IF(OR(DH4=TRUE, DI4=TRUE),"Pass","Fail")</f>
        <v>Pass</v>
      </c>
      <c r="DH4" s="33" t="b">
        <f>IF(ABS(Survey!$DA4)=0,TRUE,FALSE)</f>
        <v>1</v>
      </c>
      <c r="DI4" s="32" t="b">
        <f>NOT(ISBLANK(Survey!$DB4))</f>
        <v>0</v>
      </c>
      <c r="DJ4" s="16" t="str">
        <f>IF(OR(DK4=TRUE, DL4=TRUE),"Pass","Fail")</f>
        <v>Pass</v>
      </c>
      <c r="DK4" s="33" t="b">
        <f>IF(ABS(Survey!$DV4)=0,TRUE,FALSE)</f>
        <v>1</v>
      </c>
      <c r="DL4" s="32" t="b">
        <f>NOT(ISBLANK(Survey!$DW4))</f>
        <v>0</v>
      </c>
      <c r="DM4" t="str">
        <f>IF(DP4&lt;1,"Pass","Fail")</f>
        <v>Pass</v>
      </c>
      <c r="DN4" s="25" cm="1">
        <f t="array" ref="DN4">SUM(SUMIF(Survey!CW4,{"&gt;0","&lt;0"})*{1,-1})+SUM(SUMIF(Survey!DR4,{"&gt;0","&lt;0"})*{1,-1})</f>
        <v>0</v>
      </c>
      <c r="DO4" s="25">
        <f>SUM(SUMIF(Survey!DY4:EE4,{"&gt;0","&lt;0"})*{1,-1})+SUM(SUMIF(Survey!EG4:EM4,{"&gt;0","&lt;0"})*{1,-1})</f>
        <v>0</v>
      </c>
      <c r="DP4">
        <f>IFERROR(IF(AND(DO4=0,DN4&gt;0),"No Gross Notional",DN4/DO4),0)</f>
        <v>0</v>
      </c>
      <c r="DQ4">
        <f>IF(DN4-DO4 &lt; 0, 0, DN4-DO4)</f>
        <v>0</v>
      </c>
      <c r="DR4" s="16" t="str">
        <f>IF(OR(DS4=TRUE, DT4=TRUE),"Pass","Fail")</f>
        <v>Pass</v>
      </c>
      <c r="DS4" s="33" t="b">
        <f>IF(ABS(Survey!$EE4)=0,TRUE,FALSE)</f>
        <v>1</v>
      </c>
      <c r="DT4" s="32" t="b">
        <f>NOT(ISBLANK(Survey!EF4))</f>
        <v>0</v>
      </c>
      <c r="DU4" s="16" t="str">
        <f>IF(OR(DV4=TRUE, DW4=TRUE),"Pass","Fail")</f>
        <v>Pass</v>
      </c>
      <c r="DV4" s="33" t="b">
        <f>IF(ABS(Survey!$EM4)=0,TRUE,FALSE)</f>
        <v>1</v>
      </c>
      <c r="DW4" s="32" t="b">
        <f>NOT(ISBLANK(Survey!$EN4))</f>
        <v>0</v>
      </c>
      <c r="DX4" s="16" t="str">
        <f>IF(EB4=TRUE,"Pass",IF(OR(AND(DY4&gt;=0.99,DY4&lt;=1.01),AND(DY4&gt;=99,DY4&lt;=101)),"Pass","Fail"))</f>
        <v>Fail</v>
      </c>
      <c r="DY4" s="31">
        <f>SUM(SUMIF(Survey!ET4:EV4,{"&gt;0","&lt;0"})*{1,-1})</f>
        <v>0</v>
      </c>
      <c r="DZ4">
        <f>IF(DY4=0,0,100/DY4)</f>
        <v>0</v>
      </c>
      <c r="EA4">
        <f>100-DY4</f>
        <v>100</v>
      </c>
      <c r="EB4" s="30" t="b">
        <f>IF(OR(Survey!$M4="ETF",Survey!$M4="ETF, alternative mutual fund",Survey!$M4="Closed-end", Survey!$M4="Split share corp"),TRUE,FALSE)</f>
        <v>0</v>
      </c>
      <c r="EC4" s="16" t="str">
        <f>IF(OR(AND(ED4&gt;=0.99,ED4&lt;=1.01),AND(ED4&gt;=99,ED4&lt;=101)),"Pass","Fail")</f>
        <v>Fail</v>
      </c>
      <c r="ED4" s="31">
        <f>SUM(SUMIF(Survey!EX4:FD4,{"&gt;0","&lt;0"})*{1,-1})</f>
        <v>0</v>
      </c>
      <c r="EE4">
        <f>IF(ED4=0,0,100/ED4)</f>
        <v>0</v>
      </c>
      <c r="EF4" s="17">
        <f>100-ED4</f>
        <v>100</v>
      </c>
      <c r="EG4" s="16" t="str">
        <f>IF(OR(AND(EH4&gt;=0.99,EH4&lt;=1.01),AND(EH4&gt;=99,EH4&lt;=101)),"Pass","Fail")</f>
        <v>Fail</v>
      </c>
      <c r="EH4" s="31">
        <f>SUM(SUMIF(Survey!FF4:FL4,{"&gt;0","&lt;0"})*{1,-1})</f>
        <v>0</v>
      </c>
      <c r="EI4">
        <f>IF(EH4=0,0,100/EH4)</f>
        <v>0</v>
      </c>
      <c r="EJ4" s="17">
        <f>100-EH4</f>
        <v>100</v>
      </c>
    </row>
    <row r="5" spans="1:140">
      <c r="A5">
        <v>5</v>
      </c>
      <c r="B5" t="str">
        <f t="shared" si="0"/>
        <v>Pass</v>
      </c>
      <c r="C5" t="str">
        <f>IF(COUNTBLANK(Survey!B5:FM5)=$C$2, "Pass", "Fail")</f>
        <v>Pass</v>
      </c>
      <c r="D5" s="16" t="str">
        <f t="shared" ref="D5:D68" si="2">IF(COUNTIF(G5:EJ5,"Fail"),"Fail","Pass")</f>
        <v>Fail</v>
      </c>
      <c r="E5" t="str">
        <f>IF(OR(ISBLANK(Survey!AL5),COUNTIF(G5:BJ5,"Fail")),"Fail","Pass")</f>
        <v>Fail</v>
      </c>
      <c r="F5" s="265"/>
      <c r="G5" s="16" t="str">
        <f t="shared" ref="G5:G68" si="3">IF(H5=0,"Pass","Fail")</f>
        <v>Fail</v>
      </c>
      <c r="H5" s="139">
        <f>COUNTBLANK(Survey!B5:D5)+COUNTBLANK(Survey!G5)+COUNTBLANK(Survey!I5)+COUNTBLANK(Survey!K5:M5)+COUNTBLANK(Survey!P5:Q5)+COUNTBLANK(Survey!T5:W5)+COUNTBLANK(Survey!Z5:AC5)+COUNTBLANK(Survey!AF5:AG5)+COUNTBLANK(Survey!AK5:AK5)</f>
        <v>21</v>
      </c>
      <c r="I5" t="str">
        <f t="shared" ref="I5:I68" si="4">IF(AND(OR(L5=20, J5=TRUE),K5&lt;1),"Pass","Fail")</f>
        <v>Fail</v>
      </c>
      <c r="J5" t="b">
        <f>IF(Survey!E5="No",TRUE,FALSE)</f>
        <v>0</v>
      </c>
      <c r="K5" s="29" cm="1">
        <f t="array" ref="K5">IF(COUNTA(Survey!$E$4:$E$695)=1, 0, SUM(IF(COUNTIF(Survey!$E$4:$E$695, Survey!$E$4:$E$695)=1,1,0)))</f>
        <v>0</v>
      </c>
      <c r="L5" s="29">
        <f>LEN(Survey!E5)</f>
        <v>0</v>
      </c>
      <c r="M5" s="16" t="str">
        <f t="shared" ref="M5:M68" si="5">IF(OR(AND(Q5=20,O5=FALSE,P5&lt;2), N5=TRUE),"Pass","Fail")</f>
        <v>Fail</v>
      </c>
      <c r="N5" t="b">
        <f>IF(Survey!F5="No",TRUE,FALSE)</f>
        <v>0</v>
      </c>
      <c r="O5" t="b">
        <f>Survey!F5=Survey!E5</f>
        <v>1</v>
      </c>
      <c r="P5">
        <f>COUNTIF(Survey!$F$4:$F$695,Survey!F5)</f>
        <v>0</v>
      </c>
      <c r="Q5" s="28">
        <f>LEN(Survey!F5)</f>
        <v>0</v>
      </c>
      <c r="R5" s="16" t="str">
        <f t="shared" ref="R5:R68" si="6">IF(OR(AND(S5=0,T5&lt;2), U5="No"),"Pass","Fail")</f>
        <v>Pass</v>
      </c>
      <c r="S5" s="29">
        <f>MOD((LEN(Survey!H5)+2),11)</f>
        <v>2</v>
      </c>
      <c r="T5">
        <f>COUNTIF(Survey!$H$4:$H$695,Survey!H5)</f>
        <v>0</v>
      </c>
      <c r="U5" s="28" t="str">
        <f>IF(Survey!$L5="Prospectus fund", "Yes", "No")</f>
        <v>No</v>
      </c>
      <c r="V5" s="16" t="str">
        <f t="shared" ref="V5:V68" si="7">IFERROR(IF(OR(AND(W5=0,X5&lt;2), Y5=FALSE),"Pass","Fail"),"Pass")</f>
        <v>Pass</v>
      </c>
      <c r="W5" s="29">
        <f>MOD((LEN(Survey!J5)+2),11)</f>
        <v>2</v>
      </c>
      <c r="X5">
        <f>COUNTIF(Survey!$J$4:$J$695,Survey!J5)</f>
        <v>0</v>
      </c>
      <c r="Y5" s="30" t="b">
        <f>IF(OR(Survey!$M5="ETF",Survey!$M5="ETF, alternative mutual fund",Survey!$M5="Closed-end", Survey!$M5="Split share corp", Survey!$I5="Yes"),TRUE,FALSE)</f>
        <v>0</v>
      </c>
      <c r="Z5" s="16" t="str">
        <f>IFERROR(IF(AND(OR(AC5=AD5,AD5 = "Either"),NOT(ISBLANK(Survey!K5))),"Pass","Fail"),"Pass")</f>
        <v>Fail</v>
      </c>
      <c r="AA5" s="31" cm="1">
        <f t="array" ref="AA5">SUM(SUMIF(Survey!CH5:DA5,{"&gt;0","&lt;0"})*{1,-1})</f>
        <v>0</v>
      </c>
      <c r="AB5" s="33" cm="1">
        <f t="array" ref="AB5">SUM(SUMIF(Survey!CK5,{"&gt;0","&lt;0"})*{1,-1})+SUM(SUMIF(Survey!CU5,{"&gt;0","&lt;0"})*{1,-1})</f>
        <v>0</v>
      </c>
      <c r="AC5" s="33">
        <f>Survey!K5</f>
        <v>0</v>
      </c>
      <c r="AD5" s="32" t="str">
        <f t="shared" ref="AD5:AD68" si="8">IFERROR(IF(AB5/AA5 &gt; 0.65, "Fund of funds", IF(AB5/AA5 &lt; 0.35,"Stand-alone","Either")),"Either")</f>
        <v>Either</v>
      </c>
      <c r="AE5" s="16" t="str">
        <f t="shared" ref="AE5:AE68" si="9">IF(AND(AI5=TRUE,OR(AG5&lt;=2, AH5=TRUE)),"Pass","Fail")</f>
        <v>Fail</v>
      </c>
      <c r="AF5" s="58" cm="1">
        <f t="array" ref="AF5">SUM(SUMIF(Survey!CH5:DA5,{"&gt;0","&lt;0"})*{1,-1})+SUM(SUMIF(Survey!DC5:DV5,{"&gt;0","&lt;0"})*{1,-1})</f>
        <v>0</v>
      </c>
      <c r="AG5" s="58">
        <f>IFERROR(AF5/(Survey!$BA5),0)</f>
        <v>0</v>
      </c>
      <c r="AH5" s="104" t="b">
        <f>IF(OR(Survey!$M5="Alternative strategy or hedge",Survey!$M5="Private asset",Survey!$L5="Prospectus fund"),TRUE,FALSE)</f>
        <v>0</v>
      </c>
      <c r="AI5" s="104" t="b">
        <f>NOT(ISBLANK(Survey!$M5))</f>
        <v>0</v>
      </c>
      <c r="AJ5" s="16" t="str">
        <f t="shared" ref="AJ5:AJ68" si="10">IF(OR(AL5=0, AK5=TRUE),"Pass","Fail")</f>
        <v>Fail</v>
      </c>
      <c r="AK5" t="b">
        <f>IF(Survey!W5="No",TRUE,FALSE)</f>
        <v>0</v>
      </c>
      <c r="AL5" s="119">
        <f>MOD((LEN(Survey!W5)+2),22)</f>
        <v>2</v>
      </c>
      <c r="AM5" t="str">
        <f t="shared" ref="AM5:AM68" si="11">IF(OR(AN5=TRUE, AO5=TRUE),"Pass","Fail")</f>
        <v>Pass</v>
      </c>
      <c r="AN5" s="33" t="b">
        <f>NOT(ISNUMBER(SEARCH("Other",Survey!$Q5)))</f>
        <v>1</v>
      </c>
      <c r="AO5" s="32" t="b">
        <f>NOT(ISBLANK(Survey!$R5))</f>
        <v>0</v>
      </c>
      <c r="AP5" s="16" t="str">
        <f t="shared" ref="AP5:AP68" si="12">IF(OR(AQ5=0, AR5=0),"Pass","Fail")</f>
        <v>Pass</v>
      </c>
      <c r="AQ5" s="114">
        <f>COUNTBLANK(Survey!$X5)</f>
        <v>1</v>
      </c>
      <c r="AR5" s="58">
        <f>IF(AND(Survey!L5&lt;&gt;"Exempt fund",OR(Survey!$M5="ETF",Survey!$M5="ETF, alternative mutual fund",Survey!$M5="Mutual fund",Survey!$M5="Alternative mutual fund",Survey!$M5="Money market")),1,0)</f>
        <v>0</v>
      </c>
      <c r="AS5" s="16" t="str">
        <f t="shared" ref="AS5:AS68" si="13">IF(OR(AT5=TRUE, AU5=TRUE),"Pass","Fail")</f>
        <v>Pass</v>
      </c>
      <c r="AT5" s="33" t="b">
        <f>NOT(ISNUMBER(SEARCH("Yes",Survey!$AC5)))</f>
        <v>1</v>
      </c>
      <c r="AU5" s="32" t="b">
        <f>IF(COUNTBLANK(Survey!$AD5:$AE5)=0,TRUE, FALSE)</f>
        <v>0</v>
      </c>
      <c r="AV5" s="16" t="str">
        <f t="shared" ref="AV5:AV68" si="14">IF(OR(AW5=TRUE, AX5=TRUE),"Pass","Fail")</f>
        <v>Pass</v>
      </c>
      <c r="AW5" s="33" t="b">
        <f>NOT(ISNUMBER(SEARCH("Yes",Survey!$AF5)))</f>
        <v>1</v>
      </c>
      <c r="AX5" s="32" t="b">
        <f>NOT(ISBLANK(Survey!$AH5))</f>
        <v>0</v>
      </c>
      <c r="AY5" s="16" t="str">
        <f t="shared" ref="AY5:AY68" si="15">IF(OR(AZ5=TRUE, BA5=TRUE),"Pass","Fail")</f>
        <v>Pass</v>
      </c>
      <c r="AZ5" s="33" t="b">
        <f>NOT(OR(ISNUMBER(SEARCH("Other",Survey!$AH5)),ISNUMBER(SEARCH("Multiple",Survey!$AH5))))</f>
        <v>1</v>
      </c>
      <c r="BA5" s="32" t="b">
        <f>NOT(ISBLANK(Survey!$AI5))</f>
        <v>0</v>
      </c>
      <c r="BB5" s="16" t="str">
        <f t="shared" ref="BB5:BB68" si="16">IF(OR(AND(BC5=1, BD5=0), AND(BC5=0, BD5=1)),"Pass","Fail")</f>
        <v>Fail</v>
      </c>
      <c r="BC5" s="114">
        <f>IF(ABS(Survey!$BA5)&gt;0, 1,0)</f>
        <v>0</v>
      </c>
      <c r="BD5" s="114">
        <f>IF(COUNTBLANK(Survey!$AL5)=0,1,0)</f>
        <v>0</v>
      </c>
      <c r="BE5" s="16" t="str">
        <f t="shared" ref="BE5:BE68" si="17">IF(OR(BF5=0, BG5=0),"Pass","Fail")</f>
        <v>Pass</v>
      </c>
      <c r="BF5" s="114">
        <f>IF(ISBLANK(Survey!$AL5),0,1)</f>
        <v>0</v>
      </c>
      <c r="BG5" s="133">
        <f>COUNTBLANK(Survey!$AM5)</f>
        <v>1</v>
      </c>
      <c r="BH5" s="16" t="str">
        <f t="shared" ref="BH5:BH68" si="18">IF(OR(BI5=0, BJ5=0),"Pass","Fail")</f>
        <v>Pass</v>
      </c>
      <c r="BI5" s="114">
        <f>IF(OR(Survey!$AM5="Closed",ISBLANK(Survey!$AM5)),0,1)</f>
        <v>0</v>
      </c>
      <c r="BJ5" s="133">
        <f>IF(ISBLANK(Survey!$AN5),1,0)</f>
        <v>1</v>
      </c>
      <c r="BK5" s="118" t="str">
        <f t="shared" ref="BK5:BK68" si="19">IF(OR(IF(OR($BU5+$BV5 = 2, $BW5=1), FALSE, TRUE), OR(AND(BL5&gt;=0.99,BL5&lt;=1.01),AND(BL5&gt;=99,BL5&lt;=101))),"Pass","Fail")</f>
        <v>Pass</v>
      </c>
      <c r="BL5" s="31" cm="1">
        <f t="array" ref="BL5">SUM(SUMIF(Survey!AO5:AP5,{"&gt;0","&lt;0"})*{1,-1})</f>
        <v>0</v>
      </c>
      <c r="BM5">
        <f t="shared" ref="BM5:BM68" si="20">IF(BL5=0,0,100/BL5)</f>
        <v>0</v>
      </c>
      <c r="BN5">
        <f t="shared" ref="BN5:BN68" si="21">100-BL5</f>
        <v>100</v>
      </c>
      <c r="BO5" s="118" t="str">
        <f t="shared" ref="BO5:BO68" si="22">IF(OR(IF(OR($BU5+$BV5 = 2, $BW5=1), FALSE, TRUE), AND(OR($BQ5 = 0,$BP5=0),OR($BR5 = 0,$BS5=0),BT5=0)),"Pass","Fail")</f>
        <v>Pass</v>
      </c>
      <c r="BP5">
        <f>IF(Survey!AQ5="No",0,1)</f>
        <v>1</v>
      </c>
      <c r="BQ5" s="207">
        <f>MOD((LEN(Survey!AQ5)+2),22)</f>
        <v>2</v>
      </c>
      <c r="BR5">
        <f>IF(Survey!AR5="No",0,1)</f>
        <v>1</v>
      </c>
      <c r="BS5" s="207">
        <f>MOD((LEN(Survey!AR5)+2),22)</f>
        <v>2</v>
      </c>
      <c r="BT5" s="114">
        <f>COUNTBLANK(Survey!$AQ5:$AS5)+COUNTBLANK(Survey!$AU5)</f>
        <v>4</v>
      </c>
      <c r="BU5" s="114">
        <f>IF(Survey!$I5="Yes",1,0)</f>
        <v>0</v>
      </c>
      <c r="BV5" s="114">
        <f>IF(OR(Survey!$M5="Mutual fund",Survey!$M5="Alternative mutual fund",Survey!$M5="Money market"),1,0)</f>
        <v>0</v>
      </c>
      <c r="BW5" s="119">
        <f>IF(OR(Survey!$M5="ETF",Survey!$M5="ETF, alternative mutual fund"),1,0)</f>
        <v>0</v>
      </c>
      <c r="BX5" s="16" t="str">
        <f t="shared" ref="BX5:BX68" si="23">IF(OR(BY5=0, BZ5=TRUE),"Pass","Fail")</f>
        <v>Pass</v>
      </c>
      <c r="BY5" s="33">
        <f>IF(ISNUMBER(SEARCH("Other",Survey!$AS5)), 1, 0)</f>
        <v>0</v>
      </c>
      <c r="BZ5" s="58" t="b">
        <f>NOT(ISBLANK(Survey!$AT5))</f>
        <v>0</v>
      </c>
      <c r="CA5" s="16" t="str">
        <f t="shared" ref="CA5:CA68" si="24">IF(OR(CB5=0, CG5=0, CH5=0),"Pass","Fail")</f>
        <v>Pass</v>
      </c>
      <c r="CB5" s="114">
        <f>IF(Survey!$BB5=0, 0,1)</f>
        <v>0</v>
      </c>
      <c r="CC5" s="58">
        <f>Survey!$AV5</f>
        <v>0</v>
      </c>
      <c r="CD5" s="58">
        <f>Survey!$BC5+Survey!$BD5+ABS(Survey!$BE5)-ABS(Survey!$BF5)-ABS(Survey!$BG5)-ABS(Survey!$BL5)</f>
        <v>0</v>
      </c>
      <c r="CE5" s="138">
        <f>Survey!BB5+(ABS(Survey!$BH5)-ABS(Survey!$BI5)+ABS(Survey!$BJ5)-ABS(Survey!$BK5))*0.5</f>
        <v>0</v>
      </c>
      <c r="CF5" s="58">
        <f t="shared" ref="CF5:CF68" si="25">IFERROR(CD5/(CE5),0)</f>
        <v>0</v>
      </c>
      <c r="CG5" s="58">
        <f>IF(AND($CC5&gt;$CF5-0.2,$CC5&lt;$CF5+0.2,ISBLANK(Survey!$AV5)=FALSE),0,1)</f>
        <v>1</v>
      </c>
      <c r="CH5" s="133">
        <f>IF(ISBLANK(Survey!$AW5),1,0)</f>
        <v>1</v>
      </c>
      <c r="CI5" s="16" t="str">
        <f t="shared" ref="CI5:CI68" si="26">IF(OR($CJ5=0, $CK5=0,$CL5=0),"Pass","Fail")</f>
        <v>Pass</v>
      </c>
      <c r="CJ5" s="114">
        <f>IF(Survey!$BB5=0, 0,1)</f>
        <v>0</v>
      </c>
      <c r="CK5" s="58">
        <f>IF(AND(Survey!$AX5&gt;=0,Survey!$AX5&lt;=0.2,Survey!$AX5&lt;&gt;""),0,1)</f>
        <v>1</v>
      </c>
      <c r="CL5" s="114">
        <f>IF(ISBLANK(Survey!$AY5),1,0)</f>
        <v>1</v>
      </c>
      <c r="CM5" s="16" t="str">
        <f t="shared" ref="CM5:CM68" si="27">IF(OR(CN5="CAD",CN5="USD"),"Pass","Fail")</f>
        <v>Fail</v>
      </c>
      <c r="CN5" s="133">
        <f>Survey!$AZ5</f>
        <v>0</v>
      </c>
      <c r="CO5" s="16" t="str">
        <f t="shared" ref="CO5:CO68" si="28">IF(OR(CS5=0,AND(CR5&gt;=0.99,CR5&lt;=1.01)),"Pass","Fail")</f>
        <v>Pass</v>
      </c>
      <c r="CP5" s="31">
        <f>Survey!$BA5</f>
        <v>0</v>
      </c>
      <c r="CQ5" s="138">
        <f>Survey!$BB5+Survey!$BC5+Survey!$BD5+ABS(Survey!$BE5)-ABS(Survey!$BF5)-ABS(Survey!$BG5)+ABS(Survey!$BH5)-ABS(Survey!$BI5)+ABS(Survey!$BJ5)-ABS(Survey!$BK5)-ABS(Survey!$BL5)+Survey!$BM5</f>
        <v>0</v>
      </c>
      <c r="CR5" s="30">
        <f t="shared" ref="CR5:CR68" si="29">IFERROR(CP5/CQ5,0)</f>
        <v>0</v>
      </c>
      <c r="CS5" s="17">
        <f t="shared" ref="CS5:CS68" si="30">CP5-CQ5</f>
        <v>0</v>
      </c>
      <c r="CT5" s="16" t="str">
        <f t="shared" ref="CT5:CT68" si="31">IF(OR(CU5=TRUE, CV5=TRUE),"Pass","Fail")</f>
        <v>Pass</v>
      </c>
      <c r="CU5" s="33" t="b">
        <f>IF(ABS(Survey!$BM5)=0,TRUE,FALSE)</f>
        <v>1</v>
      </c>
      <c r="CV5" s="32" t="b">
        <f>NOT(ISBLANK(Survey!$BN5))</f>
        <v>0</v>
      </c>
      <c r="CW5" t="str">
        <f t="shared" ref="CW5:CW68" si="32">IF(AND(CZ5&gt;=0.99,CZ5&lt;=1.01),"Pass","Fail")</f>
        <v>Fail</v>
      </c>
      <c r="CX5" s="25">
        <f>Survey!$BA5</f>
        <v>0</v>
      </c>
      <c r="CY5" s="25" cm="1">
        <f t="array" ref="CY5">SUM(SUMIF(Survey!BP5:BW5,{"&gt;0","&lt;0"})*{1,-1})-SUM(SUMIF(Survey!BY5:CF5,{"&gt;0","&lt;0"})*{1,-1})</f>
        <v>0</v>
      </c>
      <c r="CZ5" s="30" t="str">
        <f t="shared" ref="CZ5:CZ68" si="33">IF(CY5=0,"No holdings",CX5/CY5)</f>
        <v>No holdings</v>
      </c>
      <c r="DA5">
        <f t="shared" ref="DA5:DA68" si="34">CX5-CY5</f>
        <v>0</v>
      </c>
      <c r="DB5" s="16" t="str">
        <f t="shared" ref="DB5:DB68" si="35">IF(AND(DE5&gt;=0.99,DE5&lt;=1.01),"Pass","Fail")</f>
        <v>Fail</v>
      </c>
      <c r="DC5" s="31">
        <f>Survey!$BA5</f>
        <v>0</v>
      </c>
      <c r="DD5" s="31" cm="1">
        <f t="array" ref="DD5">SUM(SUMIF(Survey!CH5:DA5,{"&gt;0","&lt;0"})*{1,-1})-SUM(SUMIF(Survey!DC5:DV5,{"&gt;0","&lt;0"})*{1,-1})</f>
        <v>0</v>
      </c>
      <c r="DE5" s="30" t="str">
        <f t="shared" ref="DE5:DE68" si="36">IF(DD5=0,"No holdings",DC5/DD5)</f>
        <v>No holdings</v>
      </c>
      <c r="DF5" s="17">
        <f t="shared" ref="DF5:DF68" si="37">DC5-DD5</f>
        <v>0</v>
      </c>
      <c r="DG5" s="16" t="str">
        <f t="shared" ref="DG5:DG68" si="38">IF(OR(DH5=TRUE, DI5=TRUE),"Pass","Fail")</f>
        <v>Pass</v>
      </c>
      <c r="DH5" s="33" t="b">
        <f>IF(ABS(Survey!$DA5)=0,TRUE,FALSE)</f>
        <v>1</v>
      </c>
      <c r="DI5" s="32" t="b">
        <f>NOT(ISBLANK(Survey!$DB5))</f>
        <v>0</v>
      </c>
      <c r="DJ5" s="16" t="str">
        <f t="shared" ref="DJ5:DJ68" si="39">IF(OR(DK5=TRUE, DL5=TRUE),"Pass","Fail")</f>
        <v>Pass</v>
      </c>
      <c r="DK5" s="33" t="b">
        <f>IF(ABS(Survey!$DV5)=0,TRUE,FALSE)</f>
        <v>1</v>
      </c>
      <c r="DL5" s="32" t="b">
        <f>NOT(ISBLANK(Survey!$DW5))</f>
        <v>0</v>
      </c>
      <c r="DM5" t="str">
        <f t="shared" ref="DM5:DM68" si="40">IF(DP5&lt;1,"Pass","Fail")</f>
        <v>Pass</v>
      </c>
      <c r="DN5" s="25" cm="1">
        <f t="array" ref="DN5">SUM(SUMIF(Survey!CW5,{"&gt;0","&lt;0"})*{1,-1})+SUM(SUMIF(Survey!DR5,{"&gt;0","&lt;0"})*{1,-1})</f>
        <v>0</v>
      </c>
      <c r="DO5" s="25">
        <f>SUM(SUMIF(Survey!DY5:EE5,{"&gt;0","&lt;0"})*{1,-1})+SUM(SUMIF(Survey!EG5:EM5,{"&gt;0","&lt;0"})*{1,-1})</f>
        <v>0</v>
      </c>
      <c r="DP5">
        <f t="shared" ref="DP5:DP68" si="41">IFERROR(IF(AND(DO5=0,DN5&gt;0),"No Gross Notional",DN5/DO5),0)</f>
        <v>0</v>
      </c>
      <c r="DQ5">
        <f t="shared" ref="DQ5:DQ68" si="42">IF(DN5-DO5 &lt; 0, 0, DN5-DO5)</f>
        <v>0</v>
      </c>
      <c r="DR5" s="16" t="str">
        <f t="shared" ref="DR5:DR68" si="43">IF(OR(DS5=TRUE, DT5=TRUE),"Pass","Fail")</f>
        <v>Pass</v>
      </c>
      <c r="DS5" s="33" t="b">
        <f>IF(ABS(Survey!$EE5)=0,TRUE,FALSE)</f>
        <v>1</v>
      </c>
      <c r="DT5" s="32" t="b">
        <f>NOT(ISBLANK(Survey!EF5))</f>
        <v>0</v>
      </c>
      <c r="DU5" s="16" t="str">
        <f t="shared" ref="DU5:DU68" si="44">IF(OR(DV5=TRUE, DW5=TRUE),"Pass","Fail")</f>
        <v>Pass</v>
      </c>
      <c r="DV5" s="33" t="b">
        <f>IF(ABS(Survey!$EM5)=0,TRUE,FALSE)</f>
        <v>1</v>
      </c>
      <c r="DW5" s="32" t="b">
        <f>NOT(ISBLANK(Survey!$EN5))</f>
        <v>0</v>
      </c>
      <c r="DX5" s="16" t="str">
        <f t="shared" ref="DX5:DX68" si="45">IF(EB5=TRUE,"Pass",IF(OR(AND(DY5&gt;=0.99,DY5&lt;=1.01),AND(DY5&gt;=99,DY5&lt;=101)),"Pass","Fail"))</f>
        <v>Fail</v>
      </c>
      <c r="DY5" s="31">
        <f>SUM(SUMIF(Survey!ET5:EV5,{"&gt;0","&lt;0"})*{1,-1})</f>
        <v>0</v>
      </c>
      <c r="DZ5">
        <f t="shared" ref="DZ5:DZ68" si="46">IF(DY5=0,0,100/DY5)</f>
        <v>0</v>
      </c>
      <c r="EA5">
        <f t="shared" ref="EA5:EA68" si="47">100-DY5</f>
        <v>100</v>
      </c>
      <c r="EB5" s="30" t="b">
        <f>IF(OR(Survey!$M5="ETF",Survey!$M5="ETF, alternative mutual fund",Survey!$M5="Closed-end", Survey!$M5="Split share corp"),TRUE,FALSE)</f>
        <v>0</v>
      </c>
      <c r="EC5" s="16" t="str">
        <f t="shared" ref="EC5:EC68" si="48">IF(OR(AND(ED5&gt;=0.99,ED5&lt;=1.01),AND(ED5&gt;=99,ED5&lt;=101)),"Pass","Fail")</f>
        <v>Fail</v>
      </c>
      <c r="ED5" s="31">
        <f>SUM(SUMIF(Survey!EX5:FD5,{"&gt;0","&lt;0"})*{1,-1})</f>
        <v>0</v>
      </c>
      <c r="EE5">
        <f t="shared" ref="EE5:EE68" si="49">IF(ED5=0,0,100/ED5)</f>
        <v>0</v>
      </c>
      <c r="EF5" s="17">
        <f t="shared" ref="EF5:EF68" si="50">100-ED5</f>
        <v>100</v>
      </c>
      <c r="EG5" s="16" t="str">
        <f t="shared" ref="EG5:EG68" si="51">IF(OR(AND(EH5&gt;=0.99,EH5&lt;=1.01),AND(EH5&gt;=99,EH5&lt;=101)),"Pass","Fail")</f>
        <v>Fail</v>
      </c>
      <c r="EH5" s="31">
        <f>SUM(SUMIF(Survey!FF5:FL5,{"&gt;0","&lt;0"})*{1,-1})</f>
        <v>0</v>
      </c>
      <c r="EI5">
        <f t="shared" ref="EI5:EI68" si="52">IF(EH5=0,0,100/EH5)</f>
        <v>0</v>
      </c>
      <c r="EJ5" s="17">
        <f t="shared" ref="EJ5:EJ68" si="53">100-EH5</f>
        <v>100</v>
      </c>
    </row>
    <row r="6" spans="1:140">
      <c r="A6">
        <v>6</v>
      </c>
      <c r="B6" t="str">
        <f t="shared" si="0"/>
        <v>Pass</v>
      </c>
      <c r="C6" t="str">
        <f>IF(COUNTBLANK(Survey!B6:FM6)=$C$2, "Pass", "Fail")</f>
        <v>Pass</v>
      </c>
      <c r="D6" s="16" t="str">
        <f t="shared" si="2"/>
        <v>Fail</v>
      </c>
      <c r="E6" t="str">
        <f>IF(OR(ISBLANK(Survey!AL6),COUNTIF(G6:BJ6,"Fail")),"Fail","Pass")</f>
        <v>Fail</v>
      </c>
      <c r="F6" s="265"/>
      <c r="G6" s="16" t="str">
        <f t="shared" si="3"/>
        <v>Fail</v>
      </c>
      <c r="H6" s="139">
        <f>COUNTBLANK(Survey!B6:D6)+COUNTBLANK(Survey!G6)+COUNTBLANK(Survey!I6)+COUNTBLANK(Survey!K6:M6)+COUNTBLANK(Survey!P6:Q6)+COUNTBLANK(Survey!T6:W6)+COUNTBLANK(Survey!Z6:AC6)+COUNTBLANK(Survey!AF6:AG6)+COUNTBLANK(Survey!AK6:AK6)</f>
        <v>21</v>
      </c>
      <c r="I6" t="str">
        <f t="shared" si="4"/>
        <v>Fail</v>
      </c>
      <c r="J6" t="b">
        <f>IF(Survey!E6="No",TRUE,FALSE)</f>
        <v>0</v>
      </c>
      <c r="K6" s="29" cm="1">
        <f t="array" ref="K6">IF(COUNTA(Survey!$E$4:$E$695)=1, 0, SUM(IF(COUNTIF(Survey!$E$4:$E$695, Survey!$E$4:$E$695)=1,1,0)))</f>
        <v>0</v>
      </c>
      <c r="L6" s="29">
        <f>LEN(Survey!E6)</f>
        <v>0</v>
      </c>
      <c r="M6" s="16" t="str">
        <f t="shared" si="5"/>
        <v>Fail</v>
      </c>
      <c r="N6" t="b">
        <f>IF(Survey!F6="No",TRUE,FALSE)</f>
        <v>0</v>
      </c>
      <c r="O6" t="b">
        <f>Survey!F6=Survey!E6</f>
        <v>1</v>
      </c>
      <c r="P6">
        <f>COUNTIF(Survey!$F$4:$F$695,Survey!F6)</f>
        <v>0</v>
      </c>
      <c r="Q6" s="28">
        <f>LEN(Survey!F6)</f>
        <v>0</v>
      </c>
      <c r="R6" s="16" t="str">
        <f t="shared" si="6"/>
        <v>Pass</v>
      </c>
      <c r="S6" s="29">
        <f>MOD((LEN(Survey!H6)+2),11)</f>
        <v>2</v>
      </c>
      <c r="T6">
        <f>COUNTIF(Survey!$H$4:$H$695,Survey!H6)</f>
        <v>0</v>
      </c>
      <c r="U6" s="28" t="str">
        <f>IF(Survey!$L6="Prospectus fund", "Yes", "No")</f>
        <v>No</v>
      </c>
      <c r="V6" s="16" t="str">
        <f t="shared" si="7"/>
        <v>Pass</v>
      </c>
      <c r="W6" s="29">
        <f>MOD((LEN(Survey!J6)+2),11)</f>
        <v>2</v>
      </c>
      <c r="X6">
        <f>COUNTIF(Survey!$J$4:$J$695,Survey!J6)</f>
        <v>0</v>
      </c>
      <c r="Y6" s="30" t="b">
        <f>IF(OR(Survey!$M6="ETF",Survey!$M6="ETF, alternative mutual fund",Survey!$M6="Closed-end", Survey!$M6="Split share corp", Survey!$I6="Yes"),TRUE,FALSE)</f>
        <v>0</v>
      </c>
      <c r="Z6" s="16" t="str">
        <f>IFERROR(IF(AND(OR(AC6=AD6,AD6 = "Either"),NOT(ISBLANK(Survey!K6))),"Pass","Fail"),"Pass")</f>
        <v>Fail</v>
      </c>
      <c r="AA6" s="31" cm="1">
        <f t="array" ref="AA6">SUM(SUMIF(Survey!CH6:DA6,{"&gt;0","&lt;0"})*{1,-1})</f>
        <v>0</v>
      </c>
      <c r="AB6" s="33" cm="1">
        <f t="array" ref="AB6">SUM(SUMIF(Survey!CK6,{"&gt;0","&lt;0"})*{1,-1})+SUM(SUMIF(Survey!CU6,{"&gt;0","&lt;0"})*{1,-1})</f>
        <v>0</v>
      </c>
      <c r="AC6" s="33">
        <f>Survey!K6</f>
        <v>0</v>
      </c>
      <c r="AD6" s="32" t="str">
        <f t="shared" si="8"/>
        <v>Either</v>
      </c>
      <c r="AE6" s="16" t="str">
        <f t="shared" si="9"/>
        <v>Fail</v>
      </c>
      <c r="AF6" s="58" cm="1">
        <f t="array" ref="AF6">SUM(SUMIF(Survey!CH6:DA6,{"&gt;0","&lt;0"})*{1,-1})+SUM(SUMIF(Survey!DC6:DV6,{"&gt;0","&lt;0"})*{1,-1})</f>
        <v>0</v>
      </c>
      <c r="AG6" s="58">
        <f>IFERROR(AF6/(Survey!$BA6),0)</f>
        <v>0</v>
      </c>
      <c r="AH6" s="104" t="b">
        <f>IF(OR(Survey!$M6="Alternative strategy or hedge",Survey!$M6="Private asset",Survey!$L6="Prospectus fund"),TRUE,FALSE)</f>
        <v>0</v>
      </c>
      <c r="AI6" s="104" t="b">
        <f>NOT(ISBLANK(Survey!$M6))</f>
        <v>0</v>
      </c>
      <c r="AJ6" s="16" t="str">
        <f t="shared" si="10"/>
        <v>Fail</v>
      </c>
      <c r="AK6" t="b">
        <f>IF(Survey!W6="No",TRUE,FALSE)</f>
        <v>0</v>
      </c>
      <c r="AL6" s="119">
        <f>MOD((LEN(Survey!W6)+2),22)</f>
        <v>2</v>
      </c>
      <c r="AM6" t="str">
        <f t="shared" si="11"/>
        <v>Pass</v>
      </c>
      <c r="AN6" s="33" t="b">
        <f>NOT(ISNUMBER(SEARCH("Other",Survey!$Q6)))</f>
        <v>1</v>
      </c>
      <c r="AO6" s="32" t="b">
        <f>NOT(ISBLANK(Survey!$R6))</f>
        <v>0</v>
      </c>
      <c r="AP6" s="16" t="str">
        <f t="shared" si="12"/>
        <v>Pass</v>
      </c>
      <c r="AQ6" s="114">
        <f>COUNTBLANK(Survey!$X6)</f>
        <v>1</v>
      </c>
      <c r="AR6" s="58">
        <f>IF(AND(Survey!L6&lt;&gt;"Exempt fund",OR(Survey!$M6="ETF",Survey!$M6="ETF, alternative mutual fund",Survey!$M6="Mutual fund",Survey!$M6="Alternative mutual fund",Survey!$M6="Money market")),1,0)</f>
        <v>0</v>
      </c>
      <c r="AS6" s="16" t="str">
        <f t="shared" si="13"/>
        <v>Pass</v>
      </c>
      <c r="AT6" s="33" t="b">
        <f>NOT(ISNUMBER(SEARCH("Yes",Survey!$AC6)))</f>
        <v>1</v>
      </c>
      <c r="AU6" s="32" t="b">
        <f>IF(COUNTBLANK(Survey!$AD6:$AE6)=0,TRUE, FALSE)</f>
        <v>0</v>
      </c>
      <c r="AV6" s="16" t="str">
        <f t="shared" si="14"/>
        <v>Pass</v>
      </c>
      <c r="AW6" s="33" t="b">
        <f>NOT(ISNUMBER(SEARCH("Yes",Survey!$AF6)))</f>
        <v>1</v>
      </c>
      <c r="AX6" s="32" t="b">
        <f>NOT(ISBLANK(Survey!$AH6))</f>
        <v>0</v>
      </c>
      <c r="AY6" s="16" t="str">
        <f t="shared" si="15"/>
        <v>Pass</v>
      </c>
      <c r="AZ6" s="33" t="b">
        <f>NOT(OR(ISNUMBER(SEARCH("Other",Survey!$AH6)),ISNUMBER(SEARCH("Multiple",Survey!$AH6))))</f>
        <v>1</v>
      </c>
      <c r="BA6" s="32" t="b">
        <f>NOT(ISBLANK(Survey!$AI6))</f>
        <v>0</v>
      </c>
      <c r="BB6" s="16" t="str">
        <f t="shared" si="16"/>
        <v>Fail</v>
      </c>
      <c r="BC6" s="114">
        <f>IF(ABS(Survey!$BA6)&gt;0, 1,0)</f>
        <v>0</v>
      </c>
      <c r="BD6" s="114">
        <f>IF(COUNTBLANK(Survey!$AL6)=0,1,0)</f>
        <v>0</v>
      </c>
      <c r="BE6" s="16" t="str">
        <f t="shared" si="17"/>
        <v>Pass</v>
      </c>
      <c r="BF6" s="114">
        <f>IF(ISBLANK(Survey!$AL6),0,1)</f>
        <v>0</v>
      </c>
      <c r="BG6" s="133">
        <f>COUNTBLANK(Survey!$AM6)</f>
        <v>1</v>
      </c>
      <c r="BH6" s="16" t="str">
        <f t="shared" si="18"/>
        <v>Pass</v>
      </c>
      <c r="BI6" s="114">
        <f>IF(OR(Survey!$AM6="Closed",ISBLANK(Survey!$AM6)),0,1)</f>
        <v>0</v>
      </c>
      <c r="BJ6" s="133">
        <f>IF(ISBLANK(Survey!$AN6),1,0)</f>
        <v>1</v>
      </c>
      <c r="BK6" s="118" t="str">
        <f t="shared" si="19"/>
        <v>Pass</v>
      </c>
      <c r="BL6" s="31" cm="1">
        <f t="array" ref="BL6">SUM(SUMIF(Survey!AO6:AP6,{"&gt;0","&lt;0"})*{1,-1})</f>
        <v>0</v>
      </c>
      <c r="BM6">
        <f t="shared" si="20"/>
        <v>0</v>
      </c>
      <c r="BN6">
        <f t="shared" si="21"/>
        <v>100</v>
      </c>
      <c r="BO6" s="118" t="str">
        <f t="shared" si="22"/>
        <v>Pass</v>
      </c>
      <c r="BP6">
        <f>IF(Survey!AQ6="No",0,1)</f>
        <v>1</v>
      </c>
      <c r="BQ6" s="207">
        <f>MOD((LEN(Survey!AQ6)+2),22)</f>
        <v>2</v>
      </c>
      <c r="BR6">
        <f>IF(Survey!AR6="No",0,1)</f>
        <v>1</v>
      </c>
      <c r="BS6" s="207">
        <f>MOD((LEN(Survey!AR6)+2),22)</f>
        <v>2</v>
      </c>
      <c r="BT6" s="114">
        <f>COUNTBLANK(Survey!$AQ6:$AS6)+COUNTBLANK(Survey!$AU6)</f>
        <v>4</v>
      </c>
      <c r="BU6" s="114">
        <f>IF(Survey!$I6="Yes",1,0)</f>
        <v>0</v>
      </c>
      <c r="BV6" s="114">
        <f>IF(OR(Survey!$M6="Mutual fund",Survey!$M6="Alternative mutual fund",Survey!$M6="Money market"),1,0)</f>
        <v>0</v>
      </c>
      <c r="BW6" s="119">
        <f>IF(OR(Survey!$M6="ETF",Survey!$M6="ETF, alternative mutual fund"),1,0)</f>
        <v>0</v>
      </c>
      <c r="BX6" s="16" t="str">
        <f t="shared" si="23"/>
        <v>Pass</v>
      </c>
      <c r="BY6" s="33">
        <f>IF(ISNUMBER(SEARCH("Other",Survey!$AS6)), 1, 0)</f>
        <v>0</v>
      </c>
      <c r="BZ6" s="58" t="b">
        <f>NOT(ISBLANK(Survey!$AT6))</f>
        <v>0</v>
      </c>
      <c r="CA6" s="16" t="str">
        <f t="shared" si="24"/>
        <v>Pass</v>
      </c>
      <c r="CB6" s="114">
        <f>IF(Survey!$BB6=0, 0,1)</f>
        <v>0</v>
      </c>
      <c r="CC6" s="58">
        <f>Survey!$AV6</f>
        <v>0</v>
      </c>
      <c r="CD6" s="58">
        <f>Survey!$BC6+Survey!$BD6+ABS(Survey!$BE6)-ABS(Survey!$BF6)-ABS(Survey!$BG6)-ABS(Survey!$BL6)</f>
        <v>0</v>
      </c>
      <c r="CE6" s="138">
        <f>Survey!BB6+(ABS(Survey!$BH6)-ABS(Survey!$BI6)+ABS(Survey!$BJ6)-ABS(Survey!$BK6))*0.5</f>
        <v>0</v>
      </c>
      <c r="CF6" s="58">
        <f t="shared" si="25"/>
        <v>0</v>
      </c>
      <c r="CG6" s="58">
        <f>IF(AND($CC6&gt;$CF6-0.2,$CC6&lt;$CF6+0.2,ISBLANK(Survey!$AV6)=FALSE),0,1)</f>
        <v>1</v>
      </c>
      <c r="CH6" s="133">
        <f>IF(ISBLANK(Survey!$AW6),1,0)</f>
        <v>1</v>
      </c>
      <c r="CI6" s="16" t="str">
        <f t="shared" si="26"/>
        <v>Pass</v>
      </c>
      <c r="CJ6" s="114">
        <f>IF(Survey!$BB6=0, 0,1)</f>
        <v>0</v>
      </c>
      <c r="CK6" s="58">
        <f>IF(AND(Survey!$AX6&gt;=0,Survey!$AX6&lt;=0.2,Survey!$AX6&lt;&gt;""),0,1)</f>
        <v>1</v>
      </c>
      <c r="CL6" s="114">
        <f>IF(ISBLANK(Survey!$AY6),1,0)</f>
        <v>1</v>
      </c>
      <c r="CM6" s="16" t="str">
        <f t="shared" si="27"/>
        <v>Fail</v>
      </c>
      <c r="CN6" s="133">
        <f>Survey!$AZ6</f>
        <v>0</v>
      </c>
      <c r="CO6" s="16" t="str">
        <f t="shared" si="28"/>
        <v>Pass</v>
      </c>
      <c r="CP6" s="31">
        <f>Survey!$BA6</f>
        <v>0</v>
      </c>
      <c r="CQ6" s="138">
        <f>Survey!$BB6+Survey!$BC6+Survey!$BD6+ABS(Survey!$BE6)-ABS(Survey!$BF6)-ABS(Survey!$BG6)+ABS(Survey!$BH6)-ABS(Survey!$BI6)+ABS(Survey!$BJ6)-ABS(Survey!$BK6)-ABS(Survey!$BL6)+Survey!$BM6</f>
        <v>0</v>
      </c>
      <c r="CR6" s="30">
        <f t="shared" si="29"/>
        <v>0</v>
      </c>
      <c r="CS6" s="17">
        <f t="shared" si="30"/>
        <v>0</v>
      </c>
      <c r="CT6" s="16" t="str">
        <f t="shared" si="31"/>
        <v>Pass</v>
      </c>
      <c r="CU6" s="33" t="b">
        <f>IF(ABS(Survey!$BM6)=0,TRUE,FALSE)</f>
        <v>1</v>
      </c>
      <c r="CV6" s="32" t="b">
        <f>NOT(ISBLANK(Survey!$BN6))</f>
        <v>0</v>
      </c>
      <c r="CW6" t="str">
        <f t="shared" si="32"/>
        <v>Fail</v>
      </c>
      <c r="CX6" s="25">
        <f>Survey!$BA6</f>
        <v>0</v>
      </c>
      <c r="CY6" s="25" cm="1">
        <f t="array" ref="CY6">SUM(SUMIF(Survey!BP6:BW6,{"&gt;0","&lt;0"})*{1,-1})-SUM(SUMIF(Survey!BY6:CF6,{"&gt;0","&lt;0"})*{1,-1})</f>
        <v>0</v>
      </c>
      <c r="CZ6" s="30" t="str">
        <f t="shared" si="33"/>
        <v>No holdings</v>
      </c>
      <c r="DA6">
        <f t="shared" si="34"/>
        <v>0</v>
      </c>
      <c r="DB6" s="16" t="str">
        <f t="shared" si="35"/>
        <v>Fail</v>
      </c>
      <c r="DC6" s="31">
        <f>Survey!$BA6</f>
        <v>0</v>
      </c>
      <c r="DD6" s="31" cm="1">
        <f t="array" ref="DD6">SUM(SUMIF(Survey!CH6:DA6,{"&gt;0","&lt;0"})*{1,-1})-SUM(SUMIF(Survey!DC6:DV6,{"&gt;0","&lt;0"})*{1,-1})</f>
        <v>0</v>
      </c>
      <c r="DE6" s="30" t="str">
        <f t="shared" si="36"/>
        <v>No holdings</v>
      </c>
      <c r="DF6" s="17">
        <f t="shared" si="37"/>
        <v>0</v>
      </c>
      <c r="DG6" s="16" t="str">
        <f t="shared" si="38"/>
        <v>Pass</v>
      </c>
      <c r="DH6" s="33" t="b">
        <f>IF(ABS(Survey!$DA6)=0,TRUE,FALSE)</f>
        <v>1</v>
      </c>
      <c r="DI6" s="32" t="b">
        <f>NOT(ISBLANK(Survey!$DB6))</f>
        <v>0</v>
      </c>
      <c r="DJ6" s="16" t="str">
        <f t="shared" si="39"/>
        <v>Pass</v>
      </c>
      <c r="DK6" s="33" t="b">
        <f>IF(ABS(Survey!$DV6)=0,TRUE,FALSE)</f>
        <v>1</v>
      </c>
      <c r="DL6" s="32" t="b">
        <f>NOT(ISBLANK(Survey!$DW6))</f>
        <v>0</v>
      </c>
      <c r="DM6" t="str">
        <f t="shared" si="40"/>
        <v>Pass</v>
      </c>
      <c r="DN6" s="25" cm="1">
        <f t="array" ref="DN6">SUM(SUMIF(Survey!CW6,{"&gt;0","&lt;0"})*{1,-1})+SUM(SUMIF(Survey!DR6,{"&gt;0","&lt;0"})*{1,-1})</f>
        <v>0</v>
      </c>
      <c r="DO6" s="25">
        <f>SUM(SUMIF(Survey!DY6:EE6,{"&gt;0","&lt;0"})*{1,-1})+SUM(SUMIF(Survey!EG6:EM6,{"&gt;0","&lt;0"})*{1,-1})</f>
        <v>0</v>
      </c>
      <c r="DP6">
        <f t="shared" si="41"/>
        <v>0</v>
      </c>
      <c r="DQ6">
        <f t="shared" si="42"/>
        <v>0</v>
      </c>
      <c r="DR6" s="16" t="str">
        <f t="shared" si="43"/>
        <v>Pass</v>
      </c>
      <c r="DS6" s="33" t="b">
        <f>IF(ABS(Survey!$EE6)=0,TRUE,FALSE)</f>
        <v>1</v>
      </c>
      <c r="DT6" s="32" t="b">
        <f>NOT(ISBLANK(Survey!EF6))</f>
        <v>0</v>
      </c>
      <c r="DU6" s="16" t="str">
        <f t="shared" si="44"/>
        <v>Pass</v>
      </c>
      <c r="DV6" s="33" t="b">
        <f>IF(ABS(Survey!$EM6)=0,TRUE,FALSE)</f>
        <v>1</v>
      </c>
      <c r="DW6" s="32" t="b">
        <f>NOT(ISBLANK(Survey!$EN6))</f>
        <v>0</v>
      </c>
      <c r="DX6" s="16" t="str">
        <f t="shared" si="45"/>
        <v>Fail</v>
      </c>
      <c r="DY6" s="31">
        <f>SUM(SUMIF(Survey!ET6:EV6,{"&gt;0","&lt;0"})*{1,-1})</f>
        <v>0</v>
      </c>
      <c r="DZ6">
        <f t="shared" si="46"/>
        <v>0</v>
      </c>
      <c r="EA6">
        <f t="shared" si="47"/>
        <v>100</v>
      </c>
      <c r="EB6" s="30" t="b">
        <f>IF(OR(Survey!$M6="ETF",Survey!$M6="ETF, alternative mutual fund",Survey!$M6="Closed-end", Survey!$M6="Split share corp"),TRUE,FALSE)</f>
        <v>0</v>
      </c>
      <c r="EC6" s="16" t="str">
        <f t="shared" si="48"/>
        <v>Fail</v>
      </c>
      <c r="ED6" s="31">
        <f>SUM(SUMIF(Survey!EX6:FD6,{"&gt;0","&lt;0"})*{1,-1})</f>
        <v>0</v>
      </c>
      <c r="EE6">
        <f t="shared" si="49"/>
        <v>0</v>
      </c>
      <c r="EF6" s="17">
        <f t="shared" si="50"/>
        <v>100</v>
      </c>
      <c r="EG6" s="16" t="str">
        <f t="shared" si="51"/>
        <v>Fail</v>
      </c>
      <c r="EH6" s="31">
        <f>SUM(SUMIF(Survey!FF6:FL6,{"&gt;0","&lt;0"})*{1,-1})</f>
        <v>0</v>
      </c>
      <c r="EI6">
        <f t="shared" si="52"/>
        <v>0</v>
      </c>
      <c r="EJ6" s="17">
        <f t="shared" si="53"/>
        <v>100</v>
      </c>
    </row>
    <row r="7" spans="1:140">
      <c r="A7">
        <v>7</v>
      </c>
      <c r="B7" t="str">
        <f t="shared" si="0"/>
        <v>Pass</v>
      </c>
      <c r="C7" t="str">
        <f>IF(COUNTBLANK(Survey!B7:FM7)=$C$2, "Pass", "Fail")</f>
        <v>Pass</v>
      </c>
      <c r="D7" s="16" t="str">
        <f t="shared" si="2"/>
        <v>Fail</v>
      </c>
      <c r="E7" t="str">
        <f>IF(OR(ISBLANK(Survey!AL7),COUNTIF(G7:BJ7,"Fail")),"Fail","Pass")</f>
        <v>Fail</v>
      </c>
      <c r="F7" s="265"/>
      <c r="G7" s="16" t="str">
        <f t="shared" si="3"/>
        <v>Fail</v>
      </c>
      <c r="H7" s="139">
        <f>COUNTBLANK(Survey!B7:D7)+COUNTBLANK(Survey!G7)+COUNTBLANK(Survey!I7)+COUNTBLANK(Survey!K7:M7)+COUNTBLANK(Survey!P7:Q7)+COUNTBLANK(Survey!T7:W7)+COUNTBLANK(Survey!Z7:AC7)+COUNTBLANK(Survey!AF7:AG7)+COUNTBLANK(Survey!AK7:AK7)</f>
        <v>21</v>
      </c>
      <c r="I7" t="str">
        <f t="shared" si="4"/>
        <v>Fail</v>
      </c>
      <c r="J7" t="b">
        <f>IF(Survey!E7="No",TRUE,FALSE)</f>
        <v>0</v>
      </c>
      <c r="K7" s="29" cm="1">
        <f t="array" ref="K7">IF(COUNTA(Survey!$E$4:$E$695)=1, 0, SUM(IF(COUNTIF(Survey!$E$4:$E$695, Survey!$E$4:$E$695)=1,1,0)))</f>
        <v>0</v>
      </c>
      <c r="L7" s="29">
        <f>LEN(Survey!E7)</f>
        <v>0</v>
      </c>
      <c r="M7" s="16" t="str">
        <f t="shared" si="5"/>
        <v>Fail</v>
      </c>
      <c r="N7" t="b">
        <f>IF(Survey!F7="No",TRUE,FALSE)</f>
        <v>0</v>
      </c>
      <c r="O7" t="b">
        <f>Survey!F7=Survey!E7</f>
        <v>1</v>
      </c>
      <c r="P7">
        <f>COUNTIF(Survey!$F$4:$F$695,Survey!F7)</f>
        <v>0</v>
      </c>
      <c r="Q7" s="28">
        <f>LEN(Survey!F7)</f>
        <v>0</v>
      </c>
      <c r="R7" s="16" t="str">
        <f t="shared" si="6"/>
        <v>Pass</v>
      </c>
      <c r="S7" s="29">
        <f>MOD((LEN(Survey!H7)+2),11)</f>
        <v>2</v>
      </c>
      <c r="T7">
        <f>COUNTIF(Survey!$H$4:$H$695,Survey!H7)</f>
        <v>0</v>
      </c>
      <c r="U7" s="28" t="str">
        <f>IF(Survey!$L7="Prospectus fund", "Yes", "No")</f>
        <v>No</v>
      </c>
      <c r="V7" s="16" t="str">
        <f t="shared" si="7"/>
        <v>Pass</v>
      </c>
      <c r="W7" s="29">
        <f>MOD((LEN(Survey!J7)+2),11)</f>
        <v>2</v>
      </c>
      <c r="X7">
        <f>COUNTIF(Survey!$J$4:$J$695,Survey!J7)</f>
        <v>0</v>
      </c>
      <c r="Y7" s="30" t="b">
        <f>IF(OR(Survey!$M7="ETF",Survey!$M7="ETF, alternative mutual fund",Survey!$M7="Closed-end", Survey!$M7="Split share corp", Survey!$I7="Yes"),TRUE,FALSE)</f>
        <v>0</v>
      </c>
      <c r="Z7" s="16" t="str">
        <f>IFERROR(IF(AND(OR(AC7=AD7,AD7 = "Either"),NOT(ISBLANK(Survey!K7))),"Pass","Fail"),"Pass")</f>
        <v>Fail</v>
      </c>
      <c r="AA7" s="31" cm="1">
        <f t="array" ref="AA7">SUM(SUMIF(Survey!CH7:DA7,{"&gt;0","&lt;0"})*{1,-1})</f>
        <v>0</v>
      </c>
      <c r="AB7" s="33" cm="1">
        <f t="array" ref="AB7">SUM(SUMIF(Survey!CK7,{"&gt;0","&lt;0"})*{1,-1})+SUM(SUMIF(Survey!CU7,{"&gt;0","&lt;0"})*{1,-1})</f>
        <v>0</v>
      </c>
      <c r="AC7" s="33">
        <f>Survey!K7</f>
        <v>0</v>
      </c>
      <c r="AD7" s="32" t="str">
        <f t="shared" si="8"/>
        <v>Either</v>
      </c>
      <c r="AE7" s="16" t="str">
        <f t="shared" si="9"/>
        <v>Fail</v>
      </c>
      <c r="AF7" s="58" cm="1">
        <f t="array" ref="AF7">SUM(SUMIF(Survey!CH7:DA7,{"&gt;0","&lt;0"})*{1,-1})+SUM(SUMIF(Survey!DC7:DV7,{"&gt;0","&lt;0"})*{1,-1})</f>
        <v>0</v>
      </c>
      <c r="AG7" s="58">
        <f>IFERROR(AF7/(Survey!$BA7),0)</f>
        <v>0</v>
      </c>
      <c r="AH7" s="104" t="b">
        <f>IF(OR(Survey!$M7="Alternative strategy or hedge",Survey!$M7="Private asset",Survey!$L7="Prospectus fund"),TRUE,FALSE)</f>
        <v>0</v>
      </c>
      <c r="AI7" s="104" t="b">
        <f>NOT(ISBLANK(Survey!$M7))</f>
        <v>0</v>
      </c>
      <c r="AJ7" s="16" t="str">
        <f t="shared" si="10"/>
        <v>Fail</v>
      </c>
      <c r="AK7" t="b">
        <f>IF(Survey!W7="No",TRUE,FALSE)</f>
        <v>0</v>
      </c>
      <c r="AL7" s="119">
        <f>MOD((LEN(Survey!W7)+2),22)</f>
        <v>2</v>
      </c>
      <c r="AM7" t="str">
        <f t="shared" si="11"/>
        <v>Pass</v>
      </c>
      <c r="AN7" s="33" t="b">
        <f>NOT(ISNUMBER(SEARCH("Other",Survey!$Q7)))</f>
        <v>1</v>
      </c>
      <c r="AO7" s="32" t="b">
        <f>NOT(ISBLANK(Survey!$R7))</f>
        <v>0</v>
      </c>
      <c r="AP7" s="16" t="str">
        <f t="shared" si="12"/>
        <v>Pass</v>
      </c>
      <c r="AQ7" s="114">
        <f>COUNTBLANK(Survey!$X7)</f>
        <v>1</v>
      </c>
      <c r="AR7" s="58">
        <f>IF(AND(Survey!L7&lt;&gt;"Exempt fund",OR(Survey!$M7="ETF",Survey!$M7="ETF, alternative mutual fund",Survey!$M7="Mutual fund",Survey!$M7="Alternative mutual fund",Survey!$M7="Money market")),1,0)</f>
        <v>0</v>
      </c>
      <c r="AS7" s="16" t="str">
        <f t="shared" si="13"/>
        <v>Pass</v>
      </c>
      <c r="AT7" s="33" t="b">
        <f>NOT(ISNUMBER(SEARCH("Yes",Survey!$AC7)))</f>
        <v>1</v>
      </c>
      <c r="AU7" s="32" t="b">
        <f>IF(COUNTBLANK(Survey!$AD7:$AE7)=0,TRUE, FALSE)</f>
        <v>0</v>
      </c>
      <c r="AV7" s="16" t="str">
        <f t="shared" si="14"/>
        <v>Pass</v>
      </c>
      <c r="AW7" s="33" t="b">
        <f>NOT(ISNUMBER(SEARCH("Yes",Survey!$AF7)))</f>
        <v>1</v>
      </c>
      <c r="AX7" s="32" t="b">
        <f>NOT(ISBLANK(Survey!$AH7))</f>
        <v>0</v>
      </c>
      <c r="AY7" s="16" t="str">
        <f t="shared" si="15"/>
        <v>Pass</v>
      </c>
      <c r="AZ7" s="33" t="b">
        <f>NOT(OR(ISNUMBER(SEARCH("Other",Survey!$AH7)),ISNUMBER(SEARCH("Multiple",Survey!$AH7))))</f>
        <v>1</v>
      </c>
      <c r="BA7" s="32" t="b">
        <f>NOT(ISBLANK(Survey!$AI7))</f>
        <v>0</v>
      </c>
      <c r="BB7" s="16" t="str">
        <f t="shared" si="16"/>
        <v>Fail</v>
      </c>
      <c r="BC7" s="114">
        <f>IF(ABS(Survey!$BA7)&gt;0, 1,0)</f>
        <v>0</v>
      </c>
      <c r="BD7" s="114">
        <f>IF(COUNTBLANK(Survey!$AL7)=0,1,0)</f>
        <v>0</v>
      </c>
      <c r="BE7" s="16" t="str">
        <f t="shared" si="17"/>
        <v>Pass</v>
      </c>
      <c r="BF7" s="114">
        <f>IF(ISBLANK(Survey!$AL7),0,1)</f>
        <v>0</v>
      </c>
      <c r="BG7" s="133">
        <f>COUNTBLANK(Survey!$AM7)</f>
        <v>1</v>
      </c>
      <c r="BH7" s="16" t="str">
        <f t="shared" si="18"/>
        <v>Pass</v>
      </c>
      <c r="BI7" s="114">
        <f>IF(OR(Survey!$AM7="Closed",ISBLANK(Survey!$AM7)),0,1)</f>
        <v>0</v>
      </c>
      <c r="BJ7" s="133">
        <f>IF(ISBLANK(Survey!$AN7),1,0)</f>
        <v>1</v>
      </c>
      <c r="BK7" s="118" t="str">
        <f t="shared" si="19"/>
        <v>Pass</v>
      </c>
      <c r="BL7" s="31" cm="1">
        <f t="array" ref="BL7">SUM(SUMIF(Survey!AO7:AP7,{"&gt;0","&lt;0"})*{1,-1})</f>
        <v>0</v>
      </c>
      <c r="BM7">
        <f t="shared" si="20"/>
        <v>0</v>
      </c>
      <c r="BN7">
        <f t="shared" si="21"/>
        <v>100</v>
      </c>
      <c r="BO7" s="118" t="str">
        <f t="shared" si="22"/>
        <v>Pass</v>
      </c>
      <c r="BP7">
        <f>IF(Survey!AQ7="No",0,1)</f>
        <v>1</v>
      </c>
      <c r="BQ7" s="207">
        <f>MOD((LEN(Survey!AQ7)+2),22)</f>
        <v>2</v>
      </c>
      <c r="BR7">
        <f>IF(Survey!AR7="No",0,1)</f>
        <v>1</v>
      </c>
      <c r="BS7" s="207">
        <f>MOD((LEN(Survey!AR7)+2),22)</f>
        <v>2</v>
      </c>
      <c r="BT7" s="114">
        <f>COUNTBLANK(Survey!$AQ7:$AS7)+COUNTBLANK(Survey!$AU7)</f>
        <v>4</v>
      </c>
      <c r="BU7" s="114">
        <f>IF(Survey!$I7="Yes",1,0)</f>
        <v>0</v>
      </c>
      <c r="BV7" s="114">
        <f>IF(OR(Survey!$M7="Mutual fund",Survey!$M7="Alternative mutual fund",Survey!$M7="Money market"),1,0)</f>
        <v>0</v>
      </c>
      <c r="BW7" s="119">
        <f>IF(OR(Survey!$M7="ETF",Survey!$M7="ETF, alternative mutual fund"),1,0)</f>
        <v>0</v>
      </c>
      <c r="BX7" s="16" t="str">
        <f t="shared" si="23"/>
        <v>Pass</v>
      </c>
      <c r="BY7" s="33">
        <f>IF(ISNUMBER(SEARCH("Other",Survey!$AS7)), 1, 0)</f>
        <v>0</v>
      </c>
      <c r="BZ7" s="58" t="b">
        <f>NOT(ISBLANK(Survey!$AT7))</f>
        <v>0</v>
      </c>
      <c r="CA7" s="16" t="str">
        <f t="shared" si="24"/>
        <v>Pass</v>
      </c>
      <c r="CB7" s="114">
        <f>IF(Survey!$BB7=0, 0,1)</f>
        <v>0</v>
      </c>
      <c r="CC7" s="58">
        <f>Survey!$AV7</f>
        <v>0</v>
      </c>
      <c r="CD7" s="58">
        <f>Survey!$BC7+Survey!$BD7+ABS(Survey!$BE7)-ABS(Survey!$BF7)-ABS(Survey!$BG7)-ABS(Survey!$BL7)</f>
        <v>0</v>
      </c>
      <c r="CE7" s="138">
        <f>Survey!BB7+(ABS(Survey!$BH7)-ABS(Survey!$BI7)+ABS(Survey!$BJ7)-ABS(Survey!$BK7))*0.5</f>
        <v>0</v>
      </c>
      <c r="CF7" s="58">
        <f t="shared" si="25"/>
        <v>0</v>
      </c>
      <c r="CG7" s="58">
        <f>IF(AND($CC7&gt;$CF7-0.2,$CC7&lt;$CF7+0.2,ISBLANK(Survey!$AV7)=FALSE),0,1)</f>
        <v>1</v>
      </c>
      <c r="CH7" s="133">
        <f>IF(ISBLANK(Survey!$AW7),1,0)</f>
        <v>1</v>
      </c>
      <c r="CI7" s="16" t="str">
        <f t="shared" si="26"/>
        <v>Pass</v>
      </c>
      <c r="CJ7" s="114">
        <f>IF(Survey!$BB7=0, 0,1)</f>
        <v>0</v>
      </c>
      <c r="CK7" s="58">
        <f>IF(AND(Survey!$AX7&gt;=0,Survey!$AX7&lt;=0.2,Survey!$AX7&lt;&gt;""),0,1)</f>
        <v>1</v>
      </c>
      <c r="CL7" s="114">
        <f>IF(ISBLANK(Survey!$AY7),1,0)</f>
        <v>1</v>
      </c>
      <c r="CM7" s="16" t="str">
        <f t="shared" si="27"/>
        <v>Fail</v>
      </c>
      <c r="CN7" s="133">
        <f>Survey!$AZ7</f>
        <v>0</v>
      </c>
      <c r="CO7" s="16" t="str">
        <f t="shared" si="28"/>
        <v>Pass</v>
      </c>
      <c r="CP7" s="31">
        <f>Survey!$BA7</f>
        <v>0</v>
      </c>
      <c r="CQ7" s="138">
        <f>Survey!$BB7+Survey!$BC7+Survey!$BD7+ABS(Survey!$BE7)-ABS(Survey!$BF7)-ABS(Survey!$BG7)+ABS(Survey!$BH7)-ABS(Survey!$BI7)+ABS(Survey!$BJ7)-ABS(Survey!$BK7)-ABS(Survey!$BL7)+Survey!$BM7</f>
        <v>0</v>
      </c>
      <c r="CR7" s="30">
        <f t="shared" si="29"/>
        <v>0</v>
      </c>
      <c r="CS7" s="17">
        <f t="shared" si="30"/>
        <v>0</v>
      </c>
      <c r="CT7" s="16" t="str">
        <f t="shared" si="31"/>
        <v>Pass</v>
      </c>
      <c r="CU7" s="33" t="b">
        <f>IF(ABS(Survey!$BM7)=0,TRUE,FALSE)</f>
        <v>1</v>
      </c>
      <c r="CV7" s="32" t="b">
        <f>NOT(ISBLANK(Survey!$BN7))</f>
        <v>0</v>
      </c>
      <c r="CW7" t="str">
        <f t="shared" si="32"/>
        <v>Fail</v>
      </c>
      <c r="CX7" s="25">
        <f>Survey!$BA7</f>
        <v>0</v>
      </c>
      <c r="CY7" s="25" cm="1">
        <f t="array" ref="CY7">SUM(SUMIF(Survey!BP7:BW7,{"&gt;0","&lt;0"})*{1,-1})-SUM(SUMIF(Survey!BY7:CF7,{"&gt;0","&lt;0"})*{1,-1})</f>
        <v>0</v>
      </c>
      <c r="CZ7" s="30" t="str">
        <f t="shared" si="33"/>
        <v>No holdings</v>
      </c>
      <c r="DA7">
        <f t="shared" si="34"/>
        <v>0</v>
      </c>
      <c r="DB7" s="16" t="str">
        <f t="shared" si="35"/>
        <v>Fail</v>
      </c>
      <c r="DC7" s="31">
        <f>Survey!$BA7</f>
        <v>0</v>
      </c>
      <c r="DD7" s="31" cm="1">
        <f t="array" ref="DD7">SUM(SUMIF(Survey!CH7:DA7,{"&gt;0","&lt;0"})*{1,-1})-SUM(SUMIF(Survey!DC7:DV7,{"&gt;0","&lt;0"})*{1,-1})</f>
        <v>0</v>
      </c>
      <c r="DE7" s="30" t="str">
        <f t="shared" si="36"/>
        <v>No holdings</v>
      </c>
      <c r="DF7" s="17">
        <f t="shared" si="37"/>
        <v>0</v>
      </c>
      <c r="DG7" s="16" t="str">
        <f t="shared" si="38"/>
        <v>Pass</v>
      </c>
      <c r="DH7" s="33" t="b">
        <f>IF(ABS(Survey!$DA7)=0,TRUE,FALSE)</f>
        <v>1</v>
      </c>
      <c r="DI7" s="32" t="b">
        <f>NOT(ISBLANK(Survey!$DB7))</f>
        <v>0</v>
      </c>
      <c r="DJ7" s="16" t="str">
        <f t="shared" si="39"/>
        <v>Pass</v>
      </c>
      <c r="DK7" s="33" t="b">
        <f>IF(ABS(Survey!$DV7)=0,TRUE,FALSE)</f>
        <v>1</v>
      </c>
      <c r="DL7" s="32" t="b">
        <f>NOT(ISBLANK(Survey!$DW7))</f>
        <v>0</v>
      </c>
      <c r="DM7" t="str">
        <f t="shared" si="40"/>
        <v>Pass</v>
      </c>
      <c r="DN7" s="25" cm="1">
        <f t="array" ref="DN7">SUM(SUMIF(Survey!CW7,{"&gt;0","&lt;0"})*{1,-1})+SUM(SUMIF(Survey!DR7,{"&gt;0","&lt;0"})*{1,-1})</f>
        <v>0</v>
      </c>
      <c r="DO7" s="25">
        <f>SUM(SUMIF(Survey!DY7:EE7,{"&gt;0","&lt;0"})*{1,-1})+SUM(SUMIF(Survey!EG7:EM7,{"&gt;0","&lt;0"})*{1,-1})</f>
        <v>0</v>
      </c>
      <c r="DP7">
        <f t="shared" si="41"/>
        <v>0</v>
      </c>
      <c r="DQ7">
        <f t="shared" si="42"/>
        <v>0</v>
      </c>
      <c r="DR7" s="16" t="str">
        <f t="shared" si="43"/>
        <v>Pass</v>
      </c>
      <c r="DS7" s="33" t="b">
        <f>IF(ABS(Survey!$EE7)=0,TRUE,FALSE)</f>
        <v>1</v>
      </c>
      <c r="DT7" s="32" t="b">
        <f>NOT(ISBLANK(Survey!EF7))</f>
        <v>0</v>
      </c>
      <c r="DU7" s="16" t="str">
        <f t="shared" si="44"/>
        <v>Pass</v>
      </c>
      <c r="DV7" s="33" t="b">
        <f>IF(ABS(Survey!$EM7)=0,TRUE,FALSE)</f>
        <v>1</v>
      </c>
      <c r="DW7" s="32" t="b">
        <f>NOT(ISBLANK(Survey!$EN7))</f>
        <v>0</v>
      </c>
      <c r="DX7" s="16" t="str">
        <f t="shared" si="45"/>
        <v>Fail</v>
      </c>
      <c r="DY7" s="31">
        <f>SUM(SUMIF(Survey!ET7:EV7,{"&gt;0","&lt;0"})*{1,-1})</f>
        <v>0</v>
      </c>
      <c r="DZ7">
        <f t="shared" si="46"/>
        <v>0</v>
      </c>
      <c r="EA7">
        <f t="shared" si="47"/>
        <v>100</v>
      </c>
      <c r="EB7" s="30" t="b">
        <f>IF(OR(Survey!$M7="ETF",Survey!$M7="ETF, alternative mutual fund",Survey!$M7="Closed-end", Survey!$M7="Split share corp"),TRUE,FALSE)</f>
        <v>0</v>
      </c>
      <c r="EC7" s="16" t="str">
        <f t="shared" si="48"/>
        <v>Fail</v>
      </c>
      <c r="ED7" s="31">
        <f>SUM(SUMIF(Survey!EX7:FD7,{"&gt;0","&lt;0"})*{1,-1})</f>
        <v>0</v>
      </c>
      <c r="EE7">
        <f t="shared" si="49"/>
        <v>0</v>
      </c>
      <c r="EF7" s="17">
        <f t="shared" si="50"/>
        <v>100</v>
      </c>
      <c r="EG7" s="16" t="str">
        <f t="shared" si="51"/>
        <v>Fail</v>
      </c>
      <c r="EH7" s="31">
        <f>SUM(SUMIF(Survey!FF7:FL7,{"&gt;0","&lt;0"})*{1,-1})</f>
        <v>0</v>
      </c>
      <c r="EI7">
        <f t="shared" si="52"/>
        <v>0</v>
      </c>
      <c r="EJ7" s="17">
        <f t="shared" si="53"/>
        <v>100</v>
      </c>
    </row>
    <row r="8" spans="1:140">
      <c r="A8">
        <v>8</v>
      </c>
      <c r="B8" t="str">
        <f t="shared" si="0"/>
        <v>Pass</v>
      </c>
      <c r="C8" t="str">
        <f>IF(COUNTBLANK(Survey!B8:FM8)=$C$2, "Pass", "Fail")</f>
        <v>Pass</v>
      </c>
      <c r="D8" s="16" t="str">
        <f t="shared" si="2"/>
        <v>Fail</v>
      </c>
      <c r="E8" t="str">
        <f>IF(OR(ISBLANK(Survey!AL8),COUNTIF(G8:BJ8,"Fail")),"Fail","Pass")</f>
        <v>Fail</v>
      </c>
      <c r="F8" s="265"/>
      <c r="G8" s="16" t="str">
        <f t="shared" si="3"/>
        <v>Fail</v>
      </c>
      <c r="H8" s="139">
        <f>COUNTBLANK(Survey!B8:D8)+COUNTBLANK(Survey!G8)+COUNTBLANK(Survey!I8)+COUNTBLANK(Survey!K8:M8)+COUNTBLANK(Survey!P8:Q8)+COUNTBLANK(Survey!T8:W8)+COUNTBLANK(Survey!Z8:AC8)+COUNTBLANK(Survey!AF8:AG8)+COUNTBLANK(Survey!AK8:AK8)</f>
        <v>21</v>
      </c>
      <c r="I8" t="str">
        <f t="shared" si="4"/>
        <v>Fail</v>
      </c>
      <c r="J8" t="b">
        <f>IF(Survey!E8="No",TRUE,FALSE)</f>
        <v>0</v>
      </c>
      <c r="K8" s="29" cm="1">
        <f t="array" ref="K8">IF(COUNTA(Survey!$E$4:$E$695)=1, 0, SUM(IF(COUNTIF(Survey!$E$4:$E$695, Survey!$E$4:$E$695)=1,1,0)))</f>
        <v>0</v>
      </c>
      <c r="L8" s="29">
        <f>LEN(Survey!E8)</f>
        <v>0</v>
      </c>
      <c r="M8" s="16" t="str">
        <f t="shared" si="5"/>
        <v>Fail</v>
      </c>
      <c r="N8" t="b">
        <f>IF(Survey!F8="No",TRUE,FALSE)</f>
        <v>0</v>
      </c>
      <c r="O8" t="b">
        <f>Survey!F8=Survey!E8</f>
        <v>1</v>
      </c>
      <c r="P8">
        <f>COUNTIF(Survey!$F$4:$F$695,Survey!F8)</f>
        <v>0</v>
      </c>
      <c r="Q8" s="28">
        <f>LEN(Survey!F8)</f>
        <v>0</v>
      </c>
      <c r="R8" s="16" t="str">
        <f t="shared" si="6"/>
        <v>Pass</v>
      </c>
      <c r="S8" s="29">
        <f>MOD((LEN(Survey!H8)+2),11)</f>
        <v>2</v>
      </c>
      <c r="T8">
        <f>COUNTIF(Survey!$H$4:$H$695,Survey!H8)</f>
        <v>0</v>
      </c>
      <c r="U8" s="28" t="str">
        <f>IF(Survey!$L8="Prospectus fund", "Yes", "No")</f>
        <v>No</v>
      </c>
      <c r="V8" s="16" t="str">
        <f t="shared" si="7"/>
        <v>Pass</v>
      </c>
      <c r="W8" s="29">
        <f>MOD((LEN(Survey!J8)+2),11)</f>
        <v>2</v>
      </c>
      <c r="X8">
        <f>COUNTIF(Survey!$J$4:$J$695,Survey!J8)</f>
        <v>0</v>
      </c>
      <c r="Y8" s="30" t="b">
        <f>IF(OR(Survey!$M8="ETF",Survey!$M8="ETF, alternative mutual fund",Survey!$M8="Closed-end", Survey!$M8="Split share corp", Survey!$I8="Yes"),TRUE,FALSE)</f>
        <v>0</v>
      </c>
      <c r="Z8" s="16" t="str">
        <f>IFERROR(IF(AND(OR(AC8=AD8,AD8 = "Either"),NOT(ISBLANK(Survey!K8))),"Pass","Fail"),"Pass")</f>
        <v>Fail</v>
      </c>
      <c r="AA8" s="31" cm="1">
        <f t="array" ref="AA8">SUM(SUMIF(Survey!CH8:DA8,{"&gt;0","&lt;0"})*{1,-1})</f>
        <v>0</v>
      </c>
      <c r="AB8" s="33" cm="1">
        <f t="array" ref="AB8">SUM(SUMIF(Survey!CK8,{"&gt;0","&lt;0"})*{1,-1})+SUM(SUMIF(Survey!CU8,{"&gt;0","&lt;0"})*{1,-1})</f>
        <v>0</v>
      </c>
      <c r="AC8" s="33">
        <f>Survey!K8</f>
        <v>0</v>
      </c>
      <c r="AD8" s="32" t="str">
        <f t="shared" si="8"/>
        <v>Either</v>
      </c>
      <c r="AE8" s="16" t="str">
        <f t="shared" si="9"/>
        <v>Fail</v>
      </c>
      <c r="AF8" s="58" cm="1">
        <f t="array" ref="AF8">SUM(SUMIF(Survey!CH8:DA8,{"&gt;0","&lt;0"})*{1,-1})+SUM(SUMIF(Survey!DC8:DV8,{"&gt;0","&lt;0"})*{1,-1})</f>
        <v>0</v>
      </c>
      <c r="AG8" s="58">
        <f>IFERROR(AF8/(Survey!$BA8),0)</f>
        <v>0</v>
      </c>
      <c r="AH8" s="104" t="b">
        <f>IF(OR(Survey!$M8="Alternative strategy or hedge",Survey!$M8="Private asset",Survey!$L8="Prospectus fund"),TRUE,FALSE)</f>
        <v>0</v>
      </c>
      <c r="AI8" s="104" t="b">
        <f>NOT(ISBLANK(Survey!$M8))</f>
        <v>0</v>
      </c>
      <c r="AJ8" s="16" t="str">
        <f t="shared" si="10"/>
        <v>Fail</v>
      </c>
      <c r="AK8" t="b">
        <f>IF(Survey!W8="No",TRUE,FALSE)</f>
        <v>0</v>
      </c>
      <c r="AL8" s="119">
        <f>MOD((LEN(Survey!W8)+2),22)</f>
        <v>2</v>
      </c>
      <c r="AM8" t="str">
        <f t="shared" si="11"/>
        <v>Pass</v>
      </c>
      <c r="AN8" s="33" t="b">
        <f>NOT(ISNUMBER(SEARCH("Other",Survey!$Q8)))</f>
        <v>1</v>
      </c>
      <c r="AO8" s="32" t="b">
        <f>NOT(ISBLANK(Survey!$R8))</f>
        <v>0</v>
      </c>
      <c r="AP8" s="16" t="str">
        <f t="shared" si="12"/>
        <v>Pass</v>
      </c>
      <c r="AQ8" s="114">
        <f>COUNTBLANK(Survey!$X8)</f>
        <v>1</v>
      </c>
      <c r="AR8" s="58">
        <f>IF(AND(Survey!L8&lt;&gt;"Exempt fund",OR(Survey!$M8="ETF",Survey!$M8="ETF, alternative mutual fund",Survey!$M8="Mutual fund",Survey!$M8="Alternative mutual fund",Survey!$M8="Money market")),1,0)</f>
        <v>0</v>
      </c>
      <c r="AS8" s="16" t="str">
        <f t="shared" si="13"/>
        <v>Pass</v>
      </c>
      <c r="AT8" s="33" t="b">
        <f>NOT(ISNUMBER(SEARCH("Yes",Survey!$AC8)))</f>
        <v>1</v>
      </c>
      <c r="AU8" s="32" t="b">
        <f>IF(COUNTBLANK(Survey!$AD8:$AE8)=0,TRUE, FALSE)</f>
        <v>0</v>
      </c>
      <c r="AV8" s="16" t="str">
        <f t="shared" si="14"/>
        <v>Pass</v>
      </c>
      <c r="AW8" s="33" t="b">
        <f>NOT(ISNUMBER(SEARCH("Yes",Survey!$AF8)))</f>
        <v>1</v>
      </c>
      <c r="AX8" s="32" t="b">
        <f>NOT(ISBLANK(Survey!$AH8))</f>
        <v>0</v>
      </c>
      <c r="AY8" s="16" t="str">
        <f t="shared" si="15"/>
        <v>Pass</v>
      </c>
      <c r="AZ8" s="33" t="b">
        <f>NOT(OR(ISNUMBER(SEARCH("Other",Survey!$AH8)),ISNUMBER(SEARCH("Multiple",Survey!$AH8))))</f>
        <v>1</v>
      </c>
      <c r="BA8" s="32" t="b">
        <f>NOT(ISBLANK(Survey!$AI8))</f>
        <v>0</v>
      </c>
      <c r="BB8" s="16" t="str">
        <f t="shared" si="16"/>
        <v>Fail</v>
      </c>
      <c r="BC8" s="114">
        <f>IF(ABS(Survey!$BA8)&gt;0, 1,0)</f>
        <v>0</v>
      </c>
      <c r="BD8" s="114">
        <f>IF(COUNTBLANK(Survey!$AL8)=0,1,0)</f>
        <v>0</v>
      </c>
      <c r="BE8" s="16" t="str">
        <f t="shared" si="17"/>
        <v>Pass</v>
      </c>
      <c r="BF8" s="114">
        <f>IF(ISBLANK(Survey!$AL8),0,1)</f>
        <v>0</v>
      </c>
      <c r="BG8" s="133">
        <f>COUNTBLANK(Survey!$AM8)</f>
        <v>1</v>
      </c>
      <c r="BH8" s="16" t="str">
        <f t="shared" si="18"/>
        <v>Pass</v>
      </c>
      <c r="BI8" s="114">
        <f>IF(OR(Survey!$AM8="Closed",ISBLANK(Survey!$AM8)),0,1)</f>
        <v>0</v>
      </c>
      <c r="BJ8" s="133">
        <f>IF(ISBLANK(Survey!$AN8),1,0)</f>
        <v>1</v>
      </c>
      <c r="BK8" s="118" t="str">
        <f t="shared" si="19"/>
        <v>Pass</v>
      </c>
      <c r="BL8" s="31" cm="1">
        <f t="array" ref="BL8">SUM(SUMIF(Survey!AO8:AP8,{"&gt;0","&lt;0"})*{1,-1})</f>
        <v>0</v>
      </c>
      <c r="BM8">
        <f t="shared" si="20"/>
        <v>0</v>
      </c>
      <c r="BN8">
        <f t="shared" si="21"/>
        <v>100</v>
      </c>
      <c r="BO8" s="118" t="str">
        <f t="shared" si="22"/>
        <v>Pass</v>
      </c>
      <c r="BP8">
        <f>IF(Survey!AQ8="No",0,1)</f>
        <v>1</v>
      </c>
      <c r="BQ8" s="207">
        <f>MOD((LEN(Survey!AQ8)+2),22)</f>
        <v>2</v>
      </c>
      <c r="BR8">
        <f>IF(Survey!AR8="No",0,1)</f>
        <v>1</v>
      </c>
      <c r="BS8" s="207">
        <f>MOD((LEN(Survey!AR8)+2),22)</f>
        <v>2</v>
      </c>
      <c r="BT8" s="114">
        <f>COUNTBLANK(Survey!$AQ8:$AS8)+COUNTBLANK(Survey!$AU8)</f>
        <v>4</v>
      </c>
      <c r="BU8" s="114">
        <f>IF(Survey!$I8="Yes",1,0)</f>
        <v>0</v>
      </c>
      <c r="BV8" s="114">
        <f>IF(OR(Survey!$M8="Mutual fund",Survey!$M8="Alternative mutual fund",Survey!$M8="Money market"),1,0)</f>
        <v>0</v>
      </c>
      <c r="BW8" s="119">
        <f>IF(OR(Survey!$M8="ETF",Survey!$M8="ETF, alternative mutual fund"),1,0)</f>
        <v>0</v>
      </c>
      <c r="BX8" s="16" t="str">
        <f t="shared" si="23"/>
        <v>Pass</v>
      </c>
      <c r="BY8" s="33">
        <f>IF(ISNUMBER(SEARCH("Other",Survey!$AS8)), 1, 0)</f>
        <v>0</v>
      </c>
      <c r="BZ8" s="58" t="b">
        <f>NOT(ISBLANK(Survey!$AT8))</f>
        <v>0</v>
      </c>
      <c r="CA8" s="16" t="str">
        <f t="shared" si="24"/>
        <v>Pass</v>
      </c>
      <c r="CB8" s="114">
        <f>IF(Survey!$BB8=0, 0,1)</f>
        <v>0</v>
      </c>
      <c r="CC8" s="58">
        <f>Survey!$AV8</f>
        <v>0</v>
      </c>
      <c r="CD8" s="58">
        <f>Survey!$BC8+Survey!$BD8+ABS(Survey!$BE8)-ABS(Survey!$BF8)-ABS(Survey!$BG8)-ABS(Survey!$BL8)</f>
        <v>0</v>
      </c>
      <c r="CE8" s="138">
        <f>Survey!BB8+(ABS(Survey!$BH8)-ABS(Survey!$BI8)+ABS(Survey!$BJ8)-ABS(Survey!$BK8))*0.5</f>
        <v>0</v>
      </c>
      <c r="CF8" s="58">
        <f t="shared" si="25"/>
        <v>0</v>
      </c>
      <c r="CG8" s="58">
        <f>IF(AND($CC8&gt;$CF8-0.2,$CC8&lt;$CF8+0.2,ISBLANK(Survey!$AV8)=FALSE),0,1)</f>
        <v>1</v>
      </c>
      <c r="CH8" s="133">
        <f>IF(ISBLANK(Survey!$AW8),1,0)</f>
        <v>1</v>
      </c>
      <c r="CI8" s="16" t="str">
        <f t="shared" si="26"/>
        <v>Pass</v>
      </c>
      <c r="CJ8" s="114">
        <f>IF(Survey!$BB8=0, 0,1)</f>
        <v>0</v>
      </c>
      <c r="CK8" s="58">
        <f>IF(AND(Survey!$AX8&gt;=0,Survey!$AX8&lt;=0.2,Survey!$AX8&lt;&gt;""),0,1)</f>
        <v>1</v>
      </c>
      <c r="CL8" s="114">
        <f>IF(ISBLANK(Survey!$AY8),1,0)</f>
        <v>1</v>
      </c>
      <c r="CM8" s="16" t="str">
        <f t="shared" si="27"/>
        <v>Fail</v>
      </c>
      <c r="CN8" s="133">
        <f>Survey!$AZ8</f>
        <v>0</v>
      </c>
      <c r="CO8" s="16" t="str">
        <f t="shared" si="28"/>
        <v>Pass</v>
      </c>
      <c r="CP8" s="31">
        <f>Survey!$BA8</f>
        <v>0</v>
      </c>
      <c r="CQ8" s="138">
        <f>Survey!$BB8+Survey!$BC8+Survey!$BD8+ABS(Survey!$BE8)-ABS(Survey!$BF8)-ABS(Survey!$BG8)+ABS(Survey!$BH8)-ABS(Survey!$BI8)+ABS(Survey!$BJ8)-ABS(Survey!$BK8)-ABS(Survey!$BL8)+Survey!$BM8</f>
        <v>0</v>
      </c>
      <c r="CR8" s="30">
        <f t="shared" si="29"/>
        <v>0</v>
      </c>
      <c r="CS8" s="17">
        <f t="shared" si="30"/>
        <v>0</v>
      </c>
      <c r="CT8" s="16" t="str">
        <f t="shared" si="31"/>
        <v>Pass</v>
      </c>
      <c r="CU8" s="33" t="b">
        <f>IF(ABS(Survey!$BM8)=0,TRUE,FALSE)</f>
        <v>1</v>
      </c>
      <c r="CV8" s="32" t="b">
        <f>NOT(ISBLANK(Survey!$BN8))</f>
        <v>0</v>
      </c>
      <c r="CW8" t="str">
        <f t="shared" si="32"/>
        <v>Fail</v>
      </c>
      <c r="CX8" s="25">
        <f>Survey!$BA8</f>
        <v>0</v>
      </c>
      <c r="CY8" s="25" cm="1">
        <f t="array" ref="CY8">SUM(SUMIF(Survey!BP8:BW8,{"&gt;0","&lt;0"})*{1,-1})-SUM(SUMIF(Survey!BY8:CF8,{"&gt;0","&lt;0"})*{1,-1})</f>
        <v>0</v>
      </c>
      <c r="CZ8" s="30" t="str">
        <f t="shared" si="33"/>
        <v>No holdings</v>
      </c>
      <c r="DA8">
        <f t="shared" si="34"/>
        <v>0</v>
      </c>
      <c r="DB8" s="16" t="str">
        <f t="shared" si="35"/>
        <v>Fail</v>
      </c>
      <c r="DC8" s="31">
        <f>Survey!$BA8</f>
        <v>0</v>
      </c>
      <c r="DD8" s="31" cm="1">
        <f t="array" ref="DD8">SUM(SUMIF(Survey!CH8:DA8,{"&gt;0","&lt;0"})*{1,-1})-SUM(SUMIF(Survey!DC8:DV8,{"&gt;0","&lt;0"})*{1,-1})</f>
        <v>0</v>
      </c>
      <c r="DE8" s="30" t="str">
        <f t="shared" si="36"/>
        <v>No holdings</v>
      </c>
      <c r="DF8" s="17">
        <f t="shared" si="37"/>
        <v>0</v>
      </c>
      <c r="DG8" s="16" t="str">
        <f t="shared" si="38"/>
        <v>Pass</v>
      </c>
      <c r="DH8" s="33" t="b">
        <f>IF(ABS(Survey!$DA8)=0,TRUE,FALSE)</f>
        <v>1</v>
      </c>
      <c r="DI8" s="32" t="b">
        <f>NOT(ISBLANK(Survey!$DB8))</f>
        <v>0</v>
      </c>
      <c r="DJ8" s="16" t="str">
        <f t="shared" si="39"/>
        <v>Pass</v>
      </c>
      <c r="DK8" s="33" t="b">
        <f>IF(ABS(Survey!$DV8)=0,TRUE,FALSE)</f>
        <v>1</v>
      </c>
      <c r="DL8" s="32" t="b">
        <f>NOT(ISBLANK(Survey!$DW8))</f>
        <v>0</v>
      </c>
      <c r="DM8" t="str">
        <f t="shared" si="40"/>
        <v>Pass</v>
      </c>
      <c r="DN8" s="25" cm="1">
        <f t="array" ref="DN8">SUM(SUMIF(Survey!CW8,{"&gt;0","&lt;0"})*{1,-1})+SUM(SUMIF(Survey!DR8,{"&gt;0","&lt;0"})*{1,-1})</f>
        <v>0</v>
      </c>
      <c r="DO8" s="25">
        <f>SUM(SUMIF(Survey!DY8:EE8,{"&gt;0","&lt;0"})*{1,-1})+SUM(SUMIF(Survey!EG8:EM8,{"&gt;0","&lt;0"})*{1,-1})</f>
        <v>0</v>
      </c>
      <c r="DP8">
        <f t="shared" si="41"/>
        <v>0</v>
      </c>
      <c r="DQ8">
        <f t="shared" si="42"/>
        <v>0</v>
      </c>
      <c r="DR8" s="16" t="str">
        <f t="shared" si="43"/>
        <v>Pass</v>
      </c>
      <c r="DS8" s="33" t="b">
        <f>IF(ABS(Survey!$EE8)=0,TRUE,FALSE)</f>
        <v>1</v>
      </c>
      <c r="DT8" s="32" t="b">
        <f>NOT(ISBLANK(Survey!EF8))</f>
        <v>0</v>
      </c>
      <c r="DU8" s="16" t="str">
        <f t="shared" si="44"/>
        <v>Pass</v>
      </c>
      <c r="DV8" s="33" t="b">
        <f>IF(ABS(Survey!$EM8)=0,TRUE,FALSE)</f>
        <v>1</v>
      </c>
      <c r="DW8" s="32" t="b">
        <f>NOT(ISBLANK(Survey!$EN8))</f>
        <v>0</v>
      </c>
      <c r="DX8" s="16" t="str">
        <f t="shared" si="45"/>
        <v>Fail</v>
      </c>
      <c r="DY8" s="31">
        <f>SUM(SUMIF(Survey!ET8:EV8,{"&gt;0","&lt;0"})*{1,-1})</f>
        <v>0</v>
      </c>
      <c r="DZ8">
        <f t="shared" si="46"/>
        <v>0</v>
      </c>
      <c r="EA8">
        <f t="shared" si="47"/>
        <v>100</v>
      </c>
      <c r="EB8" s="30" t="b">
        <f>IF(OR(Survey!$M8="ETF",Survey!$M8="ETF, alternative mutual fund",Survey!$M8="Closed-end", Survey!$M8="Split share corp"),TRUE,FALSE)</f>
        <v>0</v>
      </c>
      <c r="EC8" s="16" t="str">
        <f t="shared" si="48"/>
        <v>Fail</v>
      </c>
      <c r="ED8" s="31">
        <f>SUM(SUMIF(Survey!EX8:FD8,{"&gt;0","&lt;0"})*{1,-1})</f>
        <v>0</v>
      </c>
      <c r="EE8">
        <f t="shared" si="49"/>
        <v>0</v>
      </c>
      <c r="EF8" s="17">
        <f t="shared" si="50"/>
        <v>100</v>
      </c>
      <c r="EG8" s="16" t="str">
        <f t="shared" si="51"/>
        <v>Fail</v>
      </c>
      <c r="EH8" s="31">
        <f>SUM(SUMIF(Survey!FF8:FL8,{"&gt;0","&lt;0"})*{1,-1})</f>
        <v>0</v>
      </c>
      <c r="EI8">
        <f t="shared" si="52"/>
        <v>0</v>
      </c>
      <c r="EJ8" s="17">
        <f t="shared" si="53"/>
        <v>100</v>
      </c>
    </row>
    <row r="9" spans="1:140">
      <c r="A9">
        <v>9</v>
      </c>
      <c r="B9" t="str">
        <f t="shared" si="0"/>
        <v>Pass</v>
      </c>
      <c r="C9" t="str">
        <f>IF(COUNTBLANK(Survey!B9:FM9)=$C$2, "Pass", "Fail")</f>
        <v>Pass</v>
      </c>
      <c r="D9" s="16" t="str">
        <f t="shared" si="2"/>
        <v>Fail</v>
      </c>
      <c r="E9" t="str">
        <f>IF(OR(ISBLANK(Survey!AL9),COUNTIF(G9:BJ9,"Fail")),"Fail","Pass")</f>
        <v>Fail</v>
      </c>
      <c r="F9" s="265"/>
      <c r="G9" s="16" t="str">
        <f t="shared" si="3"/>
        <v>Fail</v>
      </c>
      <c r="H9" s="139">
        <f>COUNTBLANK(Survey!B9:D9)+COUNTBLANK(Survey!G9)+COUNTBLANK(Survey!I9)+COUNTBLANK(Survey!K9:M9)+COUNTBLANK(Survey!P9:Q9)+COUNTBLANK(Survey!T9:W9)+COUNTBLANK(Survey!Z9:AC9)+COUNTBLANK(Survey!AF9:AG9)+COUNTBLANK(Survey!AK9:AK9)</f>
        <v>21</v>
      </c>
      <c r="I9" t="str">
        <f t="shared" si="4"/>
        <v>Fail</v>
      </c>
      <c r="J9" t="b">
        <f>IF(Survey!E9="No",TRUE,FALSE)</f>
        <v>0</v>
      </c>
      <c r="K9" s="29" cm="1">
        <f t="array" ref="K9">IF(COUNTA(Survey!$E$4:$E$695)=1, 0, SUM(IF(COUNTIF(Survey!$E$4:$E$695, Survey!$E$4:$E$695)=1,1,0)))</f>
        <v>0</v>
      </c>
      <c r="L9" s="29">
        <f>LEN(Survey!E9)</f>
        <v>0</v>
      </c>
      <c r="M9" s="16" t="str">
        <f t="shared" si="5"/>
        <v>Fail</v>
      </c>
      <c r="N9" t="b">
        <f>IF(Survey!F9="No",TRUE,FALSE)</f>
        <v>0</v>
      </c>
      <c r="O9" t="b">
        <f>Survey!F9=Survey!E9</f>
        <v>1</v>
      </c>
      <c r="P9">
        <f>COUNTIF(Survey!$F$4:$F$695,Survey!F9)</f>
        <v>0</v>
      </c>
      <c r="Q9" s="28">
        <f>LEN(Survey!F9)</f>
        <v>0</v>
      </c>
      <c r="R9" s="16" t="str">
        <f t="shared" si="6"/>
        <v>Pass</v>
      </c>
      <c r="S9" s="29">
        <f>MOD((LEN(Survey!H9)+2),11)</f>
        <v>2</v>
      </c>
      <c r="T9">
        <f>COUNTIF(Survey!$H$4:$H$695,Survey!H9)</f>
        <v>0</v>
      </c>
      <c r="U9" s="28" t="str">
        <f>IF(Survey!$L9="Prospectus fund", "Yes", "No")</f>
        <v>No</v>
      </c>
      <c r="V9" s="16" t="str">
        <f t="shared" si="7"/>
        <v>Pass</v>
      </c>
      <c r="W9" s="29">
        <f>MOD((LEN(Survey!J9)+2),11)</f>
        <v>2</v>
      </c>
      <c r="X9">
        <f>COUNTIF(Survey!$J$4:$J$695,Survey!J9)</f>
        <v>0</v>
      </c>
      <c r="Y9" s="30" t="b">
        <f>IF(OR(Survey!$M9="ETF",Survey!$M9="ETF, alternative mutual fund",Survey!$M9="Closed-end", Survey!$M9="Split share corp", Survey!$I9="Yes"),TRUE,FALSE)</f>
        <v>0</v>
      </c>
      <c r="Z9" s="16" t="str">
        <f>IFERROR(IF(AND(OR(AC9=AD9,AD9 = "Either"),NOT(ISBLANK(Survey!K9))),"Pass","Fail"),"Pass")</f>
        <v>Fail</v>
      </c>
      <c r="AA9" s="31" cm="1">
        <f t="array" ref="AA9">SUM(SUMIF(Survey!CH9:DA9,{"&gt;0","&lt;0"})*{1,-1})</f>
        <v>0</v>
      </c>
      <c r="AB9" s="33" cm="1">
        <f t="array" ref="AB9">SUM(SUMIF(Survey!CK9,{"&gt;0","&lt;0"})*{1,-1})+SUM(SUMIF(Survey!CU9,{"&gt;0","&lt;0"})*{1,-1})</f>
        <v>0</v>
      </c>
      <c r="AC9" s="33">
        <f>Survey!K9</f>
        <v>0</v>
      </c>
      <c r="AD9" s="32" t="str">
        <f t="shared" si="8"/>
        <v>Either</v>
      </c>
      <c r="AE9" s="16" t="str">
        <f t="shared" si="9"/>
        <v>Fail</v>
      </c>
      <c r="AF9" s="58" cm="1">
        <f t="array" ref="AF9">SUM(SUMIF(Survey!CH9:DA9,{"&gt;0","&lt;0"})*{1,-1})+SUM(SUMIF(Survey!DC9:DV9,{"&gt;0","&lt;0"})*{1,-1})</f>
        <v>0</v>
      </c>
      <c r="AG9" s="58">
        <f>IFERROR(AF9/(Survey!$BA9),0)</f>
        <v>0</v>
      </c>
      <c r="AH9" s="104" t="b">
        <f>IF(OR(Survey!$M9="Alternative strategy or hedge",Survey!$M9="Private asset",Survey!$L9="Prospectus fund"),TRUE,FALSE)</f>
        <v>0</v>
      </c>
      <c r="AI9" s="104" t="b">
        <f>NOT(ISBLANK(Survey!$M9))</f>
        <v>0</v>
      </c>
      <c r="AJ9" s="16" t="str">
        <f t="shared" si="10"/>
        <v>Fail</v>
      </c>
      <c r="AK9" t="b">
        <f>IF(Survey!W9="No",TRUE,FALSE)</f>
        <v>0</v>
      </c>
      <c r="AL9" s="119">
        <f>MOD((LEN(Survey!W9)+2),22)</f>
        <v>2</v>
      </c>
      <c r="AM9" t="str">
        <f t="shared" si="11"/>
        <v>Pass</v>
      </c>
      <c r="AN9" s="33" t="b">
        <f>NOT(ISNUMBER(SEARCH("Other",Survey!$Q9)))</f>
        <v>1</v>
      </c>
      <c r="AO9" s="32" t="b">
        <f>NOT(ISBLANK(Survey!$R9))</f>
        <v>0</v>
      </c>
      <c r="AP9" s="16" t="str">
        <f t="shared" si="12"/>
        <v>Pass</v>
      </c>
      <c r="AQ9" s="114">
        <f>COUNTBLANK(Survey!$X9)</f>
        <v>1</v>
      </c>
      <c r="AR9" s="58">
        <f>IF(AND(Survey!L9&lt;&gt;"Exempt fund",OR(Survey!$M9="ETF",Survey!$M9="ETF, alternative mutual fund",Survey!$M9="Mutual fund",Survey!$M9="Alternative mutual fund",Survey!$M9="Money market")),1,0)</f>
        <v>0</v>
      </c>
      <c r="AS9" s="16" t="str">
        <f t="shared" si="13"/>
        <v>Pass</v>
      </c>
      <c r="AT9" s="33" t="b">
        <f>NOT(ISNUMBER(SEARCH("Yes",Survey!$AC9)))</f>
        <v>1</v>
      </c>
      <c r="AU9" s="32" t="b">
        <f>IF(COUNTBLANK(Survey!$AD9:$AE9)=0,TRUE, FALSE)</f>
        <v>0</v>
      </c>
      <c r="AV9" s="16" t="str">
        <f t="shared" si="14"/>
        <v>Pass</v>
      </c>
      <c r="AW9" s="33" t="b">
        <f>NOT(ISNUMBER(SEARCH("Yes",Survey!$AF9)))</f>
        <v>1</v>
      </c>
      <c r="AX9" s="32" t="b">
        <f>NOT(ISBLANK(Survey!$AH9))</f>
        <v>0</v>
      </c>
      <c r="AY9" s="16" t="str">
        <f t="shared" si="15"/>
        <v>Pass</v>
      </c>
      <c r="AZ9" s="33" t="b">
        <f>NOT(OR(ISNUMBER(SEARCH("Other",Survey!$AH9)),ISNUMBER(SEARCH("Multiple",Survey!$AH9))))</f>
        <v>1</v>
      </c>
      <c r="BA9" s="32" t="b">
        <f>NOT(ISBLANK(Survey!$AI9))</f>
        <v>0</v>
      </c>
      <c r="BB9" s="16" t="str">
        <f t="shared" si="16"/>
        <v>Fail</v>
      </c>
      <c r="BC9" s="114">
        <f>IF(ABS(Survey!$BA9)&gt;0, 1,0)</f>
        <v>0</v>
      </c>
      <c r="BD9" s="114">
        <f>IF(COUNTBLANK(Survey!$AL9)=0,1,0)</f>
        <v>0</v>
      </c>
      <c r="BE9" s="16" t="str">
        <f t="shared" si="17"/>
        <v>Pass</v>
      </c>
      <c r="BF9" s="114">
        <f>IF(ISBLANK(Survey!$AL9),0,1)</f>
        <v>0</v>
      </c>
      <c r="BG9" s="133">
        <f>COUNTBLANK(Survey!$AM9)</f>
        <v>1</v>
      </c>
      <c r="BH9" s="16" t="str">
        <f t="shared" si="18"/>
        <v>Pass</v>
      </c>
      <c r="BI9" s="114">
        <f>IF(OR(Survey!$AM9="Closed",ISBLANK(Survey!$AM9)),0,1)</f>
        <v>0</v>
      </c>
      <c r="BJ9" s="133">
        <f>IF(ISBLANK(Survey!$AN9),1,0)</f>
        <v>1</v>
      </c>
      <c r="BK9" s="118" t="str">
        <f t="shared" si="19"/>
        <v>Pass</v>
      </c>
      <c r="BL9" s="31" cm="1">
        <f t="array" ref="BL9">SUM(SUMIF(Survey!AO9:AP9,{"&gt;0","&lt;0"})*{1,-1})</f>
        <v>0</v>
      </c>
      <c r="BM9">
        <f t="shared" si="20"/>
        <v>0</v>
      </c>
      <c r="BN9">
        <f t="shared" si="21"/>
        <v>100</v>
      </c>
      <c r="BO9" s="118" t="str">
        <f t="shared" si="22"/>
        <v>Pass</v>
      </c>
      <c r="BP9">
        <f>IF(Survey!AQ9="No",0,1)</f>
        <v>1</v>
      </c>
      <c r="BQ9" s="207">
        <f>MOD((LEN(Survey!AQ9)+2),22)</f>
        <v>2</v>
      </c>
      <c r="BR9">
        <f>IF(Survey!AR9="No",0,1)</f>
        <v>1</v>
      </c>
      <c r="BS9" s="207">
        <f>MOD((LEN(Survey!AR9)+2),22)</f>
        <v>2</v>
      </c>
      <c r="BT9" s="114">
        <f>COUNTBLANK(Survey!$AQ9:$AS9)+COUNTBLANK(Survey!$AU9)</f>
        <v>4</v>
      </c>
      <c r="BU9" s="114">
        <f>IF(Survey!$I9="Yes",1,0)</f>
        <v>0</v>
      </c>
      <c r="BV9" s="114">
        <f>IF(OR(Survey!$M9="Mutual fund",Survey!$M9="Alternative mutual fund",Survey!$M9="Money market"),1,0)</f>
        <v>0</v>
      </c>
      <c r="BW9" s="119">
        <f>IF(OR(Survey!$M9="ETF",Survey!$M9="ETF, alternative mutual fund"),1,0)</f>
        <v>0</v>
      </c>
      <c r="BX9" s="16" t="str">
        <f t="shared" si="23"/>
        <v>Pass</v>
      </c>
      <c r="BY9" s="33">
        <f>IF(ISNUMBER(SEARCH("Other",Survey!$AS9)), 1, 0)</f>
        <v>0</v>
      </c>
      <c r="BZ9" s="58" t="b">
        <f>NOT(ISBLANK(Survey!$AT9))</f>
        <v>0</v>
      </c>
      <c r="CA9" s="16" t="str">
        <f t="shared" si="24"/>
        <v>Pass</v>
      </c>
      <c r="CB9" s="114">
        <f>IF(Survey!$BB9=0, 0,1)</f>
        <v>0</v>
      </c>
      <c r="CC9" s="58">
        <f>Survey!$AV9</f>
        <v>0</v>
      </c>
      <c r="CD9" s="58">
        <f>Survey!$BC9+Survey!$BD9+ABS(Survey!$BE9)-ABS(Survey!$BF9)-ABS(Survey!$BG9)-ABS(Survey!$BL9)</f>
        <v>0</v>
      </c>
      <c r="CE9" s="138">
        <f>Survey!BB9+(ABS(Survey!$BH9)-ABS(Survey!$BI9)+ABS(Survey!$BJ9)-ABS(Survey!$BK9))*0.5</f>
        <v>0</v>
      </c>
      <c r="CF9" s="58">
        <f t="shared" si="25"/>
        <v>0</v>
      </c>
      <c r="CG9" s="58">
        <f>IF(AND($CC9&gt;$CF9-0.2,$CC9&lt;$CF9+0.2,ISBLANK(Survey!$AV9)=FALSE),0,1)</f>
        <v>1</v>
      </c>
      <c r="CH9" s="133">
        <f>IF(ISBLANK(Survey!$AW9),1,0)</f>
        <v>1</v>
      </c>
      <c r="CI9" s="16" t="str">
        <f t="shared" si="26"/>
        <v>Pass</v>
      </c>
      <c r="CJ9" s="114">
        <f>IF(Survey!$BB9=0, 0,1)</f>
        <v>0</v>
      </c>
      <c r="CK9" s="58">
        <f>IF(AND(Survey!$AX9&gt;=0,Survey!$AX9&lt;=0.2,Survey!$AX9&lt;&gt;""),0,1)</f>
        <v>1</v>
      </c>
      <c r="CL9" s="114">
        <f>IF(ISBLANK(Survey!$AY9),1,0)</f>
        <v>1</v>
      </c>
      <c r="CM9" s="16" t="str">
        <f t="shared" si="27"/>
        <v>Fail</v>
      </c>
      <c r="CN9" s="133">
        <f>Survey!$AZ9</f>
        <v>0</v>
      </c>
      <c r="CO9" s="16" t="str">
        <f t="shared" si="28"/>
        <v>Pass</v>
      </c>
      <c r="CP9" s="31">
        <f>Survey!$BA9</f>
        <v>0</v>
      </c>
      <c r="CQ9" s="138">
        <f>Survey!$BB9+Survey!$BC9+Survey!$BD9+ABS(Survey!$BE9)-ABS(Survey!$BF9)-ABS(Survey!$BG9)+ABS(Survey!$BH9)-ABS(Survey!$BI9)+ABS(Survey!$BJ9)-ABS(Survey!$BK9)-ABS(Survey!$BL9)+Survey!$BM9</f>
        <v>0</v>
      </c>
      <c r="CR9" s="30">
        <f t="shared" si="29"/>
        <v>0</v>
      </c>
      <c r="CS9" s="17">
        <f t="shared" si="30"/>
        <v>0</v>
      </c>
      <c r="CT9" s="16" t="str">
        <f t="shared" si="31"/>
        <v>Pass</v>
      </c>
      <c r="CU9" s="33" t="b">
        <f>IF(ABS(Survey!$BM9)=0,TRUE,FALSE)</f>
        <v>1</v>
      </c>
      <c r="CV9" s="32" t="b">
        <f>NOT(ISBLANK(Survey!$BN9))</f>
        <v>0</v>
      </c>
      <c r="CW9" t="str">
        <f t="shared" si="32"/>
        <v>Fail</v>
      </c>
      <c r="CX9" s="25">
        <f>Survey!$BA9</f>
        <v>0</v>
      </c>
      <c r="CY9" s="25" cm="1">
        <f t="array" ref="CY9">SUM(SUMIF(Survey!BP9:BW9,{"&gt;0","&lt;0"})*{1,-1})-SUM(SUMIF(Survey!BY9:CF9,{"&gt;0","&lt;0"})*{1,-1})</f>
        <v>0</v>
      </c>
      <c r="CZ9" s="30" t="str">
        <f t="shared" si="33"/>
        <v>No holdings</v>
      </c>
      <c r="DA9">
        <f t="shared" si="34"/>
        <v>0</v>
      </c>
      <c r="DB9" s="16" t="str">
        <f t="shared" si="35"/>
        <v>Fail</v>
      </c>
      <c r="DC9" s="31">
        <f>Survey!$BA9</f>
        <v>0</v>
      </c>
      <c r="DD9" s="31" cm="1">
        <f t="array" ref="DD9">SUM(SUMIF(Survey!CH9:DA9,{"&gt;0","&lt;0"})*{1,-1})-SUM(SUMIF(Survey!DC9:DV9,{"&gt;0","&lt;0"})*{1,-1})</f>
        <v>0</v>
      </c>
      <c r="DE9" s="30" t="str">
        <f t="shared" si="36"/>
        <v>No holdings</v>
      </c>
      <c r="DF9" s="17">
        <f t="shared" si="37"/>
        <v>0</v>
      </c>
      <c r="DG9" s="16" t="str">
        <f t="shared" si="38"/>
        <v>Pass</v>
      </c>
      <c r="DH9" s="33" t="b">
        <f>IF(ABS(Survey!$DA9)=0,TRUE,FALSE)</f>
        <v>1</v>
      </c>
      <c r="DI9" s="32" t="b">
        <f>NOT(ISBLANK(Survey!$DB9))</f>
        <v>0</v>
      </c>
      <c r="DJ9" s="16" t="str">
        <f t="shared" si="39"/>
        <v>Pass</v>
      </c>
      <c r="DK9" s="33" t="b">
        <f>IF(ABS(Survey!$DV9)=0,TRUE,FALSE)</f>
        <v>1</v>
      </c>
      <c r="DL9" s="32" t="b">
        <f>NOT(ISBLANK(Survey!$DW9))</f>
        <v>0</v>
      </c>
      <c r="DM9" t="str">
        <f t="shared" si="40"/>
        <v>Pass</v>
      </c>
      <c r="DN9" s="25" cm="1">
        <f t="array" ref="DN9">SUM(SUMIF(Survey!CW9,{"&gt;0","&lt;0"})*{1,-1})+SUM(SUMIF(Survey!DR9,{"&gt;0","&lt;0"})*{1,-1})</f>
        <v>0</v>
      </c>
      <c r="DO9" s="25">
        <f>SUM(SUMIF(Survey!DY9:EE9,{"&gt;0","&lt;0"})*{1,-1})+SUM(SUMIF(Survey!EG9:EM9,{"&gt;0","&lt;0"})*{1,-1})</f>
        <v>0</v>
      </c>
      <c r="DP9">
        <f t="shared" si="41"/>
        <v>0</v>
      </c>
      <c r="DQ9">
        <f t="shared" si="42"/>
        <v>0</v>
      </c>
      <c r="DR9" s="16" t="str">
        <f t="shared" si="43"/>
        <v>Pass</v>
      </c>
      <c r="DS9" s="33" t="b">
        <f>IF(ABS(Survey!$EE9)=0,TRUE,FALSE)</f>
        <v>1</v>
      </c>
      <c r="DT9" s="32" t="b">
        <f>NOT(ISBLANK(Survey!EF9))</f>
        <v>0</v>
      </c>
      <c r="DU9" s="16" t="str">
        <f t="shared" si="44"/>
        <v>Pass</v>
      </c>
      <c r="DV9" s="33" t="b">
        <f>IF(ABS(Survey!$EM9)=0,TRUE,FALSE)</f>
        <v>1</v>
      </c>
      <c r="DW9" s="32" t="b">
        <f>NOT(ISBLANK(Survey!$EN9))</f>
        <v>0</v>
      </c>
      <c r="DX9" s="16" t="str">
        <f t="shared" si="45"/>
        <v>Fail</v>
      </c>
      <c r="DY9" s="31">
        <f>SUM(SUMIF(Survey!ET9:EV9,{"&gt;0","&lt;0"})*{1,-1})</f>
        <v>0</v>
      </c>
      <c r="DZ9">
        <f t="shared" si="46"/>
        <v>0</v>
      </c>
      <c r="EA9">
        <f t="shared" si="47"/>
        <v>100</v>
      </c>
      <c r="EB9" s="30" t="b">
        <f>IF(OR(Survey!$M9="ETF",Survey!$M9="ETF, alternative mutual fund",Survey!$M9="Closed-end", Survey!$M9="Split share corp"),TRUE,FALSE)</f>
        <v>0</v>
      </c>
      <c r="EC9" s="16" t="str">
        <f t="shared" si="48"/>
        <v>Fail</v>
      </c>
      <c r="ED9" s="31">
        <f>SUM(SUMIF(Survey!EX9:FD9,{"&gt;0","&lt;0"})*{1,-1})</f>
        <v>0</v>
      </c>
      <c r="EE9">
        <f t="shared" si="49"/>
        <v>0</v>
      </c>
      <c r="EF9" s="17">
        <f t="shared" si="50"/>
        <v>100</v>
      </c>
      <c r="EG9" s="16" t="str">
        <f t="shared" si="51"/>
        <v>Fail</v>
      </c>
      <c r="EH9" s="31">
        <f>SUM(SUMIF(Survey!FF9:FL9,{"&gt;0","&lt;0"})*{1,-1})</f>
        <v>0</v>
      </c>
      <c r="EI9">
        <f t="shared" si="52"/>
        <v>0</v>
      </c>
      <c r="EJ9" s="17">
        <f t="shared" si="53"/>
        <v>100</v>
      </c>
    </row>
    <row r="10" spans="1:140">
      <c r="A10">
        <v>10</v>
      </c>
      <c r="B10" t="str">
        <f t="shared" si="0"/>
        <v>Pass</v>
      </c>
      <c r="C10" t="str">
        <f>IF(COUNTBLANK(Survey!B10:FM10)=$C$2, "Pass", "Fail")</f>
        <v>Pass</v>
      </c>
      <c r="D10" s="16" t="str">
        <f t="shared" si="2"/>
        <v>Fail</v>
      </c>
      <c r="E10" t="str">
        <f>IF(OR(ISBLANK(Survey!AL10),COUNTIF(G10:BJ10,"Fail")),"Fail","Pass")</f>
        <v>Fail</v>
      </c>
      <c r="F10" s="265"/>
      <c r="G10" s="16" t="str">
        <f t="shared" si="3"/>
        <v>Fail</v>
      </c>
      <c r="H10" s="139">
        <f>COUNTBLANK(Survey!B10:D10)+COUNTBLANK(Survey!G10)+COUNTBLANK(Survey!I10)+COUNTBLANK(Survey!K10:M10)+COUNTBLANK(Survey!P10:Q10)+COUNTBLANK(Survey!T10:W10)+COUNTBLANK(Survey!Z10:AC10)+COUNTBLANK(Survey!AF10:AG10)+COUNTBLANK(Survey!AK10:AK10)</f>
        <v>21</v>
      </c>
      <c r="I10" t="str">
        <f t="shared" si="4"/>
        <v>Fail</v>
      </c>
      <c r="J10" t="b">
        <f>IF(Survey!E10="No",TRUE,FALSE)</f>
        <v>0</v>
      </c>
      <c r="K10" s="29" cm="1">
        <f t="array" ref="K10">IF(COUNTA(Survey!$E$4:$E$695)=1, 0, SUM(IF(COUNTIF(Survey!$E$4:$E$695, Survey!$E$4:$E$695)=1,1,0)))</f>
        <v>0</v>
      </c>
      <c r="L10" s="29">
        <f>LEN(Survey!E10)</f>
        <v>0</v>
      </c>
      <c r="M10" s="16" t="str">
        <f t="shared" si="5"/>
        <v>Fail</v>
      </c>
      <c r="N10" t="b">
        <f>IF(Survey!F10="No",TRUE,FALSE)</f>
        <v>0</v>
      </c>
      <c r="O10" t="b">
        <f>Survey!F10=Survey!E10</f>
        <v>1</v>
      </c>
      <c r="P10">
        <f>COUNTIF(Survey!$F$4:$F$695,Survey!F10)</f>
        <v>0</v>
      </c>
      <c r="Q10" s="28">
        <f>LEN(Survey!F10)</f>
        <v>0</v>
      </c>
      <c r="R10" s="16" t="str">
        <f t="shared" si="6"/>
        <v>Pass</v>
      </c>
      <c r="S10" s="29">
        <f>MOD((LEN(Survey!H10)+2),11)</f>
        <v>2</v>
      </c>
      <c r="T10">
        <f>COUNTIF(Survey!$H$4:$H$695,Survey!H10)</f>
        <v>0</v>
      </c>
      <c r="U10" s="28" t="str">
        <f>IF(Survey!$L10="Prospectus fund", "Yes", "No")</f>
        <v>No</v>
      </c>
      <c r="V10" s="16" t="str">
        <f t="shared" si="7"/>
        <v>Pass</v>
      </c>
      <c r="W10" s="29">
        <f>MOD((LEN(Survey!J10)+2),11)</f>
        <v>2</v>
      </c>
      <c r="X10">
        <f>COUNTIF(Survey!$J$4:$J$695,Survey!J10)</f>
        <v>0</v>
      </c>
      <c r="Y10" s="30" t="b">
        <f>IF(OR(Survey!$M10="ETF",Survey!$M10="ETF, alternative mutual fund",Survey!$M10="Closed-end", Survey!$M10="Split share corp", Survey!$I10="Yes"),TRUE,FALSE)</f>
        <v>0</v>
      </c>
      <c r="Z10" s="16" t="str">
        <f>IFERROR(IF(AND(OR(AC10=AD10,AD10 = "Either"),NOT(ISBLANK(Survey!K10))),"Pass","Fail"),"Pass")</f>
        <v>Fail</v>
      </c>
      <c r="AA10" s="31" cm="1">
        <f t="array" ref="AA10">SUM(SUMIF(Survey!CH10:DA10,{"&gt;0","&lt;0"})*{1,-1})</f>
        <v>0</v>
      </c>
      <c r="AB10" s="33" cm="1">
        <f t="array" ref="AB10">SUM(SUMIF(Survey!CK10,{"&gt;0","&lt;0"})*{1,-1})+SUM(SUMIF(Survey!CU10,{"&gt;0","&lt;0"})*{1,-1})</f>
        <v>0</v>
      </c>
      <c r="AC10" s="33">
        <f>Survey!K10</f>
        <v>0</v>
      </c>
      <c r="AD10" s="32" t="str">
        <f t="shared" si="8"/>
        <v>Either</v>
      </c>
      <c r="AE10" s="16" t="str">
        <f t="shared" si="9"/>
        <v>Fail</v>
      </c>
      <c r="AF10" s="58" cm="1">
        <f t="array" ref="AF10">SUM(SUMIF(Survey!CH10:DA10,{"&gt;0","&lt;0"})*{1,-1})+SUM(SUMIF(Survey!DC10:DV10,{"&gt;0","&lt;0"})*{1,-1})</f>
        <v>0</v>
      </c>
      <c r="AG10" s="58">
        <f>IFERROR(AF10/(Survey!$BA10),0)</f>
        <v>0</v>
      </c>
      <c r="AH10" s="104" t="b">
        <f>IF(OR(Survey!$M10="Alternative strategy or hedge",Survey!$M10="Private asset",Survey!$L10="Prospectus fund"),TRUE,FALSE)</f>
        <v>0</v>
      </c>
      <c r="AI10" s="104" t="b">
        <f>NOT(ISBLANK(Survey!$M10))</f>
        <v>0</v>
      </c>
      <c r="AJ10" s="16" t="str">
        <f t="shared" si="10"/>
        <v>Fail</v>
      </c>
      <c r="AK10" t="b">
        <f>IF(Survey!W10="No",TRUE,FALSE)</f>
        <v>0</v>
      </c>
      <c r="AL10" s="119">
        <f>MOD((LEN(Survey!W10)+2),22)</f>
        <v>2</v>
      </c>
      <c r="AM10" t="str">
        <f t="shared" si="11"/>
        <v>Pass</v>
      </c>
      <c r="AN10" s="33" t="b">
        <f>NOT(ISNUMBER(SEARCH("Other",Survey!$Q10)))</f>
        <v>1</v>
      </c>
      <c r="AO10" s="32" t="b">
        <f>NOT(ISBLANK(Survey!$R10))</f>
        <v>0</v>
      </c>
      <c r="AP10" s="16" t="str">
        <f t="shared" si="12"/>
        <v>Pass</v>
      </c>
      <c r="AQ10" s="114">
        <f>COUNTBLANK(Survey!$X10)</f>
        <v>1</v>
      </c>
      <c r="AR10" s="58">
        <f>IF(AND(Survey!L10&lt;&gt;"Exempt fund",OR(Survey!$M10="ETF",Survey!$M10="ETF, alternative mutual fund",Survey!$M10="Mutual fund",Survey!$M10="Alternative mutual fund",Survey!$M10="Money market")),1,0)</f>
        <v>0</v>
      </c>
      <c r="AS10" s="16" t="str">
        <f t="shared" si="13"/>
        <v>Pass</v>
      </c>
      <c r="AT10" s="33" t="b">
        <f>NOT(ISNUMBER(SEARCH("Yes",Survey!$AC10)))</f>
        <v>1</v>
      </c>
      <c r="AU10" s="32" t="b">
        <f>IF(COUNTBLANK(Survey!$AD10:$AE10)=0,TRUE, FALSE)</f>
        <v>0</v>
      </c>
      <c r="AV10" s="16" t="str">
        <f t="shared" si="14"/>
        <v>Pass</v>
      </c>
      <c r="AW10" s="33" t="b">
        <f>NOT(ISNUMBER(SEARCH("Yes",Survey!$AF10)))</f>
        <v>1</v>
      </c>
      <c r="AX10" s="32" t="b">
        <f>NOT(ISBLANK(Survey!$AH10))</f>
        <v>0</v>
      </c>
      <c r="AY10" s="16" t="str">
        <f t="shared" si="15"/>
        <v>Pass</v>
      </c>
      <c r="AZ10" s="33" t="b">
        <f>NOT(OR(ISNUMBER(SEARCH("Other",Survey!$AH10)),ISNUMBER(SEARCH("Multiple",Survey!$AH10))))</f>
        <v>1</v>
      </c>
      <c r="BA10" s="32" t="b">
        <f>NOT(ISBLANK(Survey!$AI10))</f>
        <v>0</v>
      </c>
      <c r="BB10" s="16" t="str">
        <f t="shared" si="16"/>
        <v>Fail</v>
      </c>
      <c r="BC10" s="114">
        <f>IF(ABS(Survey!$BA10)&gt;0, 1,0)</f>
        <v>0</v>
      </c>
      <c r="BD10" s="114">
        <f>IF(COUNTBLANK(Survey!$AL10)=0,1,0)</f>
        <v>0</v>
      </c>
      <c r="BE10" s="16" t="str">
        <f t="shared" si="17"/>
        <v>Pass</v>
      </c>
      <c r="BF10" s="114">
        <f>IF(ISBLANK(Survey!$AL10),0,1)</f>
        <v>0</v>
      </c>
      <c r="BG10" s="133">
        <f>COUNTBLANK(Survey!$AM10)</f>
        <v>1</v>
      </c>
      <c r="BH10" s="16" t="str">
        <f t="shared" si="18"/>
        <v>Pass</v>
      </c>
      <c r="BI10" s="114">
        <f>IF(OR(Survey!$AM10="Closed",ISBLANK(Survey!$AM10)),0,1)</f>
        <v>0</v>
      </c>
      <c r="BJ10" s="133">
        <f>IF(ISBLANK(Survey!$AN10),1,0)</f>
        <v>1</v>
      </c>
      <c r="BK10" s="118" t="str">
        <f t="shared" si="19"/>
        <v>Pass</v>
      </c>
      <c r="BL10" s="31" cm="1">
        <f t="array" ref="BL10">SUM(SUMIF(Survey!AO10:AP10,{"&gt;0","&lt;0"})*{1,-1})</f>
        <v>0</v>
      </c>
      <c r="BM10">
        <f t="shared" si="20"/>
        <v>0</v>
      </c>
      <c r="BN10">
        <f t="shared" si="21"/>
        <v>100</v>
      </c>
      <c r="BO10" s="118" t="str">
        <f t="shared" si="22"/>
        <v>Pass</v>
      </c>
      <c r="BP10">
        <f>IF(Survey!AQ10="No",0,1)</f>
        <v>1</v>
      </c>
      <c r="BQ10" s="207">
        <f>MOD((LEN(Survey!AQ10)+2),22)</f>
        <v>2</v>
      </c>
      <c r="BR10">
        <f>IF(Survey!AR10="No",0,1)</f>
        <v>1</v>
      </c>
      <c r="BS10" s="207">
        <f>MOD((LEN(Survey!AR10)+2),22)</f>
        <v>2</v>
      </c>
      <c r="BT10" s="114">
        <f>COUNTBLANK(Survey!$AQ10:$AS10)+COUNTBLANK(Survey!$AU10)</f>
        <v>4</v>
      </c>
      <c r="BU10" s="114">
        <f>IF(Survey!$I10="Yes",1,0)</f>
        <v>0</v>
      </c>
      <c r="BV10" s="114">
        <f>IF(OR(Survey!$M10="Mutual fund",Survey!$M10="Alternative mutual fund",Survey!$M10="Money market"),1,0)</f>
        <v>0</v>
      </c>
      <c r="BW10" s="119">
        <f>IF(OR(Survey!$M10="ETF",Survey!$M10="ETF, alternative mutual fund"),1,0)</f>
        <v>0</v>
      </c>
      <c r="BX10" s="16" t="str">
        <f t="shared" si="23"/>
        <v>Pass</v>
      </c>
      <c r="BY10" s="33">
        <f>IF(ISNUMBER(SEARCH("Other",Survey!$AS10)), 1, 0)</f>
        <v>0</v>
      </c>
      <c r="BZ10" s="58" t="b">
        <f>NOT(ISBLANK(Survey!$AT10))</f>
        <v>0</v>
      </c>
      <c r="CA10" s="16" t="str">
        <f t="shared" si="24"/>
        <v>Pass</v>
      </c>
      <c r="CB10" s="114">
        <f>IF(Survey!$BB10=0, 0,1)</f>
        <v>0</v>
      </c>
      <c r="CC10" s="58">
        <f>Survey!$AV10</f>
        <v>0</v>
      </c>
      <c r="CD10" s="58">
        <f>Survey!$BC10+Survey!$BD10+ABS(Survey!$BE10)-ABS(Survey!$BF10)-ABS(Survey!$BG10)-ABS(Survey!$BL10)</f>
        <v>0</v>
      </c>
      <c r="CE10" s="138">
        <f>Survey!BB10+(ABS(Survey!$BH10)-ABS(Survey!$BI10)+ABS(Survey!$BJ10)-ABS(Survey!$BK10))*0.5</f>
        <v>0</v>
      </c>
      <c r="CF10" s="58">
        <f t="shared" si="25"/>
        <v>0</v>
      </c>
      <c r="CG10" s="58">
        <f>IF(AND($CC10&gt;$CF10-0.2,$CC10&lt;$CF10+0.2,ISBLANK(Survey!$AV10)=FALSE),0,1)</f>
        <v>1</v>
      </c>
      <c r="CH10" s="133">
        <f>IF(ISBLANK(Survey!$AW10),1,0)</f>
        <v>1</v>
      </c>
      <c r="CI10" s="16" t="str">
        <f t="shared" si="26"/>
        <v>Pass</v>
      </c>
      <c r="CJ10" s="114">
        <f>IF(Survey!$BB10=0, 0,1)</f>
        <v>0</v>
      </c>
      <c r="CK10" s="58">
        <f>IF(AND(Survey!$AX10&gt;=0,Survey!$AX10&lt;=0.2,Survey!$AX10&lt;&gt;""),0,1)</f>
        <v>1</v>
      </c>
      <c r="CL10" s="114">
        <f>IF(ISBLANK(Survey!$AY10),1,0)</f>
        <v>1</v>
      </c>
      <c r="CM10" s="16" t="str">
        <f t="shared" si="27"/>
        <v>Fail</v>
      </c>
      <c r="CN10" s="133">
        <f>Survey!$AZ10</f>
        <v>0</v>
      </c>
      <c r="CO10" s="16" t="str">
        <f t="shared" si="28"/>
        <v>Pass</v>
      </c>
      <c r="CP10" s="31">
        <f>Survey!$BA10</f>
        <v>0</v>
      </c>
      <c r="CQ10" s="138">
        <f>Survey!$BB10+Survey!$BC10+Survey!$BD10+ABS(Survey!$BE10)-ABS(Survey!$BF10)-ABS(Survey!$BG10)+ABS(Survey!$BH10)-ABS(Survey!$BI10)+ABS(Survey!$BJ10)-ABS(Survey!$BK10)-ABS(Survey!$BL10)+Survey!$BM10</f>
        <v>0</v>
      </c>
      <c r="CR10" s="30">
        <f t="shared" si="29"/>
        <v>0</v>
      </c>
      <c r="CS10" s="17">
        <f t="shared" si="30"/>
        <v>0</v>
      </c>
      <c r="CT10" s="16" t="str">
        <f t="shared" si="31"/>
        <v>Pass</v>
      </c>
      <c r="CU10" s="33" t="b">
        <f>IF(ABS(Survey!$BM10)=0,TRUE,FALSE)</f>
        <v>1</v>
      </c>
      <c r="CV10" s="32" t="b">
        <f>NOT(ISBLANK(Survey!$BN10))</f>
        <v>0</v>
      </c>
      <c r="CW10" t="str">
        <f t="shared" si="32"/>
        <v>Fail</v>
      </c>
      <c r="CX10" s="25">
        <f>Survey!$BA10</f>
        <v>0</v>
      </c>
      <c r="CY10" s="25" cm="1">
        <f t="array" ref="CY10">SUM(SUMIF(Survey!BP10:BW10,{"&gt;0","&lt;0"})*{1,-1})-SUM(SUMIF(Survey!BY10:CF10,{"&gt;0","&lt;0"})*{1,-1})</f>
        <v>0</v>
      </c>
      <c r="CZ10" s="30" t="str">
        <f t="shared" si="33"/>
        <v>No holdings</v>
      </c>
      <c r="DA10">
        <f t="shared" si="34"/>
        <v>0</v>
      </c>
      <c r="DB10" s="16" t="str">
        <f t="shared" si="35"/>
        <v>Fail</v>
      </c>
      <c r="DC10" s="31">
        <f>Survey!$BA10</f>
        <v>0</v>
      </c>
      <c r="DD10" s="31" cm="1">
        <f t="array" ref="DD10">SUM(SUMIF(Survey!CH10:DA10,{"&gt;0","&lt;0"})*{1,-1})-SUM(SUMIF(Survey!DC10:DV10,{"&gt;0","&lt;0"})*{1,-1})</f>
        <v>0</v>
      </c>
      <c r="DE10" s="30" t="str">
        <f t="shared" si="36"/>
        <v>No holdings</v>
      </c>
      <c r="DF10" s="17">
        <f t="shared" si="37"/>
        <v>0</v>
      </c>
      <c r="DG10" s="16" t="str">
        <f t="shared" si="38"/>
        <v>Pass</v>
      </c>
      <c r="DH10" s="33" t="b">
        <f>IF(ABS(Survey!$DA10)=0,TRUE,FALSE)</f>
        <v>1</v>
      </c>
      <c r="DI10" s="32" t="b">
        <f>NOT(ISBLANK(Survey!$DB10))</f>
        <v>0</v>
      </c>
      <c r="DJ10" s="16" t="str">
        <f t="shared" si="39"/>
        <v>Pass</v>
      </c>
      <c r="DK10" s="33" t="b">
        <f>IF(ABS(Survey!$DV10)=0,TRUE,FALSE)</f>
        <v>1</v>
      </c>
      <c r="DL10" s="32" t="b">
        <f>NOT(ISBLANK(Survey!$DW10))</f>
        <v>0</v>
      </c>
      <c r="DM10" t="str">
        <f t="shared" si="40"/>
        <v>Pass</v>
      </c>
      <c r="DN10" s="25" cm="1">
        <f t="array" ref="DN10">SUM(SUMIF(Survey!CW10,{"&gt;0","&lt;0"})*{1,-1})+SUM(SUMIF(Survey!DR10,{"&gt;0","&lt;0"})*{1,-1})</f>
        <v>0</v>
      </c>
      <c r="DO10" s="25">
        <f>SUM(SUMIF(Survey!DY10:EE10,{"&gt;0","&lt;0"})*{1,-1})+SUM(SUMIF(Survey!EG10:EM10,{"&gt;0","&lt;0"})*{1,-1})</f>
        <v>0</v>
      </c>
      <c r="DP10">
        <f t="shared" si="41"/>
        <v>0</v>
      </c>
      <c r="DQ10">
        <f t="shared" si="42"/>
        <v>0</v>
      </c>
      <c r="DR10" s="16" t="str">
        <f t="shared" si="43"/>
        <v>Pass</v>
      </c>
      <c r="DS10" s="33" t="b">
        <f>IF(ABS(Survey!$EE10)=0,TRUE,FALSE)</f>
        <v>1</v>
      </c>
      <c r="DT10" s="32" t="b">
        <f>NOT(ISBLANK(Survey!EF10))</f>
        <v>0</v>
      </c>
      <c r="DU10" s="16" t="str">
        <f t="shared" si="44"/>
        <v>Pass</v>
      </c>
      <c r="DV10" s="33" t="b">
        <f>IF(ABS(Survey!$EM10)=0,TRUE,FALSE)</f>
        <v>1</v>
      </c>
      <c r="DW10" s="32" t="b">
        <f>NOT(ISBLANK(Survey!$EN10))</f>
        <v>0</v>
      </c>
      <c r="DX10" s="16" t="str">
        <f t="shared" si="45"/>
        <v>Fail</v>
      </c>
      <c r="DY10" s="31">
        <f>SUM(SUMIF(Survey!ET10:EV10,{"&gt;0","&lt;0"})*{1,-1})</f>
        <v>0</v>
      </c>
      <c r="DZ10">
        <f t="shared" si="46"/>
        <v>0</v>
      </c>
      <c r="EA10">
        <f t="shared" si="47"/>
        <v>100</v>
      </c>
      <c r="EB10" s="30" t="b">
        <f>IF(OR(Survey!$M10="ETF",Survey!$M10="ETF, alternative mutual fund",Survey!$M10="Closed-end", Survey!$M10="Split share corp"),TRUE,FALSE)</f>
        <v>0</v>
      </c>
      <c r="EC10" s="16" t="str">
        <f t="shared" si="48"/>
        <v>Fail</v>
      </c>
      <c r="ED10" s="31">
        <f>SUM(SUMIF(Survey!EX10:FD10,{"&gt;0","&lt;0"})*{1,-1})</f>
        <v>0</v>
      </c>
      <c r="EE10">
        <f t="shared" si="49"/>
        <v>0</v>
      </c>
      <c r="EF10" s="17">
        <f t="shared" si="50"/>
        <v>100</v>
      </c>
      <c r="EG10" s="16" t="str">
        <f t="shared" si="51"/>
        <v>Fail</v>
      </c>
      <c r="EH10" s="31">
        <f>SUM(SUMIF(Survey!FF10:FL10,{"&gt;0","&lt;0"})*{1,-1})</f>
        <v>0</v>
      </c>
      <c r="EI10">
        <f t="shared" si="52"/>
        <v>0</v>
      </c>
      <c r="EJ10" s="17">
        <f t="shared" si="53"/>
        <v>100</v>
      </c>
    </row>
    <row r="11" spans="1:140">
      <c r="A11">
        <v>11</v>
      </c>
      <c r="B11" t="str">
        <f t="shared" si="0"/>
        <v>Pass</v>
      </c>
      <c r="C11" t="str">
        <f>IF(COUNTBLANK(Survey!B11:FM11)=$C$2, "Pass", "Fail")</f>
        <v>Pass</v>
      </c>
      <c r="D11" s="16" t="str">
        <f t="shared" si="2"/>
        <v>Fail</v>
      </c>
      <c r="E11" t="str">
        <f>IF(OR(ISBLANK(Survey!AL11),COUNTIF(G11:BJ11,"Fail")),"Fail","Pass")</f>
        <v>Fail</v>
      </c>
      <c r="F11" s="265"/>
      <c r="G11" s="16" t="str">
        <f t="shared" si="3"/>
        <v>Fail</v>
      </c>
      <c r="H11" s="139">
        <f>COUNTBLANK(Survey!B11:D11)+COUNTBLANK(Survey!G11)+COUNTBLANK(Survey!I11)+COUNTBLANK(Survey!K11:M11)+COUNTBLANK(Survey!P11:Q11)+COUNTBLANK(Survey!T11:W11)+COUNTBLANK(Survey!Z11:AC11)+COUNTBLANK(Survey!AF11:AG11)+COUNTBLANK(Survey!AK11:AK11)</f>
        <v>21</v>
      </c>
      <c r="I11" t="str">
        <f t="shared" si="4"/>
        <v>Fail</v>
      </c>
      <c r="J11" t="b">
        <f>IF(Survey!E11="No",TRUE,FALSE)</f>
        <v>0</v>
      </c>
      <c r="K11" s="29" cm="1">
        <f t="array" ref="K11">IF(COUNTA(Survey!$E$4:$E$695)=1, 0, SUM(IF(COUNTIF(Survey!$E$4:$E$695, Survey!$E$4:$E$695)=1,1,0)))</f>
        <v>0</v>
      </c>
      <c r="L11" s="29">
        <f>LEN(Survey!E11)</f>
        <v>0</v>
      </c>
      <c r="M11" s="16" t="str">
        <f t="shared" si="5"/>
        <v>Fail</v>
      </c>
      <c r="N11" t="b">
        <f>IF(Survey!F11="No",TRUE,FALSE)</f>
        <v>0</v>
      </c>
      <c r="O11" t="b">
        <f>Survey!F11=Survey!E11</f>
        <v>1</v>
      </c>
      <c r="P11">
        <f>COUNTIF(Survey!$F$4:$F$695,Survey!F11)</f>
        <v>0</v>
      </c>
      <c r="Q11" s="28">
        <f>LEN(Survey!F11)</f>
        <v>0</v>
      </c>
      <c r="R11" s="16" t="str">
        <f t="shared" si="6"/>
        <v>Pass</v>
      </c>
      <c r="S11" s="29">
        <f>MOD((LEN(Survey!H11)+2),11)</f>
        <v>2</v>
      </c>
      <c r="T11">
        <f>COUNTIF(Survey!$H$4:$H$695,Survey!H11)</f>
        <v>0</v>
      </c>
      <c r="U11" s="28" t="str">
        <f>IF(Survey!$L11="Prospectus fund", "Yes", "No")</f>
        <v>No</v>
      </c>
      <c r="V11" s="16" t="str">
        <f t="shared" si="7"/>
        <v>Pass</v>
      </c>
      <c r="W11" s="29">
        <f>MOD((LEN(Survey!J11)+2),11)</f>
        <v>2</v>
      </c>
      <c r="X11">
        <f>COUNTIF(Survey!$J$4:$J$695,Survey!J11)</f>
        <v>0</v>
      </c>
      <c r="Y11" s="30" t="b">
        <f>IF(OR(Survey!$M11="ETF",Survey!$M11="ETF, alternative mutual fund",Survey!$M11="Closed-end", Survey!$M11="Split share corp", Survey!$I11="Yes"),TRUE,FALSE)</f>
        <v>0</v>
      </c>
      <c r="Z11" s="16" t="str">
        <f>IFERROR(IF(AND(OR(AC11=AD11,AD11 = "Either"),NOT(ISBLANK(Survey!K11))),"Pass","Fail"),"Pass")</f>
        <v>Fail</v>
      </c>
      <c r="AA11" s="31" cm="1">
        <f t="array" ref="AA11">SUM(SUMIF(Survey!CH11:DA11,{"&gt;0","&lt;0"})*{1,-1})</f>
        <v>0</v>
      </c>
      <c r="AB11" s="33" cm="1">
        <f t="array" ref="AB11">SUM(SUMIF(Survey!CK11,{"&gt;0","&lt;0"})*{1,-1})+SUM(SUMIF(Survey!CU11,{"&gt;0","&lt;0"})*{1,-1})</f>
        <v>0</v>
      </c>
      <c r="AC11" s="33">
        <f>Survey!K11</f>
        <v>0</v>
      </c>
      <c r="AD11" s="32" t="str">
        <f t="shared" si="8"/>
        <v>Either</v>
      </c>
      <c r="AE11" s="16" t="str">
        <f t="shared" si="9"/>
        <v>Fail</v>
      </c>
      <c r="AF11" s="58" cm="1">
        <f t="array" ref="AF11">SUM(SUMIF(Survey!CH11:DA11,{"&gt;0","&lt;0"})*{1,-1})+SUM(SUMIF(Survey!DC11:DV11,{"&gt;0","&lt;0"})*{1,-1})</f>
        <v>0</v>
      </c>
      <c r="AG11" s="58">
        <f>IFERROR(AF11/(Survey!$BA11),0)</f>
        <v>0</v>
      </c>
      <c r="AH11" s="104" t="b">
        <f>IF(OR(Survey!$M11="Alternative strategy or hedge",Survey!$M11="Private asset",Survey!$L11="Prospectus fund"),TRUE,FALSE)</f>
        <v>0</v>
      </c>
      <c r="AI11" s="104" t="b">
        <f>NOT(ISBLANK(Survey!$M11))</f>
        <v>0</v>
      </c>
      <c r="AJ11" s="16" t="str">
        <f t="shared" si="10"/>
        <v>Fail</v>
      </c>
      <c r="AK11" t="b">
        <f>IF(Survey!W11="No",TRUE,FALSE)</f>
        <v>0</v>
      </c>
      <c r="AL11" s="119">
        <f>MOD((LEN(Survey!W11)+2),22)</f>
        <v>2</v>
      </c>
      <c r="AM11" t="str">
        <f t="shared" si="11"/>
        <v>Pass</v>
      </c>
      <c r="AN11" s="33" t="b">
        <f>NOT(ISNUMBER(SEARCH("Other",Survey!$Q11)))</f>
        <v>1</v>
      </c>
      <c r="AO11" s="32" t="b">
        <f>NOT(ISBLANK(Survey!$R11))</f>
        <v>0</v>
      </c>
      <c r="AP11" s="16" t="str">
        <f t="shared" si="12"/>
        <v>Pass</v>
      </c>
      <c r="AQ11" s="114">
        <f>COUNTBLANK(Survey!$X11)</f>
        <v>1</v>
      </c>
      <c r="AR11" s="58">
        <f>IF(AND(Survey!L11&lt;&gt;"Exempt fund",OR(Survey!$M11="ETF",Survey!$M11="ETF, alternative mutual fund",Survey!$M11="Mutual fund",Survey!$M11="Alternative mutual fund",Survey!$M11="Money market")),1,0)</f>
        <v>0</v>
      </c>
      <c r="AS11" s="16" t="str">
        <f t="shared" si="13"/>
        <v>Pass</v>
      </c>
      <c r="AT11" s="33" t="b">
        <f>NOT(ISNUMBER(SEARCH("Yes",Survey!$AC11)))</f>
        <v>1</v>
      </c>
      <c r="AU11" s="32" t="b">
        <f>IF(COUNTBLANK(Survey!$AD11:$AE11)=0,TRUE, FALSE)</f>
        <v>0</v>
      </c>
      <c r="AV11" s="16" t="str">
        <f t="shared" si="14"/>
        <v>Pass</v>
      </c>
      <c r="AW11" s="33" t="b">
        <f>NOT(ISNUMBER(SEARCH("Yes",Survey!$AF11)))</f>
        <v>1</v>
      </c>
      <c r="AX11" s="32" t="b">
        <f>NOT(ISBLANK(Survey!$AH11))</f>
        <v>0</v>
      </c>
      <c r="AY11" s="16" t="str">
        <f t="shared" si="15"/>
        <v>Pass</v>
      </c>
      <c r="AZ11" s="33" t="b">
        <f>NOT(OR(ISNUMBER(SEARCH("Other",Survey!$AH11)),ISNUMBER(SEARCH("Multiple",Survey!$AH11))))</f>
        <v>1</v>
      </c>
      <c r="BA11" s="32" t="b">
        <f>NOT(ISBLANK(Survey!$AI11))</f>
        <v>0</v>
      </c>
      <c r="BB11" s="16" t="str">
        <f t="shared" si="16"/>
        <v>Fail</v>
      </c>
      <c r="BC11" s="114">
        <f>IF(ABS(Survey!$BA11)&gt;0, 1,0)</f>
        <v>0</v>
      </c>
      <c r="BD11" s="114">
        <f>IF(COUNTBLANK(Survey!$AL11)=0,1,0)</f>
        <v>0</v>
      </c>
      <c r="BE11" s="16" t="str">
        <f t="shared" si="17"/>
        <v>Pass</v>
      </c>
      <c r="BF11" s="114">
        <f>IF(ISBLANK(Survey!$AL11),0,1)</f>
        <v>0</v>
      </c>
      <c r="BG11" s="133">
        <f>COUNTBLANK(Survey!$AM11)</f>
        <v>1</v>
      </c>
      <c r="BH11" s="16" t="str">
        <f t="shared" si="18"/>
        <v>Pass</v>
      </c>
      <c r="BI11" s="114">
        <f>IF(OR(Survey!$AM11="Closed",ISBLANK(Survey!$AM11)),0,1)</f>
        <v>0</v>
      </c>
      <c r="BJ11" s="133">
        <f>IF(ISBLANK(Survey!$AN11),1,0)</f>
        <v>1</v>
      </c>
      <c r="BK11" s="118" t="str">
        <f t="shared" si="19"/>
        <v>Pass</v>
      </c>
      <c r="BL11" s="31" cm="1">
        <f t="array" ref="BL11">SUM(SUMIF(Survey!AO11:AP11,{"&gt;0","&lt;0"})*{1,-1})</f>
        <v>0</v>
      </c>
      <c r="BM11">
        <f t="shared" si="20"/>
        <v>0</v>
      </c>
      <c r="BN11">
        <f t="shared" si="21"/>
        <v>100</v>
      </c>
      <c r="BO11" s="118" t="str">
        <f t="shared" si="22"/>
        <v>Pass</v>
      </c>
      <c r="BP11">
        <f>IF(Survey!AQ11="No",0,1)</f>
        <v>1</v>
      </c>
      <c r="BQ11" s="207">
        <f>MOD((LEN(Survey!AQ11)+2),22)</f>
        <v>2</v>
      </c>
      <c r="BR11">
        <f>IF(Survey!AR11="No",0,1)</f>
        <v>1</v>
      </c>
      <c r="BS11" s="207">
        <f>MOD((LEN(Survey!AR11)+2),22)</f>
        <v>2</v>
      </c>
      <c r="BT11" s="114">
        <f>COUNTBLANK(Survey!$AQ11:$AS11)+COUNTBLANK(Survey!$AU11)</f>
        <v>4</v>
      </c>
      <c r="BU11" s="114">
        <f>IF(Survey!$I11="Yes",1,0)</f>
        <v>0</v>
      </c>
      <c r="BV11" s="114">
        <f>IF(OR(Survey!$M11="Mutual fund",Survey!$M11="Alternative mutual fund",Survey!$M11="Money market"),1,0)</f>
        <v>0</v>
      </c>
      <c r="BW11" s="119">
        <f>IF(OR(Survey!$M11="ETF",Survey!$M11="ETF, alternative mutual fund"),1,0)</f>
        <v>0</v>
      </c>
      <c r="BX11" s="16" t="str">
        <f t="shared" si="23"/>
        <v>Pass</v>
      </c>
      <c r="BY11" s="33">
        <f>IF(ISNUMBER(SEARCH("Other",Survey!$AS11)), 1, 0)</f>
        <v>0</v>
      </c>
      <c r="BZ11" s="58" t="b">
        <f>NOT(ISBLANK(Survey!$AT11))</f>
        <v>0</v>
      </c>
      <c r="CA11" s="16" t="str">
        <f t="shared" si="24"/>
        <v>Pass</v>
      </c>
      <c r="CB11" s="114">
        <f>IF(Survey!$BB11=0, 0,1)</f>
        <v>0</v>
      </c>
      <c r="CC11" s="58">
        <f>Survey!$AV11</f>
        <v>0</v>
      </c>
      <c r="CD11" s="58">
        <f>Survey!$BC11+Survey!$BD11+ABS(Survey!$BE11)-ABS(Survey!$BF11)-ABS(Survey!$BG11)-ABS(Survey!$BL11)</f>
        <v>0</v>
      </c>
      <c r="CE11" s="138">
        <f>Survey!BB11+(ABS(Survey!$BH11)-ABS(Survey!$BI11)+ABS(Survey!$BJ11)-ABS(Survey!$BK11))*0.5</f>
        <v>0</v>
      </c>
      <c r="CF11" s="58">
        <f t="shared" si="25"/>
        <v>0</v>
      </c>
      <c r="CG11" s="58">
        <f>IF(AND($CC11&gt;$CF11-0.2,$CC11&lt;$CF11+0.2,ISBLANK(Survey!$AV11)=FALSE),0,1)</f>
        <v>1</v>
      </c>
      <c r="CH11" s="133">
        <f>IF(ISBLANK(Survey!$AW11),1,0)</f>
        <v>1</v>
      </c>
      <c r="CI11" s="16" t="str">
        <f t="shared" si="26"/>
        <v>Pass</v>
      </c>
      <c r="CJ11" s="114">
        <f>IF(Survey!$BB11=0, 0,1)</f>
        <v>0</v>
      </c>
      <c r="CK11" s="58">
        <f>IF(AND(Survey!$AX11&gt;=0,Survey!$AX11&lt;=0.2,Survey!$AX11&lt;&gt;""),0,1)</f>
        <v>1</v>
      </c>
      <c r="CL11" s="114">
        <f>IF(ISBLANK(Survey!$AY11),1,0)</f>
        <v>1</v>
      </c>
      <c r="CM11" s="16" t="str">
        <f t="shared" si="27"/>
        <v>Fail</v>
      </c>
      <c r="CN11" s="133">
        <f>Survey!$AZ11</f>
        <v>0</v>
      </c>
      <c r="CO11" s="16" t="str">
        <f t="shared" si="28"/>
        <v>Pass</v>
      </c>
      <c r="CP11" s="31">
        <f>Survey!$BA11</f>
        <v>0</v>
      </c>
      <c r="CQ11" s="138">
        <f>Survey!$BB11+Survey!$BC11+Survey!$BD11+ABS(Survey!$BE11)-ABS(Survey!$BF11)-ABS(Survey!$BG11)+ABS(Survey!$BH11)-ABS(Survey!$BI11)+ABS(Survey!$BJ11)-ABS(Survey!$BK11)-ABS(Survey!$BL11)+Survey!$BM11</f>
        <v>0</v>
      </c>
      <c r="CR11" s="30">
        <f t="shared" si="29"/>
        <v>0</v>
      </c>
      <c r="CS11" s="17">
        <f t="shared" si="30"/>
        <v>0</v>
      </c>
      <c r="CT11" s="16" t="str">
        <f t="shared" si="31"/>
        <v>Pass</v>
      </c>
      <c r="CU11" s="33" t="b">
        <f>IF(ABS(Survey!$BM11)=0,TRUE,FALSE)</f>
        <v>1</v>
      </c>
      <c r="CV11" s="32" t="b">
        <f>NOT(ISBLANK(Survey!$BN11))</f>
        <v>0</v>
      </c>
      <c r="CW11" t="str">
        <f t="shared" si="32"/>
        <v>Fail</v>
      </c>
      <c r="CX11" s="25">
        <f>Survey!$BA11</f>
        <v>0</v>
      </c>
      <c r="CY11" s="25" cm="1">
        <f t="array" ref="CY11">SUM(SUMIF(Survey!BP11:BW11,{"&gt;0","&lt;0"})*{1,-1})-SUM(SUMIF(Survey!BY11:CF11,{"&gt;0","&lt;0"})*{1,-1})</f>
        <v>0</v>
      </c>
      <c r="CZ11" s="30" t="str">
        <f t="shared" si="33"/>
        <v>No holdings</v>
      </c>
      <c r="DA11">
        <f t="shared" si="34"/>
        <v>0</v>
      </c>
      <c r="DB11" s="16" t="str">
        <f t="shared" si="35"/>
        <v>Fail</v>
      </c>
      <c r="DC11" s="31">
        <f>Survey!$BA11</f>
        <v>0</v>
      </c>
      <c r="DD11" s="31" cm="1">
        <f t="array" ref="DD11">SUM(SUMIF(Survey!CH11:DA11,{"&gt;0","&lt;0"})*{1,-1})-SUM(SUMIF(Survey!DC11:DV11,{"&gt;0","&lt;0"})*{1,-1})</f>
        <v>0</v>
      </c>
      <c r="DE11" s="30" t="str">
        <f t="shared" si="36"/>
        <v>No holdings</v>
      </c>
      <c r="DF11" s="17">
        <f t="shared" si="37"/>
        <v>0</v>
      </c>
      <c r="DG11" s="16" t="str">
        <f t="shared" si="38"/>
        <v>Pass</v>
      </c>
      <c r="DH11" s="33" t="b">
        <f>IF(ABS(Survey!$DA11)=0,TRUE,FALSE)</f>
        <v>1</v>
      </c>
      <c r="DI11" s="32" t="b">
        <f>NOT(ISBLANK(Survey!$DB11))</f>
        <v>0</v>
      </c>
      <c r="DJ11" s="16" t="str">
        <f t="shared" si="39"/>
        <v>Pass</v>
      </c>
      <c r="DK11" s="33" t="b">
        <f>IF(ABS(Survey!$DV11)=0,TRUE,FALSE)</f>
        <v>1</v>
      </c>
      <c r="DL11" s="32" t="b">
        <f>NOT(ISBLANK(Survey!$DW11))</f>
        <v>0</v>
      </c>
      <c r="DM11" t="str">
        <f t="shared" si="40"/>
        <v>Pass</v>
      </c>
      <c r="DN11" s="25" cm="1">
        <f t="array" ref="DN11">SUM(SUMIF(Survey!CW11,{"&gt;0","&lt;0"})*{1,-1})+SUM(SUMIF(Survey!DR11,{"&gt;0","&lt;0"})*{1,-1})</f>
        <v>0</v>
      </c>
      <c r="DO11" s="25">
        <f>SUM(SUMIF(Survey!DY11:EE11,{"&gt;0","&lt;0"})*{1,-1})+SUM(SUMIF(Survey!EG11:EM11,{"&gt;0","&lt;0"})*{1,-1})</f>
        <v>0</v>
      </c>
      <c r="DP11">
        <f t="shared" si="41"/>
        <v>0</v>
      </c>
      <c r="DQ11">
        <f t="shared" si="42"/>
        <v>0</v>
      </c>
      <c r="DR11" s="16" t="str">
        <f t="shared" si="43"/>
        <v>Pass</v>
      </c>
      <c r="DS11" s="33" t="b">
        <f>IF(ABS(Survey!$EE11)=0,TRUE,FALSE)</f>
        <v>1</v>
      </c>
      <c r="DT11" s="32" t="b">
        <f>NOT(ISBLANK(Survey!EF11))</f>
        <v>0</v>
      </c>
      <c r="DU11" s="16" t="str">
        <f t="shared" si="44"/>
        <v>Pass</v>
      </c>
      <c r="DV11" s="33" t="b">
        <f>IF(ABS(Survey!$EM11)=0,TRUE,FALSE)</f>
        <v>1</v>
      </c>
      <c r="DW11" s="32" t="b">
        <f>NOT(ISBLANK(Survey!$EN11))</f>
        <v>0</v>
      </c>
      <c r="DX11" s="16" t="str">
        <f t="shared" si="45"/>
        <v>Fail</v>
      </c>
      <c r="DY11" s="31">
        <f>SUM(SUMIF(Survey!ET11:EV11,{"&gt;0","&lt;0"})*{1,-1})</f>
        <v>0</v>
      </c>
      <c r="DZ11">
        <f t="shared" si="46"/>
        <v>0</v>
      </c>
      <c r="EA11">
        <f t="shared" si="47"/>
        <v>100</v>
      </c>
      <c r="EB11" s="30" t="b">
        <f>IF(OR(Survey!$M11="ETF",Survey!$M11="ETF, alternative mutual fund",Survey!$M11="Closed-end", Survey!$M11="Split share corp"),TRUE,FALSE)</f>
        <v>0</v>
      </c>
      <c r="EC11" s="16" t="str">
        <f t="shared" si="48"/>
        <v>Fail</v>
      </c>
      <c r="ED11" s="31">
        <f>SUM(SUMIF(Survey!EX11:FD11,{"&gt;0","&lt;0"})*{1,-1})</f>
        <v>0</v>
      </c>
      <c r="EE11">
        <f t="shared" si="49"/>
        <v>0</v>
      </c>
      <c r="EF11" s="17">
        <f t="shared" si="50"/>
        <v>100</v>
      </c>
      <c r="EG11" s="16" t="str">
        <f t="shared" si="51"/>
        <v>Fail</v>
      </c>
      <c r="EH11" s="31">
        <f>SUM(SUMIF(Survey!FF11:FL11,{"&gt;0","&lt;0"})*{1,-1})</f>
        <v>0</v>
      </c>
      <c r="EI11">
        <f t="shared" si="52"/>
        <v>0</v>
      </c>
      <c r="EJ11" s="17">
        <f t="shared" si="53"/>
        <v>100</v>
      </c>
    </row>
    <row r="12" spans="1:140">
      <c r="A12">
        <v>12</v>
      </c>
      <c r="B12" t="str">
        <f t="shared" si="0"/>
        <v>Pass</v>
      </c>
      <c r="C12" t="str">
        <f>IF(COUNTBLANK(Survey!B12:FM12)=$C$2, "Pass", "Fail")</f>
        <v>Pass</v>
      </c>
      <c r="D12" s="16" t="str">
        <f t="shared" si="2"/>
        <v>Fail</v>
      </c>
      <c r="E12" t="str">
        <f>IF(OR(ISBLANK(Survey!AL12),COUNTIF(G12:BJ12,"Fail")),"Fail","Pass")</f>
        <v>Fail</v>
      </c>
      <c r="F12" s="265"/>
      <c r="G12" s="16" t="str">
        <f t="shared" si="3"/>
        <v>Fail</v>
      </c>
      <c r="H12" s="139">
        <f>COUNTBLANK(Survey!B12:D12)+COUNTBLANK(Survey!G12)+COUNTBLANK(Survey!I12)+COUNTBLANK(Survey!K12:M12)+COUNTBLANK(Survey!P12:Q12)+COUNTBLANK(Survey!T12:W12)+COUNTBLANK(Survey!Z12:AC12)+COUNTBLANK(Survey!AF12:AG12)+COUNTBLANK(Survey!AK12:AK12)</f>
        <v>21</v>
      </c>
      <c r="I12" t="str">
        <f t="shared" si="4"/>
        <v>Fail</v>
      </c>
      <c r="J12" t="b">
        <f>IF(Survey!E12="No",TRUE,FALSE)</f>
        <v>0</v>
      </c>
      <c r="K12" s="29" cm="1">
        <f t="array" ref="K12">IF(COUNTA(Survey!$E$4:$E$695)=1, 0, SUM(IF(COUNTIF(Survey!$E$4:$E$695, Survey!$E$4:$E$695)=1,1,0)))</f>
        <v>0</v>
      </c>
      <c r="L12" s="29">
        <f>LEN(Survey!E12)</f>
        <v>0</v>
      </c>
      <c r="M12" s="16" t="str">
        <f t="shared" si="5"/>
        <v>Fail</v>
      </c>
      <c r="N12" t="b">
        <f>IF(Survey!F12="No",TRUE,FALSE)</f>
        <v>0</v>
      </c>
      <c r="O12" t="b">
        <f>Survey!F12=Survey!E12</f>
        <v>1</v>
      </c>
      <c r="P12">
        <f>COUNTIF(Survey!$F$4:$F$695,Survey!F12)</f>
        <v>0</v>
      </c>
      <c r="Q12" s="28">
        <f>LEN(Survey!F12)</f>
        <v>0</v>
      </c>
      <c r="R12" s="16" t="str">
        <f t="shared" si="6"/>
        <v>Pass</v>
      </c>
      <c r="S12" s="29">
        <f>MOD((LEN(Survey!H12)+2),11)</f>
        <v>2</v>
      </c>
      <c r="T12">
        <f>COUNTIF(Survey!$H$4:$H$695,Survey!H12)</f>
        <v>0</v>
      </c>
      <c r="U12" s="28" t="str">
        <f>IF(Survey!$L12="Prospectus fund", "Yes", "No")</f>
        <v>No</v>
      </c>
      <c r="V12" s="16" t="str">
        <f t="shared" si="7"/>
        <v>Pass</v>
      </c>
      <c r="W12" s="29">
        <f>MOD((LEN(Survey!J12)+2),11)</f>
        <v>2</v>
      </c>
      <c r="X12">
        <f>COUNTIF(Survey!$J$4:$J$695,Survey!J12)</f>
        <v>0</v>
      </c>
      <c r="Y12" s="30" t="b">
        <f>IF(OR(Survey!$M12="ETF",Survey!$M12="ETF, alternative mutual fund",Survey!$M12="Closed-end", Survey!$M12="Split share corp", Survey!$I12="Yes"),TRUE,FALSE)</f>
        <v>0</v>
      </c>
      <c r="Z12" s="16" t="str">
        <f>IFERROR(IF(AND(OR(AC12=AD12,AD12 = "Either"),NOT(ISBLANK(Survey!K12))),"Pass","Fail"),"Pass")</f>
        <v>Fail</v>
      </c>
      <c r="AA12" s="31" cm="1">
        <f t="array" ref="AA12">SUM(SUMIF(Survey!CH12:DA12,{"&gt;0","&lt;0"})*{1,-1})</f>
        <v>0</v>
      </c>
      <c r="AB12" s="33" cm="1">
        <f t="array" ref="AB12">SUM(SUMIF(Survey!CK12,{"&gt;0","&lt;0"})*{1,-1})+SUM(SUMIF(Survey!CU12,{"&gt;0","&lt;0"})*{1,-1})</f>
        <v>0</v>
      </c>
      <c r="AC12" s="33">
        <f>Survey!K12</f>
        <v>0</v>
      </c>
      <c r="AD12" s="32" t="str">
        <f t="shared" si="8"/>
        <v>Either</v>
      </c>
      <c r="AE12" s="16" t="str">
        <f t="shared" si="9"/>
        <v>Fail</v>
      </c>
      <c r="AF12" s="58" cm="1">
        <f t="array" ref="AF12">SUM(SUMIF(Survey!CH12:DA12,{"&gt;0","&lt;0"})*{1,-1})+SUM(SUMIF(Survey!DC12:DV12,{"&gt;0","&lt;0"})*{1,-1})</f>
        <v>0</v>
      </c>
      <c r="AG12" s="58">
        <f>IFERROR(AF12/(Survey!$BA12),0)</f>
        <v>0</v>
      </c>
      <c r="AH12" s="104" t="b">
        <f>IF(OR(Survey!$M12="Alternative strategy or hedge",Survey!$M12="Private asset",Survey!$L12="Prospectus fund"),TRUE,FALSE)</f>
        <v>0</v>
      </c>
      <c r="AI12" s="104" t="b">
        <f>NOT(ISBLANK(Survey!$M12))</f>
        <v>0</v>
      </c>
      <c r="AJ12" s="16" t="str">
        <f t="shared" si="10"/>
        <v>Fail</v>
      </c>
      <c r="AK12" t="b">
        <f>IF(Survey!W12="No",TRUE,FALSE)</f>
        <v>0</v>
      </c>
      <c r="AL12" s="119">
        <f>MOD((LEN(Survey!W12)+2),22)</f>
        <v>2</v>
      </c>
      <c r="AM12" t="str">
        <f t="shared" si="11"/>
        <v>Pass</v>
      </c>
      <c r="AN12" s="33" t="b">
        <f>NOT(ISNUMBER(SEARCH("Other",Survey!$Q12)))</f>
        <v>1</v>
      </c>
      <c r="AO12" s="32" t="b">
        <f>NOT(ISBLANK(Survey!$R12))</f>
        <v>0</v>
      </c>
      <c r="AP12" s="16" t="str">
        <f t="shared" si="12"/>
        <v>Pass</v>
      </c>
      <c r="AQ12" s="114">
        <f>COUNTBLANK(Survey!$X12)</f>
        <v>1</v>
      </c>
      <c r="AR12" s="58">
        <f>IF(AND(Survey!L12&lt;&gt;"Exempt fund",OR(Survey!$M12="ETF",Survey!$M12="ETF, alternative mutual fund",Survey!$M12="Mutual fund",Survey!$M12="Alternative mutual fund",Survey!$M12="Money market")),1,0)</f>
        <v>0</v>
      </c>
      <c r="AS12" s="16" t="str">
        <f t="shared" si="13"/>
        <v>Pass</v>
      </c>
      <c r="AT12" s="33" t="b">
        <f>NOT(ISNUMBER(SEARCH("Yes",Survey!$AC12)))</f>
        <v>1</v>
      </c>
      <c r="AU12" s="32" t="b">
        <f>IF(COUNTBLANK(Survey!$AD12:$AE12)=0,TRUE, FALSE)</f>
        <v>0</v>
      </c>
      <c r="AV12" s="16" t="str">
        <f t="shared" si="14"/>
        <v>Pass</v>
      </c>
      <c r="AW12" s="33" t="b">
        <f>NOT(ISNUMBER(SEARCH("Yes",Survey!$AF12)))</f>
        <v>1</v>
      </c>
      <c r="AX12" s="32" t="b">
        <f>NOT(ISBLANK(Survey!$AH12))</f>
        <v>0</v>
      </c>
      <c r="AY12" s="16" t="str">
        <f t="shared" si="15"/>
        <v>Pass</v>
      </c>
      <c r="AZ12" s="33" t="b">
        <f>NOT(OR(ISNUMBER(SEARCH("Other",Survey!$AH12)),ISNUMBER(SEARCH("Multiple",Survey!$AH12))))</f>
        <v>1</v>
      </c>
      <c r="BA12" s="32" t="b">
        <f>NOT(ISBLANK(Survey!$AI12))</f>
        <v>0</v>
      </c>
      <c r="BB12" s="16" t="str">
        <f t="shared" si="16"/>
        <v>Fail</v>
      </c>
      <c r="BC12" s="114">
        <f>IF(ABS(Survey!$BA12)&gt;0, 1,0)</f>
        <v>0</v>
      </c>
      <c r="BD12" s="114">
        <f>IF(COUNTBLANK(Survey!$AL12)=0,1,0)</f>
        <v>0</v>
      </c>
      <c r="BE12" s="16" t="str">
        <f t="shared" si="17"/>
        <v>Pass</v>
      </c>
      <c r="BF12" s="114">
        <f>IF(ISBLANK(Survey!$AL12),0,1)</f>
        <v>0</v>
      </c>
      <c r="BG12" s="133">
        <f>COUNTBLANK(Survey!$AM12)</f>
        <v>1</v>
      </c>
      <c r="BH12" s="16" t="str">
        <f t="shared" si="18"/>
        <v>Pass</v>
      </c>
      <c r="BI12" s="114">
        <f>IF(OR(Survey!$AM12="Closed",ISBLANK(Survey!$AM12)),0,1)</f>
        <v>0</v>
      </c>
      <c r="BJ12" s="133">
        <f>IF(ISBLANK(Survey!$AN12),1,0)</f>
        <v>1</v>
      </c>
      <c r="BK12" s="118" t="str">
        <f t="shared" si="19"/>
        <v>Pass</v>
      </c>
      <c r="BL12" s="31" cm="1">
        <f t="array" ref="BL12">SUM(SUMIF(Survey!AO12:AP12,{"&gt;0","&lt;0"})*{1,-1})</f>
        <v>0</v>
      </c>
      <c r="BM12">
        <f t="shared" si="20"/>
        <v>0</v>
      </c>
      <c r="BN12">
        <f t="shared" si="21"/>
        <v>100</v>
      </c>
      <c r="BO12" s="118" t="str">
        <f t="shared" si="22"/>
        <v>Pass</v>
      </c>
      <c r="BP12">
        <f>IF(Survey!AQ12="No",0,1)</f>
        <v>1</v>
      </c>
      <c r="BQ12" s="207">
        <f>MOD((LEN(Survey!AQ12)+2),22)</f>
        <v>2</v>
      </c>
      <c r="BR12">
        <f>IF(Survey!AR12="No",0,1)</f>
        <v>1</v>
      </c>
      <c r="BS12" s="207">
        <f>MOD((LEN(Survey!AR12)+2),22)</f>
        <v>2</v>
      </c>
      <c r="BT12" s="114">
        <f>COUNTBLANK(Survey!$AQ12:$AS12)+COUNTBLANK(Survey!$AU12)</f>
        <v>4</v>
      </c>
      <c r="BU12" s="114">
        <f>IF(Survey!$I12="Yes",1,0)</f>
        <v>0</v>
      </c>
      <c r="BV12" s="114">
        <f>IF(OR(Survey!$M12="Mutual fund",Survey!$M12="Alternative mutual fund",Survey!$M12="Money market"),1,0)</f>
        <v>0</v>
      </c>
      <c r="BW12" s="119">
        <f>IF(OR(Survey!$M12="ETF",Survey!$M12="ETF, alternative mutual fund"),1,0)</f>
        <v>0</v>
      </c>
      <c r="BX12" s="16" t="str">
        <f t="shared" si="23"/>
        <v>Pass</v>
      </c>
      <c r="BY12" s="33">
        <f>IF(ISNUMBER(SEARCH("Other",Survey!$AS12)), 1, 0)</f>
        <v>0</v>
      </c>
      <c r="BZ12" s="58" t="b">
        <f>NOT(ISBLANK(Survey!$AT12))</f>
        <v>0</v>
      </c>
      <c r="CA12" s="16" t="str">
        <f t="shared" si="24"/>
        <v>Pass</v>
      </c>
      <c r="CB12" s="114">
        <f>IF(Survey!$BB12=0, 0,1)</f>
        <v>0</v>
      </c>
      <c r="CC12" s="58">
        <f>Survey!$AV12</f>
        <v>0</v>
      </c>
      <c r="CD12" s="58">
        <f>Survey!$BC12+Survey!$BD12+ABS(Survey!$BE12)-ABS(Survey!$BF12)-ABS(Survey!$BG12)-ABS(Survey!$BL12)</f>
        <v>0</v>
      </c>
      <c r="CE12" s="138">
        <f>Survey!BB12+(ABS(Survey!$BH12)-ABS(Survey!$BI12)+ABS(Survey!$BJ12)-ABS(Survey!$BK12))*0.5</f>
        <v>0</v>
      </c>
      <c r="CF12" s="58">
        <f t="shared" si="25"/>
        <v>0</v>
      </c>
      <c r="CG12" s="58">
        <f>IF(AND($CC12&gt;$CF12-0.2,$CC12&lt;$CF12+0.2,ISBLANK(Survey!$AV12)=FALSE),0,1)</f>
        <v>1</v>
      </c>
      <c r="CH12" s="133">
        <f>IF(ISBLANK(Survey!$AW12),1,0)</f>
        <v>1</v>
      </c>
      <c r="CI12" s="16" t="str">
        <f t="shared" si="26"/>
        <v>Pass</v>
      </c>
      <c r="CJ12" s="114">
        <f>IF(Survey!$BB12=0, 0,1)</f>
        <v>0</v>
      </c>
      <c r="CK12" s="58">
        <f>IF(AND(Survey!$AX12&gt;=0,Survey!$AX12&lt;=0.2,Survey!$AX12&lt;&gt;""),0,1)</f>
        <v>1</v>
      </c>
      <c r="CL12" s="114">
        <f>IF(ISBLANK(Survey!$AY12),1,0)</f>
        <v>1</v>
      </c>
      <c r="CM12" s="16" t="str">
        <f t="shared" si="27"/>
        <v>Fail</v>
      </c>
      <c r="CN12" s="133">
        <f>Survey!$AZ12</f>
        <v>0</v>
      </c>
      <c r="CO12" s="16" t="str">
        <f t="shared" si="28"/>
        <v>Pass</v>
      </c>
      <c r="CP12" s="31">
        <f>Survey!$BA12</f>
        <v>0</v>
      </c>
      <c r="CQ12" s="138">
        <f>Survey!$BB12+Survey!$BC12+Survey!$BD12+ABS(Survey!$BE12)-ABS(Survey!$BF12)-ABS(Survey!$BG12)+ABS(Survey!$BH12)-ABS(Survey!$BI12)+ABS(Survey!$BJ12)-ABS(Survey!$BK12)-ABS(Survey!$BL12)+Survey!$BM12</f>
        <v>0</v>
      </c>
      <c r="CR12" s="30">
        <f t="shared" si="29"/>
        <v>0</v>
      </c>
      <c r="CS12" s="17">
        <f t="shared" si="30"/>
        <v>0</v>
      </c>
      <c r="CT12" s="16" t="str">
        <f t="shared" si="31"/>
        <v>Pass</v>
      </c>
      <c r="CU12" s="33" t="b">
        <f>IF(ABS(Survey!$BM12)=0,TRUE,FALSE)</f>
        <v>1</v>
      </c>
      <c r="CV12" s="32" t="b">
        <f>NOT(ISBLANK(Survey!$BN12))</f>
        <v>0</v>
      </c>
      <c r="CW12" t="str">
        <f t="shared" si="32"/>
        <v>Fail</v>
      </c>
      <c r="CX12" s="25">
        <f>Survey!$BA12</f>
        <v>0</v>
      </c>
      <c r="CY12" s="25" cm="1">
        <f t="array" ref="CY12">SUM(SUMIF(Survey!BP12:BW12,{"&gt;0","&lt;0"})*{1,-1})-SUM(SUMIF(Survey!BY12:CF12,{"&gt;0","&lt;0"})*{1,-1})</f>
        <v>0</v>
      </c>
      <c r="CZ12" s="30" t="str">
        <f t="shared" si="33"/>
        <v>No holdings</v>
      </c>
      <c r="DA12">
        <f t="shared" si="34"/>
        <v>0</v>
      </c>
      <c r="DB12" s="16" t="str">
        <f t="shared" si="35"/>
        <v>Fail</v>
      </c>
      <c r="DC12" s="31">
        <f>Survey!$BA12</f>
        <v>0</v>
      </c>
      <c r="DD12" s="31" cm="1">
        <f t="array" ref="DD12">SUM(SUMIF(Survey!CH12:DA12,{"&gt;0","&lt;0"})*{1,-1})-SUM(SUMIF(Survey!DC12:DV12,{"&gt;0","&lt;0"})*{1,-1})</f>
        <v>0</v>
      </c>
      <c r="DE12" s="30" t="str">
        <f t="shared" si="36"/>
        <v>No holdings</v>
      </c>
      <c r="DF12" s="17">
        <f t="shared" si="37"/>
        <v>0</v>
      </c>
      <c r="DG12" s="16" t="str">
        <f t="shared" si="38"/>
        <v>Pass</v>
      </c>
      <c r="DH12" s="33" t="b">
        <f>IF(ABS(Survey!$DA12)=0,TRUE,FALSE)</f>
        <v>1</v>
      </c>
      <c r="DI12" s="32" t="b">
        <f>NOT(ISBLANK(Survey!$DB12))</f>
        <v>0</v>
      </c>
      <c r="DJ12" s="16" t="str">
        <f t="shared" si="39"/>
        <v>Pass</v>
      </c>
      <c r="DK12" s="33" t="b">
        <f>IF(ABS(Survey!$DV12)=0,TRUE,FALSE)</f>
        <v>1</v>
      </c>
      <c r="DL12" s="32" t="b">
        <f>NOT(ISBLANK(Survey!$DW12))</f>
        <v>0</v>
      </c>
      <c r="DM12" t="str">
        <f t="shared" si="40"/>
        <v>Pass</v>
      </c>
      <c r="DN12" s="25" cm="1">
        <f t="array" ref="DN12">SUM(SUMIF(Survey!CW12,{"&gt;0","&lt;0"})*{1,-1})+SUM(SUMIF(Survey!DR12,{"&gt;0","&lt;0"})*{1,-1})</f>
        <v>0</v>
      </c>
      <c r="DO12" s="25">
        <f>SUM(SUMIF(Survey!DY12:EE12,{"&gt;0","&lt;0"})*{1,-1})+SUM(SUMIF(Survey!EG12:EM12,{"&gt;0","&lt;0"})*{1,-1})</f>
        <v>0</v>
      </c>
      <c r="DP12">
        <f t="shared" si="41"/>
        <v>0</v>
      </c>
      <c r="DQ12">
        <f t="shared" si="42"/>
        <v>0</v>
      </c>
      <c r="DR12" s="16" t="str">
        <f t="shared" si="43"/>
        <v>Pass</v>
      </c>
      <c r="DS12" s="33" t="b">
        <f>IF(ABS(Survey!$EE12)=0,TRUE,FALSE)</f>
        <v>1</v>
      </c>
      <c r="DT12" s="32" t="b">
        <f>NOT(ISBLANK(Survey!EF12))</f>
        <v>0</v>
      </c>
      <c r="DU12" s="16" t="str">
        <f t="shared" si="44"/>
        <v>Pass</v>
      </c>
      <c r="DV12" s="33" t="b">
        <f>IF(ABS(Survey!$EM12)=0,TRUE,FALSE)</f>
        <v>1</v>
      </c>
      <c r="DW12" s="32" t="b">
        <f>NOT(ISBLANK(Survey!$EN12))</f>
        <v>0</v>
      </c>
      <c r="DX12" s="16" t="str">
        <f t="shared" si="45"/>
        <v>Fail</v>
      </c>
      <c r="DY12" s="31">
        <f>SUM(SUMIF(Survey!ET12:EV12,{"&gt;0","&lt;0"})*{1,-1})</f>
        <v>0</v>
      </c>
      <c r="DZ12">
        <f t="shared" si="46"/>
        <v>0</v>
      </c>
      <c r="EA12">
        <f t="shared" si="47"/>
        <v>100</v>
      </c>
      <c r="EB12" s="30" t="b">
        <f>IF(OR(Survey!$M12="ETF",Survey!$M12="ETF, alternative mutual fund",Survey!$M12="Closed-end", Survey!$M12="Split share corp"),TRUE,FALSE)</f>
        <v>0</v>
      </c>
      <c r="EC12" s="16" t="str">
        <f t="shared" si="48"/>
        <v>Fail</v>
      </c>
      <c r="ED12" s="31">
        <f>SUM(SUMIF(Survey!EX12:FD12,{"&gt;0","&lt;0"})*{1,-1})</f>
        <v>0</v>
      </c>
      <c r="EE12">
        <f t="shared" si="49"/>
        <v>0</v>
      </c>
      <c r="EF12" s="17">
        <f t="shared" si="50"/>
        <v>100</v>
      </c>
      <c r="EG12" s="16" t="str">
        <f t="shared" si="51"/>
        <v>Fail</v>
      </c>
      <c r="EH12" s="31">
        <f>SUM(SUMIF(Survey!FF12:FL12,{"&gt;0","&lt;0"})*{1,-1})</f>
        <v>0</v>
      </c>
      <c r="EI12">
        <f t="shared" si="52"/>
        <v>0</v>
      </c>
      <c r="EJ12" s="17">
        <f t="shared" si="53"/>
        <v>100</v>
      </c>
    </row>
    <row r="13" spans="1:140">
      <c r="A13">
        <v>13</v>
      </c>
      <c r="B13" t="str">
        <f t="shared" si="0"/>
        <v>Pass</v>
      </c>
      <c r="C13" t="str">
        <f>IF(COUNTBLANK(Survey!B13:FM13)=$C$2, "Pass", "Fail")</f>
        <v>Pass</v>
      </c>
      <c r="D13" s="16" t="str">
        <f t="shared" si="2"/>
        <v>Fail</v>
      </c>
      <c r="E13" t="str">
        <f>IF(OR(ISBLANK(Survey!AL13),COUNTIF(G13:BJ13,"Fail")),"Fail","Pass")</f>
        <v>Fail</v>
      </c>
      <c r="F13" s="265"/>
      <c r="G13" s="16" t="str">
        <f t="shared" si="3"/>
        <v>Fail</v>
      </c>
      <c r="H13" s="139">
        <f>COUNTBLANK(Survey!B13:D13)+COUNTBLANK(Survey!G13)+COUNTBLANK(Survey!I13)+COUNTBLANK(Survey!K13:M13)+COUNTBLANK(Survey!P13:Q13)+COUNTBLANK(Survey!T13:W13)+COUNTBLANK(Survey!Z13:AC13)+COUNTBLANK(Survey!AF13:AG13)+COUNTBLANK(Survey!AK13:AK13)</f>
        <v>21</v>
      </c>
      <c r="I13" t="str">
        <f t="shared" si="4"/>
        <v>Fail</v>
      </c>
      <c r="J13" t="b">
        <f>IF(Survey!E13="No",TRUE,FALSE)</f>
        <v>0</v>
      </c>
      <c r="K13" s="29" cm="1">
        <f t="array" ref="K13">IF(COUNTA(Survey!$E$4:$E$695)=1, 0, SUM(IF(COUNTIF(Survey!$E$4:$E$695, Survey!$E$4:$E$695)=1,1,0)))</f>
        <v>0</v>
      </c>
      <c r="L13" s="29">
        <f>LEN(Survey!E13)</f>
        <v>0</v>
      </c>
      <c r="M13" s="16" t="str">
        <f t="shared" si="5"/>
        <v>Fail</v>
      </c>
      <c r="N13" t="b">
        <f>IF(Survey!F13="No",TRUE,FALSE)</f>
        <v>0</v>
      </c>
      <c r="O13" t="b">
        <f>Survey!F13=Survey!E13</f>
        <v>1</v>
      </c>
      <c r="P13">
        <f>COUNTIF(Survey!$F$4:$F$695,Survey!F13)</f>
        <v>0</v>
      </c>
      <c r="Q13" s="28">
        <f>LEN(Survey!F13)</f>
        <v>0</v>
      </c>
      <c r="R13" s="16" t="str">
        <f t="shared" si="6"/>
        <v>Pass</v>
      </c>
      <c r="S13" s="29">
        <f>MOD((LEN(Survey!H13)+2),11)</f>
        <v>2</v>
      </c>
      <c r="T13">
        <f>COUNTIF(Survey!$H$4:$H$695,Survey!H13)</f>
        <v>0</v>
      </c>
      <c r="U13" s="28" t="str">
        <f>IF(Survey!$L13="Prospectus fund", "Yes", "No")</f>
        <v>No</v>
      </c>
      <c r="V13" s="16" t="str">
        <f t="shared" si="7"/>
        <v>Pass</v>
      </c>
      <c r="W13" s="29">
        <f>MOD((LEN(Survey!J13)+2),11)</f>
        <v>2</v>
      </c>
      <c r="X13">
        <f>COUNTIF(Survey!$J$4:$J$695,Survey!J13)</f>
        <v>0</v>
      </c>
      <c r="Y13" s="30" t="b">
        <f>IF(OR(Survey!$M13="ETF",Survey!$M13="ETF, alternative mutual fund",Survey!$M13="Closed-end", Survey!$M13="Split share corp", Survey!$I13="Yes"),TRUE,FALSE)</f>
        <v>0</v>
      </c>
      <c r="Z13" s="16" t="str">
        <f>IFERROR(IF(AND(OR(AC13=AD13,AD13 = "Either"),NOT(ISBLANK(Survey!K13))),"Pass","Fail"),"Pass")</f>
        <v>Fail</v>
      </c>
      <c r="AA13" s="31" cm="1">
        <f t="array" ref="AA13">SUM(SUMIF(Survey!CH13:DA13,{"&gt;0","&lt;0"})*{1,-1})</f>
        <v>0</v>
      </c>
      <c r="AB13" s="33" cm="1">
        <f t="array" ref="AB13">SUM(SUMIF(Survey!CK13,{"&gt;0","&lt;0"})*{1,-1})+SUM(SUMIF(Survey!CU13,{"&gt;0","&lt;0"})*{1,-1})</f>
        <v>0</v>
      </c>
      <c r="AC13" s="33">
        <f>Survey!K13</f>
        <v>0</v>
      </c>
      <c r="AD13" s="32" t="str">
        <f t="shared" si="8"/>
        <v>Either</v>
      </c>
      <c r="AE13" s="16" t="str">
        <f t="shared" si="9"/>
        <v>Fail</v>
      </c>
      <c r="AF13" s="58" cm="1">
        <f t="array" ref="AF13">SUM(SUMIF(Survey!CH13:DA13,{"&gt;0","&lt;0"})*{1,-1})+SUM(SUMIF(Survey!DC13:DV13,{"&gt;0","&lt;0"})*{1,-1})</f>
        <v>0</v>
      </c>
      <c r="AG13" s="58">
        <f>IFERROR(AF13/(Survey!$BA13),0)</f>
        <v>0</v>
      </c>
      <c r="AH13" s="104" t="b">
        <f>IF(OR(Survey!$M13="Alternative strategy or hedge",Survey!$M13="Private asset",Survey!$L13="Prospectus fund"),TRUE,FALSE)</f>
        <v>0</v>
      </c>
      <c r="AI13" s="104" t="b">
        <f>NOT(ISBLANK(Survey!$M13))</f>
        <v>0</v>
      </c>
      <c r="AJ13" s="16" t="str">
        <f t="shared" si="10"/>
        <v>Fail</v>
      </c>
      <c r="AK13" t="b">
        <f>IF(Survey!W13="No",TRUE,FALSE)</f>
        <v>0</v>
      </c>
      <c r="AL13" s="119">
        <f>MOD((LEN(Survey!W13)+2),22)</f>
        <v>2</v>
      </c>
      <c r="AM13" t="str">
        <f t="shared" si="11"/>
        <v>Pass</v>
      </c>
      <c r="AN13" s="33" t="b">
        <f>NOT(ISNUMBER(SEARCH("Other",Survey!$Q13)))</f>
        <v>1</v>
      </c>
      <c r="AO13" s="32" t="b">
        <f>NOT(ISBLANK(Survey!$R13))</f>
        <v>0</v>
      </c>
      <c r="AP13" s="16" t="str">
        <f t="shared" si="12"/>
        <v>Pass</v>
      </c>
      <c r="AQ13" s="114">
        <f>COUNTBLANK(Survey!$X13)</f>
        <v>1</v>
      </c>
      <c r="AR13" s="58">
        <f>IF(AND(Survey!L13&lt;&gt;"Exempt fund",OR(Survey!$M13="ETF",Survey!$M13="ETF, alternative mutual fund",Survey!$M13="Mutual fund",Survey!$M13="Alternative mutual fund",Survey!$M13="Money market")),1,0)</f>
        <v>0</v>
      </c>
      <c r="AS13" s="16" t="str">
        <f t="shared" si="13"/>
        <v>Pass</v>
      </c>
      <c r="AT13" s="33" t="b">
        <f>NOT(ISNUMBER(SEARCH("Yes",Survey!$AC13)))</f>
        <v>1</v>
      </c>
      <c r="AU13" s="32" t="b">
        <f>IF(COUNTBLANK(Survey!$AD13:$AE13)=0,TRUE, FALSE)</f>
        <v>0</v>
      </c>
      <c r="AV13" s="16" t="str">
        <f t="shared" si="14"/>
        <v>Pass</v>
      </c>
      <c r="AW13" s="33" t="b">
        <f>NOT(ISNUMBER(SEARCH("Yes",Survey!$AF13)))</f>
        <v>1</v>
      </c>
      <c r="AX13" s="32" t="b">
        <f>NOT(ISBLANK(Survey!$AH13))</f>
        <v>0</v>
      </c>
      <c r="AY13" s="16" t="str">
        <f t="shared" si="15"/>
        <v>Pass</v>
      </c>
      <c r="AZ13" s="33" t="b">
        <f>NOT(OR(ISNUMBER(SEARCH("Other",Survey!$AH13)),ISNUMBER(SEARCH("Multiple",Survey!$AH13))))</f>
        <v>1</v>
      </c>
      <c r="BA13" s="32" t="b">
        <f>NOT(ISBLANK(Survey!$AI13))</f>
        <v>0</v>
      </c>
      <c r="BB13" s="16" t="str">
        <f t="shared" si="16"/>
        <v>Fail</v>
      </c>
      <c r="BC13" s="114">
        <f>IF(ABS(Survey!$BA13)&gt;0, 1,0)</f>
        <v>0</v>
      </c>
      <c r="BD13" s="114">
        <f>IF(COUNTBLANK(Survey!$AL13)=0,1,0)</f>
        <v>0</v>
      </c>
      <c r="BE13" s="16" t="str">
        <f t="shared" si="17"/>
        <v>Pass</v>
      </c>
      <c r="BF13" s="114">
        <f>IF(ISBLANK(Survey!$AL13),0,1)</f>
        <v>0</v>
      </c>
      <c r="BG13" s="133">
        <f>COUNTBLANK(Survey!$AM13)</f>
        <v>1</v>
      </c>
      <c r="BH13" s="16" t="str">
        <f t="shared" si="18"/>
        <v>Pass</v>
      </c>
      <c r="BI13" s="114">
        <f>IF(OR(Survey!$AM13="Closed",ISBLANK(Survey!$AM13)),0,1)</f>
        <v>0</v>
      </c>
      <c r="BJ13" s="133">
        <f>IF(ISBLANK(Survey!$AN13),1,0)</f>
        <v>1</v>
      </c>
      <c r="BK13" s="118" t="str">
        <f t="shared" si="19"/>
        <v>Pass</v>
      </c>
      <c r="BL13" s="31" cm="1">
        <f t="array" ref="BL13">SUM(SUMIF(Survey!AO13:AP13,{"&gt;0","&lt;0"})*{1,-1})</f>
        <v>0</v>
      </c>
      <c r="BM13">
        <f t="shared" si="20"/>
        <v>0</v>
      </c>
      <c r="BN13">
        <f t="shared" si="21"/>
        <v>100</v>
      </c>
      <c r="BO13" s="118" t="str">
        <f t="shared" si="22"/>
        <v>Pass</v>
      </c>
      <c r="BP13">
        <f>IF(Survey!AQ13="No",0,1)</f>
        <v>1</v>
      </c>
      <c r="BQ13" s="207">
        <f>MOD((LEN(Survey!AQ13)+2),22)</f>
        <v>2</v>
      </c>
      <c r="BR13">
        <f>IF(Survey!AR13="No",0,1)</f>
        <v>1</v>
      </c>
      <c r="BS13" s="207">
        <f>MOD((LEN(Survey!AR13)+2),22)</f>
        <v>2</v>
      </c>
      <c r="BT13" s="114">
        <f>COUNTBLANK(Survey!$AQ13:$AS13)+COUNTBLANK(Survey!$AU13)</f>
        <v>4</v>
      </c>
      <c r="BU13" s="114">
        <f>IF(Survey!$I13="Yes",1,0)</f>
        <v>0</v>
      </c>
      <c r="BV13" s="114">
        <f>IF(OR(Survey!$M13="Mutual fund",Survey!$M13="Alternative mutual fund",Survey!$M13="Money market"),1,0)</f>
        <v>0</v>
      </c>
      <c r="BW13" s="119">
        <f>IF(OR(Survey!$M13="ETF",Survey!$M13="ETF, alternative mutual fund"),1,0)</f>
        <v>0</v>
      </c>
      <c r="BX13" s="16" t="str">
        <f t="shared" si="23"/>
        <v>Pass</v>
      </c>
      <c r="BY13" s="33">
        <f>IF(ISNUMBER(SEARCH("Other",Survey!$AS13)), 1, 0)</f>
        <v>0</v>
      </c>
      <c r="BZ13" s="58" t="b">
        <f>NOT(ISBLANK(Survey!$AT13))</f>
        <v>0</v>
      </c>
      <c r="CA13" s="16" t="str">
        <f t="shared" si="24"/>
        <v>Pass</v>
      </c>
      <c r="CB13" s="114">
        <f>IF(Survey!$BB13=0, 0,1)</f>
        <v>0</v>
      </c>
      <c r="CC13" s="58">
        <f>Survey!$AV13</f>
        <v>0</v>
      </c>
      <c r="CD13" s="58">
        <f>Survey!$BC13+Survey!$BD13+ABS(Survey!$BE13)-ABS(Survey!$BF13)-ABS(Survey!$BG13)-ABS(Survey!$BL13)</f>
        <v>0</v>
      </c>
      <c r="CE13" s="138">
        <f>Survey!BB13+(ABS(Survey!$BH13)-ABS(Survey!$BI13)+ABS(Survey!$BJ13)-ABS(Survey!$BK13))*0.5</f>
        <v>0</v>
      </c>
      <c r="CF13" s="58">
        <f t="shared" si="25"/>
        <v>0</v>
      </c>
      <c r="CG13" s="58">
        <f>IF(AND($CC13&gt;$CF13-0.2,$CC13&lt;$CF13+0.2,ISBLANK(Survey!$AV13)=FALSE),0,1)</f>
        <v>1</v>
      </c>
      <c r="CH13" s="133">
        <f>IF(ISBLANK(Survey!$AW13),1,0)</f>
        <v>1</v>
      </c>
      <c r="CI13" s="16" t="str">
        <f t="shared" si="26"/>
        <v>Pass</v>
      </c>
      <c r="CJ13" s="114">
        <f>IF(Survey!$BB13=0, 0,1)</f>
        <v>0</v>
      </c>
      <c r="CK13" s="58">
        <f>IF(AND(Survey!$AX13&gt;=0,Survey!$AX13&lt;=0.2,Survey!$AX13&lt;&gt;""),0,1)</f>
        <v>1</v>
      </c>
      <c r="CL13" s="114">
        <f>IF(ISBLANK(Survey!$AY13),1,0)</f>
        <v>1</v>
      </c>
      <c r="CM13" s="16" t="str">
        <f t="shared" si="27"/>
        <v>Fail</v>
      </c>
      <c r="CN13" s="133">
        <f>Survey!$AZ13</f>
        <v>0</v>
      </c>
      <c r="CO13" s="16" t="str">
        <f t="shared" si="28"/>
        <v>Pass</v>
      </c>
      <c r="CP13" s="31">
        <f>Survey!$BA13</f>
        <v>0</v>
      </c>
      <c r="CQ13" s="138">
        <f>Survey!$BB13+Survey!$BC13+Survey!$BD13+ABS(Survey!$BE13)-ABS(Survey!$BF13)-ABS(Survey!$BG13)+ABS(Survey!$BH13)-ABS(Survey!$BI13)+ABS(Survey!$BJ13)-ABS(Survey!$BK13)-ABS(Survey!$BL13)+Survey!$BM13</f>
        <v>0</v>
      </c>
      <c r="CR13" s="30">
        <f t="shared" si="29"/>
        <v>0</v>
      </c>
      <c r="CS13" s="17">
        <f t="shared" si="30"/>
        <v>0</v>
      </c>
      <c r="CT13" s="16" t="str">
        <f t="shared" si="31"/>
        <v>Pass</v>
      </c>
      <c r="CU13" s="33" t="b">
        <f>IF(ABS(Survey!$BM13)=0,TRUE,FALSE)</f>
        <v>1</v>
      </c>
      <c r="CV13" s="32" t="b">
        <f>NOT(ISBLANK(Survey!$BN13))</f>
        <v>0</v>
      </c>
      <c r="CW13" t="str">
        <f t="shared" si="32"/>
        <v>Fail</v>
      </c>
      <c r="CX13" s="25">
        <f>Survey!$BA13</f>
        <v>0</v>
      </c>
      <c r="CY13" s="25" cm="1">
        <f t="array" ref="CY13">SUM(SUMIF(Survey!BP13:BW13,{"&gt;0","&lt;0"})*{1,-1})-SUM(SUMIF(Survey!BY13:CF13,{"&gt;0","&lt;0"})*{1,-1})</f>
        <v>0</v>
      </c>
      <c r="CZ13" s="30" t="str">
        <f t="shared" si="33"/>
        <v>No holdings</v>
      </c>
      <c r="DA13">
        <f t="shared" si="34"/>
        <v>0</v>
      </c>
      <c r="DB13" s="16" t="str">
        <f t="shared" si="35"/>
        <v>Fail</v>
      </c>
      <c r="DC13" s="31">
        <f>Survey!$BA13</f>
        <v>0</v>
      </c>
      <c r="DD13" s="31" cm="1">
        <f t="array" ref="DD13">SUM(SUMIF(Survey!CH13:DA13,{"&gt;0","&lt;0"})*{1,-1})-SUM(SUMIF(Survey!DC13:DV13,{"&gt;0","&lt;0"})*{1,-1})</f>
        <v>0</v>
      </c>
      <c r="DE13" s="30" t="str">
        <f t="shared" si="36"/>
        <v>No holdings</v>
      </c>
      <c r="DF13" s="17">
        <f t="shared" si="37"/>
        <v>0</v>
      </c>
      <c r="DG13" s="16" t="str">
        <f t="shared" si="38"/>
        <v>Pass</v>
      </c>
      <c r="DH13" s="33" t="b">
        <f>IF(ABS(Survey!$DA13)=0,TRUE,FALSE)</f>
        <v>1</v>
      </c>
      <c r="DI13" s="32" t="b">
        <f>NOT(ISBLANK(Survey!$DB13))</f>
        <v>0</v>
      </c>
      <c r="DJ13" s="16" t="str">
        <f t="shared" si="39"/>
        <v>Pass</v>
      </c>
      <c r="DK13" s="33" t="b">
        <f>IF(ABS(Survey!$DV13)=0,TRUE,FALSE)</f>
        <v>1</v>
      </c>
      <c r="DL13" s="32" t="b">
        <f>NOT(ISBLANK(Survey!$DW13))</f>
        <v>0</v>
      </c>
      <c r="DM13" t="str">
        <f t="shared" si="40"/>
        <v>Pass</v>
      </c>
      <c r="DN13" s="25" cm="1">
        <f t="array" ref="DN13">SUM(SUMIF(Survey!CW13,{"&gt;0","&lt;0"})*{1,-1})+SUM(SUMIF(Survey!DR13,{"&gt;0","&lt;0"})*{1,-1})</f>
        <v>0</v>
      </c>
      <c r="DO13" s="25">
        <f>SUM(SUMIF(Survey!DY13:EE13,{"&gt;0","&lt;0"})*{1,-1})+SUM(SUMIF(Survey!EG13:EM13,{"&gt;0","&lt;0"})*{1,-1})</f>
        <v>0</v>
      </c>
      <c r="DP13">
        <f t="shared" si="41"/>
        <v>0</v>
      </c>
      <c r="DQ13">
        <f t="shared" si="42"/>
        <v>0</v>
      </c>
      <c r="DR13" s="16" t="str">
        <f t="shared" si="43"/>
        <v>Pass</v>
      </c>
      <c r="DS13" s="33" t="b">
        <f>IF(ABS(Survey!$EE13)=0,TRUE,FALSE)</f>
        <v>1</v>
      </c>
      <c r="DT13" s="32" t="b">
        <f>NOT(ISBLANK(Survey!EF13))</f>
        <v>0</v>
      </c>
      <c r="DU13" s="16" t="str">
        <f t="shared" si="44"/>
        <v>Pass</v>
      </c>
      <c r="DV13" s="33" t="b">
        <f>IF(ABS(Survey!$EM13)=0,TRUE,FALSE)</f>
        <v>1</v>
      </c>
      <c r="DW13" s="32" t="b">
        <f>NOT(ISBLANK(Survey!$EN13))</f>
        <v>0</v>
      </c>
      <c r="DX13" s="16" t="str">
        <f t="shared" si="45"/>
        <v>Fail</v>
      </c>
      <c r="DY13" s="31">
        <f>SUM(SUMIF(Survey!ET13:EV13,{"&gt;0","&lt;0"})*{1,-1})</f>
        <v>0</v>
      </c>
      <c r="DZ13">
        <f t="shared" si="46"/>
        <v>0</v>
      </c>
      <c r="EA13">
        <f t="shared" si="47"/>
        <v>100</v>
      </c>
      <c r="EB13" s="30" t="b">
        <f>IF(OR(Survey!$M13="ETF",Survey!$M13="ETF, alternative mutual fund",Survey!$M13="Closed-end", Survey!$M13="Split share corp"),TRUE,FALSE)</f>
        <v>0</v>
      </c>
      <c r="EC13" s="16" t="str">
        <f t="shared" si="48"/>
        <v>Fail</v>
      </c>
      <c r="ED13" s="31">
        <f>SUM(SUMIF(Survey!EX13:FD13,{"&gt;0","&lt;0"})*{1,-1})</f>
        <v>0</v>
      </c>
      <c r="EE13">
        <f t="shared" si="49"/>
        <v>0</v>
      </c>
      <c r="EF13" s="17">
        <f t="shared" si="50"/>
        <v>100</v>
      </c>
      <c r="EG13" s="16" t="str">
        <f t="shared" si="51"/>
        <v>Fail</v>
      </c>
      <c r="EH13" s="31">
        <f>SUM(SUMIF(Survey!FF13:FL13,{"&gt;0","&lt;0"})*{1,-1})</f>
        <v>0</v>
      </c>
      <c r="EI13">
        <f t="shared" si="52"/>
        <v>0</v>
      </c>
      <c r="EJ13" s="17">
        <f t="shared" si="53"/>
        <v>100</v>
      </c>
    </row>
    <row r="14" spans="1:140">
      <c r="A14">
        <v>14</v>
      </c>
      <c r="B14" t="str">
        <f t="shared" si="0"/>
        <v>Pass</v>
      </c>
      <c r="C14" t="str">
        <f>IF(COUNTBLANK(Survey!B14:FM14)=$C$2, "Pass", "Fail")</f>
        <v>Pass</v>
      </c>
      <c r="D14" s="16" t="str">
        <f t="shared" si="2"/>
        <v>Fail</v>
      </c>
      <c r="E14" t="str">
        <f>IF(OR(ISBLANK(Survey!AL14),COUNTIF(G14:BJ14,"Fail")),"Fail","Pass")</f>
        <v>Fail</v>
      </c>
      <c r="F14" s="265"/>
      <c r="G14" s="16" t="str">
        <f t="shared" si="3"/>
        <v>Fail</v>
      </c>
      <c r="H14" s="139">
        <f>COUNTBLANK(Survey!B14:D14)+COUNTBLANK(Survey!G14)+COUNTBLANK(Survey!I14)+COUNTBLANK(Survey!K14:M14)+COUNTBLANK(Survey!P14:Q14)+COUNTBLANK(Survey!T14:W14)+COUNTBLANK(Survey!Z14:AC14)+COUNTBLANK(Survey!AF14:AG14)+COUNTBLANK(Survey!AK14:AK14)</f>
        <v>21</v>
      </c>
      <c r="I14" t="str">
        <f t="shared" si="4"/>
        <v>Fail</v>
      </c>
      <c r="J14" t="b">
        <f>IF(Survey!E14="No",TRUE,FALSE)</f>
        <v>0</v>
      </c>
      <c r="K14" s="29" cm="1">
        <f t="array" ref="K14">IF(COUNTA(Survey!$E$4:$E$695)=1, 0, SUM(IF(COUNTIF(Survey!$E$4:$E$695, Survey!$E$4:$E$695)=1,1,0)))</f>
        <v>0</v>
      </c>
      <c r="L14" s="29">
        <f>LEN(Survey!E14)</f>
        <v>0</v>
      </c>
      <c r="M14" s="16" t="str">
        <f t="shared" si="5"/>
        <v>Fail</v>
      </c>
      <c r="N14" t="b">
        <f>IF(Survey!F14="No",TRUE,FALSE)</f>
        <v>0</v>
      </c>
      <c r="O14" t="b">
        <f>Survey!F14=Survey!E14</f>
        <v>1</v>
      </c>
      <c r="P14">
        <f>COUNTIF(Survey!$F$4:$F$695,Survey!F14)</f>
        <v>0</v>
      </c>
      <c r="Q14" s="28">
        <f>LEN(Survey!F14)</f>
        <v>0</v>
      </c>
      <c r="R14" s="16" t="str">
        <f t="shared" si="6"/>
        <v>Pass</v>
      </c>
      <c r="S14" s="29">
        <f>MOD((LEN(Survey!H14)+2),11)</f>
        <v>2</v>
      </c>
      <c r="T14">
        <f>COUNTIF(Survey!$H$4:$H$695,Survey!H14)</f>
        <v>0</v>
      </c>
      <c r="U14" s="28" t="str">
        <f>IF(Survey!$L14="Prospectus fund", "Yes", "No")</f>
        <v>No</v>
      </c>
      <c r="V14" s="16" t="str">
        <f t="shared" si="7"/>
        <v>Pass</v>
      </c>
      <c r="W14" s="29">
        <f>MOD((LEN(Survey!J14)+2),11)</f>
        <v>2</v>
      </c>
      <c r="X14">
        <f>COUNTIF(Survey!$J$4:$J$695,Survey!J14)</f>
        <v>0</v>
      </c>
      <c r="Y14" s="30" t="b">
        <f>IF(OR(Survey!$M14="ETF",Survey!$M14="ETF, alternative mutual fund",Survey!$M14="Closed-end", Survey!$M14="Split share corp", Survey!$I14="Yes"),TRUE,FALSE)</f>
        <v>0</v>
      </c>
      <c r="Z14" s="16" t="str">
        <f>IFERROR(IF(AND(OR(AC14=AD14,AD14 = "Either"),NOT(ISBLANK(Survey!K14))),"Pass","Fail"),"Pass")</f>
        <v>Fail</v>
      </c>
      <c r="AA14" s="31" cm="1">
        <f t="array" ref="AA14">SUM(SUMIF(Survey!CH14:DA14,{"&gt;0","&lt;0"})*{1,-1})</f>
        <v>0</v>
      </c>
      <c r="AB14" s="33" cm="1">
        <f t="array" ref="AB14">SUM(SUMIF(Survey!CK14,{"&gt;0","&lt;0"})*{1,-1})+SUM(SUMIF(Survey!CU14,{"&gt;0","&lt;0"})*{1,-1})</f>
        <v>0</v>
      </c>
      <c r="AC14" s="33">
        <f>Survey!K14</f>
        <v>0</v>
      </c>
      <c r="AD14" s="32" t="str">
        <f t="shared" si="8"/>
        <v>Either</v>
      </c>
      <c r="AE14" s="16" t="str">
        <f t="shared" si="9"/>
        <v>Fail</v>
      </c>
      <c r="AF14" s="58" cm="1">
        <f t="array" ref="AF14">SUM(SUMIF(Survey!CH14:DA14,{"&gt;0","&lt;0"})*{1,-1})+SUM(SUMIF(Survey!DC14:DV14,{"&gt;0","&lt;0"})*{1,-1})</f>
        <v>0</v>
      </c>
      <c r="AG14" s="58">
        <f>IFERROR(AF14/(Survey!$BA14),0)</f>
        <v>0</v>
      </c>
      <c r="AH14" s="104" t="b">
        <f>IF(OR(Survey!$M14="Alternative strategy or hedge",Survey!$M14="Private asset",Survey!$L14="Prospectus fund"),TRUE,FALSE)</f>
        <v>0</v>
      </c>
      <c r="AI14" s="104" t="b">
        <f>NOT(ISBLANK(Survey!$M14))</f>
        <v>0</v>
      </c>
      <c r="AJ14" s="16" t="str">
        <f t="shared" si="10"/>
        <v>Fail</v>
      </c>
      <c r="AK14" t="b">
        <f>IF(Survey!W14="No",TRUE,FALSE)</f>
        <v>0</v>
      </c>
      <c r="AL14" s="119">
        <f>MOD((LEN(Survey!W14)+2),22)</f>
        <v>2</v>
      </c>
      <c r="AM14" t="str">
        <f t="shared" si="11"/>
        <v>Pass</v>
      </c>
      <c r="AN14" s="33" t="b">
        <f>NOT(ISNUMBER(SEARCH("Other",Survey!$Q14)))</f>
        <v>1</v>
      </c>
      <c r="AO14" s="32" t="b">
        <f>NOT(ISBLANK(Survey!$R14))</f>
        <v>0</v>
      </c>
      <c r="AP14" s="16" t="str">
        <f t="shared" si="12"/>
        <v>Pass</v>
      </c>
      <c r="AQ14" s="114">
        <f>COUNTBLANK(Survey!$X14)</f>
        <v>1</v>
      </c>
      <c r="AR14" s="58">
        <f>IF(AND(Survey!L14&lt;&gt;"Exempt fund",OR(Survey!$M14="ETF",Survey!$M14="ETF, alternative mutual fund",Survey!$M14="Mutual fund",Survey!$M14="Alternative mutual fund",Survey!$M14="Money market")),1,0)</f>
        <v>0</v>
      </c>
      <c r="AS14" s="16" t="str">
        <f t="shared" si="13"/>
        <v>Pass</v>
      </c>
      <c r="AT14" s="33" t="b">
        <f>NOT(ISNUMBER(SEARCH("Yes",Survey!$AC14)))</f>
        <v>1</v>
      </c>
      <c r="AU14" s="32" t="b">
        <f>IF(COUNTBLANK(Survey!$AD14:$AE14)=0,TRUE, FALSE)</f>
        <v>0</v>
      </c>
      <c r="AV14" s="16" t="str">
        <f t="shared" si="14"/>
        <v>Pass</v>
      </c>
      <c r="AW14" s="33" t="b">
        <f>NOT(ISNUMBER(SEARCH("Yes",Survey!$AF14)))</f>
        <v>1</v>
      </c>
      <c r="AX14" s="32" t="b">
        <f>NOT(ISBLANK(Survey!$AH14))</f>
        <v>0</v>
      </c>
      <c r="AY14" s="16" t="str">
        <f t="shared" si="15"/>
        <v>Pass</v>
      </c>
      <c r="AZ14" s="33" t="b">
        <f>NOT(OR(ISNUMBER(SEARCH("Other",Survey!$AH14)),ISNUMBER(SEARCH("Multiple",Survey!$AH14))))</f>
        <v>1</v>
      </c>
      <c r="BA14" s="32" t="b">
        <f>NOT(ISBLANK(Survey!$AI14))</f>
        <v>0</v>
      </c>
      <c r="BB14" s="16" t="str">
        <f t="shared" si="16"/>
        <v>Fail</v>
      </c>
      <c r="BC14" s="114">
        <f>IF(ABS(Survey!$BA14)&gt;0, 1,0)</f>
        <v>0</v>
      </c>
      <c r="BD14" s="114">
        <f>IF(COUNTBLANK(Survey!$AL14)=0,1,0)</f>
        <v>0</v>
      </c>
      <c r="BE14" s="16" t="str">
        <f t="shared" si="17"/>
        <v>Pass</v>
      </c>
      <c r="BF14" s="114">
        <f>IF(ISBLANK(Survey!$AL14),0,1)</f>
        <v>0</v>
      </c>
      <c r="BG14" s="133">
        <f>COUNTBLANK(Survey!$AM14)</f>
        <v>1</v>
      </c>
      <c r="BH14" s="16" t="str">
        <f t="shared" si="18"/>
        <v>Pass</v>
      </c>
      <c r="BI14" s="114">
        <f>IF(OR(Survey!$AM14="Closed",ISBLANK(Survey!$AM14)),0,1)</f>
        <v>0</v>
      </c>
      <c r="BJ14" s="133">
        <f>IF(ISBLANK(Survey!$AN14),1,0)</f>
        <v>1</v>
      </c>
      <c r="BK14" s="118" t="str">
        <f t="shared" si="19"/>
        <v>Pass</v>
      </c>
      <c r="BL14" s="31" cm="1">
        <f t="array" ref="BL14">SUM(SUMIF(Survey!AO14:AP14,{"&gt;0","&lt;0"})*{1,-1})</f>
        <v>0</v>
      </c>
      <c r="BM14">
        <f t="shared" si="20"/>
        <v>0</v>
      </c>
      <c r="BN14">
        <f t="shared" si="21"/>
        <v>100</v>
      </c>
      <c r="BO14" s="118" t="str">
        <f t="shared" si="22"/>
        <v>Pass</v>
      </c>
      <c r="BP14">
        <f>IF(Survey!AQ14="No",0,1)</f>
        <v>1</v>
      </c>
      <c r="BQ14" s="207">
        <f>MOD((LEN(Survey!AQ14)+2),22)</f>
        <v>2</v>
      </c>
      <c r="BR14">
        <f>IF(Survey!AR14="No",0,1)</f>
        <v>1</v>
      </c>
      <c r="BS14" s="207">
        <f>MOD((LEN(Survey!AR14)+2),22)</f>
        <v>2</v>
      </c>
      <c r="BT14" s="114">
        <f>COUNTBLANK(Survey!$AQ14:$AS14)+COUNTBLANK(Survey!$AU14)</f>
        <v>4</v>
      </c>
      <c r="BU14" s="114">
        <f>IF(Survey!$I14="Yes",1,0)</f>
        <v>0</v>
      </c>
      <c r="BV14" s="114">
        <f>IF(OR(Survey!$M14="Mutual fund",Survey!$M14="Alternative mutual fund",Survey!$M14="Money market"),1,0)</f>
        <v>0</v>
      </c>
      <c r="BW14" s="119">
        <f>IF(OR(Survey!$M14="ETF",Survey!$M14="ETF, alternative mutual fund"),1,0)</f>
        <v>0</v>
      </c>
      <c r="BX14" s="16" t="str">
        <f t="shared" si="23"/>
        <v>Pass</v>
      </c>
      <c r="BY14" s="33">
        <f>IF(ISNUMBER(SEARCH("Other",Survey!$AS14)), 1, 0)</f>
        <v>0</v>
      </c>
      <c r="BZ14" s="58" t="b">
        <f>NOT(ISBLANK(Survey!$AT14))</f>
        <v>0</v>
      </c>
      <c r="CA14" s="16" t="str">
        <f t="shared" si="24"/>
        <v>Pass</v>
      </c>
      <c r="CB14" s="114">
        <f>IF(Survey!$BB14=0, 0,1)</f>
        <v>0</v>
      </c>
      <c r="CC14" s="58">
        <f>Survey!$AV14</f>
        <v>0</v>
      </c>
      <c r="CD14" s="58">
        <f>Survey!$BC14+Survey!$BD14+ABS(Survey!$BE14)-ABS(Survey!$BF14)-ABS(Survey!$BG14)-ABS(Survey!$BL14)</f>
        <v>0</v>
      </c>
      <c r="CE14" s="138">
        <f>Survey!BB14+(ABS(Survey!$BH14)-ABS(Survey!$BI14)+ABS(Survey!$BJ14)-ABS(Survey!$BK14))*0.5</f>
        <v>0</v>
      </c>
      <c r="CF14" s="58">
        <f t="shared" si="25"/>
        <v>0</v>
      </c>
      <c r="CG14" s="58">
        <f>IF(AND($CC14&gt;$CF14-0.2,$CC14&lt;$CF14+0.2,ISBLANK(Survey!$AV14)=FALSE),0,1)</f>
        <v>1</v>
      </c>
      <c r="CH14" s="133">
        <f>IF(ISBLANK(Survey!$AW14),1,0)</f>
        <v>1</v>
      </c>
      <c r="CI14" s="16" t="str">
        <f t="shared" si="26"/>
        <v>Pass</v>
      </c>
      <c r="CJ14" s="114">
        <f>IF(Survey!$BB14=0, 0,1)</f>
        <v>0</v>
      </c>
      <c r="CK14" s="58">
        <f>IF(AND(Survey!$AX14&gt;=0,Survey!$AX14&lt;=0.2,Survey!$AX14&lt;&gt;""),0,1)</f>
        <v>1</v>
      </c>
      <c r="CL14" s="114">
        <f>IF(ISBLANK(Survey!$AY14),1,0)</f>
        <v>1</v>
      </c>
      <c r="CM14" s="16" t="str">
        <f t="shared" si="27"/>
        <v>Fail</v>
      </c>
      <c r="CN14" s="133">
        <f>Survey!$AZ14</f>
        <v>0</v>
      </c>
      <c r="CO14" s="16" t="str">
        <f t="shared" si="28"/>
        <v>Pass</v>
      </c>
      <c r="CP14" s="31">
        <f>Survey!$BA14</f>
        <v>0</v>
      </c>
      <c r="CQ14" s="138">
        <f>Survey!$BB14+Survey!$BC14+Survey!$BD14+ABS(Survey!$BE14)-ABS(Survey!$BF14)-ABS(Survey!$BG14)+ABS(Survey!$BH14)-ABS(Survey!$BI14)+ABS(Survey!$BJ14)-ABS(Survey!$BK14)-ABS(Survey!$BL14)+Survey!$BM14</f>
        <v>0</v>
      </c>
      <c r="CR14" s="30">
        <f t="shared" si="29"/>
        <v>0</v>
      </c>
      <c r="CS14" s="17">
        <f t="shared" si="30"/>
        <v>0</v>
      </c>
      <c r="CT14" s="16" t="str">
        <f t="shared" si="31"/>
        <v>Pass</v>
      </c>
      <c r="CU14" s="33" t="b">
        <f>IF(ABS(Survey!$BM14)=0,TRUE,FALSE)</f>
        <v>1</v>
      </c>
      <c r="CV14" s="32" t="b">
        <f>NOT(ISBLANK(Survey!$BN14))</f>
        <v>0</v>
      </c>
      <c r="CW14" t="str">
        <f t="shared" si="32"/>
        <v>Fail</v>
      </c>
      <c r="CX14" s="25">
        <f>Survey!$BA14</f>
        <v>0</v>
      </c>
      <c r="CY14" s="25" cm="1">
        <f t="array" ref="CY14">SUM(SUMIF(Survey!BP14:BW14,{"&gt;0","&lt;0"})*{1,-1})-SUM(SUMIF(Survey!BY14:CF14,{"&gt;0","&lt;0"})*{1,-1})</f>
        <v>0</v>
      </c>
      <c r="CZ14" s="30" t="str">
        <f t="shared" si="33"/>
        <v>No holdings</v>
      </c>
      <c r="DA14">
        <f t="shared" si="34"/>
        <v>0</v>
      </c>
      <c r="DB14" s="16" t="str">
        <f t="shared" si="35"/>
        <v>Fail</v>
      </c>
      <c r="DC14" s="31">
        <f>Survey!$BA14</f>
        <v>0</v>
      </c>
      <c r="DD14" s="31" cm="1">
        <f t="array" ref="DD14">SUM(SUMIF(Survey!CH14:DA14,{"&gt;0","&lt;0"})*{1,-1})-SUM(SUMIF(Survey!DC14:DV14,{"&gt;0","&lt;0"})*{1,-1})</f>
        <v>0</v>
      </c>
      <c r="DE14" s="30" t="str">
        <f t="shared" si="36"/>
        <v>No holdings</v>
      </c>
      <c r="DF14" s="17">
        <f t="shared" si="37"/>
        <v>0</v>
      </c>
      <c r="DG14" s="16" t="str">
        <f t="shared" si="38"/>
        <v>Pass</v>
      </c>
      <c r="DH14" s="33" t="b">
        <f>IF(ABS(Survey!$DA14)=0,TRUE,FALSE)</f>
        <v>1</v>
      </c>
      <c r="DI14" s="32" t="b">
        <f>NOT(ISBLANK(Survey!$DB14))</f>
        <v>0</v>
      </c>
      <c r="DJ14" s="16" t="str">
        <f t="shared" si="39"/>
        <v>Pass</v>
      </c>
      <c r="DK14" s="33" t="b">
        <f>IF(ABS(Survey!$DV14)=0,TRUE,FALSE)</f>
        <v>1</v>
      </c>
      <c r="DL14" s="32" t="b">
        <f>NOT(ISBLANK(Survey!$DW14))</f>
        <v>0</v>
      </c>
      <c r="DM14" t="str">
        <f t="shared" si="40"/>
        <v>Pass</v>
      </c>
      <c r="DN14" s="25" cm="1">
        <f t="array" ref="DN14">SUM(SUMIF(Survey!CW14,{"&gt;0","&lt;0"})*{1,-1})+SUM(SUMIF(Survey!DR14,{"&gt;0","&lt;0"})*{1,-1})</f>
        <v>0</v>
      </c>
      <c r="DO14" s="25">
        <f>SUM(SUMIF(Survey!DY14:EE14,{"&gt;0","&lt;0"})*{1,-1})+SUM(SUMIF(Survey!EG14:EM14,{"&gt;0","&lt;0"})*{1,-1})</f>
        <v>0</v>
      </c>
      <c r="DP14">
        <f t="shared" si="41"/>
        <v>0</v>
      </c>
      <c r="DQ14">
        <f t="shared" si="42"/>
        <v>0</v>
      </c>
      <c r="DR14" s="16" t="str">
        <f t="shared" si="43"/>
        <v>Pass</v>
      </c>
      <c r="DS14" s="33" t="b">
        <f>IF(ABS(Survey!$EE14)=0,TRUE,FALSE)</f>
        <v>1</v>
      </c>
      <c r="DT14" s="32" t="b">
        <f>NOT(ISBLANK(Survey!EF14))</f>
        <v>0</v>
      </c>
      <c r="DU14" s="16" t="str">
        <f t="shared" si="44"/>
        <v>Pass</v>
      </c>
      <c r="DV14" s="33" t="b">
        <f>IF(ABS(Survey!$EM14)=0,TRUE,FALSE)</f>
        <v>1</v>
      </c>
      <c r="DW14" s="32" t="b">
        <f>NOT(ISBLANK(Survey!$EN14))</f>
        <v>0</v>
      </c>
      <c r="DX14" s="16" t="str">
        <f t="shared" si="45"/>
        <v>Fail</v>
      </c>
      <c r="DY14" s="31">
        <f>SUM(SUMIF(Survey!ET14:EV14,{"&gt;0","&lt;0"})*{1,-1})</f>
        <v>0</v>
      </c>
      <c r="DZ14">
        <f t="shared" si="46"/>
        <v>0</v>
      </c>
      <c r="EA14">
        <f t="shared" si="47"/>
        <v>100</v>
      </c>
      <c r="EB14" s="30" t="b">
        <f>IF(OR(Survey!$M14="ETF",Survey!$M14="ETF, alternative mutual fund",Survey!$M14="Closed-end", Survey!$M14="Split share corp"),TRUE,FALSE)</f>
        <v>0</v>
      </c>
      <c r="EC14" s="16" t="str">
        <f t="shared" si="48"/>
        <v>Fail</v>
      </c>
      <c r="ED14" s="31">
        <f>SUM(SUMIF(Survey!EX14:FD14,{"&gt;0","&lt;0"})*{1,-1})</f>
        <v>0</v>
      </c>
      <c r="EE14">
        <f t="shared" si="49"/>
        <v>0</v>
      </c>
      <c r="EF14" s="17">
        <f t="shared" si="50"/>
        <v>100</v>
      </c>
      <c r="EG14" s="16" t="str">
        <f t="shared" si="51"/>
        <v>Fail</v>
      </c>
      <c r="EH14" s="31">
        <f>SUM(SUMIF(Survey!FF14:FL14,{"&gt;0","&lt;0"})*{1,-1})</f>
        <v>0</v>
      </c>
      <c r="EI14">
        <f t="shared" si="52"/>
        <v>0</v>
      </c>
      <c r="EJ14" s="17">
        <f t="shared" si="53"/>
        <v>100</v>
      </c>
    </row>
    <row r="15" spans="1:140">
      <c r="A15">
        <v>15</v>
      </c>
      <c r="B15" t="str">
        <f t="shared" si="0"/>
        <v>Pass</v>
      </c>
      <c r="C15" t="str">
        <f>IF(COUNTBLANK(Survey!B15:FM15)=$C$2, "Pass", "Fail")</f>
        <v>Pass</v>
      </c>
      <c r="D15" s="16" t="str">
        <f t="shared" si="2"/>
        <v>Fail</v>
      </c>
      <c r="E15" t="str">
        <f>IF(OR(ISBLANK(Survey!AL15),COUNTIF(G15:BJ15,"Fail")),"Fail","Pass")</f>
        <v>Fail</v>
      </c>
      <c r="F15" s="265"/>
      <c r="G15" s="16" t="str">
        <f t="shared" si="3"/>
        <v>Fail</v>
      </c>
      <c r="H15" s="139">
        <f>COUNTBLANK(Survey!B15:D15)+COUNTBLANK(Survey!G15)+COUNTBLANK(Survey!I15)+COUNTBLANK(Survey!K15:M15)+COUNTBLANK(Survey!P15:Q15)+COUNTBLANK(Survey!T15:W15)+COUNTBLANK(Survey!Z15:AC15)+COUNTBLANK(Survey!AF15:AG15)+COUNTBLANK(Survey!AK15:AK15)</f>
        <v>21</v>
      </c>
      <c r="I15" t="str">
        <f t="shared" si="4"/>
        <v>Fail</v>
      </c>
      <c r="J15" t="b">
        <f>IF(Survey!E15="No",TRUE,FALSE)</f>
        <v>0</v>
      </c>
      <c r="K15" s="29" cm="1">
        <f t="array" ref="K15">IF(COUNTA(Survey!$E$4:$E$695)=1, 0, SUM(IF(COUNTIF(Survey!$E$4:$E$695, Survey!$E$4:$E$695)=1,1,0)))</f>
        <v>0</v>
      </c>
      <c r="L15" s="29">
        <f>LEN(Survey!E15)</f>
        <v>0</v>
      </c>
      <c r="M15" s="16" t="str">
        <f t="shared" si="5"/>
        <v>Fail</v>
      </c>
      <c r="N15" t="b">
        <f>IF(Survey!F15="No",TRUE,FALSE)</f>
        <v>0</v>
      </c>
      <c r="O15" t="b">
        <f>Survey!F15=Survey!E15</f>
        <v>1</v>
      </c>
      <c r="P15">
        <f>COUNTIF(Survey!$F$4:$F$695,Survey!F15)</f>
        <v>0</v>
      </c>
      <c r="Q15" s="28">
        <f>LEN(Survey!F15)</f>
        <v>0</v>
      </c>
      <c r="R15" s="16" t="str">
        <f t="shared" si="6"/>
        <v>Pass</v>
      </c>
      <c r="S15" s="29">
        <f>MOD((LEN(Survey!H15)+2),11)</f>
        <v>2</v>
      </c>
      <c r="T15">
        <f>COUNTIF(Survey!$H$4:$H$695,Survey!H15)</f>
        <v>0</v>
      </c>
      <c r="U15" s="28" t="str">
        <f>IF(Survey!$L15="Prospectus fund", "Yes", "No")</f>
        <v>No</v>
      </c>
      <c r="V15" s="16" t="str">
        <f t="shared" si="7"/>
        <v>Pass</v>
      </c>
      <c r="W15" s="29">
        <f>MOD((LEN(Survey!J15)+2),11)</f>
        <v>2</v>
      </c>
      <c r="X15">
        <f>COUNTIF(Survey!$J$4:$J$695,Survey!J15)</f>
        <v>0</v>
      </c>
      <c r="Y15" s="30" t="b">
        <f>IF(OR(Survey!$M15="ETF",Survey!$M15="ETF, alternative mutual fund",Survey!$M15="Closed-end", Survey!$M15="Split share corp", Survey!$I15="Yes"),TRUE,FALSE)</f>
        <v>0</v>
      </c>
      <c r="Z15" s="16" t="str">
        <f>IFERROR(IF(AND(OR(AC15=AD15,AD15 = "Either"),NOT(ISBLANK(Survey!K15))),"Pass","Fail"),"Pass")</f>
        <v>Fail</v>
      </c>
      <c r="AA15" s="31" cm="1">
        <f t="array" ref="AA15">SUM(SUMIF(Survey!CH15:DA15,{"&gt;0","&lt;0"})*{1,-1})</f>
        <v>0</v>
      </c>
      <c r="AB15" s="33" cm="1">
        <f t="array" ref="AB15">SUM(SUMIF(Survey!CK15,{"&gt;0","&lt;0"})*{1,-1})+SUM(SUMIF(Survey!CU15,{"&gt;0","&lt;0"})*{1,-1})</f>
        <v>0</v>
      </c>
      <c r="AC15" s="33">
        <f>Survey!K15</f>
        <v>0</v>
      </c>
      <c r="AD15" s="32" t="str">
        <f t="shared" si="8"/>
        <v>Either</v>
      </c>
      <c r="AE15" s="16" t="str">
        <f t="shared" si="9"/>
        <v>Fail</v>
      </c>
      <c r="AF15" s="58" cm="1">
        <f t="array" ref="AF15">SUM(SUMIF(Survey!CH15:DA15,{"&gt;0","&lt;0"})*{1,-1})+SUM(SUMIF(Survey!DC15:DV15,{"&gt;0","&lt;0"})*{1,-1})</f>
        <v>0</v>
      </c>
      <c r="AG15" s="58">
        <f>IFERROR(AF15/(Survey!$BA15),0)</f>
        <v>0</v>
      </c>
      <c r="AH15" s="104" t="b">
        <f>IF(OR(Survey!$M15="Alternative strategy or hedge",Survey!$M15="Private asset",Survey!$L15="Prospectus fund"),TRUE,FALSE)</f>
        <v>0</v>
      </c>
      <c r="AI15" s="104" t="b">
        <f>NOT(ISBLANK(Survey!$M15))</f>
        <v>0</v>
      </c>
      <c r="AJ15" s="16" t="str">
        <f t="shared" si="10"/>
        <v>Fail</v>
      </c>
      <c r="AK15" t="b">
        <f>IF(Survey!W15="No",TRUE,FALSE)</f>
        <v>0</v>
      </c>
      <c r="AL15" s="119">
        <f>MOD((LEN(Survey!W15)+2),22)</f>
        <v>2</v>
      </c>
      <c r="AM15" t="str">
        <f t="shared" si="11"/>
        <v>Pass</v>
      </c>
      <c r="AN15" s="33" t="b">
        <f>NOT(ISNUMBER(SEARCH("Other",Survey!$Q15)))</f>
        <v>1</v>
      </c>
      <c r="AO15" s="32" t="b">
        <f>NOT(ISBLANK(Survey!$R15))</f>
        <v>0</v>
      </c>
      <c r="AP15" s="16" t="str">
        <f t="shared" si="12"/>
        <v>Pass</v>
      </c>
      <c r="AQ15" s="114">
        <f>COUNTBLANK(Survey!$X15)</f>
        <v>1</v>
      </c>
      <c r="AR15" s="58">
        <f>IF(AND(Survey!L15&lt;&gt;"Exempt fund",OR(Survey!$M15="ETF",Survey!$M15="ETF, alternative mutual fund",Survey!$M15="Mutual fund",Survey!$M15="Alternative mutual fund",Survey!$M15="Money market")),1,0)</f>
        <v>0</v>
      </c>
      <c r="AS15" s="16" t="str">
        <f t="shared" si="13"/>
        <v>Pass</v>
      </c>
      <c r="AT15" s="33" t="b">
        <f>NOT(ISNUMBER(SEARCH("Yes",Survey!$AC15)))</f>
        <v>1</v>
      </c>
      <c r="AU15" s="32" t="b">
        <f>IF(COUNTBLANK(Survey!$AD15:$AE15)=0,TRUE, FALSE)</f>
        <v>0</v>
      </c>
      <c r="AV15" s="16" t="str">
        <f t="shared" si="14"/>
        <v>Pass</v>
      </c>
      <c r="AW15" s="33" t="b">
        <f>NOT(ISNUMBER(SEARCH("Yes",Survey!$AF15)))</f>
        <v>1</v>
      </c>
      <c r="AX15" s="32" t="b">
        <f>NOT(ISBLANK(Survey!$AH15))</f>
        <v>0</v>
      </c>
      <c r="AY15" s="16" t="str">
        <f t="shared" si="15"/>
        <v>Pass</v>
      </c>
      <c r="AZ15" s="33" t="b">
        <f>NOT(OR(ISNUMBER(SEARCH("Other",Survey!$AH15)),ISNUMBER(SEARCH("Multiple",Survey!$AH15))))</f>
        <v>1</v>
      </c>
      <c r="BA15" s="32" t="b">
        <f>NOT(ISBLANK(Survey!$AI15))</f>
        <v>0</v>
      </c>
      <c r="BB15" s="16" t="str">
        <f t="shared" si="16"/>
        <v>Fail</v>
      </c>
      <c r="BC15" s="114">
        <f>IF(ABS(Survey!$BA15)&gt;0, 1,0)</f>
        <v>0</v>
      </c>
      <c r="BD15" s="114">
        <f>IF(COUNTBLANK(Survey!$AL15)=0,1,0)</f>
        <v>0</v>
      </c>
      <c r="BE15" s="16" t="str">
        <f t="shared" si="17"/>
        <v>Pass</v>
      </c>
      <c r="BF15" s="114">
        <f>IF(ISBLANK(Survey!$AL15),0,1)</f>
        <v>0</v>
      </c>
      <c r="BG15" s="133">
        <f>COUNTBLANK(Survey!$AM15)</f>
        <v>1</v>
      </c>
      <c r="BH15" s="16" t="str">
        <f t="shared" si="18"/>
        <v>Pass</v>
      </c>
      <c r="BI15" s="114">
        <f>IF(OR(Survey!$AM15="Closed",ISBLANK(Survey!$AM15)),0,1)</f>
        <v>0</v>
      </c>
      <c r="BJ15" s="133">
        <f>IF(ISBLANK(Survey!$AN15),1,0)</f>
        <v>1</v>
      </c>
      <c r="BK15" s="118" t="str">
        <f t="shared" si="19"/>
        <v>Pass</v>
      </c>
      <c r="BL15" s="31" cm="1">
        <f t="array" ref="BL15">SUM(SUMIF(Survey!AO15:AP15,{"&gt;0","&lt;0"})*{1,-1})</f>
        <v>0</v>
      </c>
      <c r="BM15">
        <f t="shared" si="20"/>
        <v>0</v>
      </c>
      <c r="BN15">
        <f t="shared" si="21"/>
        <v>100</v>
      </c>
      <c r="BO15" s="118" t="str">
        <f t="shared" si="22"/>
        <v>Pass</v>
      </c>
      <c r="BP15">
        <f>IF(Survey!AQ15="No",0,1)</f>
        <v>1</v>
      </c>
      <c r="BQ15" s="207">
        <f>MOD((LEN(Survey!AQ15)+2),22)</f>
        <v>2</v>
      </c>
      <c r="BR15">
        <f>IF(Survey!AR15="No",0,1)</f>
        <v>1</v>
      </c>
      <c r="BS15" s="207">
        <f>MOD((LEN(Survey!AR15)+2),22)</f>
        <v>2</v>
      </c>
      <c r="BT15" s="114">
        <f>COUNTBLANK(Survey!$AQ15:$AS15)+COUNTBLANK(Survey!$AU15)</f>
        <v>4</v>
      </c>
      <c r="BU15" s="114">
        <f>IF(Survey!$I15="Yes",1,0)</f>
        <v>0</v>
      </c>
      <c r="BV15" s="114">
        <f>IF(OR(Survey!$M15="Mutual fund",Survey!$M15="Alternative mutual fund",Survey!$M15="Money market"),1,0)</f>
        <v>0</v>
      </c>
      <c r="BW15" s="119">
        <f>IF(OR(Survey!$M15="ETF",Survey!$M15="ETF, alternative mutual fund"),1,0)</f>
        <v>0</v>
      </c>
      <c r="BX15" s="16" t="str">
        <f t="shared" si="23"/>
        <v>Pass</v>
      </c>
      <c r="BY15" s="33">
        <f>IF(ISNUMBER(SEARCH("Other",Survey!$AS15)), 1, 0)</f>
        <v>0</v>
      </c>
      <c r="BZ15" s="58" t="b">
        <f>NOT(ISBLANK(Survey!$AT15))</f>
        <v>0</v>
      </c>
      <c r="CA15" s="16" t="str">
        <f t="shared" si="24"/>
        <v>Pass</v>
      </c>
      <c r="CB15" s="114">
        <f>IF(Survey!$BB15=0, 0,1)</f>
        <v>0</v>
      </c>
      <c r="CC15" s="58">
        <f>Survey!$AV15</f>
        <v>0</v>
      </c>
      <c r="CD15" s="58">
        <f>Survey!$BC15+Survey!$BD15+ABS(Survey!$BE15)-ABS(Survey!$BF15)-ABS(Survey!$BG15)-ABS(Survey!$BL15)</f>
        <v>0</v>
      </c>
      <c r="CE15" s="138">
        <f>Survey!BB15+(ABS(Survey!$BH15)-ABS(Survey!$BI15)+ABS(Survey!$BJ15)-ABS(Survey!$BK15))*0.5</f>
        <v>0</v>
      </c>
      <c r="CF15" s="58">
        <f t="shared" si="25"/>
        <v>0</v>
      </c>
      <c r="CG15" s="58">
        <f>IF(AND($CC15&gt;$CF15-0.2,$CC15&lt;$CF15+0.2,ISBLANK(Survey!$AV15)=FALSE),0,1)</f>
        <v>1</v>
      </c>
      <c r="CH15" s="133">
        <f>IF(ISBLANK(Survey!$AW15),1,0)</f>
        <v>1</v>
      </c>
      <c r="CI15" s="16" t="str">
        <f t="shared" si="26"/>
        <v>Pass</v>
      </c>
      <c r="CJ15" s="114">
        <f>IF(Survey!$BB15=0, 0,1)</f>
        <v>0</v>
      </c>
      <c r="CK15" s="58">
        <f>IF(AND(Survey!$AX15&gt;=0,Survey!$AX15&lt;=0.2,Survey!$AX15&lt;&gt;""),0,1)</f>
        <v>1</v>
      </c>
      <c r="CL15" s="114">
        <f>IF(ISBLANK(Survey!$AY15),1,0)</f>
        <v>1</v>
      </c>
      <c r="CM15" s="16" t="str">
        <f t="shared" si="27"/>
        <v>Fail</v>
      </c>
      <c r="CN15" s="133">
        <f>Survey!$AZ15</f>
        <v>0</v>
      </c>
      <c r="CO15" s="16" t="str">
        <f t="shared" si="28"/>
        <v>Pass</v>
      </c>
      <c r="CP15" s="31">
        <f>Survey!$BA15</f>
        <v>0</v>
      </c>
      <c r="CQ15" s="138">
        <f>Survey!$BB15+Survey!$BC15+Survey!$BD15+ABS(Survey!$BE15)-ABS(Survey!$BF15)-ABS(Survey!$BG15)+ABS(Survey!$BH15)-ABS(Survey!$BI15)+ABS(Survey!$BJ15)-ABS(Survey!$BK15)-ABS(Survey!$BL15)+Survey!$BM15</f>
        <v>0</v>
      </c>
      <c r="CR15" s="30">
        <f t="shared" si="29"/>
        <v>0</v>
      </c>
      <c r="CS15" s="17">
        <f t="shared" si="30"/>
        <v>0</v>
      </c>
      <c r="CT15" s="16" t="str">
        <f t="shared" si="31"/>
        <v>Pass</v>
      </c>
      <c r="CU15" s="33" t="b">
        <f>IF(ABS(Survey!$BM15)=0,TRUE,FALSE)</f>
        <v>1</v>
      </c>
      <c r="CV15" s="32" t="b">
        <f>NOT(ISBLANK(Survey!$BN15))</f>
        <v>0</v>
      </c>
      <c r="CW15" t="str">
        <f t="shared" si="32"/>
        <v>Fail</v>
      </c>
      <c r="CX15" s="25">
        <f>Survey!$BA15</f>
        <v>0</v>
      </c>
      <c r="CY15" s="25" cm="1">
        <f t="array" ref="CY15">SUM(SUMIF(Survey!BP15:BW15,{"&gt;0","&lt;0"})*{1,-1})-SUM(SUMIF(Survey!BY15:CF15,{"&gt;0","&lt;0"})*{1,-1})</f>
        <v>0</v>
      </c>
      <c r="CZ15" s="30" t="str">
        <f t="shared" si="33"/>
        <v>No holdings</v>
      </c>
      <c r="DA15">
        <f t="shared" si="34"/>
        <v>0</v>
      </c>
      <c r="DB15" s="16" t="str">
        <f t="shared" si="35"/>
        <v>Fail</v>
      </c>
      <c r="DC15" s="31">
        <f>Survey!$BA15</f>
        <v>0</v>
      </c>
      <c r="DD15" s="31" cm="1">
        <f t="array" ref="DD15">SUM(SUMIF(Survey!CH15:DA15,{"&gt;0","&lt;0"})*{1,-1})-SUM(SUMIF(Survey!DC15:DV15,{"&gt;0","&lt;0"})*{1,-1})</f>
        <v>0</v>
      </c>
      <c r="DE15" s="30" t="str">
        <f t="shared" si="36"/>
        <v>No holdings</v>
      </c>
      <c r="DF15" s="17">
        <f t="shared" si="37"/>
        <v>0</v>
      </c>
      <c r="DG15" s="16" t="str">
        <f t="shared" si="38"/>
        <v>Pass</v>
      </c>
      <c r="DH15" s="33" t="b">
        <f>IF(ABS(Survey!$DA15)=0,TRUE,FALSE)</f>
        <v>1</v>
      </c>
      <c r="DI15" s="32" t="b">
        <f>NOT(ISBLANK(Survey!$DB15))</f>
        <v>0</v>
      </c>
      <c r="DJ15" s="16" t="str">
        <f t="shared" si="39"/>
        <v>Pass</v>
      </c>
      <c r="DK15" s="33" t="b">
        <f>IF(ABS(Survey!$DV15)=0,TRUE,FALSE)</f>
        <v>1</v>
      </c>
      <c r="DL15" s="32" t="b">
        <f>NOT(ISBLANK(Survey!$DW15))</f>
        <v>0</v>
      </c>
      <c r="DM15" t="str">
        <f t="shared" si="40"/>
        <v>Pass</v>
      </c>
      <c r="DN15" s="25" cm="1">
        <f t="array" ref="DN15">SUM(SUMIF(Survey!CW15,{"&gt;0","&lt;0"})*{1,-1})+SUM(SUMIF(Survey!DR15,{"&gt;0","&lt;0"})*{1,-1})</f>
        <v>0</v>
      </c>
      <c r="DO15" s="25">
        <f>SUM(SUMIF(Survey!DY15:EE15,{"&gt;0","&lt;0"})*{1,-1})+SUM(SUMIF(Survey!EG15:EM15,{"&gt;0","&lt;0"})*{1,-1})</f>
        <v>0</v>
      </c>
      <c r="DP15">
        <f t="shared" si="41"/>
        <v>0</v>
      </c>
      <c r="DQ15">
        <f t="shared" si="42"/>
        <v>0</v>
      </c>
      <c r="DR15" s="16" t="str">
        <f t="shared" si="43"/>
        <v>Pass</v>
      </c>
      <c r="DS15" s="33" t="b">
        <f>IF(ABS(Survey!$EE15)=0,TRUE,FALSE)</f>
        <v>1</v>
      </c>
      <c r="DT15" s="32" t="b">
        <f>NOT(ISBLANK(Survey!EF15))</f>
        <v>0</v>
      </c>
      <c r="DU15" s="16" t="str">
        <f t="shared" si="44"/>
        <v>Pass</v>
      </c>
      <c r="DV15" s="33" t="b">
        <f>IF(ABS(Survey!$EM15)=0,TRUE,FALSE)</f>
        <v>1</v>
      </c>
      <c r="DW15" s="32" t="b">
        <f>NOT(ISBLANK(Survey!$EN15))</f>
        <v>0</v>
      </c>
      <c r="DX15" s="16" t="str">
        <f t="shared" si="45"/>
        <v>Fail</v>
      </c>
      <c r="DY15" s="31">
        <f>SUM(SUMIF(Survey!ET15:EV15,{"&gt;0","&lt;0"})*{1,-1})</f>
        <v>0</v>
      </c>
      <c r="DZ15">
        <f t="shared" si="46"/>
        <v>0</v>
      </c>
      <c r="EA15">
        <f t="shared" si="47"/>
        <v>100</v>
      </c>
      <c r="EB15" s="30" t="b">
        <f>IF(OR(Survey!$M15="ETF",Survey!$M15="ETF, alternative mutual fund",Survey!$M15="Closed-end", Survey!$M15="Split share corp"),TRUE,FALSE)</f>
        <v>0</v>
      </c>
      <c r="EC15" s="16" t="str">
        <f t="shared" si="48"/>
        <v>Fail</v>
      </c>
      <c r="ED15" s="31">
        <f>SUM(SUMIF(Survey!EX15:FD15,{"&gt;0","&lt;0"})*{1,-1})</f>
        <v>0</v>
      </c>
      <c r="EE15">
        <f t="shared" si="49"/>
        <v>0</v>
      </c>
      <c r="EF15" s="17">
        <f t="shared" si="50"/>
        <v>100</v>
      </c>
      <c r="EG15" s="16" t="str">
        <f t="shared" si="51"/>
        <v>Fail</v>
      </c>
      <c r="EH15" s="31">
        <f>SUM(SUMIF(Survey!FF15:FL15,{"&gt;0","&lt;0"})*{1,-1})</f>
        <v>0</v>
      </c>
      <c r="EI15">
        <f t="shared" si="52"/>
        <v>0</v>
      </c>
      <c r="EJ15" s="17">
        <f t="shared" si="53"/>
        <v>100</v>
      </c>
    </row>
    <row r="16" spans="1:140">
      <c r="A16">
        <v>16</v>
      </c>
      <c r="B16" t="str">
        <f t="shared" si="0"/>
        <v>Pass</v>
      </c>
      <c r="C16" t="str">
        <f>IF(COUNTBLANK(Survey!B16:FM16)=$C$2, "Pass", "Fail")</f>
        <v>Pass</v>
      </c>
      <c r="D16" s="16" t="str">
        <f t="shared" si="2"/>
        <v>Fail</v>
      </c>
      <c r="E16" t="str">
        <f>IF(OR(ISBLANK(Survey!AL16),COUNTIF(G16:BJ16,"Fail")),"Fail","Pass")</f>
        <v>Fail</v>
      </c>
      <c r="F16" s="265"/>
      <c r="G16" s="16" t="str">
        <f t="shared" si="3"/>
        <v>Fail</v>
      </c>
      <c r="H16" s="139">
        <f>COUNTBLANK(Survey!B16:D16)+COUNTBLANK(Survey!G16)+COUNTBLANK(Survey!I16)+COUNTBLANK(Survey!K16:M16)+COUNTBLANK(Survey!P16:Q16)+COUNTBLANK(Survey!T16:W16)+COUNTBLANK(Survey!Z16:AC16)+COUNTBLANK(Survey!AF16:AG16)+COUNTBLANK(Survey!AK16:AK16)</f>
        <v>21</v>
      </c>
      <c r="I16" t="str">
        <f t="shared" si="4"/>
        <v>Fail</v>
      </c>
      <c r="J16" t="b">
        <f>IF(Survey!E16="No",TRUE,FALSE)</f>
        <v>0</v>
      </c>
      <c r="K16" s="29" cm="1">
        <f t="array" ref="K16">IF(COUNTA(Survey!$E$4:$E$695)=1, 0, SUM(IF(COUNTIF(Survey!$E$4:$E$695, Survey!$E$4:$E$695)=1,1,0)))</f>
        <v>0</v>
      </c>
      <c r="L16" s="29">
        <f>LEN(Survey!E16)</f>
        <v>0</v>
      </c>
      <c r="M16" s="16" t="str">
        <f t="shared" si="5"/>
        <v>Fail</v>
      </c>
      <c r="N16" t="b">
        <f>IF(Survey!F16="No",TRUE,FALSE)</f>
        <v>0</v>
      </c>
      <c r="O16" t="b">
        <f>Survey!F16=Survey!E16</f>
        <v>1</v>
      </c>
      <c r="P16">
        <f>COUNTIF(Survey!$F$4:$F$695,Survey!F16)</f>
        <v>0</v>
      </c>
      <c r="Q16" s="28">
        <f>LEN(Survey!F16)</f>
        <v>0</v>
      </c>
      <c r="R16" s="16" t="str">
        <f t="shared" si="6"/>
        <v>Pass</v>
      </c>
      <c r="S16" s="29">
        <f>MOD((LEN(Survey!H16)+2),11)</f>
        <v>2</v>
      </c>
      <c r="T16">
        <f>COUNTIF(Survey!$H$4:$H$695,Survey!H16)</f>
        <v>0</v>
      </c>
      <c r="U16" s="28" t="str">
        <f>IF(Survey!$L16="Prospectus fund", "Yes", "No")</f>
        <v>No</v>
      </c>
      <c r="V16" s="16" t="str">
        <f t="shared" si="7"/>
        <v>Pass</v>
      </c>
      <c r="W16" s="29">
        <f>MOD((LEN(Survey!J16)+2),11)</f>
        <v>2</v>
      </c>
      <c r="X16">
        <f>COUNTIF(Survey!$J$4:$J$695,Survey!J16)</f>
        <v>0</v>
      </c>
      <c r="Y16" s="30" t="b">
        <f>IF(OR(Survey!$M16="ETF",Survey!$M16="ETF, alternative mutual fund",Survey!$M16="Closed-end", Survey!$M16="Split share corp", Survey!$I16="Yes"),TRUE,FALSE)</f>
        <v>0</v>
      </c>
      <c r="Z16" s="16" t="str">
        <f>IFERROR(IF(AND(OR(AC16=AD16,AD16 = "Either"),NOT(ISBLANK(Survey!K16))),"Pass","Fail"),"Pass")</f>
        <v>Fail</v>
      </c>
      <c r="AA16" s="31" cm="1">
        <f t="array" ref="AA16">SUM(SUMIF(Survey!CH16:DA16,{"&gt;0","&lt;0"})*{1,-1})</f>
        <v>0</v>
      </c>
      <c r="AB16" s="33" cm="1">
        <f t="array" ref="AB16">SUM(SUMIF(Survey!CK16,{"&gt;0","&lt;0"})*{1,-1})+SUM(SUMIF(Survey!CU16,{"&gt;0","&lt;0"})*{1,-1})</f>
        <v>0</v>
      </c>
      <c r="AC16" s="33">
        <f>Survey!K16</f>
        <v>0</v>
      </c>
      <c r="AD16" s="32" t="str">
        <f t="shared" si="8"/>
        <v>Either</v>
      </c>
      <c r="AE16" s="16" t="str">
        <f t="shared" si="9"/>
        <v>Fail</v>
      </c>
      <c r="AF16" s="58" cm="1">
        <f t="array" ref="AF16">SUM(SUMIF(Survey!CH16:DA16,{"&gt;0","&lt;0"})*{1,-1})+SUM(SUMIF(Survey!DC16:DV16,{"&gt;0","&lt;0"})*{1,-1})</f>
        <v>0</v>
      </c>
      <c r="AG16" s="58">
        <f>IFERROR(AF16/(Survey!$BA16),0)</f>
        <v>0</v>
      </c>
      <c r="AH16" s="104" t="b">
        <f>IF(OR(Survey!$M16="Alternative strategy or hedge",Survey!$M16="Private asset",Survey!$L16="Prospectus fund"),TRUE,FALSE)</f>
        <v>0</v>
      </c>
      <c r="AI16" s="104" t="b">
        <f>NOT(ISBLANK(Survey!$M16))</f>
        <v>0</v>
      </c>
      <c r="AJ16" s="16" t="str">
        <f t="shared" si="10"/>
        <v>Fail</v>
      </c>
      <c r="AK16" t="b">
        <f>IF(Survey!W16="No",TRUE,FALSE)</f>
        <v>0</v>
      </c>
      <c r="AL16" s="119">
        <f>MOD((LEN(Survey!W16)+2),22)</f>
        <v>2</v>
      </c>
      <c r="AM16" t="str">
        <f t="shared" si="11"/>
        <v>Pass</v>
      </c>
      <c r="AN16" s="33" t="b">
        <f>NOT(ISNUMBER(SEARCH("Other",Survey!$Q16)))</f>
        <v>1</v>
      </c>
      <c r="AO16" s="32" t="b">
        <f>NOT(ISBLANK(Survey!$R16))</f>
        <v>0</v>
      </c>
      <c r="AP16" s="16" t="str">
        <f t="shared" si="12"/>
        <v>Pass</v>
      </c>
      <c r="AQ16" s="114">
        <f>COUNTBLANK(Survey!$X16)</f>
        <v>1</v>
      </c>
      <c r="AR16" s="58">
        <f>IF(AND(Survey!L16&lt;&gt;"Exempt fund",OR(Survey!$M16="ETF",Survey!$M16="ETF, alternative mutual fund",Survey!$M16="Mutual fund",Survey!$M16="Alternative mutual fund",Survey!$M16="Money market")),1,0)</f>
        <v>0</v>
      </c>
      <c r="AS16" s="16" t="str">
        <f t="shared" si="13"/>
        <v>Pass</v>
      </c>
      <c r="AT16" s="33" t="b">
        <f>NOT(ISNUMBER(SEARCH("Yes",Survey!$AC16)))</f>
        <v>1</v>
      </c>
      <c r="AU16" s="32" t="b">
        <f>IF(COUNTBLANK(Survey!$AD16:$AE16)=0,TRUE, FALSE)</f>
        <v>0</v>
      </c>
      <c r="AV16" s="16" t="str">
        <f t="shared" si="14"/>
        <v>Pass</v>
      </c>
      <c r="AW16" s="33" t="b">
        <f>NOT(ISNUMBER(SEARCH("Yes",Survey!$AF16)))</f>
        <v>1</v>
      </c>
      <c r="AX16" s="32" t="b">
        <f>NOT(ISBLANK(Survey!$AH16))</f>
        <v>0</v>
      </c>
      <c r="AY16" s="16" t="str">
        <f t="shared" si="15"/>
        <v>Pass</v>
      </c>
      <c r="AZ16" s="33" t="b">
        <f>NOT(OR(ISNUMBER(SEARCH("Other",Survey!$AH16)),ISNUMBER(SEARCH("Multiple",Survey!$AH16))))</f>
        <v>1</v>
      </c>
      <c r="BA16" s="32" t="b">
        <f>NOT(ISBLANK(Survey!$AI16))</f>
        <v>0</v>
      </c>
      <c r="BB16" s="16" t="str">
        <f t="shared" si="16"/>
        <v>Fail</v>
      </c>
      <c r="BC16" s="114">
        <f>IF(ABS(Survey!$BA16)&gt;0, 1,0)</f>
        <v>0</v>
      </c>
      <c r="BD16" s="114">
        <f>IF(COUNTBLANK(Survey!$AL16)=0,1,0)</f>
        <v>0</v>
      </c>
      <c r="BE16" s="16" t="str">
        <f t="shared" si="17"/>
        <v>Pass</v>
      </c>
      <c r="BF16" s="114">
        <f>IF(ISBLANK(Survey!$AL16),0,1)</f>
        <v>0</v>
      </c>
      <c r="BG16" s="133">
        <f>COUNTBLANK(Survey!$AM16)</f>
        <v>1</v>
      </c>
      <c r="BH16" s="16" t="str">
        <f t="shared" si="18"/>
        <v>Pass</v>
      </c>
      <c r="BI16" s="114">
        <f>IF(OR(Survey!$AM16="Closed",ISBLANK(Survey!$AM16)),0,1)</f>
        <v>0</v>
      </c>
      <c r="BJ16" s="133">
        <f>IF(ISBLANK(Survey!$AN16),1,0)</f>
        <v>1</v>
      </c>
      <c r="BK16" s="118" t="str">
        <f t="shared" si="19"/>
        <v>Pass</v>
      </c>
      <c r="BL16" s="31" cm="1">
        <f t="array" ref="BL16">SUM(SUMIF(Survey!AO16:AP16,{"&gt;0","&lt;0"})*{1,-1})</f>
        <v>0</v>
      </c>
      <c r="BM16">
        <f t="shared" si="20"/>
        <v>0</v>
      </c>
      <c r="BN16">
        <f t="shared" si="21"/>
        <v>100</v>
      </c>
      <c r="BO16" s="118" t="str">
        <f t="shared" si="22"/>
        <v>Pass</v>
      </c>
      <c r="BP16">
        <f>IF(Survey!AQ16="No",0,1)</f>
        <v>1</v>
      </c>
      <c r="BQ16" s="207">
        <f>MOD((LEN(Survey!AQ16)+2),22)</f>
        <v>2</v>
      </c>
      <c r="BR16">
        <f>IF(Survey!AR16="No",0,1)</f>
        <v>1</v>
      </c>
      <c r="BS16" s="207">
        <f>MOD((LEN(Survey!AR16)+2),22)</f>
        <v>2</v>
      </c>
      <c r="BT16" s="114">
        <f>COUNTBLANK(Survey!$AQ16:$AS16)+COUNTBLANK(Survey!$AU16)</f>
        <v>4</v>
      </c>
      <c r="BU16" s="114">
        <f>IF(Survey!$I16="Yes",1,0)</f>
        <v>0</v>
      </c>
      <c r="BV16" s="114">
        <f>IF(OR(Survey!$M16="Mutual fund",Survey!$M16="Alternative mutual fund",Survey!$M16="Money market"),1,0)</f>
        <v>0</v>
      </c>
      <c r="BW16" s="119">
        <f>IF(OR(Survey!$M16="ETF",Survey!$M16="ETF, alternative mutual fund"),1,0)</f>
        <v>0</v>
      </c>
      <c r="BX16" s="16" t="str">
        <f t="shared" si="23"/>
        <v>Pass</v>
      </c>
      <c r="BY16" s="33">
        <f>IF(ISNUMBER(SEARCH("Other",Survey!$AS16)), 1, 0)</f>
        <v>0</v>
      </c>
      <c r="BZ16" s="58" t="b">
        <f>NOT(ISBLANK(Survey!$AT16))</f>
        <v>0</v>
      </c>
      <c r="CA16" s="16" t="str">
        <f t="shared" si="24"/>
        <v>Pass</v>
      </c>
      <c r="CB16" s="114">
        <f>IF(Survey!$BB16=0, 0,1)</f>
        <v>0</v>
      </c>
      <c r="CC16" s="58">
        <f>Survey!$AV16</f>
        <v>0</v>
      </c>
      <c r="CD16" s="58">
        <f>Survey!$BC16+Survey!$BD16+ABS(Survey!$BE16)-ABS(Survey!$BF16)-ABS(Survey!$BG16)-ABS(Survey!$BL16)</f>
        <v>0</v>
      </c>
      <c r="CE16" s="138">
        <f>Survey!BB16+(ABS(Survey!$BH16)-ABS(Survey!$BI16)+ABS(Survey!$BJ16)-ABS(Survey!$BK16))*0.5</f>
        <v>0</v>
      </c>
      <c r="CF16" s="58">
        <f t="shared" si="25"/>
        <v>0</v>
      </c>
      <c r="CG16" s="58">
        <f>IF(AND($CC16&gt;$CF16-0.2,$CC16&lt;$CF16+0.2,ISBLANK(Survey!$AV16)=FALSE),0,1)</f>
        <v>1</v>
      </c>
      <c r="CH16" s="133">
        <f>IF(ISBLANK(Survey!$AW16),1,0)</f>
        <v>1</v>
      </c>
      <c r="CI16" s="16" t="str">
        <f t="shared" si="26"/>
        <v>Pass</v>
      </c>
      <c r="CJ16" s="114">
        <f>IF(Survey!$BB16=0, 0,1)</f>
        <v>0</v>
      </c>
      <c r="CK16" s="58">
        <f>IF(AND(Survey!$AX16&gt;=0,Survey!$AX16&lt;=0.2,Survey!$AX16&lt;&gt;""),0,1)</f>
        <v>1</v>
      </c>
      <c r="CL16" s="114">
        <f>IF(ISBLANK(Survey!$AY16),1,0)</f>
        <v>1</v>
      </c>
      <c r="CM16" s="16" t="str">
        <f t="shared" si="27"/>
        <v>Fail</v>
      </c>
      <c r="CN16" s="133">
        <f>Survey!$AZ16</f>
        <v>0</v>
      </c>
      <c r="CO16" s="16" t="str">
        <f t="shared" si="28"/>
        <v>Pass</v>
      </c>
      <c r="CP16" s="31">
        <f>Survey!$BA16</f>
        <v>0</v>
      </c>
      <c r="CQ16" s="138">
        <f>Survey!$BB16+Survey!$BC16+Survey!$BD16+ABS(Survey!$BE16)-ABS(Survey!$BF16)-ABS(Survey!$BG16)+ABS(Survey!$BH16)-ABS(Survey!$BI16)+ABS(Survey!$BJ16)-ABS(Survey!$BK16)-ABS(Survey!$BL16)+Survey!$BM16</f>
        <v>0</v>
      </c>
      <c r="CR16" s="30">
        <f t="shared" si="29"/>
        <v>0</v>
      </c>
      <c r="CS16" s="17">
        <f t="shared" si="30"/>
        <v>0</v>
      </c>
      <c r="CT16" s="16" t="str">
        <f t="shared" si="31"/>
        <v>Pass</v>
      </c>
      <c r="CU16" s="33" t="b">
        <f>IF(ABS(Survey!$BM16)=0,TRUE,FALSE)</f>
        <v>1</v>
      </c>
      <c r="CV16" s="32" t="b">
        <f>NOT(ISBLANK(Survey!$BN16))</f>
        <v>0</v>
      </c>
      <c r="CW16" t="str">
        <f t="shared" si="32"/>
        <v>Fail</v>
      </c>
      <c r="CX16" s="25">
        <f>Survey!$BA16</f>
        <v>0</v>
      </c>
      <c r="CY16" s="25" cm="1">
        <f t="array" ref="CY16">SUM(SUMIF(Survey!BP16:BW16,{"&gt;0","&lt;0"})*{1,-1})-SUM(SUMIF(Survey!BY16:CF16,{"&gt;0","&lt;0"})*{1,-1})</f>
        <v>0</v>
      </c>
      <c r="CZ16" s="30" t="str">
        <f t="shared" si="33"/>
        <v>No holdings</v>
      </c>
      <c r="DA16">
        <f t="shared" si="34"/>
        <v>0</v>
      </c>
      <c r="DB16" s="16" t="str">
        <f t="shared" si="35"/>
        <v>Fail</v>
      </c>
      <c r="DC16" s="31">
        <f>Survey!$BA16</f>
        <v>0</v>
      </c>
      <c r="DD16" s="31" cm="1">
        <f t="array" ref="DD16">SUM(SUMIF(Survey!CH16:DA16,{"&gt;0","&lt;0"})*{1,-1})-SUM(SUMIF(Survey!DC16:DV16,{"&gt;0","&lt;0"})*{1,-1})</f>
        <v>0</v>
      </c>
      <c r="DE16" s="30" t="str">
        <f t="shared" si="36"/>
        <v>No holdings</v>
      </c>
      <c r="DF16" s="17">
        <f t="shared" si="37"/>
        <v>0</v>
      </c>
      <c r="DG16" s="16" t="str">
        <f t="shared" si="38"/>
        <v>Pass</v>
      </c>
      <c r="DH16" s="33" t="b">
        <f>IF(ABS(Survey!$DA16)=0,TRUE,FALSE)</f>
        <v>1</v>
      </c>
      <c r="DI16" s="32" t="b">
        <f>NOT(ISBLANK(Survey!$DB16))</f>
        <v>0</v>
      </c>
      <c r="DJ16" s="16" t="str">
        <f t="shared" si="39"/>
        <v>Pass</v>
      </c>
      <c r="DK16" s="33" t="b">
        <f>IF(ABS(Survey!$DV16)=0,TRUE,FALSE)</f>
        <v>1</v>
      </c>
      <c r="DL16" s="32" t="b">
        <f>NOT(ISBLANK(Survey!$DW16))</f>
        <v>0</v>
      </c>
      <c r="DM16" t="str">
        <f t="shared" si="40"/>
        <v>Pass</v>
      </c>
      <c r="DN16" s="25" cm="1">
        <f t="array" ref="DN16">SUM(SUMIF(Survey!CW16,{"&gt;0","&lt;0"})*{1,-1})+SUM(SUMIF(Survey!DR16,{"&gt;0","&lt;0"})*{1,-1})</f>
        <v>0</v>
      </c>
      <c r="DO16" s="25">
        <f>SUM(SUMIF(Survey!DY16:EE16,{"&gt;0","&lt;0"})*{1,-1})+SUM(SUMIF(Survey!EG16:EM16,{"&gt;0","&lt;0"})*{1,-1})</f>
        <v>0</v>
      </c>
      <c r="DP16">
        <f t="shared" si="41"/>
        <v>0</v>
      </c>
      <c r="DQ16">
        <f t="shared" si="42"/>
        <v>0</v>
      </c>
      <c r="DR16" s="16" t="str">
        <f t="shared" si="43"/>
        <v>Pass</v>
      </c>
      <c r="DS16" s="33" t="b">
        <f>IF(ABS(Survey!$EE16)=0,TRUE,FALSE)</f>
        <v>1</v>
      </c>
      <c r="DT16" s="32" t="b">
        <f>NOT(ISBLANK(Survey!EF16))</f>
        <v>0</v>
      </c>
      <c r="DU16" s="16" t="str">
        <f t="shared" si="44"/>
        <v>Pass</v>
      </c>
      <c r="DV16" s="33" t="b">
        <f>IF(ABS(Survey!$EM16)=0,TRUE,FALSE)</f>
        <v>1</v>
      </c>
      <c r="DW16" s="32" t="b">
        <f>NOT(ISBLANK(Survey!$EN16))</f>
        <v>0</v>
      </c>
      <c r="DX16" s="16" t="str">
        <f t="shared" si="45"/>
        <v>Fail</v>
      </c>
      <c r="DY16" s="31">
        <f>SUM(SUMIF(Survey!ET16:EV16,{"&gt;0","&lt;0"})*{1,-1})</f>
        <v>0</v>
      </c>
      <c r="DZ16">
        <f t="shared" si="46"/>
        <v>0</v>
      </c>
      <c r="EA16">
        <f t="shared" si="47"/>
        <v>100</v>
      </c>
      <c r="EB16" s="30" t="b">
        <f>IF(OR(Survey!$M16="ETF",Survey!$M16="ETF, alternative mutual fund",Survey!$M16="Closed-end", Survey!$M16="Split share corp"),TRUE,FALSE)</f>
        <v>0</v>
      </c>
      <c r="EC16" s="16" t="str">
        <f t="shared" si="48"/>
        <v>Fail</v>
      </c>
      <c r="ED16" s="31">
        <f>SUM(SUMIF(Survey!EX16:FD16,{"&gt;0","&lt;0"})*{1,-1})</f>
        <v>0</v>
      </c>
      <c r="EE16">
        <f t="shared" si="49"/>
        <v>0</v>
      </c>
      <c r="EF16" s="17">
        <f t="shared" si="50"/>
        <v>100</v>
      </c>
      <c r="EG16" s="16" t="str">
        <f t="shared" si="51"/>
        <v>Fail</v>
      </c>
      <c r="EH16" s="31">
        <f>SUM(SUMIF(Survey!FF16:FL16,{"&gt;0","&lt;0"})*{1,-1})</f>
        <v>0</v>
      </c>
      <c r="EI16">
        <f t="shared" si="52"/>
        <v>0</v>
      </c>
      <c r="EJ16" s="17">
        <f t="shared" si="53"/>
        <v>100</v>
      </c>
    </row>
    <row r="17" spans="1:140">
      <c r="A17">
        <v>17</v>
      </c>
      <c r="B17" t="str">
        <f t="shared" si="0"/>
        <v>Pass</v>
      </c>
      <c r="C17" t="str">
        <f>IF(COUNTBLANK(Survey!B17:FM17)=$C$2, "Pass", "Fail")</f>
        <v>Pass</v>
      </c>
      <c r="D17" s="16" t="str">
        <f t="shared" si="2"/>
        <v>Fail</v>
      </c>
      <c r="E17" t="str">
        <f>IF(OR(ISBLANK(Survey!AL17),COUNTIF(G17:BJ17,"Fail")),"Fail","Pass")</f>
        <v>Fail</v>
      </c>
      <c r="F17" s="265"/>
      <c r="G17" s="16" t="str">
        <f t="shared" si="3"/>
        <v>Fail</v>
      </c>
      <c r="H17" s="139">
        <f>COUNTBLANK(Survey!B17:D17)+COUNTBLANK(Survey!G17)+COUNTBLANK(Survey!I17)+COUNTBLANK(Survey!K17:M17)+COUNTBLANK(Survey!P17:Q17)+COUNTBLANK(Survey!T17:W17)+COUNTBLANK(Survey!Z17:AC17)+COUNTBLANK(Survey!AF17:AG17)+COUNTBLANK(Survey!AK17:AK17)</f>
        <v>21</v>
      </c>
      <c r="I17" t="str">
        <f t="shared" si="4"/>
        <v>Fail</v>
      </c>
      <c r="J17" t="b">
        <f>IF(Survey!E17="No",TRUE,FALSE)</f>
        <v>0</v>
      </c>
      <c r="K17" s="29" cm="1">
        <f t="array" ref="K17">IF(COUNTA(Survey!$E$4:$E$695)=1, 0, SUM(IF(COUNTIF(Survey!$E$4:$E$695, Survey!$E$4:$E$695)=1,1,0)))</f>
        <v>0</v>
      </c>
      <c r="L17" s="29">
        <f>LEN(Survey!E17)</f>
        <v>0</v>
      </c>
      <c r="M17" s="16" t="str">
        <f t="shared" si="5"/>
        <v>Fail</v>
      </c>
      <c r="N17" t="b">
        <f>IF(Survey!F17="No",TRUE,FALSE)</f>
        <v>0</v>
      </c>
      <c r="O17" t="b">
        <f>Survey!F17=Survey!E17</f>
        <v>1</v>
      </c>
      <c r="P17">
        <f>COUNTIF(Survey!$F$4:$F$695,Survey!F17)</f>
        <v>0</v>
      </c>
      <c r="Q17" s="28">
        <f>LEN(Survey!F17)</f>
        <v>0</v>
      </c>
      <c r="R17" s="16" t="str">
        <f t="shared" si="6"/>
        <v>Pass</v>
      </c>
      <c r="S17" s="29">
        <f>MOD((LEN(Survey!H17)+2),11)</f>
        <v>2</v>
      </c>
      <c r="T17">
        <f>COUNTIF(Survey!$H$4:$H$695,Survey!H17)</f>
        <v>0</v>
      </c>
      <c r="U17" s="28" t="str">
        <f>IF(Survey!$L17="Prospectus fund", "Yes", "No")</f>
        <v>No</v>
      </c>
      <c r="V17" s="16" t="str">
        <f t="shared" si="7"/>
        <v>Pass</v>
      </c>
      <c r="W17" s="29">
        <f>MOD((LEN(Survey!J17)+2),11)</f>
        <v>2</v>
      </c>
      <c r="X17">
        <f>COUNTIF(Survey!$J$4:$J$695,Survey!J17)</f>
        <v>0</v>
      </c>
      <c r="Y17" s="30" t="b">
        <f>IF(OR(Survey!$M17="ETF",Survey!$M17="ETF, alternative mutual fund",Survey!$M17="Closed-end", Survey!$M17="Split share corp", Survey!$I17="Yes"),TRUE,FALSE)</f>
        <v>0</v>
      </c>
      <c r="Z17" s="16" t="str">
        <f>IFERROR(IF(AND(OR(AC17=AD17,AD17 = "Either"),NOT(ISBLANK(Survey!K17))),"Pass","Fail"),"Pass")</f>
        <v>Fail</v>
      </c>
      <c r="AA17" s="31" cm="1">
        <f t="array" ref="AA17">SUM(SUMIF(Survey!CH17:DA17,{"&gt;0","&lt;0"})*{1,-1})</f>
        <v>0</v>
      </c>
      <c r="AB17" s="33" cm="1">
        <f t="array" ref="AB17">SUM(SUMIF(Survey!CK17,{"&gt;0","&lt;0"})*{1,-1})+SUM(SUMIF(Survey!CU17,{"&gt;0","&lt;0"})*{1,-1})</f>
        <v>0</v>
      </c>
      <c r="AC17" s="33">
        <f>Survey!K17</f>
        <v>0</v>
      </c>
      <c r="AD17" s="32" t="str">
        <f t="shared" si="8"/>
        <v>Either</v>
      </c>
      <c r="AE17" s="16" t="str">
        <f t="shared" si="9"/>
        <v>Fail</v>
      </c>
      <c r="AF17" s="58" cm="1">
        <f t="array" ref="AF17">SUM(SUMIF(Survey!CH17:DA17,{"&gt;0","&lt;0"})*{1,-1})+SUM(SUMIF(Survey!DC17:DV17,{"&gt;0","&lt;0"})*{1,-1})</f>
        <v>0</v>
      </c>
      <c r="AG17" s="58">
        <f>IFERROR(AF17/(Survey!$BA17),0)</f>
        <v>0</v>
      </c>
      <c r="AH17" s="104" t="b">
        <f>IF(OR(Survey!$M17="Alternative strategy or hedge",Survey!$M17="Private asset",Survey!$L17="Prospectus fund"),TRUE,FALSE)</f>
        <v>0</v>
      </c>
      <c r="AI17" s="104" t="b">
        <f>NOT(ISBLANK(Survey!$M17))</f>
        <v>0</v>
      </c>
      <c r="AJ17" s="16" t="str">
        <f t="shared" si="10"/>
        <v>Fail</v>
      </c>
      <c r="AK17" t="b">
        <f>IF(Survey!W17="No",TRUE,FALSE)</f>
        <v>0</v>
      </c>
      <c r="AL17" s="119">
        <f>MOD((LEN(Survey!W17)+2),22)</f>
        <v>2</v>
      </c>
      <c r="AM17" t="str">
        <f t="shared" si="11"/>
        <v>Pass</v>
      </c>
      <c r="AN17" s="33" t="b">
        <f>NOT(ISNUMBER(SEARCH("Other",Survey!$Q17)))</f>
        <v>1</v>
      </c>
      <c r="AO17" s="32" t="b">
        <f>NOT(ISBLANK(Survey!$R17))</f>
        <v>0</v>
      </c>
      <c r="AP17" s="16" t="str">
        <f t="shared" si="12"/>
        <v>Pass</v>
      </c>
      <c r="AQ17" s="114">
        <f>COUNTBLANK(Survey!$X17)</f>
        <v>1</v>
      </c>
      <c r="AR17" s="58">
        <f>IF(AND(Survey!L17&lt;&gt;"Exempt fund",OR(Survey!$M17="ETF",Survey!$M17="ETF, alternative mutual fund",Survey!$M17="Mutual fund",Survey!$M17="Alternative mutual fund",Survey!$M17="Money market")),1,0)</f>
        <v>0</v>
      </c>
      <c r="AS17" s="16" t="str">
        <f t="shared" si="13"/>
        <v>Pass</v>
      </c>
      <c r="AT17" s="33" t="b">
        <f>NOT(ISNUMBER(SEARCH("Yes",Survey!$AC17)))</f>
        <v>1</v>
      </c>
      <c r="AU17" s="32" t="b">
        <f>IF(COUNTBLANK(Survey!$AD17:$AE17)=0,TRUE, FALSE)</f>
        <v>0</v>
      </c>
      <c r="AV17" s="16" t="str">
        <f t="shared" si="14"/>
        <v>Pass</v>
      </c>
      <c r="AW17" s="33" t="b">
        <f>NOT(ISNUMBER(SEARCH("Yes",Survey!$AF17)))</f>
        <v>1</v>
      </c>
      <c r="AX17" s="32" t="b">
        <f>NOT(ISBLANK(Survey!$AH17))</f>
        <v>0</v>
      </c>
      <c r="AY17" s="16" t="str">
        <f t="shared" si="15"/>
        <v>Pass</v>
      </c>
      <c r="AZ17" s="33" t="b">
        <f>NOT(OR(ISNUMBER(SEARCH("Other",Survey!$AH17)),ISNUMBER(SEARCH("Multiple",Survey!$AH17))))</f>
        <v>1</v>
      </c>
      <c r="BA17" s="32" t="b">
        <f>NOT(ISBLANK(Survey!$AI17))</f>
        <v>0</v>
      </c>
      <c r="BB17" s="16" t="str">
        <f t="shared" si="16"/>
        <v>Fail</v>
      </c>
      <c r="BC17" s="114">
        <f>IF(ABS(Survey!$BA17)&gt;0, 1,0)</f>
        <v>0</v>
      </c>
      <c r="BD17" s="114">
        <f>IF(COUNTBLANK(Survey!$AL17)=0,1,0)</f>
        <v>0</v>
      </c>
      <c r="BE17" s="16" t="str">
        <f t="shared" si="17"/>
        <v>Pass</v>
      </c>
      <c r="BF17" s="114">
        <f>IF(ISBLANK(Survey!$AL17),0,1)</f>
        <v>0</v>
      </c>
      <c r="BG17" s="133">
        <f>COUNTBLANK(Survey!$AM17)</f>
        <v>1</v>
      </c>
      <c r="BH17" s="16" t="str">
        <f t="shared" si="18"/>
        <v>Pass</v>
      </c>
      <c r="BI17" s="114">
        <f>IF(OR(Survey!$AM17="Closed",ISBLANK(Survey!$AM17)),0,1)</f>
        <v>0</v>
      </c>
      <c r="BJ17" s="133">
        <f>IF(ISBLANK(Survey!$AN17),1,0)</f>
        <v>1</v>
      </c>
      <c r="BK17" s="118" t="str">
        <f t="shared" si="19"/>
        <v>Pass</v>
      </c>
      <c r="BL17" s="31" cm="1">
        <f t="array" ref="BL17">SUM(SUMIF(Survey!AO17:AP17,{"&gt;0","&lt;0"})*{1,-1})</f>
        <v>0</v>
      </c>
      <c r="BM17">
        <f t="shared" si="20"/>
        <v>0</v>
      </c>
      <c r="BN17">
        <f t="shared" si="21"/>
        <v>100</v>
      </c>
      <c r="BO17" s="118" t="str">
        <f t="shared" si="22"/>
        <v>Pass</v>
      </c>
      <c r="BP17">
        <f>IF(Survey!AQ17="No",0,1)</f>
        <v>1</v>
      </c>
      <c r="BQ17" s="207">
        <f>MOD((LEN(Survey!AQ17)+2),22)</f>
        <v>2</v>
      </c>
      <c r="BR17">
        <f>IF(Survey!AR17="No",0,1)</f>
        <v>1</v>
      </c>
      <c r="BS17" s="207">
        <f>MOD((LEN(Survey!AR17)+2),22)</f>
        <v>2</v>
      </c>
      <c r="BT17" s="114">
        <f>COUNTBLANK(Survey!$AQ17:$AS17)+COUNTBLANK(Survey!$AU17)</f>
        <v>4</v>
      </c>
      <c r="BU17" s="114">
        <f>IF(Survey!$I17="Yes",1,0)</f>
        <v>0</v>
      </c>
      <c r="BV17" s="114">
        <f>IF(OR(Survey!$M17="Mutual fund",Survey!$M17="Alternative mutual fund",Survey!$M17="Money market"),1,0)</f>
        <v>0</v>
      </c>
      <c r="BW17" s="119">
        <f>IF(OR(Survey!$M17="ETF",Survey!$M17="ETF, alternative mutual fund"),1,0)</f>
        <v>0</v>
      </c>
      <c r="BX17" s="16" t="str">
        <f t="shared" si="23"/>
        <v>Pass</v>
      </c>
      <c r="BY17" s="33">
        <f>IF(ISNUMBER(SEARCH("Other",Survey!$AS17)), 1, 0)</f>
        <v>0</v>
      </c>
      <c r="BZ17" s="58" t="b">
        <f>NOT(ISBLANK(Survey!$AT17))</f>
        <v>0</v>
      </c>
      <c r="CA17" s="16" t="str">
        <f t="shared" si="24"/>
        <v>Pass</v>
      </c>
      <c r="CB17" s="114">
        <f>IF(Survey!$BB17=0, 0,1)</f>
        <v>0</v>
      </c>
      <c r="CC17" s="58">
        <f>Survey!$AV17</f>
        <v>0</v>
      </c>
      <c r="CD17" s="58">
        <f>Survey!$BC17+Survey!$BD17+ABS(Survey!$BE17)-ABS(Survey!$BF17)-ABS(Survey!$BG17)-ABS(Survey!$BL17)</f>
        <v>0</v>
      </c>
      <c r="CE17" s="138">
        <f>Survey!BB17+(ABS(Survey!$BH17)-ABS(Survey!$BI17)+ABS(Survey!$BJ17)-ABS(Survey!$BK17))*0.5</f>
        <v>0</v>
      </c>
      <c r="CF17" s="58">
        <f t="shared" si="25"/>
        <v>0</v>
      </c>
      <c r="CG17" s="58">
        <f>IF(AND($CC17&gt;$CF17-0.2,$CC17&lt;$CF17+0.2,ISBLANK(Survey!$AV17)=FALSE),0,1)</f>
        <v>1</v>
      </c>
      <c r="CH17" s="133">
        <f>IF(ISBLANK(Survey!$AW17),1,0)</f>
        <v>1</v>
      </c>
      <c r="CI17" s="16" t="str">
        <f t="shared" si="26"/>
        <v>Pass</v>
      </c>
      <c r="CJ17" s="114">
        <f>IF(Survey!$BB17=0, 0,1)</f>
        <v>0</v>
      </c>
      <c r="CK17" s="58">
        <f>IF(AND(Survey!$AX17&gt;=0,Survey!$AX17&lt;=0.2,Survey!$AX17&lt;&gt;""),0,1)</f>
        <v>1</v>
      </c>
      <c r="CL17" s="114">
        <f>IF(ISBLANK(Survey!$AY17),1,0)</f>
        <v>1</v>
      </c>
      <c r="CM17" s="16" t="str">
        <f t="shared" si="27"/>
        <v>Fail</v>
      </c>
      <c r="CN17" s="133">
        <f>Survey!$AZ17</f>
        <v>0</v>
      </c>
      <c r="CO17" s="16" t="str">
        <f t="shared" si="28"/>
        <v>Pass</v>
      </c>
      <c r="CP17" s="31">
        <f>Survey!$BA17</f>
        <v>0</v>
      </c>
      <c r="CQ17" s="138">
        <f>Survey!$BB17+Survey!$BC17+Survey!$BD17+ABS(Survey!$BE17)-ABS(Survey!$BF17)-ABS(Survey!$BG17)+ABS(Survey!$BH17)-ABS(Survey!$BI17)+ABS(Survey!$BJ17)-ABS(Survey!$BK17)-ABS(Survey!$BL17)+Survey!$BM17</f>
        <v>0</v>
      </c>
      <c r="CR17" s="30">
        <f t="shared" si="29"/>
        <v>0</v>
      </c>
      <c r="CS17" s="17">
        <f t="shared" si="30"/>
        <v>0</v>
      </c>
      <c r="CT17" s="16" t="str">
        <f t="shared" si="31"/>
        <v>Pass</v>
      </c>
      <c r="CU17" s="33" t="b">
        <f>IF(ABS(Survey!$BM17)=0,TRUE,FALSE)</f>
        <v>1</v>
      </c>
      <c r="CV17" s="32" t="b">
        <f>NOT(ISBLANK(Survey!$BN17))</f>
        <v>0</v>
      </c>
      <c r="CW17" t="str">
        <f t="shared" si="32"/>
        <v>Fail</v>
      </c>
      <c r="CX17" s="25">
        <f>Survey!$BA17</f>
        <v>0</v>
      </c>
      <c r="CY17" s="25" cm="1">
        <f t="array" ref="CY17">SUM(SUMIF(Survey!BP17:BW17,{"&gt;0","&lt;0"})*{1,-1})-SUM(SUMIF(Survey!BY17:CF17,{"&gt;0","&lt;0"})*{1,-1})</f>
        <v>0</v>
      </c>
      <c r="CZ17" s="30" t="str">
        <f t="shared" si="33"/>
        <v>No holdings</v>
      </c>
      <c r="DA17">
        <f t="shared" si="34"/>
        <v>0</v>
      </c>
      <c r="DB17" s="16" t="str">
        <f t="shared" si="35"/>
        <v>Fail</v>
      </c>
      <c r="DC17" s="31">
        <f>Survey!$BA17</f>
        <v>0</v>
      </c>
      <c r="DD17" s="31" cm="1">
        <f t="array" ref="DD17">SUM(SUMIF(Survey!CH17:DA17,{"&gt;0","&lt;0"})*{1,-1})-SUM(SUMIF(Survey!DC17:DV17,{"&gt;0","&lt;0"})*{1,-1})</f>
        <v>0</v>
      </c>
      <c r="DE17" s="30" t="str">
        <f t="shared" si="36"/>
        <v>No holdings</v>
      </c>
      <c r="DF17" s="17">
        <f t="shared" si="37"/>
        <v>0</v>
      </c>
      <c r="DG17" s="16" t="str">
        <f t="shared" si="38"/>
        <v>Pass</v>
      </c>
      <c r="DH17" s="33" t="b">
        <f>IF(ABS(Survey!$DA17)=0,TRUE,FALSE)</f>
        <v>1</v>
      </c>
      <c r="DI17" s="32" t="b">
        <f>NOT(ISBLANK(Survey!$DB17))</f>
        <v>0</v>
      </c>
      <c r="DJ17" s="16" t="str">
        <f t="shared" si="39"/>
        <v>Pass</v>
      </c>
      <c r="DK17" s="33" t="b">
        <f>IF(ABS(Survey!$DV17)=0,TRUE,FALSE)</f>
        <v>1</v>
      </c>
      <c r="DL17" s="32" t="b">
        <f>NOT(ISBLANK(Survey!$DW17))</f>
        <v>0</v>
      </c>
      <c r="DM17" t="str">
        <f t="shared" si="40"/>
        <v>Pass</v>
      </c>
      <c r="DN17" s="25" cm="1">
        <f t="array" ref="DN17">SUM(SUMIF(Survey!CW17,{"&gt;0","&lt;0"})*{1,-1})+SUM(SUMIF(Survey!DR17,{"&gt;0","&lt;0"})*{1,-1})</f>
        <v>0</v>
      </c>
      <c r="DO17" s="25">
        <f>SUM(SUMIF(Survey!DY17:EE17,{"&gt;0","&lt;0"})*{1,-1})+SUM(SUMIF(Survey!EG17:EM17,{"&gt;0","&lt;0"})*{1,-1})</f>
        <v>0</v>
      </c>
      <c r="DP17">
        <f t="shared" si="41"/>
        <v>0</v>
      </c>
      <c r="DQ17">
        <f t="shared" si="42"/>
        <v>0</v>
      </c>
      <c r="DR17" s="16" t="str">
        <f t="shared" si="43"/>
        <v>Pass</v>
      </c>
      <c r="DS17" s="33" t="b">
        <f>IF(ABS(Survey!$EE17)=0,TRUE,FALSE)</f>
        <v>1</v>
      </c>
      <c r="DT17" s="32" t="b">
        <f>NOT(ISBLANK(Survey!EF17))</f>
        <v>0</v>
      </c>
      <c r="DU17" s="16" t="str">
        <f t="shared" si="44"/>
        <v>Pass</v>
      </c>
      <c r="DV17" s="33" t="b">
        <f>IF(ABS(Survey!$EM17)=0,TRUE,FALSE)</f>
        <v>1</v>
      </c>
      <c r="DW17" s="32" t="b">
        <f>NOT(ISBLANK(Survey!$EN17))</f>
        <v>0</v>
      </c>
      <c r="DX17" s="16" t="str">
        <f t="shared" si="45"/>
        <v>Fail</v>
      </c>
      <c r="DY17" s="31">
        <f>SUM(SUMIF(Survey!ET17:EV17,{"&gt;0","&lt;0"})*{1,-1})</f>
        <v>0</v>
      </c>
      <c r="DZ17">
        <f t="shared" si="46"/>
        <v>0</v>
      </c>
      <c r="EA17">
        <f t="shared" si="47"/>
        <v>100</v>
      </c>
      <c r="EB17" s="30" t="b">
        <f>IF(OR(Survey!$M17="ETF",Survey!$M17="ETF, alternative mutual fund",Survey!$M17="Closed-end", Survey!$M17="Split share corp"),TRUE,FALSE)</f>
        <v>0</v>
      </c>
      <c r="EC17" s="16" t="str">
        <f t="shared" si="48"/>
        <v>Fail</v>
      </c>
      <c r="ED17" s="31">
        <f>SUM(SUMIF(Survey!EX17:FD17,{"&gt;0","&lt;0"})*{1,-1})</f>
        <v>0</v>
      </c>
      <c r="EE17">
        <f t="shared" si="49"/>
        <v>0</v>
      </c>
      <c r="EF17" s="17">
        <f t="shared" si="50"/>
        <v>100</v>
      </c>
      <c r="EG17" s="16" t="str">
        <f t="shared" si="51"/>
        <v>Fail</v>
      </c>
      <c r="EH17" s="31">
        <f>SUM(SUMIF(Survey!FF17:FL17,{"&gt;0","&lt;0"})*{1,-1})</f>
        <v>0</v>
      </c>
      <c r="EI17">
        <f t="shared" si="52"/>
        <v>0</v>
      </c>
      <c r="EJ17" s="17">
        <f t="shared" si="53"/>
        <v>100</v>
      </c>
    </row>
    <row r="18" spans="1:140">
      <c r="A18">
        <v>18</v>
      </c>
      <c r="B18" t="str">
        <f t="shared" si="0"/>
        <v>Pass</v>
      </c>
      <c r="C18" t="str">
        <f>IF(COUNTBLANK(Survey!B18:FM18)=$C$2, "Pass", "Fail")</f>
        <v>Pass</v>
      </c>
      <c r="D18" s="16" t="str">
        <f t="shared" si="2"/>
        <v>Fail</v>
      </c>
      <c r="E18" t="str">
        <f>IF(OR(ISBLANK(Survey!AL18),COUNTIF(G18:BJ18,"Fail")),"Fail","Pass")</f>
        <v>Fail</v>
      </c>
      <c r="F18" s="265"/>
      <c r="G18" s="16" t="str">
        <f t="shared" si="3"/>
        <v>Fail</v>
      </c>
      <c r="H18" s="139">
        <f>COUNTBLANK(Survey!B18:D18)+COUNTBLANK(Survey!G18)+COUNTBLANK(Survey!I18)+COUNTBLANK(Survey!K18:M18)+COUNTBLANK(Survey!P18:Q18)+COUNTBLANK(Survey!T18:W18)+COUNTBLANK(Survey!Z18:AC18)+COUNTBLANK(Survey!AF18:AG18)+COUNTBLANK(Survey!AK18:AK18)</f>
        <v>21</v>
      </c>
      <c r="I18" t="str">
        <f t="shared" si="4"/>
        <v>Fail</v>
      </c>
      <c r="J18" t="b">
        <f>IF(Survey!E18="No",TRUE,FALSE)</f>
        <v>0</v>
      </c>
      <c r="K18" s="29" cm="1">
        <f t="array" ref="K18">IF(COUNTA(Survey!$E$4:$E$695)=1, 0, SUM(IF(COUNTIF(Survey!$E$4:$E$695, Survey!$E$4:$E$695)=1,1,0)))</f>
        <v>0</v>
      </c>
      <c r="L18" s="29">
        <f>LEN(Survey!E18)</f>
        <v>0</v>
      </c>
      <c r="M18" s="16" t="str">
        <f t="shared" si="5"/>
        <v>Fail</v>
      </c>
      <c r="N18" t="b">
        <f>IF(Survey!F18="No",TRUE,FALSE)</f>
        <v>0</v>
      </c>
      <c r="O18" t="b">
        <f>Survey!F18=Survey!E18</f>
        <v>1</v>
      </c>
      <c r="P18">
        <f>COUNTIF(Survey!$F$4:$F$695,Survey!F18)</f>
        <v>0</v>
      </c>
      <c r="Q18" s="28">
        <f>LEN(Survey!F18)</f>
        <v>0</v>
      </c>
      <c r="R18" s="16" t="str">
        <f t="shared" si="6"/>
        <v>Pass</v>
      </c>
      <c r="S18" s="29">
        <f>MOD((LEN(Survey!H18)+2),11)</f>
        <v>2</v>
      </c>
      <c r="T18">
        <f>COUNTIF(Survey!$H$4:$H$695,Survey!H18)</f>
        <v>0</v>
      </c>
      <c r="U18" s="28" t="str">
        <f>IF(Survey!$L18="Prospectus fund", "Yes", "No")</f>
        <v>No</v>
      </c>
      <c r="V18" s="16" t="str">
        <f t="shared" si="7"/>
        <v>Pass</v>
      </c>
      <c r="W18" s="29">
        <f>MOD((LEN(Survey!J18)+2),11)</f>
        <v>2</v>
      </c>
      <c r="X18">
        <f>COUNTIF(Survey!$J$4:$J$695,Survey!J18)</f>
        <v>0</v>
      </c>
      <c r="Y18" s="30" t="b">
        <f>IF(OR(Survey!$M18="ETF",Survey!$M18="ETF, alternative mutual fund",Survey!$M18="Closed-end", Survey!$M18="Split share corp", Survey!$I18="Yes"),TRUE,FALSE)</f>
        <v>0</v>
      </c>
      <c r="Z18" s="16" t="str">
        <f>IFERROR(IF(AND(OR(AC18=AD18,AD18 = "Either"),NOT(ISBLANK(Survey!K18))),"Pass","Fail"),"Pass")</f>
        <v>Fail</v>
      </c>
      <c r="AA18" s="31" cm="1">
        <f t="array" ref="AA18">SUM(SUMIF(Survey!CH18:DA18,{"&gt;0","&lt;0"})*{1,-1})</f>
        <v>0</v>
      </c>
      <c r="AB18" s="33" cm="1">
        <f t="array" ref="AB18">SUM(SUMIF(Survey!CK18,{"&gt;0","&lt;0"})*{1,-1})+SUM(SUMIF(Survey!CU18,{"&gt;0","&lt;0"})*{1,-1})</f>
        <v>0</v>
      </c>
      <c r="AC18" s="33">
        <f>Survey!K18</f>
        <v>0</v>
      </c>
      <c r="AD18" s="32" t="str">
        <f t="shared" si="8"/>
        <v>Either</v>
      </c>
      <c r="AE18" s="16" t="str">
        <f t="shared" si="9"/>
        <v>Fail</v>
      </c>
      <c r="AF18" s="58" cm="1">
        <f t="array" ref="AF18">SUM(SUMIF(Survey!CH18:DA18,{"&gt;0","&lt;0"})*{1,-1})+SUM(SUMIF(Survey!DC18:DV18,{"&gt;0","&lt;0"})*{1,-1})</f>
        <v>0</v>
      </c>
      <c r="AG18" s="58">
        <f>IFERROR(AF18/(Survey!$BA18),0)</f>
        <v>0</v>
      </c>
      <c r="AH18" s="104" t="b">
        <f>IF(OR(Survey!$M18="Alternative strategy or hedge",Survey!$M18="Private asset",Survey!$L18="Prospectus fund"),TRUE,FALSE)</f>
        <v>0</v>
      </c>
      <c r="AI18" s="104" t="b">
        <f>NOT(ISBLANK(Survey!$M18))</f>
        <v>0</v>
      </c>
      <c r="AJ18" s="16" t="str">
        <f t="shared" si="10"/>
        <v>Fail</v>
      </c>
      <c r="AK18" t="b">
        <f>IF(Survey!W18="No",TRUE,FALSE)</f>
        <v>0</v>
      </c>
      <c r="AL18" s="119">
        <f>MOD((LEN(Survey!W18)+2),22)</f>
        <v>2</v>
      </c>
      <c r="AM18" t="str">
        <f t="shared" si="11"/>
        <v>Pass</v>
      </c>
      <c r="AN18" s="33" t="b">
        <f>NOT(ISNUMBER(SEARCH("Other",Survey!$Q18)))</f>
        <v>1</v>
      </c>
      <c r="AO18" s="32" t="b">
        <f>NOT(ISBLANK(Survey!$R18))</f>
        <v>0</v>
      </c>
      <c r="AP18" s="16" t="str">
        <f t="shared" si="12"/>
        <v>Pass</v>
      </c>
      <c r="AQ18" s="114">
        <f>COUNTBLANK(Survey!$X18)</f>
        <v>1</v>
      </c>
      <c r="AR18" s="58">
        <f>IF(AND(Survey!L18&lt;&gt;"Exempt fund",OR(Survey!$M18="ETF",Survey!$M18="ETF, alternative mutual fund",Survey!$M18="Mutual fund",Survey!$M18="Alternative mutual fund",Survey!$M18="Money market")),1,0)</f>
        <v>0</v>
      </c>
      <c r="AS18" s="16" t="str">
        <f t="shared" si="13"/>
        <v>Pass</v>
      </c>
      <c r="AT18" s="33" t="b">
        <f>NOT(ISNUMBER(SEARCH("Yes",Survey!$AC18)))</f>
        <v>1</v>
      </c>
      <c r="AU18" s="32" t="b">
        <f>IF(COUNTBLANK(Survey!$AD18:$AE18)=0,TRUE, FALSE)</f>
        <v>0</v>
      </c>
      <c r="AV18" s="16" t="str">
        <f t="shared" si="14"/>
        <v>Pass</v>
      </c>
      <c r="AW18" s="33" t="b">
        <f>NOT(ISNUMBER(SEARCH("Yes",Survey!$AF18)))</f>
        <v>1</v>
      </c>
      <c r="AX18" s="32" t="b">
        <f>NOT(ISBLANK(Survey!$AH18))</f>
        <v>0</v>
      </c>
      <c r="AY18" s="16" t="str">
        <f t="shared" si="15"/>
        <v>Pass</v>
      </c>
      <c r="AZ18" s="33" t="b">
        <f>NOT(OR(ISNUMBER(SEARCH("Other",Survey!$AH18)),ISNUMBER(SEARCH("Multiple",Survey!$AH18))))</f>
        <v>1</v>
      </c>
      <c r="BA18" s="32" t="b">
        <f>NOT(ISBLANK(Survey!$AI18))</f>
        <v>0</v>
      </c>
      <c r="BB18" s="16" t="str">
        <f t="shared" si="16"/>
        <v>Fail</v>
      </c>
      <c r="BC18" s="114">
        <f>IF(ABS(Survey!$BA18)&gt;0, 1,0)</f>
        <v>0</v>
      </c>
      <c r="BD18" s="114">
        <f>IF(COUNTBLANK(Survey!$AL18)=0,1,0)</f>
        <v>0</v>
      </c>
      <c r="BE18" s="16" t="str">
        <f t="shared" si="17"/>
        <v>Pass</v>
      </c>
      <c r="BF18" s="114">
        <f>IF(ISBLANK(Survey!$AL18),0,1)</f>
        <v>0</v>
      </c>
      <c r="BG18" s="133">
        <f>COUNTBLANK(Survey!$AM18)</f>
        <v>1</v>
      </c>
      <c r="BH18" s="16" t="str">
        <f t="shared" si="18"/>
        <v>Pass</v>
      </c>
      <c r="BI18" s="114">
        <f>IF(OR(Survey!$AM18="Closed",ISBLANK(Survey!$AM18)),0,1)</f>
        <v>0</v>
      </c>
      <c r="BJ18" s="133">
        <f>IF(ISBLANK(Survey!$AN18),1,0)</f>
        <v>1</v>
      </c>
      <c r="BK18" s="118" t="str">
        <f t="shared" si="19"/>
        <v>Pass</v>
      </c>
      <c r="BL18" s="31" cm="1">
        <f t="array" ref="BL18">SUM(SUMIF(Survey!AO18:AP18,{"&gt;0","&lt;0"})*{1,-1})</f>
        <v>0</v>
      </c>
      <c r="BM18">
        <f t="shared" si="20"/>
        <v>0</v>
      </c>
      <c r="BN18">
        <f t="shared" si="21"/>
        <v>100</v>
      </c>
      <c r="BO18" s="118" t="str">
        <f t="shared" si="22"/>
        <v>Pass</v>
      </c>
      <c r="BP18">
        <f>IF(Survey!AQ18="No",0,1)</f>
        <v>1</v>
      </c>
      <c r="BQ18" s="207">
        <f>MOD((LEN(Survey!AQ18)+2),22)</f>
        <v>2</v>
      </c>
      <c r="BR18">
        <f>IF(Survey!AR18="No",0,1)</f>
        <v>1</v>
      </c>
      <c r="BS18" s="207">
        <f>MOD((LEN(Survey!AR18)+2),22)</f>
        <v>2</v>
      </c>
      <c r="BT18" s="114">
        <f>COUNTBLANK(Survey!$AQ18:$AS18)+COUNTBLANK(Survey!$AU18)</f>
        <v>4</v>
      </c>
      <c r="BU18" s="114">
        <f>IF(Survey!$I18="Yes",1,0)</f>
        <v>0</v>
      </c>
      <c r="BV18" s="114">
        <f>IF(OR(Survey!$M18="Mutual fund",Survey!$M18="Alternative mutual fund",Survey!$M18="Money market"),1,0)</f>
        <v>0</v>
      </c>
      <c r="BW18" s="119">
        <f>IF(OR(Survey!$M18="ETF",Survey!$M18="ETF, alternative mutual fund"),1,0)</f>
        <v>0</v>
      </c>
      <c r="BX18" s="16" t="str">
        <f t="shared" si="23"/>
        <v>Pass</v>
      </c>
      <c r="BY18" s="33">
        <f>IF(ISNUMBER(SEARCH("Other",Survey!$AS18)), 1, 0)</f>
        <v>0</v>
      </c>
      <c r="BZ18" s="58" t="b">
        <f>NOT(ISBLANK(Survey!$AT18))</f>
        <v>0</v>
      </c>
      <c r="CA18" s="16" t="str">
        <f t="shared" si="24"/>
        <v>Pass</v>
      </c>
      <c r="CB18" s="114">
        <f>IF(Survey!$BB18=0, 0,1)</f>
        <v>0</v>
      </c>
      <c r="CC18" s="58">
        <f>Survey!$AV18</f>
        <v>0</v>
      </c>
      <c r="CD18" s="58">
        <f>Survey!$BC18+Survey!$BD18+ABS(Survey!$BE18)-ABS(Survey!$BF18)-ABS(Survey!$BG18)-ABS(Survey!$BL18)</f>
        <v>0</v>
      </c>
      <c r="CE18" s="138">
        <f>Survey!BB18+(ABS(Survey!$BH18)-ABS(Survey!$BI18)+ABS(Survey!$BJ18)-ABS(Survey!$BK18))*0.5</f>
        <v>0</v>
      </c>
      <c r="CF18" s="58">
        <f t="shared" si="25"/>
        <v>0</v>
      </c>
      <c r="CG18" s="58">
        <f>IF(AND($CC18&gt;$CF18-0.2,$CC18&lt;$CF18+0.2,ISBLANK(Survey!$AV18)=FALSE),0,1)</f>
        <v>1</v>
      </c>
      <c r="CH18" s="133">
        <f>IF(ISBLANK(Survey!$AW18),1,0)</f>
        <v>1</v>
      </c>
      <c r="CI18" s="16" t="str">
        <f t="shared" si="26"/>
        <v>Pass</v>
      </c>
      <c r="CJ18" s="114">
        <f>IF(Survey!$BB18=0, 0,1)</f>
        <v>0</v>
      </c>
      <c r="CK18" s="58">
        <f>IF(AND(Survey!$AX18&gt;=0,Survey!$AX18&lt;=0.2,Survey!$AX18&lt;&gt;""),0,1)</f>
        <v>1</v>
      </c>
      <c r="CL18" s="114">
        <f>IF(ISBLANK(Survey!$AY18),1,0)</f>
        <v>1</v>
      </c>
      <c r="CM18" s="16" t="str">
        <f t="shared" si="27"/>
        <v>Fail</v>
      </c>
      <c r="CN18" s="133">
        <f>Survey!$AZ18</f>
        <v>0</v>
      </c>
      <c r="CO18" s="16" t="str">
        <f t="shared" si="28"/>
        <v>Pass</v>
      </c>
      <c r="CP18" s="31">
        <f>Survey!$BA18</f>
        <v>0</v>
      </c>
      <c r="CQ18" s="138">
        <f>Survey!$BB18+Survey!$BC18+Survey!$BD18+ABS(Survey!$BE18)-ABS(Survey!$BF18)-ABS(Survey!$BG18)+ABS(Survey!$BH18)-ABS(Survey!$BI18)+ABS(Survey!$BJ18)-ABS(Survey!$BK18)-ABS(Survey!$BL18)+Survey!$BM18</f>
        <v>0</v>
      </c>
      <c r="CR18" s="30">
        <f t="shared" si="29"/>
        <v>0</v>
      </c>
      <c r="CS18" s="17">
        <f t="shared" si="30"/>
        <v>0</v>
      </c>
      <c r="CT18" s="16" t="str">
        <f t="shared" si="31"/>
        <v>Pass</v>
      </c>
      <c r="CU18" s="33" t="b">
        <f>IF(ABS(Survey!$BM18)=0,TRUE,FALSE)</f>
        <v>1</v>
      </c>
      <c r="CV18" s="32" t="b">
        <f>NOT(ISBLANK(Survey!$BN18))</f>
        <v>0</v>
      </c>
      <c r="CW18" t="str">
        <f t="shared" si="32"/>
        <v>Fail</v>
      </c>
      <c r="CX18" s="25">
        <f>Survey!$BA18</f>
        <v>0</v>
      </c>
      <c r="CY18" s="25" cm="1">
        <f t="array" ref="CY18">SUM(SUMIF(Survey!BP18:BW18,{"&gt;0","&lt;0"})*{1,-1})-SUM(SUMIF(Survey!BY18:CF18,{"&gt;0","&lt;0"})*{1,-1})</f>
        <v>0</v>
      </c>
      <c r="CZ18" s="30" t="str">
        <f t="shared" si="33"/>
        <v>No holdings</v>
      </c>
      <c r="DA18">
        <f t="shared" si="34"/>
        <v>0</v>
      </c>
      <c r="DB18" s="16" t="str">
        <f t="shared" si="35"/>
        <v>Fail</v>
      </c>
      <c r="DC18" s="31">
        <f>Survey!$BA18</f>
        <v>0</v>
      </c>
      <c r="DD18" s="31" cm="1">
        <f t="array" ref="DD18">SUM(SUMIF(Survey!CH18:DA18,{"&gt;0","&lt;0"})*{1,-1})-SUM(SUMIF(Survey!DC18:DV18,{"&gt;0","&lt;0"})*{1,-1})</f>
        <v>0</v>
      </c>
      <c r="DE18" s="30" t="str">
        <f t="shared" si="36"/>
        <v>No holdings</v>
      </c>
      <c r="DF18" s="17">
        <f t="shared" si="37"/>
        <v>0</v>
      </c>
      <c r="DG18" s="16" t="str">
        <f t="shared" si="38"/>
        <v>Pass</v>
      </c>
      <c r="DH18" s="33" t="b">
        <f>IF(ABS(Survey!$DA18)=0,TRUE,FALSE)</f>
        <v>1</v>
      </c>
      <c r="DI18" s="32" t="b">
        <f>NOT(ISBLANK(Survey!$DB18))</f>
        <v>0</v>
      </c>
      <c r="DJ18" s="16" t="str">
        <f t="shared" si="39"/>
        <v>Pass</v>
      </c>
      <c r="DK18" s="33" t="b">
        <f>IF(ABS(Survey!$DV18)=0,TRUE,FALSE)</f>
        <v>1</v>
      </c>
      <c r="DL18" s="32" t="b">
        <f>NOT(ISBLANK(Survey!$DW18))</f>
        <v>0</v>
      </c>
      <c r="DM18" t="str">
        <f t="shared" si="40"/>
        <v>Pass</v>
      </c>
      <c r="DN18" s="25" cm="1">
        <f t="array" ref="DN18">SUM(SUMIF(Survey!CW18,{"&gt;0","&lt;0"})*{1,-1})+SUM(SUMIF(Survey!DR18,{"&gt;0","&lt;0"})*{1,-1})</f>
        <v>0</v>
      </c>
      <c r="DO18" s="25">
        <f>SUM(SUMIF(Survey!DY18:EE18,{"&gt;0","&lt;0"})*{1,-1})+SUM(SUMIF(Survey!EG18:EM18,{"&gt;0","&lt;0"})*{1,-1})</f>
        <v>0</v>
      </c>
      <c r="DP18">
        <f t="shared" si="41"/>
        <v>0</v>
      </c>
      <c r="DQ18">
        <f t="shared" si="42"/>
        <v>0</v>
      </c>
      <c r="DR18" s="16" t="str">
        <f t="shared" si="43"/>
        <v>Pass</v>
      </c>
      <c r="DS18" s="33" t="b">
        <f>IF(ABS(Survey!$EE18)=0,TRUE,FALSE)</f>
        <v>1</v>
      </c>
      <c r="DT18" s="32" t="b">
        <f>NOT(ISBLANK(Survey!EF18))</f>
        <v>0</v>
      </c>
      <c r="DU18" s="16" t="str">
        <f t="shared" si="44"/>
        <v>Pass</v>
      </c>
      <c r="DV18" s="33" t="b">
        <f>IF(ABS(Survey!$EM18)=0,TRUE,FALSE)</f>
        <v>1</v>
      </c>
      <c r="DW18" s="32" t="b">
        <f>NOT(ISBLANK(Survey!$EN18))</f>
        <v>0</v>
      </c>
      <c r="DX18" s="16" t="str">
        <f t="shared" si="45"/>
        <v>Fail</v>
      </c>
      <c r="DY18" s="31">
        <f>SUM(SUMIF(Survey!ET18:EV18,{"&gt;0","&lt;0"})*{1,-1})</f>
        <v>0</v>
      </c>
      <c r="DZ18">
        <f t="shared" si="46"/>
        <v>0</v>
      </c>
      <c r="EA18">
        <f t="shared" si="47"/>
        <v>100</v>
      </c>
      <c r="EB18" s="30" t="b">
        <f>IF(OR(Survey!$M18="ETF",Survey!$M18="ETF, alternative mutual fund",Survey!$M18="Closed-end", Survey!$M18="Split share corp"),TRUE,FALSE)</f>
        <v>0</v>
      </c>
      <c r="EC18" s="16" t="str">
        <f t="shared" si="48"/>
        <v>Fail</v>
      </c>
      <c r="ED18" s="31">
        <f>SUM(SUMIF(Survey!EX18:FD18,{"&gt;0","&lt;0"})*{1,-1})</f>
        <v>0</v>
      </c>
      <c r="EE18">
        <f t="shared" si="49"/>
        <v>0</v>
      </c>
      <c r="EF18" s="17">
        <f t="shared" si="50"/>
        <v>100</v>
      </c>
      <c r="EG18" s="16" t="str">
        <f t="shared" si="51"/>
        <v>Fail</v>
      </c>
      <c r="EH18" s="31">
        <f>SUM(SUMIF(Survey!FF18:FL18,{"&gt;0","&lt;0"})*{1,-1})</f>
        <v>0</v>
      </c>
      <c r="EI18">
        <f t="shared" si="52"/>
        <v>0</v>
      </c>
      <c r="EJ18" s="17">
        <f t="shared" si="53"/>
        <v>100</v>
      </c>
    </row>
    <row r="19" spans="1:140">
      <c r="A19">
        <v>19</v>
      </c>
      <c r="B19" t="str">
        <f t="shared" si="0"/>
        <v>Pass</v>
      </c>
      <c r="C19" t="str">
        <f>IF(COUNTBLANK(Survey!B19:FM19)=$C$2, "Pass", "Fail")</f>
        <v>Pass</v>
      </c>
      <c r="D19" s="16" t="str">
        <f t="shared" si="2"/>
        <v>Fail</v>
      </c>
      <c r="E19" t="str">
        <f>IF(OR(ISBLANK(Survey!AL19),COUNTIF(G19:BJ19,"Fail")),"Fail","Pass")</f>
        <v>Fail</v>
      </c>
      <c r="F19" s="265"/>
      <c r="G19" s="16" t="str">
        <f t="shared" si="3"/>
        <v>Fail</v>
      </c>
      <c r="H19" s="139">
        <f>COUNTBLANK(Survey!B19:D19)+COUNTBLANK(Survey!G19)+COUNTBLANK(Survey!I19)+COUNTBLANK(Survey!K19:M19)+COUNTBLANK(Survey!P19:Q19)+COUNTBLANK(Survey!T19:W19)+COUNTBLANK(Survey!Z19:AC19)+COUNTBLANK(Survey!AF19:AG19)+COUNTBLANK(Survey!AK19:AK19)</f>
        <v>21</v>
      </c>
      <c r="I19" t="str">
        <f t="shared" si="4"/>
        <v>Fail</v>
      </c>
      <c r="J19" t="b">
        <f>IF(Survey!E19="No",TRUE,FALSE)</f>
        <v>0</v>
      </c>
      <c r="K19" s="29" cm="1">
        <f t="array" ref="K19">IF(COUNTA(Survey!$E$4:$E$695)=1, 0, SUM(IF(COUNTIF(Survey!$E$4:$E$695, Survey!$E$4:$E$695)=1,1,0)))</f>
        <v>0</v>
      </c>
      <c r="L19" s="29">
        <f>LEN(Survey!E19)</f>
        <v>0</v>
      </c>
      <c r="M19" s="16" t="str">
        <f t="shared" si="5"/>
        <v>Fail</v>
      </c>
      <c r="N19" t="b">
        <f>IF(Survey!F19="No",TRUE,FALSE)</f>
        <v>0</v>
      </c>
      <c r="O19" t="b">
        <f>Survey!F19=Survey!E19</f>
        <v>1</v>
      </c>
      <c r="P19">
        <f>COUNTIF(Survey!$F$4:$F$695,Survey!F19)</f>
        <v>0</v>
      </c>
      <c r="Q19" s="28">
        <f>LEN(Survey!F19)</f>
        <v>0</v>
      </c>
      <c r="R19" s="16" t="str">
        <f t="shared" si="6"/>
        <v>Pass</v>
      </c>
      <c r="S19" s="29">
        <f>MOD((LEN(Survey!H19)+2),11)</f>
        <v>2</v>
      </c>
      <c r="T19">
        <f>COUNTIF(Survey!$H$4:$H$695,Survey!H19)</f>
        <v>0</v>
      </c>
      <c r="U19" s="28" t="str">
        <f>IF(Survey!$L19="Prospectus fund", "Yes", "No")</f>
        <v>No</v>
      </c>
      <c r="V19" s="16" t="str">
        <f t="shared" si="7"/>
        <v>Pass</v>
      </c>
      <c r="W19" s="29">
        <f>MOD((LEN(Survey!J19)+2),11)</f>
        <v>2</v>
      </c>
      <c r="X19">
        <f>COUNTIF(Survey!$J$4:$J$695,Survey!J19)</f>
        <v>0</v>
      </c>
      <c r="Y19" s="30" t="b">
        <f>IF(OR(Survey!$M19="ETF",Survey!$M19="ETF, alternative mutual fund",Survey!$M19="Closed-end", Survey!$M19="Split share corp", Survey!$I19="Yes"),TRUE,FALSE)</f>
        <v>0</v>
      </c>
      <c r="Z19" s="16" t="str">
        <f>IFERROR(IF(AND(OR(AC19=AD19,AD19 = "Either"),NOT(ISBLANK(Survey!K19))),"Pass","Fail"),"Pass")</f>
        <v>Fail</v>
      </c>
      <c r="AA19" s="31" cm="1">
        <f t="array" ref="AA19">SUM(SUMIF(Survey!CH19:DA19,{"&gt;0","&lt;0"})*{1,-1})</f>
        <v>0</v>
      </c>
      <c r="AB19" s="33" cm="1">
        <f t="array" ref="AB19">SUM(SUMIF(Survey!CK19,{"&gt;0","&lt;0"})*{1,-1})+SUM(SUMIF(Survey!CU19,{"&gt;0","&lt;0"})*{1,-1})</f>
        <v>0</v>
      </c>
      <c r="AC19" s="33">
        <f>Survey!K19</f>
        <v>0</v>
      </c>
      <c r="AD19" s="32" t="str">
        <f t="shared" si="8"/>
        <v>Either</v>
      </c>
      <c r="AE19" s="16" t="str">
        <f t="shared" si="9"/>
        <v>Fail</v>
      </c>
      <c r="AF19" s="58" cm="1">
        <f t="array" ref="AF19">SUM(SUMIF(Survey!CH19:DA19,{"&gt;0","&lt;0"})*{1,-1})+SUM(SUMIF(Survey!DC19:DV19,{"&gt;0","&lt;0"})*{1,-1})</f>
        <v>0</v>
      </c>
      <c r="AG19" s="58">
        <f>IFERROR(AF19/(Survey!$BA19),0)</f>
        <v>0</v>
      </c>
      <c r="AH19" s="104" t="b">
        <f>IF(OR(Survey!$M19="Alternative strategy or hedge",Survey!$M19="Private asset",Survey!$L19="Prospectus fund"),TRUE,FALSE)</f>
        <v>0</v>
      </c>
      <c r="AI19" s="104" t="b">
        <f>NOT(ISBLANK(Survey!$M19))</f>
        <v>0</v>
      </c>
      <c r="AJ19" s="16" t="str">
        <f t="shared" si="10"/>
        <v>Fail</v>
      </c>
      <c r="AK19" t="b">
        <f>IF(Survey!W19="No",TRUE,FALSE)</f>
        <v>0</v>
      </c>
      <c r="AL19" s="119">
        <f>MOD((LEN(Survey!W19)+2),22)</f>
        <v>2</v>
      </c>
      <c r="AM19" t="str">
        <f t="shared" si="11"/>
        <v>Pass</v>
      </c>
      <c r="AN19" s="33" t="b">
        <f>NOT(ISNUMBER(SEARCH("Other",Survey!$Q19)))</f>
        <v>1</v>
      </c>
      <c r="AO19" s="32" t="b">
        <f>NOT(ISBLANK(Survey!$R19))</f>
        <v>0</v>
      </c>
      <c r="AP19" s="16" t="str">
        <f t="shared" si="12"/>
        <v>Pass</v>
      </c>
      <c r="AQ19" s="114">
        <f>COUNTBLANK(Survey!$X19)</f>
        <v>1</v>
      </c>
      <c r="AR19" s="58">
        <f>IF(AND(Survey!L19&lt;&gt;"Exempt fund",OR(Survey!$M19="ETF",Survey!$M19="ETF, alternative mutual fund",Survey!$M19="Mutual fund",Survey!$M19="Alternative mutual fund",Survey!$M19="Money market")),1,0)</f>
        <v>0</v>
      </c>
      <c r="AS19" s="16" t="str">
        <f t="shared" si="13"/>
        <v>Pass</v>
      </c>
      <c r="AT19" s="33" t="b">
        <f>NOT(ISNUMBER(SEARCH("Yes",Survey!$AC19)))</f>
        <v>1</v>
      </c>
      <c r="AU19" s="32" t="b">
        <f>IF(COUNTBLANK(Survey!$AD19:$AE19)=0,TRUE, FALSE)</f>
        <v>0</v>
      </c>
      <c r="AV19" s="16" t="str">
        <f t="shared" si="14"/>
        <v>Pass</v>
      </c>
      <c r="AW19" s="33" t="b">
        <f>NOT(ISNUMBER(SEARCH("Yes",Survey!$AF19)))</f>
        <v>1</v>
      </c>
      <c r="AX19" s="32" t="b">
        <f>NOT(ISBLANK(Survey!$AH19))</f>
        <v>0</v>
      </c>
      <c r="AY19" s="16" t="str">
        <f t="shared" si="15"/>
        <v>Pass</v>
      </c>
      <c r="AZ19" s="33" t="b">
        <f>NOT(OR(ISNUMBER(SEARCH("Other",Survey!$AH19)),ISNUMBER(SEARCH("Multiple",Survey!$AH19))))</f>
        <v>1</v>
      </c>
      <c r="BA19" s="32" t="b">
        <f>NOT(ISBLANK(Survey!$AI19))</f>
        <v>0</v>
      </c>
      <c r="BB19" s="16" t="str">
        <f t="shared" si="16"/>
        <v>Fail</v>
      </c>
      <c r="BC19" s="114">
        <f>IF(ABS(Survey!$BA19)&gt;0, 1,0)</f>
        <v>0</v>
      </c>
      <c r="BD19" s="114">
        <f>IF(COUNTBLANK(Survey!$AL19)=0,1,0)</f>
        <v>0</v>
      </c>
      <c r="BE19" s="16" t="str">
        <f t="shared" si="17"/>
        <v>Pass</v>
      </c>
      <c r="BF19" s="114">
        <f>IF(ISBLANK(Survey!$AL19),0,1)</f>
        <v>0</v>
      </c>
      <c r="BG19" s="133">
        <f>COUNTBLANK(Survey!$AM19)</f>
        <v>1</v>
      </c>
      <c r="BH19" s="16" t="str">
        <f t="shared" si="18"/>
        <v>Pass</v>
      </c>
      <c r="BI19" s="114">
        <f>IF(OR(Survey!$AM19="Closed",ISBLANK(Survey!$AM19)),0,1)</f>
        <v>0</v>
      </c>
      <c r="BJ19" s="133">
        <f>IF(ISBLANK(Survey!$AN19),1,0)</f>
        <v>1</v>
      </c>
      <c r="BK19" s="118" t="str">
        <f t="shared" si="19"/>
        <v>Pass</v>
      </c>
      <c r="BL19" s="31" cm="1">
        <f t="array" ref="BL19">SUM(SUMIF(Survey!AO19:AP19,{"&gt;0","&lt;0"})*{1,-1})</f>
        <v>0</v>
      </c>
      <c r="BM19">
        <f t="shared" si="20"/>
        <v>0</v>
      </c>
      <c r="BN19">
        <f t="shared" si="21"/>
        <v>100</v>
      </c>
      <c r="BO19" s="118" t="str">
        <f t="shared" si="22"/>
        <v>Pass</v>
      </c>
      <c r="BP19">
        <f>IF(Survey!AQ19="No",0,1)</f>
        <v>1</v>
      </c>
      <c r="BQ19" s="207">
        <f>MOD((LEN(Survey!AQ19)+2),22)</f>
        <v>2</v>
      </c>
      <c r="BR19">
        <f>IF(Survey!AR19="No",0,1)</f>
        <v>1</v>
      </c>
      <c r="BS19" s="207">
        <f>MOD((LEN(Survey!AR19)+2),22)</f>
        <v>2</v>
      </c>
      <c r="BT19" s="114">
        <f>COUNTBLANK(Survey!$AQ19:$AS19)+COUNTBLANK(Survey!$AU19)</f>
        <v>4</v>
      </c>
      <c r="BU19" s="114">
        <f>IF(Survey!$I19="Yes",1,0)</f>
        <v>0</v>
      </c>
      <c r="BV19" s="114">
        <f>IF(OR(Survey!$M19="Mutual fund",Survey!$M19="Alternative mutual fund",Survey!$M19="Money market"),1,0)</f>
        <v>0</v>
      </c>
      <c r="BW19" s="119">
        <f>IF(OR(Survey!$M19="ETF",Survey!$M19="ETF, alternative mutual fund"),1,0)</f>
        <v>0</v>
      </c>
      <c r="BX19" s="16" t="str">
        <f t="shared" si="23"/>
        <v>Pass</v>
      </c>
      <c r="BY19" s="33">
        <f>IF(ISNUMBER(SEARCH("Other",Survey!$AS19)), 1, 0)</f>
        <v>0</v>
      </c>
      <c r="BZ19" s="58" t="b">
        <f>NOT(ISBLANK(Survey!$AT19))</f>
        <v>0</v>
      </c>
      <c r="CA19" s="16" t="str">
        <f t="shared" si="24"/>
        <v>Pass</v>
      </c>
      <c r="CB19" s="114">
        <f>IF(Survey!$BB19=0, 0,1)</f>
        <v>0</v>
      </c>
      <c r="CC19" s="58">
        <f>Survey!$AV19</f>
        <v>0</v>
      </c>
      <c r="CD19" s="58">
        <f>Survey!$BC19+Survey!$BD19+ABS(Survey!$BE19)-ABS(Survey!$BF19)-ABS(Survey!$BG19)-ABS(Survey!$BL19)</f>
        <v>0</v>
      </c>
      <c r="CE19" s="138">
        <f>Survey!BB19+(ABS(Survey!$BH19)-ABS(Survey!$BI19)+ABS(Survey!$BJ19)-ABS(Survey!$BK19))*0.5</f>
        <v>0</v>
      </c>
      <c r="CF19" s="58">
        <f t="shared" si="25"/>
        <v>0</v>
      </c>
      <c r="CG19" s="58">
        <f>IF(AND($CC19&gt;$CF19-0.2,$CC19&lt;$CF19+0.2,ISBLANK(Survey!$AV19)=FALSE),0,1)</f>
        <v>1</v>
      </c>
      <c r="CH19" s="133">
        <f>IF(ISBLANK(Survey!$AW19),1,0)</f>
        <v>1</v>
      </c>
      <c r="CI19" s="16" t="str">
        <f t="shared" si="26"/>
        <v>Pass</v>
      </c>
      <c r="CJ19" s="114">
        <f>IF(Survey!$BB19=0, 0,1)</f>
        <v>0</v>
      </c>
      <c r="CK19" s="58">
        <f>IF(AND(Survey!$AX19&gt;=0,Survey!$AX19&lt;=0.2,Survey!$AX19&lt;&gt;""),0,1)</f>
        <v>1</v>
      </c>
      <c r="CL19" s="114">
        <f>IF(ISBLANK(Survey!$AY19),1,0)</f>
        <v>1</v>
      </c>
      <c r="CM19" s="16" t="str">
        <f t="shared" si="27"/>
        <v>Fail</v>
      </c>
      <c r="CN19" s="133">
        <f>Survey!$AZ19</f>
        <v>0</v>
      </c>
      <c r="CO19" s="16" t="str">
        <f t="shared" si="28"/>
        <v>Pass</v>
      </c>
      <c r="CP19" s="31">
        <f>Survey!$BA19</f>
        <v>0</v>
      </c>
      <c r="CQ19" s="138">
        <f>Survey!$BB19+Survey!$BC19+Survey!$BD19+ABS(Survey!$BE19)-ABS(Survey!$BF19)-ABS(Survey!$BG19)+ABS(Survey!$BH19)-ABS(Survey!$BI19)+ABS(Survey!$BJ19)-ABS(Survey!$BK19)-ABS(Survey!$BL19)+Survey!$BM19</f>
        <v>0</v>
      </c>
      <c r="CR19" s="30">
        <f t="shared" si="29"/>
        <v>0</v>
      </c>
      <c r="CS19" s="17">
        <f t="shared" si="30"/>
        <v>0</v>
      </c>
      <c r="CT19" s="16" t="str">
        <f t="shared" si="31"/>
        <v>Pass</v>
      </c>
      <c r="CU19" s="33" t="b">
        <f>IF(ABS(Survey!$BM19)=0,TRUE,FALSE)</f>
        <v>1</v>
      </c>
      <c r="CV19" s="32" t="b">
        <f>NOT(ISBLANK(Survey!$BN19))</f>
        <v>0</v>
      </c>
      <c r="CW19" t="str">
        <f t="shared" si="32"/>
        <v>Fail</v>
      </c>
      <c r="CX19" s="25">
        <f>Survey!$BA19</f>
        <v>0</v>
      </c>
      <c r="CY19" s="25" cm="1">
        <f t="array" ref="CY19">SUM(SUMIF(Survey!BP19:BW19,{"&gt;0","&lt;0"})*{1,-1})-SUM(SUMIF(Survey!BY19:CF19,{"&gt;0","&lt;0"})*{1,-1})</f>
        <v>0</v>
      </c>
      <c r="CZ19" s="30" t="str">
        <f t="shared" si="33"/>
        <v>No holdings</v>
      </c>
      <c r="DA19">
        <f t="shared" si="34"/>
        <v>0</v>
      </c>
      <c r="DB19" s="16" t="str">
        <f t="shared" si="35"/>
        <v>Fail</v>
      </c>
      <c r="DC19" s="31">
        <f>Survey!$BA19</f>
        <v>0</v>
      </c>
      <c r="DD19" s="31" cm="1">
        <f t="array" ref="DD19">SUM(SUMIF(Survey!CH19:DA19,{"&gt;0","&lt;0"})*{1,-1})-SUM(SUMIF(Survey!DC19:DV19,{"&gt;0","&lt;0"})*{1,-1})</f>
        <v>0</v>
      </c>
      <c r="DE19" s="30" t="str">
        <f t="shared" si="36"/>
        <v>No holdings</v>
      </c>
      <c r="DF19" s="17">
        <f t="shared" si="37"/>
        <v>0</v>
      </c>
      <c r="DG19" s="16" t="str">
        <f t="shared" si="38"/>
        <v>Pass</v>
      </c>
      <c r="DH19" s="33" t="b">
        <f>IF(ABS(Survey!$DA19)=0,TRUE,FALSE)</f>
        <v>1</v>
      </c>
      <c r="DI19" s="32" t="b">
        <f>NOT(ISBLANK(Survey!$DB19))</f>
        <v>0</v>
      </c>
      <c r="DJ19" s="16" t="str">
        <f t="shared" si="39"/>
        <v>Pass</v>
      </c>
      <c r="DK19" s="33" t="b">
        <f>IF(ABS(Survey!$DV19)=0,TRUE,FALSE)</f>
        <v>1</v>
      </c>
      <c r="DL19" s="32" t="b">
        <f>NOT(ISBLANK(Survey!$DW19))</f>
        <v>0</v>
      </c>
      <c r="DM19" t="str">
        <f t="shared" si="40"/>
        <v>Pass</v>
      </c>
      <c r="DN19" s="25" cm="1">
        <f t="array" ref="DN19">SUM(SUMIF(Survey!CW19,{"&gt;0","&lt;0"})*{1,-1})+SUM(SUMIF(Survey!DR19,{"&gt;0","&lt;0"})*{1,-1})</f>
        <v>0</v>
      </c>
      <c r="DO19" s="25">
        <f>SUM(SUMIF(Survey!DY19:EE19,{"&gt;0","&lt;0"})*{1,-1})+SUM(SUMIF(Survey!EG19:EM19,{"&gt;0","&lt;0"})*{1,-1})</f>
        <v>0</v>
      </c>
      <c r="DP19">
        <f t="shared" si="41"/>
        <v>0</v>
      </c>
      <c r="DQ19">
        <f t="shared" si="42"/>
        <v>0</v>
      </c>
      <c r="DR19" s="16" t="str">
        <f t="shared" si="43"/>
        <v>Pass</v>
      </c>
      <c r="DS19" s="33" t="b">
        <f>IF(ABS(Survey!$EE19)=0,TRUE,FALSE)</f>
        <v>1</v>
      </c>
      <c r="DT19" s="32" t="b">
        <f>NOT(ISBLANK(Survey!EF19))</f>
        <v>0</v>
      </c>
      <c r="DU19" s="16" t="str">
        <f t="shared" si="44"/>
        <v>Pass</v>
      </c>
      <c r="DV19" s="33" t="b">
        <f>IF(ABS(Survey!$EM19)=0,TRUE,FALSE)</f>
        <v>1</v>
      </c>
      <c r="DW19" s="32" t="b">
        <f>NOT(ISBLANK(Survey!$EN19))</f>
        <v>0</v>
      </c>
      <c r="DX19" s="16" t="str">
        <f t="shared" si="45"/>
        <v>Fail</v>
      </c>
      <c r="DY19" s="31">
        <f>SUM(SUMIF(Survey!ET19:EV19,{"&gt;0","&lt;0"})*{1,-1})</f>
        <v>0</v>
      </c>
      <c r="DZ19">
        <f t="shared" si="46"/>
        <v>0</v>
      </c>
      <c r="EA19">
        <f t="shared" si="47"/>
        <v>100</v>
      </c>
      <c r="EB19" s="30" t="b">
        <f>IF(OR(Survey!$M19="ETF",Survey!$M19="ETF, alternative mutual fund",Survey!$M19="Closed-end", Survey!$M19="Split share corp"),TRUE,FALSE)</f>
        <v>0</v>
      </c>
      <c r="EC19" s="16" t="str">
        <f t="shared" si="48"/>
        <v>Fail</v>
      </c>
      <c r="ED19" s="31">
        <f>SUM(SUMIF(Survey!EX19:FD19,{"&gt;0","&lt;0"})*{1,-1})</f>
        <v>0</v>
      </c>
      <c r="EE19">
        <f t="shared" si="49"/>
        <v>0</v>
      </c>
      <c r="EF19" s="17">
        <f t="shared" si="50"/>
        <v>100</v>
      </c>
      <c r="EG19" s="16" t="str">
        <f t="shared" si="51"/>
        <v>Fail</v>
      </c>
      <c r="EH19" s="31">
        <f>SUM(SUMIF(Survey!FF19:FL19,{"&gt;0","&lt;0"})*{1,-1})</f>
        <v>0</v>
      </c>
      <c r="EI19">
        <f t="shared" si="52"/>
        <v>0</v>
      </c>
      <c r="EJ19" s="17">
        <f t="shared" si="53"/>
        <v>100</v>
      </c>
    </row>
    <row r="20" spans="1:140">
      <c r="A20">
        <v>20</v>
      </c>
      <c r="B20" t="str">
        <f t="shared" si="0"/>
        <v>Pass</v>
      </c>
      <c r="C20" t="str">
        <f>IF(COUNTBLANK(Survey!B20:FM20)=$C$2, "Pass", "Fail")</f>
        <v>Pass</v>
      </c>
      <c r="D20" s="16" t="str">
        <f t="shared" si="2"/>
        <v>Fail</v>
      </c>
      <c r="E20" t="str">
        <f>IF(OR(ISBLANK(Survey!AL20),COUNTIF(G20:BJ20,"Fail")),"Fail","Pass")</f>
        <v>Fail</v>
      </c>
      <c r="F20" s="265"/>
      <c r="G20" s="16" t="str">
        <f t="shared" si="3"/>
        <v>Fail</v>
      </c>
      <c r="H20" s="139">
        <f>COUNTBLANK(Survey!B20:D20)+COUNTBLANK(Survey!G20)+COUNTBLANK(Survey!I20)+COUNTBLANK(Survey!K20:M20)+COUNTBLANK(Survey!P20:Q20)+COUNTBLANK(Survey!T20:W20)+COUNTBLANK(Survey!Z20:AC20)+COUNTBLANK(Survey!AF20:AG20)+COUNTBLANK(Survey!AK20:AK20)</f>
        <v>21</v>
      </c>
      <c r="I20" t="str">
        <f t="shared" si="4"/>
        <v>Fail</v>
      </c>
      <c r="J20" t="b">
        <f>IF(Survey!E20="No",TRUE,FALSE)</f>
        <v>0</v>
      </c>
      <c r="K20" s="29" cm="1">
        <f t="array" ref="K20">IF(COUNTA(Survey!$E$4:$E$695)=1, 0, SUM(IF(COUNTIF(Survey!$E$4:$E$695, Survey!$E$4:$E$695)=1,1,0)))</f>
        <v>0</v>
      </c>
      <c r="L20" s="29">
        <f>LEN(Survey!E20)</f>
        <v>0</v>
      </c>
      <c r="M20" s="16" t="str">
        <f t="shared" si="5"/>
        <v>Fail</v>
      </c>
      <c r="N20" t="b">
        <f>IF(Survey!F20="No",TRUE,FALSE)</f>
        <v>0</v>
      </c>
      <c r="O20" t="b">
        <f>Survey!F20=Survey!E20</f>
        <v>1</v>
      </c>
      <c r="P20">
        <f>COUNTIF(Survey!$F$4:$F$695,Survey!F20)</f>
        <v>0</v>
      </c>
      <c r="Q20" s="28">
        <f>LEN(Survey!F20)</f>
        <v>0</v>
      </c>
      <c r="R20" s="16" t="str">
        <f t="shared" si="6"/>
        <v>Pass</v>
      </c>
      <c r="S20" s="29">
        <f>MOD((LEN(Survey!H20)+2),11)</f>
        <v>2</v>
      </c>
      <c r="T20">
        <f>COUNTIF(Survey!$H$4:$H$695,Survey!H20)</f>
        <v>0</v>
      </c>
      <c r="U20" s="28" t="str">
        <f>IF(Survey!$L20="Prospectus fund", "Yes", "No")</f>
        <v>No</v>
      </c>
      <c r="V20" s="16" t="str">
        <f t="shared" si="7"/>
        <v>Pass</v>
      </c>
      <c r="W20" s="29">
        <f>MOD((LEN(Survey!J20)+2),11)</f>
        <v>2</v>
      </c>
      <c r="X20">
        <f>COUNTIF(Survey!$J$4:$J$695,Survey!J20)</f>
        <v>0</v>
      </c>
      <c r="Y20" s="30" t="b">
        <f>IF(OR(Survey!$M20="ETF",Survey!$M20="ETF, alternative mutual fund",Survey!$M20="Closed-end", Survey!$M20="Split share corp", Survey!$I20="Yes"),TRUE,FALSE)</f>
        <v>0</v>
      </c>
      <c r="Z20" s="16" t="str">
        <f>IFERROR(IF(AND(OR(AC20=AD20,AD20 = "Either"),NOT(ISBLANK(Survey!K20))),"Pass","Fail"),"Pass")</f>
        <v>Fail</v>
      </c>
      <c r="AA20" s="31" cm="1">
        <f t="array" ref="AA20">SUM(SUMIF(Survey!CH20:DA20,{"&gt;0","&lt;0"})*{1,-1})</f>
        <v>0</v>
      </c>
      <c r="AB20" s="33" cm="1">
        <f t="array" ref="AB20">SUM(SUMIF(Survey!CK20,{"&gt;0","&lt;0"})*{1,-1})+SUM(SUMIF(Survey!CU20,{"&gt;0","&lt;0"})*{1,-1})</f>
        <v>0</v>
      </c>
      <c r="AC20" s="33">
        <f>Survey!K20</f>
        <v>0</v>
      </c>
      <c r="AD20" s="32" t="str">
        <f t="shared" si="8"/>
        <v>Either</v>
      </c>
      <c r="AE20" s="16" t="str">
        <f t="shared" si="9"/>
        <v>Fail</v>
      </c>
      <c r="AF20" s="58" cm="1">
        <f t="array" ref="AF20">SUM(SUMIF(Survey!CH20:DA20,{"&gt;0","&lt;0"})*{1,-1})+SUM(SUMIF(Survey!DC20:DV20,{"&gt;0","&lt;0"})*{1,-1})</f>
        <v>0</v>
      </c>
      <c r="AG20" s="58">
        <f>IFERROR(AF20/(Survey!$BA20),0)</f>
        <v>0</v>
      </c>
      <c r="AH20" s="104" t="b">
        <f>IF(OR(Survey!$M20="Alternative strategy or hedge",Survey!$M20="Private asset",Survey!$L20="Prospectus fund"),TRUE,FALSE)</f>
        <v>0</v>
      </c>
      <c r="AI20" s="104" t="b">
        <f>NOT(ISBLANK(Survey!$M20))</f>
        <v>0</v>
      </c>
      <c r="AJ20" s="16" t="str">
        <f t="shared" si="10"/>
        <v>Fail</v>
      </c>
      <c r="AK20" t="b">
        <f>IF(Survey!W20="No",TRUE,FALSE)</f>
        <v>0</v>
      </c>
      <c r="AL20" s="119">
        <f>MOD((LEN(Survey!W20)+2),22)</f>
        <v>2</v>
      </c>
      <c r="AM20" t="str">
        <f t="shared" si="11"/>
        <v>Pass</v>
      </c>
      <c r="AN20" s="33" t="b">
        <f>NOT(ISNUMBER(SEARCH("Other",Survey!$Q20)))</f>
        <v>1</v>
      </c>
      <c r="AO20" s="32" t="b">
        <f>NOT(ISBLANK(Survey!$R20))</f>
        <v>0</v>
      </c>
      <c r="AP20" s="16" t="str">
        <f t="shared" si="12"/>
        <v>Pass</v>
      </c>
      <c r="AQ20" s="114">
        <f>COUNTBLANK(Survey!$X20)</f>
        <v>1</v>
      </c>
      <c r="AR20" s="58">
        <f>IF(AND(Survey!L20&lt;&gt;"Exempt fund",OR(Survey!$M20="ETF",Survey!$M20="ETF, alternative mutual fund",Survey!$M20="Mutual fund",Survey!$M20="Alternative mutual fund",Survey!$M20="Money market")),1,0)</f>
        <v>0</v>
      </c>
      <c r="AS20" s="16" t="str">
        <f t="shared" si="13"/>
        <v>Pass</v>
      </c>
      <c r="AT20" s="33" t="b">
        <f>NOT(ISNUMBER(SEARCH("Yes",Survey!$AC20)))</f>
        <v>1</v>
      </c>
      <c r="AU20" s="32" t="b">
        <f>IF(COUNTBLANK(Survey!$AD20:$AE20)=0,TRUE, FALSE)</f>
        <v>0</v>
      </c>
      <c r="AV20" s="16" t="str">
        <f t="shared" si="14"/>
        <v>Pass</v>
      </c>
      <c r="AW20" s="33" t="b">
        <f>NOT(ISNUMBER(SEARCH("Yes",Survey!$AF20)))</f>
        <v>1</v>
      </c>
      <c r="AX20" s="32" t="b">
        <f>NOT(ISBLANK(Survey!$AH20))</f>
        <v>0</v>
      </c>
      <c r="AY20" s="16" t="str">
        <f t="shared" si="15"/>
        <v>Pass</v>
      </c>
      <c r="AZ20" s="33" t="b">
        <f>NOT(OR(ISNUMBER(SEARCH("Other",Survey!$AH20)),ISNUMBER(SEARCH("Multiple",Survey!$AH20))))</f>
        <v>1</v>
      </c>
      <c r="BA20" s="32" t="b">
        <f>NOT(ISBLANK(Survey!$AI20))</f>
        <v>0</v>
      </c>
      <c r="BB20" s="16" t="str">
        <f t="shared" si="16"/>
        <v>Fail</v>
      </c>
      <c r="BC20" s="114">
        <f>IF(ABS(Survey!$BA20)&gt;0, 1,0)</f>
        <v>0</v>
      </c>
      <c r="BD20" s="114">
        <f>IF(COUNTBLANK(Survey!$AL20)=0,1,0)</f>
        <v>0</v>
      </c>
      <c r="BE20" s="16" t="str">
        <f t="shared" si="17"/>
        <v>Pass</v>
      </c>
      <c r="BF20" s="114">
        <f>IF(ISBLANK(Survey!$AL20),0,1)</f>
        <v>0</v>
      </c>
      <c r="BG20" s="133">
        <f>COUNTBLANK(Survey!$AM20)</f>
        <v>1</v>
      </c>
      <c r="BH20" s="16" t="str">
        <f t="shared" si="18"/>
        <v>Pass</v>
      </c>
      <c r="BI20" s="114">
        <f>IF(OR(Survey!$AM20="Closed",ISBLANK(Survey!$AM20)),0,1)</f>
        <v>0</v>
      </c>
      <c r="BJ20" s="133">
        <f>IF(ISBLANK(Survey!$AN20),1,0)</f>
        <v>1</v>
      </c>
      <c r="BK20" s="118" t="str">
        <f t="shared" si="19"/>
        <v>Pass</v>
      </c>
      <c r="BL20" s="31" cm="1">
        <f t="array" ref="BL20">SUM(SUMIF(Survey!AO20:AP20,{"&gt;0","&lt;0"})*{1,-1})</f>
        <v>0</v>
      </c>
      <c r="BM20">
        <f t="shared" si="20"/>
        <v>0</v>
      </c>
      <c r="BN20">
        <f t="shared" si="21"/>
        <v>100</v>
      </c>
      <c r="BO20" s="118" t="str">
        <f t="shared" si="22"/>
        <v>Pass</v>
      </c>
      <c r="BP20">
        <f>IF(Survey!AQ20="No",0,1)</f>
        <v>1</v>
      </c>
      <c r="BQ20" s="207">
        <f>MOD((LEN(Survey!AQ20)+2),22)</f>
        <v>2</v>
      </c>
      <c r="BR20">
        <f>IF(Survey!AR20="No",0,1)</f>
        <v>1</v>
      </c>
      <c r="BS20" s="207">
        <f>MOD((LEN(Survey!AR20)+2),22)</f>
        <v>2</v>
      </c>
      <c r="BT20" s="114">
        <f>COUNTBLANK(Survey!$AQ20:$AS20)+COUNTBLANK(Survey!$AU20)</f>
        <v>4</v>
      </c>
      <c r="BU20" s="114">
        <f>IF(Survey!$I20="Yes",1,0)</f>
        <v>0</v>
      </c>
      <c r="BV20" s="114">
        <f>IF(OR(Survey!$M20="Mutual fund",Survey!$M20="Alternative mutual fund",Survey!$M20="Money market"),1,0)</f>
        <v>0</v>
      </c>
      <c r="BW20" s="119">
        <f>IF(OR(Survey!$M20="ETF",Survey!$M20="ETF, alternative mutual fund"),1,0)</f>
        <v>0</v>
      </c>
      <c r="BX20" s="16" t="str">
        <f t="shared" si="23"/>
        <v>Pass</v>
      </c>
      <c r="BY20" s="33">
        <f>IF(ISNUMBER(SEARCH("Other",Survey!$AS20)), 1, 0)</f>
        <v>0</v>
      </c>
      <c r="BZ20" s="58" t="b">
        <f>NOT(ISBLANK(Survey!$AT20))</f>
        <v>0</v>
      </c>
      <c r="CA20" s="16" t="str">
        <f t="shared" si="24"/>
        <v>Pass</v>
      </c>
      <c r="CB20" s="114">
        <f>IF(Survey!$BB20=0, 0,1)</f>
        <v>0</v>
      </c>
      <c r="CC20" s="58">
        <f>Survey!$AV20</f>
        <v>0</v>
      </c>
      <c r="CD20" s="58">
        <f>Survey!$BC20+Survey!$BD20+ABS(Survey!$BE20)-ABS(Survey!$BF20)-ABS(Survey!$BG20)-ABS(Survey!$BL20)</f>
        <v>0</v>
      </c>
      <c r="CE20" s="138">
        <f>Survey!BB20+(ABS(Survey!$BH20)-ABS(Survey!$BI20)+ABS(Survey!$BJ20)-ABS(Survey!$BK20))*0.5</f>
        <v>0</v>
      </c>
      <c r="CF20" s="58">
        <f t="shared" si="25"/>
        <v>0</v>
      </c>
      <c r="CG20" s="58">
        <f>IF(AND($CC20&gt;$CF20-0.2,$CC20&lt;$CF20+0.2,ISBLANK(Survey!$AV20)=FALSE),0,1)</f>
        <v>1</v>
      </c>
      <c r="CH20" s="133">
        <f>IF(ISBLANK(Survey!$AW20),1,0)</f>
        <v>1</v>
      </c>
      <c r="CI20" s="16" t="str">
        <f t="shared" si="26"/>
        <v>Pass</v>
      </c>
      <c r="CJ20" s="114">
        <f>IF(Survey!$BB20=0, 0,1)</f>
        <v>0</v>
      </c>
      <c r="CK20" s="58">
        <f>IF(AND(Survey!$AX20&gt;=0,Survey!$AX20&lt;=0.2,Survey!$AX20&lt;&gt;""),0,1)</f>
        <v>1</v>
      </c>
      <c r="CL20" s="114">
        <f>IF(ISBLANK(Survey!$AY20),1,0)</f>
        <v>1</v>
      </c>
      <c r="CM20" s="16" t="str">
        <f t="shared" si="27"/>
        <v>Fail</v>
      </c>
      <c r="CN20" s="133">
        <f>Survey!$AZ20</f>
        <v>0</v>
      </c>
      <c r="CO20" s="16" t="str">
        <f t="shared" si="28"/>
        <v>Pass</v>
      </c>
      <c r="CP20" s="31">
        <f>Survey!$BA20</f>
        <v>0</v>
      </c>
      <c r="CQ20" s="138">
        <f>Survey!$BB20+Survey!$BC20+Survey!$BD20+ABS(Survey!$BE20)-ABS(Survey!$BF20)-ABS(Survey!$BG20)+ABS(Survey!$BH20)-ABS(Survey!$BI20)+ABS(Survey!$BJ20)-ABS(Survey!$BK20)-ABS(Survey!$BL20)+Survey!$BM20</f>
        <v>0</v>
      </c>
      <c r="CR20" s="30">
        <f t="shared" si="29"/>
        <v>0</v>
      </c>
      <c r="CS20" s="17">
        <f t="shared" si="30"/>
        <v>0</v>
      </c>
      <c r="CT20" s="16" t="str">
        <f t="shared" si="31"/>
        <v>Pass</v>
      </c>
      <c r="CU20" s="33" t="b">
        <f>IF(ABS(Survey!$BM20)=0,TRUE,FALSE)</f>
        <v>1</v>
      </c>
      <c r="CV20" s="32" t="b">
        <f>NOT(ISBLANK(Survey!$BN20))</f>
        <v>0</v>
      </c>
      <c r="CW20" t="str">
        <f t="shared" si="32"/>
        <v>Fail</v>
      </c>
      <c r="CX20" s="25">
        <f>Survey!$BA20</f>
        <v>0</v>
      </c>
      <c r="CY20" s="25" cm="1">
        <f t="array" ref="CY20">SUM(SUMIF(Survey!BP20:BW20,{"&gt;0","&lt;0"})*{1,-1})-SUM(SUMIF(Survey!BY20:CF20,{"&gt;0","&lt;0"})*{1,-1})</f>
        <v>0</v>
      </c>
      <c r="CZ20" s="30" t="str">
        <f t="shared" si="33"/>
        <v>No holdings</v>
      </c>
      <c r="DA20">
        <f t="shared" si="34"/>
        <v>0</v>
      </c>
      <c r="DB20" s="16" t="str">
        <f t="shared" si="35"/>
        <v>Fail</v>
      </c>
      <c r="DC20" s="31">
        <f>Survey!$BA20</f>
        <v>0</v>
      </c>
      <c r="DD20" s="31" cm="1">
        <f t="array" ref="DD20">SUM(SUMIF(Survey!CH20:DA20,{"&gt;0","&lt;0"})*{1,-1})-SUM(SUMIF(Survey!DC20:DV20,{"&gt;0","&lt;0"})*{1,-1})</f>
        <v>0</v>
      </c>
      <c r="DE20" s="30" t="str">
        <f t="shared" si="36"/>
        <v>No holdings</v>
      </c>
      <c r="DF20" s="17">
        <f t="shared" si="37"/>
        <v>0</v>
      </c>
      <c r="DG20" s="16" t="str">
        <f t="shared" si="38"/>
        <v>Pass</v>
      </c>
      <c r="DH20" s="33" t="b">
        <f>IF(ABS(Survey!$DA20)=0,TRUE,FALSE)</f>
        <v>1</v>
      </c>
      <c r="DI20" s="32" t="b">
        <f>NOT(ISBLANK(Survey!$DB20))</f>
        <v>0</v>
      </c>
      <c r="DJ20" s="16" t="str">
        <f t="shared" si="39"/>
        <v>Pass</v>
      </c>
      <c r="DK20" s="33" t="b">
        <f>IF(ABS(Survey!$DV20)=0,TRUE,FALSE)</f>
        <v>1</v>
      </c>
      <c r="DL20" s="32" t="b">
        <f>NOT(ISBLANK(Survey!$DW20))</f>
        <v>0</v>
      </c>
      <c r="DM20" t="str">
        <f t="shared" si="40"/>
        <v>Pass</v>
      </c>
      <c r="DN20" s="25" cm="1">
        <f t="array" ref="DN20">SUM(SUMIF(Survey!CW20,{"&gt;0","&lt;0"})*{1,-1})+SUM(SUMIF(Survey!DR20,{"&gt;0","&lt;0"})*{1,-1})</f>
        <v>0</v>
      </c>
      <c r="DO20" s="25">
        <f>SUM(SUMIF(Survey!DY20:EE20,{"&gt;0","&lt;0"})*{1,-1})+SUM(SUMIF(Survey!EG20:EM20,{"&gt;0","&lt;0"})*{1,-1})</f>
        <v>0</v>
      </c>
      <c r="DP20">
        <f t="shared" si="41"/>
        <v>0</v>
      </c>
      <c r="DQ20">
        <f t="shared" si="42"/>
        <v>0</v>
      </c>
      <c r="DR20" s="16" t="str">
        <f t="shared" si="43"/>
        <v>Pass</v>
      </c>
      <c r="DS20" s="33" t="b">
        <f>IF(ABS(Survey!$EE20)=0,TRUE,FALSE)</f>
        <v>1</v>
      </c>
      <c r="DT20" s="32" t="b">
        <f>NOT(ISBLANK(Survey!EF20))</f>
        <v>0</v>
      </c>
      <c r="DU20" s="16" t="str">
        <f t="shared" si="44"/>
        <v>Pass</v>
      </c>
      <c r="DV20" s="33" t="b">
        <f>IF(ABS(Survey!$EM20)=0,TRUE,FALSE)</f>
        <v>1</v>
      </c>
      <c r="DW20" s="32" t="b">
        <f>NOT(ISBLANK(Survey!$EN20))</f>
        <v>0</v>
      </c>
      <c r="DX20" s="16" t="str">
        <f t="shared" si="45"/>
        <v>Fail</v>
      </c>
      <c r="DY20" s="31">
        <f>SUM(SUMIF(Survey!ET20:EV20,{"&gt;0","&lt;0"})*{1,-1})</f>
        <v>0</v>
      </c>
      <c r="DZ20">
        <f t="shared" si="46"/>
        <v>0</v>
      </c>
      <c r="EA20">
        <f t="shared" si="47"/>
        <v>100</v>
      </c>
      <c r="EB20" s="30" t="b">
        <f>IF(OR(Survey!$M20="ETF",Survey!$M20="ETF, alternative mutual fund",Survey!$M20="Closed-end", Survey!$M20="Split share corp"),TRUE,FALSE)</f>
        <v>0</v>
      </c>
      <c r="EC20" s="16" t="str">
        <f t="shared" si="48"/>
        <v>Fail</v>
      </c>
      <c r="ED20" s="31">
        <f>SUM(SUMIF(Survey!EX20:FD20,{"&gt;0","&lt;0"})*{1,-1})</f>
        <v>0</v>
      </c>
      <c r="EE20">
        <f t="shared" si="49"/>
        <v>0</v>
      </c>
      <c r="EF20" s="17">
        <f t="shared" si="50"/>
        <v>100</v>
      </c>
      <c r="EG20" s="16" t="str">
        <f t="shared" si="51"/>
        <v>Fail</v>
      </c>
      <c r="EH20" s="31">
        <f>SUM(SUMIF(Survey!FF20:FL20,{"&gt;0","&lt;0"})*{1,-1})</f>
        <v>0</v>
      </c>
      <c r="EI20">
        <f t="shared" si="52"/>
        <v>0</v>
      </c>
      <c r="EJ20" s="17">
        <f t="shared" si="53"/>
        <v>100</v>
      </c>
    </row>
    <row r="21" spans="1:140">
      <c r="A21">
        <v>21</v>
      </c>
      <c r="B21" t="str">
        <f t="shared" si="0"/>
        <v>Pass</v>
      </c>
      <c r="C21" t="str">
        <f>IF(COUNTBLANK(Survey!B21:FM21)=$C$2, "Pass", "Fail")</f>
        <v>Pass</v>
      </c>
      <c r="D21" s="16" t="str">
        <f t="shared" si="2"/>
        <v>Fail</v>
      </c>
      <c r="E21" t="str">
        <f>IF(OR(ISBLANK(Survey!AL21),COUNTIF(G21:BJ21,"Fail")),"Fail","Pass")</f>
        <v>Fail</v>
      </c>
      <c r="F21" s="265"/>
      <c r="G21" s="16" t="str">
        <f t="shared" si="3"/>
        <v>Fail</v>
      </c>
      <c r="H21" s="139">
        <f>COUNTBLANK(Survey!B21:D21)+COUNTBLANK(Survey!G21)+COUNTBLANK(Survey!I21)+COUNTBLANK(Survey!K21:M21)+COUNTBLANK(Survey!P21:Q21)+COUNTBLANK(Survey!T21:W21)+COUNTBLANK(Survey!Z21:AC21)+COUNTBLANK(Survey!AF21:AG21)+COUNTBLANK(Survey!AK21:AK21)</f>
        <v>21</v>
      </c>
      <c r="I21" t="str">
        <f t="shared" si="4"/>
        <v>Fail</v>
      </c>
      <c r="J21" t="b">
        <f>IF(Survey!E21="No",TRUE,FALSE)</f>
        <v>0</v>
      </c>
      <c r="K21" s="29" cm="1">
        <f t="array" ref="K21">IF(COUNTA(Survey!$E$4:$E$695)=1, 0, SUM(IF(COUNTIF(Survey!$E$4:$E$695, Survey!$E$4:$E$695)=1,1,0)))</f>
        <v>0</v>
      </c>
      <c r="L21" s="29">
        <f>LEN(Survey!E21)</f>
        <v>0</v>
      </c>
      <c r="M21" s="16" t="str">
        <f t="shared" si="5"/>
        <v>Fail</v>
      </c>
      <c r="N21" t="b">
        <f>IF(Survey!F21="No",TRUE,FALSE)</f>
        <v>0</v>
      </c>
      <c r="O21" t="b">
        <f>Survey!F21=Survey!E21</f>
        <v>1</v>
      </c>
      <c r="P21">
        <f>COUNTIF(Survey!$F$4:$F$695,Survey!F21)</f>
        <v>0</v>
      </c>
      <c r="Q21" s="28">
        <f>LEN(Survey!F21)</f>
        <v>0</v>
      </c>
      <c r="R21" s="16" t="str">
        <f t="shared" si="6"/>
        <v>Pass</v>
      </c>
      <c r="S21" s="29">
        <f>MOD((LEN(Survey!H21)+2),11)</f>
        <v>2</v>
      </c>
      <c r="T21">
        <f>COUNTIF(Survey!$H$4:$H$695,Survey!H21)</f>
        <v>0</v>
      </c>
      <c r="U21" s="28" t="str">
        <f>IF(Survey!$L21="Prospectus fund", "Yes", "No")</f>
        <v>No</v>
      </c>
      <c r="V21" s="16" t="str">
        <f t="shared" si="7"/>
        <v>Pass</v>
      </c>
      <c r="W21" s="29">
        <f>MOD((LEN(Survey!J21)+2),11)</f>
        <v>2</v>
      </c>
      <c r="X21">
        <f>COUNTIF(Survey!$J$4:$J$695,Survey!J21)</f>
        <v>0</v>
      </c>
      <c r="Y21" s="30" t="b">
        <f>IF(OR(Survey!$M21="ETF",Survey!$M21="ETF, alternative mutual fund",Survey!$M21="Closed-end", Survey!$M21="Split share corp", Survey!$I21="Yes"),TRUE,FALSE)</f>
        <v>0</v>
      </c>
      <c r="Z21" s="16" t="str">
        <f>IFERROR(IF(AND(OR(AC21=AD21,AD21 = "Either"),NOT(ISBLANK(Survey!K21))),"Pass","Fail"),"Pass")</f>
        <v>Fail</v>
      </c>
      <c r="AA21" s="31" cm="1">
        <f t="array" ref="AA21">SUM(SUMIF(Survey!CH21:DA21,{"&gt;0","&lt;0"})*{1,-1})</f>
        <v>0</v>
      </c>
      <c r="AB21" s="33" cm="1">
        <f t="array" ref="AB21">SUM(SUMIF(Survey!CK21,{"&gt;0","&lt;0"})*{1,-1})+SUM(SUMIF(Survey!CU21,{"&gt;0","&lt;0"})*{1,-1})</f>
        <v>0</v>
      </c>
      <c r="AC21" s="33">
        <f>Survey!K21</f>
        <v>0</v>
      </c>
      <c r="AD21" s="32" t="str">
        <f t="shared" si="8"/>
        <v>Either</v>
      </c>
      <c r="AE21" s="16" t="str">
        <f t="shared" si="9"/>
        <v>Fail</v>
      </c>
      <c r="AF21" s="58" cm="1">
        <f t="array" ref="AF21">SUM(SUMIF(Survey!CH21:DA21,{"&gt;0","&lt;0"})*{1,-1})+SUM(SUMIF(Survey!DC21:DV21,{"&gt;0","&lt;0"})*{1,-1})</f>
        <v>0</v>
      </c>
      <c r="AG21" s="58">
        <f>IFERROR(AF21/(Survey!$BA21),0)</f>
        <v>0</v>
      </c>
      <c r="AH21" s="104" t="b">
        <f>IF(OR(Survey!$M21="Alternative strategy or hedge",Survey!$M21="Private asset",Survey!$L21="Prospectus fund"),TRUE,FALSE)</f>
        <v>0</v>
      </c>
      <c r="AI21" s="104" t="b">
        <f>NOT(ISBLANK(Survey!$M21))</f>
        <v>0</v>
      </c>
      <c r="AJ21" s="16" t="str">
        <f t="shared" si="10"/>
        <v>Fail</v>
      </c>
      <c r="AK21" t="b">
        <f>IF(Survey!W21="No",TRUE,FALSE)</f>
        <v>0</v>
      </c>
      <c r="AL21" s="119">
        <f>MOD((LEN(Survey!W21)+2),22)</f>
        <v>2</v>
      </c>
      <c r="AM21" t="str">
        <f t="shared" si="11"/>
        <v>Pass</v>
      </c>
      <c r="AN21" s="33" t="b">
        <f>NOT(ISNUMBER(SEARCH("Other",Survey!$Q21)))</f>
        <v>1</v>
      </c>
      <c r="AO21" s="32" t="b">
        <f>NOT(ISBLANK(Survey!$R21))</f>
        <v>0</v>
      </c>
      <c r="AP21" s="16" t="str">
        <f t="shared" si="12"/>
        <v>Pass</v>
      </c>
      <c r="AQ21" s="114">
        <f>COUNTBLANK(Survey!$X21)</f>
        <v>1</v>
      </c>
      <c r="AR21" s="58">
        <f>IF(AND(Survey!L21&lt;&gt;"Exempt fund",OR(Survey!$M21="ETF",Survey!$M21="ETF, alternative mutual fund",Survey!$M21="Mutual fund",Survey!$M21="Alternative mutual fund",Survey!$M21="Money market")),1,0)</f>
        <v>0</v>
      </c>
      <c r="AS21" s="16" t="str">
        <f t="shared" si="13"/>
        <v>Pass</v>
      </c>
      <c r="AT21" s="33" t="b">
        <f>NOT(ISNUMBER(SEARCH("Yes",Survey!$AC21)))</f>
        <v>1</v>
      </c>
      <c r="AU21" s="32" t="b">
        <f>IF(COUNTBLANK(Survey!$AD21:$AE21)=0,TRUE, FALSE)</f>
        <v>0</v>
      </c>
      <c r="AV21" s="16" t="str">
        <f t="shared" si="14"/>
        <v>Pass</v>
      </c>
      <c r="AW21" s="33" t="b">
        <f>NOT(ISNUMBER(SEARCH("Yes",Survey!$AF21)))</f>
        <v>1</v>
      </c>
      <c r="AX21" s="32" t="b">
        <f>NOT(ISBLANK(Survey!$AH21))</f>
        <v>0</v>
      </c>
      <c r="AY21" s="16" t="str">
        <f t="shared" si="15"/>
        <v>Pass</v>
      </c>
      <c r="AZ21" s="33" t="b">
        <f>NOT(OR(ISNUMBER(SEARCH("Other",Survey!$AH21)),ISNUMBER(SEARCH("Multiple",Survey!$AH21))))</f>
        <v>1</v>
      </c>
      <c r="BA21" s="32" t="b">
        <f>NOT(ISBLANK(Survey!$AI21))</f>
        <v>0</v>
      </c>
      <c r="BB21" s="16" t="str">
        <f t="shared" si="16"/>
        <v>Fail</v>
      </c>
      <c r="BC21" s="114">
        <f>IF(ABS(Survey!$BA21)&gt;0, 1,0)</f>
        <v>0</v>
      </c>
      <c r="BD21" s="114">
        <f>IF(COUNTBLANK(Survey!$AL21)=0,1,0)</f>
        <v>0</v>
      </c>
      <c r="BE21" s="16" t="str">
        <f t="shared" si="17"/>
        <v>Pass</v>
      </c>
      <c r="BF21" s="114">
        <f>IF(ISBLANK(Survey!$AL21),0,1)</f>
        <v>0</v>
      </c>
      <c r="BG21" s="133">
        <f>COUNTBLANK(Survey!$AM21)</f>
        <v>1</v>
      </c>
      <c r="BH21" s="16" t="str">
        <f t="shared" si="18"/>
        <v>Pass</v>
      </c>
      <c r="BI21" s="114">
        <f>IF(OR(Survey!$AM21="Closed",ISBLANK(Survey!$AM21)),0,1)</f>
        <v>0</v>
      </c>
      <c r="BJ21" s="133">
        <f>IF(ISBLANK(Survey!$AN21),1,0)</f>
        <v>1</v>
      </c>
      <c r="BK21" s="118" t="str">
        <f t="shared" si="19"/>
        <v>Pass</v>
      </c>
      <c r="BL21" s="31" cm="1">
        <f t="array" ref="BL21">SUM(SUMIF(Survey!AO21:AP21,{"&gt;0","&lt;0"})*{1,-1})</f>
        <v>0</v>
      </c>
      <c r="BM21">
        <f t="shared" si="20"/>
        <v>0</v>
      </c>
      <c r="BN21">
        <f t="shared" si="21"/>
        <v>100</v>
      </c>
      <c r="BO21" s="118" t="str">
        <f t="shared" si="22"/>
        <v>Pass</v>
      </c>
      <c r="BP21">
        <f>IF(Survey!AQ21="No",0,1)</f>
        <v>1</v>
      </c>
      <c r="BQ21" s="207">
        <f>MOD((LEN(Survey!AQ21)+2),22)</f>
        <v>2</v>
      </c>
      <c r="BR21">
        <f>IF(Survey!AR21="No",0,1)</f>
        <v>1</v>
      </c>
      <c r="BS21" s="207">
        <f>MOD((LEN(Survey!AR21)+2),22)</f>
        <v>2</v>
      </c>
      <c r="BT21" s="114">
        <f>COUNTBLANK(Survey!$AQ21:$AS21)+COUNTBLANK(Survey!$AU21)</f>
        <v>4</v>
      </c>
      <c r="BU21" s="114">
        <f>IF(Survey!$I21="Yes",1,0)</f>
        <v>0</v>
      </c>
      <c r="BV21" s="114">
        <f>IF(OR(Survey!$M21="Mutual fund",Survey!$M21="Alternative mutual fund",Survey!$M21="Money market"),1,0)</f>
        <v>0</v>
      </c>
      <c r="BW21" s="119">
        <f>IF(OR(Survey!$M21="ETF",Survey!$M21="ETF, alternative mutual fund"),1,0)</f>
        <v>0</v>
      </c>
      <c r="BX21" s="16" t="str">
        <f t="shared" si="23"/>
        <v>Pass</v>
      </c>
      <c r="BY21" s="33">
        <f>IF(ISNUMBER(SEARCH("Other",Survey!$AS21)), 1, 0)</f>
        <v>0</v>
      </c>
      <c r="BZ21" s="58" t="b">
        <f>NOT(ISBLANK(Survey!$AT21))</f>
        <v>0</v>
      </c>
      <c r="CA21" s="16" t="str">
        <f t="shared" si="24"/>
        <v>Pass</v>
      </c>
      <c r="CB21" s="114">
        <f>IF(Survey!$BB21=0, 0,1)</f>
        <v>0</v>
      </c>
      <c r="CC21" s="58">
        <f>Survey!$AV21</f>
        <v>0</v>
      </c>
      <c r="CD21" s="58">
        <f>Survey!$BC21+Survey!$BD21+ABS(Survey!$BE21)-ABS(Survey!$BF21)-ABS(Survey!$BG21)-ABS(Survey!$BL21)</f>
        <v>0</v>
      </c>
      <c r="CE21" s="138">
        <f>Survey!BB21+(ABS(Survey!$BH21)-ABS(Survey!$BI21)+ABS(Survey!$BJ21)-ABS(Survey!$BK21))*0.5</f>
        <v>0</v>
      </c>
      <c r="CF21" s="58">
        <f t="shared" si="25"/>
        <v>0</v>
      </c>
      <c r="CG21" s="58">
        <f>IF(AND($CC21&gt;$CF21-0.2,$CC21&lt;$CF21+0.2,ISBLANK(Survey!$AV21)=FALSE),0,1)</f>
        <v>1</v>
      </c>
      <c r="CH21" s="133">
        <f>IF(ISBLANK(Survey!$AW21),1,0)</f>
        <v>1</v>
      </c>
      <c r="CI21" s="16" t="str">
        <f t="shared" si="26"/>
        <v>Pass</v>
      </c>
      <c r="CJ21" s="114">
        <f>IF(Survey!$BB21=0, 0,1)</f>
        <v>0</v>
      </c>
      <c r="CK21" s="58">
        <f>IF(AND(Survey!$AX21&gt;=0,Survey!$AX21&lt;=0.2,Survey!$AX21&lt;&gt;""),0,1)</f>
        <v>1</v>
      </c>
      <c r="CL21" s="114">
        <f>IF(ISBLANK(Survey!$AY21),1,0)</f>
        <v>1</v>
      </c>
      <c r="CM21" s="16" t="str">
        <f t="shared" si="27"/>
        <v>Fail</v>
      </c>
      <c r="CN21" s="133">
        <f>Survey!$AZ21</f>
        <v>0</v>
      </c>
      <c r="CO21" s="16" t="str">
        <f t="shared" si="28"/>
        <v>Pass</v>
      </c>
      <c r="CP21" s="31">
        <f>Survey!$BA21</f>
        <v>0</v>
      </c>
      <c r="CQ21" s="138">
        <f>Survey!$BB21+Survey!$BC21+Survey!$BD21+ABS(Survey!$BE21)-ABS(Survey!$BF21)-ABS(Survey!$BG21)+ABS(Survey!$BH21)-ABS(Survey!$BI21)+ABS(Survey!$BJ21)-ABS(Survey!$BK21)-ABS(Survey!$BL21)+Survey!$BM21</f>
        <v>0</v>
      </c>
      <c r="CR21" s="30">
        <f t="shared" si="29"/>
        <v>0</v>
      </c>
      <c r="CS21" s="17">
        <f t="shared" si="30"/>
        <v>0</v>
      </c>
      <c r="CT21" s="16" t="str">
        <f t="shared" si="31"/>
        <v>Pass</v>
      </c>
      <c r="CU21" s="33" t="b">
        <f>IF(ABS(Survey!$BM21)=0,TRUE,FALSE)</f>
        <v>1</v>
      </c>
      <c r="CV21" s="32" t="b">
        <f>NOT(ISBLANK(Survey!$BN21))</f>
        <v>0</v>
      </c>
      <c r="CW21" t="str">
        <f t="shared" si="32"/>
        <v>Fail</v>
      </c>
      <c r="CX21" s="25">
        <f>Survey!$BA21</f>
        <v>0</v>
      </c>
      <c r="CY21" s="25" cm="1">
        <f t="array" ref="CY21">SUM(SUMIF(Survey!BP21:BW21,{"&gt;0","&lt;0"})*{1,-1})-SUM(SUMIF(Survey!BY21:CF21,{"&gt;0","&lt;0"})*{1,-1})</f>
        <v>0</v>
      </c>
      <c r="CZ21" s="30" t="str">
        <f t="shared" si="33"/>
        <v>No holdings</v>
      </c>
      <c r="DA21">
        <f t="shared" si="34"/>
        <v>0</v>
      </c>
      <c r="DB21" s="16" t="str">
        <f t="shared" si="35"/>
        <v>Fail</v>
      </c>
      <c r="DC21" s="31">
        <f>Survey!$BA21</f>
        <v>0</v>
      </c>
      <c r="DD21" s="31" cm="1">
        <f t="array" ref="DD21">SUM(SUMIF(Survey!CH21:DA21,{"&gt;0","&lt;0"})*{1,-1})-SUM(SUMIF(Survey!DC21:DV21,{"&gt;0","&lt;0"})*{1,-1})</f>
        <v>0</v>
      </c>
      <c r="DE21" s="30" t="str">
        <f t="shared" si="36"/>
        <v>No holdings</v>
      </c>
      <c r="DF21" s="17">
        <f t="shared" si="37"/>
        <v>0</v>
      </c>
      <c r="DG21" s="16" t="str">
        <f t="shared" si="38"/>
        <v>Pass</v>
      </c>
      <c r="DH21" s="33" t="b">
        <f>IF(ABS(Survey!$DA21)=0,TRUE,FALSE)</f>
        <v>1</v>
      </c>
      <c r="DI21" s="32" t="b">
        <f>NOT(ISBLANK(Survey!$DB21))</f>
        <v>0</v>
      </c>
      <c r="DJ21" s="16" t="str">
        <f t="shared" si="39"/>
        <v>Pass</v>
      </c>
      <c r="DK21" s="33" t="b">
        <f>IF(ABS(Survey!$DV21)=0,TRUE,FALSE)</f>
        <v>1</v>
      </c>
      <c r="DL21" s="32" t="b">
        <f>NOT(ISBLANK(Survey!$DW21))</f>
        <v>0</v>
      </c>
      <c r="DM21" t="str">
        <f t="shared" si="40"/>
        <v>Pass</v>
      </c>
      <c r="DN21" s="25" cm="1">
        <f t="array" ref="DN21">SUM(SUMIF(Survey!CW21,{"&gt;0","&lt;0"})*{1,-1})+SUM(SUMIF(Survey!DR21,{"&gt;0","&lt;0"})*{1,-1})</f>
        <v>0</v>
      </c>
      <c r="DO21" s="25">
        <f>SUM(SUMIF(Survey!DY21:EE21,{"&gt;0","&lt;0"})*{1,-1})+SUM(SUMIF(Survey!EG21:EM21,{"&gt;0","&lt;0"})*{1,-1})</f>
        <v>0</v>
      </c>
      <c r="DP21">
        <f t="shared" si="41"/>
        <v>0</v>
      </c>
      <c r="DQ21">
        <f t="shared" si="42"/>
        <v>0</v>
      </c>
      <c r="DR21" s="16" t="str">
        <f t="shared" si="43"/>
        <v>Pass</v>
      </c>
      <c r="DS21" s="33" t="b">
        <f>IF(ABS(Survey!$EE21)=0,TRUE,FALSE)</f>
        <v>1</v>
      </c>
      <c r="DT21" s="32" t="b">
        <f>NOT(ISBLANK(Survey!EF21))</f>
        <v>0</v>
      </c>
      <c r="DU21" s="16" t="str">
        <f t="shared" si="44"/>
        <v>Pass</v>
      </c>
      <c r="DV21" s="33" t="b">
        <f>IF(ABS(Survey!$EM21)=0,TRUE,FALSE)</f>
        <v>1</v>
      </c>
      <c r="DW21" s="32" t="b">
        <f>NOT(ISBLANK(Survey!$EN21))</f>
        <v>0</v>
      </c>
      <c r="DX21" s="16" t="str">
        <f t="shared" si="45"/>
        <v>Fail</v>
      </c>
      <c r="DY21" s="31">
        <f>SUM(SUMIF(Survey!ET21:EV21,{"&gt;0","&lt;0"})*{1,-1})</f>
        <v>0</v>
      </c>
      <c r="DZ21">
        <f t="shared" si="46"/>
        <v>0</v>
      </c>
      <c r="EA21">
        <f t="shared" si="47"/>
        <v>100</v>
      </c>
      <c r="EB21" s="30" t="b">
        <f>IF(OR(Survey!$M21="ETF",Survey!$M21="ETF, alternative mutual fund",Survey!$M21="Closed-end", Survey!$M21="Split share corp"),TRUE,FALSE)</f>
        <v>0</v>
      </c>
      <c r="EC21" s="16" t="str">
        <f t="shared" si="48"/>
        <v>Fail</v>
      </c>
      <c r="ED21" s="31">
        <f>SUM(SUMIF(Survey!EX21:FD21,{"&gt;0","&lt;0"})*{1,-1})</f>
        <v>0</v>
      </c>
      <c r="EE21">
        <f t="shared" si="49"/>
        <v>0</v>
      </c>
      <c r="EF21" s="17">
        <f t="shared" si="50"/>
        <v>100</v>
      </c>
      <c r="EG21" s="16" t="str">
        <f t="shared" si="51"/>
        <v>Fail</v>
      </c>
      <c r="EH21" s="31">
        <f>SUM(SUMIF(Survey!FF21:FL21,{"&gt;0","&lt;0"})*{1,-1})</f>
        <v>0</v>
      </c>
      <c r="EI21">
        <f t="shared" si="52"/>
        <v>0</v>
      </c>
      <c r="EJ21" s="17">
        <f t="shared" si="53"/>
        <v>100</v>
      </c>
    </row>
    <row r="22" spans="1:140">
      <c r="A22">
        <v>22</v>
      </c>
      <c r="B22" t="str">
        <f t="shared" si="0"/>
        <v>Pass</v>
      </c>
      <c r="C22" t="str">
        <f>IF(COUNTBLANK(Survey!B22:FM22)=$C$2, "Pass", "Fail")</f>
        <v>Pass</v>
      </c>
      <c r="D22" s="16" t="str">
        <f t="shared" si="2"/>
        <v>Fail</v>
      </c>
      <c r="E22" t="str">
        <f>IF(OR(ISBLANK(Survey!AL22),COUNTIF(G22:BJ22,"Fail")),"Fail","Pass")</f>
        <v>Fail</v>
      </c>
      <c r="F22" s="265"/>
      <c r="G22" s="16" t="str">
        <f t="shared" si="3"/>
        <v>Fail</v>
      </c>
      <c r="H22" s="139">
        <f>COUNTBLANK(Survey!B22:D22)+COUNTBLANK(Survey!G22)+COUNTBLANK(Survey!I22)+COUNTBLANK(Survey!K22:M22)+COUNTBLANK(Survey!P22:Q22)+COUNTBLANK(Survey!T22:W22)+COUNTBLANK(Survey!Z22:AC22)+COUNTBLANK(Survey!AF22:AG22)+COUNTBLANK(Survey!AK22:AK22)</f>
        <v>21</v>
      </c>
      <c r="I22" t="str">
        <f t="shared" si="4"/>
        <v>Fail</v>
      </c>
      <c r="J22" t="b">
        <f>IF(Survey!E22="No",TRUE,FALSE)</f>
        <v>0</v>
      </c>
      <c r="K22" s="29" cm="1">
        <f t="array" ref="K22">IF(COUNTA(Survey!$E$4:$E$695)=1, 0, SUM(IF(COUNTIF(Survey!$E$4:$E$695, Survey!$E$4:$E$695)=1,1,0)))</f>
        <v>0</v>
      </c>
      <c r="L22" s="29">
        <f>LEN(Survey!E22)</f>
        <v>0</v>
      </c>
      <c r="M22" s="16" t="str">
        <f t="shared" si="5"/>
        <v>Fail</v>
      </c>
      <c r="N22" t="b">
        <f>IF(Survey!F22="No",TRUE,FALSE)</f>
        <v>0</v>
      </c>
      <c r="O22" t="b">
        <f>Survey!F22=Survey!E22</f>
        <v>1</v>
      </c>
      <c r="P22">
        <f>COUNTIF(Survey!$F$4:$F$695,Survey!F22)</f>
        <v>0</v>
      </c>
      <c r="Q22" s="28">
        <f>LEN(Survey!F22)</f>
        <v>0</v>
      </c>
      <c r="R22" s="16" t="str">
        <f t="shared" si="6"/>
        <v>Pass</v>
      </c>
      <c r="S22" s="29">
        <f>MOD((LEN(Survey!H22)+2),11)</f>
        <v>2</v>
      </c>
      <c r="T22">
        <f>COUNTIF(Survey!$H$4:$H$695,Survey!H22)</f>
        <v>0</v>
      </c>
      <c r="U22" s="28" t="str">
        <f>IF(Survey!$L22="Prospectus fund", "Yes", "No")</f>
        <v>No</v>
      </c>
      <c r="V22" s="16" t="str">
        <f t="shared" si="7"/>
        <v>Pass</v>
      </c>
      <c r="W22" s="29">
        <f>MOD((LEN(Survey!J22)+2),11)</f>
        <v>2</v>
      </c>
      <c r="X22">
        <f>COUNTIF(Survey!$J$4:$J$695,Survey!J22)</f>
        <v>0</v>
      </c>
      <c r="Y22" s="30" t="b">
        <f>IF(OR(Survey!$M22="ETF",Survey!$M22="ETF, alternative mutual fund",Survey!$M22="Closed-end", Survey!$M22="Split share corp", Survey!$I22="Yes"),TRUE,FALSE)</f>
        <v>0</v>
      </c>
      <c r="Z22" s="16" t="str">
        <f>IFERROR(IF(AND(OR(AC22=AD22,AD22 = "Either"),NOT(ISBLANK(Survey!K22))),"Pass","Fail"),"Pass")</f>
        <v>Fail</v>
      </c>
      <c r="AA22" s="31" cm="1">
        <f t="array" ref="AA22">SUM(SUMIF(Survey!CH22:DA22,{"&gt;0","&lt;0"})*{1,-1})</f>
        <v>0</v>
      </c>
      <c r="AB22" s="33" cm="1">
        <f t="array" ref="AB22">SUM(SUMIF(Survey!CK22,{"&gt;0","&lt;0"})*{1,-1})+SUM(SUMIF(Survey!CU22,{"&gt;0","&lt;0"})*{1,-1})</f>
        <v>0</v>
      </c>
      <c r="AC22" s="33">
        <f>Survey!K22</f>
        <v>0</v>
      </c>
      <c r="AD22" s="32" t="str">
        <f t="shared" si="8"/>
        <v>Either</v>
      </c>
      <c r="AE22" s="16" t="str">
        <f t="shared" si="9"/>
        <v>Fail</v>
      </c>
      <c r="AF22" s="58" cm="1">
        <f t="array" ref="AF22">SUM(SUMIF(Survey!CH22:DA22,{"&gt;0","&lt;0"})*{1,-1})+SUM(SUMIF(Survey!DC22:DV22,{"&gt;0","&lt;0"})*{1,-1})</f>
        <v>0</v>
      </c>
      <c r="AG22" s="58">
        <f>IFERROR(AF22/(Survey!$BA22),0)</f>
        <v>0</v>
      </c>
      <c r="AH22" s="104" t="b">
        <f>IF(OR(Survey!$M22="Alternative strategy or hedge",Survey!$M22="Private asset",Survey!$L22="Prospectus fund"),TRUE,FALSE)</f>
        <v>0</v>
      </c>
      <c r="AI22" s="104" t="b">
        <f>NOT(ISBLANK(Survey!$M22))</f>
        <v>0</v>
      </c>
      <c r="AJ22" s="16" t="str">
        <f t="shared" si="10"/>
        <v>Fail</v>
      </c>
      <c r="AK22" t="b">
        <f>IF(Survey!W22="No",TRUE,FALSE)</f>
        <v>0</v>
      </c>
      <c r="AL22" s="119">
        <f>MOD((LEN(Survey!W22)+2),22)</f>
        <v>2</v>
      </c>
      <c r="AM22" t="str">
        <f t="shared" si="11"/>
        <v>Pass</v>
      </c>
      <c r="AN22" s="33" t="b">
        <f>NOT(ISNUMBER(SEARCH("Other",Survey!$Q22)))</f>
        <v>1</v>
      </c>
      <c r="AO22" s="32" t="b">
        <f>NOT(ISBLANK(Survey!$R22))</f>
        <v>0</v>
      </c>
      <c r="AP22" s="16" t="str">
        <f t="shared" si="12"/>
        <v>Pass</v>
      </c>
      <c r="AQ22" s="114">
        <f>COUNTBLANK(Survey!$X22)</f>
        <v>1</v>
      </c>
      <c r="AR22" s="58">
        <f>IF(AND(Survey!L22&lt;&gt;"Exempt fund",OR(Survey!$M22="ETF",Survey!$M22="ETF, alternative mutual fund",Survey!$M22="Mutual fund",Survey!$M22="Alternative mutual fund",Survey!$M22="Money market")),1,0)</f>
        <v>0</v>
      </c>
      <c r="AS22" s="16" t="str">
        <f t="shared" si="13"/>
        <v>Pass</v>
      </c>
      <c r="AT22" s="33" t="b">
        <f>NOT(ISNUMBER(SEARCH("Yes",Survey!$AC22)))</f>
        <v>1</v>
      </c>
      <c r="AU22" s="32" t="b">
        <f>IF(COUNTBLANK(Survey!$AD22:$AE22)=0,TRUE, FALSE)</f>
        <v>0</v>
      </c>
      <c r="AV22" s="16" t="str">
        <f t="shared" si="14"/>
        <v>Pass</v>
      </c>
      <c r="AW22" s="33" t="b">
        <f>NOT(ISNUMBER(SEARCH("Yes",Survey!$AF22)))</f>
        <v>1</v>
      </c>
      <c r="AX22" s="32" t="b">
        <f>NOT(ISBLANK(Survey!$AH22))</f>
        <v>0</v>
      </c>
      <c r="AY22" s="16" t="str">
        <f t="shared" si="15"/>
        <v>Pass</v>
      </c>
      <c r="AZ22" s="33" t="b">
        <f>NOT(OR(ISNUMBER(SEARCH("Other",Survey!$AH22)),ISNUMBER(SEARCH("Multiple",Survey!$AH22))))</f>
        <v>1</v>
      </c>
      <c r="BA22" s="32" t="b">
        <f>NOT(ISBLANK(Survey!$AI22))</f>
        <v>0</v>
      </c>
      <c r="BB22" s="16" t="str">
        <f t="shared" si="16"/>
        <v>Fail</v>
      </c>
      <c r="BC22" s="114">
        <f>IF(ABS(Survey!$BA22)&gt;0, 1,0)</f>
        <v>0</v>
      </c>
      <c r="BD22" s="114">
        <f>IF(COUNTBLANK(Survey!$AL22)=0,1,0)</f>
        <v>0</v>
      </c>
      <c r="BE22" s="16" t="str">
        <f t="shared" si="17"/>
        <v>Pass</v>
      </c>
      <c r="BF22" s="114">
        <f>IF(ISBLANK(Survey!$AL22),0,1)</f>
        <v>0</v>
      </c>
      <c r="BG22" s="133">
        <f>COUNTBLANK(Survey!$AM22)</f>
        <v>1</v>
      </c>
      <c r="BH22" s="16" t="str">
        <f t="shared" si="18"/>
        <v>Pass</v>
      </c>
      <c r="BI22" s="114">
        <f>IF(OR(Survey!$AM22="Closed",ISBLANK(Survey!$AM22)),0,1)</f>
        <v>0</v>
      </c>
      <c r="BJ22" s="133">
        <f>IF(ISBLANK(Survey!$AN22),1,0)</f>
        <v>1</v>
      </c>
      <c r="BK22" s="118" t="str">
        <f t="shared" si="19"/>
        <v>Pass</v>
      </c>
      <c r="BL22" s="31" cm="1">
        <f t="array" ref="BL22">SUM(SUMIF(Survey!AO22:AP22,{"&gt;0","&lt;0"})*{1,-1})</f>
        <v>0</v>
      </c>
      <c r="BM22">
        <f t="shared" si="20"/>
        <v>0</v>
      </c>
      <c r="BN22">
        <f t="shared" si="21"/>
        <v>100</v>
      </c>
      <c r="BO22" s="118" t="str">
        <f t="shared" si="22"/>
        <v>Pass</v>
      </c>
      <c r="BP22">
        <f>IF(Survey!AQ22="No",0,1)</f>
        <v>1</v>
      </c>
      <c r="BQ22" s="207">
        <f>MOD((LEN(Survey!AQ22)+2),22)</f>
        <v>2</v>
      </c>
      <c r="BR22">
        <f>IF(Survey!AR22="No",0,1)</f>
        <v>1</v>
      </c>
      <c r="BS22" s="207">
        <f>MOD((LEN(Survey!AR22)+2),22)</f>
        <v>2</v>
      </c>
      <c r="BT22" s="114">
        <f>COUNTBLANK(Survey!$AQ22:$AS22)+COUNTBLANK(Survey!$AU22)</f>
        <v>4</v>
      </c>
      <c r="BU22" s="114">
        <f>IF(Survey!$I22="Yes",1,0)</f>
        <v>0</v>
      </c>
      <c r="BV22" s="114">
        <f>IF(OR(Survey!$M22="Mutual fund",Survey!$M22="Alternative mutual fund",Survey!$M22="Money market"),1,0)</f>
        <v>0</v>
      </c>
      <c r="BW22" s="119">
        <f>IF(OR(Survey!$M22="ETF",Survey!$M22="ETF, alternative mutual fund"),1,0)</f>
        <v>0</v>
      </c>
      <c r="BX22" s="16" t="str">
        <f t="shared" si="23"/>
        <v>Pass</v>
      </c>
      <c r="BY22" s="33">
        <f>IF(ISNUMBER(SEARCH("Other",Survey!$AS22)), 1, 0)</f>
        <v>0</v>
      </c>
      <c r="BZ22" s="58" t="b">
        <f>NOT(ISBLANK(Survey!$AT22))</f>
        <v>0</v>
      </c>
      <c r="CA22" s="16" t="str">
        <f t="shared" si="24"/>
        <v>Pass</v>
      </c>
      <c r="CB22" s="114">
        <f>IF(Survey!$BB22=0, 0,1)</f>
        <v>0</v>
      </c>
      <c r="CC22" s="58">
        <f>Survey!$AV22</f>
        <v>0</v>
      </c>
      <c r="CD22" s="58">
        <f>Survey!$BC22+Survey!$BD22+ABS(Survey!$BE22)-ABS(Survey!$BF22)-ABS(Survey!$BG22)-ABS(Survey!$BL22)</f>
        <v>0</v>
      </c>
      <c r="CE22" s="138">
        <f>Survey!BB22+(ABS(Survey!$BH22)-ABS(Survey!$BI22)+ABS(Survey!$BJ22)-ABS(Survey!$BK22))*0.5</f>
        <v>0</v>
      </c>
      <c r="CF22" s="58">
        <f t="shared" si="25"/>
        <v>0</v>
      </c>
      <c r="CG22" s="58">
        <f>IF(AND($CC22&gt;$CF22-0.2,$CC22&lt;$CF22+0.2,ISBLANK(Survey!$AV22)=FALSE),0,1)</f>
        <v>1</v>
      </c>
      <c r="CH22" s="133">
        <f>IF(ISBLANK(Survey!$AW22),1,0)</f>
        <v>1</v>
      </c>
      <c r="CI22" s="16" t="str">
        <f t="shared" si="26"/>
        <v>Pass</v>
      </c>
      <c r="CJ22" s="114">
        <f>IF(Survey!$BB22=0, 0,1)</f>
        <v>0</v>
      </c>
      <c r="CK22" s="58">
        <f>IF(AND(Survey!$AX22&gt;=0,Survey!$AX22&lt;=0.2,Survey!$AX22&lt;&gt;""),0,1)</f>
        <v>1</v>
      </c>
      <c r="CL22" s="114">
        <f>IF(ISBLANK(Survey!$AY22),1,0)</f>
        <v>1</v>
      </c>
      <c r="CM22" s="16" t="str">
        <f t="shared" si="27"/>
        <v>Fail</v>
      </c>
      <c r="CN22" s="133">
        <f>Survey!$AZ22</f>
        <v>0</v>
      </c>
      <c r="CO22" s="16" t="str">
        <f t="shared" si="28"/>
        <v>Pass</v>
      </c>
      <c r="CP22" s="31">
        <f>Survey!$BA22</f>
        <v>0</v>
      </c>
      <c r="CQ22" s="138">
        <f>Survey!$BB22+Survey!$BC22+Survey!$BD22+ABS(Survey!$BE22)-ABS(Survey!$BF22)-ABS(Survey!$BG22)+ABS(Survey!$BH22)-ABS(Survey!$BI22)+ABS(Survey!$BJ22)-ABS(Survey!$BK22)-ABS(Survey!$BL22)+Survey!$BM22</f>
        <v>0</v>
      </c>
      <c r="CR22" s="30">
        <f t="shared" si="29"/>
        <v>0</v>
      </c>
      <c r="CS22" s="17">
        <f t="shared" si="30"/>
        <v>0</v>
      </c>
      <c r="CT22" s="16" t="str">
        <f t="shared" si="31"/>
        <v>Pass</v>
      </c>
      <c r="CU22" s="33" t="b">
        <f>IF(ABS(Survey!$BM22)=0,TRUE,FALSE)</f>
        <v>1</v>
      </c>
      <c r="CV22" s="32" t="b">
        <f>NOT(ISBLANK(Survey!$BN22))</f>
        <v>0</v>
      </c>
      <c r="CW22" t="str">
        <f t="shared" si="32"/>
        <v>Fail</v>
      </c>
      <c r="CX22" s="25">
        <f>Survey!$BA22</f>
        <v>0</v>
      </c>
      <c r="CY22" s="25" cm="1">
        <f t="array" ref="CY22">SUM(SUMIF(Survey!BP22:BW22,{"&gt;0","&lt;0"})*{1,-1})-SUM(SUMIF(Survey!BY22:CF22,{"&gt;0","&lt;0"})*{1,-1})</f>
        <v>0</v>
      </c>
      <c r="CZ22" s="30" t="str">
        <f t="shared" si="33"/>
        <v>No holdings</v>
      </c>
      <c r="DA22">
        <f t="shared" si="34"/>
        <v>0</v>
      </c>
      <c r="DB22" s="16" t="str">
        <f t="shared" si="35"/>
        <v>Fail</v>
      </c>
      <c r="DC22" s="31">
        <f>Survey!$BA22</f>
        <v>0</v>
      </c>
      <c r="DD22" s="31" cm="1">
        <f t="array" ref="DD22">SUM(SUMIF(Survey!CH22:DA22,{"&gt;0","&lt;0"})*{1,-1})-SUM(SUMIF(Survey!DC22:DV22,{"&gt;0","&lt;0"})*{1,-1})</f>
        <v>0</v>
      </c>
      <c r="DE22" s="30" t="str">
        <f t="shared" si="36"/>
        <v>No holdings</v>
      </c>
      <c r="DF22" s="17">
        <f t="shared" si="37"/>
        <v>0</v>
      </c>
      <c r="DG22" s="16" t="str">
        <f t="shared" si="38"/>
        <v>Pass</v>
      </c>
      <c r="DH22" s="33" t="b">
        <f>IF(ABS(Survey!$DA22)=0,TRUE,FALSE)</f>
        <v>1</v>
      </c>
      <c r="DI22" s="32" t="b">
        <f>NOT(ISBLANK(Survey!$DB22))</f>
        <v>0</v>
      </c>
      <c r="DJ22" s="16" t="str">
        <f t="shared" si="39"/>
        <v>Pass</v>
      </c>
      <c r="DK22" s="33" t="b">
        <f>IF(ABS(Survey!$DV22)=0,TRUE,FALSE)</f>
        <v>1</v>
      </c>
      <c r="DL22" s="32" t="b">
        <f>NOT(ISBLANK(Survey!$DW22))</f>
        <v>0</v>
      </c>
      <c r="DM22" t="str">
        <f t="shared" si="40"/>
        <v>Pass</v>
      </c>
      <c r="DN22" s="25" cm="1">
        <f t="array" ref="DN22">SUM(SUMIF(Survey!CW22,{"&gt;0","&lt;0"})*{1,-1})+SUM(SUMIF(Survey!DR22,{"&gt;0","&lt;0"})*{1,-1})</f>
        <v>0</v>
      </c>
      <c r="DO22" s="25">
        <f>SUM(SUMIF(Survey!DY22:EE22,{"&gt;0","&lt;0"})*{1,-1})+SUM(SUMIF(Survey!EG22:EM22,{"&gt;0","&lt;0"})*{1,-1})</f>
        <v>0</v>
      </c>
      <c r="DP22">
        <f t="shared" si="41"/>
        <v>0</v>
      </c>
      <c r="DQ22">
        <f t="shared" si="42"/>
        <v>0</v>
      </c>
      <c r="DR22" s="16" t="str">
        <f t="shared" si="43"/>
        <v>Pass</v>
      </c>
      <c r="DS22" s="33" t="b">
        <f>IF(ABS(Survey!$EE22)=0,TRUE,FALSE)</f>
        <v>1</v>
      </c>
      <c r="DT22" s="32" t="b">
        <f>NOT(ISBLANK(Survey!EF22))</f>
        <v>0</v>
      </c>
      <c r="DU22" s="16" t="str">
        <f t="shared" si="44"/>
        <v>Pass</v>
      </c>
      <c r="DV22" s="33" t="b">
        <f>IF(ABS(Survey!$EM22)=0,TRUE,FALSE)</f>
        <v>1</v>
      </c>
      <c r="DW22" s="32" t="b">
        <f>NOT(ISBLANK(Survey!$EN22))</f>
        <v>0</v>
      </c>
      <c r="DX22" s="16" t="str">
        <f t="shared" si="45"/>
        <v>Fail</v>
      </c>
      <c r="DY22" s="31">
        <f>SUM(SUMIF(Survey!ET22:EV22,{"&gt;0","&lt;0"})*{1,-1})</f>
        <v>0</v>
      </c>
      <c r="DZ22">
        <f t="shared" si="46"/>
        <v>0</v>
      </c>
      <c r="EA22">
        <f t="shared" si="47"/>
        <v>100</v>
      </c>
      <c r="EB22" s="30" t="b">
        <f>IF(OR(Survey!$M22="ETF",Survey!$M22="ETF, alternative mutual fund",Survey!$M22="Closed-end", Survey!$M22="Split share corp"),TRUE,FALSE)</f>
        <v>0</v>
      </c>
      <c r="EC22" s="16" t="str">
        <f t="shared" si="48"/>
        <v>Fail</v>
      </c>
      <c r="ED22" s="31">
        <f>SUM(SUMIF(Survey!EX22:FD22,{"&gt;0","&lt;0"})*{1,-1})</f>
        <v>0</v>
      </c>
      <c r="EE22">
        <f t="shared" si="49"/>
        <v>0</v>
      </c>
      <c r="EF22" s="17">
        <f t="shared" si="50"/>
        <v>100</v>
      </c>
      <c r="EG22" s="16" t="str">
        <f t="shared" si="51"/>
        <v>Fail</v>
      </c>
      <c r="EH22" s="31">
        <f>SUM(SUMIF(Survey!FF22:FL22,{"&gt;0","&lt;0"})*{1,-1})</f>
        <v>0</v>
      </c>
      <c r="EI22">
        <f t="shared" si="52"/>
        <v>0</v>
      </c>
      <c r="EJ22" s="17">
        <f t="shared" si="53"/>
        <v>100</v>
      </c>
    </row>
    <row r="23" spans="1:140">
      <c r="A23">
        <v>23</v>
      </c>
      <c r="B23" t="str">
        <f t="shared" si="0"/>
        <v>Pass</v>
      </c>
      <c r="C23" t="str">
        <f>IF(COUNTBLANK(Survey!B23:FM23)=$C$2, "Pass", "Fail")</f>
        <v>Pass</v>
      </c>
      <c r="D23" s="16" t="str">
        <f t="shared" si="2"/>
        <v>Fail</v>
      </c>
      <c r="E23" t="str">
        <f>IF(OR(ISBLANK(Survey!AL23),COUNTIF(G23:BJ23,"Fail")),"Fail","Pass")</f>
        <v>Fail</v>
      </c>
      <c r="F23" s="265"/>
      <c r="G23" s="16" t="str">
        <f t="shared" si="3"/>
        <v>Fail</v>
      </c>
      <c r="H23" s="139">
        <f>COUNTBLANK(Survey!B23:D23)+COUNTBLANK(Survey!G23)+COUNTBLANK(Survey!I23)+COUNTBLANK(Survey!K23:M23)+COUNTBLANK(Survey!P23:Q23)+COUNTBLANK(Survey!T23:W23)+COUNTBLANK(Survey!Z23:AC23)+COUNTBLANK(Survey!AF23:AG23)+COUNTBLANK(Survey!AK23:AK23)</f>
        <v>21</v>
      </c>
      <c r="I23" t="str">
        <f t="shared" si="4"/>
        <v>Fail</v>
      </c>
      <c r="J23" t="b">
        <f>IF(Survey!E23="No",TRUE,FALSE)</f>
        <v>0</v>
      </c>
      <c r="K23" s="29" cm="1">
        <f t="array" ref="K23">IF(COUNTA(Survey!$E$4:$E$695)=1, 0, SUM(IF(COUNTIF(Survey!$E$4:$E$695, Survey!$E$4:$E$695)=1,1,0)))</f>
        <v>0</v>
      </c>
      <c r="L23" s="29">
        <f>LEN(Survey!E23)</f>
        <v>0</v>
      </c>
      <c r="M23" s="16" t="str">
        <f t="shared" si="5"/>
        <v>Fail</v>
      </c>
      <c r="N23" t="b">
        <f>IF(Survey!F23="No",TRUE,FALSE)</f>
        <v>0</v>
      </c>
      <c r="O23" t="b">
        <f>Survey!F23=Survey!E23</f>
        <v>1</v>
      </c>
      <c r="P23">
        <f>COUNTIF(Survey!$F$4:$F$695,Survey!F23)</f>
        <v>0</v>
      </c>
      <c r="Q23" s="28">
        <f>LEN(Survey!F23)</f>
        <v>0</v>
      </c>
      <c r="R23" s="16" t="str">
        <f t="shared" si="6"/>
        <v>Pass</v>
      </c>
      <c r="S23" s="29">
        <f>MOD((LEN(Survey!H23)+2),11)</f>
        <v>2</v>
      </c>
      <c r="T23">
        <f>COUNTIF(Survey!$H$4:$H$695,Survey!H23)</f>
        <v>0</v>
      </c>
      <c r="U23" s="28" t="str">
        <f>IF(Survey!$L23="Prospectus fund", "Yes", "No")</f>
        <v>No</v>
      </c>
      <c r="V23" s="16" t="str">
        <f t="shared" si="7"/>
        <v>Pass</v>
      </c>
      <c r="W23" s="29">
        <f>MOD((LEN(Survey!J23)+2),11)</f>
        <v>2</v>
      </c>
      <c r="X23">
        <f>COUNTIF(Survey!$J$4:$J$695,Survey!J23)</f>
        <v>0</v>
      </c>
      <c r="Y23" s="30" t="b">
        <f>IF(OR(Survey!$M23="ETF",Survey!$M23="ETF, alternative mutual fund",Survey!$M23="Closed-end", Survey!$M23="Split share corp", Survey!$I23="Yes"),TRUE,FALSE)</f>
        <v>0</v>
      </c>
      <c r="Z23" s="16" t="str">
        <f>IFERROR(IF(AND(OR(AC23=AD23,AD23 = "Either"),NOT(ISBLANK(Survey!K23))),"Pass","Fail"),"Pass")</f>
        <v>Fail</v>
      </c>
      <c r="AA23" s="31" cm="1">
        <f t="array" ref="AA23">SUM(SUMIF(Survey!CH23:DA23,{"&gt;0","&lt;0"})*{1,-1})</f>
        <v>0</v>
      </c>
      <c r="AB23" s="33" cm="1">
        <f t="array" ref="AB23">SUM(SUMIF(Survey!CK23,{"&gt;0","&lt;0"})*{1,-1})+SUM(SUMIF(Survey!CU23,{"&gt;0","&lt;0"})*{1,-1})</f>
        <v>0</v>
      </c>
      <c r="AC23" s="33">
        <f>Survey!K23</f>
        <v>0</v>
      </c>
      <c r="AD23" s="32" t="str">
        <f t="shared" si="8"/>
        <v>Either</v>
      </c>
      <c r="AE23" s="16" t="str">
        <f t="shared" si="9"/>
        <v>Fail</v>
      </c>
      <c r="AF23" s="58" cm="1">
        <f t="array" ref="AF23">SUM(SUMIF(Survey!CH23:DA23,{"&gt;0","&lt;0"})*{1,-1})+SUM(SUMIF(Survey!DC23:DV23,{"&gt;0","&lt;0"})*{1,-1})</f>
        <v>0</v>
      </c>
      <c r="AG23" s="58">
        <f>IFERROR(AF23/(Survey!$BA23),0)</f>
        <v>0</v>
      </c>
      <c r="AH23" s="104" t="b">
        <f>IF(OR(Survey!$M23="Alternative strategy or hedge",Survey!$M23="Private asset",Survey!$L23="Prospectus fund"),TRUE,FALSE)</f>
        <v>0</v>
      </c>
      <c r="AI23" s="104" t="b">
        <f>NOT(ISBLANK(Survey!$M23))</f>
        <v>0</v>
      </c>
      <c r="AJ23" s="16" t="str">
        <f t="shared" si="10"/>
        <v>Fail</v>
      </c>
      <c r="AK23" t="b">
        <f>IF(Survey!W23="No",TRUE,FALSE)</f>
        <v>0</v>
      </c>
      <c r="AL23" s="119">
        <f>MOD((LEN(Survey!W23)+2),22)</f>
        <v>2</v>
      </c>
      <c r="AM23" t="str">
        <f t="shared" si="11"/>
        <v>Pass</v>
      </c>
      <c r="AN23" s="33" t="b">
        <f>NOT(ISNUMBER(SEARCH("Other",Survey!$Q23)))</f>
        <v>1</v>
      </c>
      <c r="AO23" s="32" t="b">
        <f>NOT(ISBLANK(Survey!$R23))</f>
        <v>0</v>
      </c>
      <c r="AP23" s="16" t="str">
        <f t="shared" si="12"/>
        <v>Pass</v>
      </c>
      <c r="AQ23" s="114">
        <f>COUNTBLANK(Survey!$X23)</f>
        <v>1</v>
      </c>
      <c r="AR23" s="58">
        <f>IF(AND(Survey!L23&lt;&gt;"Exempt fund",OR(Survey!$M23="ETF",Survey!$M23="ETF, alternative mutual fund",Survey!$M23="Mutual fund",Survey!$M23="Alternative mutual fund",Survey!$M23="Money market")),1,0)</f>
        <v>0</v>
      </c>
      <c r="AS23" s="16" t="str">
        <f t="shared" si="13"/>
        <v>Pass</v>
      </c>
      <c r="AT23" s="33" t="b">
        <f>NOT(ISNUMBER(SEARCH("Yes",Survey!$AC23)))</f>
        <v>1</v>
      </c>
      <c r="AU23" s="32" t="b">
        <f>IF(COUNTBLANK(Survey!$AD23:$AE23)=0,TRUE, FALSE)</f>
        <v>0</v>
      </c>
      <c r="AV23" s="16" t="str">
        <f t="shared" si="14"/>
        <v>Pass</v>
      </c>
      <c r="AW23" s="33" t="b">
        <f>NOT(ISNUMBER(SEARCH("Yes",Survey!$AF23)))</f>
        <v>1</v>
      </c>
      <c r="AX23" s="32" t="b">
        <f>NOT(ISBLANK(Survey!$AH23))</f>
        <v>0</v>
      </c>
      <c r="AY23" s="16" t="str">
        <f t="shared" si="15"/>
        <v>Pass</v>
      </c>
      <c r="AZ23" s="33" t="b">
        <f>NOT(OR(ISNUMBER(SEARCH("Other",Survey!$AH23)),ISNUMBER(SEARCH("Multiple",Survey!$AH23))))</f>
        <v>1</v>
      </c>
      <c r="BA23" s="32" t="b">
        <f>NOT(ISBLANK(Survey!$AI23))</f>
        <v>0</v>
      </c>
      <c r="BB23" s="16" t="str">
        <f t="shared" si="16"/>
        <v>Fail</v>
      </c>
      <c r="BC23" s="114">
        <f>IF(ABS(Survey!$BA23)&gt;0, 1,0)</f>
        <v>0</v>
      </c>
      <c r="BD23" s="114">
        <f>IF(COUNTBLANK(Survey!$AL23)=0,1,0)</f>
        <v>0</v>
      </c>
      <c r="BE23" s="16" t="str">
        <f t="shared" si="17"/>
        <v>Pass</v>
      </c>
      <c r="BF23" s="114">
        <f>IF(ISBLANK(Survey!$AL23),0,1)</f>
        <v>0</v>
      </c>
      <c r="BG23" s="133">
        <f>COUNTBLANK(Survey!$AM23)</f>
        <v>1</v>
      </c>
      <c r="BH23" s="16" t="str">
        <f t="shared" si="18"/>
        <v>Pass</v>
      </c>
      <c r="BI23" s="114">
        <f>IF(OR(Survey!$AM23="Closed",ISBLANK(Survey!$AM23)),0,1)</f>
        <v>0</v>
      </c>
      <c r="BJ23" s="133">
        <f>IF(ISBLANK(Survey!$AN23),1,0)</f>
        <v>1</v>
      </c>
      <c r="BK23" s="118" t="str">
        <f t="shared" si="19"/>
        <v>Pass</v>
      </c>
      <c r="BL23" s="31" cm="1">
        <f t="array" ref="BL23">SUM(SUMIF(Survey!AO23:AP23,{"&gt;0","&lt;0"})*{1,-1})</f>
        <v>0</v>
      </c>
      <c r="BM23">
        <f t="shared" si="20"/>
        <v>0</v>
      </c>
      <c r="BN23">
        <f t="shared" si="21"/>
        <v>100</v>
      </c>
      <c r="BO23" s="118" t="str">
        <f t="shared" si="22"/>
        <v>Pass</v>
      </c>
      <c r="BP23">
        <f>IF(Survey!AQ23="No",0,1)</f>
        <v>1</v>
      </c>
      <c r="BQ23" s="207">
        <f>MOD((LEN(Survey!AQ23)+2),22)</f>
        <v>2</v>
      </c>
      <c r="BR23">
        <f>IF(Survey!AR23="No",0,1)</f>
        <v>1</v>
      </c>
      <c r="BS23" s="207">
        <f>MOD((LEN(Survey!AR23)+2),22)</f>
        <v>2</v>
      </c>
      <c r="BT23" s="114">
        <f>COUNTBLANK(Survey!$AQ23:$AS23)+COUNTBLANK(Survey!$AU23)</f>
        <v>4</v>
      </c>
      <c r="BU23" s="114">
        <f>IF(Survey!$I23="Yes",1,0)</f>
        <v>0</v>
      </c>
      <c r="BV23" s="114">
        <f>IF(OR(Survey!$M23="Mutual fund",Survey!$M23="Alternative mutual fund",Survey!$M23="Money market"),1,0)</f>
        <v>0</v>
      </c>
      <c r="BW23" s="119">
        <f>IF(OR(Survey!$M23="ETF",Survey!$M23="ETF, alternative mutual fund"),1,0)</f>
        <v>0</v>
      </c>
      <c r="BX23" s="16" t="str">
        <f t="shared" si="23"/>
        <v>Pass</v>
      </c>
      <c r="BY23" s="33">
        <f>IF(ISNUMBER(SEARCH("Other",Survey!$AS23)), 1, 0)</f>
        <v>0</v>
      </c>
      <c r="BZ23" s="58" t="b">
        <f>NOT(ISBLANK(Survey!$AT23))</f>
        <v>0</v>
      </c>
      <c r="CA23" s="16" t="str">
        <f t="shared" si="24"/>
        <v>Pass</v>
      </c>
      <c r="CB23" s="114">
        <f>IF(Survey!$BB23=0, 0,1)</f>
        <v>0</v>
      </c>
      <c r="CC23" s="58">
        <f>Survey!$AV23</f>
        <v>0</v>
      </c>
      <c r="CD23" s="58">
        <f>Survey!$BC23+Survey!$BD23+ABS(Survey!$BE23)-ABS(Survey!$BF23)-ABS(Survey!$BG23)-ABS(Survey!$BL23)</f>
        <v>0</v>
      </c>
      <c r="CE23" s="138">
        <f>Survey!BB23+(ABS(Survey!$BH23)-ABS(Survey!$BI23)+ABS(Survey!$BJ23)-ABS(Survey!$BK23))*0.5</f>
        <v>0</v>
      </c>
      <c r="CF23" s="58">
        <f t="shared" si="25"/>
        <v>0</v>
      </c>
      <c r="CG23" s="58">
        <f>IF(AND($CC23&gt;$CF23-0.2,$CC23&lt;$CF23+0.2,ISBLANK(Survey!$AV23)=FALSE),0,1)</f>
        <v>1</v>
      </c>
      <c r="CH23" s="133">
        <f>IF(ISBLANK(Survey!$AW23),1,0)</f>
        <v>1</v>
      </c>
      <c r="CI23" s="16" t="str">
        <f t="shared" si="26"/>
        <v>Pass</v>
      </c>
      <c r="CJ23" s="114">
        <f>IF(Survey!$BB23=0, 0,1)</f>
        <v>0</v>
      </c>
      <c r="CK23" s="58">
        <f>IF(AND(Survey!$AX23&gt;=0,Survey!$AX23&lt;=0.2,Survey!$AX23&lt;&gt;""),0,1)</f>
        <v>1</v>
      </c>
      <c r="CL23" s="114">
        <f>IF(ISBLANK(Survey!$AY23),1,0)</f>
        <v>1</v>
      </c>
      <c r="CM23" s="16" t="str">
        <f t="shared" si="27"/>
        <v>Fail</v>
      </c>
      <c r="CN23" s="133">
        <f>Survey!$AZ23</f>
        <v>0</v>
      </c>
      <c r="CO23" s="16" t="str">
        <f t="shared" si="28"/>
        <v>Pass</v>
      </c>
      <c r="CP23" s="31">
        <f>Survey!$BA23</f>
        <v>0</v>
      </c>
      <c r="CQ23" s="138">
        <f>Survey!$BB23+Survey!$BC23+Survey!$BD23+ABS(Survey!$BE23)-ABS(Survey!$BF23)-ABS(Survey!$BG23)+ABS(Survey!$BH23)-ABS(Survey!$BI23)+ABS(Survey!$BJ23)-ABS(Survey!$BK23)-ABS(Survey!$BL23)+Survey!$BM23</f>
        <v>0</v>
      </c>
      <c r="CR23" s="30">
        <f t="shared" si="29"/>
        <v>0</v>
      </c>
      <c r="CS23" s="17">
        <f t="shared" si="30"/>
        <v>0</v>
      </c>
      <c r="CT23" s="16" t="str">
        <f t="shared" si="31"/>
        <v>Pass</v>
      </c>
      <c r="CU23" s="33" t="b">
        <f>IF(ABS(Survey!$BM23)=0,TRUE,FALSE)</f>
        <v>1</v>
      </c>
      <c r="CV23" s="32" t="b">
        <f>NOT(ISBLANK(Survey!$BN23))</f>
        <v>0</v>
      </c>
      <c r="CW23" t="str">
        <f t="shared" si="32"/>
        <v>Fail</v>
      </c>
      <c r="CX23" s="25">
        <f>Survey!$BA23</f>
        <v>0</v>
      </c>
      <c r="CY23" s="25" cm="1">
        <f t="array" ref="CY23">SUM(SUMIF(Survey!BP23:BW23,{"&gt;0","&lt;0"})*{1,-1})-SUM(SUMIF(Survey!BY23:CF23,{"&gt;0","&lt;0"})*{1,-1})</f>
        <v>0</v>
      </c>
      <c r="CZ23" s="30" t="str">
        <f t="shared" si="33"/>
        <v>No holdings</v>
      </c>
      <c r="DA23">
        <f t="shared" si="34"/>
        <v>0</v>
      </c>
      <c r="DB23" s="16" t="str">
        <f t="shared" si="35"/>
        <v>Fail</v>
      </c>
      <c r="DC23" s="31">
        <f>Survey!$BA23</f>
        <v>0</v>
      </c>
      <c r="DD23" s="31" cm="1">
        <f t="array" ref="DD23">SUM(SUMIF(Survey!CH23:DA23,{"&gt;0","&lt;0"})*{1,-1})-SUM(SUMIF(Survey!DC23:DV23,{"&gt;0","&lt;0"})*{1,-1})</f>
        <v>0</v>
      </c>
      <c r="DE23" s="30" t="str">
        <f t="shared" si="36"/>
        <v>No holdings</v>
      </c>
      <c r="DF23" s="17">
        <f t="shared" si="37"/>
        <v>0</v>
      </c>
      <c r="DG23" s="16" t="str">
        <f t="shared" si="38"/>
        <v>Pass</v>
      </c>
      <c r="DH23" s="33" t="b">
        <f>IF(ABS(Survey!$DA23)=0,TRUE,FALSE)</f>
        <v>1</v>
      </c>
      <c r="DI23" s="32" t="b">
        <f>NOT(ISBLANK(Survey!$DB23))</f>
        <v>0</v>
      </c>
      <c r="DJ23" s="16" t="str">
        <f t="shared" si="39"/>
        <v>Pass</v>
      </c>
      <c r="DK23" s="33" t="b">
        <f>IF(ABS(Survey!$DV23)=0,TRUE,FALSE)</f>
        <v>1</v>
      </c>
      <c r="DL23" s="32" t="b">
        <f>NOT(ISBLANK(Survey!$DW23))</f>
        <v>0</v>
      </c>
      <c r="DM23" t="str">
        <f t="shared" si="40"/>
        <v>Pass</v>
      </c>
      <c r="DN23" s="25" cm="1">
        <f t="array" ref="DN23">SUM(SUMIF(Survey!CW23,{"&gt;0","&lt;0"})*{1,-1})+SUM(SUMIF(Survey!DR23,{"&gt;0","&lt;0"})*{1,-1})</f>
        <v>0</v>
      </c>
      <c r="DO23" s="25">
        <f>SUM(SUMIF(Survey!DY23:EE23,{"&gt;0","&lt;0"})*{1,-1})+SUM(SUMIF(Survey!EG23:EM23,{"&gt;0","&lt;0"})*{1,-1})</f>
        <v>0</v>
      </c>
      <c r="DP23">
        <f t="shared" si="41"/>
        <v>0</v>
      </c>
      <c r="DQ23">
        <f t="shared" si="42"/>
        <v>0</v>
      </c>
      <c r="DR23" s="16" t="str">
        <f t="shared" si="43"/>
        <v>Pass</v>
      </c>
      <c r="DS23" s="33" t="b">
        <f>IF(ABS(Survey!$EE23)=0,TRUE,FALSE)</f>
        <v>1</v>
      </c>
      <c r="DT23" s="32" t="b">
        <f>NOT(ISBLANK(Survey!EF23))</f>
        <v>0</v>
      </c>
      <c r="DU23" s="16" t="str">
        <f t="shared" si="44"/>
        <v>Pass</v>
      </c>
      <c r="DV23" s="33" t="b">
        <f>IF(ABS(Survey!$EM23)=0,TRUE,FALSE)</f>
        <v>1</v>
      </c>
      <c r="DW23" s="32" t="b">
        <f>NOT(ISBLANK(Survey!$EN23))</f>
        <v>0</v>
      </c>
      <c r="DX23" s="16" t="str">
        <f t="shared" si="45"/>
        <v>Fail</v>
      </c>
      <c r="DY23" s="31">
        <f>SUM(SUMIF(Survey!ET23:EV23,{"&gt;0","&lt;0"})*{1,-1})</f>
        <v>0</v>
      </c>
      <c r="DZ23">
        <f t="shared" si="46"/>
        <v>0</v>
      </c>
      <c r="EA23">
        <f t="shared" si="47"/>
        <v>100</v>
      </c>
      <c r="EB23" s="30" t="b">
        <f>IF(OR(Survey!$M23="ETF",Survey!$M23="ETF, alternative mutual fund",Survey!$M23="Closed-end", Survey!$M23="Split share corp"),TRUE,FALSE)</f>
        <v>0</v>
      </c>
      <c r="EC23" s="16" t="str">
        <f t="shared" si="48"/>
        <v>Fail</v>
      </c>
      <c r="ED23" s="31">
        <f>SUM(SUMIF(Survey!EX23:FD23,{"&gt;0","&lt;0"})*{1,-1})</f>
        <v>0</v>
      </c>
      <c r="EE23">
        <f t="shared" si="49"/>
        <v>0</v>
      </c>
      <c r="EF23" s="17">
        <f t="shared" si="50"/>
        <v>100</v>
      </c>
      <c r="EG23" s="16" t="str">
        <f t="shared" si="51"/>
        <v>Fail</v>
      </c>
      <c r="EH23" s="31">
        <f>SUM(SUMIF(Survey!FF23:FL23,{"&gt;0","&lt;0"})*{1,-1})</f>
        <v>0</v>
      </c>
      <c r="EI23">
        <f t="shared" si="52"/>
        <v>0</v>
      </c>
      <c r="EJ23" s="17">
        <f t="shared" si="53"/>
        <v>100</v>
      </c>
    </row>
    <row r="24" spans="1:140">
      <c r="A24">
        <v>24</v>
      </c>
      <c r="B24" t="str">
        <f t="shared" si="0"/>
        <v>Pass</v>
      </c>
      <c r="C24" t="str">
        <f>IF(COUNTBLANK(Survey!B24:FM24)=$C$2, "Pass", "Fail")</f>
        <v>Pass</v>
      </c>
      <c r="D24" s="16" t="str">
        <f t="shared" si="2"/>
        <v>Fail</v>
      </c>
      <c r="E24" t="str">
        <f>IF(OR(ISBLANK(Survey!AL24),COUNTIF(G24:BJ24,"Fail")),"Fail","Pass")</f>
        <v>Fail</v>
      </c>
      <c r="F24" s="265"/>
      <c r="G24" s="16" t="str">
        <f t="shared" si="3"/>
        <v>Fail</v>
      </c>
      <c r="H24" s="139">
        <f>COUNTBLANK(Survey!B24:D24)+COUNTBLANK(Survey!G24)+COUNTBLANK(Survey!I24)+COUNTBLANK(Survey!K24:M24)+COUNTBLANK(Survey!P24:Q24)+COUNTBLANK(Survey!T24:W24)+COUNTBLANK(Survey!Z24:AC24)+COUNTBLANK(Survey!AF24:AG24)+COUNTBLANK(Survey!AK24:AK24)</f>
        <v>21</v>
      </c>
      <c r="I24" t="str">
        <f t="shared" si="4"/>
        <v>Fail</v>
      </c>
      <c r="J24" t="b">
        <f>IF(Survey!E24="No",TRUE,FALSE)</f>
        <v>0</v>
      </c>
      <c r="K24" s="29" cm="1">
        <f t="array" ref="K24">IF(COUNTA(Survey!$E$4:$E$695)=1, 0, SUM(IF(COUNTIF(Survey!$E$4:$E$695, Survey!$E$4:$E$695)=1,1,0)))</f>
        <v>0</v>
      </c>
      <c r="L24" s="29">
        <f>LEN(Survey!E24)</f>
        <v>0</v>
      </c>
      <c r="M24" s="16" t="str">
        <f t="shared" si="5"/>
        <v>Fail</v>
      </c>
      <c r="N24" t="b">
        <f>IF(Survey!F24="No",TRUE,FALSE)</f>
        <v>0</v>
      </c>
      <c r="O24" t="b">
        <f>Survey!F24=Survey!E24</f>
        <v>1</v>
      </c>
      <c r="P24">
        <f>COUNTIF(Survey!$F$4:$F$695,Survey!F24)</f>
        <v>0</v>
      </c>
      <c r="Q24" s="28">
        <f>LEN(Survey!F24)</f>
        <v>0</v>
      </c>
      <c r="R24" s="16" t="str">
        <f t="shared" si="6"/>
        <v>Pass</v>
      </c>
      <c r="S24" s="29">
        <f>MOD((LEN(Survey!H24)+2),11)</f>
        <v>2</v>
      </c>
      <c r="T24">
        <f>COUNTIF(Survey!$H$4:$H$695,Survey!H24)</f>
        <v>0</v>
      </c>
      <c r="U24" s="28" t="str">
        <f>IF(Survey!$L24="Prospectus fund", "Yes", "No")</f>
        <v>No</v>
      </c>
      <c r="V24" s="16" t="str">
        <f t="shared" si="7"/>
        <v>Pass</v>
      </c>
      <c r="W24" s="29">
        <f>MOD((LEN(Survey!J24)+2),11)</f>
        <v>2</v>
      </c>
      <c r="X24">
        <f>COUNTIF(Survey!$J$4:$J$695,Survey!J24)</f>
        <v>0</v>
      </c>
      <c r="Y24" s="30" t="b">
        <f>IF(OR(Survey!$M24="ETF",Survey!$M24="ETF, alternative mutual fund",Survey!$M24="Closed-end", Survey!$M24="Split share corp", Survey!$I24="Yes"),TRUE,FALSE)</f>
        <v>0</v>
      </c>
      <c r="Z24" s="16" t="str">
        <f>IFERROR(IF(AND(OR(AC24=AD24,AD24 = "Either"),NOT(ISBLANK(Survey!K24))),"Pass","Fail"),"Pass")</f>
        <v>Fail</v>
      </c>
      <c r="AA24" s="31" cm="1">
        <f t="array" ref="AA24">SUM(SUMIF(Survey!CH24:DA24,{"&gt;0","&lt;0"})*{1,-1})</f>
        <v>0</v>
      </c>
      <c r="AB24" s="33" cm="1">
        <f t="array" ref="AB24">SUM(SUMIF(Survey!CK24,{"&gt;0","&lt;0"})*{1,-1})+SUM(SUMIF(Survey!CU24,{"&gt;0","&lt;0"})*{1,-1})</f>
        <v>0</v>
      </c>
      <c r="AC24" s="33">
        <f>Survey!K24</f>
        <v>0</v>
      </c>
      <c r="AD24" s="32" t="str">
        <f t="shared" si="8"/>
        <v>Either</v>
      </c>
      <c r="AE24" s="16" t="str">
        <f t="shared" si="9"/>
        <v>Fail</v>
      </c>
      <c r="AF24" s="58" cm="1">
        <f t="array" ref="AF24">SUM(SUMIF(Survey!CH24:DA24,{"&gt;0","&lt;0"})*{1,-1})+SUM(SUMIF(Survey!DC24:DV24,{"&gt;0","&lt;0"})*{1,-1})</f>
        <v>0</v>
      </c>
      <c r="AG24" s="58">
        <f>IFERROR(AF24/(Survey!$BA24),0)</f>
        <v>0</v>
      </c>
      <c r="AH24" s="104" t="b">
        <f>IF(OR(Survey!$M24="Alternative strategy or hedge",Survey!$M24="Private asset",Survey!$L24="Prospectus fund"),TRUE,FALSE)</f>
        <v>0</v>
      </c>
      <c r="AI24" s="104" t="b">
        <f>NOT(ISBLANK(Survey!$M24))</f>
        <v>0</v>
      </c>
      <c r="AJ24" s="16" t="str">
        <f t="shared" si="10"/>
        <v>Fail</v>
      </c>
      <c r="AK24" t="b">
        <f>IF(Survey!W24="No",TRUE,FALSE)</f>
        <v>0</v>
      </c>
      <c r="AL24" s="119">
        <f>MOD((LEN(Survey!W24)+2),22)</f>
        <v>2</v>
      </c>
      <c r="AM24" t="str">
        <f t="shared" si="11"/>
        <v>Pass</v>
      </c>
      <c r="AN24" s="33" t="b">
        <f>NOT(ISNUMBER(SEARCH("Other",Survey!$Q24)))</f>
        <v>1</v>
      </c>
      <c r="AO24" s="32" t="b">
        <f>NOT(ISBLANK(Survey!$R24))</f>
        <v>0</v>
      </c>
      <c r="AP24" s="16" t="str">
        <f t="shared" si="12"/>
        <v>Pass</v>
      </c>
      <c r="AQ24" s="114">
        <f>COUNTBLANK(Survey!$X24)</f>
        <v>1</v>
      </c>
      <c r="AR24" s="58">
        <f>IF(AND(Survey!L24&lt;&gt;"Exempt fund",OR(Survey!$M24="ETF",Survey!$M24="ETF, alternative mutual fund",Survey!$M24="Mutual fund",Survey!$M24="Alternative mutual fund",Survey!$M24="Money market")),1,0)</f>
        <v>0</v>
      </c>
      <c r="AS24" s="16" t="str">
        <f t="shared" si="13"/>
        <v>Pass</v>
      </c>
      <c r="AT24" s="33" t="b">
        <f>NOT(ISNUMBER(SEARCH("Yes",Survey!$AC24)))</f>
        <v>1</v>
      </c>
      <c r="AU24" s="32" t="b">
        <f>IF(COUNTBLANK(Survey!$AD24:$AE24)=0,TRUE, FALSE)</f>
        <v>0</v>
      </c>
      <c r="AV24" s="16" t="str">
        <f t="shared" si="14"/>
        <v>Pass</v>
      </c>
      <c r="AW24" s="33" t="b">
        <f>NOT(ISNUMBER(SEARCH("Yes",Survey!$AF24)))</f>
        <v>1</v>
      </c>
      <c r="AX24" s="32" t="b">
        <f>NOT(ISBLANK(Survey!$AH24))</f>
        <v>0</v>
      </c>
      <c r="AY24" s="16" t="str">
        <f t="shared" si="15"/>
        <v>Pass</v>
      </c>
      <c r="AZ24" s="33" t="b">
        <f>NOT(OR(ISNUMBER(SEARCH("Other",Survey!$AH24)),ISNUMBER(SEARCH("Multiple",Survey!$AH24))))</f>
        <v>1</v>
      </c>
      <c r="BA24" s="32" t="b">
        <f>NOT(ISBLANK(Survey!$AI24))</f>
        <v>0</v>
      </c>
      <c r="BB24" s="16" t="str">
        <f t="shared" si="16"/>
        <v>Fail</v>
      </c>
      <c r="BC24" s="114">
        <f>IF(ABS(Survey!$BA24)&gt;0, 1,0)</f>
        <v>0</v>
      </c>
      <c r="BD24" s="114">
        <f>IF(COUNTBLANK(Survey!$AL24)=0,1,0)</f>
        <v>0</v>
      </c>
      <c r="BE24" s="16" t="str">
        <f t="shared" si="17"/>
        <v>Pass</v>
      </c>
      <c r="BF24" s="114">
        <f>IF(ISBLANK(Survey!$AL24),0,1)</f>
        <v>0</v>
      </c>
      <c r="BG24" s="133">
        <f>COUNTBLANK(Survey!$AM24)</f>
        <v>1</v>
      </c>
      <c r="BH24" s="16" t="str">
        <f t="shared" si="18"/>
        <v>Pass</v>
      </c>
      <c r="BI24" s="114">
        <f>IF(OR(Survey!$AM24="Closed",ISBLANK(Survey!$AM24)),0,1)</f>
        <v>0</v>
      </c>
      <c r="BJ24" s="133">
        <f>IF(ISBLANK(Survey!$AN24),1,0)</f>
        <v>1</v>
      </c>
      <c r="BK24" s="118" t="str">
        <f t="shared" si="19"/>
        <v>Pass</v>
      </c>
      <c r="BL24" s="31" cm="1">
        <f t="array" ref="BL24">SUM(SUMIF(Survey!AO24:AP24,{"&gt;0","&lt;0"})*{1,-1})</f>
        <v>0</v>
      </c>
      <c r="BM24">
        <f t="shared" si="20"/>
        <v>0</v>
      </c>
      <c r="BN24">
        <f t="shared" si="21"/>
        <v>100</v>
      </c>
      <c r="BO24" s="118" t="str">
        <f t="shared" si="22"/>
        <v>Pass</v>
      </c>
      <c r="BP24">
        <f>IF(Survey!AQ24="No",0,1)</f>
        <v>1</v>
      </c>
      <c r="BQ24" s="207">
        <f>MOD((LEN(Survey!AQ24)+2),22)</f>
        <v>2</v>
      </c>
      <c r="BR24">
        <f>IF(Survey!AR24="No",0,1)</f>
        <v>1</v>
      </c>
      <c r="BS24" s="207">
        <f>MOD((LEN(Survey!AR24)+2),22)</f>
        <v>2</v>
      </c>
      <c r="BT24" s="114">
        <f>COUNTBLANK(Survey!$AQ24:$AS24)+COUNTBLANK(Survey!$AU24)</f>
        <v>4</v>
      </c>
      <c r="BU24" s="114">
        <f>IF(Survey!$I24="Yes",1,0)</f>
        <v>0</v>
      </c>
      <c r="BV24" s="114">
        <f>IF(OR(Survey!$M24="Mutual fund",Survey!$M24="Alternative mutual fund",Survey!$M24="Money market"),1,0)</f>
        <v>0</v>
      </c>
      <c r="BW24" s="119">
        <f>IF(OR(Survey!$M24="ETF",Survey!$M24="ETF, alternative mutual fund"),1,0)</f>
        <v>0</v>
      </c>
      <c r="BX24" s="16" t="str">
        <f t="shared" si="23"/>
        <v>Pass</v>
      </c>
      <c r="BY24" s="33">
        <f>IF(ISNUMBER(SEARCH("Other",Survey!$AS24)), 1, 0)</f>
        <v>0</v>
      </c>
      <c r="BZ24" s="58" t="b">
        <f>NOT(ISBLANK(Survey!$AT24))</f>
        <v>0</v>
      </c>
      <c r="CA24" s="16" t="str">
        <f t="shared" si="24"/>
        <v>Pass</v>
      </c>
      <c r="CB24" s="114">
        <f>IF(Survey!$BB24=0, 0,1)</f>
        <v>0</v>
      </c>
      <c r="CC24" s="58">
        <f>Survey!$AV24</f>
        <v>0</v>
      </c>
      <c r="CD24" s="58">
        <f>Survey!$BC24+Survey!$BD24+ABS(Survey!$BE24)-ABS(Survey!$BF24)-ABS(Survey!$BG24)-ABS(Survey!$BL24)</f>
        <v>0</v>
      </c>
      <c r="CE24" s="138">
        <f>Survey!BB24+(ABS(Survey!$BH24)-ABS(Survey!$BI24)+ABS(Survey!$BJ24)-ABS(Survey!$BK24))*0.5</f>
        <v>0</v>
      </c>
      <c r="CF24" s="58">
        <f t="shared" si="25"/>
        <v>0</v>
      </c>
      <c r="CG24" s="58">
        <f>IF(AND($CC24&gt;$CF24-0.2,$CC24&lt;$CF24+0.2,ISBLANK(Survey!$AV24)=FALSE),0,1)</f>
        <v>1</v>
      </c>
      <c r="CH24" s="133">
        <f>IF(ISBLANK(Survey!$AW24),1,0)</f>
        <v>1</v>
      </c>
      <c r="CI24" s="16" t="str">
        <f t="shared" si="26"/>
        <v>Pass</v>
      </c>
      <c r="CJ24" s="114">
        <f>IF(Survey!$BB24=0, 0,1)</f>
        <v>0</v>
      </c>
      <c r="CK24" s="58">
        <f>IF(AND(Survey!$AX24&gt;=0,Survey!$AX24&lt;=0.2,Survey!$AX24&lt;&gt;""),0,1)</f>
        <v>1</v>
      </c>
      <c r="CL24" s="114">
        <f>IF(ISBLANK(Survey!$AY24),1,0)</f>
        <v>1</v>
      </c>
      <c r="CM24" s="16" t="str">
        <f t="shared" si="27"/>
        <v>Fail</v>
      </c>
      <c r="CN24" s="133">
        <f>Survey!$AZ24</f>
        <v>0</v>
      </c>
      <c r="CO24" s="16" t="str">
        <f t="shared" si="28"/>
        <v>Pass</v>
      </c>
      <c r="CP24" s="31">
        <f>Survey!$BA24</f>
        <v>0</v>
      </c>
      <c r="CQ24" s="138">
        <f>Survey!$BB24+Survey!$BC24+Survey!$BD24+ABS(Survey!$BE24)-ABS(Survey!$BF24)-ABS(Survey!$BG24)+ABS(Survey!$BH24)-ABS(Survey!$BI24)+ABS(Survey!$BJ24)-ABS(Survey!$BK24)-ABS(Survey!$BL24)+Survey!$BM24</f>
        <v>0</v>
      </c>
      <c r="CR24" s="30">
        <f t="shared" si="29"/>
        <v>0</v>
      </c>
      <c r="CS24" s="17">
        <f t="shared" si="30"/>
        <v>0</v>
      </c>
      <c r="CT24" s="16" t="str">
        <f t="shared" si="31"/>
        <v>Pass</v>
      </c>
      <c r="CU24" s="33" t="b">
        <f>IF(ABS(Survey!$BM24)=0,TRUE,FALSE)</f>
        <v>1</v>
      </c>
      <c r="CV24" s="32" t="b">
        <f>NOT(ISBLANK(Survey!$BN24))</f>
        <v>0</v>
      </c>
      <c r="CW24" t="str">
        <f t="shared" si="32"/>
        <v>Fail</v>
      </c>
      <c r="CX24" s="25">
        <f>Survey!$BA24</f>
        <v>0</v>
      </c>
      <c r="CY24" s="25" cm="1">
        <f t="array" ref="CY24">SUM(SUMIF(Survey!BP24:BW24,{"&gt;0","&lt;0"})*{1,-1})-SUM(SUMIF(Survey!BY24:CF24,{"&gt;0","&lt;0"})*{1,-1})</f>
        <v>0</v>
      </c>
      <c r="CZ24" s="30" t="str">
        <f t="shared" si="33"/>
        <v>No holdings</v>
      </c>
      <c r="DA24">
        <f t="shared" si="34"/>
        <v>0</v>
      </c>
      <c r="DB24" s="16" t="str">
        <f t="shared" si="35"/>
        <v>Fail</v>
      </c>
      <c r="DC24" s="31">
        <f>Survey!$BA24</f>
        <v>0</v>
      </c>
      <c r="DD24" s="31" cm="1">
        <f t="array" ref="DD24">SUM(SUMIF(Survey!CH24:DA24,{"&gt;0","&lt;0"})*{1,-1})-SUM(SUMIF(Survey!DC24:DV24,{"&gt;0","&lt;0"})*{1,-1})</f>
        <v>0</v>
      </c>
      <c r="DE24" s="30" t="str">
        <f t="shared" si="36"/>
        <v>No holdings</v>
      </c>
      <c r="DF24" s="17">
        <f t="shared" si="37"/>
        <v>0</v>
      </c>
      <c r="DG24" s="16" t="str">
        <f t="shared" si="38"/>
        <v>Pass</v>
      </c>
      <c r="DH24" s="33" t="b">
        <f>IF(ABS(Survey!$DA24)=0,TRUE,FALSE)</f>
        <v>1</v>
      </c>
      <c r="DI24" s="32" t="b">
        <f>NOT(ISBLANK(Survey!$DB24))</f>
        <v>0</v>
      </c>
      <c r="DJ24" s="16" t="str">
        <f t="shared" si="39"/>
        <v>Pass</v>
      </c>
      <c r="DK24" s="33" t="b">
        <f>IF(ABS(Survey!$DV24)=0,TRUE,FALSE)</f>
        <v>1</v>
      </c>
      <c r="DL24" s="32" t="b">
        <f>NOT(ISBLANK(Survey!$DW24))</f>
        <v>0</v>
      </c>
      <c r="DM24" t="str">
        <f t="shared" si="40"/>
        <v>Pass</v>
      </c>
      <c r="DN24" s="25" cm="1">
        <f t="array" ref="DN24">SUM(SUMIF(Survey!CW24,{"&gt;0","&lt;0"})*{1,-1})+SUM(SUMIF(Survey!DR24,{"&gt;0","&lt;0"})*{1,-1})</f>
        <v>0</v>
      </c>
      <c r="DO24" s="25">
        <f>SUM(SUMIF(Survey!DY24:EE24,{"&gt;0","&lt;0"})*{1,-1})+SUM(SUMIF(Survey!EG24:EM24,{"&gt;0","&lt;0"})*{1,-1})</f>
        <v>0</v>
      </c>
      <c r="DP24">
        <f t="shared" si="41"/>
        <v>0</v>
      </c>
      <c r="DQ24">
        <f t="shared" si="42"/>
        <v>0</v>
      </c>
      <c r="DR24" s="16" t="str">
        <f t="shared" si="43"/>
        <v>Pass</v>
      </c>
      <c r="DS24" s="33" t="b">
        <f>IF(ABS(Survey!$EE24)=0,TRUE,FALSE)</f>
        <v>1</v>
      </c>
      <c r="DT24" s="32" t="b">
        <f>NOT(ISBLANK(Survey!EF24))</f>
        <v>0</v>
      </c>
      <c r="DU24" s="16" t="str">
        <f t="shared" si="44"/>
        <v>Pass</v>
      </c>
      <c r="DV24" s="33" t="b">
        <f>IF(ABS(Survey!$EM24)=0,TRUE,FALSE)</f>
        <v>1</v>
      </c>
      <c r="DW24" s="32" t="b">
        <f>NOT(ISBLANK(Survey!$EN24))</f>
        <v>0</v>
      </c>
      <c r="DX24" s="16" t="str">
        <f t="shared" si="45"/>
        <v>Fail</v>
      </c>
      <c r="DY24" s="31">
        <f>SUM(SUMIF(Survey!ET24:EV24,{"&gt;0","&lt;0"})*{1,-1})</f>
        <v>0</v>
      </c>
      <c r="DZ24">
        <f t="shared" si="46"/>
        <v>0</v>
      </c>
      <c r="EA24">
        <f t="shared" si="47"/>
        <v>100</v>
      </c>
      <c r="EB24" s="30" t="b">
        <f>IF(OR(Survey!$M24="ETF",Survey!$M24="ETF, alternative mutual fund",Survey!$M24="Closed-end", Survey!$M24="Split share corp"),TRUE,FALSE)</f>
        <v>0</v>
      </c>
      <c r="EC24" s="16" t="str">
        <f t="shared" si="48"/>
        <v>Fail</v>
      </c>
      <c r="ED24" s="31">
        <f>SUM(SUMIF(Survey!EX24:FD24,{"&gt;0","&lt;0"})*{1,-1})</f>
        <v>0</v>
      </c>
      <c r="EE24">
        <f t="shared" si="49"/>
        <v>0</v>
      </c>
      <c r="EF24" s="17">
        <f t="shared" si="50"/>
        <v>100</v>
      </c>
      <c r="EG24" s="16" t="str">
        <f t="shared" si="51"/>
        <v>Fail</v>
      </c>
      <c r="EH24" s="31">
        <f>SUM(SUMIF(Survey!FF24:FL24,{"&gt;0","&lt;0"})*{1,-1})</f>
        <v>0</v>
      </c>
      <c r="EI24">
        <f t="shared" si="52"/>
        <v>0</v>
      </c>
      <c r="EJ24" s="17">
        <f t="shared" si="53"/>
        <v>100</v>
      </c>
    </row>
    <row r="25" spans="1:140">
      <c r="A25">
        <v>25</v>
      </c>
      <c r="B25" t="str">
        <f t="shared" si="0"/>
        <v>Pass</v>
      </c>
      <c r="C25" t="str">
        <f>IF(COUNTBLANK(Survey!B25:FM25)=$C$2, "Pass", "Fail")</f>
        <v>Pass</v>
      </c>
      <c r="D25" s="16" t="str">
        <f t="shared" si="2"/>
        <v>Fail</v>
      </c>
      <c r="E25" t="str">
        <f>IF(OR(ISBLANK(Survey!AL25),COUNTIF(G25:BJ25,"Fail")),"Fail","Pass")</f>
        <v>Fail</v>
      </c>
      <c r="F25" s="265"/>
      <c r="G25" s="16" t="str">
        <f t="shared" si="3"/>
        <v>Fail</v>
      </c>
      <c r="H25" s="139">
        <f>COUNTBLANK(Survey!B25:D25)+COUNTBLANK(Survey!G25)+COUNTBLANK(Survey!I25)+COUNTBLANK(Survey!K25:M25)+COUNTBLANK(Survey!P25:Q25)+COUNTBLANK(Survey!T25:W25)+COUNTBLANK(Survey!Z25:AC25)+COUNTBLANK(Survey!AF25:AG25)+COUNTBLANK(Survey!AK25:AK25)</f>
        <v>21</v>
      </c>
      <c r="I25" t="str">
        <f t="shared" si="4"/>
        <v>Fail</v>
      </c>
      <c r="J25" t="b">
        <f>IF(Survey!E25="No",TRUE,FALSE)</f>
        <v>0</v>
      </c>
      <c r="K25" s="29" cm="1">
        <f t="array" ref="K25">IF(COUNTA(Survey!$E$4:$E$695)=1, 0, SUM(IF(COUNTIF(Survey!$E$4:$E$695, Survey!$E$4:$E$695)=1,1,0)))</f>
        <v>0</v>
      </c>
      <c r="L25" s="29">
        <f>LEN(Survey!E25)</f>
        <v>0</v>
      </c>
      <c r="M25" s="16" t="str">
        <f t="shared" si="5"/>
        <v>Fail</v>
      </c>
      <c r="N25" t="b">
        <f>IF(Survey!F25="No",TRUE,FALSE)</f>
        <v>0</v>
      </c>
      <c r="O25" t="b">
        <f>Survey!F25=Survey!E25</f>
        <v>1</v>
      </c>
      <c r="P25">
        <f>COUNTIF(Survey!$F$4:$F$695,Survey!F25)</f>
        <v>0</v>
      </c>
      <c r="Q25" s="28">
        <f>LEN(Survey!F25)</f>
        <v>0</v>
      </c>
      <c r="R25" s="16" t="str">
        <f t="shared" si="6"/>
        <v>Pass</v>
      </c>
      <c r="S25" s="29">
        <f>MOD((LEN(Survey!H25)+2),11)</f>
        <v>2</v>
      </c>
      <c r="T25">
        <f>COUNTIF(Survey!$H$4:$H$695,Survey!H25)</f>
        <v>0</v>
      </c>
      <c r="U25" s="28" t="str">
        <f>IF(Survey!$L25="Prospectus fund", "Yes", "No")</f>
        <v>No</v>
      </c>
      <c r="V25" s="16" t="str">
        <f t="shared" si="7"/>
        <v>Pass</v>
      </c>
      <c r="W25" s="29">
        <f>MOD((LEN(Survey!J25)+2),11)</f>
        <v>2</v>
      </c>
      <c r="X25">
        <f>COUNTIF(Survey!$J$4:$J$695,Survey!J25)</f>
        <v>0</v>
      </c>
      <c r="Y25" s="30" t="b">
        <f>IF(OR(Survey!$M25="ETF",Survey!$M25="ETF, alternative mutual fund",Survey!$M25="Closed-end", Survey!$M25="Split share corp", Survey!$I25="Yes"),TRUE,FALSE)</f>
        <v>0</v>
      </c>
      <c r="Z25" s="16" t="str">
        <f>IFERROR(IF(AND(OR(AC25=AD25,AD25 = "Either"),NOT(ISBLANK(Survey!K25))),"Pass","Fail"),"Pass")</f>
        <v>Fail</v>
      </c>
      <c r="AA25" s="31" cm="1">
        <f t="array" ref="AA25">SUM(SUMIF(Survey!CH25:DA25,{"&gt;0","&lt;0"})*{1,-1})</f>
        <v>0</v>
      </c>
      <c r="AB25" s="33" cm="1">
        <f t="array" ref="AB25">SUM(SUMIF(Survey!CK25,{"&gt;0","&lt;0"})*{1,-1})+SUM(SUMIF(Survey!CU25,{"&gt;0","&lt;0"})*{1,-1})</f>
        <v>0</v>
      </c>
      <c r="AC25" s="33">
        <f>Survey!K25</f>
        <v>0</v>
      </c>
      <c r="AD25" s="32" t="str">
        <f t="shared" si="8"/>
        <v>Either</v>
      </c>
      <c r="AE25" s="16" t="str">
        <f t="shared" si="9"/>
        <v>Fail</v>
      </c>
      <c r="AF25" s="58" cm="1">
        <f t="array" ref="AF25">SUM(SUMIF(Survey!CH25:DA25,{"&gt;0","&lt;0"})*{1,-1})+SUM(SUMIF(Survey!DC25:DV25,{"&gt;0","&lt;0"})*{1,-1})</f>
        <v>0</v>
      </c>
      <c r="AG25" s="58">
        <f>IFERROR(AF25/(Survey!$BA25),0)</f>
        <v>0</v>
      </c>
      <c r="AH25" s="104" t="b">
        <f>IF(OR(Survey!$M25="Alternative strategy or hedge",Survey!$M25="Private asset",Survey!$L25="Prospectus fund"),TRUE,FALSE)</f>
        <v>0</v>
      </c>
      <c r="AI25" s="104" t="b">
        <f>NOT(ISBLANK(Survey!$M25))</f>
        <v>0</v>
      </c>
      <c r="AJ25" s="16" t="str">
        <f t="shared" si="10"/>
        <v>Fail</v>
      </c>
      <c r="AK25" t="b">
        <f>IF(Survey!W25="No",TRUE,FALSE)</f>
        <v>0</v>
      </c>
      <c r="AL25" s="119">
        <f>MOD((LEN(Survey!W25)+2),22)</f>
        <v>2</v>
      </c>
      <c r="AM25" t="str">
        <f t="shared" si="11"/>
        <v>Pass</v>
      </c>
      <c r="AN25" s="33" t="b">
        <f>NOT(ISNUMBER(SEARCH("Other",Survey!$Q25)))</f>
        <v>1</v>
      </c>
      <c r="AO25" s="32" t="b">
        <f>NOT(ISBLANK(Survey!$R25))</f>
        <v>0</v>
      </c>
      <c r="AP25" s="16" t="str">
        <f t="shared" si="12"/>
        <v>Pass</v>
      </c>
      <c r="AQ25" s="114">
        <f>COUNTBLANK(Survey!$X25)</f>
        <v>1</v>
      </c>
      <c r="AR25" s="58">
        <f>IF(AND(Survey!L25&lt;&gt;"Exempt fund",OR(Survey!$M25="ETF",Survey!$M25="ETF, alternative mutual fund",Survey!$M25="Mutual fund",Survey!$M25="Alternative mutual fund",Survey!$M25="Money market")),1,0)</f>
        <v>0</v>
      </c>
      <c r="AS25" s="16" t="str">
        <f t="shared" si="13"/>
        <v>Pass</v>
      </c>
      <c r="AT25" s="33" t="b">
        <f>NOT(ISNUMBER(SEARCH("Yes",Survey!$AC25)))</f>
        <v>1</v>
      </c>
      <c r="AU25" s="32" t="b">
        <f>IF(COUNTBLANK(Survey!$AD25:$AE25)=0,TRUE, FALSE)</f>
        <v>0</v>
      </c>
      <c r="AV25" s="16" t="str">
        <f t="shared" si="14"/>
        <v>Pass</v>
      </c>
      <c r="AW25" s="33" t="b">
        <f>NOT(ISNUMBER(SEARCH("Yes",Survey!$AF25)))</f>
        <v>1</v>
      </c>
      <c r="AX25" s="32" t="b">
        <f>NOT(ISBLANK(Survey!$AH25))</f>
        <v>0</v>
      </c>
      <c r="AY25" s="16" t="str">
        <f t="shared" si="15"/>
        <v>Pass</v>
      </c>
      <c r="AZ25" s="33" t="b">
        <f>NOT(OR(ISNUMBER(SEARCH("Other",Survey!$AH25)),ISNUMBER(SEARCH("Multiple",Survey!$AH25))))</f>
        <v>1</v>
      </c>
      <c r="BA25" s="32" t="b">
        <f>NOT(ISBLANK(Survey!$AI25))</f>
        <v>0</v>
      </c>
      <c r="BB25" s="16" t="str">
        <f t="shared" si="16"/>
        <v>Fail</v>
      </c>
      <c r="BC25" s="114">
        <f>IF(ABS(Survey!$BA25)&gt;0, 1,0)</f>
        <v>0</v>
      </c>
      <c r="BD25" s="114">
        <f>IF(COUNTBLANK(Survey!$AL25)=0,1,0)</f>
        <v>0</v>
      </c>
      <c r="BE25" s="16" t="str">
        <f t="shared" si="17"/>
        <v>Pass</v>
      </c>
      <c r="BF25" s="114">
        <f>IF(ISBLANK(Survey!$AL25),0,1)</f>
        <v>0</v>
      </c>
      <c r="BG25" s="133">
        <f>COUNTBLANK(Survey!$AM25)</f>
        <v>1</v>
      </c>
      <c r="BH25" s="16" t="str">
        <f t="shared" si="18"/>
        <v>Pass</v>
      </c>
      <c r="BI25" s="114">
        <f>IF(OR(Survey!$AM25="Closed",ISBLANK(Survey!$AM25)),0,1)</f>
        <v>0</v>
      </c>
      <c r="BJ25" s="133">
        <f>IF(ISBLANK(Survey!$AN25),1,0)</f>
        <v>1</v>
      </c>
      <c r="BK25" s="118" t="str">
        <f t="shared" si="19"/>
        <v>Pass</v>
      </c>
      <c r="BL25" s="31" cm="1">
        <f t="array" ref="BL25">SUM(SUMIF(Survey!AO25:AP25,{"&gt;0","&lt;0"})*{1,-1})</f>
        <v>0</v>
      </c>
      <c r="BM25">
        <f t="shared" si="20"/>
        <v>0</v>
      </c>
      <c r="BN25">
        <f t="shared" si="21"/>
        <v>100</v>
      </c>
      <c r="BO25" s="118" t="str">
        <f t="shared" si="22"/>
        <v>Pass</v>
      </c>
      <c r="BP25">
        <f>IF(Survey!AQ25="No",0,1)</f>
        <v>1</v>
      </c>
      <c r="BQ25" s="207">
        <f>MOD((LEN(Survey!AQ25)+2),22)</f>
        <v>2</v>
      </c>
      <c r="BR25">
        <f>IF(Survey!AR25="No",0,1)</f>
        <v>1</v>
      </c>
      <c r="BS25" s="207">
        <f>MOD((LEN(Survey!AR25)+2),22)</f>
        <v>2</v>
      </c>
      <c r="BT25" s="114">
        <f>COUNTBLANK(Survey!$AQ25:$AS25)+COUNTBLANK(Survey!$AU25)</f>
        <v>4</v>
      </c>
      <c r="BU25" s="114">
        <f>IF(Survey!$I25="Yes",1,0)</f>
        <v>0</v>
      </c>
      <c r="BV25" s="114">
        <f>IF(OR(Survey!$M25="Mutual fund",Survey!$M25="Alternative mutual fund",Survey!$M25="Money market"),1,0)</f>
        <v>0</v>
      </c>
      <c r="BW25" s="119">
        <f>IF(OR(Survey!$M25="ETF",Survey!$M25="ETF, alternative mutual fund"),1,0)</f>
        <v>0</v>
      </c>
      <c r="BX25" s="16" t="str">
        <f t="shared" si="23"/>
        <v>Pass</v>
      </c>
      <c r="BY25" s="33">
        <f>IF(ISNUMBER(SEARCH("Other",Survey!$AS25)), 1, 0)</f>
        <v>0</v>
      </c>
      <c r="BZ25" s="58" t="b">
        <f>NOT(ISBLANK(Survey!$AT25))</f>
        <v>0</v>
      </c>
      <c r="CA25" s="16" t="str">
        <f t="shared" si="24"/>
        <v>Pass</v>
      </c>
      <c r="CB25" s="114">
        <f>IF(Survey!$BB25=0, 0,1)</f>
        <v>0</v>
      </c>
      <c r="CC25" s="58">
        <f>Survey!$AV25</f>
        <v>0</v>
      </c>
      <c r="CD25" s="58">
        <f>Survey!$BC25+Survey!$BD25+ABS(Survey!$BE25)-ABS(Survey!$BF25)-ABS(Survey!$BG25)-ABS(Survey!$BL25)</f>
        <v>0</v>
      </c>
      <c r="CE25" s="138">
        <f>Survey!BB25+(ABS(Survey!$BH25)-ABS(Survey!$BI25)+ABS(Survey!$BJ25)-ABS(Survey!$BK25))*0.5</f>
        <v>0</v>
      </c>
      <c r="CF25" s="58">
        <f t="shared" si="25"/>
        <v>0</v>
      </c>
      <c r="CG25" s="58">
        <f>IF(AND($CC25&gt;$CF25-0.2,$CC25&lt;$CF25+0.2,ISBLANK(Survey!$AV25)=FALSE),0,1)</f>
        <v>1</v>
      </c>
      <c r="CH25" s="133">
        <f>IF(ISBLANK(Survey!$AW25),1,0)</f>
        <v>1</v>
      </c>
      <c r="CI25" s="16" t="str">
        <f t="shared" si="26"/>
        <v>Pass</v>
      </c>
      <c r="CJ25" s="114">
        <f>IF(Survey!$BB25=0, 0,1)</f>
        <v>0</v>
      </c>
      <c r="CK25" s="58">
        <f>IF(AND(Survey!$AX25&gt;=0,Survey!$AX25&lt;=0.2,Survey!$AX25&lt;&gt;""),0,1)</f>
        <v>1</v>
      </c>
      <c r="CL25" s="114">
        <f>IF(ISBLANK(Survey!$AY25),1,0)</f>
        <v>1</v>
      </c>
      <c r="CM25" s="16" t="str">
        <f t="shared" si="27"/>
        <v>Fail</v>
      </c>
      <c r="CN25" s="133">
        <f>Survey!$AZ25</f>
        <v>0</v>
      </c>
      <c r="CO25" s="16" t="str">
        <f t="shared" si="28"/>
        <v>Pass</v>
      </c>
      <c r="CP25" s="31">
        <f>Survey!$BA25</f>
        <v>0</v>
      </c>
      <c r="CQ25" s="138">
        <f>Survey!$BB25+Survey!$BC25+Survey!$BD25+ABS(Survey!$BE25)-ABS(Survey!$BF25)-ABS(Survey!$BG25)+ABS(Survey!$BH25)-ABS(Survey!$BI25)+ABS(Survey!$BJ25)-ABS(Survey!$BK25)-ABS(Survey!$BL25)+Survey!$BM25</f>
        <v>0</v>
      </c>
      <c r="CR25" s="30">
        <f t="shared" si="29"/>
        <v>0</v>
      </c>
      <c r="CS25" s="17">
        <f t="shared" si="30"/>
        <v>0</v>
      </c>
      <c r="CT25" s="16" t="str">
        <f t="shared" si="31"/>
        <v>Pass</v>
      </c>
      <c r="CU25" s="33" t="b">
        <f>IF(ABS(Survey!$BM25)=0,TRUE,FALSE)</f>
        <v>1</v>
      </c>
      <c r="CV25" s="32" t="b">
        <f>NOT(ISBLANK(Survey!$BN25))</f>
        <v>0</v>
      </c>
      <c r="CW25" t="str">
        <f t="shared" si="32"/>
        <v>Fail</v>
      </c>
      <c r="CX25" s="25">
        <f>Survey!$BA25</f>
        <v>0</v>
      </c>
      <c r="CY25" s="25" cm="1">
        <f t="array" ref="CY25">SUM(SUMIF(Survey!BP25:BW25,{"&gt;0","&lt;0"})*{1,-1})-SUM(SUMIF(Survey!BY25:CF25,{"&gt;0","&lt;0"})*{1,-1})</f>
        <v>0</v>
      </c>
      <c r="CZ25" s="30" t="str">
        <f t="shared" si="33"/>
        <v>No holdings</v>
      </c>
      <c r="DA25">
        <f t="shared" si="34"/>
        <v>0</v>
      </c>
      <c r="DB25" s="16" t="str">
        <f t="shared" si="35"/>
        <v>Fail</v>
      </c>
      <c r="DC25" s="31">
        <f>Survey!$BA25</f>
        <v>0</v>
      </c>
      <c r="DD25" s="31" cm="1">
        <f t="array" ref="DD25">SUM(SUMIF(Survey!CH25:DA25,{"&gt;0","&lt;0"})*{1,-1})-SUM(SUMIF(Survey!DC25:DV25,{"&gt;0","&lt;0"})*{1,-1})</f>
        <v>0</v>
      </c>
      <c r="DE25" s="30" t="str">
        <f t="shared" si="36"/>
        <v>No holdings</v>
      </c>
      <c r="DF25" s="17">
        <f t="shared" si="37"/>
        <v>0</v>
      </c>
      <c r="DG25" s="16" t="str">
        <f t="shared" si="38"/>
        <v>Pass</v>
      </c>
      <c r="DH25" s="33" t="b">
        <f>IF(ABS(Survey!$DA25)=0,TRUE,FALSE)</f>
        <v>1</v>
      </c>
      <c r="DI25" s="32" t="b">
        <f>NOT(ISBLANK(Survey!$DB25))</f>
        <v>0</v>
      </c>
      <c r="DJ25" s="16" t="str">
        <f t="shared" si="39"/>
        <v>Pass</v>
      </c>
      <c r="DK25" s="33" t="b">
        <f>IF(ABS(Survey!$DV25)=0,TRUE,FALSE)</f>
        <v>1</v>
      </c>
      <c r="DL25" s="32" t="b">
        <f>NOT(ISBLANK(Survey!$DW25))</f>
        <v>0</v>
      </c>
      <c r="DM25" t="str">
        <f t="shared" si="40"/>
        <v>Pass</v>
      </c>
      <c r="DN25" s="25" cm="1">
        <f t="array" ref="DN25">SUM(SUMIF(Survey!CW25,{"&gt;0","&lt;0"})*{1,-1})+SUM(SUMIF(Survey!DR25,{"&gt;0","&lt;0"})*{1,-1})</f>
        <v>0</v>
      </c>
      <c r="DO25" s="25">
        <f>SUM(SUMIF(Survey!DY25:EE25,{"&gt;0","&lt;0"})*{1,-1})+SUM(SUMIF(Survey!EG25:EM25,{"&gt;0","&lt;0"})*{1,-1})</f>
        <v>0</v>
      </c>
      <c r="DP25">
        <f t="shared" si="41"/>
        <v>0</v>
      </c>
      <c r="DQ25">
        <f t="shared" si="42"/>
        <v>0</v>
      </c>
      <c r="DR25" s="16" t="str">
        <f t="shared" si="43"/>
        <v>Pass</v>
      </c>
      <c r="DS25" s="33" t="b">
        <f>IF(ABS(Survey!$EE25)=0,TRUE,FALSE)</f>
        <v>1</v>
      </c>
      <c r="DT25" s="32" t="b">
        <f>NOT(ISBLANK(Survey!EF25))</f>
        <v>0</v>
      </c>
      <c r="DU25" s="16" t="str">
        <f t="shared" si="44"/>
        <v>Pass</v>
      </c>
      <c r="DV25" s="33" t="b">
        <f>IF(ABS(Survey!$EM25)=0,TRUE,FALSE)</f>
        <v>1</v>
      </c>
      <c r="DW25" s="32" t="b">
        <f>NOT(ISBLANK(Survey!$EN25))</f>
        <v>0</v>
      </c>
      <c r="DX25" s="16" t="str">
        <f t="shared" si="45"/>
        <v>Fail</v>
      </c>
      <c r="DY25" s="31">
        <f>SUM(SUMIF(Survey!ET25:EV25,{"&gt;0","&lt;0"})*{1,-1})</f>
        <v>0</v>
      </c>
      <c r="DZ25">
        <f t="shared" si="46"/>
        <v>0</v>
      </c>
      <c r="EA25">
        <f t="shared" si="47"/>
        <v>100</v>
      </c>
      <c r="EB25" s="30" t="b">
        <f>IF(OR(Survey!$M25="ETF",Survey!$M25="ETF, alternative mutual fund",Survey!$M25="Closed-end", Survey!$M25="Split share corp"),TRUE,FALSE)</f>
        <v>0</v>
      </c>
      <c r="EC25" s="16" t="str">
        <f t="shared" si="48"/>
        <v>Fail</v>
      </c>
      <c r="ED25" s="31">
        <f>SUM(SUMIF(Survey!EX25:FD25,{"&gt;0","&lt;0"})*{1,-1})</f>
        <v>0</v>
      </c>
      <c r="EE25">
        <f t="shared" si="49"/>
        <v>0</v>
      </c>
      <c r="EF25" s="17">
        <f t="shared" si="50"/>
        <v>100</v>
      </c>
      <c r="EG25" s="16" t="str">
        <f t="shared" si="51"/>
        <v>Fail</v>
      </c>
      <c r="EH25" s="31">
        <f>SUM(SUMIF(Survey!FF25:FL25,{"&gt;0","&lt;0"})*{1,-1})</f>
        <v>0</v>
      </c>
      <c r="EI25">
        <f t="shared" si="52"/>
        <v>0</v>
      </c>
      <c r="EJ25" s="17">
        <f t="shared" si="53"/>
        <v>100</v>
      </c>
    </row>
    <row r="26" spans="1:140">
      <c r="A26">
        <v>26</v>
      </c>
      <c r="B26" t="str">
        <f t="shared" si="0"/>
        <v>Pass</v>
      </c>
      <c r="C26" t="str">
        <f>IF(COUNTBLANK(Survey!B26:FM26)=$C$2, "Pass", "Fail")</f>
        <v>Pass</v>
      </c>
      <c r="D26" s="16" t="str">
        <f t="shared" si="2"/>
        <v>Fail</v>
      </c>
      <c r="E26" t="str">
        <f>IF(OR(ISBLANK(Survey!AL26),COUNTIF(G26:BJ26,"Fail")),"Fail","Pass")</f>
        <v>Fail</v>
      </c>
      <c r="F26" s="265"/>
      <c r="G26" s="16" t="str">
        <f t="shared" si="3"/>
        <v>Fail</v>
      </c>
      <c r="H26" s="139">
        <f>COUNTBLANK(Survey!B26:D26)+COUNTBLANK(Survey!G26)+COUNTBLANK(Survey!I26)+COUNTBLANK(Survey!K26:M26)+COUNTBLANK(Survey!P26:Q26)+COUNTBLANK(Survey!T26:W26)+COUNTBLANK(Survey!Z26:AC26)+COUNTBLANK(Survey!AF26:AG26)+COUNTBLANK(Survey!AK26:AK26)</f>
        <v>21</v>
      </c>
      <c r="I26" t="str">
        <f t="shared" si="4"/>
        <v>Fail</v>
      </c>
      <c r="J26" t="b">
        <f>IF(Survey!E26="No",TRUE,FALSE)</f>
        <v>0</v>
      </c>
      <c r="K26" s="29" cm="1">
        <f t="array" ref="K26">IF(COUNTA(Survey!$E$4:$E$695)=1, 0, SUM(IF(COUNTIF(Survey!$E$4:$E$695, Survey!$E$4:$E$695)=1,1,0)))</f>
        <v>0</v>
      </c>
      <c r="L26" s="29">
        <f>LEN(Survey!E26)</f>
        <v>0</v>
      </c>
      <c r="M26" s="16" t="str">
        <f t="shared" si="5"/>
        <v>Fail</v>
      </c>
      <c r="N26" t="b">
        <f>IF(Survey!F26="No",TRUE,FALSE)</f>
        <v>0</v>
      </c>
      <c r="O26" t="b">
        <f>Survey!F26=Survey!E26</f>
        <v>1</v>
      </c>
      <c r="P26">
        <f>COUNTIF(Survey!$F$4:$F$695,Survey!F26)</f>
        <v>0</v>
      </c>
      <c r="Q26" s="28">
        <f>LEN(Survey!F26)</f>
        <v>0</v>
      </c>
      <c r="R26" s="16" t="str">
        <f t="shared" si="6"/>
        <v>Pass</v>
      </c>
      <c r="S26" s="29">
        <f>MOD((LEN(Survey!H26)+2),11)</f>
        <v>2</v>
      </c>
      <c r="T26">
        <f>COUNTIF(Survey!$H$4:$H$695,Survey!H26)</f>
        <v>0</v>
      </c>
      <c r="U26" s="28" t="str">
        <f>IF(Survey!$L26="Prospectus fund", "Yes", "No")</f>
        <v>No</v>
      </c>
      <c r="V26" s="16" t="str">
        <f t="shared" si="7"/>
        <v>Pass</v>
      </c>
      <c r="W26" s="29">
        <f>MOD((LEN(Survey!J26)+2),11)</f>
        <v>2</v>
      </c>
      <c r="X26">
        <f>COUNTIF(Survey!$J$4:$J$695,Survey!J26)</f>
        <v>0</v>
      </c>
      <c r="Y26" s="30" t="b">
        <f>IF(OR(Survey!$M26="ETF",Survey!$M26="ETF, alternative mutual fund",Survey!$M26="Closed-end", Survey!$M26="Split share corp", Survey!$I26="Yes"),TRUE,FALSE)</f>
        <v>0</v>
      </c>
      <c r="Z26" s="16" t="str">
        <f>IFERROR(IF(AND(OR(AC26=AD26,AD26 = "Either"),NOT(ISBLANK(Survey!K26))),"Pass","Fail"),"Pass")</f>
        <v>Fail</v>
      </c>
      <c r="AA26" s="31" cm="1">
        <f t="array" ref="AA26">SUM(SUMIF(Survey!CH26:DA26,{"&gt;0","&lt;0"})*{1,-1})</f>
        <v>0</v>
      </c>
      <c r="AB26" s="33" cm="1">
        <f t="array" ref="AB26">SUM(SUMIF(Survey!CK26,{"&gt;0","&lt;0"})*{1,-1})+SUM(SUMIF(Survey!CU26,{"&gt;0","&lt;0"})*{1,-1})</f>
        <v>0</v>
      </c>
      <c r="AC26" s="33">
        <f>Survey!K26</f>
        <v>0</v>
      </c>
      <c r="AD26" s="32" t="str">
        <f t="shared" si="8"/>
        <v>Either</v>
      </c>
      <c r="AE26" s="16" t="str">
        <f t="shared" si="9"/>
        <v>Fail</v>
      </c>
      <c r="AF26" s="58" cm="1">
        <f t="array" ref="AF26">SUM(SUMIF(Survey!CH26:DA26,{"&gt;0","&lt;0"})*{1,-1})+SUM(SUMIF(Survey!DC26:DV26,{"&gt;0","&lt;0"})*{1,-1})</f>
        <v>0</v>
      </c>
      <c r="AG26" s="58">
        <f>IFERROR(AF26/(Survey!$BA26),0)</f>
        <v>0</v>
      </c>
      <c r="AH26" s="104" t="b">
        <f>IF(OR(Survey!$M26="Alternative strategy or hedge",Survey!$M26="Private asset",Survey!$L26="Prospectus fund"),TRUE,FALSE)</f>
        <v>0</v>
      </c>
      <c r="AI26" s="104" t="b">
        <f>NOT(ISBLANK(Survey!$M26))</f>
        <v>0</v>
      </c>
      <c r="AJ26" s="16" t="str">
        <f t="shared" si="10"/>
        <v>Fail</v>
      </c>
      <c r="AK26" t="b">
        <f>IF(Survey!W26="No",TRUE,FALSE)</f>
        <v>0</v>
      </c>
      <c r="AL26" s="119">
        <f>MOD((LEN(Survey!W26)+2),22)</f>
        <v>2</v>
      </c>
      <c r="AM26" t="str">
        <f t="shared" si="11"/>
        <v>Pass</v>
      </c>
      <c r="AN26" s="33" t="b">
        <f>NOT(ISNUMBER(SEARCH("Other",Survey!$Q26)))</f>
        <v>1</v>
      </c>
      <c r="AO26" s="32" t="b">
        <f>NOT(ISBLANK(Survey!$R26))</f>
        <v>0</v>
      </c>
      <c r="AP26" s="16" t="str">
        <f t="shared" si="12"/>
        <v>Pass</v>
      </c>
      <c r="AQ26" s="114">
        <f>COUNTBLANK(Survey!$X26)</f>
        <v>1</v>
      </c>
      <c r="AR26" s="58">
        <f>IF(AND(Survey!L26&lt;&gt;"Exempt fund",OR(Survey!$M26="ETF",Survey!$M26="ETF, alternative mutual fund",Survey!$M26="Mutual fund",Survey!$M26="Alternative mutual fund",Survey!$M26="Money market")),1,0)</f>
        <v>0</v>
      </c>
      <c r="AS26" s="16" t="str">
        <f t="shared" si="13"/>
        <v>Pass</v>
      </c>
      <c r="AT26" s="33" t="b">
        <f>NOT(ISNUMBER(SEARCH("Yes",Survey!$AC26)))</f>
        <v>1</v>
      </c>
      <c r="AU26" s="32" t="b">
        <f>IF(COUNTBLANK(Survey!$AD26:$AE26)=0,TRUE, FALSE)</f>
        <v>0</v>
      </c>
      <c r="AV26" s="16" t="str">
        <f t="shared" si="14"/>
        <v>Pass</v>
      </c>
      <c r="AW26" s="33" t="b">
        <f>NOT(ISNUMBER(SEARCH("Yes",Survey!$AF26)))</f>
        <v>1</v>
      </c>
      <c r="AX26" s="32" t="b">
        <f>NOT(ISBLANK(Survey!$AH26))</f>
        <v>0</v>
      </c>
      <c r="AY26" s="16" t="str">
        <f t="shared" si="15"/>
        <v>Pass</v>
      </c>
      <c r="AZ26" s="33" t="b">
        <f>NOT(OR(ISNUMBER(SEARCH("Other",Survey!$AH26)),ISNUMBER(SEARCH("Multiple",Survey!$AH26))))</f>
        <v>1</v>
      </c>
      <c r="BA26" s="32" t="b">
        <f>NOT(ISBLANK(Survey!$AI26))</f>
        <v>0</v>
      </c>
      <c r="BB26" s="16" t="str">
        <f t="shared" si="16"/>
        <v>Fail</v>
      </c>
      <c r="BC26" s="114">
        <f>IF(ABS(Survey!$BA26)&gt;0, 1,0)</f>
        <v>0</v>
      </c>
      <c r="BD26" s="114">
        <f>IF(COUNTBLANK(Survey!$AL26)=0,1,0)</f>
        <v>0</v>
      </c>
      <c r="BE26" s="16" t="str">
        <f t="shared" si="17"/>
        <v>Pass</v>
      </c>
      <c r="BF26" s="114">
        <f>IF(ISBLANK(Survey!$AL26),0,1)</f>
        <v>0</v>
      </c>
      <c r="BG26" s="133">
        <f>COUNTBLANK(Survey!$AM26)</f>
        <v>1</v>
      </c>
      <c r="BH26" s="16" t="str">
        <f t="shared" si="18"/>
        <v>Pass</v>
      </c>
      <c r="BI26" s="114">
        <f>IF(OR(Survey!$AM26="Closed",ISBLANK(Survey!$AM26)),0,1)</f>
        <v>0</v>
      </c>
      <c r="BJ26" s="133">
        <f>IF(ISBLANK(Survey!$AN26),1,0)</f>
        <v>1</v>
      </c>
      <c r="BK26" s="118" t="str">
        <f t="shared" si="19"/>
        <v>Pass</v>
      </c>
      <c r="BL26" s="31" cm="1">
        <f t="array" ref="BL26">SUM(SUMIF(Survey!AO26:AP26,{"&gt;0","&lt;0"})*{1,-1})</f>
        <v>0</v>
      </c>
      <c r="BM26">
        <f t="shared" si="20"/>
        <v>0</v>
      </c>
      <c r="BN26">
        <f t="shared" si="21"/>
        <v>100</v>
      </c>
      <c r="BO26" s="118" t="str">
        <f t="shared" si="22"/>
        <v>Pass</v>
      </c>
      <c r="BP26">
        <f>IF(Survey!AQ26="No",0,1)</f>
        <v>1</v>
      </c>
      <c r="BQ26" s="207">
        <f>MOD((LEN(Survey!AQ26)+2),22)</f>
        <v>2</v>
      </c>
      <c r="BR26">
        <f>IF(Survey!AR26="No",0,1)</f>
        <v>1</v>
      </c>
      <c r="BS26" s="207">
        <f>MOD((LEN(Survey!AR26)+2),22)</f>
        <v>2</v>
      </c>
      <c r="BT26" s="114">
        <f>COUNTBLANK(Survey!$AQ26:$AS26)+COUNTBLANK(Survey!$AU26)</f>
        <v>4</v>
      </c>
      <c r="BU26" s="114">
        <f>IF(Survey!$I26="Yes",1,0)</f>
        <v>0</v>
      </c>
      <c r="BV26" s="114">
        <f>IF(OR(Survey!$M26="Mutual fund",Survey!$M26="Alternative mutual fund",Survey!$M26="Money market"),1,0)</f>
        <v>0</v>
      </c>
      <c r="BW26" s="119">
        <f>IF(OR(Survey!$M26="ETF",Survey!$M26="ETF, alternative mutual fund"),1,0)</f>
        <v>0</v>
      </c>
      <c r="BX26" s="16" t="str">
        <f t="shared" si="23"/>
        <v>Pass</v>
      </c>
      <c r="BY26" s="33">
        <f>IF(ISNUMBER(SEARCH("Other",Survey!$AS26)), 1, 0)</f>
        <v>0</v>
      </c>
      <c r="BZ26" s="58" t="b">
        <f>NOT(ISBLANK(Survey!$AT26))</f>
        <v>0</v>
      </c>
      <c r="CA26" s="16" t="str">
        <f t="shared" si="24"/>
        <v>Pass</v>
      </c>
      <c r="CB26" s="114">
        <f>IF(Survey!$BB26=0, 0,1)</f>
        <v>0</v>
      </c>
      <c r="CC26" s="58">
        <f>Survey!$AV26</f>
        <v>0</v>
      </c>
      <c r="CD26" s="58">
        <f>Survey!$BC26+Survey!$BD26+ABS(Survey!$BE26)-ABS(Survey!$BF26)-ABS(Survey!$BG26)-ABS(Survey!$BL26)</f>
        <v>0</v>
      </c>
      <c r="CE26" s="138">
        <f>Survey!BB26+(ABS(Survey!$BH26)-ABS(Survey!$BI26)+ABS(Survey!$BJ26)-ABS(Survey!$BK26))*0.5</f>
        <v>0</v>
      </c>
      <c r="CF26" s="58">
        <f t="shared" si="25"/>
        <v>0</v>
      </c>
      <c r="CG26" s="58">
        <f>IF(AND($CC26&gt;$CF26-0.2,$CC26&lt;$CF26+0.2,ISBLANK(Survey!$AV26)=FALSE),0,1)</f>
        <v>1</v>
      </c>
      <c r="CH26" s="133">
        <f>IF(ISBLANK(Survey!$AW26),1,0)</f>
        <v>1</v>
      </c>
      <c r="CI26" s="16" t="str">
        <f t="shared" si="26"/>
        <v>Pass</v>
      </c>
      <c r="CJ26" s="114">
        <f>IF(Survey!$BB26=0, 0,1)</f>
        <v>0</v>
      </c>
      <c r="CK26" s="58">
        <f>IF(AND(Survey!$AX26&gt;=0,Survey!$AX26&lt;=0.2,Survey!$AX26&lt;&gt;""),0,1)</f>
        <v>1</v>
      </c>
      <c r="CL26" s="114">
        <f>IF(ISBLANK(Survey!$AY26),1,0)</f>
        <v>1</v>
      </c>
      <c r="CM26" s="16" t="str">
        <f t="shared" si="27"/>
        <v>Fail</v>
      </c>
      <c r="CN26" s="133">
        <f>Survey!$AZ26</f>
        <v>0</v>
      </c>
      <c r="CO26" s="16" t="str">
        <f t="shared" si="28"/>
        <v>Pass</v>
      </c>
      <c r="CP26" s="31">
        <f>Survey!$BA26</f>
        <v>0</v>
      </c>
      <c r="CQ26" s="138">
        <f>Survey!$BB26+Survey!$BC26+Survey!$BD26+ABS(Survey!$BE26)-ABS(Survey!$BF26)-ABS(Survey!$BG26)+ABS(Survey!$BH26)-ABS(Survey!$BI26)+ABS(Survey!$BJ26)-ABS(Survey!$BK26)-ABS(Survey!$BL26)+Survey!$BM26</f>
        <v>0</v>
      </c>
      <c r="CR26" s="30">
        <f t="shared" si="29"/>
        <v>0</v>
      </c>
      <c r="CS26" s="17">
        <f t="shared" si="30"/>
        <v>0</v>
      </c>
      <c r="CT26" s="16" t="str">
        <f t="shared" si="31"/>
        <v>Pass</v>
      </c>
      <c r="CU26" s="33" t="b">
        <f>IF(ABS(Survey!$BM26)=0,TRUE,FALSE)</f>
        <v>1</v>
      </c>
      <c r="CV26" s="32" t="b">
        <f>NOT(ISBLANK(Survey!$BN26))</f>
        <v>0</v>
      </c>
      <c r="CW26" t="str">
        <f t="shared" si="32"/>
        <v>Fail</v>
      </c>
      <c r="CX26" s="25">
        <f>Survey!$BA26</f>
        <v>0</v>
      </c>
      <c r="CY26" s="25" cm="1">
        <f t="array" ref="CY26">SUM(SUMIF(Survey!BP26:BW26,{"&gt;0","&lt;0"})*{1,-1})-SUM(SUMIF(Survey!BY26:CF26,{"&gt;0","&lt;0"})*{1,-1})</f>
        <v>0</v>
      </c>
      <c r="CZ26" s="30" t="str">
        <f t="shared" si="33"/>
        <v>No holdings</v>
      </c>
      <c r="DA26">
        <f t="shared" si="34"/>
        <v>0</v>
      </c>
      <c r="DB26" s="16" t="str">
        <f t="shared" si="35"/>
        <v>Fail</v>
      </c>
      <c r="DC26" s="31">
        <f>Survey!$BA26</f>
        <v>0</v>
      </c>
      <c r="DD26" s="31" cm="1">
        <f t="array" ref="DD26">SUM(SUMIF(Survey!CH26:DA26,{"&gt;0","&lt;0"})*{1,-1})-SUM(SUMIF(Survey!DC26:DV26,{"&gt;0","&lt;0"})*{1,-1})</f>
        <v>0</v>
      </c>
      <c r="DE26" s="30" t="str">
        <f t="shared" si="36"/>
        <v>No holdings</v>
      </c>
      <c r="DF26" s="17">
        <f t="shared" si="37"/>
        <v>0</v>
      </c>
      <c r="DG26" s="16" t="str">
        <f t="shared" si="38"/>
        <v>Pass</v>
      </c>
      <c r="DH26" s="33" t="b">
        <f>IF(ABS(Survey!$DA26)=0,TRUE,FALSE)</f>
        <v>1</v>
      </c>
      <c r="DI26" s="32" t="b">
        <f>NOT(ISBLANK(Survey!$DB26))</f>
        <v>0</v>
      </c>
      <c r="DJ26" s="16" t="str">
        <f t="shared" si="39"/>
        <v>Pass</v>
      </c>
      <c r="DK26" s="33" t="b">
        <f>IF(ABS(Survey!$DV26)=0,TRUE,FALSE)</f>
        <v>1</v>
      </c>
      <c r="DL26" s="32" t="b">
        <f>NOT(ISBLANK(Survey!$DW26))</f>
        <v>0</v>
      </c>
      <c r="DM26" t="str">
        <f t="shared" si="40"/>
        <v>Pass</v>
      </c>
      <c r="DN26" s="25" cm="1">
        <f t="array" ref="DN26">SUM(SUMIF(Survey!CW26,{"&gt;0","&lt;0"})*{1,-1})+SUM(SUMIF(Survey!DR26,{"&gt;0","&lt;0"})*{1,-1})</f>
        <v>0</v>
      </c>
      <c r="DO26" s="25">
        <f>SUM(SUMIF(Survey!DY26:EE26,{"&gt;0","&lt;0"})*{1,-1})+SUM(SUMIF(Survey!EG26:EM26,{"&gt;0","&lt;0"})*{1,-1})</f>
        <v>0</v>
      </c>
      <c r="DP26">
        <f t="shared" si="41"/>
        <v>0</v>
      </c>
      <c r="DQ26">
        <f t="shared" si="42"/>
        <v>0</v>
      </c>
      <c r="DR26" s="16" t="str">
        <f t="shared" si="43"/>
        <v>Pass</v>
      </c>
      <c r="DS26" s="33" t="b">
        <f>IF(ABS(Survey!$EE26)=0,TRUE,FALSE)</f>
        <v>1</v>
      </c>
      <c r="DT26" s="32" t="b">
        <f>NOT(ISBLANK(Survey!EF26))</f>
        <v>0</v>
      </c>
      <c r="DU26" s="16" t="str">
        <f t="shared" si="44"/>
        <v>Pass</v>
      </c>
      <c r="DV26" s="33" t="b">
        <f>IF(ABS(Survey!$EM26)=0,TRUE,FALSE)</f>
        <v>1</v>
      </c>
      <c r="DW26" s="32" t="b">
        <f>NOT(ISBLANK(Survey!$EN26))</f>
        <v>0</v>
      </c>
      <c r="DX26" s="16" t="str">
        <f t="shared" si="45"/>
        <v>Fail</v>
      </c>
      <c r="DY26" s="31">
        <f>SUM(SUMIF(Survey!ET26:EV26,{"&gt;0","&lt;0"})*{1,-1})</f>
        <v>0</v>
      </c>
      <c r="DZ26">
        <f t="shared" si="46"/>
        <v>0</v>
      </c>
      <c r="EA26">
        <f t="shared" si="47"/>
        <v>100</v>
      </c>
      <c r="EB26" s="30" t="b">
        <f>IF(OR(Survey!$M26="ETF",Survey!$M26="ETF, alternative mutual fund",Survey!$M26="Closed-end", Survey!$M26="Split share corp"),TRUE,FALSE)</f>
        <v>0</v>
      </c>
      <c r="EC26" s="16" t="str">
        <f t="shared" si="48"/>
        <v>Fail</v>
      </c>
      <c r="ED26" s="31">
        <f>SUM(SUMIF(Survey!EX26:FD26,{"&gt;0","&lt;0"})*{1,-1})</f>
        <v>0</v>
      </c>
      <c r="EE26">
        <f t="shared" si="49"/>
        <v>0</v>
      </c>
      <c r="EF26" s="17">
        <f t="shared" si="50"/>
        <v>100</v>
      </c>
      <c r="EG26" s="16" t="str">
        <f t="shared" si="51"/>
        <v>Fail</v>
      </c>
      <c r="EH26" s="31">
        <f>SUM(SUMIF(Survey!FF26:FL26,{"&gt;0","&lt;0"})*{1,-1})</f>
        <v>0</v>
      </c>
      <c r="EI26">
        <f t="shared" si="52"/>
        <v>0</v>
      </c>
      <c r="EJ26" s="17">
        <f t="shared" si="53"/>
        <v>100</v>
      </c>
    </row>
    <row r="27" spans="1:140">
      <c r="A27">
        <v>27</v>
      </c>
      <c r="B27" t="str">
        <f t="shared" si="0"/>
        <v>Pass</v>
      </c>
      <c r="C27" t="str">
        <f>IF(COUNTBLANK(Survey!B27:FM27)=$C$2, "Pass", "Fail")</f>
        <v>Pass</v>
      </c>
      <c r="D27" s="16" t="str">
        <f t="shared" si="2"/>
        <v>Fail</v>
      </c>
      <c r="E27" t="str">
        <f>IF(OR(ISBLANK(Survey!AL27),COUNTIF(G27:BJ27,"Fail")),"Fail","Pass")</f>
        <v>Fail</v>
      </c>
      <c r="F27" s="265"/>
      <c r="G27" s="16" t="str">
        <f t="shared" si="3"/>
        <v>Fail</v>
      </c>
      <c r="H27" s="139">
        <f>COUNTBLANK(Survey!B27:D27)+COUNTBLANK(Survey!G27)+COUNTBLANK(Survey!I27)+COUNTBLANK(Survey!K27:M27)+COUNTBLANK(Survey!P27:Q27)+COUNTBLANK(Survey!T27:W27)+COUNTBLANK(Survey!Z27:AC27)+COUNTBLANK(Survey!AF27:AG27)+COUNTBLANK(Survey!AK27:AK27)</f>
        <v>21</v>
      </c>
      <c r="I27" t="str">
        <f t="shared" si="4"/>
        <v>Fail</v>
      </c>
      <c r="J27" t="b">
        <f>IF(Survey!E27="No",TRUE,FALSE)</f>
        <v>0</v>
      </c>
      <c r="K27" s="29" cm="1">
        <f t="array" ref="K27">IF(COUNTA(Survey!$E$4:$E$695)=1, 0, SUM(IF(COUNTIF(Survey!$E$4:$E$695, Survey!$E$4:$E$695)=1,1,0)))</f>
        <v>0</v>
      </c>
      <c r="L27" s="29">
        <f>LEN(Survey!E27)</f>
        <v>0</v>
      </c>
      <c r="M27" s="16" t="str">
        <f t="shared" si="5"/>
        <v>Fail</v>
      </c>
      <c r="N27" t="b">
        <f>IF(Survey!F27="No",TRUE,FALSE)</f>
        <v>0</v>
      </c>
      <c r="O27" t="b">
        <f>Survey!F27=Survey!E27</f>
        <v>1</v>
      </c>
      <c r="P27">
        <f>COUNTIF(Survey!$F$4:$F$695,Survey!F27)</f>
        <v>0</v>
      </c>
      <c r="Q27" s="28">
        <f>LEN(Survey!F27)</f>
        <v>0</v>
      </c>
      <c r="R27" s="16" t="str">
        <f t="shared" si="6"/>
        <v>Pass</v>
      </c>
      <c r="S27" s="29">
        <f>MOD((LEN(Survey!H27)+2),11)</f>
        <v>2</v>
      </c>
      <c r="T27">
        <f>COUNTIF(Survey!$H$4:$H$695,Survey!H27)</f>
        <v>0</v>
      </c>
      <c r="U27" s="28" t="str">
        <f>IF(Survey!$L27="Prospectus fund", "Yes", "No")</f>
        <v>No</v>
      </c>
      <c r="V27" s="16" t="str">
        <f t="shared" si="7"/>
        <v>Pass</v>
      </c>
      <c r="W27" s="29">
        <f>MOD((LEN(Survey!J27)+2),11)</f>
        <v>2</v>
      </c>
      <c r="X27">
        <f>COUNTIF(Survey!$J$4:$J$695,Survey!J27)</f>
        <v>0</v>
      </c>
      <c r="Y27" s="30" t="b">
        <f>IF(OR(Survey!$M27="ETF",Survey!$M27="ETF, alternative mutual fund",Survey!$M27="Closed-end", Survey!$M27="Split share corp", Survey!$I27="Yes"),TRUE,FALSE)</f>
        <v>0</v>
      </c>
      <c r="Z27" s="16" t="str">
        <f>IFERROR(IF(AND(OR(AC27=AD27,AD27 = "Either"),NOT(ISBLANK(Survey!K27))),"Pass","Fail"),"Pass")</f>
        <v>Fail</v>
      </c>
      <c r="AA27" s="31" cm="1">
        <f t="array" ref="AA27">SUM(SUMIF(Survey!CH27:DA27,{"&gt;0","&lt;0"})*{1,-1})</f>
        <v>0</v>
      </c>
      <c r="AB27" s="33" cm="1">
        <f t="array" ref="AB27">SUM(SUMIF(Survey!CK27,{"&gt;0","&lt;0"})*{1,-1})+SUM(SUMIF(Survey!CU27,{"&gt;0","&lt;0"})*{1,-1})</f>
        <v>0</v>
      </c>
      <c r="AC27" s="33">
        <f>Survey!K27</f>
        <v>0</v>
      </c>
      <c r="AD27" s="32" t="str">
        <f t="shared" si="8"/>
        <v>Either</v>
      </c>
      <c r="AE27" s="16" t="str">
        <f t="shared" si="9"/>
        <v>Fail</v>
      </c>
      <c r="AF27" s="58" cm="1">
        <f t="array" ref="AF27">SUM(SUMIF(Survey!CH27:DA27,{"&gt;0","&lt;0"})*{1,-1})+SUM(SUMIF(Survey!DC27:DV27,{"&gt;0","&lt;0"})*{1,-1})</f>
        <v>0</v>
      </c>
      <c r="AG27" s="58">
        <f>IFERROR(AF27/(Survey!$BA27),0)</f>
        <v>0</v>
      </c>
      <c r="AH27" s="104" t="b">
        <f>IF(OR(Survey!$M27="Alternative strategy or hedge",Survey!$M27="Private asset",Survey!$L27="Prospectus fund"),TRUE,FALSE)</f>
        <v>0</v>
      </c>
      <c r="AI27" s="104" t="b">
        <f>NOT(ISBLANK(Survey!$M27))</f>
        <v>0</v>
      </c>
      <c r="AJ27" s="16" t="str">
        <f t="shared" si="10"/>
        <v>Fail</v>
      </c>
      <c r="AK27" t="b">
        <f>IF(Survey!W27="No",TRUE,FALSE)</f>
        <v>0</v>
      </c>
      <c r="AL27" s="119">
        <f>MOD((LEN(Survey!W27)+2),22)</f>
        <v>2</v>
      </c>
      <c r="AM27" t="str">
        <f t="shared" si="11"/>
        <v>Pass</v>
      </c>
      <c r="AN27" s="33" t="b">
        <f>NOT(ISNUMBER(SEARCH("Other",Survey!$Q27)))</f>
        <v>1</v>
      </c>
      <c r="AO27" s="32" t="b">
        <f>NOT(ISBLANK(Survey!$R27))</f>
        <v>0</v>
      </c>
      <c r="AP27" s="16" t="str">
        <f t="shared" si="12"/>
        <v>Pass</v>
      </c>
      <c r="AQ27" s="114">
        <f>COUNTBLANK(Survey!$X27)</f>
        <v>1</v>
      </c>
      <c r="AR27" s="58">
        <f>IF(AND(Survey!L27&lt;&gt;"Exempt fund",OR(Survey!$M27="ETF",Survey!$M27="ETF, alternative mutual fund",Survey!$M27="Mutual fund",Survey!$M27="Alternative mutual fund",Survey!$M27="Money market")),1,0)</f>
        <v>0</v>
      </c>
      <c r="AS27" s="16" t="str">
        <f t="shared" si="13"/>
        <v>Pass</v>
      </c>
      <c r="AT27" s="33" t="b">
        <f>NOT(ISNUMBER(SEARCH("Yes",Survey!$AC27)))</f>
        <v>1</v>
      </c>
      <c r="AU27" s="32" t="b">
        <f>IF(COUNTBLANK(Survey!$AD27:$AE27)=0,TRUE, FALSE)</f>
        <v>0</v>
      </c>
      <c r="AV27" s="16" t="str">
        <f t="shared" si="14"/>
        <v>Pass</v>
      </c>
      <c r="AW27" s="33" t="b">
        <f>NOT(ISNUMBER(SEARCH("Yes",Survey!$AF27)))</f>
        <v>1</v>
      </c>
      <c r="AX27" s="32" t="b">
        <f>NOT(ISBLANK(Survey!$AH27))</f>
        <v>0</v>
      </c>
      <c r="AY27" s="16" t="str">
        <f t="shared" si="15"/>
        <v>Pass</v>
      </c>
      <c r="AZ27" s="33" t="b">
        <f>NOT(OR(ISNUMBER(SEARCH("Other",Survey!$AH27)),ISNUMBER(SEARCH("Multiple",Survey!$AH27))))</f>
        <v>1</v>
      </c>
      <c r="BA27" s="32" t="b">
        <f>NOT(ISBLANK(Survey!$AI27))</f>
        <v>0</v>
      </c>
      <c r="BB27" s="16" t="str">
        <f t="shared" si="16"/>
        <v>Fail</v>
      </c>
      <c r="BC27" s="114">
        <f>IF(ABS(Survey!$BA27)&gt;0, 1,0)</f>
        <v>0</v>
      </c>
      <c r="BD27" s="114">
        <f>IF(COUNTBLANK(Survey!$AL27)=0,1,0)</f>
        <v>0</v>
      </c>
      <c r="BE27" s="16" t="str">
        <f t="shared" si="17"/>
        <v>Pass</v>
      </c>
      <c r="BF27" s="114">
        <f>IF(ISBLANK(Survey!$AL27),0,1)</f>
        <v>0</v>
      </c>
      <c r="BG27" s="133">
        <f>COUNTBLANK(Survey!$AM27)</f>
        <v>1</v>
      </c>
      <c r="BH27" s="16" t="str">
        <f t="shared" si="18"/>
        <v>Pass</v>
      </c>
      <c r="BI27" s="114">
        <f>IF(OR(Survey!$AM27="Closed",ISBLANK(Survey!$AM27)),0,1)</f>
        <v>0</v>
      </c>
      <c r="BJ27" s="133">
        <f>IF(ISBLANK(Survey!$AN27),1,0)</f>
        <v>1</v>
      </c>
      <c r="BK27" s="118" t="str">
        <f t="shared" si="19"/>
        <v>Pass</v>
      </c>
      <c r="BL27" s="31" cm="1">
        <f t="array" ref="BL27">SUM(SUMIF(Survey!AO27:AP27,{"&gt;0","&lt;0"})*{1,-1})</f>
        <v>0</v>
      </c>
      <c r="BM27">
        <f t="shared" si="20"/>
        <v>0</v>
      </c>
      <c r="BN27">
        <f t="shared" si="21"/>
        <v>100</v>
      </c>
      <c r="BO27" s="118" t="str">
        <f t="shared" si="22"/>
        <v>Pass</v>
      </c>
      <c r="BP27">
        <f>IF(Survey!AQ27="No",0,1)</f>
        <v>1</v>
      </c>
      <c r="BQ27" s="207">
        <f>MOD((LEN(Survey!AQ27)+2),22)</f>
        <v>2</v>
      </c>
      <c r="BR27">
        <f>IF(Survey!AR27="No",0,1)</f>
        <v>1</v>
      </c>
      <c r="BS27" s="207">
        <f>MOD((LEN(Survey!AR27)+2),22)</f>
        <v>2</v>
      </c>
      <c r="BT27" s="114">
        <f>COUNTBLANK(Survey!$AQ27:$AS27)+COUNTBLANK(Survey!$AU27)</f>
        <v>4</v>
      </c>
      <c r="BU27" s="114">
        <f>IF(Survey!$I27="Yes",1,0)</f>
        <v>0</v>
      </c>
      <c r="BV27" s="114">
        <f>IF(OR(Survey!$M27="Mutual fund",Survey!$M27="Alternative mutual fund",Survey!$M27="Money market"),1,0)</f>
        <v>0</v>
      </c>
      <c r="BW27" s="119">
        <f>IF(OR(Survey!$M27="ETF",Survey!$M27="ETF, alternative mutual fund"),1,0)</f>
        <v>0</v>
      </c>
      <c r="BX27" s="16" t="str">
        <f t="shared" si="23"/>
        <v>Pass</v>
      </c>
      <c r="BY27" s="33">
        <f>IF(ISNUMBER(SEARCH("Other",Survey!$AS27)), 1, 0)</f>
        <v>0</v>
      </c>
      <c r="BZ27" s="58" t="b">
        <f>NOT(ISBLANK(Survey!$AT27))</f>
        <v>0</v>
      </c>
      <c r="CA27" s="16" t="str">
        <f t="shared" si="24"/>
        <v>Pass</v>
      </c>
      <c r="CB27" s="114">
        <f>IF(Survey!$BB27=0, 0,1)</f>
        <v>0</v>
      </c>
      <c r="CC27" s="58">
        <f>Survey!$AV27</f>
        <v>0</v>
      </c>
      <c r="CD27" s="58">
        <f>Survey!$BC27+Survey!$BD27+ABS(Survey!$BE27)-ABS(Survey!$BF27)-ABS(Survey!$BG27)-ABS(Survey!$BL27)</f>
        <v>0</v>
      </c>
      <c r="CE27" s="138">
        <f>Survey!BB27+(ABS(Survey!$BH27)-ABS(Survey!$BI27)+ABS(Survey!$BJ27)-ABS(Survey!$BK27))*0.5</f>
        <v>0</v>
      </c>
      <c r="CF27" s="58">
        <f t="shared" si="25"/>
        <v>0</v>
      </c>
      <c r="CG27" s="58">
        <f>IF(AND($CC27&gt;$CF27-0.2,$CC27&lt;$CF27+0.2,ISBLANK(Survey!$AV27)=FALSE),0,1)</f>
        <v>1</v>
      </c>
      <c r="CH27" s="133">
        <f>IF(ISBLANK(Survey!$AW27),1,0)</f>
        <v>1</v>
      </c>
      <c r="CI27" s="16" t="str">
        <f t="shared" si="26"/>
        <v>Pass</v>
      </c>
      <c r="CJ27" s="114">
        <f>IF(Survey!$BB27=0, 0,1)</f>
        <v>0</v>
      </c>
      <c r="CK27" s="58">
        <f>IF(AND(Survey!$AX27&gt;=0,Survey!$AX27&lt;=0.2,Survey!$AX27&lt;&gt;""),0,1)</f>
        <v>1</v>
      </c>
      <c r="CL27" s="114">
        <f>IF(ISBLANK(Survey!$AY27),1,0)</f>
        <v>1</v>
      </c>
      <c r="CM27" s="16" t="str">
        <f t="shared" si="27"/>
        <v>Fail</v>
      </c>
      <c r="CN27" s="133">
        <f>Survey!$AZ27</f>
        <v>0</v>
      </c>
      <c r="CO27" s="16" t="str">
        <f t="shared" si="28"/>
        <v>Pass</v>
      </c>
      <c r="CP27" s="31">
        <f>Survey!$BA27</f>
        <v>0</v>
      </c>
      <c r="CQ27" s="138">
        <f>Survey!$BB27+Survey!$BC27+Survey!$BD27+ABS(Survey!$BE27)-ABS(Survey!$BF27)-ABS(Survey!$BG27)+ABS(Survey!$BH27)-ABS(Survey!$BI27)+ABS(Survey!$BJ27)-ABS(Survey!$BK27)-ABS(Survey!$BL27)+Survey!$BM27</f>
        <v>0</v>
      </c>
      <c r="CR27" s="30">
        <f t="shared" si="29"/>
        <v>0</v>
      </c>
      <c r="CS27" s="17">
        <f t="shared" si="30"/>
        <v>0</v>
      </c>
      <c r="CT27" s="16" t="str">
        <f t="shared" si="31"/>
        <v>Pass</v>
      </c>
      <c r="CU27" s="33" t="b">
        <f>IF(ABS(Survey!$BM27)=0,TRUE,FALSE)</f>
        <v>1</v>
      </c>
      <c r="CV27" s="32" t="b">
        <f>NOT(ISBLANK(Survey!$BN27))</f>
        <v>0</v>
      </c>
      <c r="CW27" t="str">
        <f t="shared" si="32"/>
        <v>Fail</v>
      </c>
      <c r="CX27" s="25">
        <f>Survey!$BA27</f>
        <v>0</v>
      </c>
      <c r="CY27" s="25" cm="1">
        <f t="array" ref="CY27">SUM(SUMIF(Survey!BP27:BW27,{"&gt;0","&lt;0"})*{1,-1})-SUM(SUMIF(Survey!BY27:CF27,{"&gt;0","&lt;0"})*{1,-1})</f>
        <v>0</v>
      </c>
      <c r="CZ27" s="30" t="str">
        <f t="shared" si="33"/>
        <v>No holdings</v>
      </c>
      <c r="DA27">
        <f t="shared" si="34"/>
        <v>0</v>
      </c>
      <c r="DB27" s="16" t="str">
        <f t="shared" si="35"/>
        <v>Fail</v>
      </c>
      <c r="DC27" s="31">
        <f>Survey!$BA27</f>
        <v>0</v>
      </c>
      <c r="DD27" s="31" cm="1">
        <f t="array" ref="DD27">SUM(SUMIF(Survey!CH27:DA27,{"&gt;0","&lt;0"})*{1,-1})-SUM(SUMIF(Survey!DC27:DV27,{"&gt;0","&lt;0"})*{1,-1})</f>
        <v>0</v>
      </c>
      <c r="DE27" s="30" t="str">
        <f t="shared" si="36"/>
        <v>No holdings</v>
      </c>
      <c r="DF27" s="17">
        <f t="shared" si="37"/>
        <v>0</v>
      </c>
      <c r="DG27" s="16" t="str">
        <f t="shared" si="38"/>
        <v>Pass</v>
      </c>
      <c r="DH27" s="33" t="b">
        <f>IF(ABS(Survey!$DA27)=0,TRUE,FALSE)</f>
        <v>1</v>
      </c>
      <c r="DI27" s="32" t="b">
        <f>NOT(ISBLANK(Survey!$DB27))</f>
        <v>0</v>
      </c>
      <c r="DJ27" s="16" t="str">
        <f t="shared" si="39"/>
        <v>Pass</v>
      </c>
      <c r="DK27" s="33" t="b">
        <f>IF(ABS(Survey!$DV27)=0,TRUE,FALSE)</f>
        <v>1</v>
      </c>
      <c r="DL27" s="32" t="b">
        <f>NOT(ISBLANK(Survey!$DW27))</f>
        <v>0</v>
      </c>
      <c r="DM27" t="str">
        <f t="shared" si="40"/>
        <v>Pass</v>
      </c>
      <c r="DN27" s="25" cm="1">
        <f t="array" ref="DN27">SUM(SUMIF(Survey!CW27,{"&gt;0","&lt;0"})*{1,-1})+SUM(SUMIF(Survey!DR27,{"&gt;0","&lt;0"})*{1,-1})</f>
        <v>0</v>
      </c>
      <c r="DO27" s="25">
        <f>SUM(SUMIF(Survey!DY27:EE27,{"&gt;0","&lt;0"})*{1,-1})+SUM(SUMIF(Survey!EG27:EM27,{"&gt;0","&lt;0"})*{1,-1})</f>
        <v>0</v>
      </c>
      <c r="DP27">
        <f t="shared" si="41"/>
        <v>0</v>
      </c>
      <c r="DQ27">
        <f t="shared" si="42"/>
        <v>0</v>
      </c>
      <c r="DR27" s="16" t="str">
        <f t="shared" si="43"/>
        <v>Pass</v>
      </c>
      <c r="DS27" s="33" t="b">
        <f>IF(ABS(Survey!$EE27)=0,TRUE,FALSE)</f>
        <v>1</v>
      </c>
      <c r="DT27" s="32" t="b">
        <f>NOT(ISBLANK(Survey!EF27))</f>
        <v>0</v>
      </c>
      <c r="DU27" s="16" t="str">
        <f t="shared" si="44"/>
        <v>Pass</v>
      </c>
      <c r="DV27" s="33" t="b">
        <f>IF(ABS(Survey!$EM27)=0,TRUE,FALSE)</f>
        <v>1</v>
      </c>
      <c r="DW27" s="32" t="b">
        <f>NOT(ISBLANK(Survey!$EN27))</f>
        <v>0</v>
      </c>
      <c r="DX27" s="16" t="str">
        <f t="shared" si="45"/>
        <v>Fail</v>
      </c>
      <c r="DY27" s="31">
        <f>SUM(SUMIF(Survey!ET27:EV27,{"&gt;0","&lt;0"})*{1,-1})</f>
        <v>0</v>
      </c>
      <c r="DZ27">
        <f t="shared" si="46"/>
        <v>0</v>
      </c>
      <c r="EA27">
        <f t="shared" si="47"/>
        <v>100</v>
      </c>
      <c r="EB27" s="30" t="b">
        <f>IF(OR(Survey!$M27="ETF",Survey!$M27="ETF, alternative mutual fund",Survey!$M27="Closed-end", Survey!$M27="Split share corp"),TRUE,FALSE)</f>
        <v>0</v>
      </c>
      <c r="EC27" s="16" t="str">
        <f t="shared" si="48"/>
        <v>Fail</v>
      </c>
      <c r="ED27" s="31">
        <f>SUM(SUMIF(Survey!EX27:FD27,{"&gt;0","&lt;0"})*{1,-1})</f>
        <v>0</v>
      </c>
      <c r="EE27">
        <f t="shared" si="49"/>
        <v>0</v>
      </c>
      <c r="EF27" s="17">
        <f t="shared" si="50"/>
        <v>100</v>
      </c>
      <c r="EG27" s="16" t="str">
        <f t="shared" si="51"/>
        <v>Fail</v>
      </c>
      <c r="EH27" s="31">
        <f>SUM(SUMIF(Survey!FF27:FL27,{"&gt;0","&lt;0"})*{1,-1})</f>
        <v>0</v>
      </c>
      <c r="EI27">
        <f t="shared" si="52"/>
        <v>0</v>
      </c>
      <c r="EJ27" s="17">
        <f t="shared" si="53"/>
        <v>100</v>
      </c>
    </row>
    <row r="28" spans="1:140">
      <c r="A28">
        <v>28</v>
      </c>
      <c r="B28" t="str">
        <f t="shared" si="0"/>
        <v>Pass</v>
      </c>
      <c r="C28" t="str">
        <f>IF(COUNTBLANK(Survey!B28:FM28)=$C$2, "Pass", "Fail")</f>
        <v>Pass</v>
      </c>
      <c r="D28" s="16" t="str">
        <f t="shared" si="2"/>
        <v>Fail</v>
      </c>
      <c r="E28" t="str">
        <f>IF(OR(ISBLANK(Survey!AL28),COUNTIF(G28:BJ28,"Fail")),"Fail","Pass")</f>
        <v>Fail</v>
      </c>
      <c r="F28" s="265"/>
      <c r="G28" s="16" t="str">
        <f t="shared" si="3"/>
        <v>Fail</v>
      </c>
      <c r="H28" s="139">
        <f>COUNTBLANK(Survey!B28:D28)+COUNTBLANK(Survey!G28)+COUNTBLANK(Survey!I28)+COUNTBLANK(Survey!K28:M28)+COUNTBLANK(Survey!P28:Q28)+COUNTBLANK(Survey!T28:W28)+COUNTBLANK(Survey!Z28:AC28)+COUNTBLANK(Survey!AF28:AG28)+COUNTBLANK(Survey!AK28:AK28)</f>
        <v>21</v>
      </c>
      <c r="I28" t="str">
        <f t="shared" si="4"/>
        <v>Fail</v>
      </c>
      <c r="J28" t="b">
        <f>IF(Survey!E28="No",TRUE,FALSE)</f>
        <v>0</v>
      </c>
      <c r="K28" s="29" cm="1">
        <f t="array" ref="K28">IF(COUNTA(Survey!$E$4:$E$695)=1, 0, SUM(IF(COUNTIF(Survey!$E$4:$E$695, Survey!$E$4:$E$695)=1,1,0)))</f>
        <v>0</v>
      </c>
      <c r="L28" s="29">
        <f>LEN(Survey!E28)</f>
        <v>0</v>
      </c>
      <c r="M28" s="16" t="str">
        <f t="shared" si="5"/>
        <v>Fail</v>
      </c>
      <c r="N28" t="b">
        <f>IF(Survey!F28="No",TRUE,FALSE)</f>
        <v>0</v>
      </c>
      <c r="O28" t="b">
        <f>Survey!F28=Survey!E28</f>
        <v>1</v>
      </c>
      <c r="P28">
        <f>COUNTIF(Survey!$F$4:$F$695,Survey!F28)</f>
        <v>0</v>
      </c>
      <c r="Q28" s="28">
        <f>LEN(Survey!F28)</f>
        <v>0</v>
      </c>
      <c r="R28" s="16" t="str">
        <f t="shared" si="6"/>
        <v>Pass</v>
      </c>
      <c r="S28" s="29">
        <f>MOD((LEN(Survey!H28)+2),11)</f>
        <v>2</v>
      </c>
      <c r="T28">
        <f>COUNTIF(Survey!$H$4:$H$695,Survey!H28)</f>
        <v>0</v>
      </c>
      <c r="U28" s="28" t="str">
        <f>IF(Survey!$L28="Prospectus fund", "Yes", "No")</f>
        <v>No</v>
      </c>
      <c r="V28" s="16" t="str">
        <f t="shared" si="7"/>
        <v>Pass</v>
      </c>
      <c r="W28" s="29">
        <f>MOD((LEN(Survey!J28)+2),11)</f>
        <v>2</v>
      </c>
      <c r="X28">
        <f>COUNTIF(Survey!$J$4:$J$695,Survey!J28)</f>
        <v>0</v>
      </c>
      <c r="Y28" s="30" t="b">
        <f>IF(OR(Survey!$M28="ETF",Survey!$M28="ETF, alternative mutual fund",Survey!$M28="Closed-end", Survey!$M28="Split share corp", Survey!$I28="Yes"),TRUE,FALSE)</f>
        <v>0</v>
      </c>
      <c r="Z28" s="16" t="str">
        <f>IFERROR(IF(AND(OR(AC28=AD28,AD28 = "Either"),NOT(ISBLANK(Survey!K28))),"Pass","Fail"),"Pass")</f>
        <v>Fail</v>
      </c>
      <c r="AA28" s="31" cm="1">
        <f t="array" ref="AA28">SUM(SUMIF(Survey!CH28:DA28,{"&gt;0","&lt;0"})*{1,-1})</f>
        <v>0</v>
      </c>
      <c r="AB28" s="33" cm="1">
        <f t="array" ref="AB28">SUM(SUMIF(Survey!CK28,{"&gt;0","&lt;0"})*{1,-1})+SUM(SUMIF(Survey!CU28,{"&gt;0","&lt;0"})*{1,-1})</f>
        <v>0</v>
      </c>
      <c r="AC28" s="33">
        <f>Survey!K28</f>
        <v>0</v>
      </c>
      <c r="AD28" s="32" t="str">
        <f t="shared" si="8"/>
        <v>Either</v>
      </c>
      <c r="AE28" s="16" t="str">
        <f t="shared" si="9"/>
        <v>Fail</v>
      </c>
      <c r="AF28" s="58" cm="1">
        <f t="array" ref="AF28">SUM(SUMIF(Survey!CH28:DA28,{"&gt;0","&lt;0"})*{1,-1})+SUM(SUMIF(Survey!DC28:DV28,{"&gt;0","&lt;0"})*{1,-1})</f>
        <v>0</v>
      </c>
      <c r="AG28" s="58">
        <f>IFERROR(AF28/(Survey!$BA28),0)</f>
        <v>0</v>
      </c>
      <c r="AH28" s="104" t="b">
        <f>IF(OR(Survey!$M28="Alternative strategy or hedge",Survey!$M28="Private asset",Survey!$L28="Prospectus fund"),TRUE,FALSE)</f>
        <v>0</v>
      </c>
      <c r="AI28" s="104" t="b">
        <f>NOT(ISBLANK(Survey!$M28))</f>
        <v>0</v>
      </c>
      <c r="AJ28" s="16" t="str">
        <f t="shared" si="10"/>
        <v>Fail</v>
      </c>
      <c r="AK28" t="b">
        <f>IF(Survey!W28="No",TRUE,FALSE)</f>
        <v>0</v>
      </c>
      <c r="AL28" s="119">
        <f>MOD((LEN(Survey!W28)+2),22)</f>
        <v>2</v>
      </c>
      <c r="AM28" t="str">
        <f t="shared" si="11"/>
        <v>Pass</v>
      </c>
      <c r="AN28" s="33" t="b">
        <f>NOT(ISNUMBER(SEARCH("Other",Survey!$Q28)))</f>
        <v>1</v>
      </c>
      <c r="AO28" s="32" t="b">
        <f>NOT(ISBLANK(Survey!$R28))</f>
        <v>0</v>
      </c>
      <c r="AP28" s="16" t="str">
        <f t="shared" si="12"/>
        <v>Pass</v>
      </c>
      <c r="AQ28" s="114">
        <f>COUNTBLANK(Survey!$X28)</f>
        <v>1</v>
      </c>
      <c r="AR28" s="58">
        <f>IF(AND(Survey!L28&lt;&gt;"Exempt fund",OR(Survey!$M28="ETF",Survey!$M28="ETF, alternative mutual fund",Survey!$M28="Mutual fund",Survey!$M28="Alternative mutual fund",Survey!$M28="Money market")),1,0)</f>
        <v>0</v>
      </c>
      <c r="AS28" s="16" t="str">
        <f t="shared" si="13"/>
        <v>Pass</v>
      </c>
      <c r="AT28" s="33" t="b">
        <f>NOT(ISNUMBER(SEARCH("Yes",Survey!$AC28)))</f>
        <v>1</v>
      </c>
      <c r="AU28" s="32" t="b">
        <f>IF(COUNTBLANK(Survey!$AD28:$AE28)=0,TRUE, FALSE)</f>
        <v>0</v>
      </c>
      <c r="AV28" s="16" t="str">
        <f t="shared" si="14"/>
        <v>Pass</v>
      </c>
      <c r="AW28" s="33" t="b">
        <f>NOT(ISNUMBER(SEARCH("Yes",Survey!$AF28)))</f>
        <v>1</v>
      </c>
      <c r="AX28" s="32" t="b">
        <f>NOT(ISBLANK(Survey!$AH28))</f>
        <v>0</v>
      </c>
      <c r="AY28" s="16" t="str">
        <f t="shared" si="15"/>
        <v>Pass</v>
      </c>
      <c r="AZ28" s="33" t="b">
        <f>NOT(OR(ISNUMBER(SEARCH("Other",Survey!$AH28)),ISNUMBER(SEARCH("Multiple",Survey!$AH28))))</f>
        <v>1</v>
      </c>
      <c r="BA28" s="32" t="b">
        <f>NOT(ISBLANK(Survey!$AI28))</f>
        <v>0</v>
      </c>
      <c r="BB28" s="16" t="str">
        <f t="shared" si="16"/>
        <v>Fail</v>
      </c>
      <c r="BC28" s="114">
        <f>IF(ABS(Survey!$BA28)&gt;0, 1,0)</f>
        <v>0</v>
      </c>
      <c r="BD28" s="114">
        <f>IF(COUNTBLANK(Survey!$AL28)=0,1,0)</f>
        <v>0</v>
      </c>
      <c r="BE28" s="16" t="str">
        <f t="shared" si="17"/>
        <v>Pass</v>
      </c>
      <c r="BF28" s="114">
        <f>IF(ISBLANK(Survey!$AL28),0,1)</f>
        <v>0</v>
      </c>
      <c r="BG28" s="133">
        <f>COUNTBLANK(Survey!$AM28)</f>
        <v>1</v>
      </c>
      <c r="BH28" s="16" t="str">
        <f t="shared" si="18"/>
        <v>Pass</v>
      </c>
      <c r="BI28" s="114">
        <f>IF(OR(Survey!$AM28="Closed",ISBLANK(Survey!$AM28)),0,1)</f>
        <v>0</v>
      </c>
      <c r="BJ28" s="133">
        <f>IF(ISBLANK(Survey!$AN28),1,0)</f>
        <v>1</v>
      </c>
      <c r="BK28" s="118" t="str">
        <f t="shared" si="19"/>
        <v>Pass</v>
      </c>
      <c r="BL28" s="31" cm="1">
        <f t="array" ref="BL28">SUM(SUMIF(Survey!AO28:AP28,{"&gt;0","&lt;0"})*{1,-1})</f>
        <v>0</v>
      </c>
      <c r="BM28">
        <f t="shared" si="20"/>
        <v>0</v>
      </c>
      <c r="BN28">
        <f t="shared" si="21"/>
        <v>100</v>
      </c>
      <c r="BO28" s="118" t="str">
        <f t="shared" si="22"/>
        <v>Pass</v>
      </c>
      <c r="BP28">
        <f>IF(Survey!AQ28="No",0,1)</f>
        <v>1</v>
      </c>
      <c r="BQ28" s="207">
        <f>MOD((LEN(Survey!AQ28)+2),22)</f>
        <v>2</v>
      </c>
      <c r="BR28">
        <f>IF(Survey!AR28="No",0,1)</f>
        <v>1</v>
      </c>
      <c r="BS28" s="207">
        <f>MOD((LEN(Survey!AR28)+2),22)</f>
        <v>2</v>
      </c>
      <c r="BT28" s="114">
        <f>COUNTBLANK(Survey!$AQ28:$AS28)+COUNTBLANK(Survey!$AU28)</f>
        <v>4</v>
      </c>
      <c r="BU28" s="114">
        <f>IF(Survey!$I28="Yes",1,0)</f>
        <v>0</v>
      </c>
      <c r="BV28" s="114">
        <f>IF(OR(Survey!$M28="Mutual fund",Survey!$M28="Alternative mutual fund",Survey!$M28="Money market"),1,0)</f>
        <v>0</v>
      </c>
      <c r="BW28" s="119">
        <f>IF(OR(Survey!$M28="ETF",Survey!$M28="ETF, alternative mutual fund"),1,0)</f>
        <v>0</v>
      </c>
      <c r="BX28" s="16" t="str">
        <f t="shared" si="23"/>
        <v>Pass</v>
      </c>
      <c r="BY28" s="33">
        <f>IF(ISNUMBER(SEARCH("Other",Survey!$AS28)), 1, 0)</f>
        <v>0</v>
      </c>
      <c r="BZ28" s="58" t="b">
        <f>NOT(ISBLANK(Survey!$AT28))</f>
        <v>0</v>
      </c>
      <c r="CA28" s="16" t="str">
        <f t="shared" si="24"/>
        <v>Pass</v>
      </c>
      <c r="CB28" s="114">
        <f>IF(Survey!$BB28=0, 0,1)</f>
        <v>0</v>
      </c>
      <c r="CC28" s="58">
        <f>Survey!$AV28</f>
        <v>0</v>
      </c>
      <c r="CD28" s="58">
        <f>Survey!$BC28+Survey!$BD28+ABS(Survey!$BE28)-ABS(Survey!$BF28)-ABS(Survey!$BG28)-ABS(Survey!$BL28)</f>
        <v>0</v>
      </c>
      <c r="CE28" s="138">
        <f>Survey!BB28+(ABS(Survey!$BH28)-ABS(Survey!$BI28)+ABS(Survey!$BJ28)-ABS(Survey!$BK28))*0.5</f>
        <v>0</v>
      </c>
      <c r="CF28" s="58">
        <f t="shared" si="25"/>
        <v>0</v>
      </c>
      <c r="CG28" s="58">
        <f>IF(AND($CC28&gt;$CF28-0.2,$CC28&lt;$CF28+0.2,ISBLANK(Survey!$AV28)=FALSE),0,1)</f>
        <v>1</v>
      </c>
      <c r="CH28" s="133">
        <f>IF(ISBLANK(Survey!$AW28),1,0)</f>
        <v>1</v>
      </c>
      <c r="CI28" s="16" t="str">
        <f t="shared" si="26"/>
        <v>Pass</v>
      </c>
      <c r="CJ28" s="114">
        <f>IF(Survey!$BB28=0, 0,1)</f>
        <v>0</v>
      </c>
      <c r="CK28" s="58">
        <f>IF(AND(Survey!$AX28&gt;=0,Survey!$AX28&lt;=0.2,Survey!$AX28&lt;&gt;""),0,1)</f>
        <v>1</v>
      </c>
      <c r="CL28" s="114">
        <f>IF(ISBLANK(Survey!$AY28),1,0)</f>
        <v>1</v>
      </c>
      <c r="CM28" s="16" t="str">
        <f t="shared" si="27"/>
        <v>Fail</v>
      </c>
      <c r="CN28" s="133">
        <f>Survey!$AZ28</f>
        <v>0</v>
      </c>
      <c r="CO28" s="16" t="str">
        <f t="shared" si="28"/>
        <v>Pass</v>
      </c>
      <c r="CP28" s="31">
        <f>Survey!$BA28</f>
        <v>0</v>
      </c>
      <c r="CQ28" s="138">
        <f>Survey!$BB28+Survey!$BC28+Survey!$BD28+ABS(Survey!$BE28)-ABS(Survey!$BF28)-ABS(Survey!$BG28)+ABS(Survey!$BH28)-ABS(Survey!$BI28)+ABS(Survey!$BJ28)-ABS(Survey!$BK28)-ABS(Survey!$BL28)+Survey!$BM28</f>
        <v>0</v>
      </c>
      <c r="CR28" s="30">
        <f t="shared" si="29"/>
        <v>0</v>
      </c>
      <c r="CS28" s="17">
        <f t="shared" si="30"/>
        <v>0</v>
      </c>
      <c r="CT28" s="16" t="str">
        <f t="shared" si="31"/>
        <v>Pass</v>
      </c>
      <c r="CU28" s="33" t="b">
        <f>IF(ABS(Survey!$BM28)=0,TRUE,FALSE)</f>
        <v>1</v>
      </c>
      <c r="CV28" s="32" t="b">
        <f>NOT(ISBLANK(Survey!$BN28))</f>
        <v>0</v>
      </c>
      <c r="CW28" t="str">
        <f t="shared" si="32"/>
        <v>Fail</v>
      </c>
      <c r="CX28" s="25">
        <f>Survey!$BA28</f>
        <v>0</v>
      </c>
      <c r="CY28" s="25" cm="1">
        <f t="array" ref="CY28">SUM(SUMIF(Survey!BP28:BW28,{"&gt;0","&lt;0"})*{1,-1})-SUM(SUMIF(Survey!BY28:CF28,{"&gt;0","&lt;0"})*{1,-1})</f>
        <v>0</v>
      </c>
      <c r="CZ28" s="30" t="str">
        <f t="shared" si="33"/>
        <v>No holdings</v>
      </c>
      <c r="DA28">
        <f t="shared" si="34"/>
        <v>0</v>
      </c>
      <c r="DB28" s="16" t="str">
        <f t="shared" si="35"/>
        <v>Fail</v>
      </c>
      <c r="DC28" s="31">
        <f>Survey!$BA28</f>
        <v>0</v>
      </c>
      <c r="DD28" s="31" cm="1">
        <f t="array" ref="DD28">SUM(SUMIF(Survey!CH28:DA28,{"&gt;0","&lt;0"})*{1,-1})-SUM(SUMIF(Survey!DC28:DV28,{"&gt;0","&lt;0"})*{1,-1})</f>
        <v>0</v>
      </c>
      <c r="DE28" s="30" t="str">
        <f t="shared" si="36"/>
        <v>No holdings</v>
      </c>
      <c r="DF28" s="17">
        <f t="shared" si="37"/>
        <v>0</v>
      </c>
      <c r="DG28" s="16" t="str">
        <f t="shared" si="38"/>
        <v>Pass</v>
      </c>
      <c r="DH28" s="33" t="b">
        <f>IF(ABS(Survey!$DA28)=0,TRUE,FALSE)</f>
        <v>1</v>
      </c>
      <c r="DI28" s="32" t="b">
        <f>NOT(ISBLANK(Survey!$DB28))</f>
        <v>0</v>
      </c>
      <c r="DJ28" s="16" t="str">
        <f t="shared" si="39"/>
        <v>Pass</v>
      </c>
      <c r="DK28" s="33" t="b">
        <f>IF(ABS(Survey!$DV28)=0,TRUE,FALSE)</f>
        <v>1</v>
      </c>
      <c r="DL28" s="32" t="b">
        <f>NOT(ISBLANK(Survey!$DW28))</f>
        <v>0</v>
      </c>
      <c r="DM28" t="str">
        <f t="shared" si="40"/>
        <v>Pass</v>
      </c>
      <c r="DN28" s="25" cm="1">
        <f t="array" ref="DN28">SUM(SUMIF(Survey!CW28,{"&gt;0","&lt;0"})*{1,-1})+SUM(SUMIF(Survey!DR28,{"&gt;0","&lt;0"})*{1,-1})</f>
        <v>0</v>
      </c>
      <c r="DO28" s="25">
        <f>SUM(SUMIF(Survey!DY28:EE28,{"&gt;0","&lt;0"})*{1,-1})+SUM(SUMIF(Survey!EG28:EM28,{"&gt;0","&lt;0"})*{1,-1})</f>
        <v>0</v>
      </c>
      <c r="DP28">
        <f t="shared" si="41"/>
        <v>0</v>
      </c>
      <c r="DQ28">
        <f t="shared" si="42"/>
        <v>0</v>
      </c>
      <c r="DR28" s="16" t="str">
        <f t="shared" si="43"/>
        <v>Pass</v>
      </c>
      <c r="DS28" s="33" t="b">
        <f>IF(ABS(Survey!$EE28)=0,TRUE,FALSE)</f>
        <v>1</v>
      </c>
      <c r="DT28" s="32" t="b">
        <f>NOT(ISBLANK(Survey!EF28))</f>
        <v>0</v>
      </c>
      <c r="DU28" s="16" t="str">
        <f t="shared" si="44"/>
        <v>Pass</v>
      </c>
      <c r="DV28" s="33" t="b">
        <f>IF(ABS(Survey!$EM28)=0,TRUE,FALSE)</f>
        <v>1</v>
      </c>
      <c r="DW28" s="32" t="b">
        <f>NOT(ISBLANK(Survey!$EN28))</f>
        <v>0</v>
      </c>
      <c r="DX28" s="16" t="str">
        <f t="shared" si="45"/>
        <v>Fail</v>
      </c>
      <c r="DY28" s="31">
        <f>SUM(SUMIF(Survey!ET28:EV28,{"&gt;0","&lt;0"})*{1,-1})</f>
        <v>0</v>
      </c>
      <c r="DZ28">
        <f t="shared" si="46"/>
        <v>0</v>
      </c>
      <c r="EA28">
        <f t="shared" si="47"/>
        <v>100</v>
      </c>
      <c r="EB28" s="30" t="b">
        <f>IF(OR(Survey!$M28="ETF",Survey!$M28="ETF, alternative mutual fund",Survey!$M28="Closed-end", Survey!$M28="Split share corp"),TRUE,FALSE)</f>
        <v>0</v>
      </c>
      <c r="EC28" s="16" t="str">
        <f t="shared" si="48"/>
        <v>Fail</v>
      </c>
      <c r="ED28" s="31">
        <f>SUM(SUMIF(Survey!EX28:FD28,{"&gt;0","&lt;0"})*{1,-1})</f>
        <v>0</v>
      </c>
      <c r="EE28">
        <f t="shared" si="49"/>
        <v>0</v>
      </c>
      <c r="EF28" s="17">
        <f t="shared" si="50"/>
        <v>100</v>
      </c>
      <c r="EG28" s="16" t="str">
        <f t="shared" si="51"/>
        <v>Fail</v>
      </c>
      <c r="EH28" s="31">
        <f>SUM(SUMIF(Survey!FF28:FL28,{"&gt;0","&lt;0"})*{1,-1})</f>
        <v>0</v>
      </c>
      <c r="EI28">
        <f t="shared" si="52"/>
        <v>0</v>
      </c>
      <c r="EJ28" s="17">
        <f t="shared" si="53"/>
        <v>100</v>
      </c>
    </row>
    <row r="29" spans="1:140">
      <c r="A29">
        <v>29</v>
      </c>
      <c r="B29" t="str">
        <f t="shared" si="0"/>
        <v>Pass</v>
      </c>
      <c r="C29" t="str">
        <f>IF(COUNTBLANK(Survey!B29:FM29)=$C$2, "Pass", "Fail")</f>
        <v>Pass</v>
      </c>
      <c r="D29" s="16" t="str">
        <f t="shared" si="2"/>
        <v>Fail</v>
      </c>
      <c r="E29" t="str">
        <f>IF(OR(ISBLANK(Survey!AL29),COUNTIF(G29:BJ29,"Fail")),"Fail","Pass")</f>
        <v>Fail</v>
      </c>
      <c r="F29" s="265"/>
      <c r="G29" s="16" t="str">
        <f t="shared" si="3"/>
        <v>Fail</v>
      </c>
      <c r="H29" s="139">
        <f>COUNTBLANK(Survey!B29:D29)+COUNTBLANK(Survey!G29)+COUNTBLANK(Survey!I29)+COUNTBLANK(Survey!K29:M29)+COUNTBLANK(Survey!P29:Q29)+COUNTBLANK(Survey!T29:W29)+COUNTBLANK(Survey!Z29:AC29)+COUNTBLANK(Survey!AF29:AG29)+COUNTBLANK(Survey!AK29:AK29)</f>
        <v>21</v>
      </c>
      <c r="I29" t="str">
        <f t="shared" si="4"/>
        <v>Fail</v>
      </c>
      <c r="J29" t="b">
        <f>IF(Survey!E29="No",TRUE,FALSE)</f>
        <v>0</v>
      </c>
      <c r="K29" s="29" cm="1">
        <f t="array" ref="K29">IF(COUNTA(Survey!$E$4:$E$695)=1, 0, SUM(IF(COUNTIF(Survey!$E$4:$E$695, Survey!$E$4:$E$695)=1,1,0)))</f>
        <v>0</v>
      </c>
      <c r="L29" s="29">
        <f>LEN(Survey!E29)</f>
        <v>0</v>
      </c>
      <c r="M29" s="16" t="str">
        <f t="shared" si="5"/>
        <v>Fail</v>
      </c>
      <c r="N29" t="b">
        <f>IF(Survey!F29="No",TRUE,FALSE)</f>
        <v>0</v>
      </c>
      <c r="O29" t="b">
        <f>Survey!F29=Survey!E29</f>
        <v>1</v>
      </c>
      <c r="P29">
        <f>COUNTIF(Survey!$F$4:$F$695,Survey!F29)</f>
        <v>0</v>
      </c>
      <c r="Q29" s="28">
        <f>LEN(Survey!F29)</f>
        <v>0</v>
      </c>
      <c r="R29" s="16" t="str">
        <f t="shared" si="6"/>
        <v>Pass</v>
      </c>
      <c r="S29" s="29">
        <f>MOD((LEN(Survey!H29)+2),11)</f>
        <v>2</v>
      </c>
      <c r="T29">
        <f>COUNTIF(Survey!$H$4:$H$695,Survey!H29)</f>
        <v>0</v>
      </c>
      <c r="U29" s="28" t="str">
        <f>IF(Survey!$L29="Prospectus fund", "Yes", "No")</f>
        <v>No</v>
      </c>
      <c r="V29" s="16" t="str">
        <f t="shared" si="7"/>
        <v>Pass</v>
      </c>
      <c r="W29" s="29">
        <f>MOD((LEN(Survey!J29)+2),11)</f>
        <v>2</v>
      </c>
      <c r="X29">
        <f>COUNTIF(Survey!$J$4:$J$695,Survey!J29)</f>
        <v>0</v>
      </c>
      <c r="Y29" s="30" t="b">
        <f>IF(OR(Survey!$M29="ETF",Survey!$M29="ETF, alternative mutual fund",Survey!$M29="Closed-end", Survey!$M29="Split share corp", Survey!$I29="Yes"),TRUE,FALSE)</f>
        <v>0</v>
      </c>
      <c r="Z29" s="16" t="str">
        <f>IFERROR(IF(AND(OR(AC29=AD29,AD29 = "Either"),NOT(ISBLANK(Survey!K29))),"Pass","Fail"),"Pass")</f>
        <v>Fail</v>
      </c>
      <c r="AA29" s="31" cm="1">
        <f t="array" ref="AA29">SUM(SUMIF(Survey!CH29:DA29,{"&gt;0","&lt;0"})*{1,-1})</f>
        <v>0</v>
      </c>
      <c r="AB29" s="33" cm="1">
        <f t="array" ref="AB29">SUM(SUMIF(Survey!CK29,{"&gt;0","&lt;0"})*{1,-1})+SUM(SUMIF(Survey!CU29,{"&gt;0","&lt;0"})*{1,-1})</f>
        <v>0</v>
      </c>
      <c r="AC29" s="33">
        <f>Survey!K29</f>
        <v>0</v>
      </c>
      <c r="AD29" s="32" t="str">
        <f t="shared" si="8"/>
        <v>Either</v>
      </c>
      <c r="AE29" s="16" t="str">
        <f t="shared" si="9"/>
        <v>Fail</v>
      </c>
      <c r="AF29" s="58" cm="1">
        <f t="array" ref="AF29">SUM(SUMIF(Survey!CH29:DA29,{"&gt;0","&lt;0"})*{1,-1})+SUM(SUMIF(Survey!DC29:DV29,{"&gt;0","&lt;0"})*{1,-1})</f>
        <v>0</v>
      </c>
      <c r="AG29" s="58">
        <f>IFERROR(AF29/(Survey!$BA29),0)</f>
        <v>0</v>
      </c>
      <c r="AH29" s="104" t="b">
        <f>IF(OR(Survey!$M29="Alternative strategy or hedge",Survey!$M29="Private asset",Survey!$L29="Prospectus fund"),TRUE,FALSE)</f>
        <v>0</v>
      </c>
      <c r="AI29" s="104" t="b">
        <f>NOT(ISBLANK(Survey!$M29))</f>
        <v>0</v>
      </c>
      <c r="AJ29" s="16" t="str">
        <f t="shared" si="10"/>
        <v>Fail</v>
      </c>
      <c r="AK29" t="b">
        <f>IF(Survey!W29="No",TRUE,FALSE)</f>
        <v>0</v>
      </c>
      <c r="AL29" s="119">
        <f>MOD((LEN(Survey!W29)+2),22)</f>
        <v>2</v>
      </c>
      <c r="AM29" t="str">
        <f t="shared" si="11"/>
        <v>Pass</v>
      </c>
      <c r="AN29" s="33" t="b">
        <f>NOT(ISNUMBER(SEARCH("Other",Survey!$Q29)))</f>
        <v>1</v>
      </c>
      <c r="AO29" s="32" t="b">
        <f>NOT(ISBLANK(Survey!$R29))</f>
        <v>0</v>
      </c>
      <c r="AP29" s="16" t="str">
        <f t="shared" si="12"/>
        <v>Pass</v>
      </c>
      <c r="AQ29" s="114">
        <f>COUNTBLANK(Survey!$X29)</f>
        <v>1</v>
      </c>
      <c r="AR29" s="58">
        <f>IF(AND(Survey!L29&lt;&gt;"Exempt fund",OR(Survey!$M29="ETF",Survey!$M29="ETF, alternative mutual fund",Survey!$M29="Mutual fund",Survey!$M29="Alternative mutual fund",Survey!$M29="Money market")),1,0)</f>
        <v>0</v>
      </c>
      <c r="AS29" s="16" t="str">
        <f t="shared" si="13"/>
        <v>Pass</v>
      </c>
      <c r="AT29" s="33" t="b">
        <f>NOT(ISNUMBER(SEARCH("Yes",Survey!$AC29)))</f>
        <v>1</v>
      </c>
      <c r="AU29" s="32" t="b">
        <f>IF(COUNTBLANK(Survey!$AD29:$AE29)=0,TRUE, FALSE)</f>
        <v>0</v>
      </c>
      <c r="AV29" s="16" t="str">
        <f t="shared" si="14"/>
        <v>Pass</v>
      </c>
      <c r="AW29" s="33" t="b">
        <f>NOT(ISNUMBER(SEARCH("Yes",Survey!$AF29)))</f>
        <v>1</v>
      </c>
      <c r="AX29" s="32" t="b">
        <f>NOT(ISBLANK(Survey!$AH29))</f>
        <v>0</v>
      </c>
      <c r="AY29" s="16" t="str">
        <f t="shared" si="15"/>
        <v>Pass</v>
      </c>
      <c r="AZ29" s="33" t="b">
        <f>NOT(OR(ISNUMBER(SEARCH("Other",Survey!$AH29)),ISNUMBER(SEARCH("Multiple",Survey!$AH29))))</f>
        <v>1</v>
      </c>
      <c r="BA29" s="32" t="b">
        <f>NOT(ISBLANK(Survey!$AI29))</f>
        <v>0</v>
      </c>
      <c r="BB29" s="16" t="str">
        <f t="shared" si="16"/>
        <v>Fail</v>
      </c>
      <c r="BC29" s="114">
        <f>IF(ABS(Survey!$BA29)&gt;0, 1,0)</f>
        <v>0</v>
      </c>
      <c r="BD29" s="114">
        <f>IF(COUNTBLANK(Survey!$AL29)=0,1,0)</f>
        <v>0</v>
      </c>
      <c r="BE29" s="16" t="str">
        <f t="shared" si="17"/>
        <v>Pass</v>
      </c>
      <c r="BF29" s="114">
        <f>IF(ISBLANK(Survey!$AL29),0,1)</f>
        <v>0</v>
      </c>
      <c r="BG29" s="133">
        <f>COUNTBLANK(Survey!$AM29)</f>
        <v>1</v>
      </c>
      <c r="BH29" s="16" t="str">
        <f t="shared" si="18"/>
        <v>Pass</v>
      </c>
      <c r="BI29" s="114">
        <f>IF(OR(Survey!$AM29="Closed",ISBLANK(Survey!$AM29)),0,1)</f>
        <v>0</v>
      </c>
      <c r="BJ29" s="133">
        <f>IF(ISBLANK(Survey!$AN29),1,0)</f>
        <v>1</v>
      </c>
      <c r="BK29" s="118" t="str">
        <f t="shared" si="19"/>
        <v>Pass</v>
      </c>
      <c r="BL29" s="31" cm="1">
        <f t="array" ref="BL29">SUM(SUMIF(Survey!AO29:AP29,{"&gt;0","&lt;0"})*{1,-1})</f>
        <v>0</v>
      </c>
      <c r="BM29">
        <f t="shared" si="20"/>
        <v>0</v>
      </c>
      <c r="BN29">
        <f t="shared" si="21"/>
        <v>100</v>
      </c>
      <c r="BO29" s="118" t="str">
        <f t="shared" si="22"/>
        <v>Pass</v>
      </c>
      <c r="BP29">
        <f>IF(Survey!AQ29="No",0,1)</f>
        <v>1</v>
      </c>
      <c r="BQ29" s="207">
        <f>MOD((LEN(Survey!AQ29)+2),22)</f>
        <v>2</v>
      </c>
      <c r="BR29">
        <f>IF(Survey!AR29="No",0,1)</f>
        <v>1</v>
      </c>
      <c r="BS29" s="207">
        <f>MOD((LEN(Survey!AR29)+2),22)</f>
        <v>2</v>
      </c>
      <c r="BT29" s="114">
        <f>COUNTBLANK(Survey!$AQ29:$AS29)+COUNTBLANK(Survey!$AU29)</f>
        <v>4</v>
      </c>
      <c r="BU29" s="114">
        <f>IF(Survey!$I29="Yes",1,0)</f>
        <v>0</v>
      </c>
      <c r="BV29" s="114">
        <f>IF(OR(Survey!$M29="Mutual fund",Survey!$M29="Alternative mutual fund",Survey!$M29="Money market"),1,0)</f>
        <v>0</v>
      </c>
      <c r="BW29" s="119">
        <f>IF(OR(Survey!$M29="ETF",Survey!$M29="ETF, alternative mutual fund"),1,0)</f>
        <v>0</v>
      </c>
      <c r="BX29" s="16" t="str">
        <f t="shared" si="23"/>
        <v>Pass</v>
      </c>
      <c r="BY29" s="33">
        <f>IF(ISNUMBER(SEARCH("Other",Survey!$AS29)), 1, 0)</f>
        <v>0</v>
      </c>
      <c r="BZ29" s="58" t="b">
        <f>NOT(ISBLANK(Survey!$AT29))</f>
        <v>0</v>
      </c>
      <c r="CA29" s="16" t="str">
        <f t="shared" si="24"/>
        <v>Pass</v>
      </c>
      <c r="CB29" s="114">
        <f>IF(Survey!$BB29=0, 0,1)</f>
        <v>0</v>
      </c>
      <c r="CC29" s="58">
        <f>Survey!$AV29</f>
        <v>0</v>
      </c>
      <c r="CD29" s="58">
        <f>Survey!$BC29+Survey!$BD29+ABS(Survey!$BE29)-ABS(Survey!$BF29)-ABS(Survey!$BG29)-ABS(Survey!$BL29)</f>
        <v>0</v>
      </c>
      <c r="CE29" s="138">
        <f>Survey!BB29+(ABS(Survey!$BH29)-ABS(Survey!$BI29)+ABS(Survey!$BJ29)-ABS(Survey!$BK29))*0.5</f>
        <v>0</v>
      </c>
      <c r="CF29" s="58">
        <f t="shared" si="25"/>
        <v>0</v>
      </c>
      <c r="CG29" s="58">
        <f>IF(AND($CC29&gt;$CF29-0.2,$CC29&lt;$CF29+0.2,ISBLANK(Survey!$AV29)=FALSE),0,1)</f>
        <v>1</v>
      </c>
      <c r="CH29" s="133">
        <f>IF(ISBLANK(Survey!$AW29),1,0)</f>
        <v>1</v>
      </c>
      <c r="CI29" s="16" t="str">
        <f t="shared" si="26"/>
        <v>Pass</v>
      </c>
      <c r="CJ29" s="114">
        <f>IF(Survey!$BB29=0, 0,1)</f>
        <v>0</v>
      </c>
      <c r="CK29" s="58">
        <f>IF(AND(Survey!$AX29&gt;=0,Survey!$AX29&lt;=0.2,Survey!$AX29&lt;&gt;""),0,1)</f>
        <v>1</v>
      </c>
      <c r="CL29" s="114">
        <f>IF(ISBLANK(Survey!$AY29),1,0)</f>
        <v>1</v>
      </c>
      <c r="CM29" s="16" t="str">
        <f t="shared" si="27"/>
        <v>Fail</v>
      </c>
      <c r="CN29" s="133">
        <f>Survey!$AZ29</f>
        <v>0</v>
      </c>
      <c r="CO29" s="16" t="str">
        <f t="shared" si="28"/>
        <v>Pass</v>
      </c>
      <c r="CP29" s="31">
        <f>Survey!$BA29</f>
        <v>0</v>
      </c>
      <c r="CQ29" s="138">
        <f>Survey!$BB29+Survey!$BC29+Survey!$BD29+ABS(Survey!$BE29)-ABS(Survey!$BF29)-ABS(Survey!$BG29)+ABS(Survey!$BH29)-ABS(Survey!$BI29)+ABS(Survey!$BJ29)-ABS(Survey!$BK29)-ABS(Survey!$BL29)+Survey!$BM29</f>
        <v>0</v>
      </c>
      <c r="CR29" s="30">
        <f t="shared" si="29"/>
        <v>0</v>
      </c>
      <c r="CS29" s="17">
        <f t="shared" si="30"/>
        <v>0</v>
      </c>
      <c r="CT29" s="16" t="str">
        <f t="shared" si="31"/>
        <v>Pass</v>
      </c>
      <c r="CU29" s="33" t="b">
        <f>IF(ABS(Survey!$BM29)=0,TRUE,FALSE)</f>
        <v>1</v>
      </c>
      <c r="CV29" s="32" t="b">
        <f>NOT(ISBLANK(Survey!$BN29))</f>
        <v>0</v>
      </c>
      <c r="CW29" t="str">
        <f t="shared" si="32"/>
        <v>Fail</v>
      </c>
      <c r="CX29" s="25">
        <f>Survey!$BA29</f>
        <v>0</v>
      </c>
      <c r="CY29" s="25" cm="1">
        <f t="array" ref="CY29">SUM(SUMIF(Survey!BP29:BW29,{"&gt;0","&lt;0"})*{1,-1})-SUM(SUMIF(Survey!BY29:CF29,{"&gt;0","&lt;0"})*{1,-1})</f>
        <v>0</v>
      </c>
      <c r="CZ29" s="30" t="str">
        <f t="shared" si="33"/>
        <v>No holdings</v>
      </c>
      <c r="DA29">
        <f t="shared" si="34"/>
        <v>0</v>
      </c>
      <c r="DB29" s="16" t="str">
        <f t="shared" si="35"/>
        <v>Fail</v>
      </c>
      <c r="DC29" s="31">
        <f>Survey!$BA29</f>
        <v>0</v>
      </c>
      <c r="DD29" s="31" cm="1">
        <f t="array" ref="DD29">SUM(SUMIF(Survey!CH29:DA29,{"&gt;0","&lt;0"})*{1,-1})-SUM(SUMIF(Survey!DC29:DV29,{"&gt;0","&lt;0"})*{1,-1})</f>
        <v>0</v>
      </c>
      <c r="DE29" s="30" t="str">
        <f t="shared" si="36"/>
        <v>No holdings</v>
      </c>
      <c r="DF29" s="17">
        <f t="shared" si="37"/>
        <v>0</v>
      </c>
      <c r="DG29" s="16" t="str">
        <f t="shared" si="38"/>
        <v>Pass</v>
      </c>
      <c r="DH29" s="33" t="b">
        <f>IF(ABS(Survey!$DA29)=0,TRUE,FALSE)</f>
        <v>1</v>
      </c>
      <c r="DI29" s="32" t="b">
        <f>NOT(ISBLANK(Survey!$DB29))</f>
        <v>0</v>
      </c>
      <c r="DJ29" s="16" t="str">
        <f t="shared" si="39"/>
        <v>Pass</v>
      </c>
      <c r="DK29" s="33" t="b">
        <f>IF(ABS(Survey!$DV29)=0,TRUE,FALSE)</f>
        <v>1</v>
      </c>
      <c r="DL29" s="32" t="b">
        <f>NOT(ISBLANK(Survey!$DW29))</f>
        <v>0</v>
      </c>
      <c r="DM29" t="str">
        <f t="shared" si="40"/>
        <v>Pass</v>
      </c>
      <c r="DN29" s="25" cm="1">
        <f t="array" ref="DN29">SUM(SUMIF(Survey!CW29,{"&gt;0","&lt;0"})*{1,-1})+SUM(SUMIF(Survey!DR29,{"&gt;0","&lt;0"})*{1,-1})</f>
        <v>0</v>
      </c>
      <c r="DO29" s="25">
        <f>SUM(SUMIF(Survey!DY29:EE29,{"&gt;0","&lt;0"})*{1,-1})+SUM(SUMIF(Survey!EG29:EM29,{"&gt;0","&lt;0"})*{1,-1})</f>
        <v>0</v>
      </c>
      <c r="DP29">
        <f t="shared" si="41"/>
        <v>0</v>
      </c>
      <c r="DQ29">
        <f t="shared" si="42"/>
        <v>0</v>
      </c>
      <c r="DR29" s="16" t="str">
        <f t="shared" si="43"/>
        <v>Pass</v>
      </c>
      <c r="DS29" s="33" t="b">
        <f>IF(ABS(Survey!$EE29)=0,TRUE,FALSE)</f>
        <v>1</v>
      </c>
      <c r="DT29" s="32" t="b">
        <f>NOT(ISBLANK(Survey!EF29))</f>
        <v>0</v>
      </c>
      <c r="DU29" s="16" t="str">
        <f t="shared" si="44"/>
        <v>Pass</v>
      </c>
      <c r="DV29" s="33" t="b">
        <f>IF(ABS(Survey!$EM29)=0,TRUE,FALSE)</f>
        <v>1</v>
      </c>
      <c r="DW29" s="32" t="b">
        <f>NOT(ISBLANK(Survey!$EN29))</f>
        <v>0</v>
      </c>
      <c r="DX29" s="16" t="str">
        <f t="shared" si="45"/>
        <v>Fail</v>
      </c>
      <c r="DY29" s="31">
        <f>SUM(SUMIF(Survey!ET29:EV29,{"&gt;0","&lt;0"})*{1,-1})</f>
        <v>0</v>
      </c>
      <c r="DZ29">
        <f t="shared" si="46"/>
        <v>0</v>
      </c>
      <c r="EA29">
        <f t="shared" si="47"/>
        <v>100</v>
      </c>
      <c r="EB29" s="30" t="b">
        <f>IF(OR(Survey!$M29="ETF",Survey!$M29="ETF, alternative mutual fund",Survey!$M29="Closed-end", Survey!$M29="Split share corp"),TRUE,FALSE)</f>
        <v>0</v>
      </c>
      <c r="EC29" s="16" t="str">
        <f t="shared" si="48"/>
        <v>Fail</v>
      </c>
      <c r="ED29" s="31">
        <f>SUM(SUMIF(Survey!EX29:FD29,{"&gt;0","&lt;0"})*{1,-1})</f>
        <v>0</v>
      </c>
      <c r="EE29">
        <f t="shared" si="49"/>
        <v>0</v>
      </c>
      <c r="EF29" s="17">
        <f t="shared" si="50"/>
        <v>100</v>
      </c>
      <c r="EG29" s="16" t="str">
        <f t="shared" si="51"/>
        <v>Fail</v>
      </c>
      <c r="EH29" s="31">
        <f>SUM(SUMIF(Survey!FF29:FL29,{"&gt;0","&lt;0"})*{1,-1})</f>
        <v>0</v>
      </c>
      <c r="EI29">
        <f t="shared" si="52"/>
        <v>0</v>
      </c>
      <c r="EJ29" s="17">
        <f t="shared" si="53"/>
        <v>100</v>
      </c>
    </row>
    <row r="30" spans="1:140">
      <c r="A30">
        <v>30</v>
      </c>
      <c r="B30" t="str">
        <f t="shared" si="0"/>
        <v>Pass</v>
      </c>
      <c r="C30" t="str">
        <f>IF(COUNTBLANK(Survey!B30:FM30)=$C$2, "Pass", "Fail")</f>
        <v>Pass</v>
      </c>
      <c r="D30" s="16" t="str">
        <f t="shared" si="2"/>
        <v>Fail</v>
      </c>
      <c r="E30" t="str">
        <f>IF(OR(ISBLANK(Survey!AL30),COUNTIF(G30:BJ30,"Fail")),"Fail","Pass")</f>
        <v>Fail</v>
      </c>
      <c r="F30" s="265"/>
      <c r="G30" s="16" t="str">
        <f t="shared" si="3"/>
        <v>Fail</v>
      </c>
      <c r="H30" s="139">
        <f>COUNTBLANK(Survey!B30:D30)+COUNTBLANK(Survey!G30)+COUNTBLANK(Survey!I30)+COUNTBLANK(Survey!K30:M30)+COUNTBLANK(Survey!P30:Q30)+COUNTBLANK(Survey!T30:W30)+COUNTBLANK(Survey!Z30:AC30)+COUNTBLANK(Survey!AF30:AG30)+COUNTBLANK(Survey!AK30:AK30)</f>
        <v>21</v>
      </c>
      <c r="I30" t="str">
        <f t="shared" si="4"/>
        <v>Fail</v>
      </c>
      <c r="J30" t="b">
        <f>IF(Survey!E30="No",TRUE,FALSE)</f>
        <v>0</v>
      </c>
      <c r="K30" s="29" cm="1">
        <f t="array" ref="K30">IF(COUNTA(Survey!$E$4:$E$695)=1, 0, SUM(IF(COUNTIF(Survey!$E$4:$E$695, Survey!$E$4:$E$695)=1,1,0)))</f>
        <v>0</v>
      </c>
      <c r="L30" s="29">
        <f>LEN(Survey!E30)</f>
        <v>0</v>
      </c>
      <c r="M30" s="16" t="str">
        <f t="shared" si="5"/>
        <v>Fail</v>
      </c>
      <c r="N30" t="b">
        <f>IF(Survey!F30="No",TRUE,FALSE)</f>
        <v>0</v>
      </c>
      <c r="O30" t="b">
        <f>Survey!F30=Survey!E30</f>
        <v>1</v>
      </c>
      <c r="P30">
        <f>COUNTIF(Survey!$F$4:$F$695,Survey!F30)</f>
        <v>0</v>
      </c>
      <c r="Q30" s="28">
        <f>LEN(Survey!F30)</f>
        <v>0</v>
      </c>
      <c r="R30" s="16" t="str">
        <f t="shared" si="6"/>
        <v>Pass</v>
      </c>
      <c r="S30" s="29">
        <f>MOD((LEN(Survey!H30)+2),11)</f>
        <v>2</v>
      </c>
      <c r="T30">
        <f>COUNTIF(Survey!$H$4:$H$695,Survey!H30)</f>
        <v>0</v>
      </c>
      <c r="U30" s="28" t="str">
        <f>IF(Survey!$L30="Prospectus fund", "Yes", "No")</f>
        <v>No</v>
      </c>
      <c r="V30" s="16" t="str">
        <f t="shared" si="7"/>
        <v>Pass</v>
      </c>
      <c r="W30" s="29">
        <f>MOD((LEN(Survey!J30)+2),11)</f>
        <v>2</v>
      </c>
      <c r="X30">
        <f>COUNTIF(Survey!$J$4:$J$695,Survey!J30)</f>
        <v>0</v>
      </c>
      <c r="Y30" s="30" t="b">
        <f>IF(OR(Survey!$M30="ETF",Survey!$M30="ETF, alternative mutual fund",Survey!$M30="Closed-end", Survey!$M30="Split share corp", Survey!$I30="Yes"),TRUE,FALSE)</f>
        <v>0</v>
      </c>
      <c r="Z30" s="16" t="str">
        <f>IFERROR(IF(AND(OR(AC30=AD30,AD30 = "Either"),NOT(ISBLANK(Survey!K30))),"Pass","Fail"),"Pass")</f>
        <v>Fail</v>
      </c>
      <c r="AA30" s="31" cm="1">
        <f t="array" ref="AA30">SUM(SUMIF(Survey!CH30:DA30,{"&gt;0","&lt;0"})*{1,-1})</f>
        <v>0</v>
      </c>
      <c r="AB30" s="33" cm="1">
        <f t="array" ref="AB30">SUM(SUMIF(Survey!CK30,{"&gt;0","&lt;0"})*{1,-1})+SUM(SUMIF(Survey!CU30,{"&gt;0","&lt;0"})*{1,-1})</f>
        <v>0</v>
      </c>
      <c r="AC30" s="33">
        <f>Survey!K30</f>
        <v>0</v>
      </c>
      <c r="AD30" s="32" t="str">
        <f t="shared" si="8"/>
        <v>Either</v>
      </c>
      <c r="AE30" s="16" t="str">
        <f t="shared" si="9"/>
        <v>Fail</v>
      </c>
      <c r="AF30" s="58" cm="1">
        <f t="array" ref="AF30">SUM(SUMIF(Survey!CH30:DA30,{"&gt;0","&lt;0"})*{1,-1})+SUM(SUMIF(Survey!DC30:DV30,{"&gt;0","&lt;0"})*{1,-1})</f>
        <v>0</v>
      </c>
      <c r="AG30" s="58">
        <f>IFERROR(AF30/(Survey!$BA30),0)</f>
        <v>0</v>
      </c>
      <c r="AH30" s="104" t="b">
        <f>IF(OR(Survey!$M30="Alternative strategy or hedge",Survey!$M30="Private asset",Survey!$L30="Prospectus fund"),TRUE,FALSE)</f>
        <v>0</v>
      </c>
      <c r="AI30" s="104" t="b">
        <f>NOT(ISBLANK(Survey!$M30))</f>
        <v>0</v>
      </c>
      <c r="AJ30" s="16" t="str">
        <f t="shared" si="10"/>
        <v>Fail</v>
      </c>
      <c r="AK30" t="b">
        <f>IF(Survey!W30="No",TRUE,FALSE)</f>
        <v>0</v>
      </c>
      <c r="AL30" s="119">
        <f>MOD((LEN(Survey!W30)+2),22)</f>
        <v>2</v>
      </c>
      <c r="AM30" t="str">
        <f t="shared" si="11"/>
        <v>Pass</v>
      </c>
      <c r="AN30" s="33" t="b">
        <f>NOT(ISNUMBER(SEARCH("Other",Survey!$Q30)))</f>
        <v>1</v>
      </c>
      <c r="AO30" s="32" t="b">
        <f>NOT(ISBLANK(Survey!$R30))</f>
        <v>0</v>
      </c>
      <c r="AP30" s="16" t="str">
        <f t="shared" si="12"/>
        <v>Pass</v>
      </c>
      <c r="AQ30" s="114">
        <f>COUNTBLANK(Survey!$X30)</f>
        <v>1</v>
      </c>
      <c r="AR30" s="58">
        <f>IF(AND(Survey!L30&lt;&gt;"Exempt fund",OR(Survey!$M30="ETF",Survey!$M30="ETF, alternative mutual fund",Survey!$M30="Mutual fund",Survey!$M30="Alternative mutual fund",Survey!$M30="Money market")),1,0)</f>
        <v>0</v>
      </c>
      <c r="AS30" s="16" t="str">
        <f t="shared" si="13"/>
        <v>Pass</v>
      </c>
      <c r="AT30" s="33" t="b">
        <f>NOT(ISNUMBER(SEARCH("Yes",Survey!$AC30)))</f>
        <v>1</v>
      </c>
      <c r="AU30" s="32" t="b">
        <f>IF(COUNTBLANK(Survey!$AD30:$AE30)=0,TRUE, FALSE)</f>
        <v>0</v>
      </c>
      <c r="AV30" s="16" t="str">
        <f t="shared" si="14"/>
        <v>Pass</v>
      </c>
      <c r="AW30" s="33" t="b">
        <f>NOT(ISNUMBER(SEARCH("Yes",Survey!$AF30)))</f>
        <v>1</v>
      </c>
      <c r="AX30" s="32" t="b">
        <f>NOT(ISBLANK(Survey!$AH30))</f>
        <v>0</v>
      </c>
      <c r="AY30" s="16" t="str">
        <f t="shared" si="15"/>
        <v>Pass</v>
      </c>
      <c r="AZ30" s="33" t="b">
        <f>NOT(OR(ISNUMBER(SEARCH("Other",Survey!$AH30)),ISNUMBER(SEARCH("Multiple",Survey!$AH30))))</f>
        <v>1</v>
      </c>
      <c r="BA30" s="32" t="b">
        <f>NOT(ISBLANK(Survey!$AI30))</f>
        <v>0</v>
      </c>
      <c r="BB30" s="16" t="str">
        <f t="shared" si="16"/>
        <v>Fail</v>
      </c>
      <c r="BC30" s="114">
        <f>IF(ABS(Survey!$BA30)&gt;0, 1,0)</f>
        <v>0</v>
      </c>
      <c r="BD30" s="114">
        <f>IF(COUNTBLANK(Survey!$AL30)=0,1,0)</f>
        <v>0</v>
      </c>
      <c r="BE30" s="16" t="str">
        <f t="shared" si="17"/>
        <v>Pass</v>
      </c>
      <c r="BF30" s="114">
        <f>IF(ISBLANK(Survey!$AL30),0,1)</f>
        <v>0</v>
      </c>
      <c r="BG30" s="133">
        <f>COUNTBLANK(Survey!$AM30)</f>
        <v>1</v>
      </c>
      <c r="BH30" s="16" t="str">
        <f t="shared" si="18"/>
        <v>Pass</v>
      </c>
      <c r="BI30" s="114">
        <f>IF(OR(Survey!$AM30="Closed",ISBLANK(Survey!$AM30)),0,1)</f>
        <v>0</v>
      </c>
      <c r="BJ30" s="133">
        <f>IF(ISBLANK(Survey!$AN30),1,0)</f>
        <v>1</v>
      </c>
      <c r="BK30" s="118" t="str">
        <f t="shared" si="19"/>
        <v>Pass</v>
      </c>
      <c r="BL30" s="31" cm="1">
        <f t="array" ref="BL30">SUM(SUMIF(Survey!AO30:AP30,{"&gt;0","&lt;0"})*{1,-1})</f>
        <v>0</v>
      </c>
      <c r="BM30">
        <f t="shared" si="20"/>
        <v>0</v>
      </c>
      <c r="BN30">
        <f t="shared" si="21"/>
        <v>100</v>
      </c>
      <c r="BO30" s="118" t="str">
        <f t="shared" si="22"/>
        <v>Pass</v>
      </c>
      <c r="BP30">
        <f>IF(Survey!AQ30="No",0,1)</f>
        <v>1</v>
      </c>
      <c r="BQ30" s="207">
        <f>MOD((LEN(Survey!AQ30)+2),22)</f>
        <v>2</v>
      </c>
      <c r="BR30">
        <f>IF(Survey!AR30="No",0,1)</f>
        <v>1</v>
      </c>
      <c r="BS30" s="207">
        <f>MOD((LEN(Survey!AR30)+2),22)</f>
        <v>2</v>
      </c>
      <c r="BT30" s="114">
        <f>COUNTBLANK(Survey!$AQ30:$AS30)+COUNTBLANK(Survey!$AU30)</f>
        <v>4</v>
      </c>
      <c r="BU30" s="114">
        <f>IF(Survey!$I30="Yes",1,0)</f>
        <v>0</v>
      </c>
      <c r="BV30" s="114">
        <f>IF(OR(Survey!$M30="Mutual fund",Survey!$M30="Alternative mutual fund",Survey!$M30="Money market"),1,0)</f>
        <v>0</v>
      </c>
      <c r="BW30" s="119">
        <f>IF(OR(Survey!$M30="ETF",Survey!$M30="ETF, alternative mutual fund"),1,0)</f>
        <v>0</v>
      </c>
      <c r="BX30" s="16" t="str">
        <f t="shared" si="23"/>
        <v>Pass</v>
      </c>
      <c r="BY30" s="33">
        <f>IF(ISNUMBER(SEARCH("Other",Survey!$AS30)), 1, 0)</f>
        <v>0</v>
      </c>
      <c r="BZ30" s="58" t="b">
        <f>NOT(ISBLANK(Survey!$AT30))</f>
        <v>0</v>
      </c>
      <c r="CA30" s="16" t="str">
        <f t="shared" si="24"/>
        <v>Pass</v>
      </c>
      <c r="CB30" s="114">
        <f>IF(Survey!$BB30=0, 0,1)</f>
        <v>0</v>
      </c>
      <c r="CC30" s="58">
        <f>Survey!$AV30</f>
        <v>0</v>
      </c>
      <c r="CD30" s="58">
        <f>Survey!$BC30+Survey!$BD30+ABS(Survey!$BE30)-ABS(Survey!$BF30)-ABS(Survey!$BG30)-ABS(Survey!$BL30)</f>
        <v>0</v>
      </c>
      <c r="CE30" s="138">
        <f>Survey!BB30+(ABS(Survey!$BH30)-ABS(Survey!$BI30)+ABS(Survey!$BJ30)-ABS(Survey!$BK30))*0.5</f>
        <v>0</v>
      </c>
      <c r="CF30" s="58">
        <f t="shared" si="25"/>
        <v>0</v>
      </c>
      <c r="CG30" s="58">
        <f>IF(AND($CC30&gt;$CF30-0.2,$CC30&lt;$CF30+0.2,ISBLANK(Survey!$AV30)=FALSE),0,1)</f>
        <v>1</v>
      </c>
      <c r="CH30" s="133">
        <f>IF(ISBLANK(Survey!$AW30),1,0)</f>
        <v>1</v>
      </c>
      <c r="CI30" s="16" t="str">
        <f t="shared" si="26"/>
        <v>Pass</v>
      </c>
      <c r="CJ30" s="114">
        <f>IF(Survey!$BB30=0, 0,1)</f>
        <v>0</v>
      </c>
      <c r="CK30" s="58">
        <f>IF(AND(Survey!$AX30&gt;=0,Survey!$AX30&lt;=0.2,Survey!$AX30&lt;&gt;""),0,1)</f>
        <v>1</v>
      </c>
      <c r="CL30" s="114">
        <f>IF(ISBLANK(Survey!$AY30),1,0)</f>
        <v>1</v>
      </c>
      <c r="CM30" s="16" t="str">
        <f t="shared" si="27"/>
        <v>Fail</v>
      </c>
      <c r="CN30" s="133">
        <f>Survey!$AZ30</f>
        <v>0</v>
      </c>
      <c r="CO30" s="16" t="str">
        <f t="shared" si="28"/>
        <v>Pass</v>
      </c>
      <c r="CP30" s="31">
        <f>Survey!$BA30</f>
        <v>0</v>
      </c>
      <c r="CQ30" s="138">
        <f>Survey!$BB30+Survey!$BC30+Survey!$BD30+ABS(Survey!$BE30)-ABS(Survey!$BF30)-ABS(Survey!$BG30)+ABS(Survey!$BH30)-ABS(Survey!$BI30)+ABS(Survey!$BJ30)-ABS(Survey!$BK30)-ABS(Survey!$BL30)+Survey!$BM30</f>
        <v>0</v>
      </c>
      <c r="CR30" s="30">
        <f t="shared" si="29"/>
        <v>0</v>
      </c>
      <c r="CS30" s="17">
        <f t="shared" si="30"/>
        <v>0</v>
      </c>
      <c r="CT30" s="16" t="str">
        <f t="shared" si="31"/>
        <v>Pass</v>
      </c>
      <c r="CU30" s="33" t="b">
        <f>IF(ABS(Survey!$BM30)=0,TRUE,FALSE)</f>
        <v>1</v>
      </c>
      <c r="CV30" s="32" t="b">
        <f>NOT(ISBLANK(Survey!$BN30))</f>
        <v>0</v>
      </c>
      <c r="CW30" t="str">
        <f t="shared" si="32"/>
        <v>Fail</v>
      </c>
      <c r="CX30" s="25">
        <f>Survey!$BA30</f>
        <v>0</v>
      </c>
      <c r="CY30" s="25" cm="1">
        <f t="array" ref="CY30">SUM(SUMIF(Survey!BP30:BW30,{"&gt;0","&lt;0"})*{1,-1})-SUM(SUMIF(Survey!BY30:CF30,{"&gt;0","&lt;0"})*{1,-1})</f>
        <v>0</v>
      </c>
      <c r="CZ30" s="30" t="str">
        <f t="shared" si="33"/>
        <v>No holdings</v>
      </c>
      <c r="DA30">
        <f t="shared" si="34"/>
        <v>0</v>
      </c>
      <c r="DB30" s="16" t="str">
        <f t="shared" si="35"/>
        <v>Fail</v>
      </c>
      <c r="DC30" s="31">
        <f>Survey!$BA30</f>
        <v>0</v>
      </c>
      <c r="DD30" s="31" cm="1">
        <f t="array" ref="DD30">SUM(SUMIF(Survey!CH30:DA30,{"&gt;0","&lt;0"})*{1,-1})-SUM(SUMIF(Survey!DC30:DV30,{"&gt;0","&lt;0"})*{1,-1})</f>
        <v>0</v>
      </c>
      <c r="DE30" s="30" t="str">
        <f t="shared" si="36"/>
        <v>No holdings</v>
      </c>
      <c r="DF30" s="17">
        <f t="shared" si="37"/>
        <v>0</v>
      </c>
      <c r="DG30" s="16" t="str">
        <f t="shared" si="38"/>
        <v>Pass</v>
      </c>
      <c r="DH30" s="33" t="b">
        <f>IF(ABS(Survey!$DA30)=0,TRUE,FALSE)</f>
        <v>1</v>
      </c>
      <c r="DI30" s="32" t="b">
        <f>NOT(ISBLANK(Survey!$DB30))</f>
        <v>0</v>
      </c>
      <c r="DJ30" s="16" t="str">
        <f t="shared" si="39"/>
        <v>Pass</v>
      </c>
      <c r="DK30" s="33" t="b">
        <f>IF(ABS(Survey!$DV30)=0,TRUE,FALSE)</f>
        <v>1</v>
      </c>
      <c r="DL30" s="32" t="b">
        <f>NOT(ISBLANK(Survey!$DW30))</f>
        <v>0</v>
      </c>
      <c r="DM30" t="str">
        <f t="shared" si="40"/>
        <v>Pass</v>
      </c>
      <c r="DN30" s="25" cm="1">
        <f t="array" ref="DN30">SUM(SUMIF(Survey!CW30,{"&gt;0","&lt;0"})*{1,-1})+SUM(SUMIF(Survey!DR30,{"&gt;0","&lt;0"})*{1,-1})</f>
        <v>0</v>
      </c>
      <c r="DO30" s="25">
        <f>SUM(SUMIF(Survey!DY30:EE30,{"&gt;0","&lt;0"})*{1,-1})+SUM(SUMIF(Survey!EG30:EM30,{"&gt;0","&lt;0"})*{1,-1})</f>
        <v>0</v>
      </c>
      <c r="DP30">
        <f t="shared" si="41"/>
        <v>0</v>
      </c>
      <c r="DQ30">
        <f t="shared" si="42"/>
        <v>0</v>
      </c>
      <c r="DR30" s="16" t="str">
        <f t="shared" si="43"/>
        <v>Pass</v>
      </c>
      <c r="DS30" s="33" t="b">
        <f>IF(ABS(Survey!$EE30)=0,TRUE,FALSE)</f>
        <v>1</v>
      </c>
      <c r="DT30" s="32" t="b">
        <f>NOT(ISBLANK(Survey!EF30))</f>
        <v>0</v>
      </c>
      <c r="DU30" s="16" t="str">
        <f t="shared" si="44"/>
        <v>Pass</v>
      </c>
      <c r="DV30" s="33" t="b">
        <f>IF(ABS(Survey!$EM30)=0,TRUE,FALSE)</f>
        <v>1</v>
      </c>
      <c r="DW30" s="32" t="b">
        <f>NOT(ISBLANK(Survey!$EN30))</f>
        <v>0</v>
      </c>
      <c r="DX30" s="16" t="str">
        <f t="shared" si="45"/>
        <v>Fail</v>
      </c>
      <c r="DY30" s="31">
        <f>SUM(SUMIF(Survey!ET30:EV30,{"&gt;0","&lt;0"})*{1,-1})</f>
        <v>0</v>
      </c>
      <c r="DZ30">
        <f t="shared" si="46"/>
        <v>0</v>
      </c>
      <c r="EA30">
        <f t="shared" si="47"/>
        <v>100</v>
      </c>
      <c r="EB30" s="30" t="b">
        <f>IF(OR(Survey!$M30="ETF",Survey!$M30="ETF, alternative mutual fund",Survey!$M30="Closed-end", Survey!$M30="Split share corp"),TRUE,FALSE)</f>
        <v>0</v>
      </c>
      <c r="EC30" s="16" t="str">
        <f t="shared" si="48"/>
        <v>Fail</v>
      </c>
      <c r="ED30" s="31">
        <f>SUM(SUMIF(Survey!EX30:FD30,{"&gt;0","&lt;0"})*{1,-1})</f>
        <v>0</v>
      </c>
      <c r="EE30">
        <f t="shared" si="49"/>
        <v>0</v>
      </c>
      <c r="EF30" s="17">
        <f t="shared" si="50"/>
        <v>100</v>
      </c>
      <c r="EG30" s="16" t="str">
        <f t="shared" si="51"/>
        <v>Fail</v>
      </c>
      <c r="EH30" s="31">
        <f>SUM(SUMIF(Survey!FF30:FL30,{"&gt;0","&lt;0"})*{1,-1})</f>
        <v>0</v>
      </c>
      <c r="EI30">
        <f t="shared" si="52"/>
        <v>0</v>
      </c>
      <c r="EJ30" s="17">
        <f t="shared" si="53"/>
        <v>100</v>
      </c>
    </row>
    <row r="31" spans="1:140">
      <c r="A31">
        <v>31</v>
      </c>
      <c r="B31" t="str">
        <f t="shared" si="0"/>
        <v>Pass</v>
      </c>
      <c r="C31" t="str">
        <f>IF(COUNTBLANK(Survey!B31:FM31)=$C$2, "Pass", "Fail")</f>
        <v>Pass</v>
      </c>
      <c r="D31" s="16" t="str">
        <f t="shared" si="2"/>
        <v>Fail</v>
      </c>
      <c r="E31" t="str">
        <f>IF(OR(ISBLANK(Survey!AL31),COUNTIF(G31:BJ31,"Fail")),"Fail","Pass")</f>
        <v>Fail</v>
      </c>
      <c r="F31" s="265"/>
      <c r="G31" s="16" t="str">
        <f t="shared" si="3"/>
        <v>Fail</v>
      </c>
      <c r="H31" s="139">
        <f>COUNTBLANK(Survey!B31:D31)+COUNTBLANK(Survey!G31)+COUNTBLANK(Survey!I31)+COUNTBLANK(Survey!K31:M31)+COUNTBLANK(Survey!P31:Q31)+COUNTBLANK(Survey!T31:W31)+COUNTBLANK(Survey!Z31:AC31)+COUNTBLANK(Survey!AF31:AG31)+COUNTBLANK(Survey!AK31:AK31)</f>
        <v>21</v>
      </c>
      <c r="I31" t="str">
        <f t="shared" si="4"/>
        <v>Fail</v>
      </c>
      <c r="J31" t="b">
        <f>IF(Survey!E31="No",TRUE,FALSE)</f>
        <v>0</v>
      </c>
      <c r="K31" s="29" cm="1">
        <f t="array" ref="K31">IF(COUNTA(Survey!$E$4:$E$695)=1, 0, SUM(IF(COUNTIF(Survey!$E$4:$E$695, Survey!$E$4:$E$695)=1,1,0)))</f>
        <v>0</v>
      </c>
      <c r="L31" s="29">
        <f>LEN(Survey!E31)</f>
        <v>0</v>
      </c>
      <c r="M31" s="16" t="str">
        <f t="shared" si="5"/>
        <v>Fail</v>
      </c>
      <c r="N31" t="b">
        <f>IF(Survey!F31="No",TRUE,FALSE)</f>
        <v>0</v>
      </c>
      <c r="O31" t="b">
        <f>Survey!F31=Survey!E31</f>
        <v>1</v>
      </c>
      <c r="P31">
        <f>COUNTIF(Survey!$F$4:$F$695,Survey!F31)</f>
        <v>0</v>
      </c>
      <c r="Q31" s="28">
        <f>LEN(Survey!F31)</f>
        <v>0</v>
      </c>
      <c r="R31" s="16" t="str">
        <f t="shared" si="6"/>
        <v>Pass</v>
      </c>
      <c r="S31" s="29">
        <f>MOD((LEN(Survey!H31)+2),11)</f>
        <v>2</v>
      </c>
      <c r="T31">
        <f>COUNTIF(Survey!$H$4:$H$695,Survey!H31)</f>
        <v>0</v>
      </c>
      <c r="U31" s="28" t="str">
        <f>IF(Survey!$L31="Prospectus fund", "Yes", "No")</f>
        <v>No</v>
      </c>
      <c r="V31" s="16" t="str">
        <f t="shared" si="7"/>
        <v>Pass</v>
      </c>
      <c r="W31" s="29">
        <f>MOD((LEN(Survey!J31)+2),11)</f>
        <v>2</v>
      </c>
      <c r="X31">
        <f>COUNTIF(Survey!$J$4:$J$695,Survey!J31)</f>
        <v>0</v>
      </c>
      <c r="Y31" s="30" t="b">
        <f>IF(OR(Survey!$M31="ETF",Survey!$M31="ETF, alternative mutual fund",Survey!$M31="Closed-end", Survey!$M31="Split share corp", Survey!$I31="Yes"),TRUE,FALSE)</f>
        <v>0</v>
      </c>
      <c r="Z31" s="16" t="str">
        <f>IFERROR(IF(AND(OR(AC31=AD31,AD31 = "Either"),NOT(ISBLANK(Survey!K31))),"Pass","Fail"),"Pass")</f>
        <v>Fail</v>
      </c>
      <c r="AA31" s="31" cm="1">
        <f t="array" ref="AA31">SUM(SUMIF(Survey!CH31:DA31,{"&gt;0","&lt;0"})*{1,-1})</f>
        <v>0</v>
      </c>
      <c r="AB31" s="33" cm="1">
        <f t="array" ref="AB31">SUM(SUMIF(Survey!CK31,{"&gt;0","&lt;0"})*{1,-1})+SUM(SUMIF(Survey!CU31,{"&gt;0","&lt;0"})*{1,-1})</f>
        <v>0</v>
      </c>
      <c r="AC31" s="33">
        <f>Survey!K31</f>
        <v>0</v>
      </c>
      <c r="AD31" s="32" t="str">
        <f t="shared" si="8"/>
        <v>Either</v>
      </c>
      <c r="AE31" s="16" t="str">
        <f t="shared" si="9"/>
        <v>Fail</v>
      </c>
      <c r="AF31" s="58" cm="1">
        <f t="array" ref="AF31">SUM(SUMIF(Survey!CH31:DA31,{"&gt;0","&lt;0"})*{1,-1})+SUM(SUMIF(Survey!DC31:DV31,{"&gt;0","&lt;0"})*{1,-1})</f>
        <v>0</v>
      </c>
      <c r="AG31" s="58">
        <f>IFERROR(AF31/(Survey!$BA31),0)</f>
        <v>0</v>
      </c>
      <c r="AH31" s="104" t="b">
        <f>IF(OR(Survey!$M31="Alternative strategy or hedge",Survey!$M31="Private asset",Survey!$L31="Prospectus fund"),TRUE,FALSE)</f>
        <v>0</v>
      </c>
      <c r="AI31" s="104" t="b">
        <f>NOT(ISBLANK(Survey!$M31))</f>
        <v>0</v>
      </c>
      <c r="AJ31" s="16" t="str">
        <f t="shared" si="10"/>
        <v>Fail</v>
      </c>
      <c r="AK31" t="b">
        <f>IF(Survey!W31="No",TRUE,FALSE)</f>
        <v>0</v>
      </c>
      <c r="AL31" s="119">
        <f>MOD((LEN(Survey!W31)+2),22)</f>
        <v>2</v>
      </c>
      <c r="AM31" t="str">
        <f t="shared" si="11"/>
        <v>Pass</v>
      </c>
      <c r="AN31" s="33" t="b">
        <f>NOT(ISNUMBER(SEARCH("Other",Survey!$Q31)))</f>
        <v>1</v>
      </c>
      <c r="AO31" s="32" t="b">
        <f>NOT(ISBLANK(Survey!$R31))</f>
        <v>0</v>
      </c>
      <c r="AP31" s="16" t="str">
        <f t="shared" si="12"/>
        <v>Pass</v>
      </c>
      <c r="AQ31" s="114">
        <f>COUNTBLANK(Survey!$X31)</f>
        <v>1</v>
      </c>
      <c r="AR31" s="58">
        <f>IF(AND(Survey!L31&lt;&gt;"Exempt fund",OR(Survey!$M31="ETF",Survey!$M31="ETF, alternative mutual fund",Survey!$M31="Mutual fund",Survey!$M31="Alternative mutual fund",Survey!$M31="Money market")),1,0)</f>
        <v>0</v>
      </c>
      <c r="AS31" s="16" t="str">
        <f t="shared" si="13"/>
        <v>Pass</v>
      </c>
      <c r="AT31" s="33" t="b">
        <f>NOT(ISNUMBER(SEARCH("Yes",Survey!$AC31)))</f>
        <v>1</v>
      </c>
      <c r="AU31" s="32" t="b">
        <f>IF(COUNTBLANK(Survey!$AD31:$AE31)=0,TRUE, FALSE)</f>
        <v>0</v>
      </c>
      <c r="AV31" s="16" t="str">
        <f t="shared" si="14"/>
        <v>Pass</v>
      </c>
      <c r="AW31" s="33" t="b">
        <f>NOT(ISNUMBER(SEARCH("Yes",Survey!$AF31)))</f>
        <v>1</v>
      </c>
      <c r="AX31" s="32" t="b">
        <f>NOT(ISBLANK(Survey!$AH31))</f>
        <v>0</v>
      </c>
      <c r="AY31" s="16" t="str">
        <f t="shared" si="15"/>
        <v>Pass</v>
      </c>
      <c r="AZ31" s="33" t="b">
        <f>NOT(OR(ISNUMBER(SEARCH("Other",Survey!$AH31)),ISNUMBER(SEARCH("Multiple",Survey!$AH31))))</f>
        <v>1</v>
      </c>
      <c r="BA31" s="32" t="b">
        <f>NOT(ISBLANK(Survey!$AI31))</f>
        <v>0</v>
      </c>
      <c r="BB31" s="16" t="str">
        <f t="shared" si="16"/>
        <v>Fail</v>
      </c>
      <c r="BC31" s="114">
        <f>IF(ABS(Survey!$BA31)&gt;0, 1,0)</f>
        <v>0</v>
      </c>
      <c r="BD31" s="114">
        <f>IF(COUNTBLANK(Survey!$AL31)=0,1,0)</f>
        <v>0</v>
      </c>
      <c r="BE31" s="16" t="str">
        <f t="shared" si="17"/>
        <v>Pass</v>
      </c>
      <c r="BF31" s="114">
        <f>IF(ISBLANK(Survey!$AL31),0,1)</f>
        <v>0</v>
      </c>
      <c r="BG31" s="133">
        <f>COUNTBLANK(Survey!$AM31)</f>
        <v>1</v>
      </c>
      <c r="BH31" s="16" t="str">
        <f t="shared" si="18"/>
        <v>Pass</v>
      </c>
      <c r="BI31" s="114">
        <f>IF(OR(Survey!$AM31="Closed",ISBLANK(Survey!$AM31)),0,1)</f>
        <v>0</v>
      </c>
      <c r="BJ31" s="133">
        <f>IF(ISBLANK(Survey!$AN31),1,0)</f>
        <v>1</v>
      </c>
      <c r="BK31" s="118" t="str">
        <f t="shared" si="19"/>
        <v>Pass</v>
      </c>
      <c r="BL31" s="31" cm="1">
        <f t="array" ref="BL31">SUM(SUMIF(Survey!AO31:AP31,{"&gt;0","&lt;0"})*{1,-1})</f>
        <v>0</v>
      </c>
      <c r="BM31">
        <f t="shared" si="20"/>
        <v>0</v>
      </c>
      <c r="BN31">
        <f t="shared" si="21"/>
        <v>100</v>
      </c>
      <c r="BO31" s="118" t="str">
        <f t="shared" si="22"/>
        <v>Pass</v>
      </c>
      <c r="BP31">
        <f>IF(Survey!AQ31="No",0,1)</f>
        <v>1</v>
      </c>
      <c r="BQ31" s="207">
        <f>MOD((LEN(Survey!AQ31)+2),22)</f>
        <v>2</v>
      </c>
      <c r="BR31">
        <f>IF(Survey!AR31="No",0,1)</f>
        <v>1</v>
      </c>
      <c r="BS31" s="207">
        <f>MOD((LEN(Survey!AR31)+2),22)</f>
        <v>2</v>
      </c>
      <c r="BT31" s="114">
        <f>COUNTBLANK(Survey!$AQ31:$AS31)+COUNTBLANK(Survey!$AU31)</f>
        <v>4</v>
      </c>
      <c r="BU31" s="114">
        <f>IF(Survey!$I31="Yes",1,0)</f>
        <v>0</v>
      </c>
      <c r="BV31" s="114">
        <f>IF(OR(Survey!$M31="Mutual fund",Survey!$M31="Alternative mutual fund",Survey!$M31="Money market"),1,0)</f>
        <v>0</v>
      </c>
      <c r="BW31" s="119">
        <f>IF(OR(Survey!$M31="ETF",Survey!$M31="ETF, alternative mutual fund"),1,0)</f>
        <v>0</v>
      </c>
      <c r="BX31" s="16" t="str">
        <f t="shared" si="23"/>
        <v>Pass</v>
      </c>
      <c r="BY31" s="33">
        <f>IF(ISNUMBER(SEARCH("Other",Survey!$AS31)), 1, 0)</f>
        <v>0</v>
      </c>
      <c r="BZ31" s="58" t="b">
        <f>NOT(ISBLANK(Survey!$AT31))</f>
        <v>0</v>
      </c>
      <c r="CA31" s="16" t="str">
        <f t="shared" si="24"/>
        <v>Pass</v>
      </c>
      <c r="CB31" s="114">
        <f>IF(Survey!$BB31=0, 0,1)</f>
        <v>0</v>
      </c>
      <c r="CC31" s="58">
        <f>Survey!$AV31</f>
        <v>0</v>
      </c>
      <c r="CD31" s="58">
        <f>Survey!$BC31+Survey!$BD31+ABS(Survey!$BE31)-ABS(Survey!$BF31)-ABS(Survey!$BG31)-ABS(Survey!$BL31)</f>
        <v>0</v>
      </c>
      <c r="CE31" s="138">
        <f>Survey!BB31+(ABS(Survey!$BH31)-ABS(Survey!$BI31)+ABS(Survey!$BJ31)-ABS(Survey!$BK31))*0.5</f>
        <v>0</v>
      </c>
      <c r="CF31" s="58">
        <f t="shared" si="25"/>
        <v>0</v>
      </c>
      <c r="CG31" s="58">
        <f>IF(AND($CC31&gt;$CF31-0.2,$CC31&lt;$CF31+0.2,ISBLANK(Survey!$AV31)=FALSE),0,1)</f>
        <v>1</v>
      </c>
      <c r="CH31" s="133">
        <f>IF(ISBLANK(Survey!$AW31),1,0)</f>
        <v>1</v>
      </c>
      <c r="CI31" s="16" t="str">
        <f t="shared" si="26"/>
        <v>Pass</v>
      </c>
      <c r="CJ31" s="114">
        <f>IF(Survey!$BB31=0, 0,1)</f>
        <v>0</v>
      </c>
      <c r="CK31" s="58">
        <f>IF(AND(Survey!$AX31&gt;=0,Survey!$AX31&lt;=0.2,Survey!$AX31&lt;&gt;""),0,1)</f>
        <v>1</v>
      </c>
      <c r="CL31" s="114">
        <f>IF(ISBLANK(Survey!$AY31),1,0)</f>
        <v>1</v>
      </c>
      <c r="CM31" s="16" t="str">
        <f t="shared" si="27"/>
        <v>Fail</v>
      </c>
      <c r="CN31" s="133">
        <f>Survey!$AZ31</f>
        <v>0</v>
      </c>
      <c r="CO31" s="16" t="str">
        <f t="shared" si="28"/>
        <v>Pass</v>
      </c>
      <c r="CP31" s="31">
        <f>Survey!$BA31</f>
        <v>0</v>
      </c>
      <c r="CQ31" s="138">
        <f>Survey!$BB31+Survey!$BC31+Survey!$BD31+ABS(Survey!$BE31)-ABS(Survey!$BF31)-ABS(Survey!$BG31)+ABS(Survey!$BH31)-ABS(Survey!$BI31)+ABS(Survey!$BJ31)-ABS(Survey!$BK31)-ABS(Survey!$BL31)+Survey!$BM31</f>
        <v>0</v>
      </c>
      <c r="CR31" s="30">
        <f t="shared" si="29"/>
        <v>0</v>
      </c>
      <c r="CS31" s="17">
        <f t="shared" si="30"/>
        <v>0</v>
      </c>
      <c r="CT31" s="16" t="str">
        <f t="shared" si="31"/>
        <v>Pass</v>
      </c>
      <c r="CU31" s="33" t="b">
        <f>IF(ABS(Survey!$BM31)=0,TRUE,FALSE)</f>
        <v>1</v>
      </c>
      <c r="CV31" s="32" t="b">
        <f>NOT(ISBLANK(Survey!$BN31))</f>
        <v>0</v>
      </c>
      <c r="CW31" t="str">
        <f t="shared" si="32"/>
        <v>Fail</v>
      </c>
      <c r="CX31" s="25">
        <f>Survey!$BA31</f>
        <v>0</v>
      </c>
      <c r="CY31" s="25" cm="1">
        <f t="array" ref="CY31">SUM(SUMIF(Survey!BP31:BW31,{"&gt;0","&lt;0"})*{1,-1})-SUM(SUMIF(Survey!BY31:CF31,{"&gt;0","&lt;0"})*{1,-1})</f>
        <v>0</v>
      </c>
      <c r="CZ31" s="30" t="str">
        <f t="shared" si="33"/>
        <v>No holdings</v>
      </c>
      <c r="DA31">
        <f t="shared" si="34"/>
        <v>0</v>
      </c>
      <c r="DB31" s="16" t="str">
        <f t="shared" si="35"/>
        <v>Fail</v>
      </c>
      <c r="DC31" s="31">
        <f>Survey!$BA31</f>
        <v>0</v>
      </c>
      <c r="DD31" s="31" cm="1">
        <f t="array" ref="DD31">SUM(SUMIF(Survey!CH31:DA31,{"&gt;0","&lt;0"})*{1,-1})-SUM(SUMIF(Survey!DC31:DV31,{"&gt;0","&lt;0"})*{1,-1})</f>
        <v>0</v>
      </c>
      <c r="DE31" s="30" t="str">
        <f t="shared" si="36"/>
        <v>No holdings</v>
      </c>
      <c r="DF31" s="17">
        <f t="shared" si="37"/>
        <v>0</v>
      </c>
      <c r="DG31" s="16" t="str">
        <f t="shared" si="38"/>
        <v>Pass</v>
      </c>
      <c r="DH31" s="33" t="b">
        <f>IF(ABS(Survey!$DA31)=0,TRUE,FALSE)</f>
        <v>1</v>
      </c>
      <c r="DI31" s="32" t="b">
        <f>NOT(ISBLANK(Survey!$DB31))</f>
        <v>0</v>
      </c>
      <c r="DJ31" s="16" t="str">
        <f t="shared" si="39"/>
        <v>Pass</v>
      </c>
      <c r="DK31" s="33" t="b">
        <f>IF(ABS(Survey!$DV31)=0,TRUE,FALSE)</f>
        <v>1</v>
      </c>
      <c r="DL31" s="32" t="b">
        <f>NOT(ISBLANK(Survey!$DW31))</f>
        <v>0</v>
      </c>
      <c r="DM31" t="str">
        <f t="shared" si="40"/>
        <v>Pass</v>
      </c>
      <c r="DN31" s="25" cm="1">
        <f t="array" ref="DN31">SUM(SUMIF(Survey!CW31,{"&gt;0","&lt;0"})*{1,-1})+SUM(SUMIF(Survey!DR31,{"&gt;0","&lt;0"})*{1,-1})</f>
        <v>0</v>
      </c>
      <c r="DO31" s="25">
        <f>SUM(SUMIF(Survey!DY31:EE31,{"&gt;0","&lt;0"})*{1,-1})+SUM(SUMIF(Survey!EG31:EM31,{"&gt;0","&lt;0"})*{1,-1})</f>
        <v>0</v>
      </c>
      <c r="DP31">
        <f t="shared" si="41"/>
        <v>0</v>
      </c>
      <c r="DQ31">
        <f t="shared" si="42"/>
        <v>0</v>
      </c>
      <c r="DR31" s="16" t="str">
        <f t="shared" si="43"/>
        <v>Pass</v>
      </c>
      <c r="DS31" s="33" t="b">
        <f>IF(ABS(Survey!$EE31)=0,TRUE,FALSE)</f>
        <v>1</v>
      </c>
      <c r="DT31" s="32" t="b">
        <f>NOT(ISBLANK(Survey!EF31))</f>
        <v>0</v>
      </c>
      <c r="DU31" s="16" t="str">
        <f t="shared" si="44"/>
        <v>Pass</v>
      </c>
      <c r="DV31" s="33" t="b">
        <f>IF(ABS(Survey!$EM31)=0,TRUE,FALSE)</f>
        <v>1</v>
      </c>
      <c r="DW31" s="32" t="b">
        <f>NOT(ISBLANK(Survey!$EN31))</f>
        <v>0</v>
      </c>
      <c r="DX31" s="16" t="str">
        <f t="shared" si="45"/>
        <v>Fail</v>
      </c>
      <c r="DY31" s="31">
        <f>SUM(SUMIF(Survey!ET31:EV31,{"&gt;0","&lt;0"})*{1,-1})</f>
        <v>0</v>
      </c>
      <c r="DZ31">
        <f t="shared" si="46"/>
        <v>0</v>
      </c>
      <c r="EA31">
        <f t="shared" si="47"/>
        <v>100</v>
      </c>
      <c r="EB31" s="30" t="b">
        <f>IF(OR(Survey!$M31="ETF",Survey!$M31="ETF, alternative mutual fund",Survey!$M31="Closed-end", Survey!$M31="Split share corp"),TRUE,FALSE)</f>
        <v>0</v>
      </c>
      <c r="EC31" s="16" t="str">
        <f t="shared" si="48"/>
        <v>Fail</v>
      </c>
      <c r="ED31" s="31">
        <f>SUM(SUMIF(Survey!EX31:FD31,{"&gt;0","&lt;0"})*{1,-1})</f>
        <v>0</v>
      </c>
      <c r="EE31">
        <f t="shared" si="49"/>
        <v>0</v>
      </c>
      <c r="EF31" s="17">
        <f t="shared" si="50"/>
        <v>100</v>
      </c>
      <c r="EG31" s="16" t="str">
        <f t="shared" si="51"/>
        <v>Fail</v>
      </c>
      <c r="EH31" s="31">
        <f>SUM(SUMIF(Survey!FF31:FL31,{"&gt;0","&lt;0"})*{1,-1})</f>
        <v>0</v>
      </c>
      <c r="EI31">
        <f t="shared" si="52"/>
        <v>0</v>
      </c>
      <c r="EJ31" s="17">
        <f t="shared" si="53"/>
        <v>100</v>
      </c>
    </row>
    <row r="32" spans="1:140">
      <c r="A32">
        <v>32</v>
      </c>
      <c r="B32" t="str">
        <f t="shared" si="0"/>
        <v>Pass</v>
      </c>
      <c r="C32" t="str">
        <f>IF(COUNTBLANK(Survey!B32:FM32)=$C$2, "Pass", "Fail")</f>
        <v>Pass</v>
      </c>
      <c r="D32" s="16" t="str">
        <f t="shared" si="2"/>
        <v>Fail</v>
      </c>
      <c r="E32" t="str">
        <f>IF(OR(ISBLANK(Survey!AL32),COUNTIF(G32:BJ32,"Fail")),"Fail","Pass")</f>
        <v>Fail</v>
      </c>
      <c r="F32" s="265"/>
      <c r="G32" s="16" t="str">
        <f t="shared" si="3"/>
        <v>Fail</v>
      </c>
      <c r="H32" s="139">
        <f>COUNTBLANK(Survey!B32:D32)+COUNTBLANK(Survey!G32)+COUNTBLANK(Survey!I32)+COUNTBLANK(Survey!K32:M32)+COUNTBLANK(Survey!P32:Q32)+COUNTBLANK(Survey!T32:W32)+COUNTBLANK(Survey!Z32:AC32)+COUNTBLANK(Survey!AF32:AG32)+COUNTBLANK(Survey!AK32:AK32)</f>
        <v>21</v>
      </c>
      <c r="I32" t="str">
        <f t="shared" si="4"/>
        <v>Fail</v>
      </c>
      <c r="J32" t="b">
        <f>IF(Survey!E32="No",TRUE,FALSE)</f>
        <v>0</v>
      </c>
      <c r="K32" s="29" cm="1">
        <f t="array" ref="K32">IF(COUNTA(Survey!$E$4:$E$695)=1, 0, SUM(IF(COUNTIF(Survey!$E$4:$E$695, Survey!$E$4:$E$695)=1,1,0)))</f>
        <v>0</v>
      </c>
      <c r="L32" s="29">
        <f>LEN(Survey!E32)</f>
        <v>0</v>
      </c>
      <c r="M32" s="16" t="str">
        <f t="shared" si="5"/>
        <v>Fail</v>
      </c>
      <c r="N32" t="b">
        <f>IF(Survey!F32="No",TRUE,FALSE)</f>
        <v>0</v>
      </c>
      <c r="O32" t="b">
        <f>Survey!F32=Survey!E32</f>
        <v>1</v>
      </c>
      <c r="P32">
        <f>COUNTIF(Survey!$F$4:$F$695,Survey!F32)</f>
        <v>0</v>
      </c>
      <c r="Q32" s="28">
        <f>LEN(Survey!F32)</f>
        <v>0</v>
      </c>
      <c r="R32" s="16" t="str">
        <f t="shared" si="6"/>
        <v>Pass</v>
      </c>
      <c r="S32" s="29">
        <f>MOD((LEN(Survey!H32)+2),11)</f>
        <v>2</v>
      </c>
      <c r="T32">
        <f>COUNTIF(Survey!$H$4:$H$695,Survey!H32)</f>
        <v>0</v>
      </c>
      <c r="U32" s="28" t="str">
        <f>IF(Survey!$L32="Prospectus fund", "Yes", "No")</f>
        <v>No</v>
      </c>
      <c r="V32" s="16" t="str">
        <f t="shared" si="7"/>
        <v>Pass</v>
      </c>
      <c r="W32" s="29">
        <f>MOD((LEN(Survey!J32)+2),11)</f>
        <v>2</v>
      </c>
      <c r="X32">
        <f>COUNTIF(Survey!$J$4:$J$695,Survey!J32)</f>
        <v>0</v>
      </c>
      <c r="Y32" s="30" t="b">
        <f>IF(OR(Survey!$M32="ETF",Survey!$M32="ETF, alternative mutual fund",Survey!$M32="Closed-end", Survey!$M32="Split share corp", Survey!$I32="Yes"),TRUE,FALSE)</f>
        <v>0</v>
      </c>
      <c r="Z32" s="16" t="str">
        <f>IFERROR(IF(AND(OR(AC32=AD32,AD32 = "Either"),NOT(ISBLANK(Survey!K32))),"Pass","Fail"),"Pass")</f>
        <v>Fail</v>
      </c>
      <c r="AA32" s="31" cm="1">
        <f t="array" ref="AA32">SUM(SUMIF(Survey!CH32:DA32,{"&gt;0","&lt;0"})*{1,-1})</f>
        <v>0</v>
      </c>
      <c r="AB32" s="33" cm="1">
        <f t="array" ref="AB32">SUM(SUMIF(Survey!CK32,{"&gt;0","&lt;0"})*{1,-1})+SUM(SUMIF(Survey!CU32,{"&gt;0","&lt;0"})*{1,-1})</f>
        <v>0</v>
      </c>
      <c r="AC32" s="33">
        <f>Survey!K32</f>
        <v>0</v>
      </c>
      <c r="AD32" s="32" t="str">
        <f t="shared" si="8"/>
        <v>Either</v>
      </c>
      <c r="AE32" s="16" t="str">
        <f t="shared" si="9"/>
        <v>Fail</v>
      </c>
      <c r="AF32" s="58" cm="1">
        <f t="array" ref="AF32">SUM(SUMIF(Survey!CH32:DA32,{"&gt;0","&lt;0"})*{1,-1})+SUM(SUMIF(Survey!DC32:DV32,{"&gt;0","&lt;0"})*{1,-1})</f>
        <v>0</v>
      </c>
      <c r="AG32" s="58">
        <f>IFERROR(AF32/(Survey!$BA32),0)</f>
        <v>0</v>
      </c>
      <c r="AH32" s="104" t="b">
        <f>IF(OR(Survey!$M32="Alternative strategy or hedge",Survey!$M32="Private asset",Survey!$L32="Prospectus fund"),TRUE,FALSE)</f>
        <v>0</v>
      </c>
      <c r="AI32" s="104" t="b">
        <f>NOT(ISBLANK(Survey!$M32))</f>
        <v>0</v>
      </c>
      <c r="AJ32" s="16" t="str">
        <f t="shared" si="10"/>
        <v>Fail</v>
      </c>
      <c r="AK32" t="b">
        <f>IF(Survey!W32="No",TRUE,FALSE)</f>
        <v>0</v>
      </c>
      <c r="AL32" s="119">
        <f>MOD((LEN(Survey!W32)+2),22)</f>
        <v>2</v>
      </c>
      <c r="AM32" t="str">
        <f t="shared" si="11"/>
        <v>Pass</v>
      </c>
      <c r="AN32" s="33" t="b">
        <f>NOT(ISNUMBER(SEARCH("Other",Survey!$Q32)))</f>
        <v>1</v>
      </c>
      <c r="AO32" s="32" t="b">
        <f>NOT(ISBLANK(Survey!$R32))</f>
        <v>0</v>
      </c>
      <c r="AP32" s="16" t="str">
        <f t="shared" si="12"/>
        <v>Pass</v>
      </c>
      <c r="AQ32" s="114">
        <f>COUNTBLANK(Survey!$X32)</f>
        <v>1</v>
      </c>
      <c r="AR32" s="58">
        <f>IF(AND(Survey!L32&lt;&gt;"Exempt fund",OR(Survey!$M32="ETF",Survey!$M32="ETF, alternative mutual fund",Survey!$M32="Mutual fund",Survey!$M32="Alternative mutual fund",Survey!$M32="Money market")),1,0)</f>
        <v>0</v>
      </c>
      <c r="AS32" s="16" t="str">
        <f t="shared" si="13"/>
        <v>Pass</v>
      </c>
      <c r="AT32" s="33" t="b">
        <f>NOT(ISNUMBER(SEARCH("Yes",Survey!$AC32)))</f>
        <v>1</v>
      </c>
      <c r="AU32" s="32" t="b">
        <f>IF(COUNTBLANK(Survey!$AD32:$AE32)=0,TRUE, FALSE)</f>
        <v>0</v>
      </c>
      <c r="AV32" s="16" t="str">
        <f t="shared" si="14"/>
        <v>Pass</v>
      </c>
      <c r="AW32" s="33" t="b">
        <f>NOT(ISNUMBER(SEARCH("Yes",Survey!$AF32)))</f>
        <v>1</v>
      </c>
      <c r="AX32" s="32" t="b">
        <f>NOT(ISBLANK(Survey!$AH32))</f>
        <v>0</v>
      </c>
      <c r="AY32" s="16" t="str">
        <f t="shared" si="15"/>
        <v>Pass</v>
      </c>
      <c r="AZ32" s="33" t="b">
        <f>NOT(OR(ISNUMBER(SEARCH("Other",Survey!$AH32)),ISNUMBER(SEARCH("Multiple",Survey!$AH32))))</f>
        <v>1</v>
      </c>
      <c r="BA32" s="32" t="b">
        <f>NOT(ISBLANK(Survey!$AI32))</f>
        <v>0</v>
      </c>
      <c r="BB32" s="16" t="str">
        <f t="shared" si="16"/>
        <v>Fail</v>
      </c>
      <c r="BC32" s="114">
        <f>IF(ABS(Survey!$BA32)&gt;0, 1,0)</f>
        <v>0</v>
      </c>
      <c r="BD32" s="114">
        <f>IF(COUNTBLANK(Survey!$AL32)=0,1,0)</f>
        <v>0</v>
      </c>
      <c r="BE32" s="16" t="str">
        <f t="shared" si="17"/>
        <v>Pass</v>
      </c>
      <c r="BF32" s="114">
        <f>IF(ISBLANK(Survey!$AL32),0,1)</f>
        <v>0</v>
      </c>
      <c r="BG32" s="133">
        <f>COUNTBLANK(Survey!$AM32)</f>
        <v>1</v>
      </c>
      <c r="BH32" s="16" t="str">
        <f t="shared" si="18"/>
        <v>Pass</v>
      </c>
      <c r="BI32" s="114">
        <f>IF(OR(Survey!$AM32="Closed",ISBLANK(Survey!$AM32)),0,1)</f>
        <v>0</v>
      </c>
      <c r="BJ32" s="133">
        <f>IF(ISBLANK(Survey!$AN32),1,0)</f>
        <v>1</v>
      </c>
      <c r="BK32" s="118" t="str">
        <f t="shared" si="19"/>
        <v>Pass</v>
      </c>
      <c r="BL32" s="31" cm="1">
        <f t="array" ref="BL32">SUM(SUMIF(Survey!AO32:AP32,{"&gt;0","&lt;0"})*{1,-1})</f>
        <v>0</v>
      </c>
      <c r="BM32">
        <f t="shared" si="20"/>
        <v>0</v>
      </c>
      <c r="BN32">
        <f t="shared" si="21"/>
        <v>100</v>
      </c>
      <c r="BO32" s="118" t="str">
        <f t="shared" si="22"/>
        <v>Pass</v>
      </c>
      <c r="BP32">
        <f>IF(Survey!AQ32="No",0,1)</f>
        <v>1</v>
      </c>
      <c r="BQ32" s="207">
        <f>MOD((LEN(Survey!AQ32)+2),22)</f>
        <v>2</v>
      </c>
      <c r="BR32">
        <f>IF(Survey!AR32="No",0,1)</f>
        <v>1</v>
      </c>
      <c r="BS32" s="207">
        <f>MOD((LEN(Survey!AR32)+2),22)</f>
        <v>2</v>
      </c>
      <c r="BT32" s="114">
        <f>COUNTBLANK(Survey!$AQ32:$AS32)+COUNTBLANK(Survey!$AU32)</f>
        <v>4</v>
      </c>
      <c r="BU32" s="114">
        <f>IF(Survey!$I32="Yes",1,0)</f>
        <v>0</v>
      </c>
      <c r="BV32" s="114">
        <f>IF(OR(Survey!$M32="Mutual fund",Survey!$M32="Alternative mutual fund",Survey!$M32="Money market"),1,0)</f>
        <v>0</v>
      </c>
      <c r="BW32" s="119">
        <f>IF(OR(Survey!$M32="ETF",Survey!$M32="ETF, alternative mutual fund"),1,0)</f>
        <v>0</v>
      </c>
      <c r="BX32" s="16" t="str">
        <f t="shared" si="23"/>
        <v>Pass</v>
      </c>
      <c r="BY32" s="33">
        <f>IF(ISNUMBER(SEARCH("Other",Survey!$AS32)), 1, 0)</f>
        <v>0</v>
      </c>
      <c r="BZ32" s="58" t="b">
        <f>NOT(ISBLANK(Survey!$AT32))</f>
        <v>0</v>
      </c>
      <c r="CA32" s="16" t="str">
        <f t="shared" si="24"/>
        <v>Pass</v>
      </c>
      <c r="CB32" s="114">
        <f>IF(Survey!$BB32=0, 0,1)</f>
        <v>0</v>
      </c>
      <c r="CC32" s="58">
        <f>Survey!$AV32</f>
        <v>0</v>
      </c>
      <c r="CD32" s="58">
        <f>Survey!$BC32+Survey!$BD32+ABS(Survey!$BE32)-ABS(Survey!$BF32)-ABS(Survey!$BG32)-ABS(Survey!$BL32)</f>
        <v>0</v>
      </c>
      <c r="CE32" s="138">
        <f>Survey!BB32+(ABS(Survey!$BH32)-ABS(Survey!$BI32)+ABS(Survey!$BJ32)-ABS(Survey!$BK32))*0.5</f>
        <v>0</v>
      </c>
      <c r="CF32" s="58">
        <f t="shared" si="25"/>
        <v>0</v>
      </c>
      <c r="CG32" s="58">
        <f>IF(AND($CC32&gt;$CF32-0.2,$CC32&lt;$CF32+0.2,ISBLANK(Survey!$AV32)=FALSE),0,1)</f>
        <v>1</v>
      </c>
      <c r="CH32" s="133">
        <f>IF(ISBLANK(Survey!$AW32),1,0)</f>
        <v>1</v>
      </c>
      <c r="CI32" s="16" t="str">
        <f t="shared" si="26"/>
        <v>Pass</v>
      </c>
      <c r="CJ32" s="114">
        <f>IF(Survey!$BB32=0, 0,1)</f>
        <v>0</v>
      </c>
      <c r="CK32" s="58">
        <f>IF(AND(Survey!$AX32&gt;=0,Survey!$AX32&lt;=0.2,Survey!$AX32&lt;&gt;""),0,1)</f>
        <v>1</v>
      </c>
      <c r="CL32" s="114">
        <f>IF(ISBLANK(Survey!$AY32),1,0)</f>
        <v>1</v>
      </c>
      <c r="CM32" s="16" t="str">
        <f t="shared" si="27"/>
        <v>Fail</v>
      </c>
      <c r="CN32" s="133">
        <f>Survey!$AZ32</f>
        <v>0</v>
      </c>
      <c r="CO32" s="16" t="str">
        <f t="shared" si="28"/>
        <v>Pass</v>
      </c>
      <c r="CP32" s="31">
        <f>Survey!$BA32</f>
        <v>0</v>
      </c>
      <c r="CQ32" s="138">
        <f>Survey!$BB32+Survey!$BC32+Survey!$BD32+ABS(Survey!$BE32)-ABS(Survey!$BF32)-ABS(Survey!$BG32)+ABS(Survey!$BH32)-ABS(Survey!$BI32)+ABS(Survey!$BJ32)-ABS(Survey!$BK32)-ABS(Survey!$BL32)+Survey!$BM32</f>
        <v>0</v>
      </c>
      <c r="CR32" s="30">
        <f t="shared" si="29"/>
        <v>0</v>
      </c>
      <c r="CS32" s="17">
        <f t="shared" si="30"/>
        <v>0</v>
      </c>
      <c r="CT32" s="16" t="str">
        <f t="shared" si="31"/>
        <v>Pass</v>
      </c>
      <c r="CU32" s="33" t="b">
        <f>IF(ABS(Survey!$BM32)=0,TRUE,FALSE)</f>
        <v>1</v>
      </c>
      <c r="CV32" s="32" t="b">
        <f>NOT(ISBLANK(Survey!$BN32))</f>
        <v>0</v>
      </c>
      <c r="CW32" t="str">
        <f t="shared" si="32"/>
        <v>Fail</v>
      </c>
      <c r="CX32" s="25">
        <f>Survey!$BA32</f>
        <v>0</v>
      </c>
      <c r="CY32" s="25" cm="1">
        <f t="array" ref="CY32">SUM(SUMIF(Survey!BP32:BW32,{"&gt;0","&lt;0"})*{1,-1})-SUM(SUMIF(Survey!BY32:CF32,{"&gt;0","&lt;0"})*{1,-1})</f>
        <v>0</v>
      </c>
      <c r="CZ32" s="30" t="str">
        <f t="shared" si="33"/>
        <v>No holdings</v>
      </c>
      <c r="DA32">
        <f t="shared" si="34"/>
        <v>0</v>
      </c>
      <c r="DB32" s="16" t="str">
        <f t="shared" si="35"/>
        <v>Fail</v>
      </c>
      <c r="DC32" s="31">
        <f>Survey!$BA32</f>
        <v>0</v>
      </c>
      <c r="DD32" s="31" cm="1">
        <f t="array" ref="DD32">SUM(SUMIF(Survey!CH32:DA32,{"&gt;0","&lt;0"})*{1,-1})-SUM(SUMIF(Survey!DC32:DV32,{"&gt;0","&lt;0"})*{1,-1})</f>
        <v>0</v>
      </c>
      <c r="DE32" s="30" t="str">
        <f t="shared" si="36"/>
        <v>No holdings</v>
      </c>
      <c r="DF32" s="17">
        <f t="shared" si="37"/>
        <v>0</v>
      </c>
      <c r="DG32" s="16" t="str">
        <f t="shared" si="38"/>
        <v>Pass</v>
      </c>
      <c r="DH32" s="33" t="b">
        <f>IF(ABS(Survey!$DA32)=0,TRUE,FALSE)</f>
        <v>1</v>
      </c>
      <c r="DI32" s="32" t="b">
        <f>NOT(ISBLANK(Survey!$DB32))</f>
        <v>0</v>
      </c>
      <c r="DJ32" s="16" t="str">
        <f t="shared" si="39"/>
        <v>Pass</v>
      </c>
      <c r="DK32" s="33" t="b">
        <f>IF(ABS(Survey!$DV32)=0,TRUE,FALSE)</f>
        <v>1</v>
      </c>
      <c r="DL32" s="32" t="b">
        <f>NOT(ISBLANK(Survey!$DW32))</f>
        <v>0</v>
      </c>
      <c r="DM32" t="str">
        <f t="shared" si="40"/>
        <v>Pass</v>
      </c>
      <c r="DN32" s="25" cm="1">
        <f t="array" ref="DN32">SUM(SUMIF(Survey!CW32,{"&gt;0","&lt;0"})*{1,-1})+SUM(SUMIF(Survey!DR32,{"&gt;0","&lt;0"})*{1,-1})</f>
        <v>0</v>
      </c>
      <c r="DO32" s="25">
        <f>SUM(SUMIF(Survey!DY32:EE32,{"&gt;0","&lt;0"})*{1,-1})+SUM(SUMIF(Survey!EG32:EM32,{"&gt;0","&lt;0"})*{1,-1})</f>
        <v>0</v>
      </c>
      <c r="DP32">
        <f t="shared" si="41"/>
        <v>0</v>
      </c>
      <c r="DQ32">
        <f t="shared" si="42"/>
        <v>0</v>
      </c>
      <c r="DR32" s="16" t="str">
        <f t="shared" si="43"/>
        <v>Pass</v>
      </c>
      <c r="DS32" s="33" t="b">
        <f>IF(ABS(Survey!$EE32)=0,TRUE,FALSE)</f>
        <v>1</v>
      </c>
      <c r="DT32" s="32" t="b">
        <f>NOT(ISBLANK(Survey!EF32))</f>
        <v>0</v>
      </c>
      <c r="DU32" s="16" t="str">
        <f t="shared" si="44"/>
        <v>Pass</v>
      </c>
      <c r="DV32" s="33" t="b">
        <f>IF(ABS(Survey!$EM32)=0,TRUE,FALSE)</f>
        <v>1</v>
      </c>
      <c r="DW32" s="32" t="b">
        <f>NOT(ISBLANK(Survey!$EN32))</f>
        <v>0</v>
      </c>
      <c r="DX32" s="16" t="str">
        <f t="shared" si="45"/>
        <v>Fail</v>
      </c>
      <c r="DY32" s="31">
        <f>SUM(SUMIF(Survey!ET32:EV32,{"&gt;0","&lt;0"})*{1,-1})</f>
        <v>0</v>
      </c>
      <c r="DZ32">
        <f t="shared" si="46"/>
        <v>0</v>
      </c>
      <c r="EA32">
        <f t="shared" si="47"/>
        <v>100</v>
      </c>
      <c r="EB32" s="30" t="b">
        <f>IF(OR(Survey!$M32="ETF",Survey!$M32="ETF, alternative mutual fund",Survey!$M32="Closed-end", Survey!$M32="Split share corp"),TRUE,FALSE)</f>
        <v>0</v>
      </c>
      <c r="EC32" s="16" t="str">
        <f t="shared" si="48"/>
        <v>Fail</v>
      </c>
      <c r="ED32" s="31">
        <f>SUM(SUMIF(Survey!EX32:FD32,{"&gt;0","&lt;0"})*{1,-1})</f>
        <v>0</v>
      </c>
      <c r="EE32">
        <f t="shared" si="49"/>
        <v>0</v>
      </c>
      <c r="EF32" s="17">
        <f t="shared" si="50"/>
        <v>100</v>
      </c>
      <c r="EG32" s="16" t="str">
        <f t="shared" si="51"/>
        <v>Fail</v>
      </c>
      <c r="EH32" s="31">
        <f>SUM(SUMIF(Survey!FF32:FL32,{"&gt;0","&lt;0"})*{1,-1})</f>
        <v>0</v>
      </c>
      <c r="EI32">
        <f t="shared" si="52"/>
        <v>0</v>
      </c>
      <c r="EJ32" s="17">
        <f t="shared" si="53"/>
        <v>100</v>
      </c>
    </row>
    <row r="33" spans="1:140">
      <c r="A33">
        <v>33</v>
      </c>
      <c r="B33" t="str">
        <f t="shared" si="0"/>
        <v>Pass</v>
      </c>
      <c r="C33" t="str">
        <f>IF(COUNTBLANK(Survey!B33:FM33)=$C$2, "Pass", "Fail")</f>
        <v>Pass</v>
      </c>
      <c r="D33" s="16" t="str">
        <f t="shared" si="2"/>
        <v>Fail</v>
      </c>
      <c r="E33" t="str">
        <f>IF(OR(ISBLANK(Survey!AL33),COUNTIF(G33:BJ33,"Fail")),"Fail","Pass")</f>
        <v>Fail</v>
      </c>
      <c r="F33" s="265"/>
      <c r="G33" s="16" t="str">
        <f t="shared" si="3"/>
        <v>Fail</v>
      </c>
      <c r="H33" s="139">
        <f>COUNTBLANK(Survey!B33:D33)+COUNTBLANK(Survey!G33)+COUNTBLANK(Survey!I33)+COUNTBLANK(Survey!K33:M33)+COUNTBLANK(Survey!P33:Q33)+COUNTBLANK(Survey!T33:W33)+COUNTBLANK(Survey!Z33:AC33)+COUNTBLANK(Survey!AF33:AG33)+COUNTBLANK(Survey!AK33:AK33)</f>
        <v>21</v>
      </c>
      <c r="I33" t="str">
        <f t="shared" si="4"/>
        <v>Fail</v>
      </c>
      <c r="J33" t="b">
        <f>IF(Survey!E33="No",TRUE,FALSE)</f>
        <v>0</v>
      </c>
      <c r="K33" s="29" cm="1">
        <f t="array" ref="K33">IF(COUNTA(Survey!$E$4:$E$695)=1, 0, SUM(IF(COUNTIF(Survey!$E$4:$E$695, Survey!$E$4:$E$695)=1,1,0)))</f>
        <v>0</v>
      </c>
      <c r="L33" s="29">
        <f>LEN(Survey!E33)</f>
        <v>0</v>
      </c>
      <c r="M33" s="16" t="str">
        <f t="shared" si="5"/>
        <v>Fail</v>
      </c>
      <c r="N33" t="b">
        <f>IF(Survey!F33="No",TRUE,FALSE)</f>
        <v>0</v>
      </c>
      <c r="O33" t="b">
        <f>Survey!F33=Survey!E33</f>
        <v>1</v>
      </c>
      <c r="P33">
        <f>COUNTIF(Survey!$F$4:$F$695,Survey!F33)</f>
        <v>0</v>
      </c>
      <c r="Q33" s="28">
        <f>LEN(Survey!F33)</f>
        <v>0</v>
      </c>
      <c r="R33" s="16" t="str">
        <f t="shared" si="6"/>
        <v>Pass</v>
      </c>
      <c r="S33" s="29">
        <f>MOD((LEN(Survey!H33)+2),11)</f>
        <v>2</v>
      </c>
      <c r="T33">
        <f>COUNTIF(Survey!$H$4:$H$695,Survey!H33)</f>
        <v>0</v>
      </c>
      <c r="U33" s="28" t="str">
        <f>IF(Survey!$L33="Prospectus fund", "Yes", "No")</f>
        <v>No</v>
      </c>
      <c r="V33" s="16" t="str">
        <f t="shared" si="7"/>
        <v>Pass</v>
      </c>
      <c r="W33" s="29">
        <f>MOD((LEN(Survey!J33)+2),11)</f>
        <v>2</v>
      </c>
      <c r="X33">
        <f>COUNTIF(Survey!$J$4:$J$695,Survey!J33)</f>
        <v>0</v>
      </c>
      <c r="Y33" s="30" t="b">
        <f>IF(OR(Survey!$M33="ETF",Survey!$M33="ETF, alternative mutual fund",Survey!$M33="Closed-end", Survey!$M33="Split share corp", Survey!$I33="Yes"),TRUE,FALSE)</f>
        <v>0</v>
      </c>
      <c r="Z33" s="16" t="str">
        <f>IFERROR(IF(AND(OR(AC33=AD33,AD33 = "Either"),NOT(ISBLANK(Survey!K33))),"Pass","Fail"),"Pass")</f>
        <v>Fail</v>
      </c>
      <c r="AA33" s="31" cm="1">
        <f t="array" ref="AA33">SUM(SUMIF(Survey!CH33:DA33,{"&gt;0","&lt;0"})*{1,-1})</f>
        <v>0</v>
      </c>
      <c r="AB33" s="33" cm="1">
        <f t="array" ref="AB33">SUM(SUMIF(Survey!CK33,{"&gt;0","&lt;0"})*{1,-1})+SUM(SUMIF(Survey!CU33,{"&gt;0","&lt;0"})*{1,-1})</f>
        <v>0</v>
      </c>
      <c r="AC33" s="33">
        <f>Survey!K33</f>
        <v>0</v>
      </c>
      <c r="AD33" s="32" t="str">
        <f t="shared" si="8"/>
        <v>Either</v>
      </c>
      <c r="AE33" s="16" t="str">
        <f t="shared" si="9"/>
        <v>Fail</v>
      </c>
      <c r="AF33" s="58" cm="1">
        <f t="array" ref="AF33">SUM(SUMIF(Survey!CH33:DA33,{"&gt;0","&lt;0"})*{1,-1})+SUM(SUMIF(Survey!DC33:DV33,{"&gt;0","&lt;0"})*{1,-1})</f>
        <v>0</v>
      </c>
      <c r="AG33" s="58">
        <f>IFERROR(AF33/(Survey!$BA33),0)</f>
        <v>0</v>
      </c>
      <c r="AH33" s="104" t="b">
        <f>IF(OR(Survey!$M33="Alternative strategy or hedge",Survey!$M33="Private asset",Survey!$L33="Prospectus fund"),TRUE,FALSE)</f>
        <v>0</v>
      </c>
      <c r="AI33" s="104" t="b">
        <f>NOT(ISBLANK(Survey!$M33))</f>
        <v>0</v>
      </c>
      <c r="AJ33" s="16" t="str">
        <f t="shared" si="10"/>
        <v>Fail</v>
      </c>
      <c r="AK33" t="b">
        <f>IF(Survey!W33="No",TRUE,FALSE)</f>
        <v>0</v>
      </c>
      <c r="AL33" s="119">
        <f>MOD((LEN(Survey!W33)+2),22)</f>
        <v>2</v>
      </c>
      <c r="AM33" t="str">
        <f t="shared" si="11"/>
        <v>Pass</v>
      </c>
      <c r="AN33" s="33" t="b">
        <f>NOT(ISNUMBER(SEARCH("Other",Survey!$Q33)))</f>
        <v>1</v>
      </c>
      <c r="AO33" s="32" t="b">
        <f>NOT(ISBLANK(Survey!$R33))</f>
        <v>0</v>
      </c>
      <c r="AP33" s="16" t="str">
        <f t="shared" si="12"/>
        <v>Pass</v>
      </c>
      <c r="AQ33" s="114">
        <f>COUNTBLANK(Survey!$X33)</f>
        <v>1</v>
      </c>
      <c r="AR33" s="58">
        <f>IF(AND(Survey!L33&lt;&gt;"Exempt fund",OR(Survey!$M33="ETF",Survey!$M33="ETF, alternative mutual fund",Survey!$M33="Mutual fund",Survey!$M33="Alternative mutual fund",Survey!$M33="Money market")),1,0)</f>
        <v>0</v>
      </c>
      <c r="AS33" s="16" t="str">
        <f t="shared" si="13"/>
        <v>Pass</v>
      </c>
      <c r="AT33" s="33" t="b">
        <f>NOT(ISNUMBER(SEARCH("Yes",Survey!$AC33)))</f>
        <v>1</v>
      </c>
      <c r="AU33" s="32" t="b">
        <f>IF(COUNTBLANK(Survey!$AD33:$AE33)=0,TRUE, FALSE)</f>
        <v>0</v>
      </c>
      <c r="AV33" s="16" t="str">
        <f t="shared" si="14"/>
        <v>Pass</v>
      </c>
      <c r="AW33" s="33" t="b">
        <f>NOT(ISNUMBER(SEARCH("Yes",Survey!$AF33)))</f>
        <v>1</v>
      </c>
      <c r="AX33" s="32" t="b">
        <f>NOT(ISBLANK(Survey!$AH33))</f>
        <v>0</v>
      </c>
      <c r="AY33" s="16" t="str">
        <f t="shared" si="15"/>
        <v>Pass</v>
      </c>
      <c r="AZ33" s="33" t="b">
        <f>NOT(OR(ISNUMBER(SEARCH("Other",Survey!$AH33)),ISNUMBER(SEARCH("Multiple",Survey!$AH33))))</f>
        <v>1</v>
      </c>
      <c r="BA33" s="32" t="b">
        <f>NOT(ISBLANK(Survey!$AI33))</f>
        <v>0</v>
      </c>
      <c r="BB33" s="16" t="str">
        <f t="shared" si="16"/>
        <v>Fail</v>
      </c>
      <c r="BC33" s="114">
        <f>IF(ABS(Survey!$BA33)&gt;0, 1,0)</f>
        <v>0</v>
      </c>
      <c r="BD33" s="114">
        <f>IF(COUNTBLANK(Survey!$AL33)=0,1,0)</f>
        <v>0</v>
      </c>
      <c r="BE33" s="16" t="str">
        <f t="shared" si="17"/>
        <v>Pass</v>
      </c>
      <c r="BF33" s="114">
        <f>IF(ISBLANK(Survey!$AL33),0,1)</f>
        <v>0</v>
      </c>
      <c r="BG33" s="133">
        <f>COUNTBLANK(Survey!$AM33)</f>
        <v>1</v>
      </c>
      <c r="BH33" s="16" t="str">
        <f t="shared" si="18"/>
        <v>Pass</v>
      </c>
      <c r="BI33" s="114">
        <f>IF(OR(Survey!$AM33="Closed",ISBLANK(Survey!$AM33)),0,1)</f>
        <v>0</v>
      </c>
      <c r="BJ33" s="133">
        <f>IF(ISBLANK(Survey!$AN33),1,0)</f>
        <v>1</v>
      </c>
      <c r="BK33" s="118" t="str">
        <f t="shared" si="19"/>
        <v>Pass</v>
      </c>
      <c r="BL33" s="31" cm="1">
        <f t="array" ref="BL33">SUM(SUMIF(Survey!AO33:AP33,{"&gt;0","&lt;0"})*{1,-1})</f>
        <v>0</v>
      </c>
      <c r="BM33">
        <f t="shared" si="20"/>
        <v>0</v>
      </c>
      <c r="BN33">
        <f t="shared" si="21"/>
        <v>100</v>
      </c>
      <c r="BO33" s="118" t="str">
        <f t="shared" si="22"/>
        <v>Pass</v>
      </c>
      <c r="BP33">
        <f>IF(Survey!AQ33="No",0,1)</f>
        <v>1</v>
      </c>
      <c r="BQ33" s="207">
        <f>MOD((LEN(Survey!AQ33)+2),22)</f>
        <v>2</v>
      </c>
      <c r="BR33">
        <f>IF(Survey!AR33="No",0,1)</f>
        <v>1</v>
      </c>
      <c r="BS33" s="207">
        <f>MOD((LEN(Survey!AR33)+2),22)</f>
        <v>2</v>
      </c>
      <c r="BT33" s="114">
        <f>COUNTBLANK(Survey!$AQ33:$AS33)+COUNTBLANK(Survey!$AU33)</f>
        <v>4</v>
      </c>
      <c r="BU33" s="114">
        <f>IF(Survey!$I33="Yes",1,0)</f>
        <v>0</v>
      </c>
      <c r="BV33" s="114">
        <f>IF(OR(Survey!$M33="Mutual fund",Survey!$M33="Alternative mutual fund",Survey!$M33="Money market"),1,0)</f>
        <v>0</v>
      </c>
      <c r="BW33" s="119">
        <f>IF(OR(Survey!$M33="ETF",Survey!$M33="ETF, alternative mutual fund"),1,0)</f>
        <v>0</v>
      </c>
      <c r="BX33" s="16" t="str">
        <f t="shared" si="23"/>
        <v>Pass</v>
      </c>
      <c r="BY33" s="33">
        <f>IF(ISNUMBER(SEARCH("Other",Survey!$AS33)), 1, 0)</f>
        <v>0</v>
      </c>
      <c r="BZ33" s="58" t="b">
        <f>NOT(ISBLANK(Survey!$AT33))</f>
        <v>0</v>
      </c>
      <c r="CA33" s="16" t="str">
        <f t="shared" si="24"/>
        <v>Pass</v>
      </c>
      <c r="CB33" s="114">
        <f>IF(Survey!$BB33=0, 0,1)</f>
        <v>0</v>
      </c>
      <c r="CC33" s="58">
        <f>Survey!$AV33</f>
        <v>0</v>
      </c>
      <c r="CD33" s="58">
        <f>Survey!$BC33+Survey!$BD33+ABS(Survey!$BE33)-ABS(Survey!$BF33)-ABS(Survey!$BG33)-ABS(Survey!$BL33)</f>
        <v>0</v>
      </c>
      <c r="CE33" s="138">
        <f>Survey!BB33+(ABS(Survey!$BH33)-ABS(Survey!$BI33)+ABS(Survey!$BJ33)-ABS(Survey!$BK33))*0.5</f>
        <v>0</v>
      </c>
      <c r="CF33" s="58">
        <f t="shared" si="25"/>
        <v>0</v>
      </c>
      <c r="CG33" s="58">
        <f>IF(AND($CC33&gt;$CF33-0.2,$CC33&lt;$CF33+0.2,ISBLANK(Survey!$AV33)=FALSE),0,1)</f>
        <v>1</v>
      </c>
      <c r="CH33" s="133">
        <f>IF(ISBLANK(Survey!$AW33),1,0)</f>
        <v>1</v>
      </c>
      <c r="CI33" s="16" t="str">
        <f t="shared" si="26"/>
        <v>Pass</v>
      </c>
      <c r="CJ33" s="114">
        <f>IF(Survey!$BB33=0, 0,1)</f>
        <v>0</v>
      </c>
      <c r="CK33" s="58">
        <f>IF(AND(Survey!$AX33&gt;=0,Survey!$AX33&lt;=0.2,Survey!$AX33&lt;&gt;""),0,1)</f>
        <v>1</v>
      </c>
      <c r="CL33" s="114">
        <f>IF(ISBLANK(Survey!$AY33),1,0)</f>
        <v>1</v>
      </c>
      <c r="CM33" s="16" t="str">
        <f t="shared" si="27"/>
        <v>Fail</v>
      </c>
      <c r="CN33" s="133">
        <f>Survey!$AZ33</f>
        <v>0</v>
      </c>
      <c r="CO33" s="16" t="str">
        <f t="shared" si="28"/>
        <v>Pass</v>
      </c>
      <c r="CP33" s="31">
        <f>Survey!$BA33</f>
        <v>0</v>
      </c>
      <c r="CQ33" s="138">
        <f>Survey!$BB33+Survey!$BC33+Survey!$BD33+ABS(Survey!$BE33)-ABS(Survey!$BF33)-ABS(Survey!$BG33)+ABS(Survey!$BH33)-ABS(Survey!$BI33)+ABS(Survey!$BJ33)-ABS(Survey!$BK33)-ABS(Survey!$BL33)+Survey!$BM33</f>
        <v>0</v>
      </c>
      <c r="CR33" s="30">
        <f t="shared" si="29"/>
        <v>0</v>
      </c>
      <c r="CS33" s="17">
        <f t="shared" si="30"/>
        <v>0</v>
      </c>
      <c r="CT33" s="16" t="str">
        <f t="shared" si="31"/>
        <v>Pass</v>
      </c>
      <c r="CU33" s="33" t="b">
        <f>IF(ABS(Survey!$BM33)=0,TRUE,FALSE)</f>
        <v>1</v>
      </c>
      <c r="CV33" s="32" t="b">
        <f>NOT(ISBLANK(Survey!$BN33))</f>
        <v>0</v>
      </c>
      <c r="CW33" t="str">
        <f t="shared" si="32"/>
        <v>Fail</v>
      </c>
      <c r="CX33" s="25">
        <f>Survey!$BA33</f>
        <v>0</v>
      </c>
      <c r="CY33" s="25" cm="1">
        <f t="array" ref="CY33">SUM(SUMIF(Survey!BP33:BW33,{"&gt;0","&lt;0"})*{1,-1})-SUM(SUMIF(Survey!BY33:CF33,{"&gt;0","&lt;0"})*{1,-1})</f>
        <v>0</v>
      </c>
      <c r="CZ33" s="30" t="str">
        <f t="shared" si="33"/>
        <v>No holdings</v>
      </c>
      <c r="DA33">
        <f t="shared" si="34"/>
        <v>0</v>
      </c>
      <c r="DB33" s="16" t="str">
        <f t="shared" si="35"/>
        <v>Fail</v>
      </c>
      <c r="DC33" s="31">
        <f>Survey!$BA33</f>
        <v>0</v>
      </c>
      <c r="DD33" s="31" cm="1">
        <f t="array" ref="DD33">SUM(SUMIF(Survey!CH33:DA33,{"&gt;0","&lt;0"})*{1,-1})-SUM(SUMIF(Survey!DC33:DV33,{"&gt;0","&lt;0"})*{1,-1})</f>
        <v>0</v>
      </c>
      <c r="DE33" s="30" t="str">
        <f t="shared" si="36"/>
        <v>No holdings</v>
      </c>
      <c r="DF33" s="17">
        <f t="shared" si="37"/>
        <v>0</v>
      </c>
      <c r="DG33" s="16" t="str">
        <f t="shared" si="38"/>
        <v>Pass</v>
      </c>
      <c r="DH33" s="33" t="b">
        <f>IF(ABS(Survey!$DA33)=0,TRUE,FALSE)</f>
        <v>1</v>
      </c>
      <c r="DI33" s="32" t="b">
        <f>NOT(ISBLANK(Survey!$DB33))</f>
        <v>0</v>
      </c>
      <c r="DJ33" s="16" t="str">
        <f t="shared" si="39"/>
        <v>Pass</v>
      </c>
      <c r="DK33" s="33" t="b">
        <f>IF(ABS(Survey!$DV33)=0,TRUE,FALSE)</f>
        <v>1</v>
      </c>
      <c r="DL33" s="32" t="b">
        <f>NOT(ISBLANK(Survey!$DW33))</f>
        <v>0</v>
      </c>
      <c r="DM33" t="str">
        <f t="shared" si="40"/>
        <v>Pass</v>
      </c>
      <c r="DN33" s="25" cm="1">
        <f t="array" ref="DN33">SUM(SUMIF(Survey!CW33,{"&gt;0","&lt;0"})*{1,-1})+SUM(SUMIF(Survey!DR33,{"&gt;0","&lt;0"})*{1,-1})</f>
        <v>0</v>
      </c>
      <c r="DO33" s="25">
        <f>SUM(SUMIF(Survey!DY33:EE33,{"&gt;0","&lt;0"})*{1,-1})+SUM(SUMIF(Survey!EG33:EM33,{"&gt;0","&lt;0"})*{1,-1})</f>
        <v>0</v>
      </c>
      <c r="DP33">
        <f t="shared" si="41"/>
        <v>0</v>
      </c>
      <c r="DQ33">
        <f t="shared" si="42"/>
        <v>0</v>
      </c>
      <c r="DR33" s="16" t="str">
        <f t="shared" si="43"/>
        <v>Pass</v>
      </c>
      <c r="DS33" s="33" t="b">
        <f>IF(ABS(Survey!$EE33)=0,TRUE,FALSE)</f>
        <v>1</v>
      </c>
      <c r="DT33" s="32" t="b">
        <f>NOT(ISBLANK(Survey!EF33))</f>
        <v>0</v>
      </c>
      <c r="DU33" s="16" t="str">
        <f t="shared" si="44"/>
        <v>Pass</v>
      </c>
      <c r="DV33" s="33" t="b">
        <f>IF(ABS(Survey!$EM33)=0,TRUE,FALSE)</f>
        <v>1</v>
      </c>
      <c r="DW33" s="32" t="b">
        <f>NOT(ISBLANK(Survey!$EN33))</f>
        <v>0</v>
      </c>
      <c r="DX33" s="16" t="str">
        <f t="shared" si="45"/>
        <v>Fail</v>
      </c>
      <c r="DY33" s="31">
        <f>SUM(SUMIF(Survey!ET33:EV33,{"&gt;0","&lt;0"})*{1,-1})</f>
        <v>0</v>
      </c>
      <c r="DZ33">
        <f t="shared" si="46"/>
        <v>0</v>
      </c>
      <c r="EA33">
        <f t="shared" si="47"/>
        <v>100</v>
      </c>
      <c r="EB33" s="30" t="b">
        <f>IF(OR(Survey!$M33="ETF",Survey!$M33="ETF, alternative mutual fund",Survey!$M33="Closed-end", Survey!$M33="Split share corp"),TRUE,FALSE)</f>
        <v>0</v>
      </c>
      <c r="EC33" s="16" t="str">
        <f t="shared" si="48"/>
        <v>Fail</v>
      </c>
      <c r="ED33" s="31">
        <f>SUM(SUMIF(Survey!EX33:FD33,{"&gt;0","&lt;0"})*{1,-1})</f>
        <v>0</v>
      </c>
      <c r="EE33">
        <f t="shared" si="49"/>
        <v>0</v>
      </c>
      <c r="EF33" s="17">
        <f t="shared" si="50"/>
        <v>100</v>
      </c>
      <c r="EG33" s="16" t="str">
        <f t="shared" si="51"/>
        <v>Fail</v>
      </c>
      <c r="EH33" s="31">
        <f>SUM(SUMIF(Survey!FF33:FL33,{"&gt;0","&lt;0"})*{1,-1})</f>
        <v>0</v>
      </c>
      <c r="EI33">
        <f t="shared" si="52"/>
        <v>0</v>
      </c>
      <c r="EJ33" s="17">
        <f t="shared" si="53"/>
        <v>100</v>
      </c>
    </row>
    <row r="34" spans="1:140">
      <c r="A34">
        <v>34</v>
      </c>
      <c r="B34" t="str">
        <f t="shared" si="0"/>
        <v>Pass</v>
      </c>
      <c r="C34" t="str">
        <f>IF(COUNTBLANK(Survey!B34:FM34)=$C$2, "Pass", "Fail")</f>
        <v>Pass</v>
      </c>
      <c r="D34" s="16" t="str">
        <f t="shared" si="2"/>
        <v>Fail</v>
      </c>
      <c r="E34" t="str">
        <f>IF(OR(ISBLANK(Survey!AL34),COUNTIF(G34:BJ34,"Fail")),"Fail","Pass")</f>
        <v>Fail</v>
      </c>
      <c r="F34" s="265"/>
      <c r="G34" s="16" t="str">
        <f t="shared" si="3"/>
        <v>Fail</v>
      </c>
      <c r="H34" s="139">
        <f>COUNTBLANK(Survey!B34:D34)+COUNTBLANK(Survey!G34)+COUNTBLANK(Survey!I34)+COUNTBLANK(Survey!K34:M34)+COUNTBLANK(Survey!P34:Q34)+COUNTBLANK(Survey!T34:W34)+COUNTBLANK(Survey!Z34:AC34)+COUNTBLANK(Survey!AF34:AG34)+COUNTBLANK(Survey!AK34:AK34)</f>
        <v>21</v>
      </c>
      <c r="I34" t="str">
        <f t="shared" si="4"/>
        <v>Fail</v>
      </c>
      <c r="J34" t="b">
        <f>IF(Survey!E34="No",TRUE,FALSE)</f>
        <v>0</v>
      </c>
      <c r="K34" s="29" cm="1">
        <f t="array" ref="K34">IF(COUNTA(Survey!$E$4:$E$695)=1, 0, SUM(IF(COUNTIF(Survey!$E$4:$E$695, Survey!$E$4:$E$695)=1,1,0)))</f>
        <v>0</v>
      </c>
      <c r="L34" s="29">
        <f>LEN(Survey!E34)</f>
        <v>0</v>
      </c>
      <c r="M34" s="16" t="str">
        <f t="shared" si="5"/>
        <v>Fail</v>
      </c>
      <c r="N34" t="b">
        <f>IF(Survey!F34="No",TRUE,FALSE)</f>
        <v>0</v>
      </c>
      <c r="O34" t="b">
        <f>Survey!F34=Survey!E34</f>
        <v>1</v>
      </c>
      <c r="P34">
        <f>COUNTIF(Survey!$F$4:$F$695,Survey!F34)</f>
        <v>0</v>
      </c>
      <c r="Q34" s="28">
        <f>LEN(Survey!F34)</f>
        <v>0</v>
      </c>
      <c r="R34" s="16" t="str">
        <f t="shared" si="6"/>
        <v>Pass</v>
      </c>
      <c r="S34" s="29">
        <f>MOD((LEN(Survey!H34)+2),11)</f>
        <v>2</v>
      </c>
      <c r="T34">
        <f>COUNTIF(Survey!$H$4:$H$695,Survey!H34)</f>
        <v>0</v>
      </c>
      <c r="U34" s="28" t="str">
        <f>IF(Survey!$L34="Prospectus fund", "Yes", "No")</f>
        <v>No</v>
      </c>
      <c r="V34" s="16" t="str">
        <f t="shared" si="7"/>
        <v>Pass</v>
      </c>
      <c r="W34" s="29">
        <f>MOD((LEN(Survey!J34)+2),11)</f>
        <v>2</v>
      </c>
      <c r="X34">
        <f>COUNTIF(Survey!$J$4:$J$695,Survey!J34)</f>
        <v>0</v>
      </c>
      <c r="Y34" s="30" t="b">
        <f>IF(OR(Survey!$M34="ETF",Survey!$M34="ETF, alternative mutual fund",Survey!$M34="Closed-end", Survey!$M34="Split share corp", Survey!$I34="Yes"),TRUE,FALSE)</f>
        <v>0</v>
      </c>
      <c r="Z34" s="16" t="str">
        <f>IFERROR(IF(AND(OR(AC34=AD34,AD34 = "Either"),NOT(ISBLANK(Survey!K34))),"Pass","Fail"),"Pass")</f>
        <v>Fail</v>
      </c>
      <c r="AA34" s="31" cm="1">
        <f t="array" ref="AA34">SUM(SUMIF(Survey!CH34:DA34,{"&gt;0","&lt;0"})*{1,-1})</f>
        <v>0</v>
      </c>
      <c r="AB34" s="33" cm="1">
        <f t="array" ref="AB34">SUM(SUMIF(Survey!CK34,{"&gt;0","&lt;0"})*{1,-1})+SUM(SUMIF(Survey!CU34,{"&gt;0","&lt;0"})*{1,-1})</f>
        <v>0</v>
      </c>
      <c r="AC34" s="33">
        <f>Survey!K34</f>
        <v>0</v>
      </c>
      <c r="AD34" s="32" t="str">
        <f t="shared" si="8"/>
        <v>Either</v>
      </c>
      <c r="AE34" s="16" t="str">
        <f t="shared" si="9"/>
        <v>Fail</v>
      </c>
      <c r="AF34" s="58" cm="1">
        <f t="array" ref="AF34">SUM(SUMIF(Survey!CH34:DA34,{"&gt;0","&lt;0"})*{1,-1})+SUM(SUMIF(Survey!DC34:DV34,{"&gt;0","&lt;0"})*{1,-1})</f>
        <v>0</v>
      </c>
      <c r="AG34" s="58">
        <f>IFERROR(AF34/(Survey!$BA34),0)</f>
        <v>0</v>
      </c>
      <c r="AH34" s="104" t="b">
        <f>IF(OR(Survey!$M34="Alternative strategy or hedge",Survey!$M34="Private asset",Survey!$L34="Prospectus fund"),TRUE,FALSE)</f>
        <v>0</v>
      </c>
      <c r="AI34" s="104" t="b">
        <f>NOT(ISBLANK(Survey!$M34))</f>
        <v>0</v>
      </c>
      <c r="AJ34" s="16" t="str">
        <f t="shared" si="10"/>
        <v>Fail</v>
      </c>
      <c r="AK34" t="b">
        <f>IF(Survey!W34="No",TRUE,FALSE)</f>
        <v>0</v>
      </c>
      <c r="AL34" s="119">
        <f>MOD((LEN(Survey!W34)+2),22)</f>
        <v>2</v>
      </c>
      <c r="AM34" t="str">
        <f t="shared" si="11"/>
        <v>Pass</v>
      </c>
      <c r="AN34" s="33" t="b">
        <f>NOT(ISNUMBER(SEARCH("Other",Survey!$Q34)))</f>
        <v>1</v>
      </c>
      <c r="AO34" s="32" t="b">
        <f>NOT(ISBLANK(Survey!$R34))</f>
        <v>0</v>
      </c>
      <c r="AP34" s="16" t="str">
        <f t="shared" si="12"/>
        <v>Pass</v>
      </c>
      <c r="AQ34" s="114">
        <f>COUNTBLANK(Survey!$X34)</f>
        <v>1</v>
      </c>
      <c r="AR34" s="58">
        <f>IF(AND(Survey!L34&lt;&gt;"Exempt fund",OR(Survey!$M34="ETF",Survey!$M34="ETF, alternative mutual fund",Survey!$M34="Mutual fund",Survey!$M34="Alternative mutual fund",Survey!$M34="Money market")),1,0)</f>
        <v>0</v>
      </c>
      <c r="AS34" s="16" t="str">
        <f t="shared" si="13"/>
        <v>Pass</v>
      </c>
      <c r="AT34" s="33" t="b">
        <f>NOT(ISNUMBER(SEARCH("Yes",Survey!$AC34)))</f>
        <v>1</v>
      </c>
      <c r="AU34" s="32" t="b">
        <f>IF(COUNTBLANK(Survey!$AD34:$AE34)=0,TRUE, FALSE)</f>
        <v>0</v>
      </c>
      <c r="AV34" s="16" t="str">
        <f t="shared" si="14"/>
        <v>Pass</v>
      </c>
      <c r="AW34" s="33" t="b">
        <f>NOT(ISNUMBER(SEARCH("Yes",Survey!$AF34)))</f>
        <v>1</v>
      </c>
      <c r="AX34" s="32" t="b">
        <f>NOT(ISBLANK(Survey!$AH34))</f>
        <v>0</v>
      </c>
      <c r="AY34" s="16" t="str">
        <f t="shared" si="15"/>
        <v>Pass</v>
      </c>
      <c r="AZ34" s="33" t="b">
        <f>NOT(OR(ISNUMBER(SEARCH("Other",Survey!$AH34)),ISNUMBER(SEARCH("Multiple",Survey!$AH34))))</f>
        <v>1</v>
      </c>
      <c r="BA34" s="32" t="b">
        <f>NOT(ISBLANK(Survey!$AI34))</f>
        <v>0</v>
      </c>
      <c r="BB34" s="16" t="str">
        <f t="shared" si="16"/>
        <v>Fail</v>
      </c>
      <c r="BC34" s="114">
        <f>IF(ABS(Survey!$BA34)&gt;0, 1,0)</f>
        <v>0</v>
      </c>
      <c r="BD34" s="114">
        <f>IF(COUNTBLANK(Survey!$AL34)=0,1,0)</f>
        <v>0</v>
      </c>
      <c r="BE34" s="16" t="str">
        <f t="shared" si="17"/>
        <v>Pass</v>
      </c>
      <c r="BF34" s="114">
        <f>IF(ISBLANK(Survey!$AL34),0,1)</f>
        <v>0</v>
      </c>
      <c r="BG34" s="133">
        <f>COUNTBLANK(Survey!$AM34)</f>
        <v>1</v>
      </c>
      <c r="BH34" s="16" t="str">
        <f t="shared" si="18"/>
        <v>Pass</v>
      </c>
      <c r="BI34" s="114">
        <f>IF(OR(Survey!$AM34="Closed",ISBLANK(Survey!$AM34)),0,1)</f>
        <v>0</v>
      </c>
      <c r="BJ34" s="133">
        <f>IF(ISBLANK(Survey!$AN34),1,0)</f>
        <v>1</v>
      </c>
      <c r="BK34" s="118" t="str">
        <f t="shared" si="19"/>
        <v>Pass</v>
      </c>
      <c r="BL34" s="31" cm="1">
        <f t="array" ref="BL34">SUM(SUMIF(Survey!AO34:AP34,{"&gt;0","&lt;0"})*{1,-1})</f>
        <v>0</v>
      </c>
      <c r="BM34">
        <f t="shared" si="20"/>
        <v>0</v>
      </c>
      <c r="BN34">
        <f t="shared" si="21"/>
        <v>100</v>
      </c>
      <c r="BO34" s="118" t="str">
        <f t="shared" si="22"/>
        <v>Pass</v>
      </c>
      <c r="BP34">
        <f>IF(Survey!AQ34="No",0,1)</f>
        <v>1</v>
      </c>
      <c r="BQ34" s="207">
        <f>MOD((LEN(Survey!AQ34)+2),22)</f>
        <v>2</v>
      </c>
      <c r="BR34">
        <f>IF(Survey!AR34="No",0,1)</f>
        <v>1</v>
      </c>
      <c r="BS34" s="207">
        <f>MOD((LEN(Survey!AR34)+2),22)</f>
        <v>2</v>
      </c>
      <c r="BT34" s="114">
        <f>COUNTBLANK(Survey!$AQ34:$AS34)+COUNTBLANK(Survey!$AU34)</f>
        <v>4</v>
      </c>
      <c r="BU34" s="114">
        <f>IF(Survey!$I34="Yes",1,0)</f>
        <v>0</v>
      </c>
      <c r="BV34" s="114">
        <f>IF(OR(Survey!$M34="Mutual fund",Survey!$M34="Alternative mutual fund",Survey!$M34="Money market"),1,0)</f>
        <v>0</v>
      </c>
      <c r="BW34" s="119">
        <f>IF(OR(Survey!$M34="ETF",Survey!$M34="ETF, alternative mutual fund"),1,0)</f>
        <v>0</v>
      </c>
      <c r="BX34" s="16" t="str">
        <f t="shared" si="23"/>
        <v>Pass</v>
      </c>
      <c r="BY34" s="33">
        <f>IF(ISNUMBER(SEARCH("Other",Survey!$AS34)), 1, 0)</f>
        <v>0</v>
      </c>
      <c r="BZ34" s="58" t="b">
        <f>NOT(ISBLANK(Survey!$AT34))</f>
        <v>0</v>
      </c>
      <c r="CA34" s="16" t="str">
        <f t="shared" si="24"/>
        <v>Pass</v>
      </c>
      <c r="CB34" s="114">
        <f>IF(Survey!$BB34=0, 0,1)</f>
        <v>0</v>
      </c>
      <c r="CC34" s="58">
        <f>Survey!$AV34</f>
        <v>0</v>
      </c>
      <c r="CD34" s="58">
        <f>Survey!$BC34+Survey!$BD34+ABS(Survey!$BE34)-ABS(Survey!$BF34)-ABS(Survey!$BG34)-ABS(Survey!$BL34)</f>
        <v>0</v>
      </c>
      <c r="CE34" s="138">
        <f>Survey!BB34+(ABS(Survey!$BH34)-ABS(Survey!$BI34)+ABS(Survey!$BJ34)-ABS(Survey!$BK34))*0.5</f>
        <v>0</v>
      </c>
      <c r="CF34" s="58">
        <f t="shared" si="25"/>
        <v>0</v>
      </c>
      <c r="CG34" s="58">
        <f>IF(AND($CC34&gt;$CF34-0.2,$CC34&lt;$CF34+0.2,ISBLANK(Survey!$AV34)=FALSE),0,1)</f>
        <v>1</v>
      </c>
      <c r="CH34" s="133">
        <f>IF(ISBLANK(Survey!$AW34),1,0)</f>
        <v>1</v>
      </c>
      <c r="CI34" s="16" t="str">
        <f t="shared" si="26"/>
        <v>Pass</v>
      </c>
      <c r="CJ34" s="114">
        <f>IF(Survey!$BB34=0, 0,1)</f>
        <v>0</v>
      </c>
      <c r="CK34" s="58">
        <f>IF(AND(Survey!$AX34&gt;=0,Survey!$AX34&lt;=0.2,Survey!$AX34&lt;&gt;""),0,1)</f>
        <v>1</v>
      </c>
      <c r="CL34" s="114">
        <f>IF(ISBLANK(Survey!$AY34),1,0)</f>
        <v>1</v>
      </c>
      <c r="CM34" s="16" t="str">
        <f t="shared" si="27"/>
        <v>Fail</v>
      </c>
      <c r="CN34" s="133">
        <f>Survey!$AZ34</f>
        <v>0</v>
      </c>
      <c r="CO34" s="16" t="str">
        <f t="shared" si="28"/>
        <v>Pass</v>
      </c>
      <c r="CP34" s="31">
        <f>Survey!$BA34</f>
        <v>0</v>
      </c>
      <c r="CQ34" s="138">
        <f>Survey!$BB34+Survey!$BC34+Survey!$BD34+ABS(Survey!$BE34)-ABS(Survey!$BF34)-ABS(Survey!$BG34)+ABS(Survey!$BH34)-ABS(Survey!$BI34)+ABS(Survey!$BJ34)-ABS(Survey!$BK34)-ABS(Survey!$BL34)+Survey!$BM34</f>
        <v>0</v>
      </c>
      <c r="CR34" s="30">
        <f t="shared" si="29"/>
        <v>0</v>
      </c>
      <c r="CS34" s="17">
        <f t="shared" si="30"/>
        <v>0</v>
      </c>
      <c r="CT34" s="16" t="str">
        <f t="shared" si="31"/>
        <v>Pass</v>
      </c>
      <c r="CU34" s="33" t="b">
        <f>IF(ABS(Survey!$BM34)=0,TRUE,FALSE)</f>
        <v>1</v>
      </c>
      <c r="CV34" s="32" t="b">
        <f>NOT(ISBLANK(Survey!$BN34))</f>
        <v>0</v>
      </c>
      <c r="CW34" t="str">
        <f t="shared" si="32"/>
        <v>Fail</v>
      </c>
      <c r="CX34" s="25">
        <f>Survey!$BA34</f>
        <v>0</v>
      </c>
      <c r="CY34" s="25" cm="1">
        <f t="array" ref="CY34">SUM(SUMIF(Survey!BP34:BW34,{"&gt;0","&lt;0"})*{1,-1})-SUM(SUMIF(Survey!BY34:CF34,{"&gt;0","&lt;0"})*{1,-1})</f>
        <v>0</v>
      </c>
      <c r="CZ34" s="30" t="str">
        <f t="shared" si="33"/>
        <v>No holdings</v>
      </c>
      <c r="DA34">
        <f t="shared" si="34"/>
        <v>0</v>
      </c>
      <c r="DB34" s="16" t="str">
        <f t="shared" si="35"/>
        <v>Fail</v>
      </c>
      <c r="DC34" s="31">
        <f>Survey!$BA34</f>
        <v>0</v>
      </c>
      <c r="DD34" s="31" cm="1">
        <f t="array" ref="DD34">SUM(SUMIF(Survey!CH34:DA34,{"&gt;0","&lt;0"})*{1,-1})-SUM(SUMIF(Survey!DC34:DV34,{"&gt;0","&lt;0"})*{1,-1})</f>
        <v>0</v>
      </c>
      <c r="DE34" s="30" t="str">
        <f t="shared" si="36"/>
        <v>No holdings</v>
      </c>
      <c r="DF34" s="17">
        <f t="shared" si="37"/>
        <v>0</v>
      </c>
      <c r="DG34" s="16" t="str">
        <f t="shared" si="38"/>
        <v>Pass</v>
      </c>
      <c r="DH34" s="33" t="b">
        <f>IF(ABS(Survey!$DA34)=0,TRUE,FALSE)</f>
        <v>1</v>
      </c>
      <c r="DI34" s="32" t="b">
        <f>NOT(ISBLANK(Survey!$DB34))</f>
        <v>0</v>
      </c>
      <c r="DJ34" s="16" t="str">
        <f t="shared" si="39"/>
        <v>Pass</v>
      </c>
      <c r="DK34" s="33" t="b">
        <f>IF(ABS(Survey!$DV34)=0,TRUE,FALSE)</f>
        <v>1</v>
      </c>
      <c r="DL34" s="32" t="b">
        <f>NOT(ISBLANK(Survey!$DW34))</f>
        <v>0</v>
      </c>
      <c r="DM34" t="str">
        <f t="shared" si="40"/>
        <v>Pass</v>
      </c>
      <c r="DN34" s="25" cm="1">
        <f t="array" ref="DN34">SUM(SUMIF(Survey!CW34,{"&gt;0","&lt;0"})*{1,-1})+SUM(SUMIF(Survey!DR34,{"&gt;0","&lt;0"})*{1,-1})</f>
        <v>0</v>
      </c>
      <c r="DO34" s="25">
        <f>SUM(SUMIF(Survey!DY34:EE34,{"&gt;0","&lt;0"})*{1,-1})+SUM(SUMIF(Survey!EG34:EM34,{"&gt;0","&lt;0"})*{1,-1})</f>
        <v>0</v>
      </c>
      <c r="DP34">
        <f t="shared" si="41"/>
        <v>0</v>
      </c>
      <c r="DQ34">
        <f t="shared" si="42"/>
        <v>0</v>
      </c>
      <c r="DR34" s="16" t="str">
        <f t="shared" si="43"/>
        <v>Pass</v>
      </c>
      <c r="DS34" s="33" t="b">
        <f>IF(ABS(Survey!$EE34)=0,TRUE,FALSE)</f>
        <v>1</v>
      </c>
      <c r="DT34" s="32" t="b">
        <f>NOT(ISBLANK(Survey!EF34))</f>
        <v>0</v>
      </c>
      <c r="DU34" s="16" t="str">
        <f t="shared" si="44"/>
        <v>Pass</v>
      </c>
      <c r="DV34" s="33" t="b">
        <f>IF(ABS(Survey!$EM34)=0,TRUE,FALSE)</f>
        <v>1</v>
      </c>
      <c r="DW34" s="32" t="b">
        <f>NOT(ISBLANK(Survey!$EN34))</f>
        <v>0</v>
      </c>
      <c r="DX34" s="16" t="str">
        <f t="shared" si="45"/>
        <v>Fail</v>
      </c>
      <c r="DY34" s="31">
        <f>SUM(SUMIF(Survey!ET34:EV34,{"&gt;0","&lt;0"})*{1,-1})</f>
        <v>0</v>
      </c>
      <c r="DZ34">
        <f t="shared" si="46"/>
        <v>0</v>
      </c>
      <c r="EA34">
        <f t="shared" si="47"/>
        <v>100</v>
      </c>
      <c r="EB34" s="30" t="b">
        <f>IF(OR(Survey!$M34="ETF",Survey!$M34="ETF, alternative mutual fund",Survey!$M34="Closed-end", Survey!$M34="Split share corp"),TRUE,FALSE)</f>
        <v>0</v>
      </c>
      <c r="EC34" s="16" t="str">
        <f t="shared" si="48"/>
        <v>Fail</v>
      </c>
      <c r="ED34" s="31">
        <f>SUM(SUMIF(Survey!EX34:FD34,{"&gt;0","&lt;0"})*{1,-1})</f>
        <v>0</v>
      </c>
      <c r="EE34">
        <f t="shared" si="49"/>
        <v>0</v>
      </c>
      <c r="EF34" s="17">
        <f t="shared" si="50"/>
        <v>100</v>
      </c>
      <c r="EG34" s="16" t="str">
        <f t="shared" si="51"/>
        <v>Fail</v>
      </c>
      <c r="EH34" s="31">
        <f>SUM(SUMIF(Survey!FF34:FL34,{"&gt;0","&lt;0"})*{1,-1})</f>
        <v>0</v>
      </c>
      <c r="EI34">
        <f t="shared" si="52"/>
        <v>0</v>
      </c>
      <c r="EJ34" s="17">
        <f t="shared" si="53"/>
        <v>100</v>
      </c>
    </row>
    <row r="35" spans="1:140">
      <c r="A35">
        <v>35</v>
      </c>
      <c r="B35" t="str">
        <f t="shared" si="0"/>
        <v>Pass</v>
      </c>
      <c r="C35" t="str">
        <f>IF(COUNTBLANK(Survey!B35:FM35)=$C$2, "Pass", "Fail")</f>
        <v>Pass</v>
      </c>
      <c r="D35" s="16" t="str">
        <f t="shared" si="2"/>
        <v>Fail</v>
      </c>
      <c r="E35" t="str">
        <f>IF(OR(ISBLANK(Survey!AL35),COUNTIF(G35:BJ35,"Fail")),"Fail","Pass")</f>
        <v>Fail</v>
      </c>
      <c r="F35" s="265"/>
      <c r="G35" s="16" t="str">
        <f t="shared" si="3"/>
        <v>Fail</v>
      </c>
      <c r="H35" s="139">
        <f>COUNTBLANK(Survey!B35:D35)+COUNTBLANK(Survey!G35)+COUNTBLANK(Survey!I35)+COUNTBLANK(Survey!K35:M35)+COUNTBLANK(Survey!P35:Q35)+COUNTBLANK(Survey!T35:W35)+COUNTBLANK(Survey!Z35:AC35)+COUNTBLANK(Survey!AF35:AG35)+COUNTBLANK(Survey!AK35:AK35)</f>
        <v>21</v>
      </c>
      <c r="I35" t="str">
        <f t="shared" si="4"/>
        <v>Fail</v>
      </c>
      <c r="J35" t="b">
        <f>IF(Survey!E35="No",TRUE,FALSE)</f>
        <v>0</v>
      </c>
      <c r="K35" s="29" cm="1">
        <f t="array" ref="K35">IF(COUNTA(Survey!$E$4:$E$695)=1, 0, SUM(IF(COUNTIF(Survey!$E$4:$E$695, Survey!$E$4:$E$695)=1,1,0)))</f>
        <v>0</v>
      </c>
      <c r="L35" s="29">
        <f>LEN(Survey!E35)</f>
        <v>0</v>
      </c>
      <c r="M35" s="16" t="str">
        <f t="shared" si="5"/>
        <v>Fail</v>
      </c>
      <c r="N35" t="b">
        <f>IF(Survey!F35="No",TRUE,FALSE)</f>
        <v>0</v>
      </c>
      <c r="O35" t="b">
        <f>Survey!F35=Survey!E35</f>
        <v>1</v>
      </c>
      <c r="P35">
        <f>COUNTIF(Survey!$F$4:$F$695,Survey!F35)</f>
        <v>0</v>
      </c>
      <c r="Q35" s="28">
        <f>LEN(Survey!F35)</f>
        <v>0</v>
      </c>
      <c r="R35" s="16" t="str">
        <f t="shared" si="6"/>
        <v>Pass</v>
      </c>
      <c r="S35" s="29">
        <f>MOD((LEN(Survey!H35)+2),11)</f>
        <v>2</v>
      </c>
      <c r="T35">
        <f>COUNTIF(Survey!$H$4:$H$695,Survey!H35)</f>
        <v>0</v>
      </c>
      <c r="U35" s="28" t="str">
        <f>IF(Survey!$L35="Prospectus fund", "Yes", "No")</f>
        <v>No</v>
      </c>
      <c r="V35" s="16" t="str">
        <f t="shared" si="7"/>
        <v>Pass</v>
      </c>
      <c r="W35" s="29">
        <f>MOD((LEN(Survey!J35)+2),11)</f>
        <v>2</v>
      </c>
      <c r="X35">
        <f>COUNTIF(Survey!$J$4:$J$695,Survey!J35)</f>
        <v>0</v>
      </c>
      <c r="Y35" s="30" t="b">
        <f>IF(OR(Survey!$M35="ETF",Survey!$M35="ETF, alternative mutual fund",Survey!$M35="Closed-end", Survey!$M35="Split share corp", Survey!$I35="Yes"),TRUE,FALSE)</f>
        <v>0</v>
      </c>
      <c r="Z35" s="16" t="str">
        <f>IFERROR(IF(AND(OR(AC35=AD35,AD35 = "Either"),NOT(ISBLANK(Survey!K35))),"Pass","Fail"),"Pass")</f>
        <v>Fail</v>
      </c>
      <c r="AA35" s="31" cm="1">
        <f t="array" ref="AA35">SUM(SUMIF(Survey!CH35:DA35,{"&gt;0","&lt;0"})*{1,-1})</f>
        <v>0</v>
      </c>
      <c r="AB35" s="33" cm="1">
        <f t="array" ref="AB35">SUM(SUMIF(Survey!CK35,{"&gt;0","&lt;0"})*{1,-1})+SUM(SUMIF(Survey!CU35,{"&gt;0","&lt;0"})*{1,-1})</f>
        <v>0</v>
      </c>
      <c r="AC35" s="33">
        <f>Survey!K35</f>
        <v>0</v>
      </c>
      <c r="AD35" s="32" t="str">
        <f t="shared" si="8"/>
        <v>Either</v>
      </c>
      <c r="AE35" s="16" t="str">
        <f t="shared" si="9"/>
        <v>Fail</v>
      </c>
      <c r="AF35" s="58" cm="1">
        <f t="array" ref="AF35">SUM(SUMIF(Survey!CH35:DA35,{"&gt;0","&lt;0"})*{1,-1})+SUM(SUMIF(Survey!DC35:DV35,{"&gt;0","&lt;0"})*{1,-1})</f>
        <v>0</v>
      </c>
      <c r="AG35" s="58">
        <f>IFERROR(AF35/(Survey!$BA35),0)</f>
        <v>0</v>
      </c>
      <c r="AH35" s="104" t="b">
        <f>IF(OR(Survey!$M35="Alternative strategy or hedge",Survey!$M35="Private asset",Survey!$L35="Prospectus fund"),TRUE,FALSE)</f>
        <v>0</v>
      </c>
      <c r="AI35" s="104" t="b">
        <f>NOT(ISBLANK(Survey!$M35))</f>
        <v>0</v>
      </c>
      <c r="AJ35" s="16" t="str">
        <f t="shared" si="10"/>
        <v>Fail</v>
      </c>
      <c r="AK35" t="b">
        <f>IF(Survey!W35="No",TRUE,FALSE)</f>
        <v>0</v>
      </c>
      <c r="AL35" s="119">
        <f>MOD((LEN(Survey!W35)+2),22)</f>
        <v>2</v>
      </c>
      <c r="AM35" t="str">
        <f t="shared" si="11"/>
        <v>Pass</v>
      </c>
      <c r="AN35" s="33" t="b">
        <f>NOT(ISNUMBER(SEARCH("Other",Survey!$Q35)))</f>
        <v>1</v>
      </c>
      <c r="AO35" s="32" t="b">
        <f>NOT(ISBLANK(Survey!$R35))</f>
        <v>0</v>
      </c>
      <c r="AP35" s="16" t="str">
        <f t="shared" si="12"/>
        <v>Pass</v>
      </c>
      <c r="AQ35" s="114">
        <f>COUNTBLANK(Survey!$X35)</f>
        <v>1</v>
      </c>
      <c r="AR35" s="58">
        <f>IF(AND(Survey!L35&lt;&gt;"Exempt fund",OR(Survey!$M35="ETF",Survey!$M35="ETF, alternative mutual fund",Survey!$M35="Mutual fund",Survey!$M35="Alternative mutual fund",Survey!$M35="Money market")),1,0)</f>
        <v>0</v>
      </c>
      <c r="AS35" s="16" t="str">
        <f t="shared" si="13"/>
        <v>Pass</v>
      </c>
      <c r="AT35" s="33" t="b">
        <f>NOT(ISNUMBER(SEARCH("Yes",Survey!$AC35)))</f>
        <v>1</v>
      </c>
      <c r="AU35" s="32" t="b">
        <f>IF(COUNTBLANK(Survey!$AD35:$AE35)=0,TRUE, FALSE)</f>
        <v>0</v>
      </c>
      <c r="AV35" s="16" t="str">
        <f t="shared" si="14"/>
        <v>Pass</v>
      </c>
      <c r="AW35" s="33" t="b">
        <f>NOT(ISNUMBER(SEARCH("Yes",Survey!$AF35)))</f>
        <v>1</v>
      </c>
      <c r="AX35" s="32" t="b">
        <f>NOT(ISBLANK(Survey!$AH35))</f>
        <v>0</v>
      </c>
      <c r="AY35" s="16" t="str">
        <f t="shared" si="15"/>
        <v>Pass</v>
      </c>
      <c r="AZ35" s="33" t="b">
        <f>NOT(OR(ISNUMBER(SEARCH("Other",Survey!$AH35)),ISNUMBER(SEARCH("Multiple",Survey!$AH35))))</f>
        <v>1</v>
      </c>
      <c r="BA35" s="32" t="b">
        <f>NOT(ISBLANK(Survey!$AI35))</f>
        <v>0</v>
      </c>
      <c r="BB35" s="16" t="str">
        <f t="shared" si="16"/>
        <v>Fail</v>
      </c>
      <c r="BC35" s="114">
        <f>IF(ABS(Survey!$BA35)&gt;0, 1,0)</f>
        <v>0</v>
      </c>
      <c r="BD35" s="114">
        <f>IF(COUNTBLANK(Survey!$AL35)=0,1,0)</f>
        <v>0</v>
      </c>
      <c r="BE35" s="16" t="str">
        <f t="shared" si="17"/>
        <v>Pass</v>
      </c>
      <c r="BF35" s="114">
        <f>IF(ISBLANK(Survey!$AL35),0,1)</f>
        <v>0</v>
      </c>
      <c r="BG35" s="133">
        <f>COUNTBLANK(Survey!$AM35)</f>
        <v>1</v>
      </c>
      <c r="BH35" s="16" t="str">
        <f t="shared" si="18"/>
        <v>Pass</v>
      </c>
      <c r="BI35" s="114">
        <f>IF(OR(Survey!$AM35="Closed",ISBLANK(Survey!$AM35)),0,1)</f>
        <v>0</v>
      </c>
      <c r="BJ35" s="133">
        <f>IF(ISBLANK(Survey!$AN35),1,0)</f>
        <v>1</v>
      </c>
      <c r="BK35" s="118" t="str">
        <f t="shared" si="19"/>
        <v>Pass</v>
      </c>
      <c r="BL35" s="31" cm="1">
        <f t="array" ref="BL35">SUM(SUMIF(Survey!AO35:AP35,{"&gt;0","&lt;0"})*{1,-1})</f>
        <v>0</v>
      </c>
      <c r="BM35">
        <f t="shared" si="20"/>
        <v>0</v>
      </c>
      <c r="BN35">
        <f t="shared" si="21"/>
        <v>100</v>
      </c>
      <c r="BO35" s="118" t="str">
        <f t="shared" si="22"/>
        <v>Pass</v>
      </c>
      <c r="BP35">
        <f>IF(Survey!AQ35="No",0,1)</f>
        <v>1</v>
      </c>
      <c r="BQ35" s="207">
        <f>MOD((LEN(Survey!AQ35)+2),22)</f>
        <v>2</v>
      </c>
      <c r="BR35">
        <f>IF(Survey!AR35="No",0,1)</f>
        <v>1</v>
      </c>
      <c r="BS35" s="207">
        <f>MOD((LEN(Survey!AR35)+2),22)</f>
        <v>2</v>
      </c>
      <c r="BT35" s="114">
        <f>COUNTBLANK(Survey!$AQ35:$AS35)+COUNTBLANK(Survey!$AU35)</f>
        <v>4</v>
      </c>
      <c r="BU35" s="114">
        <f>IF(Survey!$I35="Yes",1,0)</f>
        <v>0</v>
      </c>
      <c r="BV35" s="114">
        <f>IF(OR(Survey!$M35="Mutual fund",Survey!$M35="Alternative mutual fund",Survey!$M35="Money market"),1,0)</f>
        <v>0</v>
      </c>
      <c r="BW35" s="119">
        <f>IF(OR(Survey!$M35="ETF",Survey!$M35="ETF, alternative mutual fund"),1,0)</f>
        <v>0</v>
      </c>
      <c r="BX35" s="16" t="str">
        <f t="shared" si="23"/>
        <v>Pass</v>
      </c>
      <c r="BY35" s="33">
        <f>IF(ISNUMBER(SEARCH("Other",Survey!$AS35)), 1, 0)</f>
        <v>0</v>
      </c>
      <c r="BZ35" s="58" t="b">
        <f>NOT(ISBLANK(Survey!$AT35))</f>
        <v>0</v>
      </c>
      <c r="CA35" s="16" t="str">
        <f t="shared" si="24"/>
        <v>Pass</v>
      </c>
      <c r="CB35" s="114">
        <f>IF(Survey!$BB35=0, 0,1)</f>
        <v>0</v>
      </c>
      <c r="CC35" s="58">
        <f>Survey!$AV35</f>
        <v>0</v>
      </c>
      <c r="CD35" s="58">
        <f>Survey!$BC35+Survey!$BD35+ABS(Survey!$BE35)-ABS(Survey!$BF35)-ABS(Survey!$BG35)-ABS(Survey!$BL35)</f>
        <v>0</v>
      </c>
      <c r="CE35" s="138">
        <f>Survey!BB35+(ABS(Survey!$BH35)-ABS(Survey!$BI35)+ABS(Survey!$BJ35)-ABS(Survey!$BK35))*0.5</f>
        <v>0</v>
      </c>
      <c r="CF35" s="58">
        <f t="shared" si="25"/>
        <v>0</v>
      </c>
      <c r="CG35" s="58">
        <f>IF(AND($CC35&gt;$CF35-0.2,$CC35&lt;$CF35+0.2,ISBLANK(Survey!$AV35)=FALSE),0,1)</f>
        <v>1</v>
      </c>
      <c r="CH35" s="133">
        <f>IF(ISBLANK(Survey!$AW35),1,0)</f>
        <v>1</v>
      </c>
      <c r="CI35" s="16" t="str">
        <f t="shared" si="26"/>
        <v>Pass</v>
      </c>
      <c r="CJ35" s="114">
        <f>IF(Survey!$BB35=0, 0,1)</f>
        <v>0</v>
      </c>
      <c r="CK35" s="58">
        <f>IF(AND(Survey!$AX35&gt;=0,Survey!$AX35&lt;=0.2,Survey!$AX35&lt;&gt;""),0,1)</f>
        <v>1</v>
      </c>
      <c r="CL35" s="114">
        <f>IF(ISBLANK(Survey!$AY35),1,0)</f>
        <v>1</v>
      </c>
      <c r="CM35" s="16" t="str">
        <f t="shared" si="27"/>
        <v>Fail</v>
      </c>
      <c r="CN35" s="133">
        <f>Survey!$AZ35</f>
        <v>0</v>
      </c>
      <c r="CO35" s="16" t="str">
        <f t="shared" si="28"/>
        <v>Pass</v>
      </c>
      <c r="CP35" s="31">
        <f>Survey!$BA35</f>
        <v>0</v>
      </c>
      <c r="CQ35" s="138">
        <f>Survey!$BB35+Survey!$BC35+Survey!$BD35+ABS(Survey!$BE35)-ABS(Survey!$BF35)-ABS(Survey!$BG35)+ABS(Survey!$BH35)-ABS(Survey!$BI35)+ABS(Survey!$BJ35)-ABS(Survey!$BK35)-ABS(Survey!$BL35)+Survey!$BM35</f>
        <v>0</v>
      </c>
      <c r="CR35" s="30">
        <f t="shared" si="29"/>
        <v>0</v>
      </c>
      <c r="CS35" s="17">
        <f t="shared" si="30"/>
        <v>0</v>
      </c>
      <c r="CT35" s="16" t="str">
        <f t="shared" si="31"/>
        <v>Pass</v>
      </c>
      <c r="CU35" s="33" t="b">
        <f>IF(ABS(Survey!$BM35)=0,TRUE,FALSE)</f>
        <v>1</v>
      </c>
      <c r="CV35" s="32" t="b">
        <f>NOT(ISBLANK(Survey!$BN35))</f>
        <v>0</v>
      </c>
      <c r="CW35" t="str">
        <f t="shared" si="32"/>
        <v>Fail</v>
      </c>
      <c r="CX35" s="25">
        <f>Survey!$BA35</f>
        <v>0</v>
      </c>
      <c r="CY35" s="25" cm="1">
        <f t="array" ref="CY35">SUM(SUMIF(Survey!BP35:BW35,{"&gt;0","&lt;0"})*{1,-1})-SUM(SUMIF(Survey!BY35:CF35,{"&gt;0","&lt;0"})*{1,-1})</f>
        <v>0</v>
      </c>
      <c r="CZ35" s="30" t="str">
        <f t="shared" si="33"/>
        <v>No holdings</v>
      </c>
      <c r="DA35">
        <f t="shared" si="34"/>
        <v>0</v>
      </c>
      <c r="DB35" s="16" t="str">
        <f t="shared" si="35"/>
        <v>Fail</v>
      </c>
      <c r="DC35" s="31">
        <f>Survey!$BA35</f>
        <v>0</v>
      </c>
      <c r="DD35" s="31" cm="1">
        <f t="array" ref="DD35">SUM(SUMIF(Survey!CH35:DA35,{"&gt;0","&lt;0"})*{1,-1})-SUM(SUMIF(Survey!DC35:DV35,{"&gt;0","&lt;0"})*{1,-1})</f>
        <v>0</v>
      </c>
      <c r="DE35" s="30" t="str">
        <f t="shared" si="36"/>
        <v>No holdings</v>
      </c>
      <c r="DF35" s="17">
        <f t="shared" si="37"/>
        <v>0</v>
      </c>
      <c r="DG35" s="16" t="str">
        <f t="shared" si="38"/>
        <v>Pass</v>
      </c>
      <c r="DH35" s="33" t="b">
        <f>IF(ABS(Survey!$DA35)=0,TRUE,FALSE)</f>
        <v>1</v>
      </c>
      <c r="DI35" s="32" t="b">
        <f>NOT(ISBLANK(Survey!$DB35))</f>
        <v>0</v>
      </c>
      <c r="DJ35" s="16" t="str">
        <f t="shared" si="39"/>
        <v>Pass</v>
      </c>
      <c r="DK35" s="33" t="b">
        <f>IF(ABS(Survey!$DV35)=0,TRUE,FALSE)</f>
        <v>1</v>
      </c>
      <c r="DL35" s="32" t="b">
        <f>NOT(ISBLANK(Survey!$DW35))</f>
        <v>0</v>
      </c>
      <c r="DM35" t="str">
        <f t="shared" si="40"/>
        <v>Pass</v>
      </c>
      <c r="DN35" s="25" cm="1">
        <f t="array" ref="DN35">SUM(SUMIF(Survey!CW35,{"&gt;0","&lt;0"})*{1,-1})+SUM(SUMIF(Survey!DR35,{"&gt;0","&lt;0"})*{1,-1})</f>
        <v>0</v>
      </c>
      <c r="DO35" s="25">
        <f>SUM(SUMIF(Survey!DY35:EE35,{"&gt;0","&lt;0"})*{1,-1})+SUM(SUMIF(Survey!EG35:EM35,{"&gt;0","&lt;0"})*{1,-1})</f>
        <v>0</v>
      </c>
      <c r="DP35">
        <f t="shared" si="41"/>
        <v>0</v>
      </c>
      <c r="DQ35">
        <f t="shared" si="42"/>
        <v>0</v>
      </c>
      <c r="DR35" s="16" t="str">
        <f t="shared" si="43"/>
        <v>Pass</v>
      </c>
      <c r="DS35" s="33" t="b">
        <f>IF(ABS(Survey!$EE35)=0,TRUE,FALSE)</f>
        <v>1</v>
      </c>
      <c r="DT35" s="32" t="b">
        <f>NOT(ISBLANK(Survey!EF35))</f>
        <v>0</v>
      </c>
      <c r="DU35" s="16" t="str">
        <f t="shared" si="44"/>
        <v>Pass</v>
      </c>
      <c r="DV35" s="33" t="b">
        <f>IF(ABS(Survey!$EM35)=0,TRUE,FALSE)</f>
        <v>1</v>
      </c>
      <c r="DW35" s="32" t="b">
        <f>NOT(ISBLANK(Survey!$EN35))</f>
        <v>0</v>
      </c>
      <c r="DX35" s="16" t="str">
        <f t="shared" si="45"/>
        <v>Fail</v>
      </c>
      <c r="DY35" s="31">
        <f>SUM(SUMIF(Survey!ET35:EV35,{"&gt;0","&lt;0"})*{1,-1})</f>
        <v>0</v>
      </c>
      <c r="DZ35">
        <f t="shared" si="46"/>
        <v>0</v>
      </c>
      <c r="EA35">
        <f t="shared" si="47"/>
        <v>100</v>
      </c>
      <c r="EB35" s="30" t="b">
        <f>IF(OR(Survey!$M35="ETF",Survey!$M35="ETF, alternative mutual fund",Survey!$M35="Closed-end", Survey!$M35="Split share corp"),TRUE,FALSE)</f>
        <v>0</v>
      </c>
      <c r="EC35" s="16" t="str">
        <f t="shared" si="48"/>
        <v>Fail</v>
      </c>
      <c r="ED35" s="31">
        <f>SUM(SUMIF(Survey!EX35:FD35,{"&gt;0","&lt;0"})*{1,-1})</f>
        <v>0</v>
      </c>
      <c r="EE35">
        <f t="shared" si="49"/>
        <v>0</v>
      </c>
      <c r="EF35" s="17">
        <f t="shared" si="50"/>
        <v>100</v>
      </c>
      <c r="EG35" s="16" t="str">
        <f t="shared" si="51"/>
        <v>Fail</v>
      </c>
      <c r="EH35" s="31">
        <f>SUM(SUMIF(Survey!FF35:FL35,{"&gt;0","&lt;0"})*{1,-1})</f>
        <v>0</v>
      </c>
      <c r="EI35">
        <f t="shared" si="52"/>
        <v>0</v>
      </c>
      <c r="EJ35" s="17">
        <f t="shared" si="53"/>
        <v>100</v>
      </c>
    </row>
    <row r="36" spans="1:140">
      <c r="A36">
        <v>36</v>
      </c>
      <c r="B36" t="str">
        <f t="shared" si="0"/>
        <v>Pass</v>
      </c>
      <c r="C36" t="str">
        <f>IF(COUNTBLANK(Survey!B36:FM36)=$C$2, "Pass", "Fail")</f>
        <v>Pass</v>
      </c>
      <c r="D36" s="16" t="str">
        <f t="shared" si="2"/>
        <v>Fail</v>
      </c>
      <c r="E36" t="str">
        <f>IF(OR(ISBLANK(Survey!AL36),COUNTIF(G36:BJ36,"Fail")),"Fail","Pass")</f>
        <v>Fail</v>
      </c>
      <c r="F36" s="265"/>
      <c r="G36" s="16" t="str">
        <f t="shared" si="3"/>
        <v>Fail</v>
      </c>
      <c r="H36" s="139">
        <f>COUNTBLANK(Survey!B36:D36)+COUNTBLANK(Survey!G36)+COUNTBLANK(Survey!I36)+COUNTBLANK(Survey!K36:M36)+COUNTBLANK(Survey!P36:Q36)+COUNTBLANK(Survey!T36:W36)+COUNTBLANK(Survey!Z36:AC36)+COUNTBLANK(Survey!AF36:AG36)+COUNTBLANK(Survey!AK36:AK36)</f>
        <v>21</v>
      </c>
      <c r="I36" t="str">
        <f t="shared" si="4"/>
        <v>Fail</v>
      </c>
      <c r="J36" t="b">
        <f>IF(Survey!E36="No",TRUE,FALSE)</f>
        <v>0</v>
      </c>
      <c r="K36" s="29" cm="1">
        <f t="array" ref="K36">IF(COUNTA(Survey!$E$4:$E$695)=1, 0, SUM(IF(COUNTIF(Survey!$E$4:$E$695, Survey!$E$4:$E$695)=1,1,0)))</f>
        <v>0</v>
      </c>
      <c r="L36" s="29">
        <f>LEN(Survey!E36)</f>
        <v>0</v>
      </c>
      <c r="M36" s="16" t="str">
        <f t="shared" si="5"/>
        <v>Fail</v>
      </c>
      <c r="N36" t="b">
        <f>IF(Survey!F36="No",TRUE,FALSE)</f>
        <v>0</v>
      </c>
      <c r="O36" t="b">
        <f>Survey!F36=Survey!E36</f>
        <v>1</v>
      </c>
      <c r="P36">
        <f>COUNTIF(Survey!$F$4:$F$695,Survey!F36)</f>
        <v>0</v>
      </c>
      <c r="Q36" s="28">
        <f>LEN(Survey!F36)</f>
        <v>0</v>
      </c>
      <c r="R36" s="16" t="str">
        <f t="shared" si="6"/>
        <v>Pass</v>
      </c>
      <c r="S36" s="29">
        <f>MOD((LEN(Survey!H36)+2),11)</f>
        <v>2</v>
      </c>
      <c r="T36">
        <f>COUNTIF(Survey!$H$4:$H$695,Survey!H36)</f>
        <v>0</v>
      </c>
      <c r="U36" s="28" t="str">
        <f>IF(Survey!$L36="Prospectus fund", "Yes", "No")</f>
        <v>No</v>
      </c>
      <c r="V36" s="16" t="str">
        <f t="shared" si="7"/>
        <v>Pass</v>
      </c>
      <c r="W36" s="29">
        <f>MOD((LEN(Survey!J36)+2),11)</f>
        <v>2</v>
      </c>
      <c r="X36">
        <f>COUNTIF(Survey!$J$4:$J$695,Survey!J36)</f>
        <v>0</v>
      </c>
      <c r="Y36" s="30" t="b">
        <f>IF(OR(Survey!$M36="ETF",Survey!$M36="ETF, alternative mutual fund",Survey!$M36="Closed-end", Survey!$M36="Split share corp", Survey!$I36="Yes"),TRUE,FALSE)</f>
        <v>0</v>
      </c>
      <c r="Z36" s="16" t="str">
        <f>IFERROR(IF(AND(OR(AC36=AD36,AD36 = "Either"),NOT(ISBLANK(Survey!K36))),"Pass","Fail"),"Pass")</f>
        <v>Fail</v>
      </c>
      <c r="AA36" s="31" cm="1">
        <f t="array" ref="AA36">SUM(SUMIF(Survey!CH36:DA36,{"&gt;0","&lt;0"})*{1,-1})</f>
        <v>0</v>
      </c>
      <c r="AB36" s="33" cm="1">
        <f t="array" ref="AB36">SUM(SUMIF(Survey!CK36,{"&gt;0","&lt;0"})*{1,-1})+SUM(SUMIF(Survey!CU36,{"&gt;0","&lt;0"})*{1,-1})</f>
        <v>0</v>
      </c>
      <c r="AC36" s="33">
        <f>Survey!K36</f>
        <v>0</v>
      </c>
      <c r="AD36" s="32" t="str">
        <f t="shared" si="8"/>
        <v>Either</v>
      </c>
      <c r="AE36" s="16" t="str">
        <f t="shared" si="9"/>
        <v>Fail</v>
      </c>
      <c r="AF36" s="58" cm="1">
        <f t="array" ref="AF36">SUM(SUMIF(Survey!CH36:DA36,{"&gt;0","&lt;0"})*{1,-1})+SUM(SUMIF(Survey!DC36:DV36,{"&gt;0","&lt;0"})*{1,-1})</f>
        <v>0</v>
      </c>
      <c r="AG36" s="58">
        <f>IFERROR(AF36/(Survey!$BA36),0)</f>
        <v>0</v>
      </c>
      <c r="AH36" s="104" t="b">
        <f>IF(OR(Survey!$M36="Alternative strategy or hedge",Survey!$M36="Private asset",Survey!$L36="Prospectus fund"),TRUE,FALSE)</f>
        <v>0</v>
      </c>
      <c r="AI36" s="104" t="b">
        <f>NOT(ISBLANK(Survey!$M36))</f>
        <v>0</v>
      </c>
      <c r="AJ36" s="16" t="str">
        <f t="shared" si="10"/>
        <v>Fail</v>
      </c>
      <c r="AK36" t="b">
        <f>IF(Survey!W36="No",TRUE,FALSE)</f>
        <v>0</v>
      </c>
      <c r="AL36" s="119">
        <f>MOD((LEN(Survey!W36)+2),22)</f>
        <v>2</v>
      </c>
      <c r="AM36" t="str">
        <f t="shared" si="11"/>
        <v>Pass</v>
      </c>
      <c r="AN36" s="33" t="b">
        <f>NOT(ISNUMBER(SEARCH("Other",Survey!$Q36)))</f>
        <v>1</v>
      </c>
      <c r="AO36" s="32" t="b">
        <f>NOT(ISBLANK(Survey!$R36))</f>
        <v>0</v>
      </c>
      <c r="AP36" s="16" t="str">
        <f t="shared" si="12"/>
        <v>Pass</v>
      </c>
      <c r="AQ36" s="114">
        <f>COUNTBLANK(Survey!$X36)</f>
        <v>1</v>
      </c>
      <c r="AR36" s="58">
        <f>IF(AND(Survey!L36&lt;&gt;"Exempt fund",OR(Survey!$M36="ETF",Survey!$M36="ETF, alternative mutual fund",Survey!$M36="Mutual fund",Survey!$M36="Alternative mutual fund",Survey!$M36="Money market")),1,0)</f>
        <v>0</v>
      </c>
      <c r="AS36" s="16" t="str">
        <f t="shared" si="13"/>
        <v>Pass</v>
      </c>
      <c r="AT36" s="33" t="b">
        <f>NOT(ISNUMBER(SEARCH("Yes",Survey!$AC36)))</f>
        <v>1</v>
      </c>
      <c r="AU36" s="32" t="b">
        <f>IF(COUNTBLANK(Survey!$AD36:$AE36)=0,TRUE, FALSE)</f>
        <v>0</v>
      </c>
      <c r="AV36" s="16" t="str">
        <f t="shared" si="14"/>
        <v>Pass</v>
      </c>
      <c r="AW36" s="33" t="b">
        <f>NOT(ISNUMBER(SEARCH("Yes",Survey!$AF36)))</f>
        <v>1</v>
      </c>
      <c r="AX36" s="32" t="b">
        <f>NOT(ISBLANK(Survey!$AH36))</f>
        <v>0</v>
      </c>
      <c r="AY36" s="16" t="str">
        <f t="shared" si="15"/>
        <v>Pass</v>
      </c>
      <c r="AZ36" s="33" t="b">
        <f>NOT(OR(ISNUMBER(SEARCH("Other",Survey!$AH36)),ISNUMBER(SEARCH("Multiple",Survey!$AH36))))</f>
        <v>1</v>
      </c>
      <c r="BA36" s="32" t="b">
        <f>NOT(ISBLANK(Survey!$AI36))</f>
        <v>0</v>
      </c>
      <c r="BB36" s="16" t="str">
        <f t="shared" si="16"/>
        <v>Fail</v>
      </c>
      <c r="BC36" s="114">
        <f>IF(ABS(Survey!$BA36)&gt;0, 1,0)</f>
        <v>0</v>
      </c>
      <c r="BD36" s="114">
        <f>IF(COUNTBLANK(Survey!$AL36)=0,1,0)</f>
        <v>0</v>
      </c>
      <c r="BE36" s="16" t="str">
        <f t="shared" si="17"/>
        <v>Pass</v>
      </c>
      <c r="BF36" s="114">
        <f>IF(ISBLANK(Survey!$AL36),0,1)</f>
        <v>0</v>
      </c>
      <c r="BG36" s="133">
        <f>COUNTBLANK(Survey!$AM36)</f>
        <v>1</v>
      </c>
      <c r="BH36" s="16" t="str">
        <f t="shared" si="18"/>
        <v>Pass</v>
      </c>
      <c r="BI36" s="114">
        <f>IF(OR(Survey!$AM36="Closed",ISBLANK(Survey!$AM36)),0,1)</f>
        <v>0</v>
      </c>
      <c r="BJ36" s="133">
        <f>IF(ISBLANK(Survey!$AN36),1,0)</f>
        <v>1</v>
      </c>
      <c r="BK36" s="118" t="str">
        <f t="shared" si="19"/>
        <v>Pass</v>
      </c>
      <c r="BL36" s="31" cm="1">
        <f t="array" ref="BL36">SUM(SUMIF(Survey!AO36:AP36,{"&gt;0","&lt;0"})*{1,-1})</f>
        <v>0</v>
      </c>
      <c r="BM36">
        <f t="shared" si="20"/>
        <v>0</v>
      </c>
      <c r="BN36">
        <f t="shared" si="21"/>
        <v>100</v>
      </c>
      <c r="BO36" s="118" t="str">
        <f t="shared" si="22"/>
        <v>Pass</v>
      </c>
      <c r="BP36">
        <f>IF(Survey!AQ36="No",0,1)</f>
        <v>1</v>
      </c>
      <c r="BQ36" s="207">
        <f>MOD((LEN(Survey!AQ36)+2),22)</f>
        <v>2</v>
      </c>
      <c r="BR36">
        <f>IF(Survey!AR36="No",0,1)</f>
        <v>1</v>
      </c>
      <c r="BS36" s="207">
        <f>MOD((LEN(Survey!AR36)+2),22)</f>
        <v>2</v>
      </c>
      <c r="BT36" s="114">
        <f>COUNTBLANK(Survey!$AQ36:$AS36)+COUNTBLANK(Survey!$AU36)</f>
        <v>4</v>
      </c>
      <c r="BU36" s="114">
        <f>IF(Survey!$I36="Yes",1,0)</f>
        <v>0</v>
      </c>
      <c r="BV36" s="114">
        <f>IF(OR(Survey!$M36="Mutual fund",Survey!$M36="Alternative mutual fund",Survey!$M36="Money market"),1,0)</f>
        <v>0</v>
      </c>
      <c r="BW36" s="119">
        <f>IF(OR(Survey!$M36="ETF",Survey!$M36="ETF, alternative mutual fund"),1,0)</f>
        <v>0</v>
      </c>
      <c r="BX36" s="16" t="str">
        <f t="shared" si="23"/>
        <v>Pass</v>
      </c>
      <c r="BY36" s="33">
        <f>IF(ISNUMBER(SEARCH("Other",Survey!$AS36)), 1, 0)</f>
        <v>0</v>
      </c>
      <c r="BZ36" s="58" t="b">
        <f>NOT(ISBLANK(Survey!$AT36))</f>
        <v>0</v>
      </c>
      <c r="CA36" s="16" t="str">
        <f t="shared" si="24"/>
        <v>Pass</v>
      </c>
      <c r="CB36" s="114">
        <f>IF(Survey!$BB36=0, 0,1)</f>
        <v>0</v>
      </c>
      <c r="CC36" s="58">
        <f>Survey!$AV36</f>
        <v>0</v>
      </c>
      <c r="CD36" s="58">
        <f>Survey!$BC36+Survey!$BD36+ABS(Survey!$BE36)-ABS(Survey!$BF36)-ABS(Survey!$BG36)-ABS(Survey!$BL36)</f>
        <v>0</v>
      </c>
      <c r="CE36" s="138">
        <f>Survey!BB36+(ABS(Survey!$BH36)-ABS(Survey!$BI36)+ABS(Survey!$BJ36)-ABS(Survey!$BK36))*0.5</f>
        <v>0</v>
      </c>
      <c r="CF36" s="58">
        <f t="shared" si="25"/>
        <v>0</v>
      </c>
      <c r="CG36" s="58">
        <f>IF(AND($CC36&gt;$CF36-0.2,$CC36&lt;$CF36+0.2,ISBLANK(Survey!$AV36)=FALSE),0,1)</f>
        <v>1</v>
      </c>
      <c r="CH36" s="133">
        <f>IF(ISBLANK(Survey!$AW36),1,0)</f>
        <v>1</v>
      </c>
      <c r="CI36" s="16" t="str">
        <f t="shared" si="26"/>
        <v>Pass</v>
      </c>
      <c r="CJ36" s="114">
        <f>IF(Survey!$BB36=0, 0,1)</f>
        <v>0</v>
      </c>
      <c r="CK36" s="58">
        <f>IF(AND(Survey!$AX36&gt;=0,Survey!$AX36&lt;=0.2,Survey!$AX36&lt;&gt;""),0,1)</f>
        <v>1</v>
      </c>
      <c r="CL36" s="114">
        <f>IF(ISBLANK(Survey!$AY36),1,0)</f>
        <v>1</v>
      </c>
      <c r="CM36" s="16" t="str">
        <f t="shared" si="27"/>
        <v>Fail</v>
      </c>
      <c r="CN36" s="133">
        <f>Survey!$AZ36</f>
        <v>0</v>
      </c>
      <c r="CO36" s="16" t="str">
        <f t="shared" si="28"/>
        <v>Pass</v>
      </c>
      <c r="CP36" s="31">
        <f>Survey!$BA36</f>
        <v>0</v>
      </c>
      <c r="CQ36" s="138">
        <f>Survey!$BB36+Survey!$BC36+Survey!$BD36+ABS(Survey!$BE36)-ABS(Survey!$BF36)-ABS(Survey!$BG36)+ABS(Survey!$BH36)-ABS(Survey!$BI36)+ABS(Survey!$BJ36)-ABS(Survey!$BK36)-ABS(Survey!$BL36)+Survey!$BM36</f>
        <v>0</v>
      </c>
      <c r="CR36" s="30">
        <f t="shared" si="29"/>
        <v>0</v>
      </c>
      <c r="CS36" s="17">
        <f t="shared" si="30"/>
        <v>0</v>
      </c>
      <c r="CT36" s="16" t="str">
        <f t="shared" si="31"/>
        <v>Pass</v>
      </c>
      <c r="CU36" s="33" t="b">
        <f>IF(ABS(Survey!$BM36)=0,TRUE,FALSE)</f>
        <v>1</v>
      </c>
      <c r="CV36" s="32" t="b">
        <f>NOT(ISBLANK(Survey!$BN36))</f>
        <v>0</v>
      </c>
      <c r="CW36" t="str">
        <f t="shared" si="32"/>
        <v>Fail</v>
      </c>
      <c r="CX36" s="25">
        <f>Survey!$BA36</f>
        <v>0</v>
      </c>
      <c r="CY36" s="25" cm="1">
        <f t="array" ref="CY36">SUM(SUMIF(Survey!BP36:BW36,{"&gt;0","&lt;0"})*{1,-1})-SUM(SUMIF(Survey!BY36:CF36,{"&gt;0","&lt;0"})*{1,-1})</f>
        <v>0</v>
      </c>
      <c r="CZ36" s="30" t="str">
        <f t="shared" si="33"/>
        <v>No holdings</v>
      </c>
      <c r="DA36">
        <f t="shared" si="34"/>
        <v>0</v>
      </c>
      <c r="DB36" s="16" t="str">
        <f t="shared" si="35"/>
        <v>Fail</v>
      </c>
      <c r="DC36" s="31">
        <f>Survey!$BA36</f>
        <v>0</v>
      </c>
      <c r="DD36" s="31" cm="1">
        <f t="array" ref="DD36">SUM(SUMIF(Survey!CH36:DA36,{"&gt;0","&lt;0"})*{1,-1})-SUM(SUMIF(Survey!DC36:DV36,{"&gt;0","&lt;0"})*{1,-1})</f>
        <v>0</v>
      </c>
      <c r="DE36" s="30" t="str">
        <f t="shared" si="36"/>
        <v>No holdings</v>
      </c>
      <c r="DF36" s="17">
        <f t="shared" si="37"/>
        <v>0</v>
      </c>
      <c r="DG36" s="16" t="str">
        <f t="shared" si="38"/>
        <v>Pass</v>
      </c>
      <c r="DH36" s="33" t="b">
        <f>IF(ABS(Survey!$DA36)=0,TRUE,FALSE)</f>
        <v>1</v>
      </c>
      <c r="DI36" s="32" t="b">
        <f>NOT(ISBLANK(Survey!$DB36))</f>
        <v>0</v>
      </c>
      <c r="DJ36" s="16" t="str">
        <f t="shared" si="39"/>
        <v>Pass</v>
      </c>
      <c r="DK36" s="33" t="b">
        <f>IF(ABS(Survey!$DV36)=0,TRUE,FALSE)</f>
        <v>1</v>
      </c>
      <c r="DL36" s="32" t="b">
        <f>NOT(ISBLANK(Survey!$DW36))</f>
        <v>0</v>
      </c>
      <c r="DM36" t="str">
        <f t="shared" si="40"/>
        <v>Pass</v>
      </c>
      <c r="DN36" s="25" cm="1">
        <f t="array" ref="DN36">SUM(SUMIF(Survey!CW36,{"&gt;0","&lt;0"})*{1,-1})+SUM(SUMIF(Survey!DR36,{"&gt;0","&lt;0"})*{1,-1})</f>
        <v>0</v>
      </c>
      <c r="DO36" s="25">
        <f>SUM(SUMIF(Survey!DY36:EE36,{"&gt;0","&lt;0"})*{1,-1})+SUM(SUMIF(Survey!EG36:EM36,{"&gt;0","&lt;0"})*{1,-1})</f>
        <v>0</v>
      </c>
      <c r="DP36">
        <f t="shared" si="41"/>
        <v>0</v>
      </c>
      <c r="DQ36">
        <f t="shared" si="42"/>
        <v>0</v>
      </c>
      <c r="DR36" s="16" t="str">
        <f t="shared" si="43"/>
        <v>Pass</v>
      </c>
      <c r="DS36" s="33" t="b">
        <f>IF(ABS(Survey!$EE36)=0,TRUE,FALSE)</f>
        <v>1</v>
      </c>
      <c r="DT36" s="32" t="b">
        <f>NOT(ISBLANK(Survey!EF36))</f>
        <v>0</v>
      </c>
      <c r="DU36" s="16" t="str">
        <f t="shared" si="44"/>
        <v>Pass</v>
      </c>
      <c r="DV36" s="33" t="b">
        <f>IF(ABS(Survey!$EM36)=0,TRUE,FALSE)</f>
        <v>1</v>
      </c>
      <c r="DW36" s="32" t="b">
        <f>NOT(ISBLANK(Survey!$EN36))</f>
        <v>0</v>
      </c>
      <c r="DX36" s="16" t="str">
        <f t="shared" si="45"/>
        <v>Fail</v>
      </c>
      <c r="DY36" s="31">
        <f>SUM(SUMIF(Survey!ET36:EV36,{"&gt;0","&lt;0"})*{1,-1})</f>
        <v>0</v>
      </c>
      <c r="DZ36">
        <f t="shared" si="46"/>
        <v>0</v>
      </c>
      <c r="EA36">
        <f t="shared" si="47"/>
        <v>100</v>
      </c>
      <c r="EB36" s="30" t="b">
        <f>IF(OR(Survey!$M36="ETF",Survey!$M36="ETF, alternative mutual fund",Survey!$M36="Closed-end", Survey!$M36="Split share corp"),TRUE,FALSE)</f>
        <v>0</v>
      </c>
      <c r="EC36" s="16" t="str">
        <f t="shared" si="48"/>
        <v>Fail</v>
      </c>
      <c r="ED36" s="31">
        <f>SUM(SUMIF(Survey!EX36:FD36,{"&gt;0","&lt;0"})*{1,-1})</f>
        <v>0</v>
      </c>
      <c r="EE36">
        <f t="shared" si="49"/>
        <v>0</v>
      </c>
      <c r="EF36" s="17">
        <f t="shared" si="50"/>
        <v>100</v>
      </c>
      <c r="EG36" s="16" t="str">
        <f t="shared" si="51"/>
        <v>Fail</v>
      </c>
      <c r="EH36" s="31">
        <f>SUM(SUMIF(Survey!FF36:FL36,{"&gt;0","&lt;0"})*{1,-1})</f>
        <v>0</v>
      </c>
      <c r="EI36">
        <f t="shared" si="52"/>
        <v>0</v>
      </c>
      <c r="EJ36" s="17">
        <f t="shared" si="53"/>
        <v>100</v>
      </c>
    </row>
    <row r="37" spans="1:140">
      <c r="A37">
        <v>37</v>
      </c>
      <c r="B37" t="str">
        <f t="shared" si="0"/>
        <v>Pass</v>
      </c>
      <c r="C37" t="str">
        <f>IF(COUNTBLANK(Survey!B37:FM37)=$C$2, "Pass", "Fail")</f>
        <v>Pass</v>
      </c>
      <c r="D37" s="16" t="str">
        <f t="shared" si="2"/>
        <v>Fail</v>
      </c>
      <c r="E37" t="str">
        <f>IF(OR(ISBLANK(Survey!AL37),COUNTIF(G37:BJ37,"Fail")),"Fail","Pass")</f>
        <v>Fail</v>
      </c>
      <c r="F37" s="265"/>
      <c r="G37" s="16" t="str">
        <f t="shared" si="3"/>
        <v>Fail</v>
      </c>
      <c r="H37" s="139">
        <f>COUNTBLANK(Survey!B37:D37)+COUNTBLANK(Survey!G37)+COUNTBLANK(Survey!I37)+COUNTBLANK(Survey!K37:M37)+COUNTBLANK(Survey!P37:Q37)+COUNTBLANK(Survey!T37:W37)+COUNTBLANK(Survey!Z37:AC37)+COUNTBLANK(Survey!AF37:AG37)+COUNTBLANK(Survey!AK37:AK37)</f>
        <v>21</v>
      </c>
      <c r="I37" t="str">
        <f t="shared" si="4"/>
        <v>Fail</v>
      </c>
      <c r="J37" t="b">
        <f>IF(Survey!E37="No",TRUE,FALSE)</f>
        <v>0</v>
      </c>
      <c r="K37" s="29" cm="1">
        <f t="array" ref="K37">IF(COUNTA(Survey!$E$4:$E$695)=1, 0, SUM(IF(COUNTIF(Survey!$E$4:$E$695, Survey!$E$4:$E$695)=1,1,0)))</f>
        <v>0</v>
      </c>
      <c r="L37" s="29">
        <f>LEN(Survey!E37)</f>
        <v>0</v>
      </c>
      <c r="M37" s="16" t="str">
        <f t="shared" si="5"/>
        <v>Fail</v>
      </c>
      <c r="N37" t="b">
        <f>IF(Survey!F37="No",TRUE,FALSE)</f>
        <v>0</v>
      </c>
      <c r="O37" t="b">
        <f>Survey!F37=Survey!E37</f>
        <v>1</v>
      </c>
      <c r="P37">
        <f>COUNTIF(Survey!$F$4:$F$695,Survey!F37)</f>
        <v>0</v>
      </c>
      <c r="Q37" s="28">
        <f>LEN(Survey!F37)</f>
        <v>0</v>
      </c>
      <c r="R37" s="16" t="str">
        <f t="shared" si="6"/>
        <v>Pass</v>
      </c>
      <c r="S37" s="29">
        <f>MOD((LEN(Survey!H37)+2),11)</f>
        <v>2</v>
      </c>
      <c r="T37">
        <f>COUNTIF(Survey!$H$4:$H$695,Survey!H37)</f>
        <v>0</v>
      </c>
      <c r="U37" s="28" t="str">
        <f>IF(Survey!$L37="Prospectus fund", "Yes", "No")</f>
        <v>No</v>
      </c>
      <c r="V37" s="16" t="str">
        <f t="shared" si="7"/>
        <v>Pass</v>
      </c>
      <c r="W37" s="29">
        <f>MOD((LEN(Survey!J37)+2),11)</f>
        <v>2</v>
      </c>
      <c r="X37">
        <f>COUNTIF(Survey!$J$4:$J$695,Survey!J37)</f>
        <v>0</v>
      </c>
      <c r="Y37" s="30" t="b">
        <f>IF(OR(Survey!$M37="ETF",Survey!$M37="ETF, alternative mutual fund",Survey!$M37="Closed-end", Survey!$M37="Split share corp", Survey!$I37="Yes"),TRUE,FALSE)</f>
        <v>0</v>
      </c>
      <c r="Z37" s="16" t="str">
        <f>IFERROR(IF(AND(OR(AC37=AD37,AD37 = "Either"),NOT(ISBLANK(Survey!K37))),"Pass","Fail"),"Pass")</f>
        <v>Fail</v>
      </c>
      <c r="AA37" s="31" cm="1">
        <f t="array" ref="AA37">SUM(SUMIF(Survey!CH37:DA37,{"&gt;0","&lt;0"})*{1,-1})</f>
        <v>0</v>
      </c>
      <c r="AB37" s="33" cm="1">
        <f t="array" ref="AB37">SUM(SUMIF(Survey!CK37,{"&gt;0","&lt;0"})*{1,-1})+SUM(SUMIF(Survey!CU37,{"&gt;0","&lt;0"})*{1,-1})</f>
        <v>0</v>
      </c>
      <c r="AC37" s="33">
        <f>Survey!K37</f>
        <v>0</v>
      </c>
      <c r="AD37" s="32" t="str">
        <f t="shared" si="8"/>
        <v>Either</v>
      </c>
      <c r="AE37" s="16" t="str">
        <f t="shared" si="9"/>
        <v>Fail</v>
      </c>
      <c r="AF37" s="58" cm="1">
        <f t="array" ref="AF37">SUM(SUMIF(Survey!CH37:DA37,{"&gt;0","&lt;0"})*{1,-1})+SUM(SUMIF(Survey!DC37:DV37,{"&gt;0","&lt;0"})*{1,-1})</f>
        <v>0</v>
      </c>
      <c r="AG37" s="58">
        <f>IFERROR(AF37/(Survey!$BA37),0)</f>
        <v>0</v>
      </c>
      <c r="AH37" s="104" t="b">
        <f>IF(OR(Survey!$M37="Alternative strategy or hedge",Survey!$M37="Private asset",Survey!$L37="Prospectus fund"),TRUE,FALSE)</f>
        <v>0</v>
      </c>
      <c r="AI37" s="104" t="b">
        <f>NOT(ISBLANK(Survey!$M37))</f>
        <v>0</v>
      </c>
      <c r="AJ37" s="16" t="str">
        <f t="shared" si="10"/>
        <v>Fail</v>
      </c>
      <c r="AK37" t="b">
        <f>IF(Survey!W37="No",TRUE,FALSE)</f>
        <v>0</v>
      </c>
      <c r="AL37" s="119">
        <f>MOD((LEN(Survey!W37)+2),22)</f>
        <v>2</v>
      </c>
      <c r="AM37" t="str">
        <f t="shared" si="11"/>
        <v>Pass</v>
      </c>
      <c r="AN37" s="33" t="b">
        <f>NOT(ISNUMBER(SEARCH("Other",Survey!$Q37)))</f>
        <v>1</v>
      </c>
      <c r="AO37" s="32" t="b">
        <f>NOT(ISBLANK(Survey!$R37))</f>
        <v>0</v>
      </c>
      <c r="AP37" s="16" t="str">
        <f t="shared" si="12"/>
        <v>Pass</v>
      </c>
      <c r="AQ37" s="114">
        <f>COUNTBLANK(Survey!$X37)</f>
        <v>1</v>
      </c>
      <c r="AR37" s="58">
        <f>IF(AND(Survey!L37&lt;&gt;"Exempt fund",OR(Survey!$M37="ETF",Survey!$M37="ETF, alternative mutual fund",Survey!$M37="Mutual fund",Survey!$M37="Alternative mutual fund",Survey!$M37="Money market")),1,0)</f>
        <v>0</v>
      </c>
      <c r="AS37" s="16" t="str">
        <f t="shared" si="13"/>
        <v>Pass</v>
      </c>
      <c r="AT37" s="33" t="b">
        <f>NOT(ISNUMBER(SEARCH("Yes",Survey!$AC37)))</f>
        <v>1</v>
      </c>
      <c r="AU37" s="32" t="b">
        <f>IF(COUNTBLANK(Survey!$AD37:$AE37)=0,TRUE, FALSE)</f>
        <v>0</v>
      </c>
      <c r="AV37" s="16" t="str">
        <f t="shared" si="14"/>
        <v>Pass</v>
      </c>
      <c r="AW37" s="33" t="b">
        <f>NOT(ISNUMBER(SEARCH("Yes",Survey!$AF37)))</f>
        <v>1</v>
      </c>
      <c r="AX37" s="32" t="b">
        <f>NOT(ISBLANK(Survey!$AH37))</f>
        <v>0</v>
      </c>
      <c r="AY37" s="16" t="str">
        <f t="shared" si="15"/>
        <v>Pass</v>
      </c>
      <c r="AZ37" s="33" t="b">
        <f>NOT(OR(ISNUMBER(SEARCH("Other",Survey!$AH37)),ISNUMBER(SEARCH("Multiple",Survey!$AH37))))</f>
        <v>1</v>
      </c>
      <c r="BA37" s="32" t="b">
        <f>NOT(ISBLANK(Survey!$AI37))</f>
        <v>0</v>
      </c>
      <c r="BB37" s="16" t="str">
        <f t="shared" si="16"/>
        <v>Fail</v>
      </c>
      <c r="BC37" s="114">
        <f>IF(ABS(Survey!$BA37)&gt;0, 1,0)</f>
        <v>0</v>
      </c>
      <c r="BD37" s="114">
        <f>IF(COUNTBLANK(Survey!$AL37)=0,1,0)</f>
        <v>0</v>
      </c>
      <c r="BE37" s="16" t="str">
        <f t="shared" si="17"/>
        <v>Pass</v>
      </c>
      <c r="BF37" s="114">
        <f>IF(ISBLANK(Survey!$AL37),0,1)</f>
        <v>0</v>
      </c>
      <c r="BG37" s="133">
        <f>COUNTBLANK(Survey!$AM37)</f>
        <v>1</v>
      </c>
      <c r="BH37" s="16" t="str">
        <f t="shared" si="18"/>
        <v>Pass</v>
      </c>
      <c r="BI37" s="114">
        <f>IF(OR(Survey!$AM37="Closed",ISBLANK(Survey!$AM37)),0,1)</f>
        <v>0</v>
      </c>
      <c r="BJ37" s="133">
        <f>IF(ISBLANK(Survey!$AN37),1,0)</f>
        <v>1</v>
      </c>
      <c r="BK37" s="118" t="str">
        <f t="shared" si="19"/>
        <v>Pass</v>
      </c>
      <c r="BL37" s="31" cm="1">
        <f t="array" ref="BL37">SUM(SUMIF(Survey!AO37:AP37,{"&gt;0","&lt;0"})*{1,-1})</f>
        <v>0</v>
      </c>
      <c r="BM37">
        <f t="shared" si="20"/>
        <v>0</v>
      </c>
      <c r="BN37">
        <f t="shared" si="21"/>
        <v>100</v>
      </c>
      <c r="BO37" s="118" t="str">
        <f t="shared" si="22"/>
        <v>Pass</v>
      </c>
      <c r="BP37">
        <f>IF(Survey!AQ37="No",0,1)</f>
        <v>1</v>
      </c>
      <c r="BQ37" s="207">
        <f>MOD((LEN(Survey!AQ37)+2),22)</f>
        <v>2</v>
      </c>
      <c r="BR37">
        <f>IF(Survey!AR37="No",0,1)</f>
        <v>1</v>
      </c>
      <c r="BS37" s="207">
        <f>MOD((LEN(Survey!AR37)+2),22)</f>
        <v>2</v>
      </c>
      <c r="BT37" s="114">
        <f>COUNTBLANK(Survey!$AQ37:$AS37)+COUNTBLANK(Survey!$AU37)</f>
        <v>4</v>
      </c>
      <c r="BU37" s="114">
        <f>IF(Survey!$I37="Yes",1,0)</f>
        <v>0</v>
      </c>
      <c r="BV37" s="114">
        <f>IF(OR(Survey!$M37="Mutual fund",Survey!$M37="Alternative mutual fund",Survey!$M37="Money market"),1,0)</f>
        <v>0</v>
      </c>
      <c r="BW37" s="119">
        <f>IF(OR(Survey!$M37="ETF",Survey!$M37="ETF, alternative mutual fund"),1,0)</f>
        <v>0</v>
      </c>
      <c r="BX37" s="16" t="str">
        <f t="shared" si="23"/>
        <v>Pass</v>
      </c>
      <c r="BY37" s="33">
        <f>IF(ISNUMBER(SEARCH("Other",Survey!$AS37)), 1, 0)</f>
        <v>0</v>
      </c>
      <c r="BZ37" s="58" t="b">
        <f>NOT(ISBLANK(Survey!$AT37))</f>
        <v>0</v>
      </c>
      <c r="CA37" s="16" t="str">
        <f t="shared" si="24"/>
        <v>Pass</v>
      </c>
      <c r="CB37" s="114">
        <f>IF(Survey!$BB37=0, 0,1)</f>
        <v>0</v>
      </c>
      <c r="CC37" s="58">
        <f>Survey!$AV37</f>
        <v>0</v>
      </c>
      <c r="CD37" s="58">
        <f>Survey!$BC37+Survey!$BD37+ABS(Survey!$BE37)-ABS(Survey!$BF37)-ABS(Survey!$BG37)-ABS(Survey!$BL37)</f>
        <v>0</v>
      </c>
      <c r="CE37" s="138">
        <f>Survey!BB37+(ABS(Survey!$BH37)-ABS(Survey!$BI37)+ABS(Survey!$BJ37)-ABS(Survey!$BK37))*0.5</f>
        <v>0</v>
      </c>
      <c r="CF37" s="58">
        <f t="shared" si="25"/>
        <v>0</v>
      </c>
      <c r="CG37" s="58">
        <f>IF(AND($CC37&gt;$CF37-0.2,$CC37&lt;$CF37+0.2,ISBLANK(Survey!$AV37)=FALSE),0,1)</f>
        <v>1</v>
      </c>
      <c r="CH37" s="133">
        <f>IF(ISBLANK(Survey!$AW37),1,0)</f>
        <v>1</v>
      </c>
      <c r="CI37" s="16" t="str">
        <f t="shared" si="26"/>
        <v>Pass</v>
      </c>
      <c r="CJ37" s="114">
        <f>IF(Survey!$BB37=0, 0,1)</f>
        <v>0</v>
      </c>
      <c r="CK37" s="58">
        <f>IF(AND(Survey!$AX37&gt;=0,Survey!$AX37&lt;=0.2,Survey!$AX37&lt;&gt;""),0,1)</f>
        <v>1</v>
      </c>
      <c r="CL37" s="114">
        <f>IF(ISBLANK(Survey!$AY37),1,0)</f>
        <v>1</v>
      </c>
      <c r="CM37" s="16" t="str">
        <f t="shared" si="27"/>
        <v>Fail</v>
      </c>
      <c r="CN37" s="133">
        <f>Survey!$AZ37</f>
        <v>0</v>
      </c>
      <c r="CO37" s="16" t="str">
        <f t="shared" si="28"/>
        <v>Pass</v>
      </c>
      <c r="CP37" s="31">
        <f>Survey!$BA37</f>
        <v>0</v>
      </c>
      <c r="CQ37" s="138">
        <f>Survey!$BB37+Survey!$BC37+Survey!$BD37+ABS(Survey!$BE37)-ABS(Survey!$BF37)-ABS(Survey!$BG37)+ABS(Survey!$BH37)-ABS(Survey!$BI37)+ABS(Survey!$BJ37)-ABS(Survey!$BK37)-ABS(Survey!$BL37)+Survey!$BM37</f>
        <v>0</v>
      </c>
      <c r="CR37" s="30">
        <f t="shared" si="29"/>
        <v>0</v>
      </c>
      <c r="CS37" s="17">
        <f t="shared" si="30"/>
        <v>0</v>
      </c>
      <c r="CT37" s="16" t="str">
        <f t="shared" si="31"/>
        <v>Pass</v>
      </c>
      <c r="CU37" s="33" t="b">
        <f>IF(ABS(Survey!$BM37)=0,TRUE,FALSE)</f>
        <v>1</v>
      </c>
      <c r="CV37" s="32" t="b">
        <f>NOT(ISBLANK(Survey!$BN37))</f>
        <v>0</v>
      </c>
      <c r="CW37" t="str">
        <f t="shared" si="32"/>
        <v>Fail</v>
      </c>
      <c r="CX37" s="25">
        <f>Survey!$BA37</f>
        <v>0</v>
      </c>
      <c r="CY37" s="25" cm="1">
        <f t="array" ref="CY37">SUM(SUMIF(Survey!BP37:BW37,{"&gt;0","&lt;0"})*{1,-1})-SUM(SUMIF(Survey!BY37:CF37,{"&gt;0","&lt;0"})*{1,-1})</f>
        <v>0</v>
      </c>
      <c r="CZ37" s="30" t="str">
        <f t="shared" si="33"/>
        <v>No holdings</v>
      </c>
      <c r="DA37">
        <f t="shared" si="34"/>
        <v>0</v>
      </c>
      <c r="DB37" s="16" t="str">
        <f t="shared" si="35"/>
        <v>Fail</v>
      </c>
      <c r="DC37" s="31">
        <f>Survey!$BA37</f>
        <v>0</v>
      </c>
      <c r="DD37" s="31" cm="1">
        <f t="array" ref="DD37">SUM(SUMIF(Survey!CH37:DA37,{"&gt;0","&lt;0"})*{1,-1})-SUM(SUMIF(Survey!DC37:DV37,{"&gt;0","&lt;0"})*{1,-1})</f>
        <v>0</v>
      </c>
      <c r="DE37" s="30" t="str">
        <f t="shared" si="36"/>
        <v>No holdings</v>
      </c>
      <c r="DF37" s="17">
        <f t="shared" si="37"/>
        <v>0</v>
      </c>
      <c r="DG37" s="16" t="str">
        <f t="shared" si="38"/>
        <v>Pass</v>
      </c>
      <c r="DH37" s="33" t="b">
        <f>IF(ABS(Survey!$DA37)=0,TRUE,FALSE)</f>
        <v>1</v>
      </c>
      <c r="DI37" s="32" t="b">
        <f>NOT(ISBLANK(Survey!$DB37))</f>
        <v>0</v>
      </c>
      <c r="DJ37" s="16" t="str">
        <f t="shared" si="39"/>
        <v>Pass</v>
      </c>
      <c r="DK37" s="33" t="b">
        <f>IF(ABS(Survey!$DV37)=0,TRUE,FALSE)</f>
        <v>1</v>
      </c>
      <c r="DL37" s="32" t="b">
        <f>NOT(ISBLANK(Survey!$DW37))</f>
        <v>0</v>
      </c>
      <c r="DM37" t="str">
        <f t="shared" si="40"/>
        <v>Pass</v>
      </c>
      <c r="DN37" s="25" cm="1">
        <f t="array" ref="DN37">SUM(SUMIF(Survey!CW37,{"&gt;0","&lt;0"})*{1,-1})+SUM(SUMIF(Survey!DR37,{"&gt;0","&lt;0"})*{1,-1})</f>
        <v>0</v>
      </c>
      <c r="DO37" s="25">
        <f>SUM(SUMIF(Survey!DY37:EE37,{"&gt;0","&lt;0"})*{1,-1})+SUM(SUMIF(Survey!EG37:EM37,{"&gt;0","&lt;0"})*{1,-1})</f>
        <v>0</v>
      </c>
      <c r="DP37">
        <f t="shared" si="41"/>
        <v>0</v>
      </c>
      <c r="DQ37">
        <f t="shared" si="42"/>
        <v>0</v>
      </c>
      <c r="DR37" s="16" t="str">
        <f t="shared" si="43"/>
        <v>Pass</v>
      </c>
      <c r="DS37" s="33" t="b">
        <f>IF(ABS(Survey!$EE37)=0,TRUE,FALSE)</f>
        <v>1</v>
      </c>
      <c r="DT37" s="32" t="b">
        <f>NOT(ISBLANK(Survey!EF37))</f>
        <v>0</v>
      </c>
      <c r="DU37" s="16" t="str">
        <f t="shared" si="44"/>
        <v>Pass</v>
      </c>
      <c r="DV37" s="33" t="b">
        <f>IF(ABS(Survey!$EM37)=0,TRUE,FALSE)</f>
        <v>1</v>
      </c>
      <c r="DW37" s="32" t="b">
        <f>NOT(ISBLANK(Survey!$EN37))</f>
        <v>0</v>
      </c>
      <c r="DX37" s="16" t="str">
        <f t="shared" si="45"/>
        <v>Fail</v>
      </c>
      <c r="DY37" s="31">
        <f>SUM(SUMIF(Survey!ET37:EV37,{"&gt;0","&lt;0"})*{1,-1})</f>
        <v>0</v>
      </c>
      <c r="DZ37">
        <f t="shared" si="46"/>
        <v>0</v>
      </c>
      <c r="EA37">
        <f t="shared" si="47"/>
        <v>100</v>
      </c>
      <c r="EB37" s="30" t="b">
        <f>IF(OR(Survey!$M37="ETF",Survey!$M37="ETF, alternative mutual fund",Survey!$M37="Closed-end", Survey!$M37="Split share corp"),TRUE,FALSE)</f>
        <v>0</v>
      </c>
      <c r="EC37" s="16" t="str">
        <f t="shared" si="48"/>
        <v>Fail</v>
      </c>
      <c r="ED37" s="31">
        <f>SUM(SUMIF(Survey!EX37:FD37,{"&gt;0","&lt;0"})*{1,-1})</f>
        <v>0</v>
      </c>
      <c r="EE37">
        <f t="shared" si="49"/>
        <v>0</v>
      </c>
      <c r="EF37" s="17">
        <f t="shared" si="50"/>
        <v>100</v>
      </c>
      <c r="EG37" s="16" t="str">
        <f t="shared" si="51"/>
        <v>Fail</v>
      </c>
      <c r="EH37" s="31">
        <f>SUM(SUMIF(Survey!FF37:FL37,{"&gt;0","&lt;0"})*{1,-1})</f>
        <v>0</v>
      </c>
      <c r="EI37">
        <f t="shared" si="52"/>
        <v>0</v>
      </c>
      <c r="EJ37" s="17">
        <f t="shared" si="53"/>
        <v>100</v>
      </c>
    </row>
    <row r="38" spans="1:140">
      <c r="A38">
        <v>38</v>
      </c>
      <c r="B38" t="str">
        <f t="shared" si="0"/>
        <v>Pass</v>
      </c>
      <c r="C38" t="str">
        <f>IF(COUNTBLANK(Survey!B38:FM38)=$C$2, "Pass", "Fail")</f>
        <v>Pass</v>
      </c>
      <c r="D38" s="16" t="str">
        <f t="shared" si="2"/>
        <v>Fail</v>
      </c>
      <c r="E38" t="str">
        <f>IF(OR(ISBLANK(Survey!AL38),COUNTIF(G38:BJ38,"Fail")),"Fail","Pass")</f>
        <v>Fail</v>
      </c>
      <c r="F38" s="265"/>
      <c r="G38" s="16" t="str">
        <f t="shared" si="3"/>
        <v>Fail</v>
      </c>
      <c r="H38" s="139">
        <f>COUNTBLANK(Survey!B38:D38)+COUNTBLANK(Survey!G38)+COUNTBLANK(Survey!I38)+COUNTBLANK(Survey!K38:M38)+COUNTBLANK(Survey!P38:Q38)+COUNTBLANK(Survey!T38:W38)+COUNTBLANK(Survey!Z38:AC38)+COUNTBLANK(Survey!AF38:AG38)+COUNTBLANK(Survey!AK38:AK38)</f>
        <v>21</v>
      </c>
      <c r="I38" t="str">
        <f t="shared" si="4"/>
        <v>Fail</v>
      </c>
      <c r="J38" t="b">
        <f>IF(Survey!E38="No",TRUE,FALSE)</f>
        <v>0</v>
      </c>
      <c r="K38" s="29" cm="1">
        <f t="array" ref="K38">IF(COUNTA(Survey!$E$4:$E$695)=1, 0, SUM(IF(COUNTIF(Survey!$E$4:$E$695, Survey!$E$4:$E$695)=1,1,0)))</f>
        <v>0</v>
      </c>
      <c r="L38" s="29">
        <f>LEN(Survey!E38)</f>
        <v>0</v>
      </c>
      <c r="M38" s="16" t="str">
        <f t="shared" si="5"/>
        <v>Fail</v>
      </c>
      <c r="N38" t="b">
        <f>IF(Survey!F38="No",TRUE,FALSE)</f>
        <v>0</v>
      </c>
      <c r="O38" t="b">
        <f>Survey!F38=Survey!E38</f>
        <v>1</v>
      </c>
      <c r="P38">
        <f>COUNTIF(Survey!$F$4:$F$695,Survey!F38)</f>
        <v>0</v>
      </c>
      <c r="Q38" s="28">
        <f>LEN(Survey!F38)</f>
        <v>0</v>
      </c>
      <c r="R38" s="16" t="str">
        <f t="shared" si="6"/>
        <v>Pass</v>
      </c>
      <c r="S38" s="29">
        <f>MOD((LEN(Survey!H38)+2),11)</f>
        <v>2</v>
      </c>
      <c r="T38">
        <f>COUNTIF(Survey!$H$4:$H$695,Survey!H38)</f>
        <v>0</v>
      </c>
      <c r="U38" s="28" t="str">
        <f>IF(Survey!$L38="Prospectus fund", "Yes", "No")</f>
        <v>No</v>
      </c>
      <c r="V38" s="16" t="str">
        <f t="shared" si="7"/>
        <v>Pass</v>
      </c>
      <c r="W38" s="29">
        <f>MOD((LEN(Survey!J38)+2),11)</f>
        <v>2</v>
      </c>
      <c r="X38">
        <f>COUNTIF(Survey!$J$4:$J$695,Survey!J38)</f>
        <v>0</v>
      </c>
      <c r="Y38" s="30" t="b">
        <f>IF(OR(Survey!$M38="ETF",Survey!$M38="ETF, alternative mutual fund",Survey!$M38="Closed-end", Survey!$M38="Split share corp", Survey!$I38="Yes"),TRUE,FALSE)</f>
        <v>0</v>
      </c>
      <c r="Z38" s="16" t="str">
        <f>IFERROR(IF(AND(OR(AC38=AD38,AD38 = "Either"),NOT(ISBLANK(Survey!K38))),"Pass","Fail"),"Pass")</f>
        <v>Fail</v>
      </c>
      <c r="AA38" s="31" cm="1">
        <f t="array" ref="AA38">SUM(SUMIF(Survey!CH38:DA38,{"&gt;0","&lt;0"})*{1,-1})</f>
        <v>0</v>
      </c>
      <c r="AB38" s="33" cm="1">
        <f t="array" ref="AB38">SUM(SUMIF(Survey!CK38,{"&gt;0","&lt;0"})*{1,-1})+SUM(SUMIF(Survey!CU38,{"&gt;0","&lt;0"})*{1,-1})</f>
        <v>0</v>
      </c>
      <c r="AC38" s="33">
        <f>Survey!K38</f>
        <v>0</v>
      </c>
      <c r="AD38" s="32" t="str">
        <f t="shared" si="8"/>
        <v>Either</v>
      </c>
      <c r="AE38" s="16" t="str">
        <f t="shared" si="9"/>
        <v>Fail</v>
      </c>
      <c r="AF38" s="58" cm="1">
        <f t="array" ref="AF38">SUM(SUMIF(Survey!CH38:DA38,{"&gt;0","&lt;0"})*{1,-1})+SUM(SUMIF(Survey!DC38:DV38,{"&gt;0","&lt;0"})*{1,-1})</f>
        <v>0</v>
      </c>
      <c r="AG38" s="58">
        <f>IFERROR(AF38/(Survey!$BA38),0)</f>
        <v>0</v>
      </c>
      <c r="AH38" s="104" t="b">
        <f>IF(OR(Survey!$M38="Alternative strategy or hedge",Survey!$M38="Private asset",Survey!$L38="Prospectus fund"),TRUE,FALSE)</f>
        <v>0</v>
      </c>
      <c r="AI38" s="104" t="b">
        <f>NOT(ISBLANK(Survey!$M38))</f>
        <v>0</v>
      </c>
      <c r="AJ38" s="16" t="str">
        <f t="shared" si="10"/>
        <v>Fail</v>
      </c>
      <c r="AK38" t="b">
        <f>IF(Survey!W38="No",TRUE,FALSE)</f>
        <v>0</v>
      </c>
      <c r="AL38" s="119">
        <f>MOD((LEN(Survey!W38)+2),22)</f>
        <v>2</v>
      </c>
      <c r="AM38" t="str">
        <f t="shared" si="11"/>
        <v>Pass</v>
      </c>
      <c r="AN38" s="33" t="b">
        <f>NOT(ISNUMBER(SEARCH("Other",Survey!$Q38)))</f>
        <v>1</v>
      </c>
      <c r="AO38" s="32" t="b">
        <f>NOT(ISBLANK(Survey!$R38))</f>
        <v>0</v>
      </c>
      <c r="AP38" s="16" t="str">
        <f t="shared" si="12"/>
        <v>Pass</v>
      </c>
      <c r="AQ38" s="114">
        <f>COUNTBLANK(Survey!$X38)</f>
        <v>1</v>
      </c>
      <c r="AR38" s="58">
        <f>IF(AND(Survey!L38&lt;&gt;"Exempt fund",OR(Survey!$M38="ETF",Survey!$M38="ETF, alternative mutual fund",Survey!$M38="Mutual fund",Survey!$M38="Alternative mutual fund",Survey!$M38="Money market")),1,0)</f>
        <v>0</v>
      </c>
      <c r="AS38" s="16" t="str">
        <f t="shared" si="13"/>
        <v>Pass</v>
      </c>
      <c r="AT38" s="33" t="b">
        <f>NOT(ISNUMBER(SEARCH("Yes",Survey!$AC38)))</f>
        <v>1</v>
      </c>
      <c r="AU38" s="32" t="b">
        <f>IF(COUNTBLANK(Survey!$AD38:$AE38)=0,TRUE, FALSE)</f>
        <v>0</v>
      </c>
      <c r="AV38" s="16" t="str">
        <f t="shared" si="14"/>
        <v>Pass</v>
      </c>
      <c r="AW38" s="33" t="b">
        <f>NOT(ISNUMBER(SEARCH("Yes",Survey!$AF38)))</f>
        <v>1</v>
      </c>
      <c r="AX38" s="32" t="b">
        <f>NOT(ISBLANK(Survey!$AH38))</f>
        <v>0</v>
      </c>
      <c r="AY38" s="16" t="str">
        <f t="shared" si="15"/>
        <v>Pass</v>
      </c>
      <c r="AZ38" s="33" t="b">
        <f>NOT(OR(ISNUMBER(SEARCH("Other",Survey!$AH38)),ISNUMBER(SEARCH("Multiple",Survey!$AH38))))</f>
        <v>1</v>
      </c>
      <c r="BA38" s="32" t="b">
        <f>NOT(ISBLANK(Survey!$AI38))</f>
        <v>0</v>
      </c>
      <c r="BB38" s="16" t="str">
        <f t="shared" si="16"/>
        <v>Fail</v>
      </c>
      <c r="BC38" s="114">
        <f>IF(ABS(Survey!$BA38)&gt;0, 1,0)</f>
        <v>0</v>
      </c>
      <c r="BD38" s="114">
        <f>IF(COUNTBLANK(Survey!$AL38)=0,1,0)</f>
        <v>0</v>
      </c>
      <c r="BE38" s="16" t="str">
        <f t="shared" si="17"/>
        <v>Pass</v>
      </c>
      <c r="BF38" s="114">
        <f>IF(ISBLANK(Survey!$AL38),0,1)</f>
        <v>0</v>
      </c>
      <c r="BG38" s="133">
        <f>COUNTBLANK(Survey!$AM38)</f>
        <v>1</v>
      </c>
      <c r="BH38" s="16" t="str">
        <f t="shared" si="18"/>
        <v>Pass</v>
      </c>
      <c r="BI38" s="114">
        <f>IF(OR(Survey!$AM38="Closed",ISBLANK(Survey!$AM38)),0,1)</f>
        <v>0</v>
      </c>
      <c r="BJ38" s="133">
        <f>IF(ISBLANK(Survey!$AN38),1,0)</f>
        <v>1</v>
      </c>
      <c r="BK38" s="118" t="str">
        <f t="shared" si="19"/>
        <v>Pass</v>
      </c>
      <c r="BL38" s="31" cm="1">
        <f t="array" ref="BL38">SUM(SUMIF(Survey!AO38:AP38,{"&gt;0","&lt;0"})*{1,-1})</f>
        <v>0</v>
      </c>
      <c r="BM38">
        <f t="shared" si="20"/>
        <v>0</v>
      </c>
      <c r="BN38">
        <f t="shared" si="21"/>
        <v>100</v>
      </c>
      <c r="BO38" s="118" t="str">
        <f t="shared" si="22"/>
        <v>Pass</v>
      </c>
      <c r="BP38">
        <f>IF(Survey!AQ38="No",0,1)</f>
        <v>1</v>
      </c>
      <c r="BQ38" s="207">
        <f>MOD((LEN(Survey!AQ38)+2),22)</f>
        <v>2</v>
      </c>
      <c r="BR38">
        <f>IF(Survey!AR38="No",0,1)</f>
        <v>1</v>
      </c>
      <c r="BS38" s="207">
        <f>MOD((LEN(Survey!AR38)+2),22)</f>
        <v>2</v>
      </c>
      <c r="BT38" s="114">
        <f>COUNTBLANK(Survey!$AQ38:$AS38)+COUNTBLANK(Survey!$AU38)</f>
        <v>4</v>
      </c>
      <c r="BU38" s="114">
        <f>IF(Survey!$I38="Yes",1,0)</f>
        <v>0</v>
      </c>
      <c r="BV38" s="114">
        <f>IF(OR(Survey!$M38="Mutual fund",Survey!$M38="Alternative mutual fund",Survey!$M38="Money market"),1,0)</f>
        <v>0</v>
      </c>
      <c r="BW38" s="119">
        <f>IF(OR(Survey!$M38="ETF",Survey!$M38="ETF, alternative mutual fund"),1,0)</f>
        <v>0</v>
      </c>
      <c r="BX38" s="16" t="str">
        <f t="shared" si="23"/>
        <v>Pass</v>
      </c>
      <c r="BY38" s="33">
        <f>IF(ISNUMBER(SEARCH("Other",Survey!$AS38)), 1, 0)</f>
        <v>0</v>
      </c>
      <c r="BZ38" s="58" t="b">
        <f>NOT(ISBLANK(Survey!$AT38))</f>
        <v>0</v>
      </c>
      <c r="CA38" s="16" t="str">
        <f t="shared" si="24"/>
        <v>Pass</v>
      </c>
      <c r="CB38" s="114">
        <f>IF(Survey!$BB38=0, 0,1)</f>
        <v>0</v>
      </c>
      <c r="CC38" s="58">
        <f>Survey!$AV38</f>
        <v>0</v>
      </c>
      <c r="CD38" s="58">
        <f>Survey!$BC38+Survey!$BD38+ABS(Survey!$BE38)-ABS(Survey!$BF38)-ABS(Survey!$BG38)-ABS(Survey!$BL38)</f>
        <v>0</v>
      </c>
      <c r="CE38" s="138">
        <f>Survey!BB38+(ABS(Survey!$BH38)-ABS(Survey!$BI38)+ABS(Survey!$BJ38)-ABS(Survey!$BK38))*0.5</f>
        <v>0</v>
      </c>
      <c r="CF38" s="58">
        <f t="shared" si="25"/>
        <v>0</v>
      </c>
      <c r="CG38" s="58">
        <f>IF(AND($CC38&gt;$CF38-0.2,$CC38&lt;$CF38+0.2,ISBLANK(Survey!$AV38)=FALSE),0,1)</f>
        <v>1</v>
      </c>
      <c r="CH38" s="133">
        <f>IF(ISBLANK(Survey!$AW38),1,0)</f>
        <v>1</v>
      </c>
      <c r="CI38" s="16" t="str">
        <f t="shared" si="26"/>
        <v>Pass</v>
      </c>
      <c r="CJ38" s="114">
        <f>IF(Survey!$BB38=0, 0,1)</f>
        <v>0</v>
      </c>
      <c r="CK38" s="58">
        <f>IF(AND(Survey!$AX38&gt;=0,Survey!$AX38&lt;=0.2,Survey!$AX38&lt;&gt;""),0,1)</f>
        <v>1</v>
      </c>
      <c r="CL38" s="114">
        <f>IF(ISBLANK(Survey!$AY38),1,0)</f>
        <v>1</v>
      </c>
      <c r="CM38" s="16" t="str">
        <f t="shared" si="27"/>
        <v>Fail</v>
      </c>
      <c r="CN38" s="133">
        <f>Survey!$AZ38</f>
        <v>0</v>
      </c>
      <c r="CO38" s="16" t="str">
        <f t="shared" si="28"/>
        <v>Pass</v>
      </c>
      <c r="CP38" s="31">
        <f>Survey!$BA38</f>
        <v>0</v>
      </c>
      <c r="CQ38" s="138">
        <f>Survey!$BB38+Survey!$BC38+Survey!$BD38+ABS(Survey!$BE38)-ABS(Survey!$BF38)-ABS(Survey!$BG38)+ABS(Survey!$BH38)-ABS(Survey!$BI38)+ABS(Survey!$BJ38)-ABS(Survey!$BK38)-ABS(Survey!$BL38)+Survey!$BM38</f>
        <v>0</v>
      </c>
      <c r="CR38" s="30">
        <f t="shared" si="29"/>
        <v>0</v>
      </c>
      <c r="CS38" s="17">
        <f t="shared" si="30"/>
        <v>0</v>
      </c>
      <c r="CT38" s="16" t="str">
        <f t="shared" si="31"/>
        <v>Pass</v>
      </c>
      <c r="CU38" s="33" t="b">
        <f>IF(ABS(Survey!$BM38)=0,TRUE,FALSE)</f>
        <v>1</v>
      </c>
      <c r="CV38" s="32" t="b">
        <f>NOT(ISBLANK(Survey!$BN38))</f>
        <v>0</v>
      </c>
      <c r="CW38" t="str">
        <f t="shared" si="32"/>
        <v>Fail</v>
      </c>
      <c r="CX38" s="25">
        <f>Survey!$BA38</f>
        <v>0</v>
      </c>
      <c r="CY38" s="25" cm="1">
        <f t="array" ref="CY38">SUM(SUMIF(Survey!BP38:BW38,{"&gt;0","&lt;0"})*{1,-1})-SUM(SUMIF(Survey!BY38:CF38,{"&gt;0","&lt;0"})*{1,-1})</f>
        <v>0</v>
      </c>
      <c r="CZ38" s="30" t="str">
        <f t="shared" si="33"/>
        <v>No holdings</v>
      </c>
      <c r="DA38">
        <f t="shared" si="34"/>
        <v>0</v>
      </c>
      <c r="DB38" s="16" t="str">
        <f t="shared" si="35"/>
        <v>Fail</v>
      </c>
      <c r="DC38" s="31">
        <f>Survey!$BA38</f>
        <v>0</v>
      </c>
      <c r="DD38" s="31" cm="1">
        <f t="array" ref="DD38">SUM(SUMIF(Survey!CH38:DA38,{"&gt;0","&lt;0"})*{1,-1})-SUM(SUMIF(Survey!DC38:DV38,{"&gt;0","&lt;0"})*{1,-1})</f>
        <v>0</v>
      </c>
      <c r="DE38" s="30" t="str">
        <f t="shared" si="36"/>
        <v>No holdings</v>
      </c>
      <c r="DF38" s="17">
        <f t="shared" si="37"/>
        <v>0</v>
      </c>
      <c r="DG38" s="16" t="str">
        <f t="shared" si="38"/>
        <v>Pass</v>
      </c>
      <c r="DH38" s="33" t="b">
        <f>IF(ABS(Survey!$DA38)=0,TRUE,FALSE)</f>
        <v>1</v>
      </c>
      <c r="DI38" s="32" t="b">
        <f>NOT(ISBLANK(Survey!$DB38))</f>
        <v>0</v>
      </c>
      <c r="DJ38" s="16" t="str">
        <f t="shared" si="39"/>
        <v>Pass</v>
      </c>
      <c r="DK38" s="33" t="b">
        <f>IF(ABS(Survey!$DV38)=0,TRUE,FALSE)</f>
        <v>1</v>
      </c>
      <c r="DL38" s="32" t="b">
        <f>NOT(ISBLANK(Survey!$DW38))</f>
        <v>0</v>
      </c>
      <c r="DM38" t="str">
        <f t="shared" si="40"/>
        <v>Pass</v>
      </c>
      <c r="DN38" s="25" cm="1">
        <f t="array" ref="DN38">SUM(SUMIF(Survey!CW38,{"&gt;0","&lt;0"})*{1,-1})+SUM(SUMIF(Survey!DR38,{"&gt;0","&lt;0"})*{1,-1})</f>
        <v>0</v>
      </c>
      <c r="DO38" s="25">
        <f>SUM(SUMIF(Survey!DY38:EE38,{"&gt;0","&lt;0"})*{1,-1})+SUM(SUMIF(Survey!EG38:EM38,{"&gt;0","&lt;0"})*{1,-1})</f>
        <v>0</v>
      </c>
      <c r="DP38">
        <f t="shared" si="41"/>
        <v>0</v>
      </c>
      <c r="DQ38">
        <f t="shared" si="42"/>
        <v>0</v>
      </c>
      <c r="DR38" s="16" t="str">
        <f t="shared" si="43"/>
        <v>Pass</v>
      </c>
      <c r="DS38" s="33" t="b">
        <f>IF(ABS(Survey!$EE38)=0,TRUE,FALSE)</f>
        <v>1</v>
      </c>
      <c r="DT38" s="32" t="b">
        <f>NOT(ISBLANK(Survey!EF38))</f>
        <v>0</v>
      </c>
      <c r="DU38" s="16" t="str">
        <f t="shared" si="44"/>
        <v>Pass</v>
      </c>
      <c r="DV38" s="33" t="b">
        <f>IF(ABS(Survey!$EM38)=0,TRUE,FALSE)</f>
        <v>1</v>
      </c>
      <c r="DW38" s="32" t="b">
        <f>NOT(ISBLANK(Survey!$EN38))</f>
        <v>0</v>
      </c>
      <c r="DX38" s="16" t="str">
        <f t="shared" si="45"/>
        <v>Fail</v>
      </c>
      <c r="DY38" s="31">
        <f>SUM(SUMIF(Survey!ET38:EV38,{"&gt;0","&lt;0"})*{1,-1})</f>
        <v>0</v>
      </c>
      <c r="DZ38">
        <f t="shared" si="46"/>
        <v>0</v>
      </c>
      <c r="EA38">
        <f t="shared" si="47"/>
        <v>100</v>
      </c>
      <c r="EB38" s="30" t="b">
        <f>IF(OR(Survey!$M38="ETF",Survey!$M38="ETF, alternative mutual fund",Survey!$M38="Closed-end", Survey!$M38="Split share corp"),TRUE,FALSE)</f>
        <v>0</v>
      </c>
      <c r="EC38" s="16" t="str">
        <f t="shared" si="48"/>
        <v>Fail</v>
      </c>
      <c r="ED38" s="31">
        <f>SUM(SUMIF(Survey!EX38:FD38,{"&gt;0","&lt;0"})*{1,-1})</f>
        <v>0</v>
      </c>
      <c r="EE38">
        <f t="shared" si="49"/>
        <v>0</v>
      </c>
      <c r="EF38" s="17">
        <f t="shared" si="50"/>
        <v>100</v>
      </c>
      <c r="EG38" s="16" t="str">
        <f t="shared" si="51"/>
        <v>Fail</v>
      </c>
      <c r="EH38" s="31">
        <f>SUM(SUMIF(Survey!FF38:FL38,{"&gt;0","&lt;0"})*{1,-1})</f>
        <v>0</v>
      </c>
      <c r="EI38">
        <f t="shared" si="52"/>
        <v>0</v>
      </c>
      <c r="EJ38" s="17">
        <f t="shared" si="53"/>
        <v>100</v>
      </c>
    </row>
    <row r="39" spans="1:140">
      <c r="A39">
        <v>39</v>
      </c>
      <c r="B39" t="str">
        <f t="shared" si="0"/>
        <v>Pass</v>
      </c>
      <c r="C39" t="str">
        <f>IF(COUNTBLANK(Survey!B39:FM39)=$C$2, "Pass", "Fail")</f>
        <v>Pass</v>
      </c>
      <c r="D39" s="16" t="str">
        <f t="shared" si="2"/>
        <v>Fail</v>
      </c>
      <c r="E39" t="str">
        <f>IF(OR(ISBLANK(Survey!AL39),COUNTIF(G39:BJ39,"Fail")),"Fail","Pass")</f>
        <v>Fail</v>
      </c>
      <c r="F39" s="265"/>
      <c r="G39" s="16" t="str">
        <f t="shared" si="3"/>
        <v>Fail</v>
      </c>
      <c r="H39" s="139">
        <f>COUNTBLANK(Survey!B39:D39)+COUNTBLANK(Survey!G39)+COUNTBLANK(Survey!I39)+COUNTBLANK(Survey!K39:M39)+COUNTBLANK(Survey!P39:Q39)+COUNTBLANK(Survey!T39:W39)+COUNTBLANK(Survey!Z39:AC39)+COUNTBLANK(Survey!AF39:AG39)+COUNTBLANK(Survey!AK39:AK39)</f>
        <v>21</v>
      </c>
      <c r="I39" t="str">
        <f t="shared" si="4"/>
        <v>Fail</v>
      </c>
      <c r="J39" t="b">
        <f>IF(Survey!E39="No",TRUE,FALSE)</f>
        <v>0</v>
      </c>
      <c r="K39" s="29" cm="1">
        <f t="array" ref="K39">IF(COUNTA(Survey!$E$4:$E$695)=1, 0, SUM(IF(COUNTIF(Survey!$E$4:$E$695, Survey!$E$4:$E$695)=1,1,0)))</f>
        <v>0</v>
      </c>
      <c r="L39" s="29">
        <f>LEN(Survey!E39)</f>
        <v>0</v>
      </c>
      <c r="M39" s="16" t="str">
        <f t="shared" si="5"/>
        <v>Fail</v>
      </c>
      <c r="N39" t="b">
        <f>IF(Survey!F39="No",TRUE,FALSE)</f>
        <v>0</v>
      </c>
      <c r="O39" t="b">
        <f>Survey!F39=Survey!E39</f>
        <v>1</v>
      </c>
      <c r="P39">
        <f>COUNTIF(Survey!$F$4:$F$695,Survey!F39)</f>
        <v>0</v>
      </c>
      <c r="Q39" s="28">
        <f>LEN(Survey!F39)</f>
        <v>0</v>
      </c>
      <c r="R39" s="16" t="str">
        <f t="shared" si="6"/>
        <v>Pass</v>
      </c>
      <c r="S39" s="29">
        <f>MOD((LEN(Survey!H39)+2),11)</f>
        <v>2</v>
      </c>
      <c r="T39">
        <f>COUNTIF(Survey!$H$4:$H$695,Survey!H39)</f>
        <v>0</v>
      </c>
      <c r="U39" s="28" t="str">
        <f>IF(Survey!$L39="Prospectus fund", "Yes", "No")</f>
        <v>No</v>
      </c>
      <c r="V39" s="16" t="str">
        <f t="shared" si="7"/>
        <v>Pass</v>
      </c>
      <c r="W39" s="29">
        <f>MOD((LEN(Survey!J39)+2),11)</f>
        <v>2</v>
      </c>
      <c r="X39">
        <f>COUNTIF(Survey!$J$4:$J$695,Survey!J39)</f>
        <v>0</v>
      </c>
      <c r="Y39" s="30" t="b">
        <f>IF(OR(Survey!$M39="ETF",Survey!$M39="ETF, alternative mutual fund",Survey!$M39="Closed-end", Survey!$M39="Split share corp", Survey!$I39="Yes"),TRUE,FALSE)</f>
        <v>0</v>
      </c>
      <c r="Z39" s="16" t="str">
        <f>IFERROR(IF(AND(OR(AC39=AD39,AD39 = "Either"),NOT(ISBLANK(Survey!K39))),"Pass","Fail"),"Pass")</f>
        <v>Fail</v>
      </c>
      <c r="AA39" s="31" cm="1">
        <f t="array" ref="AA39">SUM(SUMIF(Survey!CH39:DA39,{"&gt;0","&lt;0"})*{1,-1})</f>
        <v>0</v>
      </c>
      <c r="AB39" s="33" cm="1">
        <f t="array" ref="AB39">SUM(SUMIF(Survey!CK39,{"&gt;0","&lt;0"})*{1,-1})+SUM(SUMIF(Survey!CU39,{"&gt;0","&lt;0"})*{1,-1})</f>
        <v>0</v>
      </c>
      <c r="AC39" s="33">
        <f>Survey!K39</f>
        <v>0</v>
      </c>
      <c r="AD39" s="32" t="str">
        <f t="shared" si="8"/>
        <v>Either</v>
      </c>
      <c r="AE39" s="16" t="str">
        <f t="shared" si="9"/>
        <v>Fail</v>
      </c>
      <c r="AF39" s="58" cm="1">
        <f t="array" ref="AF39">SUM(SUMIF(Survey!CH39:DA39,{"&gt;0","&lt;0"})*{1,-1})+SUM(SUMIF(Survey!DC39:DV39,{"&gt;0","&lt;0"})*{1,-1})</f>
        <v>0</v>
      </c>
      <c r="AG39" s="58">
        <f>IFERROR(AF39/(Survey!$BA39),0)</f>
        <v>0</v>
      </c>
      <c r="AH39" s="104" t="b">
        <f>IF(OR(Survey!$M39="Alternative strategy or hedge",Survey!$M39="Private asset",Survey!$L39="Prospectus fund"),TRUE,FALSE)</f>
        <v>0</v>
      </c>
      <c r="AI39" s="104" t="b">
        <f>NOT(ISBLANK(Survey!$M39))</f>
        <v>0</v>
      </c>
      <c r="AJ39" s="16" t="str">
        <f t="shared" si="10"/>
        <v>Fail</v>
      </c>
      <c r="AK39" t="b">
        <f>IF(Survey!W39="No",TRUE,FALSE)</f>
        <v>0</v>
      </c>
      <c r="AL39" s="119">
        <f>MOD((LEN(Survey!W39)+2),22)</f>
        <v>2</v>
      </c>
      <c r="AM39" t="str">
        <f t="shared" si="11"/>
        <v>Pass</v>
      </c>
      <c r="AN39" s="33" t="b">
        <f>NOT(ISNUMBER(SEARCH("Other",Survey!$Q39)))</f>
        <v>1</v>
      </c>
      <c r="AO39" s="32" t="b">
        <f>NOT(ISBLANK(Survey!$R39))</f>
        <v>0</v>
      </c>
      <c r="AP39" s="16" t="str">
        <f t="shared" si="12"/>
        <v>Pass</v>
      </c>
      <c r="AQ39" s="114">
        <f>COUNTBLANK(Survey!$X39)</f>
        <v>1</v>
      </c>
      <c r="AR39" s="58">
        <f>IF(AND(Survey!L39&lt;&gt;"Exempt fund",OR(Survey!$M39="ETF",Survey!$M39="ETF, alternative mutual fund",Survey!$M39="Mutual fund",Survey!$M39="Alternative mutual fund",Survey!$M39="Money market")),1,0)</f>
        <v>0</v>
      </c>
      <c r="AS39" s="16" t="str">
        <f t="shared" si="13"/>
        <v>Pass</v>
      </c>
      <c r="AT39" s="33" t="b">
        <f>NOT(ISNUMBER(SEARCH("Yes",Survey!$AC39)))</f>
        <v>1</v>
      </c>
      <c r="AU39" s="32" t="b">
        <f>IF(COUNTBLANK(Survey!$AD39:$AE39)=0,TRUE, FALSE)</f>
        <v>0</v>
      </c>
      <c r="AV39" s="16" t="str">
        <f t="shared" si="14"/>
        <v>Pass</v>
      </c>
      <c r="AW39" s="33" t="b">
        <f>NOT(ISNUMBER(SEARCH("Yes",Survey!$AF39)))</f>
        <v>1</v>
      </c>
      <c r="AX39" s="32" t="b">
        <f>NOT(ISBLANK(Survey!$AH39))</f>
        <v>0</v>
      </c>
      <c r="AY39" s="16" t="str">
        <f t="shared" si="15"/>
        <v>Pass</v>
      </c>
      <c r="AZ39" s="33" t="b">
        <f>NOT(OR(ISNUMBER(SEARCH("Other",Survey!$AH39)),ISNUMBER(SEARCH("Multiple",Survey!$AH39))))</f>
        <v>1</v>
      </c>
      <c r="BA39" s="32" t="b">
        <f>NOT(ISBLANK(Survey!$AI39))</f>
        <v>0</v>
      </c>
      <c r="BB39" s="16" t="str">
        <f t="shared" si="16"/>
        <v>Fail</v>
      </c>
      <c r="BC39" s="114">
        <f>IF(ABS(Survey!$BA39)&gt;0, 1,0)</f>
        <v>0</v>
      </c>
      <c r="BD39" s="114">
        <f>IF(COUNTBLANK(Survey!$AL39)=0,1,0)</f>
        <v>0</v>
      </c>
      <c r="BE39" s="16" t="str">
        <f t="shared" si="17"/>
        <v>Pass</v>
      </c>
      <c r="BF39" s="114">
        <f>IF(ISBLANK(Survey!$AL39),0,1)</f>
        <v>0</v>
      </c>
      <c r="BG39" s="133">
        <f>COUNTBLANK(Survey!$AM39)</f>
        <v>1</v>
      </c>
      <c r="BH39" s="16" t="str">
        <f t="shared" si="18"/>
        <v>Pass</v>
      </c>
      <c r="BI39" s="114">
        <f>IF(OR(Survey!$AM39="Closed",ISBLANK(Survey!$AM39)),0,1)</f>
        <v>0</v>
      </c>
      <c r="BJ39" s="133">
        <f>IF(ISBLANK(Survey!$AN39),1,0)</f>
        <v>1</v>
      </c>
      <c r="BK39" s="118" t="str">
        <f t="shared" si="19"/>
        <v>Pass</v>
      </c>
      <c r="BL39" s="31" cm="1">
        <f t="array" ref="BL39">SUM(SUMIF(Survey!AO39:AP39,{"&gt;0","&lt;0"})*{1,-1})</f>
        <v>0</v>
      </c>
      <c r="BM39">
        <f t="shared" si="20"/>
        <v>0</v>
      </c>
      <c r="BN39">
        <f t="shared" si="21"/>
        <v>100</v>
      </c>
      <c r="BO39" s="118" t="str">
        <f t="shared" si="22"/>
        <v>Pass</v>
      </c>
      <c r="BP39">
        <f>IF(Survey!AQ39="No",0,1)</f>
        <v>1</v>
      </c>
      <c r="BQ39" s="207">
        <f>MOD((LEN(Survey!AQ39)+2),22)</f>
        <v>2</v>
      </c>
      <c r="BR39">
        <f>IF(Survey!AR39="No",0,1)</f>
        <v>1</v>
      </c>
      <c r="BS39" s="207">
        <f>MOD((LEN(Survey!AR39)+2),22)</f>
        <v>2</v>
      </c>
      <c r="BT39" s="114">
        <f>COUNTBLANK(Survey!$AQ39:$AS39)+COUNTBLANK(Survey!$AU39)</f>
        <v>4</v>
      </c>
      <c r="BU39" s="114">
        <f>IF(Survey!$I39="Yes",1,0)</f>
        <v>0</v>
      </c>
      <c r="BV39" s="114">
        <f>IF(OR(Survey!$M39="Mutual fund",Survey!$M39="Alternative mutual fund",Survey!$M39="Money market"),1,0)</f>
        <v>0</v>
      </c>
      <c r="BW39" s="119">
        <f>IF(OR(Survey!$M39="ETF",Survey!$M39="ETF, alternative mutual fund"),1,0)</f>
        <v>0</v>
      </c>
      <c r="BX39" s="16" t="str">
        <f t="shared" si="23"/>
        <v>Pass</v>
      </c>
      <c r="BY39" s="33">
        <f>IF(ISNUMBER(SEARCH("Other",Survey!$AS39)), 1, 0)</f>
        <v>0</v>
      </c>
      <c r="BZ39" s="58" t="b">
        <f>NOT(ISBLANK(Survey!$AT39))</f>
        <v>0</v>
      </c>
      <c r="CA39" s="16" t="str">
        <f t="shared" si="24"/>
        <v>Pass</v>
      </c>
      <c r="CB39" s="114">
        <f>IF(Survey!$BB39=0, 0,1)</f>
        <v>0</v>
      </c>
      <c r="CC39" s="58">
        <f>Survey!$AV39</f>
        <v>0</v>
      </c>
      <c r="CD39" s="58">
        <f>Survey!$BC39+Survey!$BD39+ABS(Survey!$BE39)-ABS(Survey!$BF39)-ABS(Survey!$BG39)-ABS(Survey!$BL39)</f>
        <v>0</v>
      </c>
      <c r="CE39" s="138">
        <f>Survey!BB39+(ABS(Survey!$BH39)-ABS(Survey!$BI39)+ABS(Survey!$BJ39)-ABS(Survey!$BK39))*0.5</f>
        <v>0</v>
      </c>
      <c r="CF39" s="58">
        <f t="shared" si="25"/>
        <v>0</v>
      </c>
      <c r="CG39" s="58">
        <f>IF(AND($CC39&gt;$CF39-0.2,$CC39&lt;$CF39+0.2,ISBLANK(Survey!$AV39)=FALSE),0,1)</f>
        <v>1</v>
      </c>
      <c r="CH39" s="133">
        <f>IF(ISBLANK(Survey!$AW39),1,0)</f>
        <v>1</v>
      </c>
      <c r="CI39" s="16" t="str">
        <f t="shared" si="26"/>
        <v>Pass</v>
      </c>
      <c r="CJ39" s="114">
        <f>IF(Survey!$BB39=0, 0,1)</f>
        <v>0</v>
      </c>
      <c r="CK39" s="58">
        <f>IF(AND(Survey!$AX39&gt;=0,Survey!$AX39&lt;=0.2,Survey!$AX39&lt;&gt;""),0,1)</f>
        <v>1</v>
      </c>
      <c r="CL39" s="114">
        <f>IF(ISBLANK(Survey!$AY39),1,0)</f>
        <v>1</v>
      </c>
      <c r="CM39" s="16" t="str">
        <f t="shared" si="27"/>
        <v>Fail</v>
      </c>
      <c r="CN39" s="133">
        <f>Survey!$AZ39</f>
        <v>0</v>
      </c>
      <c r="CO39" s="16" t="str">
        <f t="shared" si="28"/>
        <v>Pass</v>
      </c>
      <c r="CP39" s="31">
        <f>Survey!$BA39</f>
        <v>0</v>
      </c>
      <c r="CQ39" s="138">
        <f>Survey!$BB39+Survey!$BC39+Survey!$BD39+ABS(Survey!$BE39)-ABS(Survey!$BF39)-ABS(Survey!$BG39)+ABS(Survey!$BH39)-ABS(Survey!$BI39)+ABS(Survey!$BJ39)-ABS(Survey!$BK39)-ABS(Survey!$BL39)+Survey!$BM39</f>
        <v>0</v>
      </c>
      <c r="CR39" s="30">
        <f t="shared" si="29"/>
        <v>0</v>
      </c>
      <c r="CS39" s="17">
        <f t="shared" si="30"/>
        <v>0</v>
      </c>
      <c r="CT39" s="16" t="str">
        <f t="shared" si="31"/>
        <v>Pass</v>
      </c>
      <c r="CU39" s="33" t="b">
        <f>IF(ABS(Survey!$BM39)=0,TRUE,FALSE)</f>
        <v>1</v>
      </c>
      <c r="CV39" s="32" t="b">
        <f>NOT(ISBLANK(Survey!$BN39))</f>
        <v>0</v>
      </c>
      <c r="CW39" t="str">
        <f t="shared" si="32"/>
        <v>Fail</v>
      </c>
      <c r="CX39" s="25">
        <f>Survey!$BA39</f>
        <v>0</v>
      </c>
      <c r="CY39" s="25" cm="1">
        <f t="array" ref="CY39">SUM(SUMIF(Survey!BP39:BW39,{"&gt;0","&lt;0"})*{1,-1})-SUM(SUMIF(Survey!BY39:CF39,{"&gt;0","&lt;0"})*{1,-1})</f>
        <v>0</v>
      </c>
      <c r="CZ39" s="30" t="str">
        <f t="shared" si="33"/>
        <v>No holdings</v>
      </c>
      <c r="DA39">
        <f t="shared" si="34"/>
        <v>0</v>
      </c>
      <c r="DB39" s="16" t="str">
        <f t="shared" si="35"/>
        <v>Fail</v>
      </c>
      <c r="DC39" s="31">
        <f>Survey!$BA39</f>
        <v>0</v>
      </c>
      <c r="DD39" s="31" cm="1">
        <f t="array" ref="DD39">SUM(SUMIF(Survey!CH39:DA39,{"&gt;0","&lt;0"})*{1,-1})-SUM(SUMIF(Survey!DC39:DV39,{"&gt;0","&lt;0"})*{1,-1})</f>
        <v>0</v>
      </c>
      <c r="DE39" s="30" t="str">
        <f t="shared" si="36"/>
        <v>No holdings</v>
      </c>
      <c r="DF39" s="17">
        <f t="shared" si="37"/>
        <v>0</v>
      </c>
      <c r="DG39" s="16" t="str">
        <f t="shared" si="38"/>
        <v>Pass</v>
      </c>
      <c r="DH39" s="33" t="b">
        <f>IF(ABS(Survey!$DA39)=0,TRUE,FALSE)</f>
        <v>1</v>
      </c>
      <c r="DI39" s="32" t="b">
        <f>NOT(ISBLANK(Survey!$DB39))</f>
        <v>0</v>
      </c>
      <c r="DJ39" s="16" t="str">
        <f t="shared" si="39"/>
        <v>Pass</v>
      </c>
      <c r="DK39" s="33" t="b">
        <f>IF(ABS(Survey!$DV39)=0,TRUE,FALSE)</f>
        <v>1</v>
      </c>
      <c r="DL39" s="32" t="b">
        <f>NOT(ISBLANK(Survey!$DW39))</f>
        <v>0</v>
      </c>
      <c r="DM39" t="str">
        <f t="shared" si="40"/>
        <v>Pass</v>
      </c>
      <c r="DN39" s="25" cm="1">
        <f t="array" ref="DN39">SUM(SUMIF(Survey!CW39,{"&gt;0","&lt;0"})*{1,-1})+SUM(SUMIF(Survey!DR39,{"&gt;0","&lt;0"})*{1,-1})</f>
        <v>0</v>
      </c>
      <c r="DO39" s="25">
        <f>SUM(SUMIF(Survey!DY39:EE39,{"&gt;0","&lt;0"})*{1,-1})+SUM(SUMIF(Survey!EG39:EM39,{"&gt;0","&lt;0"})*{1,-1})</f>
        <v>0</v>
      </c>
      <c r="DP39">
        <f t="shared" si="41"/>
        <v>0</v>
      </c>
      <c r="DQ39">
        <f t="shared" si="42"/>
        <v>0</v>
      </c>
      <c r="DR39" s="16" t="str">
        <f t="shared" si="43"/>
        <v>Pass</v>
      </c>
      <c r="DS39" s="33" t="b">
        <f>IF(ABS(Survey!$EE39)=0,TRUE,FALSE)</f>
        <v>1</v>
      </c>
      <c r="DT39" s="32" t="b">
        <f>NOT(ISBLANK(Survey!EF39))</f>
        <v>0</v>
      </c>
      <c r="DU39" s="16" t="str">
        <f t="shared" si="44"/>
        <v>Pass</v>
      </c>
      <c r="DV39" s="33" t="b">
        <f>IF(ABS(Survey!$EM39)=0,TRUE,FALSE)</f>
        <v>1</v>
      </c>
      <c r="DW39" s="32" t="b">
        <f>NOT(ISBLANK(Survey!$EN39))</f>
        <v>0</v>
      </c>
      <c r="DX39" s="16" t="str">
        <f t="shared" si="45"/>
        <v>Fail</v>
      </c>
      <c r="DY39" s="31">
        <f>SUM(SUMIF(Survey!ET39:EV39,{"&gt;0","&lt;0"})*{1,-1})</f>
        <v>0</v>
      </c>
      <c r="DZ39">
        <f t="shared" si="46"/>
        <v>0</v>
      </c>
      <c r="EA39">
        <f t="shared" si="47"/>
        <v>100</v>
      </c>
      <c r="EB39" s="30" t="b">
        <f>IF(OR(Survey!$M39="ETF",Survey!$M39="ETF, alternative mutual fund",Survey!$M39="Closed-end", Survey!$M39="Split share corp"),TRUE,FALSE)</f>
        <v>0</v>
      </c>
      <c r="EC39" s="16" t="str">
        <f t="shared" si="48"/>
        <v>Fail</v>
      </c>
      <c r="ED39" s="31">
        <f>SUM(SUMIF(Survey!EX39:FD39,{"&gt;0","&lt;0"})*{1,-1})</f>
        <v>0</v>
      </c>
      <c r="EE39">
        <f t="shared" si="49"/>
        <v>0</v>
      </c>
      <c r="EF39" s="17">
        <f t="shared" si="50"/>
        <v>100</v>
      </c>
      <c r="EG39" s="16" t="str">
        <f t="shared" si="51"/>
        <v>Fail</v>
      </c>
      <c r="EH39" s="31">
        <f>SUM(SUMIF(Survey!FF39:FL39,{"&gt;0","&lt;0"})*{1,-1})</f>
        <v>0</v>
      </c>
      <c r="EI39">
        <f t="shared" si="52"/>
        <v>0</v>
      </c>
      <c r="EJ39" s="17">
        <f t="shared" si="53"/>
        <v>100</v>
      </c>
    </row>
    <row r="40" spans="1:140">
      <c r="A40">
        <v>40</v>
      </c>
      <c r="B40" t="str">
        <f t="shared" si="0"/>
        <v>Pass</v>
      </c>
      <c r="C40" t="str">
        <f>IF(COUNTBLANK(Survey!B40:FM40)=$C$2, "Pass", "Fail")</f>
        <v>Pass</v>
      </c>
      <c r="D40" s="16" t="str">
        <f t="shared" si="2"/>
        <v>Fail</v>
      </c>
      <c r="E40" t="str">
        <f>IF(OR(ISBLANK(Survey!AL40),COUNTIF(G40:BJ40,"Fail")),"Fail","Pass")</f>
        <v>Fail</v>
      </c>
      <c r="F40" s="265"/>
      <c r="G40" s="16" t="str">
        <f t="shared" si="3"/>
        <v>Fail</v>
      </c>
      <c r="H40" s="139">
        <f>COUNTBLANK(Survey!B40:D40)+COUNTBLANK(Survey!G40)+COUNTBLANK(Survey!I40)+COUNTBLANK(Survey!K40:M40)+COUNTBLANK(Survey!P40:Q40)+COUNTBLANK(Survey!T40:W40)+COUNTBLANK(Survey!Z40:AC40)+COUNTBLANK(Survey!AF40:AG40)+COUNTBLANK(Survey!AK40:AK40)</f>
        <v>21</v>
      </c>
      <c r="I40" t="str">
        <f t="shared" si="4"/>
        <v>Fail</v>
      </c>
      <c r="J40" t="b">
        <f>IF(Survey!E40="No",TRUE,FALSE)</f>
        <v>0</v>
      </c>
      <c r="K40" s="29" cm="1">
        <f t="array" ref="K40">IF(COUNTA(Survey!$E$4:$E$695)=1, 0, SUM(IF(COUNTIF(Survey!$E$4:$E$695, Survey!$E$4:$E$695)=1,1,0)))</f>
        <v>0</v>
      </c>
      <c r="L40" s="29">
        <f>LEN(Survey!E40)</f>
        <v>0</v>
      </c>
      <c r="M40" s="16" t="str">
        <f t="shared" si="5"/>
        <v>Fail</v>
      </c>
      <c r="N40" t="b">
        <f>IF(Survey!F40="No",TRUE,FALSE)</f>
        <v>0</v>
      </c>
      <c r="O40" t="b">
        <f>Survey!F40=Survey!E40</f>
        <v>1</v>
      </c>
      <c r="P40">
        <f>COUNTIF(Survey!$F$4:$F$695,Survey!F40)</f>
        <v>0</v>
      </c>
      <c r="Q40" s="28">
        <f>LEN(Survey!F40)</f>
        <v>0</v>
      </c>
      <c r="R40" s="16" t="str">
        <f t="shared" si="6"/>
        <v>Pass</v>
      </c>
      <c r="S40" s="29">
        <f>MOD((LEN(Survey!H40)+2),11)</f>
        <v>2</v>
      </c>
      <c r="T40">
        <f>COUNTIF(Survey!$H$4:$H$695,Survey!H40)</f>
        <v>0</v>
      </c>
      <c r="U40" s="28" t="str">
        <f>IF(Survey!$L40="Prospectus fund", "Yes", "No")</f>
        <v>No</v>
      </c>
      <c r="V40" s="16" t="str">
        <f t="shared" si="7"/>
        <v>Pass</v>
      </c>
      <c r="W40" s="29">
        <f>MOD((LEN(Survey!J40)+2),11)</f>
        <v>2</v>
      </c>
      <c r="X40">
        <f>COUNTIF(Survey!$J$4:$J$695,Survey!J40)</f>
        <v>0</v>
      </c>
      <c r="Y40" s="30" t="b">
        <f>IF(OR(Survey!$M40="ETF",Survey!$M40="ETF, alternative mutual fund",Survey!$M40="Closed-end", Survey!$M40="Split share corp", Survey!$I40="Yes"),TRUE,FALSE)</f>
        <v>0</v>
      </c>
      <c r="Z40" s="16" t="str">
        <f>IFERROR(IF(AND(OR(AC40=AD40,AD40 = "Either"),NOT(ISBLANK(Survey!K40))),"Pass","Fail"),"Pass")</f>
        <v>Fail</v>
      </c>
      <c r="AA40" s="31" cm="1">
        <f t="array" ref="AA40">SUM(SUMIF(Survey!CH40:DA40,{"&gt;0","&lt;0"})*{1,-1})</f>
        <v>0</v>
      </c>
      <c r="AB40" s="33" cm="1">
        <f t="array" ref="AB40">SUM(SUMIF(Survey!CK40,{"&gt;0","&lt;0"})*{1,-1})+SUM(SUMIF(Survey!CU40,{"&gt;0","&lt;0"})*{1,-1})</f>
        <v>0</v>
      </c>
      <c r="AC40" s="33">
        <f>Survey!K40</f>
        <v>0</v>
      </c>
      <c r="AD40" s="32" t="str">
        <f t="shared" si="8"/>
        <v>Either</v>
      </c>
      <c r="AE40" s="16" t="str">
        <f t="shared" si="9"/>
        <v>Fail</v>
      </c>
      <c r="AF40" s="58" cm="1">
        <f t="array" ref="AF40">SUM(SUMIF(Survey!CH40:DA40,{"&gt;0","&lt;0"})*{1,-1})+SUM(SUMIF(Survey!DC40:DV40,{"&gt;0","&lt;0"})*{1,-1})</f>
        <v>0</v>
      </c>
      <c r="AG40" s="58">
        <f>IFERROR(AF40/(Survey!$BA40),0)</f>
        <v>0</v>
      </c>
      <c r="AH40" s="104" t="b">
        <f>IF(OR(Survey!$M40="Alternative strategy or hedge",Survey!$M40="Private asset",Survey!$L40="Prospectus fund"),TRUE,FALSE)</f>
        <v>0</v>
      </c>
      <c r="AI40" s="104" t="b">
        <f>NOT(ISBLANK(Survey!$M40))</f>
        <v>0</v>
      </c>
      <c r="AJ40" s="16" t="str">
        <f t="shared" si="10"/>
        <v>Fail</v>
      </c>
      <c r="AK40" t="b">
        <f>IF(Survey!W40="No",TRUE,FALSE)</f>
        <v>0</v>
      </c>
      <c r="AL40" s="119">
        <f>MOD((LEN(Survey!W40)+2),22)</f>
        <v>2</v>
      </c>
      <c r="AM40" t="str">
        <f t="shared" si="11"/>
        <v>Pass</v>
      </c>
      <c r="AN40" s="33" t="b">
        <f>NOT(ISNUMBER(SEARCH("Other",Survey!$Q40)))</f>
        <v>1</v>
      </c>
      <c r="AO40" s="32" t="b">
        <f>NOT(ISBLANK(Survey!$R40))</f>
        <v>0</v>
      </c>
      <c r="AP40" s="16" t="str">
        <f t="shared" si="12"/>
        <v>Pass</v>
      </c>
      <c r="AQ40" s="114">
        <f>COUNTBLANK(Survey!$X40)</f>
        <v>1</v>
      </c>
      <c r="AR40" s="58">
        <f>IF(AND(Survey!L40&lt;&gt;"Exempt fund",OR(Survey!$M40="ETF",Survey!$M40="ETF, alternative mutual fund",Survey!$M40="Mutual fund",Survey!$M40="Alternative mutual fund",Survey!$M40="Money market")),1,0)</f>
        <v>0</v>
      </c>
      <c r="AS40" s="16" t="str">
        <f t="shared" si="13"/>
        <v>Pass</v>
      </c>
      <c r="AT40" s="33" t="b">
        <f>NOT(ISNUMBER(SEARCH("Yes",Survey!$AC40)))</f>
        <v>1</v>
      </c>
      <c r="AU40" s="32" t="b">
        <f>IF(COUNTBLANK(Survey!$AD40:$AE40)=0,TRUE, FALSE)</f>
        <v>0</v>
      </c>
      <c r="AV40" s="16" t="str">
        <f t="shared" si="14"/>
        <v>Pass</v>
      </c>
      <c r="AW40" s="33" t="b">
        <f>NOT(ISNUMBER(SEARCH("Yes",Survey!$AF40)))</f>
        <v>1</v>
      </c>
      <c r="AX40" s="32" t="b">
        <f>NOT(ISBLANK(Survey!$AH40))</f>
        <v>0</v>
      </c>
      <c r="AY40" s="16" t="str">
        <f t="shared" si="15"/>
        <v>Pass</v>
      </c>
      <c r="AZ40" s="33" t="b">
        <f>NOT(OR(ISNUMBER(SEARCH("Other",Survey!$AH40)),ISNUMBER(SEARCH("Multiple",Survey!$AH40))))</f>
        <v>1</v>
      </c>
      <c r="BA40" s="32" t="b">
        <f>NOT(ISBLANK(Survey!$AI40))</f>
        <v>0</v>
      </c>
      <c r="BB40" s="16" t="str">
        <f t="shared" si="16"/>
        <v>Fail</v>
      </c>
      <c r="BC40" s="114">
        <f>IF(ABS(Survey!$BA40)&gt;0, 1,0)</f>
        <v>0</v>
      </c>
      <c r="BD40" s="114">
        <f>IF(COUNTBLANK(Survey!$AL40)=0,1,0)</f>
        <v>0</v>
      </c>
      <c r="BE40" s="16" t="str">
        <f t="shared" si="17"/>
        <v>Pass</v>
      </c>
      <c r="BF40" s="114">
        <f>IF(ISBLANK(Survey!$AL40),0,1)</f>
        <v>0</v>
      </c>
      <c r="BG40" s="133">
        <f>COUNTBLANK(Survey!$AM40)</f>
        <v>1</v>
      </c>
      <c r="BH40" s="16" t="str">
        <f t="shared" si="18"/>
        <v>Pass</v>
      </c>
      <c r="BI40" s="114">
        <f>IF(OR(Survey!$AM40="Closed",ISBLANK(Survey!$AM40)),0,1)</f>
        <v>0</v>
      </c>
      <c r="BJ40" s="133">
        <f>IF(ISBLANK(Survey!$AN40),1,0)</f>
        <v>1</v>
      </c>
      <c r="BK40" s="118" t="str">
        <f t="shared" si="19"/>
        <v>Pass</v>
      </c>
      <c r="BL40" s="31" cm="1">
        <f t="array" ref="BL40">SUM(SUMIF(Survey!AO40:AP40,{"&gt;0","&lt;0"})*{1,-1})</f>
        <v>0</v>
      </c>
      <c r="BM40">
        <f t="shared" si="20"/>
        <v>0</v>
      </c>
      <c r="BN40">
        <f t="shared" si="21"/>
        <v>100</v>
      </c>
      <c r="BO40" s="118" t="str">
        <f t="shared" si="22"/>
        <v>Pass</v>
      </c>
      <c r="BP40">
        <f>IF(Survey!AQ40="No",0,1)</f>
        <v>1</v>
      </c>
      <c r="BQ40" s="207">
        <f>MOD((LEN(Survey!AQ40)+2),22)</f>
        <v>2</v>
      </c>
      <c r="BR40">
        <f>IF(Survey!AR40="No",0,1)</f>
        <v>1</v>
      </c>
      <c r="BS40" s="207">
        <f>MOD((LEN(Survey!AR40)+2),22)</f>
        <v>2</v>
      </c>
      <c r="BT40" s="114">
        <f>COUNTBLANK(Survey!$AQ40:$AS40)+COUNTBLANK(Survey!$AU40)</f>
        <v>4</v>
      </c>
      <c r="BU40" s="114">
        <f>IF(Survey!$I40="Yes",1,0)</f>
        <v>0</v>
      </c>
      <c r="BV40" s="114">
        <f>IF(OR(Survey!$M40="Mutual fund",Survey!$M40="Alternative mutual fund",Survey!$M40="Money market"),1,0)</f>
        <v>0</v>
      </c>
      <c r="BW40" s="119">
        <f>IF(OR(Survey!$M40="ETF",Survey!$M40="ETF, alternative mutual fund"),1,0)</f>
        <v>0</v>
      </c>
      <c r="BX40" s="16" t="str">
        <f t="shared" si="23"/>
        <v>Pass</v>
      </c>
      <c r="BY40" s="33">
        <f>IF(ISNUMBER(SEARCH("Other",Survey!$AS40)), 1, 0)</f>
        <v>0</v>
      </c>
      <c r="BZ40" s="58" t="b">
        <f>NOT(ISBLANK(Survey!$AT40))</f>
        <v>0</v>
      </c>
      <c r="CA40" s="16" t="str">
        <f t="shared" si="24"/>
        <v>Pass</v>
      </c>
      <c r="CB40" s="114">
        <f>IF(Survey!$BB40=0, 0,1)</f>
        <v>0</v>
      </c>
      <c r="CC40" s="58">
        <f>Survey!$AV40</f>
        <v>0</v>
      </c>
      <c r="CD40" s="58">
        <f>Survey!$BC40+Survey!$BD40+ABS(Survey!$BE40)-ABS(Survey!$BF40)-ABS(Survey!$BG40)-ABS(Survey!$BL40)</f>
        <v>0</v>
      </c>
      <c r="CE40" s="138">
        <f>Survey!BB40+(ABS(Survey!$BH40)-ABS(Survey!$BI40)+ABS(Survey!$BJ40)-ABS(Survey!$BK40))*0.5</f>
        <v>0</v>
      </c>
      <c r="CF40" s="58">
        <f t="shared" si="25"/>
        <v>0</v>
      </c>
      <c r="CG40" s="58">
        <f>IF(AND($CC40&gt;$CF40-0.2,$CC40&lt;$CF40+0.2,ISBLANK(Survey!$AV40)=FALSE),0,1)</f>
        <v>1</v>
      </c>
      <c r="CH40" s="133">
        <f>IF(ISBLANK(Survey!$AW40),1,0)</f>
        <v>1</v>
      </c>
      <c r="CI40" s="16" t="str">
        <f t="shared" si="26"/>
        <v>Pass</v>
      </c>
      <c r="CJ40" s="114">
        <f>IF(Survey!$BB40=0, 0,1)</f>
        <v>0</v>
      </c>
      <c r="CK40" s="58">
        <f>IF(AND(Survey!$AX40&gt;=0,Survey!$AX40&lt;=0.2,Survey!$AX40&lt;&gt;""),0,1)</f>
        <v>1</v>
      </c>
      <c r="CL40" s="114">
        <f>IF(ISBLANK(Survey!$AY40),1,0)</f>
        <v>1</v>
      </c>
      <c r="CM40" s="16" t="str">
        <f t="shared" si="27"/>
        <v>Fail</v>
      </c>
      <c r="CN40" s="133">
        <f>Survey!$AZ40</f>
        <v>0</v>
      </c>
      <c r="CO40" s="16" t="str">
        <f t="shared" si="28"/>
        <v>Pass</v>
      </c>
      <c r="CP40" s="31">
        <f>Survey!$BA40</f>
        <v>0</v>
      </c>
      <c r="CQ40" s="138">
        <f>Survey!$BB40+Survey!$BC40+Survey!$BD40+ABS(Survey!$BE40)-ABS(Survey!$BF40)-ABS(Survey!$BG40)+ABS(Survey!$BH40)-ABS(Survey!$BI40)+ABS(Survey!$BJ40)-ABS(Survey!$BK40)-ABS(Survey!$BL40)+Survey!$BM40</f>
        <v>0</v>
      </c>
      <c r="CR40" s="30">
        <f t="shared" si="29"/>
        <v>0</v>
      </c>
      <c r="CS40" s="17">
        <f t="shared" si="30"/>
        <v>0</v>
      </c>
      <c r="CT40" s="16" t="str">
        <f t="shared" si="31"/>
        <v>Pass</v>
      </c>
      <c r="CU40" s="33" t="b">
        <f>IF(ABS(Survey!$BM40)=0,TRUE,FALSE)</f>
        <v>1</v>
      </c>
      <c r="CV40" s="32" t="b">
        <f>NOT(ISBLANK(Survey!$BN40))</f>
        <v>0</v>
      </c>
      <c r="CW40" t="str">
        <f t="shared" si="32"/>
        <v>Fail</v>
      </c>
      <c r="CX40" s="25">
        <f>Survey!$BA40</f>
        <v>0</v>
      </c>
      <c r="CY40" s="25" cm="1">
        <f t="array" ref="CY40">SUM(SUMIF(Survey!BP40:BW40,{"&gt;0","&lt;0"})*{1,-1})-SUM(SUMIF(Survey!BY40:CF40,{"&gt;0","&lt;0"})*{1,-1})</f>
        <v>0</v>
      </c>
      <c r="CZ40" s="30" t="str">
        <f t="shared" si="33"/>
        <v>No holdings</v>
      </c>
      <c r="DA40">
        <f t="shared" si="34"/>
        <v>0</v>
      </c>
      <c r="DB40" s="16" t="str">
        <f t="shared" si="35"/>
        <v>Fail</v>
      </c>
      <c r="DC40" s="31">
        <f>Survey!$BA40</f>
        <v>0</v>
      </c>
      <c r="DD40" s="31" cm="1">
        <f t="array" ref="DD40">SUM(SUMIF(Survey!CH40:DA40,{"&gt;0","&lt;0"})*{1,-1})-SUM(SUMIF(Survey!DC40:DV40,{"&gt;0","&lt;0"})*{1,-1})</f>
        <v>0</v>
      </c>
      <c r="DE40" s="30" t="str">
        <f t="shared" si="36"/>
        <v>No holdings</v>
      </c>
      <c r="DF40" s="17">
        <f t="shared" si="37"/>
        <v>0</v>
      </c>
      <c r="DG40" s="16" t="str">
        <f t="shared" si="38"/>
        <v>Pass</v>
      </c>
      <c r="DH40" s="33" t="b">
        <f>IF(ABS(Survey!$DA40)=0,TRUE,FALSE)</f>
        <v>1</v>
      </c>
      <c r="DI40" s="32" t="b">
        <f>NOT(ISBLANK(Survey!$DB40))</f>
        <v>0</v>
      </c>
      <c r="DJ40" s="16" t="str">
        <f t="shared" si="39"/>
        <v>Pass</v>
      </c>
      <c r="DK40" s="33" t="b">
        <f>IF(ABS(Survey!$DV40)=0,TRUE,FALSE)</f>
        <v>1</v>
      </c>
      <c r="DL40" s="32" t="b">
        <f>NOT(ISBLANK(Survey!$DW40))</f>
        <v>0</v>
      </c>
      <c r="DM40" t="str">
        <f t="shared" si="40"/>
        <v>Pass</v>
      </c>
      <c r="DN40" s="25" cm="1">
        <f t="array" ref="DN40">SUM(SUMIF(Survey!CW40,{"&gt;0","&lt;0"})*{1,-1})+SUM(SUMIF(Survey!DR40,{"&gt;0","&lt;0"})*{1,-1})</f>
        <v>0</v>
      </c>
      <c r="DO40" s="25">
        <f>SUM(SUMIF(Survey!DY40:EE40,{"&gt;0","&lt;0"})*{1,-1})+SUM(SUMIF(Survey!EG40:EM40,{"&gt;0","&lt;0"})*{1,-1})</f>
        <v>0</v>
      </c>
      <c r="DP40">
        <f t="shared" si="41"/>
        <v>0</v>
      </c>
      <c r="DQ40">
        <f t="shared" si="42"/>
        <v>0</v>
      </c>
      <c r="DR40" s="16" t="str">
        <f t="shared" si="43"/>
        <v>Pass</v>
      </c>
      <c r="DS40" s="33" t="b">
        <f>IF(ABS(Survey!$EE40)=0,TRUE,FALSE)</f>
        <v>1</v>
      </c>
      <c r="DT40" s="32" t="b">
        <f>NOT(ISBLANK(Survey!EF40))</f>
        <v>0</v>
      </c>
      <c r="DU40" s="16" t="str">
        <f t="shared" si="44"/>
        <v>Pass</v>
      </c>
      <c r="DV40" s="33" t="b">
        <f>IF(ABS(Survey!$EM40)=0,TRUE,FALSE)</f>
        <v>1</v>
      </c>
      <c r="DW40" s="32" t="b">
        <f>NOT(ISBLANK(Survey!$EN40))</f>
        <v>0</v>
      </c>
      <c r="DX40" s="16" t="str">
        <f t="shared" si="45"/>
        <v>Fail</v>
      </c>
      <c r="DY40" s="31">
        <f>SUM(SUMIF(Survey!ET40:EV40,{"&gt;0","&lt;0"})*{1,-1})</f>
        <v>0</v>
      </c>
      <c r="DZ40">
        <f t="shared" si="46"/>
        <v>0</v>
      </c>
      <c r="EA40">
        <f t="shared" si="47"/>
        <v>100</v>
      </c>
      <c r="EB40" s="30" t="b">
        <f>IF(OR(Survey!$M40="ETF",Survey!$M40="ETF, alternative mutual fund",Survey!$M40="Closed-end", Survey!$M40="Split share corp"),TRUE,FALSE)</f>
        <v>0</v>
      </c>
      <c r="EC40" s="16" t="str">
        <f t="shared" si="48"/>
        <v>Fail</v>
      </c>
      <c r="ED40" s="31">
        <f>SUM(SUMIF(Survey!EX40:FD40,{"&gt;0","&lt;0"})*{1,-1})</f>
        <v>0</v>
      </c>
      <c r="EE40">
        <f t="shared" si="49"/>
        <v>0</v>
      </c>
      <c r="EF40" s="17">
        <f t="shared" si="50"/>
        <v>100</v>
      </c>
      <c r="EG40" s="16" t="str">
        <f t="shared" si="51"/>
        <v>Fail</v>
      </c>
      <c r="EH40" s="31">
        <f>SUM(SUMIF(Survey!FF40:FL40,{"&gt;0","&lt;0"})*{1,-1})</f>
        <v>0</v>
      </c>
      <c r="EI40">
        <f t="shared" si="52"/>
        <v>0</v>
      </c>
      <c r="EJ40" s="17">
        <f t="shared" si="53"/>
        <v>100</v>
      </c>
    </row>
    <row r="41" spans="1:140">
      <c r="A41">
        <v>41</v>
      </c>
      <c r="B41" t="str">
        <f t="shared" si="0"/>
        <v>Pass</v>
      </c>
      <c r="C41" t="str">
        <f>IF(COUNTBLANK(Survey!B41:FM41)=$C$2, "Pass", "Fail")</f>
        <v>Pass</v>
      </c>
      <c r="D41" s="16" t="str">
        <f t="shared" si="2"/>
        <v>Fail</v>
      </c>
      <c r="E41" t="str">
        <f>IF(OR(ISBLANK(Survey!AL41),COUNTIF(G41:BJ41,"Fail")),"Fail","Pass")</f>
        <v>Fail</v>
      </c>
      <c r="F41" s="265"/>
      <c r="G41" s="16" t="str">
        <f t="shared" si="3"/>
        <v>Fail</v>
      </c>
      <c r="H41" s="139">
        <f>COUNTBLANK(Survey!B41:D41)+COUNTBLANK(Survey!G41)+COUNTBLANK(Survey!I41)+COUNTBLANK(Survey!K41:M41)+COUNTBLANK(Survey!P41:Q41)+COUNTBLANK(Survey!T41:W41)+COUNTBLANK(Survey!Z41:AC41)+COUNTBLANK(Survey!AF41:AG41)+COUNTBLANK(Survey!AK41:AK41)</f>
        <v>21</v>
      </c>
      <c r="I41" t="str">
        <f t="shared" si="4"/>
        <v>Fail</v>
      </c>
      <c r="J41" t="b">
        <f>IF(Survey!E41="No",TRUE,FALSE)</f>
        <v>0</v>
      </c>
      <c r="K41" s="29" cm="1">
        <f t="array" ref="K41">IF(COUNTA(Survey!$E$4:$E$695)=1, 0, SUM(IF(COUNTIF(Survey!$E$4:$E$695, Survey!$E$4:$E$695)=1,1,0)))</f>
        <v>0</v>
      </c>
      <c r="L41" s="29">
        <f>LEN(Survey!E41)</f>
        <v>0</v>
      </c>
      <c r="M41" s="16" t="str">
        <f t="shared" si="5"/>
        <v>Fail</v>
      </c>
      <c r="N41" t="b">
        <f>IF(Survey!F41="No",TRUE,FALSE)</f>
        <v>0</v>
      </c>
      <c r="O41" t="b">
        <f>Survey!F41=Survey!E41</f>
        <v>1</v>
      </c>
      <c r="P41">
        <f>COUNTIF(Survey!$F$4:$F$695,Survey!F41)</f>
        <v>0</v>
      </c>
      <c r="Q41" s="28">
        <f>LEN(Survey!F41)</f>
        <v>0</v>
      </c>
      <c r="R41" s="16" t="str">
        <f t="shared" si="6"/>
        <v>Pass</v>
      </c>
      <c r="S41" s="29">
        <f>MOD((LEN(Survey!H41)+2),11)</f>
        <v>2</v>
      </c>
      <c r="T41">
        <f>COUNTIF(Survey!$H$4:$H$695,Survey!H41)</f>
        <v>0</v>
      </c>
      <c r="U41" s="28" t="str">
        <f>IF(Survey!$L41="Prospectus fund", "Yes", "No")</f>
        <v>No</v>
      </c>
      <c r="V41" s="16" t="str">
        <f t="shared" si="7"/>
        <v>Pass</v>
      </c>
      <c r="W41" s="29">
        <f>MOD((LEN(Survey!J41)+2),11)</f>
        <v>2</v>
      </c>
      <c r="X41">
        <f>COUNTIF(Survey!$J$4:$J$695,Survey!J41)</f>
        <v>0</v>
      </c>
      <c r="Y41" s="30" t="b">
        <f>IF(OR(Survey!$M41="ETF",Survey!$M41="ETF, alternative mutual fund",Survey!$M41="Closed-end", Survey!$M41="Split share corp", Survey!$I41="Yes"),TRUE,FALSE)</f>
        <v>0</v>
      </c>
      <c r="Z41" s="16" t="str">
        <f>IFERROR(IF(AND(OR(AC41=AD41,AD41 = "Either"),NOT(ISBLANK(Survey!K41))),"Pass","Fail"),"Pass")</f>
        <v>Fail</v>
      </c>
      <c r="AA41" s="31" cm="1">
        <f t="array" ref="AA41">SUM(SUMIF(Survey!CH41:DA41,{"&gt;0","&lt;0"})*{1,-1})</f>
        <v>0</v>
      </c>
      <c r="AB41" s="33" cm="1">
        <f t="array" ref="AB41">SUM(SUMIF(Survey!CK41,{"&gt;0","&lt;0"})*{1,-1})+SUM(SUMIF(Survey!CU41,{"&gt;0","&lt;0"})*{1,-1})</f>
        <v>0</v>
      </c>
      <c r="AC41" s="33">
        <f>Survey!K41</f>
        <v>0</v>
      </c>
      <c r="AD41" s="32" t="str">
        <f t="shared" si="8"/>
        <v>Either</v>
      </c>
      <c r="AE41" s="16" t="str">
        <f t="shared" si="9"/>
        <v>Fail</v>
      </c>
      <c r="AF41" s="58" cm="1">
        <f t="array" ref="AF41">SUM(SUMIF(Survey!CH41:DA41,{"&gt;0","&lt;0"})*{1,-1})+SUM(SUMIF(Survey!DC41:DV41,{"&gt;0","&lt;0"})*{1,-1})</f>
        <v>0</v>
      </c>
      <c r="AG41" s="58">
        <f>IFERROR(AF41/(Survey!$BA41),0)</f>
        <v>0</v>
      </c>
      <c r="AH41" s="104" t="b">
        <f>IF(OR(Survey!$M41="Alternative strategy or hedge",Survey!$M41="Private asset",Survey!$L41="Prospectus fund"),TRUE,FALSE)</f>
        <v>0</v>
      </c>
      <c r="AI41" s="104" t="b">
        <f>NOT(ISBLANK(Survey!$M41))</f>
        <v>0</v>
      </c>
      <c r="AJ41" s="16" t="str">
        <f t="shared" si="10"/>
        <v>Fail</v>
      </c>
      <c r="AK41" t="b">
        <f>IF(Survey!W41="No",TRUE,FALSE)</f>
        <v>0</v>
      </c>
      <c r="AL41" s="119">
        <f>MOD((LEN(Survey!W41)+2),22)</f>
        <v>2</v>
      </c>
      <c r="AM41" t="str">
        <f t="shared" si="11"/>
        <v>Pass</v>
      </c>
      <c r="AN41" s="33" t="b">
        <f>NOT(ISNUMBER(SEARCH("Other",Survey!$Q41)))</f>
        <v>1</v>
      </c>
      <c r="AO41" s="32" t="b">
        <f>NOT(ISBLANK(Survey!$R41))</f>
        <v>0</v>
      </c>
      <c r="AP41" s="16" t="str">
        <f t="shared" si="12"/>
        <v>Pass</v>
      </c>
      <c r="AQ41" s="114">
        <f>COUNTBLANK(Survey!$X41)</f>
        <v>1</v>
      </c>
      <c r="AR41" s="58">
        <f>IF(AND(Survey!L41&lt;&gt;"Exempt fund",OR(Survey!$M41="ETF",Survey!$M41="ETF, alternative mutual fund",Survey!$M41="Mutual fund",Survey!$M41="Alternative mutual fund",Survey!$M41="Money market")),1,0)</f>
        <v>0</v>
      </c>
      <c r="AS41" s="16" t="str">
        <f t="shared" si="13"/>
        <v>Pass</v>
      </c>
      <c r="AT41" s="33" t="b">
        <f>NOT(ISNUMBER(SEARCH("Yes",Survey!$AC41)))</f>
        <v>1</v>
      </c>
      <c r="AU41" s="32" t="b">
        <f>IF(COUNTBLANK(Survey!$AD41:$AE41)=0,TRUE, FALSE)</f>
        <v>0</v>
      </c>
      <c r="AV41" s="16" t="str">
        <f t="shared" si="14"/>
        <v>Pass</v>
      </c>
      <c r="AW41" s="33" t="b">
        <f>NOT(ISNUMBER(SEARCH("Yes",Survey!$AF41)))</f>
        <v>1</v>
      </c>
      <c r="AX41" s="32" t="b">
        <f>NOT(ISBLANK(Survey!$AH41))</f>
        <v>0</v>
      </c>
      <c r="AY41" s="16" t="str">
        <f t="shared" si="15"/>
        <v>Pass</v>
      </c>
      <c r="AZ41" s="33" t="b">
        <f>NOT(OR(ISNUMBER(SEARCH("Other",Survey!$AH41)),ISNUMBER(SEARCH("Multiple",Survey!$AH41))))</f>
        <v>1</v>
      </c>
      <c r="BA41" s="32" t="b">
        <f>NOT(ISBLANK(Survey!$AI41))</f>
        <v>0</v>
      </c>
      <c r="BB41" s="16" t="str">
        <f t="shared" si="16"/>
        <v>Fail</v>
      </c>
      <c r="BC41" s="114">
        <f>IF(ABS(Survey!$BA41)&gt;0, 1,0)</f>
        <v>0</v>
      </c>
      <c r="BD41" s="114">
        <f>IF(COUNTBLANK(Survey!$AL41)=0,1,0)</f>
        <v>0</v>
      </c>
      <c r="BE41" s="16" t="str">
        <f t="shared" si="17"/>
        <v>Pass</v>
      </c>
      <c r="BF41" s="114">
        <f>IF(ISBLANK(Survey!$AL41),0,1)</f>
        <v>0</v>
      </c>
      <c r="BG41" s="133">
        <f>COUNTBLANK(Survey!$AM41)</f>
        <v>1</v>
      </c>
      <c r="BH41" s="16" t="str">
        <f t="shared" si="18"/>
        <v>Pass</v>
      </c>
      <c r="BI41" s="114">
        <f>IF(OR(Survey!$AM41="Closed",ISBLANK(Survey!$AM41)),0,1)</f>
        <v>0</v>
      </c>
      <c r="BJ41" s="133">
        <f>IF(ISBLANK(Survey!$AN41),1,0)</f>
        <v>1</v>
      </c>
      <c r="BK41" s="118" t="str">
        <f t="shared" si="19"/>
        <v>Pass</v>
      </c>
      <c r="BL41" s="31" cm="1">
        <f t="array" ref="BL41">SUM(SUMIF(Survey!AO41:AP41,{"&gt;0","&lt;0"})*{1,-1})</f>
        <v>0</v>
      </c>
      <c r="BM41">
        <f t="shared" si="20"/>
        <v>0</v>
      </c>
      <c r="BN41">
        <f t="shared" si="21"/>
        <v>100</v>
      </c>
      <c r="BO41" s="118" t="str">
        <f t="shared" si="22"/>
        <v>Pass</v>
      </c>
      <c r="BP41">
        <f>IF(Survey!AQ41="No",0,1)</f>
        <v>1</v>
      </c>
      <c r="BQ41" s="207">
        <f>MOD((LEN(Survey!AQ41)+2),22)</f>
        <v>2</v>
      </c>
      <c r="BR41">
        <f>IF(Survey!AR41="No",0,1)</f>
        <v>1</v>
      </c>
      <c r="BS41" s="207">
        <f>MOD((LEN(Survey!AR41)+2),22)</f>
        <v>2</v>
      </c>
      <c r="BT41" s="114">
        <f>COUNTBLANK(Survey!$AQ41:$AS41)+COUNTBLANK(Survey!$AU41)</f>
        <v>4</v>
      </c>
      <c r="BU41" s="114">
        <f>IF(Survey!$I41="Yes",1,0)</f>
        <v>0</v>
      </c>
      <c r="BV41" s="114">
        <f>IF(OR(Survey!$M41="Mutual fund",Survey!$M41="Alternative mutual fund",Survey!$M41="Money market"),1,0)</f>
        <v>0</v>
      </c>
      <c r="BW41" s="119">
        <f>IF(OR(Survey!$M41="ETF",Survey!$M41="ETF, alternative mutual fund"),1,0)</f>
        <v>0</v>
      </c>
      <c r="BX41" s="16" t="str">
        <f t="shared" si="23"/>
        <v>Pass</v>
      </c>
      <c r="BY41" s="33">
        <f>IF(ISNUMBER(SEARCH("Other",Survey!$AS41)), 1, 0)</f>
        <v>0</v>
      </c>
      <c r="BZ41" s="58" t="b">
        <f>NOT(ISBLANK(Survey!$AT41))</f>
        <v>0</v>
      </c>
      <c r="CA41" s="16" t="str">
        <f t="shared" si="24"/>
        <v>Pass</v>
      </c>
      <c r="CB41" s="114">
        <f>IF(Survey!$BB41=0, 0,1)</f>
        <v>0</v>
      </c>
      <c r="CC41" s="58">
        <f>Survey!$AV41</f>
        <v>0</v>
      </c>
      <c r="CD41" s="58">
        <f>Survey!$BC41+Survey!$BD41+ABS(Survey!$BE41)-ABS(Survey!$BF41)-ABS(Survey!$BG41)-ABS(Survey!$BL41)</f>
        <v>0</v>
      </c>
      <c r="CE41" s="138">
        <f>Survey!BB41+(ABS(Survey!$BH41)-ABS(Survey!$BI41)+ABS(Survey!$BJ41)-ABS(Survey!$BK41))*0.5</f>
        <v>0</v>
      </c>
      <c r="CF41" s="58">
        <f t="shared" si="25"/>
        <v>0</v>
      </c>
      <c r="CG41" s="58">
        <f>IF(AND($CC41&gt;$CF41-0.2,$CC41&lt;$CF41+0.2,ISBLANK(Survey!$AV41)=FALSE),0,1)</f>
        <v>1</v>
      </c>
      <c r="CH41" s="133">
        <f>IF(ISBLANK(Survey!$AW41),1,0)</f>
        <v>1</v>
      </c>
      <c r="CI41" s="16" t="str">
        <f t="shared" si="26"/>
        <v>Pass</v>
      </c>
      <c r="CJ41" s="114">
        <f>IF(Survey!$BB41=0, 0,1)</f>
        <v>0</v>
      </c>
      <c r="CK41" s="58">
        <f>IF(AND(Survey!$AX41&gt;=0,Survey!$AX41&lt;=0.2,Survey!$AX41&lt;&gt;""),0,1)</f>
        <v>1</v>
      </c>
      <c r="CL41" s="114">
        <f>IF(ISBLANK(Survey!$AY41),1,0)</f>
        <v>1</v>
      </c>
      <c r="CM41" s="16" t="str">
        <f t="shared" si="27"/>
        <v>Fail</v>
      </c>
      <c r="CN41" s="133">
        <f>Survey!$AZ41</f>
        <v>0</v>
      </c>
      <c r="CO41" s="16" t="str">
        <f t="shared" si="28"/>
        <v>Pass</v>
      </c>
      <c r="CP41" s="31">
        <f>Survey!$BA41</f>
        <v>0</v>
      </c>
      <c r="CQ41" s="138">
        <f>Survey!$BB41+Survey!$BC41+Survey!$BD41+ABS(Survey!$BE41)-ABS(Survey!$BF41)-ABS(Survey!$BG41)+ABS(Survey!$BH41)-ABS(Survey!$BI41)+ABS(Survey!$BJ41)-ABS(Survey!$BK41)-ABS(Survey!$BL41)+Survey!$BM41</f>
        <v>0</v>
      </c>
      <c r="CR41" s="30">
        <f t="shared" si="29"/>
        <v>0</v>
      </c>
      <c r="CS41" s="17">
        <f t="shared" si="30"/>
        <v>0</v>
      </c>
      <c r="CT41" s="16" t="str">
        <f t="shared" si="31"/>
        <v>Pass</v>
      </c>
      <c r="CU41" s="33" t="b">
        <f>IF(ABS(Survey!$BM41)=0,TRUE,FALSE)</f>
        <v>1</v>
      </c>
      <c r="CV41" s="32" t="b">
        <f>NOT(ISBLANK(Survey!$BN41))</f>
        <v>0</v>
      </c>
      <c r="CW41" t="str">
        <f t="shared" si="32"/>
        <v>Fail</v>
      </c>
      <c r="CX41" s="25">
        <f>Survey!$BA41</f>
        <v>0</v>
      </c>
      <c r="CY41" s="25" cm="1">
        <f t="array" ref="CY41">SUM(SUMIF(Survey!BP41:BW41,{"&gt;0","&lt;0"})*{1,-1})-SUM(SUMIF(Survey!BY41:CF41,{"&gt;0","&lt;0"})*{1,-1})</f>
        <v>0</v>
      </c>
      <c r="CZ41" s="30" t="str">
        <f t="shared" si="33"/>
        <v>No holdings</v>
      </c>
      <c r="DA41">
        <f t="shared" si="34"/>
        <v>0</v>
      </c>
      <c r="DB41" s="16" t="str">
        <f t="shared" si="35"/>
        <v>Fail</v>
      </c>
      <c r="DC41" s="31">
        <f>Survey!$BA41</f>
        <v>0</v>
      </c>
      <c r="DD41" s="31" cm="1">
        <f t="array" ref="DD41">SUM(SUMIF(Survey!CH41:DA41,{"&gt;0","&lt;0"})*{1,-1})-SUM(SUMIF(Survey!DC41:DV41,{"&gt;0","&lt;0"})*{1,-1})</f>
        <v>0</v>
      </c>
      <c r="DE41" s="30" t="str">
        <f t="shared" si="36"/>
        <v>No holdings</v>
      </c>
      <c r="DF41" s="17">
        <f t="shared" si="37"/>
        <v>0</v>
      </c>
      <c r="DG41" s="16" t="str">
        <f t="shared" si="38"/>
        <v>Pass</v>
      </c>
      <c r="DH41" s="33" t="b">
        <f>IF(ABS(Survey!$DA41)=0,TRUE,FALSE)</f>
        <v>1</v>
      </c>
      <c r="DI41" s="32" t="b">
        <f>NOT(ISBLANK(Survey!$DB41))</f>
        <v>0</v>
      </c>
      <c r="DJ41" s="16" t="str">
        <f t="shared" si="39"/>
        <v>Pass</v>
      </c>
      <c r="DK41" s="33" t="b">
        <f>IF(ABS(Survey!$DV41)=0,TRUE,FALSE)</f>
        <v>1</v>
      </c>
      <c r="DL41" s="32" t="b">
        <f>NOT(ISBLANK(Survey!$DW41))</f>
        <v>0</v>
      </c>
      <c r="DM41" t="str">
        <f t="shared" si="40"/>
        <v>Pass</v>
      </c>
      <c r="DN41" s="25" cm="1">
        <f t="array" ref="DN41">SUM(SUMIF(Survey!CW41,{"&gt;0","&lt;0"})*{1,-1})+SUM(SUMIF(Survey!DR41,{"&gt;0","&lt;0"})*{1,-1})</f>
        <v>0</v>
      </c>
      <c r="DO41" s="25">
        <f>SUM(SUMIF(Survey!DY41:EE41,{"&gt;0","&lt;0"})*{1,-1})+SUM(SUMIF(Survey!EG41:EM41,{"&gt;0","&lt;0"})*{1,-1})</f>
        <v>0</v>
      </c>
      <c r="DP41">
        <f t="shared" si="41"/>
        <v>0</v>
      </c>
      <c r="DQ41">
        <f t="shared" si="42"/>
        <v>0</v>
      </c>
      <c r="DR41" s="16" t="str">
        <f t="shared" si="43"/>
        <v>Pass</v>
      </c>
      <c r="DS41" s="33" t="b">
        <f>IF(ABS(Survey!$EE41)=0,TRUE,FALSE)</f>
        <v>1</v>
      </c>
      <c r="DT41" s="32" t="b">
        <f>NOT(ISBLANK(Survey!EF41))</f>
        <v>0</v>
      </c>
      <c r="DU41" s="16" t="str">
        <f t="shared" si="44"/>
        <v>Pass</v>
      </c>
      <c r="DV41" s="33" t="b">
        <f>IF(ABS(Survey!$EM41)=0,TRUE,FALSE)</f>
        <v>1</v>
      </c>
      <c r="DW41" s="32" t="b">
        <f>NOT(ISBLANK(Survey!$EN41))</f>
        <v>0</v>
      </c>
      <c r="DX41" s="16" t="str">
        <f t="shared" si="45"/>
        <v>Fail</v>
      </c>
      <c r="DY41" s="31">
        <f>SUM(SUMIF(Survey!ET41:EV41,{"&gt;0","&lt;0"})*{1,-1})</f>
        <v>0</v>
      </c>
      <c r="DZ41">
        <f t="shared" si="46"/>
        <v>0</v>
      </c>
      <c r="EA41">
        <f t="shared" si="47"/>
        <v>100</v>
      </c>
      <c r="EB41" s="30" t="b">
        <f>IF(OR(Survey!$M41="ETF",Survey!$M41="ETF, alternative mutual fund",Survey!$M41="Closed-end", Survey!$M41="Split share corp"),TRUE,FALSE)</f>
        <v>0</v>
      </c>
      <c r="EC41" s="16" t="str">
        <f t="shared" si="48"/>
        <v>Fail</v>
      </c>
      <c r="ED41" s="31">
        <f>SUM(SUMIF(Survey!EX41:FD41,{"&gt;0","&lt;0"})*{1,-1})</f>
        <v>0</v>
      </c>
      <c r="EE41">
        <f t="shared" si="49"/>
        <v>0</v>
      </c>
      <c r="EF41" s="17">
        <f t="shared" si="50"/>
        <v>100</v>
      </c>
      <c r="EG41" s="16" t="str">
        <f t="shared" si="51"/>
        <v>Fail</v>
      </c>
      <c r="EH41" s="31">
        <f>SUM(SUMIF(Survey!FF41:FL41,{"&gt;0","&lt;0"})*{1,-1})</f>
        <v>0</v>
      </c>
      <c r="EI41">
        <f t="shared" si="52"/>
        <v>0</v>
      </c>
      <c r="EJ41" s="17">
        <f t="shared" si="53"/>
        <v>100</v>
      </c>
    </row>
    <row r="42" spans="1:140">
      <c r="A42">
        <v>42</v>
      </c>
      <c r="B42" t="str">
        <f t="shared" si="0"/>
        <v>Pass</v>
      </c>
      <c r="C42" t="str">
        <f>IF(COUNTBLANK(Survey!B42:FM42)=$C$2, "Pass", "Fail")</f>
        <v>Pass</v>
      </c>
      <c r="D42" s="16" t="str">
        <f t="shared" si="2"/>
        <v>Fail</v>
      </c>
      <c r="E42" t="str">
        <f>IF(OR(ISBLANK(Survey!AL42),COUNTIF(G42:BJ42,"Fail")),"Fail","Pass")</f>
        <v>Fail</v>
      </c>
      <c r="F42" s="265"/>
      <c r="G42" s="16" t="str">
        <f t="shared" si="3"/>
        <v>Fail</v>
      </c>
      <c r="H42" s="139">
        <f>COUNTBLANK(Survey!B42:D42)+COUNTBLANK(Survey!G42)+COUNTBLANK(Survey!I42)+COUNTBLANK(Survey!K42:M42)+COUNTBLANK(Survey!P42:Q42)+COUNTBLANK(Survey!T42:W42)+COUNTBLANK(Survey!Z42:AC42)+COUNTBLANK(Survey!AF42:AG42)+COUNTBLANK(Survey!AK42:AK42)</f>
        <v>21</v>
      </c>
      <c r="I42" t="str">
        <f t="shared" si="4"/>
        <v>Fail</v>
      </c>
      <c r="J42" t="b">
        <f>IF(Survey!E42="No",TRUE,FALSE)</f>
        <v>0</v>
      </c>
      <c r="K42" s="29" cm="1">
        <f t="array" ref="K42">IF(COUNTA(Survey!$E$4:$E$695)=1, 0, SUM(IF(COUNTIF(Survey!$E$4:$E$695, Survey!$E$4:$E$695)=1,1,0)))</f>
        <v>0</v>
      </c>
      <c r="L42" s="29">
        <f>LEN(Survey!E42)</f>
        <v>0</v>
      </c>
      <c r="M42" s="16" t="str">
        <f t="shared" si="5"/>
        <v>Fail</v>
      </c>
      <c r="N42" t="b">
        <f>IF(Survey!F42="No",TRUE,FALSE)</f>
        <v>0</v>
      </c>
      <c r="O42" t="b">
        <f>Survey!F42=Survey!E42</f>
        <v>1</v>
      </c>
      <c r="P42">
        <f>COUNTIF(Survey!$F$4:$F$695,Survey!F42)</f>
        <v>0</v>
      </c>
      <c r="Q42" s="28">
        <f>LEN(Survey!F42)</f>
        <v>0</v>
      </c>
      <c r="R42" s="16" t="str">
        <f t="shared" si="6"/>
        <v>Pass</v>
      </c>
      <c r="S42" s="29">
        <f>MOD((LEN(Survey!H42)+2),11)</f>
        <v>2</v>
      </c>
      <c r="T42">
        <f>COUNTIF(Survey!$H$4:$H$695,Survey!H42)</f>
        <v>0</v>
      </c>
      <c r="U42" s="28" t="str">
        <f>IF(Survey!$L42="Prospectus fund", "Yes", "No")</f>
        <v>No</v>
      </c>
      <c r="V42" s="16" t="str">
        <f t="shared" si="7"/>
        <v>Pass</v>
      </c>
      <c r="W42" s="29">
        <f>MOD((LEN(Survey!J42)+2),11)</f>
        <v>2</v>
      </c>
      <c r="X42">
        <f>COUNTIF(Survey!$J$4:$J$695,Survey!J42)</f>
        <v>0</v>
      </c>
      <c r="Y42" s="30" t="b">
        <f>IF(OR(Survey!$M42="ETF",Survey!$M42="ETF, alternative mutual fund",Survey!$M42="Closed-end", Survey!$M42="Split share corp", Survey!$I42="Yes"),TRUE,FALSE)</f>
        <v>0</v>
      </c>
      <c r="Z42" s="16" t="str">
        <f>IFERROR(IF(AND(OR(AC42=AD42,AD42 = "Either"),NOT(ISBLANK(Survey!K42))),"Pass","Fail"),"Pass")</f>
        <v>Fail</v>
      </c>
      <c r="AA42" s="31" cm="1">
        <f t="array" ref="AA42">SUM(SUMIF(Survey!CH42:DA42,{"&gt;0","&lt;0"})*{1,-1})</f>
        <v>0</v>
      </c>
      <c r="AB42" s="33" cm="1">
        <f t="array" ref="AB42">SUM(SUMIF(Survey!CK42,{"&gt;0","&lt;0"})*{1,-1})+SUM(SUMIF(Survey!CU42,{"&gt;0","&lt;0"})*{1,-1})</f>
        <v>0</v>
      </c>
      <c r="AC42" s="33">
        <f>Survey!K42</f>
        <v>0</v>
      </c>
      <c r="AD42" s="32" t="str">
        <f t="shared" si="8"/>
        <v>Either</v>
      </c>
      <c r="AE42" s="16" t="str">
        <f t="shared" si="9"/>
        <v>Fail</v>
      </c>
      <c r="AF42" s="58" cm="1">
        <f t="array" ref="AF42">SUM(SUMIF(Survey!CH42:DA42,{"&gt;0","&lt;0"})*{1,-1})+SUM(SUMIF(Survey!DC42:DV42,{"&gt;0","&lt;0"})*{1,-1})</f>
        <v>0</v>
      </c>
      <c r="AG42" s="58">
        <f>IFERROR(AF42/(Survey!$BA42),0)</f>
        <v>0</v>
      </c>
      <c r="AH42" s="104" t="b">
        <f>IF(OR(Survey!$M42="Alternative strategy or hedge",Survey!$M42="Private asset",Survey!$L42="Prospectus fund"),TRUE,FALSE)</f>
        <v>0</v>
      </c>
      <c r="AI42" s="104" t="b">
        <f>NOT(ISBLANK(Survey!$M42))</f>
        <v>0</v>
      </c>
      <c r="AJ42" s="16" t="str">
        <f t="shared" si="10"/>
        <v>Fail</v>
      </c>
      <c r="AK42" t="b">
        <f>IF(Survey!W42="No",TRUE,FALSE)</f>
        <v>0</v>
      </c>
      <c r="AL42" s="119">
        <f>MOD((LEN(Survey!W42)+2),22)</f>
        <v>2</v>
      </c>
      <c r="AM42" t="str">
        <f t="shared" si="11"/>
        <v>Pass</v>
      </c>
      <c r="AN42" s="33" t="b">
        <f>NOT(ISNUMBER(SEARCH("Other",Survey!$Q42)))</f>
        <v>1</v>
      </c>
      <c r="AO42" s="32" t="b">
        <f>NOT(ISBLANK(Survey!$R42))</f>
        <v>0</v>
      </c>
      <c r="AP42" s="16" t="str">
        <f t="shared" si="12"/>
        <v>Pass</v>
      </c>
      <c r="AQ42" s="114">
        <f>COUNTBLANK(Survey!$X42)</f>
        <v>1</v>
      </c>
      <c r="AR42" s="58">
        <f>IF(AND(Survey!L42&lt;&gt;"Exempt fund",OR(Survey!$M42="ETF",Survey!$M42="ETF, alternative mutual fund",Survey!$M42="Mutual fund",Survey!$M42="Alternative mutual fund",Survey!$M42="Money market")),1,0)</f>
        <v>0</v>
      </c>
      <c r="AS42" s="16" t="str">
        <f t="shared" si="13"/>
        <v>Pass</v>
      </c>
      <c r="AT42" s="33" t="b">
        <f>NOT(ISNUMBER(SEARCH("Yes",Survey!$AC42)))</f>
        <v>1</v>
      </c>
      <c r="AU42" s="32" t="b">
        <f>IF(COUNTBLANK(Survey!$AD42:$AE42)=0,TRUE, FALSE)</f>
        <v>0</v>
      </c>
      <c r="AV42" s="16" t="str">
        <f t="shared" si="14"/>
        <v>Pass</v>
      </c>
      <c r="AW42" s="33" t="b">
        <f>NOT(ISNUMBER(SEARCH("Yes",Survey!$AF42)))</f>
        <v>1</v>
      </c>
      <c r="AX42" s="32" t="b">
        <f>NOT(ISBLANK(Survey!$AH42))</f>
        <v>0</v>
      </c>
      <c r="AY42" s="16" t="str">
        <f t="shared" si="15"/>
        <v>Pass</v>
      </c>
      <c r="AZ42" s="33" t="b">
        <f>NOT(OR(ISNUMBER(SEARCH("Other",Survey!$AH42)),ISNUMBER(SEARCH("Multiple",Survey!$AH42))))</f>
        <v>1</v>
      </c>
      <c r="BA42" s="32" t="b">
        <f>NOT(ISBLANK(Survey!$AI42))</f>
        <v>0</v>
      </c>
      <c r="BB42" s="16" t="str">
        <f t="shared" si="16"/>
        <v>Fail</v>
      </c>
      <c r="BC42" s="114">
        <f>IF(ABS(Survey!$BA42)&gt;0, 1,0)</f>
        <v>0</v>
      </c>
      <c r="BD42" s="114">
        <f>IF(COUNTBLANK(Survey!$AL42)=0,1,0)</f>
        <v>0</v>
      </c>
      <c r="BE42" s="16" t="str">
        <f t="shared" si="17"/>
        <v>Pass</v>
      </c>
      <c r="BF42" s="114">
        <f>IF(ISBLANK(Survey!$AL42),0,1)</f>
        <v>0</v>
      </c>
      <c r="BG42" s="133">
        <f>COUNTBLANK(Survey!$AM42)</f>
        <v>1</v>
      </c>
      <c r="BH42" s="16" t="str">
        <f t="shared" si="18"/>
        <v>Pass</v>
      </c>
      <c r="BI42" s="114">
        <f>IF(OR(Survey!$AM42="Closed",ISBLANK(Survey!$AM42)),0,1)</f>
        <v>0</v>
      </c>
      <c r="BJ42" s="133">
        <f>IF(ISBLANK(Survey!$AN42),1,0)</f>
        <v>1</v>
      </c>
      <c r="BK42" s="118" t="str">
        <f t="shared" si="19"/>
        <v>Pass</v>
      </c>
      <c r="BL42" s="31" cm="1">
        <f t="array" ref="BL42">SUM(SUMIF(Survey!AO42:AP42,{"&gt;0","&lt;0"})*{1,-1})</f>
        <v>0</v>
      </c>
      <c r="BM42">
        <f t="shared" si="20"/>
        <v>0</v>
      </c>
      <c r="BN42">
        <f t="shared" si="21"/>
        <v>100</v>
      </c>
      <c r="BO42" s="118" t="str">
        <f t="shared" si="22"/>
        <v>Pass</v>
      </c>
      <c r="BP42">
        <f>IF(Survey!AQ42="No",0,1)</f>
        <v>1</v>
      </c>
      <c r="BQ42" s="207">
        <f>MOD((LEN(Survey!AQ42)+2),22)</f>
        <v>2</v>
      </c>
      <c r="BR42">
        <f>IF(Survey!AR42="No",0,1)</f>
        <v>1</v>
      </c>
      <c r="BS42" s="207">
        <f>MOD((LEN(Survey!AR42)+2),22)</f>
        <v>2</v>
      </c>
      <c r="BT42" s="114">
        <f>COUNTBLANK(Survey!$AQ42:$AS42)+COUNTBLANK(Survey!$AU42)</f>
        <v>4</v>
      </c>
      <c r="BU42" s="114">
        <f>IF(Survey!$I42="Yes",1,0)</f>
        <v>0</v>
      </c>
      <c r="BV42" s="114">
        <f>IF(OR(Survey!$M42="Mutual fund",Survey!$M42="Alternative mutual fund",Survey!$M42="Money market"),1,0)</f>
        <v>0</v>
      </c>
      <c r="BW42" s="119">
        <f>IF(OR(Survey!$M42="ETF",Survey!$M42="ETF, alternative mutual fund"),1,0)</f>
        <v>0</v>
      </c>
      <c r="BX42" s="16" t="str">
        <f t="shared" si="23"/>
        <v>Pass</v>
      </c>
      <c r="BY42" s="33">
        <f>IF(ISNUMBER(SEARCH("Other",Survey!$AS42)), 1, 0)</f>
        <v>0</v>
      </c>
      <c r="BZ42" s="58" t="b">
        <f>NOT(ISBLANK(Survey!$AT42))</f>
        <v>0</v>
      </c>
      <c r="CA42" s="16" t="str">
        <f t="shared" si="24"/>
        <v>Pass</v>
      </c>
      <c r="CB42" s="114">
        <f>IF(Survey!$BB42=0, 0,1)</f>
        <v>0</v>
      </c>
      <c r="CC42" s="58">
        <f>Survey!$AV42</f>
        <v>0</v>
      </c>
      <c r="CD42" s="58">
        <f>Survey!$BC42+Survey!$BD42+ABS(Survey!$BE42)-ABS(Survey!$BF42)-ABS(Survey!$BG42)-ABS(Survey!$BL42)</f>
        <v>0</v>
      </c>
      <c r="CE42" s="138">
        <f>Survey!BB42+(ABS(Survey!$BH42)-ABS(Survey!$BI42)+ABS(Survey!$BJ42)-ABS(Survey!$BK42))*0.5</f>
        <v>0</v>
      </c>
      <c r="CF42" s="58">
        <f t="shared" si="25"/>
        <v>0</v>
      </c>
      <c r="CG42" s="58">
        <f>IF(AND($CC42&gt;$CF42-0.2,$CC42&lt;$CF42+0.2,ISBLANK(Survey!$AV42)=FALSE),0,1)</f>
        <v>1</v>
      </c>
      <c r="CH42" s="133">
        <f>IF(ISBLANK(Survey!$AW42),1,0)</f>
        <v>1</v>
      </c>
      <c r="CI42" s="16" t="str">
        <f t="shared" si="26"/>
        <v>Pass</v>
      </c>
      <c r="CJ42" s="114">
        <f>IF(Survey!$BB42=0, 0,1)</f>
        <v>0</v>
      </c>
      <c r="CK42" s="58">
        <f>IF(AND(Survey!$AX42&gt;=0,Survey!$AX42&lt;=0.2,Survey!$AX42&lt;&gt;""),0,1)</f>
        <v>1</v>
      </c>
      <c r="CL42" s="114">
        <f>IF(ISBLANK(Survey!$AY42),1,0)</f>
        <v>1</v>
      </c>
      <c r="CM42" s="16" t="str">
        <f t="shared" si="27"/>
        <v>Fail</v>
      </c>
      <c r="CN42" s="133">
        <f>Survey!$AZ42</f>
        <v>0</v>
      </c>
      <c r="CO42" s="16" t="str">
        <f t="shared" si="28"/>
        <v>Pass</v>
      </c>
      <c r="CP42" s="31">
        <f>Survey!$BA42</f>
        <v>0</v>
      </c>
      <c r="CQ42" s="138">
        <f>Survey!$BB42+Survey!$BC42+Survey!$BD42+ABS(Survey!$BE42)-ABS(Survey!$BF42)-ABS(Survey!$BG42)+ABS(Survey!$BH42)-ABS(Survey!$BI42)+ABS(Survey!$BJ42)-ABS(Survey!$BK42)-ABS(Survey!$BL42)+Survey!$BM42</f>
        <v>0</v>
      </c>
      <c r="CR42" s="30">
        <f t="shared" si="29"/>
        <v>0</v>
      </c>
      <c r="CS42" s="17">
        <f t="shared" si="30"/>
        <v>0</v>
      </c>
      <c r="CT42" s="16" t="str">
        <f t="shared" si="31"/>
        <v>Pass</v>
      </c>
      <c r="CU42" s="33" t="b">
        <f>IF(ABS(Survey!$BM42)=0,TRUE,FALSE)</f>
        <v>1</v>
      </c>
      <c r="CV42" s="32" t="b">
        <f>NOT(ISBLANK(Survey!$BN42))</f>
        <v>0</v>
      </c>
      <c r="CW42" t="str">
        <f t="shared" si="32"/>
        <v>Fail</v>
      </c>
      <c r="CX42" s="25">
        <f>Survey!$BA42</f>
        <v>0</v>
      </c>
      <c r="CY42" s="25" cm="1">
        <f t="array" ref="CY42">SUM(SUMIF(Survey!BP42:BW42,{"&gt;0","&lt;0"})*{1,-1})-SUM(SUMIF(Survey!BY42:CF42,{"&gt;0","&lt;0"})*{1,-1})</f>
        <v>0</v>
      </c>
      <c r="CZ42" s="30" t="str">
        <f t="shared" si="33"/>
        <v>No holdings</v>
      </c>
      <c r="DA42">
        <f t="shared" si="34"/>
        <v>0</v>
      </c>
      <c r="DB42" s="16" t="str">
        <f t="shared" si="35"/>
        <v>Fail</v>
      </c>
      <c r="DC42" s="31">
        <f>Survey!$BA42</f>
        <v>0</v>
      </c>
      <c r="DD42" s="31" cm="1">
        <f t="array" ref="DD42">SUM(SUMIF(Survey!CH42:DA42,{"&gt;0","&lt;0"})*{1,-1})-SUM(SUMIF(Survey!DC42:DV42,{"&gt;0","&lt;0"})*{1,-1})</f>
        <v>0</v>
      </c>
      <c r="DE42" s="30" t="str">
        <f t="shared" si="36"/>
        <v>No holdings</v>
      </c>
      <c r="DF42" s="17">
        <f t="shared" si="37"/>
        <v>0</v>
      </c>
      <c r="DG42" s="16" t="str">
        <f t="shared" si="38"/>
        <v>Pass</v>
      </c>
      <c r="DH42" s="33" t="b">
        <f>IF(ABS(Survey!$DA42)=0,TRUE,FALSE)</f>
        <v>1</v>
      </c>
      <c r="DI42" s="32" t="b">
        <f>NOT(ISBLANK(Survey!$DB42))</f>
        <v>0</v>
      </c>
      <c r="DJ42" s="16" t="str">
        <f t="shared" si="39"/>
        <v>Pass</v>
      </c>
      <c r="DK42" s="33" t="b">
        <f>IF(ABS(Survey!$DV42)=0,TRUE,FALSE)</f>
        <v>1</v>
      </c>
      <c r="DL42" s="32" t="b">
        <f>NOT(ISBLANK(Survey!$DW42))</f>
        <v>0</v>
      </c>
      <c r="DM42" t="str">
        <f t="shared" si="40"/>
        <v>Pass</v>
      </c>
      <c r="DN42" s="25" cm="1">
        <f t="array" ref="DN42">SUM(SUMIF(Survey!CW42,{"&gt;0","&lt;0"})*{1,-1})+SUM(SUMIF(Survey!DR42,{"&gt;0","&lt;0"})*{1,-1})</f>
        <v>0</v>
      </c>
      <c r="DO42" s="25">
        <f>SUM(SUMIF(Survey!DY42:EE42,{"&gt;0","&lt;0"})*{1,-1})+SUM(SUMIF(Survey!EG42:EM42,{"&gt;0","&lt;0"})*{1,-1})</f>
        <v>0</v>
      </c>
      <c r="DP42">
        <f t="shared" si="41"/>
        <v>0</v>
      </c>
      <c r="DQ42">
        <f t="shared" si="42"/>
        <v>0</v>
      </c>
      <c r="DR42" s="16" t="str">
        <f t="shared" si="43"/>
        <v>Pass</v>
      </c>
      <c r="DS42" s="33" t="b">
        <f>IF(ABS(Survey!$EE42)=0,TRUE,FALSE)</f>
        <v>1</v>
      </c>
      <c r="DT42" s="32" t="b">
        <f>NOT(ISBLANK(Survey!EF42))</f>
        <v>0</v>
      </c>
      <c r="DU42" s="16" t="str">
        <f t="shared" si="44"/>
        <v>Pass</v>
      </c>
      <c r="DV42" s="33" t="b">
        <f>IF(ABS(Survey!$EM42)=0,TRUE,FALSE)</f>
        <v>1</v>
      </c>
      <c r="DW42" s="32" t="b">
        <f>NOT(ISBLANK(Survey!$EN42))</f>
        <v>0</v>
      </c>
      <c r="DX42" s="16" t="str">
        <f t="shared" si="45"/>
        <v>Fail</v>
      </c>
      <c r="DY42" s="31">
        <f>SUM(SUMIF(Survey!ET42:EV42,{"&gt;0","&lt;0"})*{1,-1})</f>
        <v>0</v>
      </c>
      <c r="DZ42">
        <f t="shared" si="46"/>
        <v>0</v>
      </c>
      <c r="EA42">
        <f t="shared" si="47"/>
        <v>100</v>
      </c>
      <c r="EB42" s="30" t="b">
        <f>IF(OR(Survey!$M42="ETF",Survey!$M42="ETF, alternative mutual fund",Survey!$M42="Closed-end", Survey!$M42="Split share corp"),TRUE,FALSE)</f>
        <v>0</v>
      </c>
      <c r="EC42" s="16" t="str">
        <f t="shared" si="48"/>
        <v>Fail</v>
      </c>
      <c r="ED42" s="31">
        <f>SUM(SUMIF(Survey!EX42:FD42,{"&gt;0","&lt;0"})*{1,-1})</f>
        <v>0</v>
      </c>
      <c r="EE42">
        <f t="shared" si="49"/>
        <v>0</v>
      </c>
      <c r="EF42" s="17">
        <f t="shared" si="50"/>
        <v>100</v>
      </c>
      <c r="EG42" s="16" t="str">
        <f t="shared" si="51"/>
        <v>Fail</v>
      </c>
      <c r="EH42" s="31">
        <f>SUM(SUMIF(Survey!FF42:FL42,{"&gt;0","&lt;0"})*{1,-1})</f>
        <v>0</v>
      </c>
      <c r="EI42">
        <f t="shared" si="52"/>
        <v>0</v>
      </c>
      <c r="EJ42" s="17">
        <f t="shared" si="53"/>
        <v>100</v>
      </c>
    </row>
    <row r="43" spans="1:140">
      <c r="A43">
        <v>43</v>
      </c>
      <c r="B43" t="str">
        <f t="shared" si="0"/>
        <v>Pass</v>
      </c>
      <c r="C43" t="str">
        <f>IF(COUNTBLANK(Survey!B43:FM43)=$C$2, "Pass", "Fail")</f>
        <v>Pass</v>
      </c>
      <c r="D43" s="16" t="str">
        <f t="shared" si="2"/>
        <v>Fail</v>
      </c>
      <c r="E43" t="str">
        <f>IF(OR(ISBLANK(Survey!AL43),COUNTIF(G43:BJ43,"Fail")),"Fail","Pass")</f>
        <v>Fail</v>
      </c>
      <c r="F43" s="265"/>
      <c r="G43" s="16" t="str">
        <f t="shared" si="3"/>
        <v>Fail</v>
      </c>
      <c r="H43" s="139">
        <f>COUNTBLANK(Survey!B43:D43)+COUNTBLANK(Survey!G43)+COUNTBLANK(Survey!I43)+COUNTBLANK(Survey!K43:M43)+COUNTBLANK(Survey!P43:Q43)+COUNTBLANK(Survey!T43:W43)+COUNTBLANK(Survey!Z43:AC43)+COUNTBLANK(Survey!AF43:AG43)+COUNTBLANK(Survey!AK43:AK43)</f>
        <v>21</v>
      </c>
      <c r="I43" t="str">
        <f t="shared" si="4"/>
        <v>Fail</v>
      </c>
      <c r="J43" t="b">
        <f>IF(Survey!E43="No",TRUE,FALSE)</f>
        <v>0</v>
      </c>
      <c r="K43" s="29" cm="1">
        <f t="array" ref="K43">IF(COUNTA(Survey!$E$4:$E$695)=1, 0, SUM(IF(COUNTIF(Survey!$E$4:$E$695, Survey!$E$4:$E$695)=1,1,0)))</f>
        <v>0</v>
      </c>
      <c r="L43" s="29">
        <f>LEN(Survey!E43)</f>
        <v>0</v>
      </c>
      <c r="M43" s="16" t="str">
        <f t="shared" si="5"/>
        <v>Fail</v>
      </c>
      <c r="N43" t="b">
        <f>IF(Survey!F43="No",TRUE,FALSE)</f>
        <v>0</v>
      </c>
      <c r="O43" t="b">
        <f>Survey!F43=Survey!E43</f>
        <v>1</v>
      </c>
      <c r="P43">
        <f>COUNTIF(Survey!$F$4:$F$695,Survey!F43)</f>
        <v>0</v>
      </c>
      <c r="Q43" s="28">
        <f>LEN(Survey!F43)</f>
        <v>0</v>
      </c>
      <c r="R43" s="16" t="str">
        <f t="shared" si="6"/>
        <v>Pass</v>
      </c>
      <c r="S43" s="29">
        <f>MOD((LEN(Survey!H43)+2),11)</f>
        <v>2</v>
      </c>
      <c r="T43">
        <f>COUNTIF(Survey!$H$4:$H$695,Survey!H43)</f>
        <v>0</v>
      </c>
      <c r="U43" s="28" t="str">
        <f>IF(Survey!$L43="Prospectus fund", "Yes", "No")</f>
        <v>No</v>
      </c>
      <c r="V43" s="16" t="str">
        <f t="shared" si="7"/>
        <v>Pass</v>
      </c>
      <c r="W43" s="29">
        <f>MOD((LEN(Survey!J43)+2),11)</f>
        <v>2</v>
      </c>
      <c r="X43">
        <f>COUNTIF(Survey!$J$4:$J$695,Survey!J43)</f>
        <v>0</v>
      </c>
      <c r="Y43" s="30" t="b">
        <f>IF(OR(Survey!$M43="ETF",Survey!$M43="ETF, alternative mutual fund",Survey!$M43="Closed-end", Survey!$M43="Split share corp", Survey!$I43="Yes"),TRUE,FALSE)</f>
        <v>0</v>
      </c>
      <c r="Z43" s="16" t="str">
        <f>IFERROR(IF(AND(OR(AC43=AD43,AD43 = "Either"),NOT(ISBLANK(Survey!K43))),"Pass","Fail"),"Pass")</f>
        <v>Fail</v>
      </c>
      <c r="AA43" s="31" cm="1">
        <f t="array" ref="AA43">SUM(SUMIF(Survey!CH43:DA43,{"&gt;0","&lt;0"})*{1,-1})</f>
        <v>0</v>
      </c>
      <c r="AB43" s="33" cm="1">
        <f t="array" ref="AB43">SUM(SUMIF(Survey!CK43,{"&gt;0","&lt;0"})*{1,-1})+SUM(SUMIF(Survey!CU43,{"&gt;0","&lt;0"})*{1,-1})</f>
        <v>0</v>
      </c>
      <c r="AC43" s="33">
        <f>Survey!K43</f>
        <v>0</v>
      </c>
      <c r="AD43" s="32" t="str">
        <f t="shared" si="8"/>
        <v>Either</v>
      </c>
      <c r="AE43" s="16" t="str">
        <f t="shared" si="9"/>
        <v>Fail</v>
      </c>
      <c r="AF43" s="58" cm="1">
        <f t="array" ref="AF43">SUM(SUMIF(Survey!CH43:DA43,{"&gt;0","&lt;0"})*{1,-1})+SUM(SUMIF(Survey!DC43:DV43,{"&gt;0","&lt;0"})*{1,-1})</f>
        <v>0</v>
      </c>
      <c r="AG43" s="58">
        <f>IFERROR(AF43/(Survey!$BA43),0)</f>
        <v>0</v>
      </c>
      <c r="AH43" s="104" t="b">
        <f>IF(OR(Survey!$M43="Alternative strategy or hedge",Survey!$M43="Private asset",Survey!$L43="Prospectus fund"),TRUE,FALSE)</f>
        <v>0</v>
      </c>
      <c r="AI43" s="104" t="b">
        <f>NOT(ISBLANK(Survey!$M43))</f>
        <v>0</v>
      </c>
      <c r="AJ43" s="16" t="str">
        <f t="shared" si="10"/>
        <v>Fail</v>
      </c>
      <c r="AK43" t="b">
        <f>IF(Survey!W43="No",TRUE,FALSE)</f>
        <v>0</v>
      </c>
      <c r="AL43" s="119">
        <f>MOD((LEN(Survey!W43)+2),22)</f>
        <v>2</v>
      </c>
      <c r="AM43" t="str">
        <f t="shared" si="11"/>
        <v>Pass</v>
      </c>
      <c r="AN43" s="33" t="b">
        <f>NOT(ISNUMBER(SEARCH("Other",Survey!$Q43)))</f>
        <v>1</v>
      </c>
      <c r="AO43" s="32" t="b">
        <f>NOT(ISBLANK(Survey!$R43))</f>
        <v>0</v>
      </c>
      <c r="AP43" s="16" t="str">
        <f t="shared" si="12"/>
        <v>Pass</v>
      </c>
      <c r="AQ43" s="114">
        <f>COUNTBLANK(Survey!$X43)</f>
        <v>1</v>
      </c>
      <c r="AR43" s="58">
        <f>IF(AND(Survey!L43&lt;&gt;"Exempt fund",OR(Survey!$M43="ETF",Survey!$M43="ETF, alternative mutual fund",Survey!$M43="Mutual fund",Survey!$M43="Alternative mutual fund",Survey!$M43="Money market")),1,0)</f>
        <v>0</v>
      </c>
      <c r="AS43" s="16" t="str">
        <f t="shared" si="13"/>
        <v>Pass</v>
      </c>
      <c r="AT43" s="33" t="b">
        <f>NOT(ISNUMBER(SEARCH("Yes",Survey!$AC43)))</f>
        <v>1</v>
      </c>
      <c r="AU43" s="32" t="b">
        <f>IF(COUNTBLANK(Survey!$AD43:$AE43)=0,TRUE, FALSE)</f>
        <v>0</v>
      </c>
      <c r="AV43" s="16" t="str">
        <f t="shared" si="14"/>
        <v>Pass</v>
      </c>
      <c r="AW43" s="33" t="b">
        <f>NOT(ISNUMBER(SEARCH("Yes",Survey!$AF43)))</f>
        <v>1</v>
      </c>
      <c r="AX43" s="32" t="b">
        <f>NOT(ISBLANK(Survey!$AH43))</f>
        <v>0</v>
      </c>
      <c r="AY43" s="16" t="str">
        <f t="shared" si="15"/>
        <v>Pass</v>
      </c>
      <c r="AZ43" s="33" t="b">
        <f>NOT(OR(ISNUMBER(SEARCH("Other",Survey!$AH43)),ISNUMBER(SEARCH("Multiple",Survey!$AH43))))</f>
        <v>1</v>
      </c>
      <c r="BA43" s="32" t="b">
        <f>NOT(ISBLANK(Survey!$AI43))</f>
        <v>0</v>
      </c>
      <c r="BB43" s="16" t="str">
        <f t="shared" si="16"/>
        <v>Fail</v>
      </c>
      <c r="BC43" s="114">
        <f>IF(ABS(Survey!$BA43)&gt;0, 1,0)</f>
        <v>0</v>
      </c>
      <c r="BD43" s="114">
        <f>IF(COUNTBLANK(Survey!$AL43)=0,1,0)</f>
        <v>0</v>
      </c>
      <c r="BE43" s="16" t="str">
        <f t="shared" si="17"/>
        <v>Pass</v>
      </c>
      <c r="BF43" s="114">
        <f>IF(ISBLANK(Survey!$AL43),0,1)</f>
        <v>0</v>
      </c>
      <c r="BG43" s="133">
        <f>COUNTBLANK(Survey!$AM43)</f>
        <v>1</v>
      </c>
      <c r="BH43" s="16" t="str">
        <f t="shared" si="18"/>
        <v>Pass</v>
      </c>
      <c r="BI43" s="114">
        <f>IF(OR(Survey!$AM43="Closed",ISBLANK(Survey!$AM43)),0,1)</f>
        <v>0</v>
      </c>
      <c r="BJ43" s="133">
        <f>IF(ISBLANK(Survey!$AN43),1,0)</f>
        <v>1</v>
      </c>
      <c r="BK43" s="118" t="str">
        <f t="shared" si="19"/>
        <v>Pass</v>
      </c>
      <c r="BL43" s="31" cm="1">
        <f t="array" ref="BL43">SUM(SUMIF(Survey!AO43:AP43,{"&gt;0","&lt;0"})*{1,-1})</f>
        <v>0</v>
      </c>
      <c r="BM43">
        <f t="shared" si="20"/>
        <v>0</v>
      </c>
      <c r="BN43">
        <f t="shared" si="21"/>
        <v>100</v>
      </c>
      <c r="BO43" s="118" t="str">
        <f t="shared" si="22"/>
        <v>Pass</v>
      </c>
      <c r="BP43">
        <f>IF(Survey!AQ43="No",0,1)</f>
        <v>1</v>
      </c>
      <c r="BQ43" s="207">
        <f>MOD((LEN(Survey!AQ43)+2),22)</f>
        <v>2</v>
      </c>
      <c r="BR43">
        <f>IF(Survey!AR43="No",0,1)</f>
        <v>1</v>
      </c>
      <c r="BS43" s="207">
        <f>MOD((LEN(Survey!AR43)+2),22)</f>
        <v>2</v>
      </c>
      <c r="BT43" s="114">
        <f>COUNTBLANK(Survey!$AQ43:$AS43)+COUNTBLANK(Survey!$AU43)</f>
        <v>4</v>
      </c>
      <c r="BU43" s="114">
        <f>IF(Survey!$I43="Yes",1,0)</f>
        <v>0</v>
      </c>
      <c r="BV43" s="114">
        <f>IF(OR(Survey!$M43="Mutual fund",Survey!$M43="Alternative mutual fund",Survey!$M43="Money market"),1,0)</f>
        <v>0</v>
      </c>
      <c r="BW43" s="119">
        <f>IF(OR(Survey!$M43="ETF",Survey!$M43="ETF, alternative mutual fund"),1,0)</f>
        <v>0</v>
      </c>
      <c r="BX43" s="16" t="str">
        <f t="shared" si="23"/>
        <v>Pass</v>
      </c>
      <c r="BY43" s="33">
        <f>IF(ISNUMBER(SEARCH("Other",Survey!$AS43)), 1, 0)</f>
        <v>0</v>
      </c>
      <c r="BZ43" s="58" t="b">
        <f>NOT(ISBLANK(Survey!$AT43))</f>
        <v>0</v>
      </c>
      <c r="CA43" s="16" t="str">
        <f t="shared" si="24"/>
        <v>Pass</v>
      </c>
      <c r="CB43" s="114">
        <f>IF(Survey!$BB43=0, 0,1)</f>
        <v>0</v>
      </c>
      <c r="CC43" s="58">
        <f>Survey!$AV43</f>
        <v>0</v>
      </c>
      <c r="CD43" s="58">
        <f>Survey!$BC43+Survey!$BD43+ABS(Survey!$BE43)-ABS(Survey!$BF43)-ABS(Survey!$BG43)-ABS(Survey!$BL43)</f>
        <v>0</v>
      </c>
      <c r="CE43" s="138">
        <f>Survey!BB43+(ABS(Survey!$BH43)-ABS(Survey!$BI43)+ABS(Survey!$BJ43)-ABS(Survey!$BK43))*0.5</f>
        <v>0</v>
      </c>
      <c r="CF43" s="58">
        <f t="shared" si="25"/>
        <v>0</v>
      </c>
      <c r="CG43" s="58">
        <f>IF(AND($CC43&gt;$CF43-0.2,$CC43&lt;$CF43+0.2,ISBLANK(Survey!$AV43)=FALSE),0,1)</f>
        <v>1</v>
      </c>
      <c r="CH43" s="133">
        <f>IF(ISBLANK(Survey!$AW43),1,0)</f>
        <v>1</v>
      </c>
      <c r="CI43" s="16" t="str">
        <f t="shared" si="26"/>
        <v>Pass</v>
      </c>
      <c r="CJ43" s="114">
        <f>IF(Survey!$BB43=0, 0,1)</f>
        <v>0</v>
      </c>
      <c r="CK43" s="58">
        <f>IF(AND(Survey!$AX43&gt;=0,Survey!$AX43&lt;=0.2,Survey!$AX43&lt;&gt;""),0,1)</f>
        <v>1</v>
      </c>
      <c r="CL43" s="114">
        <f>IF(ISBLANK(Survey!$AY43),1,0)</f>
        <v>1</v>
      </c>
      <c r="CM43" s="16" t="str">
        <f t="shared" si="27"/>
        <v>Fail</v>
      </c>
      <c r="CN43" s="133">
        <f>Survey!$AZ43</f>
        <v>0</v>
      </c>
      <c r="CO43" s="16" t="str">
        <f t="shared" si="28"/>
        <v>Pass</v>
      </c>
      <c r="CP43" s="31">
        <f>Survey!$BA43</f>
        <v>0</v>
      </c>
      <c r="CQ43" s="138">
        <f>Survey!$BB43+Survey!$BC43+Survey!$BD43+ABS(Survey!$BE43)-ABS(Survey!$BF43)-ABS(Survey!$BG43)+ABS(Survey!$BH43)-ABS(Survey!$BI43)+ABS(Survey!$BJ43)-ABS(Survey!$BK43)-ABS(Survey!$BL43)+Survey!$BM43</f>
        <v>0</v>
      </c>
      <c r="CR43" s="30">
        <f t="shared" si="29"/>
        <v>0</v>
      </c>
      <c r="CS43" s="17">
        <f t="shared" si="30"/>
        <v>0</v>
      </c>
      <c r="CT43" s="16" t="str">
        <f t="shared" si="31"/>
        <v>Pass</v>
      </c>
      <c r="CU43" s="33" t="b">
        <f>IF(ABS(Survey!$BM43)=0,TRUE,FALSE)</f>
        <v>1</v>
      </c>
      <c r="CV43" s="32" t="b">
        <f>NOT(ISBLANK(Survey!$BN43))</f>
        <v>0</v>
      </c>
      <c r="CW43" t="str">
        <f t="shared" si="32"/>
        <v>Fail</v>
      </c>
      <c r="CX43" s="25">
        <f>Survey!$BA43</f>
        <v>0</v>
      </c>
      <c r="CY43" s="25" cm="1">
        <f t="array" ref="CY43">SUM(SUMIF(Survey!BP43:BW43,{"&gt;0","&lt;0"})*{1,-1})-SUM(SUMIF(Survey!BY43:CF43,{"&gt;0","&lt;0"})*{1,-1})</f>
        <v>0</v>
      </c>
      <c r="CZ43" s="30" t="str">
        <f t="shared" si="33"/>
        <v>No holdings</v>
      </c>
      <c r="DA43">
        <f t="shared" si="34"/>
        <v>0</v>
      </c>
      <c r="DB43" s="16" t="str">
        <f t="shared" si="35"/>
        <v>Fail</v>
      </c>
      <c r="DC43" s="31">
        <f>Survey!$BA43</f>
        <v>0</v>
      </c>
      <c r="DD43" s="31" cm="1">
        <f t="array" ref="DD43">SUM(SUMIF(Survey!CH43:DA43,{"&gt;0","&lt;0"})*{1,-1})-SUM(SUMIF(Survey!DC43:DV43,{"&gt;0","&lt;0"})*{1,-1})</f>
        <v>0</v>
      </c>
      <c r="DE43" s="30" t="str">
        <f t="shared" si="36"/>
        <v>No holdings</v>
      </c>
      <c r="DF43" s="17">
        <f t="shared" si="37"/>
        <v>0</v>
      </c>
      <c r="DG43" s="16" t="str">
        <f t="shared" si="38"/>
        <v>Pass</v>
      </c>
      <c r="DH43" s="33" t="b">
        <f>IF(ABS(Survey!$DA43)=0,TRUE,FALSE)</f>
        <v>1</v>
      </c>
      <c r="DI43" s="32" t="b">
        <f>NOT(ISBLANK(Survey!$DB43))</f>
        <v>0</v>
      </c>
      <c r="DJ43" s="16" t="str">
        <f t="shared" si="39"/>
        <v>Pass</v>
      </c>
      <c r="DK43" s="33" t="b">
        <f>IF(ABS(Survey!$DV43)=0,TRUE,FALSE)</f>
        <v>1</v>
      </c>
      <c r="DL43" s="32" t="b">
        <f>NOT(ISBLANK(Survey!$DW43))</f>
        <v>0</v>
      </c>
      <c r="DM43" t="str">
        <f t="shared" si="40"/>
        <v>Pass</v>
      </c>
      <c r="DN43" s="25" cm="1">
        <f t="array" ref="DN43">SUM(SUMIF(Survey!CW43,{"&gt;0","&lt;0"})*{1,-1})+SUM(SUMIF(Survey!DR43,{"&gt;0","&lt;0"})*{1,-1})</f>
        <v>0</v>
      </c>
      <c r="DO43" s="25">
        <f>SUM(SUMIF(Survey!DY43:EE43,{"&gt;0","&lt;0"})*{1,-1})+SUM(SUMIF(Survey!EG43:EM43,{"&gt;0","&lt;0"})*{1,-1})</f>
        <v>0</v>
      </c>
      <c r="DP43">
        <f t="shared" si="41"/>
        <v>0</v>
      </c>
      <c r="DQ43">
        <f t="shared" si="42"/>
        <v>0</v>
      </c>
      <c r="DR43" s="16" t="str">
        <f t="shared" si="43"/>
        <v>Pass</v>
      </c>
      <c r="DS43" s="33" t="b">
        <f>IF(ABS(Survey!$EE43)=0,TRUE,FALSE)</f>
        <v>1</v>
      </c>
      <c r="DT43" s="32" t="b">
        <f>NOT(ISBLANK(Survey!EF43))</f>
        <v>0</v>
      </c>
      <c r="DU43" s="16" t="str">
        <f t="shared" si="44"/>
        <v>Pass</v>
      </c>
      <c r="DV43" s="33" t="b">
        <f>IF(ABS(Survey!$EM43)=0,TRUE,FALSE)</f>
        <v>1</v>
      </c>
      <c r="DW43" s="32" t="b">
        <f>NOT(ISBLANK(Survey!$EN43))</f>
        <v>0</v>
      </c>
      <c r="DX43" s="16" t="str">
        <f t="shared" si="45"/>
        <v>Fail</v>
      </c>
      <c r="DY43" s="31">
        <f>SUM(SUMIF(Survey!ET43:EV43,{"&gt;0","&lt;0"})*{1,-1})</f>
        <v>0</v>
      </c>
      <c r="DZ43">
        <f t="shared" si="46"/>
        <v>0</v>
      </c>
      <c r="EA43">
        <f t="shared" si="47"/>
        <v>100</v>
      </c>
      <c r="EB43" s="30" t="b">
        <f>IF(OR(Survey!$M43="ETF",Survey!$M43="ETF, alternative mutual fund",Survey!$M43="Closed-end", Survey!$M43="Split share corp"),TRUE,FALSE)</f>
        <v>0</v>
      </c>
      <c r="EC43" s="16" t="str">
        <f t="shared" si="48"/>
        <v>Fail</v>
      </c>
      <c r="ED43" s="31">
        <f>SUM(SUMIF(Survey!EX43:FD43,{"&gt;0","&lt;0"})*{1,-1})</f>
        <v>0</v>
      </c>
      <c r="EE43">
        <f t="shared" si="49"/>
        <v>0</v>
      </c>
      <c r="EF43" s="17">
        <f t="shared" si="50"/>
        <v>100</v>
      </c>
      <c r="EG43" s="16" t="str">
        <f t="shared" si="51"/>
        <v>Fail</v>
      </c>
      <c r="EH43" s="31">
        <f>SUM(SUMIF(Survey!FF43:FL43,{"&gt;0","&lt;0"})*{1,-1})</f>
        <v>0</v>
      </c>
      <c r="EI43">
        <f t="shared" si="52"/>
        <v>0</v>
      </c>
      <c r="EJ43" s="17">
        <f t="shared" si="53"/>
        <v>100</v>
      </c>
    </row>
    <row r="44" spans="1:140">
      <c r="A44">
        <v>44</v>
      </c>
      <c r="B44" t="str">
        <f t="shared" si="0"/>
        <v>Pass</v>
      </c>
      <c r="C44" t="str">
        <f>IF(COUNTBLANK(Survey!B44:FM44)=$C$2, "Pass", "Fail")</f>
        <v>Pass</v>
      </c>
      <c r="D44" s="16" t="str">
        <f t="shared" si="2"/>
        <v>Fail</v>
      </c>
      <c r="E44" t="str">
        <f>IF(OR(ISBLANK(Survey!AL44),COUNTIF(G44:BJ44,"Fail")),"Fail","Pass")</f>
        <v>Fail</v>
      </c>
      <c r="F44" s="265"/>
      <c r="G44" s="16" t="str">
        <f t="shared" si="3"/>
        <v>Fail</v>
      </c>
      <c r="H44" s="139">
        <f>COUNTBLANK(Survey!B44:D44)+COUNTBLANK(Survey!G44)+COUNTBLANK(Survey!I44)+COUNTBLANK(Survey!K44:M44)+COUNTBLANK(Survey!P44:Q44)+COUNTBLANK(Survey!T44:W44)+COUNTBLANK(Survey!Z44:AC44)+COUNTBLANK(Survey!AF44:AG44)+COUNTBLANK(Survey!AK44:AK44)</f>
        <v>21</v>
      </c>
      <c r="I44" t="str">
        <f t="shared" si="4"/>
        <v>Fail</v>
      </c>
      <c r="J44" t="b">
        <f>IF(Survey!E44="No",TRUE,FALSE)</f>
        <v>0</v>
      </c>
      <c r="K44" s="29" cm="1">
        <f t="array" ref="K44">IF(COUNTA(Survey!$E$4:$E$695)=1, 0, SUM(IF(COUNTIF(Survey!$E$4:$E$695, Survey!$E$4:$E$695)=1,1,0)))</f>
        <v>0</v>
      </c>
      <c r="L44" s="29">
        <f>LEN(Survey!E44)</f>
        <v>0</v>
      </c>
      <c r="M44" s="16" t="str">
        <f t="shared" si="5"/>
        <v>Fail</v>
      </c>
      <c r="N44" t="b">
        <f>IF(Survey!F44="No",TRUE,FALSE)</f>
        <v>0</v>
      </c>
      <c r="O44" t="b">
        <f>Survey!F44=Survey!E44</f>
        <v>1</v>
      </c>
      <c r="P44">
        <f>COUNTIF(Survey!$F$4:$F$695,Survey!F44)</f>
        <v>0</v>
      </c>
      <c r="Q44" s="28">
        <f>LEN(Survey!F44)</f>
        <v>0</v>
      </c>
      <c r="R44" s="16" t="str">
        <f t="shared" si="6"/>
        <v>Pass</v>
      </c>
      <c r="S44" s="29">
        <f>MOD((LEN(Survey!H44)+2),11)</f>
        <v>2</v>
      </c>
      <c r="T44">
        <f>COUNTIF(Survey!$H$4:$H$695,Survey!H44)</f>
        <v>0</v>
      </c>
      <c r="U44" s="28" t="str">
        <f>IF(Survey!$L44="Prospectus fund", "Yes", "No")</f>
        <v>No</v>
      </c>
      <c r="V44" s="16" t="str">
        <f t="shared" si="7"/>
        <v>Pass</v>
      </c>
      <c r="W44" s="29">
        <f>MOD((LEN(Survey!J44)+2),11)</f>
        <v>2</v>
      </c>
      <c r="X44">
        <f>COUNTIF(Survey!$J$4:$J$695,Survey!J44)</f>
        <v>0</v>
      </c>
      <c r="Y44" s="30" t="b">
        <f>IF(OR(Survey!$M44="ETF",Survey!$M44="ETF, alternative mutual fund",Survey!$M44="Closed-end", Survey!$M44="Split share corp", Survey!$I44="Yes"),TRUE,FALSE)</f>
        <v>0</v>
      </c>
      <c r="Z44" s="16" t="str">
        <f>IFERROR(IF(AND(OR(AC44=AD44,AD44 = "Either"),NOT(ISBLANK(Survey!K44))),"Pass","Fail"),"Pass")</f>
        <v>Fail</v>
      </c>
      <c r="AA44" s="31" cm="1">
        <f t="array" ref="AA44">SUM(SUMIF(Survey!CH44:DA44,{"&gt;0","&lt;0"})*{1,-1})</f>
        <v>0</v>
      </c>
      <c r="AB44" s="33" cm="1">
        <f t="array" ref="AB44">SUM(SUMIF(Survey!CK44,{"&gt;0","&lt;0"})*{1,-1})+SUM(SUMIF(Survey!CU44,{"&gt;0","&lt;0"})*{1,-1})</f>
        <v>0</v>
      </c>
      <c r="AC44" s="33">
        <f>Survey!K44</f>
        <v>0</v>
      </c>
      <c r="AD44" s="32" t="str">
        <f t="shared" si="8"/>
        <v>Either</v>
      </c>
      <c r="AE44" s="16" t="str">
        <f t="shared" si="9"/>
        <v>Fail</v>
      </c>
      <c r="AF44" s="58" cm="1">
        <f t="array" ref="AF44">SUM(SUMIF(Survey!CH44:DA44,{"&gt;0","&lt;0"})*{1,-1})+SUM(SUMIF(Survey!DC44:DV44,{"&gt;0","&lt;0"})*{1,-1})</f>
        <v>0</v>
      </c>
      <c r="AG44" s="58">
        <f>IFERROR(AF44/(Survey!$BA44),0)</f>
        <v>0</v>
      </c>
      <c r="AH44" s="104" t="b">
        <f>IF(OR(Survey!$M44="Alternative strategy or hedge",Survey!$M44="Private asset",Survey!$L44="Prospectus fund"),TRUE,FALSE)</f>
        <v>0</v>
      </c>
      <c r="AI44" s="104" t="b">
        <f>NOT(ISBLANK(Survey!$M44))</f>
        <v>0</v>
      </c>
      <c r="AJ44" s="16" t="str">
        <f t="shared" si="10"/>
        <v>Fail</v>
      </c>
      <c r="AK44" t="b">
        <f>IF(Survey!W44="No",TRUE,FALSE)</f>
        <v>0</v>
      </c>
      <c r="AL44" s="119">
        <f>MOD((LEN(Survey!W44)+2),22)</f>
        <v>2</v>
      </c>
      <c r="AM44" t="str">
        <f t="shared" si="11"/>
        <v>Pass</v>
      </c>
      <c r="AN44" s="33" t="b">
        <f>NOT(ISNUMBER(SEARCH("Other",Survey!$Q44)))</f>
        <v>1</v>
      </c>
      <c r="AO44" s="32" t="b">
        <f>NOT(ISBLANK(Survey!$R44))</f>
        <v>0</v>
      </c>
      <c r="AP44" s="16" t="str">
        <f t="shared" si="12"/>
        <v>Pass</v>
      </c>
      <c r="AQ44" s="114">
        <f>COUNTBLANK(Survey!$X44)</f>
        <v>1</v>
      </c>
      <c r="AR44" s="58">
        <f>IF(AND(Survey!L44&lt;&gt;"Exempt fund",OR(Survey!$M44="ETF",Survey!$M44="ETF, alternative mutual fund",Survey!$M44="Mutual fund",Survey!$M44="Alternative mutual fund",Survey!$M44="Money market")),1,0)</f>
        <v>0</v>
      </c>
      <c r="AS44" s="16" t="str">
        <f t="shared" si="13"/>
        <v>Pass</v>
      </c>
      <c r="AT44" s="33" t="b">
        <f>NOT(ISNUMBER(SEARCH("Yes",Survey!$AC44)))</f>
        <v>1</v>
      </c>
      <c r="AU44" s="32" t="b">
        <f>IF(COUNTBLANK(Survey!$AD44:$AE44)=0,TRUE, FALSE)</f>
        <v>0</v>
      </c>
      <c r="AV44" s="16" t="str">
        <f t="shared" si="14"/>
        <v>Pass</v>
      </c>
      <c r="AW44" s="33" t="b">
        <f>NOT(ISNUMBER(SEARCH("Yes",Survey!$AF44)))</f>
        <v>1</v>
      </c>
      <c r="AX44" s="32" t="b">
        <f>NOT(ISBLANK(Survey!$AH44))</f>
        <v>0</v>
      </c>
      <c r="AY44" s="16" t="str">
        <f t="shared" si="15"/>
        <v>Pass</v>
      </c>
      <c r="AZ44" s="33" t="b">
        <f>NOT(OR(ISNUMBER(SEARCH("Other",Survey!$AH44)),ISNUMBER(SEARCH("Multiple",Survey!$AH44))))</f>
        <v>1</v>
      </c>
      <c r="BA44" s="32" t="b">
        <f>NOT(ISBLANK(Survey!$AI44))</f>
        <v>0</v>
      </c>
      <c r="BB44" s="16" t="str">
        <f t="shared" si="16"/>
        <v>Fail</v>
      </c>
      <c r="BC44" s="114">
        <f>IF(ABS(Survey!$BA44)&gt;0, 1,0)</f>
        <v>0</v>
      </c>
      <c r="BD44" s="114">
        <f>IF(COUNTBLANK(Survey!$AL44)=0,1,0)</f>
        <v>0</v>
      </c>
      <c r="BE44" s="16" t="str">
        <f t="shared" si="17"/>
        <v>Pass</v>
      </c>
      <c r="BF44" s="114">
        <f>IF(ISBLANK(Survey!$AL44),0,1)</f>
        <v>0</v>
      </c>
      <c r="BG44" s="133">
        <f>COUNTBLANK(Survey!$AM44)</f>
        <v>1</v>
      </c>
      <c r="BH44" s="16" t="str">
        <f t="shared" si="18"/>
        <v>Pass</v>
      </c>
      <c r="BI44" s="114">
        <f>IF(OR(Survey!$AM44="Closed",ISBLANK(Survey!$AM44)),0,1)</f>
        <v>0</v>
      </c>
      <c r="BJ44" s="133">
        <f>IF(ISBLANK(Survey!$AN44),1,0)</f>
        <v>1</v>
      </c>
      <c r="BK44" s="118" t="str">
        <f t="shared" si="19"/>
        <v>Pass</v>
      </c>
      <c r="BL44" s="31" cm="1">
        <f t="array" ref="BL44">SUM(SUMIF(Survey!AO44:AP44,{"&gt;0","&lt;0"})*{1,-1})</f>
        <v>0</v>
      </c>
      <c r="BM44">
        <f t="shared" si="20"/>
        <v>0</v>
      </c>
      <c r="BN44">
        <f t="shared" si="21"/>
        <v>100</v>
      </c>
      <c r="BO44" s="118" t="str">
        <f t="shared" si="22"/>
        <v>Pass</v>
      </c>
      <c r="BP44">
        <f>IF(Survey!AQ44="No",0,1)</f>
        <v>1</v>
      </c>
      <c r="BQ44" s="207">
        <f>MOD((LEN(Survey!AQ44)+2),22)</f>
        <v>2</v>
      </c>
      <c r="BR44">
        <f>IF(Survey!AR44="No",0,1)</f>
        <v>1</v>
      </c>
      <c r="BS44" s="207">
        <f>MOD((LEN(Survey!AR44)+2),22)</f>
        <v>2</v>
      </c>
      <c r="BT44" s="114">
        <f>COUNTBLANK(Survey!$AQ44:$AS44)+COUNTBLANK(Survey!$AU44)</f>
        <v>4</v>
      </c>
      <c r="BU44" s="114">
        <f>IF(Survey!$I44="Yes",1,0)</f>
        <v>0</v>
      </c>
      <c r="BV44" s="114">
        <f>IF(OR(Survey!$M44="Mutual fund",Survey!$M44="Alternative mutual fund",Survey!$M44="Money market"),1,0)</f>
        <v>0</v>
      </c>
      <c r="BW44" s="119">
        <f>IF(OR(Survey!$M44="ETF",Survey!$M44="ETF, alternative mutual fund"),1,0)</f>
        <v>0</v>
      </c>
      <c r="BX44" s="16" t="str">
        <f t="shared" si="23"/>
        <v>Pass</v>
      </c>
      <c r="BY44" s="33">
        <f>IF(ISNUMBER(SEARCH("Other",Survey!$AS44)), 1, 0)</f>
        <v>0</v>
      </c>
      <c r="BZ44" s="58" t="b">
        <f>NOT(ISBLANK(Survey!$AT44))</f>
        <v>0</v>
      </c>
      <c r="CA44" s="16" t="str">
        <f t="shared" si="24"/>
        <v>Pass</v>
      </c>
      <c r="CB44" s="114">
        <f>IF(Survey!$BB44=0, 0,1)</f>
        <v>0</v>
      </c>
      <c r="CC44" s="58">
        <f>Survey!$AV44</f>
        <v>0</v>
      </c>
      <c r="CD44" s="58">
        <f>Survey!$BC44+Survey!$BD44+ABS(Survey!$BE44)-ABS(Survey!$BF44)-ABS(Survey!$BG44)-ABS(Survey!$BL44)</f>
        <v>0</v>
      </c>
      <c r="CE44" s="138">
        <f>Survey!BB44+(ABS(Survey!$BH44)-ABS(Survey!$BI44)+ABS(Survey!$BJ44)-ABS(Survey!$BK44))*0.5</f>
        <v>0</v>
      </c>
      <c r="CF44" s="58">
        <f t="shared" si="25"/>
        <v>0</v>
      </c>
      <c r="CG44" s="58">
        <f>IF(AND($CC44&gt;$CF44-0.2,$CC44&lt;$CF44+0.2,ISBLANK(Survey!$AV44)=FALSE),0,1)</f>
        <v>1</v>
      </c>
      <c r="CH44" s="133">
        <f>IF(ISBLANK(Survey!$AW44),1,0)</f>
        <v>1</v>
      </c>
      <c r="CI44" s="16" t="str">
        <f t="shared" si="26"/>
        <v>Pass</v>
      </c>
      <c r="CJ44" s="114">
        <f>IF(Survey!$BB44=0, 0,1)</f>
        <v>0</v>
      </c>
      <c r="CK44" s="58">
        <f>IF(AND(Survey!$AX44&gt;=0,Survey!$AX44&lt;=0.2,Survey!$AX44&lt;&gt;""),0,1)</f>
        <v>1</v>
      </c>
      <c r="CL44" s="114">
        <f>IF(ISBLANK(Survey!$AY44),1,0)</f>
        <v>1</v>
      </c>
      <c r="CM44" s="16" t="str">
        <f t="shared" si="27"/>
        <v>Fail</v>
      </c>
      <c r="CN44" s="133">
        <f>Survey!$AZ44</f>
        <v>0</v>
      </c>
      <c r="CO44" s="16" t="str">
        <f t="shared" si="28"/>
        <v>Pass</v>
      </c>
      <c r="CP44" s="31">
        <f>Survey!$BA44</f>
        <v>0</v>
      </c>
      <c r="CQ44" s="138">
        <f>Survey!$BB44+Survey!$BC44+Survey!$BD44+ABS(Survey!$BE44)-ABS(Survey!$BF44)-ABS(Survey!$BG44)+ABS(Survey!$BH44)-ABS(Survey!$BI44)+ABS(Survey!$BJ44)-ABS(Survey!$BK44)-ABS(Survey!$BL44)+Survey!$BM44</f>
        <v>0</v>
      </c>
      <c r="CR44" s="30">
        <f t="shared" si="29"/>
        <v>0</v>
      </c>
      <c r="CS44" s="17">
        <f t="shared" si="30"/>
        <v>0</v>
      </c>
      <c r="CT44" s="16" t="str">
        <f t="shared" si="31"/>
        <v>Pass</v>
      </c>
      <c r="CU44" s="33" t="b">
        <f>IF(ABS(Survey!$BM44)=0,TRUE,FALSE)</f>
        <v>1</v>
      </c>
      <c r="CV44" s="32" t="b">
        <f>NOT(ISBLANK(Survey!$BN44))</f>
        <v>0</v>
      </c>
      <c r="CW44" t="str">
        <f t="shared" si="32"/>
        <v>Fail</v>
      </c>
      <c r="CX44" s="25">
        <f>Survey!$BA44</f>
        <v>0</v>
      </c>
      <c r="CY44" s="25" cm="1">
        <f t="array" ref="CY44">SUM(SUMIF(Survey!BP44:BW44,{"&gt;0","&lt;0"})*{1,-1})-SUM(SUMIF(Survey!BY44:CF44,{"&gt;0","&lt;0"})*{1,-1})</f>
        <v>0</v>
      </c>
      <c r="CZ44" s="30" t="str">
        <f t="shared" si="33"/>
        <v>No holdings</v>
      </c>
      <c r="DA44">
        <f t="shared" si="34"/>
        <v>0</v>
      </c>
      <c r="DB44" s="16" t="str">
        <f t="shared" si="35"/>
        <v>Fail</v>
      </c>
      <c r="DC44" s="31">
        <f>Survey!$BA44</f>
        <v>0</v>
      </c>
      <c r="DD44" s="31" cm="1">
        <f t="array" ref="DD44">SUM(SUMIF(Survey!CH44:DA44,{"&gt;0","&lt;0"})*{1,-1})-SUM(SUMIF(Survey!DC44:DV44,{"&gt;0","&lt;0"})*{1,-1})</f>
        <v>0</v>
      </c>
      <c r="DE44" s="30" t="str">
        <f t="shared" si="36"/>
        <v>No holdings</v>
      </c>
      <c r="DF44" s="17">
        <f t="shared" si="37"/>
        <v>0</v>
      </c>
      <c r="DG44" s="16" t="str">
        <f t="shared" si="38"/>
        <v>Pass</v>
      </c>
      <c r="DH44" s="33" t="b">
        <f>IF(ABS(Survey!$DA44)=0,TRUE,FALSE)</f>
        <v>1</v>
      </c>
      <c r="DI44" s="32" t="b">
        <f>NOT(ISBLANK(Survey!$DB44))</f>
        <v>0</v>
      </c>
      <c r="DJ44" s="16" t="str">
        <f t="shared" si="39"/>
        <v>Pass</v>
      </c>
      <c r="DK44" s="33" t="b">
        <f>IF(ABS(Survey!$DV44)=0,TRUE,FALSE)</f>
        <v>1</v>
      </c>
      <c r="DL44" s="32" t="b">
        <f>NOT(ISBLANK(Survey!$DW44))</f>
        <v>0</v>
      </c>
      <c r="DM44" t="str">
        <f t="shared" si="40"/>
        <v>Pass</v>
      </c>
      <c r="DN44" s="25" cm="1">
        <f t="array" ref="DN44">SUM(SUMIF(Survey!CW44,{"&gt;0","&lt;0"})*{1,-1})+SUM(SUMIF(Survey!DR44,{"&gt;0","&lt;0"})*{1,-1})</f>
        <v>0</v>
      </c>
      <c r="DO44" s="25">
        <f>SUM(SUMIF(Survey!DY44:EE44,{"&gt;0","&lt;0"})*{1,-1})+SUM(SUMIF(Survey!EG44:EM44,{"&gt;0","&lt;0"})*{1,-1})</f>
        <v>0</v>
      </c>
      <c r="DP44">
        <f t="shared" si="41"/>
        <v>0</v>
      </c>
      <c r="DQ44">
        <f t="shared" si="42"/>
        <v>0</v>
      </c>
      <c r="DR44" s="16" t="str">
        <f t="shared" si="43"/>
        <v>Pass</v>
      </c>
      <c r="DS44" s="33" t="b">
        <f>IF(ABS(Survey!$EE44)=0,TRUE,FALSE)</f>
        <v>1</v>
      </c>
      <c r="DT44" s="32" t="b">
        <f>NOT(ISBLANK(Survey!EF44))</f>
        <v>0</v>
      </c>
      <c r="DU44" s="16" t="str">
        <f t="shared" si="44"/>
        <v>Pass</v>
      </c>
      <c r="DV44" s="33" t="b">
        <f>IF(ABS(Survey!$EM44)=0,TRUE,FALSE)</f>
        <v>1</v>
      </c>
      <c r="DW44" s="32" t="b">
        <f>NOT(ISBLANK(Survey!$EN44))</f>
        <v>0</v>
      </c>
      <c r="DX44" s="16" t="str">
        <f t="shared" si="45"/>
        <v>Fail</v>
      </c>
      <c r="DY44" s="31">
        <f>SUM(SUMIF(Survey!ET44:EV44,{"&gt;0","&lt;0"})*{1,-1})</f>
        <v>0</v>
      </c>
      <c r="DZ44">
        <f t="shared" si="46"/>
        <v>0</v>
      </c>
      <c r="EA44">
        <f t="shared" si="47"/>
        <v>100</v>
      </c>
      <c r="EB44" s="30" t="b">
        <f>IF(OR(Survey!$M44="ETF",Survey!$M44="ETF, alternative mutual fund",Survey!$M44="Closed-end", Survey!$M44="Split share corp"),TRUE,FALSE)</f>
        <v>0</v>
      </c>
      <c r="EC44" s="16" t="str">
        <f t="shared" si="48"/>
        <v>Fail</v>
      </c>
      <c r="ED44" s="31">
        <f>SUM(SUMIF(Survey!EX44:FD44,{"&gt;0","&lt;0"})*{1,-1})</f>
        <v>0</v>
      </c>
      <c r="EE44">
        <f t="shared" si="49"/>
        <v>0</v>
      </c>
      <c r="EF44" s="17">
        <f t="shared" si="50"/>
        <v>100</v>
      </c>
      <c r="EG44" s="16" t="str">
        <f t="shared" si="51"/>
        <v>Fail</v>
      </c>
      <c r="EH44" s="31">
        <f>SUM(SUMIF(Survey!FF44:FL44,{"&gt;0","&lt;0"})*{1,-1})</f>
        <v>0</v>
      </c>
      <c r="EI44">
        <f t="shared" si="52"/>
        <v>0</v>
      </c>
      <c r="EJ44" s="17">
        <f t="shared" si="53"/>
        <v>100</v>
      </c>
    </row>
    <row r="45" spans="1:140">
      <c r="A45">
        <v>45</v>
      </c>
      <c r="B45" t="str">
        <f t="shared" si="0"/>
        <v>Pass</v>
      </c>
      <c r="C45" t="str">
        <f>IF(COUNTBLANK(Survey!B45:FM45)=$C$2, "Pass", "Fail")</f>
        <v>Pass</v>
      </c>
      <c r="D45" s="16" t="str">
        <f t="shared" si="2"/>
        <v>Fail</v>
      </c>
      <c r="E45" t="str">
        <f>IF(OR(ISBLANK(Survey!AL45),COUNTIF(G45:BJ45,"Fail")),"Fail","Pass")</f>
        <v>Fail</v>
      </c>
      <c r="F45" s="265"/>
      <c r="G45" s="16" t="str">
        <f t="shared" si="3"/>
        <v>Fail</v>
      </c>
      <c r="H45" s="139">
        <f>COUNTBLANK(Survey!B45:D45)+COUNTBLANK(Survey!G45)+COUNTBLANK(Survey!I45)+COUNTBLANK(Survey!K45:M45)+COUNTBLANK(Survey!P45:Q45)+COUNTBLANK(Survey!T45:W45)+COUNTBLANK(Survey!Z45:AC45)+COUNTBLANK(Survey!AF45:AG45)+COUNTBLANK(Survey!AK45:AK45)</f>
        <v>21</v>
      </c>
      <c r="I45" t="str">
        <f t="shared" si="4"/>
        <v>Fail</v>
      </c>
      <c r="J45" t="b">
        <f>IF(Survey!E45="No",TRUE,FALSE)</f>
        <v>0</v>
      </c>
      <c r="K45" s="29" cm="1">
        <f t="array" ref="K45">IF(COUNTA(Survey!$E$4:$E$695)=1, 0, SUM(IF(COUNTIF(Survey!$E$4:$E$695, Survey!$E$4:$E$695)=1,1,0)))</f>
        <v>0</v>
      </c>
      <c r="L45" s="29">
        <f>LEN(Survey!E45)</f>
        <v>0</v>
      </c>
      <c r="M45" s="16" t="str">
        <f t="shared" si="5"/>
        <v>Fail</v>
      </c>
      <c r="N45" t="b">
        <f>IF(Survey!F45="No",TRUE,FALSE)</f>
        <v>0</v>
      </c>
      <c r="O45" t="b">
        <f>Survey!F45=Survey!E45</f>
        <v>1</v>
      </c>
      <c r="P45">
        <f>COUNTIF(Survey!$F$4:$F$695,Survey!F45)</f>
        <v>0</v>
      </c>
      <c r="Q45" s="28">
        <f>LEN(Survey!F45)</f>
        <v>0</v>
      </c>
      <c r="R45" s="16" t="str">
        <f t="shared" si="6"/>
        <v>Pass</v>
      </c>
      <c r="S45" s="29">
        <f>MOD((LEN(Survey!H45)+2),11)</f>
        <v>2</v>
      </c>
      <c r="T45">
        <f>COUNTIF(Survey!$H$4:$H$695,Survey!H45)</f>
        <v>0</v>
      </c>
      <c r="U45" s="28" t="str">
        <f>IF(Survey!$L45="Prospectus fund", "Yes", "No")</f>
        <v>No</v>
      </c>
      <c r="V45" s="16" t="str">
        <f t="shared" si="7"/>
        <v>Pass</v>
      </c>
      <c r="W45" s="29">
        <f>MOD((LEN(Survey!J45)+2),11)</f>
        <v>2</v>
      </c>
      <c r="X45">
        <f>COUNTIF(Survey!$J$4:$J$695,Survey!J45)</f>
        <v>0</v>
      </c>
      <c r="Y45" s="30" t="b">
        <f>IF(OR(Survey!$M45="ETF",Survey!$M45="ETF, alternative mutual fund",Survey!$M45="Closed-end", Survey!$M45="Split share corp", Survey!$I45="Yes"),TRUE,FALSE)</f>
        <v>0</v>
      </c>
      <c r="Z45" s="16" t="str">
        <f>IFERROR(IF(AND(OR(AC45=AD45,AD45 = "Either"),NOT(ISBLANK(Survey!K45))),"Pass","Fail"),"Pass")</f>
        <v>Fail</v>
      </c>
      <c r="AA45" s="31" cm="1">
        <f t="array" ref="AA45">SUM(SUMIF(Survey!CH45:DA45,{"&gt;0","&lt;0"})*{1,-1})</f>
        <v>0</v>
      </c>
      <c r="AB45" s="33" cm="1">
        <f t="array" ref="AB45">SUM(SUMIF(Survey!CK45,{"&gt;0","&lt;0"})*{1,-1})+SUM(SUMIF(Survey!CU45,{"&gt;0","&lt;0"})*{1,-1})</f>
        <v>0</v>
      </c>
      <c r="AC45" s="33">
        <f>Survey!K45</f>
        <v>0</v>
      </c>
      <c r="AD45" s="32" t="str">
        <f t="shared" si="8"/>
        <v>Either</v>
      </c>
      <c r="AE45" s="16" t="str">
        <f t="shared" si="9"/>
        <v>Fail</v>
      </c>
      <c r="AF45" s="58" cm="1">
        <f t="array" ref="AF45">SUM(SUMIF(Survey!CH45:DA45,{"&gt;0","&lt;0"})*{1,-1})+SUM(SUMIF(Survey!DC45:DV45,{"&gt;0","&lt;0"})*{1,-1})</f>
        <v>0</v>
      </c>
      <c r="AG45" s="58">
        <f>IFERROR(AF45/(Survey!$BA45),0)</f>
        <v>0</v>
      </c>
      <c r="AH45" s="104" t="b">
        <f>IF(OR(Survey!$M45="Alternative strategy or hedge",Survey!$M45="Private asset",Survey!$L45="Prospectus fund"),TRUE,FALSE)</f>
        <v>0</v>
      </c>
      <c r="AI45" s="104" t="b">
        <f>NOT(ISBLANK(Survey!$M45))</f>
        <v>0</v>
      </c>
      <c r="AJ45" s="16" t="str">
        <f t="shared" si="10"/>
        <v>Fail</v>
      </c>
      <c r="AK45" t="b">
        <f>IF(Survey!W45="No",TRUE,FALSE)</f>
        <v>0</v>
      </c>
      <c r="AL45" s="119">
        <f>MOD((LEN(Survey!W45)+2),22)</f>
        <v>2</v>
      </c>
      <c r="AM45" t="str">
        <f t="shared" si="11"/>
        <v>Pass</v>
      </c>
      <c r="AN45" s="33" t="b">
        <f>NOT(ISNUMBER(SEARCH("Other",Survey!$Q45)))</f>
        <v>1</v>
      </c>
      <c r="AO45" s="32" t="b">
        <f>NOT(ISBLANK(Survey!$R45))</f>
        <v>0</v>
      </c>
      <c r="AP45" s="16" t="str">
        <f t="shared" si="12"/>
        <v>Pass</v>
      </c>
      <c r="AQ45" s="114">
        <f>COUNTBLANK(Survey!$X45)</f>
        <v>1</v>
      </c>
      <c r="AR45" s="58">
        <f>IF(AND(Survey!L45&lt;&gt;"Exempt fund",OR(Survey!$M45="ETF",Survey!$M45="ETF, alternative mutual fund",Survey!$M45="Mutual fund",Survey!$M45="Alternative mutual fund",Survey!$M45="Money market")),1,0)</f>
        <v>0</v>
      </c>
      <c r="AS45" s="16" t="str">
        <f t="shared" si="13"/>
        <v>Pass</v>
      </c>
      <c r="AT45" s="33" t="b">
        <f>NOT(ISNUMBER(SEARCH("Yes",Survey!$AC45)))</f>
        <v>1</v>
      </c>
      <c r="AU45" s="32" t="b">
        <f>IF(COUNTBLANK(Survey!$AD45:$AE45)=0,TRUE, FALSE)</f>
        <v>0</v>
      </c>
      <c r="AV45" s="16" t="str">
        <f t="shared" si="14"/>
        <v>Pass</v>
      </c>
      <c r="AW45" s="33" t="b">
        <f>NOT(ISNUMBER(SEARCH("Yes",Survey!$AF45)))</f>
        <v>1</v>
      </c>
      <c r="AX45" s="32" t="b">
        <f>NOT(ISBLANK(Survey!$AH45))</f>
        <v>0</v>
      </c>
      <c r="AY45" s="16" t="str">
        <f t="shared" si="15"/>
        <v>Pass</v>
      </c>
      <c r="AZ45" s="33" t="b">
        <f>NOT(OR(ISNUMBER(SEARCH("Other",Survey!$AH45)),ISNUMBER(SEARCH("Multiple",Survey!$AH45))))</f>
        <v>1</v>
      </c>
      <c r="BA45" s="32" t="b">
        <f>NOT(ISBLANK(Survey!$AI45))</f>
        <v>0</v>
      </c>
      <c r="BB45" s="16" t="str">
        <f t="shared" si="16"/>
        <v>Fail</v>
      </c>
      <c r="BC45" s="114">
        <f>IF(ABS(Survey!$BA45)&gt;0, 1,0)</f>
        <v>0</v>
      </c>
      <c r="BD45" s="114">
        <f>IF(COUNTBLANK(Survey!$AL45)=0,1,0)</f>
        <v>0</v>
      </c>
      <c r="BE45" s="16" t="str">
        <f t="shared" si="17"/>
        <v>Pass</v>
      </c>
      <c r="BF45" s="114">
        <f>IF(ISBLANK(Survey!$AL45),0,1)</f>
        <v>0</v>
      </c>
      <c r="BG45" s="133">
        <f>COUNTBLANK(Survey!$AM45)</f>
        <v>1</v>
      </c>
      <c r="BH45" s="16" t="str">
        <f t="shared" si="18"/>
        <v>Pass</v>
      </c>
      <c r="BI45" s="114">
        <f>IF(OR(Survey!$AM45="Closed",ISBLANK(Survey!$AM45)),0,1)</f>
        <v>0</v>
      </c>
      <c r="BJ45" s="133">
        <f>IF(ISBLANK(Survey!$AN45),1,0)</f>
        <v>1</v>
      </c>
      <c r="BK45" s="118" t="str">
        <f t="shared" si="19"/>
        <v>Pass</v>
      </c>
      <c r="BL45" s="31" cm="1">
        <f t="array" ref="BL45">SUM(SUMIF(Survey!AO45:AP45,{"&gt;0","&lt;0"})*{1,-1})</f>
        <v>0</v>
      </c>
      <c r="BM45">
        <f t="shared" si="20"/>
        <v>0</v>
      </c>
      <c r="BN45">
        <f t="shared" si="21"/>
        <v>100</v>
      </c>
      <c r="BO45" s="118" t="str">
        <f t="shared" si="22"/>
        <v>Pass</v>
      </c>
      <c r="BP45">
        <f>IF(Survey!AQ45="No",0,1)</f>
        <v>1</v>
      </c>
      <c r="BQ45" s="207">
        <f>MOD((LEN(Survey!AQ45)+2),22)</f>
        <v>2</v>
      </c>
      <c r="BR45">
        <f>IF(Survey!AR45="No",0,1)</f>
        <v>1</v>
      </c>
      <c r="BS45" s="207">
        <f>MOD((LEN(Survey!AR45)+2),22)</f>
        <v>2</v>
      </c>
      <c r="BT45" s="114">
        <f>COUNTBLANK(Survey!$AQ45:$AS45)+COUNTBLANK(Survey!$AU45)</f>
        <v>4</v>
      </c>
      <c r="BU45" s="114">
        <f>IF(Survey!$I45="Yes",1,0)</f>
        <v>0</v>
      </c>
      <c r="BV45" s="114">
        <f>IF(OR(Survey!$M45="Mutual fund",Survey!$M45="Alternative mutual fund",Survey!$M45="Money market"),1,0)</f>
        <v>0</v>
      </c>
      <c r="BW45" s="119">
        <f>IF(OR(Survey!$M45="ETF",Survey!$M45="ETF, alternative mutual fund"),1,0)</f>
        <v>0</v>
      </c>
      <c r="BX45" s="16" t="str">
        <f t="shared" si="23"/>
        <v>Pass</v>
      </c>
      <c r="BY45" s="33">
        <f>IF(ISNUMBER(SEARCH("Other",Survey!$AS45)), 1, 0)</f>
        <v>0</v>
      </c>
      <c r="BZ45" s="58" t="b">
        <f>NOT(ISBLANK(Survey!$AT45))</f>
        <v>0</v>
      </c>
      <c r="CA45" s="16" t="str">
        <f t="shared" si="24"/>
        <v>Pass</v>
      </c>
      <c r="CB45" s="114">
        <f>IF(Survey!$BB45=0, 0,1)</f>
        <v>0</v>
      </c>
      <c r="CC45" s="58">
        <f>Survey!$AV45</f>
        <v>0</v>
      </c>
      <c r="CD45" s="58">
        <f>Survey!$BC45+Survey!$BD45+ABS(Survey!$BE45)-ABS(Survey!$BF45)-ABS(Survey!$BG45)-ABS(Survey!$BL45)</f>
        <v>0</v>
      </c>
      <c r="CE45" s="138">
        <f>Survey!BB45+(ABS(Survey!$BH45)-ABS(Survey!$BI45)+ABS(Survey!$BJ45)-ABS(Survey!$BK45))*0.5</f>
        <v>0</v>
      </c>
      <c r="CF45" s="58">
        <f t="shared" si="25"/>
        <v>0</v>
      </c>
      <c r="CG45" s="58">
        <f>IF(AND($CC45&gt;$CF45-0.2,$CC45&lt;$CF45+0.2,ISBLANK(Survey!$AV45)=FALSE),0,1)</f>
        <v>1</v>
      </c>
      <c r="CH45" s="133">
        <f>IF(ISBLANK(Survey!$AW45),1,0)</f>
        <v>1</v>
      </c>
      <c r="CI45" s="16" t="str">
        <f t="shared" si="26"/>
        <v>Pass</v>
      </c>
      <c r="CJ45" s="114">
        <f>IF(Survey!$BB45=0, 0,1)</f>
        <v>0</v>
      </c>
      <c r="CK45" s="58">
        <f>IF(AND(Survey!$AX45&gt;=0,Survey!$AX45&lt;=0.2,Survey!$AX45&lt;&gt;""),0,1)</f>
        <v>1</v>
      </c>
      <c r="CL45" s="114">
        <f>IF(ISBLANK(Survey!$AY45),1,0)</f>
        <v>1</v>
      </c>
      <c r="CM45" s="16" t="str">
        <f t="shared" si="27"/>
        <v>Fail</v>
      </c>
      <c r="CN45" s="133">
        <f>Survey!$AZ45</f>
        <v>0</v>
      </c>
      <c r="CO45" s="16" t="str">
        <f t="shared" si="28"/>
        <v>Pass</v>
      </c>
      <c r="CP45" s="31">
        <f>Survey!$BA45</f>
        <v>0</v>
      </c>
      <c r="CQ45" s="138">
        <f>Survey!$BB45+Survey!$BC45+Survey!$BD45+ABS(Survey!$BE45)-ABS(Survey!$BF45)-ABS(Survey!$BG45)+ABS(Survey!$BH45)-ABS(Survey!$BI45)+ABS(Survey!$BJ45)-ABS(Survey!$BK45)-ABS(Survey!$BL45)+Survey!$BM45</f>
        <v>0</v>
      </c>
      <c r="CR45" s="30">
        <f t="shared" si="29"/>
        <v>0</v>
      </c>
      <c r="CS45" s="17">
        <f t="shared" si="30"/>
        <v>0</v>
      </c>
      <c r="CT45" s="16" t="str">
        <f t="shared" si="31"/>
        <v>Pass</v>
      </c>
      <c r="CU45" s="33" t="b">
        <f>IF(ABS(Survey!$BM45)=0,TRUE,FALSE)</f>
        <v>1</v>
      </c>
      <c r="CV45" s="32" t="b">
        <f>NOT(ISBLANK(Survey!$BN45))</f>
        <v>0</v>
      </c>
      <c r="CW45" t="str">
        <f t="shared" si="32"/>
        <v>Fail</v>
      </c>
      <c r="CX45" s="25">
        <f>Survey!$BA45</f>
        <v>0</v>
      </c>
      <c r="CY45" s="25" cm="1">
        <f t="array" ref="CY45">SUM(SUMIF(Survey!BP45:BW45,{"&gt;0","&lt;0"})*{1,-1})-SUM(SUMIF(Survey!BY45:CF45,{"&gt;0","&lt;0"})*{1,-1})</f>
        <v>0</v>
      </c>
      <c r="CZ45" s="30" t="str">
        <f t="shared" si="33"/>
        <v>No holdings</v>
      </c>
      <c r="DA45">
        <f t="shared" si="34"/>
        <v>0</v>
      </c>
      <c r="DB45" s="16" t="str">
        <f t="shared" si="35"/>
        <v>Fail</v>
      </c>
      <c r="DC45" s="31">
        <f>Survey!$BA45</f>
        <v>0</v>
      </c>
      <c r="DD45" s="31" cm="1">
        <f t="array" ref="DD45">SUM(SUMIF(Survey!CH45:DA45,{"&gt;0","&lt;0"})*{1,-1})-SUM(SUMIF(Survey!DC45:DV45,{"&gt;0","&lt;0"})*{1,-1})</f>
        <v>0</v>
      </c>
      <c r="DE45" s="30" t="str">
        <f t="shared" si="36"/>
        <v>No holdings</v>
      </c>
      <c r="DF45" s="17">
        <f t="shared" si="37"/>
        <v>0</v>
      </c>
      <c r="DG45" s="16" t="str">
        <f t="shared" si="38"/>
        <v>Pass</v>
      </c>
      <c r="DH45" s="33" t="b">
        <f>IF(ABS(Survey!$DA45)=0,TRUE,FALSE)</f>
        <v>1</v>
      </c>
      <c r="DI45" s="32" t="b">
        <f>NOT(ISBLANK(Survey!$DB45))</f>
        <v>0</v>
      </c>
      <c r="DJ45" s="16" t="str">
        <f t="shared" si="39"/>
        <v>Pass</v>
      </c>
      <c r="DK45" s="33" t="b">
        <f>IF(ABS(Survey!$DV45)=0,TRUE,FALSE)</f>
        <v>1</v>
      </c>
      <c r="DL45" s="32" t="b">
        <f>NOT(ISBLANK(Survey!$DW45))</f>
        <v>0</v>
      </c>
      <c r="DM45" t="str">
        <f t="shared" si="40"/>
        <v>Pass</v>
      </c>
      <c r="DN45" s="25" cm="1">
        <f t="array" ref="DN45">SUM(SUMIF(Survey!CW45,{"&gt;0","&lt;0"})*{1,-1})+SUM(SUMIF(Survey!DR45,{"&gt;0","&lt;0"})*{1,-1})</f>
        <v>0</v>
      </c>
      <c r="DO45" s="25">
        <f>SUM(SUMIF(Survey!DY45:EE45,{"&gt;0","&lt;0"})*{1,-1})+SUM(SUMIF(Survey!EG45:EM45,{"&gt;0","&lt;0"})*{1,-1})</f>
        <v>0</v>
      </c>
      <c r="DP45">
        <f t="shared" si="41"/>
        <v>0</v>
      </c>
      <c r="DQ45">
        <f t="shared" si="42"/>
        <v>0</v>
      </c>
      <c r="DR45" s="16" t="str">
        <f t="shared" si="43"/>
        <v>Pass</v>
      </c>
      <c r="DS45" s="33" t="b">
        <f>IF(ABS(Survey!$EE45)=0,TRUE,FALSE)</f>
        <v>1</v>
      </c>
      <c r="DT45" s="32" t="b">
        <f>NOT(ISBLANK(Survey!EF45))</f>
        <v>0</v>
      </c>
      <c r="DU45" s="16" t="str">
        <f t="shared" si="44"/>
        <v>Pass</v>
      </c>
      <c r="DV45" s="33" t="b">
        <f>IF(ABS(Survey!$EM45)=0,TRUE,FALSE)</f>
        <v>1</v>
      </c>
      <c r="DW45" s="32" t="b">
        <f>NOT(ISBLANK(Survey!$EN45))</f>
        <v>0</v>
      </c>
      <c r="DX45" s="16" t="str">
        <f t="shared" si="45"/>
        <v>Fail</v>
      </c>
      <c r="DY45" s="31">
        <f>SUM(SUMIF(Survey!ET45:EV45,{"&gt;0","&lt;0"})*{1,-1})</f>
        <v>0</v>
      </c>
      <c r="DZ45">
        <f t="shared" si="46"/>
        <v>0</v>
      </c>
      <c r="EA45">
        <f t="shared" si="47"/>
        <v>100</v>
      </c>
      <c r="EB45" s="30" t="b">
        <f>IF(OR(Survey!$M45="ETF",Survey!$M45="ETF, alternative mutual fund",Survey!$M45="Closed-end", Survey!$M45="Split share corp"),TRUE,FALSE)</f>
        <v>0</v>
      </c>
      <c r="EC45" s="16" t="str">
        <f t="shared" si="48"/>
        <v>Fail</v>
      </c>
      <c r="ED45" s="31">
        <f>SUM(SUMIF(Survey!EX45:FD45,{"&gt;0","&lt;0"})*{1,-1})</f>
        <v>0</v>
      </c>
      <c r="EE45">
        <f t="shared" si="49"/>
        <v>0</v>
      </c>
      <c r="EF45" s="17">
        <f t="shared" si="50"/>
        <v>100</v>
      </c>
      <c r="EG45" s="16" t="str">
        <f t="shared" si="51"/>
        <v>Fail</v>
      </c>
      <c r="EH45" s="31">
        <f>SUM(SUMIF(Survey!FF45:FL45,{"&gt;0","&lt;0"})*{1,-1})</f>
        <v>0</v>
      </c>
      <c r="EI45">
        <f t="shared" si="52"/>
        <v>0</v>
      </c>
      <c r="EJ45" s="17">
        <f t="shared" si="53"/>
        <v>100</v>
      </c>
    </row>
    <row r="46" spans="1:140">
      <c r="A46">
        <v>46</v>
      </c>
      <c r="B46" t="str">
        <f t="shared" si="0"/>
        <v>Pass</v>
      </c>
      <c r="C46" t="str">
        <f>IF(COUNTBLANK(Survey!B46:FM46)=$C$2, "Pass", "Fail")</f>
        <v>Pass</v>
      </c>
      <c r="D46" s="16" t="str">
        <f t="shared" si="2"/>
        <v>Fail</v>
      </c>
      <c r="E46" t="str">
        <f>IF(OR(ISBLANK(Survey!AL46),COUNTIF(G46:BJ46,"Fail")),"Fail","Pass")</f>
        <v>Fail</v>
      </c>
      <c r="F46" s="265"/>
      <c r="G46" s="16" t="str">
        <f t="shared" si="3"/>
        <v>Fail</v>
      </c>
      <c r="H46" s="139">
        <f>COUNTBLANK(Survey!B46:D46)+COUNTBLANK(Survey!G46)+COUNTBLANK(Survey!I46)+COUNTBLANK(Survey!K46:M46)+COUNTBLANK(Survey!P46:Q46)+COUNTBLANK(Survey!T46:W46)+COUNTBLANK(Survey!Z46:AC46)+COUNTBLANK(Survey!AF46:AG46)+COUNTBLANK(Survey!AK46:AK46)</f>
        <v>21</v>
      </c>
      <c r="I46" t="str">
        <f t="shared" si="4"/>
        <v>Fail</v>
      </c>
      <c r="J46" t="b">
        <f>IF(Survey!E46="No",TRUE,FALSE)</f>
        <v>0</v>
      </c>
      <c r="K46" s="29" cm="1">
        <f t="array" ref="K46">IF(COUNTA(Survey!$E$4:$E$695)=1, 0, SUM(IF(COUNTIF(Survey!$E$4:$E$695, Survey!$E$4:$E$695)=1,1,0)))</f>
        <v>0</v>
      </c>
      <c r="L46" s="29">
        <f>LEN(Survey!E46)</f>
        <v>0</v>
      </c>
      <c r="M46" s="16" t="str">
        <f t="shared" si="5"/>
        <v>Fail</v>
      </c>
      <c r="N46" t="b">
        <f>IF(Survey!F46="No",TRUE,FALSE)</f>
        <v>0</v>
      </c>
      <c r="O46" t="b">
        <f>Survey!F46=Survey!E46</f>
        <v>1</v>
      </c>
      <c r="P46">
        <f>COUNTIF(Survey!$F$4:$F$695,Survey!F46)</f>
        <v>0</v>
      </c>
      <c r="Q46" s="28">
        <f>LEN(Survey!F46)</f>
        <v>0</v>
      </c>
      <c r="R46" s="16" t="str">
        <f t="shared" si="6"/>
        <v>Pass</v>
      </c>
      <c r="S46" s="29">
        <f>MOD((LEN(Survey!H46)+2),11)</f>
        <v>2</v>
      </c>
      <c r="T46">
        <f>COUNTIF(Survey!$H$4:$H$695,Survey!H46)</f>
        <v>0</v>
      </c>
      <c r="U46" s="28" t="str">
        <f>IF(Survey!$L46="Prospectus fund", "Yes", "No")</f>
        <v>No</v>
      </c>
      <c r="V46" s="16" t="str">
        <f t="shared" si="7"/>
        <v>Pass</v>
      </c>
      <c r="W46" s="29">
        <f>MOD((LEN(Survey!J46)+2),11)</f>
        <v>2</v>
      </c>
      <c r="X46">
        <f>COUNTIF(Survey!$J$4:$J$695,Survey!J46)</f>
        <v>0</v>
      </c>
      <c r="Y46" s="30" t="b">
        <f>IF(OR(Survey!$M46="ETF",Survey!$M46="ETF, alternative mutual fund",Survey!$M46="Closed-end", Survey!$M46="Split share corp", Survey!$I46="Yes"),TRUE,FALSE)</f>
        <v>0</v>
      </c>
      <c r="Z46" s="16" t="str">
        <f>IFERROR(IF(AND(OR(AC46=AD46,AD46 = "Either"),NOT(ISBLANK(Survey!K46))),"Pass","Fail"),"Pass")</f>
        <v>Fail</v>
      </c>
      <c r="AA46" s="31" cm="1">
        <f t="array" ref="AA46">SUM(SUMIF(Survey!CH46:DA46,{"&gt;0","&lt;0"})*{1,-1})</f>
        <v>0</v>
      </c>
      <c r="AB46" s="33" cm="1">
        <f t="array" ref="AB46">SUM(SUMIF(Survey!CK46,{"&gt;0","&lt;0"})*{1,-1})+SUM(SUMIF(Survey!CU46,{"&gt;0","&lt;0"})*{1,-1})</f>
        <v>0</v>
      </c>
      <c r="AC46" s="33">
        <f>Survey!K46</f>
        <v>0</v>
      </c>
      <c r="AD46" s="32" t="str">
        <f t="shared" si="8"/>
        <v>Either</v>
      </c>
      <c r="AE46" s="16" t="str">
        <f t="shared" si="9"/>
        <v>Fail</v>
      </c>
      <c r="AF46" s="58" cm="1">
        <f t="array" ref="AF46">SUM(SUMIF(Survey!CH46:DA46,{"&gt;0","&lt;0"})*{1,-1})+SUM(SUMIF(Survey!DC46:DV46,{"&gt;0","&lt;0"})*{1,-1})</f>
        <v>0</v>
      </c>
      <c r="AG46" s="58">
        <f>IFERROR(AF46/(Survey!$BA46),0)</f>
        <v>0</v>
      </c>
      <c r="AH46" s="104" t="b">
        <f>IF(OR(Survey!$M46="Alternative strategy or hedge",Survey!$M46="Private asset",Survey!$L46="Prospectus fund"),TRUE,FALSE)</f>
        <v>0</v>
      </c>
      <c r="AI46" s="104" t="b">
        <f>NOT(ISBLANK(Survey!$M46))</f>
        <v>0</v>
      </c>
      <c r="AJ46" s="16" t="str">
        <f t="shared" si="10"/>
        <v>Fail</v>
      </c>
      <c r="AK46" t="b">
        <f>IF(Survey!W46="No",TRUE,FALSE)</f>
        <v>0</v>
      </c>
      <c r="AL46" s="119">
        <f>MOD((LEN(Survey!W46)+2),22)</f>
        <v>2</v>
      </c>
      <c r="AM46" t="str">
        <f t="shared" si="11"/>
        <v>Pass</v>
      </c>
      <c r="AN46" s="33" t="b">
        <f>NOT(ISNUMBER(SEARCH("Other",Survey!$Q46)))</f>
        <v>1</v>
      </c>
      <c r="AO46" s="32" t="b">
        <f>NOT(ISBLANK(Survey!$R46))</f>
        <v>0</v>
      </c>
      <c r="AP46" s="16" t="str">
        <f t="shared" si="12"/>
        <v>Pass</v>
      </c>
      <c r="AQ46" s="114">
        <f>COUNTBLANK(Survey!$X46)</f>
        <v>1</v>
      </c>
      <c r="AR46" s="58">
        <f>IF(AND(Survey!L46&lt;&gt;"Exempt fund",OR(Survey!$M46="ETF",Survey!$M46="ETF, alternative mutual fund",Survey!$M46="Mutual fund",Survey!$M46="Alternative mutual fund",Survey!$M46="Money market")),1,0)</f>
        <v>0</v>
      </c>
      <c r="AS46" s="16" t="str">
        <f t="shared" si="13"/>
        <v>Pass</v>
      </c>
      <c r="AT46" s="33" t="b">
        <f>NOT(ISNUMBER(SEARCH("Yes",Survey!$AC46)))</f>
        <v>1</v>
      </c>
      <c r="AU46" s="32" t="b">
        <f>IF(COUNTBLANK(Survey!$AD46:$AE46)=0,TRUE, FALSE)</f>
        <v>0</v>
      </c>
      <c r="AV46" s="16" t="str">
        <f t="shared" si="14"/>
        <v>Pass</v>
      </c>
      <c r="AW46" s="33" t="b">
        <f>NOT(ISNUMBER(SEARCH("Yes",Survey!$AF46)))</f>
        <v>1</v>
      </c>
      <c r="AX46" s="32" t="b">
        <f>NOT(ISBLANK(Survey!$AH46))</f>
        <v>0</v>
      </c>
      <c r="AY46" s="16" t="str">
        <f t="shared" si="15"/>
        <v>Pass</v>
      </c>
      <c r="AZ46" s="33" t="b">
        <f>NOT(OR(ISNUMBER(SEARCH("Other",Survey!$AH46)),ISNUMBER(SEARCH("Multiple",Survey!$AH46))))</f>
        <v>1</v>
      </c>
      <c r="BA46" s="32" t="b">
        <f>NOT(ISBLANK(Survey!$AI46))</f>
        <v>0</v>
      </c>
      <c r="BB46" s="16" t="str">
        <f t="shared" si="16"/>
        <v>Fail</v>
      </c>
      <c r="BC46" s="114">
        <f>IF(ABS(Survey!$BA46)&gt;0, 1,0)</f>
        <v>0</v>
      </c>
      <c r="BD46" s="114">
        <f>IF(COUNTBLANK(Survey!$AL46)=0,1,0)</f>
        <v>0</v>
      </c>
      <c r="BE46" s="16" t="str">
        <f t="shared" si="17"/>
        <v>Pass</v>
      </c>
      <c r="BF46" s="114">
        <f>IF(ISBLANK(Survey!$AL46),0,1)</f>
        <v>0</v>
      </c>
      <c r="BG46" s="133">
        <f>COUNTBLANK(Survey!$AM46)</f>
        <v>1</v>
      </c>
      <c r="BH46" s="16" t="str">
        <f t="shared" si="18"/>
        <v>Pass</v>
      </c>
      <c r="BI46" s="114">
        <f>IF(OR(Survey!$AM46="Closed",ISBLANK(Survey!$AM46)),0,1)</f>
        <v>0</v>
      </c>
      <c r="BJ46" s="133">
        <f>IF(ISBLANK(Survey!$AN46),1,0)</f>
        <v>1</v>
      </c>
      <c r="BK46" s="118" t="str">
        <f t="shared" si="19"/>
        <v>Pass</v>
      </c>
      <c r="BL46" s="31" cm="1">
        <f t="array" ref="BL46">SUM(SUMIF(Survey!AO46:AP46,{"&gt;0","&lt;0"})*{1,-1})</f>
        <v>0</v>
      </c>
      <c r="BM46">
        <f t="shared" si="20"/>
        <v>0</v>
      </c>
      <c r="BN46">
        <f t="shared" si="21"/>
        <v>100</v>
      </c>
      <c r="BO46" s="118" t="str">
        <f t="shared" si="22"/>
        <v>Pass</v>
      </c>
      <c r="BP46">
        <f>IF(Survey!AQ46="No",0,1)</f>
        <v>1</v>
      </c>
      <c r="BQ46" s="207">
        <f>MOD((LEN(Survey!AQ46)+2),22)</f>
        <v>2</v>
      </c>
      <c r="BR46">
        <f>IF(Survey!AR46="No",0,1)</f>
        <v>1</v>
      </c>
      <c r="BS46" s="207">
        <f>MOD((LEN(Survey!AR46)+2),22)</f>
        <v>2</v>
      </c>
      <c r="BT46" s="114">
        <f>COUNTBLANK(Survey!$AQ46:$AS46)+COUNTBLANK(Survey!$AU46)</f>
        <v>4</v>
      </c>
      <c r="BU46" s="114">
        <f>IF(Survey!$I46="Yes",1,0)</f>
        <v>0</v>
      </c>
      <c r="BV46" s="114">
        <f>IF(OR(Survey!$M46="Mutual fund",Survey!$M46="Alternative mutual fund",Survey!$M46="Money market"),1,0)</f>
        <v>0</v>
      </c>
      <c r="BW46" s="119">
        <f>IF(OR(Survey!$M46="ETF",Survey!$M46="ETF, alternative mutual fund"),1,0)</f>
        <v>0</v>
      </c>
      <c r="BX46" s="16" t="str">
        <f t="shared" si="23"/>
        <v>Pass</v>
      </c>
      <c r="BY46" s="33">
        <f>IF(ISNUMBER(SEARCH("Other",Survey!$AS46)), 1, 0)</f>
        <v>0</v>
      </c>
      <c r="BZ46" s="58" t="b">
        <f>NOT(ISBLANK(Survey!$AT46))</f>
        <v>0</v>
      </c>
      <c r="CA46" s="16" t="str">
        <f t="shared" si="24"/>
        <v>Pass</v>
      </c>
      <c r="CB46" s="114">
        <f>IF(Survey!$BB46=0, 0,1)</f>
        <v>0</v>
      </c>
      <c r="CC46" s="58">
        <f>Survey!$AV46</f>
        <v>0</v>
      </c>
      <c r="CD46" s="58">
        <f>Survey!$BC46+Survey!$BD46+ABS(Survey!$BE46)-ABS(Survey!$BF46)-ABS(Survey!$BG46)-ABS(Survey!$BL46)</f>
        <v>0</v>
      </c>
      <c r="CE46" s="138">
        <f>Survey!BB46+(ABS(Survey!$BH46)-ABS(Survey!$BI46)+ABS(Survey!$BJ46)-ABS(Survey!$BK46))*0.5</f>
        <v>0</v>
      </c>
      <c r="CF46" s="58">
        <f t="shared" si="25"/>
        <v>0</v>
      </c>
      <c r="CG46" s="58">
        <f>IF(AND($CC46&gt;$CF46-0.2,$CC46&lt;$CF46+0.2,ISBLANK(Survey!$AV46)=FALSE),0,1)</f>
        <v>1</v>
      </c>
      <c r="CH46" s="133">
        <f>IF(ISBLANK(Survey!$AW46),1,0)</f>
        <v>1</v>
      </c>
      <c r="CI46" s="16" t="str">
        <f t="shared" si="26"/>
        <v>Pass</v>
      </c>
      <c r="CJ46" s="114">
        <f>IF(Survey!$BB46=0, 0,1)</f>
        <v>0</v>
      </c>
      <c r="CK46" s="58">
        <f>IF(AND(Survey!$AX46&gt;=0,Survey!$AX46&lt;=0.2,Survey!$AX46&lt;&gt;""),0,1)</f>
        <v>1</v>
      </c>
      <c r="CL46" s="114">
        <f>IF(ISBLANK(Survey!$AY46),1,0)</f>
        <v>1</v>
      </c>
      <c r="CM46" s="16" t="str">
        <f t="shared" si="27"/>
        <v>Fail</v>
      </c>
      <c r="CN46" s="133">
        <f>Survey!$AZ46</f>
        <v>0</v>
      </c>
      <c r="CO46" s="16" t="str">
        <f t="shared" si="28"/>
        <v>Pass</v>
      </c>
      <c r="CP46" s="31">
        <f>Survey!$BA46</f>
        <v>0</v>
      </c>
      <c r="CQ46" s="138">
        <f>Survey!$BB46+Survey!$BC46+Survey!$BD46+ABS(Survey!$BE46)-ABS(Survey!$BF46)-ABS(Survey!$BG46)+ABS(Survey!$BH46)-ABS(Survey!$BI46)+ABS(Survey!$BJ46)-ABS(Survey!$BK46)-ABS(Survey!$BL46)+Survey!$BM46</f>
        <v>0</v>
      </c>
      <c r="CR46" s="30">
        <f t="shared" si="29"/>
        <v>0</v>
      </c>
      <c r="CS46" s="17">
        <f t="shared" si="30"/>
        <v>0</v>
      </c>
      <c r="CT46" s="16" t="str">
        <f t="shared" si="31"/>
        <v>Pass</v>
      </c>
      <c r="CU46" s="33" t="b">
        <f>IF(ABS(Survey!$BM46)=0,TRUE,FALSE)</f>
        <v>1</v>
      </c>
      <c r="CV46" s="32" t="b">
        <f>NOT(ISBLANK(Survey!$BN46))</f>
        <v>0</v>
      </c>
      <c r="CW46" t="str">
        <f t="shared" si="32"/>
        <v>Fail</v>
      </c>
      <c r="CX46" s="25">
        <f>Survey!$BA46</f>
        <v>0</v>
      </c>
      <c r="CY46" s="25" cm="1">
        <f t="array" ref="CY46">SUM(SUMIF(Survey!BP46:BW46,{"&gt;0","&lt;0"})*{1,-1})-SUM(SUMIF(Survey!BY46:CF46,{"&gt;0","&lt;0"})*{1,-1})</f>
        <v>0</v>
      </c>
      <c r="CZ46" s="30" t="str">
        <f t="shared" si="33"/>
        <v>No holdings</v>
      </c>
      <c r="DA46">
        <f t="shared" si="34"/>
        <v>0</v>
      </c>
      <c r="DB46" s="16" t="str">
        <f t="shared" si="35"/>
        <v>Fail</v>
      </c>
      <c r="DC46" s="31">
        <f>Survey!$BA46</f>
        <v>0</v>
      </c>
      <c r="DD46" s="31" cm="1">
        <f t="array" ref="DD46">SUM(SUMIF(Survey!CH46:DA46,{"&gt;0","&lt;0"})*{1,-1})-SUM(SUMIF(Survey!DC46:DV46,{"&gt;0","&lt;0"})*{1,-1})</f>
        <v>0</v>
      </c>
      <c r="DE46" s="30" t="str">
        <f t="shared" si="36"/>
        <v>No holdings</v>
      </c>
      <c r="DF46" s="17">
        <f t="shared" si="37"/>
        <v>0</v>
      </c>
      <c r="DG46" s="16" t="str">
        <f t="shared" si="38"/>
        <v>Pass</v>
      </c>
      <c r="DH46" s="33" t="b">
        <f>IF(ABS(Survey!$DA46)=0,TRUE,FALSE)</f>
        <v>1</v>
      </c>
      <c r="DI46" s="32" t="b">
        <f>NOT(ISBLANK(Survey!$DB46))</f>
        <v>0</v>
      </c>
      <c r="DJ46" s="16" t="str">
        <f t="shared" si="39"/>
        <v>Pass</v>
      </c>
      <c r="DK46" s="33" t="b">
        <f>IF(ABS(Survey!$DV46)=0,TRUE,FALSE)</f>
        <v>1</v>
      </c>
      <c r="DL46" s="32" t="b">
        <f>NOT(ISBLANK(Survey!$DW46))</f>
        <v>0</v>
      </c>
      <c r="DM46" t="str">
        <f t="shared" si="40"/>
        <v>Pass</v>
      </c>
      <c r="DN46" s="25" cm="1">
        <f t="array" ref="DN46">SUM(SUMIF(Survey!CW46,{"&gt;0","&lt;0"})*{1,-1})+SUM(SUMIF(Survey!DR46,{"&gt;0","&lt;0"})*{1,-1})</f>
        <v>0</v>
      </c>
      <c r="DO46" s="25">
        <f>SUM(SUMIF(Survey!DY46:EE46,{"&gt;0","&lt;0"})*{1,-1})+SUM(SUMIF(Survey!EG46:EM46,{"&gt;0","&lt;0"})*{1,-1})</f>
        <v>0</v>
      </c>
      <c r="DP46">
        <f t="shared" si="41"/>
        <v>0</v>
      </c>
      <c r="DQ46">
        <f t="shared" si="42"/>
        <v>0</v>
      </c>
      <c r="DR46" s="16" t="str">
        <f t="shared" si="43"/>
        <v>Pass</v>
      </c>
      <c r="DS46" s="33" t="b">
        <f>IF(ABS(Survey!$EE46)=0,TRUE,FALSE)</f>
        <v>1</v>
      </c>
      <c r="DT46" s="32" t="b">
        <f>NOT(ISBLANK(Survey!EF46))</f>
        <v>0</v>
      </c>
      <c r="DU46" s="16" t="str">
        <f t="shared" si="44"/>
        <v>Pass</v>
      </c>
      <c r="DV46" s="33" t="b">
        <f>IF(ABS(Survey!$EM46)=0,TRUE,FALSE)</f>
        <v>1</v>
      </c>
      <c r="DW46" s="32" t="b">
        <f>NOT(ISBLANK(Survey!$EN46))</f>
        <v>0</v>
      </c>
      <c r="DX46" s="16" t="str">
        <f t="shared" si="45"/>
        <v>Fail</v>
      </c>
      <c r="DY46" s="31">
        <f>SUM(SUMIF(Survey!ET46:EV46,{"&gt;0","&lt;0"})*{1,-1})</f>
        <v>0</v>
      </c>
      <c r="DZ46">
        <f t="shared" si="46"/>
        <v>0</v>
      </c>
      <c r="EA46">
        <f t="shared" si="47"/>
        <v>100</v>
      </c>
      <c r="EB46" s="30" t="b">
        <f>IF(OR(Survey!$M46="ETF",Survey!$M46="ETF, alternative mutual fund",Survey!$M46="Closed-end", Survey!$M46="Split share corp"),TRUE,FALSE)</f>
        <v>0</v>
      </c>
      <c r="EC46" s="16" t="str">
        <f t="shared" si="48"/>
        <v>Fail</v>
      </c>
      <c r="ED46" s="31">
        <f>SUM(SUMIF(Survey!EX46:FD46,{"&gt;0","&lt;0"})*{1,-1})</f>
        <v>0</v>
      </c>
      <c r="EE46">
        <f t="shared" si="49"/>
        <v>0</v>
      </c>
      <c r="EF46" s="17">
        <f t="shared" si="50"/>
        <v>100</v>
      </c>
      <c r="EG46" s="16" t="str">
        <f t="shared" si="51"/>
        <v>Fail</v>
      </c>
      <c r="EH46" s="31">
        <f>SUM(SUMIF(Survey!FF46:FL46,{"&gt;0","&lt;0"})*{1,-1})</f>
        <v>0</v>
      </c>
      <c r="EI46">
        <f t="shared" si="52"/>
        <v>0</v>
      </c>
      <c r="EJ46" s="17">
        <f t="shared" si="53"/>
        <v>100</v>
      </c>
    </row>
    <row r="47" spans="1:140">
      <c r="A47">
        <v>47</v>
      </c>
      <c r="B47" t="str">
        <f t="shared" si="0"/>
        <v>Pass</v>
      </c>
      <c r="C47" t="str">
        <f>IF(COUNTBLANK(Survey!B47:FM47)=$C$2, "Pass", "Fail")</f>
        <v>Pass</v>
      </c>
      <c r="D47" s="16" t="str">
        <f t="shared" si="2"/>
        <v>Fail</v>
      </c>
      <c r="E47" t="str">
        <f>IF(OR(ISBLANK(Survey!AL47),COUNTIF(G47:BJ47,"Fail")),"Fail","Pass")</f>
        <v>Fail</v>
      </c>
      <c r="F47" s="265"/>
      <c r="G47" s="16" t="str">
        <f t="shared" si="3"/>
        <v>Fail</v>
      </c>
      <c r="H47" s="139">
        <f>COUNTBLANK(Survey!B47:D47)+COUNTBLANK(Survey!G47)+COUNTBLANK(Survey!I47)+COUNTBLANK(Survey!K47:M47)+COUNTBLANK(Survey!P47:Q47)+COUNTBLANK(Survey!T47:W47)+COUNTBLANK(Survey!Z47:AC47)+COUNTBLANK(Survey!AF47:AG47)+COUNTBLANK(Survey!AK47:AK47)</f>
        <v>21</v>
      </c>
      <c r="I47" t="str">
        <f t="shared" si="4"/>
        <v>Fail</v>
      </c>
      <c r="J47" t="b">
        <f>IF(Survey!E47="No",TRUE,FALSE)</f>
        <v>0</v>
      </c>
      <c r="K47" s="29" cm="1">
        <f t="array" ref="K47">IF(COUNTA(Survey!$E$4:$E$695)=1, 0, SUM(IF(COUNTIF(Survey!$E$4:$E$695, Survey!$E$4:$E$695)=1,1,0)))</f>
        <v>0</v>
      </c>
      <c r="L47" s="29">
        <f>LEN(Survey!E47)</f>
        <v>0</v>
      </c>
      <c r="M47" s="16" t="str">
        <f t="shared" si="5"/>
        <v>Fail</v>
      </c>
      <c r="N47" t="b">
        <f>IF(Survey!F47="No",TRUE,FALSE)</f>
        <v>0</v>
      </c>
      <c r="O47" t="b">
        <f>Survey!F47=Survey!E47</f>
        <v>1</v>
      </c>
      <c r="P47">
        <f>COUNTIF(Survey!$F$4:$F$695,Survey!F47)</f>
        <v>0</v>
      </c>
      <c r="Q47" s="28">
        <f>LEN(Survey!F47)</f>
        <v>0</v>
      </c>
      <c r="R47" s="16" t="str">
        <f t="shared" si="6"/>
        <v>Pass</v>
      </c>
      <c r="S47" s="29">
        <f>MOD((LEN(Survey!H47)+2),11)</f>
        <v>2</v>
      </c>
      <c r="T47">
        <f>COUNTIF(Survey!$H$4:$H$695,Survey!H47)</f>
        <v>0</v>
      </c>
      <c r="U47" s="28" t="str">
        <f>IF(Survey!$L47="Prospectus fund", "Yes", "No")</f>
        <v>No</v>
      </c>
      <c r="V47" s="16" t="str">
        <f t="shared" si="7"/>
        <v>Pass</v>
      </c>
      <c r="W47" s="29">
        <f>MOD((LEN(Survey!J47)+2),11)</f>
        <v>2</v>
      </c>
      <c r="X47">
        <f>COUNTIF(Survey!$J$4:$J$695,Survey!J47)</f>
        <v>0</v>
      </c>
      <c r="Y47" s="30" t="b">
        <f>IF(OR(Survey!$M47="ETF",Survey!$M47="ETF, alternative mutual fund",Survey!$M47="Closed-end", Survey!$M47="Split share corp", Survey!$I47="Yes"),TRUE,FALSE)</f>
        <v>0</v>
      </c>
      <c r="Z47" s="16" t="str">
        <f>IFERROR(IF(AND(OR(AC47=AD47,AD47 = "Either"),NOT(ISBLANK(Survey!K47))),"Pass","Fail"),"Pass")</f>
        <v>Fail</v>
      </c>
      <c r="AA47" s="31" cm="1">
        <f t="array" ref="AA47">SUM(SUMIF(Survey!CH47:DA47,{"&gt;0","&lt;0"})*{1,-1})</f>
        <v>0</v>
      </c>
      <c r="AB47" s="33" cm="1">
        <f t="array" ref="AB47">SUM(SUMIF(Survey!CK47,{"&gt;0","&lt;0"})*{1,-1})+SUM(SUMIF(Survey!CU47,{"&gt;0","&lt;0"})*{1,-1})</f>
        <v>0</v>
      </c>
      <c r="AC47" s="33">
        <f>Survey!K47</f>
        <v>0</v>
      </c>
      <c r="AD47" s="32" t="str">
        <f t="shared" si="8"/>
        <v>Either</v>
      </c>
      <c r="AE47" s="16" t="str">
        <f t="shared" si="9"/>
        <v>Fail</v>
      </c>
      <c r="AF47" s="58" cm="1">
        <f t="array" ref="AF47">SUM(SUMIF(Survey!CH47:DA47,{"&gt;0","&lt;0"})*{1,-1})+SUM(SUMIF(Survey!DC47:DV47,{"&gt;0","&lt;0"})*{1,-1})</f>
        <v>0</v>
      </c>
      <c r="AG47" s="58">
        <f>IFERROR(AF47/(Survey!$BA47),0)</f>
        <v>0</v>
      </c>
      <c r="AH47" s="104" t="b">
        <f>IF(OR(Survey!$M47="Alternative strategy or hedge",Survey!$M47="Private asset",Survey!$L47="Prospectus fund"),TRUE,FALSE)</f>
        <v>0</v>
      </c>
      <c r="AI47" s="104" t="b">
        <f>NOT(ISBLANK(Survey!$M47))</f>
        <v>0</v>
      </c>
      <c r="AJ47" s="16" t="str">
        <f t="shared" si="10"/>
        <v>Fail</v>
      </c>
      <c r="AK47" t="b">
        <f>IF(Survey!W47="No",TRUE,FALSE)</f>
        <v>0</v>
      </c>
      <c r="AL47" s="119">
        <f>MOD((LEN(Survey!W47)+2),22)</f>
        <v>2</v>
      </c>
      <c r="AM47" t="str">
        <f t="shared" si="11"/>
        <v>Pass</v>
      </c>
      <c r="AN47" s="33" t="b">
        <f>NOT(ISNUMBER(SEARCH("Other",Survey!$Q47)))</f>
        <v>1</v>
      </c>
      <c r="AO47" s="32" t="b">
        <f>NOT(ISBLANK(Survey!$R47))</f>
        <v>0</v>
      </c>
      <c r="AP47" s="16" t="str">
        <f t="shared" si="12"/>
        <v>Pass</v>
      </c>
      <c r="AQ47" s="114">
        <f>COUNTBLANK(Survey!$X47)</f>
        <v>1</v>
      </c>
      <c r="AR47" s="58">
        <f>IF(AND(Survey!L47&lt;&gt;"Exempt fund",OR(Survey!$M47="ETF",Survey!$M47="ETF, alternative mutual fund",Survey!$M47="Mutual fund",Survey!$M47="Alternative mutual fund",Survey!$M47="Money market")),1,0)</f>
        <v>0</v>
      </c>
      <c r="AS47" s="16" t="str">
        <f t="shared" si="13"/>
        <v>Pass</v>
      </c>
      <c r="AT47" s="33" t="b">
        <f>NOT(ISNUMBER(SEARCH("Yes",Survey!$AC47)))</f>
        <v>1</v>
      </c>
      <c r="AU47" s="32" t="b">
        <f>IF(COUNTBLANK(Survey!$AD47:$AE47)=0,TRUE, FALSE)</f>
        <v>0</v>
      </c>
      <c r="AV47" s="16" t="str">
        <f t="shared" si="14"/>
        <v>Pass</v>
      </c>
      <c r="AW47" s="33" t="b">
        <f>NOT(ISNUMBER(SEARCH("Yes",Survey!$AF47)))</f>
        <v>1</v>
      </c>
      <c r="AX47" s="32" t="b">
        <f>NOT(ISBLANK(Survey!$AH47))</f>
        <v>0</v>
      </c>
      <c r="AY47" s="16" t="str">
        <f t="shared" si="15"/>
        <v>Pass</v>
      </c>
      <c r="AZ47" s="33" t="b">
        <f>NOT(OR(ISNUMBER(SEARCH("Other",Survey!$AH47)),ISNUMBER(SEARCH("Multiple",Survey!$AH47))))</f>
        <v>1</v>
      </c>
      <c r="BA47" s="32" t="b">
        <f>NOT(ISBLANK(Survey!$AI47))</f>
        <v>0</v>
      </c>
      <c r="BB47" s="16" t="str">
        <f t="shared" si="16"/>
        <v>Fail</v>
      </c>
      <c r="BC47" s="114">
        <f>IF(ABS(Survey!$BA47)&gt;0, 1,0)</f>
        <v>0</v>
      </c>
      <c r="BD47" s="114">
        <f>IF(COUNTBLANK(Survey!$AL47)=0,1,0)</f>
        <v>0</v>
      </c>
      <c r="BE47" s="16" t="str">
        <f t="shared" si="17"/>
        <v>Pass</v>
      </c>
      <c r="BF47" s="114">
        <f>IF(ISBLANK(Survey!$AL47),0,1)</f>
        <v>0</v>
      </c>
      <c r="BG47" s="133">
        <f>COUNTBLANK(Survey!$AM47)</f>
        <v>1</v>
      </c>
      <c r="BH47" s="16" t="str">
        <f t="shared" si="18"/>
        <v>Pass</v>
      </c>
      <c r="BI47" s="114">
        <f>IF(OR(Survey!$AM47="Closed",ISBLANK(Survey!$AM47)),0,1)</f>
        <v>0</v>
      </c>
      <c r="BJ47" s="133">
        <f>IF(ISBLANK(Survey!$AN47),1,0)</f>
        <v>1</v>
      </c>
      <c r="BK47" s="118" t="str">
        <f t="shared" si="19"/>
        <v>Pass</v>
      </c>
      <c r="BL47" s="31" cm="1">
        <f t="array" ref="BL47">SUM(SUMIF(Survey!AO47:AP47,{"&gt;0","&lt;0"})*{1,-1})</f>
        <v>0</v>
      </c>
      <c r="BM47">
        <f t="shared" si="20"/>
        <v>0</v>
      </c>
      <c r="BN47">
        <f t="shared" si="21"/>
        <v>100</v>
      </c>
      <c r="BO47" s="118" t="str">
        <f t="shared" si="22"/>
        <v>Pass</v>
      </c>
      <c r="BP47">
        <f>IF(Survey!AQ47="No",0,1)</f>
        <v>1</v>
      </c>
      <c r="BQ47" s="207">
        <f>MOD((LEN(Survey!AQ47)+2),22)</f>
        <v>2</v>
      </c>
      <c r="BR47">
        <f>IF(Survey!AR47="No",0,1)</f>
        <v>1</v>
      </c>
      <c r="BS47" s="207">
        <f>MOD((LEN(Survey!AR47)+2),22)</f>
        <v>2</v>
      </c>
      <c r="BT47" s="114">
        <f>COUNTBLANK(Survey!$AQ47:$AS47)+COUNTBLANK(Survey!$AU47)</f>
        <v>4</v>
      </c>
      <c r="BU47" s="114">
        <f>IF(Survey!$I47="Yes",1,0)</f>
        <v>0</v>
      </c>
      <c r="BV47" s="114">
        <f>IF(OR(Survey!$M47="Mutual fund",Survey!$M47="Alternative mutual fund",Survey!$M47="Money market"),1,0)</f>
        <v>0</v>
      </c>
      <c r="BW47" s="119">
        <f>IF(OR(Survey!$M47="ETF",Survey!$M47="ETF, alternative mutual fund"),1,0)</f>
        <v>0</v>
      </c>
      <c r="BX47" s="16" t="str">
        <f t="shared" si="23"/>
        <v>Pass</v>
      </c>
      <c r="BY47" s="33">
        <f>IF(ISNUMBER(SEARCH("Other",Survey!$AS47)), 1, 0)</f>
        <v>0</v>
      </c>
      <c r="BZ47" s="58" t="b">
        <f>NOT(ISBLANK(Survey!$AT47))</f>
        <v>0</v>
      </c>
      <c r="CA47" s="16" t="str">
        <f t="shared" si="24"/>
        <v>Pass</v>
      </c>
      <c r="CB47" s="114">
        <f>IF(Survey!$BB47=0, 0,1)</f>
        <v>0</v>
      </c>
      <c r="CC47" s="58">
        <f>Survey!$AV47</f>
        <v>0</v>
      </c>
      <c r="CD47" s="58">
        <f>Survey!$BC47+Survey!$BD47+ABS(Survey!$BE47)-ABS(Survey!$BF47)-ABS(Survey!$BG47)-ABS(Survey!$BL47)</f>
        <v>0</v>
      </c>
      <c r="CE47" s="138">
        <f>Survey!BB47+(ABS(Survey!$BH47)-ABS(Survey!$BI47)+ABS(Survey!$BJ47)-ABS(Survey!$BK47))*0.5</f>
        <v>0</v>
      </c>
      <c r="CF47" s="58">
        <f t="shared" si="25"/>
        <v>0</v>
      </c>
      <c r="CG47" s="58">
        <f>IF(AND($CC47&gt;$CF47-0.2,$CC47&lt;$CF47+0.2,ISBLANK(Survey!$AV47)=FALSE),0,1)</f>
        <v>1</v>
      </c>
      <c r="CH47" s="133">
        <f>IF(ISBLANK(Survey!$AW47),1,0)</f>
        <v>1</v>
      </c>
      <c r="CI47" s="16" t="str">
        <f t="shared" si="26"/>
        <v>Pass</v>
      </c>
      <c r="CJ47" s="114">
        <f>IF(Survey!$BB47=0, 0,1)</f>
        <v>0</v>
      </c>
      <c r="CK47" s="58">
        <f>IF(AND(Survey!$AX47&gt;=0,Survey!$AX47&lt;=0.2,Survey!$AX47&lt;&gt;""),0,1)</f>
        <v>1</v>
      </c>
      <c r="CL47" s="114">
        <f>IF(ISBLANK(Survey!$AY47),1,0)</f>
        <v>1</v>
      </c>
      <c r="CM47" s="16" t="str">
        <f t="shared" si="27"/>
        <v>Fail</v>
      </c>
      <c r="CN47" s="133">
        <f>Survey!$AZ47</f>
        <v>0</v>
      </c>
      <c r="CO47" s="16" t="str">
        <f t="shared" si="28"/>
        <v>Pass</v>
      </c>
      <c r="CP47" s="31">
        <f>Survey!$BA47</f>
        <v>0</v>
      </c>
      <c r="CQ47" s="138">
        <f>Survey!$BB47+Survey!$BC47+Survey!$BD47+ABS(Survey!$BE47)-ABS(Survey!$BF47)-ABS(Survey!$BG47)+ABS(Survey!$BH47)-ABS(Survey!$BI47)+ABS(Survey!$BJ47)-ABS(Survey!$BK47)-ABS(Survey!$BL47)+Survey!$BM47</f>
        <v>0</v>
      </c>
      <c r="CR47" s="30">
        <f t="shared" si="29"/>
        <v>0</v>
      </c>
      <c r="CS47" s="17">
        <f t="shared" si="30"/>
        <v>0</v>
      </c>
      <c r="CT47" s="16" t="str">
        <f t="shared" si="31"/>
        <v>Pass</v>
      </c>
      <c r="CU47" s="33" t="b">
        <f>IF(ABS(Survey!$BM47)=0,TRUE,FALSE)</f>
        <v>1</v>
      </c>
      <c r="CV47" s="32" t="b">
        <f>NOT(ISBLANK(Survey!$BN47))</f>
        <v>0</v>
      </c>
      <c r="CW47" t="str">
        <f t="shared" si="32"/>
        <v>Fail</v>
      </c>
      <c r="CX47" s="25">
        <f>Survey!$BA47</f>
        <v>0</v>
      </c>
      <c r="CY47" s="25" cm="1">
        <f t="array" ref="CY47">SUM(SUMIF(Survey!BP47:BW47,{"&gt;0","&lt;0"})*{1,-1})-SUM(SUMIF(Survey!BY47:CF47,{"&gt;0","&lt;0"})*{1,-1})</f>
        <v>0</v>
      </c>
      <c r="CZ47" s="30" t="str">
        <f t="shared" si="33"/>
        <v>No holdings</v>
      </c>
      <c r="DA47">
        <f t="shared" si="34"/>
        <v>0</v>
      </c>
      <c r="DB47" s="16" t="str">
        <f t="shared" si="35"/>
        <v>Fail</v>
      </c>
      <c r="DC47" s="31">
        <f>Survey!$BA47</f>
        <v>0</v>
      </c>
      <c r="DD47" s="31" cm="1">
        <f t="array" ref="DD47">SUM(SUMIF(Survey!CH47:DA47,{"&gt;0","&lt;0"})*{1,-1})-SUM(SUMIF(Survey!DC47:DV47,{"&gt;0","&lt;0"})*{1,-1})</f>
        <v>0</v>
      </c>
      <c r="DE47" s="30" t="str">
        <f t="shared" si="36"/>
        <v>No holdings</v>
      </c>
      <c r="DF47" s="17">
        <f t="shared" si="37"/>
        <v>0</v>
      </c>
      <c r="DG47" s="16" t="str">
        <f t="shared" si="38"/>
        <v>Pass</v>
      </c>
      <c r="DH47" s="33" t="b">
        <f>IF(ABS(Survey!$DA47)=0,TRUE,FALSE)</f>
        <v>1</v>
      </c>
      <c r="DI47" s="32" t="b">
        <f>NOT(ISBLANK(Survey!$DB47))</f>
        <v>0</v>
      </c>
      <c r="DJ47" s="16" t="str">
        <f t="shared" si="39"/>
        <v>Pass</v>
      </c>
      <c r="DK47" s="33" t="b">
        <f>IF(ABS(Survey!$DV47)=0,TRUE,FALSE)</f>
        <v>1</v>
      </c>
      <c r="DL47" s="32" t="b">
        <f>NOT(ISBLANK(Survey!$DW47))</f>
        <v>0</v>
      </c>
      <c r="DM47" t="str">
        <f t="shared" si="40"/>
        <v>Pass</v>
      </c>
      <c r="DN47" s="25" cm="1">
        <f t="array" ref="DN47">SUM(SUMIF(Survey!CW47,{"&gt;0","&lt;0"})*{1,-1})+SUM(SUMIF(Survey!DR47,{"&gt;0","&lt;0"})*{1,-1})</f>
        <v>0</v>
      </c>
      <c r="DO47" s="25">
        <f>SUM(SUMIF(Survey!DY47:EE47,{"&gt;0","&lt;0"})*{1,-1})+SUM(SUMIF(Survey!EG47:EM47,{"&gt;0","&lt;0"})*{1,-1})</f>
        <v>0</v>
      </c>
      <c r="DP47">
        <f t="shared" si="41"/>
        <v>0</v>
      </c>
      <c r="DQ47">
        <f t="shared" si="42"/>
        <v>0</v>
      </c>
      <c r="DR47" s="16" t="str">
        <f t="shared" si="43"/>
        <v>Pass</v>
      </c>
      <c r="DS47" s="33" t="b">
        <f>IF(ABS(Survey!$EE47)=0,TRUE,FALSE)</f>
        <v>1</v>
      </c>
      <c r="DT47" s="32" t="b">
        <f>NOT(ISBLANK(Survey!EF47))</f>
        <v>0</v>
      </c>
      <c r="DU47" s="16" t="str">
        <f t="shared" si="44"/>
        <v>Pass</v>
      </c>
      <c r="DV47" s="33" t="b">
        <f>IF(ABS(Survey!$EM47)=0,TRUE,FALSE)</f>
        <v>1</v>
      </c>
      <c r="DW47" s="32" t="b">
        <f>NOT(ISBLANK(Survey!$EN47))</f>
        <v>0</v>
      </c>
      <c r="DX47" s="16" t="str">
        <f t="shared" si="45"/>
        <v>Fail</v>
      </c>
      <c r="DY47" s="31">
        <f>SUM(SUMIF(Survey!ET47:EV47,{"&gt;0","&lt;0"})*{1,-1})</f>
        <v>0</v>
      </c>
      <c r="DZ47">
        <f t="shared" si="46"/>
        <v>0</v>
      </c>
      <c r="EA47">
        <f t="shared" si="47"/>
        <v>100</v>
      </c>
      <c r="EB47" s="30" t="b">
        <f>IF(OR(Survey!$M47="ETF",Survey!$M47="ETF, alternative mutual fund",Survey!$M47="Closed-end", Survey!$M47="Split share corp"),TRUE,FALSE)</f>
        <v>0</v>
      </c>
      <c r="EC47" s="16" t="str">
        <f t="shared" si="48"/>
        <v>Fail</v>
      </c>
      <c r="ED47" s="31">
        <f>SUM(SUMIF(Survey!EX47:FD47,{"&gt;0","&lt;0"})*{1,-1})</f>
        <v>0</v>
      </c>
      <c r="EE47">
        <f t="shared" si="49"/>
        <v>0</v>
      </c>
      <c r="EF47" s="17">
        <f t="shared" si="50"/>
        <v>100</v>
      </c>
      <c r="EG47" s="16" t="str">
        <f t="shared" si="51"/>
        <v>Fail</v>
      </c>
      <c r="EH47" s="31">
        <f>SUM(SUMIF(Survey!FF47:FL47,{"&gt;0","&lt;0"})*{1,-1})</f>
        <v>0</v>
      </c>
      <c r="EI47">
        <f t="shared" si="52"/>
        <v>0</v>
      </c>
      <c r="EJ47" s="17">
        <f t="shared" si="53"/>
        <v>100</v>
      </c>
    </row>
    <row r="48" spans="1:140">
      <c r="A48">
        <v>48</v>
      </c>
      <c r="B48" t="str">
        <f t="shared" si="0"/>
        <v>Pass</v>
      </c>
      <c r="C48" t="str">
        <f>IF(COUNTBLANK(Survey!B48:FM48)=$C$2, "Pass", "Fail")</f>
        <v>Pass</v>
      </c>
      <c r="D48" s="16" t="str">
        <f t="shared" si="2"/>
        <v>Fail</v>
      </c>
      <c r="E48" t="str">
        <f>IF(OR(ISBLANK(Survey!AL48),COUNTIF(G48:BJ48,"Fail")),"Fail","Pass")</f>
        <v>Fail</v>
      </c>
      <c r="F48" s="265"/>
      <c r="G48" s="16" t="str">
        <f t="shared" si="3"/>
        <v>Fail</v>
      </c>
      <c r="H48" s="139">
        <f>COUNTBLANK(Survey!B48:D48)+COUNTBLANK(Survey!G48)+COUNTBLANK(Survey!I48)+COUNTBLANK(Survey!K48:M48)+COUNTBLANK(Survey!P48:Q48)+COUNTBLANK(Survey!T48:W48)+COUNTBLANK(Survey!Z48:AC48)+COUNTBLANK(Survey!AF48:AG48)+COUNTBLANK(Survey!AK48:AK48)</f>
        <v>21</v>
      </c>
      <c r="I48" t="str">
        <f t="shared" si="4"/>
        <v>Fail</v>
      </c>
      <c r="J48" t="b">
        <f>IF(Survey!E48="No",TRUE,FALSE)</f>
        <v>0</v>
      </c>
      <c r="K48" s="29" cm="1">
        <f t="array" ref="K48">IF(COUNTA(Survey!$E$4:$E$695)=1, 0, SUM(IF(COUNTIF(Survey!$E$4:$E$695, Survey!$E$4:$E$695)=1,1,0)))</f>
        <v>0</v>
      </c>
      <c r="L48" s="29">
        <f>LEN(Survey!E48)</f>
        <v>0</v>
      </c>
      <c r="M48" s="16" t="str">
        <f t="shared" si="5"/>
        <v>Fail</v>
      </c>
      <c r="N48" t="b">
        <f>IF(Survey!F48="No",TRUE,FALSE)</f>
        <v>0</v>
      </c>
      <c r="O48" t="b">
        <f>Survey!F48=Survey!E48</f>
        <v>1</v>
      </c>
      <c r="P48">
        <f>COUNTIF(Survey!$F$4:$F$695,Survey!F48)</f>
        <v>0</v>
      </c>
      <c r="Q48" s="28">
        <f>LEN(Survey!F48)</f>
        <v>0</v>
      </c>
      <c r="R48" s="16" t="str">
        <f t="shared" si="6"/>
        <v>Pass</v>
      </c>
      <c r="S48" s="29">
        <f>MOD((LEN(Survey!H48)+2),11)</f>
        <v>2</v>
      </c>
      <c r="T48">
        <f>COUNTIF(Survey!$H$4:$H$695,Survey!H48)</f>
        <v>0</v>
      </c>
      <c r="U48" s="28" t="str">
        <f>IF(Survey!$L48="Prospectus fund", "Yes", "No")</f>
        <v>No</v>
      </c>
      <c r="V48" s="16" t="str">
        <f t="shared" si="7"/>
        <v>Pass</v>
      </c>
      <c r="W48" s="29">
        <f>MOD((LEN(Survey!J48)+2),11)</f>
        <v>2</v>
      </c>
      <c r="X48">
        <f>COUNTIF(Survey!$J$4:$J$695,Survey!J48)</f>
        <v>0</v>
      </c>
      <c r="Y48" s="30" t="b">
        <f>IF(OR(Survey!$M48="ETF",Survey!$M48="ETF, alternative mutual fund",Survey!$M48="Closed-end", Survey!$M48="Split share corp", Survey!$I48="Yes"),TRUE,FALSE)</f>
        <v>0</v>
      </c>
      <c r="Z48" s="16" t="str">
        <f>IFERROR(IF(AND(OR(AC48=AD48,AD48 = "Either"),NOT(ISBLANK(Survey!K48))),"Pass","Fail"),"Pass")</f>
        <v>Fail</v>
      </c>
      <c r="AA48" s="31" cm="1">
        <f t="array" ref="AA48">SUM(SUMIF(Survey!CH48:DA48,{"&gt;0","&lt;0"})*{1,-1})</f>
        <v>0</v>
      </c>
      <c r="AB48" s="33" cm="1">
        <f t="array" ref="AB48">SUM(SUMIF(Survey!CK48,{"&gt;0","&lt;0"})*{1,-1})+SUM(SUMIF(Survey!CU48,{"&gt;0","&lt;0"})*{1,-1})</f>
        <v>0</v>
      </c>
      <c r="AC48" s="33">
        <f>Survey!K48</f>
        <v>0</v>
      </c>
      <c r="AD48" s="32" t="str">
        <f t="shared" si="8"/>
        <v>Either</v>
      </c>
      <c r="AE48" s="16" t="str">
        <f t="shared" si="9"/>
        <v>Fail</v>
      </c>
      <c r="AF48" s="58" cm="1">
        <f t="array" ref="AF48">SUM(SUMIF(Survey!CH48:DA48,{"&gt;0","&lt;0"})*{1,-1})+SUM(SUMIF(Survey!DC48:DV48,{"&gt;0","&lt;0"})*{1,-1})</f>
        <v>0</v>
      </c>
      <c r="AG48" s="58">
        <f>IFERROR(AF48/(Survey!$BA48),0)</f>
        <v>0</v>
      </c>
      <c r="AH48" s="104" t="b">
        <f>IF(OR(Survey!$M48="Alternative strategy or hedge",Survey!$M48="Private asset",Survey!$L48="Prospectus fund"),TRUE,FALSE)</f>
        <v>0</v>
      </c>
      <c r="AI48" s="104" t="b">
        <f>NOT(ISBLANK(Survey!$M48))</f>
        <v>0</v>
      </c>
      <c r="AJ48" s="16" t="str">
        <f t="shared" si="10"/>
        <v>Fail</v>
      </c>
      <c r="AK48" t="b">
        <f>IF(Survey!W48="No",TRUE,FALSE)</f>
        <v>0</v>
      </c>
      <c r="AL48" s="119">
        <f>MOD((LEN(Survey!W48)+2),22)</f>
        <v>2</v>
      </c>
      <c r="AM48" t="str">
        <f t="shared" si="11"/>
        <v>Pass</v>
      </c>
      <c r="AN48" s="33" t="b">
        <f>NOT(ISNUMBER(SEARCH("Other",Survey!$Q48)))</f>
        <v>1</v>
      </c>
      <c r="AO48" s="32" t="b">
        <f>NOT(ISBLANK(Survey!$R48))</f>
        <v>0</v>
      </c>
      <c r="AP48" s="16" t="str">
        <f t="shared" si="12"/>
        <v>Pass</v>
      </c>
      <c r="AQ48" s="114">
        <f>COUNTBLANK(Survey!$X48)</f>
        <v>1</v>
      </c>
      <c r="AR48" s="58">
        <f>IF(AND(Survey!L48&lt;&gt;"Exempt fund",OR(Survey!$M48="ETF",Survey!$M48="ETF, alternative mutual fund",Survey!$M48="Mutual fund",Survey!$M48="Alternative mutual fund",Survey!$M48="Money market")),1,0)</f>
        <v>0</v>
      </c>
      <c r="AS48" s="16" t="str">
        <f t="shared" si="13"/>
        <v>Pass</v>
      </c>
      <c r="AT48" s="33" t="b">
        <f>NOT(ISNUMBER(SEARCH("Yes",Survey!$AC48)))</f>
        <v>1</v>
      </c>
      <c r="AU48" s="32" t="b">
        <f>IF(COUNTBLANK(Survey!$AD48:$AE48)=0,TRUE, FALSE)</f>
        <v>0</v>
      </c>
      <c r="AV48" s="16" t="str">
        <f t="shared" si="14"/>
        <v>Pass</v>
      </c>
      <c r="AW48" s="33" t="b">
        <f>NOT(ISNUMBER(SEARCH("Yes",Survey!$AF48)))</f>
        <v>1</v>
      </c>
      <c r="AX48" s="32" t="b">
        <f>NOT(ISBLANK(Survey!$AH48))</f>
        <v>0</v>
      </c>
      <c r="AY48" s="16" t="str">
        <f t="shared" si="15"/>
        <v>Pass</v>
      </c>
      <c r="AZ48" s="33" t="b">
        <f>NOT(OR(ISNUMBER(SEARCH("Other",Survey!$AH48)),ISNUMBER(SEARCH("Multiple",Survey!$AH48))))</f>
        <v>1</v>
      </c>
      <c r="BA48" s="32" t="b">
        <f>NOT(ISBLANK(Survey!$AI48))</f>
        <v>0</v>
      </c>
      <c r="BB48" s="16" t="str">
        <f t="shared" si="16"/>
        <v>Fail</v>
      </c>
      <c r="BC48" s="114">
        <f>IF(ABS(Survey!$BA48)&gt;0, 1,0)</f>
        <v>0</v>
      </c>
      <c r="BD48" s="114">
        <f>IF(COUNTBLANK(Survey!$AL48)=0,1,0)</f>
        <v>0</v>
      </c>
      <c r="BE48" s="16" t="str">
        <f t="shared" si="17"/>
        <v>Pass</v>
      </c>
      <c r="BF48" s="114">
        <f>IF(ISBLANK(Survey!$AL48),0,1)</f>
        <v>0</v>
      </c>
      <c r="BG48" s="133">
        <f>COUNTBLANK(Survey!$AM48)</f>
        <v>1</v>
      </c>
      <c r="BH48" s="16" t="str">
        <f t="shared" si="18"/>
        <v>Pass</v>
      </c>
      <c r="BI48" s="114">
        <f>IF(OR(Survey!$AM48="Closed",ISBLANK(Survey!$AM48)),0,1)</f>
        <v>0</v>
      </c>
      <c r="BJ48" s="133">
        <f>IF(ISBLANK(Survey!$AN48),1,0)</f>
        <v>1</v>
      </c>
      <c r="BK48" s="118" t="str">
        <f t="shared" si="19"/>
        <v>Pass</v>
      </c>
      <c r="BL48" s="31" cm="1">
        <f t="array" ref="BL48">SUM(SUMIF(Survey!AO48:AP48,{"&gt;0","&lt;0"})*{1,-1})</f>
        <v>0</v>
      </c>
      <c r="BM48">
        <f t="shared" si="20"/>
        <v>0</v>
      </c>
      <c r="BN48">
        <f t="shared" si="21"/>
        <v>100</v>
      </c>
      <c r="BO48" s="118" t="str">
        <f t="shared" si="22"/>
        <v>Pass</v>
      </c>
      <c r="BP48">
        <f>IF(Survey!AQ48="No",0,1)</f>
        <v>1</v>
      </c>
      <c r="BQ48" s="207">
        <f>MOD((LEN(Survey!AQ48)+2),22)</f>
        <v>2</v>
      </c>
      <c r="BR48">
        <f>IF(Survey!AR48="No",0,1)</f>
        <v>1</v>
      </c>
      <c r="BS48" s="207">
        <f>MOD((LEN(Survey!AR48)+2),22)</f>
        <v>2</v>
      </c>
      <c r="BT48" s="114">
        <f>COUNTBLANK(Survey!$AQ48:$AS48)+COUNTBLANK(Survey!$AU48)</f>
        <v>4</v>
      </c>
      <c r="BU48" s="114">
        <f>IF(Survey!$I48="Yes",1,0)</f>
        <v>0</v>
      </c>
      <c r="BV48" s="114">
        <f>IF(OR(Survey!$M48="Mutual fund",Survey!$M48="Alternative mutual fund",Survey!$M48="Money market"),1,0)</f>
        <v>0</v>
      </c>
      <c r="BW48" s="119">
        <f>IF(OR(Survey!$M48="ETF",Survey!$M48="ETF, alternative mutual fund"),1,0)</f>
        <v>0</v>
      </c>
      <c r="BX48" s="16" t="str">
        <f t="shared" si="23"/>
        <v>Pass</v>
      </c>
      <c r="BY48" s="33">
        <f>IF(ISNUMBER(SEARCH("Other",Survey!$AS48)), 1, 0)</f>
        <v>0</v>
      </c>
      <c r="BZ48" s="58" t="b">
        <f>NOT(ISBLANK(Survey!$AT48))</f>
        <v>0</v>
      </c>
      <c r="CA48" s="16" t="str">
        <f t="shared" si="24"/>
        <v>Pass</v>
      </c>
      <c r="CB48" s="114">
        <f>IF(Survey!$BB48=0, 0,1)</f>
        <v>0</v>
      </c>
      <c r="CC48" s="58">
        <f>Survey!$AV48</f>
        <v>0</v>
      </c>
      <c r="CD48" s="58">
        <f>Survey!$BC48+Survey!$BD48+ABS(Survey!$BE48)-ABS(Survey!$BF48)-ABS(Survey!$BG48)-ABS(Survey!$BL48)</f>
        <v>0</v>
      </c>
      <c r="CE48" s="138">
        <f>Survey!BB48+(ABS(Survey!$BH48)-ABS(Survey!$BI48)+ABS(Survey!$BJ48)-ABS(Survey!$BK48))*0.5</f>
        <v>0</v>
      </c>
      <c r="CF48" s="58">
        <f t="shared" si="25"/>
        <v>0</v>
      </c>
      <c r="CG48" s="58">
        <f>IF(AND($CC48&gt;$CF48-0.2,$CC48&lt;$CF48+0.2,ISBLANK(Survey!$AV48)=FALSE),0,1)</f>
        <v>1</v>
      </c>
      <c r="CH48" s="133">
        <f>IF(ISBLANK(Survey!$AW48),1,0)</f>
        <v>1</v>
      </c>
      <c r="CI48" s="16" t="str">
        <f t="shared" si="26"/>
        <v>Pass</v>
      </c>
      <c r="CJ48" s="114">
        <f>IF(Survey!$BB48=0, 0,1)</f>
        <v>0</v>
      </c>
      <c r="CK48" s="58">
        <f>IF(AND(Survey!$AX48&gt;=0,Survey!$AX48&lt;=0.2,Survey!$AX48&lt;&gt;""),0,1)</f>
        <v>1</v>
      </c>
      <c r="CL48" s="114">
        <f>IF(ISBLANK(Survey!$AY48),1,0)</f>
        <v>1</v>
      </c>
      <c r="CM48" s="16" t="str">
        <f t="shared" si="27"/>
        <v>Fail</v>
      </c>
      <c r="CN48" s="133">
        <f>Survey!$AZ48</f>
        <v>0</v>
      </c>
      <c r="CO48" s="16" t="str">
        <f t="shared" si="28"/>
        <v>Pass</v>
      </c>
      <c r="CP48" s="31">
        <f>Survey!$BA48</f>
        <v>0</v>
      </c>
      <c r="CQ48" s="138">
        <f>Survey!$BB48+Survey!$BC48+Survey!$BD48+ABS(Survey!$BE48)-ABS(Survey!$BF48)-ABS(Survey!$BG48)+ABS(Survey!$BH48)-ABS(Survey!$BI48)+ABS(Survey!$BJ48)-ABS(Survey!$BK48)-ABS(Survey!$BL48)+Survey!$BM48</f>
        <v>0</v>
      </c>
      <c r="CR48" s="30">
        <f t="shared" si="29"/>
        <v>0</v>
      </c>
      <c r="CS48" s="17">
        <f t="shared" si="30"/>
        <v>0</v>
      </c>
      <c r="CT48" s="16" t="str">
        <f t="shared" si="31"/>
        <v>Pass</v>
      </c>
      <c r="CU48" s="33" t="b">
        <f>IF(ABS(Survey!$BM48)=0,TRUE,FALSE)</f>
        <v>1</v>
      </c>
      <c r="CV48" s="32" t="b">
        <f>NOT(ISBLANK(Survey!$BN48))</f>
        <v>0</v>
      </c>
      <c r="CW48" t="str">
        <f t="shared" si="32"/>
        <v>Fail</v>
      </c>
      <c r="CX48" s="25">
        <f>Survey!$BA48</f>
        <v>0</v>
      </c>
      <c r="CY48" s="25" cm="1">
        <f t="array" ref="CY48">SUM(SUMIF(Survey!BP48:BW48,{"&gt;0","&lt;0"})*{1,-1})-SUM(SUMIF(Survey!BY48:CF48,{"&gt;0","&lt;0"})*{1,-1})</f>
        <v>0</v>
      </c>
      <c r="CZ48" s="30" t="str">
        <f t="shared" si="33"/>
        <v>No holdings</v>
      </c>
      <c r="DA48">
        <f t="shared" si="34"/>
        <v>0</v>
      </c>
      <c r="DB48" s="16" t="str">
        <f t="shared" si="35"/>
        <v>Fail</v>
      </c>
      <c r="DC48" s="31">
        <f>Survey!$BA48</f>
        <v>0</v>
      </c>
      <c r="DD48" s="31" cm="1">
        <f t="array" ref="DD48">SUM(SUMIF(Survey!CH48:DA48,{"&gt;0","&lt;0"})*{1,-1})-SUM(SUMIF(Survey!DC48:DV48,{"&gt;0","&lt;0"})*{1,-1})</f>
        <v>0</v>
      </c>
      <c r="DE48" s="30" t="str">
        <f t="shared" si="36"/>
        <v>No holdings</v>
      </c>
      <c r="DF48" s="17">
        <f t="shared" si="37"/>
        <v>0</v>
      </c>
      <c r="DG48" s="16" t="str">
        <f t="shared" si="38"/>
        <v>Pass</v>
      </c>
      <c r="DH48" s="33" t="b">
        <f>IF(ABS(Survey!$DA48)=0,TRUE,FALSE)</f>
        <v>1</v>
      </c>
      <c r="DI48" s="32" t="b">
        <f>NOT(ISBLANK(Survey!$DB48))</f>
        <v>0</v>
      </c>
      <c r="DJ48" s="16" t="str">
        <f t="shared" si="39"/>
        <v>Pass</v>
      </c>
      <c r="DK48" s="33" t="b">
        <f>IF(ABS(Survey!$DV48)=0,TRUE,FALSE)</f>
        <v>1</v>
      </c>
      <c r="DL48" s="32" t="b">
        <f>NOT(ISBLANK(Survey!$DW48))</f>
        <v>0</v>
      </c>
      <c r="DM48" t="str">
        <f t="shared" si="40"/>
        <v>Pass</v>
      </c>
      <c r="DN48" s="25" cm="1">
        <f t="array" ref="DN48">SUM(SUMIF(Survey!CW48,{"&gt;0","&lt;0"})*{1,-1})+SUM(SUMIF(Survey!DR48,{"&gt;0","&lt;0"})*{1,-1})</f>
        <v>0</v>
      </c>
      <c r="DO48" s="25">
        <f>SUM(SUMIF(Survey!DY48:EE48,{"&gt;0","&lt;0"})*{1,-1})+SUM(SUMIF(Survey!EG48:EM48,{"&gt;0","&lt;0"})*{1,-1})</f>
        <v>0</v>
      </c>
      <c r="DP48">
        <f t="shared" si="41"/>
        <v>0</v>
      </c>
      <c r="DQ48">
        <f t="shared" si="42"/>
        <v>0</v>
      </c>
      <c r="DR48" s="16" t="str">
        <f t="shared" si="43"/>
        <v>Pass</v>
      </c>
      <c r="DS48" s="33" t="b">
        <f>IF(ABS(Survey!$EE48)=0,TRUE,FALSE)</f>
        <v>1</v>
      </c>
      <c r="DT48" s="32" t="b">
        <f>NOT(ISBLANK(Survey!EF48))</f>
        <v>0</v>
      </c>
      <c r="DU48" s="16" t="str">
        <f t="shared" si="44"/>
        <v>Pass</v>
      </c>
      <c r="DV48" s="33" t="b">
        <f>IF(ABS(Survey!$EM48)=0,TRUE,FALSE)</f>
        <v>1</v>
      </c>
      <c r="DW48" s="32" t="b">
        <f>NOT(ISBLANK(Survey!$EN48))</f>
        <v>0</v>
      </c>
      <c r="DX48" s="16" t="str">
        <f t="shared" si="45"/>
        <v>Fail</v>
      </c>
      <c r="DY48" s="31">
        <f>SUM(SUMIF(Survey!ET48:EV48,{"&gt;0","&lt;0"})*{1,-1})</f>
        <v>0</v>
      </c>
      <c r="DZ48">
        <f t="shared" si="46"/>
        <v>0</v>
      </c>
      <c r="EA48">
        <f t="shared" si="47"/>
        <v>100</v>
      </c>
      <c r="EB48" s="30" t="b">
        <f>IF(OR(Survey!$M48="ETF",Survey!$M48="ETF, alternative mutual fund",Survey!$M48="Closed-end", Survey!$M48="Split share corp"),TRUE,FALSE)</f>
        <v>0</v>
      </c>
      <c r="EC48" s="16" t="str">
        <f t="shared" si="48"/>
        <v>Fail</v>
      </c>
      <c r="ED48" s="31">
        <f>SUM(SUMIF(Survey!EX48:FD48,{"&gt;0","&lt;0"})*{1,-1})</f>
        <v>0</v>
      </c>
      <c r="EE48">
        <f t="shared" si="49"/>
        <v>0</v>
      </c>
      <c r="EF48" s="17">
        <f t="shared" si="50"/>
        <v>100</v>
      </c>
      <c r="EG48" s="16" t="str">
        <f t="shared" si="51"/>
        <v>Fail</v>
      </c>
      <c r="EH48" s="31">
        <f>SUM(SUMIF(Survey!FF48:FL48,{"&gt;0","&lt;0"})*{1,-1})</f>
        <v>0</v>
      </c>
      <c r="EI48">
        <f t="shared" si="52"/>
        <v>0</v>
      </c>
      <c r="EJ48" s="17">
        <f t="shared" si="53"/>
        <v>100</v>
      </c>
    </row>
    <row r="49" spans="1:140">
      <c r="A49">
        <v>49</v>
      </c>
      <c r="B49" t="str">
        <f t="shared" si="0"/>
        <v>Pass</v>
      </c>
      <c r="C49" t="str">
        <f>IF(COUNTBLANK(Survey!B49:FM49)=$C$2, "Pass", "Fail")</f>
        <v>Pass</v>
      </c>
      <c r="D49" s="16" t="str">
        <f t="shared" si="2"/>
        <v>Fail</v>
      </c>
      <c r="E49" t="str">
        <f>IF(OR(ISBLANK(Survey!AL49),COUNTIF(G49:BJ49,"Fail")),"Fail","Pass")</f>
        <v>Fail</v>
      </c>
      <c r="F49" s="265"/>
      <c r="G49" s="16" t="str">
        <f t="shared" si="3"/>
        <v>Fail</v>
      </c>
      <c r="H49" s="139">
        <f>COUNTBLANK(Survey!B49:D49)+COUNTBLANK(Survey!G49)+COUNTBLANK(Survey!I49)+COUNTBLANK(Survey!K49:M49)+COUNTBLANK(Survey!P49:Q49)+COUNTBLANK(Survey!T49:W49)+COUNTBLANK(Survey!Z49:AC49)+COUNTBLANK(Survey!AF49:AG49)+COUNTBLANK(Survey!AK49:AK49)</f>
        <v>21</v>
      </c>
      <c r="I49" t="str">
        <f t="shared" si="4"/>
        <v>Fail</v>
      </c>
      <c r="J49" t="b">
        <f>IF(Survey!E49="No",TRUE,FALSE)</f>
        <v>0</v>
      </c>
      <c r="K49" s="29" cm="1">
        <f t="array" ref="K49">IF(COUNTA(Survey!$E$4:$E$695)=1, 0, SUM(IF(COUNTIF(Survey!$E$4:$E$695, Survey!$E$4:$E$695)=1,1,0)))</f>
        <v>0</v>
      </c>
      <c r="L49" s="29">
        <f>LEN(Survey!E49)</f>
        <v>0</v>
      </c>
      <c r="M49" s="16" t="str">
        <f t="shared" si="5"/>
        <v>Fail</v>
      </c>
      <c r="N49" t="b">
        <f>IF(Survey!F49="No",TRUE,FALSE)</f>
        <v>0</v>
      </c>
      <c r="O49" t="b">
        <f>Survey!F49=Survey!E49</f>
        <v>1</v>
      </c>
      <c r="P49">
        <f>COUNTIF(Survey!$F$4:$F$695,Survey!F49)</f>
        <v>0</v>
      </c>
      <c r="Q49" s="28">
        <f>LEN(Survey!F49)</f>
        <v>0</v>
      </c>
      <c r="R49" s="16" t="str">
        <f t="shared" si="6"/>
        <v>Pass</v>
      </c>
      <c r="S49" s="29">
        <f>MOD((LEN(Survey!H49)+2),11)</f>
        <v>2</v>
      </c>
      <c r="T49">
        <f>COUNTIF(Survey!$H$4:$H$695,Survey!H49)</f>
        <v>0</v>
      </c>
      <c r="U49" s="28" t="str">
        <f>IF(Survey!$L49="Prospectus fund", "Yes", "No")</f>
        <v>No</v>
      </c>
      <c r="V49" s="16" t="str">
        <f t="shared" si="7"/>
        <v>Pass</v>
      </c>
      <c r="W49" s="29">
        <f>MOD((LEN(Survey!J49)+2),11)</f>
        <v>2</v>
      </c>
      <c r="X49">
        <f>COUNTIF(Survey!$J$4:$J$695,Survey!J49)</f>
        <v>0</v>
      </c>
      <c r="Y49" s="30" t="b">
        <f>IF(OR(Survey!$M49="ETF",Survey!$M49="ETF, alternative mutual fund",Survey!$M49="Closed-end", Survey!$M49="Split share corp", Survey!$I49="Yes"),TRUE,FALSE)</f>
        <v>0</v>
      </c>
      <c r="Z49" s="16" t="str">
        <f>IFERROR(IF(AND(OR(AC49=AD49,AD49 = "Either"),NOT(ISBLANK(Survey!K49))),"Pass","Fail"),"Pass")</f>
        <v>Fail</v>
      </c>
      <c r="AA49" s="31" cm="1">
        <f t="array" ref="AA49">SUM(SUMIF(Survey!CH49:DA49,{"&gt;0","&lt;0"})*{1,-1})</f>
        <v>0</v>
      </c>
      <c r="AB49" s="33" cm="1">
        <f t="array" ref="AB49">SUM(SUMIF(Survey!CK49,{"&gt;0","&lt;0"})*{1,-1})+SUM(SUMIF(Survey!CU49,{"&gt;0","&lt;0"})*{1,-1})</f>
        <v>0</v>
      </c>
      <c r="AC49" s="33">
        <f>Survey!K49</f>
        <v>0</v>
      </c>
      <c r="AD49" s="32" t="str">
        <f t="shared" si="8"/>
        <v>Either</v>
      </c>
      <c r="AE49" s="16" t="str">
        <f t="shared" si="9"/>
        <v>Fail</v>
      </c>
      <c r="AF49" s="58" cm="1">
        <f t="array" ref="AF49">SUM(SUMIF(Survey!CH49:DA49,{"&gt;0","&lt;0"})*{1,-1})+SUM(SUMIF(Survey!DC49:DV49,{"&gt;0","&lt;0"})*{1,-1})</f>
        <v>0</v>
      </c>
      <c r="AG49" s="58">
        <f>IFERROR(AF49/(Survey!$BA49),0)</f>
        <v>0</v>
      </c>
      <c r="AH49" s="104" t="b">
        <f>IF(OR(Survey!$M49="Alternative strategy or hedge",Survey!$M49="Private asset",Survey!$L49="Prospectus fund"),TRUE,FALSE)</f>
        <v>0</v>
      </c>
      <c r="AI49" s="104" t="b">
        <f>NOT(ISBLANK(Survey!$M49))</f>
        <v>0</v>
      </c>
      <c r="AJ49" s="16" t="str">
        <f t="shared" si="10"/>
        <v>Fail</v>
      </c>
      <c r="AK49" t="b">
        <f>IF(Survey!W49="No",TRUE,FALSE)</f>
        <v>0</v>
      </c>
      <c r="AL49" s="119">
        <f>MOD((LEN(Survey!W49)+2),22)</f>
        <v>2</v>
      </c>
      <c r="AM49" t="str">
        <f t="shared" si="11"/>
        <v>Pass</v>
      </c>
      <c r="AN49" s="33" t="b">
        <f>NOT(ISNUMBER(SEARCH("Other",Survey!$Q49)))</f>
        <v>1</v>
      </c>
      <c r="AO49" s="32" t="b">
        <f>NOT(ISBLANK(Survey!$R49))</f>
        <v>0</v>
      </c>
      <c r="AP49" s="16" t="str">
        <f t="shared" si="12"/>
        <v>Pass</v>
      </c>
      <c r="AQ49" s="114">
        <f>COUNTBLANK(Survey!$X49)</f>
        <v>1</v>
      </c>
      <c r="AR49" s="58">
        <f>IF(AND(Survey!L49&lt;&gt;"Exempt fund",OR(Survey!$M49="ETF",Survey!$M49="ETF, alternative mutual fund",Survey!$M49="Mutual fund",Survey!$M49="Alternative mutual fund",Survey!$M49="Money market")),1,0)</f>
        <v>0</v>
      </c>
      <c r="AS49" s="16" t="str">
        <f t="shared" si="13"/>
        <v>Pass</v>
      </c>
      <c r="AT49" s="33" t="b">
        <f>NOT(ISNUMBER(SEARCH("Yes",Survey!$AC49)))</f>
        <v>1</v>
      </c>
      <c r="AU49" s="32" t="b">
        <f>IF(COUNTBLANK(Survey!$AD49:$AE49)=0,TRUE, FALSE)</f>
        <v>0</v>
      </c>
      <c r="AV49" s="16" t="str">
        <f t="shared" si="14"/>
        <v>Pass</v>
      </c>
      <c r="AW49" s="33" t="b">
        <f>NOT(ISNUMBER(SEARCH("Yes",Survey!$AF49)))</f>
        <v>1</v>
      </c>
      <c r="AX49" s="32" t="b">
        <f>NOT(ISBLANK(Survey!$AH49))</f>
        <v>0</v>
      </c>
      <c r="AY49" s="16" t="str">
        <f t="shared" si="15"/>
        <v>Pass</v>
      </c>
      <c r="AZ49" s="33" t="b">
        <f>NOT(OR(ISNUMBER(SEARCH("Other",Survey!$AH49)),ISNUMBER(SEARCH("Multiple",Survey!$AH49))))</f>
        <v>1</v>
      </c>
      <c r="BA49" s="32" t="b">
        <f>NOT(ISBLANK(Survey!$AI49))</f>
        <v>0</v>
      </c>
      <c r="BB49" s="16" t="str">
        <f t="shared" si="16"/>
        <v>Fail</v>
      </c>
      <c r="BC49" s="114">
        <f>IF(ABS(Survey!$BA49)&gt;0, 1,0)</f>
        <v>0</v>
      </c>
      <c r="BD49" s="114">
        <f>IF(COUNTBLANK(Survey!$AL49)=0,1,0)</f>
        <v>0</v>
      </c>
      <c r="BE49" s="16" t="str">
        <f t="shared" si="17"/>
        <v>Pass</v>
      </c>
      <c r="BF49" s="114">
        <f>IF(ISBLANK(Survey!$AL49),0,1)</f>
        <v>0</v>
      </c>
      <c r="BG49" s="133">
        <f>COUNTBLANK(Survey!$AM49)</f>
        <v>1</v>
      </c>
      <c r="BH49" s="16" t="str">
        <f t="shared" si="18"/>
        <v>Pass</v>
      </c>
      <c r="BI49" s="114">
        <f>IF(OR(Survey!$AM49="Closed",ISBLANK(Survey!$AM49)),0,1)</f>
        <v>0</v>
      </c>
      <c r="BJ49" s="133">
        <f>IF(ISBLANK(Survey!$AN49),1,0)</f>
        <v>1</v>
      </c>
      <c r="BK49" s="118" t="str">
        <f t="shared" si="19"/>
        <v>Pass</v>
      </c>
      <c r="BL49" s="31" cm="1">
        <f t="array" ref="BL49">SUM(SUMIF(Survey!AO49:AP49,{"&gt;0","&lt;0"})*{1,-1})</f>
        <v>0</v>
      </c>
      <c r="BM49">
        <f t="shared" si="20"/>
        <v>0</v>
      </c>
      <c r="BN49">
        <f t="shared" si="21"/>
        <v>100</v>
      </c>
      <c r="BO49" s="118" t="str">
        <f t="shared" si="22"/>
        <v>Pass</v>
      </c>
      <c r="BP49">
        <f>IF(Survey!AQ49="No",0,1)</f>
        <v>1</v>
      </c>
      <c r="BQ49" s="207">
        <f>MOD((LEN(Survey!AQ49)+2),22)</f>
        <v>2</v>
      </c>
      <c r="BR49">
        <f>IF(Survey!AR49="No",0,1)</f>
        <v>1</v>
      </c>
      <c r="BS49" s="207">
        <f>MOD((LEN(Survey!AR49)+2),22)</f>
        <v>2</v>
      </c>
      <c r="BT49" s="114">
        <f>COUNTBLANK(Survey!$AQ49:$AS49)+COUNTBLANK(Survey!$AU49)</f>
        <v>4</v>
      </c>
      <c r="BU49" s="114">
        <f>IF(Survey!$I49="Yes",1,0)</f>
        <v>0</v>
      </c>
      <c r="BV49" s="114">
        <f>IF(OR(Survey!$M49="Mutual fund",Survey!$M49="Alternative mutual fund",Survey!$M49="Money market"),1,0)</f>
        <v>0</v>
      </c>
      <c r="BW49" s="119">
        <f>IF(OR(Survey!$M49="ETF",Survey!$M49="ETF, alternative mutual fund"),1,0)</f>
        <v>0</v>
      </c>
      <c r="BX49" s="16" t="str">
        <f t="shared" si="23"/>
        <v>Pass</v>
      </c>
      <c r="BY49" s="33">
        <f>IF(ISNUMBER(SEARCH("Other",Survey!$AS49)), 1, 0)</f>
        <v>0</v>
      </c>
      <c r="BZ49" s="58" t="b">
        <f>NOT(ISBLANK(Survey!$AT49))</f>
        <v>0</v>
      </c>
      <c r="CA49" s="16" t="str">
        <f t="shared" si="24"/>
        <v>Pass</v>
      </c>
      <c r="CB49" s="114">
        <f>IF(Survey!$BB49=0, 0,1)</f>
        <v>0</v>
      </c>
      <c r="CC49" s="58">
        <f>Survey!$AV49</f>
        <v>0</v>
      </c>
      <c r="CD49" s="58">
        <f>Survey!$BC49+Survey!$BD49+ABS(Survey!$BE49)-ABS(Survey!$BF49)-ABS(Survey!$BG49)-ABS(Survey!$BL49)</f>
        <v>0</v>
      </c>
      <c r="CE49" s="138">
        <f>Survey!BB49+(ABS(Survey!$BH49)-ABS(Survey!$BI49)+ABS(Survey!$BJ49)-ABS(Survey!$BK49))*0.5</f>
        <v>0</v>
      </c>
      <c r="CF49" s="58">
        <f t="shared" si="25"/>
        <v>0</v>
      </c>
      <c r="CG49" s="58">
        <f>IF(AND($CC49&gt;$CF49-0.2,$CC49&lt;$CF49+0.2,ISBLANK(Survey!$AV49)=FALSE),0,1)</f>
        <v>1</v>
      </c>
      <c r="CH49" s="133">
        <f>IF(ISBLANK(Survey!$AW49),1,0)</f>
        <v>1</v>
      </c>
      <c r="CI49" s="16" t="str">
        <f t="shared" si="26"/>
        <v>Pass</v>
      </c>
      <c r="CJ49" s="114">
        <f>IF(Survey!$BB49=0, 0,1)</f>
        <v>0</v>
      </c>
      <c r="CK49" s="58">
        <f>IF(AND(Survey!$AX49&gt;=0,Survey!$AX49&lt;=0.2,Survey!$AX49&lt;&gt;""),0,1)</f>
        <v>1</v>
      </c>
      <c r="CL49" s="114">
        <f>IF(ISBLANK(Survey!$AY49),1,0)</f>
        <v>1</v>
      </c>
      <c r="CM49" s="16" t="str">
        <f t="shared" si="27"/>
        <v>Fail</v>
      </c>
      <c r="CN49" s="133">
        <f>Survey!$AZ49</f>
        <v>0</v>
      </c>
      <c r="CO49" s="16" t="str">
        <f t="shared" si="28"/>
        <v>Pass</v>
      </c>
      <c r="CP49" s="31">
        <f>Survey!$BA49</f>
        <v>0</v>
      </c>
      <c r="CQ49" s="138">
        <f>Survey!$BB49+Survey!$BC49+Survey!$BD49+ABS(Survey!$BE49)-ABS(Survey!$BF49)-ABS(Survey!$BG49)+ABS(Survey!$BH49)-ABS(Survey!$BI49)+ABS(Survey!$BJ49)-ABS(Survey!$BK49)-ABS(Survey!$BL49)+Survey!$BM49</f>
        <v>0</v>
      </c>
      <c r="CR49" s="30">
        <f t="shared" si="29"/>
        <v>0</v>
      </c>
      <c r="CS49" s="17">
        <f t="shared" si="30"/>
        <v>0</v>
      </c>
      <c r="CT49" s="16" t="str">
        <f t="shared" si="31"/>
        <v>Pass</v>
      </c>
      <c r="CU49" s="33" t="b">
        <f>IF(ABS(Survey!$BM49)=0,TRUE,FALSE)</f>
        <v>1</v>
      </c>
      <c r="CV49" s="32" t="b">
        <f>NOT(ISBLANK(Survey!$BN49))</f>
        <v>0</v>
      </c>
      <c r="CW49" t="str">
        <f t="shared" si="32"/>
        <v>Fail</v>
      </c>
      <c r="CX49" s="25">
        <f>Survey!$BA49</f>
        <v>0</v>
      </c>
      <c r="CY49" s="25" cm="1">
        <f t="array" ref="CY49">SUM(SUMIF(Survey!BP49:BW49,{"&gt;0","&lt;0"})*{1,-1})-SUM(SUMIF(Survey!BY49:CF49,{"&gt;0","&lt;0"})*{1,-1})</f>
        <v>0</v>
      </c>
      <c r="CZ49" s="30" t="str">
        <f t="shared" si="33"/>
        <v>No holdings</v>
      </c>
      <c r="DA49">
        <f t="shared" si="34"/>
        <v>0</v>
      </c>
      <c r="DB49" s="16" t="str">
        <f t="shared" si="35"/>
        <v>Fail</v>
      </c>
      <c r="DC49" s="31">
        <f>Survey!$BA49</f>
        <v>0</v>
      </c>
      <c r="DD49" s="31" cm="1">
        <f t="array" ref="DD49">SUM(SUMIF(Survey!CH49:DA49,{"&gt;0","&lt;0"})*{1,-1})-SUM(SUMIF(Survey!DC49:DV49,{"&gt;0","&lt;0"})*{1,-1})</f>
        <v>0</v>
      </c>
      <c r="DE49" s="30" t="str">
        <f t="shared" si="36"/>
        <v>No holdings</v>
      </c>
      <c r="DF49" s="17">
        <f t="shared" si="37"/>
        <v>0</v>
      </c>
      <c r="DG49" s="16" t="str">
        <f t="shared" si="38"/>
        <v>Pass</v>
      </c>
      <c r="DH49" s="33" t="b">
        <f>IF(ABS(Survey!$DA49)=0,TRUE,FALSE)</f>
        <v>1</v>
      </c>
      <c r="DI49" s="32" t="b">
        <f>NOT(ISBLANK(Survey!$DB49))</f>
        <v>0</v>
      </c>
      <c r="DJ49" s="16" t="str">
        <f t="shared" si="39"/>
        <v>Pass</v>
      </c>
      <c r="DK49" s="33" t="b">
        <f>IF(ABS(Survey!$DV49)=0,TRUE,FALSE)</f>
        <v>1</v>
      </c>
      <c r="DL49" s="32" t="b">
        <f>NOT(ISBLANK(Survey!$DW49))</f>
        <v>0</v>
      </c>
      <c r="DM49" t="str">
        <f t="shared" si="40"/>
        <v>Pass</v>
      </c>
      <c r="DN49" s="25" cm="1">
        <f t="array" ref="DN49">SUM(SUMIF(Survey!CW49,{"&gt;0","&lt;0"})*{1,-1})+SUM(SUMIF(Survey!DR49,{"&gt;0","&lt;0"})*{1,-1})</f>
        <v>0</v>
      </c>
      <c r="DO49" s="25">
        <f>SUM(SUMIF(Survey!DY49:EE49,{"&gt;0","&lt;0"})*{1,-1})+SUM(SUMIF(Survey!EG49:EM49,{"&gt;0","&lt;0"})*{1,-1})</f>
        <v>0</v>
      </c>
      <c r="DP49">
        <f t="shared" si="41"/>
        <v>0</v>
      </c>
      <c r="DQ49">
        <f t="shared" si="42"/>
        <v>0</v>
      </c>
      <c r="DR49" s="16" t="str">
        <f t="shared" si="43"/>
        <v>Pass</v>
      </c>
      <c r="DS49" s="33" t="b">
        <f>IF(ABS(Survey!$EE49)=0,TRUE,FALSE)</f>
        <v>1</v>
      </c>
      <c r="DT49" s="32" t="b">
        <f>NOT(ISBLANK(Survey!EF49))</f>
        <v>0</v>
      </c>
      <c r="DU49" s="16" t="str">
        <f t="shared" si="44"/>
        <v>Pass</v>
      </c>
      <c r="DV49" s="33" t="b">
        <f>IF(ABS(Survey!$EM49)=0,TRUE,FALSE)</f>
        <v>1</v>
      </c>
      <c r="DW49" s="32" t="b">
        <f>NOT(ISBLANK(Survey!$EN49))</f>
        <v>0</v>
      </c>
      <c r="DX49" s="16" t="str">
        <f t="shared" si="45"/>
        <v>Fail</v>
      </c>
      <c r="DY49" s="31">
        <f>SUM(SUMIF(Survey!ET49:EV49,{"&gt;0","&lt;0"})*{1,-1})</f>
        <v>0</v>
      </c>
      <c r="DZ49">
        <f t="shared" si="46"/>
        <v>0</v>
      </c>
      <c r="EA49">
        <f t="shared" si="47"/>
        <v>100</v>
      </c>
      <c r="EB49" s="30" t="b">
        <f>IF(OR(Survey!$M49="ETF",Survey!$M49="ETF, alternative mutual fund",Survey!$M49="Closed-end", Survey!$M49="Split share corp"),TRUE,FALSE)</f>
        <v>0</v>
      </c>
      <c r="EC49" s="16" t="str">
        <f t="shared" si="48"/>
        <v>Fail</v>
      </c>
      <c r="ED49" s="31">
        <f>SUM(SUMIF(Survey!EX49:FD49,{"&gt;0","&lt;0"})*{1,-1})</f>
        <v>0</v>
      </c>
      <c r="EE49">
        <f t="shared" si="49"/>
        <v>0</v>
      </c>
      <c r="EF49" s="17">
        <f t="shared" si="50"/>
        <v>100</v>
      </c>
      <c r="EG49" s="16" t="str">
        <f t="shared" si="51"/>
        <v>Fail</v>
      </c>
      <c r="EH49" s="31">
        <f>SUM(SUMIF(Survey!FF49:FL49,{"&gt;0","&lt;0"})*{1,-1})</f>
        <v>0</v>
      </c>
      <c r="EI49">
        <f t="shared" si="52"/>
        <v>0</v>
      </c>
      <c r="EJ49" s="17">
        <f t="shared" si="53"/>
        <v>100</v>
      </c>
    </row>
    <row r="50" spans="1:140">
      <c r="A50">
        <v>50</v>
      </c>
      <c r="B50" t="str">
        <f t="shared" si="0"/>
        <v>Pass</v>
      </c>
      <c r="C50" t="str">
        <f>IF(COUNTBLANK(Survey!B50:FM50)=$C$2, "Pass", "Fail")</f>
        <v>Pass</v>
      </c>
      <c r="D50" s="16" t="str">
        <f t="shared" si="2"/>
        <v>Fail</v>
      </c>
      <c r="E50" t="str">
        <f>IF(OR(ISBLANK(Survey!AL50),COUNTIF(G50:BJ50,"Fail")),"Fail","Pass")</f>
        <v>Fail</v>
      </c>
      <c r="F50" s="265"/>
      <c r="G50" s="16" t="str">
        <f t="shared" si="3"/>
        <v>Fail</v>
      </c>
      <c r="H50" s="139">
        <f>COUNTBLANK(Survey!B50:D50)+COUNTBLANK(Survey!G50)+COUNTBLANK(Survey!I50)+COUNTBLANK(Survey!K50:M50)+COUNTBLANK(Survey!P50:Q50)+COUNTBLANK(Survey!T50:W50)+COUNTBLANK(Survey!Z50:AC50)+COUNTBLANK(Survey!AF50:AG50)+COUNTBLANK(Survey!AK50:AK50)</f>
        <v>21</v>
      </c>
      <c r="I50" t="str">
        <f t="shared" si="4"/>
        <v>Fail</v>
      </c>
      <c r="J50" t="b">
        <f>IF(Survey!E50="No",TRUE,FALSE)</f>
        <v>0</v>
      </c>
      <c r="K50" s="29" cm="1">
        <f t="array" ref="K50">IF(COUNTA(Survey!$E$4:$E$695)=1, 0, SUM(IF(COUNTIF(Survey!$E$4:$E$695, Survey!$E$4:$E$695)=1,1,0)))</f>
        <v>0</v>
      </c>
      <c r="L50" s="29">
        <f>LEN(Survey!E50)</f>
        <v>0</v>
      </c>
      <c r="M50" s="16" t="str">
        <f t="shared" si="5"/>
        <v>Fail</v>
      </c>
      <c r="N50" t="b">
        <f>IF(Survey!F50="No",TRUE,FALSE)</f>
        <v>0</v>
      </c>
      <c r="O50" t="b">
        <f>Survey!F50=Survey!E50</f>
        <v>1</v>
      </c>
      <c r="P50">
        <f>COUNTIF(Survey!$F$4:$F$695,Survey!F50)</f>
        <v>0</v>
      </c>
      <c r="Q50" s="28">
        <f>LEN(Survey!F50)</f>
        <v>0</v>
      </c>
      <c r="R50" s="16" t="str">
        <f t="shared" si="6"/>
        <v>Pass</v>
      </c>
      <c r="S50" s="29">
        <f>MOD((LEN(Survey!H50)+2),11)</f>
        <v>2</v>
      </c>
      <c r="T50">
        <f>COUNTIF(Survey!$H$4:$H$695,Survey!H50)</f>
        <v>0</v>
      </c>
      <c r="U50" s="28" t="str">
        <f>IF(Survey!$L50="Prospectus fund", "Yes", "No")</f>
        <v>No</v>
      </c>
      <c r="V50" s="16" t="str">
        <f t="shared" si="7"/>
        <v>Pass</v>
      </c>
      <c r="W50" s="29">
        <f>MOD((LEN(Survey!J50)+2),11)</f>
        <v>2</v>
      </c>
      <c r="X50">
        <f>COUNTIF(Survey!$J$4:$J$695,Survey!J50)</f>
        <v>0</v>
      </c>
      <c r="Y50" s="30" t="b">
        <f>IF(OR(Survey!$M50="ETF",Survey!$M50="ETF, alternative mutual fund",Survey!$M50="Closed-end", Survey!$M50="Split share corp", Survey!$I50="Yes"),TRUE,FALSE)</f>
        <v>0</v>
      </c>
      <c r="Z50" s="16" t="str">
        <f>IFERROR(IF(AND(OR(AC50=AD50,AD50 = "Either"),NOT(ISBLANK(Survey!K50))),"Pass","Fail"),"Pass")</f>
        <v>Fail</v>
      </c>
      <c r="AA50" s="31" cm="1">
        <f t="array" ref="AA50">SUM(SUMIF(Survey!CH50:DA50,{"&gt;0","&lt;0"})*{1,-1})</f>
        <v>0</v>
      </c>
      <c r="AB50" s="33" cm="1">
        <f t="array" ref="AB50">SUM(SUMIF(Survey!CK50,{"&gt;0","&lt;0"})*{1,-1})+SUM(SUMIF(Survey!CU50,{"&gt;0","&lt;0"})*{1,-1})</f>
        <v>0</v>
      </c>
      <c r="AC50" s="33">
        <f>Survey!K50</f>
        <v>0</v>
      </c>
      <c r="AD50" s="32" t="str">
        <f t="shared" si="8"/>
        <v>Either</v>
      </c>
      <c r="AE50" s="16" t="str">
        <f t="shared" si="9"/>
        <v>Fail</v>
      </c>
      <c r="AF50" s="58" cm="1">
        <f t="array" ref="AF50">SUM(SUMIF(Survey!CH50:DA50,{"&gt;0","&lt;0"})*{1,-1})+SUM(SUMIF(Survey!DC50:DV50,{"&gt;0","&lt;0"})*{1,-1})</f>
        <v>0</v>
      </c>
      <c r="AG50" s="58">
        <f>IFERROR(AF50/(Survey!$BA50),0)</f>
        <v>0</v>
      </c>
      <c r="AH50" s="104" t="b">
        <f>IF(OR(Survey!$M50="Alternative strategy or hedge",Survey!$M50="Private asset",Survey!$L50="Prospectus fund"),TRUE,FALSE)</f>
        <v>0</v>
      </c>
      <c r="AI50" s="104" t="b">
        <f>NOT(ISBLANK(Survey!$M50))</f>
        <v>0</v>
      </c>
      <c r="AJ50" s="16" t="str">
        <f t="shared" si="10"/>
        <v>Fail</v>
      </c>
      <c r="AK50" t="b">
        <f>IF(Survey!W50="No",TRUE,FALSE)</f>
        <v>0</v>
      </c>
      <c r="AL50" s="119">
        <f>MOD((LEN(Survey!W50)+2),22)</f>
        <v>2</v>
      </c>
      <c r="AM50" t="str">
        <f t="shared" si="11"/>
        <v>Pass</v>
      </c>
      <c r="AN50" s="33" t="b">
        <f>NOT(ISNUMBER(SEARCH("Other",Survey!$Q50)))</f>
        <v>1</v>
      </c>
      <c r="AO50" s="32" t="b">
        <f>NOT(ISBLANK(Survey!$R50))</f>
        <v>0</v>
      </c>
      <c r="AP50" s="16" t="str">
        <f t="shared" si="12"/>
        <v>Pass</v>
      </c>
      <c r="AQ50" s="114">
        <f>COUNTBLANK(Survey!$X50)</f>
        <v>1</v>
      </c>
      <c r="AR50" s="58">
        <f>IF(AND(Survey!L50&lt;&gt;"Exempt fund",OR(Survey!$M50="ETF",Survey!$M50="ETF, alternative mutual fund",Survey!$M50="Mutual fund",Survey!$M50="Alternative mutual fund",Survey!$M50="Money market")),1,0)</f>
        <v>0</v>
      </c>
      <c r="AS50" s="16" t="str">
        <f t="shared" si="13"/>
        <v>Pass</v>
      </c>
      <c r="AT50" s="33" t="b">
        <f>NOT(ISNUMBER(SEARCH("Yes",Survey!$AC50)))</f>
        <v>1</v>
      </c>
      <c r="AU50" s="32" t="b">
        <f>IF(COUNTBLANK(Survey!$AD50:$AE50)=0,TRUE, FALSE)</f>
        <v>0</v>
      </c>
      <c r="AV50" s="16" t="str">
        <f t="shared" si="14"/>
        <v>Pass</v>
      </c>
      <c r="AW50" s="33" t="b">
        <f>NOT(ISNUMBER(SEARCH("Yes",Survey!$AF50)))</f>
        <v>1</v>
      </c>
      <c r="AX50" s="32" t="b">
        <f>NOT(ISBLANK(Survey!$AH50))</f>
        <v>0</v>
      </c>
      <c r="AY50" s="16" t="str">
        <f t="shared" si="15"/>
        <v>Pass</v>
      </c>
      <c r="AZ50" s="33" t="b">
        <f>NOT(OR(ISNUMBER(SEARCH("Other",Survey!$AH50)),ISNUMBER(SEARCH("Multiple",Survey!$AH50))))</f>
        <v>1</v>
      </c>
      <c r="BA50" s="32" t="b">
        <f>NOT(ISBLANK(Survey!$AI50))</f>
        <v>0</v>
      </c>
      <c r="BB50" s="16" t="str">
        <f t="shared" si="16"/>
        <v>Fail</v>
      </c>
      <c r="BC50" s="114">
        <f>IF(ABS(Survey!$BA50)&gt;0, 1,0)</f>
        <v>0</v>
      </c>
      <c r="BD50" s="114">
        <f>IF(COUNTBLANK(Survey!$AL50)=0,1,0)</f>
        <v>0</v>
      </c>
      <c r="BE50" s="16" t="str">
        <f t="shared" si="17"/>
        <v>Pass</v>
      </c>
      <c r="BF50" s="114">
        <f>IF(ISBLANK(Survey!$AL50),0,1)</f>
        <v>0</v>
      </c>
      <c r="BG50" s="133">
        <f>COUNTBLANK(Survey!$AM50)</f>
        <v>1</v>
      </c>
      <c r="BH50" s="16" t="str">
        <f t="shared" si="18"/>
        <v>Pass</v>
      </c>
      <c r="BI50" s="114">
        <f>IF(OR(Survey!$AM50="Closed",ISBLANK(Survey!$AM50)),0,1)</f>
        <v>0</v>
      </c>
      <c r="BJ50" s="133">
        <f>IF(ISBLANK(Survey!$AN50),1,0)</f>
        <v>1</v>
      </c>
      <c r="BK50" s="118" t="str">
        <f t="shared" si="19"/>
        <v>Pass</v>
      </c>
      <c r="BL50" s="31" cm="1">
        <f t="array" ref="BL50">SUM(SUMIF(Survey!AO50:AP50,{"&gt;0","&lt;0"})*{1,-1})</f>
        <v>0</v>
      </c>
      <c r="BM50">
        <f t="shared" si="20"/>
        <v>0</v>
      </c>
      <c r="BN50">
        <f t="shared" si="21"/>
        <v>100</v>
      </c>
      <c r="BO50" s="118" t="str">
        <f t="shared" si="22"/>
        <v>Pass</v>
      </c>
      <c r="BP50">
        <f>IF(Survey!AQ50="No",0,1)</f>
        <v>1</v>
      </c>
      <c r="BQ50" s="207">
        <f>MOD((LEN(Survey!AQ50)+2),22)</f>
        <v>2</v>
      </c>
      <c r="BR50">
        <f>IF(Survey!AR50="No",0,1)</f>
        <v>1</v>
      </c>
      <c r="BS50" s="207">
        <f>MOD((LEN(Survey!AR50)+2),22)</f>
        <v>2</v>
      </c>
      <c r="BT50" s="114">
        <f>COUNTBLANK(Survey!$AQ50:$AS50)+COUNTBLANK(Survey!$AU50)</f>
        <v>4</v>
      </c>
      <c r="BU50" s="114">
        <f>IF(Survey!$I50="Yes",1,0)</f>
        <v>0</v>
      </c>
      <c r="BV50" s="114">
        <f>IF(OR(Survey!$M50="Mutual fund",Survey!$M50="Alternative mutual fund",Survey!$M50="Money market"),1,0)</f>
        <v>0</v>
      </c>
      <c r="BW50" s="119">
        <f>IF(OR(Survey!$M50="ETF",Survey!$M50="ETF, alternative mutual fund"),1,0)</f>
        <v>0</v>
      </c>
      <c r="BX50" s="16" t="str">
        <f t="shared" si="23"/>
        <v>Pass</v>
      </c>
      <c r="BY50" s="33">
        <f>IF(ISNUMBER(SEARCH("Other",Survey!$AS50)), 1, 0)</f>
        <v>0</v>
      </c>
      <c r="BZ50" s="58" t="b">
        <f>NOT(ISBLANK(Survey!$AT50))</f>
        <v>0</v>
      </c>
      <c r="CA50" s="16" t="str">
        <f t="shared" si="24"/>
        <v>Pass</v>
      </c>
      <c r="CB50" s="114">
        <f>IF(Survey!$BB50=0, 0,1)</f>
        <v>0</v>
      </c>
      <c r="CC50" s="58">
        <f>Survey!$AV50</f>
        <v>0</v>
      </c>
      <c r="CD50" s="58">
        <f>Survey!$BC50+Survey!$BD50+ABS(Survey!$BE50)-ABS(Survey!$BF50)-ABS(Survey!$BG50)-ABS(Survey!$BL50)</f>
        <v>0</v>
      </c>
      <c r="CE50" s="138">
        <f>Survey!BB50+(ABS(Survey!$BH50)-ABS(Survey!$BI50)+ABS(Survey!$BJ50)-ABS(Survey!$BK50))*0.5</f>
        <v>0</v>
      </c>
      <c r="CF50" s="58">
        <f t="shared" si="25"/>
        <v>0</v>
      </c>
      <c r="CG50" s="58">
        <f>IF(AND($CC50&gt;$CF50-0.2,$CC50&lt;$CF50+0.2,ISBLANK(Survey!$AV50)=FALSE),0,1)</f>
        <v>1</v>
      </c>
      <c r="CH50" s="133">
        <f>IF(ISBLANK(Survey!$AW50),1,0)</f>
        <v>1</v>
      </c>
      <c r="CI50" s="16" t="str">
        <f t="shared" si="26"/>
        <v>Pass</v>
      </c>
      <c r="CJ50" s="114">
        <f>IF(Survey!$BB50=0, 0,1)</f>
        <v>0</v>
      </c>
      <c r="CK50" s="58">
        <f>IF(AND(Survey!$AX50&gt;=0,Survey!$AX50&lt;=0.2,Survey!$AX50&lt;&gt;""),0,1)</f>
        <v>1</v>
      </c>
      <c r="CL50" s="114">
        <f>IF(ISBLANK(Survey!$AY50),1,0)</f>
        <v>1</v>
      </c>
      <c r="CM50" s="16" t="str">
        <f t="shared" si="27"/>
        <v>Fail</v>
      </c>
      <c r="CN50" s="133">
        <f>Survey!$AZ50</f>
        <v>0</v>
      </c>
      <c r="CO50" s="16" t="str">
        <f t="shared" si="28"/>
        <v>Pass</v>
      </c>
      <c r="CP50" s="31">
        <f>Survey!$BA50</f>
        <v>0</v>
      </c>
      <c r="CQ50" s="138">
        <f>Survey!$BB50+Survey!$BC50+Survey!$BD50+ABS(Survey!$BE50)-ABS(Survey!$BF50)-ABS(Survey!$BG50)+ABS(Survey!$BH50)-ABS(Survey!$BI50)+ABS(Survey!$BJ50)-ABS(Survey!$BK50)-ABS(Survey!$BL50)+Survey!$BM50</f>
        <v>0</v>
      </c>
      <c r="CR50" s="30">
        <f t="shared" si="29"/>
        <v>0</v>
      </c>
      <c r="CS50" s="17">
        <f t="shared" si="30"/>
        <v>0</v>
      </c>
      <c r="CT50" s="16" t="str">
        <f t="shared" si="31"/>
        <v>Pass</v>
      </c>
      <c r="CU50" s="33" t="b">
        <f>IF(ABS(Survey!$BM50)=0,TRUE,FALSE)</f>
        <v>1</v>
      </c>
      <c r="CV50" s="32" t="b">
        <f>NOT(ISBLANK(Survey!$BN50))</f>
        <v>0</v>
      </c>
      <c r="CW50" t="str">
        <f t="shared" si="32"/>
        <v>Fail</v>
      </c>
      <c r="CX50" s="25">
        <f>Survey!$BA50</f>
        <v>0</v>
      </c>
      <c r="CY50" s="25" cm="1">
        <f t="array" ref="CY50">SUM(SUMIF(Survey!BP50:BW50,{"&gt;0","&lt;0"})*{1,-1})-SUM(SUMIF(Survey!BY50:CF50,{"&gt;0","&lt;0"})*{1,-1})</f>
        <v>0</v>
      </c>
      <c r="CZ50" s="30" t="str">
        <f t="shared" si="33"/>
        <v>No holdings</v>
      </c>
      <c r="DA50">
        <f t="shared" si="34"/>
        <v>0</v>
      </c>
      <c r="DB50" s="16" t="str">
        <f t="shared" si="35"/>
        <v>Fail</v>
      </c>
      <c r="DC50" s="31">
        <f>Survey!$BA50</f>
        <v>0</v>
      </c>
      <c r="DD50" s="31" cm="1">
        <f t="array" ref="DD50">SUM(SUMIF(Survey!CH50:DA50,{"&gt;0","&lt;0"})*{1,-1})-SUM(SUMIF(Survey!DC50:DV50,{"&gt;0","&lt;0"})*{1,-1})</f>
        <v>0</v>
      </c>
      <c r="DE50" s="30" t="str">
        <f t="shared" si="36"/>
        <v>No holdings</v>
      </c>
      <c r="DF50" s="17">
        <f t="shared" si="37"/>
        <v>0</v>
      </c>
      <c r="DG50" s="16" t="str">
        <f t="shared" si="38"/>
        <v>Pass</v>
      </c>
      <c r="DH50" s="33" t="b">
        <f>IF(ABS(Survey!$DA50)=0,TRUE,FALSE)</f>
        <v>1</v>
      </c>
      <c r="DI50" s="32" t="b">
        <f>NOT(ISBLANK(Survey!$DB50))</f>
        <v>0</v>
      </c>
      <c r="DJ50" s="16" t="str">
        <f t="shared" si="39"/>
        <v>Pass</v>
      </c>
      <c r="DK50" s="33" t="b">
        <f>IF(ABS(Survey!$DV50)=0,TRUE,FALSE)</f>
        <v>1</v>
      </c>
      <c r="DL50" s="32" t="b">
        <f>NOT(ISBLANK(Survey!$DW50))</f>
        <v>0</v>
      </c>
      <c r="DM50" t="str">
        <f t="shared" si="40"/>
        <v>Pass</v>
      </c>
      <c r="DN50" s="25" cm="1">
        <f t="array" ref="DN50">SUM(SUMIF(Survey!CW50,{"&gt;0","&lt;0"})*{1,-1})+SUM(SUMIF(Survey!DR50,{"&gt;0","&lt;0"})*{1,-1})</f>
        <v>0</v>
      </c>
      <c r="DO50" s="25">
        <f>SUM(SUMIF(Survey!DY50:EE50,{"&gt;0","&lt;0"})*{1,-1})+SUM(SUMIF(Survey!EG50:EM50,{"&gt;0","&lt;0"})*{1,-1})</f>
        <v>0</v>
      </c>
      <c r="DP50">
        <f t="shared" si="41"/>
        <v>0</v>
      </c>
      <c r="DQ50">
        <f t="shared" si="42"/>
        <v>0</v>
      </c>
      <c r="DR50" s="16" t="str">
        <f t="shared" si="43"/>
        <v>Pass</v>
      </c>
      <c r="DS50" s="33" t="b">
        <f>IF(ABS(Survey!$EE50)=0,TRUE,FALSE)</f>
        <v>1</v>
      </c>
      <c r="DT50" s="32" t="b">
        <f>NOT(ISBLANK(Survey!EF50))</f>
        <v>0</v>
      </c>
      <c r="DU50" s="16" t="str">
        <f t="shared" si="44"/>
        <v>Pass</v>
      </c>
      <c r="DV50" s="33" t="b">
        <f>IF(ABS(Survey!$EM50)=0,TRUE,FALSE)</f>
        <v>1</v>
      </c>
      <c r="DW50" s="32" t="b">
        <f>NOT(ISBLANK(Survey!$EN50))</f>
        <v>0</v>
      </c>
      <c r="DX50" s="16" t="str">
        <f t="shared" si="45"/>
        <v>Fail</v>
      </c>
      <c r="DY50" s="31">
        <f>SUM(SUMIF(Survey!ET50:EV50,{"&gt;0","&lt;0"})*{1,-1})</f>
        <v>0</v>
      </c>
      <c r="DZ50">
        <f t="shared" si="46"/>
        <v>0</v>
      </c>
      <c r="EA50">
        <f t="shared" si="47"/>
        <v>100</v>
      </c>
      <c r="EB50" s="30" t="b">
        <f>IF(OR(Survey!$M50="ETF",Survey!$M50="ETF, alternative mutual fund",Survey!$M50="Closed-end", Survey!$M50="Split share corp"),TRUE,FALSE)</f>
        <v>0</v>
      </c>
      <c r="EC50" s="16" t="str">
        <f t="shared" si="48"/>
        <v>Fail</v>
      </c>
      <c r="ED50" s="31">
        <f>SUM(SUMIF(Survey!EX50:FD50,{"&gt;0","&lt;0"})*{1,-1})</f>
        <v>0</v>
      </c>
      <c r="EE50">
        <f t="shared" si="49"/>
        <v>0</v>
      </c>
      <c r="EF50" s="17">
        <f t="shared" si="50"/>
        <v>100</v>
      </c>
      <c r="EG50" s="16" t="str">
        <f t="shared" si="51"/>
        <v>Fail</v>
      </c>
      <c r="EH50" s="31">
        <f>SUM(SUMIF(Survey!FF50:FL50,{"&gt;0","&lt;0"})*{1,-1})</f>
        <v>0</v>
      </c>
      <c r="EI50">
        <f t="shared" si="52"/>
        <v>0</v>
      </c>
      <c r="EJ50" s="17">
        <f t="shared" si="53"/>
        <v>100</v>
      </c>
    </row>
    <row r="51" spans="1:140">
      <c r="A51">
        <v>51</v>
      </c>
      <c r="B51" t="str">
        <f t="shared" si="0"/>
        <v>Pass</v>
      </c>
      <c r="C51" t="str">
        <f>IF(COUNTBLANK(Survey!B51:FM51)=$C$2, "Pass", "Fail")</f>
        <v>Pass</v>
      </c>
      <c r="D51" s="16" t="str">
        <f t="shared" si="2"/>
        <v>Fail</v>
      </c>
      <c r="E51" t="str">
        <f>IF(OR(ISBLANK(Survey!AL51),COUNTIF(G51:BJ51,"Fail")),"Fail","Pass")</f>
        <v>Fail</v>
      </c>
      <c r="F51" s="265"/>
      <c r="G51" s="16" t="str">
        <f t="shared" si="3"/>
        <v>Fail</v>
      </c>
      <c r="H51" s="139">
        <f>COUNTBLANK(Survey!B51:D51)+COUNTBLANK(Survey!G51)+COUNTBLANK(Survey!I51)+COUNTBLANK(Survey!K51:M51)+COUNTBLANK(Survey!P51:Q51)+COUNTBLANK(Survey!T51:W51)+COUNTBLANK(Survey!Z51:AC51)+COUNTBLANK(Survey!AF51:AG51)+COUNTBLANK(Survey!AK51:AK51)</f>
        <v>21</v>
      </c>
      <c r="I51" t="str">
        <f t="shared" si="4"/>
        <v>Fail</v>
      </c>
      <c r="J51" t="b">
        <f>IF(Survey!E51="No",TRUE,FALSE)</f>
        <v>0</v>
      </c>
      <c r="K51" s="29" cm="1">
        <f t="array" ref="K51">IF(COUNTA(Survey!$E$4:$E$695)=1, 0, SUM(IF(COUNTIF(Survey!$E$4:$E$695, Survey!$E$4:$E$695)=1,1,0)))</f>
        <v>0</v>
      </c>
      <c r="L51" s="29">
        <f>LEN(Survey!E51)</f>
        <v>0</v>
      </c>
      <c r="M51" s="16" t="str">
        <f t="shared" si="5"/>
        <v>Fail</v>
      </c>
      <c r="N51" t="b">
        <f>IF(Survey!F51="No",TRUE,FALSE)</f>
        <v>0</v>
      </c>
      <c r="O51" t="b">
        <f>Survey!F51=Survey!E51</f>
        <v>1</v>
      </c>
      <c r="P51">
        <f>COUNTIF(Survey!$F$4:$F$695,Survey!F51)</f>
        <v>0</v>
      </c>
      <c r="Q51" s="28">
        <f>LEN(Survey!F51)</f>
        <v>0</v>
      </c>
      <c r="R51" s="16" t="str">
        <f t="shared" si="6"/>
        <v>Pass</v>
      </c>
      <c r="S51" s="29">
        <f>MOD((LEN(Survey!H51)+2),11)</f>
        <v>2</v>
      </c>
      <c r="T51">
        <f>COUNTIF(Survey!$H$4:$H$695,Survey!H51)</f>
        <v>0</v>
      </c>
      <c r="U51" s="28" t="str">
        <f>IF(Survey!$L51="Prospectus fund", "Yes", "No")</f>
        <v>No</v>
      </c>
      <c r="V51" s="16" t="str">
        <f t="shared" si="7"/>
        <v>Pass</v>
      </c>
      <c r="W51" s="29">
        <f>MOD((LEN(Survey!J51)+2),11)</f>
        <v>2</v>
      </c>
      <c r="X51">
        <f>COUNTIF(Survey!$J$4:$J$695,Survey!J51)</f>
        <v>0</v>
      </c>
      <c r="Y51" s="30" t="b">
        <f>IF(OR(Survey!$M51="ETF",Survey!$M51="ETF, alternative mutual fund",Survey!$M51="Closed-end", Survey!$M51="Split share corp", Survey!$I51="Yes"),TRUE,FALSE)</f>
        <v>0</v>
      </c>
      <c r="Z51" s="16" t="str">
        <f>IFERROR(IF(AND(OR(AC51=AD51,AD51 = "Either"),NOT(ISBLANK(Survey!K51))),"Pass","Fail"),"Pass")</f>
        <v>Fail</v>
      </c>
      <c r="AA51" s="31" cm="1">
        <f t="array" ref="AA51">SUM(SUMIF(Survey!CH51:DA51,{"&gt;0","&lt;0"})*{1,-1})</f>
        <v>0</v>
      </c>
      <c r="AB51" s="33" cm="1">
        <f t="array" ref="AB51">SUM(SUMIF(Survey!CK51,{"&gt;0","&lt;0"})*{1,-1})+SUM(SUMIF(Survey!CU51,{"&gt;0","&lt;0"})*{1,-1})</f>
        <v>0</v>
      </c>
      <c r="AC51" s="33">
        <f>Survey!K51</f>
        <v>0</v>
      </c>
      <c r="AD51" s="32" t="str">
        <f t="shared" si="8"/>
        <v>Either</v>
      </c>
      <c r="AE51" s="16" t="str">
        <f t="shared" si="9"/>
        <v>Fail</v>
      </c>
      <c r="AF51" s="58" cm="1">
        <f t="array" ref="AF51">SUM(SUMIF(Survey!CH51:DA51,{"&gt;0","&lt;0"})*{1,-1})+SUM(SUMIF(Survey!DC51:DV51,{"&gt;0","&lt;0"})*{1,-1})</f>
        <v>0</v>
      </c>
      <c r="AG51" s="58">
        <f>IFERROR(AF51/(Survey!$BA51),0)</f>
        <v>0</v>
      </c>
      <c r="AH51" s="104" t="b">
        <f>IF(OR(Survey!$M51="Alternative strategy or hedge",Survey!$M51="Private asset",Survey!$L51="Prospectus fund"),TRUE,FALSE)</f>
        <v>0</v>
      </c>
      <c r="AI51" s="104" t="b">
        <f>NOT(ISBLANK(Survey!$M51))</f>
        <v>0</v>
      </c>
      <c r="AJ51" s="16" t="str">
        <f t="shared" si="10"/>
        <v>Fail</v>
      </c>
      <c r="AK51" t="b">
        <f>IF(Survey!W51="No",TRUE,FALSE)</f>
        <v>0</v>
      </c>
      <c r="AL51" s="119">
        <f>MOD((LEN(Survey!W51)+2),22)</f>
        <v>2</v>
      </c>
      <c r="AM51" t="str">
        <f t="shared" si="11"/>
        <v>Pass</v>
      </c>
      <c r="AN51" s="33" t="b">
        <f>NOT(ISNUMBER(SEARCH("Other",Survey!$Q51)))</f>
        <v>1</v>
      </c>
      <c r="AO51" s="32" t="b">
        <f>NOT(ISBLANK(Survey!$R51))</f>
        <v>0</v>
      </c>
      <c r="AP51" s="16" t="str">
        <f t="shared" si="12"/>
        <v>Pass</v>
      </c>
      <c r="AQ51" s="114">
        <f>COUNTBLANK(Survey!$X51)</f>
        <v>1</v>
      </c>
      <c r="AR51" s="58">
        <f>IF(AND(Survey!L51&lt;&gt;"Exempt fund",OR(Survey!$M51="ETF",Survey!$M51="ETF, alternative mutual fund",Survey!$M51="Mutual fund",Survey!$M51="Alternative mutual fund",Survey!$M51="Money market")),1,0)</f>
        <v>0</v>
      </c>
      <c r="AS51" s="16" t="str">
        <f t="shared" si="13"/>
        <v>Pass</v>
      </c>
      <c r="AT51" s="33" t="b">
        <f>NOT(ISNUMBER(SEARCH("Yes",Survey!$AC51)))</f>
        <v>1</v>
      </c>
      <c r="AU51" s="32" t="b">
        <f>IF(COUNTBLANK(Survey!$AD51:$AE51)=0,TRUE, FALSE)</f>
        <v>0</v>
      </c>
      <c r="AV51" s="16" t="str">
        <f t="shared" si="14"/>
        <v>Pass</v>
      </c>
      <c r="AW51" s="33" t="b">
        <f>NOT(ISNUMBER(SEARCH("Yes",Survey!$AF51)))</f>
        <v>1</v>
      </c>
      <c r="AX51" s="32" t="b">
        <f>NOT(ISBLANK(Survey!$AH51))</f>
        <v>0</v>
      </c>
      <c r="AY51" s="16" t="str">
        <f t="shared" si="15"/>
        <v>Pass</v>
      </c>
      <c r="AZ51" s="33" t="b">
        <f>NOT(OR(ISNUMBER(SEARCH("Other",Survey!$AH51)),ISNUMBER(SEARCH("Multiple",Survey!$AH51))))</f>
        <v>1</v>
      </c>
      <c r="BA51" s="32" t="b">
        <f>NOT(ISBLANK(Survey!$AI51))</f>
        <v>0</v>
      </c>
      <c r="BB51" s="16" t="str">
        <f t="shared" si="16"/>
        <v>Fail</v>
      </c>
      <c r="BC51" s="114">
        <f>IF(ABS(Survey!$BA51)&gt;0, 1,0)</f>
        <v>0</v>
      </c>
      <c r="BD51" s="114">
        <f>IF(COUNTBLANK(Survey!$AL51)=0,1,0)</f>
        <v>0</v>
      </c>
      <c r="BE51" s="16" t="str">
        <f t="shared" si="17"/>
        <v>Pass</v>
      </c>
      <c r="BF51" s="114">
        <f>IF(ISBLANK(Survey!$AL51),0,1)</f>
        <v>0</v>
      </c>
      <c r="BG51" s="133">
        <f>COUNTBLANK(Survey!$AM51)</f>
        <v>1</v>
      </c>
      <c r="BH51" s="16" t="str">
        <f t="shared" si="18"/>
        <v>Pass</v>
      </c>
      <c r="BI51" s="114">
        <f>IF(OR(Survey!$AM51="Closed",ISBLANK(Survey!$AM51)),0,1)</f>
        <v>0</v>
      </c>
      <c r="BJ51" s="133">
        <f>IF(ISBLANK(Survey!$AN51),1,0)</f>
        <v>1</v>
      </c>
      <c r="BK51" s="118" t="str">
        <f t="shared" si="19"/>
        <v>Pass</v>
      </c>
      <c r="BL51" s="31" cm="1">
        <f t="array" ref="BL51">SUM(SUMIF(Survey!AO51:AP51,{"&gt;0","&lt;0"})*{1,-1})</f>
        <v>0</v>
      </c>
      <c r="BM51">
        <f t="shared" si="20"/>
        <v>0</v>
      </c>
      <c r="BN51">
        <f t="shared" si="21"/>
        <v>100</v>
      </c>
      <c r="BO51" s="118" t="str">
        <f t="shared" si="22"/>
        <v>Pass</v>
      </c>
      <c r="BP51">
        <f>IF(Survey!AQ51="No",0,1)</f>
        <v>1</v>
      </c>
      <c r="BQ51" s="207">
        <f>MOD((LEN(Survey!AQ51)+2),22)</f>
        <v>2</v>
      </c>
      <c r="BR51">
        <f>IF(Survey!AR51="No",0,1)</f>
        <v>1</v>
      </c>
      <c r="BS51" s="207">
        <f>MOD((LEN(Survey!AR51)+2),22)</f>
        <v>2</v>
      </c>
      <c r="BT51" s="114">
        <f>COUNTBLANK(Survey!$AQ51:$AS51)+COUNTBLANK(Survey!$AU51)</f>
        <v>4</v>
      </c>
      <c r="BU51" s="114">
        <f>IF(Survey!$I51="Yes",1,0)</f>
        <v>0</v>
      </c>
      <c r="BV51" s="114">
        <f>IF(OR(Survey!$M51="Mutual fund",Survey!$M51="Alternative mutual fund",Survey!$M51="Money market"),1,0)</f>
        <v>0</v>
      </c>
      <c r="BW51" s="119">
        <f>IF(OR(Survey!$M51="ETF",Survey!$M51="ETF, alternative mutual fund"),1,0)</f>
        <v>0</v>
      </c>
      <c r="BX51" s="16" t="str">
        <f t="shared" si="23"/>
        <v>Pass</v>
      </c>
      <c r="BY51" s="33">
        <f>IF(ISNUMBER(SEARCH("Other",Survey!$AS51)), 1, 0)</f>
        <v>0</v>
      </c>
      <c r="BZ51" s="58" t="b">
        <f>NOT(ISBLANK(Survey!$AT51))</f>
        <v>0</v>
      </c>
      <c r="CA51" s="16" t="str">
        <f t="shared" si="24"/>
        <v>Pass</v>
      </c>
      <c r="CB51" s="114">
        <f>IF(Survey!$BB51=0, 0,1)</f>
        <v>0</v>
      </c>
      <c r="CC51" s="58">
        <f>Survey!$AV51</f>
        <v>0</v>
      </c>
      <c r="CD51" s="58">
        <f>Survey!$BC51+Survey!$BD51+ABS(Survey!$BE51)-ABS(Survey!$BF51)-ABS(Survey!$BG51)-ABS(Survey!$BL51)</f>
        <v>0</v>
      </c>
      <c r="CE51" s="138">
        <f>Survey!BB51+(ABS(Survey!$BH51)-ABS(Survey!$BI51)+ABS(Survey!$BJ51)-ABS(Survey!$BK51))*0.5</f>
        <v>0</v>
      </c>
      <c r="CF51" s="58">
        <f t="shared" si="25"/>
        <v>0</v>
      </c>
      <c r="CG51" s="58">
        <f>IF(AND($CC51&gt;$CF51-0.2,$CC51&lt;$CF51+0.2,ISBLANK(Survey!$AV51)=FALSE),0,1)</f>
        <v>1</v>
      </c>
      <c r="CH51" s="133">
        <f>IF(ISBLANK(Survey!$AW51),1,0)</f>
        <v>1</v>
      </c>
      <c r="CI51" s="16" t="str">
        <f t="shared" si="26"/>
        <v>Pass</v>
      </c>
      <c r="CJ51" s="114">
        <f>IF(Survey!$BB51=0, 0,1)</f>
        <v>0</v>
      </c>
      <c r="CK51" s="58">
        <f>IF(AND(Survey!$AX51&gt;=0,Survey!$AX51&lt;=0.2,Survey!$AX51&lt;&gt;""),0,1)</f>
        <v>1</v>
      </c>
      <c r="CL51" s="114">
        <f>IF(ISBLANK(Survey!$AY51),1,0)</f>
        <v>1</v>
      </c>
      <c r="CM51" s="16" t="str">
        <f t="shared" si="27"/>
        <v>Fail</v>
      </c>
      <c r="CN51" s="133">
        <f>Survey!$AZ51</f>
        <v>0</v>
      </c>
      <c r="CO51" s="16" t="str">
        <f t="shared" si="28"/>
        <v>Pass</v>
      </c>
      <c r="CP51" s="31">
        <f>Survey!$BA51</f>
        <v>0</v>
      </c>
      <c r="CQ51" s="138">
        <f>Survey!$BB51+Survey!$BC51+Survey!$BD51+ABS(Survey!$BE51)-ABS(Survey!$BF51)-ABS(Survey!$BG51)+ABS(Survey!$BH51)-ABS(Survey!$BI51)+ABS(Survey!$BJ51)-ABS(Survey!$BK51)-ABS(Survey!$BL51)+Survey!$BM51</f>
        <v>0</v>
      </c>
      <c r="CR51" s="30">
        <f t="shared" si="29"/>
        <v>0</v>
      </c>
      <c r="CS51" s="17">
        <f t="shared" si="30"/>
        <v>0</v>
      </c>
      <c r="CT51" s="16" t="str">
        <f t="shared" si="31"/>
        <v>Pass</v>
      </c>
      <c r="CU51" s="33" t="b">
        <f>IF(ABS(Survey!$BM51)=0,TRUE,FALSE)</f>
        <v>1</v>
      </c>
      <c r="CV51" s="32" t="b">
        <f>NOT(ISBLANK(Survey!$BN51))</f>
        <v>0</v>
      </c>
      <c r="CW51" t="str">
        <f t="shared" si="32"/>
        <v>Fail</v>
      </c>
      <c r="CX51" s="25">
        <f>Survey!$BA51</f>
        <v>0</v>
      </c>
      <c r="CY51" s="25" cm="1">
        <f t="array" ref="CY51">SUM(SUMIF(Survey!BP51:BW51,{"&gt;0","&lt;0"})*{1,-1})-SUM(SUMIF(Survey!BY51:CF51,{"&gt;0","&lt;0"})*{1,-1})</f>
        <v>0</v>
      </c>
      <c r="CZ51" s="30" t="str">
        <f t="shared" si="33"/>
        <v>No holdings</v>
      </c>
      <c r="DA51">
        <f t="shared" si="34"/>
        <v>0</v>
      </c>
      <c r="DB51" s="16" t="str">
        <f t="shared" si="35"/>
        <v>Fail</v>
      </c>
      <c r="DC51" s="31">
        <f>Survey!$BA51</f>
        <v>0</v>
      </c>
      <c r="DD51" s="31" cm="1">
        <f t="array" ref="DD51">SUM(SUMIF(Survey!CH51:DA51,{"&gt;0","&lt;0"})*{1,-1})-SUM(SUMIF(Survey!DC51:DV51,{"&gt;0","&lt;0"})*{1,-1})</f>
        <v>0</v>
      </c>
      <c r="DE51" s="30" t="str">
        <f t="shared" si="36"/>
        <v>No holdings</v>
      </c>
      <c r="DF51" s="17">
        <f t="shared" si="37"/>
        <v>0</v>
      </c>
      <c r="DG51" s="16" t="str">
        <f t="shared" si="38"/>
        <v>Pass</v>
      </c>
      <c r="DH51" s="33" t="b">
        <f>IF(ABS(Survey!$DA51)=0,TRUE,FALSE)</f>
        <v>1</v>
      </c>
      <c r="DI51" s="32" t="b">
        <f>NOT(ISBLANK(Survey!$DB51))</f>
        <v>0</v>
      </c>
      <c r="DJ51" s="16" t="str">
        <f t="shared" si="39"/>
        <v>Pass</v>
      </c>
      <c r="DK51" s="33" t="b">
        <f>IF(ABS(Survey!$DV51)=0,TRUE,FALSE)</f>
        <v>1</v>
      </c>
      <c r="DL51" s="32" t="b">
        <f>NOT(ISBLANK(Survey!$DW51))</f>
        <v>0</v>
      </c>
      <c r="DM51" t="str">
        <f t="shared" si="40"/>
        <v>Pass</v>
      </c>
      <c r="DN51" s="25" cm="1">
        <f t="array" ref="DN51">SUM(SUMIF(Survey!CW51,{"&gt;0","&lt;0"})*{1,-1})+SUM(SUMIF(Survey!DR51,{"&gt;0","&lt;0"})*{1,-1})</f>
        <v>0</v>
      </c>
      <c r="DO51" s="25">
        <f>SUM(SUMIF(Survey!DY51:EE51,{"&gt;0","&lt;0"})*{1,-1})+SUM(SUMIF(Survey!EG51:EM51,{"&gt;0","&lt;0"})*{1,-1})</f>
        <v>0</v>
      </c>
      <c r="DP51">
        <f t="shared" si="41"/>
        <v>0</v>
      </c>
      <c r="DQ51">
        <f t="shared" si="42"/>
        <v>0</v>
      </c>
      <c r="DR51" s="16" t="str">
        <f t="shared" si="43"/>
        <v>Pass</v>
      </c>
      <c r="DS51" s="33" t="b">
        <f>IF(ABS(Survey!$EE51)=0,TRUE,FALSE)</f>
        <v>1</v>
      </c>
      <c r="DT51" s="32" t="b">
        <f>NOT(ISBLANK(Survey!EF51))</f>
        <v>0</v>
      </c>
      <c r="DU51" s="16" t="str">
        <f t="shared" si="44"/>
        <v>Pass</v>
      </c>
      <c r="DV51" s="33" t="b">
        <f>IF(ABS(Survey!$EM51)=0,TRUE,FALSE)</f>
        <v>1</v>
      </c>
      <c r="DW51" s="32" t="b">
        <f>NOT(ISBLANK(Survey!$EN51))</f>
        <v>0</v>
      </c>
      <c r="DX51" s="16" t="str">
        <f t="shared" si="45"/>
        <v>Fail</v>
      </c>
      <c r="DY51" s="31">
        <f>SUM(SUMIF(Survey!ET51:EV51,{"&gt;0","&lt;0"})*{1,-1})</f>
        <v>0</v>
      </c>
      <c r="DZ51">
        <f t="shared" si="46"/>
        <v>0</v>
      </c>
      <c r="EA51">
        <f t="shared" si="47"/>
        <v>100</v>
      </c>
      <c r="EB51" s="30" t="b">
        <f>IF(OR(Survey!$M51="ETF",Survey!$M51="ETF, alternative mutual fund",Survey!$M51="Closed-end", Survey!$M51="Split share corp"),TRUE,FALSE)</f>
        <v>0</v>
      </c>
      <c r="EC51" s="16" t="str">
        <f t="shared" si="48"/>
        <v>Fail</v>
      </c>
      <c r="ED51" s="31">
        <f>SUM(SUMIF(Survey!EX51:FD51,{"&gt;0","&lt;0"})*{1,-1})</f>
        <v>0</v>
      </c>
      <c r="EE51">
        <f t="shared" si="49"/>
        <v>0</v>
      </c>
      <c r="EF51" s="17">
        <f t="shared" si="50"/>
        <v>100</v>
      </c>
      <c r="EG51" s="16" t="str">
        <f t="shared" si="51"/>
        <v>Fail</v>
      </c>
      <c r="EH51" s="31">
        <f>SUM(SUMIF(Survey!FF51:FL51,{"&gt;0","&lt;0"})*{1,-1})</f>
        <v>0</v>
      </c>
      <c r="EI51">
        <f t="shared" si="52"/>
        <v>0</v>
      </c>
      <c r="EJ51" s="17">
        <f t="shared" si="53"/>
        <v>100</v>
      </c>
    </row>
    <row r="52" spans="1:140">
      <c r="A52">
        <v>52</v>
      </c>
      <c r="B52" t="str">
        <f t="shared" si="0"/>
        <v>Pass</v>
      </c>
      <c r="C52" t="str">
        <f>IF(COUNTBLANK(Survey!B52:FM52)=$C$2, "Pass", "Fail")</f>
        <v>Pass</v>
      </c>
      <c r="D52" s="16" t="str">
        <f t="shared" si="2"/>
        <v>Fail</v>
      </c>
      <c r="E52" t="str">
        <f>IF(OR(ISBLANK(Survey!AL52),COUNTIF(G52:BJ52,"Fail")),"Fail","Pass")</f>
        <v>Fail</v>
      </c>
      <c r="F52" s="265"/>
      <c r="G52" s="16" t="str">
        <f t="shared" si="3"/>
        <v>Fail</v>
      </c>
      <c r="H52" s="139">
        <f>COUNTBLANK(Survey!B52:D52)+COUNTBLANK(Survey!G52)+COUNTBLANK(Survey!I52)+COUNTBLANK(Survey!K52:M52)+COUNTBLANK(Survey!P52:Q52)+COUNTBLANK(Survey!T52:W52)+COUNTBLANK(Survey!Z52:AC52)+COUNTBLANK(Survey!AF52:AG52)+COUNTBLANK(Survey!AK52:AK52)</f>
        <v>21</v>
      </c>
      <c r="I52" t="str">
        <f t="shared" si="4"/>
        <v>Fail</v>
      </c>
      <c r="J52" t="b">
        <f>IF(Survey!E52="No",TRUE,FALSE)</f>
        <v>0</v>
      </c>
      <c r="K52" s="29" cm="1">
        <f t="array" ref="K52">IF(COUNTA(Survey!$E$4:$E$695)=1, 0, SUM(IF(COUNTIF(Survey!$E$4:$E$695, Survey!$E$4:$E$695)=1,1,0)))</f>
        <v>0</v>
      </c>
      <c r="L52" s="29">
        <f>LEN(Survey!E52)</f>
        <v>0</v>
      </c>
      <c r="M52" s="16" t="str">
        <f t="shared" si="5"/>
        <v>Fail</v>
      </c>
      <c r="N52" t="b">
        <f>IF(Survey!F52="No",TRUE,FALSE)</f>
        <v>0</v>
      </c>
      <c r="O52" t="b">
        <f>Survey!F52=Survey!E52</f>
        <v>1</v>
      </c>
      <c r="P52">
        <f>COUNTIF(Survey!$F$4:$F$695,Survey!F52)</f>
        <v>0</v>
      </c>
      <c r="Q52" s="28">
        <f>LEN(Survey!F52)</f>
        <v>0</v>
      </c>
      <c r="R52" s="16" t="str">
        <f t="shared" si="6"/>
        <v>Pass</v>
      </c>
      <c r="S52" s="29">
        <f>MOD((LEN(Survey!H52)+2),11)</f>
        <v>2</v>
      </c>
      <c r="T52">
        <f>COUNTIF(Survey!$H$4:$H$695,Survey!H52)</f>
        <v>0</v>
      </c>
      <c r="U52" s="28" t="str">
        <f>IF(Survey!$L52="Prospectus fund", "Yes", "No")</f>
        <v>No</v>
      </c>
      <c r="V52" s="16" t="str">
        <f t="shared" si="7"/>
        <v>Pass</v>
      </c>
      <c r="W52" s="29">
        <f>MOD((LEN(Survey!J52)+2),11)</f>
        <v>2</v>
      </c>
      <c r="X52">
        <f>COUNTIF(Survey!$J$4:$J$695,Survey!J52)</f>
        <v>0</v>
      </c>
      <c r="Y52" s="30" t="b">
        <f>IF(OR(Survey!$M52="ETF",Survey!$M52="ETF, alternative mutual fund",Survey!$M52="Closed-end", Survey!$M52="Split share corp", Survey!$I52="Yes"),TRUE,FALSE)</f>
        <v>0</v>
      </c>
      <c r="Z52" s="16" t="str">
        <f>IFERROR(IF(AND(OR(AC52=AD52,AD52 = "Either"),NOT(ISBLANK(Survey!K52))),"Pass","Fail"),"Pass")</f>
        <v>Fail</v>
      </c>
      <c r="AA52" s="31" cm="1">
        <f t="array" ref="AA52">SUM(SUMIF(Survey!CH52:DA52,{"&gt;0","&lt;0"})*{1,-1})</f>
        <v>0</v>
      </c>
      <c r="AB52" s="33" cm="1">
        <f t="array" ref="AB52">SUM(SUMIF(Survey!CK52,{"&gt;0","&lt;0"})*{1,-1})+SUM(SUMIF(Survey!CU52,{"&gt;0","&lt;0"})*{1,-1})</f>
        <v>0</v>
      </c>
      <c r="AC52" s="33">
        <f>Survey!K52</f>
        <v>0</v>
      </c>
      <c r="AD52" s="32" t="str">
        <f t="shared" si="8"/>
        <v>Either</v>
      </c>
      <c r="AE52" s="16" t="str">
        <f t="shared" si="9"/>
        <v>Fail</v>
      </c>
      <c r="AF52" s="58" cm="1">
        <f t="array" ref="AF52">SUM(SUMIF(Survey!CH52:DA52,{"&gt;0","&lt;0"})*{1,-1})+SUM(SUMIF(Survey!DC52:DV52,{"&gt;0","&lt;0"})*{1,-1})</f>
        <v>0</v>
      </c>
      <c r="AG52" s="58">
        <f>IFERROR(AF52/(Survey!$BA52),0)</f>
        <v>0</v>
      </c>
      <c r="AH52" s="104" t="b">
        <f>IF(OR(Survey!$M52="Alternative strategy or hedge",Survey!$M52="Private asset",Survey!$L52="Prospectus fund"),TRUE,FALSE)</f>
        <v>0</v>
      </c>
      <c r="AI52" s="104" t="b">
        <f>NOT(ISBLANK(Survey!$M52))</f>
        <v>0</v>
      </c>
      <c r="AJ52" s="16" t="str">
        <f t="shared" si="10"/>
        <v>Fail</v>
      </c>
      <c r="AK52" t="b">
        <f>IF(Survey!W52="No",TRUE,FALSE)</f>
        <v>0</v>
      </c>
      <c r="AL52" s="119">
        <f>MOD((LEN(Survey!W52)+2),22)</f>
        <v>2</v>
      </c>
      <c r="AM52" t="str">
        <f t="shared" si="11"/>
        <v>Pass</v>
      </c>
      <c r="AN52" s="33" t="b">
        <f>NOT(ISNUMBER(SEARCH("Other",Survey!$Q52)))</f>
        <v>1</v>
      </c>
      <c r="AO52" s="32" t="b">
        <f>NOT(ISBLANK(Survey!$R52))</f>
        <v>0</v>
      </c>
      <c r="AP52" s="16" t="str">
        <f t="shared" si="12"/>
        <v>Pass</v>
      </c>
      <c r="AQ52" s="114">
        <f>COUNTBLANK(Survey!$X52)</f>
        <v>1</v>
      </c>
      <c r="AR52" s="58">
        <f>IF(AND(Survey!L52&lt;&gt;"Exempt fund",OR(Survey!$M52="ETF",Survey!$M52="ETF, alternative mutual fund",Survey!$M52="Mutual fund",Survey!$M52="Alternative mutual fund",Survey!$M52="Money market")),1,0)</f>
        <v>0</v>
      </c>
      <c r="AS52" s="16" t="str">
        <f t="shared" si="13"/>
        <v>Pass</v>
      </c>
      <c r="AT52" s="33" t="b">
        <f>NOT(ISNUMBER(SEARCH("Yes",Survey!$AC52)))</f>
        <v>1</v>
      </c>
      <c r="AU52" s="32" t="b">
        <f>IF(COUNTBLANK(Survey!$AD52:$AE52)=0,TRUE, FALSE)</f>
        <v>0</v>
      </c>
      <c r="AV52" s="16" t="str">
        <f t="shared" si="14"/>
        <v>Pass</v>
      </c>
      <c r="AW52" s="33" t="b">
        <f>NOT(ISNUMBER(SEARCH("Yes",Survey!$AF52)))</f>
        <v>1</v>
      </c>
      <c r="AX52" s="32" t="b">
        <f>NOT(ISBLANK(Survey!$AH52))</f>
        <v>0</v>
      </c>
      <c r="AY52" s="16" t="str">
        <f t="shared" si="15"/>
        <v>Pass</v>
      </c>
      <c r="AZ52" s="33" t="b">
        <f>NOT(OR(ISNUMBER(SEARCH("Other",Survey!$AH52)),ISNUMBER(SEARCH("Multiple",Survey!$AH52))))</f>
        <v>1</v>
      </c>
      <c r="BA52" s="32" t="b">
        <f>NOT(ISBLANK(Survey!$AI52))</f>
        <v>0</v>
      </c>
      <c r="BB52" s="16" t="str">
        <f t="shared" si="16"/>
        <v>Fail</v>
      </c>
      <c r="BC52" s="114">
        <f>IF(ABS(Survey!$BA52)&gt;0, 1,0)</f>
        <v>0</v>
      </c>
      <c r="BD52" s="114">
        <f>IF(COUNTBLANK(Survey!$AL52)=0,1,0)</f>
        <v>0</v>
      </c>
      <c r="BE52" s="16" t="str">
        <f t="shared" si="17"/>
        <v>Pass</v>
      </c>
      <c r="BF52" s="114">
        <f>IF(ISBLANK(Survey!$AL52),0,1)</f>
        <v>0</v>
      </c>
      <c r="BG52" s="133">
        <f>COUNTBLANK(Survey!$AM52)</f>
        <v>1</v>
      </c>
      <c r="BH52" s="16" t="str">
        <f t="shared" si="18"/>
        <v>Pass</v>
      </c>
      <c r="BI52" s="114">
        <f>IF(OR(Survey!$AM52="Closed",ISBLANK(Survey!$AM52)),0,1)</f>
        <v>0</v>
      </c>
      <c r="BJ52" s="133">
        <f>IF(ISBLANK(Survey!$AN52),1,0)</f>
        <v>1</v>
      </c>
      <c r="BK52" s="118" t="str">
        <f t="shared" si="19"/>
        <v>Pass</v>
      </c>
      <c r="BL52" s="31" cm="1">
        <f t="array" ref="BL52">SUM(SUMIF(Survey!AO52:AP52,{"&gt;0","&lt;0"})*{1,-1})</f>
        <v>0</v>
      </c>
      <c r="BM52">
        <f t="shared" si="20"/>
        <v>0</v>
      </c>
      <c r="BN52">
        <f t="shared" si="21"/>
        <v>100</v>
      </c>
      <c r="BO52" s="118" t="str">
        <f t="shared" si="22"/>
        <v>Pass</v>
      </c>
      <c r="BP52">
        <f>IF(Survey!AQ52="No",0,1)</f>
        <v>1</v>
      </c>
      <c r="BQ52" s="207">
        <f>MOD((LEN(Survey!AQ52)+2),22)</f>
        <v>2</v>
      </c>
      <c r="BR52">
        <f>IF(Survey!AR52="No",0,1)</f>
        <v>1</v>
      </c>
      <c r="BS52" s="207">
        <f>MOD((LEN(Survey!AR52)+2),22)</f>
        <v>2</v>
      </c>
      <c r="BT52" s="114">
        <f>COUNTBLANK(Survey!$AQ52:$AS52)+COUNTBLANK(Survey!$AU52)</f>
        <v>4</v>
      </c>
      <c r="BU52" s="114">
        <f>IF(Survey!$I52="Yes",1,0)</f>
        <v>0</v>
      </c>
      <c r="BV52" s="114">
        <f>IF(OR(Survey!$M52="Mutual fund",Survey!$M52="Alternative mutual fund",Survey!$M52="Money market"),1,0)</f>
        <v>0</v>
      </c>
      <c r="BW52" s="119">
        <f>IF(OR(Survey!$M52="ETF",Survey!$M52="ETF, alternative mutual fund"),1,0)</f>
        <v>0</v>
      </c>
      <c r="BX52" s="16" t="str">
        <f t="shared" si="23"/>
        <v>Pass</v>
      </c>
      <c r="BY52" s="33">
        <f>IF(ISNUMBER(SEARCH("Other",Survey!$AS52)), 1, 0)</f>
        <v>0</v>
      </c>
      <c r="BZ52" s="58" t="b">
        <f>NOT(ISBLANK(Survey!$AT52))</f>
        <v>0</v>
      </c>
      <c r="CA52" s="16" t="str">
        <f t="shared" si="24"/>
        <v>Pass</v>
      </c>
      <c r="CB52" s="114">
        <f>IF(Survey!$BB52=0, 0,1)</f>
        <v>0</v>
      </c>
      <c r="CC52" s="58">
        <f>Survey!$AV52</f>
        <v>0</v>
      </c>
      <c r="CD52" s="58">
        <f>Survey!$BC52+Survey!$BD52+ABS(Survey!$BE52)-ABS(Survey!$BF52)-ABS(Survey!$BG52)-ABS(Survey!$BL52)</f>
        <v>0</v>
      </c>
      <c r="CE52" s="138">
        <f>Survey!BB52+(ABS(Survey!$BH52)-ABS(Survey!$BI52)+ABS(Survey!$BJ52)-ABS(Survey!$BK52))*0.5</f>
        <v>0</v>
      </c>
      <c r="CF52" s="58">
        <f t="shared" si="25"/>
        <v>0</v>
      </c>
      <c r="CG52" s="58">
        <f>IF(AND($CC52&gt;$CF52-0.2,$CC52&lt;$CF52+0.2,ISBLANK(Survey!$AV52)=FALSE),0,1)</f>
        <v>1</v>
      </c>
      <c r="CH52" s="133">
        <f>IF(ISBLANK(Survey!$AW52),1,0)</f>
        <v>1</v>
      </c>
      <c r="CI52" s="16" t="str">
        <f t="shared" si="26"/>
        <v>Pass</v>
      </c>
      <c r="CJ52" s="114">
        <f>IF(Survey!$BB52=0, 0,1)</f>
        <v>0</v>
      </c>
      <c r="CK52" s="58">
        <f>IF(AND(Survey!$AX52&gt;=0,Survey!$AX52&lt;=0.2,Survey!$AX52&lt;&gt;""),0,1)</f>
        <v>1</v>
      </c>
      <c r="CL52" s="114">
        <f>IF(ISBLANK(Survey!$AY52),1,0)</f>
        <v>1</v>
      </c>
      <c r="CM52" s="16" t="str">
        <f t="shared" si="27"/>
        <v>Fail</v>
      </c>
      <c r="CN52" s="133">
        <f>Survey!$AZ52</f>
        <v>0</v>
      </c>
      <c r="CO52" s="16" t="str">
        <f t="shared" si="28"/>
        <v>Pass</v>
      </c>
      <c r="CP52" s="31">
        <f>Survey!$BA52</f>
        <v>0</v>
      </c>
      <c r="CQ52" s="138">
        <f>Survey!$BB52+Survey!$BC52+Survey!$BD52+ABS(Survey!$BE52)-ABS(Survey!$BF52)-ABS(Survey!$BG52)+ABS(Survey!$BH52)-ABS(Survey!$BI52)+ABS(Survey!$BJ52)-ABS(Survey!$BK52)-ABS(Survey!$BL52)+Survey!$BM52</f>
        <v>0</v>
      </c>
      <c r="CR52" s="30">
        <f t="shared" si="29"/>
        <v>0</v>
      </c>
      <c r="CS52" s="17">
        <f t="shared" si="30"/>
        <v>0</v>
      </c>
      <c r="CT52" s="16" t="str">
        <f t="shared" si="31"/>
        <v>Pass</v>
      </c>
      <c r="CU52" s="33" t="b">
        <f>IF(ABS(Survey!$BM52)=0,TRUE,FALSE)</f>
        <v>1</v>
      </c>
      <c r="CV52" s="32" t="b">
        <f>NOT(ISBLANK(Survey!$BN52))</f>
        <v>0</v>
      </c>
      <c r="CW52" t="str">
        <f t="shared" si="32"/>
        <v>Fail</v>
      </c>
      <c r="CX52" s="25">
        <f>Survey!$BA52</f>
        <v>0</v>
      </c>
      <c r="CY52" s="25" cm="1">
        <f t="array" ref="CY52">SUM(SUMIF(Survey!BP52:BW52,{"&gt;0","&lt;0"})*{1,-1})-SUM(SUMIF(Survey!BY52:CF52,{"&gt;0","&lt;0"})*{1,-1})</f>
        <v>0</v>
      </c>
      <c r="CZ52" s="30" t="str">
        <f t="shared" si="33"/>
        <v>No holdings</v>
      </c>
      <c r="DA52">
        <f t="shared" si="34"/>
        <v>0</v>
      </c>
      <c r="DB52" s="16" t="str">
        <f t="shared" si="35"/>
        <v>Fail</v>
      </c>
      <c r="DC52" s="31">
        <f>Survey!$BA52</f>
        <v>0</v>
      </c>
      <c r="DD52" s="31" cm="1">
        <f t="array" ref="DD52">SUM(SUMIF(Survey!CH52:DA52,{"&gt;0","&lt;0"})*{1,-1})-SUM(SUMIF(Survey!DC52:DV52,{"&gt;0","&lt;0"})*{1,-1})</f>
        <v>0</v>
      </c>
      <c r="DE52" s="30" t="str">
        <f t="shared" si="36"/>
        <v>No holdings</v>
      </c>
      <c r="DF52" s="17">
        <f t="shared" si="37"/>
        <v>0</v>
      </c>
      <c r="DG52" s="16" t="str">
        <f t="shared" si="38"/>
        <v>Pass</v>
      </c>
      <c r="DH52" s="33" t="b">
        <f>IF(ABS(Survey!$DA52)=0,TRUE,FALSE)</f>
        <v>1</v>
      </c>
      <c r="DI52" s="32" t="b">
        <f>NOT(ISBLANK(Survey!$DB52))</f>
        <v>0</v>
      </c>
      <c r="DJ52" s="16" t="str">
        <f t="shared" si="39"/>
        <v>Pass</v>
      </c>
      <c r="DK52" s="33" t="b">
        <f>IF(ABS(Survey!$DV52)=0,TRUE,FALSE)</f>
        <v>1</v>
      </c>
      <c r="DL52" s="32" t="b">
        <f>NOT(ISBLANK(Survey!$DW52))</f>
        <v>0</v>
      </c>
      <c r="DM52" t="str">
        <f t="shared" si="40"/>
        <v>Pass</v>
      </c>
      <c r="DN52" s="25" cm="1">
        <f t="array" ref="DN52">SUM(SUMIF(Survey!CW52,{"&gt;0","&lt;0"})*{1,-1})+SUM(SUMIF(Survey!DR52,{"&gt;0","&lt;0"})*{1,-1})</f>
        <v>0</v>
      </c>
      <c r="DO52" s="25">
        <f>SUM(SUMIF(Survey!DY52:EE52,{"&gt;0","&lt;0"})*{1,-1})+SUM(SUMIF(Survey!EG52:EM52,{"&gt;0","&lt;0"})*{1,-1})</f>
        <v>0</v>
      </c>
      <c r="DP52">
        <f t="shared" si="41"/>
        <v>0</v>
      </c>
      <c r="DQ52">
        <f t="shared" si="42"/>
        <v>0</v>
      </c>
      <c r="DR52" s="16" t="str">
        <f t="shared" si="43"/>
        <v>Pass</v>
      </c>
      <c r="DS52" s="33" t="b">
        <f>IF(ABS(Survey!$EE52)=0,TRUE,FALSE)</f>
        <v>1</v>
      </c>
      <c r="DT52" s="32" t="b">
        <f>NOT(ISBLANK(Survey!EF52))</f>
        <v>0</v>
      </c>
      <c r="DU52" s="16" t="str">
        <f t="shared" si="44"/>
        <v>Pass</v>
      </c>
      <c r="DV52" s="33" t="b">
        <f>IF(ABS(Survey!$EM52)=0,TRUE,FALSE)</f>
        <v>1</v>
      </c>
      <c r="DW52" s="32" t="b">
        <f>NOT(ISBLANK(Survey!$EN52))</f>
        <v>0</v>
      </c>
      <c r="DX52" s="16" t="str">
        <f t="shared" si="45"/>
        <v>Fail</v>
      </c>
      <c r="DY52" s="31">
        <f>SUM(SUMIF(Survey!ET52:EV52,{"&gt;0","&lt;0"})*{1,-1})</f>
        <v>0</v>
      </c>
      <c r="DZ52">
        <f t="shared" si="46"/>
        <v>0</v>
      </c>
      <c r="EA52">
        <f t="shared" si="47"/>
        <v>100</v>
      </c>
      <c r="EB52" s="30" t="b">
        <f>IF(OR(Survey!$M52="ETF",Survey!$M52="ETF, alternative mutual fund",Survey!$M52="Closed-end", Survey!$M52="Split share corp"),TRUE,FALSE)</f>
        <v>0</v>
      </c>
      <c r="EC52" s="16" t="str">
        <f t="shared" si="48"/>
        <v>Fail</v>
      </c>
      <c r="ED52" s="31">
        <f>SUM(SUMIF(Survey!EX52:FD52,{"&gt;0","&lt;0"})*{1,-1})</f>
        <v>0</v>
      </c>
      <c r="EE52">
        <f t="shared" si="49"/>
        <v>0</v>
      </c>
      <c r="EF52" s="17">
        <f t="shared" si="50"/>
        <v>100</v>
      </c>
      <c r="EG52" s="16" t="str">
        <f t="shared" si="51"/>
        <v>Fail</v>
      </c>
      <c r="EH52" s="31">
        <f>SUM(SUMIF(Survey!FF52:FL52,{"&gt;0","&lt;0"})*{1,-1})</f>
        <v>0</v>
      </c>
      <c r="EI52">
        <f t="shared" si="52"/>
        <v>0</v>
      </c>
      <c r="EJ52" s="17">
        <f t="shared" si="53"/>
        <v>100</v>
      </c>
    </row>
    <row r="53" spans="1:140">
      <c r="A53">
        <v>53</v>
      </c>
      <c r="B53" t="str">
        <f t="shared" si="0"/>
        <v>Pass</v>
      </c>
      <c r="C53" t="str">
        <f>IF(COUNTBLANK(Survey!B53:FM53)=$C$2, "Pass", "Fail")</f>
        <v>Pass</v>
      </c>
      <c r="D53" s="16" t="str">
        <f t="shared" si="2"/>
        <v>Fail</v>
      </c>
      <c r="E53" t="str">
        <f>IF(OR(ISBLANK(Survey!AL53),COUNTIF(G53:BJ53,"Fail")),"Fail","Pass")</f>
        <v>Fail</v>
      </c>
      <c r="F53" s="265"/>
      <c r="G53" s="16" t="str">
        <f t="shared" si="3"/>
        <v>Fail</v>
      </c>
      <c r="H53" s="139">
        <f>COUNTBLANK(Survey!B53:D53)+COUNTBLANK(Survey!G53)+COUNTBLANK(Survey!I53)+COUNTBLANK(Survey!K53:M53)+COUNTBLANK(Survey!P53:Q53)+COUNTBLANK(Survey!T53:W53)+COUNTBLANK(Survey!Z53:AC53)+COUNTBLANK(Survey!AF53:AG53)+COUNTBLANK(Survey!AK53:AK53)</f>
        <v>21</v>
      </c>
      <c r="I53" t="str">
        <f t="shared" si="4"/>
        <v>Fail</v>
      </c>
      <c r="J53" t="b">
        <f>IF(Survey!E53="No",TRUE,FALSE)</f>
        <v>0</v>
      </c>
      <c r="K53" s="29" cm="1">
        <f t="array" ref="K53">IF(COUNTA(Survey!$E$4:$E$695)=1, 0, SUM(IF(COUNTIF(Survey!$E$4:$E$695, Survey!$E$4:$E$695)=1,1,0)))</f>
        <v>0</v>
      </c>
      <c r="L53" s="29">
        <f>LEN(Survey!E53)</f>
        <v>0</v>
      </c>
      <c r="M53" s="16" t="str">
        <f t="shared" si="5"/>
        <v>Fail</v>
      </c>
      <c r="N53" t="b">
        <f>IF(Survey!F53="No",TRUE,FALSE)</f>
        <v>0</v>
      </c>
      <c r="O53" t="b">
        <f>Survey!F53=Survey!E53</f>
        <v>1</v>
      </c>
      <c r="P53">
        <f>COUNTIF(Survey!$F$4:$F$695,Survey!F53)</f>
        <v>0</v>
      </c>
      <c r="Q53" s="28">
        <f>LEN(Survey!F53)</f>
        <v>0</v>
      </c>
      <c r="R53" s="16" t="str">
        <f t="shared" si="6"/>
        <v>Pass</v>
      </c>
      <c r="S53" s="29">
        <f>MOD((LEN(Survey!H53)+2),11)</f>
        <v>2</v>
      </c>
      <c r="T53">
        <f>COUNTIF(Survey!$H$4:$H$695,Survey!H53)</f>
        <v>0</v>
      </c>
      <c r="U53" s="28" t="str">
        <f>IF(Survey!$L53="Prospectus fund", "Yes", "No")</f>
        <v>No</v>
      </c>
      <c r="V53" s="16" t="str">
        <f t="shared" si="7"/>
        <v>Pass</v>
      </c>
      <c r="W53" s="29">
        <f>MOD((LEN(Survey!J53)+2),11)</f>
        <v>2</v>
      </c>
      <c r="X53">
        <f>COUNTIF(Survey!$J$4:$J$695,Survey!J53)</f>
        <v>0</v>
      </c>
      <c r="Y53" s="30" t="b">
        <f>IF(OR(Survey!$M53="ETF",Survey!$M53="ETF, alternative mutual fund",Survey!$M53="Closed-end", Survey!$M53="Split share corp", Survey!$I53="Yes"),TRUE,FALSE)</f>
        <v>0</v>
      </c>
      <c r="Z53" s="16" t="str">
        <f>IFERROR(IF(AND(OR(AC53=AD53,AD53 = "Either"),NOT(ISBLANK(Survey!K53))),"Pass","Fail"),"Pass")</f>
        <v>Fail</v>
      </c>
      <c r="AA53" s="31" cm="1">
        <f t="array" ref="AA53">SUM(SUMIF(Survey!CH53:DA53,{"&gt;0","&lt;0"})*{1,-1})</f>
        <v>0</v>
      </c>
      <c r="AB53" s="33" cm="1">
        <f t="array" ref="AB53">SUM(SUMIF(Survey!CK53,{"&gt;0","&lt;0"})*{1,-1})+SUM(SUMIF(Survey!CU53,{"&gt;0","&lt;0"})*{1,-1})</f>
        <v>0</v>
      </c>
      <c r="AC53" s="33">
        <f>Survey!K53</f>
        <v>0</v>
      </c>
      <c r="AD53" s="32" t="str">
        <f t="shared" si="8"/>
        <v>Either</v>
      </c>
      <c r="AE53" s="16" t="str">
        <f t="shared" si="9"/>
        <v>Fail</v>
      </c>
      <c r="AF53" s="58" cm="1">
        <f t="array" ref="AF53">SUM(SUMIF(Survey!CH53:DA53,{"&gt;0","&lt;0"})*{1,-1})+SUM(SUMIF(Survey!DC53:DV53,{"&gt;0","&lt;0"})*{1,-1})</f>
        <v>0</v>
      </c>
      <c r="AG53" s="58">
        <f>IFERROR(AF53/(Survey!$BA53),0)</f>
        <v>0</v>
      </c>
      <c r="AH53" s="104" t="b">
        <f>IF(OR(Survey!$M53="Alternative strategy or hedge",Survey!$M53="Private asset",Survey!$L53="Prospectus fund"),TRUE,FALSE)</f>
        <v>0</v>
      </c>
      <c r="AI53" s="104" t="b">
        <f>NOT(ISBLANK(Survey!$M53))</f>
        <v>0</v>
      </c>
      <c r="AJ53" s="16" t="str">
        <f t="shared" si="10"/>
        <v>Fail</v>
      </c>
      <c r="AK53" t="b">
        <f>IF(Survey!W53="No",TRUE,FALSE)</f>
        <v>0</v>
      </c>
      <c r="AL53" s="119">
        <f>MOD((LEN(Survey!W53)+2),22)</f>
        <v>2</v>
      </c>
      <c r="AM53" t="str">
        <f t="shared" si="11"/>
        <v>Pass</v>
      </c>
      <c r="AN53" s="33" t="b">
        <f>NOT(ISNUMBER(SEARCH("Other",Survey!$Q53)))</f>
        <v>1</v>
      </c>
      <c r="AO53" s="32" t="b">
        <f>NOT(ISBLANK(Survey!$R53))</f>
        <v>0</v>
      </c>
      <c r="AP53" s="16" t="str">
        <f t="shared" si="12"/>
        <v>Pass</v>
      </c>
      <c r="AQ53" s="114">
        <f>COUNTBLANK(Survey!$X53)</f>
        <v>1</v>
      </c>
      <c r="AR53" s="58">
        <f>IF(AND(Survey!L53&lt;&gt;"Exempt fund",OR(Survey!$M53="ETF",Survey!$M53="ETF, alternative mutual fund",Survey!$M53="Mutual fund",Survey!$M53="Alternative mutual fund",Survey!$M53="Money market")),1,0)</f>
        <v>0</v>
      </c>
      <c r="AS53" s="16" t="str">
        <f t="shared" si="13"/>
        <v>Pass</v>
      </c>
      <c r="AT53" s="33" t="b">
        <f>NOT(ISNUMBER(SEARCH("Yes",Survey!$AC53)))</f>
        <v>1</v>
      </c>
      <c r="AU53" s="32" t="b">
        <f>IF(COUNTBLANK(Survey!$AD53:$AE53)=0,TRUE, FALSE)</f>
        <v>0</v>
      </c>
      <c r="AV53" s="16" t="str">
        <f t="shared" si="14"/>
        <v>Pass</v>
      </c>
      <c r="AW53" s="33" t="b">
        <f>NOT(ISNUMBER(SEARCH("Yes",Survey!$AF53)))</f>
        <v>1</v>
      </c>
      <c r="AX53" s="32" t="b">
        <f>NOT(ISBLANK(Survey!$AH53))</f>
        <v>0</v>
      </c>
      <c r="AY53" s="16" t="str">
        <f t="shared" si="15"/>
        <v>Pass</v>
      </c>
      <c r="AZ53" s="33" t="b">
        <f>NOT(OR(ISNUMBER(SEARCH("Other",Survey!$AH53)),ISNUMBER(SEARCH("Multiple",Survey!$AH53))))</f>
        <v>1</v>
      </c>
      <c r="BA53" s="32" t="b">
        <f>NOT(ISBLANK(Survey!$AI53))</f>
        <v>0</v>
      </c>
      <c r="BB53" s="16" t="str">
        <f t="shared" si="16"/>
        <v>Fail</v>
      </c>
      <c r="BC53" s="114">
        <f>IF(ABS(Survey!$BA53)&gt;0, 1,0)</f>
        <v>0</v>
      </c>
      <c r="BD53" s="114">
        <f>IF(COUNTBLANK(Survey!$AL53)=0,1,0)</f>
        <v>0</v>
      </c>
      <c r="BE53" s="16" t="str">
        <f t="shared" si="17"/>
        <v>Pass</v>
      </c>
      <c r="BF53" s="114">
        <f>IF(ISBLANK(Survey!$AL53),0,1)</f>
        <v>0</v>
      </c>
      <c r="BG53" s="133">
        <f>COUNTBLANK(Survey!$AM53)</f>
        <v>1</v>
      </c>
      <c r="BH53" s="16" t="str">
        <f t="shared" si="18"/>
        <v>Pass</v>
      </c>
      <c r="BI53" s="114">
        <f>IF(OR(Survey!$AM53="Closed",ISBLANK(Survey!$AM53)),0,1)</f>
        <v>0</v>
      </c>
      <c r="BJ53" s="133">
        <f>IF(ISBLANK(Survey!$AN53),1,0)</f>
        <v>1</v>
      </c>
      <c r="BK53" s="118" t="str">
        <f t="shared" si="19"/>
        <v>Pass</v>
      </c>
      <c r="BL53" s="31" cm="1">
        <f t="array" ref="BL53">SUM(SUMIF(Survey!AO53:AP53,{"&gt;0","&lt;0"})*{1,-1})</f>
        <v>0</v>
      </c>
      <c r="BM53">
        <f t="shared" si="20"/>
        <v>0</v>
      </c>
      <c r="BN53">
        <f t="shared" si="21"/>
        <v>100</v>
      </c>
      <c r="BO53" s="118" t="str">
        <f t="shared" si="22"/>
        <v>Pass</v>
      </c>
      <c r="BP53">
        <f>IF(Survey!AQ53="No",0,1)</f>
        <v>1</v>
      </c>
      <c r="BQ53" s="207">
        <f>MOD((LEN(Survey!AQ53)+2),22)</f>
        <v>2</v>
      </c>
      <c r="BR53">
        <f>IF(Survey!AR53="No",0,1)</f>
        <v>1</v>
      </c>
      <c r="BS53" s="207">
        <f>MOD((LEN(Survey!AR53)+2),22)</f>
        <v>2</v>
      </c>
      <c r="BT53" s="114">
        <f>COUNTBLANK(Survey!$AQ53:$AS53)+COUNTBLANK(Survey!$AU53)</f>
        <v>4</v>
      </c>
      <c r="BU53" s="114">
        <f>IF(Survey!$I53="Yes",1,0)</f>
        <v>0</v>
      </c>
      <c r="BV53" s="114">
        <f>IF(OR(Survey!$M53="Mutual fund",Survey!$M53="Alternative mutual fund",Survey!$M53="Money market"),1,0)</f>
        <v>0</v>
      </c>
      <c r="BW53" s="119">
        <f>IF(OR(Survey!$M53="ETF",Survey!$M53="ETF, alternative mutual fund"),1,0)</f>
        <v>0</v>
      </c>
      <c r="BX53" s="16" t="str">
        <f t="shared" si="23"/>
        <v>Pass</v>
      </c>
      <c r="BY53" s="33">
        <f>IF(ISNUMBER(SEARCH("Other",Survey!$AS53)), 1, 0)</f>
        <v>0</v>
      </c>
      <c r="BZ53" s="58" t="b">
        <f>NOT(ISBLANK(Survey!$AT53))</f>
        <v>0</v>
      </c>
      <c r="CA53" s="16" t="str">
        <f t="shared" si="24"/>
        <v>Pass</v>
      </c>
      <c r="CB53" s="114">
        <f>IF(Survey!$BB53=0, 0,1)</f>
        <v>0</v>
      </c>
      <c r="CC53" s="58">
        <f>Survey!$AV53</f>
        <v>0</v>
      </c>
      <c r="CD53" s="58">
        <f>Survey!$BC53+Survey!$BD53+ABS(Survey!$BE53)-ABS(Survey!$BF53)-ABS(Survey!$BG53)-ABS(Survey!$BL53)</f>
        <v>0</v>
      </c>
      <c r="CE53" s="138">
        <f>Survey!BB53+(ABS(Survey!$BH53)-ABS(Survey!$BI53)+ABS(Survey!$BJ53)-ABS(Survey!$BK53))*0.5</f>
        <v>0</v>
      </c>
      <c r="CF53" s="58">
        <f t="shared" si="25"/>
        <v>0</v>
      </c>
      <c r="CG53" s="58">
        <f>IF(AND($CC53&gt;$CF53-0.2,$CC53&lt;$CF53+0.2,ISBLANK(Survey!$AV53)=FALSE),0,1)</f>
        <v>1</v>
      </c>
      <c r="CH53" s="133">
        <f>IF(ISBLANK(Survey!$AW53),1,0)</f>
        <v>1</v>
      </c>
      <c r="CI53" s="16" t="str">
        <f t="shared" si="26"/>
        <v>Pass</v>
      </c>
      <c r="CJ53" s="114">
        <f>IF(Survey!$BB53=0, 0,1)</f>
        <v>0</v>
      </c>
      <c r="CK53" s="58">
        <f>IF(AND(Survey!$AX53&gt;=0,Survey!$AX53&lt;=0.2,Survey!$AX53&lt;&gt;""),0,1)</f>
        <v>1</v>
      </c>
      <c r="CL53" s="114">
        <f>IF(ISBLANK(Survey!$AY53),1,0)</f>
        <v>1</v>
      </c>
      <c r="CM53" s="16" t="str">
        <f t="shared" si="27"/>
        <v>Fail</v>
      </c>
      <c r="CN53" s="133">
        <f>Survey!$AZ53</f>
        <v>0</v>
      </c>
      <c r="CO53" s="16" t="str">
        <f t="shared" si="28"/>
        <v>Pass</v>
      </c>
      <c r="CP53" s="31">
        <f>Survey!$BA53</f>
        <v>0</v>
      </c>
      <c r="CQ53" s="138">
        <f>Survey!$BB53+Survey!$BC53+Survey!$BD53+ABS(Survey!$BE53)-ABS(Survey!$BF53)-ABS(Survey!$BG53)+ABS(Survey!$BH53)-ABS(Survey!$BI53)+ABS(Survey!$BJ53)-ABS(Survey!$BK53)-ABS(Survey!$BL53)+Survey!$BM53</f>
        <v>0</v>
      </c>
      <c r="CR53" s="30">
        <f t="shared" si="29"/>
        <v>0</v>
      </c>
      <c r="CS53" s="17">
        <f t="shared" si="30"/>
        <v>0</v>
      </c>
      <c r="CT53" s="16" t="str">
        <f t="shared" si="31"/>
        <v>Pass</v>
      </c>
      <c r="CU53" s="33" t="b">
        <f>IF(ABS(Survey!$BM53)=0,TRUE,FALSE)</f>
        <v>1</v>
      </c>
      <c r="CV53" s="32" t="b">
        <f>NOT(ISBLANK(Survey!$BN53))</f>
        <v>0</v>
      </c>
      <c r="CW53" t="str">
        <f t="shared" si="32"/>
        <v>Fail</v>
      </c>
      <c r="CX53" s="25">
        <f>Survey!$BA53</f>
        <v>0</v>
      </c>
      <c r="CY53" s="25" cm="1">
        <f t="array" ref="CY53">SUM(SUMIF(Survey!BP53:BW53,{"&gt;0","&lt;0"})*{1,-1})-SUM(SUMIF(Survey!BY53:CF53,{"&gt;0","&lt;0"})*{1,-1})</f>
        <v>0</v>
      </c>
      <c r="CZ53" s="30" t="str">
        <f t="shared" si="33"/>
        <v>No holdings</v>
      </c>
      <c r="DA53">
        <f t="shared" si="34"/>
        <v>0</v>
      </c>
      <c r="DB53" s="16" t="str">
        <f t="shared" si="35"/>
        <v>Fail</v>
      </c>
      <c r="DC53" s="31">
        <f>Survey!$BA53</f>
        <v>0</v>
      </c>
      <c r="DD53" s="31" cm="1">
        <f t="array" ref="DD53">SUM(SUMIF(Survey!CH53:DA53,{"&gt;0","&lt;0"})*{1,-1})-SUM(SUMIF(Survey!DC53:DV53,{"&gt;0","&lt;0"})*{1,-1})</f>
        <v>0</v>
      </c>
      <c r="DE53" s="30" t="str">
        <f t="shared" si="36"/>
        <v>No holdings</v>
      </c>
      <c r="DF53" s="17">
        <f t="shared" si="37"/>
        <v>0</v>
      </c>
      <c r="DG53" s="16" t="str">
        <f t="shared" si="38"/>
        <v>Pass</v>
      </c>
      <c r="DH53" s="33" t="b">
        <f>IF(ABS(Survey!$DA53)=0,TRUE,FALSE)</f>
        <v>1</v>
      </c>
      <c r="DI53" s="32" t="b">
        <f>NOT(ISBLANK(Survey!$DB53))</f>
        <v>0</v>
      </c>
      <c r="DJ53" s="16" t="str">
        <f t="shared" si="39"/>
        <v>Pass</v>
      </c>
      <c r="DK53" s="33" t="b">
        <f>IF(ABS(Survey!$DV53)=0,TRUE,FALSE)</f>
        <v>1</v>
      </c>
      <c r="DL53" s="32" t="b">
        <f>NOT(ISBLANK(Survey!$DW53))</f>
        <v>0</v>
      </c>
      <c r="DM53" t="str">
        <f t="shared" si="40"/>
        <v>Pass</v>
      </c>
      <c r="DN53" s="25" cm="1">
        <f t="array" ref="DN53">SUM(SUMIF(Survey!CW53,{"&gt;0","&lt;0"})*{1,-1})+SUM(SUMIF(Survey!DR53,{"&gt;0","&lt;0"})*{1,-1})</f>
        <v>0</v>
      </c>
      <c r="DO53" s="25">
        <f>SUM(SUMIF(Survey!DY53:EE53,{"&gt;0","&lt;0"})*{1,-1})+SUM(SUMIF(Survey!EG53:EM53,{"&gt;0","&lt;0"})*{1,-1})</f>
        <v>0</v>
      </c>
      <c r="DP53">
        <f t="shared" si="41"/>
        <v>0</v>
      </c>
      <c r="DQ53">
        <f t="shared" si="42"/>
        <v>0</v>
      </c>
      <c r="DR53" s="16" t="str">
        <f t="shared" si="43"/>
        <v>Pass</v>
      </c>
      <c r="DS53" s="33" t="b">
        <f>IF(ABS(Survey!$EE53)=0,TRUE,FALSE)</f>
        <v>1</v>
      </c>
      <c r="DT53" s="32" t="b">
        <f>NOT(ISBLANK(Survey!EF53))</f>
        <v>0</v>
      </c>
      <c r="DU53" s="16" t="str">
        <f t="shared" si="44"/>
        <v>Pass</v>
      </c>
      <c r="DV53" s="33" t="b">
        <f>IF(ABS(Survey!$EM53)=0,TRUE,FALSE)</f>
        <v>1</v>
      </c>
      <c r="DW53" s="32" t="b">
        <f>NOT(ISBLANK(Survey!$EN53))</f>
        <v>0</v>
      </c>
      <c r="DX53" s="16" t="str">
        <f t="shared" si="45"/>
        <v>Fail</v>
      </c>
      <c r="DY53" s="31">
        <f>SUM(SUMIF(Survey!ET53:EV53,{"&gt;0","&lt;0"})*{1,-1})</f>
        <v>0</v>
      </c>
      <c r="DZ53">
        <f t="shared" si="46"/>
        <v>0</v>
      </c>
      <c r="EA53">
        <f t="shared" si="47"/>
        <v>100</v>
      </c>
      <c r="EB53" s="30" t="b">
        <f>IF(OR(Survey!$M53="ETF",Survey!$M53="ETF, alternative mutual fund",Survey!$M53="Closed-end", Survey!$M53="Split share corp"),TRUE,FALSE)</f>
        <v>0</v>
      </c>
      <c r="EC53" s="16" t="str">
        <f t="shared" si="48"/>
        <v>Fail</v>
      </c>
      <c r="ED53" s="31">
        <f>SUM(SUMIF(Survey!EX53:FD53,{"&gt;0","&lt;0"})*{1,-1})</f>
        <v>0</v>
      </c>
      <c r="EE53">
        <f t="shared" si="49"/>
        <v>0</v>
      </c>
      <c r="EF53" s="17">
        <f t="shared" si="50"/>
        <v>100</v>
      </c>
      <c r="EG53" s="16" t="str">
        <f t="shared" si="51"/>
        <v>Fail</v>
      </c>
      <c r="EH53" s="31">
        <f>SUM(SUMIF(Survey!FF53:FL53,{"&gt;0","&lt;0"})*{1,-1})</f>
        <v>0</v>
      </c>
      <c r="EI53">
        <f t="shared" si="52"/>
        <v>0</v>
      </c>
      <c r="EJ53" s="17">
        <f t="shared" si="53"/>
        <v>100</v>
      </c>
    </row>
    <row r="54" spans="1:140">
      <c r="A54">
        <v>54</v>
      </c>
      <c r="B54" t="str">
        <f t="shared" si="0"/>
        <v>Pass</v>
      </c>
      <c r="C54" t="str">
        <f>IF(COUNTBLANK(Survey!B54:FM54)=$C$2, "Pass", "Fail")</f>
        <v>Pass</v>
      </c>
      <c r="D54" s="16" t="str">
        <f t="shared" si="2"/>
        <v>Fail</v>
      </c>
      <c r="E54" t="str">
        <f>IF(OR(ISBLANK(Survey!AL54),COUNTIF(G54:BJ54,"Fail")),"Fail","Pass")</f>
        <v>Fail</v>
      </c>
      <c r="F54" s="265"/>
      <c r="G54" s="16" t="str">
        <f t="shared" si="3"/>
        <v>Fail</v>
      </c>
      <c r="H54" s="139">
        <f>COUNTBLANK(Survey!B54:D54)+COUNTBLANK(Survey!G54)+COUNTBLANK(Survey!I54)+COUNTBLANK(Survey!K54:M54)+COUNTBLANK(Survey!P54:Q54)+COUNTBLANK(Survey!T54:W54)+COUNTBLANK(Survey!Z54:AC54)+COUNTBLANK(Survey!AF54:AG54)+COUNTBLANK(Survey!AK54:AK54)</f>
        <v>21</v>
      </c>
      <c r="I54" t="str">
        <f t="shared" si="4"/>
        <v>Fail</v>
      </c>
      <c r="J54" t="b">
        <f>IF(Survey!E54="No",TRUE,FALSE)</f>
        <v>0</v>
      </c>
      <c r="K54" s="29" cm="1">
        <f t="array" ref="K54">IF(COUNTA(Survey!$E$4:$E$695)=1, 0, SUM(IF(COUNTIF(Survey!$E$4:$E$695, Survey!$E$4:$E$695)=1,1,0)))</f>
        <v>0</v>
      </c>
      <c r="L54" s="29">
        <f>LEN(Survey!E54)</f>
        <v>0</v>
      </c>
      <c r="M54" s="16" t="str">
        <f t="shared" si="5"/>
        <v>Fail</v>
      </c>
      <c r="N54" t="b">
        <f>IF(Survey!F54="No",TRUE,FALSE)</f>
        <v>0</v>
      </c>
      <c r="O54" t="b">
        <f>Survey!F54=Survey!E54</f>
        <v>1</v>
      </c>
      <c r="P54">
        <f>COUNTIF(Survey!$F$4:$F$695,Survey!F54)</f>
        <v>0</v>
      </c>
      <c r="Q54" s="28">
        <f>LEN(Survey!F54)</f>
        <v>0</v>
      </c>
      <c r="R54" s="16" t="str">
        <f t="shared" si="6"/>
        <v>Pass</v>
      </c>
      <c r="S54" s="29">
        <f>MOD((LEN(Survey!H54)+2),11)</f>
        <v>2</v>
      </c>
      <c r="T54">
        <f>COUNTIF(Survey!$H$4:$H$695,Survey!H54)</f>
        <v>0</v>
      </c>
      <c r="U54" s="28" t="str">
        <f>IF(Survey!$L54="Prospectus fund", "Yes", "No")</f>
        <v>No</v>
      </c>
      <c r="V54" s="16" t="str">
        <f t="shared" si="7"/>
        <v>Pass</v>
      </c>
      <c r="W54" s="29">
        <f>MOD((LEN(Survey!J54)+2),11)</f>
        <v>2</v>
      </c>
      <c r="X54">
        <f>COUNTIF(Survey!$J$4:$J$695,Survey!J54)</f>
        <v>0</v>
      </c>
      <c r="Y54" s="30" t="b">
        <f>IF(OR(Survey!$M54="ETF",Survey!$M54="ETF, alternative mutual fund",Survey!$M54="Closed-end", Survey!$M54="Split share corp", Survey!$I54="Yes"),TRUE,FALSE)</f>
        <v>0</v>
      </c>
      <c r="Z54" s="16" t="str">
        <f>IFERROR(IF(AND(OR(AC54=AD54,AD54 = "Either"),NOT(ISBLANK(Survey!K54))),"Pass","Fail"),"Pass")</f>
        <v>Fail</v>
      </c>
      <c r="AA54" s="31" cm="1">
        <f t="array" ref="AA54">SUM(SUMIF(Survey!CH54:DA54,{"&gt;0","&lt;0"})*{1,-1})</f>
        <v>0</v>
      </c>
      <c r="AB54" s="33" cm="1">
        <f t="array" ref="AB54">SUM(SUMIF(Survey!CK54,{"&gt;0","&lt;0"})*{1,-1})+SUM(SUMIF(Survey!CU54,{"&gt;0","&lt;0"})*{1,-1})</f>
        <v>0</v>
      </c>
      <c r="AC54" s="33">
        <f>Survey!K54</f>
        <v>0</v>
      </c>
      <c r="AD54" s="32" t="str">
        <f t="shared" si="8"/>
        <v>Either</v>
      </c>
      <c r="AE54" s="16" t="str">
        <f t="shared" si="9"/>
        <v>Fail</v>
      </c>
      <c r="AF54" s="58" cm="1">
        <f t="array" ref="AF54">SUM(SUMIF(Survey!CH54:DA54,{"&gt;0","&lt;0"})*{1,-1})+SUM(SUMIF(Survey!DC54:DV54,{"&gt;0","&lt;0"})*{1,-1})</f>
        <v>0</v>
      </c>
      <c r="AG54" s="58">
        <f>IFERROR(AF54/(Survey!$BA54),0)</f>
        <v>0</v>
      </c>
      <c r="AH54" s="104" t="b">
        <f>IF(OR(Survey!$M54="Alternative strategy or hedge",Survey!$M54="Private asset",Survey!$L54="Prospectus fund"),TRUE,FALSE)</f>
        <v>0</v>
      </c>
      <c r="AI54" s="104" t="b">
        <f>NOT(ISBLANK(Survey!$M54))</f>
        <v>0</v>
      </c>
      <c r="AJ54" s="16" t="str">
        <f t="shared" si="10"/>
        <v>Fail</v>
      </c>
      <c r="AK54" t="b">
        <f>IF(Survey!W54="No",TRUE,FALSE)</f>
        <v>0</v>
      </c>
      <c r="AL54" s="119">
        <f>MOD((LEN(Survey!W54)+2),22)</f>
        <v>2</v>
      </c>
      <c r="AM54" t="str">
        <f t="shared" si="11"/>
        <v>Pass</v>
      </c>
      <c r="AN54" s="33" t="b">
        <f>NOT(ISNUMBER(SEARCH("Other",Survey!$Q54)))</f>
        <v>1</v>
      </c>
      <c r="AO54" s="32" t="b">
        <f>NOT(ISBLANK(Survey!$R54))</f>
        <v>0</v>
      </c>
      <c r="AP54" s="16" t="str">
        <f t="shared" si="12"/>
        <v>Pass</v>
      </c>
      <c r="AQ54" s="114">
        <f>COUNTBLANK(Survey!$X54)</f>
        <v>1</v>
      </c>
      <c r="AR54" s="58">
        <f>IF(AND(Survey!L54&lt;&gt;"Exempt fund",OR(Survey!$M54="ETF",Survey!$M54="ETF, alternative mutual fund",Survey!$M54="Mutual fund",Survey!$M54="Alternative mutual fund",Survey!$M54="Money market")),1,0)</f>
        <v>0</v>
      </c>
      <c r="AS54" s="16" t="str">
        <f t="shared" si="13"/>
        <v>Pass</v>
      </c>
      <c r="AT54" s="33" t="b">
        <f>NOT(ISNUMBER(SEARCH("Yes",Survey!$AC54)))</f>
        <v>1</v>
      </c>
      <c r="AU54" s="32" t="b">
        <f>IF(COUNTBLANK(Survey!$AD54:$AE54)=0,TRUE, FALSE)</f>
        <v>0</v>
      </c>
      <c r="AV54" s="16" t="str">
        <f t="shared" si="14"/>
        <v>Pass</v>
      </c>
      <c r="AW54" s="33" t="b">
        <f>NOT(ISNUMBER(SEARCH("Yes",Survey!$AF54)))</f>
        <v>1</v>
      </c>
      <c r="AX54" s="32" t="b">
        <f>NOT(ISBLANK(Survey!$AH54))</f>
        <v>0</v>
      </c>
      <c r="AY54" s="16" t="str">
        <f t="shared" si="15"/>
        <v>Pass</v>
      </c>
      <c r="AZ54" s="33" t="b">
        <f>NOT(OR(ISNUMBER(SEARCH("Other",Survey!$AH54)),ISNUMBER(SEARCH("Multiple",Survey!$AH54))))</f>
        <v>1</v>
      </c>
      <c r="BA54" s="32" t="b">
        <f>NOT(ISBLANK(Survey!$AI54))</f>
        <v>0</v>
      </c>
      <c r="BB54" s="16" t="str">
        <f t="shared" si="16"/>
        <v>Fail</v>
      </c>
      <c r="BC54" s="114">
        <f>IF(ABS(Survey!$BA54)&gt;0, 1,0)</f>
        <v>0</v>
      </c>
      <c r="BD54" s="114">
        <f>IF(COUNTBLANK(Survey!$AL54)=0,1,0)</f>
        <v>0</v>
      </c>
      <c r="BE54" s="16" t="str">
        <f t="shared" si="17"/>
        <v>Pass</v>
      </c>
      <c r="BF54" s="114">
        <f>IF(ISBLANK(Survey!$AL54),0,1)</f>
        <v>0</v>
      </c>
      <c r="BG54" s="133">
        <f>COUNTBLANK(Survey!$AM54)</f>
        <v>1</v>
      </c>
      <c r="BH54" s="16" t="str">
        <f t="shared" si="18"/>
        <v>Pass</v>
      </c>
      <c r="BI54" s="114">
        <f>IF(OR(Survey!$AM54="Closed",ISBLANK(Survey!$AM54)),0,1)</f>
        <v>0</v>
      </c>
      <c r="BJ54" s="133">
        <f>IF(ISBLANK(Survey!$AN54),1,0)</f>
        <v>1</v>
      </c>
      <c r="BK54" s="118" t="str">
        <f t="shared" si="19"/>
        <v>Pass</v>
      </c>
      <c r="BL54" s="31" cm="1">
        <f t="array" ref="BL54">SUM(SUMIF(Survey!AO54:AP54,{"&gt;0","&lt;0"})*{1,-1})</f>
        <v>0</v>
      </c>
      <c r="BM54">
        <f t="shared" si="20"/>
        <v>0</v>
      </c>
      <c r="BN54">
        <f t="shared" si="21"/>
        <v>100</v>
      </c>
      <c r="BO54" s="118" t="str">
        <f t="shared" si="22"/>
        <v>Pass</v>
      </c>
      <c r="BP54">
        <f>IF(Survey!AQ54="No",0,1)</f>
        <v>1</v>
      </c>
      <c r="BQ54" s="207">
        <f>MOD((LEN(Survey!AQ54)+2),22)</f>
        <v>2</v>
      </c>
      <c r="BR54">
        <f>IF(Survey!AR54="No",0,1)</f>
        <v>1</v>
      </c>
      <c r="BS54" s="207">
        <f>MOD((LEN(Survey!AR54)+2),22)</f>
        <v>2</v>
      </c>
      <c r="BT54" s="114">
        <f>COUNTBLANK(Survey!$AQ54:$AS54)+COUNTBLANK(Survey!$AU54)</f>
        <v>4</v>
      </c>
      <c r="BU54" s="114">
        <f>IF(Survey!$I54="Yes",1,0)</f>
        <v>0</v>
      </c>
      <c r="BV54" s="114">
        <f>IF(OR(Survey!$M54="Mutual fund",Survey!$M54="Alternative mutual fund",Survey!$M54="Money market"),1,0)</f>
        <v>0</v>
      </c>
      <c r="BW54" s="119">
        <f>IF(OR(Survey!$M54="ETF",Survey!$M54="ETF, alternative mutual fund"),1,0)</f>
        <v>0</v>
      </c>
      <c r="BX54" s="16" t="str">
        <f t="shared" si="23"/>
        <v>Pass</v>
      </c>
      <c r="BY54" s="33">
        <f>IF(ISNUMBER(SEARCH("Other",Survey!$AS54)), 1, 0)</f>
        <v>0</v>
      </c>
      <c r="BZ54" s="58" t="b">
        <f>NOT(ISBLANK(Survey!$AT54))</f>
        <v>0</v>
      </c>
      <c r="CA54" s="16" t="str">
        <f t="shared" si="24"/>
        <v>Pass</v>
      </c>
      <c r="CB54" s="114">
        <f>IF(Survey!$BB54=0, 0,1)</f>
        <v>0</v>
      </c>
      <c r="CC54" s="58">
        <f>Survey!$AV54</f>
        <v>0</v>
      </c>
      <c r="CD54" s="58">
        <f>Survey!$BC54+Survey!$BD54+ABS(Survey!$BE54)-ABS(Survey!$BF54)-ABS(Survey!$BG54)-ABS(Survey!$BL54)</f>
        <v>0</v>
      </c>
      <c r="CE54" s="138">
        <f>Survey!BB54+(ABS(Survey!$BH54)-ABS(Survey!$BI54)+ABS(Survey!$BJ54)-ABS(Survey!$BK54))*0.5</f>
        <v>0</v>
      </c>
      <c r="CF54" s="58">
        <f t="shared" si="25"/>
        <v>0</v>
      </c>
      <c r="CG54" s="58">
        <f>IF(AND($CC54&gt;$CF54-0.2,$CC54&lt;$CF54+0.2,ISBLANK(Survey!$AV54)=FALSE),0,1)</f>
        <v>1</v>
      </c>
      <c r="CH54" s="133">
        <f>IF(ISBLANK(Survey!$AW54),1,0)</f>
        <v>1</v>
      </c>
      <c r="CI54" s="16" t="str">
        <f t="shared" si="26"/>
        <v>Pass</v>
      </c>
      <c r="CJ54" s="114">
        <f>IF(Survey!$BB54=0, 0,1)</f>
        <v>0</v>
      </c>
      <c r="CK54" s="58">
        <f>IF(AND(Survey!$AX54&gt;=0,Survey!$AX54&lt;=0.2,Survey!$AX54&lt;&gt;""),0,1)</f>
        <v>1</v>
      </c>
      <c r="CL54" s="114">
        <f>IF(ISBLANK(Survey!$AY54),1,0)</f>
        <v>1</v>
      </c>
      <c r="CM54" s="16" t="str">
        <f t="shared" si="27"/>
        <v>Fail</v>
      </c>
      <c r="CN54" s="133">
        <f>Survey!$AZ54</f>
        <v>0</v>
      </c>
      <c r="CO54" s="16" t="str">
        <f t="shared" si="28"/>
        <v>Pass</v>
      </c>
      <c r="CP54" s="31">
        <f>Survey!$BA54</f>
        <v>0</v>
      </c>
      <c r="CQ54" s="138">
        <f>Survey!$BB54+Survey!$BC54+Survey!$BD54+ABS(Survey!$BE54)-ABS(Survey!$BF54)-ABS(Survey!$BG54)+ABS(Survey!$BH54)-ABS(Survey!$BI54)+ABS(Survey!$BJ54)-ABS(Survey!$BK54)-ABS(Survey!$BL54)+Survey!$BM54</f>
        <v>0</v>
      </c>
      <c r="CR54" s="30">
        <f t="shared" si="29"/>
        <v>0</v>
      </c>
      <c r="CS54" s="17">
        <f t="shared" si="30"/>
        <v>0</v>
      </c>
      <c r="CT54" s="16" t="str">
        <f t="shared" si="31"/>
        <v>Pass</v>
      </c>
      <c r="CU54" s="33" t="b">
        <f>IF(ABS(Survey!$BM54)=0,TRUE,FALSE)</f>
        <v>1</v>
      </c>
      <c r="CV54" s="32" t="b">
        <f>NOT(ISBLANK(Survey!$BN54))</f>
        <v>0</v>
      </c>
      <c r="CW54" t="str">
        <f t="shared" si="32"/>
        <v>Fail</v>
      </c>
      <c r="CX54" s="25">
        <f>Survey!$BA54</f>
        <v>0</v>
      </c>
      <c r="CY54" s="25" cm="1">
        <f t="array" ref="CY54">SUM(SUMIF(Survey!BP54:BW54,{"&gt;0","&lt;0"})*{1,-1})-SUM(SUMIF(Survey!BY54:CF54,{"&gt;0","&lt;0"})*{1,-1})</f>
        <v>0</v>
      </c>
      <c r="CZ54" s="30" t="str">
        <f t="shared" si="33"/>
        <v>No holdings</v>
      </c>
      <c r="DA54">
        <f t="shared" si="34"/>
        <v>0</v>
      </c>
      <c r="DB54" s="16" t="str">
        <f t="shared" si="35"/>
        <v>Fail</v>
      </c>
      <c r="DC54" s="31">
        <f>Survey!$BA54</f>
        <v>0</v>
      </c>
      <c r="DD54" s="31" cm="1">
        <f t="array" ref="DD54">SUM(SUMIF(Survey!CH54:DA54,{"&gt;0","&lt;0"})*{1,-1})-SUM(SUMIF(Survey!DC54:DV54,{"&gt;0","&lt;0"})*{1,-1})</f>
        <v>0</v>
      </c>
      <c r="DE54" s="30" t="str">
        <f t="shared" si="36"/>
        <v>No holdings</v>
      </c>
      <c r="DF54" s="17">
        <f t="shared" si="37"/>
        <v>0</v>
      </c>
      <c r="DG54" s="16" t="str">
        <f t="shared" si="38"/>
        <v>Pass</v>
      </c>
      <c r="DH54" s="33" t="b">
        <f>IF(ABS(Survey!$DA54)=0,TRUE,FALSE)</f>
        <v>1</v>
      </c>
      <c r="DI54" s="32" t="b">
        <f>NOT(ISBLANK(Survey!$DB54))</f>
        <v>0</v>
      </c>
      <c r="DJ54" s="16" t="str">
        <f t="shared" si="39"/>
        <v>Pass</v>
      </c>
      <c r="DK54" s="33" t="b">
        <f>IF(ABS(Survey!$DV54)=0,TRUE,FALSE)</f>
        <v>1</v>
      </c>
      <c r="DL54" s="32" t="b">
        <f>NOT(ISBLANK(Survey!$DW54))</f>
        <v>0</v>
      </c>
      <c r="DM54" t="str">
        <f t="shared" si="40"/>
        <v>Pass</v>
      </c>
      <c r="DN54" s="25" cm="1">
        <f t="array" ref="DN54">SUM(SUMIF(Survey!CW54,{"&gt;0","&lt;0"})*{1,-1})+SUM(SUMIF(Survey!DR54,{"&gt;0","&lt;0"})*{1,-1})</f>
        <v>0</v>
      </c>
      <c r="DO54" s="25">
        <f>SUM(SUMIF(Survey!DY54:EE54,{"&gt;0","&lt;0"})*{1,-1})+SUM(SUMIF(Survey!EG54:EM54,{"&gt;0","&lt;0"})*{1,-1})</f>
        <v>0</v>
      </c>
      <c r="DP54">
        <f t="shared" si="41"/>
        <v>0</v>
      </c>
      <c r="DQ54">
        <f t="shared" si="42"/>
        <v>0</v>
      </c>
      <c r="DR54" s="16" t="str">
        <f t="shared" si="43"/>
        <v>Pass</v>
      </c>
      <c r="DS54" s="33" t="b">
        <f>IF(ABS(Survey!$EE54)=0,TRUE,FALSE)</f>
        <v>1</v>
      </c>
      <c r="DT54" s="32" t="b">
        <f>NOT(ISBLANK(Survey!EF54))</f>
        <v>0</v>
      </c>
      <c r="DU54" s="16" t="str">
        <f t="shared" si="44"/>
        <v>Pass</v>
      </c>
      <c r="DV54" s="33" t="b">
        <f>IF(ABS(Survey!$EM54)=0,TRUE,FALSE)</f>
        <v>1</v>
      </c>
      <c r="DW54" s="32" t="b">
        <f>NOT(ISBLANK(Survey!$EN54))</f>
        <v>0</v>
      </c>
      <c r="DX54" s="16" t="str">
        <f t="shared" si="45"/>
        <v>Fail</v>
      </c>
      <c r="DY54" s="31">
        <f>SUM(SUMIF(Survey!ET54:EV54,{"&gt;0","&lt;0"})*{1,-1})</f>
        <v>0</v>
      </c>
      <c r="DZ54">
        <f t="shared" si="46"/>
        <v>0</v>
      </c>
      <c r="EA54">
        <f t="shared" si="47"/>
        <v>100</v>
      </c>
      <c r="EB54" s="30" t="b">
        <f>IF(OR(Survey!$M54="ETF",Survey!$M54="ETF, alternative mutual fund",Survey!$M54="Closed-end", Survey!$M54="Split share corp"),TRUE,FALSE)</f>
        <v>0</v>
      </c>
      <c r="EC54" s="16" t="str">
        <f t="shared" si="48"/>
        <v>Fail</v>
      </c>
      <c r="ED54" s="31">
        <f>SUM(SUMIF(Survey!EX54:FD54,{"&gt;0","&lt;0"})*{1,-1})</f>
        <v>0</v>
      </c>
      <c r="EE54">
        <f t="shared" si="49"/>
        <v>0</v>
      </c>
      <c r="EF54" s="17">
        <f t="shared" si="50"/>
        <v>100</v>
      </c>
      <c r="EG54" s="16" t="str">
        <f t="shared" si="51"/>
        <v>Fail</v>
      </c>
      <c r="EH54" s="31">
        <f>SUM(SUMIF(Survey!FF54:FL54,{"&gt;0","&lt;0"})*{1,-1})</f>
        <v>0</v>
      </c>
      <c r="EI54">
        <f t="shared" si="52"/>
        <v>0</v>
      </c>
      <c r="EJ54" s="17">
        <f t="shared" si="53"/>
        <v>100</v>
      </c>
    </row>
    <row r="55" spans="1:140">
      <c r="A55">
        <v>55</v>
      </c>
      <c r="B55" t="str">
        <f t="shared" si="0"/>
        <v>Pass</v>
      </c>
      <c r="C55" t="str">
        <f>IF(COUNTBLANK(Survey!B55:FM55)=$C$2, "Pass", "Fail")</f>
        <v>Pass</v>
      </c>
      <c r="D55" s="16" t="str">
        <f t="shared" si="2"/>
        <v>Fail</v>
      </c>
      <c r="E55" t="str">
        <f>IF(OR(ISBLANK(Survey!AL55),COUNTIF(G55:BJ55,"Fail")),"Fail","Pass")</f>
        <v>Fail</v>
      </c>
      <c r="F55" s="265"/>
      <c r="G55" s="16" t="str">
        <f t="shared" si="3"/>
        <v>Fail</v>
      </c>
      <c r="H55" s="139">
        <f>COUNTBLANK(Survey!B55:D55)+COUNTBLANK(Survey!G55)+COUNTBLANK(Survey!I55)+COUNTBLANK(Survey!K55:M55)+COUNTBLANK(Survey!P55:Q55)+COUNTBLANK(Survey!T55:W55)+COUNTBLANK(Survey!Z55:AC55)+COUNTBLANK(Survey!AF55:AG55)+COUNTBLANK(Survey!AK55:AK55)</f>
        <v>21</v>
      </c>
      <c r="I55" t="str">
        <f t="shared" si="4"/>
        <v>Fail</v>
      </c>
      <c r="J55" t="b">
        <f>IF(Survey!E55="No",TRUE,FALSE)</f>
        <v>0</v>
      </c>
      <c r="K55" s="29" cm="1">
        <f t="array" ref="K55">IF(COUNTA(Survey!$E$4:$E$695)=1, 0, SUM(IF(COUNTIF(Survey!$E$4:$E$695, Survey!$E$4:$E$695)=1,1,0)))</f>
        <v>0</v>
      </c>
      <c r="L55" s="29">
        <f>LEN(Survey!E55)</f>
        <v>0</v>
      </c>
      <c r="M55" s="16" t="str">
        <f t="shared" si="5"/>
        <v>Fail</v>
      </c>
      <c r="N55" t="b">
        <f>IF(Survey!F55="No",TRUE,FALSE)</f>
        <v>0</v>
      </c>
      <c r="O55" t="b">
        <f>Survey!F55=Survey!E55</f>
        <v>1</v>
      </c>
      <c r="P55">
        <f>COUNTIF(Survey!$F$4:$F$695,Survey!F55)</f>
        <v>0</v>
      </c>
      <c r="Q55" s="28">
        <f>LEN(Survey!F55)</f>
        <v>0</v>
      </c>
      <c r="R55" s="16" t="str">
        <f t="shared" si="6"/>
        <v>Pass</v>
      </c>
      <c r="S55" s="29">
        <f>MOD((LEN(Survey!H55)+2),11)</f>
        <v>2</v>
      </c>
      <c r="T55">
        <f>COUNTIF(Survey!$H$4:$H$695,Survey!H55)</f>
        <v>0</v>
      </c>
      <c r="U55" s="28" t="str">
        <f>IF(Survey!$L55="Prospectus fund", "Yes", "No")</f>
        <v>No</v>
      </c>
      <c r="V55" s="16" t="str">
        <f t="shared" si="7"/>
        <v>Pass</v>
      </c>
      <c r="W55" s="29">
        <f>MOD((LEN(Survey!J55)+2),11)</f>
        <v>2</v>
      </c>
      <c r="X55">
        <f>COUNTIF(Survey!$J$4:$J$695,Survey!J55)</f>
        <v>0</v>
      </c>
      <c r="Y55" s="30" t="b">
        <f>IF(OR(Survey!$M55="ETF",Survey!$M55="ETF, alternative mutual fund",Survey!$M55="Closed-end", Survey!$M55="Split share corp", Survey!$I55="Yes"),TRUE,FALSE)</f>
        <v>0</v>
      </c>
      <c r="Z55" s="16" t="str">
        <f>IFERROR(IF(AND(OR(AC55=AD55,AD55 = "Either"),NOT(ISBLANK(Survey!K55))),"Pass","Fail"),"Pass")</f>
        <v>Fail</v>
      </c>
      <c r="AA55" s="31" cm="1">
        <f t="array" ref="AA55">SUM(SUMIF(Survey!CH55:DA55,{"&gt;0","&lt;0"})*{1,-1})</f>
        <v>0</v>
      </c>
      <c r="AB55" s="33" cm="1">
        <f t="array" ref="AB55">SUM(SUMIF(Survey!CK55,{"&gt;0","&lt;0"})*{1,-1})+SUM(SUMIF(Survey!CU55,{"&gt;0","&lt;0"})*{1,-1})</f>
        <v>0</v>
      </c>
      <c r="AC55" s="33">
        <f>Survey!K55</f>
        <v>0</v>
      </c>
      <c r="AD55" s="32" t="str">
        <f t="shared" si="8"/>
        <v>Either</v>
      </c>
      <c r="AE55" s="16" t="str">
        <f t="shared" si="9"/>
        <v>Fail</v>
      </c>
      <c r="AF55" s="58" cm="1">
        <f t="array" ref="AF55">SUM(SUMIF(Survey!CH55:DA55,{"&gt;0","&lt;0"})*{1,-1})+SUM(SUMIF(Survey!DC55:DV55,{"&gt;0","&lt;0"})*{1,-1})</f>
        <v>0</v>
      </c>
      <c r="AG55" s="58">
        <f>IFERROR(AF55/(Survey!$BA55),0)</f>
        <v>0</v>
      </c>
      <c r="AH55" s="104" t="b">
        <f>IF(OR(Survey!$M55="Alternative strategy or hedge",Survey!$M55="Private asset",Survey!$L55="Prospectus fund"),TRUE,FALSE)</f>
        <v>0</v>
      </c>
      <c r="AI55" s="104" t="b">
        <f>NOT(ISBLANK(Survey!$M55))</f>
        <v>0</v>
      </c>
      <c r="AJ55" s="16" t="str">
        <f t="shared" si="10"/>
        <v>Fail</v>
      </c>
      <c r="AK55" t="b">
        <f>IF(Survey!W55="No",TRUE,FALSE)</f>
        <v>0</v>
      </c>
      <c r="AL55" s="119">
        <f>MOD((LEN(Survey!W55)+2),22)</f>
        <v>2</v>
      </c>
      <c r="AM55" t="str">
        <f t="shared" si="11"/>
        <v>Pass</v>
      </c>
      <c r="AN55" s="33" t="b">
        <f>NOT(ISNUMBER(SEARCH("Other",Survey!$Q55)))</f>
        <v>1</v>
      </c>
      <c r="AO55" s="32" t="b">
        <f>NOT(ISBLANK(Survey!$R55))</f>
        <v>0</v>
      </c>
      <c r="AP55" s="16" t="str">
        <f t="shared" si="12"/>
        <v>Pass</v>
      </c>
      <c r="AQ55" s="114">
        <f>COUNTBLANK(Survey!$X55)</f>
        <v>1</v>
      </c>
      <c r="AR55" s="58">
        <f>IF(AND(Survey!L55&lt;&gt;"Exempt fund",OR(Survey!$M55="ETF",Survey!$M55="ETF, alternative mutual fund",Survey!$M55="Mutual fund",Survey!$M55="Alternative mutual fund",Survey!$M55="Money market")),1,0)</f>
        <v>0</v>
      </c>
      <c r="AS55" s="16" t="str">
        <f t="shared" si="13"/>
        <v>Pass</v>
      </c>
      <c r="AT55" s="33" t="b">
        <f>NOT(ISNUMBER(SEARCH("Yes",Survey!$AC55)))</f>
        <v>1</v>
      </c>
      <c r="AU55" s="32" t="b">
        <f>IF(COUNTBLANK(Survey!$AD55:$AE55)=0,TRUE, FALSE)</f>
        <v>0</v>
      </c>
      <c r="AV55" s="16" t="str">
        <f t="shared" si="14"/>
        <v>Pass</v>
      </c>
      <c r="AW55" s="33" t="b">
        <f>NOT(ISNUMBER(SEARCH("Yes",Survey!$AF55)))</f>
        <v>1</v>
      </c>
      <c r="AX55" s="32" t="b">
        <f>NOT(ISBLANK(Survey!$AH55))</f>
        <v>0</v>
      </c>
      <c r="AY55" s="16" t="str">
        <f t="shared" si="15"/>
        <v>Pass</v>
      </c>
      <c r="AZ55" s="33" t="b">
        <f>NOT(OR(ISNUMBER(SEARCH("Other",Survey!$AH55)),ISNUMBER(SEARCH("Multiple",Survey!$AH55))))</f>
        <v>1</v>
      </c>
      <c r="BA55" s="32" t="b">
        <f>NOT(ISBLANK(Survey!$AI55))</f>
        <v>0</v>
      </c>
      <c r="BB55" s="16" t="str">
        <f t="shared" si="16"/>
        <v>Fail</v>
      </c>
      <c r="BC55" s="114">
        <f>IF(ABS(Survey!$BA55)&gt;0, 1,0)</f>
        <v>0</v>
      </c>
      <c r="BD55" s="114">
        <f>IF(COUNTBLANK(Survey!$AL55)=0,1,0)</f>
        <v>0</v>
      </c>
      <c r="BE55" s="16" t="str">
        <f t="shared" si="17"/>
        <v>Pass</v>
      </c>
      <c r="BF55" s="114">
        <f>IF(ISBLANK(Survey!$AL55),0,1)</f>
        <v>0</v>
      </c>
      <c r="BG55" s="133">
        <f>COUNTBLANK(Survey!$AM55)</f>
        <v>1</v>
      </c>
      <c r="BH55" s="16" t="str">
        <f t="shared" si="18"/>
        <v>Pass</v>
      </c>
      <c r="BI55" s="114">
        <f>IF(OR(Survey!$AM55="Closed",ISBLANK(Survey!$AM55)),0,1)</f>
        <v>0</v>
      </c>
      <c r="BJ55" s="133">
        <f>IF(ISBLANK(Survey!$AN55),1,0)</f>
        <v>1</v>
      </c>
      <c r="BK55" s="118" t="str">
        <f t="shared" si="19"/>
        <v>Pass</v>
      </c>
      <c r="BL55" s="31" cm="1">
        <f t="array" ref="BL55">SUM(SUMIF(Survey!AO55:AP55,{"&gt;0","&lt;0"})*{1,-1})</f>
        <v>0</v>
      </c>
      <c r="BM55">
        <f t="shared" si="20"/>
        <v>0</v>
      </c>
      <c r="BN55">
        <f t="shared" si="21"/>
        <v>100</v>
      </c>
      <c r="BO55" s="118" t="str">
        <f t="shared" si="22"/>
        <v>Pass</v>
      </c>
      <c r="BP55">
        <f>IF(Survey!AQ55="No",0,1)</f>
        <v>1</v>
      </c>
      <c r="BQ55" s="207">
        <f>MOD((LEN(Survey!AQ55)+2),22)</f>
        <v>2</v>
      </c>
      <c r="BR55">
        <f>IF(Survey!AR55="No",0,1)</f>
        <v>1</v>
      </c>
      <c r="BS55" s="207">
        <f>MOD((LEN(Survey!AR55)+2),22)</f>
        <v>2</v>
      </c>
      <c r="BT55" s="114">
        <f>COUNTBLANK(Survey!$AQ55:$AS55)+COUNTBLANK(Survey!$AU55)</f>
        <v>4</v>
      </c>
      <c r="BU55" s="114">
        <f>IF(Survey!$I55="Yes",1,0)</f>
        <v>0</v>
      </c>
      <c r="BV55" s="114">
        <f>IF(OR(Survey!$M55="Mutual fund",Survey!$M55="Alternative mutual fund",Survey!$M55="Money market"),1,0)</f>
        <v>0</v>
      </c>
      <c r="BW55" s="119">
        <f>IF(OR(Survey!$M55="ETF",Survey!$M55="ETF, alternative mutual fund"),1,0)</f>
        <v>0</v>
      </c>
      <c r="BX55" s="16" t="str">
        <f t="shared" si="23"/>
        <v>Pass</v>
      </c>
      <c r="BY55" s="33">
        <f>IF(ISNUMBER(SEARCH("Other",Survey!$AS55)), 1, 0)</f>
        <v>0</v>
      </c>
      <c r="BZ55" s="58" t="b">
        <f>NOT(ISBLANK(Survey!$AT55))</f>
        <v>0</v>
      </c>
      <c r="CA55" s="16" t="str">
        <f t="shared" si="24"/>
        <v>Pass</v>
      </c>
      <c r="CB55" s="114">
        <f>IF(Survey!$BB55=0, 0,1)</f>
        <v>0</v>
      </c>
      <c r="CC55" s="58">
        <f>Survey!$AV55</f>
        <v>0</v>
      </c>
      <c r="CD55" s="58">
        <f>Survey!$BC55+Survey!$BD55+ABS(Survey!$BE55)-ABS(Survey!$BF55)-ABS(Survey!$BG55)-ABS(Survey!$BL55)</f>
        <v>0</v>
      </c>
      <c r="CE55" s="138">
        <f>Survey!BB55+(ABS(Survey!$BH55)-ABS(Survey!$BI55)+ABS(Survey!$BJ55)-ABS(Survey!$BK55))*0.5</f>
        <v>0</v>
      </c>
      <c r="CF55" s="58">
        <f t="shared" si="25"/>
        <v>0</v>
      </c>
      <c r="CG55" s="58">
        <f>IF(AND($CC55&gt;$CF55-0.2,$CC55&lt;$CF55+0.2,ISBLANK(Survey!$AV55)=FALSE),0,1)</f>
        <v>1</v>
      </c>
      <c r="CH55" s="133">
        <f>IF(ISBLANK(Survey!$AW55),1,0)</f>
        <v>1</v>
      </c>
      <c r="CI55" s="16" t="str">
        <f t="shared" si="26"/>
        <v>Pass</v>
      </c>
      <c r="CJ55" s="114">
        <f>IF(Survey!$BB55=0, 0,1)</f>
        <v>0</v>
      </c>
      <c r="CK55" s="58">
        <f>IF(AND(Survey!$AX55&gt;=0,Survey!$AX55&lt;=0.2,Survey!$AX55&lt;&gt;""),0,1)</f>
        <v>1</v>
      </c>
      <c r="CL55" s="114">
        <f>IF(ISBLANK(Survey!$AY55),1,0)</f>
        <v>1</v>
      </c>
      <c r="CM55" s="16" t="str">
        <f t="shared" si="27"/>
        <v>Fail</v>
      </c>
      <c r="CN55" s="133">
        <f>Survey!$AZ55</f>
        <v>0</v>
      </c>
      <c r="CO55" s="16" t="str">
        <f t="shared" si="28"/>
        <v>Pass</v>
      </c>
      <c r="CP55" s="31">
        <f>Survey!$BA55</f>
        <v>0</v>
      </c>
      <c r="CQ55" s="138">
        <f>Survey!$BB55+Survey!$BC55+Survey!$BD55+ABS(Survey!$BE55)-ABS(Survey!$BF55)-ABS(Survey!$BG55)+ABS(Survey!$BH55)-ABS(Survey!$BI55)+ABS(Survey!$BJ55)-ABS(Survey!$BK55)-ABS(Survey!$BL55)+Survey!$BM55</f>
        <v>0</v>
      </c>
      <c r="CR55" s="30">
        <f t="shared" si="29"/>
        <v>0</v>
      </c>
      <c r="CS55" s="17">
        <f t="shared" si="30"/>
        <v>0</v>
      </c>
      <c r="CT55" s="16" t="str">
        <f t="shared" si="31"/>
        <v>Pass</v>
      </c>
      <c r="CU55" s="33" t="b">
        <f>IF(ABS(Survey!$BM55)=0,TRUE,FALSE)</f>
        <v>1</v>
      </c>
      <c r="CV55" s="32" t="b">
        <f>NOT(ISBLANK(Survey!$BN55))</f>
        <v>0</v>
      </c>
      <c r="CW55" t="str">
        <f t="shared" si="32"/>
        <v>Fail</v>
      </c>
      <c r="CX55" s="25">
        <f>Survey!$BA55</f>
        <v>0</v>
      </c>
      <c r="CY55" s="25" cm="1">
        <f t="array" ref="CY55">SUM(SUMIF(Survey!BP55:BW55,{"&gt;0","&lt;0"})*{1,-1})-SUM(SUMIF(Survey!BY55:CF55,{"&gt;0","&lt;0"})*{1,-1})</f>
        <v>0</v>
      </c>
      <c r="CZ55" s="30" t="str">
        <f t="shared" si="33"/>
        <v>No holdings</v>
      </c>
      <c r="DA55">
        <f t="shared" si="34"/>
        <v>0</v>
      </c>
      <c r="DB55" s="16" t="str">
        <f t="shared" si="35"/>
        <v>Fail</v>
      </c>
      <c r="DC55" s="31">
        <f>Survey!$BA55</f>
        <v>0</v>
      </c>
      <c r="DD55" s="31" cm="1">
        <f t="array" ref="DD55">SUM(SUMIF(Survey!CH55:DA55,{"&gt;0","&lt;0"})*{1,-1})-SUM(SUMIF(Survey!DC55:DV55,{"&gt;0","&lt;0"})*{1,-1})</f>
        <v>0</v>
      </c>
      <c r="DE55" s="30" t="str">
        <f t="shared" si="36"/>
        <v>No holdings</v>
      </c>
      <c r="DF55" s="17">
        <f t="shared" si="37"/>
        <v>0</v>
      </c>
      <c r="DG55" s="16" t="str">
        <f t="shared" si="38"/>
        <v>Pass</v>
      </c>
      <c r="DH55" s="33" t="b">
        <f>IF(ABS(Survey!$DA55)=0,TRUE,FALSE)</f>
        <v>1</v>
      </c>
      <c r="DI55" s="32" t="b">
        <f>NOT(ISBLANK(Survey!$DB55))</f>
        <v>0</v>
      </c>
      <c r="DJ55" s="16" t="str">
        <f t="shared" si="39"/>
        <v>Pass</v>
      </c>
      <c r="DK55" s="33" t="b">
        <f>IF(ABS(Survey!$DV55)=0,TRUE,FALSE)</f>
        <v>1</v>
      </c>
      <c r="DL55" s="32" t="b">
        <f>NOT(ISBLANK(Survey!$DW55))</f>
        <v>0</v>
      </c>
      <c r="DM55" t="str">
        <f t="shared" si="40"/>
        <v>Pass</v>
      </c>
      <c r="DN55" s="25" cm="1">
        <f t="array" ref="DN55">SUM(SUMIF(Survey!CW55,{"&gt;0","&lt;0"})*{1,-1})+SUM(SUMIF(Survey!DR55,{"&gt;0","&lt;0"})*{1,-1})</f>
        <v>0</v>
      </c>
      <c r="DO55" s="25">
        <f>SUM(SUMIF(Survey!DY55:EE55,{"&gt;0","&lt;0"})*{1,-1})+SUM(SUMIF(Survey!EG55:EM55,{"&gt;0","&lt;0"})*{1,-1})</f>
        <v>0</v>
      </c>
      <c r="DP55">
        <f t="shared" si="41"/>
        <v>0</v>
      </c>
      <c r="DQ55">
        <f t="shared" si="42"/>
        <v>0</v>
      </c>
      <c r="DR55" s="16" t="str">
        <f t="shared" si="43"/>
        <v>Pass</v>
      </c>
      <c r="DS55" s="33" t="b">
        <f>IF(ABS(Survey!$EE55)=0,TRUE,FALSE)</f>
        <v>1</v>
      </c>
      <c r="DT55" s="32" t="b">
        <f>NOT(ISBLANK(Survey!EF55))</f>
        <v>0</v>
      </c>
      <c r="DU55" s="16" t="str">
        <f t="shared" si="44"/>
        <v>Pass</v>
      </c>
      <c r="DV55" s="33" t="b">
        <f>IF(ABS(Survey!$EM55)=0,TRUE,FALSE)</f>
        <v>1</v>
      </c>
      <c r="DW55" s="32" t="b">
        <f>NOT(ISBLANK(Survey!$EN55))</f>
        <v>0</v>
      </c>
      <c r="DX55" s="16" t="str">
        <f t="shared" si="45"/>
        <v>Fail</v>
      </c>
      <c r="DY55" s="31">
        <f>SUM(SUMIF(Survey!ET55:EV55,{"&gt;0","&lt;0"})*{1,-1})</f>
        <v>0</v>
      </c>
      <c r="DZ55">
        <f t="shared" si="46"/>
        <v>0</v>
      </c>
      <c r="EA55">
        <f t="shared" si="47"/>
        <v>100</v>
      </c>
      <c r="EB55" s="30" t="b">
        <f>IF(OR(Survey!$M55="ETF",Survey!$M55="ETF, alternative mutual fund",Survey!$M55="Closed-end", Survey!$M55="Split share corp"),TRUE,FALSE)</f>
        <v>0</v>
      </c>
      <c r="EC55" s="16" t="str">
        <f t="shared" si="48"/>
        <v>Fail</v>
      </c>
      <c r="ED55" s="31">
        <f>SUM(SUMIF(Survey!EX55:FD55,{"&gt;0","&lt;0"})*{1,-1})</f>
        <v>0</v>
      </c>
      <c r="EE55">
        <f t="shared" si="49"/>
        <v>0</v>
      </c>
      <c r="EF55" s="17">
        <f t="shared" si="50"/>
        <v>100</v>
      </c>
      <c r="EG55" s="16" t="str">
        <f t="shared" si="51"/>
        <v>Fail</v>
      </c>
      <c r="EH55" s="31">
        <f>SUM(SUMIF(Survey!FF55:FL55,{"&gt;0","&lt;0"})*{1,-1})</f>
        <v>0</v>
      </c>
      <c r="EI55">
        <f t="shared" si="52"/>
        <v>0</v>
      </c>
      <c r="EJ55" s="17">
        <f t="shared" si="53"/>
        <v>100</v>
      </c>
    </row>
    <row r="56" spans="1:140">
      <c r="A56">
        <v>56</v>
      </c>
      <c r="B56" t="str">
        <f t="shared" si="0"/>
        <v>Pass</v>
      </c>
      <c r="C56" t="str">
        <f>IF(COUNTBLANK(Survey!B56:FM56)=$C$2, "Pass", "Fail")</f>
        <v>Pass</v>
      </c>
      <c r="D56" s="16" t="str">
        <f t="shared" si="2"/>
        <v>Fail</v>
      </c>
      <c r="E56" t="str">
        <f>IF(OR(ISBLANK(Survey!AL56),COUNTIF(G56:BJ56,"Fail")),"Fail","Pass")</f>
        <v>Fail</v>
      </c>
      <c r="F56" s="265"/>
      <c r="G56" s="16" t="str">
        <f t="shared" si="3"/>
        <v>Fail</v>
      </c>
      <c r="H56" s="139">
        <f>COUNTBLANK(Survey!B56:D56)+COUNTBLANK(Survey!G56)+COUNTBLANK(Survey!I56)+COUNTBLANK(Survey!K56:M56)+COUNTBLANK(Survey!P56:Q56)+COUNTBLANK(Survey!T56:W56)+COUNTBLANK(Survey!Z56:AC56)+COUNTBLANK(Survey!AF56:AG56)+COUNTBLANK(Survey!AK56:AK56)</f>
        <v>21</v>
      </c>
      <c r="I56" t="str">
        <f t="shared" si="4"/>
        <v>Fail</v>
      </c>
      <c r="J56" t="b">
        <f>IF(Survey!E56="No",TRUE,FALSE)</f>
        <v>0</v>
      </c>
      <c r="K56" s="29" cm="1">
        <f t="array" ref="K56">IF(COUNTA(Survey!$E$4:$E$695)=1, 0, SUM(IF(COUNTIF(Survey!$E$4:$E$695, Survey!$E$4:$E$695)=1,1,0)))</f>
        <v>0</v>
      </c>
      <c r="L56" s="29">
        <f>LEN(Survey!E56)</f>
        <v>0</v>
      </c>
      <c r="M56" s="16" t="str">
        <f t="shared" si="5"/>
        <v>Fail</v>
      </c>
      <c r="N56" t="b">
        <f>IF(Survey!F56="No",TRUE,FALSE)</f>
        <v>0</v>
      </c>
      <c r="O56" t="b">
        <f>Survey!F56=Survey!E56</f>
        <v>1</v>
      </c>
      <c r="P56">
        <f>COUNTIF(Survey!$F$4:$F$695,Survey!F56)</f>
        <v>0</v>
      </c>
      <c r="Q56" s="28">
        <f>LEN(Survey!F56)</f>
        <v>0</v>
      </c>
      <c r="R56" s="16" t="str">
        <f t="shared" si="6"/>
        <v>Pass</v>
      </c>
      <c r="S56" s="29">
        <f>MOD((LEN(Survey!H56)+2),11)</f>
        <v>2</v>
      </c>
      <c r="T56">
        <f>COUNTIF(Survey!$H$4:$H$695,Survey!H56)</f>
        <v>0</v>
      </c>
      <c r="U56" s="28" t="str">
        <f>IF(Survey!$L56="Prospectus fund", "Yes", "No")</f>
        <v>No</v>
      </c>
      <c r="V56" s="16" t="str">
        <f t="shared" si="7"/>
        <v>Pass</v>
      </c>
      <c r="W56" s="29">
        <f>MOD((LEN(Survey!J56)+2),11)</f>
        <v>2</v>
      </c>
      <c r="X56">
        <f>COUNTIF(Survey!$J$4:$J$695,Survey!J56)</f>
        <v>0</v>
      </c>
      <c r="Y56" s="30" t="b">
        <f>IF(OR(Survey!$M56="ETF",Survey!$M56="ETF, alternative mutual fund",Survey!$M56="Closed-end", Survey!$M56="Split share corp", Survey!$I56="Yes"),TRUE,FALSE)</f>
        <v>0</v>
      </c>
      <c r="Z56" s="16" t="str">
        <f>IFERROR(IF(AND(OR(AC56=AD56,AD56 = "Either"),NOT(ISBLANK(Survey!K56))),"Pass","Fail"),"Pass")</f>
        <v>Fail</v>
      </c>
      <c r="AA56" s="31" cm="1">
        <f t="array" ref="AA56">SUM(SUMIF(Survey!CH56:DA56,{"&gt;0","&lt;0"})*{1,-1})</f>
        <v>0</v>
      </c>
      <c r="AB56" s="33" cm="1">
        <f t="array" ref="AB56">SUM(SUMIF(Survey!CK56,{"&gt;0","&lt;0"})*{1,-1})+SUM(SUMIF(Survey!CU56,{"&gt;0","&lt;0"})*{1,-1})</f>
        <v>0</v>
      </c>
      <c r="AC56" s="33">
        <f>Survey!K56</f>
        <v>0</v>
      </c>
      <c r="AD56" s="32" t="str">
        <f t="shared" si="8"/>
        <v>Either</v>
      </c>
      <c r="AE56" s="16" t="str">
        <f t="shared" si="9"/>
        <v>Fail</v>
      </c>
      <c r="AF56" s="58" cm="1">
        <f t="array" ref="AF56">SUM(SUMIF(Survey!CH56:DA56,{"&gt;0","&lt;0"})*{1,-1})+SUM(SUMIF(Survey!DC56:DV56,{"&gt;0","&lt;0"})*{1,-1})</f>
        <v>0</v>
      </c>
      <c r="AG56" s="58">
        <f>IFERROR(AF56/(Survey!$BA56),0)</f>
        <v>0</v>
      </c>
      <c r="AH56" s="104" t="b">
        <f>IF(OR(Survey!$M56="Alternative strategy or hedge",Survey!$M56="Private asset",Survey!$L56="Prospectus fund"),TRUE,FALSE)</f>
        <v>0</v>
      </c>
      <c r="AI56" s="104" t="b">
        <f>NOT(ISBLANK(Survey!$M56))</f>
        <v>0</v>
      </c>
      <c r="AJ56" s="16" t="str">
        <f t="shared" si="10"/>
        <v>Fail</v>
      </c>
      <c r="AK56" t="b">
        <f>IF(Survey!W56="No",TRUE,FALSE)</f>
        <v>0</v>
      </c>
      <c r="AL56" s="119">
        <f>MOD((LEN(Survey!W56)+2),22)</f>
        <v>2</v>
      </c>
      <c r="AM56" t="str">
        <f t="shared" si="11"/>
        <v>Pass</v>
      </c>
      <c r="AN56" s="33" t="b">
        <f>NOT(ISNUMBER(SEARCH("Other",Survey!$Q56)))</f>
        <v>1</v>
      </c>
      <c r="AO56" s="32" t="b">
        <f>NOT(ISBLANK(Survey!$R56))</f>
        <v>0</v>
      </c>
      <c r="AP56" s="16" t="str">
        <f t="shared" si="12"/>
        <v>Pass</v>
      </c>
      <c r="AQ56" s="114">
        <f>COUNTBLANK(Survey!$X56)</f>
        <v>1</v>
      </c>
      <c r="AR56" s="58">
        <f>IF(AND(Survey!L56&lt;&gt;"Exempt fund",OR(Survey!$M56="ETF",Survey!$M56="ETF, alternative mutual fund",Survey!$M56="Mutual fund",Survey!$M56="Alternative mutual fund",Survey!$M56="Money market")),1,0)</f>
        <v>0</v>
      </c>
      <c r="AS56" s="16" t="str">
        <f t="shared" si="13"/>
        <v>Pass</v>
      </c>
      <c r="AT56" s="33" t="b">
        <f>NOT(ISNUMBER(SEARCH("Yes",Survey!$AC56)))</f>
        <v>1</v>
      </c>
      <c r="AU56" s="32" t="b">
        <f>IF(COUNTBLANK(Survey!$AD56:$AE56)=0,TRUE, FALSE)</f>
        <v>0</v>
      </c>
      <c r="AV56" s="16" t="str">
        <f t="shared" si="14"/>
        <v>Pass</v>
      </c>
      <c r="AW56" s="33" t="b">
        <f>NOT(ISNUMBER(SEARCH("Yes",Survey!$AF56)))</f>
        <v>1</v>
      </c>
      <c r="AX56" s="32" t="b">
        <f>NOT(ISBLANK(Survey!$AH56))</f>
        <v>0</v>
      </c>
      <c r="AY56" s="16" t="str">
        <f t="shared" si="15"/>
        <v>Pass</v>
      </c>
      <c r="AZ56" s="33" t="b">
        <f>NOT(OR(ISNUMBER(SEARCH("Other",Survey!$AH56)),ISNUMBER(SEARCH("Multiple",Survey!$AH56))))</f>
        <v>1</v>
      </c>
      <c r="BA56" s="32" t="b">
        <f>NOT(ISBLANK(Survey!$AI56))</f>
        <v>0</v>
      </c>
      <c r="BB56" s="16" t="str">
        <f t="shared" si="16"/>
        <v>Fail</v>
      </c>
      <c r="BC56" s="114">
        <f>IF(ABS(Survey!$BA56)&gt;0, 1,0)</f>
        <v>0</v>
      </c>
      <c r="BD56" s="114">
        <f>IF(COUNTBLANK(Survey!$AL56)=0,1,0)</f>
        <v>0</v>
      </c>
      <c r="BE56" s="16" t="str">
        <f t="shared" si="17"/>
        <v>Pass</v>
      </c>
      <c r="BF56" s="114">
        <f>IF(ISBLANK(Survey!$AL56),0,1)</f>
        <v>0</v>
      </c>
      <c r="BG56" s="133">
        <f>COUNTBLANK(Survey!$AM56)</f>
        <v>1</v>
      </c>
      <c r="BH56" s="16" t="str">
        <f t="shared" si="18"/>
        <v>Pass</v>
      </c>
      <c r="BI56" s="114">
        <f>IF(OR(Survey!$AM56="Closed",ISBLANK(Survey!$AM56)),0,1)</f>
        <v>0</v>
      </c>
      <c r="BJ56" s="133">
        <f>IF(ISBLANK(Survey!$AN56),1,0)</f>
        <v>1</v>
      </c>
      <c r="BK56" s="118" t="str">
        <f t="shared" si="19"/>
        <v>Pass</v>
      </c>
      <c r="BL56" s="31" cm="1">
        <f t="array" ref="BL56">SUM(SUMIF(Survey!AO56:AP56,{"&gt;0","&lt;0"})*{1,-1})</f>
        <v>0</v>
      </c>
      <c r="BM56">
        <f t="shared" si="20"/>
        <v>0</v>
      </c>
      <c r="BN56">
        <f t="shared" si="21"/>
        <v>100</v>
      </c>
      <c r="BO56" s="118" t="str">
        <f t="shared" si="22"/>
        <v>Pass</v>
      </c>
      <c r="BP56">
        <f>IF(Survey!AQ56="No",0,1)</f>
        <v>1</v>
      </c>
      <c r="BQ56" s="207">
        <f>MOD((LEN(Survey!AQ56)+2),22)</f>
        <v>2</v>
      </c>
      <c r="BR56">
        <f>IF(Survey!AR56="No",0,1)</f>
        <v>1</v>
      </c>
      <c r="BS56" s="207">
        <f>MOD((LEN(Survey!AR56)+2),22)</f>
        <v>2</v>
      </c>
      <c r="BT56" s="114">
        <f>COUNTBLANK(Survey!$AQ56:$AS56)+COUNTBLANK(Survey!$AU56)</f>
        <v>4</v>
      </c>
      <c r="BU56" s="114">
        <f>IF(Survey!$I56="Yes",1,0)</f>
        <v>0</v>
      </c>
      <c r="BV56" s="114">
        <f>IF(OR(Survey!$M56="Mutual fund",Survey!$M56="Alternative mutual fund",Survey!$M56="Money market"),1,0)</f>
        <v>0</v>
      </c>
      <c r="BW56" s="119">
        <f>IF(OR(Survey!$M56="ETF",Survey!$M56="ETF, alternative mutual fund"),1,0)</f>
        <v>0</v>
      </c>
      <c r="BX56" s="16" t="str">
        <f t="shared" si="23"/>
        <v>Pass</v>
      </c>
      <c r="BY56" s="33">
        <f>IF(ISNUMBER(SEARCH("Other",Survey!$AS56)), 1, 0)</f>
        <v>0</v>
      </c>
      <c r="BZ56" s="58" t="b">
        <f>NOT(ISBLANK(Survey!$AT56))</f>
        <v>0</v>
      </c>
      <c r="CA56" s="16" t="str">
        <f t="shared" si="24"/>
        <v>Pass</v>
      </c>
      <c r="CB56" s="114">
        <f>IF(Survey!$BB56=0, 0,1)</f>
        <v>0</v>
      </c>
      <c r="CC56" s="58">
        <f>Survey!$AV56</f>
        <v>0</v>
      </c>
      <c r="CD56" s="58">
        <f>Survey!$BC56+Survey!$BD56+ABS(Survey!$BE56)-ABS(Survey!$BF56)-ABS(Survey!$BG56)-ABS(Survey!$BL56)</f>
        <v>0</v>
      </c>
      <c r="CE56" s="138">
        <f>Survey!BB56+(ABS(Survey!$BH56)-ABS(Survey!$BI56)+ABS(Survey!$BJ56)-ABS(Survey!$BK56))*0.5</f>
        <v>0</v>
      </c>
      <c r="CF56" s="58">
        <f t="shared" si="25"/>
        <v>0</v>
      </c>
      <c r="CG56" s="58">
        <f>IF(AND($CC56&gt;$CF56-0.2,$CC56&lt;$CF56+0.2,ISBLANK(Survey!$AV56)=FALSE),0,1)</f>
        <v>1</v>
      </c>
      <c r="CH56" s="133">
        <f>IF(ISBLANK(Survey!$AW56),1,0)</f>
        <v>1</v>
      </c>
      <c r="CI56" s="16" t="str">
        <f t="shared" si="26"/>
        <v>Pass</v>
      </c>
      <c r="CJ56" s="114">
        <f>IF(Survey!$BB56=0, 0,1)</f>
        <v>0</v>
      </c>
      <c r="CK56" s="58">
        <f>IF(AND(Survey!$AX56&gt;=0,Survey!$AX56&lt;=0.2,Survey!$AX56&lt;&gt;""),0,1)</f>
        <v>1</v>
      </c>
      <c r="CL56" s="114">
        <f>IF(ISBLANK(Survey!$AY56),1,0)</f>
        <v>1</v>
      </c>
      <c r="CM56" s="16" t="str">
        <f t="shared" si="27"/>
        <v>Fail</v>
      </c>
      <c r="CN56" s="133">
        <f>Survey!$AZ56</f>
        <v>0</v>
      </c>
      <c r="CO56" s="16" t="str">
        <f t="shared" si="28"/>
        <v>Pass</v>
      </c>
      <c r="CP56" s="31">
        <f>Survey!$BA56</f>
        <v>0</v>
      </c>
      <c r="CQ56" s="138">
        <f>Survey!$BB56+Survey!$BC56+Survey!$BD56+ABS(Survey!$BE56)-ABS(Survey!$BF56)-ABS(Survey!$BG56)+ABS(Survey!$BH56)-ABS(Survey!$BI56)+ABS(Survey!$BJ56)-ABS(Survey!$BK56)-ABS(Survey!$BL56)+Survey!$BM56</f>
        <v>0</v>
      </c>
      <c r="CR56" s="30">
        <f t="shared" si="29"/>
        <v>0</v>
      </c>
      <c r="CS56" s="17">
        <f t="shared" si="30"/>
        <v>0</v>
      </c>
      <c r="CT56" s="16" t="str">
        <f t="shared" si="31"/>
        <v>Pass</v>
      </c>
      <c r="CU56" s="33" t="b">
        <f>IF(ABS(Survey!$BM56)=0,TRUE,FALSE)</f>
        <v>1</v>
      </c>
      <c r="CV56" s="32" t="b">
        <f>NOT(ISBLANK(Survey!$BN56))</f>
        <v>0</v>
      </c>
      <c r="CW56" t="str">
        <f t="shared" si="32"/>
        <v>Fail</v>
      </c>
      <c r="CX56" s="25">
        <f>Survey!$BA56</f>
        <v>0</v>
      </c>
      <c r="CY56" s="25" cm="1">
        <f t="array" ref="CY56">SUM(SUMIF(Survey!BP56:BW56,{"&gt;0","&lt;0"})*{1,-1})-SUM(SUMIF(Survey!BY56:CF56,{"&gt;0","&lt;0"})*{1,-1})</f>
        <v>0</v>
      </c>
      <c r="CZ56" s="30" t="str">
        <f t="shared" si="33"/>
        <v>No holdings</v>
      </c>
      <c r="DA56">
        <f t="shared" si="34"/>
        <v>0</v>
      </c>
      <c r="DB56" s="16" t="str">
        <f t="shared" si="35"/>
        <v>Fail</v>
      </c>
      <c r="DC56" s="31">
        <f>Survey!$BA56</f>
        <v>0</v>
      </c>
      <c r="DD56" s="31" cm="1">
        <f t="array" ref="DD56">SUM(SUMIF(Survey!CH56:DA56,{"&gt;0","&lt;0"})*{1,-1})-SUM(SUMIF(Survey!DC56:DV56,{"&gt;0","&lt;0"})*{1,-1})</f>
        <v>0</v>
      </c>
      <c r="DE56" s="30" t="str">
        <f t="shared" si="36"/>
        <v>No holdings</v>
      </c>
      <c r="DF56" s="17">
        <f t="shared" si="37"/>
        <v>0</v>
      </c>
      <c r="DG56" s="16" t="str">
        <f t="shared" si="38"/>
        <v>Pass</v>
      </c>
      <c r="DH56" s="33" t="b">
        <f>IF(ABS(Survey!$DA56)=0,TRUE,FALSE)</f>
        <v>1</v>
      </c>
      <c r="DI56" s="32" t="b">
        <f>NOT(ISBLANK(Survey!$DB56))</f>
        <v>0</v>
      </c>
      <c r="DJ56" s="16" t="str">
        <f t="shared" si="39"/>
        <v>Pass</v>
      </c>
      <c r="DK56" s="33" t="b">
        <f>IF(ABS(Survey!$DV56)=0,TRUE,FALSE)</f>
        <v>1</v>
      </c>
      <c r="DL56" s="32" t="b">
        <f>NOT(ISBLANK(Survey!$DW56))</f>
        <v>0</v>
      </c>
      <c r="DM56" t="str">
        <f t="shared" si="40"/>
        <v>Pass</v>
      </c>
      <c r="DN56" s="25" cm="1">
        <f t="array" ref="DN56">SUM(SUMIF(Survey!CW56,{"&gt;0","&lt;0"})*{1,-1})+SUM(SUMIF(Survey!DR56,{"&gt;0","&lt;0"})*{1,-1})</f>
        <v>0</v>
      </c>
      <c r="DO56" s="25">
        <f>SUM(SUMIF(Survey!DY56:EE56,{"&gt;0","&lt;0"})*{1,-1})+SUM(SUMIF(Survey!EG56:EM56,{"&gt;0","&lt;0"})*{1,-1})</f>
        <v>0</v>
      </c>
      <c r="DP56">
        <f t="shared" si="41"/>
        <v>0</v>
      </c>
      <c r="DQ56">
        <f t="shared" si="42"/>
        <v>0</v>
      </c>
      <c r="DR56" s="16" t="str">
        <f t="shared" si="43"/>
        <v>Pass</v>
      </c>
      <c r="DS56" s="33" t="b">
        <f>IF(ABS(Survey!$EE56)=0,TRUE,FALSE)</f>
        <v>1</v>
      </c>
      <c r="DT56" s="32" t="b">
        <f>NOT(ISBLANK(Survey!EF56))</f>
        <v>0</v>
      </c>
      <c r="DU56" s="16" t="str">
        <f t="shared" si="44"/>
        <v>Pass</v>
      </c>
      <c r="DV56" s="33" t="b">
        <f>IF(ABS(Survey!$EM56)=0,TRUE,FALSE)</f>
        <v>1</v>
      </c>
      <c r="DW56" s="32" t="b">
        <f>NOT(ISBLANK(Survey!$EN56))</f>
        <v>0</v>
      </c>
      <c r="DX56" s="16" t="str">
        <f t="shared" si="45"/>
        <v>Fail</v>
      </c>
      <c r="DY56" s="31">
        <f>SUM(SUMIF(Survey!ET56:EV56,{"&gt;0","&lt;0"})*{1,-1})</f>
        <v>0</v>
      </c>
      <c r="DZ56">
        <f t="shared" si="46"/>
        <v>0</v>
      </c>
      <c r="EA56">
        <f t="shared" si="47"/>
        <v>100</v>
      </c>
      <c r="EB56" s="30" t="b">
        <f>IF(OR(Survey!$M56="ETF",Survey!$M56="ETF, alternative mutual fund",Survey!$M56="Closed-end", Survey!$M56="Split share corp"),TRUE,FALSE)</f>
        <v>0</v>
      </c>
      <c r="EC56" s="16" t="str">
        <f t="shared" si="48"/>
        <v>Fail</v>
      </c>
      <c r="ED56" s="31">
        <f>SUM(SUMIF(Survey!EX56:FD56,{"&gt;0","&lt;0"})*{1,-1})</f>
        <v>0</v>
      </c>
      <c r="EE56">
        <f t="shared" si="49"/>
        <v>0</v>
      </c>
      <c r="EF56" s="17">
        <f t="shared" si="50"/>
        <v>100</v>
      </c>
      <c r="EG56" s="16" t="str">
        <f t="shared" si="51"/>
        <v>Fail</v>
      </c>
      <c r="EH56" s="31">
        <f>SUM(SUMIF(Survey!FF56:FL56,{"&gt;0","&lt;0"})*{1,-1})</f>
        <v>0</v>
      </c>
      <c r="EI56">
        <f t="shared" si="52"/>
        <v>0</v>
      </c>
      <c r="EJ56" s="17">
        <f t="shared" si="53"/>
        <v>100</v>
      </c>
    </row>
    <row r="57" spans="1:140">
      <c r="A57">
        <v>57</v>
      </c>
      <c r="B57" t="str">
        <f t="shared" si="0"/>
        <v>Pass</v>
      </c>
      <c r="C57" t="str">
        <f>IF(COUNTBLANK(Survey!B57:FM57)=$C$2, "Pass", "Fail")</f>
        <v>Pass</v>
      </c>
      <c r="D57" s="16" t="str">
        <f t="shared" si="2"/>
        <v>Fail</v>
      </c>
      <c r="E57" t="str">
        <f>IF(OR(ISBLANK(Survey!AL57),COUNTIF(G57:BJ57,"Fail")),"Fail","Pass")</f>
        <v>Fail</v>
      </c>
      <c r="F57" s="265"/>
      <c r="G57" s="16" t="str">
        <f t="shared" si="3"/>
        <v>Fail</v>
      </c>
      <c r="H57" s="139">
        <f>COUNTBLANK(Survey!B57:D57)+COUNTBLANK(Survey!G57)+COUNTBLANK(Survey!I57)+COUNTBLANK(Survey!K57:M57)+COUNTBLANK(Survey!P57:Q57)+COUNTBLANK(Survey!T57:W57)+COUNTBLANK(Survey!Z57:AC57)+COUNTBLANK(Survey!AF57:AG57)+COUNTBLANK(Survey!AK57:AK57)</f>
        <v>21</v>
      </c>
      <c r="I57" t="str">
        <f t="shared" si="4"/>
        <v>Fail</v>
      </c>
      <c r="J57" t="b">
        <f>IF(Survey!E57="No",TRUE,FALSE)</f>
        <v>0</v>
      </c>
      <c r="K57" s="29" cm="1">
        <f t="array" ref="K57">IF(COUNTA(Survey!$E$4:$E$695)=1, 0, SUM(IF(COUNTIF(Survey!$E$4:$E$695, Survey!$E$4:$E$695)=1,1,0)))</f>
        <v>0</v>
      </c>
      <c r="L57" s="29">
        <f>LEN(Survey!E57)</f>
        <v>0</v>
      </c>
      <c r="M57" s="16" t="str">
        <f t="shared" si="5"/>
        <v>Fail</v>
      </c>
      <c r="N57" t="b">
        <f>IF(Survey!F57="No",TRUE,FALSE)</f>
        <v>0</v>
      </c>
      <c r="O57" t="b">
        <f>Survey!F57=Survey!E57</f>
        <v>1</v>
      </c>
      <c r="P57">
        <f>COUNTIF(Survey!$F$4:$F$695,Survey!F57)</f>
        <v>0</v>
      </c>
      <c r="Q57" s="28">
        <f>LEN(Survey!F57)</f>
        <v>0</v>
      </c>
      <c r="R57" s="16" t="str">
        <f t="shared" si="6"/>
        <v>Pass</v>
      </c>
      <c r="S57" s="29">
        <f>MOD((LEN(Survey!H57)+2),11)</f>
        <v>2</v>
      </c>
      <c r="T57">
        <f>COUNTIF(Survey!$H$4:$H$695,Survey!H57)</f>
        <v>0</v>
      </c>
      <c r="U57" s="28" t="str">
        <f>IF(Survey!$L57="Prospectus fund", "Yes", "No")</f>
        <v>No</v>
      </c>
      <c r="V57" s="16" t="str">
        <f t="shared" si="7"/>
        <v>Pass</v>
      </c>
      <c r="W57" s="29">
        <f>MOD((LEN(Survey!J57)+2),11)</f>
        <v>2</v>
      </c>
      <c r="X57">
        <f>COUNTIF(Survey!$J$4:$J$695,Survey!J57)</f>
        <v>0</v>
      </c>
      <c r="Y57" s="30" t="b">
        <f>IF(OR(Survey!$M57="ETF",Survey!$M57="ETF, alternative mutual fund",Survey!$M57="Closed-end", Survey!$M57="Split share corp", Survey!$I57="Yes"),TRUE,FALSE)</f>
        <v>0</v>
      </c>
      <c r="Z57" s="16" t="str">
        <f>IFERROR(IF(AND(OR(AC57=AD57,AD57 = "Either"),NOT(ISBLANK(Survey!K57))),"Pass","Fail"),"Pass")</f>
        <v>Fail</v>
      </c>
      <c r="AA57" s="31" cm="1">
        <f t="array" ref="AA57">SUM(SUMIF(Survey!CH57:DA57,{"&gt;0","&lt;0"})*{1,-1})</f>
        <v>0</v>
      </c>
      <c r="AB57" s="33" cm="1">
        <f t="array" ref="AB57">SUM(SUMIF(Survey!CK57,{"&gt;0","&lt;0"})*{1,-1})+SUM(SUMIF(Survey!CU57,{"&gt;0","&lt;0"})*{1,-1})</f>
        <v>0</v>
      </c>
      <c r="AC57" s="33">
        <f>Survey!K57</f>
        <v>0</v>
      </c>
      <c r="AD57" s="32" t="str">
        <f t="shared" si="8"/>
        <v>Either</v>
      </c>
      <c r="AE57" s="16" t="str">
        <f t="shared" si="9"/>
        <v>Fail</v>
      </c>
      <c r="AF57" s="58" cm="1">
        <f t="array" ref="AF57">SUM(SUMIF(Survey!CH57:DA57,{"&gt;0","&lt;0"})*{1,-1})+SUM(SUMIF(Survey!DC57:DV57,{"&gt;0","&lt;0"})*{1,-1})</f>
        <v>0</v>
      </c>
      <c r="AG57" s="58">
        <f>IFERROR(AF57/(Survey!$BA57),0)</f>
        <v>0</v>
      </c>
      <c r="AH57" s="104" t="b">
        <f>IF(OR(Survey!$M57="Alternative strategy or hedge",Survey!$M57="Private asset",Survey!$L57="Prospectus fund"),TRUE,FALSE)</f>
        <v>0</v>
      </c>
      <c r="AI57" s="104" t="b">
        <f>NOT(ISBLANK(Survey!$M57))</f>
        <v>0</v>
      </c>
      <c r="AJ57" s="16" t="str">
        <f t="shared" si="10"/>
        <v>Fail</v>
      </c>
      <c r="AK57" t="b">
        <f>IF(Survey!W57="No",TRUE,FALSE)</f>
        <v>0</v>
      </c>
      <c r="AL57" s="119">
        <f>MOD((LEN(Survey!W57)+2),22)</f>
        <v>2</v>
      </c>
      <c r="AM57" t="str">
        <f t="shared" si="11"/>
        <v>Pass</v>
      </c>
      <c r="AN57" s="33" t="b">
        <f>NOT(ISNUMBER(SEARCH("Other",Survey!$Q57)))</f>
        <v>1</v>
      </c>
      <c r="AO57" s="32" t="b">
        <f>NOT(ISBLANK(Survey!$R57))</f>
        <v>0</v>
      </c>
      <c r="AP57" s="16" t="str">
        <f t="shared" si="12"/>
        <v>Pass</v>
      </c>
      <c r="AQ57" s="114">
        <f>COUNTBLANK(Survey!$X57)</f>
        <v>1</v>
      </c>
      <c r="AR57" s="58">
        <f>IF(AND(Survey!L57&lt;&gt;"Exempt fund",OR(Survey!$M57="ETF",Survey!$M57="ETF, alternative mutual fund",Survey!$M57="Mutual fund",Survey!$M57="Alternative mutual fund",Survey!$M57="Money market")),1,0)</f>
        <v>0</v>
      </c>
      <c r="AS57" s="16" t="str">
        <f t="shared" si="13"/>
        <v>Pass</v>
      </c>
      <c r="AT57" s="33" t="b">
        <f>NOT(ISNUMBER(SEARCH("Yes",Survey!$AC57)))</f>
        <v>1</v>
      </c>
      <c r="AU57" s="32" t="b">
        <f>IF(COUNTBLANK(Survey!$AD57:$AE57)=0,TRUE, FALSE)</f>
        <v>0</v>
      </c>
      <c r="AV57" s="16" t="str">
        <f t="shared" si="14"/>
        <v>Pass</v>
      </c>
      <c r="AW57" s="33" t="b">
        <f>NOT(ISNUMBER(SEARCH("Yes",Survey!$AF57)))</f>
        <v>1</v>
      </c>
      <c r="AX57" s="32" t="b">
        <f>NOT(ISBLANK(Survey!$AH57))</f>
        <v>0</v>
      </c>
      <c r="AY57" s="16" t="str">
        <f t="shared" si="15"/>
        <v>Pass</v>
      </c>
      <c r="AZ57" s="33" t="b">
        <f>NOT(OR(ISNUMBER(SEARCH("Other",Survey!$AH57)),ISNUMBER(SEARCH("Multiple",Survey!$AH57))))</f>
        <v>1</v>
      </c>
      <c r="BA57" s="32" t="b">
        <f>NOT(ISBLANK(Survey!$AI57))</f>
        <v>0</v>
      </c>
      <c r="BB57" s="16" t="str">
        <f t="shared" si="16"/>
        <v>Fail</v>
      </c>
      <c r="BC57" s="114">
        <f>IF(ABS(Survey!$BA57)&gt;0, 1,0)</f>
        <v>0</v>
      </c>
      <c r="BD57" s="114">
        <f>IF(COUNTBLANK(Survey!$AL57)=0,1,0)</f>
        <v>0</v>
      </c>
      <c r="BE57" s="16" t="str">
        <f t="shared" si="17"/>
        <v>Pass</v>
      </c>
      <c r="BF57" s="114">
        <f>IF(ISBLANK(Survey!$AL57),0,1)</f>
        <v>0</v>
      </c>
      <c r="BG57" s="133">
        <f>COUNTBLANK(Survey!$AM57)</f>
        <v>1</v>
      </c>
      <c r="BH57" s="16" t="str">
        <f t="shared" si="18"/>
        <v>Pass</v>
      </c>
      <c r="BI57" s="114">
        <f>IF(OR(Survey!$AM57="Closed",ISBLANK(Survey!$AM57)),0,1)</f>
        <v>0</v>
      </c>
      <c r="BJ57" s="133">
        <f>IF(ISBLANK(Survey!$AN57),1,0)</f>
        <v>1</v>
      </c>
      <c r="BK57" s="118" t="str">
        <f t="shared" si="19"/>
        <v>Pass</v>
      </c>
      <c r="BL57" s="31" cm="1">
        <f t="array" ref="BL57">SUM(SUMIF(Survey!AO57:AP57,{"&gt;0","&lt;0"})*{1,-1})</f>
        <v>0</v>
      </c>
      <c r="BM57">
        <f t="shared" si="20"/>
        <v>0</v>
      </c>
      <c r="BN57">
        <f t="shared" si="21"/>
        <v>100</v>
      </c>
      <c r="BO57" s="118" t="str">
        <f t="shared" si="22"/>
        <v>Pass</v>
      </c>
      <c r="BP57">
        <f>IF(Survey!AQ57="No",0,1)</f>
        <v>1</v>
      </c>
      <c r="BQ57" s="207">
        <f>MOD((LEN(Survey!AQ57)+2),22)</f>
        <v>2</v>
      </c>
      <c r="BR57">
        <f>IF(Survey!AR57="No",0,1)</f>
        <v>1</v>
      </c>
      <c r="BS57" s="207">
        <f>MOD((LEN(Survey!AR57)+2),22)</f>
        <v>2</v>
      </c>
      <c r="BT57" s="114">
        <f>COUNTBLANK(Survey!$AQ57:$AS57)+COUNTBLANK(Survey!$AU57)</f>
        <v>4</v>
      </c>
      <c r="BU57" s="114">
        <f>IF(Survey!$I57="Yes",1,0)</f>
        <v>0</v>
      </c>
      <c r="BV57" s="114">
        <f>IF(OR(Survey!$M57="Mutual fund",Survey!$M57="Alternative mutual fund",Survey!$M57="Money market"),1,0)</f>
        <v>0</v>
      </c>
      <c r="BW57" s="119">
        <f>IF(OR(Survey!$M57="ETF",Survey!$M57="ETF, alternative mutual fund"),1,0)</f>
        <v>0</v>
      </c>
      <c r="BX57" s="16" t="str">
        <f t="shared" si="23"/>
        <v>Pass</v>
      </c>
      <c r="BY57" s="33">
        <f>IF(ISNUMBER(SEARCH("Other",Survey!$AS57)), 1, 0)</f>
        <v>0</v>
      </c>
      <c r="BZ57" s="58" t="b">
        <f>NOT(ISBLANK(Survey!$AT57))</f>
        <v>0</v>
      </c>
      <c r="CA57" s="16" t="str">
        <f t="shared" si="24"/>
        <v>Pass</v>
      </c>
      <c r="CB57" s="114">
        <f>IF(Survey!$BB57=0, 0,1)</f>
        <v>0</v>
      </c>
      <c r="CC57" s="58">
        <f>Survey!$AV57</f>
        <v>0</v>
      </c>
      <c r="CD57" s="58">
        <f>Survey!$BC57+Survey!$BD57+ABS(Survey!$BE57)-ABS(Survey!$BF57)-ABS(Survey!$BG57)-ABS(Survey!$BL57)</f>
        <v>0</v>
      </c>
      <c r="CE57" s="138">
        <f>Survey!BB57+(ABS(Survey!$BH57)-ABS(Survey!$BI57)+ABS(Survey!$BJ57)-ABS(Survey!$BK57))*0.5</f>
        <v>0</v>
      </c>
      <c r="CF57" s="58">
        <f t="shared" si="25"/>
        <v>0</v>
      </c>
      <c r="CG57" s="58">
        <f>IF(AND($CC57&gt;$CF57-0.2,$CC57&lt;$CF57+0.2,ISBLANK(Survey!$AV57)=FALSE),0,1)</f>
        <v>1</v>
      </c>
      <c r="CH57" s="133">
        <f>IF(ISBLANK(Survey!$AW57),1,0)</f>
        <v>1</v>
      </c>
      <c r="CI57" s="16" t="str">
        <f t="shared" si="26"/>
        <v>Pass</v>
      </c>
      <c r="CJ57" s="114">
        <f>IF(Survey!$BB57=0, 0,1)</f>
        <v>0</v>
      </c>
      <c r="CK57" s="58">
        <f>IF(AND(Survey!$AX57&gt;=0,Survey!$AX57&lt;=0.2,Survey!$AX57&lt;&gt;""),0,1)</f>
        <v>1</v>
      </c>
      <c r="CL57" s="114">
        <f>IF(ISBLANK(Survey!$AY57),1,0)</f>
        <v>1</v>
      </c>
      <c r="CM57" s="16" t="str">
        <f t="shared" si="27"/>
        <v>Fail</v>
      </c>
      <c r="CN57" s="133">
        <f>Survey!$AZ57</f>
        <v>0</v>
      </c>
      <c r="CO57" s="16" t="str">
        <f t="shared" si="28"/>
        <v>Pass</v>
      </c>
      <c r="CP57" s="31">
        <f>Survey!$BA57</f>
        <v>0</v>
      </c>
      <c r="CQ57" s="138">
        <f>Survey!$BB57+Survey!$BC57+Survey!$BD57+ABS(Survey!$BE57)-ABS(Survey!$BF57)-ABS(Survey!$BG57)+ABS(Survey!$BH57)-ABS(Survey!$BI57)+ABS(Survey!$BJ57)-ABS(Survey!$BK57)-ABS(Survey!$BL57)+Survey!$BM57</f>
        <v>0</v>
      </c>
      <c r="CR57" s="30">
        <f t="shared" si="29"/>
        <v>0</v>
      </c>
      <c r="CS57" s="17">
        <f t="shared" si="30"/>
        <v>0</v>
      </c>
      <c r="CT57" s="16" t="str">
        <f t="shared" si="31"/>
        <v>Pass</v>
      </c>
      <c r="CU57" s="33" t="b">
        <f>IF(ABS(Survey!$BM57)=0,TRUE,FALSE)</f>
        <v>1</v>
      </c>
      <c r="CV57" s="32" t="b">
        <f>NOT(ISBLANK(Survey!$BN57))</f>
        <v>0</v>
      </c>
      <c r="CW57" t="str">
        <f t="shared" si="32"/>
        <v>Fail</v>
      </c>
      <c r="CX57" s="25">
        <f>Survey!$BA57</f>
        <v>0</v>
      </c>
      <c r="CY57" s="25" cm="1">
        <f t="array" ref="CY57">SUM(SUMIF(Survey!BP57:BW57,{"&gt;0","&lt;0"})*{1,-1})-SUM(SUMIF(Survey!BY57:CF57,{"&gt;0","&lt;0"})*{1,-1})</f>
        <v>0</v>
      </c>
      <c r="CZ57" s="30" t="str">
        <f t="shared" si="33"/>
        <v>No holdings</v>
      </c>
      <c r="DA57">
        <f t="shared" si="34"/>
        <v>0</v>
      </c>
      <c r="DB57" s="16" t="str">
        <f t="shared" si="35"/>
        <v>Fail</v>
      </c>
      <c r="DC57" s="31">
        <f>Survey!$BA57</f>
        <v>0</v>
      </c>
      <c r="DD57" s="31" cm="1">
        <f t="array" ref="DD57">SUM(SUMIF(Survey!CH57:DA57,{"&gt;0","&lt;0"})*{1,-1})-SUM(SUMIF(Survey!DC57:DV57,{"&gt;0","&lt;0"})*{1,-1})</f>
        <v>0</v>
      </c>
      <c r="DE57" s="30" t="str">
        <f t="shared" si="36"/>
        <v>No holdings</v>
      </c>
      <c r="DF57" s="17">
        <f t="shared" si="37"/>
        <v>0</v>
      </c>
      <c r="DG57" s="16" t="str">
        <f t="shared" si="38"/>
        <v>Pass</v>
      </c>
      <c r="DH57" s="33" t="b">
        <f>IF(ABS(Survey!$DA57)=0,TRUE,FALSE)</f>
        <v>1</v>
      </c>
      <c r="DI57" s="32" t="b">
        <f>NOT(ISBLANK(Survey!$DB57))</f>
        <v>0</v>
      </c>
      <c r="DJ57" s="16" t="str">
        <f t="shared" si="39"/>
        <v>Pass</v>
      </c>
      <c r="DK57" s="33" t="b">
        <f>IF(ABS(Survey!$DV57)=0,TRUE,FALSE)</f>
        <v>1</v>
      </c>
      <c r="DL57" s="32" t="b">
        <f>NOT(ISBLANK(Survey!$DW57))</f>
        <v>0</v>
      </c>
      <c r="DM57" t="str">
        <f t="shared" si="40"/>
        <v>Pass</v>
      </c>
      <c r="DN57" s="25" cm="1">
        <f t="array" ref="DN57">SUM(SUMIF(Survey!CW57,{"&gt;0","&lt;0"})*{1,-1})+SUM(SUMIF(Survey!DR57,{"&gt;0","&lt;0"})*{1,-1})</f>
        <v>0</v>
      </c>
      <c r="DO57" s="25">
        <f>SUM(SUMIF(Survey!DY57:EE57,{"&gt;0","&lt;0"})*{1,-1})+SUM(SUMIF(Survey!EG57:EM57,{"&gt;0","&lt;0"})*{1,-1})</f>
        <v>0</v>
      </c>
      <c r="DP57">
        <f t="shared" si="41"/>
        <v>0</v>
      </c>
      <c r="DQ57">
        <f t="shared" si="42"/>
        <v>0</v>
      </c>
      <c r="DR57" s="16" t="str">
        <f t="shared" si="43"/>
        <v>Pass</v>
      </c>
      <c r="DS57" s="33" t="b">
        <f>IF(ABS(Survey!$EE57)=0,TRUE,FALSE)</f>
        <v>1</v>
      </c>
      <c r="DT57" s="32" t="b">
        <f>NOT(ISBLANK(Survey!EF57))</f>
        <v>0</v>
      </c>
      <c r="DU57" s="16" t="str">
        <f t="shared" si="44"/>
        <v>Pass</v>
      </c>
      <c r="DV57" s="33" t="b">
        <f>IF(ABS(Survey!$EM57)=0,TRUE,FALSE)</f>
        <v>1</v>
      </c>
      <c r="DW57" s="32" t="b">
        <f>NOT(ISBLANK(Survey!$EN57))</f>
        <v>0</v>
      </c>
      <c r="DX57" s="16" t="str">
        <f t="shared" si="45"/>
        <v>Fail</v>
      </c>
      <c r="DY57" s="31">
        <f>SUM(SUMIF(Survey!ET57:EV57,{"&gt;0","&lt;0"})*{1,-1})</f>
        <v>0</v>
      </c>
      <c r="DZ57">
        <f t="shared" si="46"/>
        <v>0</v>
      </c>
      <c r="EA57">
        <f t="shared" si="47"/>
        <v>100</v>
      </c>
      <c r="EB57" s="30" t="b">
        <f>IF(OR(Survey!$M57="ETF",Survey!$M57="ETF, alternative mutual fund",Survey!$M57="Closed-end", Survey!$M57="Split share corp"),TRUE,FALSE)</f>
        <v>0</v>
      </c>
      <c r="EC57" s="16" t="str">
        <f t="shared" si="48"/>
        <v>Fail</v>
      </c>
      <c r="ED57" s="31">
        <f>SUM(SUMIF(Survey!EX57:FD57,{"&gt;0","&lt;0"})*{1,-1})</f>
        <v>0</v>
      </c>
      <c r="EE57">
        <f t="shared" si="49"/>
        <v>0</v>
      </c>
      <c r="EF57" s="17">
        <f t="shared" si="50"/>
        <v>100</v>
      </c>
      <c r="EG57" s="16" t="str">
        <f t="shared" si="51"/>
        <v>Fail</v>
      </c>
      <c r="EH57" s="31">
        <f>SUM(SUMIF(Survey!FF57:FL57,{"&gt;0","&lt;0"})*{1,-1})</f>
        <v>0</v>
      </c>
      <c r="EI57">
        <f t="shared" si="52"/>
        <v>0</v>
      </c>
      <c r="EJ57" s="17">
        <f t="shared" si="53"/>
        <v>100</v>
      </c>
    </row>
    <row r="58" spans="1:140">
      <c r="A58">
        <v>58</v>
      </c>
      <c r="B58" t="str">
        <f t="shared" si="0"/>
        <v>Pass</v>
      </c>
      <c r="C58" t="str">
        <f>IF(COUNTBLANK(Survey!B58:FM58)=$C$2, "Pass", "Fail")</f>
        <v>Pass</v>
      </c>
      <c r="D58" s="16" t="str">
        <f t="shared" si="2"/>
        <v>Fail</v>
      </c>
      <c r="E58" t="str">
        <f>IF(OR(ISBLANK(Survey!AL58),COUNTIF(G58:BJ58,"Fail")),"Fail","Pass")</f>
        <v>Fail</v>
      </c>
      <c r="F58" s="265"/>
      <c r="G58" s="16" t="str">
        <f t="shared" si="3"/>
        <v>Fail</v>
      </c>
      <c r="H58" s="139">
        <f>COUNTBLANK(Survey!B58:D58)+COUNTBLANK(Survey!G58)+COUNTBLANK(Survey!I58)+COUNTBLANK(Survey!K58:M58)+COUNTBLANK(Survey!P58:Q58)+COUNTBLANK(Survey!T58:W58)+COUNTBLANK(Survey!Z58:AC58)+COUNTBLANK(Survey!AF58:AG58)+COUNTBLANK(Survey!AK58:AK58)</f>
        <v>21</v>
      </c>
      <c r="I58" t="str">
        <f t="shared" si="4"/>
        <v>Fail</v>
      </c>
      <c r="J58" t="b">
        <f>IF(Survey!E58="No",TRUE,FALSE)</f>
        <v>0</v>
      </c>
      <c r="K58" s="29" cm="1">
        <f t="array" ref="K58">IF(COUNTA(Survey!$E$4:$E$695)=1, 0, SUM(IF(COUNTIF(Survey!$E$4:$E$695, Survey!$E$4:$E$695)=1,1,0)))</f>
        <v>0</v>
      </c>
      <c r="L58" s="29">
        <f>LEN(Survey!E58)</f>
        <v>0</v>
      </c>
      <c r="M58" s="16" t="str">
        <f t="shared" si="5"/>
        <v>Fail</v>
      </c>
      <c r="N58" t="b">
        <f>IF(Survey!F58="No",TRUE,FALSE)</f>
        <v>0</v>
      </c>
      <c r="O58" t="b">
        <f>Survey!F58=Survey!E58</f>
        <v>1</v>
      </c>
      <c r="P58">
        <f>COUNTIF(Survey!$F$4:$F$695,Survey!F58)</f>
        <v>0</v>
      </c>
      <c r="Q58" s="28">
        <f>LEN(Survey!F58)</f>
        <v>0</v>
      </c>
      <c r="R58" s="16" t="str">
        <f t="shared" si="6"/>
        <v>Pass</v>
      </c>
      <c r="S58" s="29">
        <f>MOD((LEN(Survey!H58)+2),11)</f>
        <v>2</v>
      </c>
      <c r="T58">
        <f>COUNTIF(Survey!$H$4:$H$695,Survey!H58)</f>
        <v>0</v>
      </c>
      <c r="U58" s="28" t="str">
        <f>IF(Survey!$L58="Prospectus fund", "Yes", "No")</f>
        <v>No</v>
      </c>
      <c r="V58" s="16" t="str">
        <f t="shared" si="7"/>
        <v>Pass</v>
      </c>
      <c r="W58" s="29">
        <f>MOD((LEN(Survey!J58)+2),11)</f>
        <v>2</v>
      </c>
      <c r="X58">
        <f>COUNTIF(Survey!$J$4:$J$695,Survey!J58)</f>
        <v>0</v>
      </c>
      <c r="Y58" s="30" t="b">
        <f>IF(OR(Survey!$M58="ETF",Survey!$M58="ETF, alternative mutual fund",Survey!$M58="Closed-end", Survey!$M58="Split share corp", Survey!$I58="Yes"),TRUE,FALSE)</f>
        <v>0</v>
      </c>
      <c r="Z58" s="16" t="str">
        <f>IFERROR(IF(AND(OR(AC58=AD58,AD58 = "Either"),NOT(ISBLANK(Survey!K58))),"Pass","Fail"),"Pass")</f>
        <v>Fail</v>
      </c>
      <c r="AA58" s="31" cm="1">
        <f t="array" ref="AA58">SUM(SUMIF(Survey!CH58:DA58,{"&gt;0","&lt;0"})*{1,-1})</f>
        <v>0</v>
      </c>
      <c r="AB58" s="33" cm="1">
        <f t="array" ref="AB58">SUM(SUMIF(Survey!CK58,{"&gt;0","&lt;0"})*{1,-1})+SUM(SUMIF(Survey!CU58,{"&gt;0","&lt;0"})*{1,-1})</f>
        <v>0</v>
      </c>
      <c r="AC58" s="33">
        <f>Survey!K58</f>
        <v>0</v>
      </c>
      <c r="AD58" s="32" t="str">
        <f t="shared" si="8"/>
        <v>Either</v>
      </c>
      <c r="AE58" s="16" t="str">
        <f t="shared" si="9"/>
        <v>Fail</v>
      </c>
      <c r="AF58" s="58" cm="1">
        <f t="array" ref="AF58">SUM(SUMIF(Survey!CH58:DA58,{"&gt;0","&lt;0"})*{1,-1})+SUM(SUMIF(Survey!DC58:DV58,{"&gt;0","&lt;0"})*{1,-1})</f>
        <v>0</v>
      </c>
      <c r="AG58" s="58">
        <f>IFERROR(AF58/(Survey!$BA58),0)</f>
        <v>0</v>
      </c>
      <c r="AH58" s="104" t="b">
        <f>IF(OR(Survey!$M58="Alternative strategy or hedge",Survey!$M58="Private asset",Survey!$L58="Prospectus fund"),TRUE,FALSE)</f>
        <v>0</v>
      </c>
      <c r="AI58" s="104" t="b">
        <f>NOT(ISBLANK(Survey!$M58))</f>
        <v>0</v>
      </c>
      <c r="AJ58" s="16" t="str">
        <f t="shared" si="10"/>
        <v>Fail</v>
      </c>
      <c r="AK58" t="b">
        <f>IF(Survey!W58="No",TRUE,FALSE)</f>
        <v>0</v>
      </c>
      <c r="AL58" s="119">
        <f>MOD((LEN(Survey!W58)+2),22)</f>
        <v>2</v>
      </c>
      <c r="AM58" t="str">
        <f t="shared" si="11"/>
        <v>Pass</v>
      </c>
      <c r="AN58" s="33" t="b">
        <f>NOT(ISNUMBER(SEARCH("Other",Survey!$Q58)))</f>
        <v>1</v>
      </c>
      <c r="AO58" s="32" t="b">
        <f>NOT(ISBLANK(Survey!$R58))</f>
        <v>0</v>
      </c>
      <c r="AP58" s="16" t="str">
        <f t="shared" si="12"/>
        <v>Pass</v>
      </c>
      <c r="AQ58" s="114">
        <f>COUNTBLANK(Survey!$X58)</f>
        <v>1</v>
      </c>
      <c r="AR58" s="58">
        <f>IF(AND(Survey!L58&lt;&gt;"Exempt fund",OR(Survey!$M58="ETF",Survey!$M58="ETF, alternative mutual fund",Survey!$M58="Mutual fund",Survey!$M58="Alternative mutual fund",Survey!$M58="Money market")),1,0)</f>
        <v>0</v>
      </c>
      <c r="AS58" s="16" t="str">
        <f t="shared" si="13"/>
        <v>Pass</v>
      </c>
      <c r="AT58" s="33" t="b">
        <f>NOT(ISNUMBER(SEARCH("Yes",Survey!$AC58)))</f>
        <v>1</v>
      </c>
      <c r="AU58" s="32" t="b">
        <f>IF(COUNTBLANK(Survey!$AD58:$AE58)=0,TRUE, FALSE)</f>
        <v>0</v>
      </c>
      <c r="AV58" s="16" t="str">
        <f t="shared" si="14"/>
        <v>Pass</v>
      </c>
      <c r="AW58" s="33" t="b">
        <f>NOT(ISNUMBER(SEARCH("Yes",Survey!$AF58)))</f>
        <v>1</v>
      </c>
      <c r="AX58" s="32" t="b">
        <f>NOT(ISBLANK(Survey!$AH58))</f>
        <v>0</v>
      </c>
      <c r="AY58" s="16" t="str">
        <f t="shared" si="15"/>
        <v>Pass</v>
      </c>
      <c r="AZ58" s="33" t="b">
        <f>NOT(OR(ISNUMBER(SEARCH("Other",Survey!$AH58)),ISNUMBER(SEARCH("Multiple",Survey!$AH58))))</f>
        <v>1</v>
      </c>
      <c r="BA58" s="32" t="b">
        <f>NOT(ISBLANK(Survey!$AI58))</f>
        <v>0</v>
      </c>
      <c r="BB58" s="16" t="str">
        <f t="shared" si="16"/>
        <v>Fail</v>
      </c>
      <c r="BC58" s="114">
        <f>IF(ABS(Survey!$BA58)&gt;0, 1,0)</f>
        <v>0</v>
      </c>
      <c r="BD58" s="114">
        <f>IF(COUNTBLANK(Survey!$AL58)=0,1,0)</f>
        <v>0</v>
      </c>
      <c r="BE58" s="16" t="str">
        <f t="shared" si="17"/>
        <v>Pass</v>
      </c>
      <c r="BF58" s="114">
        <f>IF(ISBLANK(Survey!$AL58),0,1)</f>
        <v>0</v>
      </c>
      <c r="BG58" s="133">
        <f>COUNTBLANK(Survey!$AM58)</f>
        <v>1</v>
      </c>
      <c r="BH58" s="16" t="str">
        <f t="shared" si="18"/>
        <v>Pass</v>
      </c>
      <c r="BI58" s="114">
        <f>IF(OR(Survey!$AM58="Closed",ISBLANK(Survey!$AM58)),0,1)</f>
        <v>0</v>
      </c>
      <c r="BJ58" s="133">
        <f>IF(ISBLANK(Survey!$AN58),1,0)</f>
        <v>1</v>
      </c>
      <c r="BK58" s="118" t="str">
        <f t="shared" si="19"/>
        <v>Pass</v>
      </c>
      <c r="BL58" s="31" cm="1">
        <f t="array" ref="BL58">SUM(SUMIF(Survey!AO58:AP58,{"&gt;0","&lt;0"})*{1,-1})</f>
        <v>0</v>
      </c>
      <c r="BM58">
        <f t="shared" si="20"/>
        <v>0</v>
      </c>
      <c r="BN58">
        <f t="shared" si="21"/>
        <v>100</v>
      </c>
      <c r="BO58" s="118" t="str">
        <f t="shared" si="22"/>
        <v>Pass</v>
      </c>
      <c r="BP58">
        <f>IF(Survey!AQ58="No",0,1)</f>
        <v>1</v>
      </c>
      <c r="BQ58" s="207">
        <f>MOD((LEN(Survey!AQ58)+2),22)</f>
        <v>2</v>
      </c>
      <c r="BR58">
        <f>IF(Survey!AR58="No",0,1)</f>
        <v>1</v>
      </c>
      <c r="BS58" s="207">
        <f>MOD((LEN(Survey!AR58)+2),22)</f>
        <v>2</v>
      </c>
      <c r="BT58" s="114">
        <f>COUNTBLANK(Survey!$AQ58:$AS58)+COUNTBLANK(Survey!$AU58)</f>
        <v>4</v>
      </c>
      <c r="BU58" s="114">
        <f>IF(Survey!$I58="Yes",1,0)</f>
        <v>0</v>
      </c>
      <c r="BV58" s="114">
        <f>IF(OR(Survey!$M58="Mutual fund",Survey!$M58="Alternative mutual fund",Survey!$M58="Money market"),1,0)</f>
        <v>0</v>
      </c>
      <c r="BW58" s="119">
        <f>IF(OR(Survey!$M58="ETF",Survey!$M58="ETF, alternative mutual fund"),1,0)</f>
        <v>0</v>
      </c>
      <c r="BX58" s="16" t="str">
        <f t="shared" si="23"/>
        <v>Pass</v>
      </c>
      <c r="BY58" s="33">
        <f>IF(ISNUMBER(SEARCH("Other",Survey!$AS58)), 1, 0)</f>
        <v>0</v>
      </c>
      <c r="BZ58" s="58" t="b">
        <f>NOT(ISBLANK(Survey!$AT58))</f>
        <v>0</v>
      </c>
      <c r="CA58" s="16" t="str">
        <f t="shared" si="24"/>
        <v>Pass</v>
      </c>
      <c r="CB58" s="114">
        <f>IF(Survey!$BB58=0, 0,1)</f>
        <v>0</v>
      </c>
      <c r="CC58" s="58">
        <f>Survey!$AV58</f>
        <v>0</v>
      </c>
      <c r="CD58" s="58">
        <f>Survey!$BC58+Survey!$BD58+ABS(Survey!$BE58)-ABS(Survey!$BF58)-ABS(Survey!$BG58)-ABS(Survey!$BL58)</f>
        <v>0</v>
      </c>
      <c r="CE58" s="138">
        <f>Survey!BB58+(ABS(Survey!$BH58)-ABS(Survey!$BI58)+ABS(Survey!$BJ58)-ABS(Survey!$BK58))*0.5</f>
        <v>0</v>
      </c>
      <c r="CF58" s="58">
        <f t="shared" si="25"/>
        <v>0</v>
      </c>
      <c r="CG58" s="58">
        <f>IF(AND($CC58&gt;$CF58-0.2,$CC58&lt;$CF58+0.2,ISBLANK(Survey!$AV58)=FALSE),0,1)</f>
        <v>1</v>
      </c>
      <c r="CH58" s="133">
        <f>IF(ISBLANK(Survey!$AW58),1,0)</f>
        <v>1</v>
      </c>
      <c r="CI58" s="16" t="str">
        <f t="shared" si="26"/>
        <v>Pass</v>
      </c>
      <c r="CJ58" s="114">
        <f>IF(Survey!$BB58=0, 0,1)</f>
        <v>0</v>
      </c>
      <c r="CK58" s="58">
        <f>IF(AND(Survey!$AX58&gt;=0,Survey!$AX58&lt;=0.2,Survey!$AX58&lt;&gt;""),0,1)</f>
        <v>1</v>
      </c>
      <c r="CL58" s="114">
        <f>IF(ISBLANK(Survey!$AY58),1,0)</f>
        <v>1</v>
      </c>
      <c r="CM58" s="16" t="str">
        <f t="shared" si="27"/>
        <v>Fail</v>
      </c>
      <c r="CN58" s="133">
        <f>Survey!$AZ58</f>
        <v>0</v>
      </c>
      <c r="CO58" s="16" t="str">
        <f t="shared" si="28"/>
        <v>Pass</v>
      </c>
      <c r="CP58" s="31">
        <f>Survey!$BA58</f>
        <v>0</v>
      </c>
      <c r="CQ58" s="138">
        <f>Survey!$BB58+Survey!$BC58+Survey!$BD58+ABS(Survey!$BE58)-ABS(Survey!$BF58)-ABS(Survey!$BG58)+ABS(Survey!$BH58)-ABS(Survey!$BI58)+ABS(Survey!$BJ58)-ABS(Survey!$BK58)-ABS(Survey!$BL58)+Survey!$BM58</f>
        <v>0</v>
      </c>
      <c r="CR58" s="30">
        <f t="shared" si="29"/>
        <v>0</v>
      </c>
      <c r="CS58" s="17">
        <f t="shared" si="30"/>
        <v>0</v>
      </c>
      <c r="CT58" s="16" t="str">
        <f t="shared" si="31"/>
        <v>Pass</v>
      </c>
      <c r="CU58" s="33" t="b">
        <f>IF(ABS(Survey!$BM58)=0,TRUE,FALSE)</f>
        <v>1</v>
      </c>
      <c r="CV58" s="32" t="b">
        <f>NOT(ISBLANK(Survey!$BN58))</f>
        <v>0</v>
      </c>
      <c r="CW58" t="str">
        <f t="shared" si="32"/>
        <v>Fail</v>
      </c>
      <c r="CX58" s="25">
        <f>Survey!$BA58</f>
        <v>0</v>
      </c>
      <c r="CY58" s="25" cm="1">
        <f t="array" ref="CY58">SUM(SUMIF(Survey!BP58:BW58,{"&gt;0","&lt;0"})*{1,-1})-SUM(SUMIF(Survey!BY58:CF58,{"&gt;0","&lt;0"})*{1,-1})</f>
        <v>0</v>
      </c>
      <c r="CZ58" s="30" t="str">
        <f t="shared" si="33"/>
        <v>No holdings</v>
      </c>
      <c r="DA58">
        <f t="shared" si="34"/>
        <v>0</v>
      </c>
      <c r="DB58" s="16" t="str">
        <f t="shared" si="35"/>
        <v>Fail</v>
      </c>
      <c r="DC58" s="31">
        <f>Survey!$BA58</f>
        <v>0</v>
      </c>
      <c r="DD58" s="31" cm="1">
        <f t="array" ref="DD58">SUM(SUMIF(Survey!CH58:DA58,{"&gt;0","&lt;0"})*{1,-1})-SUM(SUMIF(Survey!DC58:DV58,{"&gt;0","&lt;0"})*{1,-1})</f>
        <v>0</v>
      </c>
      <c r="DE58" s="30" t="str">
        <f t="shared" si="36"/>
        <v>No holdings</v>
      </c>
      <c r="DF58" s="17">
        <f t="shared" si="37"/>
        <v>0</v>
      </c>
      <c r="DG58" s="16" t="str">
        <f t="shared" si="38"/>
        <v>Pass</v>
      </c>
      <c r="DH58" s="33" t="b">
        <f>IF(ABS(Survey!$DA58)=0,TRUE,FALSE)</f>
        <v>1</v>
      </c>
      <c r="DI58" s="32" t="b">
        <f>NOT(ISBLANK(Survey!$DB58))</f>
        <v>0</v>
      </c>
      <c r="DJ58" s="16" t="str">
        <f t="shared" si="39"/>
        <v>Pass</v>
      </c>
      <c r="DK58" s="33" t="b">
        <f>IF(ABS(Survey!$DV58)=0,TRUE,FALSE)</f>
        <v>1</v>
      </c>
      <c r="DL58" s="32" t="b">
        <f>NOT(ISBLANK(Survey!$DW58))</f>
        <v>0</v>
      </c>
      <c r="DM58" t="str">
        <f t="shared" si="40"/>
        <v>Pass</v>
      </c>
      <c r="DN58" s="25" cm="1">
        <f t="array" ref="DN58">SUM(SUMIF(Survey!CW58,{"&gt;0","&lt;0"})*{1,-1})+SUM(SUMIF(Survey!DR58,{"&gt;0","&lt;0"})*{1,-1})</f>
        <v>0</v>
      </c>
      <c r="DO58" s="25">
        <f>SUM(SUMIF(Survey!DY58:EE58,{"&gt;0","&lt;0"})*{1,-1})+SUM(SUMIF(Survey!EG58:EM58,{"&gt;0","&lt;0"})*{1,-1})</f>
        <v>0</v>
      </c>
      <c r="DP58">
        <f t="shared" si="41"/>
        <v>0</v>
      </c>
      <c r="DQ58">
        <f t="shared" si="42"/>
        <v>0</v>
      </c>
      <c r="DR58" s="16" t="str">
        <f t="shared" si="43"/>
        <v>Pass</v>
      </c>
      <c r="DS58" s="33" t="b">
        <f>IF(ABS(Survey!$EE58)=0,TRUE,FALSE)</f>
        <v>1</v>
      </c>
      <c r="DT58" s="32" t="b">
        <f>NOT(ISBLANK(Survey!EF58))</f>
        <v>0</v>
      </c>
      <c r="DU58" s="16" t="str">
        <f t="shared" si="44"/>
        <v>Pass</v>
      </c>
      <c r="DV58" s="33" t="b">
        <f>IF(ABS(Survey!$EM58)=0,TRUE,FALSE)</f>
        <v>1</v>
      </c>
      <c r="DW58" s="32" t="b">
        <f>NOT(ISBLANK(Survey!$EN58))</f>
        <v>0</v>
      </c>
      <c r="DX58" s="16" t="str">
        <f t="shared" si="45"/>
        <v>Fail</v>
      </c>
      <c r="DY58" s="31">
        <f>SUM(SUMIF(Survey!ET58:EV58,{"&gt;0","&lt;0"})*{1,-1})</f>
        <v>0</v>
      </c>
      <c r="DZ58">
        <f t="shared" si="46"/>
        <v>0</v>
      </c>
      <c r="EA58">
        <f t="shared" si="47"/>
        <v>100</v>
      </c>
      <c r="EB58" s="30" t="b">
        <f>IF(OR(Survey!$M58="ETF",Survey!$M58="ETF, alternative mutual fund",Survey!$M58="Closed-end", Survey!$M58="Split share corp"),TRUE,FALSE)</f>
        <v>0</v>
      </c>
      <c r="EC58" s="16" t="str">
        <f t="shared" si="48"/>
        <v>Fail</v>
      </c>
      <c r="ED58" s="31">
        <f>SUM(SUMIF(Survey!EX58:FD58,{"&gt;0","&lt;0"})*{1,-1})</f>
        <v>0</v>
      </c>
      <c r="EE58">
        <f t="shared" si="49"/>
        <v>0</v>
      </c>
      <c r="EF58" s="17">
        <f t="shared" si="50"/>
        <v>100</v>
      </c>
      <c r="EG58" s="16" t="str">
        <f t="shared" si="51"/>
        <v>Fail</v>
      </c>
      <c r="EH58" s="31">
        <f>SUM(SUMIF(Survey!FF58:FL58,{"&gt;0","&lt;0"})*{1,-1})</f>
        <v>0</v>
      </c>
      <c r="EI58">
        <f t="shared" si="52"/>
        <v>0</v>
      </c>
      <c r="EJ58" s="17">
        <f t="shared" si="53"/>
        <v>100</v>
      </c>
    </row>
    <row r="59" spans="1:140">
      <c r="A59">
        <v>59</v>
      </c>
      <c r="B59" t="str">
        <f t="shared" si="0"/>
        <v>Pass</v>
      </c>
      <c r="C59" t="str">
        <f>IF(COUNTBLANK(Survey!B59:FM59)=$C$2, "Pass", "Fail")</f>
        <v>Pass</v>
      </c>
      <c r="D59" s="16" t="str">
        <f t="shared" si="2"/>
        <v>Fail</v>
      </c>
      <c r="E59" t="str">
        <f>IF(OR(ISBLANK(Survey!AL59),COUNTIF(G59:BJ59,"Fail")),"Fail","Pass")</f>
        <v>Fail</v>
      </c>
      <c r="F59" s="265"/>
      <c r="G59" s="16" t="str">
        <f t="shared" si="3"/>
        <v>Fail</v>
      </c>
      <c r="H59" s="139">
        <f>COUNTBLANK(Survey!B59:D59)+COUNTBLANK(Survey!G59)+COUNTBLANK(Survey!I59)+COUNTBLANK(Survey!K59:M59)+COUNTBLANK(Survey!P59:Q59)+COUNTBLANK(Survey!T59:W59)+COUNTBLANK(Survey!Z59:AC59)+COUNTBLANK(Survey!AF59:AG59)+COUNTBLANK(Survey!AK59:AK59)</f>
        <v>21</v>
      </c>
      <c r="I59" t="str">
        <f t="shared" si="4"/>
        <v>Fail</v>
      </c>
      <c r="J59" t="b">
        <f>IF(Survey!E59="No",TRUE,FALSE)</f>
        <v>0</v>
      </c>
      <c r="K59" s="29" cm="1">
        <f t="array" ref="K59">IF(COUNTA(Survey!$E$4:$E$695)=1, 0, SUM(IF(COUNTIF(Survey!$E$4:$E$695, Survey!$E$4:$E$695)=1,1,0)))</f>
        <v>0</v>
      </c>
      <c r="L59" s="29">
        <f>LEN(Survey!E59)</f>
        <v>0</v>
      </c>
      <c r="M59" s="16" t="str">
        <f t="shared" si="5"/>
        <v>Fail</v>
      </c>
      <c r="N59" t="b">
        <f>IF(Survey!F59="No",TRUE,FALSE)</f>
        <v>0</v>
      </c>
      <c r="O59" t="b">
        <f>Survey!F59=Survey!E59</f>
        <v>1</v>
      </c>
      <c r="P59">
        <f>COUNTIF(Survey!$F$4:$F$695,Survey!F59)</f>
        <v>0</v>
      </c>
      <c r="Q59" s="28">
        <f>LEN(Survey!F59)</f>
        <v>0</v>
      </c>
      <c r="R59" s="16" t="str">
        <f t="shared" si="6"/>
        <v>Pass</v>
      </c>
      <c r="S59" s="29">
        <f>MOD((LEN(Survey!H59)+2),11)</f>
        <v>2</v>
      </c>
      <c r="T59">
        <f>COUNTIF(Survey!$H$4:$H$695,Survey!H59)</f>
        <v>0</v>
      </c>
      <c r="U59" s="28" t="str">
        <f>IF(Survey!$L59="Prospectus fund", "Yes", "No")</f>
        <v>No</v>
      </c>
      <c r="V59" s="16" t="str">
        <f t="shared" si="7"/>
        <v>Pass</v>
      </c>
      <c r="W59" s="29">
        <f>MOD((LEN(Survey!J59)+2),11)</f>
        <v>2</v>
      </c>
      <c r="X59">
        <f>COUNTIF(Survey!$J$4:$J$695,Survey!J59)</f>
        <v>0</v>
      </c>
      <c r="Y59" s="30" t="b">
        <f>IF(OR(Survey!$M59="ETF",Survey!$M59="ETF, alternative mutual fund",Survey!$M59="Closed-end", Survey!$M59="Split share corp", Survey!$I59="Yes"),TRUE,FALSE)</f>
        <v>0</v>
      </c>
      <c r="Z59" s="16" t="str">
        <f>IFERROR(IF(AND(OR(AC59=AD59,AD59 = "Either"),NOT(ISBLANK(Survey!K59))),"Pass","Fail"),"Pass")</f>
        <v>Fail</v>
      </c>
      <c r="AA59" s="31" cm="1">
        <f t="array" ref="AA59">SUM(SUMIF(Survey!CH59:DA59,{"&gt;0","&lt;0"})*{1,-1})</f>
        <v>0</v>
      </c>
      <c r="AB59" s="33" cm="1">
        <f t="array" ref="AB59">SUM(SUMIF(Survey!CK59,{"&gt;0","&lt;0"})*{1,-1})+SUM(SUMIF(Survey!CU59,{"&gt;0","&lt;0"})*{1,-1})</f>
        <v>0</v>
      </c>
      <c r="AC59" s="33">
        <f>Survey!K59</f>
        <v>0</v>
      </c>
      <c r="AD59" s="32" t="str">
        <f t="shared" si="8"/>
        <v>Either</v>
      </c>
      <c r="AE59" s="16" t="str">
        <f t="shared" si="9"/>
        <v>Fail</v>
      </c>
      <c r="AF59" s="58" cm="1">
        <f t="array" ref="AF59">SUM(SUMIF(Survey!CH59:DA59,{"&gt;0","&lt;0"})*{1,-1})+SUM(SUMIF(Survey!DC59:DV59,{"&gt;0","&lt;0"})*{1,-1})</f>
        <v>0</v>
      </c>
      <c r="AG59" s="58">
        <f>IFERROR(AF59/(Survey!$BA59),0)</f>
        <v>0</v>
      </c>
      <c r="AH59" s="104" t="b">
        <f>IF(OR(Survey!$M59="Alternative strategy or hedge",Survey!$M59="Private asset",Survey!$L59="Prospectus fund"),TRUE,FALSE)</f>
        <v>0</v>
      </c>
      <c r="AI59" s="104" t="b">
        <f>NOT(ISBLANK(Survey!$M59))</f>
        <v>0</v>
      </c>
      <c r="AJ59" s="16" t="str">
        <f t="shared" si="10"/>
        <v>Fail</v>
      </c>
      <c r="AK59" t="b">
        <f>IF(Survey!W59="No",TRUE,FALSE)</f>
        <v>0</v>
      </c>
      <c r="AL59" s="119">
        <f>MOD((LEN(Survey!W59)+2),22)</f>
        <v>2</v>
      </c>
      <c r="AM59" t="str">
        <f t="shared" si="11"/>
        <v>Pass</v>
      </c>
      <c r="AN59" s="33" t="b">
        <f>NOT(ISNUMBER(SEARCH("Other",Survey!$Q59)))</f>
        <v>1</v>
      </c>
      <c r="AO59" s="32" t="b">
        <f>NOT(ISBLANK(Survey!$R59))</f>
        <v>0</v>
      </c>
      <c r="AP59" s="16" t="str">
        <f t="shared" si="12"/>
        <v>Pass</v>
      </c>
      <c r="AQ59" s="114">
        <f>COUNTBLANK(Survey!$X59)</f>
        <v>1</v>
      </c>
      <c r="AR59" s="58">
        <f>IF(AND(Survey!L59&lt;&gt;"Exempt fund",OR(Survey!$M59="ETF",Survey!$M59="ETF, alternative mutual fund",Survey!$M59="Mutual fund",Survey!$M59="Alternative mutual fund",Survey!$M59="Money market")),1,0)</f>
        <v>0</v>
      </c>
      <c r="AS59" s="16" t="str">
        <f t="shared" si="13"/>
        <v>Pass</v>
      </c>
      <c r="AT59" s="33" t="b">
        <f>NOT(ISNUMBER(SEARCH("Yes",Survey!$AC59)))</f>
        <v>1</v>
      </c>
      <c r="AU59" s="32" t="b">
        <f>IF(COUNTBLANK(Survey!$AD59:$AE59)=0,TRUE, FALSE)</f>
        <v>0</v>
      </c>
      <c r="AV59" s="16" t="str">
        <f t="shared" si="14"/>
        <v>Pass</v>
      </c>
      <c r="AW59" s="33" t="b">
        <f>NOT(ISNUMBER(SEARCH("Yes",Survey!$AF59)))</f>
        <v>1</v>
      </c>
      <c r="AX59" s="32" t="b">
        <f>NOT(ISBLANK(Survey!$AH59))</f>
        <v>0</v>
      </c>
      <c r="AY59" s="16" t="str">
        <f t="shared" si="15"/>
        <v>Pass</v>
      </c>
      <c r="AZ59" s="33" t="b">
        <f>NOT(OR(ISNUMBER(SEARCH("Other",Survey!$AH59)),ISNUMBER(SEARCH("Multiple",Survey!$AH59))))</f>
        <v>1</v>
      </c>
      <c r="BA59" s="32" t="b">
        <f>NOT(ISBLANK(Survey!$AI59))</f>
        <v>0</v>
      </c>
      <c r="BB59" s="16" t="str">
        <f t="shared" si="16"/>
        <v>Fail</v>
      </c>
      <c r="BC59" s="114">
        <f>IF(ABS(Survey!$BA59)&gt;0, 1,0)</f>
        <v>0</v>
      </c>
      <c r="BD59" s="114">
        <f>IF(COUNTBLANK(Survey!$AL59)=0,1,0)</f>
        <v>0</v>
      </c>
      <c r="BE59" s="16" t="str">
        <f t="shared" si="17"/>
        <v>Pass</v>
      </c>
      <c r="BF59" s="114">
        <f>IF(ISBLANK(Survey!$AL59),0,1)</f>
        <v>0</v>
      </c>
      <c r="BG59" s="133">
        <f>COUNTBLANK(Survey!$AM59)</f>
        <v>1</v>
      </c>
      <c r="BH59" s="16" t="str">
        <f t="shared" si="18"/>
        <v>Pass</v>
      </c>
      <c r="BI59" s="114">
        <f>IF(OR(Survey!$AM59="Closed",ISBLANK(Survey!$AM59)),0,1)</f>
        <v>0</v>
      </c>
      <c r="BJ59" s="133">
        <f>IF(ISBLANK(Survey!$AN59),1,0)</f>
        <v>1</v>
      </c>
      <c r="BK59" s="118" t="str">
        <f t="shared" si="19"/>
        <v>Pass</v>
      </c>
      <c r="BL59" s="31" cm="1">
        <f t="array" ref="BL59">SUM(SUMIF(Survey!AO59:AP59,{"&gt;0","&lt;0"})*{1,-1})</f>
        <v>0</v>
      </c>
      <c r="BM59">
        <f t="shared" si="20"/>
        <v>0</v>
      </c>
      <c r="BN59">
        <f t="shared" si="21"/>
        <v>100</v>
      </c>
      <c r="BO59" s="118" t="str">
        <f t="shared" si="22"/>
        <v>Pass</v>
      </c>
      <c r="BP59">
        <f>IF(Survey!AQ59="No",0,1)</f>
        <v>1</v>
      </c>
      <c r="BQ59" s="207">
        <f>MOD((LEN(Survey!AQ59)+2),22)</f>
        <v>2</v>
      </c>
      <c r="BR59">
        <f>IF(Survey!AR59="No",0,1)</f>
        <v>1</v>
      </c>
      <c r="BS59" s="207">
        <f>MOD((LEN(Survey!AR59)+2),22)</f>
        <v>2</v>
      </c>
      <c r="BT59" s="114">
        <f>COUNTBLANK(Survey!$AQ59:$AS59)+COUNTBLANK(Survey!$AU59)</f>
        <v>4</v>
      </c>
      <c r="BU59" s="114">
        <f>IF(Survey!$I59="Yes",1,0)</f>
        <v>0</v>
      </c>
      <c r="BV59" s="114">
        <f>IF(OR(Survey!$M59="Mutual fund",Survey!$M59="Alternative mutual fund",Survey!$M59="Money market"),1,0)</f>
        <v>0</v>
      </c>
      <c r="BW59" s="119">
        <f>IF(OR(Survey!$M59="ETF",Survey!$M59="ETF, alternative mutual fund"),1,0)</f>
        <v>0</v>
      </c>
      <c r="BX59" s="16" t="str">
        <f t="shared" si="23"/>
        <v>Pass</v>
      </c>
      <c r="BY59" s="33">
        <f>IF(ISNUMBER(SEARCH("Other",Survey!$AS59)), 1, 0)</f>
        <v>0</v>
      </c>
      <c r="BZ59" s="58" t="b">
        <f>NOT(ISBLANK(Survey!$AT59))</f>
        <v>0</v>
      </c>
      <c r="CA59" s="16" t="str">
        <f t="shared" si="24"/>
        <v>Pass</v>
      </c>
      <c r="CB59" s="114">
        <f>IF(Survey!$BB59=0, 0,1)</f>
        <v>0</v>
      </c>
      <c r="CC59" s="58">
        <f>Survey!$AV59</f>
        <v>0</v>
      </c>
      <c r="CD59" s="58">
        <f>Survey!$BC59+Survey!$BD59+ABS(Survey!$BE59)-ABS(Survey!$BF59)-ABS(Survey!$BG59)-ABS(Survey!$BL59)</f>
        <v>0</v>
      </c>
      <c r="CE59" s="138">
        <f>Survey!BB59+(ABS(Survey!$BH59)-ABS(Survey!$BI59)+ABS(Survey!$BJ59)-ABS(Survey!$BK59))*0.5</f>
        <v>0</v>
      </c>
      <c r="CF59" s="58">
        <f t="shared" si="25"/>
        <v>0</v>
      </c>
      <c r="CG59" s="58">
        <f>IF(AND($CC59&gt;$CF59-0.2,$CC59&lt;$CF59+0.2,ISBLANK(Survey!$AV59)=FALSE),0,1)</f>
        <v>1</v>
      </c>
      <c r="CH59" s="133">
        <f>IF(ISBLANK(Survey!$AW59),1,0)</f>
        <v>1</v>
      </c>
      <c r="CI59" s="16" t="str">
        <f t="shared" si="26"/>
        <v>Pass</v>
      </c>
      <c r="CJ59" s="114">
        <f>IF(Survey!$BB59=0, 0,1)</f>
        <v>0</v>
      </c>
      <c r="CK59" s="58">
        <f>IF(AND(Survey!$AX59&gt;=0,Survey!$AX59&lt;=0.2,Survey!$AX59&lt;&gt;""),0,1)</f>
        <v>1</v>
      </c>
      <c r="CL59" s="114">
        <f>IF(ISBLANK(Survey!$AY59),1,0)</f>
        <v>1</v>
      </c>
      <c r="CM59" s="16" t="str">
        <f t="shared" si="27"/>
        <v>Fail</v>
      </c>
      <c r="CN59" s="133">
        <f>Survey!$AZ59</f>
        <v>0</v>
      </c>
      <c r="CO59" s="16" t="str">
        <f t="shared" si="28"/>
        <v>Pass</v>
      </c>
      <c r="CP59" s="31">
        <f>Survey!$BA59</f>
        <v>0</v>
      </c>
      <c r="CQ59" s="138">
        <f>Survey!$BB59+Survey!$BC59+Survey!$BD59+ABS(Survey!$BE59)-ABS(Survey!$BF59)-ABS(Survey!$BG59)+ABS(Survey!$BH59)-ABS(Survey!$BI59)+ABS(Survey!$BJ59)-ABS(Survey!$BK59)-ABS(Survey!$BL59)+Survey!$BM59</f>
        <v>0</v>
      </c>
      <c r="CR59" s="30">
        <f t="shared" si="29"/>
        <v>0</v>
      </c>
      <c r="CS59" s="17">
        <f t="shared" si="30"/>
        <v>0</v>
      </c>
      <c r="CT59" s="16" t="str">
        <f t="shared" si="31"/>
        <v>Pass</v>
      </c>
      <c r="CU59" s="33" t="b">
        <f>IF(ABS(Survey!$BM59)=0,TRUE,FALSE)</f>
        <v>1</v>
      </c>
      <c r="CV59" s="32" t="b">
        <f>NOT(ISBLANK(Survey!$BN59))</f>
        <v>0</v>
      </c>
      <c r="CW59" t="str">
        <f t="shared" si="32"/>
        <v>Fail</v>
      </c>
      <c r="CX59" s="25">
        <f>Survey!$BA59</f>
        <v>0</v>
      </c>
      <c r="CY59" s="25" cm="1">
        <f t="array" ref="CY59">SUM(SUMIF(Survey!BP59:BW59,{"&gt;0","&lt;0"})*{1,-1})-SUM(SUMIF(Survey!BY59:CF59,{"&gt;0","&lt;0"})*{1,-1})</f>
        <v>0</v>
      </c>
      <c r="CZ59" s="30" t="str">
        <f t="shared" si="33"/>
        <v>No holdings</v>
      </c>
      <c r="DA59">
        <f t="shared" si="34"/>
        <v>0</v>
      </c>
      <c r="DB59" s="16" t="str">
        <f t="shared" si="35"/>
        <v>Fail</v>
      </c>
      <c r="DC59" s="31">
        <f>Survey!$BA59</f>
        <v>0</v>
      </c>
      <c r="DD59" s="31" cm="1">
        <f t="array" ref="DD59">SUM(SUMIF(Survey!CH59:DA59,{"&gt;0","&lt;0"})*{1,-1})-SUM(SUMIF(Survey!DC59:DV59,{"&gt;0","&lt;0"})*{1,-1})</f>
        <v>0</v>
      </c>
      <c r="DE59" s="30" t="str">
        <f t="shared" si="36"/>
        <v>No holdings</v>
      </c>
      <c r="DF59" s="17">
        <f t="shared" si="37"/>
        <v>0</v>
      </c>
      <c r="DG59" s="16" t="str">
        <f t="shared" si="38"/>
        <v>Pass</v>
      </c>
      <c r="DH59" s="33" t="b">
        <f>IF(ABS(Survey!$DA59)=0,TRUE,FALSE)</f>
        <v>1</v>
      </c>
      <c r="DI59" s="32" t="b">
        <f>NOT(ISBLANK(Survey!$DB59))</f>
        <v>0</v>
      </c>
      <c r="DJ59" s="16" t="str">
        <f t="shared" si="39"/>
        <v>Pass</v>
      </c>
      <c r="DK59" s="33" t="b">
        <f>IF(ABS(Survey!$DV59)=0,TRUE,FALSE)</f>
        <v>1</v>
      </c>
      <c r="DL59" s="32" t="b">
        <f>NOT(ISBLANK(Survey!$DW59))</f>
        <v>0</v>
      </c>
      <c r="DM59" t="str">
        <f t="shared" si="40"/>
        <v>Pass</v>
      </c>
      <c r="DN59" s="25" cm="1">
        <f t="array" ref="DN59">SUM(SUMIF(Survey!CW59,{"&gt;0","&lt;0"})*{1,-1})+SUM(SUMIF(Survey!DR59,{"&gt;0","&lt;0"})*{1,-1})</f>
        <v>0</v>
      </c>
      <c r="DO59" s="25">
        <f>SUM(SUMIF(Survey!DY59:EE59,{"&gt;0","&lt;0"})*{1,-1})+SUM(SUMIF(Survey!EG59:EM59,{"&gt;0","&lt;0"})*{1,-1})</f>
        <v>0</v>
      </c>
      <c r="DP59">
        <f t="shared" si="41"/>
        <v>0</v>
      </c>
      <c r="DQ59">
        <f t="shared" si="42"/>
        <v>0</v>
      </c>
      <c r="DR59" s="16" t="str">
        <f t="shared" si="43"/>
        <v>Pass</v>
      </c>
      <c r="DS59" s="33" t="b">
        <f>IF(ABS(Survey!$EE59)=0,TRUE,FALSE)</f>
        <v>1</v>
      </c>
      <c r="DT59" s="32" t="b">
        <f>NOT(ISBLANK(Survey!EF59))</f>
        <v>0</v>
      </c>
      <c r="DU59" s="16" t="str">
        <f t="shared" si="44"/>
        <v>Pass</v>
      </c>
      <c r="DV59" s="33" t="b">
        <f>IF(ABS(Survey!$EM59)=0,TRUE,FALSE)</f>
        <v>1</v>
      </c>
      <c r="DW59" s="32" t="b">
        <f>NOT(ISBLANK(Survey!$EN59))</f>
        <v>0</v>
      </c>
      <c r="DX59" s="16" t="str">
        <f t="shared" si="45"/>
        <v>Fail</v>
      </c>
      <c r="DY59" s="31">
        <f>SUM(SUMIF(Survey!ET59:EV59,{"&gt;0","&lt;0"})*{1,-1})</f>
        <v>0</v>
      </c>
      <c r="DZ59">
        <f t="shared" si="46"/>
        <v>0</v>
      </c>
      <c r="EA59">
        <f t="shared" si="47"/>
        <v>100</v>
      </c>
      <c r="EB59" s="30" t="b">
        <f>IF(OR(Survey!$M59="ETF",Survey!$M59="ETF, alternative mutual fund",Survey!$M59="Closed-end", Survey!$M59="Split share corp"),TRUE,FALSE)</f>
        <v>0</v>
      </c>
      <c r="EC59" s="16" t="str">
        <f t="shared" si="48"/>
        <v>Fail</v>
      </c>
      <c r="ED59" s="31">
        <f>SUM(SUMIF(Survey!EX59:FD59,{"&gt;0","&lt;0"})*{1,-1})</f>
        <v>0</v>
      </c>
      <c r="EE59">
        <f t="shared" si="49"/>
        <v>0</v>
      </c>
      <c r="EF59" s="17">
        <f t="shared" si="50"/>
        <v>100</v>
      </c>
      <c r="EG59" s="16" t="str">
        <f t="shared" si="51"/>
        <v>Fail</v>
      </c>
      <c r="EH59" s="31">
        <f>SUM(SUMIF(Survey!FF59:FL59,{"&gt;0","&lt;0"})*{1,-1})</f>
        <v>0</v>
      </c>
      <c r="EI59">
        <f t="shared" si="52"/>
        <v>0</v>
      </c>
      <c r="EJ59" s="17">
        <f t="shared" si="53"/>
        <v>100</v>
      </c>
    </row>
    <row r="60" spans="1:140">
      <c r="A60">
        <v>60</v>
      </c>
      <c r="B60" t="str">
        <f t="shared" si="0"/>
        <v>Pass</v>
      </c>
      <c r="C60" t="str">
        <f>IF(COUNTBLANK(Survey!B60:FM60)=$C$2, "Pass", "Fail")</f>
        <v>Pass</v>
      </c>
      <c r="D60" s="16" t="str">
        <f t="shared" si="2"/>
        <v>Fail</v>
      </c>
      <c r="E60" t="str">
        <f>IF(OR(ISBLANK(Survey!AL60),COUNTIF(G60:BJ60,"Fail")),"Fail","Pass")</f>
        <v>Fail</v>
      </c>
      <c r="F60" s="265"/>
      <c r="G60" s="16" t="str">
        <f t="shared" si="3"/>
        <v>Fail</v>
      </c>
      <c r="H60" s="139">
        <f>COUNTBLANK(Survey!B60:D60)+COUNTBLANK(Survey!G60)+COUNTBLANK(Survey!I60)+COUNTBLANK(Survey!K60:M60)+COUNTBLANK(Survey!P60:Q60)+COUNTBLANK(Survey!T60:W60)+COUNTBLANK(Survey!Z60:AC60)+COUNTBLANK(Survey!AF60:AG60)+COUNTBLANK(Survey!AK60:AK60)</f>
        <v>21</v>
      </c>
      <c r="I60" t="str">
        <f t="shared" si="4"/>
        <v>Fail</v>
      </c>
      <c r="J60" t="b">
        <f>IF(Survey!E60="No",TRUE,FALSE)</f>
        <v>0</v>
      </c>
      <c r="K60" s="29" cm="1">
        <f t="array" ref="K60">IF(COUNTA(Survey!$E$4:$E$695)=1, 0, SUM(IF(COUNTIF(Survey!$E$4:$E$695, Survey!$E$4:$E$695)=1,1,0)))</f>
        <v>0</v>
      </c>
      <c r="L60" s="29">
        <f>LEN(Survey!E60)</f>
        <v>0</v>
      </c>
      <c r="M60" s="16" t="str">
        <f t="shared" si="5"/>
        <v>Fail</v>
      </c>
      <c r="N60" t="b">
        <f>IF(Survey!F60="No",TRUE,FALSE)</f>
        <v>0</v>
      </c>
      <c r="O60" t="b">
        <f>Survey!F60=Survey!E60</f>
        <v>1</v>
      </c>
      <c r="P60">
        <f>COUNTIF(Survey!$F$4:$F$695,Survey!F60)</f>
        <v>0</v>
      </c>
      <c r="Q60" s="28">
        <f>LEN(Survey!F60)</f>
        <v>0</v>
      </c>
      <c r="R60" s="16" t="str">
        <f t="shared" si="6"/>
        <v>Pass</v>
      </c>
      <c r="S60" s="29">
        <f>MOD((LEN(Survey!H60)+2),11)</f>
        <v>2</v>
      </c>
      <c r="T60">
        <f>COUNTIF(Survey!$H$4:$H$695,Survey!H60)</f>
        <v>0</v>
      </c>
      <c r="U60" s="28" t="str">
        <f>IF(Survey!$L60="Prospectus fund", "Yes", "No")</f>
        <v>No</v>
      </c>
      <c r="V60" s="16" t="str">
        <f t="shared" si="7"/>
        <v>Pass</v>
      </c>
      <c r="W60" s="29">
        <f>MOD((LEN(Survey!J60)+2),11)</f>
        <v>2</v>
      </c>
      <c r="X60">
        <f>COUNTIF(Survey!$J$4:$J$695,Survey!J60)</f>
        <v>0</v>
      </c>
      <c r="Y60" s="30" t="b">
        <f>IF(OR(Survey!$M60="ETF",Survey!$M60="ETF, alternative mutual fund",Survey!$M60="Closed-end", Survey!$M60="Split share corp", Survey!$I60="Yes"),TRUE,FALSE)</f>
        <v>0</v>
      </c>
      <c r="Z60" s="16" t="str">
        <f>IFERROR(IF(AND(OR(AC60=AD60,AD60 = "Either"),NOT(ISBLANK(Survey!K60))),"Pass","Fail"),"Pass")</f>
        <v>Fail</v>
      </c>
      <c r="AA60" s="31" cm="1">
        <f t="array" ref="AA60">SUM(SUMIF(Survey!CH60:DA60,{"&gt;0","&lt;0"})*{1,-1})</f>
        <v>0</v>
      </c>
      <c r="AB60" s="33" cm="1">
        <f t="array" ref="AB60">SUM(SUMIF(Survey!CK60,{"&gt;0","&lt;0"})*{1,-1})+SUM(SUMIF(Survey!CU60,{"&gt;0","&lt;0"})*{1,-1})</f>
        <v>0</v>
      </c>
      <c r="AC60" s="33">
        <f>Survey!K60</f>
        <v>0</v>
      </c>
      <c r="AD60" s="32" t="str">
        <f t="shared" si="8"/>
        <v>Either</v>
      </c>
      <c r="AE60" s="16" t="str">
        <f t="shared" si="9"/>
        <v>Fail</v>
      </c>
      <c r="AF60" s="58" cm="1">
        <f t="array" ref="AF60">SUM(SUMIF(Survey!CH60:DA60,{"&gt;0","&lt;0"})*{1,-1})+SUM(SUMIF(Survey!DC60:DV60,{"&gt;0","&lt;0"})*{1,-1})</f>
        <v>0</v>
      </c>
      <c r="AG60" s="58">
        <f>IFERROR(AF60/(Survey!$BA60),0)</f>
        <v>0</v>
      </c>
      <c r="AH60" s="104" t="b">
        <f>IF(OR(Survey!$M60="Alternative strategy or hedge",Survey!$M60="Private asset",Survey!$L60="Prospectus fund"),TRUE,FALSE)</f>
        <v>0</v>
      </c>
      <c r="AI60" s="104" t="b">
        <f>NOT(ISBLANK(Survey!$M60))</f>
        <v>0</v>
      </c>
      <c r="AJ60" s="16" t="str">
        <f t="shared" si="10"/>
        <v>Fail</v>
      </c>
      <c r="AK60" t="b">
        <f>IF(Survey!W60="No",TRUE,FALSE)</f>
        <v>0</v>
      </c>
      <c r="AL60" s="119">
        <f>MOD((LEN(Survey!W60)+2),22)</f>
        <v>2</v>
      </c>
      <c r="AM60" t="str">
        <f t="shared" si="11"/>
        <v>Pass</v>
      </c>
      <c r="AN60" s="33" t="b">
        <f>NOT(ISNUMBER(SEARCH("Other",Survey!$Q60)))</f>
        <v>1</v>
      </c>
      <c r="AO60" s="32" t="b">
        <f>NOT(ISBLANK(Survey!$R60))</f>
        <v>0</v>
      </c>
      <c r="AP60" s="16" t="str">
        <f t="shared" si="12"/>
        <v>Pass</v>
      </c>
      <c r="AQ60" s="114">
        <f>COUNTBLANK(Survey!$X60)</f>
        <v>1</v>
      </c>
      <c r="AR60" s="58">
        <f>IF(AND(Survey!L60&lt;&gt;"Exempt fund",OR(Survey!$M60="ETF",Survey!$M60="ETF, alternative mutual fund",Survey!$M60="Mutual fund",Survey!$M60="Alternative mutual fund",Survey!$M60="Money market")),1,0)</f>
        <v>0</v>
      </c>
      <c r="AS60" s="16" t="str">
        <f t="shared" si="13"/>
        <v>Pass</v>
      </c>
      <c r="AT60" s="33" t="b">
        <f>NOT(ISNUMBER(SEARCH("Yes",Survey!$AC60)))</f>
        <v>1</v>
      </c>
      <c r="AU60" s="32" t="b">
        <f>IF(COUNTBLANK(Survey!$AD60:$AE60)=0,TRUE, FALSE)</f>
        <v>0</v>
      </c>
      <c r="AV60" s="16" t="str">
        <f t="shared" si="14"/>
        <v>Pass</v>
      </c>
      <c r="AW60" s="33" t="b">
        <f>NOT(ISNUMBER(SEARCH("Yes",Survey!$AF60)))</f>
        <v>1</v>
      </c>
      <c r="AX60" s="32" t="b">
        <f>NOT(ISBLANK(Survey!$AH60))</f>
        <v>0</v>
      </c>
      <c r="AY60" s="16" t="str">
        <f t="shared" si="15"/>
        <v>Pass</v>
      </c>
      <c r="AZ60" s="33" t="b">
        <f>NOT(OR(ISNUMBER(SEARCH("Other",Survey!$AH60)),ISNUMBER(SEARCH("Multiple",Survey!$AH60))))</f>
        <v>1</v>
      </c>
      <c r="BA60" s="32" t="b">
        <f>NOT(ISBLANK(Survey!$AI60))</f>
        <v>0</v>
      </c>
      <c r="BB60" s="16" t="str">
        <f t="shared" si="16"/>
        <v>Fail</v>
      </c>
      <c r="BC60" s="114">
        <f>IF(ABS(Survey!$BA60)&gt;0, 1,0)</f>
        <v>0</v>
      </c>
      <c r="BD60" s="114">
        <f>IF(COUNTBLANK(Survey!$AL60)=0,1,0)</f>
        <v>0</v>
      </c>
      <c r="BE60" s="16" t="str">
        <f t="shared" si="17"/>
        <v>Pass</v>
      </c>
      <c r="BF60" s="114">
        <f>IF(ISBLANK(Survey!$AL60),0,1)</f>
        <v>0</v>
      </c>
      <c r="BG60" s="133">
        <f>COUNTBLANK(Survey!$AM60)</f>
        <v>1</v>
      </c>
      <c r="BH60" s="16" t="str">
        <f t="shared" si="18"/>
        <v>Pass</v>
      </c>
      <c r="BI60" s="114">
        <f>IF(OR(Survey!$AM60="Closed",ISBLANK(Survey!$AM60)),0,1)</f>
        <v>0</v>
      </c>
      <c r="BJ60" s="133">
        <f>IF(ISBLANK(Survey!$AN60),1,0)</f>
        <v>1</v>
      </c>
      <c r="BK60" s="118" t="str">
        <f t="shared" si="19"/>
        <v>Pass</v>
      </c>
      <c r="BL60" s="31" cm="1">
        <f t="array" ref="BL60">SUM(SUMIF(Survey!AO60:AP60,{"&gt;0","&lt;0"})*{1,-1})</f>
        <v>0</v>
      </c>
      <c r="BM60">
        <f t="shared" si="20"/>
        <v>0</v>
      </c>
      <c r="BN60">
        <f t="shared" si="21"/>
        <v>100</v>
      </c>
      <c r="BO60" s="118" t="str">
        <f t="shared" si="22"/>
        <v>Pass</v>
      </c>
      <c r="BP60">
        <f>IF(Survey!AQ60="No",0,1)</f>
        <v>1</v>
      </c>
      <c r="BQ60" s="207">
        <f>MOD((LEN(Survey!AQ60)+2),22)</f>
        <v>2</v>
      </c>
      <c r="BR60">
        <f>IF(Survey!AR60="No",0,1)</f>
        <v>1</v>
      </c>
      <c r="BS60" s="207">
        <f>MOD((LEN(Survey!AR60)+2),22)</f>
        <v>2</v>
      </c>
      <c r="BT60" s="114">
        <f>COUNTBLANK(Survey!$AQ60:$AS60)+COUNTBLANK(Survey!$AU60)</f>
        <v>4</v>
      </c>
      <c r="BU60" s="114">
        <f>IF(Survey!$I60="Yes",1,0)</f>
        <v>0</v>
      </c>
      <c r="BV60" s="114">
        <f>IF(OR(Survey!$M60="Mutual fund",Survey!$M60="Alternative mutual fund",Survey!$M60="Money market"),1,0)</f>
        <v>0</v>
      </c>
      <c r="BW60" s="119">
        <f>IF(OR(Survey!$M60="ETF",Survey!$M60="ETF, alternative mutual fund"),1,0)</f>
        <v>0</v>
      </c>
      <c r="BX60" s="16" t="str">
        <f t="shared" si="23"/>
        <v>Pass</v>
      </c>
      <c r="BY60" s="33">
        <f>IF(ISNUMBER(SEARCH("Other",Survey!$AS60)), 1, 0)</f>
        <v>0</v>
      </c>
      <c r="BZ60" s="58" t="b">
        <f>NOT(ISBLANK(Survey!$AT60))</f>
        <v>0</v>
      </c>
      <c r="CA60" s="16" t="str">
        <f t="shared" si="24"/>
        <v>Pass</v>
      </c>
      <c r="CB60" s="114">
        <f>IF(Survey!$BB60=0, 0,1)</f>
        <v>0</v>
      </c>
      <c r="CC60" s="58">
        <f>Survey!$AV60</f>
        <v>0</v>
      </c>
      <c r="CD60" s="58">
        <f>Survey!$BC60+Survey!$BD60+ABS(Survey!$BE60)-ABS(Survey!$BF60)-ABS(Survey!$BG60)-ABS(Survey!$BL60)</f>
        <v>0</v>
      </c>
      <c r="CE60" s="138">
        <f>Survey!BB60+(ABS(Survey!$BH60)-ABS(Survey!$BI60)+ABS(Survey!$BJ60)-ABS(Survey!$BK60))*0.5</f>
        <v>0</v>
      </c>
      <c r="CF60" s="58">
        <f t="shared" si="25"/>
        <v>0</v>
      </c>
      <c r="CG60" s="58">
        <f>IF(AND($CC60&gt;$CF60-0.2,$CC60&lt;$CF60+0.2,ISBLANK(Survey!$AV60)=FALSE),0,1)</f>
        <v>1</v>
      </c>
      <c r="CH60" s="133">
        <f>IF(ISBLANK(Survey!$AW60),1,0)</f>
        <v>1</v>
      </c>
      <c r="CI60" s="16" t="str">
        <f t="shared" si="26"/>
        <v>Pass</v>
      </c>
      <c r="CJ60" s="114">
        <f>IF(Survey!$BB60=0, 0,1)</f>
        <v>0</v>
      </c>
      <c r="CK60" s="58">
        <f>IF(AND(Survey!$AX60&gt;=0,Survey!$AX60&lt;=0.2,Survey!$AX60&lt;&gt;""),0,1)</f>
        <v>1</v>
      </c>
      <c r="CL60" s="114">
        <f>IF(ISBLANK(Survey!$AY60),1,0)</f>
        <v>1</v>
      </c>
      <c r="CM60" s="16" t="str">
        <f t="shared" si="27"/>
        <v>Fail</v>
      </c>
      <c r="CN60" s="133">
        <f>Survey!$AZ60</f>
        <v>0</v>
      </c>
      <c r="CO60" s="16" t="str">
        <f t="shared" si="28"/>
        <v>Pass</v>
      </c>
      <c r="CP60" s="31">
        <f>Survey!$BA60</f>
        <v>0</v>
      </c>
      <c r="CQ60" s="138">
        <f>Survey!$BB60+Survey!$BC60+Survey!$BD60+ABS(Survey!$BE60)-ABS(Survey!$BF60)-ABS(Survey!$BG60)+ABS(Survey!$BH60)-ABS(Survey!$BI60)+ABS(Survey!$BJ60)-ABS(Survey!$BK60)-ABS(Survey!$BL60)+Survey!$BM60</f>
        <v>0</v>
      </c>
      <c r="CR60" s="30">
        <f t="shared" si="29"/>
        <v>0</v>
      </c>
      <c r="CS60" s="17">
        <f t="shared" si="30"/>
        <v>0</v>
      </c>
      <c r="CT60" s="16" t="str">
        <f t="shared" si="31"/>
        <v>Pass</v>
      </c>
      <c r="CU60" s="33" t="b">
        <f>IF(ABS(Survey!$BM60)=0,TRUE,FALSE)</f>
        <v>1</v>
      </c>
      <c r="CV60" s="32" t="b">
        <f>NOT(ISBLANK(Survey!$BN60))</f>
        <v>0</v>
      </c>
      <c r="CW60" t="str">
        <f t="shared" si="32"/>
        <v>Fail</v>
      </c>
      <c r="CX60" s="25">
        <f>Survey!$BA60</f>
        <v>0</v>
      </c>
      <c r="CY60" s="25" cm="1">
        <f t="array" ref="CY60">SUM(SUMIF(Survey!BP60:BW60,{"&gt;0","&lt;0"})*{1,-1})-SUM(SUMIF(Survey!BY60:CF60,{"&gt;0","&lt;0"})*{1,-1})</f>
        <v>0</v>
      </c>
      <c r="CZ60" s="30" t="str">
        <f t="shared" si="33"/>
        <v>No holdings</v>
      </c>
      <c r="DA60">
        <f t="shared" si="34"/>
        <v>0</v>
      </c>
      <c r="DB60" s="16" t="str">
        <f t="shared" si="35"/>
        <v>Fail</v>
      </c>
      <c r="DC60" s="31">
        <f>Survey!$BA60</f>
        <v>0</v>
      </c>
      <c r="DD60" s="31" cm="1">
        <f t="array" ref="DD60">SUM(SUMIF(Survey!CH60:DA60,{"&gt;0","&lt;0"})*{1,-1})-SUM(SUMIF(Survey!DC60:DV60,{"&gt;0","&lt;0"})*{1,-1})</f>
        <v>0</v>
      </c>
      <c r="DE60" s="30" t="str">
        <f t="shared" si="36"/>
        <v>No holdings</v>
      </c>
      <c r="DF60" s="17">
        <f t="shared" si="37"/>
        <v>0</v>
      </c>
      <c r="DG60" s="16" t="str">
        <f t="shared" si="38"/>
        <v>Pass</v>
      </c>
      <c r="DH60" s="33" t="b">
        <f>IF(ABS(Survey!$DA60)=0,TRUE,FALSE)</f>
        <v>1</v>
      </c>
      <c r="DI60" s="32" t="b">
        <f>NOT(ISBLANK(Survey!$DB60))</f>
        <v>0</v>
      </c>
      <c r="DJ60" s="16" t="str">
        <f t="shared" si="39"/>
        <v>Pass</v>
      </c>
      <c r="DK60" s="33" t="b">
        <f>IF(ABS(Survey!$DV60)=0,TRUE,FALSE)</f>
        <v>1</v>
      </c>
      <c r="DL60" s="32" t="b">
        <f>NOT(ISBLANK(Survey!$DW60))</f>
        <v>0</v>
      </c>
      <c r="DM60" t="str">
        <f t="shared" si="40"/>
        <v>Pass</v>
      </c>
      <c r="DN60" s="25" cm="1">
        <f t="array" ref="DN60">SUM(SUMIF(Survey!CW60,{"&gt;0","&lt;0"})*{1,-1})+SUM(SUMIF(Survey!DR60,{"&gt;0","&lt;0"})*{1,-1})</f>
        <v>0</v>
      </c>
      <c r="DO60" s="25">
        <f>SUM(SUMIF(Survey!DY60:EE60,{"&gt;0","&lt;0"})*{1,-1})+SUM(SUMIF(Survey!EG60:EM60,{"&gt;0","&lt;0"})*{1,-1})</f>
        <v>0</v>
      </c>
      <c r="DP60">
        <f t="shared" si="41"/>
        <v>0</v>
      </c>
      <c r="DQ60">
        <f t="shared" si="42"/>
        <v>0</v>
      </c>
      <c r="DR60" s="16" t="str">
        <f t="shared" si="43"/>
        <v>Pass</v>
      </c>
      <c r="DS60" s="33" t="b">
        <f>IF(ABS(Survey!$EE60)=0,TRUE,FALSE)</f>
        <v>1</v>
      </c>
      <c r="DT60" s="32" t="b">
        <f>NOT(ISBLANK(Survey!EF60))</f>
        <v>0</v>
      </c>
      <c r="DU60" s="16" t="str">
        <f t="shared" si="44"/>
        <v>Pass</v>
      </c>
      <c r="DV60" s="33" t="b">
        <f>IF(ABS(Survey!$EM60)=0,TRUE,FALSE)</f>
        <v>1</v>
      </c>
      <c r="DW60" s="32" t="b">
        <f>NOT(ISBLANK(Survey!$EN60))</f>
        <v>0</v>
      </c>
      <c r="DX60" s="16" t="str">
        <f t="shared" si="45"/>
        <v>Fail</v>
      </c>
      <c r="DY60" s="31">
        <f>SUM(SUMIF(Survey!ET60:EV60,{"&gt;0","&lt;0"})*{1,-1})</f>
        <v>0</v>
      </c>
      <c r="DZ60">
        <f t="shared" si="46"/>
        <v>0</v>
      </c>
      <c r="EA60">
        <f t="shared" si="47"/>
        <v>100</v>
      </c>
      <c r="EB60" s="30" t="b">
        <f>IF(OR(Survey!$M60="ETF",Survey!$M60="ETF, alternative mutual fund",Survey!$M60="Closed-end", Survey!$M60="Split share corp"),TRUE,FALSE)</f>
        <v>0</v>
      </c>
      <c r="EC60" s="16" t="str">
        <f t="shared" si="48"/>
        <v>Fail</v>
      </c>
      <c r="ED60" s="31">
        <f>SUM(SUMIF(Survey!EX60:FD60,{"&gt;0","&lt;0"})*{1,-1})</f>
        <v>0</v>
      </c>
      <c r="EE60">
        <f t="shared" si="49"/>
        <v>0</v>
      </c>
      <c r="EF60" s="17">
        <f t="shared" si="50"/>
        <v>100</v>
      </c>
      <c r="EG60" s="16" t="str">
        <f t="shared" si="51"/>
        <v>Fail</v>
      </c>
      <c r="EH60" s="31">
        <f>SUM(SUMIF(Survey!FF60:FL60,{"&gt;0","&lt;0"})*{1,-1})</f>
        <v>0</v>
      </c>
      <c r="EI60">
        <f t="shared" si="52"/>
        <v>0</v>
      </c>
      <c r="EJ60" s="17">
        <f t="shared" si="53"/>
        <v>100</v>
      </c>
    </row>
    <row r="61" spans="1:140">
      <c r="A61">
        <v>61</v>
      </c>
      <c r="B61" t="str">
        <f t="shared" si="0"/>
        <v>Pass</v>
      </c>
      <c r="C61" t="str">
        <f>IF(COUNTBLANK(Survey!B61:FM61)=$C$2, "Pass", "Fail")</f>
        <v>Pass</v>
      </c>
      <c r="D61" s="16" t="str">
        <f t="shared" si="2"/>
        <v>Fail</v>
      </c>
      <c r="E61" t="str">
        <f>IF(OR(ISBLANK(Survey!AL61),COUNTIF(G61:BJ61,"Fail")),"Fail","Pass")</f>
        <v>Fail</v>
      </c>
      <c r="F61" s="265"/>
      <c r="G61" s="16" t="str">
        <f t="shared" si="3"/>
        <v>Fail</v>
      </c>
      <c r="H61" s="139">
        <f>COUNTBLANK(Survey!B61:D61)+COUNTBLANK(Survey!G61)+COUNTBLANK(Survey!I61)+COUNTBLANK(Survey!K61:M61)+COUNTBLANK(Survey!P61:Q61)+COUNTBLANK(Survey!T61:W61)+COUNTBLANK(Survey!Z61:AC61)+COUNTBLANK(Survey!AF61:AG61)+COUNTBLANK(Survey!AK61:AK61)</f>
        <v>21</v>
      </c>
      <c r="I61" t="str">
        <f t="shared" si="4"/>
        <v>Fail</v>
      </c>
      <c r="J61" t="b">
        <f>IF(Survey!E61="No",TRUE,FALSE)</f>
        <v>0</v>
      </c>
      <c r="K61" s="29" cm="1">
        <f t="array" ref="K61">IF(COUNTA(Survey!$E$4:$E$695)=1, 0, SUM(IF(COUNTIF(Survey!$E$4:$E$695, Survey!$E$4:$E$695)=1,1,0)))</f>
        <v>0</v>
      </c>
      <c r="L61" s="29">
        <f>LEN(Survey!E61)</f>
        <v>0</v>
      </c>
      <c r="M61" s="16" t="str">
        <f t="shared" si="5"/>
        <v>Fail</v>
      </c>
      <c r="N61" t="b">
        <f>IF(Survey!F61="No",TRUE,FALSE)</f>
        <v>0</v>
      </c>
      <c r="O61" t="b">
        <f>Survey!F61=Survey!E61</f>
        <v>1</v>
      </c>
      <c r="P61">
        <f>COUNTIF(Survey!$F$4:$F$695,Survey!F61)</f>
        <v>0</v>
      </c>
      <c r="Q61" s="28">
        <f>LEN(Survey!F61)</f>
        <v>0</v>
      </c>
      <c r="R61" s="16" t="str">
        <f t="shared" si="6"/>
        <v>Pass</v>
      </c>
      <c r="S61" s="29">
        <f>MOD((LEN(Survey!H61)+2),11)</f>
        <v>2</v>
      </c>
      <c r="T61">
        <f>COUNTIF(Survey!$H$4:$H$695,Survey!H61)</f>
        <v>0</v>
      </c>
      <c r="U61" s="28" t="str">
        <f>IF(Survey!$L61="Prospectus fund", "Yes", "No")</f>
        <v>No</v>
      </c>
      <c r="V61" s="16" t="str">
        <f t="shared" si="7"/>
        <v>Pass</v>
      </c>
      <c r="W61" s="29">
        <f>MOD((LEN(Survey!J61)+2),11)</f>
        <v>2</v>
      </c>
      <c r="X61">
        <f>COUNTIF(Survey!$J$4:$J$695,Survey!J61)</f>
        <v>0</v>
      </c>
      <c r="Y61" s="30" t="b">
        <f>IF(OR(Survey!$M61="ETF",Survey!$M61="ETF, alternative mutual fund",Survey!$M61="Closed-end", Survey!$M61="Split share corp", Survey!$I61="Yes"),TRUE,FALSE)</f>
        <v>0</v>
      </c>
      <c r="Z61" s="16" t="str">
        <f>IFERROR(IF(AND(OR(AC61=AD61,AD61 = "Either"),NOT(ISBLANK(Survey!K61))),"Pass","Fail"),"Pass")</f>
        <v>Fail</v>
      </c>
      <c r="AA61" s="31" cm="1">
        <f t="array" ref="AA61">SUM(SUMIF(Survey!CH61:DA61,{"&gt;0","&lt;0"})*{1,-1})</f>
        <v>0</v>
      </c>
      <c r="AB61" s="33" cm="1">
        <f t="array" ref="AB61">SUM(SUMIF(Survey!CK61,{"&gt;0","&lt;0"})*{1,-1})+SUM(SUMIF(Survey!CU61,{"&gt;0","&lt;0"})*{1,-1})</f>
        <v>0</v>
      </c>
      <c r="AC61" s="33">
        <f>Survey!K61</f>
        <v>0</v>
      </c>
      <c r="AD61" s="32" t="str">
        <f t="shared" si="8"/>
        <v>Either</v>
      </c>
      <c r="AE61" s="16" t="str">
        <f t="shared" si="9"/>
        <v>Fail</v>
      </c>
      <c r="AF61" s="58" cm="1">
        <f t="array" ref="AF61">SUM(SUMIF(Survey!CH61:DA61,{"&gt;0","&lt;0"})*{1,-1})+SUM(SUMIF(Survey!DC61:DV61,{"&gt;0","&lt;0"})*{1,-1})</f>
        <v>0</v>
      </c>
      <c r="AG61" s="58">
        <f>IFERROR(AF61/(Survey!$BA61),0)</f>
        <v>0</v>
      </c>
      <c r="AH61" s="104" t="b">
        <f>IF(OR(Survey!$M61="Alternative strategy or hedge",Survey!$M61="Private asset",Survey!$L61="Prospectus fund"),TRUE,FALSE)</f>
        <v>0</v>
      </c>
      <c r="AI61" s="104" t="b">
        <f>NOT(ISBLANK(Survey!$M61))</f>
        <v>0</v>
      </c>
      <c r="AJ61" s="16" t="str">
        <f t="shared" si="10"/>
        <v>Fail</v>
      </c>
      <c r="AK61" t="b">
        <f>IF(Survey!W61="No",TRUE,FALSE)</f>
        <v>0</v>
      </c>
      <c r="AL61" s="119">
        <f>MOD((LEN(Survey!W61)+2),22)</f>
        <v>2</v>
      </c>
      <c r="AM61" t="str">
        <f t="shared" si="11"/>
        <v>Pass</v>
      </c>
      <c r="AN61" s="33" t="b">
        <f>NOT(ISNUMBER(SEARCH("Other",Survey!$Q61)))</f>
        <v>1</v>
      </c>
      <c r="AO61" s="32" t="b">
        <f>NOT(ISBLANK(Survey!$R61))</f>
        <v>0</v>
      </c>
      <c r="AP61" s="16" t="str">
        <f t="shared" si="12"/>
        <v>Pass</v>
      </c>
      <c r="AQ61" s="114">
        <f>COUNTBLANK(Survey!$X61)</f>
        <v>1</v>
      </c>
      <c r="AR61" s="58">
        <f>IF(AND(Survey!L61&lt;&gt;"Exempt fund",OR(Survey!$M61="ETF",Survey!$M61="ETF, alternative mutual fund",Survey!$M61="Mutual fund",Survey!$M61="Alternative mutual fund",Survey!$M61="Money market")),1,0)</f>
        <v>0</v>
      </c>
      <c r="AS61" s="16" t="str">
        <f t="shared" si="13"/>
        <v>Pass</v>
      </c>
      <c r="AT61" s="33" t="b">
        <f>NOT(ISNUMBER(SEARCH("Yes",Survey!$AC61)))</f>
        <v>1</v>
      </c>
      <c r="AU61" s="32" t="b">
        <f>IF(COUNTBLANK(Survey!$AD61:$AE61)=0,TRUE, FALSE)</f>
        <v>0</v>
      </c>
      <c r="AV61" s="16" t="str">
        <f t="shared" si="14"/>
        <v>Pass</v>
      </c>
      <c r="AW61" s="33" t="b">
        <f>NOT(ISNUMBER(SEARCH("Yes",Survey!$AF61)))</f>
        <v>1</v>
      </c>
      <c r="AX61" s="32" t="b">
        <f>NOT(ISBLANK(Survey!$AH61))</f>
        <v>0</v>
      </c>
      <c r="AY61" s="16" t="str">
        <f t="shared" si="15"/>
        <v>Pass</v>
      </c>
      <c r="AZ61" s="33" t="b">
        <f>NOT(OR(ISNUMBER(SEARCH("Other",Survey!$AH61)),ISNUMBER(SEARCH("Multiple",Survey!$AH61))))</f>
        <v>1</v>
      </c>
      <c r="BA61" s="32" t="b">
        <f>NOT(ISBLANK(Survey!$AI61))</f>
        <v>0</v>
      </c>
      <c r="BB61" s="16" t="str">
        <f t="shared" si="16"/>
        <v>Fail</v>
      </c>
      <c r="BC61" s="114">
        <f>IF(ABS(Survey!$BA61)&gt;0, 1,0)</f>
        <v>0</v>
      </c>
      <c r="BD61" s="114">
        <f>IF(COUNTBLANK(Survey!$AL61)=0,1,0)</f>
        <v>0</v>
      </c>
      <c r="BE61" s="16" t="str">
        <f t="shared" si="17"/>
        <v>Pass</v>
      </c>
      <c r="BF61" s="114">
        <f>IF(ISBLANK(Survey!$AL61),0,1)</f>
        <v>0</v>
      </c>
      <c r="BG61" s="133">
        <f>COUNTBLANK(Survey!$AM61)</f>
        <v>1</v>
      </c>
      <c r="BH61" s="16" t="str">
        <f t="shared" si="18"/>
        <v>Pass</v>
      </c>
      <c r="BI61" s="114">
        <f>IF(OR(Survey!$AM61="Closed",ISBLANK(Survey!$AM61)),0,1)</f>
        <v>0</v>
      </c>
      <c r="BJ61" s="133">
        <f>IF(ISBLANK(Survey!$AN61),1,0)</f>
        <v>1</v>
      </c>
      <c r="BK61" s="118" t="str">
        <f t="shared" si="19"/>
        <v>Pass</v>
      </c>
      <c r="BL61" s="31" cm="1">
        <f t="array" ref="BL61">SUM(SUMIF(Survey!AO61:AP61,{"&gt;0","&lt;0"})*{1,-1})</f>
        <v>0</v>
      </c>
      <c r="BM61">
        <f t="shared" si="20"/>
        <v>0</v>
      </c>
      <c r="BN61">
        <f t="shared" si="21"/>
        <v>100</v>
      </c>
      <c r="BO61" s="118" t="str">
        <f t="shared" si="22"/>
        <v>Pass</v>
      </c>
      <c r="BP61">
        <f>IF(Survey!AQ61="No",0,1)</f>
        <v>1</v>
      </c>
      <c r="BQ61" s="207">
        <f>MOD((LEN(Survey!AQ61)+2),22)</f>
        <v>2</v>
      </c>
      <c r="BR61">
        <f>IF(Survey!AR61="No",0,1)</f>
        <v>1</v>
      </c>
      <c r="BS61" s="207">
        <f>MOD((LEN(Survey!AR61)+2),22)</f>
        <v>2</v>
      </c>
      <c r="BT61" s="114">
        <f>COUNTBLANK(Survey!$AQ61:$AS61)+COUNTBLANK(Survey!$AU61)</f>
        <v>4</v>
      </c>
      <c r="BU61" s="114">
        <f>IF(Survey!$I61="Yes",1,0)</f>
        <v>0</v>
      </c>
      <c r="BV61" s="114">
        <f>IF(OR(Survey!$M61="Mutual fund",Survey!$M61="Alternative mutual fund",Survey!$M61="Money market"),1,0)</f>
        <v>0</v>
      </c>
      <c r="BW61" s="119">
        <f>IF(OR(Survey!$M61="ETF",Survey!$M61="ETF, alternative mutual fund"),1,0)</f>
        <v>0</v>
      </c>
      <c r="BX61" s="16" t="str">
        <f t="shared" si="23"/>
        <v>Pass</v>
      </c>
      <c r="BY61" s="33">
        <f>IF(ISNUMBER(SEARCH("Other",Survey!$AS61)), 1, 0)</f>
        <v>0</v>
      </c>
      <c r="BZ61" s="58" t="b">
        <f>NOT(ISBLANK(Survey!$AT61))</f>
        <v>0</v>
      </c>
      <c r="CA61" s="16" t="str">
        <f t="shared" si="24"/>
        <v>Pass</v>
      </c>
      <c r="CB61" s="114">
        <f>IF(Survey!$BB61=0, 0,1)</f>
        <v>0</v>
      </c>
      <c r="CC61" s="58">
        <f>Survey!$AV61</f>
        <v>0</v>
      </c>
      <c r="CD61" s="58">
        <f>Survey!$BC61+Survey!$BD61+ABS(Survey!$BE61)-ABS(Survey!$BF61)-ABS(Survey!$BG61)-ABS(Survey!$BL61)</f>
        <v>0</v>
      </c>
      <c r="CE61" s="138">
        <f>Survey!BB61+(ABS(Survey!$BH61)-ABS(Survey!$BI61)+ABS(Survey!$BJ61)-ABS(Survey!$BK61))*0.5</f>
        <v>0</v>
      </c>
      <c r="CF61" s="58">
        <f t="shared" si="25"/>
        <v>0</v>
      </c>
      <c r="CG61" s="58">
        <f>IF(AND($CC61&gt;$CF61-0.2,$CC61&lt;$CF61+0.2,ISBLANK(Survey!$AV61)=FALSE),0,1)</f>
        <v>1</v>
      </c>
      <c r="CH61" s="133">
        <f>IF(ISBLANK(Survey!$AW61),1,0)</f>
        <v>1</v>
      </c>
      <c r="CI61" s="16" t="str">
        <f t="shared" si="26"/>
        <v>Pass</v>
      </c>
      <c r="CJ61" s="114">
        <f>IF(Survey!$BB61=0, 0,1)</f>
        <v>0</v>
      </c>
      <c r="CK61" s="58">
        <f>IF(AND(Survey!$AX61&gt;=0,Survey!$AX61&lt;=0.2,Survey!$AX61&lt;&gt;""),0,1)</f>
        <v>1</v>
      </c>
      <c r="CL61" s="114">
        <f>IF(ISBLANK(Survey!$AY61),1,0)</f>
        <v>1</v>
      </c>
      <c r="CM61" s="16" t="str">
        <f t="shared" si="27"/>
        <v>Fail</v>
      </c>
      <c r="CN61" s="133">
        <f>Survey!$AZ61</f>
        <v>0</v>
      </c>
      <c r="CO61" s="16" t="str">
        <f t="shared" si="28"/>
        <v>Pass</v>
      </c>
      <c r="CP61" s="31">
        <f>Survey!$BA61</f>
        <v>0</v>
      </c>
      <c r="CQ61" s="138">
        <f>Survey!$BB61+Survey!$BC61+Survey!$BD61+ABS(Survey!$BE61)-ABS(Survey!$BF61)-ABS(Survey!$BG61)+ABS(Survey!$BH61)-ABS(Survey!$BI61)+ABS(Survey!$BJ61)-ABS(Survey!$BK61)-ABS(Survey!$BL61)+Survey!$BM61</f>
        <v>0</v>
      </c>
      <c r="CR61" s="30">
        <f t="shared" si="29"/>
        <v>0</v>
      </c>
      <c r="CS61" s="17">
        <f t="shared" si="30"/>
        <v>0</v>
      </c>
      <c r="CT61" s="16" t="str">
        <f t="shared" si="31"/>
        <v>Pass</v>
      </c>
      <c r="CU61" s="33" t="b">
        <f>IF(ABS(Survey!$BM61)=0,TRUE,FALSE)</f>
        <v>1</v>
      </c>
      <c r="CV61" s="32" t="b">
        <f>NOT(ISBLANK(Survey!$BN61))</f>
        <v>0</v>
      </c>
      <c r="CW61" t="str">
        <f t="shared" si="32"/>
        <v>Fail</v>
      </c>
      <c r="CX61" s="25">
        <f>Survey!$BA61</f>
        <v>0</v>
      </c>
      <c r="CY61" s="25" cm="1">
        <f t="array" ref="CY61">SUM(SUMIF(Survey!BP61:BW61,{"&gt;0","&lt;0"})*{1,-1})-SUM(SUMIF(Survey!BY61:CF61,{"&gt;0","&lt;0"})*{1,-1})</f>
        <v>0</v>
      </c>
      <c r="CZ61" s="30" t="str">
        <f t="shared" si="33"/>
        <v>No holdings</v>
      </c>
      <c r="DA61">
        <f t="shared" si="34"/>
        <v>0</v>
      </c>
      <c r="DB61" s="16" t="str">
        <f t="shared" si="35"/>
        <v>Fail</v>
      </c>
      <c r="DC61" s="31">
        <f>Survey!$BA61</f>
        <v>0</v>
      </c>
      <c r="DD61" s="31" cm="1">
        <f t="array" ref="DD61">SUM(SUMIF(Survey!CH61:DA61,{"&gt;0","&lt;0"})*{1,-1})-SUM(SUMIF(Survey!DC61:DV61,{"&gt;0","&lt;0"})*{1,-1})</f>
        <v>0</v>
      </c>
      <c r="DE61" s="30" t="str">
        <f t="shared" si="36"/>
        <v>No holdings</v>
      </c>
      <c r="DF61" s="17">
        <f t="shared" si="37"/>
        <v>0</v>
      </c>
      <c r="DG61" s="16" t="str">
        <f t="shared" si="38"/>
        <v>Pass</v>
      </c>
      <c r="DH61" s="33" t="b">
        <f>IF(ABS(Survey!$DA61)=0,TRUE,FALSE)</f>
        <v>1</v>
      </c>
      <c r="DI61" s="32" t="b">
        <f>NOT(ISBLANK(Survey!$DB61))</f>
        <v>0</v>
      </c>
      <c r="DJ61" s="16" t="str">
        <f t="shared" si="39"/>
        <v>Pass</v>
      </c>
      <c r="DK61" s="33" t="b">
        <f>IF(ABS(Survey!$DV61)=0,TRUE,FALSE)</f>
        <v>1</v>
      </c>
      <c r="DL61" s="32" t="b">
        <f>NOT(ISBLANK(Survey!$DW61))</f>
        <v>0</v>
      </c>
      <c r="DM61" t="str">
        <f t="shared" si="40"/>
        <v>Pass</v>
      </c>
      <c r="DN61" s="25" cm="1">
        <f t="array" ref="DN61">SUM(SUMIF(Survey!CW61,{"&gt;0","&lt;0"})*{1,-1})+SUM(SUMIF(Survey!DR61,{"&gt;0","&lt;0"})*{1,-1})</f>
        <v>0</v>
      </c>
      <c r="DO61" s="25">
        <f>SUM(SUMIF(Survey!DY61:EE61,{"&gt;0","&lt;0"})*{1,-1})+SUM(SUMIF(Survey!EG61:EM61,{"&gt;0","&lt;0"})*{1,-1})</f>
        <v>0</v>
      </c>
      <c r="DP61">
        <f t="shared" si="41"/>
        <v>0</v>
      </c>
      <c r="DQ61">
        <f t="shared" si="42"/>
        <v>0</v>
      </c>
      <c r="DR61" s="16" t="str">
        <f t="shared" si="43"/>
        <v>Pass</v>
      </c>
      <c r="DS61" s="33" t="b">
        <f>IF(ABS(Survey!$EE61)=0,TRUE,FALSE)</f>
        <v>1</v>
      </c>
      <c r="DT61" s="32" t="b">
        <f>NOT(ISBLANK(Survey!EF61))</f>
        <v>0</v>
      </c>
      <c r="DU61" s="16" t="str">
        <f t="shared" si="44"/>
        <v>Pass</v>
      </c>
      <c r="DV61" s="33" t="b">
        <f>IF(ABS(Survey!$EM61)=0,TRUE,FALSE)</f>
        <v>1</v>
      </c>
      <c r="DW61" s="32" t="b">
        <f>NOT(ISBLANK(Survey!$EN61))</f>
        <v>0</v>
      </c>
      <c r="DX61" s="16" t="str">
        <f t="shared" si="45"/>
        <v>Fail</v>
      </c>
      <c r="DY61" s="31">
        <f>SUM(SUMIF(Survey!ET61:EV61,{"&gt;0","&lt;0"})*{1,-1})</f>
        <v>0</v>
      </c>
      <c r="DZ61">
        <f t="shared" si="46"/>
        <v>0</v>
      </c>
      <c r="EA61">
        <f t="shared" si="47"/>
        <v>100</v>
      </c>
      <c r="EB61" s="30" t="b">
        <f>IF(OR(Survey!$M61="ETF",Survey!$M61="ETF, alternative mutual fund",Survey!$M61="Closed-end", Survey!$M61="Split share corp"),TRUE,FALSE)</f>
        <v>0</v>
      </c>
      <c r="EC61" s="16" t="str">
        <f t="shared" si="48"/>
        <v>Fail</v>
      </c>
      <c r="ED61" s="31">
        <f>SUM(SUMIF(Survey!EX61:FD61,{"&gt;0","&lt;0"})*{1,-1})</f>
        <v>0</v>
      </c>
      <c r="EE61">
        <f t="shared" si="49"/>
        <v>0</v>
      </c>
      <c r="EF61" s="17">
        <f t="shared" si="50"/>
        <v>100</v>
      </c>
      <c r="EG61" s="16" t="str">
        <f t="shared" si="51"/>
        <v>Fail</v>
      </c>
      <c r="EH61" s="31">
        <f>SUM(SUMIF(Survey!FF61:FL61,{"&gt;0","&lt;0"})*{1,-1})</f>
        <v>0</v>
      </c>
      <c r="EI61">
        <f t="shared" si="52"/>
        <v>0</v>
      </c>
      <c r="EJ61" s="17">
        <f t="shared" si="53"/>
        <v>100</v>
      </c>
    </row>
    <row r="62" spans="1:140">
      <c r="A62">
        <v>62</v>
      </c>
      <c r="B62" t="str">
        <f t="shared" si="0"/>
        <v>Pass</v>
      </c>
      <c r="C62" t="str">
        <f>IF(COUNTBLANK(Survey!B62:FM62)=$C$2, "Pass", "Fail")</f>
        <v>Pass</v>
      </c>
      <c r="D62" s="16" t="str">
        <f t="shared" si="2"/>
        <v>Fail</v>
      </c>
      <c r="E62" t="str">
        <f>IF(OR(ISBLANK(Survey!AL62),COUNTIF(G62:BJ62,"Fail")),"Fail","Pass")</f>
        <v>Fail</v>
      </c>
      <c r="F62" s="265"/>
      <c r="G62" s="16" t="str">
        <f t="shared" si="3"/>
        <v>Fail</v>
      </c>
      <c r="H62" s="139">
        <f>COUNTBLANK(Survey!B62:D62)+COUNTBLANK(Survey!G62)+COUNTBLANK(Survey!I62)+COUNTBLANK(Survey!K62:M62)+COUNTBLANK(Survey!P62:Q62)+COUNTBLANK(Survey!T62:W62)+COUNTBLANK(Survey!Z62:AC62)+COUNTBLANK(Survey!AF62:AG62)+COUNTBLANK(Survey!AK62:AK62)</f>
        <v>21</v>
      </c>
      <c r="I62" t="str">
        <f t="shared" si="4"/>
        <v>Fail</v>
      </c>
      <c r="J62" t="b">
        <f>IF(Survey!E62="No",TRUE,FALSE)</f>
        <v>0</v>
      </c>
      <c r="K62" s="29" cm="1">
        <f t="array" ref="K62">IF(COUNTA(Survey!$E$4:$E$695)=1, 0, SUM(IF(COUNTIF(Survey!$E$4:$E$695, Survey!$E$4:$E$695)=1,1,0)))</f>
        <v>0</v>
      </c>
      <c r="L62" s="29">
        <f>LEN(Survey!E62)</f>
        <v>0</v>
      </c>
      <c r="M62" s="16" t="str">
        <f t="shared" si="5"/>
        <v>Fail</v>
      </c>
      <c r="N62" t="b">
        <f>IF(Survey!F62="No",TRUE,FALSE)</f>
        <v>0</v>
      </c>
      <c r="O62" t="b">
        <f>Survey!F62=Survey!E62</f>
        <v>1</v>
      </c>
      <c r="P62">
        <f>COUNTIF(Survey!$F$4:$F$695,Survey!F62)</f>
        <v>0</v>
      </c>
      <c r="Q62" s="28">
        <f>LEN(Survey!F62)</f>
        <v>0</v>
      </c>
      <c r="R62" s="16" t="str">
        <f t="shared" si="6"/>
        <v>Pass</v>
      </c>
      <c r="S62" s="29">
        <f>MOD((LEN(Survey!H62)+2),11)</f>
        <v>2</v>
      </c>
      <c r="T62">
        <f>COUNTIF(Survey!$H$4:$H$695,Survey!H62)</f>
        <v>0</v>
      </c>
      <c r="U62" s="28" t="str">
        <f>IF(Survey!$L62="Prospectus fund", "Yes", "No")</f>
        <v>No</v>
      </c>
      <c r="V62" s="16" t="str">
        <f t="shared" si="7"/>
        <v>Pass</v>
      </c>
      <c r="W62" s="29">
        <f>MOD((LEN(Survey!J62)+2),11)</f>
        <v>2</v>
      </c>
      <c r="X62">
        <f>COUNTIF(Survey!$J$4:$J$695,Survey!J62)</f>
        <v>0</v>
      </c>
      <c r="Y62" s="30" t="b">
        <f>IF(OR(Survey!$M62="ETF",Survey!$M62="ETF, alternative mutual fund",Survey!$M62="Closed-end", Survey!$M62="Split share corp", Survey!$I62="Yes"),TRUE,FALSE)</f>
        <v>0</v>
      </c>
      <c r="Z62" s="16" t="str">
        <f>IFERROR(IF(AND(OR(AC62=AD62,AD62 = "Either"),NOT(ISBLANK(Survey!K62))),"Pass","Fail"),"Pass")</f>
        <v>Fail</v>
      </c>
      <c r="AA62" s="31" cm="1">
        <f t="array" ref="AA62">SUM(SUMIF(Survey!CH62:DA62,{"&gt;0","&lt;0"})*{1,-1})</f>
        <v>0</v>
      </c>
      <c r="AB62" s="33" cm="1">
        <f t="array" ref="AB62">SUM(SUMIF(Survey!CK62,{"&gt;0","&lt;0"})*{1,-1})+SUM(SUMIF(Survey!CU62,{"&gt;0","&lt;0"})*{1,-1})</f>
        <v>0</v>
      </c>
      <c r="AC62" s="33">
        <f>Survey!K62</f>
        <v>0</v>
      </c>
      <c r="AD62" s="32" t="str">
        <f t="shared" si="8"/>
        <v>Either</v>
      </c>
      <c r="AE62" s="16" t="str">
        <f t="shared" si="9"/>
        <v>Fail</v>
      </c>
      <c r="AF62" s="58" cm="1">
        <f t="array" ref="AF62">SUM(SUMIF(Survey!CH62:DA62,{"&gt;0","&lt;0"})*{1,-1})+SUM(SUMIF(Survey!DC62:DV62,{"&gt;0","&lt;0"})*{1,-1})</f>
        <v>0</v>
      </c>
      <c r="AG62" s="58">
        <f>IFERROR(AF62/(Survey!$BA62),0)</f>
        <v>0</v>
      </c>
      <c r="AH62" s="104" t="b">
        <f>IF(OR(Survey!$M62="Alternative strategy or hedge",Survey!$M62="Private asset",Survey!$L62="Prospectus fund"),TRUE,FALSE)</f>
        <v>0</v>
      </c>
      <c r="AI62" s="104" t="b">
        <f>NOT(ISBLANK(Survey!$M62))</f>
        <v>0</v>
      </c>
      <c r="AJ62" s="16" t="str">
        <f t="shared" si="10"/>
        <v>Fail</v>
      </c>
      <c r="AK62" t="b">
        <f>IF(Survey!W62="No",TRUE,FALSE)</f>
        <v>0</v>
      </c>
      <c r="AL62" s="119">
        <f>MOD((LEN(Survey!W62)+2),22)</f>
        <v>2</v>
      </c>
      <c r="AM62" t="str">
        <f t="shared" si="11"/>
        <v>Pass</v>
      </c>
      <c r="AN62" s="33" t="b">
        <f>NOT(ISNUMBER(SEARCH("Other",Survey!$Q62)))</f>
        <v>1</v>
      </c>
      <c r="AO62" s="32" t="b">
        <f>NOT(ISBLANK(Survey!$R62))</f>
        <v>0</v>
      </c>
      <c r="AP62" s="16" t="str">
        <f t="shared" si="12"/>
        <v>Pass</v>
      </c>
      <c r="AQ62" s="114">
        <f>COUNTBLANK(Survey!$X62)</f>
        <v>1</v>
      </c>
      <c r="AR62" s="58">
        <f>IF(AND(Survey!L62&lt;&gt;"Exempt fund",OR(Survey!$M62="ETF",Survey!$M62="ETF, alternative mutual fund",Survey!$M62="Mutual fund",Survey!$M62="Alternative mutual fund",Survey!$M62="Money market")),1,0)</f>
        <v>0</v>
      </c>
      <c r="AS62" s="16" t="str">
        <f t="shared" si="13"/>
        <v>Pass</v>
      </c>
      <c r="AT62" s="33" t="b">
        <f>NOT(ISNUMBER(SEARCH("Yes",Survey!$AC62)))</f>
        <v>1</v>
      </c>
      <c r="AU62" s="32" t="b">
        <f>IF(COUNTBLANK(Survey!$AD62:$AE62)=0,TRUE, FALSE)</f>
        <v>0</v>
      </c>
      <c r="AV62" s="16" t="str">
        <f t="shared" si="14"/>
        <v>Pass</v>
      </c>
      <c r="AW62" s="33" t="b">
        <f>NOT(ISNUMBER(SEARCH("Yes",Survey!$AF62)))</f>
        <v>1</v>
      </c>
      <c r="AX62" s="32" t="b">
        <f>NOT(ISBLANK(Survey!$AH62))</f>
        <v>0</v>
      </c>
      <c r="AY62" s="16" t="str">
        <f t="shared" si="15"/>
        <v>Pass</v>
      </c>
      <c r="AZ62" s="33" t="b">
        <f>NOT(OR(ISNUMBER(SEARCH("Other",Survey!$AH62)),ISNUMBER(SEARCH("Multiple",Survey!$AH62))))</f>
        <v>1</v>
      </c>
      <c r="BA62" s="32" t="b">
        <f>NOT(ISBLANK(Survey!$AI62))</f>
        <v>0</v>
      </c>
      <c r="BB62" s="16" t="str">
        <f t="shared" si="16"/>
        <v>Fail</v>
      </c>
      <c r="BC62" s="114">
        <f>IF(ABS(Survey!$BA62)&gt;0, 1,0)</f>
        <v>0</v>
      </c>
      <c r="BD62" s="114">
        <f>IF(COUNTBLANK(Survey!$AL62)=0,1,0)</f>
        <v>0</v>
      </c>
      <c r="BE62" s="16" t="str">
        <f t="shared" si="17"/>
        <v>Pass</v>
      </c>
      <c r="BF62" s="114">
        <f>IF(ISBLANK(Survey!$AL62),0,1)</f>
        <v>0</v>
      </c>
      <c r="BG62" s="133">
        <f>COUNTBLANK(Survey!$AM62)</f>
        <v>1</v>
      </c>
      <c r="BH62" s="16" t="str">
        <f t="shared" si="18"/>
        <v>Pass</v>
      </c>
      <c r="BI62" s="114">
        <f>IF(OR(Survey!$AM62="Closed",ISBLANK(Survey!$AM62)),0,1)</f>
        <v>0</v>
      </c>
      <c r="BJ62" s="133">
        <f>IF(ISBLANK(Survey!$AN62),1,0)</f>
        <v>1</v>
      </c>
      <c r="BK62" s="118" t="str">
        <f t="shared" si="19"/>
        <v>Pass</v>
      </c>
      <c r="BL62" s="31" cm="1">
        <f t="array" ref="BL62">SUM(SUMIF(Survey!AO62:AP62,{"&gt;0","&lt;0"})*{1,-1})</f>
        <v>0</v>
      </c>
      <c r="BM62">
        <f t="shared" si="20"/>
        <v>0</v>
      </c>
      <c r="BN62">
        <f t="shared" si="21"/>
        <v>100</v>
      </c>
      <c r="BO62" s="118" t="str">
        <f t="shared" si="22"/>
        <v>Pass</v>
      </c>
      <c r="BP62">
        <f>IF(Survey!AQ62="No",0,1)</f>
        <v>1</v>
      </c>
      <c r="BQ62" s="207">
        <f>MOD((LEN(Survey!AQ62)+2),22)</f>
        <v>2</v>
      </c>
      <c r="BR62">
        <f>IF(Survey!AR62="No",0,1)</f>
        <v>1</v>
      </c>
      <c r="BS62" s="207">
        <f>MOD((LEN(Survey!AR62)+2),22)</f>
        <v>2</v>
      </c>
      <c r="BT62" s="114">
        <f>COUNTBLANK(Survey!$AQ62:$AS62)+COUNTBLANK(Survey!$AU62)</f>
        <v>4</v>
      </c>
      <c r="BU62" s="114">
        <f>IF(Survey!$I62="Yes",1,0)</f>
        <v>0</v>
      </c>
      <c r="BV62" s="114">
        <f>IF(OR(Survey!$M62="Mutual fund",Survey!$M62="Alternative mutual fund",Survey!$M62="Money market"),1,0)</f>
        <v>0</v>
      </c>
      <c r="BW62" s="119">
        <f>IF(OR(Survey!$M62="ETF",Survey!$M62="ETF, alternative mutual fund"),1,0)</f>
        <v>0</v>
      </c>
      <c r="BX62" s="16" t="str">
        <f t="shared" si="23"/>
        <v>Pass</v>
      </c>
      <c r="BY62" s="33">
        <f>IF(ISNUMBER(SEARCH("Other",Survey!$AS62)), 1, 0)</f>
        <v>0</v>
      </c>
      <c r="BZ62" s="58" t="b">
        <f>NOT(ISBLANK(Survey!$AT62))</f>
        <v>0</v>
      </c>
      <c r="CA62" s="16" t="str">
        <f t="shared" si="24"/>
        <v>Pass</v>
      </c>
      <c r="CB62" s="114">
        <f>IF(Survey!$BB62=0, 0,1)</f>
        <v>0</v>
      </c>
      <c r="CC62" s="58">
        <f>Survey!$AV62</f>
        <v>0</v>
      </c>
      <c r="CD62" s="58">
        <f>Survey!$BC62+Survey!$BD62+ABS(Survey!$BE62)-ABS(Survey!$BF62)-ABS(Survey!$BG62)-ABS(Survey!$BL62)</f>
        <v>0</v>
      </c>
      <c r="CE62" s="138">
        <f>Survey!BB62+(ABS(Survey!$BH62)-ABS(Survey!$BI62)+ABS(Survey!$BJ62)-ABS(Survey!$BK62))*0.5</f>
        <v>0</v>
      </c>
      <c r="CF62" s="58">
        <f t="shared" si="25"/>
        <v>0</v>
      </c>
      <c r="CG62" s="58">
        <f>IF(AND($CC62&gt;$CF62-0.2,$CC62&lt;$CF62+0.2,ISBLANK(Survey!$AV62)=FALSE),0,1)</f>
        <v>1</v>
      </c>
      <c r="CH62" s="133">
        <f>IF(ISBLANK(Survey!$AW62),1,0)</f>
        <v>1</v>
      </c>
      <c r="CI62" s="16" t="str">
        <f t="shared" si="26"/>
        <v>Pass</v>
      </c>
      <c r="CJ62" s="114">
        <f>IF(Survey!$BB62=0, 0,1)</f>
        <v>0</v>
      </c>
      <c r="CK62" s="58">
        <f>IF(AND(Survey!$AX62&gt;=0,Survey!$AX62&lt;=0.2,Survey!$AX62&lt;&gt;""),0,1)</f>
        <v>1</v>
      </c>
      <c r="CL62" s="114">
        <f>IF(ISBLANK(Survey!$AY62),1,0)</f>
        <v>1</v>
      </c>
      <c r="CM62" s="16" t="str">
        <f t="shared" si="27"/>
        <v>Fail</v>
      </c>
      <c r="CN62" s="133">
        <f>Survey!$AZ62</f>
        <v>0</v>
      </c>
      <c r="CO62" s="16" t="str">
        <f t="shared" si="28"/>
        <v>Pass</v>
      </c>
      <c r="CP62" s="31">
        <f>Survey!$BA62</f>
        <v>0</v>
      </c>
      <c r="CQ62" s="138">
        <f>Survey!$BB62+Survey!$BC62+Survey!$BD62+ABS(Survey!$BE62)-ABS(Survey!$BF62)-ABS(Survey!$BG62)+ABS(Survey!$BH62)-ABS(Survey!$BI62)+ABS(Survey!$BJ62)-ABS(Survey!$BK62)-ABS(Survey!$BL62)+Survey!$BM62</f>
        <v>0</v>
      </c>
      <c r="CR62" s="30">
        <f t="shared" si="29"/>
        <v>0</v>
      </c>
      <c r="CS62" s="17">
        <f t="shared" si="30"/>
        <v>0</v>
      </c>
      <c r="CT62" s="16" t="str">
        <f t="shared" si="31"/>
        <v>Pass</v>
      </c>
      <c r="CU62" s="33" t="b">
        <f>IF(ABS(Survey!$BM62)=0,TRUE,FALSE)</f>
        <v>1</v>
      </c>
      <c r="CV62" s="32" t="b">
        <f>NOT(ISBLANK(Survey!$BN62))</f>
        <v>0</v>
      </c>
      <c r="CW62" t="str">
        <f t="shared" si="32"/>
        <v>Fail</v>
      </c>
      <c r="CX62" s="25">
        <f>Survey!$BA62</f>
        <v>0</v>
      </c>
      <c r="CY62" s="25" cm="1">
        <f t="array" ref="CY62">SUM(SUMIF(Survey!BP62:BW62,{"&gt;0","&lt;0"})*{1,-1})-SUM(SUMIF(Survey!BY62:CF62,{"&gt;0","&lt;0"})*{1,-1})</f>
        <v>0</v>
      </c>
      <c r="CZ62" s="30" t="str">
        <f t="shared" si="33"/>
        <v>No holdings</v>
      </c>
      <c r="DA62">
        <f t="shared" si="34"/>
        <v>0</v>
      </c>
      <c r="DB62" s="16" t="str">
        <f t="shared" si="35"/>
        <v>Fail</v>
      </c>
      <c r="DC62" s="31">
        <f>Survey!$BA62</f>
        <v>0</v>
      </c>
      <c r="DD62" s="31" cm="1">
        <f t="array" ref="DD62">SUM(SUMIF(Survey!CH62:DA62,{"&gt;0","&lt;0"})*{1,-1})-SUM(SUMIF(Survey!DC62:DV62,{"&gt;0","&lt;0"})*{1,-1})</f>
        <v>0</v>
      </c>
      <c r="DE62" s="30" t="str">
        <f t="shared" si="36"/>
        <v>No holdings</v>
      </c>
      <c r="DF62" s="17">
        <f t="shared" si="37"/>
        <v>0</v>
      </c>
      <c r="DG62" s="16" t="str">
        <f t="shared" si="38"/>
        <v>Pass</v>
      </c>
      <c r="DH62" s="33" t="b">
        <f>IF(ABS(Survey!$DA62)=0,TRUE,FALSE)</f>
        <v>1</v>
      </c>
      <c r="DI62" s="32" t="b">
        <f>NOT(ISBLANK(Survey!$DB62))</f>
        <v>0</v>
      </c>
      <c r="DJ62" s="16" t="str">
        <f t="shared" si="39"/>
        <v>Pass</v>
      </c>
      <c r="DK62" s="33" t="b">
        <f>IF(ABS(Survey!$DV62)=0,TRUE,FALSE)</f>
        <v>1</v>
      </c>
      <c r="DL62" s="32" t="b">
        <f>NOT(ISBLANK(Survey!$DW62))</f>
        <v>0</v>
      </c>
      <c r="DM62" t="str">
        <f t="shared" si="40"/>
        <v>Pass</v>
      </c>
      <c r="DN62" s="25" cm="1">
        <f t="array" ref="DN62">SUM(SUMIF(Survey!CW62,{"&gt;0","&lt;0"})*{1,-1})+SUM(SUMIF(Survey!DR62,{"&gt;0","&lt;0"})*{1,-1})</f>
        <v>0</v>
      </c>
      <c r="DO62" s="25">
        <f>SUM(SUMIF(Survey!DY62:EE62,{"&gt;0","&lt;0"})*{1,-1})+SUM(SUMIF(Survey!EG62:EM62,{"&gt;0","&lt;0"})*{1,-1})</f>
        <v>0</v>
      </c>
      <c r="DP62">
        <f t="shared" si="41"/>
        <v>0</v>
      </c>
      <c r="DQ62">
        <f t="shared" si="42"/>
        <v>0</v>
      </c>
      <c r="DR62" s="16" t="str">
        <f t="shared" si="43"/>
        <v>Pass</v>
      </c>
      <c r="DS62" s="33" t="b">
        <f>IF(ABS(Survey!$EE62)=0,TRUE,FALSE)</f>
        <v>1</v>
      </c>
      <c r="DT62" s="32" t="b">
        <f>NOT(ISBLANK(Survey!EF62))</f>
        <v>0</v>
      </c>
      <c r="DU62" s="16" t="str">
        <f t="shared" si="44"/>
        <v>Pass</v>
      </c>
      <c r="DV62" s="33" t="b">
        <f>IF(ABS(Survey!$EM62)=0,TRUE,FALSE)</f>
        <v>1</v>
      </c>
      <c r="DW62" s="32" t="b">
        <f>NOT(ISBLANK(Survey!$EN62))</f>
        <v>0</v>
      </c>
      <c r="DX62" s="16" t="str">
        <f t="shared" si="45"/>
        <v>Fail</v>
      </c>
      <c r="DY62" s="31">
        <f>SUM(SUMIF(Survey!ET62:EV62,{"&gt;0","&lt;0"})*{1,-1})</f>
        <v>0</v>
      </c>
      <c r="DZ62">
        <f t="shared" si="46"/>
        <v>0</v>
      </c>
      <c r="EA62">
        <f t="shared" si="47"/>
        <v>100</v>
      </c>
      <c r="EB62" s="30" t="b">
        <f>IF(OR(Survey!$M62="ETF",Survey!$M62="ETF, alternative mutual fund",Survey!$M62="Closed-end", Survey!$M62="Split share corp"),TRUE,FALSE)</f>
        <v>0</v>
      </c>
      <c r="EC62" s="16" t="str">
        <f t="shared" si="48"/>
        <v>Fail</v>
      </c>
      <c r="ED62" s="31">
        <f>SUM(SUMIF(Survey!EX62:FD62,{"&gt;0","&lt;0"})*{1,-1})</f>
        <v>0</v>
      </c>
      <c r="EE62">
        <f t="shared" si="49"/>
        <v>0</v>
      </c>
      <c r="EF62" s="17">
        <f t="shared" si="50"/>
        <v>100</v>
      </c>
      <c r="EG62" s="16" t="str">
        <f t="shared" si="51"/>
        <v>Fail</v>
      </c>
      <c r="EH62" s="31">
        <f>SUM(SUMIF(Survey!FF62:FL62,{"&gt;0","&lt;0"})*{1,-1})</f>
        <v>0</v>
      </c>
      <c r="EI62">
        <f t="shared" si="52"/>
        <v>0</v>
      </c>
      <c r="EJ62" s="17">
        <f t="shared" si="53"/>
        <v>100</v>
      </c>
    </row>
    <row r="63" spans="1:140">
      <c r="A63">
        <v>63</v>
      </c>
      <c r="B63" t="str">
        <f t="shared" si="0"/>
        <v>Pass</v>
      </c>
      <c r="C63" t="str">
        <f>IF(COUNTBLANK(Survey!B63:FM63)=$C$2, "Pass", "Fail")</f>
        <v>Pass</v>
      </c>
      <c r="D63" s="16" t="str">
        <f t="shared" si="2"/>
        <v>Fail</v>
      </c>
      <c r="E63" t="str">
        <f>IF(OR(ISBLANK(Survey!AL63),COUNTIF(G63:BJ63,"Fail")),"Fail","Pass")</f>
        <v>Fail</v>
      </c>
      <c r="F63" s="265"/>
      <c r="G63" s="16" t="str">
        <f t="shared" si="3"/>
        <v>Fail</v>
      </c>
      <c r="H63" s="139">
        <f>COUNTBLANK(Survey!B63:D63)+COUNTBLANK(Survey!G63)+COUNTBLANK(Survey!I63)+COUNTBLANK(Survey!K63:M63)+COUNTBLANK(Survey!P63:Q63)+COUNTBLANK(Survey!T63:W63)+COUNTBLANK(Survey!Z63:AC63)+COUNTBLANK(Survey!AF63:AG63)+COUNTBLANK(Survey!AK63:AK63)</f>
        <v>21</v>
      </c>
      <c r="I63" t="str">
        <f t="shared" si="4"/>
        <v>Fail</v>
      </c>
      <c r="J63" t="b">
        <f>IF(Survey!E63="No",TRUE,FALSE)</f>
        <v>0</v>
      </c>
      <c r="K63" s="29" cm="1">
        <f t="array" ref="K63">IF(COUNTA(Survey!$E$4:$E$695)=1, 0, SUM(IF(COUNTIF(Survey!$E$4:$E$695, Survey!$E$4:$E$695)=1,1,0)))</f>
        <v>0</v>
      </c>
      <c r="L63" s="29">
        <f>LEN(Survey!E63)</f>
        <v>0</v>
      </c>
      <c r="M63" s="16" t="str">
        <f t="shared" si="5"/>
        <v>Fail</v>
      </c>
      <c r="N63" t="b">
        <f>IF(Survey!F63="No",TRUE,FALSE)</f>
        <v>0</v>
      </c>
      <c r="O63" t="b">
        <f>Survey!F63=Survey!E63</f>
        <v>1</v>
      </c>
      <c r="P63">
        <f>COUNTIF(Survey!$F$4:$F$695,Survey!F63)</f>
        <v>0</v>
      </c>
      <c r="Q63" s="28">
        <f>LEN(Survey!F63)</f>
        <v>0</v>
      </c>
      <c r="R63" s="16" t="str">
        <f t="shared" si="6"/>
        <v>Pass</v>
      </c>
      <c r="S63" s="29">
        <f>MOD((LEN(Survey!H63)+2),11)</f>
        <v>2</v>
      </c>
      <c r="T63">
        <f>COUNTIF(Survey!$H$4:$H$695,Survey!H63)</f>
        <v>0</v>
      </c>
      <c r="U63" s="28" t="str">
        <f>IF(Survey!$L63="Prospectus fund", "Yes", "No")</f>
        <v>No</v>
      </c>
      <c r="V63" s="16" t="str">
        <f t="shared" si="7"/>
        <v>Pass</v>
      </c>
      <c r="W63" s="29">
        <f>MOD((LEN(Survey!J63)+2),11)</f>
        <v>2</v>
      </c>
      <c r="X63">
        <f>COUNTIF(Survey!$J$4:$J$695,Survey!J63)</f>
        <v>0</v>
      </c>
      <c r="Y63" s="30" t="b">
        <f>IF(OR(Survey!$M63="ETF",Survey!$M63="ETF, alternative mutual fund",Survey!$M63="Closed-end", Survey!$M63="Split share corp", Survey!$I63="Yes"),TRUE,FALSE)</f>
        <v>0</v>
      </c>
      <c r="Z63" s="16" t="str">
        <f>IFERROR(IF(AND(OR(AC63=AD63,AD63 = "Either"),NOT(ISBLANK(Survey!K63))),"Pass","Fail"),"Pass")</f>
        <v>Fail</v>
      </c>
      <c r="AA63" s="31" cm="1">
        <f t="array" ref="AA63">SUM(SUMIF(Survey!CH63:DA63,{"&gt;0","&lt;0"})*{1,-1})</f>
        <v>0</v>
      </c>
      <c r="AB63" s="33" cm="1">
        <f t="array" ref="AB63">SUM(SUMIF(Survey!CK63,{"&gt;0","&lt;0"})*{1,-1})+SUM(SUMIF(Survey!CU63,{"&gt;0","&lt;0"})*{1,-1})</f>
        <v>0</v>
      </c>
      <c r="AC63" s="33">
        <f>Survey!K63</f>
        <v>0</v>
      </c>
      <c r="AD63" s="32" t="str">
        <f t="shared" si="8"/>
        <v>Either</v>
      </c>
      <c r="AE63" s="16" t="str">
        <f t="shared" si="9"/>
        <v>Fail</v>
      </c>
      <c r="AF63" s="58" cm="1">
        <f t="array" ref="AF63">SUM(SUMIF(Survey!CH63:DA63,{"&gt;0","&lt;0"})*{1,-1})+SUM(SUMIF(Survey!DC63:DV63,{"&gt;0","&lt;0"})*{1,-1})</f>
        <v>0</v>
      </c>
      <c r="AG63" s="58">
        <f>IFERROR(AF63/(Survey!$BA63),0)</f>
        <v>0</v>
      </c>
      <c r="AH63" s="104" t="b">
        <f>IF(OR(Survey!$M63="Alternative strategy or hedge",Survey!$M63="Private asset",Survey!$L63="Prospectus fund"),TRUE,FALSE)</f>
        <v>0</v>
      </c>
      <c r="AI63" s="104" t="b">
        <f>NOT(ISBLANK(Survey!$M63))</f>
        <v>0</v>
      </c>
      <c r="AJ63" s="16" t="str">
        <f t="shared" si="10"/>
        <v>Fail</v>
      </c>
      <c r="AK63" t="b">
        <f>IF(Survey!W63="No",TRUE,FALSE)</f>
        <v>0</v>
      </c>
      <c r="AL63" s="119">
        <f>MOD((LEN(Survey!W63)+2),22)</f>
        <v>2</v>
      </c>
      <c r="AM63" t="str">
        <f t="shared" si="11"/>
        <v>Pass</v>
      </c>
      <c r="AN63" s="33" t="b">
        <f>NOT(ISNUMBER(SEARCH("Other",Survey!$Q63)))</f>
        <v>1</v>
      </c>
      <c r="AO63" s="32" t="b">
        <f>NOT(ISBLANK(Survey!$R63))</f>
        <v>0</v>
      </c>
      <c r="AP63" s="16" t="str">
        <f t="shared" si="12"/>
        <v>Pass</v>
      </c>
      <c r="AQ63" s="114">
        <f>COUNTBLANK(Survey!$X63)</f>
        <v>1</v>
      </c>
      <c r="AR63" s="58">
        <f>IF(AND(Survey!L63&lt;&gt;"Exempt fund",OR(Survey!$M63="ETF",Survey!$M63="ETF, alternative mutual fund",Survey!$M63="Mutual fund",Survey!$M63="Alternative mutual fund",Survey!$M63="Money market")),1,0)</f>
        <v>0</v>
      </c>
      <c r="AS63" s="16" t="str">
        <f t="shared" si="13"/>
        <v>Pass</v>
      </c>
      <c r="AT63" s="33" t="b">
        <f>NOT(ISNUMBER(SEARCH("Yes",Survey!$AC63)))</f>
        <v>1</v>
      </c>
      <c r="AU63" s="32" t="b">
        <f>IF(COUNTBLANK(Survey!$AD63:$AE63)=0,TRUE, FALSE)</f>
        <v>0</v>
      </c>
      <c r="AV63" s="16" t="str">
        <f t="shared" si="14"/>
        <v>Pass</v>
      </c>
      <c r="AW63" s="33" t="b">
        <f>NOT(ISNUMBER(SEARCH("Yes",Survey!$AF63)))</f>
        <v>1</v>
      </c>
      <c r="AX63" s="32" t="b">
        <f>NOT(ISBLANK(Survey!$AH63))</f>
        <v>0</v>
      </c>
      <c r="AY63" s="16" t="str">
        <f t="shared" si="15"/>
        <v>Pass</v>
      </c>
      <c r="AZ63" s="33" t="b">
        <f>NOT(OR(ISNUMBER(SEARCH("Other",Survey!$AH63)),ISNUMBER(SEARCH("Multiple",Survey!$AH63))))</f>
        <v>1</v>
      </c>
      <c r="BA63" s="32" t="b">
        <f>NOT(ISBLANK(Survey!$AI63))</f>
        <v>0</v>
      </c>
      <c r="BB63" s="16" t="str">
        <f t="shared" si="16"/>
        <v>Fail</v>
      </c>
      <c r="BC63" s="114">
        <f>IF(ABS(Survey!$BA63)&gt;0, 1,0)</f>
        <v>0</v>
      </c>
      <c r="BD63" s="114">
        <f>IF(COUNTBLANK(Survey!$AL63)=0,1,0)</f>
        <v>0</v>
      </c>
      <c r="BE63" s="16" t="str">
        <f t="shared" si="17"/>
        <v>Pass</v>
      </c>
      <c r="BF63" s="114">
        <f>IF(ISBLANK(Survey!$AL63),0,1)</f>
        <v>0</v>
      </c>
      <c r="BG63" s="133">
        <f>COUNTBLANK(Survey!$AM63)</f>
        <v>1</v>
      </c>
      <c r="BH63" s="16" t="str">
        <f t="shared" si="18"/>
        <v>Pass</v>
      </c>
      <c r="BI63" s="114">
        <f>IF(OR(Survey!$AM63="Closed",ISBLANK(Survey!$AM63)),0,1)</f>
        <v>0</v>
      </c>
      <c r="BJ63" s="133">
        <f>IF(ISBLANK(Survey!$AN63),1,0)</f>
        <v>1</v>
      </c>
      <c r="BK63" s="118" t="str">
        <f t="shared" si="19"/>
        <v>Pass</v>
      </c>
      <c r="BL63" s="31" cm="1">
        <f t="array" ref="BL63">SUM(SUMIF(Survey!AO63:AP63,{"&gt;0","&lt;0"})*{1,-1})</f>
        <v>0</v>
      </c>
      <c r="BM63">
        <f t="shared" si="20"/>
        <v>0</v>
      </c>
      <c r="BN63">
        <f t="shared" si="21"/>
        <v>100</v>
      </c>
      <c r="BO63" s="118" t="str">
        <f t="shared" si="22"/>
        <v>Pass</v>
      </c>
      <c r="BP63">
        <f>IF(Survey!AQ63="No",0,1)</f>
        <v>1</v>
      </c>
      <c r="BQ63" s="207">
        <f>MOD((LEN(Survey!AQ63)+2),22)</f>
        <v>2</v>
      </c>
      <c r="BR63">
        <f>IF(Survey!AR63="No",0,1)</f>
        <v>1</v>
      </c>
      <c r="BS63" s="207">
        <f>MOD((LEN(Survey!AR63)+2),22)</f>
        <v>2</v>
      </c>
      <c r="BT63" s="114">
        <f>COUNTBLANK(Survey!$AQ63:$AS63)+COUNTBLANK(Survey!$AU63)</f>
        <v>4</v>
      </c>
      <c r="BU63" s="114">
        <f>IF(Survey!$I63="Yes",1,0)</f>
        <v>0</v>
      </c>
      <c r="BV63" s="114">
        <f>IF(OR(Survey!$M63="Mutual fund",Survey!$M63="Alternative mutual fund",Survey!$M63="Money market"),1,0)</f>
        <v>0</v>
      </c>
      <c r="BW63" s="119">
        <f>IF(OR(Survey!$M63="ETF",Survey!$M63="ETF, alternative mutual fund"),1,0)</f>
        <v>0</v>
      </c>
      <c r="BX63" s="16" t="str">
        <f t="shared" si="23"/>
        <v>Pass</v>
      </c>
      <c r="BY63" s="33">
        <f>IF(ISNUMBER(SEARCH("Other",Survey!$AS63)), 1, 0)</f>
        <v>0</v>
      </c>
      <c r="BZ63" s="58" t="b">
        <f>NOT(ISBLANK(Survey!$AT63))</f>
        <v>0</v>
      </c>
      <c r="CA63" s="16" t="str">
        <f t="shared" si="24"/>
        <v>Pass</v>
      </c>
      <c r="CB63" s="114">
        <f>IF(Survey!$BB63=0, 0,1)</f>
        <v>0</v>
      </c>
      <c r="CC63" s="58">
        <f>Survey!$AV63</f>
        <v>0</v>
      </c>
      <c r="CD63" s="58">
        <f>Survey!$BC63+Survey!$BD63+ABS(Survey!$BE63)-ABS(Survey!$BF63)-ABS(Survey!$BG63)-ABS(Survey!$BL63)</f>
        <v>0</v>
      </c>
      <c r="CE63" s="138">
        <f>Survey!BB63+(ABS(Survey!$BH63)-ABS(Survey!$BI63)+ABS(Survey!$BJ63)-ABS(Survey!$BK63))*0.5</f>
        <v>0</v>
      </c>
      <c r="CF63" s="58">
        <f t="shared" si="25"/>
        <v>0</v>
      </c>
      <c r="CG63" s="58">
        <f>IF(AND($CC63&gt;$CF63-0.2,$CC63&lt;$CF63+0.2,ISBLANK(Survey!$AV63)=FALSE),0,1)</f>
        <v>1</v>
      </c>
      <c r="CH63" s="133">
        <f>IF(ISBLANK(Survey!$AW63),1,0)</f>
        <v>1</v>
      </c>
      <c r="CI63" s="16" t="str">
        <f t="shared" si="26"/>
        <v>Pass</v>
      </c>
      <c r="CJ63" s="114">
        <f>IF(Survey!$BB63=0, 0,1)</f>
        <v>0</v>
      </c>
      <c r="CK63" s="58">
        <f>IF(AND(Survey!$AX63&gt;=0,Survey!$AX63&lt;=0.2,Survey!$AX63&lt;&gt;""),0,1)</f>
        <v>1</v>
      </c>
      <c r="CL63" s="114">
        <f>IF(ISBLANK(Survey!$AY63),1,0)</f>
        <v>1</v>
      </c>
      <c r="CM63" s="16" t="str">
        <f t="shared" si="27"/>
        <v>Fail</v>
      </c>
      <c r="CN63" s="133">
        <f>Survey!$AZ63</f>
        <v>0</v>
      </c>
      <c r="CO63" s="16" t="str">
        <f t="shared" si="28"/>
        <v>Pass</v>
      </c>
      <c r="CP63" s="31">
        <f>Survey!$BA63</f>
        <v>0</v>
      </c>
      <c r="CQ63" s="138">
        <f>Survey!$BB63+Survey!$BC63+Survey!$BD63+ABS(Survey!$BE63)-ABS(Survey!$BF63)-ABS(Survey!$BG63)+ABS(Survey!$BH63)-ABS(Survey!$BI63)+ABS(Survey!$BJ63)-ABS(Survey!$BK63)-ABS(Survey!$BL63)+Survey!$BM63</f>
        <v>0</v>
      </c>
      <c r="CR63" s="30">
        <f t="shared" si="29"/>
        <v>0</v>
      </c>
      <c r="CS63" s="17">
        <f t="shared" si="30"/>
        <v>0</v>
      </c>
      <c r="CT63" s="16" t="str">
        <f t="shared" si="31"/>
        <v>Pass</v>
      </c>
      <c r="CU63" s="33" t="b">
        <f>IF(ABS(Survey!$BM63)=0,TRUE,FALSE)</f>
        <v>1</v>
      </c>
      <c r="CV63" s="32" t="b">
        <f>NOT(ISBLANK(Survey!$BN63))</f>
        <v>0</v>
      </c>
      <c r="CW63" t="str">
        <f t="shared" si="32"/>
        <v>Fail</v>
      </c>
      <c r="CX63" s="25">
        <f>Survey!$BA63</f>
        <v>0</v>
      </c>
      <c r="CY63" s="25" cm="1">
        <f t="array" ref="CY63">SUM(SUMIF(Survey!BP63:BW63,{"&gt;0","&lt;0"})*{1,-1})-SUM(SUMIF(Survey!BY63:CF63,{"&gt;0","&lt;0"})*{1,-1})</f>
        <v>0</v>
      </c>
      <c r="CZ63" s="30" t="str">
        <f t="shared" si="33"/>
        <v>No holdings</v>
      </c>
      <c r="DA63">
        <f t="shared" si="34"/>
        <v>0</v>
      </c>
      <c r="DB63" s="16" t="str">
        <f t="shared" si="35"/>
        <v>Fail</v>
      </c>
      <c r="DC63" s="31">
        <f>Survey!$BA63</f>
        <v>0</v>
      </c>
      <c r="DD63" s="31" cm="1">
        <f t="array" ref="DD63">SUM(SUMIF(Survey!CH63:DA63,{"&gt;0","&lt;0"})*{1,-1})-SUM(SUMIF(Survey!DC63:DV63,{"&gt;0","&lt;0"})*{1,-1})</f>
        <v>0</v>
      </c>
      <c r="DE63" s="30" t="str">
        <f t="shared" si="36"/>
        <v>No holdings</v>
      </c>
      <c r="DF63" s="17">
        <f t="shared" si="37"/>
        <v>0</v>
      </c>
      <c r="DG63" s="16" t="str">
        <f t="shared" si="38"/>
        <v>Pass</v>
      </c>
      <c r="DH63" s="33" t="b">
        <f>IF(ABS(Survey!$DA63)=0,TRUE,FALSE)</f>
        <v>1</v>
      </c>
      <c r="DI63" s="32" t="b">
        <f>NOT(ISBLANK(Survey!$DB63))</f>
        <v>0</v>
      </c>
      <c r="DJ63" s="16" t="str">
        <f t="shared" si="39"/>
        <v>Pass</v>
      </c>
      <c r="DK63" s="33" t="b">
        <f>IF(ABS(Survey!$DV63)=0,TRUE,FALSE)</f>
        <v>1</v>
      </c>
      <c r="DL63" s="32" t="b">
        <f>NOT(ISBLANK(Survey!$DW63))</f>
        <v>0</v>
      </c>
      <c r="DM63" t="str">
        <f t="shared" si="40"/>
        <v>Pass</v>
      </c>
      <c r="DN63" s="25" cm="1">
        <f t="array" ref="DN63">SUM(SUMIF(Survey!CW63,{"&gt;0","&lt;0"})*{1,-1})+SUM(SUMIF(Survey!DR63,{"&gt;0","&lt;0"})*{1,-1})</f>
        <v>0</v>
      </c>
      <c r="DO63" s="25">
        <f>SUM(SUMIF(Survey!DY63:EE63,{"&gt;0","&lt;0"})*{1,-1})+SUM(SUMIF(Survey!EG63:EM63,{"&gt;0","&lt;0"})*{1,-1})</f>
        <v>0</v>
      </c>
      <c r="DP63">
        <f t="shared" si="41"/>
        <v>0</v>
      </c>
      <c r="DQ63">
        <f t="shared" si="42"/>
        <v>0</v>
      </c>
      <c r="DR63" s="16" t="str">
        <f t="shared" si="43"/>
        <v>Pass</v>
      </c>
      <c r="DS63" s="33" t="b">
        <f>IF(ABS(Survey!$EE63)=0,TRUE,FALSE)</f>
        <v>1</v>
      </c>
      <c r="DT63" s="32" t="b">
        <f>NOT(ISBLANK(Survey!EF63))</f>
        <v>0</v>
      </c>
      <c r="DU63" s="16" t="str">
        <f t="shared" si="44"/>
        <v>Pass</v>
      </c>
      <c r="DV63" s="33" t="b">
        <f>IF(ABS(Survey!$EM63)=0,TRUE,FALSE)</f>
        <v>1</v>
      </c>
      <c r="DW63" s="32" t="b">
        <f>NOT(ISBLANK(Survey!$EN63))</f>
        <v>0</v>
      </c>
      <c r="DX63" s="16" t="str">
        <f t="shared" si="45"/>
        <v>Fail</v>
      </c>
      <c r="DY63" s="31">
        <f>SUM(SUMIF(Survey!ET63:EV63,{"&gt;0","&lt;0"})*{1,-1})</f>
        <v>0</v>
      </c>
      <c r="DZ63">
        <f t="shared" si="46"/>
        <v>0</v>
      </c>
      <c r="EA63">
        <f t="shared" si="47"/>
        <v>100</v>
      </c>
      <c r="EB63" s="30" t="b">
        <f>IF(OR(Survey!$M63="ETF",Survey!$M63="ETF, alternative mutual fund",Survey!$M63="Closed-end", Survey!$M63="Split share corp"),TRUE,FALSE)</f>
        <v>0</v>
      </c>
      <c r="EC63" s="16" t="str">
        <f t="shared" si="48"/>
        <v>Fail</v>
      </c>
      <c r="ED63" s="31">
        <f>SUM(SUMIF(Survey!EX63:FD63,{"&gt;0","&lt;0"})*{1,-1})</f>
        <v>0</v>
      </c>
      <c r="EE63">
        <f t="shared" si="49"/>
        <v>0</v>
      </c>
      <c r="EF63" s="17">
        <f t="shared" si="50"/>
        <v>100</v>
      </c>
      <c r="EG63" s="16" t="str">
        <f t="shared" si="51"/>
        <v>Fail</v>
      </c>
      <c r="EH63" s="31">
        <f>SUM(SUMIF(Survey!FF63:FL63,{"&gt;0","&lt;0"})*{1,-1})</f>
        <v>0</v>
      </c>
      <c r="EI63">
        <f t="shared" si="52"/>
        <v>0</v>
      </c>
      <c r="EJ63" s="17">
        <f t="shared" si="53"/>
        <v>100</v>
      </c>
    </row>
    <row r="64" spans="1:140">
      <c r="A64">
        <v>64</v>
      </c>
      <c r="B64" t="str">
        <f t="shared" si="0"/>
        <v>Pass</v>
      </c>
      <c r="C64" t="str">
        <f>IF(COUNTBLANK(Survey!B64:FM64)=$C$2, "Pass", "Fail")</f>
        <v>Pass</v>
      </c>
      <c r="D64" s="16" t="str">
        <f t="shared" si="2"/>
        <v>Fail</v>
      </c>
      <c r="E64" t="str">
        <f>IF(OR(ISBLANK(Survey!AL64),COUNTIF(G64:BJ64,"Fail")),"Fail","Pass")</f>
        <v>Fail</v>
      </c>
      <c r="F64" s="265"/>
      <c r="G64" s="16" t="str">
        <f t="shared" si="3"/>
        <v>Fail</v>
      </c>
      <c r="H64" s="139">
        <f>COUNTBLANK(Survey!B64:D64)+COUNTBLANK(Survey!G64)+COUNTBLANK(Survey!I64)+COUNTBLANK(Survey!K64:M64)+COUNTBLANK(Survey!P64:Q64)+COUNTBLANK(Survey!T64:W64)+COUNTBLANK(Survey!Z64:AC64)+COUNTBLANK(Survey!AF64:AG64)+COUNTBLANK(Survey!AK64:AK64)</f>
        <v>21</v>
      </c>
      <c r="I64" t="str">
        <f t="shared" si="4"/>
        <v>Fail</v>
      </c>
      <c r="J64" t="b">
        <f>IF(Survey!E64="No",TRUE,FALSE)</f>
        <v>0</v>
      </c>
      <c r="K64" s="29" cm="1">
        <f t="array" ref="K64">IF(COUNTA(Survey!$E$4:$E$695)=1, 0, SUM(IF(COUNTIF(Survey!$E$4:$E$695, Survey!$E$4:$E$695)=1,1,0)))</f>
        <v>0</v>
      </c>
      <c r="L64" s="29">
        <f>LEN(Survey!E64)</f>
        <v>0</v>
      </c>
      <c r="M64" s="16" t="str">
        <f t="shared" si="5"/>
        <v>Fail</v>
      </c>
      <c r="N64" t="b">
        <f>IF(Survey!F64="No",TRUE,FALSE)</f>
        <v>0</v>
      </c>
      <c r="O64" t="b">
        <f>Survey!F64=Survey!E64</f>
        <v>1</v>
      </c>
      <c r="P64">
        <f>COUNTIF(Survey!$F$4:$F$695,Survey!F64)</f>
        <v>0</v>
      </c>
      <c r="Q64" s="28">
        <f>LEN(Survey!F64)</f>
        <v>0</v>
      </c>
      <c r="R64" s="16" t="str">
        <f t="shared" si="6"/>
        <v>Pass</v>
      </c>
      <c r="S64" s="29">
        <f>MOD((LEN(Survey!H64)+2),11)</f>
        <v>2</v>
      </c>
      <c r="T64">
        <f>COUNTIF(Survey!$H$4:$H$695,Survey!H64)</f>
        <v>0</v>
      </c>
      <c r="U64" s="28" t="str">
        <f>IF(Survey!$L64="Prospectus fund", "Yes", "No")</f>
        <v>No</v>
      </c>
      <c r="V64" s="16" t="str">
        <f t="shared" si="7"/>
        <v>Pass</v>
      </c>
      <c r="W64" s="29">
        <f>MOD((LEN(Survey!J64)+2),11)</f>
        <v>2</v>
      </c>
      <c r="X64">
        <f>COUNTIF(Survey!$J$4:$J$695,Survey!J64)</f>
        <v>0</v>
      </c>
      <c r="Y64" s="30" t="b">
        <f>IF(OR(Survey!$M64="ETF",Survey!$M64="ETF, alternative mutual fund",Survey!$M64="Closed-end", Survey!$M64="Split share corp", Survey!$I64="Yes"),TRUE,FALSE)</f>
        <v>0</v>
      </c>
      <c r="Z64" s="16" t="str">
        <f>IFERROR(IF(AND(OR(AC64=AD64,AD64 = "Either"),NOT(ISBLANK(Survey!K64))),"Pass","Fail"),"Pass")</f>
        <v>Fail</v>
      </c>
      <c r="AA64" s="31" cm="1">
        <f t="array" ref="AA64">SUM(SUMIF(Survey!CH64:DA64,{"&gt;0","&lt;0"})*{1,-1})</f>
        <v>0</v>
      </c>
      <c r="AB64" s="33" cm="1">
        <f t="array" ref="AB64">SUM(SUMIF(Survey!CK64,{"&gt;0","&lt;0"})*{1,-1})+SUM(SUMIF(Survey!CU64,{"&gt;0","&lt;0"})*{1,-1})</f>
        <v>0</v>
      </c>
      <c r="AC64" s="33">
        <f>Survey!K64</f>
        <v>0</v>
      </c>
      <c r="AD64" s="32" t="str">
        <f t="shared" si="8"/>
        <v>Either</v>
      </c>
      <c r="AE64" s="16" t="str">
        <f t="shared" si="9"/>
        <v>Fail</v>
      </c>
      <c r="AF64" s="58" cm="1">
        <f t="array" ref="AF64">SUM(SUMIF(Survey!CH64:DA64,{"&gt;0","&lt;0"})*{1,-1})+SUM(SUMIF(Survey!DC64:DV64,{"&gt;0","&lt;0"})*{1,-1})</f>
        <v>0</v>
      </c>
      <c r="AG64" s="58">
        <f>IFERROR(AF64/(Survey!$BA64),0)</f>
        <v>0</v>
      </c>
      <c r="AH64" s="104" t="b">
        <f>IF(OR(Survey!$M64="Alternative strategy or hedge",Survey!$M64="Private asset",Survey!$L64="Prospectus fund"),TRUE,FALSE)</f>
        <v>0</v>
      </c>
      <c r="AI64" s="104" t="b">
        <f>NOT(ISBLANK(Survey!$M64))</f>
        <v>0</v>
      </c>
      <c r="AJ64" s="16" t="str">
        <f t="shared" si="10"/>
        <v>Fail</v>
      </c>
      <c r="AK64" t="b">
        <f>IF(Survey!W64="No",TRUE,FALSE)</f>
        <v>0</v>
      </c>
      <c r="AL64" s="119">
        <f>MOD((LEN(Survey!W64)+2),22)</f>
        <v>2</v>
      </c>
      <c r="AM64" t="str">
        <f t="shared" si="11"/>
        <v>Pass</v>
      </c>
      <c r="AN64" s="33" t="b">
        <f>NOT(ISNUMBER(SEARCH("Other",Survey!$Q64)))</f>
        <v>1</v>
      </c>
      <c r="AO64" s="32" t="b">
        <f>NOT(ISBLANK(Survey!$R64))</f>
        <v>0</v>
      </c>
      <c r="AP64" s="16" t="str">
        <f t="shared" si="12"/>
        <v>Pass</v>
      </c>
      <c r="AQ64" s="114">
        <f>COUNTBLANK(Survey!$X64)</f>
        <v>1</v>
      </c>
      <c r="AR64" s="58">
        <f>IF(AND(Survey!L64&lt;&gt;"Exempt fund",OR(Survey!$M64="ETF",Survey!$M64="ETF, alternative mutual fund",Survey!$M64="Mutual fund",Survey!$M64="Alternative mutual fund",Survey!$M64="Money market")),1,0)</f>
        <v>0</v>
      </c>
      <c r="AS64" s="16" t="str">
        <f t="shared" si="13"/>
        <v>Pass</v>
      </c>
      <c r="AT64" s="33" t="b">
        <f>NOT(ISNUMBER(SEARCH("Yes",Survey!$AC64)))</f>
        <v>1</v>
      </c>
      <c r="AU64" s="32" t="b">
        <f>IF(COUNTBLANK(Survey!$AD64:$AE64)=0,TRUE, FALSE)</f>
        <v>0</v>
      </c>
      <c r="AV64" s="16" t="str">
        <f t="shared" si="14"/>
        <v>Pass</v>
      </c>
      <c r="AW64" s="33" t="b">
        <f>NOT(ISNUMBER(SEARCH("Yes",Survey!$AF64)))</f>
        <v>1</v>
      </c>
      <c r="AX64" s="32" t="b">
        <f>NOT(ISBLANK(Survey!$AH64))</f>
        <v>0</v>
      </c>
      <c r="AY64" s="16" t="str">
        <f t="shared" si="15"/>
        <v>Pass</v>
      </c>
      <c r="AZ64" s="33" t="b">
        <f>NOT(OR(ISNUMBER(SEARCH("Other",Survey!$AH64)),ISNUMBER(SEARCH("Multiple",Survey!$AH64))))</f>
        <v>1</v>
      </c>
      <c r="BA64" s="32" t="b">
        <f>NOT(ISBLANK(Survey!$AI64))</f>
        <v>0</v>
      </c>
      <c r="BB64" s="16" t="str">
        <f t="shared" si="16"/>
        <v>Fail</v>
      </c>
      <c r="BC64" s="114">
        <f>IF(ABS(Survey!$BA64)&gt;0, 1,0)</f>
        <v>0</v>
      </c>
      <c r="BD64" s="114">
        <f>IF(COUNTBLANK(Survey!$AL64)=0,1,0)</f>
        <v>0</v>
      </c>
      <c r="BE64" s="16" t="str">
        <f t="shared" si="17"/>
        <v>Pass</v>
      </c>
      <c r="BF64" s="114">
        <f>IF(ISBLANK(Survey!$AL64),0,1)</f>
        <v>0</v>
      </c>
      <c r="BG64" s="133">
        <f>COUNTBLANK(Survey!$AM64)</f>
        <v>1</v>
      </c>
      <c r="BH64" s="16" t="str">
        <f t="shared" si="18"/>
        <v>Pass</v>
      </c>
      <c r="BI64" s="114">
        <f>IF(OR(Survey!$AM64="Closed",ISBLANK(Survey!$AM64)),0,1)</f>
        <v>0</v>
      </c>
      <c r="BJ64" s="133">
        <f>IF(ISBLANK(Survey!$AN64),1,0)</f>
        <v>1</v>
      </c>
      <c r="BK64" s="118" t="str">
        <f t="shared" si="19"/>
        <v>Pass</v>
      </c>
      <c r="BL64" s="31" cm="1">
        <f t="array" ref="BL64">SUM(SUMIF(Survey!AO64:AP64,{"&gt;0","&lt;0"})*{1,-1})</f>
        <v>0</v>
      </c>
      <c r="BM64">
        <f t="shared" si="20"/>
        <v>0</v>
      </c>
      <c r="BN64">
        <f t="shared" si="21"/>
        <v>100</v>
      </c>
      <c r="BO64" s="118" t="str">
        <f t="shared" si="22"/>
        <v>Pass</v>
      </c>
      <c r="BP64">
        <f>IF(Survey!AQ64="No",0,1)</f>
        <v>1</v>
      </c>
      <c r="BQ64" s="207">
        <f>MOD((LEN(Survey!AQ64)+2),22)</f>
        <v>2</v>
      </c>
      <c r="BR64">
        <f>IF(Survey!AR64="No",0,1)</f>
        <v>1</v>
      </c>
      <c r="BS64" s="207">
        <f>MOD((LEN(Survey!AR64)+2),22)</f>
        <v>2</v>
      </c>
      <c r="BT64" s="114">
        <f>COUNTBLANK(Survey!$AQ64:$AS64)+COUNTBLANK(Survey!$AU64)</f>
        <v>4</v>
      </c>
      <c r="BU64" s="114">
        <f>IF(Survey!$I64="Yes",1,0)</f>
        <v>0</v>
      </c>
      <c r="BV64" s="114">
        <f>IF(OR(Survey!$M64="Mutual fund",Survey!$M64="Alternative mutual fund",Survey!$M64="Money market"),1,0)</f>
        <v>0</v>
      </c>
      <c r="BW64" s="119">
        <f>IF(OR(Survey!$M64="ETF",Survey!$M64="ETF, alternative mutual fund"),1,0)</f>
        <v>0</v>
      </c>
      <c r="BX64" s="16" t="str">
        <f t="shared" si="23"/>
        <v>Pass</v>
      </c>
      <c r="BY64" s="33">
        <f>IF(ISNUMBER(SEARCH("Other",Survey!$AS64)), 1, 0)</f>
        <v>0</v>
      </c>
      <c r="BZ64" s="58" t="b">
        <f>NOT(ISBLANK(Survey!$AT64))</f>
        <v>0</v>
      </c>
      <c r="CA64" s="16" t="str">
        <f t="shared" si="24"/>
        <v>Pass</v>
      </c>
      <c r="CB64" s="114">
        <f>IF(Survey!$BB64=0, 0,1)</f>
        <v>0</v>
      </c>
      <c r="CC64" s="58">
        <f>Survey!$AV64</f>
        <v>0</v>
      </c>
      <c r="CD64" s="58">
        <f>Survey!$BC64+Survey!$BD64+ABS(Survey!$BE64)-ABS(Survey!$BF64)-ABS(Survey!$BG64)-ABS(Survey!$BL64)</f>
        <v>0</v>
      </c>
      <c r="CE64" s="138">
        <f>Survey!BB64+(ABS(Survey!$BH64)-ABS(Survey!$BI64)+ABS(Survey!$BJ64)-ABS(Survey!$BK64))*0.5</f>
        <v>0</v>
      </c>
      <c r="CF64" s="58">
        <f t="shared" si="25"/>
        <v>0</v>
      </c>
      <c r="CG64" s="58">
        <f>IF(AND($CC64&gt;$CF64-0.2,$CC64&lt;$CF64+0.2,ISBLANK(Survey!$AV64)=FALSE),0,1)</f>
        <v>1</v>
      </c>
      <c r="CH64" s="133">
        <f>IF(ISBLANK(Survey!$AW64),1,0)</f>
        <v>1</v>
      </c>
      <c r="CI64" s="16" t="str">
        <f t="shared" si="26"/>
        <v>Pass</v>
      </c>
      <c r="CJ64" s="114">
        <f>IF(Survey!$BB64=0, 0,1)</f>
        <v>0</v>
      </c>
      <c r="CK64" s="58">
        <f>IF(AND(Survey!$AX64&gt;=0,Survey!$AX64&lt;=0.2,Survey!$AX64&lt;&gt;""),0,1)</f>
        <v>1</v>
      </c>
      <c r="CL64" s="114">
        <f>IF(ISBLANK(Survey!$AY64),1,0)</f>
        <v>1</v>
      </c>
      <c r="CM64" s="16" t="str">
        <f t="shared" si="27"/>
        <v>Fail</v>
      </c>
      <c r="CN64" s="133">
        <f>Survey!$AZ64</f>
        <v>0</v>
      </c>
      <c r="CO64" s="16" t="str">
        <f t="shared" si="28"/>
        <v>Pass</v>
      </c>
      <c r="CP64" s="31">
        <f>Survey!$BA64</f>
        <v>0</v>
      </c>
      <c r="CQ64" s="138">
        <f>Survey!$BB64+Survey!$BC64+Survey!$BD64+ABS(Survey!$BE64)-ABS(Survey!$BF64)-ABS(Survey!$BG64)+ABS(Survey!$BH64)-ABS(Survey!$BI64)+ABS(Survey!$BJ64)-ABS(Survey!$BK64)-ABS(Survey!$BL64)+Survey!$BM64</f>
        <v>0</v>
      </c>
      <c r="CR64" s="30">
        <f t="shared" si="29"/>
        <v>0</v>
      </c>
      <c r="CS64" s="17">
        <f t="shared" si="30"/>
        <v>0</v>
      </c>
      <c r="CT64" s="16" t="str">
        <f t="shared" si="31"/>
        <v>Pass</v>
      </c>
      <c r="CU64" s="33" t="b">
        <f>IF(ABS(Survey!$BM64)=0,TRUE,FALSE)</f>
        <v>1</v>
      </c>
      <c r="CV64" s="32" t="b">
        <f>NOT(ISBLANK(Survey!$BN64))</f>
        <v>0</v>
      </c>
      <c r="CW64" t="str">
        <f t="shared" si="32"/>
        <v>Fail</v>
      </c>
      <c r="CX64" s="25">
        <f>Survey!$BA64</f>
        <v>0</v>
      </c>
      <c r="CY64" s="25" cm="1">
        <f t="array" ref="CY64">SUM(SUMIF(Survey!BP64:BW64,{"&gt;0","&lt;0"})*{1,-1})-SUM(SUMIF(Survey!BY64:CF64,{"&gt;0","&lt;0"})*{1,-1})</f>
        <v>0</v>
      </c>
      <c r="CZ64" s="30" t="str">
        <f t="shared" si="33"/>
        <v>No holdings</v>
      </c>
      <c r="DA64">
        <f t="shared" si="34"/>
        <v>0</v>
      </c>
      <c r="DB64" s="16" t="str">
        <f t="shared" si="35"/>
        <v>Fail</v>
      </c>
      <c r="DC64" s="31">
        <f>Survey!$BA64</f>
        <v>0</v>
      </c>
      <c r="DD64" s="31" cm="1">
        <f t="array" ref="DD64">SUM(SUMIF(Survey!CH64:DA64,{"&gt;0","&lt;0"})*{1,-1})-SUM(SUMIF(Survey!DC64:DV64,{"&gt;0","&lt;0"})*{1,-1})</f>
        <v>0</v>
      </c>
      <c r="DE64" s="30" t="str">
        <f t="shared" si="36"/>
        <v>No holdings</v>
      </c>
      <c r="DF64" s="17">
        <f t="shared" si="37"/>
        <v>0</v>
      </c>
      <c r="DG64" s="16" t="str">
        <f t="shared" si="38"/>
        <v>Pass</v>
      </c>
      <c r="DH64" s="33" t="b">
        <f>IF(ABS(Survey!$DA64)=0,TRUE,FALSE)</f>
        <v>1</v>
      </c>
      <c r="DI64" s="32" t="b">
        <f>NOT(ISBLANK(Survey!$DB64))</f>
        <v>0</v>
      </c>
      <c r="DJ64" s="16" t="str">
        <f t="shared" si="39"/>
        <v>Pass</v>
      </c>
      <c r="DK64" s="33" t="b">
        <f>IF(ABS(Survey!$DV64)=0,TRUE,FALSE)</f>
        <v>1</v>
      </c>
      <c r="DL64" s="32" t="b">
        <f>NOT(ISBLANK(Survey!$DW64))</f>
        <v>0</v>
      </c>
      <c r="DM64" t="str">
        <f t="shared" si="40"/>
        <v>Pass</v>
      </c>
      <c r="DN64" s="25" cm="1">
        <f t="array" ref="DN64">SUM(SUMIF(Survey!CW64,{"&gt;0","&lt;0"})*{1,-1})+SUM(SUMIF(Survey!DR64,{"&gt;0","&lt;0"})*{1,-1})</f>
        <v>0</v>
      </c>
      <c r="DO64" s="25">
        <f>SUM(SUMIF(Survey!DY64:EE64,{"&gt;0","&lt;0"})*{1,-1})+SUM(SUMIF(Survey!EG64:EM64,{"&gt;0","&lt;0"})*{1,-1})</f>
        <v>0</v>
      </c>
      <c r="DP64">
        <f t="shared" si="41"/>
        <v>0</v>
      </c>
      <c r="DQ64">
        <f t="shared" si="42"/>
        <v>0</v>
      </c>
      <c r="DR64" s="16" t="str">
        <f t="shared" si="43"/>
        <v>Pass</v>
      </c>
      <c r="DS64" s="33" t="b">
        <f>IF(ABS(Survey!$EE64)=0,TRUE,FALSE)</f>
        <v>1</v>
      </c>
      <c r="DT64" s="32" t="b">
        <f>NOT(ISBLANK(Survey!EF64))</f>
        <v>0</v>
      </c>
      <c r="DU64" s="16" t="str">
        <f t="shared" si="44"/>
        <v>Pass</v>
      </c>
      <c r="DV64" s="33" t="b">
        <f>IF(ABS(Survey!$EM64)=0,TRUE,FALSE)</f>
        <v>1</v>
      </c>
      <c r="DW64" s="32" t="b">
        <f>NOT(ISBLANK(Survey!$EN64))</f>
        <v>0</v>
      </c>
      <c r="DX64" s="16" t="str">
        <f t="shared" si="45"/>
        <v>Fail</v>
      </c>
      <c r="DY64" s="31">
        <f>SUM(SUMIF(Survey!ET64:EV64,{"&gt;0","&lt;0"})*{1,-1})</f>
        <v>0</v>
      </c>
      <c r="DZ64">
        <f t="shared" si="46"/>
        <v>0</v>
      </c>
      <c r="EA64">
        <f t="shared" si="47"/>
        <v>100</v>
      </c>
      <c r="EB64" s="30" t="b">
        <f>IF(OR(Survey!$M64="ETF",Survey!$M64="ETF, alternative mutual fund",Survey!$M64="Closed-end", Survey!$M64="Split share corp"),TRUE,FALSE)</f>
        <v>0</v>
      </c>
      <c r="EC64" s="16" t="str">
        <f t="shared" si="48"/>
        <v>Fail</v>
      </c>
      <c r="ED64" s="31">
        <f>SUM(SUMIF(Survey!EX64:FD64,{"&gt;0","&lt;0"})*{1,-1})</f>
        <v>0</v>
      </c>
      <c r="EE64">
        <f t="shared" si="49"/>
        <v>0</v>
      </c>
      <c r="EF64" s="17">
        <f t="shared" si="50"/>
        <v>100</v>
      </c>
      <c r="EG64" s="16" t="str">
        <f t="shared" si="51"/>
        <v>Fail</v>
      </c>
      <c r="EH64" s="31">
        <f>SUM(SUMIF(Survey!FF64:FL64,{"&gt;0","&lt;0"})*{1,-1})</f>
        <v>0</v>
      </c>
      <c r="EI64">
        <f t="shared" si="52"/>
        <v>0</v>
      </c>
      <c r="EJ64" s="17">
        <f t="shared" si="53"/>
        <v>100</v>
      </c>
    </row>
    <row r="65" spans="1:140">
      <c r="A65">
        <v>65</v>
      </c>
      <c r="B65" t="str">
        <f t="shared" si="0"/>
        <v>Pass</v>
      </c>
      <c r="C65" t="str">
        <f>IF(COUNTBLANK(Survey!B65:FM65)=$C$2, "Pass", "Fail")</f>
        <v>Pass</v>
      </c>
      <c r="D65" s="16" t="str">
        <f t="shared" si="2"/>
        <v>Fail</v>
      </c>
      <c r="E65" t="str">
        <f>IF(OR(ISBLANK(Survey!AL65),COUNTIF(G65:BJ65,"Fail")),"Fail","Pass")</f>
        <v>Fail</v>
      </c>
      <c r="F65" s="265"/>
      <c r="G65" s="16" t="str">
        <f t="shared" si="3"/>
        <v>Fail</v>
      </c>
      <c r="H65" s="139">
        <f>COUNTBLANK(Survey!B65:D65)+COUNTBLANK(Survey!G65)+COUNTBLANK(Survey!I65)+COUNTBLANK(Survey!K65:M65)+COUNTBLANK(Survey!P65:Q65)+COUNTBLANK(Survey!T65:W65)+COUNTBLANK(Survey!Z65:AC65)+COUNTBLANK(Survey!AF65:AG65)+COUNTBLANK(Survey!AK65:AK65)</f>
        <v>21</v>
      </c>
      <c r="I65" t="str">
        <f t="shared" si="4"/>
        <v>Fail</v>
      </c>
      <c r="J65" t="b">
        <f>IF(Survey!E65="No",TRUE,FALSE)</f>
        <v>0</v>
      </c>
      <c r="K65" s="29" cm="1">
        <f t="array" ref="K65">IF(COUNTA(Survey!$E$4:$E$695)=1, 0, SUM(IF(COUNTIF(Survey!$E$4:$E$695, Survey!$E$4:$E$695)=1,1,0)))</f>
        <v>0</v>
      </c>
      <c r="L65" s="29">
        <f>LEN(Survey!E65)</f>
        <v>0</v>
      </c>
      <c r="M65" s="16" t="str">
        <f t="shared" si="5"/>
        <v>Fail</v>
      </c>
      <c r="N65" t="b">
        <f>IF(Survey!F65="No",TRUE,FALSE)</f>
        <v>0</v>
      </c>
      <c r="O65" t="b">
        <f>Survey!F65=Survey!E65</f>
        <v>1</v>
      </c>
      <c r="P65">
        <f>COUNTIF(Survey!$F$4:$F$695,Survey!F65)</f>
        <v>0</v>
      </c>
      <c r="Q65" s="28">
        <f>LEN(Survey!F65)</f>
        <v>0</v>
      </c>
      <c r="R65" s="16" t="str">
        <f t="shared" si="6"/>
        <v>Pass</v>
      </c>
      <c r="S65" s="29">
        <f>MOD((LEN(Survey!H65)+2),11)</f>
        <v>2</v>
      </c>
      <c r="T65">
        <f>COUNTIF(Survey!$H$4:$H$695,Survey!H65)</f>
        <v>0</v>
      </c>
      <c r="U65" s="28" t="str">
        <f>IF(Survey!$L65="Prospectus fund", "Yes", "No")</f>
        <v>No</v>
      </c>
      <c r="V65" s="16" t="str">
        <f t="shared" si="7"/>
        <v>Pass</v>
      </c>
      <c r="W65" s="29">
        <f>MOD((LEN(Survey!J65)+2),11)</f>
        <v>2</v>
      </c>
      <c r="X65">
        <f>COUNTIF(Survey!$J$4:$J$695,Survey!J65)</f>
        <v>0</v>
      </c>
      <c r="Y65" s="30" t="b">
        <f>IF(OR(Survey!$M65="ETF",Survey!$M65="ETF, alternative mutual fund",Survey!$M65="Closed-end", Survey!$M65="Split share corp", Survey!$I65="Yes"),TRUE,FALSE)</f>
        <v>0</v>
      </c>
      <c r="Z65" s="16" t="str">
        <f>IFERROR(IF(AND(OR(AC65=AD65,AD65 = "Either"),NOT(ISBLANK(Survey!K65))),"Pass","Fail"),"Pass")</f>
        <v>Fail</v>
      </c>
      <c r="AA65" s="31" cm="1">
        <f t="array" ref="AA65">SUM(SUMIF(Survey!CH65:DA65,{"&gt;0","&lt;0"})*{1,-1})</f>
        <v>0</v>
      </c>
      <c r="AB65" s="33" cm="1">
        <f t="array" ref="AB65">SUM(SUMIF(Survey!CK65,{"&gt;0","&lt;0"})*{1,-1})+SUM(SUMIF(Survey!CU65,{"&gt;0","&lt;0"})*{1,-1})</f>
        <v>0</v>
      </c>
      <c r="AC65" s="33">
        <f>Survey!K65</f>
        <v>0</v>
      </c>
      <c r="AD65" s="32" t="str">
        <f t="shared" si="8"/>
        <v>Either</v>
      </c>
      <c r="AE65" s="16" t="str">
        <f t="shared" si="9"/>
        <v>Fail</v>
      </c>
      <c r="AF65" s="58" cm="1">
        <f t="array" ref="AF65">SUM(SUMIF(Survey!CH65:DA65,{"&gt;0","&lt;0"})*{1,-1})+SUM(SUMIF(Survey!DC65:DV65,{"&gt;0","&lt;0"})*{1,-1})</f>
        <v>0</v>
      </c>
      <c r="AG65" s="58">
        <f>IFERROR(AF65/(Survey!$BA65),0)</f>
        <v>0</v>
      </c>
      <c r="AH65" s="104" t="b">
        <f>IF(OR(Survey!$M65="Alternative strategy or hedge",Survey!$M65="Private asset",Survey!$L65="Prospectus fund"),TRUE,FALSE)</f>
        <v>0</v>
      </c>
      <c r="AI65" s="104" t="b">
        <f>NOT(ISBLANK(Survey!$M65))</f>
        <v>0</v>
      </c>
      <c r="AJ65" s="16" t="str">
        <f t="shared" si="10"/>
        <v>Fail</v>
      </c>
      <c r="AK65" t="b">
        <f>IF(Survey!W65="No",TRUE,FALSE)</f>
        <v>0</v>
      </c>
      <c r="AL65" s="119">
        <f>MOD((LEN(Survey!W65)+2),22)</f>
        <v>2</v>
      </c>
      <c r="AM65" t="str">
        <f t="shared" si="11"/>
        <v>Pass</v>
      </c>
      <c r="AN65" s="33" t="b">
        <f>NOT(ISNUMBER(SEARCH("Other",Survey!$Q65)))</f>
        <v>1</v>
      </c>
      <c r="AO65" s="32" t="b">
        <f>NOT(ISBLANK(Survey!$R65))</f>
        <v>0</v>
      </c>
      <c r="AP65" s="16" t="str">
        <f t="shared" si="12"/>
        <v>Pass</v>
      </c>
      <c r="AQ65" s="114">
        <f>COUNTBLANK(Survey!$X65)</f>
        <v>1</v>
      </c>
      <c r="AR65" s="58">
        <f>IF(AND(Survey!L65&lt;&gt;"Exempt fund",OR(Survey!$M65="ETF",Survey!$M65="ETF, alternative mutual fund",Survey!$M65="Mutual fund",Survey!$M65="Alternative mutual fund",Survey!$M65="Money market")),1,0)</f>
        <v>0</v>
      </c>
      <c r="AS65" s="16" t="str">
        <f t="shared" si="13"/>
        <v>Pass</v>
      </c>
      <c r="AT65" s="33" t="b">
        <f>NOT(ISNUMBER(SEARCH("Yes",Survey!$AC65)))</f>
        <v>1</v>
      </c>
      <c r="AU65" s="32" t="b">
        <f>IF(COUNTBLANK(Survey!$AD65:$AE65)=0,TRUE, FALSE)</f>
        <v>0</v>
      </c>
      <c r="AV65" s="16" t="str">
        <f t="shared" si="14"/>
        <v>Pass</v>
      </c>
      <c r="AW65" s="33" t="b">
        <f>NOT(ISNUMBER(SEARCH("Yes",Survey!$AF65)))</f>
        <v>1</v>
      </c>
      <c r="AX65" s="32" t="b">
        <f>NOT(ISBLANK(Survey!$AH65))</f>
        <v>0</v>
      </c>
      <c r="AY65" s="16" t="str">
        <f t="shared" si="15"/>
        <v>Pass</v>
      </c>
      <c r="AZ65" s="33" t="b">
        <f>NOT(OR(ISNUMBER(SEARCH("Other",Survey!$AH65)),ISNUMBER(SEARCH("Multiple",Survey!$AH65))))</f>
        <v>1</v>
      </c>
      <c r="BA65" s="32" t="b">
        <f>NOT(ISBLANK(Survey!$AI65))</f>
        <v>0</v>
      </c>
      <c r="BB65" s="16" t="str">
        <f t="shared" si="16"/>
        <v>Fail</v>
      </c>
      <c r="BC65" s="114">
        <f>IF(ABS(Survey!$BA65)&gt;0, 1,0)</f>
        <v>0</v>
      </c>
      <c r="BD65" s="114">
        <f>IF(COUNTBLANK(Survey!$AL65)=0,1,0)</f>
        <v>0</v>
      </c>
      <c r="BE65" s="16" t="str">
        <f t="shared" si="17"/>
        <v>Pass</v>
      </c>
      <c r="BF65" s="114">
        <f>IF(ISBLANK(Survey!$AL65),0,1)</f>
        <v>0</v>
      </c>
      <c r="BG65" s="133">
        <f>COUNTBLANK(Survey!$AM65)</f>
        <v>1</v>
      </c>
      <c r="BH65" s="16" t="str">
        <f t="shared" si="18"/>
        <v>Pass</v>
      </c>
      <c r="BI65" s="114">
        <f>IF(OR(Survey!$AM65="Closed",ISBLANK(Survey!$AM65)),0,1)</f>
        <v>0</v>
      </c>
      <c r="BJ65" s="133">
        <f>IF(ISBLANK(Survey!$AN65),1,0)</f>
        <v>1</v>
      </c>
      <c r="BK65" s="118" t="str">
        <f t="shared" si="19"/>
        <v>Pass</v>
      </c>
      <c r="BL65" s="31" cm="1">
        <f t="array" ref="BL65">SUM(SUMIF(Survey!AO65:AP65,{"&gt;0","&lt;0"})*{1,-1})</f>
        <v>0</v>
      </c>
      <c r="BM65">
        <f t="shared" si="20"/>
        <v>0</v>
      </c>
      <c r="BN65">
        <f t="shared" si="21"/>
        <v>100</v>
      </c>
      <c r="BO65" s="118" t="str">
        <f t="shared" si="22"/>
        <v>Pass</v>
      </c>
      <c r="BP65">
        <f>IF(Survey!AQ65="No",0,1)</f>
        <v>1</v>
      </c>
      <c r="BQ65" s="207">
        <f>MOD((LEN(Survey!AQ65)+2),22)</f>
        <v>2</v>
      </c>
      <c r="BR65">
        <f>IF(Survey!AR65="No",0,1)</f>
        <v>1</v>
      </c>
      <c r="BS65" s="207">
        <f>MOD((LEN(Survey!AR65)+2),22)</f>
        <v>2</v>
      </c>
      <c r="BT65" s="114">
        <f>COUNTBLANK(Survey!$AQ65:$AS65)+COUNTBLANK(Survey!$AU65)</f>
        <v>4</v>
      </c>
      <c r="BU65" s="114">
        <f>IF(Survey!$I65="Yes",1,0)</f>
        <v>0</v>
      </c>
      <c r="BV65" s="114">
        <f>IF(OR(Survey!$M65="Mutual fund",Survey!$M65="Alternative mutual fund",Survey!$M65="Money market"),1,0)</f>
        <v>0</v>
      </c>
      <c r="BW65" s="119">
        <f>IF(OR(Survey!$M65="ETF",Survey!$M65="ETF, alternative mutual fund"),1,0)</f>
        <v>0</v>
      </c>
      <c r="BX65" s="16" t="str">
        <f t="shared" si="23"/>
        <v>Pass</v>
      </c>
      <c r="BY65" s="33">
        <f>IF(ISNUMBER(SEARCH("Other",Survey!$AS65)), 1, 0)</f>
        <v>0</v>
      </c>
      <c r="BZ65" s="58" t="b">
        <f>NOT(ISBLANK(Survey!$AT65))</f>
        <v>0</v>
      </c>
      <c r="CA65" s="16" t="str">
        <f t="shared" si="24"/>
        <v>Pass</v>
      </c>
      <c r="CB65" s="114">
        <f>IF(Survey!$BB65=0, 0,1)</f>
        <v>0</v>
      </c>
      <c r="CC65" s="58">
        <f>Survey!$AV65</f>
        <v>0</v>
      </c>
      <c r="CD65" s="58">
        <f>Survey!$BC65+Survey!$BD65+ABS(Survey!$BE65)-ABS(Survey!$BF65)-ABS(Survey!$BG65)-ABS(Survey!$BL65)</f>
        <v>0</v>
      </c>
      <c r="CE65" s="138">
        <f>Survey!BB65+(ABS(Survey!$BH65)-ABS(Survey!$BI65)+ABS(Survey!$BJ65)-ABS(Survey!$BK65))*0.5</f>
        <v>0</v>
      </c>
      <c r="CF65" s="58">
        <f t="shared" si="25"/>
        <v>0</v>
      </c>
      <c r="CG65" s="58">
        <f>IF(AND($CC65&gt;$CF65-0.2,$CC65&lt;$CF65+0.2,ISBLANK(Survey!$AV65)=FALSE),0,1)</f>
        <v>1</v>
      </c>
      <c r="CH65" s="133">
        <f>IF(ISBLANK(Survey!$AW65),1,0)</f>
        <v>1</v>
      </c>
      <c r="CI65" s="16" t="str">
        <f t="shared" si="26"/>
        <v>Pass</v>
      </c>
      <c r="CJ65" s="114">
        <f>IF(Survey!$BB65=0, 0,1)</f>
        <v>0</v>
      </c>
      <c r="CK65" s="58">
        <f>IF(AND(Survey!$AX65&gt;=0,Survey!$AX65&lt;=0.2,Survey!$AX65&lt;&gt;""),0,1)</f>
        <v>1</v>
      </c>
      <c r="CL65" s="114">
        <f>IF(ISBLANK(Survey!$AY65),1,0)</f>
        <v>1</v>
      </c>
      <c r="CM65" s="16" t="str">
        <f t="shared" si="27"/>
        <v>Fail</v>
      </c>
      <c r="CN65" s="133">
        <f>Survey!$AZ65</f>
        <v>0</v>
      </c>
      <c r="CO65" s="16" t="str">
        <f t="shared" si="28"/>
        <v>Pass</v>
      </c>
      <c r="CP65" s="31">
        <f>Survey!$BA65</f>
        <v>0</v>
      </c>
      <c r="CQ65" s="138">
        <f>Survey!$BB65+Survey!$BC65+Survey!$BD65+ABS(Survey!$BE65)-ABS(Survey!$BF65)-ABS(Survey!$BG65)+ABS(Survey!$BH65)-ABS(Survey!$BI65)+ABS(Survey!$BJ65)-ABS(Survey!$BK65)-ABS(Survey!$BL65)+Survey!$BM65</f>
        <v>0</v>
      </c>
      <c r="CR65" s="30">
        <f t="shared" si="29"/>
        <v>0</v>
      </c>
      <c r="CS65" s="17">
        <f t="shared" si="30"/>
        <v>0</v>
      </c>
      <c r="CT65" s="16" t="str">
        <f t="shared" si="31"/>
        <v>Pass</v>
      </c>
      <c r="CU65" s="33" t="b">
        <f>IF(ABS(Survey!$BM65)=0,TRUE,FALSE)</f>
        <v>1</v>
      </c>
      <c r="CV65" s="32" t="b">
        <f>NOT(ISBLANK(Survey!$BN65))</f>
        <v>0</v>
      </c>
      <c r="CW65" t="str">
        <f t="shared" si="32"/>
        <v>Fail</v>
      </c>
      <c r="CX65" s="25">
        <f>Survey!$BA65</f>
        <v>0</v>
      </c>
      <c r="CY65" s="25" cm="1">
        <f t="array" ref="CY65">SUM(SUMIF(Survey!BP65:BW65,{"&gt;0","&lt;0"})*{1,-1})-SUM(SUMIF(Survey!BY65:CF65,{"&gt;0","&lt;0"})*{1,-1})</f>
        <v>0</v>
      </c>
      <c r="CZ65" s="30" t="str">
        <f t="shared" si="33"/>
        <v>No holdings</v>
      </c>
      <c r="DA65">
        <f t="shared" si="34"/>
        <v>0</v>
      </c>
      <c r="DB65" s="16" t="str">
        <f t="shared" si="35"/>
        <v>Fail</v>
      </c>
      <c r="DC65" s="31">
        <f>Survey!$BA65</f>
        <v>0</v>
      </c>
      <c r="DD65" s="31" cm="1">
        <f t="array" ref="DD65">SUM(SUMIF(Survey!CH65:DA65,{"&gt;0","&lt;0"})*{1,-1})-SUM(SUMIF(Survey!DC65:DV65,{"&gt;0","&lt;0"})*{1,-1})</f>
        <v>0</v>
      </c>
      <c r="DE65" s="30" t="str">
        <f t="shared" si="36"/>
        <v>No holdings</v>
      </c>
      <c r="DF65" s="17">
        <f t="shared" si="37"/>
        <v>0</v>
      </c>
      <c r="DG65" s="16" t="str">
        <f t="shared" si="38"/>
        <v>Pass</v>
      </c>
      <c r="DH65" s="33" t="b">
        <f>IF(ABS(Survey!$DA65)=0,TRUE,FALSE)</f>
        <v>1</v>
      </c>
      <c r="DI65" s="32" t="b">
        <f>NOT(ISBLANK(Survey!$DB65))</f>
        <v>0</v>
      </c>
      <c r="DJ65" s="16" t="str">
        <f t="shared" si="39"/>
        <v>Pass</v>
      </c>
      <c r="DK65" s="33" t="b">
        <f>IF(ABS(Survey!$DV65)=0,TRUE,FALSE)</f>
        <v>1</v>
      </c>
      <c r="DL65" s="32" t="b">
        <f>NOT(ISBLANK(Survey!$DW65))</f>
        <v>0</v>
      </c>
      <c r="DM65" t="str">
        <f t="shared" si="40"/>
        <v>Pass</v>
      </c>
      <c r="DN65" s="25" cm="1">
        <f t="array" ref="DN65">SUM(SUMIF(Survey!CW65,{"&gt;0","&lt;0"})*{1,-1})+SUM(SUMIF(Survey!DR65,{"&gt;0","&lt;0"})*{1,-1})</f>
        <v>0</v>
      </c>
      <c r="DO65" s="25">
        <f>SUM(SUMIF(Survey!DY65:EE65,{"&gt;0","&lt;0"})*{1,-1})+SUM(SUMIF(Survey!EG65:EM65,{"&gt;0","&lt;0"})*{1,-1})</f>
        <v>0</v>
      </c>
      <c r="DP65">
        <f t="shared" si="41"/>
        <v>0</v>
      </c>
      <c r="DQ65">
        <f t="shared" si="42"/>
        <v>0</v>
      </c>
      <c r="DR65" s="16" t="str">
        <f t="shared" si="43"/>
        <v>Pass</v>
      </c>
      <c r="DS65" s="33" t="b">
        <f>IF(ABS(Survey!$EE65)=0,TRUE,FALSE)</f>
        <v>1</v>
      </c>
      <c r="DT65" s="32" t="b">
        <f>NOT(ISBLANK(Survey!EF65))</f>
        <v>0</v>
      </c>
      <c r="DU65" s="16" t="str">
        <f t="shared" si="44"/>
        <v>Pass</v>
      </c>
      <c r="DV65" s="33" t="b">
        <f>IF(ABS(Survey!$EM65)=0,TRUE,FALSE)</f>
        <v>1</v>
      </c>
      <c r="DW65" s="32" t="b">
        <f>NOT(ISBLANK(Survey!$EN65))</f>
        <v>0</v>
      </c>
      <c r="DX65" s="16" t="str">
        <f t="shared" si="45"/>
        <v>Fail</v>
      </c>
      <c r="DY65" s="31">
        <f>SUM(SUMIF(Survey!ET65:EV65,{"&gt;0","&lt;0"})*{1,-1})</f>
        <v>0</v>
      </c>
      <c r="DZ65">
        <f t="shared" si="46"/>
        <v>0</v>
      </c>
      <c r="EA65">
        <f t="shared" si="47"/>
        <v>100</v>
      </c>
      <c r="EB65" s="30" t="b">
        <f>IF(OR(Survey!$M65="ETF",Survey!$M65="ETF, alternative mutual fund",Survey!$M65="Closed-end", Survey!$M65="Split share corp"),TRUE,FALSE)</f>
        <v>0</v>
      </c>
      <c r="EC65" s="16" t="str">
        <f t="shared" si="48"/>
        <v>Fail</v>
      </c>
      <c r="ED65" s="31">
        <f>SUM(SUMIF(Survey!EX65:FD65,{"&gt;0","&lt;0"})*{1,-1})</f>
        <v>0</v>
      </c>
      <c r="EE65">
        <f t="shared" si="49"/>
        <v>0</v>
      </c>
      <c r="EF65" s="17">
        <f t="shared" si="50"/>
        <v>100</v>
      </c>
      <c r="EG65" s="16" t="str">
        <f t="shared" si="51"/>
        <v>Fail</v>
      </c>
      <c r="EH65" s="31">
        <f>SUM(SUMIF(Survey!FF65:FL65,{"&gt;0","&lt;0"})*{1,-1})</f>
        <v>0</v>
      </c>
      <c r="EI65">
        <f t="shared" si="52"/>
        <v>0</v>
      </c>
      <c r="EJ65" s="17">
        <f t="shared" si="53"/>
        <v>100</v>
      </c>
    </row>
    <row r="66" spans="1:140">
      <c r="A66">
        <v>66</v>
      </c>
      <c r="B66" t="str">
        <f t="shared" si="0"/>
        <v>Pass</v>
      </c>
      <c r="C66" t="str">
        <f>IF(COUNTBLANK(Survey!B66:FM66)=$C$2, "Pass", "Fail")</f>
        <v>Pass</v>
      </c>
      <c r="D66" s="16" t="str">
        <f t="shared" si="2"/>
        <v>Fail</v>
      </c>
      <c r="E66" t="str">
        <f>IF(OR(ISBLANK(Survey!AL66),COUNTIF(G66:BJ66,"Fail")),"Fail","Pass")</f>
        <v>Fail</v>
      </c>
      <c r="F66" s="265"/>
      <c r="G66" s="16" t="str">
        <f t="shared" si="3"/>
        <v>Fail</v>
      </c>
      <c r="H66" s="139">
        <f>COUNTBLANK(Survey!B66:D66)+COUNTBLANK(Survey!G66)+COUNTBLANK(Survey!I66)+COUNTBLANK(Survey!K66:M66)+COUNTBLANK(Survey!P66:Q66)+COUNTBLANK(Survey!T66:W66)+COUNTBLANK(Survey!Z66:AC66)+COUNTBLANK(Survey!AF66:AG66)+COUNTBLANK(Survey!AK66:AK66)</f>
        <v>21</v>
      </c>
      <c r="I66" t="str">
        <f t="shared" si="4"/>
        <v>Fail</v>
      </c>
      <c r="J66" t="b">
        <f>IF(Survey!E66="No",TRUE,FALSE)</f>
        <v>0</v>
      </c>
      <c r="K66" s="29" cm="1">
        <f t="array" ref="K66">IF(COUNTA(Survey!$E$4:$E$695)=1, 0, SUM(IF(COUNTIF(Survey!$E$4:$E$695, Survey!$E$4:$E$695)=1,1,0)))</f>
        <v>0</v>
      </c>
      <c r="L66" s="29">
        <f>LEN(Survey!E66)</f>
        <v>0</v>
      </c>
      <c r="M66" s="16" t="str">
        <f t="shared" si="5"/>
        <v>Fail</v>
      </c>
      <c r="N66" t="b">
        <f>IF(Survey!F66="No",TRUE,FALSE)</f>
        <v>0</v>
      </c>
      <c r="O66" t="b">
        <f>Survey!F66=Survey!E66</f>
        <v>1</v>
      </c>
      <c r="P66">
        <f>COUNTIF(Survey!$F$4:$F$695,Survey!F66)</f>
        <v>0</v>
      </c>
      <c r="Q66" s="28">
        <f>LEN(Survey!F66)</f>
        <v>0</v>
      </c>
      <c r="R66" s="16" t="str">
        <f t="shared" si="6"/>
        <v>Pass</v>
      </c>
      <c r="S66" s="29">
        <f>MOD((LEN(Survey!H66)+2),11)</f>
        <v>2</v>
      </c>
      <c r="T66">
        <f>COUNTIF(Survey!$H$4:$H$695,Survey!H66)</f>
        <v>0</v>
      </c>
      <c r="U66" s="28" t="str">
        <f>IF(Survey!$L66="Prospectus fund", "Yes", "No")</f>
        <v>No</v>
      </c>
      <c r="V66" s="16" t="str">
        <f t="shared" si="7"/>
        <v>Pass</v>
      </c>
      <c r="W66" s="29">
        <f>MOD((LEN(Survey!J66)+2),11)</f>
        <v>2</v>
      </c>
      <c r="X66">
        <f>COUNTIF(Survey!$J$4:$J$695,Survey!J66)</f>
        <v>0</v>
      </c>
      <c r="Y66" s="30" t="b">
        <f>IF(OR(Survey!$M66="ETF",Survey!$M66="ETF, alternative mutual fund",Survey!$M66="Closed-end", Survey!$M66="Split share corp", Survey!$I66="Yes"),TRUE,FALSE)</f>
        <v>0</v>
      </c>
      <c r="Z66" s="16" t="str">
        <f>IFERROR(IF(AND(OR(AC66=AD66,AD66 = "Either"),NOT(ISBLANK(Survey!K66))),"Pass","Fail"),"Pass")</f>
        <v>Fail</v>
      </c>
      <c r="AA66" s="31" cm="1">
        <f t="array" ref="AA66">SUM(SUMIF(Survey!CH66:DA66,{"&gt;0","&lt;0"})*{1,-1})</f>
        <v>0</v>
      </c>
      <c r="AB66" s="33" cm="1">
        <f t="array" ref="AB66">SUM(SUMIF(Survey!CK66,{"&gt;0","&lt;0"})*{1,-1})+SUM(SUMIF(Survey!CU66,{"&gt;0","&lt;0"})*{1,-1})</f>
        <v>0</v>
      </c>
      <c r="AC66" s="33">
        <f>Survey!K66</f>
        <v>0</v>
      </c>
      <c r="AD66" s="32" t="str">
        <f t="shared" si="8"/>
        <v>Either</v>
      </c>
      <c r="AE66" s="16" t="str">
        <f t="shared" si="9"/>
        <v>Fail</v>
      </c>
      <c r="AF66" s="58" cm="1">
        <f t="array" ref="AF66">SUM(SUMIF(Survey!CH66:DA66,{"&gt;0","&lt;0"})*{1,-1})+SUM(SUMIF(Survey!DC66:DV66,{"&gt;0","&lt;0"})*{1,-1})</f>
        <v>0</v>
      </c>
      <c r="AG66" s="58">
        <f>IFERROR(AF66/(Survey!$BA66),0)</f>
        <v>0</v>
      </c>
      <c r="AH66" s="104" t="b">
        <f>IF(OR(Survey!$M66="Alternative strategy or hedge",Survey!$M66="Private asset",Survey!$L66="Prospectus fund"),TRUE,FALSE)</f>
        <v>0</v>
      </c>
      <c r="AI66" s="104" t="b">
        <f>NOT(ISBLANK(Survey!$M66))</f>
        <v>0</v>
      </c>
      <c r="AJ66" s="16" t="str">
        <f t="shared" si="10"/>
        <v>Fail</v>
      </c>
      <c r="AK66" t="b">
        <f>IF(Survey!W66="No",TRUE,FALSE)</f>
        <v>0</v>
      </c>
      <c r="AL66" s="119">
        <f>MOD((LEN(Survey!W66)+2),22)</f>
        <v>2</v>
      </c>
      <c r="AM66" t="str">
        <f t="shared" si="11"/>
        <v>Pass</v>
      </c>
      <c r="AN66" s="33" t="b">
        <f>NOT(ISNUMBER(SEARCH("Other",Survey!$Q66)))</f>
        <v>1</v>
      </c>
      <c r="AO66" s="32" t="b">
        <f>NOT(ISBLANK(Survey!$R66))</f>
        <v>0</v>
      </c>
      <c r="AP66" s="16" t="str">
        <f t="shared" si="12"/>
        <v>Pass</v>
      </c>
      <c r="AQ66" s="114">
        <f>COUNTBLANK(Survey!$X66)</f>
        <v>1</v>
      </c>
      <c r="AR66" s="58">
        <f>IF(AND(Survey!L66&lt;&gt;"Exempt fund",OR(Survey!$M66="ETF",Survey!$M66="ETF, alternative mutual fund",Survey!$M66="Mutual fund",Survey!$M66="Alternative mutual fund",Survey!$M66="Money market")),1,0)</f>
        <v>0</v>
      </c>
      <c r="AS66" s="16" t="str">
        <f t="shared" si="13"/>
        <v>Pass</v>
      </c>
      <c r="AT66" s="33" t="b">
        <f>NOT(ISNUMBER(SEARCH("Yes",Survey!$AC66)))</f>
        <v>1</v>
      </c>
      <c r="AU66" s="32" t="b">
        <f>IF(COUNTBLANK(Survey!$AD66:$AE66)=0,TRUE, FALSE)</f>
        <v>0</v>
      </c>
      <c r="AV66" s="16" t="str">
        <f t="shared" si="14"/>
        <v>Pass</v>
      </c>
      <c r="AW66" s="33" t="b">
        <f>NOT(ISNUMBER(SEARCH("Yes",Survey!$AF66)))</f>
        <v>1</v>
      </c>
      <c r="AX66" s="32" t="b">
        <f>NOT(ISBLANK(Survey!$AH66))</f>
        <v>0</v>
      </c>
      <c r="AY66" s="16" t="str">
        <f t="shared" si="15"/>
        <v>Pass</v>
      </c>
      <c r="AZ66" s="33" t="b">
        <f>NOT(OR(ISNUMBER(SEARCH("Other",Survey!$AH66)),ISNUMBER(SEARCH("Multiple",Survey!$AH66))))</f>
        <v>1</v>
      </c>
      <c r="BA66" s="32" t="b">
        <f>NOT(ISBLANK(Survey!$AI66))</f>
        <v>0</v>
      </c>
      <c r="BB66" s="16" t="str">
        <f t="shared" si="16"/>
        <v>Fail</v>
      </c>
      <c r="BC66" s="114">
        <f>IF(ABS(Survey!$BA66)&gt;0, 1,0)</f>
        <v>0</v>
      </c>
      <c r="BD66" s="114">
        <f>IF(COUNTBLANK(Survey!$AL66)=0,1,0)</f>
        <v>0</v>
      </c>
      <c r="BE66" s="16" t="str">
        <f t="shared" si="17"/>
        <v>Pass</v>
      </c>
      <c r="BF66" s="114">
        <f>IF(ISBLANK(Survey!$AL66),0,1)</f>
        <v>0</v>
      </c>
      <c r="BG66" s="133">
        <f>COUNTBLANK(Survey!$AM66)</f>
        <v>1</v>
      </c>
      <c r="BH66" s="16" t="str">
        <f t="shared" si="18"/>
        <v>Pass</v>
      </c>
      <c r="BI66" s="114">
        <f>IF(OR(Survey!$AM66="Closed",ISBLANK(Survey!$AM66)),0,1)</f>
        <v>0</v>
      </c>
      <c r="BJ66" s="133">
        <f>IF(ISBLANK(Survey!$AN66),1,0)</f>
        <v>1</v>
      </c>
      <c r="BK66" s="118" t="str">
        <f t="shared" si="19"/>
        <v>Pass</v>
      </c>
      <c r="BL66" s="31" cm="1">
        <f t="array" ref="BL66">SUM(SUMIF(Survey!AO66:AP66,{"&gt;0","&lt;0"})*{1,-1})</f>
        <v>0</v>
      </c>
      <c r="BM66">
        <f t="shared" si="20"/>
        <v>0</v>
      </c>
      <c r="BN66">
        <f t="shared" si="21"/>
        <v>100</v>
      </c>
      <c r="BO66" s="118" t="str">
        <f t="shared" si="22"/>
        <v>Pass</v>
      </c>
      <c r="BP66">
        <f>IF(Survey!AQ66="No",0,1)</f>
        <v>1</v>
      </c>
      <c r="BQ66" s="207">
        <f>MOD((LEN(Survey!AQ66)+2),22)</f>
        <v>2</v>
      </c>
      <c r="BR66">
        <f>IF(Survey!AR66="No",0,1)</f>
        <v>1</v>
      </c>
      <c r="BS66" s="207">
        <f>MOD((LEN(Survey!AR66)+2),22)</f>
        <v>2</v>
      </c>
      <c r="BT66" s="114">
        <f>COUNTBLANK(Survey!$AQ66:$AS66)+COUNTBLANK(Survey!$AU66)</f>
        <v>4</v>
      </c>
      <c r="BU66" s="114">
        <f>IF(Survey!$I66="Yes",1,0)</f>
        <v>0</v>
      </c>
      <c r="BV66" s="114">
        <f>IF(OR(Survey!$M66="Mutual fund",Survey!$M66="Alternative mutual fund",Survey!$M66="Money market"),1,0)</f>
        <v>0</v>
      </c>
      <c r="BW66" s="119">
        <f>IF(OR(Survey!$M66="ETF",Survey!$M66="ETF, alternative mutual fund"),1,0)</f>
        <v>0</v>
      </c>
      <c r="BX66" s="16" t="str">
        <f t="shared" si="23"/>
        <v>Pass</v>
      </c>
      <c r="BY66" s="33">
        <f>IF(ISNUMBER(SEARCH("Other",Survey!$AS66)), 1, 0)</f>
        <v>0</v>
      </c>
      <c r="BZ66" s="58" t="b">
        <f>NOT(ISBLANK(Survey!$AT66))</f>
        <v>0</v>
      </c>
      <c r="CA66" s="16" t="str">
        <f t="shared" si="24"/>
        <v>Pass</v>
      </c>
      <c r="CB66" s="114">
        <f>IF(Survey!$BB66=0, 0,1)</f>
        <v>0</v>
      </c>
      <c r="CC66" s="58">
        <f>Survey!$AV66</f>
        <v>0</v>
      </c>
      <c r="CD66" s="58">
        <f>Survey!$BC66+Survey!$BD66+ABS(Survey!$BE66)-ABS(Survey!$BF66)-ABS(Survey!$BG66)-ABS(Survey!$BL66)</f>
        <v>0</v>
      </c>
      <c r="CE66" s="138">
        <f>Survey!BB66+(ABS(Survey!$BH66)-ABS(Survey!$BI66)+ABS(Survey!$BJ66)-ABS(Survey!$BK66))*0.5</f>
        <v>0</v>
      </c>
      <c r="CF66" s="58">
        <f t="shared" si="25"/>
        <v>0</v>
      </c>
      <c r="CG66" s="58">
        <f>IF(AND($CC66&gt;$CF66-0.2,$CC66&lt;$CF66+0.2,ISBLANK(Survey!$AV66)=FALSE),0,1)</f>
        <v>1</v>
      </c>
      <c r="CH66" s="133">
        <f>IF(ISBLANK(Survey!$AW66),1,0)</f>
        <v>1</v>
      </c>
      <c r="CI66" s="16" t="str">
        <f t="shared" si="26"/>
        <v>Pass</v>
      </c>
      <c r="CJ66" s="114">
        <f>IF(Survey!$BB66=0, 0,1)</f>
        <v>0</v>
      </c>
      <c r="CK66" s="58">
        <f>IF(AND(Survey!$AX66&gt;=0,Survey!$AX66&lt;=0.2,Survey!$AX66&lt;&gt;""),0,1)</f>
        <v>1</v>
      </c>
      <c r="CL66" s="114">
        <f>IF(ISBLANK(Survey!$AY66),1,0)</f>
        <v>1</v>
      </c>
      <c r="CM66" s="16" t="str">
        <f t="shared" si="27"/>
        <v>Fail</v>
      </c>
      <c r="CN66" s="133">
        <f>Survey!$AZ66</f>
        <v>0</v>
      </c>
      <c r="CO66" s="16" t="str">
        <f t="shared" si="28"/>
        <v>Pass</v>
      </c>
      <c r="CP66" s="31">
        <f>Survey!$BA66</f>
        <v>0</v>
      </c>
      <c r="CQ66" s="138">
        <f>Survey!$BB66+Survey!$BC66+Survey!$BD66+ABS(Survey!$BE66)-ABS(Survey!$BF66)-ABS(Survey!$BG66)+ABS(Survey!$BH66)-ABS(Survey!$BI66)+ABS(Survey!$BJ66)-ABS(Survey!$BK66)-ABS(Survey!$BL66)+Survey!$BM66</f>
        <v>0</v>
      </c>
      <c r="CR66" s="30">
        <f t="shared" si="29"/>
        <v>0</v>
      </c>
      <c r="CS66" s="17">
        <f t="shared" si="30"/>
        <v>0</v>
      </c>
      <c r="CT66" s="16" t="str">
        <f t="shared" si="31"/>
        <v>Pass</v>
      </c>
      <c r="CU66" s="33" t="b">
        <f>IF(ABS(Survey!$BM66)=0,TRUE,FALSE)</f>
        <v>1</v>
      </c>
      <c r="CV66" s="32" t="b">
        <f>NOT(ISBLANK(Survey!$BN66))</f>
        <v>0</v>
      </c>
      <c r="CW66" t="str">
        <f t="shared" si="32"/>
        <v>Fail</v>
      </c>
      <c r="CX66" s="25">
        <f>Survey!$BA66</f>
        <v>0</v>
      </c>
      <c r="CY66" s="25" cm="1">
        <f t="array" ref="CY66">SUM(SUMIF(Survey!BP66:BW66,{"&gt;0","&lt;0"})*{1,-1})-SUM(SUMIF(Survey!BY66:CF66,{"&gt;0","&lt;0"})*{1,-1})</f>
        <v>0</v>
      </c>
      <c r="CZ66" s="30" t="str">
        <f t="shared" si="33"/>
        <v>No holdings</v>
      </c>
      <c r="DA66">
        <f t="shared" si="34"/>
        <v>0</v>
      </c>
      <c r="DB66" s="16" t="str">
        <f t="shared" si="35"/>
        <v>Fail</v>
      </c>
      <c r="DC66" s="31">
        <f>Survey!$BA66</f>
        <v>0</v>
      </c>
      <c r="DD66" s="31" cm="1">
        <f t="array" ref="DD66">SUM(SUMIF(Survey!CH66:DA66,{"&gt;0","&lt;0"})*{1,-1})-SUM(SUMIF(Survey!DC66:DV66,{"&gt;0","&lt;0"})*{1,-1})</f>
        <v>0</v>
      </c>
      <c r="DE66" s="30" t="str">
        <f t="shared" si="36"/>
        <v>No holdings</v>
      </c>
      <c r="DF66" s="17">
        <f t="shared" si="37"/>
        <v>0</v>
      </c>
      <c r="DG66" s="16" t="str">
        <f t="shared" si="38"/>
        <v>Pass</v>
      </c>
      <c r="DH66" s="33" t="b">
        <f>IF(ABS(Survey!$DA66)=0,TRUE,FALSE)</f>
        <v>1</v>
      </c>
      <c r="DI66" s="32" t="b">
        <f>NOT(ISBLANK(Survey!$DB66))</f>
        <v>0</v>
      </c>
      <c r="DJ66" s="16" t="str">
        <f t="shared" si="39"/>
        <v>Pass</v>
      </c>
      <c r="DK66" s="33" t="b">
        <f>IF(ABS(Survey!$DV66)=0,TRUE,FALSE)</f>
        <v>1</v>
      </c>
      <c r="DL66" s="32" t="b">
        <f>NOT(ISBLANK(Survey!$DW66))</f>
        <v>0</v>
      </c>
      <c r="DM66" t="str">
        <f t="shared" si="40"/>
        <v>Pass</v>
      </c>
      <c r="DN66" s="25" cm="1">
        <f t="array" ref="DN66">SUM(SUMIF(Survey!CW66,{"&gt;0","&lt;0"})*{1,-1})+SUM(SUMIF(Survey!DR66,{"&gt;0","&lt;0"})*{1,-1})</f>
        <v>0</v>
      </c>
      <c r="DO66" s="25">
        <f>SUM(SUMIF(Survey!DY66:EE66,{"&gt;0","&lt;0"})*{1,-1})+SUM(SUMIF(Survey!EG66:EM66,{"&gt;0","&lt;0"})*{1,-1})</f>
        <v>0</v>
      </c>
      <c r="DP66">
        <f t="shared" si="41"/>
        <v>0</v>
      </c>
      <c r="DQ66">
        <f t="shared" si="42"/>
        <v>0</v>
      </c>
      <c r="DR66" s="16" t="str">
        <f t="shared" si="43"/>
        <v>Pass</v>
      </c>
      <c r="DS66" s="33" t="b">
        <f>IF(ABS(Survey!$EE66)=0,TRUE,FALSE)</f>
        <v>1</v>
      </c>
      <c r="DT66" s="32" t="b">
        <f>NOT(ISBLANK(Survey!EF66))</f>
        <v>0</v>
      </c>
      <c r="DU66" s="16" t="str">
        <f t="shared" si="44"/>
        <v>Pass</v>
      </c>
      <c r="DV66" s="33" t="b">
        <f>IF(ABS(Survey!$EM66)=0,TRUE,FALSE)</f>
        <v>1</v>
      </c>
      <c r="DW66" s="32" t="b">
        <f>NOT(ISBLANK(Survey!$EN66))</f>
        <v>0</v>
      </c>
      <c r="DX66" s="16" t="str">
        <f t="shared" si="45"/>
        <v>Fail</v>
      </c>
      <c r="DY66" s="31">
        <f>SUM(SUMIF(Survey!ET66:EV66,{"&gt;0","&lt;0"})*{1,-1})</f>
        <v>0</v>
      </c>
      <c r="DZ66">
        <f t="shared" si="46"/>
        <v>0</v>
      </c>
      <c r="EA66">
        <f t="shared" si="47"/>
        <v>100</v>
      </c>
      <c r="EB66" s="30" t="b">
        <f>IF(OR(Survey!$M66="ETF",Survey!$M66="ETF, alternative mutual fund",Survey!$M66="Closed-end", Survey!$M66="Split share corp"),TRUE,FALSE)</f>
        <v>0</v>
      </c>
      <c r="EC66" s="16" t="str">
        <f t="shared" si="48"/>
        <v>Fail</v>
      </c>
      <c r="ED66" s="31">
        <f>SUM(SUMIF(Survey!EX66:FD66,{"&gt;0","&lt;0"})*{1,-1})</f>
        <v>0</v>
      </c>
      <c r="EE66">
        <f t="shared" si="49"/>
        <v>0</v>
      </c>
      <c r="EF66" s="17">
        <f t="shared" si="50"/>
        <v>100</v>
      </c>
      <c r="EG66" s="16" t="str">
        <f t="shared" si="51"/>
        <v>Fail</v>
      </c>
      <c r="EH66" s="31">
        <f>SUM(SUMIF(Survey!FF66:FL66,{"&gt;0","&lt;0"})*{1,-1})</f>
        <v>0</v>
      </c>
      <c r="EI66">
        <f t="shared" si="52"/>
        <v>0</v>
      </c>
      <c r="EJ66" s="17">
        <f t="shared" si="53"/>
        <v>100</v>
      </c>
    </row>
    <row r="67" spans="1:140">
      <c r="A67">
        <v>67</v>
      </c>
      <c r="B67" t="str">
        <f t="shared" si="0"/>
        <v>Pass</v>
      </c>
      <c r="C67" t="str">
        <f>IF(COUNTBLANK(Survey!B67:FM67)=$C$2, "Pass", "Fail")</f>
        <v>Pass</v>
      </c>
      <c r="D67" s="16" t="str">
        <f t="shared" si="2"/>
        <v>Fail</v>
      </c>
      <c r="E67" t="str">
        <f>IF(OR(ISBLANK(Survey!AL67),COUNTIF(G67:BJ67,"Fail")),"Fail","Pass")</f>
        <v>Fail</v>
      </c>
      <c r="F67" s="265"/>
      <c r="G67" s="16" t="str">
        <f t="shared" si="3"/>
        <v>Fail</v>
      </c>
      <c r="H67" s="139">
        <f>COUNTBLANK(Survey!B67:D67)+COUNTBLANK(Survey!G67)+COUNTBLANK(Survey!I67)+COUNTBLANK(Survey!K67:M67)+COUNTBLANK(Survey!P67:Q67)+COUNTBLANK(Survey!T67:W67)+COUNTBLANK(Survey!Z67:AC67)+COUNTBLANK(Survey!AF67:AG67)+COUNTBLANK(Survey!AK67:AK67)</f>
        <v>21</v>
      </c>
      <c r="I67" t="str">
        <f t="shared" si="4"/>
        <v>Fail</v>
      </c>
      <c r="J67" t="b">
        <f>IF(Survey!E67="No",TRUE,FALSE)</f>
        <v>0</v>
      </c>
      <c r="K67" s="29" cm="1">
        <f t="array" ref="K67">IF(COUNTA(Survey!$E$4:$E$695)=1, 0, SUM(IF(COUNTIF(Survey!$E$4:$E$695, Survey!$E$4:$E$695)=1,1,0)))</f>
        <v>0</v>
      </c>
      <c r="L67" s="29">
        <f>LEN(Survey!E67)</f>
        <v>0</v>
      </c>
      <c r="M67" s="16" t="str">
        <f t="shared" si="5"/>
        <v>Fail</v>
      </c>
      <c r="N67" t="b">
        <f>IF(Survey!F67="No",TRUE,FALSE)</f>
        <v>0</v>
      </c>
      <c r="O67" t="b">
        <f>Survey!F67=Survey!E67</f>
        <v>1</v>
      </c>
      <c r="P67">
        <f>COUNTIF(Survey!$F$4:$F$695,Survey!F67)</f>
        <v>0</v>
      </c>
      <c r="Q67" s="28">
        <f>LEN(Survey!F67)</f>
        <v>0</v>
      </c>
      <c r="R67" s="16" t="str">
        <f t="shared" si="6"/>
        <v>Pass</v>
      </c>
      <c r="S67" s="29">
        <f>MOD((LEN(Survey!H67)+2),11)</f>
        <v>2</v>
      </c>
      <c r="T67">
        <f>COUNTIF(Survey!$H$4:$H$695,Survey!H67)</f>
        <v>0</v>
      </c>
      <c r="U67" s="28" t="str">
        <f>IF(Survey!$L67="Prospectus fund", "Yes", "No")</f>
        <v>No</v>
      </c>
      <c r="V67" s="16" t="str">
        <f t="shared" si="7"/>
        <v>Pass</v>
      </c>
      <c r="W67" s="29">
        <f>MOD((LEN(Survey!J67)+2),11)</f>
        <v>2</v>
      </c>
      <c r="X67">
        <f>COUNTIF(Survey!$J$4:$J$695,Survey!J67)</f>
        <v>0</v>
      </c>
      <c r="Y67" s="30" t="b">
        <f>IF(OR(Survey!$M67="ETF",Survey!$M67="ETF, alternative mutual fund",Survey!$M67="Closed-end", Survey!$M67="Split share corp", Survey!$I67="Yes"),TRUE,FALSE)</f>
        <v>0</v>
      </c>
      <c r="Z67" s="16" t="str">
        <f>IFERROR(IF(AND(OR(AC67=AD67,AD67 = "Either"),NOT(ISBLANK(Survey!K67))),"Pass","Fail"),"Pass")</f>
        <v>Fail</v>
      </c>
      <c r="AA67" s="31" cm="1">
        <f t="array" ref="AA67">SUM(SUMIF(Survey!CH67:DA67,{"&gt;0","&lt;0"})*{1,-1})</f>
        <v>0</v>
      </c>
      <c r="AB67" s="33" cm="1">
        <f t="array" ref="AB67">SUM(SUMIF(Survey!CK67,{"&gt;0","&lt;0"})*{1,-1})+SUM(SUMIF(Survey!CU67,{"&gt;0","&lt;0"})*{1,-1})</f>
        <v>0</v>
      </c>
      <c r="AC67" s="33">
        <f>Survey!K67</f>
        <v>0</v>
      </c>
      <c r="AD67" s="32" t="str">
        <f t="shared" si="8"/>
        <v>Either</v>
      </c>
      <c r="AE67" s="16" t="str">
        <f t="shared" si="9"/>
        <v>Fail</v>
      </c>
      <c r="AF67" s="58" cm="1">
        <f t="array" ref="AF67">SUM(SUMIF(Survey!CH67:DA67,{"&gt;0","&lt;0"})*{1,-1})+SUM(SUMIF(Survey!DC67:DV67,{"&gt;0","&lt;0"})*{1,-1})</f>
        <v>0</v>
      </c>
      <c r="AG67" s="58">
        <f>IFERROR(AF67/(Survey!$BA67),0)</f>
        <v>0</v>
      </c>
      <c r="AH67" s="104" t="b">
        <f>IF(OR(Survey!$M67="Alternative strategy or hedge",Survey!$M67="Private asset",Survey!$L67="Prospectus fund"),TRUE,FALSE)</f>
        <v>0</v>
      </c>
      <c r="AI67" s="104" t="b">
        <f>NOT(ISBLANK(Survey!$M67))</f>
        <v>0</v>
      </c>
      <c r="AJ67" s="16" t="str">
        <f t="shared" si="10"/>
        <v>Fail</v>
      </c>
      <c r="AK67" t="b">
        <f>IF(Survey!W67="No",TRUE,FALSE)</f>
        <v>0</v>
      </c>
      <c r="AL67" s="119">
        <f>MOD((LEN(Survey!W67)+2),22)</f>
        <v>2</v>
      </c>
      <c r="AM67" t="str">
        <f t="shared" si="11"/>
        <v>Pass</v>
      </c>
      <c r="AN67" s="33" t="b">
        <f>NOT(ISNUMBER(SEARCH("Other",Survey!$Q67)))</f>
        <v>1</v>
      </c>
      <c r="AO67" s="32" t="b">
        <f>NOT(ISBLANK(Survey!$R67))</f>
        <v>0</v>
      </c>
      <c r="AP67" s="16" t="str">
        <f t="shared" si="12"/>
        <v>Pass</v>
      </c>
      <c r="AQ67" s="114">
        <f>COUNTBLANK(Survey!$X67)</f>
        <v>1</v>
      </c>
      <c r="AR67" s="58">
        <f>IF(AND(Survey!L67&lt;&gt;"Exempt fund",OR(Survey!$M67="ETF",Survey!$M67="ETF, alternative mutual fund",Survey!$M67="Mutual fund",Survey!$M67="Alternative mutual fund",Survey!$M67="Money market")),1,0)</f>
        <v>0</v>
      </c>
      <c r="AS67" s="16" t="str">
        <f t="shared" si="13"/>
        <v>Pass</v>
      </c>
      <c r="AT67" s="33" t="b">
        <f>NOT(ISNUMBER(SEARCH("Yes",Survey!$AC67)))</f>
        <v>1</v>
      </c>
      <c r="AU67" s="32" t="b">
        <f>IF(COUNTBLANK(Survey!$AD67:$AE67)=0,TRUE, FALSE)</f>
        <v>0</v>
      </c>
      <c r="AV67" s="16" t="str">
        <f t="shared" si="14"/>
        <v>Pass</v>
      </c>
      <c r="AW67" s="33" t="b">
        <f>NOT(ISNUMBER(SEARCH("Yes",Survey!$AF67)))</f>
        <v>1</v>
      </c>
      <c r="AX67" s="32" t="b">
        <f>NOT(ISBLANK(Survey!$AH67))</f>
        <v>0</v>
      </c>
      <c r="AY67" s="16" t="str">
        <f t="shared" si="15"/>
        <v>Pass</v>
      </c>
      <c r="AZ67" s="33" t="b">
        <f>NOT(OR(ISNUMBER(SEARCH("Other",Survey!$AH67)),ISNUMBER(SEARCH("Multiple",Survey!$AH67))))</f>
        <v>1</v>
      </c>
      <c r="BA67" s="32" t="b">
        <f>NOT(ISBLANK(Survey!$AI67))</f>
        <v>0</v>
      </c>
      <c r="BB67" s="16" t="str">
        <f t="shared" si="16"/>
        <v>Fail</v>
      </c>
      <c r="BC67" s="114">
        <f>IF(ABS(Survey!$BA67)&gt;0, 1,0)</f>
        <v>0</v>
      </c>
      <c r="BD67" s="114">
        <f>IF(COUNTBLANK(Survey!$AL67)=0,1,0)</f>
        <v>0</v>
      </c>
      <c r="BE67" s="16" t="str">
        <f t="shared" si="17"/>
        <v>Pass</v>
      </c>
      <c r="BF67" s="114">
        <f>IF(ISBLANK(Survey!$AL67),0,1)</f>
        <v>0</v>
      </c>
      <c r="BG67" s="133">
        <f>COUNTBLANK(Survey!$AM67)</f>
        <v>1</v>
      </c>
      <c r="BH67" s="16" t="str">
        <f t="shared" si="18"/>
        <v>Pass</v>
      </c>
      <c r="BI67" s="114">
        <f>IF(OR(Survey!$AM67="Closed",ISBLANK(Survey!$AM67)),0,1)</f>
        <v>0</v>
      </c>
      <c r="BJ67" s="133">
        <f>IF(ISBLANK(Survey!$AN67),1,0)</f>
        <v>1</v>
      </c>
      <c r="BK67" s="118" t="str">
        <f t="shared" si="19"/>
        <v>Pass</v>
      </c>
      <c r="BL67" s="31" cm="1">
        <f t="array" ref="BL67">SUM(SUMIF(Survey!AO67:AP67,{"&gt;0","&lt;0"})*{1,-1})</f>
        <v>0</v>
      </c>
      <c r="BM67">
        <f t="shared" si="20"/>
        <v>0</v>
      </c>
      <c r="BN67">
        <f t="shared" si="21"/>
        <v>100</v>
      </c>
      <c r="BO67" s="118" t="str">
        <f t="shared" si="22"/>
        <v>Pass</v>
      </c>
      <c r="BP67">
        <f>IF(Survey!AQ67="No",0,1)</f>
        <v>1</v>
      </c>
      <c r="BQ67" s="207">
        <f>MOD((LEN(Survey!AQ67)+2),22)</f>
        <v>2</v>
      </c>
      <c r="BR67">
        <f>IF(Survey!AR67="No",0,1)</f>
        <v>1</v>
      </c>
      <c r="BS67" s="207">
        <f>MOD((LEN(Survey!AR67)+2),22)</f>
        <v>2</v>
      </c>
      <c r="BT67" s="114">
        <f>COUNTBLANK(Survey!$AQ67:$AS67)+COUNTBLANK(Survey!$AU67)</f>
        <v>4</v>
      </c>
      <c r="BU67" s="114">
        <f>IF(Survey!$I67="Yes",1,0)</f>
        <v>0</v>
      </c>
      <c r="BV67" s="114">
        <f>IF(OR(Survey!$M67="Mutual fund",Survey!$M67="Alternative mutual fund",Survey!$M67="Money market"),1,0)</f>
        <v>0</v>
      </c>
      <c r="BW67" s="119">
        <f>IF(OR(Survey!$M67="ETF",Survey!$M67="ETF, alternative mutual fund"),1,0)</f>
        <v>0</v>
      </c>
      <c r="BX67" s="16" t="str">
        <f t="shared" si="23"/>
        <v>Pass</v>
      </c>
      <c r="BY67" s="33">
        <f>IF(ISNUMBER(SEARCH("Other",Survey!$AS67)), 1, 0)</f>
        <v>0</v>
      </c>
      <c r="BZ67" s="58" t="b">
        <f>NOT(ISBLANK(Survey!$AT67))</f>
        <v>0</v>
      </c>
      <c r="CA67" s="16" t="str">
        <f t="shared" si="24"/>
        <v>Pass</v>
      </c>
      <c r="CB67" s="114">
        <f>IF(Survey!$BB67=0, 0,1)</f>
        <v>0</v>
      </c>
      <c r="CC67" s="58">
        <f>Survey!$AV67</f>
        <v>0</v>
      </c>
      <c r="CD67" s="58">
        <f>Survey!$BC67+Survey!$BD67+ABS(Survey!$BE67)-ABS(Survey!$BF67)-ABS(Survey!$BG67)-ABS(Survey!$BL67)</f>
        <v>0</v>
      </c>
      <c r="CE67" s="138">
        <f>Survey!BB67+(ABS(Survey!$BH67)-ABS(Survey!$BI67)+ABS(Survey!$BJ67)-ABS(Survey!$BK67))*0.5</f>
        <v>0</v>
      </c>
      <c r="CF67" s="58">
        <f t="shared" si="25"/>
        <v>0</v>
      </c>
      <c r="CG67" s="58">
        <f>IF(AND($CC67&gt;$CF67-0.2,$CC67&lt;$CF67+0.2,ISBLANK(Survey!$AV67)=FALSE),0,1)</f>
        <v>1</v>
      </c>
      <c r="CH67" s="133">
        <f>IF(ISBLANK(Survey!$AW67),1,0)</f>
        <v>1</v>
      </c>
      <c r="CI67" s="16" t="str">
        <f t="shared" si="26"/>
        <v>Pass</v>
      </c>
      <c r="CJ67" s="114">
        <f>IF(Survey!$BB67=0, 0,1)</f>
        <v>0</v>
      </c>
      <c r="CK67" s="58">
        <f>IF(AND(Survey!$AX67&gt;=0,Survey!$AX67&lt;=0.2,Survey!$AX67&lt;&gt;""),0,1)</f>
        <v>1</v>
      </c>
      <c r="CL67" s="114">
        <f>IF(ISBLANK(Survey!$AY67),1,0)</f>
        <v>1</v>
      </c>
      <c r="CM67" s="16" t="str">
        <f t="shared" si="27"/>
        <v>Fail</v>
      </c>
      <c r="CN67" s="133">
        <f>Survey!$AZ67</f>
        <v>0</v>
      </c>
      <c r="CO67" s="16" t="str">
        <f t="shared" si="28"/>
        <v>Pass</v>
      </c>
      <c r="CP67" s="31">
        <f>Survey!$BA67</f>
        <v>0</v>
      </c>
      <c r="CQ67" s="138">
        <f>Survey!$BB67+Survey!$BC67+Survey!$BD67+ABS(Survey!$BE67)-ABS(Survey!$BF67)-ABS(Survey!$BG67)+ABS(Survey!$BH67)-ABS(Survey!$BI67)+ABS(Survey!$BJ67)-ABS(Survey!$BK67)-ABS(Survey!$BL67)+Survey!$BM67</f>
        <v>0</v>
      </c>
      <c r="CR67" s="30">
        <f t="shared" si="29"/>
        <v>0</v>
      </c>
      <c r="CS67" s="17">
        <f t="shared" si="30"/>
        <v>0</v>
      </c>
      <c r="CT67" s="16" t="str">
        <f t="shared" si="31"/>
        <v>Pass</v>
      </c>
      <c r="CU67" s="33" t="b">
        <f>IF(ABS(Survey!$BM67)=0,TRUE,FALSE)</f>
        <v>1</v>
      </c>
      <c r="CV67" s="32" t="b">
        <f>NOT(ISBLANK(Survey!$BN67))</f>
        <v>0</v>
      </c>
      <c r="CW67" t="str">
        <f t="shared" si="32"/>
        <v>Fail</v>
      </c>
      <c r="CX67" s="25">
        <f>Survey!$BA67</f>
        <v>0</v>
      </c>
      <c r="CY67" s="25" cm="1">
        <f t="array" ref="CY67">SUM(SUMIF(Survey!BP67:BW67,{"&gt;0","&lt;0"})*{1,-1})-SUM(SUMIF(Survey!BY67:CF67,{"&gt;0","&lt;0"})*{1,-1})</f>
        <v>0</v>
      </c>
      <c r="CZ67" s="30" t="str">
        <f t="shared" si="33"/>
        <v>No holdings</v>
      </c>
      <c r="DA67">
        <f t="shared" si="34"/>
        <v>0</v>
      </c>
      <c r="DB67" s="16" t="str">
        <f t="shared" si="35"/>
        <v>Fail</v>
      </c>
      <c r="DC67" s="31">
        <f>Survey!$BA67</f>
        <v>0</v>
      </c>
      <c r="DD67" s="31" cm="1">
        <f t="array" ref="DD67">SUM(SUMIF(Survey!CH67:DA67,{"&gt;0","&lt;0"})*{1,-1})-SUM(SUMIF(Survey!DC67:DV67,{"&gt;0","&lt;0"})*{1,-1})</f>
        <v>0</v>
      </c>
      <c r="DE67" s="30" t="str">
        <f t="shared" si="36"/>
        <v>No holdings</v>
      </c>
      <c r="DF67" s="17">
        <f t="shared" si="37"/>
        <v>0</v>
      </c>
      <c r="DG67" s="16" t="str">
        <f t="shared" si="38"/>
        <v>Pass</v>
      </c>
      <c r="DH67" s="33" t="b">
        <f>IF(ABS(Survey!$DA67)=0,TRUE,FALSE)</f>
        <v>1</v>
      </c>
      <c r="DI67" s="32" t="b">
        <f>NOT(ISBLANK(Survey!$DB67))</f>
        <v>0</v>
      </c>
      <c r="DJ67" s="16" t="str">
        <f t="shared" si="39"/>
        <v>Pass</v>
      </c>
      <c r="DK67" s="33" t="b">
        <f>IF(ABS(Survey!$DV67)=0,TRUE,FALSE)</f>
        <v>1</v>
      </c>
      <c r="DL67" s="32" t="b">
        <f>NOT(ISBLANK(Survey!$DW67))</f>
        <v>0</v>
      </c>
      <c r="DM67" t="str">
        <f t="shared" si="40"/>
        <v>Pass</v>
      </c>
      <c r="DN67" s="25" cm="1">
        <f t="array" ref="DN67">SUM(SUMIF(Survey!CW67,{"&gt;0","&lt;0"})*{1,-1})+SUM(SUMIF(Survey!DR67,{"&gt;0","&lt;0"})*{1,-1})</f>
        <v>0</v>
      </c>
      <c r="DO67" s="25">
        <f>SUM(SUMIF(Survey!DY67:EE67,{"&gt;0","&lt;0"})*{1,-1})+SUM(SUMIF(Survey!EG67:EM67,{"&gt;0","&lt;0"})*{1,-1})</f>
        <v>0</v>
      </c>
      <c r="DP67">
        <f t="shared" si="41"/>
        <v>0</v>
      </c>
      <c r="DQ67">
        <f t="shared" si="42"/>
        <v>0</v>
      </c>
      <c r="DR67" s="16" t="str">
        <f t="shared" si="43"/>
        <v>Pass</v>
      </c>
      <c r="DS67" s="33" t="b">
        <f>IF(ABS(Survey!$EE67)=0,TRUE,FALSE)</f>
        <v>1</v>
      </c>
      <c r="DT67" s="32" t="b">
        <f>NOT(ISBLANK(Survey!EF67))</f>
        <v>0</v>
      </c>
      <c r="DU67" s="16" t="str">
        <f t="shared" si="44"/>
        <v>Pass</v>
      </c>
      <c r="DV67" s="33" t="b">
        <f>IF(ABS(Survey!$EM67)=0,TRUE,FALSE)</f>
        <v>1</v>
      </c>
      <c r="DW67" s="32" t="b">
        <f>NOT(ISBLANK(Survey!$EN67))</f>
        <v>0</v>
      </c>
      <c r="DX67" s="16" t="str">
        <f t="shared" si="45"/>
        <v>Fail</v>
      </c>
      <c r="DY67" s="31">
        <f>SUM(SUMIF(Survey!ET67:EV67,{"&gt;0","&lt;0"})*{1,-1})</f>
        <v>0</v>
      </c>
      <c r="DZ67">
        <f t="shared" si="46"/>
        <v>0</v>
      </c>
      <c r="EA67">
        <f t="shared" si="47"/>
        <v>100</v>
      </c>
      <c r="EB67" s="30" t="b">
        <f>IF(OR(Survey!$M67="ETF",Survey!$M67="ETF, alternative mutual fund",Survey!$M67="Closed-end", Survey!$M67="Split share corp"),TRUE,FALSE)</f>
        <v>0</v>
      </c>
      <c r="EC67" s="16" t="str">
        <f t="shared" si="48"/>
        <v>Fail</v>
      </c>
      <c r="ED67" s="31">
        <f>SUM(SUMIF(Survey!EX67:FD67,{"&gt;0","&lt;0"})*{1,-1})</f>
        <v>0</v>
      </c>
      <c r="EE67">
        <f t="shared" si="49"/>
        <v>0</v>
      </c>
      <c r="EF67" s="17">
        <f t="shared" si="50"/>
        <v>100</v>
      </c>
      <c r="EG67" s="16" t="str">
        <f t="shared" si="51"/>
        <v>Fail</v>
      </c>
      <c r="EH67" s="31">
        <f>SUM(SUMIF(Survey!FF67:FL67,{"&gt;0","&lt;0"})*{1,-1})</f>
        <v>0</v>
      </c>
      <c r="EI67">
        <f t="shared" si="52"/>
        <v>0</v>
      </c>
      <c r="EJ67" s="17">
        <f t="shared" si="53"/>
        <v>100</v>
      </c>
    </row>
    <row r="68" spans="1:140">
      <c r="A68">
        <v>68</v>
      </c>
      <c r="B68" t="str">
        <f t="shared" si="0"/>
        <v>Pass</v>
      </c>
      <c r="C68" t="str">
        <f>IF(COUNTBLANK(Survey!B68:FM68)=$C$2, "Pass", "Fail")</f>
        <v>Pass</v>
      </c>
      <c r="D68" s="16" t="str">
        <f t="shared" si="2"/>
        <v>Fail</v>
      </c>
      <c r="E68" t="str">
        <f>IF(OR(ISBLANK(Survey!AL68),COUNTIF(G68:BJ68,"Fail")),"Fail","Pass")</f>
        <v>Fail</v>
      </c>
      <c r="F68" s="265"/>
      <c r="G68" s="16" t="str">
        <f t="shared" si="3"/>
        <v>Fail</v>
      </c>
      <c r="H68" s="139">
        <f>COUNTBLANK(Survey!B68:D68)+COUNTBLANK(Survey!G68)+COUNTBLANK(Survey!I68)+COUNTBLANK(Survey!K68:M68)+COUNTBLANK(Survey!P68:Q68)+COUNTBLANK(Survey!T68:W68)+COUNTBLANK(Survey!Z68:AC68)+COUNTBLANK(Survey!AF68:AG68)+COUNTBLANK(Survey!AK68:AK68)</f>
        <v>21</v>
      </c>
      <c r="I68" t="str">
        <f t="shared" si="4"/>
        <v>Fail</v>
      </c>
      <c r="J68" t="b">
        <f>IF(Survey!E68="No",TRUE,FALSE)</f>
        <v>0</v>
      </c>
      <c r="K68" s="29" cm="1">
        <f t="array" ref="K68">IF(COUNTA(Survey!$E$4:$E$695)=1, 0, SUM(IF(COUNTIF(Survey!$E$4:$E$695, Survey!$E$4:$E$695)=1,1,0)))</f>
        <v>0</v>
      </c>
      <c r="L68" s="29">
        <f>LEN(Survey!E68)</f>
        <v>0</v>
      </c>
      <c r="M68" s="16" t="str">
        <f t="shared" si="5"/>
        <v>Fail</v>
      </c>
      <c r="N68" t="b">
        <f>IF(Survey!F68="No",TRUE,FALSE)</f>
        <v>0</v>
      </c>
      <c r="O68" t="b">
        <f>Survey!F68=Survey!E68</f>
        <v>1</v>
      </c>
      <c r="P68">
        <f>COUNTIF(Survey!$F$4:$F$695,Survey!F68)</f>
        <v>0</v>
      </c>
      <c r="Q68" s="28">
        <f>LEN(Survey!F68)</f>
        <v>0</v>
      </c>
      <c r="R68" s="16" t="str">
        <f t="shared" si="6"/>
        <v>Pass</v>
      </c>
      <c r="S68" s="29">
        <f>MOD((LEN(Survey!H68)+2),11)</f>
        <v>2</v>
      </c>
      <c r="T68">
        <f>COUNTIF(Survey!$H$4:$H$695,Survey!H68)</f>
        <v>0</v>
      </c>
      <c r="U68" s="28" t="str">
        <f>IF(Survey!$L68="Prospectus fund", "Yes", "No")</f>
        <v>No</v>
      </c>
      <c r="V68" s="16" t="str">
        <f t="shared" si="7"/>
        <v>Pass</v>
      </c>
      <c r="W68" s="29">
        <f>MOD((LEN(Survey!J68)+2),11)</f>
        <v>2</v>
      </c>
      <c r="X68">
        <f>COUNTIF(Survey!$J$4:$J$695,Survey!J68)</f>
        <v>0</v>
      </c>
      <c r="Y68" s="30" t="b">
        <f>IF(OR(Survey!$M68="ETF",Survey!$M68="ETF, alternative mutual fund",Survey!$M68="Closed-end", Survey!$M68="Split share corp", Survey!$I68="Yes"),TRUE,FALSE)</f>
        <v>0</v>
      </c>
      <c r="Z68" s="16" t="str">
        <f>IFERROR(IF(AND(OR(AC68=AD68,AD68 = "Either"),NOT(ISBLANK(Survey!K68))),"Pass","Fail"),"Pass")</f>
        <v>Fail</v>
      </c>
      <c r="AA68" s="31" cm="1">
        <f t="array" ref="AA68">SUM(SUMIF(Survey!CH68:DA68,{"&gt;0","&lt;0"})*{1,-1})</f>
        <v>0</v>
      </c>
      <c r="AB68" s="33" cm="1">
        <f t="array" ref="AB68">SUM(SUMIF(Survey!CK68,{"&gt;0","&lt;0"})*{1,-1})+SUM(SUMIF(Survey!CU68,{"&gt;0","&lt;0"})*{1,-1})</f>
        <v>0</v>
      </c>
      <c r="AC68" s="33">
        <f>Survey!K68</f>
        <v>0</v>
      </c>
      <c r="AD68" s="32" t="str">
        <f t="shared" si="8"/>
        <v>Either</v>
      </c>
      <c r="AE68" s="16" t="str">
        <f t="shared" si="9"/>
        <v>Fail</v>
      </c>
      <c r="AF68" s="58" cm="1">
        <f t="array" ref="AF68">SUM(SUMIF(Survey!CH68:DA68,{"&gt;0","&lt;0"})*{1,-1})+SUM(SUMIF(Survey!DC68:DV68,{"&gt;0","&lt;0"})*{1,-1})</f>
        <v>0</v>
      </c>
      <c r="AG68" s="58">
        <f>IFERROR(AF68/(Survey!$BA68),0)</f>
        <v>0</v>
      </c>
      <c r="AH68" s="104" t="b">
        <f>IF(OR(Survey!$M68="Alternative strategy or hedge",Survey!$M68="Private asset",Survey!$L68="Prospectus fund"),TRUE,FALSE)</f>
        <v>0</v>
      </c>
      <c r="AI68" s="104" t="b">
        <f>NOT(ISBLANK(Survey!$M68))</f>
        <v>0</v>
      </c>
      <c r="AJ68" s="16" t="str">
        <f t="shared" si="10"/>
        <v>Fail</v>
      </c>
      <c r="AK68" t="b">
        <f>IF(Survey!W68="No",TRUE,FALSE)</f>
        <v>0</v>
      </c>
      <c r="AL68" s="119">
        <f>MOD((LEN(Survey!W68)+2),22)</f>
        <v>2</v>
      </c>
      <c r="AM68" t="str">
        <f t="shared" si="11"/>
        <v>Pass</v>
      </c>
      <c r="AN68" s="33" t="b">
        <f>NOT(ISNUMBER(SEARCH("Other",Survey!$Q68)))</f>
        <v>1</v>
      </c>
      <c r="AO68" s="32" t="b">
        <f>NOT(ISBLANK(Survey!$R68))</f>
        <v>0</v>
      </c>
      <c r="AP68" s="16" t="str">
        <f t="shared" si="12"/>
        <v>Pass</v>
      </c>
      <c r="AQ68" s="114">
        <f>COUNTBLANK(Survey!$X68)</f>
        <v>1</v>
      </c>
      <c r="AR68" s="58">
        <f>IF(AND(Survey!L68&lt;&gt;"Exempt fund",OR(Survey!$M68="ETF",Survey!$M68="ETF, alternative mutual fund",Survey!$M68="Mutual fund",Survey!$M68="Alternative mutual fund",Survey!$M68="Money market")),1,0)</f>
        <v>0</v>
      </c>
      <c r="AS68" s="16" t="str">
        <f t="shared" si="13"/>
        <v>Pass</v>
      </c>
      <c r="AT68" s="33" t="b">
        <f>NOT(ISNUMBER(SEARCH("Yes",Survey!$AC68)))</f>
        <v>1</v>
      </c>
      <c r="AU68" s="32" t="b">
        <f>IF(COUNTBLANK(Survey!$AD68:$AE68)=0,TRUE, FALSE)</f>
        <v>0</v>
      </c>
      <c r="AV68" s="16" t="str">
        <f t="shared" si="14"/>
        <v>Pass</v>
      </c>
      <c r="AW68" s="33" t="b">
        <f>NOT(ISNUMBER(SEARCH("Yes",Survey!$AF68)))</f>
        <v>1</v>
      </c>
      <c r="AX68" s="32" t="b">
        <f>NOT(ISBLANK(Survey!$AH68))</f>
        <v>0</v>
      </c>
      <c r="AY68" s="16" t="str">
        <f t="shared" si="15"/>
        <v>Pass</v>
      </c>
      <c r="AZ68" s="33" t="b">
        <f>NOT(OR(ISNUMBER(SEARCH("Other",Survey!$AH68)),ISNUMBER(SEARCH("Multiple",Survey!$AH68))))</f>
        <v>1</v>
      </c>
      <c r="BA68" s="32" t="b">
        <f>NOT(ISBLANK(Survey!$AI68))</f>
        <v>0</v>
      </c>
      <c r="BB68" s="16" t="str">
        <f t="shared" si="16"/>
        <v>Fail</v>
      </c>
      <c r="BC68" s="114">
        <f>IF(ABS(Survey!$BA68)&gt;0, 1,0)</f>
        <v>0</v>
      </c>
      <c r="BD68" s="114">
        <f>IF(COUNTBLANK(Survey!$AL68)=0,1,0)</f>
        <v>0</v>
      </c>
      <c r="BE68" s="16" t="str">
        <f t="shared" si="17"/>
        <v>Pass</v>
      </c>
      <c r="BF68" s="114">
        <f>IF(ISBLANK(Survey!$AL68),0,1)</f>
        <v>0</v>
      </c>
      <c r="BG68" s="133">
        <f>COUNTBLANK(Survey!$AM68)</f>
        <v>1</v>
      </c>
      <c r="BH68" s="16" t="str">
        <f t="shared" si="18"/>
        <v>Pass</v>
      </c>
      <c r="BI68" s="114">
        <f>IF(OR(Survey!$AM68="Closed",ISBLANK(Survey!$AM68)),0,1)</f>
        <v>0</v>
      </c>
      <c r="BJ68" s="133">
        <f>IF(ISBLANK(Survey!$AN68),1,0)</f>
        <v>1</v>
      </c>
      <c r="BK68" s="118" t="str">
        <f t="shared" si="19"/>
        <v>Pass</v>
      </c>
      <c r="BL68" s="31" cm="1">
        <f t="array" ref="BL68">SUM(SUMIF(Survey!AO68:AP68,{"&gt;0","&lt;0"})*{1,-1})</f>
        <v>0</v>
      </c>
      <c r="BM68">
        <f t="shared" si="20"/>
        <v>0</v>
      </c>
      <c r="BN68">
        <f t="shared" si="21"/>
        <v>100</v>
      </c>
      <c r="BO68" s="118" t="str">
        <f t="shared" si="22"/>
        <v>Pass</v>
      </c>
      <c r="BP68">
        <f>IF(Survey!AQ68="No",0,1)</f>
        <v>1</v>
      </c>
      <c r="BQ68" s="207">
        <f>MOD((LEN(Survey!AQ68)+2),22)</f>
        <v>2</v>
      </c>
      <c r="BR68">
        <f>IF(Survey!AR68="No",0,1)</f>
        <v>1</v>
      </c>
      <c r="BS68" s="207">
        <f>MOD((LEN(Survey!AR68)+2),22)</f>
        <v>2</v>
      </c>
      <c r="BT68" s="114">
        <f>COUNTBLANK(Survey!$AQ68:$AS68)+COUNTBLANK(Survey!$AU68)</f>
        <v>4</v>
      </c>
      <c r="BU68" s="114">
        <f>IF(Survey!$I68="Yes",1,0)</f>
        <v>0</v>
      </c>
      <c r="BV68" s="114">
        <f>IF(OR(Survey!$M68="Mutual fund",Survey!$M68="Alternative mutual fund",Survey!$M68="Money market"),1,0)</f>
        <v>0</v>
      </c>
      <c r="BW68" s="119">
        <f>IF(OR(Survey!$M68="ETF",Survey!$M68="ETF, alternative mutual fund"),1,0)</f>
        <v>0</v>
      </c>
      <c r="BX68" s="16" t="str">
        <f t="shared" si="23"/>
        <v>Pass</v>
      </c>
      <c r="BY68" s="33">
        <f>IF(ISNUMBER(SEARCH("Other",Survey!$AS68)), 1, 0)</f>
        <v>0</v>
      </c>
      <c r="BZ68" s="58" t="b">
        <f>NOT(ISBLANK(Survey!$AT68))</f>
        <v>0</v>
      </c>
      <c r="CA68" s="16" t="str">
        <f t="shared" si="24"/>
        <v>Pass</v>
      </c>
      <c r="CB68" s="114">
        <f>IF(Survey!$BB68=0, 0,1)</f>
        <v>0</v>
      </c>
      <c r="CC68" s="58">
        <f>Survey!$AV68</f>
        <v>0</v>
      </c>
      <c r="CD68" s="58">
        <f>Survey!$BC68+Survey!$BD68+ABS(Survey!$BE68)-ABS(Survey!$BF68)-ABS(Survey!$BG68)-ABS(Survey!$BL68)</f>
        <v>0</v>
      </c>
      <c r="CE68" s="138">
        <f>Survey!BB68+(ABS(Survey!$BH68)-ABS(Survey!$BI68)+ABS(Survey!$BJ68)-ABS(Survey!$BK68))*0.5</f>
        <v>0</v>
      </c>
      <c r="CF68" s="58">
        <f t="shared" si="25"/>
        <v>0</v>
      </c>
      <c r="CG68" s="58">
        <f>IF(AND($CC68&gt;$CF68-0.2,$CC68&lt;$CF68+0.2,ISBLANK(Survey!$AV68)=FALSE),0,1)</f>
        <v>1</v>
      </c>
      <c r="CH68" s="133">
        <f>IF(ISBLANK(Survey!$AW68),1,0)</f>
        <v>1</v>
      </c>
      <c r="CI68" s="16" t="str">
        <f t="shared" si="26"/>
        <v>Pass</v>
      </c>
      <c r="CJ68" s="114">
        <f>IF(Survey!$BB68=0, 0,1)</f>
        <v>0</v>
      </c>
      <c r="CK68" s="58">
        <f>IF(AND(Survey!$AX68&gt;=0,Survey!$AX68&lt;=0.2,Survey!$AX68&lt;&gt;""),0,1)</f>
        <v>1</v>
      </c>
      <c r="CL68" s="114">
        <f>IF(ISBLANK(Survey!$AY68),1,0)</f>
        <v>1</v>
      </c>
      <c r="CM68" s="16" t="str">
        <f t="shared" si="27"/>
        <v>Fail</v>
      </c>
      <c r="CN68" s="133">
        <f>Survey!$AZ68</f>
        <v>0</v>
      </c>
      <c r="CO68" s="16" t="str">
        <f t="shared" si="28"/>
        <v>Pass</v>
      </c>
      <c r="CP68" s="31">
        <f>Survey!$BA68</f>
        <v>0</v>
      </c>
      <c r="CQ68" s="138">
        <f>Survey!$BB68+Survey!$BC68+Survey!$BD68+ABS(Survey!$BE68)-ABS(Survey!$BF68)-ABS(Survey!$BG68)+ABS(Survey!$BH68)-ABS(Survey!$BI68)+ABS(Survey!$BJ68)-ABS(Survey!$BK68)-ABS(Survey!$BL68)+Survey!$BM68</f>
        <v>0</v>
      </c>
      <c r="CR68" s="30">
        <f t="shared" si="29"/>
        <v>0</v>
      </c>
      <c r="CS68" s="17">
        <f t="shared" si="30"/>
        <v>0</v>
      </c>
      <c r="CT68" s="16" t="str">
        <f t="shared" si="31"/>
        <v>Pass</v>
      </c>
      <c r="CU68" s="33" t="b">
        <f>IF(ABS(Survey!$BM68)=0,TRUE,FALSE)</f>
        <v>1</v>
      </c>
      <c r="CV68" s="32" t="b">
        <f>NOT(ISBLANK(Survey!$BN68))</f>
        <v>0</v>
      </c>
      <c r="CW68" t="str">
        <f t="shared" si="32"/>
        <v>Fail</v>
      </c>
      <c r="CX68" s="25">
        <f>Survey!$BA68</f>
        <v>0</v>
      </c>
      <c r="CY68" s="25" cm="1">
        <f t="array" ref="CY68">SUM(SUMIF(Survey!BP68:BW68,{"&gt;0","&lt;0"})*{1,-1})-SUM(SUMIF(Survey!BY68:CF68,{"&gt;0","&lt;0"})*{1,-1})</f>
        <v>0</v>
      </c>
      <c r="CZ68" s="30" t="str">
        <f t="shared" si="33"/>
        <v>No holdings</v>
      </c>
      <c r="DA68">
        <f t="shared" si="34"/>
        <v>0</v>
      </c>
      <c r="DB68" s="16" t="str">
        <f t="shared" si="35"/>
        <v>Fail</v>
      </c>
      <c r="DC68" s="31">
        <f>Survey!$BA68</f>
        <v>0</v>
      </c>
      <c r="DD68" s="31" cm="1">
        <f t="array" ref="DD68">SUM(SUMIF(Survey!CH68:DA68,{"&gt;0","&lt;0"})*{1,-1})-SUM(SUMIF(Survey!DC68:DV68,{"&gt;0","&lt;0"})*{1,-1})</f>
        <v>0</v>
      </c>
      <c r="DE68" s="30" t="str">
        <f t="shared" si="36"/>
        <v>No holdings</v>
      </c>
      <c r="DF68" s="17">
        <f t="shared" si="37"/>
        <v>0</v>
      </c>
      <c r="DG68" s="16" t="str">
        <f t="shared" si="38"/>
        <v>Pass</v>
      </c>
      <c r="DH68" s="33" t="b">
        <f>IF(ABS(Survey!$DA68)=0,TRUE,FALSE)</f>
        <v>1</v>
      </c>
      <c r="DI68" s="32" t="b">
        <f>NOT(ISBLANK(Survey!$DB68))</f>
        <v>0</v>
      </c>
      <c r="DJ68" s="16" t="str">
        <f t="shared" si="39"/>
        <v>Pass</v>
      </c>
      <c r="DK68" s="33" t="b">
        <f>IF(ABS(Survey!$DV68)=0,TRUE,FALSE)</f>
        <v>1</v>
      </c>
      <c r="DL68" s="32" t="b">
        <f>NOT(ISBLANK(Survey!$DW68))</f>
        <v>0</v>
      </c>
      <c r="DM68" t="str">
        <f t="shared" si="40"/>
        <v>Pass</v>
      </c>
      <c r="DN68" s="25" cm="1">
        <f t="array" ref="DN68">SUM(SUMIF(Survey!CW68,{"&gt;0","&lt;0"})*{1,-1})+SUM(SUMIF(Survey!DR68,{"&gt;0","&lt;0"})*{1,-1})</f>
        <v>0</v>
      </c>
      <c r="DO68" s="25">
        <f>SUM(SUMIF(Survey!DY68:EE68,{"&gt;0","&lt;0"})*{1,-1})+SUM(SUMIF(Survey!EG68:EM68,{"&gt;0","&lt;0"})*{1,-1})</f>
        <v>0</v>
      </c>
      <c r="DP68">
        <f t="shared" si="41"/>
        <v>0</v>
      </c>
      <c r="DQ68">
        <f t="shared" si="42"/>
        <v>0</v>
      </c>
      <c r="DR68" s="16" t="str">
        <f t="shared" si="43"/>
        <v>Pass</v>
      </c>
      <c r="DS68" s="33" t="b">
        <f>IF(ABS(Survey!$EE68)=0,TRUE,FALSE)</f>
        <v>1</v>
      </c>
      <c r="DT68" s="32" t="b">
        <f>NOT(ISBLANK(Survey!EF68))</f>
        <v>0</v>
      </c>
      <c r="DU68" s="16" t="str">
        <f t="shared" si="44"/>
        <v>Pass</v>
      </c>
      <c r="DV68" s="33" t="b">
        <f>IF(ABS(Survey!$EM68)=0,TRUE,FALSE)</f>
        <v>1</v>
      </c>
      <c r="DW68" s="32" t="b">
        <f>NOT(ISBLANK(Survey!$EN68))</f>
        <v>0</v>
      </c>
      <c r="DX68" s="16" t="str">
        <f t="shared" si="45"/>
        <v>Fail</v>
      </c>
      <c r="DY68" s="31">
        <f>SUM(SUMIF(Survey!ET68:EV68,{"&gt;0","&lt;0"})*{1,-1})</f>
        <v>0</v>
      </c>
      <c r="DZ68">
        <f t="shared" si="46"/>
        <v>0</v>
      </c>
      <c r="EA68">
        <f t="shared" si="47"/>
        <v>100</v>
      </c>
      <c r="EB68" s="30" t="b">
        <f>IF(OR(Survey!$M68="ETF",Survey!$M68="ETF, alternative mutual fund",Survey!$M68="Closed-end", Survey!$M68="Split share corp"),TRUE,FALSE)</f>
        <v>0</v>
      </c>
      <c r="EC68" s="16" t="str">
        <f t="shared" si="48"/>
        <v>Fail</v>
      </c>
      <c r="ED68" s="31">
        <f>SUM(SUMIF(Survey!EX68:FD68,{"&gt;0","&lt;0"})*{1,-1})</f>
        <v>0</v>
      </c>
      <c r="EE68">
        <f t="shared" si="49"/>
        <v>0</v>
      </c>
      <c r="EF68" s="17">
        <f t="shared" si="50"/>
        <v>100</v>
      </c>
      <c r="EG68" s="16" t="str">
        <f t="shared" si="51"/>
        <v>Fail</v>
      </c>
      <c r="EH68" s="31">
        <f>SUM(SUMIF(Survey!FF68:FL68,{"&gt;0","&lt;0"})*{1,-1})</f>
        <v>0</v>
      </c>
      <c r="EI68">
        <f t="shared" si="52"/>
        <v>0</v>
      </c>
      <c r="EJ68" s="17">
        <f t="shared" si="53"/>
        <v>100</v>
      </c>
    </row>
    <row r="69" spans="1:140">
      <c r="A69">
        <v>69</v>
      </c>
      <c r="B69" t="str">
        <f t="shared" si="0"/>
        <v>Pass</v>
      </c>
      <c r="C69" t="str">
        <f>IF(COUNTBLANK(Survey!B69:FM69)=$C$2, "Pass", "Fail")</f>
        <v>Pass</v>
      </c>
      <c r="D69" s="16" t="str">
        <f t="shared" ref="D69:D132" si="54">IF(COUNTIF(G69:EJ69,"Fail"),"Fail","Pass")</f>
        <v>Fail</v>
      </c>
      <c r="E69" t="str">
        <f>IF(OR(ISBLANK(Survey!AL69),COUNTIF(G69:BJ69,"Fail")),"Fail","Pass")</f>
        <v>Fail</v>
      </c>
      <c r="F69" s="265"/>
      <c r="G69" s="16" t="str">
        <f t="shared" ref="G69:G132" si="55">IF(H69=0,"Pass","Fail")</f>
        <v>Fail</v>
      </c>
      <c r="H69" s="139">
        <f>COUNTBLANK(Survey!B69:D69)+COUNTBLANK(Survey!G69)+COUNTBLANK(Survey!I69)+COUNTBLANK(Survey!K69:M69)+COUNTBLANK(Survey!P69:Q69)+COUNTBLANK(Survey!T69:W69)+COUNTBLANK(Survey!Z69:AC69)+COUNTBLANK(Survey!AF69:AG69)+COUNTBLANK(Survey!AK69:AK69)</f>
        <v>21</v>
      </c>
      <c r="I69" t="str">
        <f t="shared" ref="I69:I132" si="56">IF(AND(OR(L69=20, J69=TRUE),K69&lt;1),"Pass","Fail")</f>
        <v>Fail</v>
      </c>
      <c r="J69" t="b">
        <f>IF(Survey!E69="No",TRUE,FALSE)</f>
        <v>0</v>
      </c>
      <c r="K69" s="29" cm="1">
        <f t="array" ref="K69">IF(COUNTA(Survey!$E$4:$E$695)=1, 0, SUM(IF(COUNTIF(Survey!$E$4:$E$695, Survey!$E$4:$E$695)=1,1,0)))</f>
        <v>0</v>
      </c>
      <c r="L69" s="29">
        <f>LEN(Survey!E69)</f>
        <v>0</v>
      </c>
      <c r="M69" s="16" t="str">
        <f t="shared" ref="M69:M132" si="57">IF(OR(AND(Q69=20,O69=FALSE,P69&lt;2), N69=TRUE),"Pass","Fail")</f>
        <v>Fail</v>
      </c>
      <c r="N69" t="b">
        <f>IF(Survey!F69="No",TRUE,FALSE)</f>
        <v>0</v>
      </c>
      <c r="O69" t="b">
        <f>Survey!F69=Survey!E69</f>
        <v>1</v>
      </c>
      <c r="P69">
        <f>COUNTIF(Survey!$F$4:$F$695,Survey!F69)</f>
        <v>0</v>
      </c>
      <c r="Q69" s="28">
        <f>LEN(Survey!F69)</f>
        <v>0</v>
      </c>
      <c r="R69" s="16" t="str">
        <f t="shared" ref="R69:R132" si="58">IF(OR(AND(S69=0,T69&lt;2), U69="No"),"Pass","Fail")</f>
        <v>Pass</v>
      </c>
      <c r="S69" s="29">
        <f>MOD((LEN(Survey!H69)+2),11)</f>
        <v>2</v>
      </c>
      <c r="T69">
        <f>COUNTIF(Survey!$H$4:$H$695,Survey!H69)</f>
        <v>0</v>
      </c>
      <c r="U69" s="28" t="str">
        <f>IF(Survey!$L69="Prospectus fund", "Yes", "No")</f>
        <v>No</v>
      </c>
      <c r="V69" s="16" t="str">
        <f t="shared" ref="V69:V132" si="59">IFERROR(IF(OR(AND(W69=0,X69&lt;2), Y69=FALSE),"Pass","Fail"),"Pass")</f>
        <v>Pass</v>
      </c>
      <c r="W69" s="29">
        <f>MOD((LEN(Survey!J69)+2),11)</f>
        <v>2</v>
      </c>
      <c r="X69">
        <f>COUNTIF(Survey!$J$4:$J$695,Survey!J69)</f>
        <v>0</v>
      </c>
      <c r="Y69" s="30" t="b">
        <f>IF(OR(Survey!$M69="ETF",Survey!$M69="ETF, alternative mutual fund",Survey!$M69="Closed-end", Survey!$M69="Split share corp", Survey!$I69="Yes"),TRUE,FALSE)</f>
        <v>0</v>
      </c>
      <c r="Z69" s="16" t="str">
        <f>IFERROR(IF(AND(OR(AC69=AD69,AD69 = "Either"),NOT(ISBLANK(Survey!K69))),"Pass","Fail"),"Pass")</f>
        <v>Fail</v>
      </c>
      <c r="AA69" s="31" cm="1">
        <f t="array" ref="AA69">SUM(SUMIF(Survey!CH69:DA69,{"&gt;0","&lt;0"})*{1,-1})</f>
        <v>0</v>
      </c>
      <c r="AB69" s="33" cm="1">
        <f t="array" ref="AB69">SUM(SUMIF(Survey!CK69,{"&gt;0","&lt;0"})*{1,-1})+SUM(SUMIF(Survey!CU69,{"&gt;0","&lt;0"})*{1,-1})</f>
        <v>0</v>
      </c>
      <c r="AC69" s="33">
        <f>Survey!K69</f>
        <v>0</v>
      </c>
      <c r="AD69" s="32" t="str">
        <f t="shared" ref="AD69:AD132" si="60">IFERROR(IF(AB69/AA69 &gt; 0.65, "Fund of funds", IF(AB69/AA69 &lt; 0.35,"Stand-alone","Either")),"Either")</f>
        <v>Either</v>
      </c>
      <c r="AE69" s="16" t="str">
        <f t="shared" ref="AE69:AE132" si="61">IF(AND(AI69=TRUE,OR(AG69&lt;=2, AH69=TRUE)),"Pass","Fail")</f>
        <v>Fail</v>
      </c>
      <c r="AF69" s="58" cm="1">
        <f t="array" ref="AF69">SUM(SUMIF(Survey!CH69:DA69,{"&gt;0","&lt;0"})*{1,-1})+SUM(SUMIF(Survey!DC69:DV69,{"&gt;0","&lt;0"})*{1,-1})</f>
        <v>0</v>
      </c>
      <c r="AG69" s="58">
        <f>IFERROR(AF69/(Survey!$BA69),0)</f>
        <v>0</v>
      </c>
      <c r="AH69" s="104" t="b">
        <f>IF(OR(Survey!$M69="Alternative strategy or hedge",Survey!$M69="Private asset",Survey!$L69="Prospectus fund"),TRUE,FALSE)</f>
        <v>0</v>
      </c>
      <c r="AI69" s="104" t="b">
        <f>NOT(ISBLANK(Survey!$M69))</f>
        <v>0</v>
      </c>
      <c r="AJ69" s="16" t="str">
        <f t="shared" ref="AJ69:AJ132" si="62">IF(OR(AL69=0, AK69=TRUE),"Pass","Fail")</f>
        <v>Fail</v>
      </c>
      <c r="AK69" t="b">
        <f>IF(Survey!W69="No",TRUE,FALSE)</f>
        <v>0</v>
      </c>
      <c r="AL69" s="119">
        <f>MOD((LEN(Survey!W69)+2),22)</f>
        <v>2</v>
      </c>
      <c r="AM69" t="str">
        <f t="shared" ref="AM69:AM132" si="63">IF(OR(AN69=TRUE, AO69=TRUE),"Pass","Fail")</f>
        <v>Pass</v>
      </c>
      <c r="AN69" s="33" t="b">
        <f>NOT(ISNUMBER(SEARCH("Other",Survey!$Q69)))</f>
        <v>1</v>
      </c>
      <c r="AO69" s="32" t="b">
        <f>NOT(ISBLANK(Survey!$R69))</f>
        <v>0</v>
      </c>
      <c r="AP69" s="16" t="str">
        <f t="shared" ref="AP69:AP132" si="64">IF(OR(AQ69=0, AR69=0),"Pass","Fail")</f>
        <v>Pass</v>
      </c>
      <c r="AQ69" s="114">
        <f>COUNTBLANK(Survey!$X69)</f>
        <v>1</v>
      </c>
      <c r="AR69" s="58">
        <f>IF(AND(Survey!L69&lt;&gt;"Exempt fund",OR(Survey!$M69="ETF",Survey!$M69="ETF, alternative mutual fund",Survey!$M69="Mutual fund",Survey!$M69="Alternative mutual fund",Survey!$M69="Money market")),1,0)</f>
        <v>0</v>
      </c>
      <c r="AS69" s="16" t="str">
        <f t="shared" ref="AS69:AS132" si="65">IF(OR(AT69=TRUE, AU69=TRUE),"Pass","Fail")</f>
        <v>Pass</v>
      </c>
      <c r="AT69" s="33" t="b">
        <f>NOT(ISNUMBER(SEARCH("Yes",Survey!$AC69)))</f>
        <v>1</v>
      </c>
      <c r="AU69" s="32" t="b">
        <f>IF(COUNTBLANK(Survey!$AD69:$AE69)=0,TRUE, FALSE)</f>
        <v>0</v>
      </c>
      <c r="AV69" s="16" t="str">
        <f t="shared" ref="AV69:AV132" si="66">IF(OR(AW69=TRUE, AX69=TRUE),"Pass","Fail")</f>
        <v>Pass</v>
      </c>
      <c r="AW69" s="33" t="b">
        <f>NOT(ISNUMBER(SEARCH("Yes",Survey!$AF69)))</f>
        <v>1</v>
      </c>
      <c r="AX69" s="32" t="b">
        <f>NOT(ISBLANK(Survey!$AH69))</f>
        <v>0</v>
      </c>
      <c r="AY69" s="16" t="str">
        <f t="shared" ref="AY69:AY132" si="67">IF(OR(AZ69=TRUE, BA69=TRUE),"Pass","Fail")</f>
        <v>Pass</v>
      </c>
      <c r="AZ69" s="33" t="b">
        <f>NOT(OR(ISNUMBER(SEARCH("Other",Survey!$AH69)),ISNUMBER(SEARCH("Multiple",Survey!$AH69))))</f>
        <v>1</v>
      </c>
      <c r="BA69" s="32" t="b">
        <f>NOT(ISBLANK(Survey!$AI69))</f>
        <v>0</v>
      </c>
      <c r="BB69" s="16" t="str">
        <f t="shared" ref="BB69:BB132" si="68">IF(OR(AND(BC69=1, BD69=0), AND(BC69=0, BD69=1)),"Pass","Fail")</f>
        <v>Fail</v>
      </c>
      <c r="BC69" s="114">
        <f>IF(ABS(Survey!$BA69)&gt;0, 1,0)</f>
        <v>0</v>
      </c>
      <c r="BD69" s="114">
        <f>IF(COUNTBLANK(Survey!$AL69)=0,1,0)</f>
        <v>0</v>
      </c>
      <c r="BE69" s="16" t="str">
        <f t="shared" ref="BE69:BE132" si="69">IF(OR(BF69=0, BG69=0),"Pass","Fail")</f>
        <v>Pass</v>
      </c>
      <c r="BF69" s="114">
        <f>IF(ISBLANK(Survey!$AL69),0,1)</f>
        <v>0</v>
      </c>
      <c r="BG69" s="133">
        <f>COUNTBLANK(Survey!$AM69)</f>
        <v>1</v>
      </c>
      <c r="BH69" s="16" t="str">
        <f t="shared" ref="BH69:BH132" si="70">IF(OR(BI69=0, BJ69=0),"Pass","Fail")</f>
        <v>Pass</v>
      </c>
      <c r="BI69" s="114">
        <f>IF(OR(Survey!$AM69="Closed",ISBLANK(Survey!$AM69)),0,1)</f>
        <v>0</v>
      </c>
      <c r="BJ69" s="133">
        <f>IF(ISBLANK(Survey!$AN69),1,0)</f>
        <v>1</v>
      </c>
      <c r="BK69" s="118" t="str">
        <f t="shared" ref="BK69:BK132" si="71">IF(OR(IF(OR($BU69+$BV69 = 2, $BW69=1), FALSE, TRUE), OR(AND(BL69&gt;=0.99,BL69&lt;=1.01),AND(BL69&gt;=99,BL69&lt;=101))),"Pass","Fail")</f>
        <v>Pass</v>
      </c>
      <c r="BL69" s="31" cm="1">
        <f t="array" ref="BL69">SUM(SUMIF(Survey!AO69:AP69,{"&gt;0","&lt;0"})*{1,-1})</f>
        <v>0</v>
      </c>
      <c r="BM69">
        <f t="shared" ref="BM69:BM132" si="72">IF(BL69=0,0,100/BL69)</f>
        <v>0</v>
      </c>
      <c r="BN69">
        <f t="shared" ref="BN69:BN132" si="73">100-BL69</f>
        <v>100</v>
      </c>
      <c r="BO69" s="118" t="str">
        <f t="shared" ref="BO69:BO132" si="74">IF(OR(IF(OR($BU69+$BV69 = 2, $BW69=1), FALSE, TRUE), AND(OR($BQ69 = 0,$BP69=0),OR($BR69 = 0,$BS69=0),BT69=0)),"Pass","Fail")</f>
        <v>Pass</v>
      </c>
      <c r="BP69">
        <f>IF(Survey!AQ69="No",0,1)</f>
        <v>1</v>
      </c>
      <c r="BQ69" s="207">
        <f>MOD((LEN(Survey!AQ69)+2),22)</f>
        <v>2</v>
      </c>
      <c r="BR69">
        <f>IF(Survey!AR69="No",0,1)</f>
        <v>1</v>
      </c>
      <c r="BS69" s="207">
        <f>MOD((LEN(Survey!AR69)+2),22)</f>
        <v>2</v>
      </c>
      <c r="BT69" s="114">
        <f>COUNTBLANK(Survey!$AQ69:$AS69)+COUNTBLANK(Survey!$AU69)</f>
        <v>4</v>
      </c>
      <c r="BU69" s="114">
        <f>IF(Survey!$I69="Yes",1,0)</f>
        <v>0</v>
      </c>
      <c r="BV69" s="114">
        <f>IF(OR(Survey!$M69="Mutual fund",Survey!$M69="Alternative mutual fund",Survey!$M69="Money market"),1,0)</f>
        <v>0</v>
      </c>
      <c r="BW69" s="119">
        <f>IF(OR(Survey!$M69="ETF",Survey!$M69="ETF, alternative mutual fund"),1,0)</f>
        <v>0</v>
      </c>
      <c r="BX69" s="16" t="str">
        <f t="shared" ref="BX69:BX132" si="75">IF(OR(BY69=0, BZ69=TRUE),"Pass","Fail")</f>
        <v>Pass</v>
      </c>
      <c r="BY69" s="33">
        <f>IF(ISNUMBER(SEARCH("Other",Survey!$AS69)), 1, 0)</f>
        <v>0</v>
      </c>
      <c r="BZ69" s="58" t="b">
        <f>NOT(ISBLANK(Survey!$AT69))</f>
        <v>0</v>
      </c>
      <c r="CA69" s="16" t="str">
        <f t="shared" ref="CA69:CA132" si="76">IF(OR(CB69=0, CG69=0, CH69=0),"Pass","Fail")</f>
        <v>Pass</v>
      </c>
      <c r="CB69" s="114">
        <f>IF(Survey!$BB69=0, 0,1)</f>
        <v>0</v>
      </c>
      <c r="CC69" s="58">
        <f>Survey!$AV69</f>
        <v>0</v>
      </c>
      <c r="CD69" s="58">
        <f>Survey!$BC69+Survey!$BD69+ABS(Survey!$BE69)-ABS(Survey!$BF69)-ABS(Survey!$BG69)-ABS(Survey!$BL69)</f>
        <v>0</v>
      </c>
      <c r="CE69" s="138">
        <f>Survey!BB69+(ABS(Survey!$BH69)-ABS(Survey!$BI69)+ABS(Survey!$BJ69)-ABS(Survey!$BK69))*0.5</f>
        <v>0</v>
      </c>
      <c r="CF69" s="58">
        <f t="shared" ref="CF69:CF132" si="77">IFERROR(CD69/(CE69),0)</f>
        <v>0</v>
      </c>
      <c r="CG69" s="58">
        <f>IF(AND($CC69&gt;$CF69-0.2,$CC69&lt;$CF69+0.2,ISBLANK(Survey!$AV69)=FALSE),0,1)</f>
        <v>1</v>
      </c>
      <c r="CH69" s="133">
        <f>IF(ISBLANK(Survey!$AW69),1,0)</f>
        <v>1</v>
      </c>
      <c r="CI69" s="16" t="str">
        <f t="shared" ref="CI69:CI132" si="78">IF(OR($CJ69=0, $CK69=0,$CL69=0),"Pass","Fail")</f>
        <v>Pass</v>
      </c>
      <c r="CJ69" s="114">
        <f>IF(Survey!$BB69=0, 0,1)</f>
        <v>0</v>
      </c>
      <c r="CK69" s="58">
        <f>IF(AND(Survey!$AX69&gt;=0,Survey!$AX69&lt;=0.2,Survey!$AX69&lt;&gt;""),0,1)</f>
        <v>1</v>
      </c>
      <c r="CL69" s="114">
        <f>IF(ISBLANK(Survey!$AY69),1,0)</f>
        <v>1</v>
      </c>
      <c r="CM69" s="16" t="str">
        <f t="shared" ref="CM69:CM132" si="79">IF(OR(CN69="CAD",CN69="USD"),"Pass","Fail")</f>
        <v>Fail</v>
      </c>
      <c r="CN69" s="133">
        <f>Survey!$AZ69</f>
        <v>0</v>
      </c>
      <c r="CO69" s="16" t="str">
        <f t="shared" ref="CO69:CO132" si="80">IF(OR(CS69=0,AND(CR69&gt;=0.99,CR69&lt;=1.01)),"Pass","Fail")</f>
        <v>Pass</v>
      </c>
      <c r="CP69" s="31">
        <f>Survey!$BA69</f>
        <v>0</v>
      </c>
      <c r="CQ69" s="138">
        <f>Survey!$BB69+Survey!$BC69+Survey!$BD69+ABS(Survey!$BE69)-ABS(Survey!$BF69)-ABS(Survey!$BG69)+ABS(Survey!$BH69)-ABS(Survey!$BI69)+ABS(Survey!$BJ69)-ABS(Survey!$BK69)-ABS(Survey!$BL69)+Survey!$BM69</f>
        <v>0</v>
      </c>
      <c r="CR69" s="30">
        <f t="shared" ref="CR69:CR132" si="81">IFERROR(CP69/CQ69,0)</f>
        <v>0</v>
      </c>
      <c r="CS69" s="17">
        <f t="shared" ref="CS69:CS132" si="82">CP69-CQ69</f>
        <v>0</v>
      </c>
      <c r="CT69" s="16" t="str">
        <f t="shared" ref="CT69:CT132" si="83">IF(OR(CU69=TRUE, CV69=TRUE),"Pass","Fail")</f>
        <v>Pass</v>
      </c>
      <c r="CU69" s="33" t="b">
        <f>IF(ABS(Survey!$BM69)=0,TRUE,FALSE)</f>
        <v>1</v>
      </c>
      <c r="CV69" s="32" t="b">
        <f>NOT(ISBLANK(Survey!$BN69))</f>
        <v>0</v>
      </c>
      <c r="CW69" t="str">
        <f t="shared" ref="CW69:CW132" si="84">IF(AND(CZ69&gt;=0.99,CZ69&lt;=1.01),"Pass","Fail")</f>
        <v>Fail</v>
      </c>
      <c r="CX69" s="25">
        <f>Survey!$BA69</f>
        <v>0</v>
      </c>
      <c r="CY69" s="25" cm="1">
        <f t="array" ref="CY69">SUM(SUMIF(Survey!BP69:BW69,{"&gt;0","&lt;0"})*{1,-1})-SUM(SUMIF(Survey!BY69:CF69,{"&gt;0","&lt;0"})*{1,-1})</f>
        <v>0</v>
      </c>
      <c r="CZ69" s="30" t="str">
        <f t="shared" ref="CZ69:CZ132" si="85">IF(CY69=0,"No holdings",CX69/CY69)</f>
        <v>No holdings</v>
      </c>
      <c r="DA69">
        <f t="shared" ref="DA69:DA132" si="86">CX69-CY69</f>
        <v>0</v>
      </c>
      <c r="DB69" s="16" t="str">
        <f t="shared" ref="DB69:DB132" si="87">IF(AND(DE69&gt;=0.99,DE69&lt;=1.01),"Pass","Fail")</f>
        <v>Fail</v>
      </c>
      <c r="DC69" s="31">
        <f>Survey!$BA69</f>
        <v>0</v>
      </c>
      <c r="DD69" s="31" cm="1">
        <f t="array" ref="DD69">SUM(SUMIF(Survey!CH69:DA69,{"&gt;0","&lt;0"})*{1,-1})-SUM(SUMIF(Survey!DC69:DV69,{"&gt;0","&lt;0"})*{1,-1})</f>
        <v>0</v>
      </c>
      <c r="DE69" s="30" t="str">
        <f t="shared" ref="DE69:DE132" si="88">IF(DD69=0,"No holdings",DC69/DD69)</f>
        <v>No holdings</v>
      </c>
      <c r="DF69" s="17">
        <f t="shared" ref="DF69:DF132" si="89">DC69-DD69</f>
        <v>0</v>
      </c>
      <c r="DG69" s="16" t="str">
        <f t="shared" ref="DG69:DG132" si="90">IF(OR(DH69=TRUE, DI69=TRUE),"Pass","Fail")</f>
        <v>Pass</v>
      </c>
      <c r="DH69" s="33" t="b">
        <f>IF(ABS(Survey!$DA69)=0,TRUE,FALSE)</f>
        <v>1</v>
      </c>
      <c r="DI69" s="32" t="b">
        <f>NOT(ISBLANK(Survey!$DB69))</f>
        <v>0</v>
      </c>
      <c r="DJ69" s="16" t="str">
        <f t="shared" ref="DJ69:DJ132" si="91">IF(OR(DK69=TRUE, DL69=TRUE),"Pass","Fail")</f>
        <v>Pass</v>
      </c>
      <c r="DK69" s="33" t="b">
        <f>IF(ABS(Survey!$DV69)=0,TRUE,FALSE)</f>
        <v>1</v>
      </c>
      <c r="DL69" s="32" t="b">
        <f>NOT(ISBLANK(Survey!$DW69))</f>
        <v>0</v>
      </c>
      <c r="DM69" t="str">
        <f t="shared" ref="DM69:DM132" si="92">IF(DP69&lt;1,"Pass","Fail")</f>
        <v>Pass</v>
      </c>
      <c r="DN69" s="25" cm="1">
        <f t="array" ref="DN69">SUM(SUMIF(Survey!CW69,{"&gt;0","&lt;0"})*{1,-1})+SUM(SUMIF(Survey!DR69,{"&gt;0","&lt;0"})*{1,-1})</f>
        <v>0</v>
      </c>
      <c r="DO69" s="25">
        <f>SUM(SUMIF(Survey!DY69:EE69,{"&gt;0","&lt;0"})*{1,-1})+SUM(SUMIF(Survey!EG69:EM69,{"&gt;0","&lt;0"})*{1,-1})</f>
        <v>0</v>
      </c>
      <c r="DP69">
        <f t="shared" ref="DP69:DP132" si="93">IFERROR(IF(AND(DO69=0,DN69&gt;0),"No Gross Notional",DN69/DO69),0)</f>
        <v>0</v>
      </c>
      <c r="DQ69">
        <f t="shared" ref="DQ69:DQ132" si="94">IF(DN69-DO69 &lt; 0, 0, DN69-DO69)</f>
        <v>0</v>
      </c>
      <c r="DR69" s="16" t="str">
        <f t="shared" ref="DR69:DR132" si="95">IF(OR(DS69=TRUE, DT69=TRUE),"Pass","Fail")</f>
        <v>Pass</v>
      </c>
      <c r="DS69" s="33" t="b">
        <f>IF(ABS(Survey!$EE69)=0,TRUE,FALSE)</f>
        <v>1</v>
      </c>
      <c r="DT69" s="32" t="b">
        <f>NOT(ISBLANK(Survey!EF69))</f>
        <v>0</v>
      </c>
      <c r="DU69" s="16" t="str">
        <f t="shared" ref="DU69:DU132" si="96">IF(OR(DV69=TRUE, DW69=TRUE),"Pass","Fail")</f>
        <v>Pass</v>
      </c>
      <c r="DV69" s="33" t="b">
        <f>IF(ABS(Survey!$EM69)=0,TRUE,FALSE)</f>
        <v>1</v>
      </c>
      <c r="DW69" s="32" t="b">
        <f>NOT(ISBLANK(Survey!$EN69))</f>
        <v>0</v>
      </c>
      <c r="DX69" s="16" t="str">
        <f t="shared" ref="DX69:DX132" si="97">IF(EB69=TRUE,"Pass",IF(OR(AND(DY69&gt;=0.99,DY69&lt;=1.01),AND(DY69&gt;=99,DY69&lt;=101)),"Pass","Fail"))</f>
        <v>Fail</v>
      </c>
      <c r="DY69" s="31">
        <f>SUM(SUMIF(Survey!ET69:EV69,{"&gt;0","&lt;0"})*{1,-1})</f>
        <v>0</v>
      </c>
      <c r="DZ69">
        <f t="shared" ref="DZ69:DZ132" si="98">IF(DY69=0,0,100/DY69)</f>
        <v>0</v>
      </c>
      <c r="EA69">
        <f t="shared" ref="EA69:EA132" si="99">100-DY69</f>
        <v>100</v>
      </c>
      <c r="EB69" s="30" t="b">
        <f>IF(OR(Survey!$M69="ETF",Survey!$M69="ETF, alternative mutual fund",Survey!$M69="Closed-end", Survey!$M69="Split share corp"),TRUE,FALSE)</f>
        <v>0</v>
      </c>
      <c r="EC69" s="16" t="str">
        <f t="shared" ref="EC69:EC132" si="100">IF(OR(AND(ED69&gt;=0.99,ED69&lt;=1.01),AND(ED69&gt;=99,ED69&lt;=101)),"Pass","Fail")</f>
        <v>Fail</v>
      </c>
      <c r="ED69" s="31">
        <f>SUM(SUMIF(Survey!EX69:FD69,{"&gt;0","&lt;0"})*{1,-1})</f>
        <v>0</v>
      </c>
      <c r="EE69">
        <f t="shared" ref="EE69:EE132" si="101">IF(ED69=0,0,100/ED69)</f>
        <v>0</v>
      </c>
      <c r="EF69" s="17">
        <f t="shared" ref="EF69:EF132" si="102">100-ED69</f>
        <v>100</v>
      </c>
      <c r="EG69" s="16" t="str">
        <f t="shared" ref="EG69:EG132" si="103">IF(OR(AND(EH69&gt;=0.99,EH69&lt;=1.01),AND(EH69&gt;=99,EH69&lt;=101)),"Pass","Fail")</f>
        <v>Fail</v>
      </c>
      <c r="EH69" s="31">
        <f>SUM(SUMIF(Survey!FF69:FL69,{"&gt;0","&lt;0"})*{1,-1})</f>
        <v>0</v>
      </c>
      <c r="EI69">
        <f t="shared" ref="EI69:EI132" si="104">IF(EH69=0,0,100/EH69)</f>
        <v>0</v>
      </c>
      <c r="EJ69" s="17">
        <f t="shared" ref="EJ69:EJ132" si="105">100-EH69</f>
        <v>100</v>
      </c>
    </row>
    <row r="70" spans="1:140">
      <c r="A70">
        <v>70</v>
      </c>
      <c r="B70" t="str">
        <f t="shared" si="0"/>
        <v>Pass</v>
      </c>
      <c r="C70" t="str">
        <f>IF(COUNTBLANK(Survey!B70:FM70)=$C$2, "Pass", "Fail")</f>
        <v>Pass</v>
      </c>
      <c r="D70" s="16" t="str">
        <f t="shared" si="54"/>
        <v>Fail</v>
      </c>
      <c r="E70" t="str">
        <f>IF(OR(ISBLANK(Survey!AL70),COUNTIF(G70:BJ70,"Fail")),"Fail","Pass")</f>
        <v>Fail</v>
      </c>
      <c r="F70" s="265"/>
      <c r="G70" s="16" t="str">
        <f t="shared" si="55"/>
        <v>Fail</v>
      </c>
      <c r="H70" s="139">
        <f>COUNTBLANK(Survey!B70:D70)+COUNTBLANK(Survey!G70)+COUNTBLANK(Survey!I70)+COUNTBLANK(Survey!K70:M70)+COUNTBLANK(Survey!P70:Q70)+COUNTBLANK(Survey!T70:W70)+COUNTBLANK(Survey!Z70:AC70)+COUNTBLANK(Survey!AF70:AG70)+COUNTBLANK(Survey!AK70:AK70)</f>
        <v>21</v>
      </c>
      <c r="I70" t="str">
        <f t="shared" si="56"/>
        <v>Fail</v>
      </c>
      <c r="J70" t="b">
        <f>IF(Survey!E70="No",TRUE,FALSE)</f>
        <v>0</v>
      </c>
      <c r="K70" s="29" cm="1">
        <f t="array" ref="K70">IF(COUNTA(Survey!$E$4:$E$695)=1, 0, SUM(IF(COUNTIF(Survey!$E$4:$E$695, Survey!$E$4:$E$695)=1,1,0)))</f>
        <v>0</v>
      </c>
      <c r="L70" s="29">
        <f>LEN(Survey!E70)</f>
        <v>0</v>
      </c>
      <c r="M70" s="16" t="str">
        <f t="shared" si="57"/>
        <v>Fail</v>
      </c>
      <c r="N70" t="b">
        <f>IF(Survey!F70="No",TRUE,FALSE)</f>
        <v>0</v>
      </c>
      <c r="O70" t="b">
        <f>Survey!F70=Survey!E70</f>
        <v>1</v>
      </c>
      <c r="P70">
        <f>COUNTIF(Survey!$F$4:$F$695,Survey!F70)</f>
        <v>0</v>
      </c>
      <c r="Q70" s="28">
        <f>LEN(Survey!F70)</f>
        <v>0</v>
      </c>
      <c r="R70" s="16" t="str">
        <f t="shared" si="58"/>
        <v>Pass</v>
      </c>
      <c r="S70" s="29">
        <f>MOD((LEN(Survey!H70)+2),11)</f>
        <v>2</v>
      </c>
      <c r="T70">
        <f>COUNTIF(Survey!$H$4:$H$695,Survey!H70)</f>
        <v>0</v>
      </c>
      <c r="U70" s="28" t="str">
        <f>IF(Survey!$L70="Prospectus fund", "Yes", "No")</f>
        <v>No</v>
      </c>
      <c r="V70" s="16" t="str">
        <f t="shared" si="59"/>
        <v>Pass</v>
      </c>
      <c r="W70" s="29">
        <f>MOD((LEN(Survey!J70)+2),11)</f>
        <v>2</v>
      </c>
      <c r="X70">
        <f>COUNTIF(Survey!$J$4:$J$695,Survey!J70)</f>
        <v>0</v>
      </c>
      <c r="Y70" s="30" t="b">
        <f>IF(OR(Survey!$M70="ETF",Survey!$M70="ETF, alternative mutual fund",Survey!$M70="Closed-end", Survey!$M70="Split share corp", Survey!$I70="Yes"),TRUE,FALSE)</f>
        <v>0</v>
      </c>
      <c r="Z70" s="16" t="str">
        <f>IFERROR(IF(AND(OR(AC70=AD70,AD70 = "Either"),NOT(ISBLANK(Survey!K70))),"Pass","Fail"),"Pass")</f>
        <v>Fail</v>
      </c>
      <c r="AA70" s="31" cm="1">
        <f t="array" ref="AA70">SUM(SUMIF(Survey!CH70:DA70,{"&gt;0","&lt;0"})*{1,-1})</f>
        <v>0</v>
      </c>
      <c r="AB70" s="33" cm="1">
        <f t="array" ref="AB70">SUM(SUMIF(Survey!CK70,{"&gt;0","&lt;0"})*{1,-1})+SUM(SUMIF(Survey!CU70,{"&gt;0","&lt;0"})*{1,-1})</f>
        <v>0</v>
      </c>
      <c r="AC70" s="33">
        <f>Survey!K70</f>
        <v>0</v>
      </c>
      <c r="AD70" s="32" t="str">
        <f t="shared" si="60"/>
        <v>Either</v>
      </c>
      <c r="AE70" s="16" t="str">
        <f t="shared" si="61"/>
        <v>Fail</v>
      </c>
      <c r="AF70" s="58" cm="1">
        <f t="array" ref="AF70">SUM(SUMIF(Survey!CH70:DA70,{"&gt;0","&lt;0"})*{1,-1})+SUM(SUMIF(Survey!DC70:DV70,{"&gt;0","&lt;0"})*{1,-1})</f>
        <v>0</v>
      </c>
      <c r="AG70" s="58">
        <f>IFERROR(AF70/(Survey!$BA70),0)</f>
        <v>0</v>
      </c>
      <c r="AH70" s="104" t="b">
        <f>IF(OR(Survey!$M70="Alternative strategy or hedge",Survey!$M70="Private asset",Survey!$L70="Prospectus fund"),TRUE,FALSE)</f>
        <v>0</v>
      </c>
      <c r="AI70" s="104" t="b">
        <f>NOT(ISBLANK(Survey!$M70))</f>
        <v>0</v>
      </c>
      <c r="AJ70" s="16" t="str">
        <f t="shared" si="62"/>
        <v>Fail</v>
      </c>
      <c r="AK70" t="b">
        <f>IF(Survey!W70="No",TRUE,FALSE)</f>
        <v>0</v>
      </c>
      <c r="AL70" s="119">
        <f>MOD((LEN(Survey!W70)+2),22)</f>
        <v>2</v>
      </c>
      <c r="AM70" t="str">
        <f t="shared" si="63"/>
        <v>Pass</v>
      </c>
      <c r="AN70" s="33" t="b">
        <f>NOT(ISNUMBER(SEARCH("Other",Survey!$Q70)))</f>
        <v>1</v>
      </c>
      <c r="AO70" s="32" t="b">
        <f>NOT(ISBLANK(Survey!$R70))</f>
        <v>0</v>
      </c>
      <c r="AP70" s="16" t="str">
        <f t="shared" si="64"/>
        <v>Pass</v>
      </c>
      <c r="AQ70" s="114">
        <f>COUNTBLANK(Survey!$X70)</f>
        <v>1</v>
      </c>
      <c r="AR70" s="58">
        <f>IF(AND(Survey!L70&lt;&gt;"Exempt fund",OR(Survey!$M70="ETF",Survey!$M70="ETF, alternative mutual fund",Survey!$M70="Mutual fund",Survey!$M70="Alternative mutual fund",Survey!$M70="Money market")),1,0)</f>
        <v>0</v>
      </c>
      <c r="AS70" s="16" t="str">
        <f t="shared" si="65"/>
        <v>Pass</v>
      </c>
      <c r="AT70" s="33" t="b">
        <f>NOT(ISNUMBER(SEARCH("Yes",Survey!$AC70)))</f>
        <v>1</v>
      </c>
      <c r="AU70" s="32" t="b">
        <f>IF(COUNTBLANK(Survey!$AD70:$AE70)=0,TRUE, FALSE)</f>
        <v>0</v>
      </c>
      <c r="AV70" s="16" t="str">
        <f t="shared" si="66"/>
        <v>Pass</v>
      </c>
      <c r="AW70" s="33" t="b">
        <f>NOT(ISNUMBER(SEARCH("Yes",Survey!$AF70)))</f>
        <v>1</v>
      </c>
      <c r="AX70" s="32" t="b">
        <f>NOT(ISBLANK(Survey!$AH70))</f>
        <v>0</v>
      </c>
      <c r="AY70" s="16" t="str">
        <f t="shared" si="67"/>
        <v>Pass</v>
      </c>
      <c r="AZ70" s="33" t="b">
        <f>NOT(OR(ISNUMBER(SEARCH("Other",Survey!$AH70)),ISNUMBER(SEARCH("Multiple",Survey!$AH70))))</f>
        <v>1</v>
      </c>
      <c r="BA70" s="32" t="b">
        <f>NOT(ISBLANK(Survey!$AI70))</f>
        <v>0</v>
      </c>
      <c r="BB70" s="16" t="str">
        <f t="shared" si="68"/>
        <v>Fail</v>
      </c>
      <c r="BC70" s="114">
        <f>IF(ABS(Survey!$BA70)&gt;0, 1,0)</f>
        <v>0</v>
      </c>
      <c r="BD70" s="114">
        <f>IF(COUNTBLANK(Survey!$AL70)=0,1,0)</f>
        <v>0</v>
      </c>
      <c r="BE70" s="16" t="str">
        <f t="shared" si="69"/>
        <v>Pass</v>
      </c>
      <c r="BF70" s="114">
        <f>IF(ISBLANK(Survey!$AL70),0,1)</f>
        <v>0</v>
      </c>
      <c r="BG70" s="133">
        <f>COUNTBLANK(Survey!$AM70)</f>
        <v>1</v>
      </c>
      <c r="BH70" s="16" t="str">
        <f t="shared" si="70"/>
        <v>Pass</v>
      </c>
      <c r="BI70" s="114">
        <f>IF(OR(Survey!$AM70="Closed",ISBLANK(Survey!$AM70)),0,1)</f>
        <v>0</v>
      </c>
      <c r="BJ70" s="133">
        <f>IF(ISBLANK(Survey!$AN70),1,0)</f>
        <v>1</v>
      </c>
      <c r="BK70" s="118" t="str">
        <f t="shared" si="71"/>
        <v>Pass</v>
      </c>
      <c r="BL70" s="31" cm="1">
        <f t="array" ref="BL70">SUM(SUMIF(Survey!AO70:AP70,{"&gt;0","&lt;0"})*{1,-1})</f>
        <v>0</v>
      </c>
      <c r="BM70">
        <f t="shared" si="72"/>
        <v>0</v>
      </c>
      <c r="BN70">
        <f t="shared" si="73"/>
        <v>100</v>
      </c>
      <c r="BO70" s="118" t="str">
        <f t="shared" si="74"/>
        <v>Pass</v>
      </c>
      <c r="BP70">
        <f>IF(Survey!AQ70="No",0,1)</f>
        <v>1</v>
      </c>
      <c r="BQ70" s="207">
        <f>MOD((LEN(Survey!AQ70)+2),22)</f>
        <v>2</v>
      </c>
      <c r="BR70">
        <f>IF(Survey!AR70="No",0,1)</f>
        <v>1</v>
      </c>
      <c r="BS70" s="207">
        <f>MOD((LEN(Survey!AR70)+2),22)</f>
        <v>2</v>
      </c>
      <c r="BT70" s="114">
        <f>COUNTBLANK(Survey!$AQ70:$AS70)+COUNTBLANK(Survey!$AU70)</f>
        <v>4</v>
      </c>
      <c r="BU70" s="114">
        <f>IF(Survey!$I70="Yes",1,0)</f>
        <v>0</v>
      </c>
      <c r="BV70" s="114">
        <f>IF(OR(Survey!$M70="Mutual fund",Survey!$M70="Alternative mutual fund",Survey!$M70="Money market"),1,0)</f>
        <v>0</v>
      </c>
      <c r="BW70" s="119">
        <f>IF(OR(Survey!$M70="ETF",Survey!$M70="ETF, alternative mutual fund"),1,0)</f>
        <v>0</v>
      </c>
      <c r="BX70" s="16" t="str">
        <f t="shared" si="75"/>
        <v>Pass</v>
      </c>
      <c r="BY70" s="33">
        <f>IF(ISNUMBER(SEARCH("Other",Survey!$AS70)), 1, 0)</f>
        <v>0</v>
      </c>
      <c r="BZ70" s="58" t="b">
        <f>NOT(ISBLANK(Survey!$AT70))</f>
        <v>0</v>
      </c>
      <c r="CA70" s="16" t="str">
        <f t="shared" si="76"/>
        <v>Pass</v>
      </c>
      <c r="CB70" s="114">
        <f>IF(Survey!$BB70=0, 0,1)</f>
        <v>0</v>
      </c>
      <c r="CC70" s="58">
        <f>Survey!$AV70</f>
        <v>0</v>
      </c>
      <c r="CD70" s="58">
        <f>Survey!$BC70+Survey!$BD70+ABS(Survey!$BE70)-ABS(Survey!$BF70)-ABS(Survey!$BG70)-ABS(Survey!$BL70)</f>
        <v>0</v>
      </c>
      <c r="CE70" s="138">
        <f>Survey!BB70+(ABS(Survey!$BH70)-ABS(Survey!$BI70)+ABS(Survey!$BJ70)-ABS(Survey!$BK70))*0.5</f>
        <v>0</v>
      </c>
      <c r="CF70" s="58">
        <f t="shared" si="77"/>
        <v>0</v>
      </c>
      <c r="CG70" s="58">
        <f>IF(AND($CC70&gt;$CF70-0.2,$CC70&lt;$CF70+0.2,ISBLANK(Survey!$AV70)=FALSE),0,1)</f>
        <v>1</v>
      </c>
      <c r="CH70" s="133">
        <f>IF(ISBLANK(Survey!$AW70),1,0)</f>
        <v>1</v>
      </c>
      <c r="CI70" s="16" t="str">
        <f t="shared" si="78"/>
        <v>Pass</v>
      </c>
      <c r="CJ70" s="114">
        <f>IF(Survey!$BB70=0, 0,1)</f>
        <v>0</v>
      </c>
      <c r="CK70" s="58">
        <f>IF(AND(Survey!$AX70&gt;=0,Survey!$AX70&lt;=0.2,Survey!$AX70&lt;&gt;""),0,1)</f>
        <v>1</v>
      </c>
      <c r="CL70" s="114">
        <f>IF(ISBLANK(Survey!$AY70),1,0)</f>
        <v>1</v>
      </c>
      <c r="CM70" s="16" t="str">
        <f t="shared" si="79"/>
        <v>Fail</v>
      </c>
      <c r="CN70" s="133">
        <f>Survey!$AZ70</f>
        <v>0</v>
      </c>
      <c r="CO70" s="16" t="str">
        <f t="shared" si="80"/>
        <v>Pass</v>
      </c>
      <c r="CP70" s="31">
        <f>Survey!$BA70</f>
        <v>0</v>
      </c>
      <c r="CQ70" s="138">
        <f>Survey!$BB70+Survey!$BC70+Survey!$BD70+ABS(Survey!$BE70)-ABS(Survey!$BF70)-ABS(Survey!$BG70)+ABS(Survey!$BH70)-ABS(Survey!$BI70)+ABS(Survey!$BJ70)-ABS(Survey!$BK70)-ABS(Survey!$BL70)+Survey!$BM70</f>
        <v>0</v>
      </c>
      <c r="CR70" s="30">
        <f t="shared" si="81"/>
        <v>0</v>
      </c>
      <c r="CS70" s="17">
        <f t="shared" si="82"/>
        <v>0</v>
      </c>
      <c r="CT70" s="16" t="str">
        <f t="shared" si="83"/>
        <v>Pass</v>
      </c>
      <c r="CU70" s="33" t="b">
        <f>IF(ABS(Survey!$BM70)=0,TRUE,FALSE)</f>
        <v>1</v>
      </c>
      <c r="CV70" s="32" t="b">
        <f>NOT(ISBLANK(Survey!$BN70))</f>
        <v>0</v>
      </c>
      <c r="CW70" t="str">
        <f t="shared" si="84"/>
        <v>Fail</v>
      </c>
      <c r="CX70" s="25">
        <f>Survey!$BA70</f>
        <v>0</v>
      </c>
      <c r="CY70" s="25" cm="1">
        <f t="array" ref="CY70">SUM(SUMIF(Survey!BP70:BW70,{"&gt;0","&lt;0"})*{1,-1})-SUM(SUMIF(Survey!BY70:CF70,{"&gt;0","&lt;0"})*{1,-1})</f>
        <v>0</v>
      </c>
      <c r="CZ70" s="30" t="str">
        <f t="shared" si="85"/>
        <v>No holdings</v>
      </c>
      <c r="DA70">
        <f t="shared" si="86"/>
        <v>0</v>
      </c>
      <c r="DB70" s="16" t="str">
        <f t="shared" si="87"/>
        <v>Fail</v>
      </c>
      <c r="DC70" s="31">
        <f>Survey!$BA70</f>
        <v>0</v>
      </c>
      <c r="DD70" s="31" cm="1">
        <f t="array" ref="DD70">SUM(SUMIF(Survey!CH70:DA70,{"&gt;0","&lt;0"})*{1,-1})-SUM(SUMIF(Survey!DC70:DV70,{"&gt;0","&lt;0"})*{1,-1})</f>
        <v>0</v>
      </c>
      <c r="DE70" s="30" t="str">
        <f t="shared" si="88"/>
        <v>No holdings</v>
      </c>
      <c r="DF70" s="17">
        <f t="shared" si="89"/>
        <v>0</v>
      </c>
      <c r="DG70" s="16" t="str">
        <f t="shared" si="90"/>
        <v>Pass</v>
      </c>
      <c r="DH70" s="33" t="b">
        <f>IF(ABS(Survey!$DA70)=0,TRUE,FALSE)</f>
        <v>1</v>
      </c>
      <c r="DI70" s="32" t="b">
        <f>NOT(ISBLANK(Survey!$DB70))</f>
        <v>0</v>
      </c>
      <c r="DJ70" s="16" t="str">
        <f t="shared" si="91"/>
        <v>Pass</v>
      </c>
      <c r="DK70" s="33" t="b">
        <f>IF(ABS(Survey!$DV70)=0,TRUE,FALSE)</f>
        <v>1</v>
      </c>
      <c r="DL70" s="32" t="b">
        <f>NOT(ISBLANK(Survey!$DW70))</f>
        <v>0</v>
      </c>
      <c r="DM70" t="str">
        <f t="shared" si="92"/>
        <v>Pass</v>
      </c>
      <c r="DN70" s="25" cm="1">
        <f t="array" ref="DN70">SUM(SUMIF(Survey!CW70,{"&gt;0","&lt;0"})*{1,-1})+SUM(SUMIF(Survey!DR70,{"&gt;0","&lt;0"})*{1,-1})</f>
        <v>0</v>
      </c>
      <c r="DO70" s="25">
        <f>SUM(SUMIF(Survey!DY70:EE70,{"&gt;0","&lt;0"})*{1,-1})+SUM(SUMIF(Survey!EG70:EM70,{"&gt;0","&lt;0"})*{1,-1})</f>
        <v>0</v>
      </c>
      <c r="DP70">
        <f t="shared" si="93"/>
        <v>0</v>
      </c>
      <c r="DQ70">
        <f t="shared" si="94"/>
        <v>0</v>
      </c>
      <c r="DR70" s="16" t="str">
        <f t="shared" si="95"/>
        <v>Pass</v>
      </c>
      <c r="DS70" s="33" t="b">
        <f>IF(ABS(Survey!$EE70)=0,TRUE,FALSE)</f>
        <v>1</v>
      </c>
      <c r="DT70" s="32" t="b">
        <f>NOT(ISBLANK(Survey!EF70))</f>
        <v>0</v>
      </c>
      <c r="DU70" s="16" t="str">
        <f t="shared" si="96"/>
        <v>Pass</v>
      </c>
      <c r="DV70" s="33" t="b">
        <f>IF(ABS(Survey!$EM70)=0,TRUE,FALSE)</f>
        <v>1</v>
      </c>
      <c r="DW70" s="32" t="b">
        <f>NOT(ISBLANK(Survey!$EN70))</f>
        <v>0</v>
      </c>
      <c r="DX70" s="16" t="str">
        <f t="shared" si="97"/>
        <v>Fail</v>
      </c>
      <c r="DY70" s="31">
        <f>SUM(SUMIF(Survey!ET70:EV70,{"&gt;0","&lt;0"})*{1,-1})</f>
        <v>0</v>
      </c>
      <c r="DZ70">
        <f t="shared" si="98"/>
        <v>0</v>
      </c>
      <c r="EA70">
        <f t="shared" si="99"/>
        <v>100</v>
      </c>
      <c r="EB70" s="30" t="b">
        <f>IF(OR(Survey!$M70="ETF",Survey!$M70="ETF, alternative mutual fund",Survey!$M70="Closed-end", Survey!$M70="Split share corp"),TRUE,FALSE)</f>
        <v>0</v>
      </c>
      <c r="EC70" s="16" t="str">
        <f t="shared" si="100"/>
        <v>Fail</v>
      </c>
      <c r="ED70" s="31">
        <f>SUM(SUMIF(Survey!EX70:FD70,{"&gt;0","&lt;0"})*{1,-1})</f>
        <v>0</v>
      </c>
      <c r="EE70">
        <f t="shared" si="101"/>
        <v>0</v>
      </c>
      <c r="EF70" s="17">
        <f t="shared" si="102"/>
        <v>100</v>
      </c>
      <c r="EG70" s="16" t="str">
        <f t="shared" si="103"/>
        <v>Fail</v>
      </c>
      <c r="EH70" s="31">
        <f>SUM(SUMIF(Survey!FF70:FL70,{"&gt;0","&lt;0"})*{1,-1})</f>
        <v>0</v>
      </c>
      <c r="EI70">
        <f t="shared" si="104"/>
        <v>0</v>
      </c>
      <c r="EJ70" s="17">
        <f t="shared" si="105"/>
        <v>100</v>
      </c>
    </row>
    <row r="71" spans="1:140">
      <c r="A71">
        <v>71</v>
      </c>
      <c r="B71" t="str">
        <f t="shared" si="0"/>
        <v>Pass</v>
      </c>
      <c r="C71" t="str">
        <f>IF(COUNTBLANK(Survey!B71:FM71)=$C$2, "Pass", "Fail")</f>
        <v>Pass</v>
      </c>
      <c r="D71" s="16" t="str">
        <f t="shared" si="54"/>
        <v>Fail</v>
      </c>
      <c r="E71" t="str">
        <f>IF(OR(ISBLANK(Survey!AL71),COUNTIF(G71:BJ71,"Fail")),"Fail","Pass")</f>
        <v>Fail</v>
      </c>
      <c r="F71" s="265"/>
      <c r="G71" s="16" t="str">
        <f t="shared" si="55"/>
        <v>Fail</v>
      </c>
      <c r="H71" s="139">
        <f>COUNTBLANK(Survey!B71:D71)+COUNTBLANK(Survey!G71)+COUNTBLANK(Survey!I71)+COUNTBLANK(Survey!K71:M71)+COUNTBLANK(Survey!P71:Q71)+COUNTBLANK(Survey!T71:W71)+COUNTBLANK(Survey!Z71:AC71)+COUNTBLANK(Survey!AF71:AG71)+COUNTBLANK(Survey!AK71:AK71)</f>
        <v>21</v>
      </c>
      <c r="I71" t="str">
        <f t="shared" si="56"/>
        <v>Fail</v>
      </c>
      <c r="J71" t="b">
        <f>IF(Survey!E71="No",TRUE,FALSE)</f>
        <v>0</v>
      </c>
      <c r="K71" s="29" cm="1">
        <f t="array" ref="K71">IF(COUNTA(Survey!$E$4:$E$695)=1, 0, SUM(IF(COUNTIF(Survey!$E$4:$E$695, Survey!$E$4:$E$695)=1,1,0)))</f>
        <v>0</v>
      </c>
      <c r="L71" s="29">
        <f>LEN(Survey!E71)</f>
        <v>0</v>
      </c>
      <c r="M71" s="16" t="str">
        <f t="shared" si="57"/>
        <v>Fail</v>
      </c>
      <c r="N71" t="b">
        <f>IF(Survey!F71="No",TRUE,FALSE)</f>
        <v>0</v>
      </c>
      <c r="O71" t="b">
        <f>Survey!F71=Survey!E71</f>
        <v>1</v>
      </c>
      <c r="P71">
        <f>COUNTIF(Survey!$F$4:$F$695,Survey!F71)</f>
        <v>0</v>
      </c>
      <c r="Q71" s="28">
        <f>LEN(Survey!F71)</f>
        <v>0</v>
      </c>
      <c r="R71" s="16" t="str">
        <f t="shared" si="58"/>
        <v>Pass</v>
      </c>
      <c r="S71" s="29">
        <f>MOD((LEN(Survey!H71)+2),11)</f>
        <v>2</v>
      </c>
      <c r="T71">
        <f>COUNTIF(Survey!$H$4:$H$695,Survey!H71)</f>
        <v>0</v>
      </c>
      <c r="U71" s="28" t="str">
        <f>IF(Survey!$L71="Prospectus fund", "Yes", "No")</f>
        <v>No</v>
      </c>
      <c r="V71" s="16" t="str">
        <f t="shared" si="59"/>
        <v>Pass</v>
      </c>
      <c r="W71" s="29">
        <f>MOD((LEN(Survey!J71)+2),11)</f>
        <v>2</v>
      </c>
      <c r="X71">
        <f>COUNTIF(Survey!$J$4:$J$695,Survey!J71)</f>
        <v>0</v>
      </c>
      <c r="Y71" s="30" t="b">
        <f>IF(OR(Survey!$M71="ETF",Survey!$M71="ETF, alternative mutual fund",Survey!$M71="Closed-end", Survey!$M71="Split share corp", Survey!$I71="Yes"),TRUE,FALSE)</f>
        <v>0</v>
      </c>
      <c r="Z71" s="16" t="str">
        <f>IFERROR(IF(AND(OR(AC71=AD71,AD71 = "Either"),NOT(ISBLANK(Survey!K71))),"Pass","Fail"),"Pass")</f>
        <v>Fail</v>
      </c>
      <c r="AA71" s="31" cm="1">
        <f t="array" ref="AA71">SUM(SUMIF(Survey!CH71:DA71,{"&gt;0","&lt;0"})*{1,-1})</f>
        <v>0</v>
      </c>
      <c r="AB71" s="33" cm="1">
        <f t="array" ref="AB71">SUM(SUMIF(Survey!CK71,{"&gt;0","&lt;0"})*{1,-1})+SUM(SUMIF(Survey!CU71,{"&gt;0","&lt;0"})*{1,-1})</f>
        <v>0</v>
      </c>
      <c r="AC71" s="33">
        <f>Survey!K71</f>
        <v>0</v>
      </c>
      <c r="AD71" s="32" t="str">
        <f t="shared" si="60"/>
        <v>Either</v>
      </c>
      <c r="AE71" s="16" t="str">
        <f t="shared" si="61"/>
        <v>Fail</v>
      </c>
      <c r="AF71" s="58" cm="1">
        <f t="array" ref="AF71">SUM(SUMIF(Survey!CH71:DA71,{"&gt;0","&lt;0"})*{1,-1})+SUM(SUMIF(Survey!DC71:DV71,{"&gt;0","&lt;0"})*{1,-1})</f>
        <v>0</v>
      </c>
      <c r="AG71" s="58">
        <f>IFERROR(AF71/(Survey!$BA71),0)</f>
        <v>0</v>
      </c>
      <c r="AH71" s="104" t="b">
        <f>IF(OR(Survey!$M71="Alternative strategy or hedge",Survey!$M71="Private asset",Survey!$L71="Prospectus fund"),TRUE,FALSE)</f>
        <v>0</v>
      </c>
      <c r="AI71" s="104" t="b">
        <f>NOT(ISBLANK(Survey!$M71))</f>
        <v>0</v>
      </c>
      <c r="AJ71" s="16" t="str">
        <f t="shared" si="62"/>
        <v>Fail</v>
      </c>
      <c r="AK71" t="b">
        <f>IF(Survey!W71="No",TRUE,FALSE)</f>
        <v>0</v>
      </c>
      <c r="AL71" s="119">
        <f>MOD((LEN(Survey!W71)+2),22)</f>
        <v>2</v>
      </c>
      <c r="AM71" t="str">
        <f t="shared" si="63"/>
        <v>Pass</v>
      </c>
      <c r="AN71" s="33" t="b">
        <f>NOT(ISNUMBER(SEARCH("Other",Survey!$Q71)))</f>
        <v>1</v>
      </c>
      <c r="AO71" s="32" t="b">
        <f>NOT(ISBLANK(Survey!$R71))</f>
        <v>0</v>
      </c>
      <c r="AP71" s="16" t="str">
        <f t="shared" si="64"/>
        <v>Pass</v>
      </c>
      <c r="AQ71" s="114">
        <f>COUNTBLANK(Survey!$X71)</f>
        <v>1</v>
      </c>
      <c r="AR71" s="58">
        <f>IF(AND(Survey!L71&lt;&gt;"Exempt fund",OR(Survey!$M71="ETF",Survey!$M71="ETF, alternative mutual fund",Survey!$M71="Mutual fund",Survey!$M71="Alternative mutual fund",Survey!$M71="Money market")),1,0)</f>
        <v>0</v>
      </c>
      <c r="AS71" s="16" t="str">
        <f t="shared" si="65"/>
        <v>Pass</v>
      </c>
      <c r="AT71" s="33" t="b">
        <f>NOT(ISNUMBER(SEARCH("Yes",Survey!$AC71)))</f>
        <v>1</v>
      </c>
      <c r="AU71" s="32" t="b">
        <f>IF(COUNTBLANK(Survey!$AD71:$AE71)=0,TRUE, FALSE)</f>
        <v>0</v>
      </c>
      <c r="AV71" s="16" t="str">
        <f t="shared" si="66"/>
        <v>Pass</v>
      </c>
      <c r="AW71" s="33" t="b">
        <f>NOT(ISNUMBER(SEARCH("Yes",Survey!$AF71)))</f>
        <v>1</v>
      </c>
      <c r="AX71" s="32" t="b">
        <f>NOT(ISBLANK(Survey!$AH71))</f>
        <v>0</v>
      </c>
      <c r="AY71" s="16" t="str">
        <f t="shared" si="67"/>
        <v>Pass</v>
      </c>
      <c r="AZ71" s="33" t="b">
        <f>NOT(OR(ISNUMBER(SEARCH("Other",Survey!$AH71)),ISNUMBER(SEARCH("Multiple",Survey!$AH71))))</f>
        <v>1</v>
      </c>
      <c r="BA71" s="32" t="b">
        <f>NOT(ISBLANK(Survey!$AI71))</f>
        <v>0</v>
      </c>
      <c r="BB71" s="16" t="str">
        <f t="shared" si="68"/>
        <v>Fail</v>
      </c>
      <c r="BC71" s="114">
        <f>IF(ABS(Survey!$BA71)&gt;0, 1,0)</f>
        <v>0</v>
      </c>
      <c r="BD71" s="114">
        <f>IF(COUNTBLANK(Survey!$AL71)=0,1,0)</f>
        <v>0</v>
      </c>
      <c r="BE71" s="16" t="str">
        <f t="shared" si="69"/>
        <v>Pass</v>
      </c>
      <c r="BF71" s="114">
        <f>IF(ISBLANK(Survey!$AL71),0,1)</f>
        <v>0</v>
      </c>
      <c r="BG71" s="133">
        <f>COUNTBLANK(Survey!$AM71)</f>
        <v>1</v>
      </c>
      <c r="BH71" s="16" t="str">
        <f t="shared" si="70"/>
        <v>Pass</v>
      </c>
      <c r="BI71" s="114">
        <f>IF(OR(Survey!$AM71="Closed",ISBLANK(Survey!$AM71)),0,1)</f>
        <v>0</v>
      </c>
      <c r="BJ71" s="133">
        <f>IF(ISBLANK(Survey!$AN71),1,0)</f>
        <v>1</v>
      </c>
      <c r="BK71" s="118" t="str">
        <f t="shared" si="71"/>
        <v>Pass</v>
      </c>
      <c r="BL71" s="31" cm="1">
        <f t="array" ref="BL71">SUM(SUMIF(Survey!AO71:AP71,{"&gt;0","&lt;0"})*{1,-1})</f>
        <v>0</v>
      </c>
      <c r="BM71">
        <f t="shared" si="72"/>
        <v>0</v>
      </c>
      <c r="BN71">
        <f t="shared" si="73"/>
        <v>100</v>
      </c>
      <c r="BO71" s="118" t="str">
        <f t="shared" si="74"/>
        <v>Pass</v>
      </c>
      <c r="BP71">
        <f>IF(Survey!AQ71="No",0,1)</f>
        <v>1</v>
      </c>
      <c r="BQ71" s="207">
        <f>MOD((LEN(Survey!AQ71)+2),22)</f>
        <v>2</v>
      </c>
      <c r="BR71">
        <f>IF(Survey!AR71="No",0,1)</f>
        <v>1</v>
      </c>
      <c r="BS71" s="207">
        <f>MOD((LEN(Survey!AR71)+2),22)</f>
        <v>2</v>
      </c>
      <c r="BT71" s="114">
        <f>COUNTBLANK(Survey!$AQ71:$AS71)+COUNTBLANK(Survey!$AU71)</f>
        <v>4</v>
      </c>
      <c r="BU71" s="114">
        <f>IF(Survey!$I71="Yes",1,0)</f>
        <v>0</v>
      </c>
      <c r="BV71" s="114">
        <f>IF(OR(Survey!$M71="Mutual fund",Survey!$M71="Alternative mutual fund",Survey!$M71="Money market"),1,0)</f>
        <v>0</v>
      </c>
      <c r="BW71" s="119">
        <f>IF(OR(Survey!$M71="ETF",Survey!$M71="ETF, alternative mutual fund"),1,0)</f>
        <v>0</v>
      </c>
      <c r="BX71" s="16" t="str">
        <f t="shared" si="75"/>
        <v>Pass</v>
      </c>
      <c r="BY71" s="33">
        <f>IF(ISNUMBER(SEARCH("Other",Survey!$AS71)), 1, 0)</f>
        <v>0</v>
      </c>
      <c r="BZ71" s="58" t="b">
        <f>NOT(ISBLANK(Survey!$AT71))</f>
        <v>0</v>
      </c>
      <c r="CA71" s="16" t="str">
        <f t="shared" si="76"/>
        <v>Pass</v>
      </c>
      <c r="CB71" s="114">
        <f>IF(Survey!$BB71=0, 0,1)</f>
        <v>0</v>
      </c>
      <c r="CC71" s="58">
        <f>Survey!$AV71</f>
        <v>0</v>
      </c>
      <c r="CD71" s="58">
        <f>Survey!$BC71+Survey!$BD71+ABS(Survey!$BE71)-ABS(Survey!$BF71)-ABS(Survey!$BG71)-ABS(Survey!$BL71)</f>
        <v>0</v>
      </c>
      <c r="CE71" s="138">
        <f>Survey!BB71+(ABS(Survey!$BH71)-ABS(Survey!$BI71)+ABS(Survey!$BJ71)-ABS(Survey!$BK71))*0.5</f>
        <v>0</v>
      </c>
      <c r="CF71" s="58">
        <f t="shared" si="77"/>
        <v>0</v>
      </c>
      <c r="CG71" s="58">
        <f>IF(AND($CC71&gt;$CF71-0.2,$CC71&lt;$CF71+0.2,ISBLANK(Survey!$AV71)=FALSE),0,1)</f>
        <v>1</v>
      </c>
      <c r="CH71" s="133">
        <f>IF(ISBLANK(Survey!$AW71),1,0)</f>
        <v>1</v>
      </c>
      <c r="CI71" s="16" t="str">
        <f t="shared" si="78"/>
        <v>Pass</v>
      </c>
      <c r="CJ71" s="114">
        <f>IF(Survey!$BB71=0, 0,1)</f>
        <v>0</v>
      </c>
      <c r="CK71" s="58">
        <f>IF(AND(Survey!$AX71&gt;=0,Survey!$AX71&lt;=0.2,Survey!$AX71&lt;&gt;""),0,1)</f>
        <v>1</v>
      </c>
      <c r="CL71" s="114">
        <f>IF(ISBLANK(Survey!$AY71),1,0)</f>
        <v>1</v>
      </c>
      <c r="CM71" s="16" t="str">
        <f t="shared" si="79"/>
        <v>Fail</v>
      </c>
      <c r="CN71" s="133">
        <f>Survey!$AZ71</f>
        <v>0</v>
      </c>
      <c r="CO71" s="16" t="str">
        <f t="shared" si="80"/>
        <v>Pass</v>
      </c>
      <c r="CP71" s="31">
        <f>Survey!$BA71</f>
        <v>0</v>
      </c>
      <c r="CQ71" s="138">
        <f>Survey!$BB71+Survey!$BC71+Survey!$BD71+ABS(Survey!$BE71)-ABS(Survey!$BF71)-ABS(Survey!$BG71)+ABS(Survey!$BH71)-ABS(Survey!$BI71)+ABS(Survey!$BJ71)-ABS(Survey!$BK71)-ABS(Survey!$BL71)+Survey!$BM71</f>
        <v>0</v>
      </c>
      <c r="CR71" s="30">
        <f t="shared" si="81"/>
        <v>0</v>
      </c>
      <c r="CS71" s="17">
        <f t="shared" si="82"/>
        <v>0</v>
      </c>
      <c r="CT71" s="16" t="str">
        <f t="shared" si="83"/>
        <v>Pass</v>
      </c>
      <c r="CU71" s="33" t="b">
        <f>IF(ABS(Survey!$BM71)=0,TRUE,FALSE)</f>
        <v>1</v>
      </c>
      <c r="CV71" s="32" t="b">
        <f>NOT(ISBLANK(Survey!$BN71))</f>
        <v>0</v>
      </c>
      <c r="CW71" t="str">
        <f t="shared" si="84"/>
        <v>Fail</v>
      </c>
      <c r="CX71" s="25">
        <f>Survey!$BA71</f>
        <v>0</v>
      </c>
      <c r="CY71" s="25" cm="1">
        <f t="array" ref="CY71">SUM(SUMIF(Survey!BP71:BW71,{"&gt;0","&lt;0"})*{1,-1})-SUM(SUMIF(Survey!BY71:CF71,{"&gt;0","&lt;0"})*{1,-1})</f>
        <v>0</v>
      </c>
      <c r="CZ71" s="30" t="str">
        <f t="shared" si="85"/>
        <v>No holdings</v>
      </c>
      <c r="DA71">
        <f t="shared" si="86"/>
        <v>0</v>
      </c>
      <c r="DB71" s="16" t="str">
        <f t="shared" si="87"/>
        <v>Fail</v>
      </c>
      <c r="DC71" s="31">
        <f>Survey!$BA71</f>
        <v>0</v>
      </c>
      <c r="DD71" s="31" cm="1">
        <f t="array" ref="DD71">SUM(SUMIF(Survey!CH71:DA71,{"&gt;0","&lt;0"})*{1,-1})-SUM(SUMIF(Survey!DC71:DV71,{"&gt;0","&lt;0"})*{1,-1})</f>
        <v>0</v>
      </c>
      <c r="DE71" s="30" t="str">
        <f t="shared" si="88"/>
        <v>No holdings</v>
      </c>
      <c r="DF71" s="17">
        <f t="shared" si="89"/>
        <v>0</v>
      </c>
      <c r="DG71" s="16" t="str">
        <f t="shared" si="90"/>
        <v>Pass</v>
      </c>
      <c r="DH71" s="33" t="b">
        <f>IF(ABS(Survey!$DA71)=0,TRUE,FALSE)</f>
        <v>1</v>
      </c>
      <c r="DI71" s="32" t="b">
        <f>NOT(ISBLANK(Survey!$DB71))</f>
        <v>0</v>
      </c>
      <c r="DJ71" s="16" t="str">
        <f t="shared" si="91"/>
        <v>Pass</v>
      </c>
      <c r="DK71" s="33" t="b">
        <f>IF(ABS(Survey!$DV71)=0,TRUE,FALSE)</f>
        <v>1</v>
      </c>
      <c r="DL71" s="32" t="b">
        <f>NOT(ISBLANK(Survey!$DW71))</f>
        <v>0</v>
      </c>
      <c r="DM71" t="str">
        <f t="shared" si="92"/>
        <v>Pass</v>
      </c>
      <c r="DN71" s="25" cm="1">
        <f t="array" ref="DN71">SUM(SUMIF(Survey!CW71,{"&gt;0","&lt;0"})*{1,-1})+SUM(SUMIF(Survey!DR71,{"&gt;0","&lt;0"})*{1,-1})</f>
        <v>0</v>
      </c>
      <c r="DO71" s="25">
        <f>SUM(SUMIF(Survey!DY71:EE71,{"&gt;0","&lt;0"})*{1,-1})+SUM(SUMIF(Survey!EG71:EM71,{"&gt;0","&lt;0"})*{1,-1})</f>
        <v>0</v>
      </c>
      <c r="DP71">
        <f t="shared" si="93"/>
        <v>0</v>
      </c>
      <c r="DQ71">
        <f t="shared" si="94"/>
        <v>0</v>
      </c>
      <c r="DR71" s="16" t="str">
        <f t="shared" si="95"/>
        <v>Pass</v>
      </c>
      <c r="DS71" s="33" t="b">
        <f>IF(ABS(Survey!$EE71)=0,TRUE,FALSE)</f>
        <v>1</v>
      </c>
      <c r="DT71" s="32" t="b">
        <f>NOT(ISBLANK(Survey!EF71))</f>
        <v>0</v>
      </c>
      <c r="DU71" s="16" t="str">
        <f t="shared" si="96"/>
        <v>Pass</v>
      </c>
      <c r="DV71" s="33" t="b">
        <f>IF(ABS(Survey!$EM71)=0,TRUE,FALSE)</f>
        <v>1</v>
      </c>
      <c r="DW71" s="32" t="b">
        <f>NOT(ISBLANK(Survey!$EN71))</f>
        <v>0</v>
      </c>
      <c r="DX71" s="16" t="str">
        <f t="shared" si="97"/>
        <v>Fail</v>
      </c>
      <c r="DY71" s="31">
        <f>SUM(SUMIF(Survey!ET71:EV71,{"&gt;0","&lt;0"})*{1,-1})</f>
        <v>0</v>
      </c>
      <c r="DZ71">
        <f t="shared" si="98"/>
        <v>0</v>
      </c>
      <c r="EA71">
        <f t="shared" si="99"/>
        <v>100</v>
      </c>
      <c r="EB71" s="30" t="b">
        <f>IF(OR(Survey!$M71="ETF",Survey!$M71="ETF, alternative mutual fund",Survey!$M71="Closed-end", Survey!$M71="Split share corp"),TRUE,FALSE)</f>
        <v>0</v>
      </c>
      <c r="EC71" s="16" t="str">
        <f t="shared" si="100"/>
        <v>Fail</v>
      </c>
      <c r="ED71" s="31">
        <f>SUM(SUMIF(Survey!EX71:FD71,{"&gt;0","&lt;0"})*{1,-1})</f>
        <v>0</v>
      </c>
      <c r="EE71">
        <f t="shared" si="101"/>
        <v>0</v>
      </c>
      <c r="EF71" s="17">
        <f t="shared" si="102"/>
        <v>100</v>
      </c>
      <c r="EG71" s="16" t="str">
        <f t="shared" si="103"/>
        <v>Fail</v>
      </c>
      <c r="EH71" s="31">
        <f>SUM(SUMIF(Survey!FF71:FL71,{"&gt;0","&lt;0"})*{1,-1})</f>
        <v>0</v>
      </c>
      <c r="EI71">
        <f t="shared" si="104"/>
        <v>0</v>
      </c>
      <c r="EJ71" s="17">
        <f t="shared" si="105"/>
        <v>100</v>
      </c>
    </row>
    <row r="72" spans="1:140">
      <c r="A72">
        <v>72</v>
      </c>
      <c r="B72" t="str">
        <f t="shared" si="0"/>
        <v>Pass</v>
      </c>
      <c r="C72" t="str">
        <f>IF(COUNTBLANK(Survey!B72:FM72)=$C$2, "Pass", "Fail")</f>
        <v>Pass</v>
      </c>
      <c r="D72" s="16" t="str">
        <f t="shared" si="54"/>
        <v>Fail</v>
      </c>
      <c r="E72" t="str">
        <f>IF(OR(ISBLANK(Survey!AL72),COUNTIF(G72:BJ72,"Fail")),"Fail","Pass")</f>
        <v>Fail</v>
      </c>
      <c r="F72" s="265"/>
      <c r="G72" s="16" t="str">
        <f t="shared" si="55"/>
        <v>Fail</v>
      </c>
      <c r="H72" s="139">
        <f>COUNTBLANK(Survey!B72:D72)+COUNTBLANK(Survey!G72)+COUNTBLANK(Survey!I72)+COUNTBLANK(Survey!K72:M72)+COUNTBLANK(Survey!P72:Q72)+COUNTBLANK(Survey!T72:W72)+COUNTBLANK(Survey!Z72:AC72)+COUNTBLANK(Survey!AF72:AG72)+COUNTBLANK(Survey!AK72:AK72)</f>
        <v>21</v>
      </c>
      <c r="I72" t="str">
        <f t="shared" si="56"/>
        <v>Fail</v>
      </c>
      <c r="J72" t="b">
        <f>IF(Survey!E72="No",TRUE,FALSE)</f>
        <v>0</v>
      </c>
      <c r="K72" s="29" cm="1">
        <f t="array" ref="K72">IF(COUNTA(Survey!$E$4:$E$695)=1, 0, SUM(IF(COUNTIF(Survey!$E$4:$E$695, Survey!$E$4:$E$695)=1,1,0)))</f>
        <v>0</v>
      </c>
      <c r="L72" s="29">
        <f>LEN(Survey!E72)</f>
        <v>0</v>
      </c>
      <c r="M72" s="16" t="str">
        <f t="shared" si="57"/>
        <v>Fail</v>
      </c>
      <c r="N72" t="b">
        <f>IF(Survey!F72="No",TRUE,FALSE)</f>
        <v>0</v>
      </c>
      <c r="O72" t="b">
        <f>Survey!F72=Survey!E72</f>
        <v>1</v>
      </c>
      <c r="P72">
        <f>COUNTIF(Survey!$F$4:$F$695,Survey!F72)</f>
        <v>0</v>
      </c>
      <c r="Q72" s="28">
        <f>LEN(Survey!F72)</f>
        <v>0</v>
      </c>
      <c r="R72" s="16" t="str">
        <f t="shared" si="58"/>
        <v>Pass</v>
      </c>
      <c r="S72" s="29">
        <f>MOD((LEN(Survey!H72)+2),11)</f>
        <v>2</v>
      </c>
      <c r="T72">
        <f>COUNTIF(Survey!$H$4:$H$695,Survey!H72)</f>
        <v>0</v>
      </c>
      <c r="U72" s="28" t="str">
        <f>IF(Survey!$L72="Prospectus fund", "Yes", "No")</f>
        <v>No</v>
      </c>
      <c r="V72" s="16" t="str">
        <f t="shared" si="59"/>
        <v>Pass</v>
      </c>
      <c r="W72" s="29">
        <f>MOD((LEN(Survey!J72)+2),11)</f>
        <v>2</v>
      </c>
      <c r="X72">
        <f>COUNTIF(Survey!$J$4:$J$695,Survey!J72)</f>
        <v>0</v>
      </c>
      <c r="Y72" s="30" t="b">
        <f>IF(OR(Survey!$M72="ETF",Survey!$M72="ETF, alternative mutual fund",Survey!$M72="Closed-end", Survey!$M72="Split share corp", Survey!$I72="Yes"),TRUE,FALSE)</f>
        <v>0</v>
      </c>
      <c r="Z72" s="16" t="str">
        <f>IFERROR(IF(AND(OR(AC72=AD72,AD72 = "Either"),NOT(ISBLANK(Survey!K72))),"Pass","Fail"),"Pass")</f>
        <v>Fail</v>
      </c>
      <c r="AA72" s="31" cm="1">
        <f t="array" ref="AA72">SUM(SUMIF(Survey!CH72:DA72,{"&gt;0","&lt;0"})*{1,-1})</f>
        <v>0</v>
      </c>
      <c r="AB72" s="33" cm="1">
        <f t="array" ref="AB72">SUM(SUMIF(Survey!CK72,{"&gt;0","&lt;0"})*{1,-1})+SUM(SUMIF(Survey!CU72,{"&gt;0","&lt;0"})*{1,-1})</f>
        <v>0</v>
      </c>
      <c r="AC72" s="33">
        <f>Survey!K72</f>
        <v>0</v>
      </c>
      <c r="AD72" s="32" t="str">
        <f t="shared" si="60"/>
        <v>Either</v>
      </c>
      <c r="AE72" s="16" t="str">
        <f t="shared" si="61"/>
        <v>Fail</v>
      </c>
      <c r="AF72" s="58" cm="1">
        <f t="array" ref="AF72">SUM(SUMIF(Survey!CH72:DA72,{"&gt;0","&lt;0"})*{1,-1})+SUM(SUMIF(Survey!DC72:DV72,{"&gt;0","&lt;0"})*{1,-1})</f>
        <v>0</v>
      </c>
      <c r="AG72" s="58">
        <f>IFERROR(AF72/(Survey!$BA72),0)</f>
        <v>0</v>
      </c>
      <c r="AH72" s="104" t="b">
        <f>IF(OR(Survey!$M72="Alternative strategy or hedge",Survey!$M72="Private asset",Survey!$L72="Prospectus fund"),TRUE,FALSE)</f>
        <v>0</v>
      </c>
      <c r="AI72" s="104" t="b">
        <f>NOT(ISBLANK(Survey!$M72))</f>
        <v>0</v>
      </c>
      <c r="AJ72" s="16" t="str">
        <f t="shared" si="62"/>
        <v>Fail</v>
      </c>
      <c r="AK72" t="b">
        <f>IF(Survey!W72="No",TRUE,FALSE)</f>
        <v>0</v>
      </c>
      <c r="AL72" s="119">
        <f>MOD((LEN(Survey!W72)+2),22)</f>
        <v>2</v>
      </c>
      <c r="AM72" t="str">
        <f t="shared" si="63"/>
        <v>Pass</v>
      </c>
      <c r="AN72" s="33" t="b">
        <f>NOT(ISNUMBER(SEARCH("Other",Survey!$Q72)))</f>
        <v>1</v>
      </c>
      <c r="AO72" s="32" t="b">
        <f>NOT(ISBLANK(Survey!$R72))</f>
        <v>0</v>
      </c>
      <c r="AP72" s="16" t="str">
        <f t="shared" si="64"/>
        <v>Pass</v>
      </c>
      <c r="AQ72" s="114">
        <f>COUNTBLANK(Survey!$X72)</f>
        <v>1</v>
      </c>
      <c r="AR72" s="58">
        <f>IF(AND(Survey!L72&lt;&gt;"Exempt fund",OR(Survey!$M72="ETF",Survey!$M72="ETF, alternative mutual fund",Survey!$M72="Mutual fund",Survey!$M72="Alternative mutual fund",Survey!$M72="Money market")),1,0)</f>
        <v>0</v>
      </c>
      <c r="AS72" s="16" t="str">
        <f t="shared" si="65"/>
        <v>Pass</v>
      </c>
      <c r="AT72" s="33" t="b">
        <f>NOT(ISNUMBER(SEARCH("Yes",Survey!$AC72)))</f>
        <v>1</v>
      </c>
      <c r="AU72" s="32" t="b">
        <f>IF(COUNTBLANK(Survey!$AD72:$AE72)=0,TRUE, FALSE)</f>
        <v>0</v>
      </c>
      <c r="AV72" s="16" t="str">
        <f t="shared" si="66"/>
        <v>Pass</v>
      </c>
      <c r="AW72" s="33" t="b">
        <f>NOT(ISNUMBER(SEARCH("Yes",Survey!$AF72)))</f>
        <v>1</v>
      </c>
      <c r="AX72" s="32" t="b">
        <f>NOT(ISBLANK(Survey!$AH72))</f>
        <v>0</v>
      </c>
      <c r="AY72" s="16" t="str">
        <f t="shared" si="67"/>
        <v>Pass</v>
      </c>
      <c r="AZ72" s="33" t="b">
        <f>NOT(OR(ISNUMBER(SEARCH("Other",Survey!$AH72)),ISNUMBER(SEARCH("Multiple",Survey!$AH72))))</f>
        <v>1</v>
      </c>
      <c r="BA72" s="32" t="b">
        <f>NOT(ISBLANK(Survey!$AI72))</f>
        <v>0</v>
      </c>
      <c r="BB72" s="16" t="str">
        <f t="shared" si="68"/>
        <v>Fail</v>
      </c>
      <c r="BC72" s="114">
        <f>IF(ABS(Survey!$BA72)&gt;0, 1,0)</f>
        <v>0</v>
      </c>
      <c r="BD72" s="114">
        <f>IF(COUNTBLANK(Survey!$AL72)=0,1,0)</f>
        <v>0</v>
      </c>
      <c r="BE72" s="16" t="str">
        <f t="shared" si="69"/>
        <v>Pass</v>
      </c>
      <c r="BF72" s="114">
        <f>IF(ISBLANK(Survey!$AL72),0,1)</f>
        <v>0</v>
      </c>
      <c r="BG72" s="133">
        <f>COUNTBLANK(Survey!$AM72)</f>
        <v>1</v>
      </c>
      <c r="BH72" s="16" t="str">
        <f t="shared" si="70"/>
        <v>Pass</v>
      </c>
      <c r="BI72" s="114">
        <f>IF(OR(Survey!$AM72="Closed",ISBLANK(Survey!$AM72)),0,1)</f>
        <v>0</v>
      </c>
      <c r="BJ72" s="133">
        <f>IF(ISBLANK(Survey!$AN72),1,0)</f>
        <v>1</v>
      </c>
      <c r="BK72" s="118" t="str">
        <f t="shared" si="71"/>
        <v>Pass</v>
      </c>
      <c r="BL72" s="31" cm="1">
        <f t="array" ref="BL72">SUM(SUMIF(Survey!AO72:AP72,{"&gt;0","&lt;0"})*{1,-1})</f>
        <v>0</v>
      </c>
      <c r="BM72">
        <f t="shared" si="72"/>
        <v>0</v>
      </c>
      <c r="BN72">
        <f t="shared" si="73"/>
        <v>100</v>
      </c>
      <c r="BO72" s="118" t="str">
        <f t="shared" si="74"/>
        <v>Pass</v>
      </c>
      <c r="BP72">
        <f>IF(Survey!AQ72="No",0,1)</f>
        <v>1</v>
      </c>
      <c r="BQ72" s="207">
        <f>MOD((LEN(Survey!AQ72)+2),22)</f>
        <v>2</v>
      </c>
      <c r="BR72">
        <f>IF(Survey!AR72="No",0,1)</f>
        <v>1</v>
      </c>
      <c r="BS72" s="207">
        <f>MOD((LEN(Survey!AR72)+2),22)</f>
        <v>2</v>
      </c>
      <c r="BT72" s="114">
        <f>COUNTBLANK(Survey!$AQ72:$AS72)+COUNTBLANK(Survey!$AU72)</f>
        <v>4</v>
      </c>
      <c r="BU72" s="114">
        <f>IF(Survey!$I72="Yes",1,0)</f>
        <v>0</v>
      </c>
      <c r="BV72" s="114">
        <f>IF(OR(Survey!$M72="Mutual fund",Survey!$M72="Alternative mutual fund",Survey!$M72="Money market"),1,0)</f>
        <v>0</v>
      </c>
      <c r="BW72" s="119">
        <f>IF(OR(Survey!$M72="ETF",Survey!$M72="ETF, alternative mutual fund"),1,0)</f>
        <v>0</v>
      </c>
      <c r="BX72" s="16" t="str">
        <f t="shared" si="75"/>
        <v>Pass</v>
      </c>
      <c r="BY72" s="33">
        <f>IF(ISNUMBER(SEARCH("Other",Survey!$AS72)), 1, 0)</f>
        <v>0</v>
      </c>
      <c r="BZ72" s="58" t="b">
        <f>NOT(ISBLANK(Survey!$AT72))</f>
        <v>0</v>
      </c>
      <c r="CA72" s="16" t="str">
        <f t="shared" si="76"/>
        <v>Pass</v>
      </c>
      <c r="CB72" s="114">
        <f>IF(Survey!$BB72=0, 0,1)</f>
        <v>0</v>
      </c>
      <c r="CC72" s="58">
        <f>Survey!$AV72</f>
        <v>0</v>
      </c>
      <c r="CD72" s="58">
        <f>Survey!$BC72+Survey!$BD72+ABS(Survey!$BE72)-ABS(Survey!$BF72)-ABS(Survey!$BG72)-ABS(Survey!$BL72)</f>
        <v>0</v>
      </c>
      <c r="CE72" s="138">
        <f>Survey!BB72+(ABS(Survey!$BH72)-ABS(Survey!$BI72)+ABS(Survey!$BJ72)-ABS(Survey!$BK72))*0.5</f>
        <v>0</v>
      </c>
      <c r="CF72" s="58">
        <f t="shared" si="77"/>
        <v>0</v>
      </c>
      <c r="CG72" s="58">
        <f>IF(AND($CC72&gt;$CF72-0.2,$CC72&lt;$CF72+0.2,ISBLANK(Survey!$AV72)=FALSE),0,1)</f>
        <v>1</v>
      </c>
      <c r="CH72" s="133">
        <f>IF(ISBLANK(Survey!$AW72),1,0)</f>
        <v>1</v>
      </c>
      <c r="CI72" s="16" t="str">
        <f t="shared" si="78"/>
        <v>Pass</v>
      </c>
      <c r="CJ72" s="114">
        <f>IF(Survey!$BB72=0, 0,1)</f>
        <v>0</v>
      </c>
      <c r="CK72" s="58">
        <f>IF(AND(Survey!$AX72&gt;=0,Survey!$AX72&lt;=0.2,Survey!$AX72&lt;&gt;""),0,1)</f>
        <v>1</v>
      </c>
      <c r="CL72" s="114">
        <f>IF(ISBLANK(Survey!$AY72),1,0)</f>
        <v>1</v>
      </c>
      <c r="CM72" s="16" t="str">
        <f t="shared" si="79"/>
        <v>Fail</v>
      </c>
      <c r="CN72" s="133">
        <f>Survey!$AZ72</f>
        <v>0</v>
      </c>
      <c r="CO72" s="16" t="str">
        <f t="shared" si="80"/>
        <v>Pass</v>
      </c>
      <c r="CP72" s="31">
        <f>Survey!$BA72</f>
        <v>0</v>
      </c>
      <c r="CQ72" s="138">
        <f>Survey!$BB72+Survey!$BC72+Survey!$BD72+ABS(Survey!$BE72)-ABS(Survey!$BF72)-ABS(Survey!$BG72)+ABS(Survey!$BH72)-ABS(Survey!$BI72)+ABS(Survey!$BJ72)-ABS(Survey!$BK72)-ABS(Survey!$BL72)+Survey!$BM72</f>
        <v>0</v>
      </c>
      <c r="CR72" s="30">
        <f t="shared" si="81"/>
        <v>0</v>
      </c>
      <c r="CS72" s="17">
        <f t="shared" si="82"/>
        <v>0</v>
      </c>
      <c r="CT72" s="16" t="str">
        <f t="shared" si="83"/>
        <v>Pass</v>
      </c>
      <c r="CU72" s="33" t="b">
        <f>IF(ABS(Survey!$BM72)=0,TRUE,FALSE)</f>
        <v>1</v>
      </c>
      <c r="CV72" s="32" t="b">
        <f>NOT(ISBLANK(Survey!$BN72))</f>
        <v>0</v>
      </c>
      <c r="CW72" t="str">
        <f t="shared" si="84"/>
        <v>Fail</v>
      </c>
      <c r="CX72" s="25">
        <f>Survey!$BA72</f>
        <v>0</v>
      </c>
      <c r="CY72" s="25" cm="1">
        <f t="array" ref="CY72">SUM(SUMIF(Survey!BP72:BW72,{"&gt;0","&lt;0"})*{1,-1})-SUM(SUMIF(Survey!BY72:CF72,{"&gt;0","&lt;0"})*{1,-1})</f>
        <v>0</v>
      </c>
      <c r="CZ72" s="30" t="str">
        <f t="shared" si="85"/>
        <v>No holdings</v>
      </c>
      <c r="DA72">
        <f t="shared" si="86"/>
        <v>0</v>
      </c>
      <c r="DB72" s="16" t="str">
        <f t="shared" si="87"/>
        <v>Fail</v>
      </c>
      <c r="DC72" s="31">
        <f>Survey!$BA72</f>
        <v>0</v>
      </c>
      <c r="DD72" s="31" cm="1">
        <f t="array" ref="DD72">SUM(SUMIF(Survey!CH72:DA72,{"&gt;0","&lt;0"})*{1,-1})-SUM(SUMIF(Survey!DC72:DV72,{"&gt;0","&lt;0"})*{1,-1})</f>
        <v>0</v>
      </c>
      <c r="DE72" s="30" t="str">
        <f t="shared" si="88"/>
        <v>No holdings</v>
      </c>
      <c r="DF72" s="17">
        <f t="shared" si="89"/>
        <v>0</v>
      </c>
      <c r="DG72" s="16" t="str">
        <f t="shared" si="90"/>
        <v>Pass</v>
      </c>
      <c r="DH72" s="33" t="b">
        <f>IF(ABS(Survey!$DA72)=0,TRUE,FALSE)</f>
        <v>1</v>
      </c>
      <c r="DI72" s="32" t="b">
        <f>NOT(ISBLANK(Survey!$DB72))</f>
        <v>0</v>
      </c>
      <c r="DJ72" s="16" t="str">
        <f t="shared" si="91"/>
        <v>Pass</v>
      </c>
      <c r="DK72" s="33" t="b">
        <f>IF(ABS(Survey!$DV72)=0,TRUE,FALSE)</f>
        <v>1</v>
      </c>
      <c r="DL72" s="32" t="b">
        <f>NOT(ISBLANK(Survey!$DW72))</f>
        <v>0</v>
      </c>
      <c r="DM72" t="str">
        <f t="shared" si="92"/>
        <v>Pass</v>
      </c>
      <c r="DN72" s="25" cm="1">
        <f t="array" ref="DN72">SUM(SUMIF(Survey!CW72,{"&gt;0","&lt;0"})*{1,-1})+SUM(SUMIF(Survey!DR72,{"&gt;0","&lt;0"})*{1,-1})</f>
        <v>0</v>
      </c>
      <c r="DO72" s="25">
        <f>SUM(SUMIF(Survey!DY72:EE72,{"&gt;0","&lt;0"})*{1,-1})+SUM(SUMIF(Survey!EG72:EM72,{"&gt;0","&lt;0"})*{1,-1})</f>
        <v>0</v>
      </c>
      <c r="DP72">
        <f t="shared" si="93"/>
        <v>0</v>
      </c>
      <c r="DQ72">
        <f t="shared" si="94"/>
        <v>0</v>
      </c>
      <c r="DR72" s="16" t="str">
        <f t="shared" si="95"/>
        <v>Pass</v>
      </c>
      <c r="DS72" s="33" t="b">
        <f>IF(ABS(Survey!$EE72)=0,TRUE,FALSE)</f>
        <v>1</v>
      </c>
      <c r="DT72" s="32" t="b">
        <f>NOT(ISBLANK(Survey!EF72))</f>
        <v>0</v>
      </c>
      <c r="DU72" s="16" t="str">
        <f t="shared" si="96"/>
        <v>Pass</v>
      </c>
      <c r="DV72" s="33" t="b">
        <f>IF(ABS(Survey!$EM72)=0,TRUE,FALSE)</f>
        <v>1</v>
      </c>
      <c r="DW72" s="32" t="b">
        <f>NOT(ISBLANK(Survey!$EN72))</f>
        <v>0</v>
      </c>
      <c r="DX72" s="16" t="str">
        <f t="shared" si="97"/>
        <v>Fail</v>
      </c>
      <c r="DY72" s="31">
        <f>SUM(SUMIF(Survey!ET72:EV72,{"&gt;0","&lt;0"})*{1,-1})</f>
        <v>0</v>
      </c>
      <c r="DZ72">
        <f t="shared" si="98"/>
        <v>0</v>
      </c>
      <c r="EA72">
        <f t="shared" si="99"/>
        <v>100</v>
      </c>
      <c r="EB72" s="30" t="b">
        <f>IF(OR(Survey!$M72="ETF",Survey!$M72="ETF, alternative mutual fund",Survey!$M72="Closed-end", Survey!$M72="Split share corp"),TRUE,FALSE)</f>
        <v>0</v>
      </c>
      <c r="EC72" s="16" t="str">
        <f t="shared" si="100"/>
        <v>Fail</v>
      </c>
      <c r="ED72" s="31">
        <f>SUM(SUMIF(Survey!EX72:FD72,{"&gt;0","&lt;0"})*{1,-1})</f>
        <v>0</v>
      </c>
      <c r="EE72">
        <f t="shared" si="101"/>
        <v>0</v>
      </c>
      <c r="EF72" s="17">
        <f t="shared" si="102"/>
        <v>100</v>
      </c>
      <c r="EG72" s="16" t="str">
        <f t="shared" si="103"/>
        <v>Fail</v>
      </c>
      <c r="EH72" s="31">
        <f>SUM(SUMIF(Survey!FF72:FL72,{"&gt;0","&lt;0"})*{1,-1})</f>
        <v>0</v>
      </c>
      <c r="EI72">
        <f t="shared" si="104"/>
        <v>0</v>
      </c>
      <c r="EJ72" s="17">
        <f t="shared" si="105"/>
        <v>100</v>
      </c>
    </row>
    <row r="73" spans="1:140">
      <c r="A73">
        <v>73</v>
      </c>
      <c r="B73" t="str">
        <f t="shared" si="0"/>
        <v>Pass</v>
      </c>
      <c r="C73" t="str">
        <f>IF(COUNTBLANK(Survey!B73:FM73)=$C$2, "Pass", "Fail")</f>
        <v>Pass</v>
      </c>
      <c r="D73" s="16" t="str">
        <f t="shared" si="54"/>
        <v>Fail</v>
      </c>
      <c r="E73" t="str">
        <f>IF(OR(ISBLANK(Survey!AL73),COUNTIF(G73:BJ73,"Fail")),"Fail","Pass")</f>
        <v>Fail</v>
      </c>
      <c r="F73" s="265"/>
      <c r="G73" s="16" t="str">
        <f t="shared" si="55"/>
        <v>Fail</v>
      </c>
      <c r="H73" s="139">
        <f>COUNTBLANK(Survey!B73:D73)+COUNTBLANK(Survey!G73)+COUNTBLANK(Survey!I73)+COUNTBLANK(Survey!K73:M73)+COUNTBLANK(Survey!P73:Q73)+COUNTBLANK(Survey!T73:W73)+COUNTBLANK(Survey!Z73:AC73)+COUNTBLANK(Survey!AF73:AG73)+COUNTBLANK(Survey!AK73:AK73)</f>
        <v>21</v>
      </c>
      <c r="I73" t="str">
        <f t="shared" si="56"/>
        <v>Fail</v>
      </c>
      <c r="J73" t="b">
        <f>IF(Survey!E73="No",TRUE,FALSE)</f>
        <v>0</v>
      </c>
      <c r="K73" s="29" cm="1">
        <f t="array" ref="K73">IF(COUNTA(Survey!$E$4:$E$695)=1, 0, SUM(IF(COUNTIF(Survey!$E$4:$E$695, Survey!$E$4:$E$695)=1,1,0)))</f>
        <v>0</v>
      </c>
      <c r="L73" s="29">
        <f>LEN(Survey!E73)</f>
        <v>0</v>
      </c>
      <c r="M73" s="16" t="str">
        <f t="shared" si="57"/>
        <v>Fail</v>
      </c>
      <c r="N73" t="b">
        <f>IF(Survey!F73="No",TRUE,FALSE)</f>
        <v>0</v>
      </c>
      <c r="O73" t="b">
        <f>Survey!F73=Survey!E73</f>
        <v>1</v>
      </c>
      <c r="P73">
        <f>COUNTIF(Survey!$F$4:$F$695,Survey!F73)</f>
        <v>0</v>
      </c>
      <c r="Q73" s="28">
        <f>LEN(Survey!F73)</f>
        <v>0</v>
      </c>
      <c r="R73" s="16" t="str">
        <f t="shared" si="58"/>
        <v>Pass</v>
      </c>
      <c r="S73" s="29">
        <f>MOD((LEN(Survey!H73)+2),11)</f>
        <v>2</v>
      </c>
      <c r="T73">
        <f>COUNTIF(Survey!$H$4:$H$695,Survey!H73)</f>
        <v>0</v>
      </c>
      <c r="U73" s="28" t="str">
        <f>IF(Survey!$L73="Prospectus fund", "Yes", "No")</f>
        <v>No</v>
      </c>
      <c r="V73" s="16" t="str">
        <f t="shared" si="59"/>
        <v>Pass</v>
      </c>
      <c r="W73" s="29">
        <f>MOD((LEN(Survey!J73)+2),11)</f>
        <v>2</v>
      </c>
      <c r="X73">
        <f>COUNTIF(Survey!$J$4:$J$695,Survey!J73)</f>
        <v>0</v>
      </c>
      <c r="Y73" s="30" t="b">
        <f>IF(OR(Survey!$M73="ETF",Survey!$M73="ETF, alternative mutual fund",Survey!$M73="Closed-end", Survey!$M73="Split share corp", Survey!$I73="Yes"),TRUE,FALSE)</f>
        <v>0</v>
      </c>
      <c r="Z73" s="16" t="str">
        <f>IFERROR(IF(AND(OR(AC73=AD73,AD73 = "Either"),NOT(ISBLANK(Survey!K73))),"Pass","Fail"),"Pass")</f>
        <v>Fail</v>
      </c>
      <c r="AA73" s="31" cm="1">
        <f t="array" ref="AA73">SUM(SUMIF(Survey!CH73:DA73,{"&gt;0","&lt;0"})*{1,-1})</f>
        <v>0</v>
      </c>
      <c r="AB73" s="33" cm="1">
        <f t="array" ref="AB73">SUM(SUMIF(Survey!CK73,{"&gt;0","&lt;0"})*{1,-1})+SUM(SUMIF(Survey!CU73,{"&gt;0","&lt;0"})*{1,-1})</f>
        <v>0</v>
      </c>
      <c r="AC73" s="33">
        <f>Survey!K73</f>
        <v>0</v>
      </c>
      <c r="AD73" s="32" t="str">
        <f t="shared" si="60"/>
        <v>Either</v>
      </c>
      <c r="AE73" s="16" t="str">
        <f t="shared" si="61"/>
        <v>Fail</v>
      </c>
      <c r="AF73" s="58" cm="1">
        <f t="array" ref="AF73">SUM(SUMIF(Survey!CH73:DA73,{"&gt;0","&lt;0"})*{1,-1})+SUM(SUMIF(Survey!DC73:DV73,{"&gt;0","&lt;0"})*{1,-1})</f>
        <v>0</v>
      </c>
      <c r="AG73" s="58">
        <f>IFERROR(AF73/(Survey!$BA73),0)</f>
        <v>0</v>
      </c>
      <c r="AH73" s="104" t="b">
        <f>IF(OR(Survey!$M73="Alternative strategy or hedge",Survey!$M73="Private asset",Survey!$L73="Prospectus fund"),TRUE,FALSE)</f>
        <v>0</v>
      </c>
      <c r="AI73" s="104" t="b">
        <f>NOT(ISBLANK(Survey!$M73))</f>
        <v>0</v>
      </c>
      <c r="AJ73" s="16" t="str">
        <f t="shared" si="62"/>
        <v>Fail</v>
      </c>
      <c r="AK73" t="b">
        <f>IF(Survey!W73="No",TRUE,FALSE)</f>
        <v>0</v>
      </c>
      <c r="AL73" s="119">
        <f>MOD((LEN(Survey!W73)+2),22)</f>
        <v>2</v>
      </c>
      <c r="AM73" t="str">
        <f t="shared" si="63"/>
        <v>Pass</v>
      </c>
      <c r="AN73" s="33" t="b">
        <f>NOT(ISNUMBER(SEARCH("Other",Survey!$Q73)))</f>
        <v>1</v>
      </c>
      <c r="AO73" s="32" t="b">
        <f>NOT(ISBLANK(Survey!$R73))</f>
        <v>0</v>
      </c>
      <c r="AP73" s="16" t="str">
        <f t="shared" si="64"/>
        <v>Pass</v>
      </c>
      <c r="AQ73" s="114">
        <f>COUNTBLANK(Survey!$X73)</f>
        <v>1</v>
      </c>
      <c r="AR73" s="58">
        <f>IF(AND(Survey!L73&lt;&gt;"Exempt fund",OR(Survey!$M73="ETF",Survey!$M73="ETF, alternative mutual fund",Survey!$M73="Mutual fund",Survey!$M73="Alternative mutual fund",Survey!$M73="Money market")),1,0)</f>
        <v>0</v>
      </c>
      <c r="AS73" s="16" t="str">
        <f t="shared" si="65"/>
        <v>Pass</v>
      </c>
      <c r="AT73" s="33" t="b">
        <f>NOT(ISNUMBER(SEARCH("Yes",Survey!$AC73)))</f>
        <v>1</v>
      </c>
      <c r="AU73" s="32" t="b">
        <f>IF(COUNTBLANK(Survey!$AD73:$AE73)=0,TRUE, FALSE)</f>
        <v>0</v>
      </c>
      <c r="AV73" s="16" t="str">
        <f t="shared" si="66"/>
        <v>Pass</v>
      </c>
      <c r="AW73" s="33" t="b">
        <f>NOT(ISNUMBER(SEARCH("Yes",Survey!$AF73)))</f>
        <v>1</v>
      </c>
      <c r="AX73" s="32" t="b">
        <f>NOT(ISBLANK(Survey!$AH73))</f>
        <v>0</v>
      </c>
      <c r="AY73" s="16" t="str">
        <f t="shared" si="67"/>
        <v>Pass</v>
      </c>
      <c r="AZ73" s="33" t="b">
        <f>NOT(OR(ISNUMBER(SEARCH("Other",Survey!$AH73)),ISNUMBER(SEARCH("Multiple",Survey!$AH73))))</f>
        <v>1</v>
      </c>
      <c r="BA73" s="32" t="b">
        <f>NOT(ISBLANK(Survey!$AI73))</f>
        <v>0</v>
      </c>
      <c r="BB73" s="16" t="str">
        <f t="shared" si="68"/>
        <v>Fail</v>
      </c>
      <c r="BC73" s="114">
        <f>IF(ABS(Survey!$BA73)&gt;0, 1,0)</f>
        <v>0</v>
      </c>
      <c r="BD73" s="114">
        <f>IF(COUNTBLANK(Survey!$AL73)=0,1,0)</f>
        <v>0</v>
      </c>
      <c r="BE73" s="16" t="str">
        <f t="shared" si="69"/>
        <v>Pass</v>
      </c>
      <c r="BF73" s="114">
        <f>IF(ISBLANK(Survey!$AL73),0,1)</f>
        <v>0</v>
      </c>
      <c r="BG73" s="133">
        <f>COUNTBLANK(Survey!$AM73)</f>
        <v>1</v>
      </c>
      <c r="BH73" s="16" t="str">
        <f t="shared" si="70"/>
        <v>Pass</v>
      </c>
      <c r="BI73" s="114">
        <f>IF(OR(Survey!$AM73="Closed",ISBLANK(Survey!$AM73)),0,1)</f>
        <v>0</v>
      </c>
      <c r="BJ73" s="133">
        <f>IF(ISBLANK(Survey!$AN73),1,0)</f>
        <v>1</v>
      </c>
      <c r="BK73" s="118" t="str">
        <f t="shared" si="71"/>
        <v>Pass</v>
      </c>
      <c r="BL73" s="31" cm="1">
        <f t="array" ref="BL73">SUM(SUMIF(Survey!AO73:AP73,{"&gt;0","&lt;0"})*{1,-1})</f>
        <v>0</v>
      </c>
      <c r="BM73">
        <f t="shared" si="72"/>
        <v>0</v>
      </c>
      <c r="BN73">
        <f t="shared" si="73"/>
        <v>100</v>
      </c>
      <c r="BO73" s="118" t="str">
        <f t="shared" si="74"/>
        <v>Pass</v>
      </c>
      <c r="BP73">
        <f>IF(Survey!AQ73="No",0,1)</f>
        <v>1</v>
      </c>
      <c r="BQ73" s="207">
        <f>MOD((LEN(Survey!AQ73)+2),22)</f>
        <v>2</v>
      </c>
      <c r="BR73">
        <f>IF(Survey!AR73="No",0,1)</f>
        <v>1</v>
      </c>
      <c r="BS73" s="207">
        <f>MOD((LEN(Survey!AR73)+2),22)</f>
        <v>2</v>
      </c>
      <c r="BT73" s="114">
        <f>COUNTBLANK(Survey!$AQ73:$AS73)+COUNTBLANK(Survey!$AU73)</f>
        <v>4</v>
      </c>
      <c r="BU73" s="114">
        <f>IF(Survey!$I73="Yes",1,0)</f>
        <v>0</v>
      </c>
      <c r="BV73" s="114">
        <f>IF(OR(Survey!$M73="Mutual fund",Survey!$M73="Alternative mutual fund",Survey!$M73="Money market"),1,0)</f>
        <v>0</v>
      </c>
      <c r="BW73" s="119">
        <f>IF(OR(Survey!$M73="ETF",Survey!$M73="ETF, alternative mutual fund"),1,0)</f>
        <v>0</v>
      </c>
      <c r="BX73" s="16" t="str">
        <f t="shared" si="75"/>
        <v>Pass</v>
      </c>
      <c r="BY73" s="33">
        <f>IF(ISNUMBER(SEARCH("Other",Survey!$AS73)), 1, 0)</f>
        <v>0</v>
      </c>
      <c r="BZ73" s="58" t="b">
        <f>NOT(ISBLANK(Survey!$AT73))</f>
        <v>0</v>
      </c>
      <c r="CA73" s="16" t="str">
        <f t="shared" si="76"/>
        <v>Pass</v>
      </c>
      <c r="CB73" s="114">
        <f>IF(Survey!$BB73=0, 0,1)</f>
        <v>0</v>
      </c>
      <c r="CC73" s="58">
        <f>Survey!$AV73</f>
        <v>0</v>
      </c>
      <c r="CD73" s="58">
        <f>Survey!$BC73+Survey!$BD73+ABS(Survey!$BE73)-ABS(Survey!$BF73)-ABS(Survey!$BG73)-ABS(Survey!$BL73)</f>
        <v>0</v>
      </c>
      <c r="CE73" s="138">
        <f>Survey!BB73+(ABS(Survey!$BH73)-ABS(Survey!$BI73)+ABS(Survey!$BJ73)-ABS(Survey!$BK73))*0.5</f>
        <v>0</v>
      </c>
      <c r="CF73" s="58">
        <f t="shared" si="77"/>
        <v>0</v>
      </c>
      <c r="CG73" s="58">
        <f>IF(AND($CC73&gt;$CF73-0.2,$CC73&lt;$CF73+0.2,ISBLANK(Survey!$AV73)=FALSE),0,1)</f>
        <v>1</v>
      </c>
      <c r="CH73" s="133">
        <f>IF(ISBLANK(Survey!$AW73),1,0)</f>
        <v>1</v>
      </c>
      <c r="CI73" s="16" t="str">
        <f t="shared" si="78"/>
        <v>Pass</v>
      </c>
      <c r="CJ73" s="114">
        <f>IF(Survey!$BB73=0, 0,1)</f>
        <v>0</v>
      </c>
      <c r="CK73" s="58">
        <f>IF(AND(Survey!$AX73&gt;=0,Survey!$AX73&lt;=0.2,Survey!$AX73&lt;&gt;""),0,1)</f>
        <v>1</v>
      </c>
      <c r="CL73" s="114">
        <f>IF(ISBLANK(Survey!$AY73),1,0)</f>
        <v>1</v>
      </c>
      <c r="CM73" s="16" t="str">
        <f t="shared" si="79"/>
        <v>Fail</v>
      </c>
      <c r="CN73" s="133">
        <f>Survey!$AZ73</f>
        <v>0</v>
      </c>
      <c r="CO73" s="16" t="str">
        <f t="shared" si="80"/>
        <v>Pass</v>
      </c>
      <c r="CP73" s="31">
        <f>Survey!$BA73</f>
        <v>0</v>
      </c>
      <c r="CQ73" s="138">
        <f>Survey!$BB73+Survey!$BC73+Survey!$BD73+ABS(Survey!$BE73)-ABS(Survey!$BF73)-ABS(Survey!$BG73)+ABS(Survey!$BH73)-ABS(Survey!$BI73)+ABS(Survey!$BJ73)-ABS(Survey!$BK73)-ABS(Survey!$BL73)+Survey!$BM73</f>
        <v>0</v>
      </c>
      <c r="CR73" s="30">
        <f t="shared" si="81"/>
        <v>0</v>
      </c>
      <c r="CS73" s="17">
        <f t="shared" si="82"/>
        <v>0</v>
      </c>
      <c r="CT73" s="16" t="str">
        <f t="shared" si="83"/>
        <v>Pass</v>
      </c>
      <c r="CU73" s="33" t="b">
        <f>IF(ABS(Survey!$BM73)=0,TRUE,FALSE)</f>
        <v>1</v>
      </c>
      <c r="CV73" s="32" t="b">
        <f>NOT(ISBLANK(Survey!$BN73))</f>
        <v>0</v>
      </c>
      <c r="CW73" t="str">
        <f t="shared" si="84"/>
        <v>Fail</v>
      </c>
      <c r="CX73" s="25">
        <f>Survey!$BA73</f>
        <v>0</v>
      </c>
      <c r="CY73" s="25" cm="1">
        <f t="array" ref="CY73">SUM(SUMIF(Survey!BP73:BW73,{"&gt;0","&lt;0"})*{1,-1})-SUM(SUMIF(Survey!BY73:CF73,{"&gt;0","&lt;0"})*{1,-1})</f>
        <v>0</v>
      </c>
      <c r="CZ73" s="30" t="str">
        <f t="shared" si="85"/>
        <v>No holdings</v>
      </c>
      <c r="DA73">
        <f t="shared" si="86"/>
        <v>0</v>
      </c>
      <c r="DB73" s="16" t="str">
        <f t="shared" si="87"/>
        <v>Fail</v>
      </c>
      <c r="DC73" s="31">
        <f>Survey!$BA73</f>
        <v>0</v>
      </c>
      <c r="DD73" s="31" cm="1">
        <f t="array" ref="DD73">SUM(SUMIF(Survey!CH73:DA73,{"&gt;0","&lt;0"})*{1,-1})-SUM(SUMIF(Survey!DC73:DV73,{"&gt;0","&lt;0"})*{1,-1})</f>
        <v>0</v>
      </c>
      <c r="DE73" s="30" t="str">
        <f t="shared" si="88"/>
        <v>No holdings</v>
      </c>
      <c r="DF73" s="17">
        <f t="shared" si="89"/>
        <v>0</v>
      </c>
      <c r="DG73" s="16" t="str">
        <f t="shared" si="90"/>
        <v>Pass</v>
      </c>
      <c r="DH73" s="33" t="b">
        <f>IF(ABS(Survey!$DA73)=0,TRUE,FALSE)</f>
        <v>1</v>
      </c>
      <c r="DI73" s="32" t="b">
        <f>NOT(ISBLANK(Survey!$DB73))</f>
        <v>0</v>
      </c>
      <c r="DJ73" s="16" t="str">
        <f t="shared" si="91"/>
        <v>Pass</v>
      </c>
      <c r="DK73" s="33" t="b">
        <f>IF(ABS(Survey!$DV73)=0,TRUE,FALSE)</f>
        <v>1</v>
      </c>
      <c r="DL73" s="32" t="b">
        <f>NOT(ISBLANK(Survey!$DW73))</f>
        <v>0</v>
      </c>
      <c r="DM73" t="str">
        <f t="shared" si="92"/>
        <v>Pass</v>
      </c>
      <c r="DN73" s="25" cm="1">
        <f t="array" ref="DN73">SUM(SUMIF(Survey!CW73,{"&gt;0","&lt;0"})*{1,-1})+SUM(SUMIF(Survey!DR73,{"&gt;0","&lt;0"})*{1,-1})</f>
        <v>0</v>
      </c>
      <c r="DO73" s="25">
        <f>SUM(SUMIF(Survey!DY73:EE73,{"&gt;0","&lt;0"})*{1,-1})+SUM(SUMIF(Survey!EG73:EM73,{"&gt;0","&lt;0"})*{1,-1})</f>
        <v>0</v>
      </c>
      <c r="DP73">
        <f t="shared" si="93"/>
        <v>0</v>
      </c>
      <c r="DQ73">
        <f t="shared" si="94"/>
        <v>0</v>
      </c>
      <c r="DR73" s="16" t="str">
        <f t="shared" si="95"/>
        <v>Pass</v>
      </c>
      <c r="DS73" s="33" t="b">
        <f>IF(ABS(Survey!$EE73)=0,TRUE,FALSE)</f>
        <v>1</v>
      </c>
      <c r="DT73" s="32" t="b">
        <f>NOT(ISBLANK(Survey!EF73))</f>
        <v>0</v>
      </c>
      <c r="DU73" s="16" t="str">
        <f t="shared" si="96"/>
        <v>Pass</v>
      </c>
      <c r="DV73" s="33" t="b">
        <f>IF(ABS(Survey!$EM73)=0,TRUE,FALSE)</f>
        <v>1</v>
      </c>
      <c r="DW73" s="32" t="b">
        <f>NOT(ISBLANK(Survey!$EN73))</f>
        <v>0</v>
      </c>
      <c r="DX73" s="16" t="str">
        <f t="shared" si="97"/>
        <v>Fail</v>
      </c>
      <c r="DY73" s="31">
        <f>SUM(SUMIF(Survey!ET73:EV73,{"&gt;0","&lt;0"})*{1,-1})</f>
        <v>0</v>
      </c>
      <c r="DZ73">
        <f t="shared" si="98"/>
        <v>0</v>
      </c>
      <c r="EA73">
        <f t="shared" si="99"/>
        <v>100</v>
      </c>
      <c r="EB73" s="30" t="b">
        <f>IF(OR(Survey!$M73="ETF",Survey!$M73="ETF, alternative mutual fund",Survey!$M73="Closed-end", Survey!$M73="Split share corp"),TRUE,FALSE)</f>
        <v>0</v>
      </c>
      <c r="EC73" s="16" t="str">
        <f t="shared" si="100"/>
        <v>Fail</v>
      </c>
      <c r="ED73" s="31">
        <f>SUM(SUMIF(Survey!EX73:FD73,{"&gt;0","&lt;0"})*{1,-1})</f>
        <v>0</v>
      </c>
      <c r="EE73">
        <f t="shared" si="101"/>
        <v>0</v>
      </c>
      <c r="EF73" s="17">
        <f t="shared" si="102"/>
        <v>100</v>
      </c>
      <c r="EG73" s="16" t="str">
        <f t="shared" si="103"/>
        <v>Fail</v>
      </c>
      <c r="EH73" s="31">
        <f>SUM(SUMIF(Survey!FF73:FL73,{"&gt;0","&lt;0"})*{1,-1})</f>
        <v>0</v>
      </c>
      <c r="EI73">
        <f t="shared" si="104"/>
        <v>0</v>
      </c>
      <c r="EJ73" s="17">
        <f t="shared" si="105"/>
        <v>100</v>
      </c>
    </row>
    <row r="74" spans="1:140">
      <c r="A74">
        <v>74</v>
      </c>
      <c r="B74" t="str">
        <f t="shared" si="0"/>
        <v>Pass</v>
      </c>
      <c r="C74" t="str">
        <f>IF(COUNTBLANK(Survey!B74:FM74)=$C$2, "Pass", "Fail")</f>
        <v>Pass</v>
      </c>
      <c r="D74" s="16" t="str">
        <f t="shared" si="54"/>
        <v>Fail</v>
      </c>
      <c r="E74" t="str">
        <f>IF(OR(ISBLANK(Survey!AL74),COUNTIF(G74:BJ74,"Fail")),"Fail","Pass")</f>
        <v>Fail</v>
      </c>
      <c r="F74" s="265"/>
      <c r="G74" s="16" t="str">
        <f t="shared" si="55"/>
        <v>Fail</v>
      </c>
      <c r="H74" s="139">
        <f>COUNTBLANK(Survey!B74:D74)+COUNTBLANK(Survey!G74)+COUNTBLANK(Survey!I74)+COUNTBLANK(Survey!K74:M74)+COUNTBLANK(Survey!P74:Q74)+COUNTBLANK(Survey!T74:W74)+COUNTBLANK(Survey!Z74:AC74)+COUNTBLANK(Survey!AF74:AG74)+COUNTBLANK(Survey!AK74:AK74)</f>
        <v>21</v>
      </c>
      <c r="I74" t="str">
        <f t="shared" si="56"/>
        <v>Fail</v>
      </c>
      <c r="J74" t="b">
        <f>IF(Survey!E74="No",TRUE,FALSE)</f>
        <v>0</v>
      </c>
      <c r="K74" s="29" cm="1">
        <f t="array" ref="K74">IF(COUNTA(Survey!$E$4:$E$695)=1, 0, SUM(IF(COUNTIF(Survey!$E$4:$E$695, Survey!$E$4:$E$695)=1,1,0)))</f>
        <v>0</v>
      </c>
      <c r="L74" s="29">
        <f>LEN(Survey!E74)</f>
        <v>0</v>
      </c>
      <c r="M74" s="16" t="str">
        <f t="shared" si="57"/>
        <v>Fail</v>
      </c>
      <c r="N74" t="b">
        <f>IF(Survey!F74="No",TRUE,FALSE)</f>
        <v>0</v>
      </c>
      <c r="O74" t="b">
        <f>Survey!F74=Survey!E74</f>
        <v>1</v>
      </c>
      <c r="P74">
        <f>COUNTIF(Survey!$F$4:$F$695,Survey!F74)</f>
        <v>0</v>
      </c>
      <c r="Q74" s="28">
        <f>LEN(Survey!F74)</f>
        <v>0</v>
      </c>
      <c r="R74" s="16" t="str">
        <f t="shared" si="58"/>
        <v>Pass</v>
      </c>
      <c r="S74" s="29">
        <f>MOD((LEN(Survey!H74)+2),11)</f>
        <v>2</v>
      </c>
      <c r="T74">
        <f>COUNTIF(Survey!$H$4:$H$695,Survey!H74)</f>
        <v>0</v>
      </c>
      <c r="U74" s="28" t="str">
        <f>IF(Survey!$L74="Prospectus fund", "Yes", "No")</f>
        <v>No</v>
      </c>
      <c r="V74" s="16" t="str">
        <f t="shared" si="59"/>
        <v>Pass</v>
      </c>
      <c r="W74" s="29">
        <f>MOD((LEN(Survey!J74)+2),11)</f>
        <v>2</v>
      </c>
      <c r="X74">
        <f>COUNTIF(Survey!$J$4:$J$695,Survey!J74)</f>
        <v>0</v>
      </c>
      <c r="Y74" s="30" t="b">
        <f>IF(OR(Survey!$M74="ETF",Survey!$M74="ETF, alternative mutual fund",Survey!$M74="Closed-end", Survey!$M74="Split share corp", Survey!$I74="Yes"),TRUE,FALSE)</f>
        <v>0</v>
      </c>
      <c r="Z74" s="16" t="str">
        <f>IFERROR(IF(AND(OR(AC74=AD74,AD74 = "Either"),NOT(ISBLANK(Survey!K74))),"Pass","Fail"),"Pass")</f>
        <v>Fail</v>
      </c>
      <c r="AA74" s="31" cm="1">
        <f t="array" ref="AA74">SUM(SUMIF(Survey!CH74:DA74,{"&gt;0","&lt;0"})*{1,-1})</f>
        <v>0</v>
      </c>
      <c r="AB74" s="33" cm="1">
        <f t="array" ref="AB74">SUM(SUMIF(Survey!CK74,{"&gt;0","&lt;0"})*{1,-1})+SUM(SUMIF(Survey!CU74,{"&gt;0","&lt;0"})*{1,-1})</f>
        <v>0</v>
      </c>
      <c r="AC74" s="33">
        <f>Survey!K74</f>
        <v>0</v>
      </c>
      <c r="AD74" s="32" t="str">
        <f t="shared" si="60"/>
        <v>Either</v>
      </c>
      <c r="AE74" s="16" t="str">
        <f t="shared" si="61"/>
        <v>Fail</v>
      </c>
      <c r="AF74" s="58" cm="1">
        <f t="array" ref="AF74">SUM(SUMIF(Survey!CH74:DA74,{"&gt;0","&lt;0"})*{1,-1})+SUM(SUMIF(Survey!DC74:DV74,{"&gt;0","&lt;0"})*{1,-1})</f>
        <v>0</v>
      </c>
      <c r="AG74" s="58">
        <f>IFERROR(AF74/(Survey!$BA74),0)</f>
        <v>0</v>
      </c>
      <c r="AH74" s="104" t="b">
        <f>IF(OR(Survey!$M74="Alternative strategy or hedge",Survey!$M74="Private asset",Survey!$L74="Prospectus fund"),TRUE,FALSE)</f>
        <v>0</v>
      </c>
      <c r="AI74" s="104" t="b">
        <f>NOT(ISBLANK(Survey!$M74))</f>
        <v>0</v>
      </c>
      <c r="AJ74" s="16" t="str">
        <f t="shared" si="62"/>
        <v>Fail</v>
      </c>
      <c r="AK74" t="b">
        <f>IF(Survey!W74="No",TRUE,FALSE)</f>
        <v>0</v>
      </c>
      <c r="AL74" s="119">
        <f>MOD((LEN(Survey!W74)+2),22)</f>
        <v>2</v>
      </c>
      <c r="AM74" t="str">
        <f t="shared" si="63"/>
        <v>Pass</v>
      </c>
      <c r="AN74" s="33" t="b">
        <f>NOT(ISNUMBER(SEARCH("Other",Survey!$Q74)))</f>
        <v>1</v>
      </c>
      <c r="AO74" s="32" t="b">
        <f>NOT(ISBLANK(Survey!$R74))</f>
        <v>0</v>
      </c>
      <c r="AP74" s="16" t="str">
        <f t="shared" si="64"/>
        <v>Pass</v>
      </c>
      <c r="AQ74" s="114">
        <f>COUNTBLANK(Survey!$X74)</f>
        <v>1</v>
      </c>
      <c r="AR74" s="58">
        <f>IF(AND(Survey!L74&lt;&gt;"Exempt fund",OR(Survey!$M74="ETF",Survey!$M74="ETF, alternative mutual fund",Survey!$M74="Mutual fund",Survey!$M74="Alternative mutual fund",Survey!$M74="Money market")),1,0)</f>
        <v>0</v>
      </c>
      <c r="AS74" s="16" t="str">
        <f t="shared" si="65"/>
        <v>Pass</v>
      </c>
      <c r="AT74" s="33" t="b">
        <f>NOT(ISNUMBER(SEARCH("Yes",Survey!$AC74)))</f>
        <v>1</v>
      </c>
      <c r="AU74" s="32" t="b">
        <f>IF(COUNTBLANK(Survey!$AD74:$AE74)=0,TRUE, FALSE)</f>
        <v>0</v>
      </c>
      <c r="AV74" s="16" t="str">
        <f t="shared" si="66"/>
        <v>Pass</v>
      </c>
      <c r="AW74" s="33" t="b">
        <f>NOT(ISNUMBER(SEARCH("Yes",Survey!$AF74)))</f>
        <v>1</v>
      </c>
      <c r="AX74" s="32" t="b">
        <f>NOT(ISBLANK(Survey!$AH74))</f>
        <v>0</v>
      </c>
      <c r="AY74" s="16" t="str">
        <f t="shared" si="67"/>
        <v>Pass</v>
      </c>
      <c r="AZ74" s="33" t="b">
        <f>NOT(OR(ISNUMBER(SEARCH("Other",Survey!$AH74)),ISNUMBER(SEARCH("Multiple",Survey!$AH74))))</f>
        <v>1</v>
      </c>
      <c r="BA74" s="32" t="b">
        <f>NOT(ISBLANK(Survey!$AI74))</f>
        <v>0</v>
      </c>
      <c r="BB74" s="16" t="str">
        <f t="shared" si="68"/>
        <v>Fail</v>
      </c>
      <c r="BC74" s="114">
        <f>IF(ABS(Survey!$BA74)&gt;0, 1,0)</f>
        <v>0</v>
      </c>
      <c r="BD74" s="114">
        <f>IF(COUNTBLANK(Survey!$AL74)=0,1,0)</f>
        <v>0</v>
      </c>
      <c r="BE74" s="16" t="str">
        <f t="shared" si="69"/>
        <v>Pass</v>
      </c>
      <c r="BF74" s="114">
        <f>IF(ISBLANK(Survey!$AL74),0,1)</f>
        <v>0</v>
      </c>
      <c r="BG74" s="133">
        <f>COUNTBLANK(Survey!$AM74)</f>
        <v>1</v>
      </c>
      <c r="BH74" s="16" t="str">
        <f t="shared" si="70"/>
        <v>Pass</v>
      </c>
      <c r="BI74" s="114">
        <f>IF(OR(Survey!$AM74="Closed",ISBLANK(Survey!$AM74)),0,1)</f>
        <v>0</v>
      </c>
      <c r="BJ74" s="133">
        <f>IF(ISBLANK(Survey!$AN74),1,0)</f>
        <v>1</v>
      </c>
      <c r="BK74" s="118" t="str">
        <f t="shared" si="71"/>
        <v>Pass</v>
      </c>
      <c r="BL74" s="31" cm="1">
        <f t="array" ref="BL74">SUM(SUMIF(Survey!AO74:AP74,{"&gt;0","&lt;0"})*{1,-1})</f>
        <v>0</v>
      </c>
      <c r="BM74">
        <f t="shared" si="72"/>
        <v>0</v>
      </c>
      <c r="BN74">
        <f t="shared" si="73"/>
        <v>100</v>
      </c>
      <c r="BO74" s="118" t="str">
        <f t="shared" si="74"/>
        <v>Pass</v>
      </c>
      <c r="BP74">
        <f>IF(Survey!AQ74="No",0,1)</f>
        <v>1</v>
      </c>
      <c r="BQ74" s="207">
        <f>MOD((LEN(Survey!AQ74)+2),22)</f>
        <v>2</v>
      </c>
      <c r="BR74">
        <f>IF(Survey!AR74="No",0,1)</f>
        <v>1</v>
      </c>
      <c r="BS74" s="207">
        <f>MOD((LEN(Survey!AR74)+2),22)</f>
        <v>2</v>
      </c>
      <c r="BT74" s="114">
        <f>COUNTBLANK(Survey!$AQ74:$AS74)+COUNTBLANK(Survey!$AU74)</f>
        <v>4</v>
      </c>
      <c r="BU74" s="114">
        <f>IF(Survey!$I74="Yes",1,0)</f>
        <v>0</v>
      </c>
      <c r="BV74" s="114">
        <f>IF(OR(Survey!$M74="Mutual fund",Survey!$M74="Alternative mutual fund",Survey!$M74="Money market"),1,0)</f>
        <v>0</v>
      </c>
      <c r="BW74" s="119">
        <f>IF(OR(Survey!$M74="ETF",Survey!$M74="ETF, alternative mutual fund"),1,0)</f>
        <v>0</v>
      </c>
      <c r="BX74" s="16" t="str">
        <f t="shared" si="75"/>
        <v>Pass</v>
      </c>
      <c r="BY74" s="33">
        <f>IF(ISNUMBER(SEARCH("Other",Survey!$AS74)), 1, 0)</f>
        <v>0</v>
      </c>
      <c r="BZ74" s="58" t="b">
        <f>NOT(ISBLANK(Survey!$AT74))</f>
        <v>0</v>
      </c>
      <c r="CA74" s="16" t="str">
        <f t="shared" si="76"/>
        <v>Pass</v>
      </c>
      <c r="CB74" s="114">
        <f>IF(Survey!$BB74=0, 0,1)</f>
        <v>0</v>
      </c>
      <c r="CC74" s="58">
        <f>Survey!$AV74</f>
        <v>0</v>
      </c>
      <c r="CD74" s="58">
        <f>Survey!$BC74+Survey!$BD74+ABS(Survey!$BE74)-ABS(Survey!$BF74)-ABS(Survey!$BG74)-ABS(Survey!$BL74)</f>
        <v>0</v>
      </c>
      <c r="CE74" s="138">
        <f>Survey!BB74+(ABS(Survey!$BH74)-ABS(Survey!$BI74)+ABS(Survey!$BJ74)-ABS(Survey!$BK74))*0.5</f>
        <v>0</v>
      </c>
      <c r="CF74" s="58">
        <f t="shared" si="77"/>
        <v>0</v>
      </c>
      <c r="CG74" s="58">
        <f>IF(AND($CC74&gt;$CF74-0.2,$CC74&lt;$CF74+0.2,ISBLANK(Survey!$AV74)=FALSE),0,1)</f>
        <v>1</v>
      </c>
      <c r="CH74" s="133">
        <f>IF(ISBLANK(Survey!$AW74),1,0)</f>
        <v>1</v>
      </c>
      <c r="CI74" s="16" t="str">
        <f t="shared" si="78"/>
        <v>Pass</v>
      </c>
      <c r="CJ74" s="114">
        <f>IF(Survey!$BB74=0, 0,1)</f>
        <v>0</v>
      </c>
      <c r="CK74" s="58">
        <f>IF(AND(Survey!$AX74&gt;=0,Survey!$AX74&lt;=0.2,Survey!$AX74&lt;&gt;""),0,1)</f>
        <v>1</v>
      </c>
      <c r="CL74" s="114">
        <f>IF(ISBLANK(Survey!$AY74),1,0)</f>
        <v>1</v>
      </c>
      <c r="CM74" s="16" t="str">
        <f t="shared" si="79"/>
        <v>Fail</v>
      </c>
      <c r="CN74" s="133">
        <f>Survey!$AZ74</f>
        <v>0</v>
      </c>
      <c r="CO74" s="16" t="str">
        <f t="shared" si="80"/>
        <v>Pass</v>
      </c>
      <c r="CP74" s="31">
        <f>Survey!$BA74</f>
        <v>0</v>
      </c>
      <c r="CQ74" s="138">
        <f>Survey!$BB74+Survey!$BC74+Survey!$BD74+ABS(Survey!$BE74)-ABS(Survey!$BF74)-ABS(Survey!$BG74)+ABS(Survey!$BH74)-ABS(Survey!$BI74)+ABS(Survey!$BJ74)-ABS(Survey!$BK74)-ABS(Survey!$BL74)+Survey!$BM74</f>
        <v>0</v>
      </c>
      <c r="CR74" s="30">
        <f t="shared" si="81"/>
        <v>0</v>
      </c>
      <c r="CS74" s="17">
        <f t="shared" si="82"/>
        <v>0</v>
      </c>
      <c r="CT74" s="16" t="str">
        <f t="shared" si="83"/>
        <v>Pass</v>
      </c>
      <c r="CU74" s="33" t="b">
        <f>IF(ABS(Survey!$BM74)=0,TRUE,FALSE)</f>
        <v>1</v>
      </c>
      <c r="CV74" s="32" t="b">
        <f>NOT(ISBLANK(Survey!$BN74))</f>
        <v>0</v>
      </c>
      <c r="CW74" t="str">
        <f t="shared" si="84"/>
        <v>Fail</v>
      </c>
      <c r="CX74" s="25">
        <f>Survey!$BA74</f>
        <v>0</v>
      </c>
      <c r="CY74" s="25" cm="1">
        <f t="array" ref="CY74">SUM(SUMIF(Survey!BP74:BW74,{"&gt;0","&lt;0"})*{1,-1})-SUM(SUMIF(Survey!BY74:CF74,{"&gt;0","&lt;0"})*{1,-1})</f>
        <v>0</v>
      </c>
      <c r="CZ74" s="30" t="str">
        <f t="shared" si="85"/>
        <v>No holdings</v>
      </c>
      <c r="DA74">
        <f t="shared" si="86"/>
        <v>0</v>
      </c>
      <c r="DB74" s="16" t="str">
        <f t="shared" si="87"/>
        <v>Fail</v>
      </c>
      <c r="DC74" s="31">
        <f>Survey!$BA74</f>
        <v>0</v>
      </c>
      <c r="DD74" s="31" cm="1">
        <f t="array" ref="DD74">SUM(SUMIF(Survey!CH74:DA74,{"&gt;0","&lt;0"})*{1,-1})-SUM(SUMIF(Survey!DC74:DV74,{"&gt;0","&lt;0"})*{1,-1})</f>
        <v>0</v>
      </c>
      <c r="DE74" s="30" t="str">
        <f t="shared" si="88"/>
        <v>No holdings</v>
      </c>
      <c r="DF74" s="17">
        <f t="shared" si="89"/>
        <v>0</v>
      </c>
      <c r="DG74" s="16" t="str">
        <f t="shared" si="90"/>
        <v>Pass</v>
      </c>
      <c r="DH74" s="33" t="b">
        <f>IF(ABS(Survey!$DA74)=0,TRUE,FALSE)</f>
        <v>1</v>
      </c>
      <c r="DI74" s="32" t="b">
        <f>NOT(ISBLANK(Survey!$DB74))</f>
        <v>0</v>
      </c>
      <c r="DJ74" s="16" t="str">
        <f t="shared" si="91"/>
        <v>Pass</v>
      </c>
      <c r="DK74" s="33" t="b">
        <f>IF(ABS(Survey!$DV74)=0,TRUE,FALSE)</f>
        <v>1</v>
      </c>
      <c r="DL74" s="32" t="b">
        <f>NOT(ISBLANK(Survey!$DW74))</f>
        <v>0</v>
      </c>
      <c r="DM74" t="str">
        <f t="shared" si="92"/>
        <v>Pass</v>
      </c>
      <c r="DN74" s="25" cm="1">
        <f t="array" ref="DN74">SUM(SUMIF(Survey!CW74,{"&gt;0","&lt;0"})*{1,-1})+SUM(SUMIF(Survey!DR74,{"&gt;0","&lt;0"})*{1,-1})</f>
        <v>0</v>
      </c>
      <c r="DO74" s="25">
        <f>SUM(SUMIF(Survey!DY74:EE74,{"&gt;0","&lt;0"})*{1,-1})+SUM(SUMIF(Survey!EG74:EM74,{"&gt;0","&lt;0"})*{1,-1})</f>
        <v>0</v>
      </c>
      <c r="DP74">
        <f t="shared" si="93"/>
        <v>0</v>
      </c>
      <c r="DQ74">
        <f t="shared" si="94"/>
        <v>0</v>
      </c>
      <c r="DR74" s="16" t="str">
        <f t="shared" si="95"/>
        <v>Pass</v>
      </c>
      <c r="DS74" s="33" t="b">
        <f>IF(ABS(Survey!$EE74)=0,TRUE,FALSE)</f>
        <v>1</v>
      </c>
      <c r="DT74" s="32" t="b">
        <f>NOT(ISBLANK(Survey!EF74))</f>
        <v>0</v>
      </c>
      <c r="DU74" s="16" t="str">
        <f t="shared" si="96"/>
        <v>Pass</v>
      </c>
      <c r="DV74" s="33" t="b">
        <f>IF(ABS(Survey!$EM74)=0,TRUE,FALSE)</f>
        <v>1</v>
      </c>
      <c r="DW74" s="32" t="b">
        <f>NOT(ISBLANK(Survey!$EN74))</f>
        <v>0</v>
      </c>
      <c r="DX74" s="16" t="str">
        <f t="shared" si="97"/>
        <v>Fail</v>
      </c>
      <c r="DY74" s="31">
        <f>SUM(SUMIF(Survey!ET74:EV74,{"&gt;0","&lt;0"})*{1,-1})</f>
        <v>0</v>
      </c>
      <c r="DZ74">
        <f t="shared" si="98"/>
        <v>0</v>
      </c>
      <c r="EA74">
        <f t="shared" si="99"/>
        <v>100</v>
      </c>
      <c r="EB74" s="30" t="b">
        <f>IF(OR(Survey!$M74="ETF",Survey!$M74="ETF, alternative mutual fund",Survey!$M74="Closed-end", Survey!$M74="Split share corp"),TRUE,FALSE)</f>
        <v>0</v>
      </c>
      <c r="EC74" s="16" t="str">
        <f t="shared" si="100"/>
        <v>Fail</v>
      </c>
      <c r="ED74" s="31">
        <f>SUM(SUMIF(Survey!EX74:FD74,{"&gt;0","&lt;0"})*{1,-1})</f>
        <v>0</v>
      </c>
      <c r="EE74">
        <f t="shared" si="101"/>
        <v>0</v>
      </c>
      <c r="EF74" s="17">
        <f t="shared" si="102"/>
        <v>100</v>
      </c>
      <c r="EG74" s="16" t="str">
        <f t="shared" si="103"/>
        <v>Fail</v>
      </c>
      <c r="EH74" s="31">
        <f>SUM(SUMIF(Survey!FF74:FL74,{"&gt;0","&lt;0"})*{1,-1})</f>
        <v>0</v>
      </c>
      <c r="EI74">
        <f t="shared" si="104"/>
        <v>0</v>
      </c>
      <c r="EJ74" s="17">
        <f t="shared" si="105"/>
        <v>100</v>
      </c>
    </row>
    <row r="75" spans="1:140">
      <c r="A75">
        <v>75</v>
      </c>
      <c r="B75" t="str">
        <f t="shared" si="0"/>
        <v>Pass</v>
      </c>
      <c r="C75" t="str">
        <f>IF(COUNTBLANK(Survey!B75:FM75)=$C$2, "Pass", "Fail")</f>
        <v>Pass</v>
      </c>
      <c r="D75" s="16" t="str">
        <f t="shared" si="54"/>
        <v>Fail</v>
      </c>
      <c r="E75" t="str">
        <f>IF(OR(ISBLANK(Survey!AL75),COUNTIF(G75:BJ75,"Fail")),"Fail","Pass")</f>
        <v>Fail</v>
      </c>
      <c r="F75" s="265"/>
      <c r="G75" s="16" t="str">
        <f t="shared" si="55"/>
        <v>Fail</v>
      </c>
      <c r="H75" s="139">
        <f>COUNTBLANK(Survey!B75:D75)+COUNTBLANK(Survey!G75)+COUNTBLANK(Survey!I75)+COUNTBLANK(Survey!K75:M75)+COUNTBLANK(Survey!P75:Q75)+COUNTBLANK(Survey!T75:W75)+COUNTBLANK(Survey!Z75:AC75)+COUNTBLANK(Survey!AF75:AG75)+COUNTBLANK(Survey!AK75:AK75)</f>
        <v>21</v>
      </c>
      <c r="I75" t="str">
        <f t="shared" si="56"/>
        <v>Fail</v>
      </c>
      <c r="J75" t="b">
        <f>IF(Survey!E75="No",TRUE,FALSE)</f>
        <v>0</v>
      </c>
      <c r="K75" s="29" cm="1">
        <f t="array" ref="K75">IF(COUNTA(Survey!$E$4:$E$695)=1, 0, SUM(IF(COUNTIF(Survey!$E$4:$E$695, Survey!$E$4:$E$695)=1,1,0)))</f>
        <v>0</v>
      </c>
      <c r="L75" s="29">
        <f>LEN(Survey!E75)</f>
        <v>0</v>
      </c>
      <c r="M75" s="16" t="str">
        <f t="shared" si="57"/>
        <v>Fail</v>
      </c>
      <c r="N75" t="b">
        <f>IF(Survey!F75="No",TRUE,FALSE)</f>
        <v>0</v>
      </c>
      <c r="O75" t="b">
        <f>Survey!F75=Survey!E75</f>
        <v>1</v>
      </c>
      <c r="P75">
        <f>COUNTIF(Survey!$F$4:$F$695,Survey!F75)</f>
        <v>0</v>
      </c>
      <c r="Q75" s="28">
        <f>LEN(Survey!F75)</f>
        <v>0</v>
      </c>
      <c r="R75" s="16" t="str">
        <f t="shared" si="58"/>
        <v>Pass</v>
      </c>
      <c r="S75" s="29">
        <f>MOD((LEN(Survey!H75)+2),11)</f>
        <v>2</v>
      </c>
      <c r="T75">
        <f>COUNTIF(Survey!$H$4:$H$695,Survey!H75)</f>
        <v>0</v>
      </c>
      <c r="U75" s="28" t="str">
        <f>IF(Survey!$L75="Prospectus fund", "Yes", "No")</f>
        <v>No</v>
      </c>
      <c r="V75" s="16" t="str">
        <f t="shared" si="59"/>
        <v>Pass</v>
      </c>
      <c r="W75" s="29">
        <f>MOD((LEN(Survey!J75)+2),11)</f>
        <v>2</v>
      </c>
      <c r="X75">
        <f>COUNTIF(Survey!$J$4:$J$695,Survey!J75)</f>
        <v>0</v>
      </c>
      <c r="Y75" s="30" t="b">
        <f>IF(OR(Survey!$M75="ETF",Survey!$M75="ETF, alternative mutual fund",Survey!$M75="Closed-end", Survey!$M75="Split share corp", Survey!$I75="Yes"),TRUE,FALSE)</f>
        <v>0</v>
      </c>
      <c r="Z75" s="16" t="str">
        <f>IFERROR(IF(AND(OR(AC75=AD75,AD75 = "Either"),NOT(ISBLANK(Survey!K75))),"Pass","Fail"),"Pass")</f>
        <v>Fail</v>
      </c>
      <c r="AA75" s="31" cm="1">
        <f t="array" ref="AA75">SUM(SUMIF(Survey!CH75:DA75,{"&gt;0","&lt;0"})*{1,-1})</f>
        <v>0</v>
      </c>
      <c r="AB75" s="33" cm="1">
        <f t="array" ref="AB75">SUM(SUMIF(Survey!CK75,{"&gt;0","&lt;0"})*{1,-1})+SUM(SUMIF(Survey!CU75,{"&gt;0","&lt;0"})*{1,-1})</f>
        <v>0</v>
      </c>
      <c r="AC75" s="33">
        <f>Survey!K75</f>
        <v>0</v>
      </c>
      <c r="AD75" s="32" t="str">
        <f t="shared" si="60"/>
        <v>Either</v>
      </c>
      <c r="AE75" s="16" t="str">
        <f t="shared" si="61"/>
        <v>Fail</v>
      </c>
      <c r="AF75" s="58" cm="1">
        <f t="array" ref="AF75">SUM(SUMIF(Survey!CH75:DA75,{"&gt;0","&lt;0"})*{1,-1})+SUM(SUMIF(Survey!DC75:DV75,{"&gt;0","&lt;0"})*{1,-1})</f>
        <v>0</v>
      </c>
      <c r="AG75" s="58">
        <f>IFERROR(AF75/(Survey!$BA75),0)</f>
        <v>0</v>
      </c>
      <c r="AH75" s="104" t="b">
        <f>IF(OR(Survey!$M75="Alternative strategy or hedge",Survey!$M75="Private asset",Survey!$L75="Prospectus fund"),TRUE,FALSE)</f>
        <v>0</v>
      </c>
      <c r="AI75" s="104" t="b">
        <f>NOT(ISBLANK(Survey!$M75))</f>
        <v>0</v>
      </c>
      <c r="AJ75" s="16" t="str">
        <f t="shared" si="62"/>
        <v>Fail</v>
      </c>
      <c r="AK75" t="b">
        <f>IF(Survey!W75="No",TRUE,FALSE)</f>
        <v>0</v>
      </c>
      <c r="AL75" s="119">
        <f>MOD((LEN(Survey!W75)+2),22)</f>
        <v>2</v>
      </c>
      <c r="AM75" t="str">
        <f t="shared" si="63"/>
        <v>Pass</v>
      </c>
      <c r="AN75" s="33" t="b">
        <f>NOT(ISNUMBER(SEARCH("Other",Survey!$Q75)))</f>
        <v>1</v>
      </c>
      <c r="AO75" s="32" t="b">
        <f>NOT(ISBLANK(Survey!$R75))</f>
        <v>0</v>
      </c>
      <c r="AP75" s="16" t="str">
        <f t="shared" si="64"/>
        <v>Pass</v>
      </c>
      <c r="AQ75" s="114">
        <f>COUNTBLANK(Survey!$X75)</f>
        <v>1</v>
      </c>
      <c r="AR75" s="58">
        <f>IF(AND(Survey!L75&lt;&gt;"Exempt fund",OR(Survey!$M75="ETF",Survey!$M75="ETF, alternative mutual fund",Survey!$M75="Mutual fund",Survey!$M75="Alternative mutual fund",Survey!$M75="Money market")),1,0)</f>
        <v>0</v>
      </c>
      <c r="AS75" s="16" t="str">
        <f t="shared" si="65"/>
        <v>Pass</v>
      </c>
      <c r="AT75" s="33" t="b">
        <f>NOT(ISNUMBER(SEARCH("Yes",Survey!$AC75)))</f>
        <v>1</v>
      </c>
      <c r="AU75" s="32" t="b">
        <f>IF(COUNTBLANK(Survey!$AD75:$AE75)=0,TRUE, FALSE)</f>
        <v>0</v>
      </c>
      <c r="AV75" s="16" t="str">
        <f t="shared" si="66"/>
        <v>Pass</v>
      </c>
      <c r="AW75" s="33" t="b">
        <f>NOT(ISNUMBER(SEARCH("Yes",Survey!$AF75)))</f>
        <v>1</v>
      </c>
      <c r="AX75" s="32" t="b">
        <f>NOT(ISBLANK(Survey!$AH75))</f>
        <v>0</v>
      </c>
      <c r="AY75" s="16" t="str">
        <f t="shared" si="67"/>
        <v>Pass</v>
      </c>
      <c r="AZ75" s="33" t="b">
        <f>NOT(OR(ISNUMBER(SEARCH("Other",Survey!$AH75)),ISNUMBER(SEARCH("Multiple",Survey!$AH75))))</f>
        <v>1</v>
      </c>
      <c r="BA75" s="32" t="b">
        <f>NOT(ISBLANK(Survey!$AI75))</f>
        <v>0</v>
      </c>
      <c r="BB75" s="16" t="str">
        <f t="shared" si="68"/>
        <v>Fail</v>
      </c>
      <c r="BC75" s="114">
        <f>IF(ABS(Survey!$BA75)&gt;0, 1,0)</f>
        <v>0</v>
      </c>
      <c r="BD75" s="114">
        <f>IF(COUNTBLANK(Survey!$AL75)=0,1,0)</f>
        <v>0</v>
      </c>
      <c r="BE75" s="16" t="str">
        <f t="shared" si="69"/>
        <v>Pass</v>
      </c>
      <c r="BF75" s="114">
        <f>IF(ISBLANK(Survey!$AL75),0,1)</f>
        <v>0</v>
      </c>
      <c r="BG75" s="133">
        <f>COUNTBLANK(Survey!$AM75)</f>
        <v>1</v>
      </c>
      <c r="BH75" s="16" t="str">
        <f t="shared" si="70"/>
        <v>Pass</v>
      </c>
      <c r="BI75" s="114">
        <f>IF(OR(Survey!$AM75="Closed",ISBLANK(Survey!$AM75)),0,1)</f>
        <v>0</v>
      </c>
      <c r="BJ75" s="133">
        <f>IF(ISBLANK(Survey!$AN75),1,0)</f>
        <v>1</v>
      </c>
      <c r="BK75" s="118" t="str">
        <f t="shared" si="71"/>
        <v>Pass</v>
      </c>
      <c r="BL75" s="31" cm="1">
        <f t="array" ref="BL75">SUM(SUMIF(Survey!AO75:AP75,{"&gt;0","&lt;0"})*{1,-1})</f>
        <v>0</v>
      </c>
      <c r="BM75">
        <f t="shared" si="72"/>
        <v>0</v>
      </c>
      <c r="BN75">
        <f t="shared" si="73"/>
        <v>100</v>
      </c>
      <c r="BO75" s="118" t="str">
        <f t="shared" si="74"/>
        <v>Pass</v>
      </c>
      <c r="BP75">
        <f>IF(Survey!AQ75="No",0,1)</f>
        <v>1</v>
      </c>
      <c r="BQ75" s="207">
        <f>MOD((LEN(Survey!AQ75)+2),22)</f>
        <v>2</v>
      </c>
      <c r="BR75">
        <f>IF(Survey!AR75="No",0,1)</f>
        <v>1</v>
      </c>
      <c r="BS75" s="207">
        <f>MOD((LEN(Survey!AR75)+2),22)</f>
        <v>2</v>
      </c>
      <c r="BT75" s="114">
        <f>COUNTBLANK(Survey!$AQ75:$AS75)+COUNTBLANK(Survey!$AU75)</f>
        <v>4</v>
      </c>
      <c r="BU75" s="114">
        <f>IF(Survey!$I75="Yes",1,0)</f>
        <v>0</v>
      </c>
      <c r="BV75" s="114">
        <f>IF(OR(Survey!$M75="Mutual fund",Survey!$M75="Alternative mutual fund",Survey!$M75="Money market"),1,0)</f>
        <v>0</v>
      </c>
      <c r="BW75" s="119">
        <f>IF(OR(Survey!$M75="ETF",Survey!$M75="ETF, alternative mutual fund"),1,0)</f>
        <v>0</v>
      </c>
      <c r="BX75" s="16" t="str">
        <f t="shared" si="75"/>
        <v>Pass</v>
      </c>
      <c r="BY75" s="33">
        <f>IF(ISNUMBER(SEARCH("Other",Survey!$AS75)), 1, 0)</f>
        <v>0</v>
      </c>
      <c r="BZ75" s="58" t="b">
        <f>NOT(ISBLANK(Survey!$AT75))</f>
        <v>0</v>
      </c>
      <c r="CA75" s="16" t="str">
        <f t="shared" si="76"/>
        <v>Pass</v>
      </c>
      <c r="CB75" s="114">
        <f>IF(Survey!$BB75=0, 0,1)</f>
        <v>0</v>
      </c>
      <c r="CC75" s="58">
        <f>Survey!$AV75</f>
        <v>0</v>
      </c>
      <c r="CD75" s="58">
        <f>Survey!$BC75+Survey!$BD75+ABS(Survey!$BE75)-ABS(Survey!$BF75)-ABS(Survey!$BG75)-ABS(Survey!$BL75)</f>
        <v>0</v>
      </c>
      <c r="CE75" s="138">
        <f>Survey!BB75+(ABS(Survey!$BH75)-ABS(Survey!$BI75)+ABS(Survey!$BJ75)-ABS(Survey!$BK75))*0.5</f>
        <v>0</v>
      </c>
      <c r="CF75" s="58">
        <f t="shared" si="77"/>
        <v>0</v>
      </c>
      <c r="CG75" s="58">
        <f>IF(AND($CC75&gt;$CF75-0.2,$CC75&lt;$CF75+0.2,ISBLANK(Survey!$AV75)=FALSE),0,1)</f>
        <v>1</v>
      </c>
      <c r="CH75" s="133">
        <f>IF(ISBLANK(Survey!$AW75),1,0)</f>
        <v>1</v>
      </c>
      <c r="CI75" s="16" t="str">
        <f t="shared" si="78"/>
        <v>Pass</v>
      </c>
      <c r="CJ75" s="114">
        <f>IF(Survey!$BB75=0, 0,1)</f>
        <v>0</v>
      </c>
      <c r="CK75" s="58">
        <f>IF(AND(Survey!$AX75&gt;=0,Survey!$AX75&lt;=0.2,Survey!$AX75&lt;&gt;""),0,1)</f>
        <v>1</v>
      </c>
      <c r="CL75" s="114">
        <f>IF(ISBLANK(Survey!$AY75),1,0)</f>
        <v>1</v>
      </c>
      <c r="CM75" s="16" t="str">
        <f t="shared" si="79"/>
        <v>Fail</v>
      </c>
      <c r="CN75" s="133">
        <f>Survey!$AZ75</f>
        <v>0</v>
      </c>
      <c r="CO75" s="16" t="str">
        <f t="shared" si="80"/>
        <v>Pass</v>
      </c>
      <c r="CP75" s="31">
        <f>Survey!$BA75</f>
        <v>0</v>
      </c>
      <c r="CQ75" s="138">
        <f>Survey!$BB75+Survey!$BC75+Survey!$BD75+ABS(Survey!$BE75)-ABS(Survey!$BF75)-ABS(Survey!$BG75)+ABS(Survey!$BH75)-ABS(Survey!$BI75)+ABS(Survey!$BJ75)-ABS(Survey!$BK75)-ABS(Survey!$BL75)+Survey!$BM75</f>
        <v>0</v>
      </c>
      <c r="CR75" s="30">
        <f t="shared" si="81"/>
        <v>0</v>
      </c>
      <c r="CS75" s="17">
        <f t="shared" si="82"/>
        <v>0</v>
      </c>
      <c r="CT75" s="16" t="str">
        <f t="shared" si="83"/>
        <v>Pass</v>
      </c>
      <c r="CU75" s="33" t="b">
        <f>IF(ABS(Survey!$BM75)=0,TRUE,FALSE)</f>
        <v>1</v>
      </c>
      <c r="CV75" s="32" t="b">
        <f>NOT(ISBLANK(Survey!$BN75))</f>
        <v>0</v>
      </c>
      <c r="CW75" t="str">
        <f t="shared" si="84"/>
        <v>Fail</v>
      </c>
      <c r="CX75" s="25">
        <f>Survey!$BA75</f>
        <v>0</v>
      </c>
      <c r="CY75" s="25" cm="1">
        <f t="array" ref="CY75">SUM(SUMIF(Survey!BP75:BW75,{"&gt;0","&lt;0"})*{1,-1})-SUM(SUMIF(Survey!BY75:CF75,{"&gt;0","&lt;0"})*{1,-1})</f>
        <v>0</v>
      </c>
      <c r="CZ75" s="30" t="str">
        <f t="shared" si="85"/>
        <v>No holdings</v>
      </c>
      <c r="DA75">
        <f t="shared" si="86"/>
        <v>0</v>
      </c>
      <c r="DB75" s="16" t="str">
        <f t="shared" si="87"/>
        <v>Fail</v>
      </c>
      <c r="DC75" s="31">
        <f>Survey!$BA75</f>
        <v>0</v>
      </c>
      <c r="DD75" s="31" cm="1">
        <f t="array" ref="DD75">SUM(SUMIF(Survey!CH75:DA75,{"&gt;0","&lt;0"})*{1,-1})-SUM(SUMIF(Survey!DC75:DV75,{"&gt;0","&lt;0"})*{1,-1})</f>
        <v>0</v>
      </c>
      <c r="DE75" s="30" t="str">
        <f t="shared" si="88"/>
        <v>No holdings</v>
      </c>
      <c r="DF75" s="17">
        <f t="shared" si="89"/>
        <v>0</v>
      </c>
      <c r="DG75" s="16" t="str">
        <f t="shared" si="90"/>
        <v>Pass</v>
      </c>
      <c r="DH75" s="33" t="b">
        <f>IF(ABS(Survey!$DA75)=0,TRUE,FALSE)</f>
        <v>1</v>
      </c>
      <c r="DI75" s="32" t="b">
        <f>NOT(ISBLANK(Survey!$DB75))</f>
        <v>0</v>
      </c>
      <c r="DJ75" s="16" t="str">
        <f t="shared" si="91"/>
        <v>Pass</v>
      </c>
      <c r="DK75" s="33" t="b">
        <f>IF(ABS(Survey!$DV75)=0,TRUE,FALSE)</f>
        <v>1</v>
      </c>
      <c r="DL75" s="32" t="b">
        <f>NOT(ISBLANK(Survey!$DW75))</f>
        <v>0</v>
      </c>
      <c r="DM75" t="str">
        <f t="shared" si="92"/>
        <v>Pass</v>
      </c>
      <c r="DN75" s="25" cm="1">
        <f t="array" ref="DN75">SUM(SUMIF(Survey!CW75,{"&gt;0","&lt;0"})*{1,-1})+SUM(SUMIF(Survey!DR75,{"&gt;0","&lt;0"})*{1,-1})</f>
        <v>0</v>
      </c>
      <c r="DO75" s="25">
        <f>SUM(SUMIF(Survey!DY75:EE75,{"&gt;0","&lt;0"})*{1,-1})+SUM(SUMIF(Survey!EG75:EM75,{"&gt;0","&lt;0"})*{1,-1})</f>
        <v>0</v>
      </c>
      <c r="DP75">
        <f t="shared" si="93"/>
        <v>0</v>
      </c>
      <c r="DQ75">
        <f t="shared" si="94"/>
        <v>0</v>
      </c>
      <c r="DR75" s="16" t="str">
        <f t="shared" si="95"/>
        <v>Pass</v>
      </c>
      <c r="DS75" s="33" t="b">
        <f>IF(ABS(Survey!$EE75)=0,TRUE,FALSE)</f>
        <v>1</v>
      </c>
      <c r="DT75" s="32" t="b">
        <f>NOT(ISBLANK(Survey!EF75))</f>
        <v>0</v>
      </c>
      <c r="DU75" s="16" t="str">
        <f t="shared" si="96"/>
        <v>Pass</v>
      </c>
      <c r="DV75" s="33" t="b">
        <f>IF(ABS(Survey!$EM75)=0,TRUE,FALSE)</f>
        <v>1</v>
      </c>
      <c r="DW75" s="32" t="b">
        <f>NOT(ISBLANK(Survey!$EN75))</f>
        <v>0</v>
      </c>
      <c r="DX75" s="16" t="str">
        <f t="shared" si="97"/>
        <v>Fail</v>
      </c>
      <c r="DY75" s="31">
        <f>SUM(SUMIF(Survey!ET75:EV75,{"&gt;0","&lt;0"})*{1,-1})</f>
        <v>0</v>
      </c>
      <c r="DZ75">
        <f t="shared" si="98"/>
        <v>0</v>
      </c>
      <c r="EA75">
        <f t="shared" si="99"/>
        <v>100</v>
      </c>
      <c r="EB75" s="30" t="b">
        <f>IF(OR(Survey!$M75="ETF",Survey!$M75="ETF, alternative mutual fund",Survey!$M75="Closed-end", Survey!$M75="Split share corp"),TRUE,FALSE)</f>
        <v>0</v>
      </c>
      <c r="EC75" s="16" t="str">
        <f t="shared" si="100"/>
        <v>Fail</v>
      </c>
      <c r="ED75" s="31">
        <f>SUM(SUMIF(Survey!EX75:FD75,{"&gt;0","&lt;0"})*{1,-1})</f>
        <v>0</v>
      </c>
      <c r="EE75">
        <f t="shared" si="101"/>
        <v>0</v>
      </c>
      <c r="EF75" s="17">
        <f t="shared" si="102"/>
        <v>100</v>
      </c>
      <c r="EG75" s="16" t="str">
        <f t="shared" si="103"/>
        <v>Fail</v>
      </c>
      <c r="EH75" s="31">
        <f>SUM(SUMIF(Survey!FF75:FL75,{"&gt;0","&lt;0"})*{1,-1})</f>
        <v>0</v>
      </c>
      <c r="EI75">
        <f t="shared" si="104"/>
        <v>0</v>
      </c>
      <c r="EJ75" s="17">
        <f t="shared" si="105"/>
        <v>100</v>
      </c>
    </row>
    <row r="76" spans="1:140">
      <c r="A76">
        <v>76</v>
      </c>
      <c r="B76" t="str">
        <f t="shared" si="0"/>
        <v>Pass</v>
      </c>
      <c r="C76" t="str">
        <f>IF(COUNTBLANK(Survey!B76:FM76)=$C$2, "Pass", "Fail")</f>
        <v>Pass</v>
      </c>
      <c r="D76" s="16" t="str">
        <f t="shared" si="54"/>
        <v>Fail</v>
      </c>
      <c r="E76" t="str">
        <f>IF(OR(ISBLANK(Survey!AL76),COUNTIF(G76:BJ76,"Fail")),"Fail","Pass")</f>
        <v>Fail</v>
      </c>
      <c r="F76" s="265"/>
      <c r="G76" s="16" t="str">
        <f t="shared" si="55"/>
        <v>Fail</v>
      </c>
      <c r="H76" s="139">
        <f>COUNTBLANK(Survey!B76:D76)+COUNTBLANK(Survey!G76)+COUNTBLANK(Survey!I76)+COUNTBLANK(Survey!K76:M76)+COUNTBLANK(Survey!P76:Q76)+COUNTBLANK(Survey!T76:W76)+COUNTBLANK(Survey!Z76:AC76)+COUNTBLANK(Survey!AF76:AG76)+COUNTBLANK(Survey!AK76:AK76)</f>
        <v>21</v>
      </c>
      <c r="I76" t="str">
        <f t="shared" si="56"/>
        <v>Fail</v>
      </c>
      <c r="J76" t="b">
        <f>IF(Survey!E76="No",TRUE,FALSE)</f>
        <v>0</v>
      </c>
      <c r="K76" s="29" cm="1">
        <f t="array" ref="K76">IF(COUNTA(Survey!$E$4:$E$695)=1, 0, SUM(IF(COUNTIF(Survey!$E$4:$E$695, Survey!$E$4:$E$695)=1,1,0)))</f>
        <v>0</v>
      </c>
      <c r="L76" s="29">
        <f>LEN(Survey!E76)</f>
        <v>0</v>
      </c>
      <c r="M76" s="16" t="str">
        <f t="shared" si="57"/>
        <v>Fail</v>
      </c>
      <c r="N76" t="b">
        <f>IF(Survey!F76="No",TRUE,FALSE)</f>
        <v>0</v>
      </c>
      <c r="O76" t="b">
        <f>Survey!F76=Survey!E76</f>
        <v>1</v>
      </c>
      <c r="P76">
        <f>COUNTIF(Survey!$F$4:$F$695,Survey!F76)</f>
        <v>0</v>
      </c>
      <c r="Q76" s="28">
        <f>LEN(Survey!F76)</f>
        <v>0</v>
      </c>
      <c r="R76" s="16" t="str">
        <f t="shared" si="58"/>
        <v>Pass</v>
      </c>
      <c r="S76" s="29">
        <f>MOD((LEN(Survey!H76)+2),11)</f>
        <v>2</v>
      </c>
      <c r="T76">
        <f>COUNTIF(Survey!$H$4:$H$695,Survey!H76)</f>
        <v>0</v>
      </c>
      <c r="U76" s="28" t="str">
        <f>IF(Survey!$L76="Prospectus fund", "Yes", "No")</f>
        <v>No</v>
      </c>
      <c r="V76" s="16" t="str">
        <f t="shared" si="59"/>
        <v>Pass</v>
      </c>
      <c r="W76" s="29">
        <f>MOD((LEN(Survey!J76)+2),11)</f>
        <v>2</v>
      </c>
      <c r="X76">
        <f>COUNTIF(Survey!$J$4:$J$695,Survey!J76)</f>
        <v>0</v>
      </c>
      <c r="Y76" s="30" t="b">
        <f>IF(OR(Survey!$M76="ETF",Survey!$M76="ETF, alternative mutual fund",Survey!$M76="Closed-end", Survey!$M76="Split share corp", Survey!$I76="Yes"),TRUE,FALSE)</f>
        <v>0</v>
      </c>
      <c r="Z76" s="16" t="str">
        <f>IFERROR(IF(AND(OR(AC76=AD76,AD76 = "Either"),NOT(ISBLANK(Survey!K76))),"Pass","Fail"),"Pass")</f>
        <v>Fail</v>
      </c>
      <c r="AA76" s="31" cm="1">
        <f t="array" ref="AA76">SUM(SUMIF(Survey!CH76:DA76,{"&gt;0","&lt;0"})*{1,-1})</f>
        <v>0</v>
      </c>
      <c r="AB76" s="33" cm="1">
        <f t="array" ref="AB76">SUM(SUMIF(Survey!CK76,{"&gt;0","&lt;0"})*{1,-1})+SUM(SUMIF(Survey!CU76,{"&gt;0","&lt;0"})*{1,-1})</f>
        <v>0</v>
      </c>
      <c r="AC76" s="33">
        <f>Survey!K76</f>
        <v>0</v>
      </c>
      <c r="AD76" s="32" t="str">
        <f t="shared" si="60"/>
        <v>Either</v>
      </c>
      <c r="AE76" s="16" t="str">
        <f t="shared" si="61"/>
        <v>Fail</v>
      </c>
      <c r="AF76" s="58" cm="1">
        <f t="array" ref="AF76">SUM(SUMIF(Survey!CH76:DA76,{"&gt;0","&lt;0"})*{1,-1})+SUM(SUMIF(Survey!DC76:DV76,{"&gt;0","&lt;0"})*{1,-1})</f>
        <v>0</v>
      </c>
      <c r="AG76" s="58">
        <f>IFERROR(AF76/(Survey!$BA76),0)</f>
        <v>0</v>
      </c>
      <c r="AH76" s="104" t="b">
        <f>IF(OR(Survey!$M76="Alternative strategy or hedge",Survey!$M76="Private asset",Survey!$L76="Prospectus fund"),TRUE,FALSE)</f>
        <v>0</v>
      </c>
      <c r="AI76" s="104" t="b">
        <f>NOT(ISBLANK(Survey!$M76))</f>
        <v>0</v>
      </c>
      <c r="AJ76" s="16" t="str">
        <f t="shared" si="62"/>
        <v>Fail</v>
      </c>
      <c r="AK76" t="b">
        <f>IF(Survey!W76="No",TRUE,FALSE)</f>
        <v>0</v>
      </c>
      <c r="AL76" s="119">
        <f>MOD((LEN(Survey!W76)+2),22)</f>
        <v>2</v>
      </c>
      <c r="AM76" t="str">
        <f t="shared" si="63"/>
        <v>Pass</v>
      </c>
      <c r="AN76" s="33" t="b">
        <f>NOT(ISNUMBER(SEARCH("Other",Survey!$Q76)))</f>
        <v>1</v>
      </c>
      <c r="AO76" s="32" t="b">
        <f>NOT(ISBLANK(Survey!$R76))</f>
        <v>0</v>
      </c>
      <c r="AP76" s="16" t="str">
        <f t="shared" si="64"/>
        <v>Pass</v>
      </c>
      <c r="AQ76" s="114">
        <f>COUNTBLANK(Survey!$X76)</f>
        <v>1</v>
      </c>
      <c r="AR76" s="58">
        <f>IF(AND(Survey!L76&lt;&gt;"Exempt fund",OR(Survey!$M76="ETF",Survey!$M76="ETF, alternative mutual fund",Survey!$M76="Mutual fund",Survey!$M76="Alternative mutual fund",Survey!$M76="Money market")),1,0)</f>
        <v>0</v>
      </c>
      <c r="AS76" s="16" t="str">
        <f t="shared" si="65"/>
        <v>Pass</v>
      </c>
      <c r="AT76" s="33" t="b">
        <f>NOT(ISNUMBER(SEARCH("Yes",Survey!$AC76)))</f>
        <v>1</v>
      </c>
      <c r="AU76" s="32" t="b">
        <f>IF(COUNTBLANK(Survey!$AD76:$AE76)=0,TRUE, FALSE)</f>
        <v>0</v>
      </c>
      <c r="AV76" s="16" t="str">
        <f t="shared" si="66"/>
        <v>Pass</v>
      </c>
      <c r="AW76" s="33" t="b">
        <f>NOT(ISNUMBER(SEARCH("Yes",Survey!$AF76)))</f>
        <v>1</v>
      </c>
      <c r="AX76" s="32" t="b">
        <f>NOT(ISBLANK(Survey!$AH76))</f>
        <v>0</v>
      </c>
      <c r="AY76" s="16" t="str">
        <f t="shared" si="67"/>
        <v>Pass</v>
      </c>
      <c r="AZ76" s="33" t="b">
        <f>NOT(OR(ISNUMBER(SEARCH("Other",Survey!$AH76)),ISNUMBER(SEARCH("Multiple",Survey!$AH76))))</f>
        <v>1</v>
      </c>
      <c r="BA76" s="32" t="b">
        <f>NOT(ISBLANK(Survey!$AI76))</f>
        <v>0</v>
      </c>
      <c r="BB76" s="16" t="str">
        <f t="shared" si="68"/>
        <v>Fail</v>
      </c>
      <c r="BC76" s="114">
        <f>IF(ABS(Survey!$BA76)&gt;0, 1,0)</f>
        <v>0</v>
      </c>
      <c r="BD76" s="114">
        <f>IF(COUNTBLANK(Survey!$AL76)=0,1,0)</f>
        <v>0</v>
      </c>
      <c r="BE76" s="16" t="str">
        <f t="shared" si="69"/>
        <v>Pass</v>
      </c>
      <c r="BF76" s="114">
        <f>IF(ISBLANK(Survey!$AL76),0,1)</f>
        <v>0</v>
      </c>
      <c r="BG76" s="133">
        <f>COUNTBLANK(Survey!$AM76)</f>
        <v>1</v>
      </c>
      <c r="BH76" s="16" t="str">
        <f t="shared" si="70"/>
        <v>Pass</v>
      </c>
      <c r="BI76" s="114">
        <f>IF(OR(Survey!$AM76="Closed",ISBLANK(Survey!$AM76)),0,1)</f>
        <v>0</v>
      </c>
      <c r="BJ76" s="133">
        <f>IF(ISBLANK(Survey!$AN76),1,0)</f>
        <v>1</v>
      </c>
      <c r="BK76" s="118" t="str">
        <f t="shared" si="71"/>
        <v>Pass</v>
      </c>
      <c r="BL76" s="31" cm="1">
        <f t="array" ref="BL76">SUM(SUMIF(Survey!AO76:AP76,{"&gt;0","&lt;0"})*{1,-1})</f>
        <v>0</v>
      </c>
      <c r="BM76">
        <f t="shared" si="72"/>
        <v>0</v>
      </c>
      <c r="BN76">
        <f t="shared" si="73"/>
        <v>100</v>
      </c>
      <c r="BO76" s="118" t="str">
        <f t="shared" si="74"/>
        <v>Pass</v>
      </c>
      <c r="BP76">
        <f>IF(Survey!AQ76="No",0,1)</f>
        <v>1</v>
      </c>
      <c r="BQ76" s="207">
        <f>MOD((LEN(Survey!AQ76)+2),22)</f>
        <v>2</v>
      </c>
      <c r="BR76">
        <f>IF(Survey!AR76="No",0,1)</f>
        <v>1</v>
      </c>
      <c r="BS76" s="207">
        <f>MOD((LEN(Survey!AR76)+2),22)</f>
        <v>2</v>
      </c>
      <c r="BT76" s="114">
        <f>COUNTBLANK(Survey!$AQ76:$AS76)+COUNTBLANK(Survey!$AU76)</f>
        <v>4</v>
      </c>
      <c r="BU76" s="114">
        <f>IF(Survey!$I76="Yes",1,0)</f>
        <v>0</v>
      </c>
      <c r="BV76" s="114">
        <f>IF(OR(Survey!$M76="Mutual fund",Survey!$M76="Alternative mutual fund",Survey!$M76="Money market"),1,0)</f>
        <v>0</v>
      </c>
      <c r="BW76" s="119">
        <f>IF(OR(Survey!$M76="ETF",Survey!$M76="ETF, alternative mutual fund"),1,0)</f>
        <v>0</v>
      </c>
      <c r="BX76" s="16" t="str">
        <f t="shared" si="75"/>
        <v>Pass</v>
      </c>
      <c r="BY76" s="33">
        <f>IF(ISNUMBER(SEARCH("Other",Survey!$AS76)), 1, 0)</f>
        <v>0</v>
      </c>
      <c r="BZ76" s="58" t="b">
        <f>NOT(ISBLANK(Survey!$AT76))</f>
        <v>0</v>
      </c>
      <c r="CA76" s="16" t="str">
        <f t="shared" si="76"/>
        <v>Pass</v>
      </c>
      <c r="CB76" s="114">
        <f>IF(Survey!$BB76=0, 0,1)</f>
        <v>0</v>
      </c>
      <c r="CC76" s="58">
        <f>Survey!$AV76</f>
        <v>0</v>
      </c>
      <c r="CD76" s="58">
        <f>Survey!$BC76+Survey!$BD76+ABS(Survey!$BE76)-ABS(Survey!$BF76)-ABS(Survey!$BG76)-ABS(Survey!$BL76)</f>
        <v>0</v>
      </c>
      <c r="CE76" s="138">
        <f>Survey!BB76+(ABS(Survey!$BH76)-ABS(Survey!$BI76)+ABS(Survey!$BJ76)-ABS(Survey!$BK76))*0.5</f>
        <v>0</v>
      </c>
      <c r="CF76" s="58">
        <f t="shared" si="77"/>
        <v>0</v>
      </c>
      <c r="CG76" s="58">
        <f>IF(AND($CC76&gt;$CF76-0.2,$CC76&lt;$CF76+0.2,ISBLANK(Survey!$AV76)=FALSE),0,1)</f>
        <v>1</v>
      </c>
      <c r="CH76" s="133">
        <f>IF(ISBLANK(Survey!$AW76),1,0)</f>
        <v>1</v>
      </c>
      <c r="CI76" s="16" t="str">
        <f t="shared" si="78"/>
        <v>Pass</v>
      </c>
      <c r="CJ76" s="114">
        <f>IF(Survey!$BB76=0, 0,1)</f>
        <v>0</v>
      </c>
      <c r="CK76" s="58">
        <f>IF(AND(Survey!$AX76&gt;=0,Survey!$AX76&lt;=0.2,Survey!$AX76&lt;&gt;""),0,1)</f>
        <v>1</v>
      </c>
      <c r="CL76" s="114">
        <f>IF(ISBLANK(Survey!$AY76),1,0)</f>
        <v>1</v>
      </c>
      <c r="CM76" s="16" t="str">
        <f t="shared" si="79"/>
        <v>Fail</v>
      </c>
      <c r="CN76" s="133">
        <f>Survey!$AZ76</f>
        <v>0</v>
      </c>
      <c r="CO76" s="16" t="str">
        <f t="shared" si="80"/>
        <v>Pass</v>
      </c>
      <c r="CP76" s="31">
        <f>Survey!$BA76</f>
        <v>0</v>
      </c>
      <c r="CQ76" s="138">
        <f>Survey!$BB76+Survey!$BC76+Survey!$BD76+ABS(Survey!$BE76)-ABS(Survey!$BF76)-ABS(Survey!$BG76)+ABS(Survey!$BH76)-ABS(Survey!$BI76)+ABS(Survey!$BJ76)-ABS(Survey!$BK76)-ABS(Survey!$BL76)+Survey!$BM76</f>
        <v>0</v>
      </c>
      <c r="CR76" s="30">
        <f t="shared" si="81"/>
        <v>0</v>
      </c>
      <c r="CS76" s="17">
        <f t="shared" si="82"/>
        <v>0</v>
      </c>
      <c r="CT76" s="16" t="str">
        <f t="shared" si="83"/>
        <v>Pass</v>
      </c>
      <c r="CU76" s="33" t="b">
        <f>IF(ABS(Survey!$BM76)=0,TRUE,FALSE)</f>
        <v>1</v>
      </c>
      <c r="CV76" s="32" t="b">
        <f>NOT(ISBLANK(Survey!$BN76))</f>
        <v>0</v>
      </c>
      <c r="CW76" t="str">
        <f t="shared" si="84"/>
        <v>Fail</v>
      </c>
      <c r="CX76" s="25">
        <f>Survey!$BA76</f>
        <v>0</v>
      </c>
      <c r="CY76" s="25" cm="1">
        <f t="array" ref="CY76">SUM(SUMIF(Survey!BP76:BW76,{"&gt;0","&lt;0"})*{1,-1})-SUM(SUMIF(Survey!BY76:CF76,{"&gt;0","&lt;0"})*{1,-1})</f>
        <v>0</v>
      </c>
      <c r="CZ76" s="30" t="str">
        <f t="shared" si="85"/>
        <v>No holdings</v>
      </c>
      <c r="DA76">
        <f t="shared" si="86"/>
        <v>0</v>
      </c>
      <c r="DB76" s="16" t="str">
        <f t="shared" si="87"/>
        <v>Fail</v>
      </c>
      <c r="DC76" s="31">
        <f>Survey!$BA76</f>
        <v>0</v>
      </c>
      <c r="DD76" s="31" cm="1">
        <f t="array" ref="DD76">SUM(SUMIF(Survey!CH76:DA76,{"&gt;0","&lt;0"})*{1,-1})-SUM(SUMIF(Survey!DC76:DV76,{"&gt;0","&lt;0"})*{1,-1})</f>
        <v>0</v>
      </c>
      <c r="DE76" s="30" t="str">
        <f t="shared" si="88"/>
        <v>No holdings</v>
      </c>
      <c r="DF76" s="17">
        <f t="shared" si="89"/>
        <v>0</v>
      </c>
      <c r="DG76" s="16" t="str">
        <f t="shared" si="90"/>
        <v>Pass</v>
      </c>
      <c r="DH76" s="33" t="b">
        <f>IF(ABS(Survey!$DA76)=0,TRUE,FALSE)</f>
        <v>1</v>
      </c>
      <c r="DI76" s="32" t="b">
        <f>NOT(ISBLANK(Survey!$DB76))</f>
        <v>0</v>
      </c>
      <c r="DJ76" s="16" t="str">
        <f t="shared" si="91"/>
        <v>Pass</v>
      </c>
      <c r="DK76" s="33" t="b">
        <f>IF(ABS(Survey!$DV76)=0,TRUE,FALSE)</f>
        <v>1</v>
      </c>
      <c r="DL76" s="32" t="b">
        <f>NOT(ISBLANK(Survey!$DW76))</f>
        <v>0</v>
      </c>
      <c r="DM76" t="str">
        <f t="shared" si="92"/>
        <v>Pass</v>
      </c>
      <c r="DN76" s="25" cm="1">
        <f t="array" ref="DN76">SUM(SUMIF(Survey!CW76,{"&gt;0","&lt;0"})*{1,-1})+SUM(SUMIF(Survey!DR76,{"&gt;0","&lt;0"})*{1,-1})</f>
        <v>0</v>
      </c>
      <c r="DO76" s="25">
        <f>SUM(SUMIF(Survey!DY76:EE76,{"&gt;0","&lt;0"})*{1,-1})+SUM(SUMIF(Survey!EG76:EM76,{"&gt;0","&lt;0"})*{1,-1})</f>
        <v>0</v>
      </c>
      <c r="DP76">
        <f t="shared" si="93"/>
        <v>0</v>
      </c>
      <c r="DQ76">
        <f t="shared" si="94"/>
        <v>0</v>
      </c>
      <c r="DR76" s="16" t="str">
        <f t="shared" si="95"/>
        <v>Pass</v>
      </c>
      <c r="DS76" s="33" t="b">
        <f>IF(ABS(Survey!$EE76)=0,TRUE,FALSE)</f>
        <v>1</v>
      </c>
      <c r="DT76" s="32" t="b">
        <f>NOT(ISBLANK(Survey!EF76))</f>
        <v>0</v>
      </c>
      <c r="DU76" s="16" t="str">
        <f t="shared" si="96"/>
        <v>Pass</v>
      </c>
      <c r="DV76" s="33" t="b">
        <f>IF(ABS(Survey!$EM76)=0,TRUE,FALSE)</f>
        <v>1</v>
      </c>
      <c r="DW76" s="32" t="b">
        <f>NOT(ISBLANK(Survey!$EN76))</f>
        <v>0</v>
      </c>
      <c r="DX76" s="16" t="str">
        <f t="shared" si="97"/>
        <v>Fail</v>
      </c>
      <c r="DY76" s="31">
        <f>SUM(SUMIF(Survey!ET76:EV76,{"&gt;0","&lt;0"})*{1,-1})</f>
        <v>0</v>
      </c>
      <c r="DZ76">
        <f t="shared" si="98"/>
        <v>0</v>
      </c>
      <c r="EA76">
        <f t="shared" si="99"/>
        <v>100</v>
      </c>
      <c r="EB76" s="30" t="b">
        <f>IF(OR(Survey!$M76="ETF",Survey!$M76="ETF, alternative mutual fund",Survey!$M76="Closed-end", Survey!$M76="Split share corp"),TRUE,FALSE)</f>
        <v>0</v>
      </c>
      <c r="EC76" s="16" t="str">
        <f t="shared" si="100"/>
        <v>Fail</v>
      </c>
      <c r="ED76" s="31">
        <f>SUM(SUMIF(Survey!EX76:FD76,{"&gt;0","&lt;0"})*{1,-1})</f>
        <v>0</v>
      </c>
      <c r="EE76">
        <f t="shared" si="101"/>
        <v>0</v>
      </c>
      <c r="EF76" s="17">
        <f t="shared" si="102"/>
        <v>100</v>
      </c>
      <c r="EG76" s="16" t="str">
        <f t="shared" si="103"/>
        <v>Fail</v>
      </c>
      <c r="EH76" s="31">
        <f>SUM(SUMIF(Survey!FF76:FL76,{"&gt;0","&lt;0"})*{1,-1})</f>
        <v>0</v>
      </c>
      <c r="EI76">
        <f t="shared" si="104"/>
        <v>0</v>
      </c>
      <c r="EJ76" s="17">
        <f t="shared" si="105"/>
        <v>100</v>
      </c>
    </row>
    <row r="77" spans="1:140">
      <c r="A77">
        <v>77</v>
      </c>
      <c r="B77" t="str">
        <f t="shared" si="0"/>
        <v>Pass</v>
      </c>
      <c r="C77" t="str">
        <f>IF(COUNTBLANK(Survey!B77:FM77)=$C$2, "Pass", "Fail")</f>
        <v>Pass</v>
      </c>
      <c r="D77" s="16" t="str">
        <f t="shared" si="54"/>
        <v>Fail</v>
      </c>
      <c r="E77" t="str">
        <f>IF(OR(ISBLANK(Survey!AL77),COUNTIF(G77:BJ77,"Fail")),"Fail","Pass")</f>
        <v>Fail</v>
      </c>
      <c r="F77" s="265"/>
      <c r="G77" s="16" t="str">
        <f t="shared" si="55"/>
        <v>Fail</v>
      </c>
      <c r="H77" s="139">
        <f>COUNTBLANK(Survey!B77:D77)+COUNTBLANK(Survey!G77)+COUNTBLANK(Survey!I77)+COUNTBLANK(Survey!K77:M77)+COUNTBLANK(Survey!P77:Q77)+COUNTBLANK(Survey!T77:W77)+COUNTBLANK(Survey!Z77:AC77)+COUNTBLANK(Survey!AF77:AG77)+COUNTBLANK(Survey!AK77:AK77)</f>
        <v>21</v>
      </c>
      <c r="I77" t="str">
        <f t="shared" si="56"/>
        <v>Fail</v>
      </c>
      <c r="J77" t="b">
        <f>IF(Survey!E77="No",TRUE,FALSE)</f>
        <v>0</v>
      </c>
      <c r="K77" s="29" cm="1">
        <f t="array" ref="K77">IF(COUNTA(Survey!$E$4:$E$695)=1, 0, SUM(IF(COUNTIF(Survey!$E$4:$E$695, Survey!$E$4:$E$695)=1,1,0)))</f>
        <v>0</v>
      </c>
      <c r="L77" s="29">
        <f>LEN(Survey!E77)</f>
        <v>0</v>
      </c>
      <c r="M77" s="16" t="str">
        <f t="shared" si="57"/>
        <v>Fail</v>
      </c>
      <c r="N77" t="b">
        <f>IF(Survey!F77="No",TRUE,FALSE)</f>
        <v>0</v>
      </c>
      <c r="O77" t="b">
        <f>Survey!F77=Survey!E77</f>
        <v>1</v>
      </c>
      <c r="P77">
        <f>COUNTIF(Survey!$F$4:$F$695,Survey!F77)</f>
        <v>0</v>
      </c>
      <c r="Q77" s="28">
        <f>LEN(Survey!F77)</f>
        <v>0</v>
      </c>
      <c r="R77" s="16" t="str">
        <f t="shared" si="58"/>
        <v>Pass</v>
      </c>
      <c r="S77" s="29">
        <f>MOD((LEN(Survey!H77)+2),11)</f>
        <v>2</v>
      </c>
      <c r="T77">
        <f>COUNTIF(Survey!$H$4:$H$695,Survey!H77)</f>
        <v>0</v>
      </c>
      <c r="U77" s="28" t="str">
        <f>IF(Survey!$L77="Prospectus fund", "Yes", "No")</f>
        <v>No</v>
      </c>
      <c r="V77" s="16" t="str">
        <f t="shared" si="59"/>
        <v>Pass</v>
      </c>
      <c r="W77" s="29">
        <f>MOD((LEN(Survey!J77)+2),11)</f>
        <v>2</v>
      </c>
      <c r="X77">
        <f>COUNTIF(Survey!$J$4:$J$695,Survey!J77)</f>
        <v>0</v>
      </c>
      <c r="Y77" s="30" t="b">
        <f>IF(OR(Survey!$M77="ETF",Survey!$M77="ETF, alternative mutual fund",Survey!$M77="Closed-end", Survey!$M77="Split share corp", Survey!$I77="Yes"),TRUE,FALSE)</f>
        <v>0</v>
      </c>
      <c r="Z77" s="16" t="str">
        <f>IFERROR(IF(AND(OR(AC77=AD77,AD77 = "Either"),NOT(ISBLANK(Survey!K77))),"Pass","Fail"),"Pass")</f>
        <v>Fail</v>
      </c>
      <c r="AA77" s="31" cm="1">
        <f t="array" ref="AA77">SUM(SUMIF(Survey!CH77:DA77,{"&gt;0","&lt;0"})*{1,-1})</f>
        <v>0</v>
      </c>
      <c r="AB77" s="33" cm="1">
        <f t="array" ref="AB77">SUM(SUMIF(Survey!CK77,{"&gt;0","&lt;0"})*{1,-1})+SUM(SUMIF(Survey!CU77,{"&gt;0","&lt;0"})*{1,-1})</f>
        <v>0</v>
      </c>
      <c r="AC77" s="33">
        <f>Survey!K77</f>
        <v>0</v>
      </c>
      <c r="AD77" s="32" t="str">
        <f t="shared" si="60"/>
        <v>Either</v>
      </c>
      <c r="AE77" s="16" t="str">
        <f t="shared" si="61"/>
        <v>Fail</v>
      </c>
      <c r="AF77" s="58" cm="1">
        <f t="array" ref="AF77">SUM(SUMIF(Survey!CH77:DA77,{"&gt;0","&lt;0"})*{1,-1})+SUM(SUMIF(Survey!DC77:DV77,{"&gt;0","&lt;0"})*{1,-1})</f>
        <v>0</v>
      </c>
      <c r="AG77" s="58">
        <f>IFERROR(AF77/(Survey!$BA77),0)</f>
        <v>0</v>
      </c>
      <c r="AH77" s="104" t="b">
        <f>IF(OR(Survey!$M77="Alternative strategy or hedge",Survey!$M77="Private asset",Survey!$L77="Prospectus fund"),TRUE,FALSE)</f>
        <v>0</v>
      </c>
      <c r="AI77" s="104" t="b">
        <f>NOT(ISBLANK(Survey!$M77))</f>
        <v>0</v>
      </c>
      <c r="AJ77" s="16" t="str">
        <f t="shared" si="62"/>
        <v>Fail</v>
      </c>
      <c r="AK77" t="b">
        <f>IF(Survey!W77="No",TRUE,FALSE)</f>
        <v>0</v>
      </c>
      <c r="AL77" s="119">
        <f>MOD((LEN(Survey!W77)+2),22)</f>
        <v>2</v>
      </c>
      <c r="AM77" t="str">
        <f t="shared" si="63"/>
        <v>Pass</v>
      </c>
      <c r="AN77" s="33" t="b">
        <f>NOT(ISNUMBER(SEARCH("Other",Survey!$Q77)))</f>
        <v>1</v>
      </c>
      <c r="AO77" s="32" t="b">
        <f>NOT(ISBLANK(Survey!$R77))</f>
        <v>0</v>
      </c>
      <c r="AP77" s="16" t="str">
        <f t="shared" si="64"/>
        <v>Pass</v>
      </c>
      <c r="AQ77" s="114">
        <f>COUNTBLANK(Survey!$X77)</f>
        <v>1</v>
      </c>
      <c r="AR77" s="58">
        <f>IF(AND(Survey!L77&lt;&gt;"Exempt fund",OR(Survey!$M77="ETF",Survey!$M77="ETF, alternative mutual fund",Survey!$M77="Mutual fund",Survey!$M77="Alternative mutual fund",Survey!$M77="Money market")),1,0)</f>
        <v>0</v>
      </c>
      <c r="AS77" s="16" t="str">
        <f t="shared" si="65"/>
        <v>Pass</v>
      </c>
      <c r="AT77" s="33" t="b">
        <f>NOT(ISNUMBER(SEARCH("Yes",Survey!$AC77)))</f>
        <v>1</v>
      </c>
      <c r="AU77" s="32" t="b">
        <f>IF(COUNTBLANK(Survey!$AD77:$AE77)=0,TRUE, FALSE)</f>
        <v>0</v>
      </c>
      <c r="AV77" s="16" t="str">
        <f t="shared" si="66"/>
        <v>Pass</v>
      </c>
      <c r="AW77" s="33" t="b">
        <f>NOT(ISNUMBER(SEARCH("Yes",Survey!$AF77)))</f>
        <v>1</v>
      </c>
      <c r="AX77" s="32" t="b">
        <f>NOT(ISBLANK(Survey!$AH77))</f>
        <v>0</v>
      </c>
      <c r="AY77" s="16" t="str">
        <f t="shared" si="67"/>
        <v>Pass</v>
      </c>
      <c r="AZ77" s="33" t="b">
        <f>NOT(OR(ISNUMBER(SEARCH("Other",Survey!$AH77)),ISNUMBER(SEARCH("Multiple",Survey!$AH77))))</f>
        <v>1</v>
      </c>
      <c r="BA77" s="32" t="b">
        <f>NOT(ISBLANK(Survey!$AI77))</f>
        <v>0</v>
      </c>
      <c r="BB77" s="16" t="str">
        <f t="shared" si="68"/>
        <v>Fail</v>
      </c>
      <c r="BC77" s="114">
        <f>IF(ABS(Survey!$BA77)&gt;0, 1,0)</f>
        <v>0</v>
      </c>
      <c r="BD77" s="114">
        <f>IF(COUNTBLANK(Survey!$AL77)=0,1,0)</f>
        <v>0</v>
      </c>
      <c r="BE77" s="16" t="str">
        <f t="shared" si="69"/>
        <v>Pass</v>
      </c>
      <c r="BF77" s="114">
        <f>IF(ISBLANK(Survey!$AL77),0,1)</f>
        <v>0</v>
      </c>
      <c r="BG77" s="133">
        <f>COUNTBLANK(Survey!$AM77)</f>
        <v>1</v>
      </c>
      <c r="BH77" s="16" t="str">
        <f t="shared" si="70"/>
        <v>Pass</v>
      </c>
      <c r="BI77" s="114">
        <f>IF(OR(Survey!$AM77="Closed",ISBLANK(Survey!$AM77)),0,1)</f>
        <v>0</v>
      </c>
      <c r="BJ77" s="133">
        <f>IF(ISBLANK(Survey!$AN77),1,0)</f>
        <v>1</v>
      </c>
      <c r="BK77" s="118" t="str">
        <f t="shared" si="71"/>
        <v>Pass</v>
      </c>
      <c r="BL77" s="31" cm="1">
        <f t="array" ref="BL77">SUM(SUMIF(Survey!AO77:AP77,{"&gt;0","&lt;0"})*{1,-1})</f>
        <v>0</v>
      </c>
      <c r="BM77">
        <f t="shared" si="72"/>
        <v>0</v>
      </c>
      <c r="BN77">
        <f t="shared" si="73"/>
        <v>100</v>
      </c>
      <c r="BO77" s="118" t="str">
        <f t="shared" si="74"/>
        <v>Pass</v>
      </c>
      <c r="BP77">
        <f>IF(Survey!AQ77="No",0,1)</f>
        <v>1</v>
      </c>
      <c r="BQ77" s="207">
        <f>MOD((LEN(Survey!AQ77)+2),22)</f>
        <v>2</v>
      </c>
      <c r="BR77">
        <f>IF(Survey!AR77="No",0,1)</f>
        <v>1</v>
      </c>
      <c r="BS77" s="207">
        <f>MOD((LEN(Survey!AR77)+2),22)</f>
        <v>2</v>
      </c>
      <c r="BT77" s="114">
        <f>COUNTBLANK(Survey!$AQ77:$AS77)+COUNTBLANK(Survey!$AU77)</f>
        <v>4</v>
      </c>
      <c r="BU77" s="114">
        <f>IF(Survey!$I77="Yes",1,0)</f>
        <v>0</v>
      </c>
      <c r="BV77" s="114">
        <f>IF(OR(Survey!$M77="Mutual fund",Survey!$M77="Alternative mutual fund",Survey!$M77="Money market"),1,0)</f>
        <v>0</v>
      </c>
      <c r="BW77" s="119">
        <f>IF(OR(Survey!$M77="ETF",Survey!$M77="ETF, alternative mutual fund"),1,0)</f>
        <v>0</v>
      </c>
      <c r="BX77" s="16" t="str">
        <f t="shared" si="75"/>
        <v>Pass</v>
      </c>
      <c r="BY77" s="33">
        <f>IF(ISNUMBER(SEARCH("Other",Survey!$AS77)), 1, 0)</f>
        <v>0</v>
      </c>
      <c r="BZ77" s="58" t="b">
        <f>NOT(ISBLANK(Survey!$AT77))</f>
        <v>0</v>
      </c>
      <c r="CA77" s="16" t="str">
        <f t="shared" si="76"/>
        <v>Pass</v>
      </c>
      <c r="CB77" s="114">
        <f>IF(Survey!$BB77=0, 0,1)</f>
        <v>0</v>
      </c>
      <c r="CC77" s="58">
        <f>Survey!$AV77</f>
        <v>0</v>
      </c>
      <c r="CD77" s="58">
        <f>Survey!$BC77+Survey!$BD77+ABS(Survey!$BE77)-ABS(Survey!$BF77)-ABS(Survey!$BG77)-ABS(Survey!$BL77)</f>
        <v>0</v>
      </c>
      <c r="CE77" s="138">
        <f>Survey!BB77+(ABS(Survey!$BH77)-ABS(Survey!$BI77)+ABS(Survey!$BJ77)-ABS(Survey!$BK77))*0.5</f>
        <v>0</v>
      </c>
      <c r="CF77" s="58">
        <f t="shared" si="77"/>
        <v>0</v>
      </c>
      <c r="CG77" s="58">
        <f>IF(AND($CC77&gt;$CF77-0.2,$CC77&lt;$CF77+0.2,ISBLANK(Survey!$AV77)=FALSE),0,1)</f>
        <v>1</v>
      </c>
      <c r="CH77" s="133">
        <f>IF(ISBLANK(Survey!$AW77),1,0)</f>
        <v>1</v>
      </c>
      <c r="CI77" s="16" t="str">
        <f t="shared" si="78"/>
        <v>Pass</v>
      </c>
      <c r="CJ77" s="114">
        <f>IF(Survey!$BB77=0, 0,1)</f>
        <v>0</v>
      </c>
      <c r="CK77" s="58">
        <f>IF(AND(Survey!$AX77&gt;=0,Survey!$AX77&lt;=0.2,Survey!$AX77&lt;&gt;""),0,1)</f>
        <v>1</v>
      </c>
      <c r="CL77" s="114">
        <f>IF(ISBLANK(Survey!$AY77),1,0)</f>
        <v>1</v>
      </c>
      <c r="CM77" s="16" t="str">
        <f t="shared" si="79"/>
        <v>Fail</v>
      </c>
      <c r="CN77" s="133">
        <f>Survey!$AZ77</f>
        <v>0</v>
      </c>
      <c r="CO77" s="16" t="str">
        <f t="shared" si="80"/>
        <v>Pass</v>
      </c>
      <c r="CP77" s="31">
        <f>Survey!$BA77</f>
        <v>0</v>
      </c>
      <c r="CQ77" s="138">
        <f>Survey!$BB77+Survey!$BC77+Survey!$BD77+ABS(Survey!$BE77)-ABS(Survey!$BF77)-ABS(Survey!$BG77)+ABS(Survey!$BH77)-ABS(Survey!$BI77)+ABS(Survey!$BJ77)-ABS(Survey!$BK77)-ABS(Survey!$BL77)+Survey!$BM77</f>
        <v>0</v>
      </c>
      <c r="CR77" s="30">
        <f t="shared" si="81"/>
        <v>0</v>
      </c>
      <c r="CS77" s="17">
        <f t="shared" si="82"/>
        <v>0</v>
      </c>
      <c r="CT77" s="16" t="str">
        <f t="shared" si="83"/>
        <v>Pass</v>
      </c>
      <c r="CU77" s="33" t="b">
        <f>IF(ABS(Survey!$BM77)=0,TRUE,FALSE)</f>
        <v>1</v>
      </c>
      <c r="CV77" s="32" t="b">
        <f>NOT(ISBLANK(Survey!$BN77))</f>
        <v>0</v>
      </c>
      <c r="CW77" t="str">
        <f t="shared" si="84"/>
        <v>Fail</v>
      </c>
      <c r="CX77" s="25">
        <f>Survey!$BA77</f>
        <v>0</v>
      </c>
      <c r="CY77" s="25" cm="1">
        <f t="array" ref="CY77">SUM(SUMIF(Survey!BP77:BW77,{"&gt;0","&lt;0"})*{1,-1})-SUM(SUMIF(Survey!BY77:CF77,{"&gt;0","&lt;0"})*{1,-1})</f>
        <v>0</v>
      </c>
      <c r="CZ77" s="30" t="str">
        <f t="shared" si="85"/>
        <v>No holdings</v>
      </c>
      <c r="DA77">
        <f t="shared" si="86"/>
        <v>0</v>
      </c>
      <c r="DB77" s="16" t="str">
        <f t="shared" si="87"/>
        <v>Fail</v>
      </c>
      <c r="DC77" s="31">
        <f>Survey!$BA77</f>
        <v>0</v>
      </c>
      <c r="DD77" s="31" cm="1">
        <f t="array" ref="DD77">SUM(SUMIF(Survey!CH77:DA77,{"&gt;0","&lt;0"})*{1,-1})-SUM(SUMIF(Survey!DC77:DV77,{"&gt;0","&lt;0"})*{1,-1})</f>
        <v>0</v>
      </c>
      <c r="DE77" s="30" t="str">
        <f t="shared" si="88"/>
        <v>No holdings</v>
      </c>
      <c r="DF77" s="17">
        <f t="shared" si="89"/>
        <v>0</v>
      </c>
      <c r="DG77" s="16" t="str">
        <f t="shared" si="90"/>
        <v>Pass</v>
      </c>
      <c r="DH77" s="33" t="b">
        <f>IF(ABS(Survey!$DA77)=0,TRUE,FALSE)</f>
        <v>1</v>
      </c>
      <c r="DI77" s="32" t="b">
        <f>NOT(ISBLANK(Survey!$DB77))</f>
        <v>0</v>
      </c>
      <c r="DJ77" s="16" t="str">
        <f t="shared" si="91"/>
        <v>Pass</v>
      </c>
      <c r="DK77" s="33" t="b">
        <f>IF(ABS(Survey!$DV77)=0,TRUE,FALSE)</f>
        <v>1</v>
      </c>
      <c r="DL77" s="32" t="b">
        <f>NOT(ISBLANK(Survey!$DW77))</f>
        <v>0</v>
      </c>
      <c r="DM77" t="str">
        <f t="shared" si="92"/>
        <v>Pass</v>
      </c>
      <c r="DN77" s="25" cm="1">
        <f t="array" ref="DN77">SUM(SUMIF(Survey!CW77,{"&gt;0","&lt;0"})*{1,-1})+SUM(SUMIF(Survey!DR77,{"&gt;0","&lt;0"})*{1,-1})</f>
        <v>0</v>
      </c>
      <c r="DO77" s="25">
        <f>SUM(SUMIF(Survey!DY77:EE77,{"&gt;0","&lt;0"})*{1,-1})+SUM(SUMIF(Survey!EG77:EM77,{"&gt;0","&lt;0"})*{1,-1})</f>
        <v>0</v>
      </c>
      <c r="DP77">
        <f t="shared" si="93"/>
        <v>0</v>
      </c>
      <c r="DQ77">
        <f t="shared" si="94"/>
        <v>0</v>
      </c>
      <c r="DR77" s="16" t="str">
        <f t="shared" si="95"/>
        <v>Pass</v>
      </c>
      <c r="DS77" s="33" t="b">
        <f>IF(ABS(Survey!$EE77)=0,TRUE,FALSE)</f>
        <v>1</v>
      </c>
      <c r="DT77" s="32" t="b">
        <f>NOT(ISBLANK(Survey!EF77))</f>
        <v>0</v>
      </c>
      <c r="DU77" s="16" t="str">
        <f t="shared" si="96"/>
        <v>Pass</v>
      </c>
      <c r="DV77" s="33" t="b">
        <f>IF(ABS(Survey!$EM77)=0,TRUE,FALSE)</f>
        <v>1</v>
      </c>
      <c r="DW77" s="32" t="b">
        <f>NOT(ISBLANK(Survey!$EN77))</f>
        <v>0</v>
      </c>
      <c r="DX77" s="16" t="str">
        <f t="shared" si="97"/>
        <v>Fail</v>
      </c>
      <c r="DY77" s="31">
        <f>SUM(SUMIF(Survey!ET77:EV77,{"&gt;0","&lt;0"})*{1,-1})</f>
        <v>0</v>
      </c>
      <c r="DZ77">
        <f t="shared" si="98"/>
        <v>0</v>
      </c>
      <c r="EA77">
        <f t="shared" si="99"/>
        <v>100</v>
      </c>
      <c r="EB77" s="30" t="b">
        <f>IF(OR(Survey!$M77="ETF",Survey!$M77="ETF, alternative mutual fund",Survey!$M77="Closed-end", Survey!$M77="Split share corp"),TRUE,FALSE)</f>
        <v>0</v>
      </c>
      <c r="EC77" s="16" t="str">
        <f t="shared" si="100"/>
        <v>Fail</v>
      </c>
      <c r="ED77" s="31">
        <f>SUM(SUMIF(Survey!EX77:FD77,{"&gt;0","&lt;0"})*{1,-1})</f>
        <v>0</v>
      </c>
      <c r="EE77">
        <f t="shared" si="101"/>
        <v>0</v>
      </c>
      <c r="EF77" s="17">
        <f t="shared" si="102"/>
        <v>100</v>
      </c>
      <c r="EG77" s="16" t="str">
        <f t="shared" si="103"/>
        <v>Fail</v>
      </c>
      <c r="EH77" s="31">
        <f>SUM(SUMIF(Survey!FF77:FL77,{"&gt;0","&lt;0"})*{1,-1})</f>
        <v>0</v>
      </c>
      <c r="EI77">
        <f t="shared" si="104"/>
        <v>0</v>
      </c>
      <c r="EJ77" s="17">
        <f t="shared" si="105"/>
        <v>100</v>
      </c>
    </row>
    <row r="78" spans="1:140">
      <c r="A78">
        <v>78</v>
      </c>
      <c r="B78" t="str">
        <f t="shared" si="0"/>
        <v>Pass</v>
      </c>
      <c r="C78" t="str">
        <f>IF(COUNTBLANK(Survey!B78:FM78)=$C$2, "Pass", "Fail")</f>
        <v>Pass</v>
      </c>
      <c r="D78" s="16" t="str">
        <f t="shared" si="54"/>
        <v>Fail</v>
      </c>
      <c r="E78" t="str">
        <f>IF(OR(ISBLANK(Survey!AL78),COUNTIF(G78:BJ78,"Fail")),"Fail","Pass")</f>
        <v>Fail</v>
      </c>
      <c r="F78" s="265"/>
      <c r="G78" s="16" t="str">
        <f t="shared" si="55"/>
        <v>Fail</v>
      </c>
      <c r="H78" s="139">
        <f>COUNTBLANK(Survey!B78:D78)+COUNTBLANK(Survey!G78)+COUNTBLANK(Survey!I78)+COUNTBLANK(Survey!K78:M78)+COUNTBLANK(Survey!P78:Q78)+COUNTBLANK(Survey!T78:W78)+COUNTBLANK(Survey!Z78:AC78)+COUNTBLANK(Survey!AF78:AG78)+COUNTBLANK(Survey!AK78:AK78)</f>
        <v>21</v>
      </c>
      <c r="I78" t="str">
        <f t="shared" si="56"/>
        <v>Fail</v>
      </c>
      <c r="J78" t="b">
        <f>IF(Survey!E78="No",TRUE,FALSE)</f>
        <v>0</v>
      </c>
      <c r="K78" s="29" cm="1">
        <f t="array" ref="K78">IF(COUNTA(Survey!$E$4:$E$695)=1, 0, SUM(IF(COUNTIF(Survey!$E$4:$E$695, Survey!$E$4:$E$695)=1,1,0)))</f>
        <v>0</v>
      </c>
      <c r="L78" s="29">
        <f>LEN(Survey!E78)</f>
        <v>0</v>
      </c>
      <c r="M78" s="16" t="str">
        <f t="shared" si="57"/>
        <v>Fail</v>
      </c>
      <c r="N78" t="b">
        <f>IF(Survey!F78="No",TRUE,FALSE)</f>
        <v>0</v>
      </c>
      <c r="O78" t="b">
        <f>Survey!F78=Survey!E78</f>
        <v>1</v>
      </c>
      <c r="P78">
        <f>COUNTIF(Survey!$F$4:$F$695,Survey!F78)</f>
        <v>0</v>
      </c>
      <c r="Q78" s="28">
        <f>LEN(Survey!F78)</f>
        <v>0</v>
      </c>
      <c r="R78" s="16" t="str">
        <f t="shared" si="58"/>
        <v>Pass</v>
      </c>
      <c r="S78" s="29">
        <f>MOD((LEN(Survey!H78)+2),11)</f>
        <v>2</v>
      </c>
      <c r="T78">
        <f>COUNTIF(Survey!$H$4:$H$695,Survey!H78)</f>
        <v>0</v>
      </c>
      <c r="U78" s="28" t="str">
        <f>IF(Survey!$L78="Prospectus fund", "Yes", "No")</f>
        <v>No</v>
      </c>
      <c r="V78" s="16" t="str">
        <f t="shared" si="59"/>
        <v>Pass</v>
      </c>
      <c r="W78" s="29">
        <f>MOD((LEN(Survey!J78)+2),11)</f>
        <v>2</v>
      </c>
      <c r="X78">
        <f>COUNTIF(Survey!$J$4:$J$695,Survey!J78)</f>
        <v>0</v>
      </c>
      <c r="Y78" s="30" t="b">
        <f>IF(OR(Survey!$M78="ETF",Survey!$M78="ETF, alternative mutual fund",Survey!$M78="Closed-end", Survey!$M78="Split share corp", Survey!$I78="Yes"),TRUE,FALSE)</f>
        <v>0</v>
      </c>
      <c r="Z78" s="16" t="str">
        <f>IFERROR(IF(AND(OR(AC78=AD78,AD78 = "Either"),NOT(ISBLANK(Survey!K78))),"Pass","Fail"),"Pass")</f>
        <v>Fail</v>
      </c>
      <c r="AA78" s="31" cm="1">
        <f t="array" ref="AA78">SUM(SUMIF(Survey!CH78:DA78,{"&gt;0","&lt;0"})*{1,-1})</f>
        <v>0</v>
      </c>
      <c r="AB78" s="33" cm="1">
        <f t="array" ref="AB78">SUM(SUMIF(Survey!CK78,{"&gt;0","&lt;0"})*{1,-1})+SUM(SUMIF(Survey!CU78,{"&gt;0","&lt;0"})*{1,-1})</f>
        <v>0</v>
      </c>
      <c r="AC78" s="33">
        <f>Survey!K78</f>
        <v>0</v>
      </c>
      <c r="AD78" s="32" t="str">
        <f t="shared" si="60"/>
        <v>Either</v>
      </c>
      <c r="AE78" s="16" t="str">
        <f t="shared" si="61"/>
        <v>Fail</v>
      </c>
      <c r="AF78" s="58" cm="1">
        <f t="array" ref="AF78">SUM(SUMIF(Survey!CH78:DA78,{"&gt;0","&lt;0"})*{1,-1})+SUM(SUMIF(Survey!DC78:DV78,{"&gt;0","&lt;0"})*{1,-1})</f>
        <v>0</v>
      </c>
      <c r="AG78" s="58">
        <f>IFERROR(AF78/(Survey!$BA78),0)</f>
        <v>0</v>
      </c>
      <c r="AH78" s="104" t="b">
        <f>IF(OR(Survey!$M78="Alternative strategy or hedge",Survey!$M78="Private asset",Survey!$L78="Prospectus fund"),TRUE,FALSE)</f>
        <v>0</v>
      </c>
      <c r="AI78" s="104" t="b">
        <f>NOT(ISBLANK(Survey!$M78))</f>
        <v>0</v>
      </c>
      <c r="AJ78" s="16" t="str">
        <f t="shared" si="62"/>
        <v>Fail</v>
      </c>
      <c r="AK78" t="b">
        <f>IF(Survey!W78="No",TRUE,FALSE)</f>
        <v>0</v>
      </c>
      <c r="AL78" s="119">
        <f>MOD((LEN(Survey!W78)+2),22)</f>
        <v>2</v>
      </c>
      <c r="AM78" t="str">
        <f t="shared" si="63"/>
        <v>Pass</v>
      </c>
      <c r="AN78" s="33" t="b">
        <f>NOT(ISNUMBER(SEARCH("Other",Survey!$Q78)))</f>
        <v>1</v>
      </c>
      <c r="AO78" s="32" t="b">
        <f>NOT(ISBLANK(Survey!$R78))</f>
        <v>0</v>
      </c>
      <c r="AP78" s="16" t="str">
        <f t="shared" si="64"/>
        <v>Pass</v>
      </c>
      <c r="AQ78" s="114">
        <f>COUNTBLANK(Survey!$X78)</f>
        <v>1</v>
      </c>
      <c r="AR78" s="58">
        <f>IF(AND(Survey!L78&lt;&gt;"Exempt fund",OR(Survey!$M78="ETF",Survey!$M78="ETF, alternative mutual fund",Survey!$M78="Mutual fund",Survey!$M78="Alternative mutual fund",Survey!$M78="Money market")),1,0)</f>
        <v>0</v>
      </c>
      <c r="AS78" s="16" t="str">
        <f t="shared" si="65"/>
        <v>Pass</v>
      </c>
      <c r="AT78" s="33" t="b">
        <f>NOT(ISNUMBER(SEARCH("Yes",Survey!$AC78)))</f>
        <v>1</v>
      </c>
      <c r="AU78" s="32" t="b">
        <f>IF(COUNTBLANK(Survey!$AD78:$AE78)=0,TRUE, FALSE)</f>
        <v>0</v>
      </c>
      <c r="AV78" s="16" t="str">
        <f t="shared" si="66"/>
        <v>Pass</v>
      </c>
      <c r="AW78" s="33" t="b">
        <f>NOT(ISNUMBER(SEARCH("Yes",Survey!$AF78)))</f>
        <v>1</v>
      </c>
      <c r="AX78" s="32" t="b">
        <f>NOT(ISBLANK(Survey!$AH78))</f>
        <v>0</v>
      </c>
      <c r="AY78" s="16" t="str">
        <f t="shared" si="67"/>
        <v>Pass</v>
      </c>
      <c r="AZ78" s="33" t="b">
        <f>NOT(OR(ISNUMBER(SEARCH("Other",Survey!$AH78)),ISNUMBER(SEARCH("Multiple",Survey!$AH78))))</f>
        <v>1</v>
      </c>
      <c r="BA78" s="32" t="b">
        <f>NOT(ISBLANK(Survey!$AI78))</f>
        <v>0</v>
      </c>
      <c r="BB78" s="16" t="str">
        <f t="shared" si="68"/>
        <v>Fail</v>
      </c>
      <c r="BC78" s="114">
        <f>IF(ABS(Survey!$BA78)&gt;0, 1,0)</f>
        <v>0</v>
      </c>
      <c r="BD78" s="114">
        <f>IF(COUNTBLANK(Survey!$AL78)=0,1,0)</f>
        <v>0</v>
      </c>
      <c r="BE78" s="16" t="str">
        <f t="shared" si="69"/>
        <v>Pass</v>
      </c>
      <c r="BF78" s="114">
        <f>IF(ISBLANK(Survey!$AL78),0,1)</f>
        <v>0</v>
      </c>
      <c r="BG78" s="133">
        <f>COUNTBLANK(Survey!$AM78)</f>
        <v>1</v>
      </c>
      <c r="BH78" s="16" t="str">
        <f t="shared" si="70"/>
        <v>Pass</v>
      </c>
      <c r="BI78" s="114">
        <f>IF(OR(Survey!$AM78="Closed",ISBLANK(Survey!$AM78)),0,1)</f>
        <v>0</v>
      </c>
      <c r="BJ78" s="133">
        <f>IF(ISBLANK(Survey!$AN78),1,0)</f>
        <v>1</v>
      </c>
      <c r="BK78" s="118" t="str">
        <f t="shared" si="71"/>
        <v>Pass</v>
      </c>
      <c r="BL78" s="31" cm="1">
        <f t="array" ref="BL78">SUM(SUMIF(Survey!AO78:AP78,{"&gt;0","&lt;0"})*{1,-1})</f>
        <v>0</v>
      </c>
      <c r="BM78">
        <f t="shared" si="72"/>
        <v>0</v>
      </c>
      <c r="BN78">
        <f t="shared" si="73"/>
        <v>100</v>
      </c>
      <c r="BO78" s="118" t="str">
        <f t="shared" si="74"/>
        <v>Pass</v>
      </c>
      <c r="BP78">
        <f>IF(Survey!AQ78="No",0,1)</f>
        <v>1</v>
      </c>
      <c r="BQ78" s="207">
        <f>MOD((LEN(Survey!AQ78)+2),22)</f>
        <v>2</v>
      </c>
      <c r="BR78">
        <f>IF(Survey!AR78="No",0,1)</f>
        <v>1</v>
      </c>
      <c r="BS78" s="207">
        <f>MOD((LEN(Survey!AR78)+2),22)</f>
        <v>2</v>
      </c>
      <c r="BT78" s="114">
        <f>COUNTBLANK(Survey!$AQ78:$AS78)+COUNTBLANK(Survey!$AU78)</f>
        <v>4</v>
      </c>
      <c r="BU78" s="114">
        <f>IF(Survey!$I78="Yes",1,0)</f>
        <v>0</v>
      </c>
      <c r="BV78" s="114">
        <f>IF(OR(Survey!$M78="Mutual fund",Survey!$M78="Alternative mutual fund",Survey!$M78="Money market"),1,0)</f>
        <v>0</v>
      </c>
      <c r="BW78" s="119">
        <f>IF(OR(Survey!$M78="ETF",Survey!$M78="ETF, alternative mutual fund"),1,0)</f>
        <v>0</v>
      </c>
      <c r="BX78" s="16" t="str">
        <f t="shared" si="75"/>
        <v>Pass</v>
      </c>
      <c r="BY78" s="33">
        <f>IF(ISNUMBER(SEARCH("Other",Survey!$AS78)), 1, 0)</f>
        <v>0</v>
      </c>
      <c r="BZ78" s="58" t="b">
        <f>NOT(ISBLANK(Survey!$AT78))</f>
        <v>0</v>
      </c>
      <c r="CA78" s="16" t="str">
        <f t="shared" si="76"/>
        <v>Pass</v>
      </c>
      <c r="CB78" s="114">
        <f>IF(Survey!$BB78=0, 0,1)</f>
        <v>0</v>
      </c>
      <c r="CC78" s="58">
        <f>Survey!$AV78</f>
        <v>0</v>
      </c>
      <c r="CD78" s="58">
        <f>Survey!$BC78+Survey!$BD78+ABS(Survey!$BE78)-ABS(Survey!$BF78)-ABS(Survey!$BG78)-ABS(Survey!$BL78)</f>
        <v>0</v>
      </c>
      <c r="CE78" s="138">
        <f>Survey!BB78+(ABS(Survey!$BH78)-ABS(Survey!$BI78)+ABS(Survey!$BJ78)-ABS(Survey!$BK78))*0.5</f>
        <v>0</v>
      </c>
      <c r="CF78" s="58">
        <f t="shared" si="77"/>
        <v>0</v>
      </c>
      <c r="CG78" s="58">
        <f>IF(AND($CC78&gt;$CF78-0.2,$CC78&lt;$CF78+0.2,ISBLANK(Survey!$AV78)=FALSE),0,1)</f>
        <v>1</v>
      </c>
      <c r="CH78" s="133">
        <f>IF(ISBLANK(Survey!$AW78),1,0)</f>
        <v>1</v>
      </c>
      <c r="CI78" s="16" t="str">
        <f t="shared" si="78"/>
        <v>Pass</v>
      </c>
      <c r="CJ78" s="114">
        <f>IF(Survey!$BB78=0, 0,1)</f>
        <v>0</v>
      </c>
      <c r="CK78" s="58">
        <f>IF(AND(Survey!$AX78&gt;=0,Survey!$AX78&lt;=0.2,Survey!$AX78&lt;&gt;""),0,1)</f>
        <v>1</v>
      </c>
      <c r="CL78" s="114">
        <f>IF(ISBLANK(Survey!$AY78),1,0)</f>
        <v>1</v>
      </c>
      <c r="CM78" s="16" t="str">
        <f t="shared" si="79"/>
        <v>Fail</v>
      </c>
      <c r="CN78" s="133">
        <f>Survey!$AZ78</f>
        <v>0</v>
      </c>
      <c r="CO78" s="16" t="str">
        <f t="shared" si="80"/>
        <v>Pass</v>
      </c>
      <c r="CP78" s="31">
        <f>Survey!$BA78</f>
        <v>0</v>
      </c>
      <c r="CQ78" s="138">
        <f>Survey!$BB78+Survey!$BC78+Survey!$BD78+ABS(Survey!$BE78)-ABS(Survey!$BF78)-ABS(Survey!$BG78)+ABS(Survey!$BH78)-ABS(Survey!$BI78)+ABS(Survey!$BJ78)-ABS(Survey!$BK78)-ABS(Survey!$BL78)+Survey!$BM78</f>
        <v>0</v>
      </c>
      <c r="CR78" s="30">
        <f t="shared" si="81"/>
        <v>0</v>
      </c>
      <c r="CS78" s="17">
        <f t="shared" si="82"/>
        <v>0</v>
      </c>
      <c r="CT78" s="16" t="str">
        <f t="shared" si="83"/>
        <v>Pass</v>
      </c>
      <c r="CU78" s="33" t="b">
        <f>IF(ABS(Survey!$BM78)=0,TRUE,FALSE)</f>
        <v>1</v>
      </c>
      <c r="CV78" s="32" t="b">
        <f>NOT(ISBLANK(Survey!$BN78))</f>
        <v>0</v>
      </c>
      <c r="CW78" t="str">
        <f t="shared" si="84"/>
        <v>Fail</v>
      </c>
      <c r="CX78" s="25">
        <f>Survey!$BA78</f>
        <v>0</v>
      </c>
      <c r="CY78" s="25" cm="1">
        <f t="array" ref="CY78">SUM(SUMIF(Survey!BP78:BW78,{"&gt;0","&lt;0"})*{1,-1})-SUM(SUMIF(Survey!BY78:CF78,{"&gt;0","&lt;0"})*{1,-1})</f>
        <v>0</v>
      </c>
      <c r="CZ78" s="30" t="str">
        <f t="shared" si="85"/>
        <v>No holdings</v>
      </c>
      <c r="DA78">
        <f t="shared" si="86"/>
        <v>0</v>
      </c>
      <c r="DB78" s="16" t="str">
        <f t="shared" si="87"/>
        <v>Fail</v>
      </c>
      <c r="DC78" s="31">
        <f>Survey!$BA78</f>
        <v>0</v>
      </c>
      <c r="DD78" s="31" cm="1">
        <f t="array" ref="DD78">SUM(SUMIF(Survey!CH78:DA78,{"&gt;0","&lt;0"})*{1,-1})-SUM(SUMIF(Survey!DC78:DV78,{"&gt;0","&lt;0"})*{1,-1})</f>
        <v>0</v>
      </c>
      <c r="DE78" s="30" t="str">
        <f t="shared" si="88"/>
        <v>No holdings</v>
      </c>
      <c r="DF78" s="17">
        <f t="shared" si="89"/>
        <v>0</v>
      </c>
      <c r="DG78" s="16" t="str">
        <f t="shared" si="90"/>
        <v>Pass</v>
      </c>
      <c r="DH78" s="33" t="b">
        <f>IF(ABS(Survey!$DA78)=0,TRUE,FALSE)</f>
        <v>1</v>
      </c>
      <c r="DI78" s="32" t="b">
        <f>NOT(ISBLANK(Survey!$DB78))</f>
        <v>0</v>
      </c>
      <c r="DJ78" s="16" t="str">
        <f t="shared" si="91"/>
        <v>Pass</v>
      </c>
      <c r="DK78" s="33" t="b">
        <f>IF(ABS(Survey!$DV78)=0,TRUE,FALSE)</f>
        <v>1</v>
      </c>
      <c r="DL78" s="32" t="b">
        <f>NOT(ISBLANK(Survey!$DW78))</f>
        <v>0</v>
      </c>
      <c r="DM78" t="str">
        <f t="shared" si="92"/>
        <v>Pass</v>
      </c>
      <c r="DN78" s="25" cm="1">
        <f t="array" ref="DN78">SUM(SUMIF(Survey!CW78,{"&gt;0","&lt;0"})*{1,-1})+SUM(SUMIF(Survey!DR78,{"&gt;0","&lt;0"})*{1,-1})</f>
        <v>0</v>
      </c>
      <c r="DO78" s="25">
        <f>SUM(SUMIF(Survey!DY78:EE78,{"&gt;0","&lt;0"})*{1,-1})+SUM(SUMIF(Survey!EG78:EM78,{"&gt;0","&lt;0"})*{1,-1})</f>
        <v>0</v>
      </c>
      <c r="DP78">
        <f t="shared" si="93"/>
        <v>0</v>
      </c>
      <c r="DQ78">
        <f t="shared" si="94"/>
        <v>0</v>
      </c>
      <c r="DR78" s="16" t="str">
        <f t="shared" si="95"/>
        <v>Pass</v>
      </c>
      <c r="DS78" s="33" t="b">
        <f>IF(ABS(Survey!$EE78)=0,TRUE,FALSE)</f>
        <v>1</v>
      </c>
      <c r="DT78" s="32" t="b">
        <f>NOT(ISBLANK(Survey!EF78))</f>
        <v>0</v>
      </c>
      <c r="DU78" s="16" t="str">
        <f t="shared" si="96"/>
        <v>Pass</v>
      </c>
      <c r="DV78" s="33" t="b">
        <f>IF(ABS(Survey!$EM78)=0,TRUE,FALSE)</f>
        <v>1</v>
      </c>
      <c r="DW78" s="32" t="b">
        <f>NOT(ISBLANK(Survey!$EN78))</f>
        <v>0</v>
      </c>
      <c r="DX78" s="16" t="str">
        <f t="shared" si="97"/>
        <v>Fail</v>
      </c>
      <c r="DY78" s="31">
        <f>SUM(SUMIF(Survey!ET78:EV78,{"&gt;0","&lt;0"})*{1,-1})</f>
        <v>0</v>
      </c>
      <c r="DZ78">
        <f t="shared" si="98"/>
        <v>0</v>
      </c>
      <c r="EA78">
        <f t="shared" si="99"/>
        <v>100</v>
      </c>
      <c r="EB78" s="30" t="b">
        <f>IF(OR(Survey!$M78="ETF",Survey!$M78="ETF, alternative mutual fund",Survey!$M78="Closed-end", Survey!$M78="Split share corp"),TRUE,FALSE)</f>
        <v>0</v>
      </c>
      <c r="EC78" s="16" t="str">
        <f t="shared" si="100"/>
        <v>Fail</v>
      </c>
      <c r="ED78" s="31">
        <f>SUM(SUMIF(Survey!EX78:FD78,{"&gt;0","&lt;0"})*{1,-1})</f>
        <v>0</v>
      </c>
      <c r="EE78">
        <f t="shared" si="101"/>
        <v>0</v>
      </c>
      <c r="EF78" s="17">
        <f t="shared" si="102"/>
        <v>100</v>
      </c>
      <c r="EG78" s="16" t="str">
        <f t="shared" si="103"/>
        <v>Fail</v>
      </c>
      <c r="EH78" s="31">
        <f>SUM(SUMIF(Survey!FF78:FL78,{"&gt;0","&lt;0"})*{1,-1})</f>
        <v>0</v>
      </c>
      <c r="EI78">
        <f t="shared" si="104"/>
        <v>0</v>
      </c>
      <c r="EJ78" s="17">
        <f t="shared" si="105"/>
        <v>100</v>
      </c>
    </row>
    <row r="79" spans="1:140">
      <c r="A79">
        <v>79</v>
      </c>
      <c r="B79" t="str">
        <f t="shared" si="0"/>
        <v>Pass</v>
      </c>
      <c r="C79" t="str">
        <f>IF(COUNTBLANK(Survey!B79:FM79)=$C$2, "Pass", "Fail")</f>
        <v>Pass</v>
      </c>
      <c r="D79" s="16" t="str">
        <f t="shared" si="54"/>
        <v>Fail</v>
      </c>
      <c r="E79" t="str">
        <f>IF(OR(ISBLANK(Survey!AL79),COUNTIF(G79:BJ79,"Fail")),"Fail","Pass")</f>
        <v>Fail</v>
      </c>
      <c r="F79" s="265"/>
      <c r="G79" s="16" t="str">
        <f t="shared" si="55"/>
        <v>Fail</v>
      </c>
      <c r="H79" s="139">
        <f>COUNTBLANK(Survey!B79:D79)+COUNTBLANK(Survey!G79)+COUNTBLANK(Survey!I79)+COUNTBLANK(Survey!K79:M79)+COUNTBLANK(Survey!P79:Q79)+COUNTBLANK(Survey!T79:W79)+COUNTBLANK(Survey!Z79:AC79)+COUNTBLANK(Survey!AF79:AG79)+COUNTBLANK(Survey!AK79:AK79)</f>
        <v>21</v>
      </c>
      <c r="I79" t="str">
        <f t="shared" si="56"/>
        <v>Fail</v>
      </c>
      <c r="J79" t="b">
        <f>IF(Survey!E79="No",TRUE,FALSE)</f>
        <v>0</v>
      </c>
      <c r="K79" s="29" cm="1">
        <f t="array" ref="K79">IF(COUNTA(Survey!$E$4:$E$695)=1, 0, SUM(IF(COUNTIF(Survey!$E$4:$E$695, Survey!$E$4:$E$695)=1,1,0)))</f>
        <v>0</v>
      </c>
      <c r="L79" s="29">
        <f>LEN(Survey!E79)</f>
        <v>0</v>
      </c>
      <c r="M79" s="16" t="str">
        <f t="shared" si="57"/>
        <v>Fail</v>
      </c>
      <c r="N79" t="b">
        <f>IF(Survey!F79="No",TRUE,FALSE)</f>
        <v>0</v>
      </c>
      <c r="O79" t="b">
        <f>Survey!F79=Survey!E79</f>
        <v>1</v>
      </c>
      <c r="P79">
        <f>COUNTIF(Survey!$F$4:$F$695,Survey!F79)</f>
        <v>0</v>
      </c>
      <c r="Q79" s="28">
        <f>LEN(Survey!F79)</f>
        <v>0</v>
      </c>
      <c r="R79" s="16" t="str">
        <f t="shared" si="58"/>
        <v>Pass</v>
      </c>
      <c r="S79" s="29">
        <f>MOD((LEN(Survey!H79)+2),11)</f>
        <v>2</v>
      </c>
      <c r="T79">
        <f>COUNTIF(Survey!$H$4:$H$695,Survey!H79)</f>
        <v>0</v>
      </c>
      <c r="U79" s="28" t="str">
        <f>IF(Survey!$L79="Prospectus fund", "Yes", "No")</f>
        <v>No</v>
      </c>
      <c r="V79" s="16" t="str">
        <f t="shared" si="59"/>
        <v>Pass</v>
      </c>
      <c r="W79" s="29">
        <f>MOD((LEN(Survey!J79)+2),11)</f>
        <v>2</v>
      </c>
      <c r="X79">
        <f>COUNTIF(Survey!$J$4:$J$695,Survey!J79)</f>
        <v>0</v>
      </c>
      <c r="Y79" s="30" t="b">
        <f>IF(OR(Survey!$M79="ETF",Survey!$M79="ETF, alternative mutual fund",Survey!$M79="Closed-end", Survey!$M79="Split share corp", Survey!$I79="Yes"),TRUE,FALSE)</f>
        <v>0</v>
      </c>
      <c r="Z79" s="16" t="str">
        <f>IFERROR(IF(AND(OR(AC79=AD79,AD79 = "Either"),NOT(ISBLANK(Survey!K79))),"Pass","Fail"),"Pass")</f>
        <v>Fail</v>
      </c>
      <c r="AA79" s="31" cm="1">
        <f t="array" ref="AA79">SUM(SUMIF(Survey!CH79:DA79,{"&gt;0","&lt;0"})*{1,-1})</f>
        <v>0</v>
      </c>
      <c r="AB79" s="33" cm="1">
        <f t="array" ref="AB79">SUM(SUMIF(Survey!CK79,{"&gt;0","&lt;0"})*{1,-1})+SUM(SUMIF(Survey!CU79,{"&gt;0","&lt;0"})*{1,-1})</f>
        <v>0</v>
      </c>
      <c r="AC79" s="33">
        <f>Survey!K79</f>
        <v>0</v>
      </c>
      <c r="AD79" s="32" t="str">
        <f t="shared" si="60"/>
        <v>Either</v>
      </c>
      <c r="AE79" s="16" t="str">
        <f t="shared" si="61"/>
        <v>Fail</v>
      </c>
      <c r="AF79" s="58" cm="1">
        <f t="array" ref="AF79">SUM(SUMIF(Survey!CH79:DA79,{"&gt;0","&lt;0"})*{1,-1})+SUM(SUMIF(Survey!DC79:DV79,{"&gt;0","&lt;0"})*{1,-1})</f>
        <v>0</v>
      </c>
      <c r="AG79" s="58">
        <f>IFERROR(AF79/(Survey!$BA79),0)</f>
        <v>0</v>
      </c>
      <c r="AH79" s="104" t="b">
        <f>IF(OR(Survey!$M79="Alternative strategy or hedge",Survey!$M79="Private asset",Survey!$L79="Prospectus fund"),TRUE,FALSE)</f>
        <v>0</v>
      </c>
      <c r="AI79" s="104" t="b">
        <f>NOT(ISBLANK(Survey!$M79))</f>
        <v>0</v>
      </c>
      <c r="AJ79" s="16" t="str">
        <f t="shared" si="62"/>
        <v>Fail</v>
      </c>
      <c r="AK79" t="b">
        <f>IF(Survey!W79="No",TRUE,FALSE)</f>
        <v>0</v>
      </c>
      <c r="AL79" s="119">
        <f>MOD((LEN(Survey!W79)+2),22)</f>
        <v>2</v>
      </c>
      <c r="AM79" t="str">
        <f t="shared" si="63"/>
        <v>Pass</v>
      </c>
      <c r="AN79" s="33" t="b">
        <f>NOT(ISNUMBER(SEARCH("Other",Survey!$Q79)))</f>
        <v>1</v>
      </c>
      <c r="AO79" s="32" t="b">
        <f>NOT(ISBLANK(Survey!$R79))</f>
        <v>0</v>
      </c>
      <c r="AP79" s="16" t="str">
        <f t="shared" si="64"/>
        <v>Pass</v>
      </c>
      <c r="AQ79" s="114">
        <f>COUNTBLANK(Survey!$X79)</f>
        <v>1</v>
      </c>
      <c r="AR79" s="58">
        <f>IF(AND(Survey!L79&lt;&gt;"Exempt fund",OR(Survey!$M79="ETF",Survey!$M79="ETF, alternative mutual fund",Survey!$M79="Mutual fund",Survey!$M79="Alternative mutual fund",Survey!$M79="Money market")),1,0)</f>
        <v>0</v>
      </c>
      <c r="AS79" s="16" t="str">
        <f t="shared" si="65"/>
        <v>Pass</v>
      </c>
      <c r="AT79" s="33" t="b">
        <f>NOT(ISNUMBER(SEARCH("Yes",Survey!$AC79)))</f>
        <v>1</v>
      </c>
      <c r="AU79" s="32" t="b">
        <f>IF(COUNTBLANK(Survey!$AD79:$AE79)=0,TRUE, FALSE)</f>
        <v>0</v>
      </c>
      <c r="AV79" s="16" t="str">
        <f t="shared" si="66"/>
        <v>Pass</v>
      </c>
      <c r="AW79" s="33" t="b">
        <f>NOT(ISNUMBER(SEARCH("Yes",Survey!$AF79)))</f>
        <v>1</v>
      </c>
      <c r="AX79" s="32" t="b">
        <f>NOT(ISBLANK(Survey!$AH79))</f>
        <v>0</v>
      </c>
      <c r="AY79" s="16" t="str">
        <f t="shared" si="67"/>
        <v>Pass</v>
      </c>
      <c r="AZ79" s="33" t="b">
        <f>NOT(OR(ISNUMBER(SEARCH("Other",Survey!$AH79)),ISNUMBER(SEARCH("Multiple",Survey!$AH79))))</f>
        <v>1</v>
      </c>
      <c r="BA79" s="32" t="b">
        <f>NOT(ISBLANK(Survey!$AI79))</f>
        <v>0</v>
      </c>
      <c r="BB79" s="16" t="str">
        <f t="shared" si="68"/>
        <v>Fail</v>
      </c>
      <c r="BC79" s="114">
        <f>IF(ABS(Survey!$BA79)&gt;0, 1,0)</f>
        <v>0</v>
      </c>
      <c r="BD79" s="114">
        <f>IF(COUNTBLANK(Survey!$AL79)=0,1,0)</f>
        <v>0</v>
      </c>
      <c r="BE79" s="16" t="str">
        <f t="shared" si="69"/>
        <v>Pass</v>
      </c>
      <c r="BF79" s="114">
        <f>IF(ISBLANK(Survey!$AL79),0,1)</f>
        <v>0</v>
      </c>
      <c r="BG79" s="133">
        <f>COUNTBLANK(Survey!$AM79)</f>
        <v>1</v>
      </c>
      <c r="BH79" s="16" t="str">
        <f t="shared" si="70"/>
        <v>Pass</v>
      </c>
      <c r="BI79" s="114">
        <f>IF(OR(Survey!$AM79="Closed",ISBLANK(Survey!$AM79)),0,1)</f>
        <v>0</v>
      </c>
      <c r="BJ79" s="133">
        <f>IF(ISBLANK(Survey!$AN79),1,0)</f>
        <v>1</v>
      </c>
      <c r="BK79" s="118" t="str">
        <f t="shared" si="71"/>
        <v>Pass</v>
      </c>
      <c r="BL79" s="31" cm="1">
        <f t="array" ref="BL79">SUM(SUMIF(Survey!AO79:AP79,{"&gt;0","&lt;0"})*{1,-1})</f>
        <v>0</v>
      </c>
      <c r="BM79">
        <f t="shared" si="72"/>
        <v>0</v>
      </c>
      <c r="BN79">
        <f t="shared" si="73"/>
        <v>100</v>
      </c>
      <c r="BO79" s="118" t="str">
        <f t="shared" si="74"/>
        <v>Pass</v>
      </c>
      <c r="BP79">
        <f>IF(Survey!AQ79="No",0,1)</f>
        <v>1</v>
      </c>
      <c r="BQ79" s="207">
        <f>MOD((LEN(Survey!AQ79)+2),22)</f>
        <v>2</v>
      </c>
      <c r="BR79">
        <f>IF(Survey!AR79="No",0,1)</f>
        <v>1</v>
      </c>
      <c r="BS79" s="207">
        <f>MOD((LEN(Survey!AR79)+2),22)</f>
        <v>2</v>
      </c>
      <c r="BT79" s="114">
        <f>COUNTBLANK(Survey!$AQ79:$AS79)+COUNTBLANK(Survey!$AU79)</f>
        <v>4</v>
      </c>
      <c r="BU79" s="114">
        <f>IF(Survey!$I79="Yes",1,0)</f>
        <v>0</v>
      </c>
      <c r="BV79" s="114">
        <f>IF(OR(Survey!$M79="Mutual fund",Survey!$M79="Alternative mutual fund",Survey!$M79="Money market"),1,0)</f>
        <v>0</v>
      </c>
      <c r="BW79" s="119">
        <f>IF(OR(Survey!$M79="ETF",Survey!$M79="ETF, alternative mutual fund"),1,0)</f>
        <v>0</v>
      </c>
      <c r="BX79" s="16" t="str">
        <f t="shared" si="75"/>
        <v>Pass</v>
      </c>
      <c r="BY79" s="33">
        <f>IF(ISNUMBER(SEARCH("Other",Survey!$AS79)), 1, 0)</f>
        <v>0</v>
      </c>
      <c r="BZ79" s="58" t="b">
        <f>NOT(ISBLANK(Survey!$AT79))</f>
        <v>0</v>
      </c>
      <c r="CA79" s="16" t="str">
        <f t="shared" si="76"/>
        <v>Pass</v>
      </c>
      <c r="CB79" s="114">
        <f>IF(Survey!$BB79=0, 0,1)</f>
        <v>0</v>
      </c>
      <c r="CC79" s="58">
        <f>Survey!$AV79</f>
        <v>0</v>
      </c>
      <c r="CD79" s="58">
        <f>Survey!$BC79+Survey!$BD79+ABS(Survey!$BE79)-ABS(Survey!$BF79)-ABS(Survey!$BG79)-ABS(Survey!$BL79)</f>
        <v>0</v>
      </c>
      <c r="CE79" s="138">
        <f>Survey!BB79+(ABS(Survey!$BH79)-ABS(Survey!$BI79)+ABS(Survey!$BJ79)-ABS(Survey!$BK79))*0.5</f>
        <v>0</v>
      </c>
      <c r="CF79" s="58">
        <f t="shared" si="77"/>
        <v>0</v>
      </c>
      <c r="CG79" s="58">
        <f>IF(AND($CC79&gt;$CF79-0.2,$CC79&lt;$CF79+0.2,ISBLANK(Survey!$AV79)=FALSE),0,1)</f>
        <v>1</v>
      </c>
      <c r="CH79" s="133">
        <f>IF(ISBLANK(Survey!$AW79),1,0)</f>
        <v>1</v>
      </c>
      <c r="CI79" s="16" t="str">
        <f t="shared" si="78"/>
        <v>Pass</v>
      </c>
      <c r="CJ79" s="114">
        <f>IF(Survey!$BB79=0, 0,1)</f>
        <v>0</v>
      </c>
      <c r="CK79" s="58">
        <f>IF(AND(Survey!$AX79&gt;=0,Survey!$AX79&lt;=0.2,Survey!$AX79&lt;&gt;""),0,1)</f>
        <v>1</v>
      </c>
      <c r="CL79" s="114">
        <f>IF(ISBLANK(Survey!$AY79),1,0)</f>
        <v>1</v>
      </c>
      <c r="CM79" s="16" t="str">
        <f t="shared" si="79"/>
        <v>Fail</v>
      </c>
      <c r="CN79" s="133">
        <f>Survey!$AZ79</f>
        <v>0</v>
      </c>
      <c r="CO79" s="16" t="str">
        <f t="shared" si="80"/>
        <v>Pass</v>
      </c>
      <c r="CP79" s="31">
        <f>Survey!$BA79</f>
        <v>0</v>
      </c>
      <c r="CQ79" s="138">
        <f>Survey!$BB79+Survey!$BC79+Survey!$BD79+ABS(Survey!$BE79)-ABS(Survey!$BF79)-ABS(Survey!$BG79)+ABS(Survey!$BH79)-ABS(Survey!$BI79)+ABS(Survey!$BJ79)-ABS(Survey!$BK79)-ABS(Survey!$BL79)+Survey!$BM79</f>
        <v>0</v>
      </c>
      <c r="CR79" s="30">
        <f t="shared" si="81"/>
        <v>0</v>
      </c>
      <c r="CS79" s="17">
        <f t="shared" si="82"/>
        <v>0</v>
      </c>
      <c r="CT79" s="16" t="str">
        <f t="shared" si="83"/>
        <v>Pass</v>
      </c>
      <c r="CU79" s="33" t="b">
        <f>IF(ABS(Survey!$BM79)=0,TRUE,FALSE)</f>
        <v>1</v>
      </c>
      <c r="CV79" s="32" t="b">
        <f>NOT(ISBLANK(Survey!$BN79))</f>
        <v>0</v>
      </c>
      <c r="CW79" t="str">
        <f t="shared" si="84"/>
        <v>Fail</v>
      </c>
      <c r="CX79" s="25">
        <f>Survey!$BA79</f>
        <v>0</v>
      </c>
      <c r="CY79" s="25" cm="1">
        <f t="array" ref="CY79">SUM(SUMIF(Survey!BP79:BW79,{"&gt;0","&lt;0"})*{1,-1})-SUM(SUMIF(Survey!BY79:CF79,{"&gt;0","&lt;0"})*{1,-1})</f>
        <v>0</v>
      </c>
      <c r="CZ79" s="30" t="str">
        <f t="shared" si="85"/>
        <v>No holdings</v>
      </c>
      <c r="DA79">
        <f t="shared" si="86"/>
        <v>0</v>
      </c>
      <c r="DB79" s="16" t="str">
        <f t="shared" si="87"/>
        <v>Fail</v>
      </c>
      <c r="DC79" s="31">
        <f>Survey!$BA79</f>
        <v>0</v>
      </c>
      <c r="DD79" s="31" cm="1">
        <f t="array" ref="DD79">SUM(SUMIF(Survey!CH79:DA79,{"&gt;0","&lt;0"})*{1,-1})-SUM(SUMIF(Survey!DC79:DV79,{"&gt;0","&lt;0"})*{1,-1})</f>
        <v>0</v>
      </c>
      <c r="DE79" s="30" t="str">
        <f t="shared" si="88"/>
        <v>No holdings</v>
      </c>
      <c r="DF79" s="17">
        <f t="shared" si="89"/>
        <v>0</v>
      </c>
      <c r="DG79" s="16" t="str">
        <f t="shared" si="90"/>
        <v>Pass</v>
      </c>
      <c r="DH79" s="33" t="b">
        <f>IF(ABS(Survey!$DA79)=0,TRUE,FALSE)</f>
        <v>1</v>
      </c>
      <c r="DI79" s="32" t="b">
        <f>NOT(ISBLANK(Survey!$DB79))</f>
        <v>0</v>
      </c>
      <c r="DJ79" s="16" t="str">
        <f t="shared" si="91"/>
        <v>Pass</v>
      </c>
      <c r="DK79" s="33" t="b">
        <f>IF(ABS(Survey!$DV79)=0,TRUE,FALSE)</f>
        <v>1</v>
      </c>
      <c r="DL79" s="32" t="b">
        <f>NOT(ISBLANK(Survey!$DW79))</f>
        <v>0</v>
      </c>
      <c r="DM79" t="str">
        <f t="shared" si="92"/>
        <v>Pass</v>
      </c>
      <c r="DN79" s="25" cm="1">
        <f t="array" ref="DN79">SUM(SUMIF(Survey!CW79,{"&gt;0","&lt;0"})*{1,-1})+SUM(SUMIF(Survey!DR79,{"&gt;0","&lt;0"})*{1,-1})</f>
        <v>0</v>
      </c>
      <c r="DO79" s="25">
        <f>SUM(SUMIF(Survey!DY79:EE79,{"&gt;0","&lt;0"})*{1,-1})+SUM(SUMIF(Survey!EG79:EM79,{"&gt;0","&lt;0"})*{1,-1})</f>
        <v>0</v>
      </c>
      <c r="DP79">
        <f t="shared" si="93"/>
        <v>0</v>
      </c>
      <c r="DQ79">
        <f t="shared" si="94"/>
        <v>0</v>
      </c>
      <c r="DR79" s="16" t="str">
        <f t="shared" si="95"/>
        <v>Pass</v>
      </c>
      <c r="DS79" s="33" t="b">
        <f>IF(ABS(Survey!$EE79)=0,TRUE,FALSE)</f>
        <v>1</v>
      </c>
      <c r="DT79" s="32" t="b">
        <f>NOT(ISBLANK(Survey!EF79))</f>
        <v>0</v>
      </c>
      <c r="DU79" s="16" t="str">
        <f t="shared" si="96"/>
        <v>Pass</v>
      </c>
      <c r="DV79" s="33" t="b">
        <f>IF(ABS(Survey!$EM79)=0,TRUE,FALSE)</f>
        <v>1</v>
      </c>
      <c r="DW79" s="32" t="b">
        <f>NOT(ISBLANK(Survey!$EN79))</f>
        <v>0</v>
      </c>
      <c r="DX79" s="16" t="str">
        <f t="shared" si="97"/>
        <v>Fail</v>
      </c>
      <c r="DY79" s="31">
        <f>SUM(SUMIF(Survey!ET79:EV79,{"&gt;0","&lt;0"})*{1,-1})</f>
        <v>0</v>
      </c>
      <c r="DZ79">
        <f t="shared" si="98"/>
        <v>0</v>
      </c>
      <c r="EA79">
        <f t="shared" si="99"/>
        <v>100</v>
      </c>
      <c r="EB79" s="30" t="b">
        <f>IF(OR(Survey!$M79="ETF",Survey!$M79="ETF, alternative mutual fund",Survey!$M79="Closed-end", Survey!$M79="Split share corp"),TRUE,FALSE)</f>
        <v>0</v>
      </c>
      <c r="EC79" s="16" t="str">
        <f t="shared" si="100"/>
        <v>Fail</v>
      </c>
      <c r="ED79" s="31">
        <f>SUM(SUMIF(Survey!EX79:FD79,{"&gt;0","&lt;0"})*{1,-1})</f>
        <v>0</v>
      </c>
      <c r="EE79">
        <f t="shared" si="101"/>
        <v>0</v>
      </c>
      <c r="EF79" s="17">
        <f t="shared" si="102"/>
        <v>100</v>
      </c>
      <c r="EG79" s="16" t="str">
        <f t="shared" si="103"/>
        <v>Fail</v>
      </c>
      <c r="EH79" s="31">
        <f>SUM(SUMIF(Survey!FF79:FL79,{"&gt;0","&lt;0"})*{1,-1})</f>
        <v>0</v>
      </c>
      <c r="EI79">
        <f t="shared" si="104"/>
        <v>0</v>
      </c>
      <c r="EJ79" s="17">
        <f t="shared" si="105"/>
        <v>100</v>
      </c>
    </row>
    <row r="80" spans="1:140">
      <c r="A80">
        <v>80</v>
      </c>
      <c r="B80" t="str">
        <f t="shared" si="0"/>
        <v>Pass</v>
      </c>
      <c r="C80" t="str">
        <f>IF(COUNTBLANK(Survey!B80:FM80)=$C$2, "Pass", "Fail")</f>
        <v>Pass</v>
      </c>
      <c r="D80" s="16" t="str">
        <f t="shared" si="54"/>
        <v>Fail</v>
      </c>
      <c r="E80" t="str">
        <f>IF(OR(ISBLANK(Survey!AL80),COUNTIF(G80:BJ80,"Fail")),"Fail","Pass")</f>
        <v>Fail</v>
      </c>
      <c r="F80" s="265"/>
      <c r="G80" s="16" t="str">
        <f t="shared" si="55"/>
        <v>Fail</v>
      </c>
      <c r="H80" s="139">
        <f>COUNTBLANK(Survey!B80:D80)+COUNTBLANK(Survey!G80)+COUNTBLANK(Survey!I80)+COUNTBLANK(Survey!K80:M80)+COUNTBLANK(Survey!P80:Q80)+COUNTBLANK(Survey!T80:W80)+COUNTBLANK(Survey!Z80:AC80)+COUNTBLANK(Survey!AF80:AG80)+COUNTBLANK(Survey!AK80:AK80)</f>
        <v>21</v>
      </c>
      <c r="I80" t="str">
        <f t="shared" si="56"/>
        <v>Fail</v>
      </c>
      <c r="J80" t="b">
        <f>IF(Survey!E80="No",TRUE,FALSE)</f>
        <v>0</v>
      </c>
      <c r="K80" s="29" cm="1">
        <f t="array" ref="K80">IF(COUNTA(Survey!$E$4:$E$695)=1, 0, SUM(IF(COUNTIF(Survey!$E$4:$E$695, Survey!$E$4:$E$695)=1,1,0)))</f>
        <v>0</v>
      </c>
      <c r="L80" s="29">
        <f>LEN(Survey!E80)</f>
        <v>0</v>
      </c>
      <c r="M80" s="16" t="str">
        <f t="shared" si="57"/>
        <v>Fail</v>
      </c>
      <c r="N80" t="b">
        <f>IF(Survey!F80="No",TRUE,FALSE)</f>
        <v>0</v>
      </c>
      <c r="O80" t="b">
        <f>Survey!F80=Survey!E80</f>
        <v>1</v>
      </c>
      <c r="P80">
        <f>COUNTIF(Survey!$F$4:$F$695,Survey!F80)</f>
        <v>0</v>
      </c>
      <c r="Q80" s="28">
        <f>LEN(Survey!F80)</f>
        <v>0</v>
      </c>
      <c r="R80" s="16" t="str">
        <f t="shared" si="58"/>
        <v>Pass</v>
      </c>
      <c r="S80" s="29">
        <f>MOD((LEN(Survey!H80)+2),11)</f>
        <v>2</v>
      </c>
      <c r="T80">
        <f>COUNTIF(Survey!$H$4:$H$695,Survey!H80)</f>
        <v>0</v>
      </c>
      <c r="U80" s="28" t="str">
        <f>IF(Survey!$L80="Prospectus fund", "Yes", "No")</f>
        <v>No</v>
      </c>
      <c r="V80" s="16" t="str">
        <f t="shared" si="59"/>
        <v>Pass</v>
      </c>
      <c r="W80" s="29">
        <f>MOD((LEN(Survey!J80)+2),11)</f>
        <v>2</v>
      </c>
      <c r="X80">
        <f>COUNTIF(Survey!$J$4:$J$695,Survey!J80)</f>
        <v>0</v>
      </c>
      <c r="Y80" s="30" t="b">
        <f>IF(OR(Survey!$M80="ETF",Survey!$M80="ETF, alternative mutual fund",Survey!$M80="Closed-end", Survey!$M80="Split share corp", Survey!$I80="Yes"),TRUE,FALSE)</f>
        <v>0</v>
      </c>
      <c r="Z80" s="16" t="str">
        <f>IFERROR(IF(AND(OR(AC80=AD80,AD80 = "Either"),NOT(ISBLANK(Survey!K80))),"Pass","Fail"),"Pass")</f>
        <v>Fail</v>
      </c>
      <c r="AA80" s="31" cm="1">
        <f t="array" ref="AA80">SUM(SUMIF(Survey!CH80:DA80,{"&gt;0","&lt;0"})*{1,-1})</f>
        <v>0</v>
      </c>
      <c r="AB80" s="33" cm="1">
        <f t="array" ref="AB80">SUM(SUMIF(Survey!CK80,{"&gt;0","&lt;0"})*{1,-1})+SUM(SUMIF(Survey!CU80,{"&gt;0","&lt;0"})*{1,-1})</f>
        <v>0</v>
      </c>
      <c r="AC80" s="33">
        <f>Survey!K80</f>
        <v>0</v>
      </c>
      <c r="AD80" s="32" t="str">
        <f t="shared" si="60"/>
        <v>Either</v>
      </c>
      <c r="AE80" s="16" t="str">
        <f t="shared" si="61"/>
        <v>Fail</v>
      </c>
      <c r="AF80" s="58" cm="1">
        <f t="array" ref="AF80">SUM(SUMIF(Survey!CH80:DA80,{"&gt;0","&lt;0"})*{1,-1})+SUM(SUMIF(Survey!DC80:DV80,{"&gt;0","&lt;0"})*{1,-1})</f>
        <v>0</v>
      </c>
      <c r="AG80" s="58">
        <f>IFERROR(AF80/(Survey!$BA80),0)</f>
        <v>0</v>
      </c>
      <c r="AH80" s="104" t="b">
        <f>IF(OR(Survey!$M80="Alternative strategy or hedge",Survey!$M80="Private asset",Survey!$L80="Prospectus fund"),TRUE,FALSE)</f>
        <v>0</v>
      </c>
      <c r="AI80" s="104" t="b">
        <f>NOT(ISBLANK(Survey!$M80))</f>
        <v>0</v>
      </c>
      <c r="AJ80" s="16" t="str">
        <f t="shared" si="62"/>
        <v>Fail</v>
      </c>
      <c r="AK80" t="b">
        <f>IF(Survey!W80="No",TRUE,FALSE)</f>
        <v>0</v>
      </c>
      <c r="AL80" s="119">
        <f>MOD((LEN(Survey!W80)+2),22)</f>
        <v>2</v>
      </c>
      <c r="AM80" t="str">
        <f t="shared" si="63"/>
        <v>Pass</v>
      </c>
      <c r="AN80" s="33" t="b">
        <f>NOT(ISNUMBER(SEARCH("Other",Survey!$Q80)))</f>
        <v>1</v>
      </c>
      <c r="AO80" s="32" t="b">
        <f>NOT(ISBLANK(Survey!$R80))</f>
        <v>0</v>
      </c>
      <c r="AP80" s="16" t="str">
        <f t="shared" si="64"/>
        <v>Pass</v>
      </c>
      <c r="AQ80" s="114">
        <f>COUNTBLANK(Survey!$X80)</f>
        <v>1</v>
      </c>
      <c r="AR80" s="58">
        <f>IF(AND(Survey!L80&lt;&gt;"Exempt fund",OR(Survey!$M80="ETF",Survey!$M80="ETF, alternative mutual fund",Survey!$M80="Mutual fund",Survey!$M80="Alternative mutual fund",Survey!$M80="Money market")),1,0)</f>
        <v>0</v>
      </c>
      <c r="AS80" s="16" t="str">
        <f t="shared" si="65"/>
        <v>Pass</v>
      </c>
      <c r="AT80" s="33" t="b">
        <f>NOT(ISNUMBER(SEARCH("Yes",Survey!$AC80)))</f>
        <v>1</v>
      </c>
      <c r="AU80" s="32" t="b">
        <f>IF(COUNTBLANK(Survey!$AD80:$AE80)=0,TRUE, FALSE)</f>
        <v>0</v>
      </c>
      <c r="AV80" s="16" t="str">
        <f t="shared" si="66"/>
        <v>Pass</v>
      </c>
      <c r="AW80" s="33" t="b">
        <f>NOT(ISNUMBER(SEARCH("Yes",Survey!$AF80)))</f>
        <v>1</v>
      </c>
      <c r="AX80" s="32" t="b">
        <f>NOT(ISBLANK(Survey!$AH80))</f>
        <v>0</v>
      </c>
      <c r="AY80" s="16" t="str">
        <f t="shared" si="67"/>
        <v>Pass</v>
      </c>
      <c r="AZ80" s="33" t="b">
        <f>NOT(OR(ISNUMBER(SEARCH("Other",Survey!$AH80)),ISNUMBER(SEARCH("Multiple",Survey!$AH80))))</f>
        <v>1</v>
      </c>
      <c r="BA80" s="32" t="b">
        <f>NOT(ISBLANK(Survey!$AI80))</f>
        <v>0</v>
      </c>
      <c r="BB80" s="16" t="str">
        <f t="shared" si="68"/>
        <v>Fail</v>
      </c>
      <c r="BC80" s="114">
        <f>IF(ABS(Survey!$BA80)&gt;0, 1,0)</f>
        <v>0</v>
      </c>
      <c r="BD80" s="114">
        <f>IF(COUNTBLANK(Survey!$AL80)=0,1,0)</f>
        <v>0</v>
      </c>
      <c r="BE80" s="16" t="str">
        <f t="shared" si="69"/>
        <v>Pass</v>
      </c>
      <c r="BF80" s="114">
        <f>IF(ISBLANK(Survey!$AL80),0,1)</f>
        <v>0</v>
      </c>
      <c r="BG80" s="133">
        <f>COUNTBLANK(Survey!$AM80)</f>
        <v>1</v>
      </c>
      <c r="BH80" s="16" t="str">
        <f t="shared" si="70"/>
        <v>Pass</v>
      </c>
      <c r="BI80" s="114">
        <f>IF(OR(Survey!$AM80="Closed",ISBLANK(Survey!$AM80)),0,1)</f>
        <v>0</v>
      </c>
      <c r="BJ80" s="133">
        <f>IF(ISBLANK(Survey!$AN80),1,0)</f>
        <v>1</v>
      </c>
      <c r="BK80" s="118" t="str">
        <f t="shared" si="71"/>
        <v>Pass</v>
      </c>
      <c r="BL80" s="31" cm="1">
        <f t="array" ref="BL80">SUM(SUMIF(Survey!AO80:AP80,{"&gt;0","&lt;0"})*{1,-1})</f>
        <v>0</v>
      </c>
      <c r="BM80">
        <f t="shared" si="72"/>
        <v>0</v>
      </c>
      <c r="BN80">
        <f t="shared" si="73"/>
        <v>100</v>
      </c>
      <c r="BO80" s="118" t="str">
        <f t="shared" si="74"/>
        <v>Pass</v>
      </c>
      <c r="BP80">
        <f>IF(Survey!AQ80="No",0,1)</f>
        <v>1</v>
      </c>
      <c r="BQ80" s="207">
        <f>MOD((LEN(Survey!AQ80)+2),22)</f>
        <v>2</v>
      </c>
      <c r="BR80">
        <f>IF(Survey!AR80="No",0,1)</f>
        <v>1</v>
      </c>
      <c r="BS80" s="207">
        <f>MOD((LEN(Survey!AR80)+2),22)</f>
        <v>2</v>
      </c>
      <c r="BT80" s="114">
        <f>COUNTBLANK(Survey!$AQ80:$AS80)+COUNTBLANK(Survey!$AU80)</f>
        <v>4</v>
      </c>
      <c r="BU80" s="114">
        <f>IF(Survey!$I80="Yes",1,0)</f>
        <v>0</v>
      </c>
      <c r="BV80" s="114">
        <f>IF(OR(Survey!$M80="Mutual fund",Survey!$M80="Alternative mutual fund",Survey!$M80="Money market"),1,0)</f>
        <v>0</v>
      </c>
      <c r="BW80" s="119">
        <f>IF(OR(Survey!$M80="ETF",Survey!$M80="ETF, alternative mutual fund"),1,0)</f>
        <v>0</v>
      </c>
      <c r="BX80" s="16" t="str">
        <f t="shared" si="75"/>
        <v>Pass</v>
      </c>
      <c r="BY80" s="33">
        <f>IF(ISNUMBER(SEARCH("Other",Survey!$AS80)), 1, 0)</f>
        <v>0</v>
      </c>
      <c r="BZ80" s="58" t="b">
        <f>NOT(ISBLANK(Survey!$AT80))</f>
        <v>0</v>
      </c>
      <c r="CA80" s="16" t="str">
        <f t="shared" si="76"/>
        <v>Pass</v>
      </c>
      <c r="CB80" s="114">
        <f>IF(Survey!$BB80=0, 0,1)</f>
        <v>0</v>
      </c>
      <c r="CC80" s="58">
        <f>Survey!$AV80</f>
        <v>0</v>
      </c>
      <c r="CD80" s="58">
        <f>Survey!$BC80+Survey!$BD80+ABS(Survey!$BE80)-ABS(Survey!$BF80)-ABS(Survey!$BG80)-ABS(Survey!$BL80)</f>
        <v>0</v>
      </c>
      <c r="CE80" s="138">
        <f>Survey!BB80+(ABS(Survey!$BH80)-ABS(Survey!$BI80)+ABS(Survey!$BJ80)-ABS(Survey!$BK80))*0.5</f>
        <v>0</v>
      </c>
      <c r="CF80" s="58">
        <f t="shared" si="77"/>
        <v>0</v>
      </c>
      <c r="CG80" s="58">
        <f>IF(AND($CC80&gt;$CF80-0.2,$CC80&lt;$CF80+0.2,ISBLANK(Survey!$AV80)=FALSE),0,1)</f>
        <v>1</v>
      </c>
      <c r="CH80" s="133">
        <f>IF(ISBLANK(Survey!$AW80),1,0)</f>
        <v>1</v>
      </c>
      <c r="CI80" s="16" t="str">
        <f t="shared" si="78"/>
        <v>Pass</v>
      </c>
      <c r="CJ80" s="114">
        <f>IF(Survey!$BB80=0, 0,1)</f>
        <v>0</v>
      </c>
      <c r="CK80" s="58">
        <f>IF(AND(Survey!$AX80&gt;=0,Survey!$AX80&lt;=0.2,Survey!$AX80&lt;&gt;""),0,1)</f>
        <v>1</v>
      </c>
      <c r="CL80" s="114">
        <f>IF(ISBLANK(Survey!$AY80),1,0)</f>
        <v>1</v>
      </c>
      <c r="CM80" s="16" t="str">
        <f t="shared" si="79"/>
        <v>Fail</v>
      </c>
      <c r="CN80" s="133">
        <f>Survey!$AZ80</f>
        <v>0</v>
      </c>
      <c r="CO80" s="16" t="str">
        <f t="shared" si="80"/>
        <v>Pass</v>
      </c>
      <c r="CP80" s="31">
        <f>Survey!$BA80</f>
        <v>0</v>
      </c>
      <c r="CQ80" s="138">
        <f>Survey!$BB80+Survey!$BC80+Survey!$BD80+ABS(Survey!$BE80)-ABS(Survey!$BF80)-ABS(Survey!$BG80)+ABS(Survey!$BH80)-ABS(Survey!$BI80)+ABS(Survey!$BJ80)-ABS(Survey!$BK80)-ABS(Survey!$BL80)+Survey!$BM80</f>
        <v>0</v>
      </c>
      <c r="CR80" s="30">
        <f t="shared" si="81"/>
        <v>0</v>
      </c>
      <c r="CS80" s="17">
        <f t="shared" si="82"/>
        <v>0</v>
      </c>
      <c r="CT80" s="16" t="str">
        <f t="shared" si="83"/>
        <v>Pass</v>
      </c>
      <c r="CU80" s="33" t="b">
        <f>IF(ABS(Survey!$BM80)=0,TRUE,FALSE)</f>
        <v>1</v>
      </c>
      <c r="CV80" s="32" t="b">
        <f>NOT(ISBLANK(Survey!$BN80))</f>
        <v>0</v>
      </c>
      <c r="CW80" t="str">
        <f t="shared" si="84"/>
        <v>Fail</v>
      </c>
      <c r="CX80" s="25">
        <f>Survey!$BA80</f>
        <v>0</v>
      </c>
      <c r="CY80" s="25" cm="1">
        <f t="array" ref="CY80">SUM(SUMIF(Survey!BP80:BW80,{"&gt;0","&lt;0"})*{1,-1})-SUM(SUMIF(Survey!BY80:CF80,{"&gt;0","&lt;0"})*{1,-1})</f>
        <v>0</v>
      </c>
      <c r="CZ80" s="30" t="str">
        <f t="shared" si="85"/>
        <v>No holdings</v>
      </c>
      <c r="DA80">
        <f t="shared" si="86"/>
        <v>0</v>
      </c>
      <c r="DB80" s="16" t="str">
        <f t="shared" si="87"/>
        <v>Fail</v>
      </c>
      <c r="DC80" s="31">
        <f>Survey!$BA80</f>
        <v>0</v>
      </c>
      <c r="DD80" s="31" cm="1">
        <f t="array" ref="DD80">SUM(SUMIF(Survey!CH80:DA80,{"&gt;0","&lt;0"})*{1,-1})-SUM(SUMIF(Survey!DC80:DV80,{"&gt;0","&lt;0"})*{1,-1})</f>
        <v>0</v>
      </c>
      <c r="DE80" s="30" t="str">
        <f t="shared" si="88"/>
        <v>No holdings</v>
      </c>
      <c r="DF80" s="17">
        <f t="shared" si="89"/>
        <v>0</v>
      </c>
      <c r="DG80" s="16" t="str">
        <f t="shared" si="90"/>
        <v>Pass</v>
      </c>
      <c r="DH80" s="33" t="b">
        <f>IF(ABS(Survey!$DA80)=0,TRUE,FALSE)</f>
        <v>1</v>
      </c>
      <c r="DI80" s="32" t="b">
        <f>NOT(ISBLANK(Survey!$DB80))</f>
        <v>0</v>
      </c>
      <c r="DJ80" s="16" t="str">
        <f t="shared" si="91"/>
        <v>Pass</v>
      </c>
      <c r="DK80" s="33" t="b">
        <f>IF(ABS(Survey!$DV80)=0,TRUE,FALSE)</f>
        <v>1</v>
      </c>
      <c r="DL80" s="32" t="b">
        <f>NOT(ISBLANK(Survey!$DW80))</f>
        <v>0</v>
      </c>
      <c r="DM80" t="str">
        <f t="shared" si="92"/>
        <v>Pass</v>
      </c>
      <c r="DN80" s="25" cm="1">
        <f t="array" ref="DN80">SUM(SUMIF(Survey!CW80,{"&gt;0","&lt;0"})*{1,-1})+SUM(SUMIF(Survey!DR80,{"&gt;0","&lt;0"})*{1,-1})</f>
        <v>0</v>
      </c>
      <c r="DO80" s="25">
        <f>SUM(SUMIF(Survey!DY80:EE80,{"&gt;0","&lt;0"})*{1,-1})+SUM(SUMIF(Survey!EG80:EM80,{"&gt;0","&lt;0"})*{1,-1})</f>
        <v>0</v>
      </c>
      <c r="DP80">
        <f t="shared" si="93"/>
        <v>0</v>
      </c>
      <c r="DQ80">
        <f t="shared" si="94"/>
        <v>0</v>
      </c>
      <c r="DR80" s="16" t="str">
        <f t="shared" si="95"/>
        <v>Pass</v>
      </c>
      <c r="DS80" s="33" t="b">
        <f>IF(ABS(Survey!$EE80)=0,TRUE,FALSE)</f>
        <v>1</v>
      </c>
      <c r="DT80" s="32" t="b">
        <f>NOT(ISBLANK(Survey!EF80))</f>
        <v>0</v>
      </c>
      <c r="DU80" s="16" t="str">
        <f t="shared" si="96"/>
        <v>Pass</v>
      </c>
      <c r="DV80" s="33" t="b">
        <f>IF(ABS(Survey!$EM80)=0,TRUE,FALSE)</f>
        <v>1</v>
      </c>
      <c r="DW80" s="32" t="b">
        <f>NOT(ISBLANK(Survey!$EN80))</f>
        <v>0</v>
      </c>
      <c r="DX80" s="16" t="str">
        <f t="shared" si="97"/>
        <v>Fail</v>
      </c>
      <c r="DY80" s="31">
        <f>SUM(SUMIF(Survey!ET80:EV80,{"&gt;0","&lt;0"})*{1,-1})</f>
        <v>0</v>
      </c>
      <c r="DZ80">
        <f t="shared" si="98"/>
        <v>0</v>
      </c>
      <c r="EA80">
        <f t="shared" si="99"/>
        <v>100</v>
      </c>
      <c r="EB80" s="30" t="b">
        <f>IF(OR(Survey!$M80="ETF",Survey!$M80="ETF, alternative mutual fund",Survey!$M80="Closed-end", Survey!$M80="Split share corp"),TRUE,FALSE)</f>
        <v>0</v>
      </c>
      <c r="EC80" s="16" t="str">
        <f t="shared" si="100"/>
        <v>Fail</v>
      </c>
      <c r="ED80" s="31">
        <f>SUM(SUMIF(Survey!EX80:FD80,{"&gt;0","&lt;0"})*{1,-1})</f>
        <v>0</v>
      </c>
      <c r="EE80">
        <f t="shared" si="101"/>
        <v>0</v>
      </c>
      <c r="EF80" s="17">
        <f t="shared" si="102"/>
        <v>100</v>
      </c>
      <c r="EG80" s="16" t="str">
        <f t="shared" si="103"/>
        <v>Fail</v>
      </c>
      <c r="EH80" s="31">
        <f>SUM(SUMIF(Survey!FF80:FL80,{"&gt;0","&lt;0"})*{1,-1})</f>
        <v>0</v>
      </c>
      <c r="EI80">
        <f t="shared" si="104"/>
        <v>0</v>
      </c>
      <c r="EJ80" s="17">
        <f t="shared" si="105"/>
        <v>100</v>
      </c>
    </row>
    <row r="81" spans="1:140">
      <c r="A81">
        <v>81</v>
      </c>
      <c r="B81" t="str">
        <f t="shared" si="0"/>
        <v>Pass</v>
      </c>
      <c r="C81" t="str">
        <f>IF(COUNTBLANK(Survey!B81:FM81)=$C$2, "Pass", "Fail")</f>
        <v>Pass</v>
      </c>
      <c r="D81" s="16" t="str">
        <f t="shared" si="54"/>
        <v>Fail</v>
      </c>
      <c r="E81" t="str">
        <f>IF(OR(ISBLANK(Survey!AL81),COUNTIF(G81:BJ81,"Fail")),"Fail","Pass")</f>
        <v>Fail</v>
      </c>
      <c r="F81" s="265"/>
      <c r="G81" s="16" t="str">
        <f t="shared" si="55"/>
        <v>Fail</v>
      </c>
      <c r="H81" s="139">
        <f>COUNTBLANK(Survey!B81:D81)+COUNTBLANK(Survey!G81)+COUNTBLANK(Survey!I81)+COUNTBLANK(Survey!K81:M81)+COUNTBLANK(Survey!P81:Q81)+COUNTBLANK(Survey!T81:W81)+COUNTBLANK(Survey!Z81:AC81)+COUNTBLANK(Survey!AF81:AG81)+COUNTBLANK(Survey!AK81:AK81)</f>
        <v>21</v>
      </c>
      <c r="I81" t="str">
        <f t="shared" si="56"/>
        <v>Fail</v>
      </c>
      <c r="J81" t="b">
        <f>IF(Survey!E81="No",TRUE,FALSE)</f>
        <v>0</v>
      </c>
      <c r="K81" s="29" cm="1">
        <f t="array" ref="K81">IF(COUNTA(Survey!$E$4:$E$695)=1, 0, SUM(IF(COUNTIF(Survey!$E$4:$E$695, Survey!$E$4:$E$695)=1,1,0)))</f>
        <v>0</v>
      </c>
      <c r="L81" s="29">
        <f>LEN(Survey!E81)</f>
        <v>0</v>
      </c>
      <c r="M81" s="16" t="str">
        <f t="shared" si="57"/>
        <v>Fail</v>
      </c>
      <c r="N81" t="b">
        <f>IF(Survey!F81="No",TRUE,FALSE)</f>
        <v>0</v>
      </c>
      <c r="O81" t="b">
        <f>Survey!F81=Survey!E81</f>
        <v>1</v>
      </c>
      <c r="P81">
        <f>COUNTIF(Survey!$F$4:$F$695,Survey!F81)</f>
        <v>0</v>
      </c>
      <c r="Q81" s="28">
        <f>LEN(Survey!F81)</f>
        <v>0</v>
      </c>
      <c r="R81" s="16" t="str">
        <f t="shared" si="58"/>
        <v>Pass</v>
      </c>
      <c r="S81" s="29">
        <f>MOD((LEN(Survey!H81)+2),11)</f>
        <v>2</v>
      </c>
      <c r="T81">
        <f>COUNTIF(Survey!$H$4:$H$695,Survey!H81)</f>
        <v>0</v>
      </c>
      <c r="U81" s="28" t="str">
        <f>IF(Survey!$L81="Prospectus fund", "Yes", "No")</f>
        <v>No</v>
      </c>
      <c r="V81" s="16" t="str">
        <f t="shared" si="59"/>
        <v>Pass</v>
      </c>
      <c r="W81" s="29">
        <f>MOD((LEN(Survey!J81)+2),11)</f>
        <v>2</v>
      </c>
      <c r="X81">
        <f>COUNTIF(Survey!$J$4:$J$695,Survey!J81)</f>
        <v>0</v>
      </c>
      <c r="Y81" s="30" t="b">
        <f>IF(OR(Survey!$M81="ETF",Survey!$M81="ETF, alternative mutual fund",Survey!$M81="Closed-end", Survey!$M81="Split share corp", Survey!$I81="Yes"),TRUE,FALSE)</f>
        <v>0</v>
      </c>
      <c r="Z81" s="16" t="str">
        <f>IFERROR(IF(AND(OR(AC81=AD81,AD81 = "Either"),NOT(ISBLANK(Survey!K81))),"Pass","Fail"),"Pass")</f>
        <v>Fail</v>
      </c>
      <c r="AA81" s="31" cm="1">
        <f t="array" ref="AA81">SUM(SUMIF(Survey!CH81:DA81,{"&gt;0","&lt;0"})*{1,-1})</f>
        <v>0</v>
      </c>
      <c r="AB81" s="33" cm="1">
        <f t="array" ref="AB81">SUM(SUMIF(Survey!CK81,{"&gt;0","&lt;0"})*{1,-1})+SUM(SUMIF(Survey!CU81,{"&gt;0","&lt;0"})*{1,-1})</f>
        <v>0</v>
      </c>
      <c r="AC81" s="33">
        <f>Survey!K81</f>
        <v>0</v>
      </c>
      <c r="AD81" s="32" t="str">
        <f t="shared" si="60"/>
        <v>Either</v>
      </c>
      <c r="AE81" s="16" t="str">
        <f t="shared" si="61"/>
        <v>Fail</v>
      </c>
      <c r="AF81" s="58" cm="1">
        <f t="array" ref="AF81">SUM(SUMIF(Survey!CH81:DA81,{"&gt;0","&lt;0"})*{1,-1})+SUM(SUMIF(Survey!DC81:DV81,{"&gt;0","&lt;0"})*{1,-1})</f>
        <v>0</v>
      </c>
      <c r="AG81" s="58">
        <f>IFERROR(AF81/(Survey!$BA81),0)</f>
        <v>0</v>
      </c>
      <c r="AH81" s="104" t="b">
        <f>IF(OR(Survey!$M81="Alternative strategy or hedge",Survey!$M81="Private asset",Survey!$L81="Prospectus fund"),TRUE,FALSE)</f>
        <v>0</v>
      </c>
      <c r="AI81" s="104" t="b">
        <f>NOT(ISBLANK(Survey!$M81))</f>
        <v>0</v>
      </c>
      <c r="AJ81" s="16" t="str">
        <f t="shared" si="62"/>
        <v>Fail</v>
      </c>
      <c r="AK81" t="b">
        <f>IF(Survey!W81="No",TRUE,FALSE)</f>
        <v>0</v>
      </c>
      <c r="AL81" s="119">
        <f>MOD((LEN(Survey!W81)+2),22)</f>
        <v>2</v>
      </c>
      <c r="AM81" t="str">
        <f t="shared" si="63"/>
        <v>Pass</v>
      </c>
      <c r="AN81" s="33" t="b">
        <f>NOT(ISNUMBER(SEARCH("Other",Survey!$Q81)))</f>
        <v>1</v>
      </c>
      <c r="AO81" s="32" t="b">
        <f>NOT(ISBLANK(Survey!$R81))</f>
        <v>0</v>
      </c>
      <c r="AP81" s="16" t="str">
        <f t="shared" si="64"/>
        <v>Pass</v>
      </c>
      <c r="AQ81" s="114">
        <f>COUNTBLANK(Survey!$X81)</f>
        <v>1</v>
      </c>
      <c r="AR81" s="58">
        <f>IF(AND(Survey!L81&lt;&gt;"Exempt fund",OR(Survey!$M81="ETF",Survey!$M81="ETF, alternative mutual fund",Survey!$M81="Mutual fund",Survey!$M81="Alternative mutual fund",Survey!$M81="Money market")),1,0)</f>
        <v>0</v>
      </c>
      <c r="AS81" s="16" t="str">
        <f t="shared" si="65"/>
        <v>Pass</v>
      </c>
      <c r="AT81" s="33" t="b">
        <f>NOT(ISNUMBER(SEARCH("Yes",Survey!$AC81)))</f>
        <v>1</v>
      </c>
      <c r="AU81" s="32" t="b">
        <f>IF(COUNTBLANK(Survey!$AD81:$AE81)=0,TRUE, FALSE)</f>
        <v>0</v>
      </c>
      <c r="AV81" s="16" t="str">
        <f t="shared" si="66"/>
        <v>Pass</v>
      </c>
      <c r="AW81" s="33" t="b">
        <f>NOT(ISNUMBER(SEARCH("Yes",Survey!$AF81)))</f>
        <v>1</v>
      </c>
      <c r="AX81" s="32" t="b">
        <f>NOT(ISBLANK(Survey!$AH81))</f>
        <v>0</v>
      </c>
      <c r="AY81" s="16" t="str">
        <f t="shared" si="67"/>
        <v>Pass</v>
      </c>
      <c r="AZ81" s="33" t="b">
        <f>NOT(OR(ISNUMBER(SEARCH("Other",Survey!$AH81)),ISNUMBER(SEARCH("Multiple",Survey!$AH81))))</f>
        <v>1</v>
      </c>
      <c r="BA81" s="32" t="b">
        <f>NOT(ISBLANK(Survey!$AI81))</f>
        <v>0</v>
      </c>
      <c r="BB81" s="16" t="str">
        <f t="shared" si="68"/>
        <v>Fail</v>
      </c>
      <c r="BC81" s="114">
        <f>IF(ABS(Survey!$BA81)&gt;0, 1,0)</f>
        <v>0</v>
      </c>
      <c r="BD81" s="114">
        <f>IF(COUNTBLANK(Survey!$AL81)=0,1,0)</f>
        <v>0</v>
      </c>
      <c r="BE81" s="16" t="str">
        <f t="shared" si="69"/>
        <v>Pass</v>
      </c>
      <c r="BF81" s="114">
        <f>IF(ISBLANK(Survey!$AL81),0,1)</f>
        <v>0</v>
      </c>
      <c r="BG81" s="133">
        <f>COUNTBLANK(Survey!$AM81)</f>
        <v>1</v>
      </c>
      <c r="BH81" s="16" t="str">
        <f t="shared" si="70"/>
        <v>Pass</v>
      </c>
      <c r="BI81" s="114">
        <f>IF(OR(Survey!$AM81="Closed",ISBLANK(Survey!$AM81)),0,1)</f>
        <v>0</v>
      </c>
      <c r="BJ81" s="133">
        <f>IF(ISBLANK(Survey!$AN81),1,0)</f>
        <v>1</v>
      </c>
      <c r="BK81" s="118" t="str">
        <f t="shared" si="71"/>
        <v>Pass</v>
      </c>
      <c r="BL81" s="31" cm="1">
        <f t="array" ref="BL81">SUM(SUMIF(Survey!AO81:AP81,{"&gt;0","&lt;0"})*{1,-1})</f>
        <v>0</v>
      </c>
      <c r="BM81">
        <f t="shared" si="72"/>
        <v>0</v>
      </c>
      <c r="BN81">
        <f t="shared" si="73"/>
        <v>100</v>
      </c>
      <c r="BO81" s="118" t="str">
        <f t="shared" si="74"/>
        <v>Pass</v>
      </c>
      <c r="BP81">
        <f>IF(Survey!AQ81="No",0,1)</f>
        <v>1</v>
      </c>
      <c r="BQ81" s="207">
        <f>MOD((LEN(Survey!AQ81)+2),22)</f>
        <v>2</v>
      </c>
      <c r="BR81">
        <f>IF(Survey!AR81="No",0,1)</f>
        <v>1</v>
      </c>
      <c r="BS81" s="207">
        <f>MOD((LEN(Survey!AR81)+2),22)</f>
        <v>2</v>
      </c>
      <c r="BT81" s="114">
        <f>COUNTBLANK(Survey!$AQ81:$AS81)+COUNTBLANK(Survey!$AU81)</f>
        <v>4</v>
      </c>
      <c r="BU81" s="114">
        <f>IF(Survey!$I81="Yes",1,0)</f>
        <v>0</v>
      </c>
      <c r="BV81" s="114">
        <f>IF(OR(Survey!$M81="Mutual fund",Survey!$M81="Alternative mutual fund",Survey!$M81="Money market"),1,0)</f>
        <v>0</v>
      </c>
      <c r="BW81" s="119">
        <f>IF(OR(Survey!$M81="ETF",Survey!$M81="ETF, alternative mutual fund"),1,0)</f>
        <v>0</v>
      </c>
      <c r="BX81" s="16" t="str">
        <f t="shared" si="75"/>
        <v>Pass</v>
      </c>
      <c r="BY81" s="33">
        <f>IF(ISNUMBER(SEARCH("Other",Survey!$AS81)), 1, 0)</f>
        <v>0</v>
      </c>
      <c r="BZ81" s="58" t="b">
        <f>NOT(ISBLANK(Survey!$AT81))</f>
        <v>0</v>
      </c>
      <c r="CA81" s="16" t="str">
        <f t="shared" si="76"/>
        <v>Pass</v>
      </c>
      <c r="CB81" s="114">
        <f>IF(Survey!$BB81=0, 0,1)</f>
        <v>0</v>
      </c>
      <c r="CC81" s="58">
        <f>Survey!$AV81</f>
        <v>0</v>
      </c>
      <c r="CD81" s="58">
        <f>Survey!$BC81+Survey!$BD81+ABS(Survey!$BE81)-ABS(Survey!$BF81)-ABS(Survey!$BG81)-ABS(Survey!$BL81)</f>
        <v>0</v>
      </c>
      <c r="CE81" s="138">
        <f>Survey!BB81+(ABS(Survey!$BH81)-ABS(Survey!$BI81)+ABS(Survey!$BJ81)-ABS(Survey!$BK81))*0.5</f>
        <v>0</v>
      </c>
      <c r="CF81" s="58">
        <f t="shared" si="77"/>
        <v>0</v>
      </c>
      <c r="CG81" s="58">
        <f>IF(AND($CC81&gt;$CF81-0.2,$CC81&lt;$CF81+0.2,ISBLANK(Survey!$AV81)=FALSE),0,1)</f>
        <v>1</v>
      </c>
      <c r="CH81" s="133">
        <f>IF(ISBLANK(Survey!$AW81),1,0)</f>
        <v>1</v>
      </c>
      <c r="CI81" s="16" t="str">
        <f t="shared" si="78"/>
        <v>Pass</v>
      </c>
      <c r="CJ81" s="114">
        <f>IF(Survey!$BB81=0, 0,1)</f>
        <v>0</v>
      </c>
      <c r="CK81" s="58">
        <f>IF(AND(Survey!$AX81&gt;=0,Survey!$AX81&lt;=0.2,Survey!$AX81&lt;&gt;""),0,1)</f>
        <v>1</v>
      </c>
      <c r="CL81" s="114">
        <f>IF(ISBLANK(Survey!$AY81),1,0)</f>
        <v>1</v>
      </c>
      <c r="CM81" s="16" t="str">
        <f t="shared" si="79"/>
        <v>Fail</v>
      </c>
      <c r="CN81" s="133">
        <f>Survey!$AZ81</f>
        <v>0</v>
      </c>
      <c r="CO81" s="16" t="str">
        <f t="shared" si="80"/>
        <v>Pass</v>
      </c>
      <c r="CP81" s="31">
        <f>Survey!$BA81</f>
        <v>0</v>
      </c>
      <c r="CQ81" s="138">
        <f>Survey!$BB81+Survey!$BC81+Survey!$BD81+ABS(Survey!$BE81)-ABS(Survey!$BF81)-ABS(Survey!$BG81)+ABS(Survey!$BH81)-ABS(Survey!$BI81)+ABS(Survey!$BJ81)-ABS(Survey!$BK81)-ABS(Survey!$BL81)+Survey!$BM81</f>
        <v>0</v>
      </c>
      <c r="CR81" s="30">
        <f t="shared" si="81"/>
        <v>0</v>
      </c>
      <c r="CS81" s="17">
        <f t="shared" si="82"/>
        <v>0</v>
      </c>
      <c r="CT81" s="16" t="str">
        <f t="shared" si="83"/>
        <v>Pass</v>
      </c>
      <c r="CU81" s="33" t="b">
        <f>IF(ABS(Survey!$BM81)=0,TRUE,FALSE)</f>
        <v>1</v>
      </c>
      <c r="CV81" s="32" t="b">
        <f>NOT(ISBLANK(Survey!$BN81))</f>
        <v>0</v>
      </c>
      <c r="CW81" t="str">
        <f t="shared" si="84"/>
        <v>Fail</v>
      </c>
      <c r="CX81" s="25">
        <f>Survey!$BA81</f>
        <v>0</v>
      </c>
      <c r="CY81" s="25" cm="1">
        <f t="array" ref="CY81">SUM(SUMIF(Survey!BP81:BW81,{"&gt;0","&lt;0"})*{1,-1})-SUM(SUMIF(Survey!BY81:CF81,{"&gt;0","&lt;0"})*{1,-1})</f>
        <v>0</v>
      </c>
      <c r="CZ81" s="30" t="str">
        <f t="shared" si="85"/>
        <v>No holdings</v>
      </c>
      <c r="DA81">
        <f t="shared" si="86"/>
        <v>0</v>
      </c>
      <c r="DB81" s="16" t="str">
        <f t="shared" si="87"/>
        <v>Fail</v>
      </c>
      <c r="DC81" s="31">
        <f>Survey!$BA81</f>
        <v>0</v>
      </c>
      <c r="DD81" s="31" cm="1">
        <f t="array" ref="DD81">SUM(SUMIF(Survey!CH81:DA81,{"&gt;0","&lt;0"})*{1,-1})-SUM(SUMIF(Survey!DC81:DV81,{"&gt;0","&lt;0"})*{1,-1})</f>
        <v>0</v>
      </c>
      <c r="DE81" s="30" t="str">
        <f t="shared" si="88"/>
        <v>No holdings</v>
      </c>
      <c r="DF81" s="17">
        <f t="shared" si="89"/>
        <v>0</v>
      </c>
      <c r="DG81" s="16" t="str">
        <f t="shared" si="90"/>
        <v>Pass</v>
      </c>
      <c r="DH81" s="33" t="b">
        <f>IF(ABS(Survey!$DA81)=0,TRUE,FALSE)</f>
        <v>1</v>
      </c>
      <c r="DI81" s="32" t="b">
        <f>NOT(ISBLANK(Survey!$DB81))</f>
        <v>0</v>
      </c>
      <c r="DJ81" s="16" t="str">
        <f t="shared" si="91"/>
        <v>Pass</v>
      </c>
      <c r="DK81" s="33" t="b">
        <f>IF(ABS(Survey!$DV81)=0,TRUE,FALSE)</f>
        <v>1</v>
      </c>
      <c r="DL81" s="32" t="b">
        <f>NOT(ISBLANK(Survey!$DW81))</f>
        <v>0</v>
      </c>
      <c r="DM81" t="str">
        <f t="shared" si="92"/>
        <v>Pass</v>
      </c>
      <c r="DN81" s="25" cm="1">
        <f t="array" ref="DN81">SUM(SUMIF(Survey!CW81,{"&gt;0","&lt;0"})*{1,-1})+SUM(SUMIF(Survey!DR81,{"&gt;0","&lt;0"})*{1,-1})</f>
        <v>0</v>
      </c>
      <c r="DO81" s="25">
        <f>SUM(SUMIF(Survey!DY81:EE81,{"&gt;0","&lt;0"})*{1,-1})+SUM(SUMIF(Survey!EG81:EM81,{"&gt;0","&lt;0"})*{1,-1})</f>
        <v>0</v>
      </c>
      <c r="DP81">
        <f t="shared" si="93"/>
        <v>0</v>
      </c>
      <c r="DQ81">
        <f t="shared" si="94"/>
        <v>0</v>
      </c>
      <c r="DR81" s="16" t="str">
        <f t="shared" si="95"/>
        <v>Pass</v>
      </c>
      <c r="DS81" s="33" t="b">
        <f>IF(ABS(Survey!$EE81)=0,TRUE,FALSE)</f>
        <v>1</v>
      </c>
      <c r="DT81" s="32" t="b">
        <f>NOT(ISBLANK(Survey!EF81))</f>
        <v>0</v>
      </c>
      <c r="DU81" s="16" t="str">
        <f t="shared" si="96"/>
        <v>Pass</v>
      </c>
      <c r="DV81" s="33" t="b">
        <f>IF(ABS(Survey!$EM81)=0,TRUE,FALSE)</f>
        <v>1</v>
      </c>
      <c r="DW81" s="32" t="b">
        <f>NOT(ISBLANK(Survey!$EN81))</f>
        <v>0</v>
      </c>
      <c r="DX81" s="16" t="str">
        <f t="shared" si="97"/>
        <v>Fail</v>
      </c>
      <c r="DY81" s="31">
        <f>SUM(SUMIF(Survey!ET81:EV81,{"&gt;0","&lt;0"})*{1,-1})</f>
        <v>0</v>
      </c>
      <c r="DZ81">
        <f t="shared" si="98"/>
        <v>0</v>
      </c>
      <c r="EA81">
        <f t="shared" si="99"/>
        <v>100</v>
      </c>
      <c r="EB81" s="30" t="b">
        <f>IF(OR(Survey!$M81="ETF",Survey!$M81="ETF, alternative mutual fund",Survey!$M81="Closed-end", Survey!$M81="Split share corp"),TRUE,FALSE)</f>
        <v>0</v>
      </c>
      <c r="EC81" s="16" t="str">
        <f t="shared" si="100"/>
        <v>Fail</v>
      </c>
      <c r="ED81" s="31">
        <f>SUM(SUMIF(Survey!EX81:FD81,{"&gt;0","&lt;0"})*{1,-1})</f>
        <v>0</v>
      </c>
      <c r="EE81">
        <f t="shared" si="101"/>
        <v>0</v>
      </c>
      <c r="EF81" s="17">
        <f t="shared" si="102"/>
        <v>100</v>
      </c>
      <c r="EG81" s="16" t="str">
        <f t="shared" si="103"/>
        <v>Fail</v>
      </c>
      <c r="EH81" s="31">
        <f>SUM(SUMIF(Survey!FF81:FL81,{"&gt;0","&lt;0"})*{1,-1})</f>
        <v>0</v>
      </c>
      <c r="EI81">
        <f t="shared" si="104"/>
        <v>0</v>
      </c>
      <c r="EJ81" s="17">
        <f t="shared" si="105"/>
        <v>100</v>
      </c>
    </row>
    <row r="82" spans="1:140">
      <c r="A82">
        <v>82</v>
      </c>
      <c r="B82" t="str">
        <f t="shared" si="0"/>
        <v>Pass</v>
      </c>
      <c r="C82" t="str">
        <f>IF(COUNTBLANK(Survey!B82:FM82)=$C$2, "Pass", "Fail")</f>
        <v>Pass</v>
      </c>
      <c r="D82" s="16" t="str">
        <f t="shared" si="54"/>
        <v>Fail</v>
      </c>
      <c r="E82" t="str">
        <f>IF(OR(ISBLANK(Survey!AL82),COUNTIF(G82:BJ82,"Fail")),"Fail","Pass")</f>
        <v>Fail</v>
      </c>
      <c r="F82" s="265"/>
      <c r="G82" s="16" t="str">
        <f t="shared" si="55"/>
        <v>Fail</v>
      </c>
      <c r="H82" s="139">
        <f>COUNTBLANK(Survey!B82:D82)+COUNTBLANK(Survey!G82)+COUNTBLANK(Survey!I82)+COUNTBLANK(Survey!K82:M82)+COUNTBLANK(Survey!P82:Q82)+COUNTBLANK(Survey!T82:W82)+COUNTBLANK(Survey!Z82:AC82)+COUNTBLANK(Survey!AF82:AG82)+COUNTBLANK(Survey!AK82:AK82)</f>
        <v>21</v>
      </c>
      <c r="I82" t="str">
        <f t="shared" si="56"/>
        <v>Fail</v>
      </c>
      <c r="J82" t="b">
        <f>IF(Survey!E82="No",TRUE,FALSE)</f>
        <v>0</v>
      </c>
      <c r="K82" s="29" cm="1">
        <f t="array" ref="K82">IF(COUNTA(Survey!$E$4:$E$695)=1, 0, SUM(IF(COUNTIF(Survey!$E$4:$E$695, Survey!$E$4:$E$695)=1,1,0)))</f>
        <v>0</v>
      </c>
      <c r="L82" s="29">
        <f>LEN(Survey!E82)</f>
        <v>0</v>
      </c>
      <c r="M82" s="16" t="str">
        <f t="shared" si="57"/>
        <v>Fail</v>
      </c>
      <c r="N82" t="b">
        <f>IF(Survey!F82="No",TRUE,FALSE)</f>
        <v>0</v>
      </c>
      <c r="O82" t="b">
        <f>Survey!F82=Survey!E82</f>
        <v>1</v>
      </c>
      <c r="P82">
        <f>COUNTIF(Survey!$F$4:$F$695,Survey!F82)</f>
        <v>0</v>
      </c>
      <c r="Q82" s="28">
        <f>LEN(Survey!F82)</f>
        <v>0</v>
      </c>
      <c r="R82" s="16" t="str">
        <f t="shared" si="58"/>
        <v>Pass</v>
      </c>
      <c r="S82" s="29">
        <f>MOD((LEN(Survey!H82)+2),11)</f>
        <v>2</v>
      </c>
      <c r="T82">
        <f>COUNTIF(Survey!$H$4:$H$695,Survey!H82)</f>
        <v>0</v>
      </c>
      <c r="U82" s="28" t="str">
        <f>IF(Survey!$L82="Prospectus fund", "Yes", "No")</f>
        <v>No</v>
      </c>
      <c r="V82" s="16" t="str">
        <f t="shared" si="59"/>
        <v>Pass</v>
      </c>
      <c r="W82" s="29">
        <f>MOD((LEN(Survey!J82)+2),11)</f>
        <v>2</v>
      </c>
      <c r="X82">
        <f>COUNTIF(Survey!$J$4:$J$695,Survey!J82)</f>
        <v>0</v>
      </c>
      <c r="Y82" s="30" t="b">
        <f>IF(OR(Survey!$M82="ETF",Survey!$M82="ETF, alternative mutual fund",Survey!$M82="Closed-end", Survey!$M82="Split share corp", Survey!$I82="Yes"),TRUE,FALSE)</f>
        <v>0</v>
      </c>
      <c r="Z82" s="16" t="str">
        <f>IFERROR(IF(AND(OR(AC82=AD82,AD82 = "Either"),NOT(ISBLANK(Survey!K82))),"Pass","Fail"),"Pass")</f>
        <v>Fail</v>
      </c>
      <c r="AA82" s="31" cm="1">
        <f t="array" ref="AA82">SUM(SUMIF(Survey!CH82:DA82,{"&gt;0","&lt;0"})*{1,-1})</f>
        <v>0</v>
      </c>
      <c r="AB82" s="33" cm="1">
        <f t="array" ref="AB82">SUM(SUMIF(Survey!CK82,{"&gt;0","&lt;0"})*{1,-1})+SUM(SUMIF(Survey!CU82,{"&gt;0","&lt;0"})*{1,-1})</f>
        <v>0</v>
      </c>
      <c r="AC82" s="33">
        <f>Survey!K82</f>
        <v>0</v>
      </c>
      <c r="AD82" s="32" t="str">
        <f t="shared" si="60"/>
        <v>Either</v>
      </c>
      <c r="AE82" s="16" t="str">
        <f t="shared" si="61"/>
        <v>Fail</v>
      </c>
      <c r="AF82" s="58" cm="1">
        <f t="array" ref="AF82">SUM(SUMIF(Survey!CH82:DA82,{"&gt;0","&lt;0"})*{1,-1})+SUM(SUMIF(Survey!DC82:DV82,{"&gt;0","&lt;0"})*{1,-1})</f>
        <v>0</v>
      </c>
      <c r="AG82" s="58">
        <f>IFERROR(AF82/(Survey!$BA82),0)</f>
        <v>0</v>
      </c>
      <c r="AH82" s="104" t="b">
        <f>IF(OR(Survey!$M82="Alternative strategy or hedge",Survey!$M82="Private asset",Survey!$L82="Prospectus fund"),TRUE,FALSE)</f>
        <v>0</v>
      </c>
      <c r="AI82" s="104" t="b">
        <f>NOT(ISBLANK(Survey!$M82))</f>
        <v>0</v>
      </c>
      <c r="AJ82" s="16" t="str">
        <f t="shared" si="62"/>
        <v>Fail</v>
      </c>
      <c r="AK82" t="b">
        <f>IF(Survey!W82="No",TRUE,FALSE)</f>
        <v>0</v>
      </c>
      <c r="AL82" s="119">
        <f>MOD((LEN(Survey!W82)+2),22)</f>
        <v>2</v>
      </c>
      <c r="AM82" t="str">
        <f t="shared" si="63"/>
        <v>Pass</v>
      </c>
      <c r="AN82" s="33" t="b">
        <f>NOT(ISNUMBER(SEARCH("Other",Survey!$Q82)))</f>
        <v>1</v>
      </c>
      <c r="AO82" s="32" t="b">
        <f>NOT(ISBLANK(Survey!$R82))</f>
        <v>0</v>
      </c>
      <c r="AP82" s="16" t="str">
        <f t="shared" si="64"/>
        <v>Pass</v>
      </c>
      <c r="AQ82" s="114">
        <f>COUNTBLANK(Survey!$X82)</f>
        <v>1</v>
      </c>
      <c r="AR82" s="58">
        <f>IF(AND(Survey!L82&lt;&gt;"Exempt fund",OR(Survey!$M82="ETF",Survey!$M82="ETF, alternative mutual fund",Survey!$M82="Mutual fund",Survey!$M82="Alternative mutual fund",Survey!$M82="Money market")),1,0)</f>
        <v>0</v>
      </c>
      <c r="AS82" s="16" t="str">
        <f t="shared" si="65"/>
        <v>Pass</v>
      </c>
      <c r="AT82" s="33" t="b">
        <f>NOT(ISNUMBER(SEARCH("Yes",Survey!$AC82)))</f>
        <v>1</v>
      </c>
      <c r="AU82" s="32" t="b">
        <f>IF(COUNTBLANK(Survey!$AD82:$AE82)=0,TRUE, FALSE)</f>
        <v>0</v>
      </c>
      <c r="AV82" s="16" t="str">
        <f t="shared" si="66"/>
        <v>Pass</v>
      </c>
      <c r="AW82" s="33" t="b">
        <f>NOT(ISNUMBER(SEARCH("Yes",Survey!$AF82)))</f>
        <v>1</v>
      </c>
      <c r="AX82" s="32" t="b">
        <f>NOT(ISBLANK(Survey!$AH82))</f>
        <v>0</v>
      </c>
      <c r="AY82" s="16" t="str">
        <f t="shared" si="67"/>
        <v>Pass</v>
      </c>
      <c r="AZ82" s="33" t="b">
        <f>NOT(OR(ISNUMBER(SEARCH("Other",Survey!$AH82)),ISNUMBER(SEARCH("Multiple",Survey!$AH82))))</f>
        <v>1</v>
      </c>
      <c r="BA82" s="32" t="b">
        <f>NOT(ISBLANK(Survey!$AI82))</f>
        <v>0</v>
      </c>
      <c r="BB82" s="16" t="str">
        <f t="shared" si="68"/>
        <v>Fail</v>
      </c>
      <c r="BC82" s="114">
        <f>IF(ABS(Survey!$BA82)&gt;0, 1,0)</f>
        <v>0</v>
      </c>
      <c r="BD82" s="114">
        <f>IF(COUNTBLANK(Survey!$AL82)=0,1,0)</f>
        <v>0</v>
      </c>
      <c r="BE82" s="16" t="str">
        <f t="shared" si="69"/>
        <v>Pass</v>
      </c>
      <c r="BF82" s="114">
        <f>IF(ISBLANK(Survey!$AL82),0,1)</f>
        <v>0</v>
      </c>
      <c r="BG82" s="133">
        <f>COUNTBLANK(Survey!$AM82)</f>
        <v>1</v>
      </c>
      <c r="BH82" s="16" t="str">
        <f t="shared" si="70"/>
        <v>Pass</v>
      </c>
      <c r="BI82" s="114">
        <f>IF(OR(Survey!$AM82="Closed",ISBLANK(Survey!$AM82)),0,1)</f>
        <v>0</v>
      </c>
      <c r="BJ82" s="133">
        <f>IF(ISBLANK(Survey!$AN82),1,0)</f>
        <v>1</v>
      </c>
      <c r="BK82" s="118" t="str">
        <f t="shared" si="71"/>
        <v>Pass</v>
      </c>
      <c r="BL82" s="31" cm="1">
        <f t="array" ref="BL82">SUM(SUMIF(Survey!AO82:AP82,{"&gt;0","&lt;0"})*{1,-1})</f>
        <v>0</v>
      </c>
      <c r="BM82">
        <f t="shared" si="72"/>
        <v>0</v>
      </c>
      <c r="BN82">
        <f t="shared" si="73"/>
        <v>100</v>
      </c>
      <c r="BO82" s="118" t="str">
        <f t="shared" si="74"/>
        <v>Pass</v>
      </c>
      <c r="BP82">
        <f>IF(Survey!AQ82="No",0,1)</f>
        <v>1</v>
      </c>
      <c r="BQ82" s="207">
        <f>MOD((LEN(Survey!AQ82)+2),22)</f>
        <v>2</v>
      </c>
      <c r="BR82">
        <f>IF(Survey!AR82="No",0,1)</f>
        <v>1</v>
      </c>
      <c r="BS82" s="207">
        <f>MOD((LEN(Survey!AR82)+2),22)</f>
        <v>2</v>
      </c>
      <c r="BT82" s="114">
        <f>COUNTBLANK(Survey!$AQ82:$AS82)+COUNTBLANK(Survey!$AU82)</f>
        <v>4</v>
      </c>
      <c r="BU82" s="114">
        <f>IF(Survey!$I82="Yes",1,0)</f>
        <v>0</v>
      </c>
      <c r="BV82" s="114">
        <f>IF(OR(Survey!$M82="Mutual fund",Survey!$M82="Alternative mutual fund",Survey!$M82="Money market"),1,0)</f>
        <v>0</v>
      </c>
      <c r="BW82" s="119">
        <f>IF(OR(Survey!$M82="ETF",Survey!$M82="ETF, alternative mutual fund"),1,0)</f>
        <v>0</v>
      </c>
      <c r="BX82" s="16" t="str">
        <f t="shared" si="75"/>
        <v>Pass</v>
      </c>
      <c r="BY82" s="33">
        <f>IF(ISNUMBER(SEARCH("Other",Survey!$AS82)), 1, 0)</f>
        <v>0</v>
      </c>
      <c r="BZ82" s="58" t="b">
        <f>NOT(ISBLANK(Survey!$AT82))</f>
        <v>0</v>
      </c>
      <c r="CA82" s="16" t="str">
        <f t="shared" si="76"/>
        <v>Pass</v>
      </c>
      <c r="CB82" s="114">
        <f>IF(Survey!$BB82=0, 0,1)</f>
        <v>0</v>
      </c>
      <c r="CC82" s="58">
        <f>Survey!$AV82</f>
        <v>0</v>
      </c>
      <c r="CD82" s="58">
        <f>Survey!$BC82+Survey!$BD82+ABS(Survey!$BE82)-ABS(Survey!$BF82)-ABS(Survey!$BG82)-ABS(Survey!$BL82)</f>
        <v>0</v>
      </c>
      <c r="CE82" s="138">
        <f>Survey!BB82+(ABS(Survey!$BH82)-ABS(Survey!$BI82)+ABS(Survey!$BJ82)-ABS(Survey!$BK82))*0.5</f>
        <v>0</v>
      </c>
      <c r="CF82" s="58">
        <f t="shared" si="77"/>
        <v>0</v>
      </c>
      <c r="CG82" s="58">
        <f>IF(AND($CC82&gt;$CF82-0.2,$CC82&lt;$CF82+0.2,ISBLANK(Survey!$AV82)=FALSE),0,1)</f>
        <v>1</v>
      </c>
      <c r="CH82" s="133">
        <f>IF(ISBLANK(Survey!$AW82),1,0)</f>
        <v>1</v>
      </c>
      <c r="CI82" s="16" t="str">
        <f t="shared" si="78"/>
        <v>Pass</v>
      </c>
      <c r="CJ82" s="114">
        <f>IF(Survey!$BB82=0, 0,1)</f>
        <v>0</v>
      </c>
      <c r="CK82" s="58">
        <f>IF(AND(Survey!$AX82&gt;=0,Survey!$AX82&lt;=0.2,Survey!$AX82&lt;&gt;""),0,1)</f>
        <v>1</v>
      </c>
      <c r="CL82" s="114">
        <f>IF(ISBLANK(Survey!$AY82),1,0)</f>
        <v>1</v>
      </c>
      <c r="CM82" s="16" t="str">
        <f t="shared" si="79"/>
        <v>Fail</v>
      </c>
      <c r="CN82" s="133">
        <f>Survey!$AZ82</f>
        <v>0</v>
      </c>
      <c r="CO82" s="16" t="str">
        <f t="shared" si="80"/>
        <v>Pass</v>
      </c>
      <c r="CP82" s="31">
        <f>Survey!$BA82</f>
        <v>0</v>
      </c>
      <c r="CQ82" s="138">
        <f>Survey!$BB82+Survey!$BC82+Survey!$BD82+ABS(Survey!$BE82)-ABS(Survey!$BF82)-ABS(Survey!$BG82)+ABS(Survey!$BH82)-ABS(Survey!$BI82)+ABS(Survey!$BJ82)-ABS(Survey!$BK82)-ABS(Survey!$BL82)+Survey!$BM82</f>
        <v>0</v>
      </c>
      <c r="CR82" s="30">
        <f t="shared" si="81"/>
        <v>0</v>
      </c>
      <c r="CS82" s="17">
        <f t="shared" si="82"/>
        <v>0</v>
      </c>
      <c r="CT82" s="16" t="str">
        <f t="shared" si="83"/>
        <v>Pass</v>
      </c>
      <c r="CU82" s="33" t="b">
        <f>IF(ABS(Survey!$BM82)=0,TRUE,FALSE)</f>
        <v>1</v>
      </c>
      <c r="CV82" s="32" t="b">
        <f>NOT(ISBLANK(Survey!$BN82))</f>
        <v>0</v>
      </c>
      <c r="CW82" t="str">
        <f t="shared" si="84"/>
        <v>Fail</v>
      </c>
      <c r="CX82" s="25">
        <f>Survey!$BA82</f>
        <v>0</v>
      </c>
      <c r="CY82" s="25" cm="1">
        <f t="array" ref="CY82">SUM(SUMIF(Survey!BP82:BW82,{"&gt;0","&lt;0"})*{1,-1})-SUM(SUMIF(Survey!BY82:CF82,{"&gt;0","&lt;0"})*{1,-1})</f>
        <v>0</v>
      </c>
      <c r="CZ82" s="30" t="str">
        <f t="shared" si="85"/>
        <v>No holdings</v>
      </c>
      <c r="DA82">
        <f t="shared" si="86"/>
        <v>0</v>
      </c>
      <c r="DB82" s="16" t="str">
        <f t="shared" si="87"/>
        <v>Fail</v>
      </c>
      <c r="DC82" s="31">
        <f>Survey!$BA82</f>
        <v>0</v>
      </c>
      <c r="DD82" s="31" cm="1">
        <f t="array" ref="DD82">SUM(SUMIF(Survey!CH82:DA82,{"&gt;0","&lt;0"})*{1,-1})-SUM(SUMIF(Survey!DC82:DV82,{"&gt;0","&lt;0"})*{1,-1})</f>
        <v>0</v>
      </c>
      <c r="DE82" s="30" t="str">
        <f t="shared" si="88"/>
        <v>No holdings</v>
      </c>
      <c r="DF82" s="17">
        <f t="shared" si="89"/>
        <v>0</v>
      </c>
      <c r="DG82" s="16" t="str">
        <f t="shared" si="90"/>
        <v>Pass</v>
      </c>
      <c r="DH82" s="33" t="b">
        <f>IF(ABS(Survey!$DA82)=0,TRUE,FALSE)</f>
        <v>1</v>
      </c>
      <c r="DI82" s="32" t="b">
        <f>NOT(ISBLANK(Survey!$DB82))</f>
        <v>0</v>
      </c>
      <c r="DJ82" s="16" t="str">
        <f t="shared" si="91"/>
        <v>Pass</v>
      </c>
      <c r="DK82" s="33" t="b">
        <f>IF(ABS(Survey!$DV82)=0,TRUE,FALSE)</f>
        <v>1</v>
      </c>
      <c r="DL82" s="32" t="b">
        <f>NOT(ISBLANK(Survey!$DW82))</f>
        <v>0</v>
      </c>
      <c r="DM82" t="str">
        <f t="shared" si="92"/>
        <v>Pass</v>
      </c>
      <c r="DN82" s="25" cm="1">
        <f t="array" ref="DN82">SUM(SUMIF(Survey!CW82,{"&gt;0","&lt;0"})*{1,-1})+SUM(SUMIF(Survey!DR82,{"&gt;0","&lt;0"})*{1,-1})</f>
        <v>0</v>
      </c>
      <c r="DO82" s="25">
        <f>SUM(SUMIF(Survey!DY82:EE82,{"&gt;0","&lt;0"})*{1,-1})+SUM(SUMIF(Survey!EG82:EM82,{"&gt;0","&lt;0"})*{1,-1})</f>
        <v>0</v>
      </c>
      <c r="DP82">
        <f t="shared" si="93"/>
        <v>0</v>
      </c>
      <c r="DQ82">
        <f t="shared" si="94"/>
        <v>0</v>
      </c>
      <c r="DR82" s="16" t="str">
        <f t="shared" si="95"/>
        <v>Pass</v>
      </c>
      <c r="DS82" s="33" t="b">
        <f>IF(ABS(Survey!$EE82)=0,TRUE,FALSE)</f>
        <v>1</v>
      </c>
      <c r="DT82" s="32" t="b">
        <f>NOT(ISBLANK(Survey!EF82))</f>
        <v>0</v>
      </c>
      <c r="DU82" s="16" t="str">
        <f t="shared" si="96"/>
        <v>Pass</v>
      </c>
      <c r="DV82" s="33" t="b">
        <f>IF(ABS(Survey!$EM82)=0,TRUE,FALSE)</f>
        <v>1</v>
      </c>
      <c r="DW82" s="32" t="b">
        <f>NOT(ISBLANK(Survey!$EN82))</f>
        <v>0</v>
      </c>
      <c r="DX82" s="16" t="str">
        <f t="shared" si="97"/>
        <v>Fail</v>
      </c>
      <c r="DY82" s="31">
        <f>SUM(SUMIF(Survey!ET82:EV82,{"&gt;0","&lt;0"})*{1,-1})</f>
        <v>0</v>
      </c>
      <c r="DZ82">
        <f t="shared" si="98"/>
        <v>0</v>
      </c>
      <c r="EA82">
        <f t="shared" si="99"/>
        <v>100</v>
      </c>
      <c r="EB82" s="30" t="b">
        <f>IF(OR(Survey!$M82="ETF",Survey!$M82="ETF, alternative mutual fund",Survey!$M82="Closed-end", Survey!$M82="Split share corp"),TRUE,FALSE)</f>
        <v>0</v>
      </c>
      <c r="EC82" s="16" t="str">
        <f t="shared" si="100"/>
        <v>Fail</v>
      </c>
      <c r="ED82" s="31">
        <f>SUM(SUMIF(Survey!EX82:FD82,{"&gt;0","&lt;0"})*{1,-1})</f>
        <v>0</v>
      </c>
      <c r="EE82">
        <f t="shared" si="101"/>
        <v>0</v>
      </c>
      <c r="EF82" s="17">
        <f t="shared" si="102"/>
        <v>100</v>
      </c>
      <c r="EG82" s="16" t="str">
        <f t="shared" si="103"/>
        <v>Fail</v>
      </c>
      <c r="EH82" s="31">
        <f>SUM(SUMIF(Survey!FF82:FL82,{"&gt;0","&lt;0"})*{1,-1})</f>
        <v>0</v>
      </c>
      <c r="EI82">
        <f t="shared" si="104"/>
        <v>0</v>
      </c>
      <c r="EJ82" s="17">
        <f t="shared" si="105"/>
        <v>100</v>
      </c>
    </row>
    <row r="83" spans="1:140">
      <c r="A83">
        <v>83</v>
      </c>
      <c r="B83" t="str">
        <f t="shared" si="0"/>
        <v>Pass</v>
      </c>
      <c r="C83" t="str">
        <f>IF(COUNTBLANK(Survey!B83:FM83)=$C$2, "Pass", "Fail")</f>
        <v>Pass</v>
      </c>
      <c r="D83" s="16" t="str">
        <f t="shared" si="54"/>
        <v>Fail</v>
      </c>
      <c r="E83" t="str">
        <f>IF(OR(ISBLANK(Survey!AL83),COUNTIF(G83:BJ83,"Fail")),"Fail","Pass")</f>
        <v>Fail</v>
      </c>
      <c r="F83" s="265"/>
      <c r="G83" s="16" t="str">
        <f t="shared" si="55"/>
        <v>Fail</v>
      </c>
      <c r="H83" s="139">
        <f>COUNTBLANK(Survey!B83:D83)+COUNTBLANK(Survey!G83)+COUNTBLANK(Survey!I83)+COUNTBLANK(Survey!K83:M83)+COUNTBLANK(Survey!P83:Q83)+COUNTBLANK(Survey!T83:W83)+COUNTBLANK(Survey!Z83:AC83)+COUNTBLANK(Survey!AF83:AG83)+COUNTBLANK(Survey!AK83:AK83)</f>
        <v>21</v>
      </c>
      <c r="I83" t="str">
        <f t="shared" si="56"/>
        <v>Fail</v>
      </c>
      <c r="J83" t="b">
        <f>IF(Survey!E83="No",TRUE,FALSE)</f>
        <v>0</v>
      </c>
      <c r="K83" s="29" cm="1">
        <f t="array" ref="K83">IF(COUNTA(Survey!$E$4:$E$695)=1, 0, SUM(IF(COUNTIF(Survey!$E$4:$E$695, Survey!$E$4:$E$695)=1,1,0)))</f>
        <v>0</v>
      </c>
      <c r="L83" s="29">
        <f>LEN(Survey!E83)</f>
        <v>0</v>
      </c>
      <c r="M83" s="16" t="str">
        <f t="shared" si="57"/>
        <v>Fail</v>
      </c>
      <c r="N83" t="b">
        <f>IF(Survey!F83="No",TRUE,FALSE)</f>
        <v>0</v>
      </c>
      <c r="O83" t="b">
        <f>Survey!F83=Survey!E83</f>
        <v>1</v>
      </c>
      <c r="P83">
        <f>COUNTIF(Survey!$F$4:$F$695,Survey!F83)</f>
        <v>0</v>
      </c>
      <c r="Q83" s="28">
        <f>LEN(Survey!F83)</f>
        <v>0</v>
      </c>
      <c r="R83" s="16" t="str">
        <f t="shared" si="58"/>
        <v>Pass</v>
      </c>
      <c r="S83" s="29">
        <f>MOD((LEN(Survey!H83)+2),11)</f>
        <v>2</v>
      </c>
      <c r="T83">
        <f>COUNTIF(Survey!$H$4:$H$695,Survey!H83)</f>
        <v>0</v>
      </c>
      <c r="U83" s="28" t="str">
        <f>IF(Survey!$L83="Prospectus fund", "Yes", "No")</f>
        <v>No</v>
      </c>
      <c r="V83" s="16" t="str">
        <f t="shared" si="59"/>
        <v>Pass</v>
      </c>
      <c r="W83" s="29">
        <f>MOD((LEN(Survey!J83)+2),11)</f>
        <v>2</v>
      </c>
      <c r="X83">
        <f>COUNTIF(Survey!$J$4:$J$695,Survey!J83)</f>
        <v>0</v>
      </c>
      <c r="Y83" s="30" t="b">
        <f>IF(OR(Survey!$M83="ETF",Survey!$M83="ETF, alternative mutual fund",Survey!$M83="Closed-end", Survey!$M83="Split share corp", Survey!$I83="Yes"),TRUE,FALSE)</f>
        <v>0</v>
      </c>
      <c r="Z83" s="16" t="str">
        <f>IFERROR(IF(AND(OR(AC83=AD83,AD83 = "Either"),NOT(ISBLANK(Survey!K83))),"Pass","Fail"),"Pass")</f>
        <v>Fail</v>
      </c>
      <c r="AA83" s="31" cm="1">
        <f t="array" ref="AA83">SUM(SUMIF(Survey!CH83:DA83,{"&gt;0","&lt;0"})*{1,-1})</f>
        <v>0</v>
      </c>
      <c r="AB83" s="33" cm="1">
        <f t="array" ref="AB83">SUM(SUMIF(Survey!CK83,{"&gt;0","&lt;0"})*{1,-1})+SUM(SUMIF(Survey!CU83,{"&gt;0","&lt;0"})*{1,-1})</f>
        <v>0</v>
      </c>
      <c r="AC83" s="33">
        <f>Survey!K83</f>
        <v>0</v>
      </c>
      <c r="AD83" s="32" t="str">
        <f t="shared" si="60"/>
        <v>Either</v>
      </c>
      <c r="AE83" s="16" t="str">
        <f t="shared" si="61"/>
        <v>Fail</v>
      </c>
      <c r="AF83" s="58" cm="1">
        <f t="array" ref="AF83">SUM(SUMIF(Survey!CH83:DA83,{"&gt;0","&lt;0"})*{1,-1})+SUM(SUMIF(Survey!DC83:DV83,{"&gt;0","&lt;0"})*{1,-1})</f>
        <v>0</v>
      </c>
      <c r="AG83" s="58">
        <f>IFERROR(AF83/(Survey!$BA83),0)</f>
        <v>0</v>
      </c>
      <c r="AH83" s="104" t="b">
        <f>IF(OR(Survey!$M83="Alternative strategy or hedge",Survey!$M83="Private asset",Survey!$L83="Prospectus fund"),TRUE,FALSE)</f>
        <v>0</v>
      </c>
      <c r="AI83" s="104" t="b">
        <f>NOT(ISBLANK(Survey!$M83))</f>
        <v>0</v>
      </c>
      <c r="AJ83" s="16" t="str">
        <f t="shared" si="62"/>
        <v>Fail</v>
      </c>
      <c r="AK83" t="b">
        <f>IF(Survey!W83="No",TRUE,FALSE)</f>
        <v>0</v>
      </c>
      <c r="AL83" s="119">
        <f>MOD((LEN(Survey!W83)+2),22)</f>
        <v>2</v>
      </c>
      <c r="AM83" t="str">
        <f t="shared" si="63"/>
        <v>Pass</v>
      </c>
      <c r="AN83" s="33" t="b">
        <f>NOT(ISNUMBER(SEARCH("Other",Survey!$Q83)))</f>
        <v>1</v>
      </c>
      <c r="AO83" s="32" t="b">
        <f>NOT(ISBLANK(Survey!$R83))</f>
        <v>0</v>
      </c>
      <c r="AP83" s="16" t="str">
        <f t="shared" si="64"/>
        <v>Pass</v>
      </c>
      <c r="AQ83" s="114">
        <f>COUNTBLANK(Survey!$X83)</f>
        <v>1</v>
      </c>
      <c r="AR83" s="58">
        <f>IF(AND(Survey!L83&lt;&gt;"Exempt fund",OR(Survey!$M83="ETF",Survey!$M83="ETF, alternative mutual fund",Survey!$M83="Mutual fund",Survey!$M83="Alternative mutual fund",Survey!$M83="Money market")),1,0)</f>
        <v>0</v>
      </c>
      <c r="AS83" s="16" t="str">
        <f t="shared" si="65"/>
        <v>Pass</v>
      </c>
      <c r="AT83" s="33" t="b">
        <f>NOT(ISNUMBER(SEARCH("Yes",Survey!$AC83)))</f>
        <v>1</v>
      </c>
      <c r="AU83" s="32" t="b">
        <f>IF(COUNTBLANK(Survey!$AD83:$AE83)=0,TRUE, FALSE)</f>
        <v>0</v>
      </c>
      <c r="AV83" s="16" t="str">
        <f t="shared" si="66"/>
        <v>Pass</v>
      </c>
      <c r="AW83" s="33" t="b">
        <f>NOT(ISNUMBER(SEARCH("Yes",Survey!$AF83)))</f>
        <v>1</v>
      </c>
      <c r="AX83" s="32" t="b">
        <f>NOT(ISBLANK(Survey!$AH83))</f>
        <v>0</v>
      </c>
      <c r="AY83" s="16" t="str">
        <f t="shared" si="67"/>
        <v>Pass</v>
      </c>
      <c r="AZ83" s="33" t="b">
        <f>NOT(OR(ISNUMBER(SEARCH("Other",Survey!$AH83)),ISNUMBER(SEARCH("Multiple",Survey!$AH83))))</f>
        <v>1</v>
      </c>
      <c r="BA83" s="32" t="b">
        <f>NOT(ISBLANK(Survey!$AI83))</f>
        <v>0</v>
      </c>
      <c r="BB83" s="16" t="str">
        <f t="shared" si="68"/>
        <v>Fail</v>
      </c>
      <c r="BC83" s="114">
        <f>IF(ABS(Survey!$BA83)&gt;0, 1,0)</f>
        <v>0</v>
      </c>
      <c r="BD83" s="114">
        <f>IF(COUNTBLANK(Survey!$AL83)=0,1,0)</f>
        <v>0</v>
      </c>
      <c r="BE83" s="16" t="str">
        <f t="shared" si="69"/>
        <v>Pass</v>
      </c>
      <c r="BF83" s="114">
        <f>IF(ISBLANK(Survey!$AL83),0,1)</f>
        <v>0</v>
      </c>
      <c r="BG83" s="133">
        <f>COUNTBLANK(Survey!$AM83)</f>
        <v>1</v>
      </c>
      <c r="BH83" s="16" t="str">
        <f t="shared" si="70"/>
        <v>Pass</v>
      </c>
      <c r="BI83" s="114">
        <f>IF(OR(Survey!$AM83="Closed",ISBLANK(Survey!$AM83)),0,1)</f>
        <v>0</v>
      </c>
      <c r="BJ83" s="133">
        <f>IF(ISBLANK(Survey!$AN83),1,0)</f>
        <v>1</v>
      </c>
      <c r="BK83" s="118" t="str">
        <f t="shared" si="71"/>
        <v>Pass</v>
      </c>
      <c r="BL83" s="31" cm="1">
        <f t="array" ref="BL83">SUM(SUMIF(Survey!AO83:AP83,{"&gt;0","&lt;0"})*{1,-1})</f>
        <v>0</v>
      </c>
      <c r="BM83">
        <f t="shared" si="72"/>
        <v>0</v>
      </c>
      <c r="BN83">
        <f t="shared" si="73"/>
        <v>100</v>
      </c>
      <c r="BO83" s="118" t="str">
        <f t="shared" si="74"/>
        <v>Pass</v>
      </c>
      <c r="BP83">
        <f>IF(Survey!AQ83="No",0,1)</f>
        <v>1</v>
      </c>
      <c r="BQ83" s="207">
        <f>MOD((LEN(Survey!AQ83)+2),22)</f>
        <v>2</v>
      </c>
      <c r="BR83">
        <f>IF(Survey!AR83="No",0,1)</f>
        <v>1</v>
      </c>
      <c r="BS83" s="207">
        <f>MOD((LEN(Survey!AR83)+2),22)</f>
        <v>2</v>
      </c>
      <c r="BT83" s="114">
        <f>COUNTBLANK(Survey!$AQ83:$AS83)+COUNTBLANK(Survey!$AU83)</f>
        <v>4</v>
      </c>
      <c r="BU83" s="114">
        <f>IF(Survey!$I83="Yes",1,0)</f>
        <v>0</v>
      </c>
      <c r="BV83" s="114">
        <f>IF(OR(Survey!$M83="Mutual fund",Survey!$M83="Alternative mutual fund",Survey!$M83="Money market"),1,0)</f>
        <v>0</v>
      </c>
      <c r="BW83" s="119">
        <f>IF(OR(Survey!$M83="ETF",Survey!$M83="ETF, alternative mutual fund"),1,0)</f>
        <v>0</v>
      </c>
      <c r="BX83" s="16" t="str">
        <f t="shared" si="75"/>
        <v>Pass</v>
      </c>
      <c r="BY83" s="33">
        <f>IF(ISNUMBER(SEARCH("Other",Survey!$AS83)), 1, 0)</f>
        <v>0</v>
      </c>
      <c r="BZ83" s="58" t="b">
        <f>NOT(ISBLANK(Survey!$AT83))</f>
        <v>0</v>
      </c>
      <c r="CA83" s="16" t="str">
        <f t="shared" si="76"/>
        <v>Pass</v>
      </c>
      <c r="CB83" s="114">
        <f>IF(Survey!$BB83=0, 0,1)</f>
        <v>0</v>
      </c>
      <c r="CC83" s="58">
        <f>Survey!$AV83</f>
        <v>0</v>
      </c>
      <c r="CD83" s="58">
        <f>Survey!$BC83+Survey!$BD83+ABS(Survey!$BE83)-ABS(Survey!$BF83)-ABS(Survey!$BG83)-ABS(Survey!$BL83)</f>
        <v>0</v>
      </c>
      <c r="CE83" s="138">
        <f>Survey!BB83+(ABS(Survey!$BH83)-ABS(Survey!$BI83)+ABS(Survey!$BJ83)-ABS(Survey!$BK83))*0.5</f>
        <v>0</v>
      </c>
      <c r="CF83" s="58">
        <f t="shared" si="77"/>
        <v>0</v>
      </c>
      <c r="CG83" s="58">
        <f>IF(AND($CC83&gt;$CF83-0.2,$CC83&lt;$CF83+0.2,ISBLANK(Survey!$AV83)=FALSE),0,1)</f>
        <v>1</v>
      </c>
      <c r="CH83" s="133">
        <f>IF(ISBLANK(Survey!$AW83),1,0)</f>
        <v>1</v>
      </c>
      <c r="CI83" s="16" t="str">
        <f t="shared" si="78"/>
        <v>Pass</v>
      </c>
      <c r="CJ83" s="114">
        <f>IF(Survey!$BB83=0, 0,1)</f>
        <v>0</v>
      </c>
      <c r="CK83" s="58">
        <f>IF(AND(Survey!$AX83&gt;=0,Survey!$AX83&lt;=0.2,Survey!$AX83&lt;&gt;""),0,1)</f>
        <v>1</v>
      </c>
      <c r="CL83" s="114">
        <f>IF(ISBLANK(Survey!$AY83),1,0)</f>
        <v>1</v>
      </c>
      <c r="CM83" s="16" t="str">
        <f t="shared" si="79"/>
        <v>Fail</v>
      </c>
      <c r="CN83" s="133">
        <f>Survey!$AZ83</f>
        <v>0</v>
      </c>
      <c r="CO83" s="16" t="str">
        <f t="shared" si="80"/>
        <v>Pass</v>
      </c>
      <c r="CP83" s="31">
        <f>Survey!$BA83</f>
        <v>0</v>
      </c>
      <c r="CQ83" s="138">
        <f>Survey!$BB83+Survey!$BC83+Survey!$BD83+ABS(Survey!$BE83)-ABS(Survey!$BF83)-ABS(Survey!$BG83)+ABS(Survey!$BH83)-ABS(Survey!$BI83)+ABS(Survey!$BJ83)-ABS(Survey!$BK83)-ABS(Survey!$BL83)+Survey!$BM83</f>
        <v>0</v>
      </c>
      <c r="CR83" s="30">
        <f t="shared" si="81"/>
        <v>0</v>
      </c>
      <c r="CS83" s="17">
        <f t="shared" si="82"/>
        <v>0</v>
      </c>
      <c r="CT83" s="16" t="str">
        <f t="shared" si="83"/>
        <v>Pass</v>
      </c>
      <c r="CU83" s="33" t="b">
        <f>IF(ABS(Survey!$BM83)=0,TRUE,FALSE)</f>
        <v>1</v>
      </c>
      <c r="CV83" s="32" t="b">
        <f>NOT(ISBLANK(Survey!$BN83))</f>
        <v>0</v>
      </c>
      <c r="CW83" t="str">
        <f t="shared" si="84"/>
        <v>Fail</v>
      </c>
      <c r="CX83" s="25">
        <f>Survey!$BA83</f>
        <v>0</v>
      </c>
      <c r="CY83" s="25" cm="1">
        <f t="array" ref="CY83">SUM(SUMIF(Survey!BP83:BW83,{"&gt;0","&lt;0"})*{1,-1})-SUM(SUMIF(Survey!BY83:CF83,{"&gt;0","&lt;0"})*{1,-1})</f>
        <v>0</v>
      </c>
      <c r="CZ83" s="30" t="str">
        <f t="shared" si="85"/>
        <v>No holdings</v>
      </c>
      <c r="DA83">
        <f t="shared" si="86"/>
        <v>0</v>
      </c>
      <c r="DB83" s="16" t="str">
        <f t="shared" si="87"/>
        <v>Fail</v>
      </c>
      <c r="DC83" s="31">
        <f>Survey!$BA83</f>
        <v>0</v>
      </c>
      <c r="DD83" s="31" cm="1">
        <f t="array" ref="DD83">SUM(SUMIF(Survey!CH83:DA83,{"&gt;0","&lt;0"})*{1,-1})-SUM(SUMIF(Survey!DC83:DV83,{"&gt;0","&lt;0"})*{1,-1})</f>
        <v>0</v>
      </c>
      <c r="DE83" s="30" t="str">
        <f t="shared" si="88"/>
        <v>No holdings</v>
      </c>
      <c r="DF83" s="17">
        <f t="shared" si="89"/>
        <v>0</v>
      </c>
      <c r="DG83" s="16" t="str">
        <f t="shared" si="90"/>
        <v>Pass</v>
      </c>
      <c r="DH83" s="33" t="b">
        <f>IF(ABS(Survey!$DA83)=0,TRUE,FALSE)</f>
        <v>1</v>
      </c>
      <c r="DI83" s="32" t="b">
        <f>NOT(ISBLANK(Survey!$DB83))</f>
        <v>0</v>
      </c>
      <c r="DJ83" s="16" t="str">
        <f t="shared" si="91"/>
        <v>Pass</v>
      </c>
      <c r="DK83" s="33" t="b">
        <f>IF(ABS(Survey!$DV83)=0,TRUE,FALSE)</f>
        <v>1</v>
      </c>
      <c r="DL83" s="32" t="b">
        <f>NOT(ISBLANK(Survey!$DW83))</f>
        <v>0</v>
      </c>
      <c r="DM83" t="str">
        <f t="shared" si="92"/>
        <v>Pass</v>
      </c>
      <c r="DN83" s="25" cm="1">
        <f t="array" ref="DN83">SUM(SUMIF(Survey!CW83,{"&gt;0","&lt;0"})*{1,-1})+SUM(SUMIF(Survey!DR83,{"&gt;0","&lt;0"})*{1,-1})</f>
        <v>0</v>
      </c>
      <c r="DO83" s="25">
        <f>SUM(SUMIF(Survey!DY83:EE83,{"&gt;0","&lt;0"})*{1,-1})+SUM(SUMIF(Survey!EG83:EM83,{"&gt;0","&lt;0"})*{1,-1})</f>
        <v>0</v>
      </c>
      <c r="DP83">
        <f t="shared" si="93"/>
        <v>0</v>
      </c>
      <c r="DQ83">
        <f t="shared" si="94"/>
        <v>0</v>
      </c>
      <c r="DR83" s="16" t="str">
        <f t="shared" si="95"/>
        <v>Pass</v>
      </c>
      <c r="DS83" s="33" t="b">
        <f>IF(ABS(Survey!$EE83)=0,TRUE,FALSE)</f>
        <v>1</v>
      </c>
      <c r="DT83" s="32" t="b">
        <f>NOT(ISBLANK(Survey!EF83))</f>
        <v>0</v>
      </c>
      <c r="DU83" s="16" t="str">
        <f t="shared" si="96"/>
        <v>Pass</v>
      </c>
      <c r="DV83" s="33" t="b">
        <f>IF(ABS(Survey!$EM83)=0,TRUE,FALSE)</f>
        <v>1</v>
      </c>
      <c r="DW83" s="32" t="b">
        <f>NOT(ISBLANK(Survey!$EN83))</f>
        <v>0</v>
      </c>
      <c r="DX83" s="16" t="str">
        <f t="shared" si="97"/>
        <v>Fail</v>
      </c>
      <c r="DY83" s="31">
        <f>SUM(SUMIF(Survey!ET83:EV83,{"&gt;0","&lt;0"})*{1,-1})</f>
        <v>0</v>
      </c>
      <c r="DZ83">
        <f t="shared" si="98"/>
        <v>0</v>
      </c>
      <c r="EA83">
        <f t="shared" si="99"/>
        <v>100</v>
      </c>
      <c r="EB83" s="30" t="b">
        <f>IF(OR(Survey!$M83="ETF",Survey!$M83="ETF, alternative mutual fund",Survey!$M83="Closed-end", Survey!$M83="Split share corp"),TRUE,FALSE)</f>
        <v>0</v>
      </c>
      <c r="EC83" s="16" t="str">
        <f t="shared" si="100"/>
        <v>Fail</v>
      </c>
      <c r="ED83" s="31">
        <f>SUM(SUMIF(Survey!EX83:FD83,{"&gt;0","&lt;0"})*{1,-1})</f>
        <v>0</v>
      </c>
      <c r="EE83">
        <f t="shared" si="101"/>
        <v>0</v>
      </c>
      <c r="EF83" s="17">
        <f t="shared" si="102"/>
        <v>100</v>
      </c>
      <c r="EG83" s="16" t="str">
        <f t="shared" si="103"/>
        <v>Fail</v>
      </c>
      <c r="EH83" s="31">
        <f>SUM(SUMIF(Survey!FF83:FL83,{"&gt;0","&lt;0"})*{1,-1})</f>
        <v>0</v>
      </c>
      <c r="EI83">
        <f t="shared" si="104"/>
        <v>0</v>
      </c>
      <c r="EJ83" s="17">
        <f t="shared" si="105"/>
        <v>100</v>
      </c>
    </row>
    <row r="84" spans="1:140">
      <c r="A84">
        <v>84</v>
      </c>
      <c r="B84" t="str">
        <f t="shared" si="0"/>
        <v>Pass</v>
      </c>
      <c r="C84" t="str">
        <f>IF(COUNTBLANK(Survey!B84:FM84)=$C$2, "Pass", "Fail")</f>
        <v>Pass</v>
      </c>
      <c r="D84" s="16" t="str">
        <f t="shared" si="54"/>
        <v>Fail</v>
      </c>
      <c r="E84" t="str">
        <f>IF(OR(ISBLANK(Survey!AL84),COUNTIF(G84:BJ84,"Fail")),"Fail","Pass")</f>
        <v>Fail</v>
      </c>
      <c r="F84" s="265"/>
      <c r="G84" s="16" t="str">
        <f t="shared" si="55"/>
        <v>Fail</v>
      </c>
      <c r="H84" s="139">
        <f>COUNTBLANK(Survey!B84:D84)+COUNTBLANK(Survey!G84)+COUNTBLANK(Survey!I84)+COUNTBLANK(Survey!K84:M84)+COUNTBLANK(Survey!P84:Q84)+COUNTBLANK(Survey!T84:W84)+COUNTBLANK(Survey!Z84:AC84)+COUNTBLANK(Survey!AF84:AG84)+COUNTBLANK(Survey!AK84:AK84)</f>
        <v>21</v>
      </c>
      <c r="I84" t="str">
        <f t="shared" si="56"/>
        <v>Fail</v>
      </c>
      <c r="J84" t="b">
        <f>IF(Survey!E84="No",TRUE,FALSE)</f>
        <v>0</v>
      </c>
      <c r="K84" s="29" cm="1">
        <f t="array" ref="K84">IF(COUNTA(Survey!$E$4:$E$695)=1, 0, SUM(IF(COUNTIF(Survey!$E$4:$E$695, Survey!$E$4:$E$695)=1,1,0)))</f>
        <v>0</v>
      </c>
      <c r="L84" s="29">
        <f>LEN(Survey!E84)</f>
        <v>0</v>
      </c>
      <c r="M84" s="16" t="str">
        <f t="shared" si="57"/>
        <v>Fail</v>
      </c>
      <c r="N84" t="b">
        <f>IF(Survey!F84="No",TRUE,FALSE)</f>
        <v>0</v>
      </c>
      <c r="O84" t="b">
        <f>Survey!F84=Survey!E84</f>
        <v>1</v>
      </c>
      <c r="P84">
        <f>COUNTIF(Survey!$F$4:$F$695,Survey!F84)</f>
        <v>0</v>
      </c>
      <c r="Q84" s="28">
        <f>LEN(Survey!F84)</f>
        <v>0</v>
      </c>
      <c r="R84" s="16" t="str">
        <f t="shared" si="58"/>
        <v>Pass</v>
      </c>
      <c r="S84" s="29">
        <f>MOD((LEN(Survey!H84)+2),11)</f>
        <v>2</v>
      </c>
      <c r="T84">
        <f>COUNTIF(Survey!$H$4:$H$695,Survey!H84)</f>
        <v>0</v>
      </c>
      <c r="U84" s="28" t="str">
        <f>IF(Survey!$L84="Prospectus fund", "Yes", "No")</f>
        <v>No</v>
      </c>
      <c r="V84" s="16" t="str">
        <f t="shared" si="59"/>
        <v>Pass</v>
      </c>
      <c r="W84" s="29">
        <f>MOD((LEN(Survey!J84)+2),11)</f>
        <v>2</v>
      </c>
      <c r="X84">
        <f>COUNTIF(Survey!$J$4:$J$695,Survey!J84)</f>
        <v>0</v>
      </c>
      <c r="Y84" s="30" t="b">
        <f>IF(OR(Survey!$M84="ETF",Survey!$M84="ETF, alternative mutual fund",Survey!$M84="Closed-end", Survey!$M84="Split share corp", Survey!$I84="Yes"),TRUE,FALSE)</f>
        <v>0</v>
      </c>
      <c r="Z84" s="16" t="str">
        <f>IFERROR(IF(AND(OR(AC84=AD84,AD84 = "Either"),NOT(ISBLANK(Survey!K84))),"Pass","Fail"),"Pass")</f>
        <v>Fail</v>
      </c>
      <c r="AA84" s="31" cm="1">
        <f t="array" ref="AA84">SUM(SUMIF(Survey!CH84:DA84,{"&gt;0","&lt;0"})*{1,-1})</f>
        <v>0</v>
      </c>
      <c r="AB84" s="33" cm="1">
        <f t="array" ref="AB84">SUM(SUMIF(Survey!CK84,{"&gt;0","&lt;0"})*{1,-1})+SUM(SUMIF(Survey!CU84,{"&gt;0","&lt;0"})*{1,-1})</f>
        <v>0</v>
      </c>
      <c r="AC84" s="33">
        <f>Survey!K84</f>
        <v>0</v>
      </c>
      <c r="AD84" s="32" t="str">
        <f t="shared" si="60"/>
        <v>Either</v>
      </c>
      <c r="AE84" s="16" t="str">
        <f t="shared" si="61"/>
        <v>Fail</v>
      </c>
      <c r="AF84" s="58" cm="1">
        <f t="array" ref="AF84">SUM(SUMIF(Survey!CH84:DA84,{"&gt;0","&lt;0"})*{1,-1})+SUM(SUMIF(Survey!DC84:DV84,{"&gt;0","&lt;0"})*{1,-1})</f>
        <v>0</v>
      </c>
      <c r="AG84" s="58">
        <f>IFERROR(AF84/(Survey!$BA84),0)</f>
        <v>0</v>
      </c>
      <c r="AH84" s="104" t="b">
        <f>IF(OR(Survey!$M84="Alternative strategy or hedge",Survey!$M84="Private asset",Survey!$L84="Prospectus fund"),TRUE,FALSE)</f>
        <v>0</v>
      </c>
      <c r="AI84" s="104" t="b">
        <f>NOT(ISBLANK(Survey!$M84))</f>
        <v>0</v>
      </c>
      <c r="AJ84" s="16" t="str">
        <f t="shared" si="62"/>
        <v>Fail</v>
      </c>
      <c r="AK84" t="b">
        <f>IF(Survey!W84="No",TRUE,FALSE)</f>
        <v>0</v>
      </c>
      <c r="AL84" s="119">
        <f>MOD((LEN(Survey!W84)+2),22)</f>
        <v>2</v>
      </c>
      <c r="AM84" t="str">
        <f t="shared" si="63"/>
        <v>Pass</v>
      </c>
      <c r="AN84" s="33" t="b">
        <f>NOT(ISNUMBER(SEARCH("Other",Survey!$Q84)))</f>
        <v>1</v>
      </c>
      <c r="AO84" s="32" t="b">
        <f>NOT(ISBLANK(Survey!$R84))</f>
        <v>0</v>
      </c>
      <c r="AP84" s="16" t="str">
        <f t="shared" si="64"/>
        <v>Pass</v>
      </c>
      <c r="AQ84" s="114">
        <f>COUNTBLANK(Survey!$X84)</f>
        <v>1</v>
      </c>
      <c r="AR84" s="58">
        <f>IF(AND(Survey!L84&lt;&gt;"Exempt fund",OR(Survey!$M84="ETF",Survey!$M84="ETF, alternative mutual fund",Survey!$M84="Mutual fund",Survey!$M84="Alternative mutual fund",Survey!$M84="Money market")),1,0)</f>
        <v>0</v>
      </c>
      <c r="AS84" s="16" t="str">
        <f t="shared" si="65"/>
        <v>Pass</v>
      </c>
      <c r="AT84" s="33" t="b">
        <f>NOT(ISNUMBER(SEARCH("Yes",Survey!$AC84)))</f>
        <v>1</v>
      </c>
      <c r="AU84" s="32" t="b">
        <f>IF(COUNTBLANK(Survey!$AD84:$AE84)=0,TRUE, FALSE)</f>
        <v>0</v>
      </c>
      <c r="AV84" s="16" t="str">
        <f t="shared" si="66"/>
        <v>Pass</v>
      </c>
      <c r="AW84" s="33" t="b">
        <f>NOT(ISNUMBER(SEARCH("Yes",Survey!$AF84)))</f>
        <v>1</v>
      </c>
      <c r="AX84" s="32" t="b">
        <f>NOT(ISBLANK(Survey!$AH84))</f>
        <v>0</v>
      </c>
      <c r="AY84" s="16" t="str">
        <f t="shared" si="67"/>
        <v>Pass</v>
      </c>
      <c r="AZ84" s="33" t="b">
        <f>NOT(OR(ISNUMBER(SEARCH("Other",Survey!$AH84)),ISNUMBER(SEARCH("Multiple",Survey!$AH84))))</f>
        <v>1</v>
      </c>
      <c r="BA84" s="32" t="b">
        <f>NOT(ISBLANK(Survey!$AI84))</f>
        <v>0</v>
      </c>
      <c r="BB84" s="16" t="str">
        <f t="shared" si="68"/>
        <v>Fail</v>
      </c>
      <c r="BC84" s="114">
        <f>IF(ABS(Survey!$BA84)&gt;0, 1,0)</f>
        <v>0</v>
      </c>
      <c r="BD84" s="114">
        <f>IF(COUNTBLANK(Survey!$AL84)=0,1,0)</f>
        <v>0</v>
      </c>
      <c r="BE84" s="16" t="str">
        <f t="shared" si="69"/>
        <v>Pass</v>
      </c>
      <c r="BF84" s="114">
        <f>IF(ISBLANK(Survey!$AL84),0,1)</f>
        <v>0</v>
      </c>
      <c r="BG84" s="133">
        <f>COUNTBLANK(Survey!$AM84)</f>
        <v>1</v>
      </c>
      <c r="BH84" s="16" t="str">
        <f t="shared" si="70"/>
        <v>Pass</v>
      </c>
      <c r="BI84" s="114">
        <f>IF(OR(Survey!$AM84="Closed",ISBLANK(Survey!$AM84)),0,1)</f>
        <v>0</v>
      </c>
      <c r="BJ84" s="133">
        <f>IF(ISBLANK(Survey!$AN84),1,0)</f>
        <v>1</v>
      </c>
      <c r="BK84" s="118" t="str">
        <f t="shared" si="71"/>
        <v>Pass</v>
      </c>
      <c r="BL84" s="31" cm="1">
        <f t="array" ref="BL84">SUM(SUMIF(Survey!AO84:AP84,{"&gt;0","&lt;0"})*{1,-1})</f>
        <v>0</v>
      </c>
      <c r="BM84">
        <f t="shared" si="72"/>
        <v>0</v>
      </c>
      <c r="BN84">
        <f t="shared" si="73"/>
        <v>100</v>
      </c>
      <c r="BO84" s="118" t="str">
        <f t="shared" si="74"/>
        <v>Pass</v>
      </c>
      <c r="BP84">
        <f>IF(Survey!AQ84="No",0,1)</f>
        <v>1</v>
      </c>
      <c r="BQ84" s="207">
        <f>MOD((LEN(Survey!AQ84)+2),22)</f>
        <v>2</v>
      </c>
      <c r="BR84">
        <f>IF(Survey!AR84="No",0,1)</f>
        <v>1</v>
      </c>
      <c r="BS84" s="207">
        <f>MOD((LEN(Survey!AR84)+2),22)</f>
        <v>2</v>
      </c>
      <c r="BT84" s="114">
        <f>COUNTBLANK(Survey!$AQ84:$AS84)+COUNTBLANK(Survey!$AU84)</f>
        <v>4</v>
      </c>
      <c r="BU84" s="114">
        <f>IF(Survey!$I84="Yes",1,0)</f>
        <v>0</v>
      </c>
      <c r="BV84" s="114">
        <f>IF(OR(Survey!$M84="Mutual fund",Survey!$M84="Alternative mutual fund",Survey!$M84="Money market"),1,0)</f>
        <v>0</v>
      </c>
      <c r="BW84" s="119">
        <f>IF(OR(Survey!$M84="ETF",Survey!$M84="ETF, alternative mutual fund"),1,0)</f>
        <v>0</v>
      </c>
      <c r="BX84" s="16" t="str">
        <f t="shared" si="75"/>
        <v>Pass</v>
      </c>
      <c r="BY84" s="33">
        <f>IF(ISNUMBER(SEARCH("Other",Survey!$AS84)), 1, 0)</f>
        <v>0</v>
      </c>
      <c r="BZ84" s="58" t="b">
        <f>NOT(ISBLANK(Survey!$AT84))</f>
        <v>0</v>
      </c>
      <c r="CA84" s="16" t="str">
        <f t="shared" si="76"/>
        <v>Pass</v>
      </c>
      <c r="CB84" s="114">
        <f>IF(Survey!$BB84=0, 0,1)</f>
        <v>0</v>
      </c>
      <c r="CC84" s="58">
        <f>Survey!$AV84</f>
        <v>0</v>
      </c>
      <c r="CD84" s="58">
        <f>Survey!$BC84+Survey!$BD84+ABS(Survey!$BE84)-ABS(Survey!$BF84)-ABS(Survey!$BG84)-ABS(Survey!$BL84)</f>
        <v>0</v>
      </c>
      <c r="CE84" s="138">
        <f>Survey!BB84+(ABS(Survey!$BH84)-ABS(Survey!$BI84)+ABS(Survey!$BJ84)-ABS(Survey!$BK84))*0.5</f>
        <v>0</v>
      </c>
      <c r="CF84" s="58">
        <f t="shared" si="77"/>
        <v>0</v>
      </c>
      <c r="CG84" s="58">
        <f>IF(AND($CC84&gt;$CF84-0.2,$CC84&lt;$CF84+0.2,ISBLANK(Survey!$AV84)=FALSE),0,1)</f>
        <v>1</v>
      </c>
      <c r="CH84" s="133">
        <f>IF(ISBLANK(Survey!$AW84),1,0)</f>
        <v>1</v>
      </c>
      <c r="CI84" s="16" t="str">
        <f t="shared" si="78"/>
        <v>Pass</v>
      </c>
      <c r="CJ84" s="114">
        <f>IF(Survey!$BB84=0, 0,1)</f>
        <v>0</v>
      </c>
      <c r="CK84" s="58">
        <f>IF(AND(Survey!$AX84&gt;=0,Survey!$AX84&lt;=0.2,Survey!$AX84&lt;&gt;""),0,1)</f>
        <v>1</v>
      </c>
      <c r="CL84" s="114">
        <f>IF(ISBLANK(Survey!$AY84),1,0)</f>
        <v>1</v>
      </c>
      <c r="CM84" s="16" t="str">
        <f t="shared" si="79"/>
        <v>Fail</v>
      </c>
      <c r="CN84" s="133">
        <f>Survey!$AZ84</f>
        <v>0</v>
      </c>
      <c r="CO84" s="16" t="str">
        <f t="shared" si="80"/>
        <v>Pass</v>
      </c>
      <c r="CP84" s="31">
        <f>Survey!$BA84</f>
        <v>0</v>
      </c>
      <c r="CQ84" s="138">
        <f>Survey!$BB84+Survey!$BC84+Survey!$BD84+ABS(Survey!$BE84)-ABS(Survey!$BF84)-ABS(Survey!$BG84)+ABS(Survey!$BH84)-ABS(Survey!$BI84)+ABS(Survey!$BJ84)-ABS(Survey!$BK84)-ABS(Survey!$BL84)+Survey!$BM84</f>
        <v>0</v>
      </c>
      <c r="CR84" s="30">
        <f t="shared" si="81"/>
        <v>0</v>
      </c>
      <c r="CS84" s="17">
        <f t="shared" si="82"/>
        <v>0</v>
      </c>
      <c r="CT84" s="16" t="str">
        <f t="shared" si="83"/>
        <v>Pass</v>
      </c>
      <c r="CU84" s="33" t="b">
        <f>IF(ABS(Survey!$BM84)=0,TRUE,FALSE)</f>
        <v>1</v>
      </c>
      <c r="CV84" s="32" t="b">
        <f>NOT(ISBLANK(Survey!$BN84))</f>
        <v>0</v>
      </c>
      <c r="CW84" t="str">
        <f t="shared" si="84"/>
        <v>Fail</v>
      </c>
      <c r="CX84" s="25">
        <f>Survey!$BA84</f>
        <v>0</v>
      </c>
      <c r="CY84" s="25" cm="1">
        <f t="array" ref="CY84">SUM(SUMIF(Survey!BP84:BW84,{"&gt;0","&lt;0"})*{1,-1})-SUM(SUMIF(Survey!BY84:CF84,{"&gt;0","&lt;0"})*{1,-1})</f>
        <v>0</v>
      </c>
      <c r="CZ84" s="30" t="str">
        <f t="shared" si="85"/>
        <v>No holdings</v>
      </c>
      <c r="DA84">
        <f t="shared" si="86"/>
        <v>0</v>
      </c>
      <c r="DB84" s="16" t="str">
        <f t="shared" si="87"/>
        <v>Fail</v>
      </c>
      <c r="DC84" s="31">
        <f>Survey!$BA84</f>
        <v>0</v>
      </c>
      <c r="DD84" s="31" cm="1">
        <f t="array" ref="DD84">SUM(SUMIF(Survey!CH84:DA84,{"&gt;0","&lt;0"})*{1,-1})-SUM(SUMIF(Survey!DC84:DV84,{"&gt;0","&lt;0"})*{1,-1})</f>
        <v>0</v>
      </c>
      <c r="DE84" s="30" t="str">
        <f t="shared" si="88"/>
        <v>No holdings</v>
      </c>
      <c r="DF84" s="17">
        <f t="shared" si="89"/>
        <v>0</v>
      </c>
      <c r="DG84" s="16" t="str">
        <f t="shared" si="90"/>
        <v>Pass</v>
      </c>
      <c r="DH84" s="33" t="b">
        <f>IF(ABS(Survey!$DA84)=0,TRUE,FALSE)</f>
        <v>1</v>
      </c>
      <c r="DI84" s="32" t="b">
        <f>NOT(ISBLANK(Survey!$DB84))</f>
        <v>0</v>
      </c>
      <c r="DJ84" s="16" t="str">
        <f t="shared" si="91"/>
        <v>Pass</v>
      </c>
      <c r="DK84" s="33" t="b">
        <f>IF(ABS(Survey!$DV84)=0,TRUE,FALSE)</f>
        <v>1</v>
      </c>
      <c r="DL84" s="32" t="b">
        <f>NOT(ISBLANK(Survey!$DW84))</f>
        <v>0</v>
      </c>
      <c r="DM84" t="str">
        <f t="shared" si="92"/>
        <v>Pass</v>
      </c>
      <c r="DN84" s="25" cm="1">
        <f t="array" ref="DN84">SUM(SUMIF(Survey!CW84,{"&gt;0","&lt;0"})*{1,-1})+SUM(SUMIF(Survey!DR84,{"&gt;0","&lt;0"})*{1,-1})</f>
        <v>0</v>
      </c>
      <c r="DO84" s="25">
        <f>SUM(SUMIF(Survey!DY84:EE84,{"&gt;0","&lt;0"})*{1,-1})+SUM(SUMIF(Survey!EG84:EM84,{"&gt;0","&lt;0"})*{1,-1})</f>
        <v>0</v>
      </c>
      <c r="DP84">
        <f t="shared" si="93"/>
        <v>0</v>
      </c>
      <c r="DQ84">
        <f t="shared" si="94"/>
        <v>0</v>
      </c>
      <c r="DR84" s="16" t="str">
        <f t="shared" si="95"/>
        <v>Pass</v>
      </c>
      <c r="DS84" s="33" t="b">
        <f>IF(ABS(Survey!$EE84)=0,TRUE,FALSE)</f>
        <v>1</v>
      </c>
      <c r="DT84" s="32" t="b">
        <f>NOT(ISBLANK(Survey!EF84))</f>
        <v>0</v>
      </c>
      <c r="DU84" s="16" t="str">
        <f t="shared" si="96"/>
        <v>Pass</v>
      </c>
      <c r="DV84" s="33" t="b">
        <f>IF(ABS(Survey!$EM84)=0,TRUE,FALSE)</f>
        <v>1</v>
      </c>
      <c r="DW84" s="32" t="b">
        <f>NOT(ISBLANK(Survey!$EN84))</f>
        <v>0</v>
      </c>
      <c r="DX84" s="16" t="str">
        <f t="shared" si="97"/>
        <v>Fail</v>
      </c>
      <c r="DY84" s="31">
        <f>SUM(SUMIF(Survey!ET84:EV84,{"&gt;0","&lt;0"})*{1,-1})</f>
        <v>0</v>
      </c>
      <c r="DZ84">
        <f t="shared" si="98"/>
        <v>0</v>
      </c>
      <c r="EA84">
        <f t="shared" si="99"/>
        <v>100</v>
      </c>
      <c r="EB84" s="30" t="b">
        <f>IF(OR(Survey!$M84="ETF",Survey!$M84="ETF, alternative mutual fund",Survey!$M84="Closed-end", Survey!$M84="Split share corp"),TRUE,FALSE)</f>
        <v>0</v>
      </c>
      <c r="EC84" s="16" t="str">
        <f t="shared" si="100"/>
        <v>Fail</v>
      </c>
      <c r="ED84" s="31">
        <f>SUM(SUMIF(Survey!EX84:FD84,{"&gt;0","&lt;0"})*{1,-1})</f>
        <v>0</v>
      </c>
      <c r="EE84">
        <f t="shared" si="101"/>
        <v>0</v>
      </c>
      <c r="EF84" s="17">
        <f t="shared" si="102"/>
        <v>100</v>
      </c>
      <c r="EG84" s="16" t="str">
        <f t="shared" si="103"/>
        <v>Fail</v>
      </c>
      <c r="EH84" s="31">
        <f>SUM(SUMIF(Survey!FF84:FL84,{"&gt;0","&lt;0"})*{1,-1})</f>
        <v>0</v>
      </c>
      <c r="EI84">
        <f t="shared" si="104"/>
        <v>0</v>
      </c>
      <c r="EJ84" s="17">
        <f t="shared" si="105"/>
        <v>100</v>
      </c>
    </row>
    <row r="85" spans="1:140">
      <c r="A85">
        <v>85</v>
      </c>
      <c r="B85" t="str">
        <f t="shared" si="0"/>
        <v>Pass</v>
      </c>
      <c r="C85" t="str">
        <f>IF(COUNTBLANK(Survey!B85:FM85)=$C$2, "Pass", "Fail")</f>
        <v>Pass</v>
      </c>
      <c r="D85" s="16" t="str">
        <f t="shared" si="54"/>
        <v>Fail</v>
      </c>
      <c r="E85" t="str">
        <f>IF(OR(ISBLANK(Survey!AL85),COUNTIF(G85:BJ85,"Fail")),"Fail","Pass")</f>
        <v>Fail</v>
      </c>
      <c r="F85" s="265"/>
      <c r="G85" s="16" t="str">
        <f t="shared" si="55"/>
        <v>Fail</v>
      </c>
      <c r="H85" s="139">
        <f>COUNTBLANK(Survey!B85:D85)+COUNTBLANK(Survey!G85)+COUNTBLANK(Survey!I85)+COUNTBLANK(Survey!K85:M85)+COUNTBLANK(Survey!P85:Q85)+COUNTBLANK(Survey!T85:W85)+COUNTBLANK(Survey!Z85:AC85)+COUNTBLANK(Survey!AF85:AG85)+COUNTBLANK(Survey!AK85:AK85)</f>
        <v>21</v>
      </c>
      <c r="I85" t="str">
        <f t="shared" si="56"/>
        <v>Fail</v>
      </c>
      <c r="J85" t="b">
        <f>IF(Survey!E85="No",TRUE,FALSE)</f>
        <v>0</v>
      </c>
      <c r="K85" s="29" cm="1">
        <f t="array" ref="K85">IF(COUNTA(Survey!$E$4:$E$695)=1, 0, SUM(IF(COUNTIF(Survey!$E$4:$E$695, Survey!$E$4:$E$695)=1,1,0)))</f>
        <v>0</v>
      </c>
      <c r="L85" s="29">
        <f>LEN(Survey!E85)</f>
        <v>0</v>
      </c>
      <c r="M85" s="16" t="str">
        <f t="shared" si="57"/>
        <v>Fail</v>
      </c>
      <c r="N85" t="b">
        <f>IF(Survey!F85="No",TRUE,FALSE)</f>
        <v>0</v>
      </c>
      <c r="O85" t="b">
        <f>Survey!F85=Survey!E85</f>
        <v>1</v>
      </c>
      <c r="P85">
        <f>COUNTIF(Survey!$F$4:$F$695,Survey!F85)</f>
        <v>0</v>
      </c>
      <c r="Q85" s="28">
        <f>LEN(Survey!F85)</f>
        <v>0</v>
      </c>
      <c r="R85" s="16" t="str">
        <f t="shared" si="58"/>
        <v>Pass</v>
      </c>
      <c r="S85" s="29">
        <f>MOD((LEN(Survey!H85)+2),11)</f>
        <v>2</v>
      </c>
      <c r="T85">
        <f>COUNTIF(Survey!$H$4:$H$695,Survey!H85)</f>
        <v>0</v>
      </c>
      <c r="U85" s="28" t="str">
        <f>IF(Survey!$L85="Prospectus fund", "Yes", "No")</f>
        <v>No</v>
      </c>
      <c r="V85" s="16" t="str">
        <f t="shared" si="59"/>
        <v>Pass</v>
      </c>
      <c r="W85" s="29">
        <f>MOD((LEN(Survey!J85)+2),11)</f>
        <v>2</v>
      </c>
      <c r="X85">
        <f>COUNTIF(Survey!$J$4:$J$695,Survey!J85)</f>
        <v>0</v>
      </c>
      <c r="Y85" s="30" t="b">
        <f>IF(OR(Survey!$M85="ETF",Survey!$M85="ETF, alternative mutual fund",Survey!$M85="Closed-end", Survey!$M85="Split share corp", Survey!$I85="Yes"),TRUE,FALSE)</f>
        <v>0</v>
      </c>
      <c r="Z85" s="16" t="str">
        <f>IFERROR(IF(AND(OR(AC85=AD85,AD85 = "Either"),NOT(ISBLANK(Survey!K85))),"Pass","Fail"),"Pass")</f>
        <v>Fail</v>
      </c>
      <c r="AA85" s="31" cm="1">
        <f t="array" ref="AA85">SUM(SUMIF(Survey!CH85:DA85,{"&gt;0","&lt;0"})*{1,-1})</f>
        <v>0</v>
      </c>
      <c r="AB85" s="33" cm="1">
        <f t="array" ref="AB85">SUM(SUMIF(Survey!CK85,{"&gt;0","&lt;0"})*{1,-1})+SUM(SUMIF(Survey!CU85,{"&gt;0","&lt;0"})*{1,-1})</f>
        <v>0</v>
      </c>
      <c r="AC85" s="33">
        <f>Survey!K85</f>
        <v>0</v>
      </c>
      <c r="AD85" s="32" t="str">
        <f t="shared" si="60"/>
        <v>Either</v>
      </c>
      <c r="AE85" s="16" t="str">
        <f t="shared" si="61"/>
        <v>Fail</v>
      </c>
      <c r="AF85" s="58" cm="1">
        <f t="array" ref="AF85">SUM(SUMIF(Survey!CH85:DA85,{"&gt;0","&lt;0"})*{1,-1})+SUM(SUMIF(Survey!DC85:DV85,{"&gt;0","&lt;0"})*{1,-1})</f>
        <v>0</v>
      </c>
      <c r="AG85" s="58">
        <f>IFERROR(AF85/(Survey!$BA85),0)</f>
        <v>0</v>
      </c>
      <c r="AH85" s="104" t="b">
        <f>IF(OR(Survey!$M85="Alternative strategy or hedge",Survey!$M85="Private asset",Survey!$L85="Prospectus fund"),TRUE,FALSE)</f>
        <v>0</v>
      </c>
      <c r="AI85" s="104" t="b">
        <f>NOT(ISBLANK(Survey!$M85))</f>
        <v>0</v>
      </c>
      <c r="AJ85" s="16" t="str">
        <f t="shared" si="62"/>
        <v>Fail</v>
      </c>
      <c r="AK85" t="b">
        <f>IF(Survey!W85="No",TRUE,FALSE)</f>
        <v>0</v>
      </c>
      <c r="AL85" s="119">
        <f>MOD((LEN(Survey!W85)+2),22)</f>
        <v>2</v>
      </c>
      <c r="AM85" t="str">
        <f t="shared" si="63"/>
        <v>Pass</v>
      </c>
      <c r="AN85" s="33" t="b">
        <f>NOT(ISNUMBER(SEARCH("Other",Survey!$Q85)))</f>
        <v>1</v>
      </c>
      <c r="AO85" s="32" t="b">
        <f>NOT(ISBLANK(Survey!$R85))</f>
        <v>0</v>
      </c>
      <c r="AP85" s="16" t="str">
        <f t="shared" si="64"/>
        <v>Pass</v>
      </c>
      <c r="AQ85" s="114">
        <f>COUNTBLANK(Survey!$X85)</f>
        <v>1</v>
      </c>
      <c r="AR85" s="58">
        <f>IF(AND(Survey!L85&lt;&gt;"Exempt fund",OR(Survey!$M85="ETF",Survey!$M85="ETF, alternative mutual fund",Survey!$M85="Mutual fund",Survey!$M85="Alternative mutual fund",Survey!$M85="Money market")),1,0)</f>
        <v>0</v>
      </c>
      <c r="AS85" s="16" t="str">
        <f t="shared" si="65"/>
        <v>Pass</v>
      </c>
      <c r="AT85" s="33" t="b">
        <f>NOT(ISNUMBER(SEARCH("Yes",Survey!$AC85)))</f>
        <v>1</v>
      </c>
      <c r="AU85" s="32" t="b">
        <f>IF(COUNTBLANK(Survey!$AD85:$AE85)=0,TRUE, FALSE)</f>
        <v>0</v>
      </c>
      <c r="AV85" s="16" t="str">
        <f t="shared" si="66"/>
        <v>Pass</v>
      </c>
      <c r="AW85" s="33" t="b">
        <f>NOT(ISNUMBER(SEARCH("Yes",Survey!$AF85)))</f>
        <v>1</v>
      </c>
      <c r="AX85" s="32" t="b">
        <f>NOT(ISBLANK(Survey!$AH85))</f>
        <v>0</v>
      </c>
      <c r="AY85" s="16" t="str">
        <f t="shared" si="67"/>
        <v>Pass</v>
      </c>
      <c r="AZ85" s="33" t="b">
        <f>NOT(OR(ISNUMBER(SEARCH("Other",Survey!$AH85)),ISNUMBER(SEARCH("Multiple",Survey!$AH85))))</f>
        <v>1</v>
      </c>
      <c r="BA85" s="32" t="b">
        <f>NOT(ISBLANK(Survey!$AI85))</f>
        <v>0</v>
      </c>
      <c r="BB85" s="16" t="str">
        <f t="shared" si="68"/>
        <v>Fail</v>
      </c>
      <c r="BC85" s="114">
        <f>IF(ABS(Survey!$BA85)&gt;0, 1,0)</f>
        <v>0</v>
      </c>
      <c r="BD85" s="114">
        <f>IF(COUNTBLANK(Survey!$AL85)=0,1,0)</f>
        <v>0</v>
      </c>
      <c r="BE85" s="16" t="str">
        <f t="shared" si="69"/>
        <v>Pass</v>
      </c>
      <c r="BF85" s="114">
        <f>IF(ISBLANK(Survey!$AL85),0,1)</f>
        <v>0</v>
      </c>
      <c r="BG85" s="133">
        <f>COUNTBLANK(Survey!$AM85)</f>
        <v>1</v>
      </c>
      <c r="BH85" s="16" t="str">
        <f t="shared" si="70"/>
        <v>Pass</v>
      </c>
      <c r="BI85" s="114">
        <f>IF(OR(Survey!$AM85="Closed",ISBLANK(Survey!$AM85)),0,1)</f>
        <v>0</v>
      </c>
      <c r="BJ85" s="133">
        <f>IF(ISBLANK(Survey!$AN85),1,0)</f>
        <v>1</v>
      </c>
      <c r="BK85" s="118" t="str">
        <f t="shared" si="71"/>
        <v>Pass</v>
      </c>
      <c r="BL85" s="31" cm="1">
        <f t="array" ref="BL85">SUM(SUMIF(Survey!AO85:AP85,{"&gt;0","&lt;0"})*{1,-1})</f>
        <v>0</v>
      </c>
      <c r="BM85">
        <f t="shared" si="72"/>
        <v>0</v>
      </c>
      <c r="BN85">
        <f t="shared" si="73"/>
        <v>100</v>
      </c>
      <c r="BO85" s="118" t="str">
        <f t="shared" si="74"/>
        <v>Pass</v>
      </c>
      <c r="BP85">
        <f>IF(Survey!AQ85="No",0,1)</f>
        <v>1</v>
      </c>
      <c r="BQ85" s="207">
        <f>MOD((LEN(Survey!AQ85)+2),22)</f>
        <v>2</v>
      </c>
      <c r="BR85">
        <f>IF(Survey!AR85="No",0,1)</f>
        <v>1</v>
      </c>
      <c r="BS85" s="207">
        <f>MOD((LEN(Survey!AR85)+2),22)</f>
        <v>2</v>
      </c>
      <c r="BT85" s="114">
        <f>COUNTBLANK(Survey!$AQ85:$AS85)+COUNTBLANK(Survey!$AU85)</f>
        <v>4</v>
      </c>
      <c r="BU85" s="114">
        <f>IF(Survey!$I85="Yes",1,0)</f>
        <v>0</v>
      </c>
      <c r="BV85" s="114">
        <f>IF(OR(Survey!$M85="Mutual fund",Survey!$M85="Alternative mutual fund",Survey!$M85="Money market"),1,0)</f>
        <v>0</v>
      </c>
      <c r="BW85" s="119">
        <f>IF(OR(Survey!$M85="ETF",Survey!$M85="ETF, alternative mutual fund"),1,0)</f>
        <v>0</v>
      </c>
      <c r="BX85" s="16" t="str">
        <f t="shared" si="75"/>
        <v>Pass</v>
      </c>
      <c r="BY85" s="33">
        <f>IF(ISNUMBER(SEARCH("Other",Survey!$AS85)), 1, 0)</f>
        <v>0</v>
      </c>
      <c r="BZ85" s="58" t="b">
        <f>NOT(ISBLANK(Survey!$AT85))</f>
        <v>0</v>
      </c>
      <c r="CA85" s="16" t="str">
        <f t="shared" si="76"/>
        <v>Pass</v>
      </c>
      <c r="CB85" s="114">
        <f>IF(Survey!$BB85=0, 0,1)</f>
        <v>0</v>
      </c>
      <c r="CC85" s="58">
        <f>Survey!$AV85</f>
        <v>0</v>
      </c>
      <c r="CD85" s="58">
        <f>Survey!$BC85+Survey!$BD85+ABS(Survey!$BE85)-ABS(Survey!$BF85)-ABS(Survey!$BG85)-ABS(Survey!$BL85)</f>
        <v>0</v>
      </c>
      <c r="CE85" s="138">
        <f>Survey!BB85+(ABS(Survey!$BH85)-ABS(Survey!$BI85)+ABS(Survey!$BJ85)-ABS(Survey!$BK85))*0.5</f>
        <v>0</v>
      </c>
      <c r="CF85" s="58">
        <f t="shared" si="77"/>
        <v>0</v>
      </c>
      <c r="CG85" s="58">
        <f>IF(AND($CC85&gt;$CF85-0.2,$CC85&lt;$CF85+0.2,ISBLANK(Survey!$AV85)=FALSE),0,1)</f>
        <v>1</v>
      </c>
      <c r="CH85" s="133">
        <f>IF(ISBLANK(Survey!$AW85),1,0)</f>
        <v>1</v>
      </c>
      <c r="CI85" s="16" t="str">
        <f t="shared" si="78"/>
        <v>Pass</v>
      </c>
      <c r="CJ85" s="114">
        <f>IF(Survey!$BB85=0, 0,1)</f>
        <v>0</v>
      </c>
      <c r="CK85" s="58">
        <f>IF(AND(Survey!$AX85&gt;=0,Survey!$AX85&lt;=0.2,Survey!$AX85&lt;&gt;""),0,1)</f>
        <v>1</v>
      </c>
      <c r="CL85" s="114">
        <f>IF(ISBLANK(Survey!$AY85),1,0)</f>
        <v>1</v>
      </c>
      <c r="CM85" s="16" t="str">
        <f t="shared" si="79"/>
        <v>Fail</v>
      </c>
      <c r="CN85" s="133">
        <f>Survey!$AZ85</f>
        <v>0</v>
      </c>
      <c r="CO85" s="16" t="str">
        <f t="shared" si="80"/>
        <v>Pass</v>
      </c>
      <c r="CP85" s="31">
        <f>Survey!$BA85</f>
        <v>0</v>
      </c>
      <c r="CQ85" s="138">
        <f>Survey!$BB85+Survey!$BC85+Survey!$BD85+ABS(Survey!$BE85)-ABS(Survey!$BF85)-ABS(Survey!$BG85)+ABS(Survey!$BH85)-ABS(Survey!$BI85)+ABS(Survey!$BJ85)-ABS(Survey!$BK85)-ABS(Survey!$BL85)+Survey!$BM85</f>
        <v>0</v>
      </c>
      <c r="CR85" s="30">
        <f t="shared" si="81"/>
        <v>0</v>
      </c>
      <c r="CS85" s="17">
        <f t="shared" si="82"/>
        <v>0</v>
      </c>
      <c r="CT85" s="16" t="str">
        <f t="shared" si="83"/>
        <v>Pass</v>
      </c>
      <c r="CU85" s="33" t="b">
        <f>IF(ABS(Survey!$BM85)=0,TRUE,FALSE)</f>
        <v>1</v>
      </c>
      <c r="CV85" s="32" t="b">
        <f>NOT(ISBLANK(Survey!$BN85))</f>
        <v>0</v>
      </c>
      <c r="CW85" t="str">
        <f t="shared" si="84"/>
        <v>Fail</v>
      </c>
      <c r="CX85" s="25">
        <f>Survey!$BA85</f>
        <v>0</v>
      </c>
      <c r="CY85" s="25" cm="1">
        <f t="array" ref="CY85">SUM(SUMIF(Survey!BP85:BW85,{"&gt;0","&lt;0"})*{1,-1})-SUM(SUMIF(Survey!BY85:CF85,{"&gt;0","&lt;0"})*{1,-1})</f>
        <v>0</v>
      </c>
      <c r="CZ85" s="30" t="str">
        <f t="shared" si="85"/>
        <v>No holdings</v>
      </c>
      <c r="DA85">
        <f t="shared" si="86"/>
        <v>0</v>
      </c>
      <c r="DB85" s="16" t="str">
        <f t="shared" si="87"/>
        <v>Fail</v>
      </c>
      <c r="DC85" s="31">
        <f>Survey!$BA85</f>
        <v>0</v>
      </c>
      <c r="DD85" s="31" cm="1">
        <f t="array" ref="DD85">SUM(SUMIF(Survey!CH85:DA85,{"&gt;0","&lt;0"})*{1,-1})-SUM(SUMIF(Survey!DC85:DV85,{"&gt;0","&lt;0"})*{1,-1})</f>
        <v>0</v>
      </c>
      <c r="DE85" s="30" t="str">
        <f t="shared" si="88"/>
        <v>No holdings</v>
      </c>
      <c r="DF85" s="17">
        <f t="shared" si="89"/>
        <v>0</v>
      </c>
      <c r="DG85" s="16" t="str">
        <f t="shared" si="90"/>
        <v>Pass</v>
      </c>
      <c r="DH85" s="33" t="b">
        <f>IF(ABS(Survey!$DA85)=0,TRUE,FALSE)</f>
        <v>1</v>
      </c>
      <c r="DI85" s="32" t="b">
        <f>NOT(ISBLANK(Survey!$DB85))</f>
        <v>0</v>
      </c>
      <c r="DJ85" s="16" t="str">
        <f t="shared" si="91"/>
        <v>Pass</v>
      </c>
      <c r="DK85" s="33" t="b">
        <f>IF(ABS(Survey!$DV85)=0,TRUE,FALSE)</f>
        <v>1</v>
      </c>
      <c r="DL85" s="32" t="b">
        <f>NOT(ISBLANK(Survey!$DW85))</f>
        <v>0</v>
      </c>
      <c r="DM85" t="str">
        <f t="shared" si="92"/>
        <v>Pass</v>
      </c>
      <c r="DN85" s="25" cm="1">
        <f t="array" ref="DN85">SUM(SUMIF(Survey!CW85,{"&gt;0","&lt;0"})*{1,-1})+SUM(SUMIF(Survey!DR85,{"&gt;0","&lt;0"})*{1,-1})</f>
        <v>0</v>
      </c>
      <c r="DO85" s="25">
        <f>SUM(SUMIF(Survey!DY85:EE85,{"&gt;0","&lt;0"})*{1,-1})+SUM(SUMIF(Survey!EG85:EM85,{"&gt;0","&lt;0"})*{1,-1})</f>
        <v>0</v>
      </c>
      <c r="DP85">
        <f t="shared" si="93"/>
        <v>0</v>
      </c>
      <c r="DQ85">
        <f t="shared" si="94"/>
        <v>0</v>
      </c>
      <c r="DR85" s="16" t="str">
        <f t="shared" si="95"/>
        <v>Pass</v>
      </c>
      <c r="DS85" s="33" t="b">
        <f>IF(ABS(Survey!$EE85)=0,TRUE,FALSE)</f>
        <v>1</v>
      </c>
      <c r="DT85" s="32" t="b">
        <f>NOT(ISBLANK(Survey!EF85))</f>
        <v>0</v>
      </c>
      <c r="DU85" s="16" t="str">
        <f t="shared" si="96"/>
        <v>Pass</v>
      </c>
      <c r="DV85" s="33" t="b">
        <f>IF(ABS(Survey!$EM85)=0,TRUE,FALSE)</f>
        <v>1</v>
      </c>
      <c r="DW85" s="32" t="b">
        <f>NOT(ISBLANK(Survey!$EN85))</f>
        <v>0</v>
      </c>
      <c r="DX85" s="16" t="str">
        <f t="shared" si="97"/>
        <v>Fail</v>
      </c>
      <c r="DY85" s="31">
        <f>SUM(SUMIF(Survey!ET85:EV85,{"&gt;0","&lt;0"})*{1,-1})</f>
        <v>0</v>
      </c>
      <c r="DZ85">
        <f t="shared" si="98"/>
        <v>0</v>
      </c>
      <c r="EA85">
        <f t="shared" si="99"/>
        <v>100</v>
      </c>
      <c r="EB85" s="30" t="b">
        <f>IF(OR(Survey!$M85="ETF",Survey!$M85="ETF, alternative mutual fund",Survey!$M85="Closed-end", Survey!$M85="Split share corp"),TRUE,FALSE)</f>
        <v>0</v>
      </c>
      <c r="EC85" s="16" t="str">
        <f t="shared" si="100"/>
        <v>Fail</v>
      </c>
      <c r="ED85" s="31">
        <f>SUM(SUMIF(Survey!EX85:FD85,{"&gt;0","&lt;0"})*{1,-1})</f>
        <v>0</v>
      </c>
      <c r="EE85">
        <f t="shared" si="101"/>
        <v>0</v>
      </c>
      <c r="EF85" s="17">
        <f t="shared" si="102"/>
        <v>100</v>
      </c>
      <c r="EG85" s="16" t="str">
        <f t="shared" si="103"/>
        <v>Fail</v>
      </c>
      <c r="EH85" s="31">
        <f>SUM(SUMIF(Survey!FF85:FL85,{"&gt;0","&lt;0"})*{1,-1})</f>
        <v>0</v>
      </c>
      <c r="EI85">
        <f t="shared" si="104"/>
        <v>0</v>
      </c>
      <c r="EJ85" s="17">
        <f t="shared" si="105"/>
        <v>100</v>
      </c>
    </row>
    <row r="86" spans="1:140">
      <c r="A86">
        <v>86</v>
      </c>
      <c r="B86" t="str">
        <f t="shared" si="0"/>
        <v>Pass</v>
      </c>
      <c r="C86" t="str">
        <f>IF(COUNTBLANK(Survey!B86:FM86)=$C$2, "Pass", "Fail")</f>
        <v>Pass</v>
      </c>
      <c r="D86" s="16" t="str">
        <f t="shared" si="54"/>
        <v>Fail</v>
      </c>
      <c r="E86" t="str">
        <f>IF(OR(ISBLANK(Survey!AL86),COUNTIF(G86:BJ86,"Fail")),"Fail","Pass")</f>
        <v>Fail</v>
      </c>
      <c r="F86" s="265"/>
      <c r="G86" s="16" t="str">
        <f t="shared" si="55"/>
        <v>Fail</v>
      </c>
      <c r="H86" s="139">
        <f>COUNTBLANK(Survey!B86:D86)+COUNTBLANK(Survey!G86)+COUNTBLANK(Survey!I86)+COUNTBLANK(Survey!K86:M86)+COUNTBLANK(Survey!P86:Q86)+COUNTBLANK(Survey!T86:W86)+COUNTBLANK(Survey!Z86:AC86)+COUNTBLANK(Survey!AF86:AG86)+COUNTBLANK(Survey!AK86:AK86)</f>
        <v>21</v>
      </c>
      <c r="I86" t="str">
        <f t="shared" si="56"/>
        <v>Fail</v>
      </c>
      <c r="J86" t="b">
        <f>IF(Survey!E86="No",TRUE,FALSE)</f>
        <v>0</v>
      </c>
      <c r="K86" s="29" cm="1">
        <f t="array" ref="K86">IF(COUNTA(Survey!$E$4:$E$695)=1, 0, SUM(IF(COUNTIF(Survey!$E$4:$E$695, Survey!$E$4:$E$695)=1,1,0)))</f>
        <v>0</v>
      </c>
      <c r="L86" s="29">
        <f>LEN(Survey!E86)</f>
        <v>0</v>
      </c>
      <c r="M86" s="16" t="str">
        <f t="shared" si="57"/>
        <v>Fail</v>
      </c>
      <c r="N86" t="b">
        <f>IF(Survey!F86="No",TRUE,FALSE)</f>
        <v>0</v>
      </c>
      <c r="O86" t="b">
        <f>Survey!F86=Survey!E86</f>
        <v>1</v>
      </c>
      <c r="P86">
        <f>COUNTIF(Survey!$F$4:$F$695,Survey!F86)</f>
        <v>0</v>
      </c>
      <c r="Q86" s="28">
        <f>LEN(Survey!F86)</f>
        <v>0</v>
      </c>
      <c r="R86" s="16" t="str">
        <f t="shared" si="58"/>
        <v>Pass</v>
      </c>
      <c r="S86" s="29">
        <f>MOD((LEN(Survey!H86)+2),11)</f>
        <v>2</v>
      </c>
      <c r="T86">
        <f>COUNTIF(Survey!$H$4:$H$695,Survey!H86)</f>
        <v>0</v>
      </c>
      <c r="U86" s="28" t="str">
        <f>IF(Survey!$L86="Prospectus fund", "Yes", "No")</f>
        <v>No</v>
      </c>
      <c r="V86" s="16" t="str">
        <f t="shared" si="59"/>
        <v>Pass</v>
      </c>
      <c r="W86" s="29">
        <f>MOD((LEN(Survey!J86)+2),11)</f>
        <v>2</v>
      </c>
      <c r="X86">
        <f>COUNTIF(Survey!$J$4:$J$695,Survey!J86)</f>
        <v>0</v>
      </c>
      <c r="Y86" s="30" t="b">
        <f>IF(OR(Survey!$M86="ETF",Survey!$M86="ETF, alternative mutual fund",Survey!$M86="Closed-end", Survey!$M86="Split share corp", Survey!$I86="Yes"),TRUE,FALSE)</f>
        <v>0</v>
      </c>
      <c r="Z86" s="16" t="str">
        <f>IFERROR(IF(AND(OR(AC86=AD86,AD86 = "Either"),NOT(ISBLANK(Survey!K86))),"Pass","Fail"),"Pass")</f>
        <v>Fail</v>
      </c>
      <c r="AA86" s="31" cm="1">
        <f t="array" ref="AA86">SUM(SUMIF(Survey!CH86:DA86,{"&gt;0","&lt;0"})*{1,-1})</f>
        <v>0</v>
      </c>
      <c r="AB86" s="33" cm="1">
        <f t="array" ref="AB86">SUM(SUMIF(Survey!CK86,{"&gt;0","&lt;0"})*{1,-1})+SUM(SUMIF(Survey!CU86,{"&gt;0","&lt;0"})*{1,-1})</f>
        <v>0</v>
      </c>
      <c r="AC86" s="33">
        <f>Survey!K86</f>
        <v>0</v>
      </c>
      <c r="AD86" s="32" t="str">
        <f t="shared" si="60"/>
        <v>Either</v>
      </c>
      <c r="AE86" s="16" t="str">
        <f t="shared" si="61"/>
        <v>Fail</v>
      </c>
      <c r="AF86" s="58" cm="1">
        <f t="array" ref="AF86">SUM(SUMIF(Survey!CH86:DA86,{"&gt;0","&lt;0"})*{1,-1})+SUM(SUMIF(Survey!DC86:DV86,{"&gt;0","&lt;0"})*{1,-1})</f>
        <v>0</v>
      </c>
      <c r="AG86" s="58">
        <f>IFERROR(AF86/(Survey!$BA86),0)</f>
        <v>0</v>
      </c>
      <c r="AH86" s="104" t="b">
        <f>IF(OR(Survey!$M86="Alternative strategy or hedge",Survey!$M86="Private asset",Survey!$L86="Prospectus fund"),TRUE,FALSE)</f>
        <v>0</v>
      </c>
      <c r="AI86" s="104" t="b">
        <f>NOT(ISBLANK(Survey!$M86))</f>
        <v>0</v>
      </c>
      <c r="AJ86" s="16" t="str">
        <f t="shared" si="62"/>
        <v>Fail</v>
      </c>
      <c r="AK86" t="b">
        <f>IF(Survey!W86="No",TRUE,FALSE)</f>
        <v>0</v>
      </c>
      <c r="AL86" s="119">
        <f>MOD((LEN(Survey!W86)+2),22)</f>
        <v>2</v>
      </c>
      <c r="AM86" t="str">
        <f t="shared" si="63"/>
        <v>Pass</v>
      </c>
      <c r="AN86" s="33" t="b">
        <f>NOT(ISNUMBER(SEARCH("Other",Survey!$Q86)))</f>
        <v>1</v>
      </c>
      <c r="AO86" s="32" t="b">
        <f>NOT(ISBLANK(Survey!$R86))</f>
        <v>0</v>
      </c>
      <c r="AP86" s="16" t="str">
        <f t="shared" si="64"/>
        <v>Pass</v>
      </c>
      <c r="AQ86" s="114">
        <f>COUNTBLANK(Survey!$X86)</f>
        <v>1</v>
      </c>
      <c r="AR86" s="58">
        <f>IF(AND(Survey!L86&lt;&gt;"Exempt fund",OR(Survey!$M86="ETF",Survey!$M86="ETF, alternative mutual fund",Survey!$M86="Mutual fund",Survey!$M86="Alternative mutual fund",Survey!$M86="Money market")),1,0)</f>
        <v>0</v>
      </c>
      <c r="AS86" s="16" t="str">
        <f t="shared" si="65"/>
        <v>Pass</v>
      </c>
      <c r="AT86" s="33" t="b">
        <f>NOT(ISNUMBER(SEARCH("Yes",Survey!$AC86)))</f>
        <v>1</v>
      </c>
      <c r="AU86" s="32" t="b">
        <f>IF(COUNTBLANK(Survey!$AD86:$AE86)=0,TRUE, FALSE)</f>
        <v>0</v>
      </c>
      <c r="AV86" s="16" t="str">
        <f t="shared" si="66"/>
        <v>Pass</v>
      </c>
      <c r="AW86" s="33" t="b">
        <f>NOT(ISNUMBER(SEARCH("Yes",Survey!$AF86)))</f>
        <v>1</v>
      </c>
      <c r="AX86" s="32" t="b">
        <f>NOT(ISBLANK(Survey!$AH86))</f>
        <v>0</v>
      </c>
      <c r="AY86" s="16" t="str">
        <f t="shared" si="67"/>
        <v>Pass</v>
      </c>
      <c r="AZ86" s="33" t="b">
        <f>NOT(OR(ISNUMBER(SEARCH("Other",Survey!$AH86)),ISNUMBER(SEARCH("Multiple",Survey!$AH86))))</f>
        <v>1</v>
      </c>
      <c r="BA86" s="32" t="b">
        <f>NOT(ISBLANK(Survey!$AI86))</f>
        <v>0</v>
      </c>
      <c r="BB86" s="16" t="str">
        <f t="shared" si="68"/>
        <v>Fail</v>
      </c>
      <c r="BC86" s="114">
        <f>IF(ABS(Survey!$BA86)&gt;0, 1,0)</f>
        <v>0</v>
      </c>
      <c r="BD86" s="114">
        <f>IF(COUNTBLANK(Survey!$AL86)=0,1,0)</f>
        <v>0</v>
      </c>
      <c r="BE86" s="16" t="str">
        <f t="shared" si="69"/>
        <v>Pass</v>
      </c>
      <c r="BF86" s="114">
        <f>IF(ISBLANK(Survey!$AL86),0,1)</f>
        <v>0</v>
      </c>
      <c r="BG86" s="133">
        <f>COUNTBLANK(Survey!$AM86)</f>
        <v>1</v>
      </c>
      <c r="BH86" s="16" t="str">
        <f t="shared" si="70"/>
        <v>Pass</v>
      </c>
      <c r="BI86" s="114">
        <f>IF(OR(Survey!$AM86="Closed",ISBLANK(Survey!$AM86)),0,1)</f>
        <v>0</v>
      </c>
      <c r="BJ86" s="133">
        <f>IF(ISBLANK(Survey!$AN86),1,0)</f>
        <v>1</v>
      </c>
      <c r="BK86" s="118" t="str">
        <f t="shared" si="71"/>
        <v>Pass</v>
      </c>
      <c r="BL86" s="31" cm="1">
        <f t="array" ref="BL86">SUM(SUMIF(Survey!AO86:AP86,{"&gt;0","&lt;0"})*{1,-1})</f>
        <v>0</v>
      </c>
      <c r="BM86">
        <f t="shared" si="72"/>
        <v>0</v>
      </c>
      <c r="BN86">
        <f t="shared" si="73"/>
        <v>100</v>
      </c>
      <c r="BO86" s="118" t="str">
        <f t="shared" si="74"/>
        <v>Pass</v>
      </c>
      <c r="BP86">
        <f>IF(Survey!AQ86="No",0,1)</f>
        <v>1</v>
      </c>
      <c r="BQ86" s="207">
        <f>MOD((LEN(Survey!AQ86)+2),22)</f>
        <v>2</v>
      </c>
      <c r="BR86">
        <f>IF(Survey!AR86="No",0,1)</f>
        <v>1</v>
      </c>
      <c r="BS86" s="207">
        <f>MOD((LEN(Survey!AR86)+2),22)</f>
        <v>2</v>
      </c>
      <c r="BT86" s="114">
        <f>COUNTBLANK(Survey!$AQ86:$AS86)+COUNTBLANK(Survey!$AU86)</f>
        <v>4</v>
      </c>
      <c r="BU86" s="114">
        <f>IF(Survey!$I86="Yes",1,0)</f>
        <v>0</v>
      </c>
      <c r="BV86" s="114">
        <f>IF(OR(Survey!$M86="Mutual fund",Survey!$M86="Alternative mutual fund",Survey!$M86="Money market"),1,0)</f>
        <v>0</v>
      </c>
      <c r="BW86" s="119">
        <f>IF(OR(Survey!$M86="ETF",Survey!$M86="ETF, alternative mutual fund"),1,0)</f>
        <v>0</v>
      </c>
      <c r="BX86" s="16" t="str">
        <f t="shared" si="75"/>
        <v>Pass</v>
      </c>
      <c r="BY86" s="33">
        <f>IF(ISNUMBER(SEARCH("Other",Survey!$AS86)), 1, 0)</f>
        <v>0</v>
      </c>
      <c r="BZ86" s="58" t="b">
        <f>NOT(ISBLANK(Survey!$AT86))</f>
        <v>0</v>
      </c>
      <c r="CA86" s="16" t="str">
        <f t="shared" si="76"/>
        <v>Pass</v>
      </c>
      <c r="CB86" s="114">
        <f>IF(Survey!$BB86=0, 0,1)</f>
        <v>0</v>
      </c>
      <c r="CC86" s="58">
        <f>Survey!$AV86</f>
        <v>0</v>
      </c>
      <c r="CD86" s="58">
        <f>Survey!$BC86+Survey!$BD86+ABS(Survey!$BE86)-ABS(Survey!$BF86)-ABS(Survey!$BG86)-ABS(Survey!$BL86)</f>
        <v>0</v>
      </c>
      <c r="CE86" s="138">
        <f>Survey!BB86+(ABS(Survey!$BH86)-ABS(Survey!$BI86)+ABS(Survey!$BJ86)-ABS(Survey!$BK86))*0.5</f>
        <v>0</v>
      </c>
      <c r="CF86" s="58">
        <f t="shared" si="77"/>
        <v>0</v>
      </c>
      <c r="CG86" s="58">
        <f>IF(AND($CC86&gt;$CF86-0.2,$CC86&lt;$CF86+0.2,ISBLANK(Survey!$AV86)=FALSE),0,1)</f>
        <v>1</v>
      </c>
      <c r="CH86" s="133">
        <f>IF(ISBLANK(Survey!$AW86),1,0)</f>
        <v>1</v>
      </c>
      <c r="CI86" s="16" t="str">
        <f t="shared" si="78"/>
        <v>Pass</v>
      </c>
      <c r="CJ86" s="114">
        <f>IF(Survey!$BB86=0, 0,1)</f>
        <v>0</v>
      </c>
      <c r="CK86" s="58">
        <f>IF(AND(Survey!$AX86&gt;=0,Survey!$AX86&lt;=0.2,Survey!$AX86&lt;&gt;""),0,1)</f>
        <v>1</v>
      </c>
      <c r="CL86" s="114">
        <f>IF(ISBLANK(Survey!$AY86),1,0)</f>
        <v>1</v>
      </c>
      <c r="CM86" s="16" t="str">
        <f t="shared" si="79"/>
        <v>Fail</v>
      </c>
      <c r="CN86" s="133">
        <f>Survey!$AZ86</f>
        <v>0</v>
      </c>
      <c r="CO86" s="16" t="str">
        <f t="shared" si="80"/>
        <v>Pass</v>
      </c>
      <c r="CP86" s="31">
        <f>Survey!$BA86</f>
        <v>0</v>
      </c>
      <c r="CQ86" s="138">
        <f>Survey!$BB86+Survey!$BC86+Survey!$BD86+ABS(Survey!$BE86)-ABS(Survey!$BF86)-ABS(Survey!$BG86)+ABS(Survey!$BH86)-ABS(Survey!$BI86)+ABS(Survey!$BJ86)-ABS(Survey!$BK86)-ABS(Survey!$BL86)+Survey!$BM86</f>
        <v>0</v>
      </c>
      <c r="CR86" s="30">
        <f t="shared" si="81"/>
        <v>0</v>
      </c>
      <c r="CS86" s="17">
        <f t="shared" si="82"/>
        <v>0</v>
      </c>
      <c r="CT86" s="16" t="str">
        <f t="shared" si="83"/>
        <v>Pass</v>
      </c>
      <c r="CU86" s="33" t="b">
        <f>IF(ABS(Survey!$BM86)=0,TRUE,FALSE)</f>
        <v>1</v>
      </c>
      <c r="CV86" s="32" t="b">
        <f>NOT(ISBLANK(Survey!$BN86))</f>
        <v>0</v>
      </c>
      <c r="CW86" t="str">
        <f t="shared" si="84"/>
        <v>Fail</v>
      </c>
      <c r="CX86" s="25">
        <f>Survey!$BA86</f>
        <v>0</v>
      </c>
      <c r="CY86" s="25" cm="1">
        <f t="array" ref="CY86">SUM(SUMIF(Survey!BP86:BW86,{"&gt;0","&lt;0"})*{1,-1})-SUM(SUMIF(Survey!BY86:CF86,{"&gt;0","&lt;0"})*{1,-1})</f>
        <v>0</v>
      </c>
      <c r="CZ86" s="30" t="str">
        <f t="shared" si="85"/>
        <v>No holdings</v>
      </c>
      <c r="DA86">
        <f t="shared" si="86"/>
        <v>0</v>
      </c>
      <c r="DB86" s="16" t="str">
        <f t="shared" si="87"/>
        <v>Fail</v>
      </c>
      <c r="DC86" s="31">
        <f>Survey!$BA86</f>
        <v>0</v>
      </c>
      <c r="DD86" s="31" cm="1">
        <f t="array" ref="DD86">SUM(SUMIF(Survey!CH86:DA86,{"&gt;0","&lt;0"})*{1,-1})-SUM(SUMIF(Survey!DC86:DV86,{"&gt;0","&lt;0"})*{1,-1})</f>
        <v>0</v>
      </c>
      <c r="DE86" s="30" t="str">
        <f t="shared" si="88"/>
        <v>No holdings</v>
      </c>
      <c r="DF86" s="17">
        <f t="shared" si="89"/>
        <v>0</v>
      </c>
      <c r="DG86" s="16" t="str">
        <f t="shared" si="90"/>
        <v>Pass</v>
      </c>
      <c r="DH86" s="33" t="b">
        <f>IF(ABS(Survey!$DA86)=0,TRUE,FALSE)</f>
        <v>1</v>
      </c>
      <c r="DI86" s="32" t="b">
        <f>NOT(ISBLANK(Survey!$DB86))</f>
        <v>0</v>
      </c>
      <c r="DJ86" s="16" t="str">
        <f t="shared" si="91"/>
        <v>Pass</v>
      </c>
      <c r="DK86" s="33" t="b">
        <f>IF(ABS(Survey!$DV86)=0,TRUE,FALSE)</f>
        <v>1</v>
      </c>
      <c r="DL86" s="32" t="b">
        <f>NOT(ISBLANK(Survey!$DW86))</f>
        <v>0</v>
      </c>
      <c r="DM86" t="str">
        <f t="shared" si="92"/>
        <v>Pass</v>
      </c>
      <c r="DN86" s="25" cm="1">
        <f t="array" ref="DN86">SUM(SUMIF(Survey!CW86,{"&gt;0","&lt;0"})*{1,-1})+SUM(SUMIF(Survey!DR86,{"&gt;0","&lt;0"})*{1,-1})</f>
        <v>0</v>
      </c>
      <c r="DO86" s="25">
        <f>SUM(SUMIF(Survey!DY86:EE86,{"&gt;0","&lt;0"})*{1,-1})+SUM(SUMIF(Survey!EG86:EM86,{"&gt;0","&lt;0"})*{1,-1})</f>
        <v>0</v>
      </c>
      <c r="DP86">
        <f t="shared" si="93"/>
        <v>0</v>
      </c>
      <c r="DQ86">
        <f t="shared" si="94"/>
        <v>0</v>
      </c>
      <c r="DR86" s="16" t="str">
        <f t="shared" si="95"/>
        <v>Pass</v>
      </c>
      <c r="DS86" s="33" t="b">
        <f>IF(ABS(Survey!$EE86)=0,TRUE,FALSE)</f>
        <v>1</v>
      </c>
      <c r="DT86" s="32" t="b">
        <f>NOT(ISBLANK(Survey!EF86))</f>
        <v>0</v>
      </c>
      <c r="DU86" s="16" t="str">
        <f t="shared" si="96"/>
        <v>Pass</v>
      </c>
      <c r="DV86" s="33" t="b">
        <f>IF(ABS(Survey!$EM86)=0,TRUE,FALSE)</f>
        <v>1</v>
      </c>
      <c r="DW86" s="32" t="b">
        <f>NOT(ISBLANK(Survey!$EN86))</f>
        <v>0</v>
      </c>
      <c r="DX86" s="16" t="str">
        <f t="shared" si="97"/>
        <v>Fail</v>
      </c>
      <c r="DY86" s="31">
        <f>SUM(SUMIF(Survey!ET86:EV86,{"&gt;0","&lt;0"})*{1,-1})</f>
        <v>0</v>
      </c>
      <c r="DZ86">
        <f t="shared" si="98"/>
        <v>0</v>
      </c>
      <c r="EA86">
        <f t="shared" si="99"/>
        <v>100</v>
      </c>
      <c r="EB86" s="30" t="b">
        <f>IF(OR(Survey!$M86="ETF",Survey!$M86="ETF, alternative mutual fund",Survey!$M86="Closed-end", Survey!$M86="Split share corp"),TRUE,FALSE)</f>
        <v>0</v>
      </c>
      <c r="EC86" s="16" t="str">
        <f t="shared" si="100"/>
        <v>Fail</v>
      </c>
      <c r="ED86" s="31">
        <f>SUM(SUMIF(Survey!EX86:FD86,{"&gt;0","&lt;0"})*{1,-1})</f>
        <v>0</v>
      </c>
      <c r="EE86">
        <f t="shared" si="101"/>
        <v>0</v>
      </c>
      <c r="EF86" s="17">
        <f t="shared" si="102"/>
        <v>100</v>
      </c>
      <c r="EG86" s="16" t="str">
        <f t="shared" si="103"/>
        <v>Fail</v>
      </c>
      <c r="EH86" s="31">
        <f>SUM(SUMIF(Survey!FF86:FL86,{"&gt;0","&lt;0"})*{1,-1})</f>
        <v>0</v>
      </c>
      <c r="EI86">
        <f t="shared" si="104"/>
        <v>0</v>
      </c>
      <c r="EJ86" s="17">
        <f t="shared" si="105"/>
        <v>100</v>
      </c>
    </row>
    <row r="87" spans="1:140">
      <c r="A87">
        <v>87</v>
      </c>
      <c r="B87" t="str">
        <f t="shared" si="0"/>
        <v>Pass</v>
      </c>
      <c r="C87" t="str">
        <f>IF(COUNTBLANK(Survey!B87:FM87)=$C$2, "Pass", "Fail")</f>
        <v>Pass</v>
      </c>
      <c r="D87" s="16" t="str">
        <f t="shared" si="54"/>
        <v>Fail</v>
      </c>
      <c r="E87" t="str">
        <f>IF(OR(ISBLANK(Survey!AL87),COUNTIF(G87:BJ87,"Fail")),"Fail","Pass")</f>
        <v>Fail</v>
      </c>
      <c r="F87" s="265"/>
      <c r="G87" s="16" t="str">
        <f t="shared" si="55"/>
        <v>Fail</v>
      </c>
      <c r="H87" s="139">
        <f>COUNTBLANK(Survey!B87:D87)+COUNTBLANK(Survey!G87)+COUNTBLANK(Survey!I87)+COUNTBLANK(Survey!K87:M87)+COUNTBLANK(Survey!P87:Q87)+COUNTBLANK(Survey!T87:W87)+COUNTBLANK(Survey!Z87:AC87)+COUNTBLANK(Survey!AF87:AG87)+COUNTBLANK(Survey!AK87:AK87)</f>
        <v>21</v>
      </c>
      <c r="I87" t="str">
        <f t="shared" si="56"/>
        <v>Fail</v>
      </c>
      <c r="J87" t="b">
        <f>IF(Survey!E87="No",TRUE,FALSE)</f>
        <v>0</v>
      </c>
      <c r="K87" s="29" cm="1">
        <f t="array" ref="K87">IF(COUNTA(Survey!$E$4:$E$695)=1, 0, SUM(IF(COUNTIF(Survey!$E$4:$E$695, Survey!$E$4:$E$695)=1,1,0)))</f>
        <v>0</v>
      </c>
      <c r="L87" s="29">
        <f>LEN(Survey!E87)</f>
        <v>0</v>
      </c>
      <c r="M87" s="16" t="str">
        <f t="shared" si="57"/>
        <v>Fail</v>
      </c>
      <c r="N87" t="b">
        <f>IF(Survey!F87="No",TRUE,FALSE)</f>
        <v>0</v>
      </c>
      <c r="O87" t="b">
        <f>Survey!F87=Survey!E87</f>
        <v>1</v>
      </c>
      <c r="P87">
        <f>COUNTIF(Survey!$F$4:$F$695,Survey!F87)</f>
        <v>0</v>
      </c>
      <c r="Q87" s="28">
        <f>LEN(Survey!F87)</f>
        <v>0</v>
      </c>
      <c r="R87" s="16" t="str">
        <f t="shared" si="58"/>
        <v>Pass</v>
      </c>
      <c r="S87" s="29">
        <f>MOD((LEN(Survey!H87)+2),11)</f>
        <v>2</v>
      </c>
      <c r="T87">
        <f>COUNTIF(Survey!$H$4:$H$695,Survey!H87)</f>
        <v>0</v>
      </c>
      <c r="U87" s="28" t="str">
        <f>IF(Survey!$L87="Prospectus fund", "Yes", "No")</f>
        <v>No</v>
      </c>
      <c r="V87" s="16" t="str">
        <f t="shared" si="59"/>
        <v>Pass</v>
      </c>
      <c r="W87" s="29">
        <f>MOD((LEN(Survey!J87)+2),11)</f>
        <v>2</v>
      </c>
      <c r="X87">
        <f>COUNTIF(Survey!$J$4:$J$695,Survey!J87)</f>
        <v>0</v>
      </c>
      <c r="Y87" s="30" t="b">
        <f>IF(OR(Survey!$M87="ETF",Survey!$M87="ETF, alternative mutual fund",Survey!$M87="Closed-end", Survey!$M87="Split share corp", Survey!$I87="Yes"),TRUE,FALSE)</f>
        <v>0</v>
      </c>
      <c r="Z87" s="16" t="str">
        <f>IFERROR(IF(AND(OR(AC87=AD87,AD87 = "Either"),NOT(ISBLANK(Survey!K87))),"Pass","Fail"),"Pass")</f>
        <v>Fail</v>
      </c>
      <c r="AA87" s="31" cm="1">
        <f t="array" ref="AA87">SUM(SUMIF(Survey!CH87:DA87,{"&gt;0","&lt;0"})*{1,-1})</f>
        <v>0</v>
      </c>
      <c r="AB87" s="33" cm="1">
        <f t="array" ref="AB87">SUM(SUMIF(Survey!CK87,{"&gt;0","&lt;0"})*{1,-1})+SUM(SUMIF(Survey!CU87,{"&gt;0","&lt;0"})*{1,-1})</f>
        <v>0</v>
      </c>
      <c r="AC87" s="33">
        <f>Survey!K87</f>
        <v>0</v>
      </c>
      <c r="AD87" s="32" t="str">
        <f t="shared" si="60"/>
        <v>Either</v>
      </c>
      <c r="AE87" s="16" t="str">
        <f t="shared" si="61"/>
        <v>Fail</v>
      </c>
      <c r="AF87" s="58" cm="1">
        <f t="array" ref="AF87">SUM(SUMIF(Survey!CH87:DA87,{"&gt;0","&lt;0"})*{1,-1})+SUM(SUMIF(Survey!DC87:DV87,{"&gt;0","&lt;0"})*{1,-1})</f>
        <v>0</v>
      </c>
      <c r="AG87" s="58">
        <f>IFERROR(AF87/(Survey!$BA87),0)</f>
        <v>0</v>
      </c>
      <c r="AH87" s="104" t="b">
        <f>IF(OR(Survey!$M87="Alternative strategy or hedge",Survey!$M87="Private asset",Survey!$L87="Prospectus fund"),TRUE,FALSE)</f>
        <v>0</v>
      </c>
      <c r="AI87" s="104" t="b">
        <f>NOT(ISBLANK(Survey!$M87))</f>
        <v>0</v>
      </c>
      <c r="AJ87" s="16" t="str">
        <f t="shared" si="62"/>
        <v>Fail</v>
      </c>
      <c r="AK87" t="b">
        <f>IF(Survey!W87="No",TRUE,FALSE)</f>
        <v>0</v>
      </c>
      <c r="AL87" s="119">
        <f>MOD((LEN(Survey!W87)+2),22)</f>
        <v>2</v>
      </c>
      <c r="AM87" t="str">
        <f t="shared" si="63"/>
        <v>Pass</v>
      </c>
      <c r="AN87" s="33" t="b">
        <f>NOT(ISNUMBER(SEARCH("Other",Survey!$Q87)))</f>
        <v>1</v>
      </c>
      <c r="AO87" s="32" t="b">
        <f>NOT(ISBLANK(Survey!$R87))</f>
        <v>0</v>
      </c>
      <c r="AP87" s="16" t="str">
        <f t="shared" si="64"/>
        <v>Pass</v>
      </c>
      <c r="AQ87" s="114">
        <f>COUNTBLANK(Survey!$X87)</f>
        <v>1</v>
      </c>
      <c r="AR87" s="58">
        <f>IF(AND(Survey!L87&lt;&gt;"Exempt fund",OR(Survey!$M87="ETF",Survey!$M87="ETF, alternative mutual fund",Survey!$M87="Mutual fund",Survey!$M87="Alternative mutual fund",Survey!$M87="Money market")),1,0)</f>
        <v>0</v>
      </c>
      <c r="AS87" s="16" t="str">
        <f t="shared" si="65"/>
        <v>Pass</v>
      </c>
      <c r="AT87" s="33" t="b">
        <f>NOT(ISNUMBER(SEARCH("Yes",Survey!$AC87)))</f>
        <v>1</v>
      </c>
      <c r="AU87" s="32" t="b">
        <f>IF(COUNTBLANK(Survey!$AD87:$AE87)=0,TRUE, FALSE)</f>
        <v>0</v>
      </c>
      <c r="AV87" s="16" t="str">
        <f t="shared" si="66"/>
        <v>Pass</v>
      </c>
      <c r="AW87" s="33" t="b">
        <f>NOT(ISNUMBER(SEARCH("Yes",Survey!$AF87)))</f>
        <v>1</v>
      </c>
      <c r="AX87" s="32" t="b">
        <f>NOT(ISBLANK(Survey!$AH87))</f>
        <v>0</v>
      </c>
      <c r="AY87" s="16" t="str">
        <f t="shared" si="67"/>
        <v>Pass</v>
      </c>
      <c r="AZ87" s="33" t="b">
        <f>NOT(OR(ISNUMBER(SEARCH("Other",Survey!$AH87)),ISNUMBER(SEARCH("Multiple",Survey!$AH87))))</f>
        <v>1</v>
      </c>
      <c r="BA87" s="32" t="b">
        <f>NOT(ISBLANK(Survey!$AI87))</f>
        <v>0</v>
      </c>
      <c r="BB87" s="16" t="str">
        <f t="shared" si="68"/>
        <v>Fail</v>
      </c>
      <c r="BC87" s="114">
        <f>IF(ABS(Survey!$BA87)&gt;0, 1,0)</f>
        <v>0</v>
      </c>
      <c r="BD87" s="114">
        <f>IF(COUNTBLANK(Survey!$AL87)=0,1,0)</f>
        <v>0</v>
      </c>
      <c r="BE87" s="16" t="str">
        <f t="shared" si="69"/>
        <v>Pass</v>
      </c>
      <c r="BF87" s="114">
        <f>IF(ISBLANK(Survey!$AL87),0,1)</f>
        <v>0</v>
      </c>
      <c r="BG87" s="133">
        <f>COUNTBLANK(Survey!$AM87)</f>
        <v>1</v>
      </c>
      <c r="BH87" s="16" t="str">
        <f t="shared" si="70"/>
        <v>Pass</v>
      </c>
      <c r="BI87" s="114">
        <f>IF(OR(Survey!$AM87="Closed",ISBLANK(Survey!$AM87)),0,1)</f>
        <v>0</v>
      </c>
      <c r="BJ87" s="133">
        <f>IF(ISBLANK(Survey!$AN87),1,0)</f>
        <v>1</v>
      </c>
      <c r="BK87" s="118" t="str">
        <f t="shared" si="71"/>
        <v>Pass</v>
      </c>
      <c r="BL87" s="31" cm="1">
        <f t="array" ref="BL87">SUM(SUMIF(Survey!AO87:AP87,{"&gt;0","&lt;0"})*{1,-1})</f>
        <v>0</v>
      </c>
      <c r="BM87">
        <f t="shared" si="72"/>
        <v>0</v>
      </c>
      <c r="BN87">
        <f t="shared" si="73"/>
        <v>100</v>
      </c>
      <c r="BO87" s="118" t="str">
        <f t="shared" si="74"/>
        <v>Pass</v>
      </c>
      <c r="BP87">
        <f>IF(Survey!AQ87="No",0,1)</f>
        <v>1</v>
      </c>
      <c r="BQ87" s="207">
        <f>MOD((LEN(Survey!AQ87)+2),22)</f>
        <v>2</v>
      </c>
      <c r="BR87">
        <f>IF(Survey!AR87="No",0,1)</f>
        <v>1</v>
      </c>
      <c r="BS87" s="207">
        <f>MOD((LEN(Survey!AR87)+2),22)</f>
        <v>2</v>
      </c>
      <c r="BT87" s="114">
        <f>COUNTBLANK(Survey!$AQ87:$AS87)+COUNTBLANK(Survey!$AU87)</f>
        <v>4</v>
      </c>
      <c r="BU87" s="114">
        <f>IF(Survey!$I87="Yes",1,0)</f>
        <v>0</v>
      </c>
      <c r="BV87" s="114">
        <f>IF(OR(Survey!$M87="Mutual fund",Survey!$M87="Alternative mutual fund",Survey!$M87="Money market"),1,0)</f>
        <v>0</v>
      </c>
      <c r="BW87" s="119">
        <f>IF(OR(Survey!$M87="ETF",Survey!$M87="ETF, alternative mutual fund"),1,0)</f>
        <v>0</v>
      </c>
      <c r="BX87" s="16" t="str">
        <f t="shared" si="75"/>
        <v>Pass</v>
      </c>
      <c r="BY87" s="33">
        <f>IF(ISNUMBER(SEARCH("Other",Survey!$AS87)), 1, 0)</f>
        <v>0</v>
      </c>
      <c r="BZ87" s="58" t="b">
        <f>NOT(ISBLANK(Survey!$AT87))</f>
        <v>0</v>
      </c>
      <c r="CA87" s="16" t="str">
        <f t="shared" si="76"/>
        <v>Pass</v>
      </c>
      <c r="CB87" s="114">
        <f>IF(Survey!$BB87=0, 0,1)</f>
        <v>0</v>
      </c>
      <c r="CC87" s="58">
        <f>Survey!$AV87</f>
        <v>0</v>
      </c>
      <c r="CD87" s="58">
        <f>Survey!$BC87+Survey!$BD87+ABS(Survey!$BE87)-ABS(Survey!$BF87)-ABS(Survey!$BG87)-ABS(Survey!$BL87)</f>
        <v>0</v>
      </c>
      <c r="CE87" s="138">
        <f>Survey!BB87+(ABS(Survey!$BH87)-ABS(Survey!$BI87)+ABS(Survey!$BJ87)-ABS(Survey!$BK87))*0.5</f>
        <v>0</v>
      </c>
      <c r="CF87" s="58">
        <f t="shared" si="77"/>
        <v>0</v>
      </c>
      <c r="CG87" s="58">
        <f>IF(AND($CC87&gt;$CF87-0.2,$CC87&lt;$CF87+0.2,ISBLANK(Survey!$AV87)=FALSE),0,1)</f>
        <v>1</v>
      </c>
      <c r="CH87" s="133">
        <f>IF(ISBLANK(Survey!$AW87),1,0)</f>
        <v>1</v>
      </c>
      <c r="CI87" s="16" t="str">
        <f t="shared" si="78"/>
        <v>Pass</v>
      </c>
      <c r="CJ87" s="114">
        <f>IF(Survey!$BB87=0, 0,1)</f>
        <v>0</v>
      </c>
      <c r="CK87" s="58">
        <f>IF(AND(Survey!$AX87&gt;=0,Survey!$AX87&lt;=0.2,Survey!$AX87&lt;&gt;""),0,1)</f>
        <v>1</v>
      </c>
      <c r="CL87" s="114">
        <f>IF(ISBLANK(Survey!$AY87),1,0)</f>
        <v>1</v>
      </c>
      <c r="CM87" s="16" t="str">
        <f t="shared" si="79"/>
        <v>Fail</v>
      </c>
      <c r="CN87" s="133">
        <f>Survey!$AZ87</f>
        <v>0</v>
      </c>
      <c r="CO87" s="16" t="str">
        <f t="shared" si="80"/>
        <v>Pass</v>
      </c>
      <c r="CP87" s="31">
        <f>Survey!$BA87</f>
        <v>0</v>
      </c>
      <c r="CQ87" s="138">
        <f>Survey!$BB87+Survey!$BC87+Survey!$BD87+ABS(Survey!$BE87)-ABS(Survey!$BF87)-ABS(Survey!$BG87)+ABS(Survey!$BH87)-ABS(Survey!$BI87)+ABS(Survey!$BJ87)-ABS(Survey!$BK87)-ABS(Survey!$BL87)+Survey!$BM87</f>
        <v>0</v>
      </c>
      <c r="CR87" s="30">
        <f t="shared" si="81"/>
        <v>0</v>
      </c>
      <c r="CS87" s="17">
        <f t="shared" si="82"/>
        <v>0</v>
      </c>
      <c r="CT87" s="16" t="str">
        <f t="shared" si="83"/>
        <v>Pass</v>
      </c>
      <c r="CU87" s="33" t="b">
        <f>IF(ABS(Survey!$BM87)=0,TRUE,FALSE)</f>
        <v>1</v>
      </c>
      <c r="CV87" s="32" t="b">
        <f>NOT(ISBLANK(Survey!$BN87))</f>
        <v>0</v>
      </c>
      <c r="CW87" t="str">
        <f t="shared" si="84"/>
        <v>Fail</v>
      </c>
      <c r="CX87" s="25">
        <f>Survey!$BA87</f>
        <v>0</v>
      </c>
      <c r="CY87" s="25" cm="1">
        <f t="array" ref="CY87">SUM(SUMIF(Survey!BP87:BW87,{"&gt;0","&lt;0"})*{1,-1})-SUM(SUMIF(Survey!BY87:CF87,{"&gt;0","&lt;0"})*{1,-1})</f>
        <v>0</v>
      </c>
      <c r="CZ87" s="30" t="str">
        <f t="shared" si="85"/>
        <v>No holdings</v>
      </c>
      <c r="DA87">
        <f t="shared" si="86"/>
        <v>0</v>
      </c>
      <c r="DB87" s="16" t="str">
        <f t="shared" si="87"/>
        <v>Fail</v>
      </c>
      <c r="DC87" s="31">
        <f>Survey!$BA87</f>
        <v>0</v>
      </c>
      <c r="DD87" s="31" cm="1">
        <f t="array" ref="DD87">SUM(SUMIF(Survey!CH87:DA87,{"&gt;0","&lt;0"})*{1,-1})-SUM(SUMIF(Survey!DC87:DV87,{"&gt;0","&lt;0"})*{1,-1})</f>
        <v>0</v>
      </c>
      <c r="DE87" s="30" t="str">
        <f t="shared" si="88"/>
        <v>No holdings</v>
      </c>
      <c r="DF87" s="17">
        <f t="shared" si="89"/>
        <v>0</v>
      </c>
      <c r="DG87" s="16" t="str">
        <f t="shared" si="90"/>
        <v>Pass</v>
      </c>
      <c r="DH87" s="33" t="b">
        <f>IF(ABS(Survey!$DA87)=0,TRUE,FALSE)</f>
        <v>1</v>
      </c>
      <c r="DI87" s="32" t="b">
        <f>NOT(ISBLANK(Survey!$DB87))</f>
        <v>0</v>
      </c>
      <c r="DJ87" s="16" t="str">
        <f t="shared" si="91"/>
        <v>Pass</v>
      </c>
      <c r="DK87" s="33" t="b">
        <f>IF(ABS(Survey!$DV87)=0,TRUE,FALSE)</f>
        <v>1</v>
      </c>
      <c r="DL87" s="32" t="b">
        <f>NOT(ISBLANK(Survey!$DW87))</f>
        <v>0</v>
      </c>
      <c r="DM87" t="str">
        <f t="shared" si="92"/>
        <v>Pass</v>
      </c>
      <c r="DN87" s="25" cm="1">
        <f t="array" ref="DN87">SUM(SUMIF(Survey!CW87,{"&gt;0","&lt;0"})*{1,-1})+SUM(SUMIF(Survey!DR87,{"&gt;0","&lt;0"})*{1,-1})</f>
        <v>0</v>
      </c>
      <c r="DO87" s="25">
        <f>SUM(SUMIF(Survey!DY87:EE87,{"&gt;0","&lt;0"})*{1,-1})+SUM(SUMIF(Survey!EG87:EM87,{"&gt;0","&lt;0"})*{1,-1})</f>
        <v>0</v>
      </c>
      <c r="DP87">
        <f t="shared" si="93"/>
        <v>0</v>
      </c>
      <c r="DQ87">
        <f t="shared" si="94"/>
        <v>0</v>
      </c>
      <c r="DR87" s="16" t="str">
        <f t="shared" si="95"/>
        <v>Pass</v>
      </c>
      <c r="DS87" s="33" t="b">
        <f>IF(ABS(Survey!$EE87)=0,TRUE,FALSE)</f>
        <v>1</v>
      </c>
      <c r="DT87" s="32" t="b">
        <f>NOT(ISBLANK(Survey!EF87))</f>
        <v>0</v>
      </c>
      <c r="DU87" s="16" t="str">
        <f t="shared" si="96"/>
        <v>Pass</v>
      </c>
      <c r="DV87" s="33" t="b">
        <f>IF(ABS(Survey!$EM87)=0,TRUE,FALSE)</f>
        <v>1</v>
      </c>
      <c r="DW87" s="32" t="b">
        <f>NOT(ISBLANK(Survey!$EN87))</f>
        <v>0</v>
      </c>
      <c r="DX87" s="16" t="str">
        <f t="shared" si="97"/>
        <v>Fail</v>
      </c>
      <c r="DY87" s="31">
        <f>SUM(SUMIF(Survey!ET87:EV87,{"&gt;0","&lt;0"})*{1,-1})</f>
        <v>0</v>
      </c>
      <c r="DZ87">
        <f t="shared" si="98"/>
        <v>0</v>
      </c>
      <c r="EA87">
        <f t="shared" si="99"/>
        <v>100</v>
      </c>
      <c r="EB87" s="30" t="b">
        <f>IF(OR(Survey!$M87="ETF",Survey!$M87="ETF, alternative mutual fund",Survey!$M87="Closed-end", Survey!$M87="Split share corp"),TRUE,FALSE)</f>
        <v>0</v>
      </c>
      <c r="EC87" s="16" t="str">
        <f t="shared" si="100"/>
        <v>Fail</v>
      </c>
      <c r="ED87" s="31">
        <f>SUM(SUMIF(Survey!EX87:FD87,{"&gt;0","&lt;0"})*{1,-1})</f>
        <v>0</v>
      </c>
      <c r="EE87">
        <f t="shared" si="101"/>
        <v>0</v>
      </c>
      <c r="EF87" s="17">
        <f t="shared" si="102"/>
        <v>100</v>
      </c>
      <c r="EG87" s="16" t="str">
        <f t="shared" si="103"/>
        <v>Fail</v>
      </c>
      <c r="EH87" s="31">
        <f>SUM(SUMIF(Survey!FF87:FL87,{"&gt;0","&lt;0"})*{1,-1})</f>
        <v>0</v>
      </c>
      <c r="EI87">
        <f t="shared" si="104"/>
        <v>0</v>
      </c>
      <c r="EJ87" s="17">
        <f t="shared" si="105"/>
        <v>100</v>
      </c>
    </row>
    <row r="88" spans="1:140">
      <c r="A88">
        <v>88</v>
      </c>
      <c r="B88" t="str">
        <f t="shared" si="0"/>
        <v>Pass</v>
      </c>
      <c r="C88" t="str">
        <f>IF(COUNTBLANK(Survey!B88:FM88)=$C$2, "Pass", "Fail")</f>
        <v>Pass</v>
      </c>
      <c r="D88" s="16" t="str">
        <f t="shared" si="54"/>
        <v>Fail</v>
      </c>
      <c r="E88" t="str">
        <f>IF(OR(ISBLANK(Survey!AL88),COUNTIF(G88:BJ88,"Fail")),"Fail","Pass")</f>
        <v>Fail</v>
      </c>
      <c r="F88" s="265"/>
      <c r="G88" s="16" t="str">
        <f t="shared" si="55"/>
        <v>Fail</v>
      </c>
      <c r="H88" s="139">
        <f>COUNTBLANK(Survey!B88:D88)+COUNTBLANK(Survey!G88)+COUNTBLANK(Survey!I88)+COUNTBLANK(Survey!K88:M88)+COUNTBLANK(Survey!P88:Q88)+COUNTBLANK(Survey!T88:W88)+COUNTBLANK(Survey!Z88:AC88)+COUNTBLANK(Survey!AF88:AG88)+COUNTBLANK(Survey!AK88:AK88)</f>
        <v>21</v>
      </c>
      <c r="I88" t="str">
        <f t="shared" si="56"/>
        <v>Fail</v>
      </c>
      <c r="J88" t="b">
        <f>IF(Survey!E88="No",TRUE,FALSE)</f>
        <v>0</v>
      </c>
      <c r="K88" s="29" cm="1">
        <f t="array" ref="K88">IF(COUNTA(Survey!$E$4:$E$695)=1, 0, SUM(IF(COUNTIF(Survey!$E$4:$E$695, Survey!$E$4:$E$695)=1,1,0)))</f>
        <v>0</v>
      </c>
      <c r="L88" s="29">
        <f>LEN(Survey!E88)</f>
        <v>0</v>
      </c>
      <c r="M88" s="16" t="str">
        <f t="shared" si="57"/>
        <v>Fail</v>
      </c>
      <c r="N88" t="b">
        <f>IF(Survey!F88="No",TRUE,FALSE)</f>
        <v>0</v>
      </c>
      <c r="O88" t="b">
        <f>Survey!F88=Survey!E88</f>
        <v>1</v>
      </c>
      <c r="P88">
        <f>COUNTIF(Survey!$F$4:$F$695,Survey!F88)</f>
        <v>0</v>
      </c>
      <c r="Q88" s="28">
        <f>LEN(Survey!F88)</f>
        <v>0</v>
      </c>
      <c r="R88" s="16" t="str">
        <f t="shared" si="58"/>
        <v>Pass</v>
      </c>
      <c r="S88" s="29">
        <f>MOD((LEN(Survey!H88)+2),11)</f>
        <v>2</v>
      </c>
      <c r="T88">
        <f>COUNTIF(Survey!$H$4:$H$695,Survey!H88)</f>
        <v>0</v>
      </c>
      <c r="U88" s="28" t="str">
        <f>IF(Survey!$L88="Prospectus fund", "Yes", "No")</f>
        <v>No</v>
      </c>
      <c r="V88" s="16" t="str">
        <f t="shared" si="59"/>
        <v>Pass</v>
      </c>
      <c r="W88" s="29">
        <f>MOD((LEN(Survey!J88)+2),11)</f>
        <v>2</v>
      </c>
      <c r="X88">
        <f>COUNTIF(Survey!$J$4:$J$695,Survey!J88)</f>
        <v>0</v>
      </c>
      <c r="Y88" s="30" t="b">
        <f>IF(OR(Survey!$M88="ETF",Survey!$M88="ETF, alternative mutual fund",Survey!$M88="Closed-end", Survey!$M88="Split share corp", Survey!$I88="Yes"),TRUE,FALSE)</f>
        <v>0</v>
      </c>
      <c r="Z88" s="16" t="str">
        <f>IFERROR(IF(AND(OR(AC88=AD88,AD88 = "Either"),NOT(ISBLANK(Survey!K88))),"Pass","Fail"),"Pass")</f>
        <v>Fail</v>
      </c>
      <c r="AA88" s="31" cm="1">
        <f t="array" ref="AA88">SUM(SUMIF(Survey!CH88:DA88,{"&gt;0","&lt;0"})*{1,-1})</f>
        <v>0</v>
      </c>
      <c r="AB88" s="33" cm="1">
        <f t="array" ref="AB88">SUM(SUMIF(Survey!CK88,{"&gt;0","&lt;0"})*{1,-1})+SUM(SUMIF(Survey!CU88,{"&gt;0","&lt;0"})*{1,-1})</f>
        <v>0</v>
      </c>
      <c r="AC88" s="33">
        <f>Survey!K88</f>
        <v>0</v>
      </c>
      <c r="AD88" s="32" t="str">
        <f t="shared" si="60"/>
        <v>Either</v>
      </c>
      <c r="AE88" s="16" t="str">
        <f t="shared" si="61"/>
        <v>Fail</v>
      </c>
      <c r="AF88" s="58" cm="1">
        <f t="array" ref="AF88">SUM(SUMIF(Survey!CH88:DA88,{"&gt;0","&lt;0"})*{1,-1})+SUM(SUMIF(Survey!DC88:DV88,{"&gt;0","&lt;0"})*{1,-1})</f>
        <v>0</v>
      </c>
      <c r="AG88" s="58">
        <f>IFERROR(AF88/(Survey!$BA88),0)</f>
        <v>0</v>
      </c>
      <c r="AH88" s="104" t="b">
        <f>IF(OR(Survey!$M88="Alternative strategy or hedge",Survey!$M88="Private asset",Survey!$L88="Prospectus fund"),TRUE,FALSE)</f>
        <v>0</v>
      </c>
      <c r="AI88" s="104" t="b">
        <f>NOT(ISBLANK(Survey!$M88))</f>
        <v>0</v>
      </c>
      <c r="AJ88" s="16" t="str">
        <f t="shared" si="62"/>
        <v>Fail</v>
      </c>
      <c r="AK88" t="b">
        <f>IF(Survey!W88="No",TRUE,FALSE)</f>
        <v>0</v>
      </c>
      <c r="AL88" s="119">
        <f>MOD((LEN(Survey!W88)+2),22)</f>
        <v>2</v>
      </c>
      <c r="AM88" t="str">
        <f t="shared" si="63"/>
        <v>Pass</v>
      </c>
      <c r="AN88" s="33" t="b">
        <f>NOT(ISNUMBER(SEARCH("Other",Survey!$Q88)))</f>
        <v>1</v>
      </c>
      <c r="AO88" s="32" t="b">
        <f>NOT(ISBLANK(Survey!$R88))</f>
        <v>0</v>
      </c>
      <c r="AP88" s="16" t="str">
        <f t="shared" si="64"/>
        <v>Pass</v>
      </c>
      <c r="AQ88" s="114">
        <f>COUNTBLANK(Survey!$X88)</f>
        <v>1</v>
      </c>
      <c r="AR88" s="58">
        <f>IF(AND(Survey!L88&lt;&gt;"Exempt fund",OR(Survey!$M88="ETF",Survey!$M88="ETF, alternative mutual fund",Survey!$M88="Mutual fund",Survey!$M88="Alternative mutual fund",Survey!$M88="Money market")),1,0)</f>
        <v>0</v>
      </c>
      <c r="AS88" s="16" t="str">
        <f t="shared" si="65"/>
        <v>Pass</v>
      </c>
      <c r="AT88" s="33" t="b">
        <f>NOT(ISNUMBER(SEARCH("Yes",Survey!$AC88)))</f>
        <v>1</v>
      </c>
      <c r="AU88" s="32" t="b">
        <f>IF(COUNTBLANK(Survey!$AD88:$AE88)=0,TRUE, FALSE)</f>
        <v>0</v>
      </c>
      <c r="AV88" s="16" t="str">
        <f t="shared" si="66"/>
        <v>Pass</v>
      </c>
      <c r="AW88" s="33" t="b">
        <f>NOT(ISNUMBER(SEARCH("Yes",Survey!$AF88)))</f>
        <v>1</v>
      </c>
      <c r="AX88" s="32" t="b">
        <f>NOT(ISBLANK(Survey!$AH88))</f>
        <v>0</v>
      </c>
      <c r="AY88" s="16" t="str">
        <f t="shared" si="67"/>
        <v>Pass</v>
      </c>
      <c r="AZ88" s="33" t="b">
        <f>NOT(OR(ISNUMBER(SEARCH("Other",Survey!$AH88)),ISNUMBER(SEARCH("Multiple",Survey!$AH88))))</f>
        <v>1</v>
      </c>
      <c r="BA88" s="32" t="b">
        <f>NOT(ISBLANK(Survey!$AI88))</f>
        <v>0</v>
      </c>
      <c r="BB88" s="16" t="str">
        <f t="shared" si="68"/>
        <v>Fail</v>
      </c>
      <c r="BC88" s="114">
        <f>IF(ABS(Survey!$BA88)&gt;0, 1,0)</f>
        <v>0</v>
      </c>
      <c r="BD88" s="114">
        <f>IF(COUNTBLANK(Survey!$AL88)=0,1,0)</f>
        <v>0</v>
      </c>
      <c r="BE88" s="16" t="str">
        <f t="shared" si="69"/>
        <v>Pass</v>
      </c>
      <c r="BF88" s="114">
        <f>IF(ISBLANK(Survey!$AL88),0,1)</f>
        <v>0</v>
      </c>
      <c r="BG88" s="133">
        <f>COUNTBLANK(Survey!$AM88)</f>
        <v>1</v>
      </c>
      <c r="BH88" s="16" t="str">
        <f t="shared" si="70"/>
        <v>Pass</v>
      </c>
      <c r="BI88" s="114">
        <f>IF(OR(Survey!$AM88="Closed",ISBLANK(Survey!$AM88)),0,1)</f>
        <v>0</v>
      </c>
      <c r="BJ88" s="133">
        <f>IF(ISBLANK(Survey!$AN88),1,0)</f>
        <v>1</v>
      </c>
      <c r="BK88" s="118" t="str">
        <f t="shared" si="71"/>
        <v>Pass</v>
      </c>
      <c r="BL88" s="31" cm="1">
        <f t="array" ref="BL88">SUM(SUMIF(Survey!AO88:AP88,{"&gt;0","&lt;0"})*{1,-1})</f>
        <v>0</v>
      </c>
      <c r="BM88">
        <f t="shared" si="72"/>
        <v>0</v>
      </c>
      <c r="BN88">
        <f t="shared" si="73"/>
        <v>100</v>
      </c>
      <c r="BO88" s="118" t="str">
        <f t="shared" si="74"/>
        <v>Pass</v>
      </c>
      <c r="BP88">
        <f>IF(Survey!AQ88="No",0,1)</f>
        <v>1</v>
      </c>
      <c r="BQ88" s="207">
        <f>MOD((LEN(Survey!AQ88)+2),22)</f>
        <v>2</v>
      </c>
      <c r="BR88">
        <f>IF(Survey!AR88="No",0,1)</f>
        <v>1</v>
      </c>
      <c r="BS88" s="207">
        <f>MOD((LEN(Survey!AR88)+2),22)</f>
        <v>2</v>
      </c>
      <c r="BT88" s="114">
        <f>COUNTBLANK(Survey!$AQ88:$AS88)+COUNTBLANK(Survey!$AU88)</f>
        <v>4</v>
      </c>
      <c r="BU88" s="114">
        <f>IF(Survey!$I88="Yes",1,0)</f>
        <v>0</v>
      </c>
      <c r="BV88" s="114">
        <f>IF(OR(Survey!$M88="Mutual fund",Survey!$M88="Alternative mutual fund",Survey!$M88="Money market"),1,0)</f>
        <v>0</v>
      </c>
      <c r="BW88" s="119">
        <f>IF(OR(Survey!$M88="ETF",Survey!$M88="ETF, alternative mutual fund"),1,0)</f>
        <v>0</v>
      </c>
      <c r="BX88" s="16" t="str">
        <f t="shared" si="75"/>
        <v>Pass</v>
      </c>
      <c r="BY88" s="33">
        <f>IF(ISNUMBER(SEARCH("Other",Survey!$AS88)), 1, 0)</f>
        <v>0</v>
      </c>
      <c r="BZ88" s="58" t="b">
        <f>NOT(ISBLANK(Survey!$AT88))</f>
        <v>0</v>
      </c>
      <c r="CA88" s="16" t="str">
        <f t="shared" si="76"/>
        <v>Pass</v>
      </c>
      <c r="CB88" s="114">
        <f>IF(Survey!$BB88=0, 0,1)</f>
        <v>0</v>
      </c>
      <c r="CC88" s="58">
        <f>Survey!$AV88</f>
        <v>0</v>
      </c>
      <c r="CD88" s="58">
        <f>Survey!$BC88+Survey!$BD88+ABS(Survey!$BE88)-ABS(Survey!$BF88)-ABS(Survey!$BG88)-ABS(Survey!$BL88)</f>
        <v>0</v>
      </c>
      <c r="CE88" s="138">
        <f>Survey!BB88+(ABS(Survey!$BH88)-ABS(Survey!$BI88)+ABS(Survey!$BJ88)-ABS(Survey!$BK88))*0.5</f>
        <v>0</v>
      </c>
      <c r="CF88" s="58">
        <f t="shared" si="77"/>
        <v>0</v>
      </c>
      <c r="CG88" s="58">
        <f>IF(AND($CC88&gt;$CF88-0.2,$CC88&lt;$CF88+0.2,ISBLANK(Survey!$AV88)=FALSE),0,1)</f>
        <v>1</v>
      </c>
      <c r="CH88" s="133">
        <f>IF(ISBLANK(Survey!$AW88),1,0)</f>
        <v>1</v>
      </c>
      <c r="CI88" s="16" t="str">
        <f t="shared" si="78"/>
        <v>Pass</v>
      </c>
      <c r="CJ88" s="114">
        <f>IF(Survey!$BB88=0, 0,1)</f>
        <v>0</v>
      </c>
      <c r="CK88" s="58">
        <f>IF(AND(Survey!$AX88&gt;=0,Survey!$AX88&lt;=0.2,Survey!$AX88&lt;&gt;""),0,1)</f>
        <v>1</v>
      </c>
      <c r="CL88" s="114">
        <f>IF(ISBLANK(Survey!$AY88),1,0)</f>
        <v>1</v>
      </c>
      <c r="CM88" s="16" t="str">
        <f t="shared" si="79"/>
        <v>Fail</v>
      </c>
      <c r="CN88" s="133">
        <f>Survey!$AZ88</f>
        <v>0</v>
      </c>
      <c r="CO88" s="16" t="str">
        <f t="shared" si="80"/>
        <v>Pass</v>
      </c>
      <c r="CP88" s="31">
        <f>Survey!$BA88</f>
        <v>0</v>
      </c>
      <c r="CQ88" s="138">
        <f>Survey!$BB88+Survey!$BC88+Survey!$BD88+ABS(Survey!$BE88)-ABS(Survey!$BF88)-ABS(Survey!$BG88)+ABS(Survey!$BH88)-ABS(Survey!$BI88)+ABS(Survey!$BJ88)-ABS(Survey!$BK88)-ABS(Survey!$BL88)+Survey!$BM88</f>
        <v>0</v>
      </c>
      <c r="CR88" s="30">
        <f t="shared" si="81"/>
        <v>0</v>
      </c>
      <c r="CS88" s="17">
        <f t="shared" si="82"/>
        <v>0</v>
      </c>
      <c r="CT88" s="16" t="str">
        <f t="shared" si="83"/>
        <v>Pass</v>
      </c>
      <c r="CU88" s="33" t="b">
        <f>IF(ABS(Survey!$BM88)=0,TRUE,FALSE)</f>
        <v>1</v>
      </c>
      <c r="CV88" s="32" t="b">
        <f>NOT(ISBLANK(Survey!$BN88))</f>
        <v>0</v>
      </c>
      <c r="CW88" t="str">
        <f t="shared" si="84"/>
        <v>Fail</v>
      </c>
      <c r="CX88" s="25">
        <f>Survey!$BA88</f>
        <v>0</v>
      </c>
      <c r="CY88" s="25" cm="1">
        <f t="array" ref="CY88">SUM(SUMIF(Survey!BP88:BW88,{"&gt;0","&lt;0"})*{1,-1})-SUM(SUMIF(Survey!BY88:CF88,{"&gt;0","&lt;0"})*{1,-1})</f>
        <v>0</v>
      </c>
      <c r="CZ88" s="30" t="str">
        <f t="shared" si="85"/>
        <v>No holdings</v>
      </c>
      <c r="DA88">
        <f t="shared" si="86"/>
        <v>0</v>
      </c>
      <c r="DB88" s="16" t="str">
        <f t="shared" si="87"/>
        <v>Fail</v>
      </c>
      <c r="DC88" s="31">
        <f>Survey!$BA88</f>
        <v>0</v>
      </c>
      <c r="DD88" s="31" cm="1">
        <f t="array" ref="DD88">SUM(SUMIF(Survey!CH88:DA88,{"&gt;0","&lt;0"})*{1,-1})-SUM(SUMIF(Survey!DC88:DV88,{"&gt;0","&lt;0"})*{1,-1})</f>
        <v>0</v>
      </c>
      <c r="DE88" s="30" t="str">
        <f t="shared" si="88"/>
        <v>No holdings</v>
      </c>
      <c r="DF88" s="17">
        <f t="shared" si="89"/>
        <v>0</v>
      </c>
      <c r="DG88" s="16" t="str">
        <f t="shared" si="90"/>
        <v>Pass</v>
      </c>
      <c r="DH88" s="33" t="b">
        <f>IF(ABS(Survey!$DA88)=0,TRUE,FALSE)</f>
        <v>1</v>
      </c>
      <c r="DI88" s="32" t="b">
        <f>NOT(ISBLANK(Survey!$DB88))</f>
        <v>0</v>
      </c>
      <c r="DJ88" s="16" t="str">
        <f t="shared" si="91"/>
        <v>Pass</v>
      </c>
      <c r="DK88" s="33" t="b">
        <f>IF(ABS(Survey!$DV88)=0,TRUE,FALSE)</f>
        <v>1</v>
      </c>
      <c r="DL88" s="32" t="b">
        <f>NOT(ISBLANK(Survey!$DW88))</f>
        <v>0</v>
      </c>
      <c r="DM88" t="str">
        <f t="shared" si="92"/>
        <v>Pass</v>
      </c>
      <c r="DN88" s="25" cm="1">
        <f t="array" ref="DN88">SUM(SUMIF(Survey!CW88,{"&gt;0","&lt;0"})*{1,-1})+SUM(SUMIF(Survey!DR88,{"&gt;0","&lt;0"})*{1,-1})</f>
        <v>0</v>
      </c>
      <c r="DO88" s="25">
        <f>SUM(SUMIF(Survey!DY88:EE88,{"&gt;0","&lt;0"})*{1,-1})+SUM(SUMIF(Survey!EG88:EM88,{"&gt;0","&lt;0"})*{1,-1})</f>
        <v>0</v>
      </c>
      <c r="DP88">
        <f t="shared" si="93"/>
        <v>0</v>
      </c>
      <c r="DQ88">
        <f t="shared" si="94"/>
        <v>0</v>
      </c>
      <c r="DR88" s="16" t="str">
        <f t="shared" si="95"/>
        <v>Pass</v>
      </c>
      <c r="DS88" s="33" t="b">
        <f>IF(ABS(Survey!$EE88)=0,TRUE,FALSE)</f>
        <v>1</v>
      </c>
      <c r="DT88" s="32" t="b">
        <f>NOT(ISBLANK(Survey!EF88))</f>
        <v>0</v>
      </c>
      <c r="DU88" s="16" t="str">
        <f t="shared" si="96"/>
        <v>Pass</v>
      </c>
      <c r="DV88" s="33" t="b">
        <f>IF(ABS(Survey!$EM88)=0,TRUE,FALSE)</f>
        <v>1</v>
      </c>
      <c r="DW88" s="32" t="b">
        <f>NOT(ISBLANK(Survey!$EN88))</f>
        <v>0</v>
      </c>
      <c r="DX88" s="16" t="str">
        <f t="shared" si="97"/>
        <v>Fail</v>
      </c>
      <c r="DY88" s="31">
        <f>SUM(SUMIF(Survey!ET88:EV88,{"&gt;0","&lt;0"})*{1,-1})</f>
        <v>0</v>
      </c>
      <c r="DZ88">
        <f t="shared" si="98"/>
        <v>0</v>
      </c>
      <c r="EA88">
        <f t="shared" si="99"/>
        <v>100</v>
      </c>
      <c r="EB88" s="30" t="b">
        <f>IF(OR(Survey!$M88="ETF",Survey!$M88="ETF, alternative mutual fund",Survey!$M88="Closed-end", Survey!$M88="Split share corp"),TRUE,FALSE)</f>
        <v>0</v>
      </c>
      <c r="EC88" s="16" t="str">
        <f t="shared" si="100"/>
        <v>Fail</v>
      </c>
      <c r="ED88" s="31">
        <f>SUM(SUMIF(Survey!EX88:FD88,{"&gt;0","&lt;0"})*{1,-1})</f>
        <v>0</v>
      </c>
      <c r="EE88">
        <f t="shared" si="101"/>
        <v>0</v>
      </c>
      <c r="EF88" s="17">
        <f t="shared" si="102"/>
        <v>100</v>
      </c>
      <c r="EG88" s="16" t="str">
        <f t="shared" si="103"/>
        <v>Fail</v>
      </c>
      <c r="EH88" s="31">
        <f>SUM(SUMIF(Survey!FF88:FL88,{"&gt;0","&lt;0"})*{1,-1})</f>
        <v>0</v>
      </c>
      <c r="EI88">
        <f t="shared" si="104"/>
        <v>0</v>
      </c>
      <c r="EJ88" s="17">
        <f t="shared" si="105"/>
        <v>100</v>
      </c>
    </row>
    <row r="89" spans="1:140">
      <c r="A89">
        <v>89</v>
      </c>
      <c r="B89" t="str">
        <f t="shared" si="0"/>
        <v>Pass</v>
      </c>
      <c r="C89" t="str">
        <f>IF(COUNTBLANK(Survey!B89:FM89)=$C$2, "Pass", "Fail")</f>
        <v>Pass</v>
      </c>
      <c r="D89" s="16" t="str">
        <f t="shared" si="54"/>
        <v>Fail</v>
      </c>
      <c r="E89" t="str">
        <f>IF(OR(ISBLANK(Survey!AL89),COUNTIF(G89:BJ89,"Fail")),"Fail","Pass")</f>
        <v>Fail</v>
      </c>
      <c r="F89" s="265"/>
      <c r="G89" s="16" t="str">
        <f t="shared" si="55"/>
        <v>Fail</v>
      </c>
      <c r="H89" s="139">
        <f>COUNTBLANK(Survey!B89:D89)+COUNTBLANK(Survey!G89)+COUNTBLANK(Survey!I89)+COUNTBLANK(Survey!K89:M89)+COUNTBLANK(Survey!P89:Q89)+COUNTBLANK(Survey!T89:W89)+COUNTBLANK(Survey!Z89:AC89)+COUNTBLANK(Survey!AF89:AG89)+COUNTBLANK(Survey!AK89:AK89)</f>
        <v>21</v>
      </c>
      <c r="I89" t="str">
        <f t="shared" si="56"/>
        <v>Fail</v>
      </c>
      <c r="J89" t="b">
        <f>IF(Survey!E89="No",TRUE,FALSE)</f>
        <v>0</v>
      </c>
      <c r="K89" s="29" cm="1">
        <f t="array" ref="K89">IF(COUNTA(Survey!$E$4:$E$695)=1, 0, SUM(IF(COUNTIF(Survey!$E$4:$E$695, Survey!$E$4:$E$695)=1,1,0)))</f>
        <v>0</v>
      </c>
      <c r="L89" s="29">
        <f>LEN(Survey!E89)</f>
        <v>0</v>
      </c>
      <c r="M89" s="16" t="str">
        <f t="shared" si="57"/>
        <v>Fail</v>
      </c>
      <c r="N89" t="b">
        <f>IF(Survey!F89="No",TRUE,FALSE)</f>
        <v>0</v>
      </c>
      <c r="O89" t="b">
        <f>Survey!F89=Survey!E89</f>
        <v>1</v>
      </c>
      <c r="P89">
        <f>COUNTIF(Survey!$F$4:$F$695,Survey!F89)</f>
        <v>0</v>
      </c>
      <c r="Q89" s="28">
        <f>LEN(Survey!F89)</f>
        <v>0</v>
      </c>
      <c r="R89" s="16" t="str">
        <f t="shared" si="58"/>
        <v>Pass</v>
      </c>
      <c r="S89" s="29">
        <f>MOD((LEN(Survey!H89)+2),11)</f>
        <v>2</v>
      </c>
      <c r="T89">
        <f>COUNTIF(Survey!$H$4:$H$695,Survey!H89)</f>
        <v>0</v>
      </c>
      <c r="U89" s="28" t="str">
        <f>IF(Survey!$L89="Prospectus fund", "Yes", "No")</f>
        <v>No</v>
      </c>
      <c r="V89" s="16" t="str">
        <f t="shared" si="59"/>
        <v>Pass</v>
      </c>
      <c r="W89" s="29">
        <f>MOD((LEN(Survey!J89)+2),11)</f>
        <v>2</v>
      </c>
      <c r="X89">
        <f>COUNTIF(Survey!$J$4:$J$695,Survey!J89)</f>
        <v>0</v>
      </c>
      <c r="Y89" s="30" t="b">
        <f>IF(OR(Survey!$M89="ETF",Survey!$M89="ETF, alternative mutual fund",Survey!$M89="Closed-end", Survey!$M89="Split share corp", Survey!$I89="Yes"),TRUE,FALSE)</f>
        <v>0</v>
      </c>
      <c r="Z89" s="16" t="str">
        <f>IFERROR(IF(AND(OR(AC89=AD89,AD89 = "Either"),NOT(ISBLANK(Survey!K89))),"Pass","Fail"),"Pass")</f>
        <v>Fail</v>
      </c>
      <c r="AA89" s="31" cm="1">
        <f t="array" ref="AA89">SUM(SUMIF(Survey!CH89:DA89,{"&gt;0","&lt;0"})*{1,-1})</f>
        <v>0</v>
      </c>
      <c r="AB89" s="33" cm="1">
        <f t="array" ref="AB89">SUM(SUMIF(Survey!CK89,{"&gt;0","&lt;0"})*{1,-1})+SUM(SUMIF(Survey!CU89,{"&gt;0","&lt;0"})*{1,-1})</f>
        <v>0</v>
      </c>
      <c r="AC89" s="33">
        <f>Survey!K89</f>
        <v>0</v>
      </c>
      <c r="AD89" s="32" t="str">
        <f t="shared" si="60"/>
        <v>Either</v>
      </c>
      <c r="AE89" s="16" t="str">
        <f t="shared" si="61"/>
        <v>Fail</v>
      </c>
      <c r="AF89" s="58" cm="1">
        <f t="array" ref="AF89">SUM(SUMIF(Survey!CH89:DA89,{"&gt;0","&lt;0"})*{1,-1})+SUM(SUMIF(Survey!DC89:DV89,{"&gt;0","&lt;0"})*{1,-1})</f>
        <v>0</v>
      </c>
      <c r="AG89" s="58">
        <f>IFERROR(AF89/(Survey!$BA89),0)</f>
        <v>0</v>
      </c>
      <c r="AH89" s="104" t="b">
        <f>IF(OR(Survey!$M89="Alternative strategy or hedge",Survey!$M89="Private asset",Survey!$L89="Prospectus fund"),TRUE,FALSE)</f>
        <v>0</v>
      </c>
      <c r="AI89" s="104" t="b">
        <f>NOT(ISBLANK(Survey!$M89))</f>
        <v>0</v>
      </c>
      <c r="AJ89" s="16" t="str">
        <f t="shared" si="62"/>
        <v>Fail</v>
      </c>
      <c r="AK89" t="b">
        <f>IF(Survey!W89="No",TRUE,FALSE)</f>
        <v>0</v>
      </c>
      <c r="AL89" s="119">
        <f>MOD((LEN(Survey!W89)+2),22)</f>
        <v>2</v>
      </c>
      <c r="AM89" t="str">
        <f t="shared" si="63"/>
        <v>Pass</v>
      </c>
      <c r="AN89" s="33" t="b">
        <f>NOT(ISNUMBER(SEARCH("Other",Survey!$Q89)))</f>
        <v>1</v>
      </c>
      <c r="AO89" s="32" t="b">
        <f>NOT(ISBLANK(Survey!$R89))</f>
        <v>0</v>
      </c>
      <c r="AP89" s="16" t="str">
        <f t="shared" si="64"/>
        <v>Pass</v>
      </c>
      <c r="AQ89" s="114">
        <f>COUNTBLANK(Survey!$X89)</f>
        <v>1</v>
      </c>
      <c r="AR89" s="58">
        <f>IF(AND(Survey!L89&lt;&gt;"Exempt fund",OR(Survey!$M89="ETF",Survey!$M89="ETF, alternative mutual fund",Survey!$M89="Mutual fund",Survey!$M89="Alternative mutual fund",Survey!$M89="Money market")),1,0)</f>
        <v>0</v>
      </c>
      <c r="AS89" s="16" t="str">
        <f t="shared" si="65"/>
        <v>Pass</v>
      </c>
      <c r="AT89" s="33" t="b">
        <f>NOT(ISNUMBER(SEARCH("Yes",Survey!$AC89)))</f>
        <v>1</v>
      </c>
      <c r="AU89" s="32" t="b">
        <f>IF(COUNTBLANK(Survey!$AD89:$AE89)=0,TRUE, FALSE)</f>
        <v>0</v>
      </c>
      <c r="AV89" s="16" t="str">
        <f t="shared" si="66"/>
        <v>Pass</v>
      </c>
      <c r="AW89" s="33" t="b">
        <f>NOT(ISNUMBER(SEARCH("Yes",Survey!$AF89)))</f>
        <v>1</v>
      </c>
      <c r="AX89" s="32" t="b">
        <f>NOT(ISBLANK(Survey!$AH89))</f>
        <v>0</v>
      </c>
      <c r="AY89" s="16" t="str">
        <f t="shared" si="67"/>
        <v>Pass</v>
      </c>
      <c r="AZ89" s="33" t="b">
        <f>NOT(OR(ISNUMBER(SEARCH("Other",Survey!$AH89)),ISNUMBER(SEARCH("Multiple",Survey!$AH89))))</f>
        <v>1</v>
      </c>
      <c r="BA89" s="32" t="b">
        <f>NOT(ISBLANK(Survey!$AI89))</f>
        <v>0</v>
      </c>
      <c r="BB89" s="16" t="str">
        <f t="shared" si="68"/>
        <v>Fail</v>
      </c>
      <c r="BC89" s="114">
        <f>IF(ABS(Survey!$BA89)&gt;0, 1,0)</f>
        <v>0</v>
      </c>
      <c r="BD89" s="114">
        <f>IF(COUNTBLANK(Survey!$AL89)=0,1,0)</f>
        <v>0</v>
      </c>
      <c r="BE89" s="16" t="str">
        <f t="shared" si="69"/>
        <v>Pass</v>
      </c>
      <c r="BF89" s="114">
        <f>IF(ISBLANK(Survey!$AL89),0,1)</f>
        <v>0</v>
      </c>
      <c r="BG89" s="133">
        <f>COUNTBLANK(Survey!$AM89)</f>
        <v>1</v>
      </c>
      <c r="BH89" s="16" t="str">
        <f t="shared" si="70"/>
        <v>Pass</v>
      </c>
      <c r="BI89" s="114">
        <f>IF(OR(Survey!$AM89="Closed",ISBLANK(Survey!$AM89)),0,1)</f>
        <v>0</v>
      </c>
      <c r="BJ89" s="133">
        <f>IF(ISBLANK(Survey!$AN89),1,0)</f>
        <v>1</v>
      </c>
      <c r="BK89" s="118" t="str">
        <f t="shared" si="71"/>
        <v>Pass</v>
      </c>
      <c r="BL89" s="31" cm="1">
        <f t="array" ref="BL89">SUM(SUMIF(Survey!AO89:AP89,{"&gt;0","&lt;0"})*{1,-1})</f>
        <v>0</v>
      </c>
      <c r="BM89">
        <f t="shared" si="72"/>
        <v>0</v>
      </c>
      <c r="BN89">
        <f t="shared" si="73"/>
        <v>100</v>
      </c>
      <c r="BO89" s="118" t="str">
        <f t="shared" si="74"/>
        <v>Pass</v>
      </c>
      <c r="BP89">
        <f>IF(Survey!AQ89="No",0,1)</f>
        <v>1</v>
      </c>
      <c r="BQ89" s="207">
        <f>MOD((LEN(Survey!AQ89)+2),22)</f>
        <v>2</v>
      </c>
      <c r="BR89">
        <f>IF(Survey!AR89="No",0,1)</f>
        <v>1</v>
      </c>
      <c r="BS89" s="207">
        <f>MOD((LEN(Survey!AR89)+2),22)</f>
        <v>2</v>
      </c>
      <c r="BT89" s="114">
        <f>COUNTBLANK(Survey!$AQ89:$AS89)+COUNTBLANK(Survey!$AU89)</f>
        <v>4</v>
      </c>
      <c r="BU89" s="114">
        <f>IF(Survey!$I89="Yes",1,0)</f>
        <v>0</v>
      </c>
      <c r="BV89" s="114">
        <f>IF(OR(Survey!$M89="Mutual fund",Survey!$M89="Alternative mutual fund",Survey!$M89="Money market"),1,0)</f>
        <v>0</v>
      </c>
      <c r="BW89" s="119">
        <f>IF(OR(Survey!$M89="ETF",Survey!$M89="ETF, alternative mutual fund"),1,0)</f>
        <v>0</v>
      </c>
      <c r="BX89" s="16" t="str">
        <f t="shared" si="75"/>
        <v>Pass</v>
      </c>
      <c r="BY89" s="33">
        <f>IF(ISNUMBER(SEARCH("Other",Survey!$AS89)), 1, 0)</f>
        <v>0</v>
      </c>
      <c r="BZ89" s="58" t="b">
        <f>NOT(ISBLANK(Survey!$AT89))</f>
        <v>0</v>
      </c>
      <c r="CA89" s="16" t="str">
        <f t="shared" si="76"/>
        <v>Pass</v>
      </c>
      <c r="CB89" s="114">
        <f>IF(Survey!$BB89=0, 0,1)</f>
        <v>0</v>
      </c>
      <c r="CC89" s="58">
        <f>Survey!$AV89</f>
        <v>0</v>
      </c>
      <c r="CD89" s="58">
        <f>Survey!$BC89+Survey!$BD89+ABS(Survey!$BE89)-ABS(Survey!$BF89)-ABS(Survey!$BG89)-ABS(Survey!$BL89)</f>
        <v>0</v>
      </c>
      <c r="CE89" s="138">
        <f>Survey!BB89+(ABS(Survey!$BH89)-ABS(Survey!$BI89)+ABS(Survey!$BJ89)-ABS(Survey!$BK89))*0.5</f>
        <v>0</v>
      </c>
      <c r="CF89" s="58">
        <f t="shared" si="77"/>
        <v>0</v>
      </c>
      <c r="CG89" s="58">
        <f>IF(AND($CC89&gt;$CF89-0.2,$CC89&lt;$CF89+0.2,ISBLANK(Survey!$AV89)=FALSE),0,1)</f>
        <v>1</v>
      </c>
      <c r="CH89" s="133">
        <f>IF(ISBLANK(Survey!$AW89),1,0)</f>
        <v>1</v>
      </c>
      <c r="CI89" s="16" t="str">
        <f t="shared" si="78"/>
        <v>Pass</v>
      </c>
      <c r="CJ89" s="114">
        <f>IF(Survey!$BB89=0, 0,1)</f>
        <v>0</v>
      </c>
      <c r="CK89" s="58">
        <f>IF(AND(Survey!$AX89&gt;=0,Survey!$AX89&lt;=0.2,Survey!$AX89&lt;&gt;""),0,1)</f>
        <v>1</v>
      </c>
      <c r="CL89" s="114">
        <f>IF(ISBLANK(Survey!$AY89),1,0)</f>
        <v>1</v>
      </c>
      <c r="CM89" s="16" t="str">
        <f t="shared" si="79"/>
        <v>Fail</v>
      </c>
      <c r="CN89" s="133">
        <f>Survey!$AZ89</f>
        <v>0</v>
      </c>
      <c r="CO89" s="16" t="str">
        <f t="shared" si="80"/>
        <v>Pass</v>
      </c>
      <c r="CP89" s="31">
        <f>Survey!$BA89</f>
        <v>0</v>
      </c>
      <c r="CQ89" s="138">
        <f>Survey!$BB89+Survey!$BC89+Survey!$BD89+ABS(Survey!$BE89)-ABS(Survey!$BF89)-ABS(Survey!$BG89)+ABS(Survey!$BH89)-ABS(Survey!$BI89)+ABS(Survey!$BJ89)-ABS(Survey!$BK89)-ABS(Survey!$BL89)+Survey!$BM89</f>
        <v>0</v>
      </c>
      <c r="CR89" s="30">
        <f t="shared" si="81"/>
        <v>0</v>
      </c>
      <c r="CS89" s="17">
        <f t="shared" si="82"/>
        <v>0</v>
      </c>
      <c r="CT89" s="16" t="str">
        <f t="shared" si="83"/>
        <v>Pass</v>
      </c>
      <c r="CU89" s="33" t="b">
        <f>IF(ABS(Survey!$BM89)=0,TRUE,FALSE)</f>
        <v>1</v>
      </c>
      <c r="CV89" s="32" t="b">
        <f>NOT(ISBLANK(Survey!$BN89))</f>
        <v>0</v>
      </c>
      <c r="CW89" t="str">
        <f t="shared" si="84"/>
        <v>Fail</v>
      </c>
      <c r="CX89" s="25">
        <f>Survey!$BA89</f>
        <v>0</v>
      </c>
      <c r="CY89" s="25" cm="1">
        <f t="array" ref="CY89">SUM(SUMIF(Survey!BP89:BW89,{"&gt;0","&lt;0"})*{1,-1})-SUM(SUMIF(Survey!BY89:CF89,{"&gt;0","&lt;0"})*{1,-1})</f>
        <v>0</v>
      </c>
      <c r="CZ89" s="30" t="str">
        <f t="shared" si="85"/>
        <v>No holdings</v>
      </c>
      <c r="DA89">
        <f t="shared" si="86"/>
        <v>0</v>
      </c>
      <c r="DB89" s="16" t="str">
        <f t="shared" si="87"/>
        <v>Fail</v>
      </c>
      <c r="DC89" s="31">
        <f>Survey!$BA89</f>
        <v>0</v>
      </c>
      <c r="DD89" s="31" cm="1">
        <f t="array" ref="DD89">SUM(SUMIF(Survey!CH89:DA89,{"&gt;0","&lt;0"})*{1,-1})-SUM(SUMIF(Survey!DC89:DV89,{"&gt;0","&lt;0"})*{1,-1})</f>
        <v>0</v>
      </c>
      <c r="DE89" s="30" t="str">
        <f t="shared" si="88"/>
        <v>No holdings</v>
      </c>
      <c r="DF89" s="17">
        <f t="shared" si="89"/>
        <v>0</v>
      </c>
      <c r="DG89" s="16" t="str">
        <f t="shared" si="90"/>
        <v>Pass</v>
      </c>
      <c r="DH89" s="33" t="b">
        <f>IF(ABS(Survey!$DA89)=0,TRUE,FALSE)</f>
        <v>1</v>
      </c>
      <c r="DI89" s="32" t="b">
        <f>NOT(ISBLANK(Survey!$DB89))</f>
        <v>0</v>
      </c>
      <c r="DJ89" s="16" t="str">
        <f t="shared" si="91"/>
        <v>Pass</v>
      </c>
      <c r="DK89" s="33" t="b">
        <f>IF(ABS(Survey!$DV89)=0,TRUE,FALSE)</f>
        <v>1</v>
      </c>
      <c r="DL89" s="32" t="b">
        <f>NOT(ISBLANK(Survey!$DW89))</f>
        <v>0</v>
      </c>
      <c r="DM89" t="str">
        <f t="shared" si="92"/>
        <v>Pass</v>
      </c>
      <c r="DN89" s="25" cm="1">
        <f t="array" ref="DN89">SUM(SUMIF(Survey!CW89,{"&gt;0","&lt;0"})*{1,-1})+SUM(SUMIF(Survey!DR89,{"&gt;0","&lt;0"})*{1,-1})</f>
        <v>0</v>
      </c>
      <c r="DO89" s="25">
        <f>SUM(SUMIF(Survey!DY89:EE89,{"&gt;0","&lt;0"})*{1,-1})+SUM(SUMIF(Survey!EG89:EM89,{"&gt;0","&lt;0"})*{1,-1})</f>
        <v>0</v>
      </c>
      <c r="DP89">
        <f t="shared" si="93"/>
        <v>0</v>
      </c>
      <c r="DQ89">
        <f t="shared" si="94"/>
        <v>0</v>
      </c>
      <c r="DR89" s="16" t="str">
        <f t="shared" si="95"/>
        <v>Pass</v>
      </c>
      <c r="DS89" s="33" t="b">
        <f>IF(ABS(Survey!$EE89)=0,TRUE,FALSE)</f>
        <v>1</v>
      </c>
      <c r="DT89" s="32" t="b">
        <f>NOT(ISBLANK(Survey!EF89))</f>
        <v>0</v>
      </c>
      <c r="DU89" s="16" t="str">
        <f t="shared" si="96"/>
        <v>Pass</v>
      </c>
      <c r="DV89" s="33" t="b">
        <f>IF(ABS(Survey!$EM89)=0,TRUE,FALSE)</f>
        <v>1</v>
      </c>
      <c r="DW89" s="32" t="b">
        <f>NOT(ISBLANK(Survey!$EN89))</f>
        <v>0</v>
      </c>
      <c r="DX89" s="16" t="str">
        <f t="shared" si="97"/>
        <v>Fail</v>
      </c>
      <c r="DY89" s="31">
        <f>SUM(SUMIF(Survey!ET89:EV89,{"&gt;0","&lt;0"})*{1,-1})</f>
        <v>0</v>
      </c>
      <c r="DZ89">
        <f t="shared" si="98"/>
        <v>0</v>
      </c>
      <c r="EA89">
        <f t="shared" si="99"/>
        <v>100</v>
      </c>
      <c r="EB89" s="30" t="b">
        <f>IF(OR(Survey!$M89="ETF",Survey!$M89="ETF, alternative mutual fund",Survey!$M89="Closed-end", Survey!$M89="Split share corp"),TRUE,FALSE)</f>
        <v>0</v>
      </c>
      <c r="EC89" s="16" t="str">
        <f t="shared" si="100"/>
        <v>Fail</v>
      </c>
      <c r="ED89" s="31">
        <f>SUM(SUMIF(Survey!EX89:FD89,{"&gt;0","&lt;0"})*{1,-1})</f>
        <v>0</v>
      </c>
      <c r="EE89">
        <f t="shared" si="101"/>
        <v>0</v>
      </c>
      <c r="EF89" s="17">
        <f t="shared" si="102"/>
        <v>100</v>
      </c>
      <c r="EG89" s="16" t="str">
        <f t="shared" si="103"/>
        <v>Fail</v>
      </c>
      <c r="EH89" s="31">
        <f>SUM(SUMIF(Survey!FF89:FL89,{"&gt;0","&lt;0"})*{1,-1})</f>
        <v>0</v>
      </c>
      <c r="EI89">
        <f t="shared" si="104"/>
        <v>0</v>
      </c>
      <c r="EJ89" s="17">
        <f t="shared" si="105"/>
        <v>100</v>
      </c>
    </row>
    <row r="90" spans="1:140">
      <c r="A90">
        <v>90</v>
      </c>
      <c r="B90" t="str">
        <f t="shared" si="0"/>
        <v>Pass</v>
      </c>
      <c r="C90" t="str">
        <f>IF(COUNTBLANK(Survey!B90:FM90)=$C$2, "Pass", "Fail")</f>
        <v>Pass</v>
      </c>
      <c r="D90" s="16" t="str">
        <f t="shared" si="54"/>
        <v>Fail</v>
      </c>
      <c r="E90" t="str">
        <f>IF(OR(ISBLANK(Survey!AL90),COUNTIF(G90:BJ90,"Fail")),"Fail","Pass")</f>
        <v>Fail</v>
      </c>
      <c r="F90" s="265"/>
      <c r="G90" s="16" t="str">
        <f t="shared" si="55"/>
        <v>Fail</v>
      </c>
      <c r="H90" s="139">
        <f>COUNTBLANK(Survey!B90:D90)+COUNTBLANK(Survey!G90)+COUNTBLANK(Survey!I90)+COUNTBLANK(Survey!K90:M90)+COUNTBLANK(Survey!P90:Q90)+COUNTBLANK(Survey!T90:W90)+COUNTBLANK(Survey!Z90:AC90)+COUNTBLANK(Survey!AF90:AG90)+COUNTBLANK(Survey!AK90:AK90)</f>
        <v>21</v>
      </c>
      <c r="I90" t="str">
        <f t="shared" si="56"/>
        <v>Fail</v>
      </c>
      <c r="J90" t="b">
        <f>IF(Survey!E90="No",TRUE,FALSE)</f>
        <v>0</v>
      </c>
      <c r="K90" s="29" cm="1">
        <f t="array" ref="K90">IF(COUNTA(Survey!$E$4:$E$695)=1, 0, SUM(IF(COUNTIF(Survey!$E$4:$E$695, Survey!$E$4:$E$695)=1,1,0)))</f>
        <v>0</v>
      </c>
      <c r="L90" s="29">
        <f>LEN(Survey!E90)</f>
        <v>0</v>
      </c>
      <c r="M90" s="16" t="str">
        <f t="shared" si="57"/>
        <v>Fail</v>
      </c>
      <c r="N90" t="b">
        <f>IF(Survey!F90="No",TRUE,FALSE)</f>
        <v>0</v>
      </c>
      <c r="O90" t="b">
        <f>Survey!F90=Survey!E90</f>
        <v>1</v>
      </c>
      <c r="P90">
        <f>COUNTIF(Survey!$F$4:$F$695,Survey!F90)</f>
        <v>0</v>
      </c>
      <c r="Q90" s="28">
        <f>LEN(Survey!F90)</f>
        <v>0</v>
      </c>
      <c r="R90" s="16" t="str">
        <f t="shared" si="58"/>
        <v>Pass</v>
      </c>
      <c r="S90" s="29">
        <f>MOD((LEN(Survey!H90)+2),11)</f>
        <v>2</v>
      </c>
      <c r="T90">
        <f>COUNTIF(Survey!$H$4:$H$695,Survey!H90)</f>
        <v>0</v>
      </c>
      <c r="U90" s="28" t="str">
        <f>IF(Survey!$L90="Prospectus fund", "Yes", "No")</f>
        <v>No</v>
      </c>
      <c r="V90" s="16" t="str">
        <f t="shared" si="59"/>
        <v>Pass</v>
      </c>
      <c r="W90" s="29">
        <f>MOD((LEN(Survey!J90)+2),11)</f>
        <v>2</v>
      </c>
      <c r="X90">
        <f>COUNTIF(Survey!$J$4:$J$695,Survey!J90)</f>
        <v>0</v>
      </c>
      <c r="Y90" s="30" t="b">
        <f>IF(OR(Survey!$M90="ETF",Survey!$M90="ETF, alternative mutual fund",Survey!$M90="Closed-end", Survey!$M90="Split share corp", Survey!$I90="Yes"),TRUE,FALSE)</f>
        <v>0</v>
      </c>
      <c r="Z90" s="16" t="str">
        <f>IFERROR(IF(AND(OR(AC90=AD90,AD90 = "Either"),NOT(ISBLANK(Survey!K90))),"Pass","Fail"),"Pass")</f>
        <v>Fail</v>
      </c>
      <c r="AA90" s="31" cm="1">
        <f t="array" ref="AA90">SUM(SUMIF(Survey!CH90:DA90,{"&gt;0","&lt;0"})*{1,-1})</f>
        <v>0</v>
      </c>
      <c r="AB90" s="33" cm="1">
        <f t="array" ref="AB90">SUM(SUMIF(Survey!CK90,{"&gt;0","&lt;0"})*{1,-1})+SUM(SUMIF(Survey!CU90,{"&gt;0","&lt;0"})*{1,-1})</f>
        <v>0</v>
      </c>
      <c r="AC90" s="33">
        <f>Survey!K90</f>
        <v>0</v>
      </c>
      <c r="AD90" s="32" t="str">
        <f t="shared" si="60"/>
        <v>Either</v>
      </c>
      <c r="AE90" s="16" t="str">
        <f t="shared" si="61"/>
        <v>Fail</v>
      </c>
      <c r="AF90" s="58" cm="1">
        <f t="array" ref="AF90">SUM(SUMIF(Survey!CH90:DA90,{"&gt;0","&lt;0"})*{1,-1})+SUM(SUMIF(Survey!DC90:DV90,{"&gt;0","&lt;0"})*{1,-1})</f>
        <v>0</v>
      </c>
      <c r="AG90" s="58">
        <f>IFERROR(AF90/(Survey!$BA90),0)</f>
        <v>0</v>
      </c>
      <c r="AH90" s="104" t="b">
        <f>IF(OR(Survey!$M90="Alternative strategy or hedge",Survey!$M90="Private asset",Survey!$L90="Prospectus fund"),TRUE,FALSE)</f>
        <v>0</v>
      </c>
      <c r="AI90" s="104" t="b">
        <f>NOT(ISBLANK(Survey!$M90))</f>
        <v>0</v>
      </c>
      <c r="AJ90" s="16" t="str">
        <f t="shared" si="62"/>
        <v>Fail</v>
      </c>
      <c r="AK90" t="b">
        <f>IF(Survey!W90="No",TRUE,FALSE)</f>
        <v>0</v>
      </c>
      <c r="AL90" s="119">
        <f>MOD((LEN(Survey!W90)+2),22)</f>
        <v>2</v>
      </c>
      <c r="AM90" t="str">
        <f t="shared" si="63"/>
        <v>Pass</v>
      </c>
      <c r="AN90" s="33" t="b">
        <f>NOT(ISNUMBER(SEARCH("Other",Survey!$Q90)))</f>
        <v>1</v>
      </c>
      <c r="AO90" s="32" t="b">
        <f>NOT(ISBLANK(Survey!$R90))</f>
        <v>0</v>
      </c>
      <c r="AP90" s="16" t="str">
        <f t="shared" si="64"/>
        <v>Pass</v>
      </c>
      <c r="AQ90" s="114">
        <f>COUNTBLANK(Survey!$X90)</f>
        <v>1</v>
      </c>
      <c r="AR90" s="58">
        <f>IF(AND(Survey!L90&lt;&gt;"Exempt fund",OR(Survey!$M90="ETF",Survey!$M90="ETF, alternative mutual fund",Survey!$M90="Mutual fund",Survey!$M90="Alternative mutual fund",Survey!$M90="Money market")),1,0)</f>
        <v>0</v>
      </c>
      <c r="AS90" s="16" t="str">
        <f t="shared" si="65"/>
        <v>Pass</v>
      </c>
      <c r="AT90" s="33" t="b">
        <f>NOT(ISNUMBER(SEARCH("Yes",Survey!$AC90)))</f>
        <v>1</v>
      </c>
      <c r="AU90" s="32" t="b">
        <f>IF(COUNTBLANK(Survey!$AD90:$AE90)=0,TRUE, FALSE)</f>
        <v>0</v>
      </c>
      <c r="AV90" s="16" t="str">
        <f t="shared" si="66"/>
        <v>Pass</v>
      </c>
      <c r="AW90" s="33" t="b">
        <f>NOT(ISNUMBER(SEARCH("Yes",Survey!$AF90)))</f>
        <v>1</v>
      </c>
      <c r="AX90" s="32" t="b">
        <f>NOT(ISBLANK(Survey!$AH90))</f>
        <v>0</v>
      </c>
      <c r="AY90" s="16" t="str">
        <f t="shared" si="67"/>
        <v>Pass</v>
      </c>
      <c r="AZ90" s="33" t="b">
        <f>NOT(OR(ISNUMBER(SEARCH("Other",Survey!$AH90)),ISNUMBER(SEARCH("Multiple",Survey!$AH90))))</f>
        <v>1</v>
      </c>
      <c r="BA90" s="32" t="b">
        <f>NOT(ISBLANK(Survey!$AI90))</f>
        <v>0</v>
      </c>
      <c r="BB90" s="16" t="str">
        <f t="shared" si="68"/>
        <v>Fail</v>
      </c>
      <c r="BC90" s="114">
        <f>IF(ABS(Survey!$BA90)&gt;0, 1,0)</f>
        <v>0</v>
      </c>
      <c r="BD90" s="114">
        <f>IF(COUNTBLANK(Survey!$AL90)=0,1,0)</f>
        <v>0</v>
      </c>
      <c r="BE90" s="16" t="str">
        <f t="shared" si="69"/>
        <v>Pass</v>
      </c>
      <c r="BF90" s="114">
        <f>IF(ISBLANK(Survey!$AL90),0,1)</f>
        <v>0</v>
      </c>
      <c r="BG90" s="133">
        <f>COUNTBLANK(Survey!$AM90)</f>
        <v>1</v>
      </c>
      <c r="BH90" s="16" t="str">
        <f t="shared" si="70"/>
        <v>Pass</v>
      </c>
      <c r="BI90" s="114">
        <f>IF(OR(Survey!$AM90="Closed",ISBLANK(Survey!$AM90)),0,1)</f>
        <v>0</v>
      </c>
      <c r="BJ90" s="133">
        <f>IF(ISBLANK(Survey!$AN90),1,0)</f>
        <v>1</v>
      </c>
      <c r="BK90" s="118" t="str">
        <f t="shared" si="71"/>
        <v>Pass</v>
      </c>
      <c r="BL90" s="31" cm="1">
        <f t="array" ref="BL90">SUM(SUMIF(Survey!AO90:AP90,{"&gt;0","&lt;0"})*{1,-1})</f>
        <v>0</v>
      </c>
      <c r="BM90">
        <f t="shared" si="72"/>
        <v>0</v>
      </c>
      <c r="BN90">
        <f t="shared" si="73"/>
        <v>100</v>
      </c>
      <c r="BO90" s="118" t="str">
        <f t="shared" si="74"/>
        <v>Pass</v>
      </c>
      <c r="BP90">
        <f>IF(Survey!AQ90="No",0,1)</f>
        <v>1</v>
      </c>
      <c r="BQ90" s="207">
        <f>MOD((LEN(Survey!AQ90)+2),22)</f>
        <v>2</v>
      </c>
      <c r="BR90">
        <f>IF(Survey!AR90="No",0,1)</f>
        <v>1</v>
      </c>
      <c r="BS90" s="207">
        <f>MOD((LEN(Survey!AR90)+2),22)</f>
        <v>2</v>
      </c>
      <c r="BT90" s="114">
        <f>COUNTBLANK(Survey!$AQ90:$AS90)+COUNTBLANK(Survey!$AU90)</f>
        <v>4</v>
      </c>
      <c r="BU90" s="114">
        <f>IF(Survey!$I90="Yes",1,0)</f>
        <v>0</v>
      </c>
      <c r="BV90" s="114">
        <f>IF(OR(Survey!$M90="Mutual fund",Survey!$M90="Alternative mutual fund",Survey!$M90="Money market"),1,0)</f>
        <v>0</v>
      </c>
      <c r="BW90" s="119">
        <f>IF(OR(Survey!$M90="ETF",Survey!$M90="ETF, alternative mutual fund"),1,0)</f>
        <v>0</v>
      </c>
      <c r="BX90" s="16" t="str">
        <f t="shared" si="75"/>
        <v>Pass</v>
      </c>
      <c r="BY90" s="33">
        <f>IF(ISNUMBER(SEARCH("Other",Survey!$AS90)), 1, 0)</f>
        <v>0</v>
      </c>
      <c r="BZ90" s="58" t="b">
        <f>NOT(ISBLANK(Survey!$AT90))</f>
        <v>0</v>
      </c>
      <c r="CA90" s="16" t="str">
        <f t="shared" si="76"/>
        <v>Pass</v>
      </c>
      <c r="CB90" s="114">
        <f>IF(Survey!$BB90=0, 0,1)</f>
        <v>0</v>
      </c>
      <c r="CC90" s="58">
        <f>Survey!$AV90</f>
        <v>0</v>
      </c>
      <c r="CD90" s="58">
        <f>Survey!$BC90+Survey!$BD90+ABS(Survey!$BE90)-ABS(Survey!$BF90)-ABS(Survey!$BG90)-ABS(Survey!$BL90)</f>
        <v>0</v>
      </c>
      <c r="CE90" s="138">
        <f>Survey!BB90+(ABS(Survey!$BH90)-ABS(Survey!$BI90)+ABS(Survey!$BJ90)-ABS(Survey!$BK90))*0.5</f>
        <v>0</v>
      </c>
      <c r="CF90" s="58">
        <f t="shared" si="77"/>
        <v>0</v>
      </c>
      <c r="CG90" s="58">
        <f>IF(AND($CC90&gt;$CF90-0.2,$CC90&lt;$CF90+0.2,ISBLANK(Survey!$AV90)=FALSE),0,1)</f>
        <v>1</v>
      </c>
      <c r="CH90" s="133">
        <f>IF(ISBLANK(Survey!$AW90),1,0)</f>
        <v>1</v>
      </c>
      <c r="CI90" s="16" t="str">
        <f t="shared" si="78"/>
        <v>Pass</v>
      </c>
      <c r="CJ90" s="114">
        <f>IF(Survey!$BB90=0, 0,1)</f>
        <v>0</v>
      </c>
      <c r="CK90" s="58">
        <f>IF(AND(Survey!$AX90&gt;=0,Survey!$AX90&lt;=0.2,Survey!$AX90&lt;&gt;""),0,1)</f>
        <v>1</v>
      </c>
      <c r="CL90" s="114">
        <f>IF(ISBLANK(Survey!$AY90),1,0)</f>
        <v>1</v>
      </c>
      <c r="CM90" s="16" t="str">
        <f t="shared" si="79"/>
        <v>Fail</v>
      </c>
      <c r="CN90" s="133">
        <f>Survey!$AZ90</f>
        <v>0</v>
      </c>
      <c r="CO90" s="16" t="str">
        <f t="shared" si="80"/>
        <v>Pass</v>
      </c>
      <c r="CP90" s="31">
        <f>Survey!$BA90</f>
        <v>0</v>
      </c>
      <c r="CQ90" s="138">
        <f>Survey!$BB90+Survey!$BC90+Survey!$BD90+ABS(Survey!$BE90)-ABS(Survey!$BF90)-ABS(Survey!$BG90)+ABS(Survey!$BH90)-ABS(Survey!$BI90)+ABS(Survey!$BJ90)-ABS(Survey!$BK90)-ABS(Survey!$BL90)+Survey!$BM90</f>
        <v>0</v>
      </c>
      <c r="CR90" s="30">
        <f t="shared" si="81"/>
        <v>0</v>
      </c>
      <c r="CS90" s="17">
        <f t="shared" si="82"/>
        <v>0</v>
      </c>
      <c r="CT90" s="16" t="str">
        <f t="shared" si="83"/>
        <v>Pass</v>
      </c>
      <c r="CU90" s="33" t="b">
        <f>IF(ABS(Survey!$BM90)=0,TRUE,FALSE)</f>
        <v>1</v>
      </c>
      <c r="CV90" s="32" t="b">
        <f>NOT(ISBLANK(Survey!$BN90))</f>
        <v>0</v>
      </c>
      <c r="CW90" t="str">
        <f t="shared" si="84"/>
        <v>Fail</v>
      </c>
      <c r="CX90" s="25">
        <f>Survey!$BA90</f>
        <v>0</v>
      </c>
      <c r="CY90" s="25" cm="1">
        <f t="array" ref="CY90">SUM(SUMIF(Survey!BP90:BW90,{"&gt;0","&lt;0"})*{1,-1})-SUM(SUMIF(Survey!BY90:CF90,{"&gt;0","&lt;0"})*{1,-1})</f>
        <v>0</v>
      </c>
      <c r="CZ90" s="30" t="str">
        <f t="shared" si="85"/>
        <v>No holdings</v>
      </c>
      <c r="DA90">
        <f t="shared" si="86"/>
        <v>0</v>
      </c>
      <c r="DB90" s="16" t="str">
        <f t="shared" si="87"/>
        <v>Fail</v>
      </c>
      <c r="DC90" s="31">
        <f>Survey!$BA90</f>
        <v>0</v>
      </c>
      <c r="DD90" s="31" cm="1">
        <f t="array" ref="DD90">SUM(SUMIF(Survey!CH90:DA90,{"&gt;0","&lt;0"})*{1,-1})-SUM(SUMIF(Survey!DC90:DV90,{"&gt;0","&lt;0"})*{1,-1})</f>
        <v>0</v>
      </c>
      <c r="DE90" s="30" t="str">
        <f t="shared" si="88"/>
        <v>No holdings</v>
      </c>
      <c r="DF90" s="17">
        <f t="shared" si="89"/>
        <v>0</v>
      </c>
      <c r="DG90" s="16" t="str">
        <f t="shared" si="90"/>
        <v>Pass</v>
      </c>
      <c r="DH90" s="33" t="b">
        <f>IF(ABS(Survey!$DA90)=0,TRUE,FALSE)</f>
        <v>1</v>
      </c>
      <c r="DI90" s="32" t="b">
        <f>NOT(ISBLANK(Survey!$DB90))</f>
        <v>0</v>
      </c>
      <c r="DJ90" s="16" t="str">
        <f t="shared" si="91"/>
        <v>Pass</v>
      </c>
      <c r="DK90" s="33" t="b">
        <f>IF(ABS(Survey!$DV90)=0,TRUE,FALSE)</f>
        <v>1</v>
      </c>
      <c r="DL90" s="32" t="b">
        <f>NOT(ISBLANK(Survey!$DW90))</f>
        <v>0</v>
      </c>
      <c r="DM90" t="str">
        <f t="shared" si="92"/>
        <v>Pass</v>
      </c>
      <c r="DN90" s="25" cm="1">
        <f t="array" ref="DN90">SUM(SUMIF(Survey!CW90,{"&gt;0","&lt;0"})*{1,-1})+SUM(SUMIF(Survey!DR90,{"&gt;0","&lt;0"})*{1,-1})</f>
        <v>0</v>
      </c>
      <c r="DO90" s="25">
        <f>SUM(SUMIF(Survey!DY90:EE90,{"&gt;0","&lt;0"})*{1,-1})+SUM(SUMIF(Survey!EG90:EM90,{"&gt;0","&lt;0"})*{1,-1})</f>
        <v>0</v>
      </c>
      <c r="DP90">
        <f t="shared" si="93"/>
        <v>0</v>
      </c>
      <c r="DQ90">
        <f t="shared" si="94"/>
        <v>0</v>
      </c>
      <c r="DR90" s="16" t="str">
        <f t="shared" si="95"/>
        <v>Pass</v>
      </c>
      <c r="DS90" s="33" t="b">
        <f>IF(ABS(Survey!$EE90)=0,TRUE,FALSE)</f>
        <v>1</v>
      </c>
      <c r="DT90" s="32" t="b">
        <f>NOT(ISBLANK(Survey!EF90))</f>
        <v>0</v>
      </c>
      <c r="DU90" s="16" t="str">
        <f t="shared" si="96"/>
        <v>Pass</v>
      </c>
      <c r="DV90" s="33" t="b">
        <f>IF(ABS(Survey!$EM90)=0,TRUE,FALSE)</f>
        <v>1</v>
      </c>
      <c r="DW90" s="32" t="b">
        <f>NOT(ISBLANK(Survey!$EN90))</f>
        <v>0</v>
      </c>
      <c r="DX90" s="16" t="str">
        <f t="shared" si="97"/>
        <v>Fail</v>
      </c>
      <c r="DY90" s="31">
        <f>SUM(SUMIF(Survey!ET90:EV90,{"&gt;0","&lt;0"})*{1,-1})</f>
        <v>0</v>
      </c>
      <c r="DZ90">
        <f t="shared" si="98"/>
        <v>0</v>
      </c>
      <c r="EA90">
        <f t="shared" si="99"/>
        <v>100</v>
      </c>
      <c r="EB90" s="30" t="b">
        <f>IF(OR(Survey!$M90="ETF",Survey!$M90="ETF, alternative mutual fund",Survey!$M90="Closed-end", Survey!$M90="Split share corp"),TRUE,FALSE)</f>
        <v>0</v>
      </c>
      <c r="EC90" s="16" t="str">
        <f t="shared" si="100"/>
        <v>Fail</v>
      </c>
      <c r="ED90" s="31">
        <f>SUM(SUMIF(Survey!EX90:FD90,{"&gt;0","&lt;0"})*{1,-1})</f>
        <v>0</v>
      </c>
      <c r="EE90">
        <f t="shared" si="101"/>
        <v>0</v>
      </c>
      <c r="EF90" s="17">
        <f t="shared" si="102"/>
        <v>100</v>
      </c>
      <c r="EG90" s="16" t="str">
        <f t="shared" si="103"/>
        <v>Fail</v>
      </c>
      <c r="EH90" s="31">
        <f>SUM(SUMIF(Survey!FF90:FL90,{"&gt;0","&lt;0"})*{1,-1})</f>
        <v>0</v>
      </c>
      <c r="EI90">
        <f t="shared" si="104"/>
        <v>0</v>
      </c>
      <c r="EJ90" s="17">
        <f t="shared" si="105"/>
        <v>100</v>
      </c>
    </row>
    <row r="91" spans="1:140">
      <c r="A91">
        <v>91</v>
      </c>
      <c r="B91" t="str">
        <f t="shared" si="0"/>
        <v>Pass</v>
      </c>
      <c r="C91" t="str">
        <f>IF(COUNTBLANK(Survey!B91:FM91)=$C$2, "Pass", "Fail")</f>
        <v>Pass</v>
      </c>
      <c r="D91" s="16" t="str">
        <f t="shared" si="54"/>
        <v>Fail</v>
      </c>
      <c r="E91" t="str">
        <f>IF(OR(ISBLANK(Survey!AL91),COUNTIF(G91:BJ91,"Fail")),"Fail","Pass")</f>
        <v>Fail</v>
      </c>
      <c r="F91" s="265"/>
      <c r="G91" s="16" t="str">
        <f t="shared" si="55"/>
        <v>Fail</v>
      </c>
      <c r="H91" s="139">
        <f>COUNTBLANK(Survey!B91:D91)+COUNTBLANK(Survey!G91)+COUNTBLANK(Survey!I91)+COUNTBLANK(Survey!K91:M91)+COUNTBLANK(Survey!P91:Q91)+COUNTBLANK(Survey!T91:W91)+COUNTBLANK(Survey!Z91:AC91)+COUNTBLANK(Survey!AF91:AG91)+COUNTBLANK(Survey!AK91:AK91)</f>
        <v>21</v>
      </c>
      <c r="I91" t="str">
        <f t="shared" si="56"/>
        <v>Fail</v>
      </c>
      <c r="J91" t="b">
        <f>IF(Survey!E91="No",TRUE,FALSE)</f>
        <v>0</v>
      </c>
      <c r="K91" s="29" cm="1">
        <f t="array" ref="K91">IF(COUNTA(Survey!$E$4:$E$695)=1, 0, SUM(IF(COUNTIF(Survey!$E$4:$E$695, Survey!$E$4:$E$695)=1,1,0)))</f>
        <v>0</v>
      </c>
      <c r="L91" s="29">
        <f>LEN(Survey!E91)</f>
        <v>0</v>
      </c>
      <c r="M91" s="16" t="str">
        <f t="shared" si="57"/>
        <v>Fail</v>
      </c>
      <c r="N91" t="b">
        <f>IF(Survey!F91="No",TRUE,FALSE)</f>
        <v>0</v>
      </c>
      <c r="O91" t="b">
        <f>Survey!F91=Survey!E91</f>
        <v>1</v>
      </c>
      <c r="P91">
        <f>COUNTIF(Survey!$F$4:$F$695,Survey!F91)</f>
        <v>0</v>
      </c>
      <c r="Q91" s="28">
        <f>LEN(Survey!F91)</f>
        <v>0</v>
      </c>
      <c r="R91" s="16" t="str">
        <f t="shared" si="58"/>
        <v>Pass</v>
      </c>
      <c r="S91" s="29">
        <f>MOD((LEN(Survey!H91)+2),11)</f>
        <v>2</v>
      </c>
      <c r="T91">
        <f>COUNTIF(Survey!$H$4:$H$695,Survey!H91)</f>
        <v>0</v>
      </c>
      <c r="U91" s="28" t="str">
        <f>IF(Survey!$L91="Prospectus fund", "Yes", "No")</f>
        <v>No</v>
      </c>
      <c r="V91" s="16" t="str">
        <f t="shared" si="59"/>
        <v>Pass</v>
      </c>
      <c r="W91" s="29">
        <f>MOD((LEN(Survey!J91)+2),11)</f>
        <v>2</v>
      </c>
      <c r="X91">
        <f>COUNTIF(Survey!$J$4:$J$695,Survey!J91)</f>
        <v>0</v>
      </c>
      <c r="Y91" s="30" t="b">
        <f>IF(OR(Survey!$M91="ETF",Survey!$M91="ETF, alternative mutual fund",Survey!$M91="Closed-end", Survey!$M91="Split share corp", Survey!$I91="Yes"),TRUE,FALSE)</f>
        <v>0</v>
      </c>
      <c r="Z91" s="16" t="str">
        <f>IFERROR(IF(AND(OR(AC91=AD91,AD91 = "Either"),NOT(ISBLANK(Survey!K91))),"Pass","Fail"),"Pass")</f>
        <v>Fail</v>
      </c>
      <c r="AA91" s="31" cm="1">
        <f t="array" ref="AA91">SUM(SUMIF(Survey!CH91:DA91,{"&gt;0","&lt;0"})*{1,-1})</f>
        <v>0</v>
      </c>
      <c r="AB91" s="33" cm="1">
        <f t="array" ref="AB91">SUM(SUMIF(Survey!CK91,{"&gt;0","&lt;0"})*{1,-1})+SUM(SUMIF(Survey!CU91,{"&gt;0","&lt;0"})*{1,-1})</f>
        <v>0</v>
      </c>
      <c r="AC91" s="33">
        <f>Survey!K91</f>
        <v>0</v>
      </c>
      <c r="AD91" s="32" t="str">
        <f t="shared" si="60"/>
        <v>Either</v>
      </c>
      <c r="AE91" s="16" t="str">
        <f t="shared" si="61"/>
        <v>Fail</v>
      </c>
      <c r="AF91" s="58" cm="1">
        <f t="array" ref="AF91">SUM(SUMIF(Survey!CH91:DA91,{"&gt;0","&lt;0"})*{1,-1})+SUM(SUMIF(Survey!DC91:DV91,{"&gt;0","&lt;0"})*{1,-1})</f>
        <v>0</v>
      </c>
      <c r="AG91" s="58">
        <f>IFERROR(AF91/(Survey!$BA91),0)</f>
        <v>0</v>
      </c>
      <c r="AH91" s="104" t="b">
        <f>IF(OR(Survey!$M91="Alternative strategy or hedge",Survey!$M91="Private asset",Survey!$L91="Prospectus fund"),TRUE,FALSE)</f>
        <v>0</v>
      </c>
      <c r="AI91" s="104" t="b">
        <f>NOT(ISBLANK(Survey!$M91))</f>
        <v>0</v>
      </c>
      <c r="AJ91" s="16" t="str">
        <f t="shared" si="62"/>
        <v>Fail</v>
      </c>
      <c r="AK91" t="b">
        <f>IF(Survey!W91="No",TRUE,FALSE)</f>
        <v>0</v>
      </c>
      <c r="AL91" s="119">
        <f>MOD((LEN(Survey!W91)+2),22)</f>
        <v>2</v>
      </c>
      <c r="AM91" t="str">
        <f t="shared" si="63"/>
        <v>Pass</v>
      </c>
      <c r="AN91" s="33" t="b">
        <f>NOT(ISNUMBER(SEARCH("Other",Survey!$Q91)))</f>
        <v>1</v>
      </c>
      <c r="AO91" s="32" t="b">
        <f>NOT(ISBLANK(Survey!$R91))</f>
        <v>0</v>
      </c>
      <c r="AP91" s="16" t="str">
        <f t="shared" si="64"/>
        <v>Pass</v>
      </c>
      <c r="AQ91" s="114">
        <f>COUNTBLANK(Survey!$X91)</f>
        <v>1</v>
      </c>
      <c r="AR91" s="58">
        <f>IF(AND(Survey!L91&lt;&gt;"Exempt fund",OR(Survey!$M91="ETF",Survey!$M91="ETF, alternative mutual fund",Survey!$M91="Mutual fund",Survey!$M91="Alternative mutual fund",Survey!$M91="Money market")),1,0)</f>
        <v>0</v>
      </c>
      <c r="AS91" s="16" t="str">
        <f t="shared" si="65"/>
        <v>Pass</v>
      </c>
      <c r="AT91" s="33" t="b">
        <f>NOT(ISNUMBER(SEARCH("Yes",Survey!$AC91)))</f>
        <v>1</v>
      </c>
      <c r="AU91" s="32" t="b">
        <f>IF(COUNTBLANK(Survey!$AD91:$AE91)=0,TRUE, FALSE)</f>
        <v>0</v>
      </c>
      <c r="AV91" s="16" t="str">
        <f t="shared" si="66"/>
        <v>Pass</v>
      </c>
      <c r="AW91" s="33" t="b">
        <f>NOT(ISNUMBER(SEARCH("Yes",Survey!$AF91)))</f>
        <v>1</v>
      </c>
      <c r="AX91" s="32" t="b">
        <f>NOT(ISBLANK(Survey!$AH91))</f>
        <v>0</v>
      </c>
      <c r="AY91" s="16" t="str">
        <f t="shared" si="67"/>
        <v>Pass</v>
      </c>
      <c r="AZ91" s="33" t="b">
        <f>NOT(OR(ISNUMBER(SEARCH("Other",Survey!$AH91)),ISNUMBER(SEARCH("Multiple",Survey!$AH91))))</f>
        <v>1</v>
      </c>
      <c r="BA91" s="32" t="b">
        <f>NOT(ISBLANK(Survey!$AI91))</f>
        <v>0</v>
      </c>
      <c r="BB91" s="16" t="str">
        <f t="shared" si="68"/>
        <v>Fail</v>
      </c>
      <c r="BC91" s="114">
        <f>IF(ABS(Survey!$BA91)&gt;0, 1,0)</f>
        <v>0</v>
      </c>
      <c r="BD91" s="114">
        <f>IF(COUNTBLANK(Survey!$AL91)=0,1,0)</f>
        <v>0</v>
      </c>
      <c r="BE91" s="16" t="str">
        <f t="shared" si="69"/>
        <v>Pass</v>
      </c>
      <c r="BF91" s="114">
        <f>IF(ISBLANK(Survey!$AL91),0,1)</f>
        <v>0</v>
      </c>
      <c r="BG91" s="133">
        <f>COUNTBLANK(Survey!$AM91)</f>
        <v>1</v>
      </c>
      <c r="BH91" s="16" t="str">
        <f t="shared" si="70"/>
        <v>Pass</v>
      </c>
      <c r="BI91" s="114">
        <f>IF(OR(Survey!$AM91="Closed",ISBLANK(Survey!$AM91)),0,1)</f>
        <v>0</v>
      </c>
      <c r="BJ91" s="133">
        <f>IF(ISBLANK(Survey!$AN91),1,0)</f>
        <v>1</v>
      </c>
      <c r="BK91" s="118" t="str">
        <f t="shared" si="71"/>
        <v>Pass</v>
      </c>
      <c r="BL91" s="31" cm="1">
        <f t="array" ref="BL91">SUM(SUMIF(Survey!AO91:AP91,{"&gt;0","&lt;0"})*{1,-1})</f>
        <v>0</v>
      </c>
      <c r="BM91">
        <f t="shared" si="72"/>
        <v>0</v>
      </c>
      <c r="BN91">
        <f t="shared" si="73"/>
        <v>100</v>
      </c>
      <c r="BO91" s="118" t="str">
        <f t="shared" si="74"/>
        <v>Pass</v>
      </c>
      <c r="BP91">
        <f>IF(Survey!AQ91="No",0,1)</f>
        <v>1</v>
      </c>
      <c r="BQ91" s="207">
        <f>MOD((LEN(Survey!AQ91)+2),22)</f>
        <v>2</v>
      </c>
      <c r="BR91">
        <f>IF(Survey!AR91="No",0,1)</f>
        <v>1</v>
      </c>
      <c r="BS91" s="207">
        <f>MOD((LEN(Survey!AR91)+2),22)</f>
        <v>2</v>
      </c>
      <c r="BT91" s="114">
        <f>COUNTBLANK(Survey!$AQ91:$AS91)+COUNTBLANK(Survey!$AU91)</f>
        <v>4</v>
      </c>
      <c r="BU91" s="114">
        <f>IF(Survey!$I91="Yes",1,0)</f>
        <v>0</v>
      </c>
      <c r="BV91" s="114">
        <f>IF(OR(Survey!$M91="Mutual fund",Survey!$M91="Alternative mutual fund",Survey!$M91="Money market"),1,0)</f>
        <v>0</v>
      </c>
      <c r="BW91" s="119">
        <f>IF(OR(Survey!$M91="ETF",Survey!$M91="ETF, alternative mutual fund"),1,0)</f>
        <v>0</v>
      </c>
      <c r="BX91" s="16" t="str">
        <f t="shared" si="75"/>
        <v>Pass</v>
      </c>
      <c r="BY91" s="33">
        <f>IF(ISNUMBER(SEARCH("Other",Survey!$AS91)), 1, 0)</f>
        <v>0</v>
      </c>
      <c r="BZ91" s="58" t="b">
        <f>NOT(ISBLANK(Survey!$AT91))</f>
        <v>0</v>
      </c>
      <c r="CA91" s="16" t="str">
        <f t="shared" si="76"/>
        <v>Pass</v>
      </c>
      <c r="CB91" s="114">
        <f>IF(Survey!$BB91=0, 0,1)</f>
        <v>0</v>
      </c>
      <c r="CC91" s="58">
        <f>Survey!$AV91</f>
        <v>0</v>
      </c>
      <c r="CD91" s="58">
        <f>Survey!$BC91+Survey!$BD91+ABS(Survey!$BE91)-ABS(Survey!$BF91)-ABS(Survey!$BG91)-ABS(Survey!$BL91)</f>
        <v>0</v>
      </c>
      <c r="CE91" s="138">
        <f>Survey!BB91+(ABS(Survey!$BH91)-ABS(Survey!$BI91)+ABS(Survey!$BJ91)-ABS(Survey!$BK91))*0.5</f>
        <v>0</v>
      </c>
      <c r="CF91" s="58">
        <f t="shared" si="77"/>
        <v>0</v>
      </c>
      <c r="CG91" s="58">
        <f>IF(AND($CC91&gt;$CF91-0.2,$CC91&lt;$CF91+0.2,ISBLANK(Survey!$AV91)=FALSE),0,1)</f>
        <v>1</v>
      </c>
      <c r="CH91" s="133">
        <f>IF(ISBLANK(Survey!$AW91),1,0)</f>
        <v>1</v>
      </c>
      <c r="CI91" s="16" t="str">
        <f t="shared" si="78"/>
        <v>Pass</v>
      </c>
      <c r="CJ91" s="114">
        <f>IF(Survey!$BB91=0, 0,1)</f>
        <v>0</v>
      </c>
      <c r="CK91" s="58">
        <f>IF(AND(Survey!$AX91&gt;=0,Survey!$AX91&lt;=0.2,Survey!$AX91&lt;&gt;""),0,1)</f>
        <v>1</v>
      </c>
      <c r="CL91" s="114">
        <f>IF(ISBLANK(Survey!$AY91),1,0)</f>
        <v>1</v>
      </c>
      <c r="CM91" s="16" t="str">
        <f t="shared" si="79"/>
        <v>Fail</v>
      </c>
      <c r="CN91" s="133">
        <f>Survey!$AZ91</f>
        <v>0</v>
      </c>
      <c r="CO91" s="16" t="str">
        <f t="shared" si="80"/>
        <v>Pass</v>
      </c>
      <c r="CP91" s="31">
        <f>Survey!$BA91</f>
        <v>0</v>
      </c>
      <c r="CQ91" s="138">
        <f>Survey!$BB91+Survey!$BC91+Survey!$BD91+ABS(Survey!$BE91)-ABS(Survey!$BF91)-ABS(Survey!$BG91)+ABS(Survey!$BH91)-ABS(Survey!$BI91)+ABS(Survey!$BJ91)-ABS(Survey!$BK91)-ABS(Survey!$BL91)+Survey!$BM91</f>
        <v>0</v>
      </c>
      <c r="CR91" s="30">
        <f t="shared" si="81"/>
        <v>0</v>
      </c>
      <c r="CS91" s="17">
        <f t="shared" si="82"/>
        <v>0</v>
      </c>
      <c r="CT91" s="16" t="str">
        <f t="shared" si="83"/>
        <v>Pass</v>
      </c>
      <c r="CU91" s="33" t="b">
        <f>IF(ABS(Survey!$BM91)=0,TRUE,FALSE)</f>
        <v>1</v>
      </c>
      <c r="CV91" s="32" t="b">
        <f>NOT(ISBLANK(Survey!$BN91))</f>
        <v>0</v>
      </c>
      <c r="CW91" t="str">
        <f t="shared" si="84"/>
        <v>Fail</v>
      </c>
      <c r="CX91" s="25">
        <f>Survey!$BA91</f>
        <v>0</v>
      </c>
      <c r="CY91" s="25" cm="1">
        <f t="array" ref="CY91">SUM(SUMIF(Survey!BP91:BW91,{"&gt;0","&lt;0"})*{1,-1})-SUM(SUMIF(Survey!BY91:CF91,{"&gt;0","&lt;0"})*{1,-1})</f>
        <v>0</v>
      </c>
      <c r="CZ91" s="30" t="str">
        <f t="shared" si="85"/>
        <v>No holdings</v>
      </c>
      <c r="DA91">
        <f t="shared" si="86"/>
        <v>0</v>
      </c>
      <c r="DB91" s="16" t="str">
        <f t="shared" si="87"/>
        <v>Fail</v>
      </c>
      <c r="DC91" s="31">
        <f>Survey!$BA91</f>
        <v>0</v>
      </c>
      <c r="DD91" s="31" cm="1">
        <f t="array" ref="DD91">SUM(SUMIF(Survey!CH91:DA91,{"&gt;0","&lt;0"})*{1,-1})-SUM(SUMIF(Survey!DC91:DV91,{"&gt;0","&lt;0"})*{1,-1})</f>
        <v>0</v>
      </c>
      <c r="DE91" s="30" t="str">
        <f t="shared" si="88"/>
        <v>No holdings</v>
      </c>
      <c r="DF91" s="17">
        <f t="shared" si="89"/>
        <v>0</v>
      </c>
      <c r="DG91" s="16" t="str">
        <f t="shared" si="90"/>
        <v>Pass</v>
      </c>
      <c r="DH91" s="33" t="b">
        <f>IF(ABS(Survey!$DA91)=0,TRUE,FALSE)</f>
        <v>1</v>
      </c>
      <c r="DI91" s="32" t="b">
        <f>NOT(ISBLANK(Survey!$DB91))</f>
        <v>0</v>
      </c>
      <c r="DJ91" s="16" t="str">
        <f t="shared" si="91"/>
        <v>Pass</v>
      </c>
      <c r="DK91" s="33" t="b">
        <f>IF(ABS(Survey!$DV91)=0,TRUE,FALSE)</f>
        <v>1</v>
      </c>
      <c r="DL91" s="32" t="b">
        <f>NOT(ISBLANK(Survey!$DW91))</f>
        <v>0</v>
      </c>
      <c r="DM91" t="str">
        <f t="shared" si="92"/>
        <v>Pass</v>
      </c>
      <c r="DN91" s="25" cm="1">
        <f t="array" ref="DN91">SUM(SUMIF(Survey!CW91,{"&gt;0","&lt;0"})*{1,-1})+SUM(SUMIF(Survey!DR91,{"&gt;0","&lt;0"})*{1,-1})</f>
        <v>0</v>
      </c>
      <c r="DO91" s="25">
        <f>SUM(SUMIF(Survey!DY91:EE91,{"&gt;0","&lt;0"})*{1,-1})+SUM(SUMIF(Survey!EG91:EM91,{"&gt;0","&lt;0"})*{1,-1})</f>
        <v>0</v>
      </c>
      <c r="DP91">
        <f t="shared" si="93"/>
        <v>0</v>
      </c>
      <c r="DQ91">
        <f t="shared" si="94"/>
        <v>0</v>
      </c>
      <c r="DR91" s="16" t="str">
        <f t="shared" si="95"/>
        <v>Pass</v>
      </c>
      <c r="DS91" s="33" t="b">
        <f>IF(ABS(Survey!$EE91)=0,TRUE,FALSE)</f>
        <v>1</v>
      </c>
      <c r="DT91" s="32" t="b">
        <f>NOT(ISBLANK(Survey!EF91))</f>
        <v>0</v>
      </c>
      <c r="DU91" s="16" t="str">
        <f t="shared" si="96"/>
        <v>Pass</v>
      </c>
      <c r="DV91" s="33" t="b">
        <f>IF(ABS(Survey!$EM91)=0,TRUE,FALSE)</f>
        <v>1</v>
      </c>
      <c r="DW91" s="32" t="b">
        <f>NOT(ISBLANK(Survey!$EN91))</f>
        <v>0</v>
      </c>
      <c r="DX91" s="16" t="str">
        <f t="shared" si="97"/>
        <v>Fail</v>
      </c>
      <c r="DY91" s="31">
        <f>SUM(SUMIF(Survey!ET91:EV91,{"&gt;0","&lt;0"})*{1,-1})</f>
        <v>0</v>
      </c>
      <c r="DZ91">
        <f t="shared" si="98"/>
        <v>0</v>
      </c>
      <c r="EA91">
        <f t="shared" si="99"/>
        <v>100</v>
      </c>
      <c r="EB91" s="30" t="b">
        <f>IF(OR(Survey!$M91="ETF",Survey!$M91="ETF, alternative mutual fund",Survey!$M91="Closed-end", Survey!$M91="Split share corp"),TRUE,FALSE)</f>
        <v>0</v>
      </c>
      <c r="EC91" s="16" t="str">
        <f t="shared" si="100"/>
        <v>Fail</v>
      </c>
      <c r="ED91" s="31">
        <f>SUM(SUMIF(Survey!EX91:FD91,{"&gt;0","&lt;0"})*{1,-1})</f>
        <v>0</v>
      </c>
      <c r="EE91">
        <f t="shared" si="101"/>
        <v>0</v>
      </c>
      <c r="EF91" s="17">
        <f t="shared" si="102"/>
        <v>100</v>
      </c>
      <c r="EG91" s="16" t="str">
        <f t="shared" si="103"/>
        <v>Fail</v>
      </c>
      <c r="EH91" s="31">
        <f>SUM(SUMIF(Survey!FF91:FL91,{"&gt;0","&lt;0"})*{1,-1})</f>
        <v>0</v>
      </c>
      <c r="EI91">
        <f t="shared" si="104"/>
        <v>0</v>
      </c>
      <c r="EJ91" s="17">
        <f t="shared" si="105"/>
        <v>100</v>
      </c>
    </row>
    <row r="92" spans="1:140">
      <c r="A92">
        <v>92</v>
      </c>
      <c r="B92" t="str">
        <f t="shared" si="0"/>
        <v>Pass</v>
      </c>
      <c r="C92" t="str">
        <f>IF(COUNTBLANK(Survey!B92:FM92)=$C$2, "Pass", "Fail")</f>
        <v>Pass</v>
      </c>
      <c r="D92" s="16" t="str">
        <f t="shared" si="54"/>
        <v>Fail</v>
      </c>
      <c r="E92" t="str">
        <f>IF(OR(ISBLANK(Survey!AL92),COUNTIF(G92:BJ92,"Fail")),"Fail","Pass")</f>
        <v>Fail</v>
      </c>
      <c r="F92" s="265"/>
      <c r="G92" s="16" t="str">
        <f t="shared" si="55"/>
        <v>Fail</v>
      </c>
      <c r="H92" s="139">
        <f>COUNTBLANK(Survey!B92:D92)+COUNTBLANK(Survey!G92)+COUNTBLANK(Survey!I92)+COUNTBLANK(Survey!K92:M92)+COUNTBLANK(Survey!P92:Q92)+COUNTBLANK(Survey!T92:W92)+COUNTBLANK(Survey!Z92:AC92)+COUNTBLANK(Survey!AF92:AG92)+COUNTBLANK(Survey!AK92:AK92)</f>
        <v>21</v>
      </c>
      <c r="I92" t="str">
        <f t="shared" si="56"/>
        <v>Fail</v>
      </c>
      <c r="J92" t="b">
        <f>IF(Survey!E92="No",TRUE,FALSE)</f>
        <v>0</v>
      </c>
      <c r="K92" s="29" cm="1">
        <f t="array" ref="K92">IF(COUNTA(Survey!$E$4:$E$695)=1, 0, SUM(IF(COUNTIF(Survey!$E$4:$E$695, Survey!$E$4:$E$695)=1,1,0)))</f>
        <v>0</v>
      </c>
      <c r="L92" s="29">
        <f>LEN(Survey!E92)</f>
        <v>0</v>
      </c>
      <c r="M92" s="16" t="str">
        <f t="shared" si="57"/>
        <v>Fail</v>
      </c>
      <c r="N92" t="b">
        <f>IF(Survey!F92="No",TRUE,FALSE)</f>
        <v>0</v>
      </c>
      <c r="O92" t="b">
        <f>Survey!F92=Survey!E92</f>
        <v>1</v>
      </c>
      <c r="P92">
        <f>COUNTIF(Survey!$F$4:$F$695,Survey!F92)</f>
        <v>0</v>
      </c>
      <c r="Q92" s="28">
        <f>LEN(Survey!F92)</f>
        <v>0</v>
      </c>
      <c r="R92" s="16" t="str">
        <f t="shared" si="58"/>
        <v>Pass</v>
      </c>
      <c r="S92" s="29">
        <f>MOD((LEN(Survey!H92)+2),11)</f>
        <v>2</v>
      </c>
      <c r="T92">
        <f>COUNTIF(Survey!$H$4:$H$695,Survey!H92)</f>
        <v>0</v>
      </c>
      <c r="U92" s="28" t="str">
        <f>IF(Survey!$L92="Prospectus fund", "Yes", "No")</f>
        <v>No</v>
      </c>
      <c r="V92" s="16" t="str">
        <f t="shared" si="59"/>
        <v>Pass</v>
      </c>
      <c r="W92" s="29">
        <f>MOD((LEN(Survey!J92)+2),11)</f>
        <v>2</v>
      </c>
      <c r="X92">
        <f>COUNTIF(Survey!$J$4:$J$695,Survey!J92)</f>
        <v>0</v>
      </c>
      <c r="Y92" s="30" t="b">
        <f>IF(OR(Survey!$M92="ETF",Survey!$M92="ETF, alternative mutual fund",Survey!$M92="Closed-end", Survey!$M92="Split share corp", Survey!$I92="Yes"),TRUE,FALSE)</f>
        <v>0</v>
      </c>
      <c r="Z92" s="16" t="str">
        <f>IFERROR(IF(AND(OR(AC92=AD92,AD92 = "Either"),NOT(ISBLANK(Survey!K92))),"Pass","Fail"),"Pass")</f>
        <v>Fail</v>
      </c>
      <c r="AA92" s="31" cm="1">
        <f t="array" ref="AA92">SUM(SUMIF(Survey!CH92:DA92,{"&gt;0","&lt;0"})*{1,-1})</f>
        <v>0</v>
      </c>
      <c r="AB92" s="33" cm="1">
        <f t="array" ref="AB92">SUM(SUMIF(Survey!CK92,{"&gt;0","&lt;0"})*{1,-1})+SUM(SUMIF(Survey!CU92,{"&gt;0","&lt;0"})*{1,-1})</f>
        <v>0</v>
      </c>
      <c r="AC92" s="33">
        <f>Survey!K92</f>
        <v>0</v>
      </c>
      <c r="AD92" s="32" t="str">
        <f t="shared" si="60"/>
        <v>Either</v>
      </c>
      <c r="AE92" s="16" t="str">
        <f t="shared" si="61"/>
        <v>Fail</v>
      </c>
      <c r="AF92" s="58" cm="1">
        <f t="array" ref="AF92">SUM(SUMIF(Survey!CH92:DA92,{"&gt;0","&lt;0"})*{1,-1})+SUM(SUMIF(Survey!DC92:DV92,{"&gt;0","&lt;0"})*{1,-1})</f>
        <v>0</v>
      </c>
      <c r="AG92" s="58">
        <f>IFERROR(AF92/(Survey!$BA92),0)</f>
        <v>0</v>
      </c>
      <c r="AH92" s="104" t="b">
        <f>IF(OR(Survey!$M92="Alternative strategy or hedge",Survey!$M92="Private asset",Survey!$L92="Prospectus fund"),TRUE,FALSE)</f>
        <v>0</v>
      </c>
      <c r="AI92" s="104" t="b">
        <f>NOT(ISBLANK(Survey!$M92))</f>
        <v>0</v>
      </c>
      <c r="AJ92" s="16" t="str">
        <f t="shared" si="62"/>
        <v>Fail</v>
      </c>
      <c r="AK92" t="b">
        <f>IF(Survey!W92="No",TRUE,FALSE)</f>
        <v>0</v>
      </c>
      <c r="AL92" s="119">
        <f>MOD((LEN(Survey!W92)+2),22)</f>
        <v>2</v>
      </c>
      <c r="AM92" t="str">
        <f t="shared" si="63"/>
        <v>Pass</v>
      </c>
      <c r="AN92" s="33" t="b">
        <f>NOT(ISNUMBER(SEARCH("Other",Survey!$Q92)))</f>
        <v>1</v>
      </c>
      <c r="AO92" s="32" t="b">
        <f>NOT(ISBLANK(Survey!$R92))</f>
        <v>0</v>
      </c>
      <c r="AP92" s="16" t="str">
        <f t="shared" si="64"/>
        <v>Pass</v>
      </c>
      <c r="AQ92" s="114">
        <f>COUNTBLANK(Survey!$X92)</f>
        <v>1</v>
      </c>
      <c r="AR92" s="58">
        <f>IF(AND(Survey!L92&lt;&gt;"Exempt fund",OR(Survey!$M92="ETF",Survey!$M92="ETF, alternative mutual fund",Survey!$M92="Mutual fund",Survey!$M92="Alternative mutual fund",Survey!$M92="Money market")),1,0)</f>
        <v>0</v>
      </c>
      <c r="AS92" s="16" t="str">
        <f t="shared" si="65"/>
        <v>Pass</v>
      </c>
      <c r="AT92" s="33" t="b">
        <f>NOT(ISNUMBER(SEARCH("Yes",Survey!$AC92)))</f>
        <v>1</v>
      </c>
      <c r="AU92" s="32" t="b">
        <f>IF(COUNTBLANK(Survey!$AD92:$AE92)=0,TRUE, FALSE)</f>
        <v>0</v>
      </c>
      <c r="AV92" s="16" t="str">
        <f t="shared" si="66"/>
        <v>Pass</v>
      </c>
      <c r="AW92" s="33" t="b">
        <f>NOT(ISNUMBER(SEARCH("Yes",Survey!$AF92)))</f>
        <v>1</v>
      </c>
      <c r="AX92" s="32" t="b">
        <f>NOT(ISBLANK(Survey!$AH92))</f>
        <v>0</v>
      </c>
      <c r="AY92" s="16" t="str">
        <f t="shared" si="67"/>
        <v>Pass</v>
      </c>
      <c r="AZ92" s="33" t="b">
        <f>NOT(OR(ISNUMBER(SEARCH("Other",Survey!$AH92)),ISNUMBER(SEARCH("Multiple",Survey!$AH92))))</f>
        <v>1</v>
      </c>
      <c r="BA92" s="32" t="b">
        <f>NOT(ISBLANK(Survey!$AI92))</f>
        <v>0</v>
      </c>
      <c r="BB92" s="16" t="str">
        <f t="shared" si="68"/>
        <v>Fail</v>
      </c>
      <c r="BC92" s="114">
        <f>IF(ABS(Survey!$BA92)&gt;0, 1,0)</f>
        <v>0</v>
      </c>
      <c r="BD92" s="114">
        <f>IF(COUNTBLANK(Survey!$AL92)=0,1,0)</f>
        <v>0</v>
      </c>
      <c r="BE92" s="16" t="str">
        <f t="shared" si="69"/>
        <v>Pass</v>
      </c>
      <c r="BF92" s="114">
        <f>IF(ISBLANK(Survey!$AL92),0,1)</f>
        <v>0</v>
      </c>
      <c r="BG92" s="133">
        <f>COUNTBLANK(Survey!$AM92)</f>
        <v>1</v>
      </c>
      <c r="BH92" s="16" t="str">
        <f t="shared" si="70"/>
        <v>Pass</v>
      </c>
      <c r="BI92" s="114">
        <f>IF(OR(Survey!$AM92="Closed",ISBLANK(Survey!$AM92)),0,1)</f>
        <v>0</v>
      </c>
      <c r="BJ92" s="133">
        <f>IF(ISBLANK(Survey!$AN92),1,0)</f>
        <v>1</v>
      </c>
      <c r="BK92" s="118" t="str">
        <f t="shared" si="71"/>
        <v>Pass</v>
      </c>
      <c r="BL92" s="31" cm="1">
        <f t="array" ref="BL92">SUM(SUMIF(Survey!AO92:AP92,{"&gt;0","&lt;0"})*{1,-1})</f>
        <v>0</v>
      </c>
      <c r="BM92">
        <f t="shared" si="72"/>
        <v>0</v>
      </c>
      <c r="BN92">
        <f t="shared" si="73"/>
        <v>100</v>
      </c>
      <c r="BO92" s="118" t="str">
        <f t="shared" si="74"/>
        <v>Pass</v>
      </c>
      <c r="BP92">
        <f>IF(Survey!AQ92="No",0,1)</f>
        <v>1</v>
      </c>
      <c r="BQ92" s="207">
        <f>MOD((LEN(Survey!AQ92)+2),22)</f>
        <v>2</v>
      </c>
      <c r="BR92">
        <f>IF(Survey!AR92="No",0,1)</f>
        <v>1</v>
      </c>
      <c r="BS92" s="207">
        <f>MOD((LEN(Survey!AR92)+2),22)</f>
        <v>2</v>
      </c>
      <c r="BT92" s="114">
        <f>COUNTBLANK(Survey!$AQ92:$AS92)+COUNTBLANK(Survey!$AU92)</f>
        <v>4</v>
      </c>
      <c r="BU92" s="114">
        <f>IF(Survey!$I92="Yes",1,0)</f>
        <v>0</v>
      </c>
      <c r="BV92" s="114">
        <f>IF(OR(Survey!$M92="Mutual fund",Survey!$M92="Alternative mutual fund",Survey!$M92="Money market"),1,0)</f>
        <v>0</v>
      </c>
      <c r="BW92" s="119">
        <f>IF(OR(Survey!$M92="ETF",Survey!$M92="ETF, alternative mutual fund"),1,0)</f>
        <v>0</v>
      </c>
      <c r="BX92" s="16" t="str">
        <f t="shared" si="75"/>
        <v>Pass</v>
      </c>
      <c r="BY92" s="33">
        <f>IF(ISNUMBER(SEARCH("Other",Survey!$AS92)), 1, 0)</f>
        <v>0</v>
      </c>
      <c r="BZ92" s="58" t="b">
        <f>NOT(ISBLANK(Survey!$AT92))</f>
        <v>0</v>
      </c>
      <c r="CA92" s="16" t="str">
        <f t="shared" si="76"/>
        <v>Pass</v>
      </c>
      <c r="CB92" s="114">
        <f>IF(Survey!$BB92=0, 0,1)</f>
        <v>0</v>
      </c>
      <c r="CC92" s="58">
        <f>Survey!$AV92</f>
        <v>0</v>
      </c>
      <c r="CD92" s="58">
        <f>Survey!$BC92+Survey!$BD92+ABS(Survey!$BE92)-ABS(Survey!$BF92)-ABS(Survey!$BG92)-ABS(Survey!$BL92)</f>
        <v>0</v>
      </c>
      <c r="CE92" s="138">
        <f>Survey!BB92+(ABS(Survey!$BH92)-ABS(Survey!$BI92)+ABS(Survey!$BJ92)-ABS(Survey!$BK92))*0.5</f>
        <v>0</v>
      </c>
      <c r="CF92" s="58">
        <f t="shared" si="77"/>
        <v>0</v>
      </c>
      <c r="CG92" s="58">
        <f>IF(AND($CC92&gt;$CF92-0.2,$CC92&lt;$CF92+0.2,ISBLANK(Survey!$AV92)=FALSE),0,1)</f>
        <v>1</v>
      </c>
      <c r="CH92" s="133">
        <f>IF(ISBLANK(Survey!$AW92),1,0)</f>
        <v>1</v>
      </c>
      <c r="CI92" s="16" t="str">
        <f t="shared" si="78"/>
        <v>Pass</v>
      </c>
      <c r="CJ92" s="114">
        <f>IF(Survey!$BB92=0, 0,1)</f>
        <v>0</v>
      </c>
      <c r="CK92" s="58">
        <f>IF(AND(Survey!$AX92&gt;=0,Survey!$AX92&lt;=0.2,Survey!$AX92&lt;&gt;""),0,1)</f>
        <v>1</v>
      </c>
      <c r="CL92" s="114">
        <f>IF(ISBLANK(Survey!$AY92),1,0)</f>
        <v>1</v>
      </c>
      <c r="CM92" s="16" t="str">
        <f t="shared" si="79"/>
        <v>Fail</v>
      </c>
      <c r="CN92" s="133">
        <f>Survey!$AZ92</f>
        <v>0</v>
      </c>
      <c r="CO92" s="16" t="str">
        <f t="shared" si="80"/>
        <v>Pass</v>
      </c>
      <c r="CP92" s="31">
        <f>Survey!$BA92</f>
        <v>0</v>
      </c>
      <c r="CQ92" s="138">
        <f>Survey!$BB92+Survey!$BC92+Survey!$BD92+ABS(Survey!$BE92)-ABS(Survey!$BF92)-ABS(Survey!$BG92)+ABS(Survey!$BH92)-ABS(Survey!$BI92)+ABS(Survey!$BJ92)-ABS(Survey!$BK92)-ABS(Survey!$BL92)+Survey!$BM92</f>
        <v>0</v>
      </c>
      <c r="CR92" s="30">
        <f t="shared" si="81"/>
        <v>0</v>
      </c>
      <c r="CS92" s="17">
        <f t="shared" si="82"/>
        <v>0</v>
      </c>
      <c r="CT92" s="16" t="str">
        <f t="shared" si="83"/>
        <v>Pass</v>
      </c>
      <c r="CU92" s="33" t="b">
        <f>IF(ABS(Survey!$BM92)=0,TRUE,FALSE)</f>
        <v>1</v>
      </c>
      <c r="CV92" s="32" t="b">
        <f>NOT(ISBLANK(Survey!$BN92))</f>
        <v>0</v>
      </c>
      <c r="CW92" t="str">
        <f t="shared" si="84"/>
        <v>Fail</v>
      </c>
      <c r="CX92" s="25">
        <f>Survey!$BA92</f>
        <v>0</v>
      </c>
      <c r="CY92" s="25" cm="1">
        <f t="array" ref="CY92">SUM(SUMIF(Survey!BP92:BW92,{"&gt;0","&lt;0"})*{1,-1})-SUM(SUMIF(Survey!BY92:CF92,{"&gt;0","&lt;0"})*{1,-1})</f>
        <v>0</v>
      </c>
      <c r="CZ92" s="30" t="str">
        <f t="shared" si="85"/>
        <v>No holdings</v>
      </c>
      <c r="DA92">
        <f t="shared" si="86"/>
        <v>0</v>
      </c>
      <c r="DB92" s="16" t="str">
        <f t="shared" si="87"/>
        <v>Fail</v>
      </c>
      <c r="DC92" s="31">
        <f>Survey!$BA92</f>
        <v>0</v>
      </c>
      <c r="DD92" s="31" cm="1">
        <f t="array" ref="DD92">SUM(SUMIF(Survey!CH92:DA92,{"&gt;0","&lt;0"})*{1,-1})-SUM(SUMIF(Survey!DC92:DV92,{"&gt;0","&lt;0"})*{1,-1})</f>
        <v>0</v>
      </c>
      <c r="DE92" s="30" t="str">
        <f t="shared" si="88"/>
        <v>No holdings</v>
      </c>
      <c r="DF92" s="17">
        <f t="shared" si="89"/>
        <v>0</v>
      </c>
      <c r="DG92" s="16" t="str">
        <f t="shared" si="90"/>
        <v>Pass</v>
      </c>
      <c r="DH92" s="33" t="b">
        <f>IF(ABS(Survey!$DA92)=0,TRUE,FALSE)</f>
        <v>1</v>
      </c>
      <c r="DI92" s="32" t="b">
        <f>NOT(ISBLANK(Survey!$DB92))</f>
        <v>0</v>
      </c>
      <c r="DJ92" s="16" t="str">
        <f t="shared" si="91"/>
        <v>Pass</v>
      </c>
      <c r="DK92" s="33" t="b">
        <f>IF(ABS(Survey!$DV92)=0,TRUE,FALSE)</f>
        <v>1</v>
      </c>
      <c r="DL92" s="32" t="b">
        <f>NOT(ISBLANK(Survey!$DW92))</f>
        <v>0</v>
      </c>
      <c r="DM92" t="str">
        <f t="shared" si="92"/>
        <v>Pass</v>
      </c>
      <c r="DN92" s="25" cm="1">
        <f t="array" ref="DN92">SUM(SUMIF(Survey!CW92,{"&gt;0","&lt;0"})*{1,-1})+SUM(SUMIF(Survey!DR92,{"&gt;0","&lt;0"})*{1,-1})</f>
        <v>0</v>
      </c>
      <c r="DO92" s="25">
        <f>SUM(SUMIF(Survey!DY92:EE92,{"&gt;0","&lt;0"})*{1,-1})+SUM(SUMIF(Survey!EG92:EM92,{"&gt;0","&lt;0"})*{1,-1})</f>
        <v>0</v>
      </c>
      <c r="DP92">
        <f t="shared" si="93"/>
        <v>0</v>
      </c>
      <c r="DQ92">
        <f t="shared" si="94"/>
        <v>0</v>
      </c>
      <c r="DR92" s="16" t="str">
        <f t="shared" si="95"/>
        <v>Pass</v>
      </c>
      <c r="DS92" s="33" t="b">
        <f>IF(ABS(Survey!$EE92)=0,TRUE,FALSE)</f>
        <v>1</v>
      </c>
      <c r="DT92" s="32" t="b">
        <f>NOT(ISBLANK(Survey!EF92))</f>
        <v>0</v>
      </c>
      <c r="DU92" s="16" t="str">
        <f t="shared" si="96"/>
        <v>Pass</v>
      </c>
      <c r="DV92" s="33" t="b">
        <f>IF(ABS(Survey!$EM92)=0,TRUE,FALSE)</f>
        <v>1</v>
      </c>
      <c r="DW92" s="32" t="b">
        <f>NOT(ISBLANK(Survey!$EN92))</f>
        <v>0</v>
      </c>
      <c r="DX92" s="16" t="str">
        <f t="shared" si="97"/>
        <v>Fail</v>
      </c>
      <c r="DY92" s="31">
        <f>SUM(SUMIF(Survey!ET92:EV92,{"&gt;0","&lt;0"})*{1,-1})</f>
        <v>0</v>
      </c>
      <c r="DZ92">
        <f t="shared" si="98"/>
        <v>0</v>
      </c>
      <c r="EA92">
        <f t="shared" si="99"/>
        <v>100</v>
      </c>
      <c r="EB92" s="30" t="b">
        <f>IF(OR(Survey!$M92="ETF",Survey!$M92="ETF, alternative mutual fund",Survey!$M92="Closed-end", Survey!$M92="Split share corp"),TRUE,FALSE)</f>
        <v>0</v>
      </c>
      <c r="EC92" s="16" t="str">
        <f t="shared" si="100"/>
        <v>Fail</v>
      </c>
      <c r="ED92" s="31">
        <f>SUM(SUMIF(Survey!EX92:FD92,{"&gt;0","&lt;0"})*{1,-1})</f>
        <v>0</v>
      </c>
      <c r="EE92">
        <f t="shared" si="101"/>
        <v>0</v>
      </c>
      <c r="EF92" s="17">
        <f t="shared" si="102"/>
        <v>100</v>
      </c>
      <c r="EG92" s="16" t="str">
        <f t="shared" si="103"/>
        <v>Fail</v>
      </c>
      <c r="EH92" s="31">
        <f>SUM(SUMIF(Survey!FF92:FL92,{"&gt;0","&lt;0"})*{1,-1})</f>
        <v>0</v>
      </c>
      <c r="EI92">
        <f t="shared" si="104"/>
        <v>0</v>
      </c>
      <c r="EJ92" s="17">
        <f t="shared" si="105"/>
        <v>100</v>
      </c>
    </row>
    <row r="93" spans="1:140">
      <c r="A93">
        <v>93</v>
      </c>
      <c r="B93" t="str">
        <f t="shared" si="0"/>
        <v>Pass</v>
      </c>
      <c r="C93" t="str">
        <f>IF(COUNTBLANK(Survey!B93:FM93)=$C$2, "Pass", "Fail")</f>
        <v>Pass</v>
      </c>
      <c r="D93" s="16" t="str">
        <f t="shared" si="54"/>
        <v>Fail</v>
      </c>
      <c r="E93" t="str">
        <f>IF(OR(ISBLANK(Survey!AL93),COUNTIF(G93:BJ93,"Fail")),"Fail","Pass")</f>
        <v>Fail</v>
      </c>
      <c r="F93" s="265"/>
      <c r="G93" s="16" t="str">
        <f t="shared" si="55"/>
        <v>Fail</v>
      </c>
      <c r="H93" s="139">
        <f>COUNTBLANK(Survey!B93:D93)+COUNTBLANK(Survey!G93)+COUNTBLANK(Survey!I93)+COUNTBLANK(Survey!K93:M93)+COUNTBLANK(Survey!P93:Q93)+COUNTBLANK(Survey!T93:W93)+COUNTBLANK(Survey!Z93:AC93)+COUNTBLANK(Survey!AF93:AG93)+COUNTBLANK(Survey!AK93:AK93)</f>
        <v>21</v>
      </c>
      <c r="I93" t="str">
        <f t="shared" si="56"/>
        <v>Fail</v>
      </c>
      <c r="J93" t="b">
        <f>IF(Survey!E93="No",TRUE,FALSE)</f>
        <v>0</v>
      </c>
      <c r="K93" s="29" cm="1">
        <f t="array" ref="K93">IF(COUNTA(Survey!$E$4:$E$695)=1, 0, SUM(IF(COUNTIF(Survey!$E$4:$E$695, Survey!$E$4:$E$695)=1,1,0)))</f>
        <v>0</v>
      </c>
      <c r="L93" s="29">
        <f>LEN(Survey!E93)</f>
        <v>0</v>
      </c>
      <c r="M93" s="16" t="str">
        <f t="shared" si="57"/>
        <v>Fail</v>
      </c>
      <c r="N93" t="b">
        <f>IF(Survey!F93="No",TRUE,FALSE)</f>
        <v>0</v>
      </c>
      <c r="O93" t="b">
        <f>Survey!F93=Survey!E93</f>
        <v>1</v>
      </c>
      <c r="P93">
        <f>COUNTIF(Survey!$F$4:$F$695,Survey!F93)</f>
        <v>0</v>
      </c>
      <c r="Q93" s="28">
        <f>LEN(Survey!F93)</f>
        <v>0</v>
      </c>
      <c r="R93" s="16" t="str">
        <f t="shared" si="58"/>
        <v>Pass</v>
      </c>
      <c r="S93" s="29">
        <f>MOD((LEN(Survey!H93)+2),11)</f>
        <v>2</v>
      </c>
      <c r="T93">
        <f>COUNTIF(Survey!$H$4:$H$695,Survey!H93)</f>
        <v>0</v>
      </c>
      <c r="U93" s="28" t="str">
        <f>IF(Survey!$L93="Prospectus fund", "Yes", "No")</f>
        <v>No</v>
      </c>
      <c r="V93" s="16" t="str">
        <f t="shared" si="59"/>
        <v>Pass</v>
      </c>
      <c r="W93" s="29">
        <f>MOD((LEN(Survey!J93)+2),11)</f>
        <v>2</v>
      </c>
      <c r="X93">
        <f>COUNTIF(Survey!$J$4:$J$695,Survey!J93)</f>
        <v>0</v>
      </c>
      <c r="Y93" s="30" t="b">
        <f>IF(OR(Survey!$M93="ETF",Survey!$M93="ETF, alternative mutual fund",Survey!$M93="Closed-end", Survey!$M93="Split share corp", Survey!$I93="Yes"),TRUE,FALSE)</f>
        <v>0</v>
      </c>
      <c r="Z93" s="16" t="str">
        <f>IFERROR(IF(AND(OR(AC93=AD93,AD93 = "Either"),NOT(ISBLANK(Survey!K93))),"Pass","Fail"),"Pass")</f>
        <v>Fail</v>
      </c>
      <c r="AA93" s="31" cm="1">
        <f t="array" ref="AA93">SUM(SUMIF(Survey!CH93:DA93,{"&gt;0","&lt;0"})*{1,-1})</f>
        <v>0</v>
      </c>
      <c r="AB93" s="33" cm="1">
        <f t="array" ref="AB93">SUM(SUMIF(Survey!CK93,{"&gt;0","&lt;0"})*{1,-1})+SUM(SUMIF(Survey!CU93,{"&gt;0","&lt;0"})*{1,-1})</f>
        <v>0</v>
      </c>
      <c r="AC93" s="33">
        <f>Survey!K93</f>
        <v>0</v>
      </c>
      <c r="AD93" s="32" t="str">
        <f t="shared" si="60"/>
        <v>Either</v>
      </c>
      <c r="AE93" s="16" t="str">
        <f t="shared" si="61"/>
        <v>Fail</v>
      </c>
      <c r="AF93" s="58" cm="1">
        <f t="array" ref="AF93">SUM(SUMIF(Survey!CH93:DA93,{"&gt;0","&lt;0"})*{1,-1})+SUM(SUMIF(Survey!DC93:DV93,{"&gt;0","&lt;0"})*{1,-1})</f>
        <v>0</v>
      </c>
      <c r="AG93" s="58">
        <f>IFERROR(AF93/(Survey!$BA93),0)</f>
        <v>0</v>
      </c>
      <c r="AH93" s="104" t="b">
        <f>IF(OR(Survey!$M93="Alternative strategy or hedge",Survey!$M93="Private asset",Survey!$L93="Prospectus fund"),TRUE,FALSE)</f>
        <v>0</v>
      </c>
      <c r="AI93" s="104" t="b">
        <f>NOT(ISBLANK(Survey!$M93))</f>
        <v>0</v>
      </c>
      <c r="AJ93" s="16" t="str">
        <f t="shared" si="62"/>
        <v>Fail</v>
      </c>
      <c r="AK93" t="b">
        <f>IF(Survey!W93="No",TRUE,FALSE)</f>
        <v>0</v>
      </c>
      <c r="AL93" s="119">
        <f>MOD((LEN(Survey!W93)+2),22)</f>
        <v>2</v>
      </c>
      <c r="AM93" t="str">
        <f t="shared" si="63"/>
        <v>Pass</v>
      </c>
      <c r="AN93" s="33" t="b">
        <f>NOT(ISNUMBER(SEARCH("Other",Survey!$Q93)))</f>
        <v>1</v>
      </c>
      <c r="AO93" s="32" t="b">
        <f>NOT(ISBLANK(Survey!$R93))</f>
        <v>0</v>
      </c>
      <c r="AP93" s="16" t="str">
        <f t="shared" si="64"/>
        <v>Pass</v>
      </c>
      <c r="AQ93" s="114">
        <f>COUNTBLANK(Survey!$X93)</f>
        <v>1</v>
      </c>
      <c r="AR93" s="58">
        <f>IF(AND(Survey!L93&lt;&gt;"Exempt fund",OR(Survey!$M93="ETF",Survey!$M93="ETF, alternative mutual fund",Survey!$M93="Mutual fund",Survey!$M93="Alternative mutual fund",Survey!$M93="Money market")),1,0)</f>
        <v>0</v>
      </c>
      <c r="AS93" s="16" t="str">
        <f t="shared" si="65"/>
        <v>Pass</v>
      </c>
      <c r="AT93" s="33" t="b">
        <f>NOT(ISNUMBER(SEARCH("Yes",Survey!$AC93)))</f>
        <v>1</v>
      </c>
      <c r="AU93" s="32" t="b">
        <f>IF(COUNTBLANK(Survey!$AD93:$AE93)=0,TRUE, FALSE)</f>
        <v>0</v>
      </c>
      <c r="AV93" s="16" t="str">
        <f t="shared" si="66"/>
        <v>Pass</v>
      </c>
      <c r="AW93" s="33" t="b">
        <f>NOT(ISNUMBER(SEARCH("Yes",Survey!$AF93)))</f>
        <v>1</v>
      </c>
      <c r="AX93" s="32" t="b">
        <f>NOT(ISBLANK(Survey!$AH93))</f>
        <v>0</v>
      </c>
      <c r="AY93" s="16" t="str">
        <f t="shared" si="67"/>
        <v>Pass</v>
      </c>
      <c r="AZ93" s="33" t="b">
        <f>NOT(OR(ISNUMBER(SEARCH("Other",Survey!$AH93)),ISNUMBER(SEARCH("Multiple",Survey!$AH93))))</f>
        <v>1</v>
      </c>
      <c r="BA93" s="32" t="b">
        <f>NOT(ISBLANK(Survey!$AI93))</f>
        <v>0</v>
      </c>
      <c r="BB93" s="16" t="str">
        <f t="shared" si="68"/>
        <v>Fail</v>
      </c>
      <c r="BC93" s="114">
        <f>IF(ABS(Survey!$BA93)&gt;0, 1,0)</f>
        <v>0</v>
      </c>
      <c r="BD93" s="114">
        <f>IF(COUNTBLANK(Survey!$AL93)=0,1,0)</f>
        <v>0</v>
      </c>
      <c r="BE93" s="16" t="str">
        <f t="shared" si="69"/>
        <v>Pass</v>
      </c>
      <c r="BF93" s="114">
        <f>IF(ISBLANK(Survey!$AL93),0,1)</f>
        <v>0</v>
      </c>
      <c r="BG93" s="133">
        <f>COUNTBLANK(Survey!$AM93)</f>
        <v>1</v>
      </c>
      <c r="BH93" s="16" t="str">
        <f t="shared" si="70"/>
        <v>Pass</v>
      </c>
      <c r="BI93" s="114">
        <f>IF(OR(Survey!$AM93="Closed",ISBLANK(Survey!$AM93)),0,1)</f>
        <v>0</v>
      </c>
      <c r="BJ93" s="133">
        <f>IF(ISBLANK(Survey!$AN93),1,0)</f>
        <v>1</v>
      </c>
      <c r="BK93" s="118" t="str">
        <f t="shared" si="71"/>
        <v>Pass</v>
      </c>
      <c r="BL93" s="31" cm="1">
        <f t="array" ref="BL93">SUM(SUMIF(Survey!AO93:AP93,{"&gt;0","&lt;0"})*{1,-1})</f>
        <v>0</v>
      </c>
      <c r="BM93">
        <f t="shared" si="72"/>
        <v>0</v>
      </c>
      <c r="BN93">
        <f t="shared" si="73"/>
        <v>100</v>
      </c>
      <c r="BO93" s="118" t="str">
        <f t="shared" si="74"/>
        <v>Pass</v>
      </c>
      <c r="BP93">
        <f>IF(Survey!AQ93="No",0,1)</f>
        <v>1</v>
      </c>
      <c r="BQ93" s="207">
        <f>MOD((LEN(Survey!AQ93)+2),22)</f>
        <v>2</v>
      </c>
      <c r="BR93">
        <f>IF(Survey!AR93="No",0,1)</f>
        <v>1</v>
      </c>
      <c r="BS93" s="207">
        <f>MOD((LEN(Survey!AR93)+2),22)</f>
        <v>2</v>
      </c>
      <c r="BT93" s="114">
        <f>COUNTBLANK(Survey!$AQ93:$AS93)+COUNTBLANK(Survey!$AU93)</f>
        <v>4</v>
      </c>
      <c r="BU93" s="114">
        <f>IF(Survey!$I93="Yes",1,0)</f>
        <v>0</v>
      </c>
      <c r="BV93" s="114">
        <f>IF(OR(Survey!$M93="Mutual fund",Survey!$M93="Alternative mutual fund",Survey!$M93="Money market"),1,0)</f>
        <v>0</v>
      </c>
      <c r="BW93" s="119">
        <f>IF(OR(Survey!$M93="ETF",Survey!$M93="ETF, alternative mutual fund"),1,0)</f>
        <v>0</v>
      </c>
      <c r="BX93" s="16" t="str">
        <f t="shared" si="75"/>
        <v>Pass</v>
      </c>
      <c r="BY93" s="33">
        <f>IF(ISNUMBER(SEARCH("Other",Survey!$AS93)), 1, 0)</f>
        <v>0</v>
      </c>
      <c r="BZ93" s="58" t="b">
        <f>NOT(ISBLANK(Survey!$AT93))</f>
        <v>0</v>
      </c>
      <c r="CA93" s="16" t="str">
        <f t="shared" si="76"/>
        <v>Pass</v>
      </c>
      <c r="CB93" s="114">
        <f>IF(Survey!$BB93=0, 0,1)</f>
        <v>0</v>
      </c>
      <c r="CC93" s="58">
        <f>Survey!$AV93</f>
        <v>0</v>
      </c>
      <c r="CD93" s="58">
        <f>Survey!$BC93+Survey!$BD93+ABS(Survey!$BE93)-ABS(Survey!$BF93)-ABS(Survey!$BG93)-ABS(Survey!$BL93)</f>
        <v>0</v>
      </c>
      <c r="CE93" s="138">
        <f>Survey!BB93+(ABS(Survey!$BH93)-ABS(Survey!$BI93)+ABS(Survey!$BJ93)-ABS(Survey!$BK93))*0.5</f>
        <v>0</v>
      </c>
      <c r="CF93" s="58">
        <f t="shared" si="77"/>
        <v>0</v>
      </c>
      <c r="CG93" s="58">
        <f>IF(AND($CC93&gt;$CF93-0.2,$CC93&lt;$CF93+0.2,ISBLANK(Survey!$AV93)=FALSE),0,1)</f>
        <v>1</v>
      </c>
      <c r="CH93" s="133">
        <f>IF(ISBLANK(Survey!$AW93),1,0)</f>
        <v>1</v>
      </c>
      <c r="CI93" s="16" t="str">
        <f t="shared" si="78"/>
        <v>Pass</v>
      </c>
      <c r="CJ93" s="114">
        <f>IF(Survey!$BB93=0, 0,1)</f>
        <v>0</v>
      </c>
      <c r="CK93" s="58">
        <f>IF(AND(Survey!$AX93&gt;=0,Survey!$AX93&lt;=0.2,Survey!$AX93&lt;&gt;""),0,1)</f>
        <v>1</v>
      </c>
      <c r="CL93" s="114">
        <f>IF(ISBLANK(Survey!$AY93),1,0)</f>
        <v>1</v>
      </c>
      <c r="CM93" s="16" t="str">
        <f t="shared" si="79"/>
        <v>Fail</v>
      </c>
      <c r="CN93" s="133">
        <f>Survey!$AZ93</f>
        <v>0</v>
      </c>
      <c r="CO93" s="16" t="str">
        <f t="shared" si="80"/>
        <v>Pass</v>
      </c>
      <c r="CP93" s="31">
        <f>Survey!$BA93</f>
        <v>0</v>
      </c>
      <c r="CQ93" s="138">
        <f>Survey!$BB93+Survey!$BC93+Survey!$BD93+ABS(Survey!$BE93)-ABS(Survey!$BF93)-ABS(Survey!$BG93)+ABS(Survey!$BH93)-ABS(Survey!$BI93)+ABS(Survey!$BJ93)-ABS(Survey!$BK93)-ABS(Survey!$BL93)+Survey!$BM93</f>
        <v>0</v>
      </c>
      <c r="CR93" s="30">
        <f t="shared" si="81"/>
        <v>0</v>
      </c>
      <c r="CS93" s="17">
        <f t="shared" si="82"/>
        <v>0</v>
      </c>
      <c r="CT93" s="16" t="str">
        <f t="shared" si="83"/>
        <v>Pass</v>
      </c>
      <c r="CU93" s="33" t="b">
        <f>IF(ABS(Survey!$BM93)=0,TRUE,FALSE)</f>
        <v>1</v>
      </c>
      <c r="CV93" s="32" t="b">
        <f>NOT(ISBLANK(Survey!$BN93))</f>
        <v>0</v>
      </c>
      <c r="CW93" t="str">
        <f t="shared" si="84"/>
        <v>Fail</v>
      </c>
      <c r="CX93" s="25">
        <f>Survey!$BA93</f>
        <v>0</v>
      </c>
      <c r="CY93" s="25" cm="1">
        <f t="array" ref="CY93">SUM(SUMIF(Survey!BP93:BW93,{"&gt;0","&lt;0"})*{1,-1})-SUM(SUMIF(Survey!BY93:CF93,{"&gt;0","&lt;0"})*{1,-1})</f>
        <v>0</v>
      </c>
      <c r="CZ93" s="30" t="str">
        <f t="shared" si="85"/>
        <v>No holdings</v>
      </c>
      <c r="DA93">
        <f t="shared" si="86"/>
        <v>0</v>
      </c>
      <c r="DB93" s="16" t="str">
        <f t="shared" si="87"/>
        <v>Fail</v>
      </c>
      <c r="DC93" s="31">
        <f>Survey!$BA93</f>
        <v>0</v>
      </c>
      <c r="DD93" s="31" cm="1">
        <f t="array" ref="DD93">SUM(SUMIF(Survey!CH93:DA93,{"&gt;0","&lt;0"})*{1,-1})-SUM(SUMIF(Survey!DC93:DV93,{"&gt;0","&lt;0"})*{1,-1})</f>
        <v>0</v>
      </c>
      <c r="DE93" s="30" t="str">
        <f t="shared" si="88"/>
        <v>No holdings</v>
      </c>
      <c r="DF93" s="17">
        <f t="shared" si="89"/>
        <v>0</v>
      </c>
      <c r="DG93" s="16" t="str">
        <f t="shared" si="90"/>
        <v>Pass</v>
      </c>
      <c r="DH93" s="33" t="b">
        <f>IF(ABS(Survey!$DA93)=0,TRUE,FALSE)</f>
        <v>1</v>
      </c>
      <c r="DI93" s="32" t="b">
        <f>NOT(ISBLANK(Survey!$DB93))</f>
        <v>0</v>
      </c>
      <c r="DJ93" s="16" t="str">
        <f t="shared" si="91"/>
        <v>Pass</v>
      </c>
      <c r="DK93" s="33" t="b">
        <f>IF(ABS(Survey!$DV93)=0,TRUE,FALSE)</f>
        <v>1</v>
      </c>
      <c r="DL93" s="32" t="b">
        <f>NOT(ISBLANK(Survey!$DW93))</f>
        <v>0</v>
      </c>
      <c r="DM93" t="str">
        <f t="shared" si="92"/>
        <v>Pass</v>
      </c>
      <c r="DN93" s="25" cm="1">
        <f t="array" ref="DN93">SUM(SUMIF(Survey!CW93,{"&gt;0","&lt;0"})*{1,-1})+SUM(SUMIF(Survey!DR93,{"&gt;0","&lt;0"})*{1,-1})</f>
        <v>0</v>
      </c>
      <c r="DO93" s="25">
        <f>SUM(SUMIF(Survey!DY93:EE93,{"&gt;0","&lt;0"})*{1,-1})+SUM(SUMIF(Survey!EG93:EM93,{"&gt;0","&lt;0"})*{1,-1})</f>
        <v>0</v>
      </c>
      <c r="DP93">
        <f t="shared" si="93"/>
        <v>0</v>
      </c>
      <c r="DQ93">
        <f t="shared" si="94"/>
        <v>0</v>
      </c>
      <c r="DR93" s="16" t="str">
        <f t="shared" si="95"/>
        <v>Pass</v>
      </c>
      <c r="DS93" s="33" t="b">
        <f>IF(ABS(Survey!$EE93)=0,TRUE,FALSE)</f>
        <v>1</v>
      </c>
      <c r="DT93" s="32" t="b">
        <f>NOT(ISBLANK(Survey!EF93))</f>
        <v>0</v>
      </c>
      <c r="DU93" s="16" t="str">
        <f t="shared" si="96"/>
        <v>Pass</v>
      </c>
      <c r="DV93" s="33" t="b">
        <f>IF(ABS(Survey!$EM93)=0,TRUE,FALSE)</f>
        <v>1</v>
      </c>
      <c r="DW93" s="32" t="b">
        <f>NOT(ISBLANK(Survey!$EN93))</f>
        <v>0</v>
      </c>
      <c r="DX93" s="16" t="str">
        <f t="shared" si="97"/>
        <v>Fail</v>
      </c>
      <c r="DY93" s="31">
        <f>SUM(SUMIF(Survey!ET93:EV93,{"&gt;0","&lt;0"})*{1,-1})</f>
        <v>0</v>
      </c>
      <c r="DZ93">
        <f t="shared" si="98"/>
        <v>0</v>
      </c>
      <c r="EA93">
        <f t="shared" si="99"/>
        <v>100</v>
      </c>
      <c r="EB93" s="30" t="b">
        <f>IF(OR(Survey!$M93="ETF",Survey!$M93="ETF, alternative mutual fund",Survey!$M93="Closed-end", Survey!$M93="Split share corp"),TRUE,FALSE)</f>
        <v>0</v>
      </c>
      <c r="EC93" s="16" t="str">
        <f t="shared" si="100"/>
        <v>Fail</v>
      </c>
      <c r="ED93" s="31">
        <f>SUM(SUMIF(Survey!EX93:FD93,{"&gt;0","&lt;0"})*{1,-1})</f>
        <v>0</v>
      </c>
      <c r="EE93">
        <f t="shared" si="101"/>
        <v>0</v>
      </c>
      <c r="EF93" s="17">
        <f t="shared" si="102"/>
        <v>100</v>
      </c>
      <c r="EG93" s="16" t="str">
        <f t="shared" si="103"/>
        <v>Fail</v>
      </c>
      <c r="EH93" s="31">
        <f>SUM(SUMIF(Survey!FF93:FL93,{"&gt;0","&lt;0"})*{1,-1})</f>
        <v>0</v>
      </c>
      <c r="EI93">
        <f t="shared" si="104"/>
        <v>0</v>
      </c>
      <c r="EJ93" s="17">
        <f t="shared" si="105"/>
        <v>100</v>
      </c>
    </row>
    <row r="94" spans="1:140">
      <c r="A94">
        <v>94</v>
      </c>
      <c r="B94" t="str">
        <f t="shared" si="0"/>
        <v>Pass</v>
      </c>
      <c r="C94" t="str">
        <f>IF(COUNTBLANK(Survey!B94:FM94)=$C$2, "Pass", "Fail")</f>
        <v>Pass</v>
      </c>
      <c r="D94" s="16" t="str">
        <f t="shared" si="54"/>
        <v>Fail</v>
      </c>
      <c r="E94" t="str">
        <f>IF(OR(ISBLANK(Survey!AL94),COUNTIF(G94:BJ94,"Fail")),"Fail","Pass")</f>
        <v>Fail</v>
      </c>
      <c r="F94" s="265"/>
      <c r="G94" s="16" t="str">
        <f t="shared" si="55"/>
        <v>Fail</v>
      </c>
      <c r="H94" s="139">
        <f>COUNTBLANK(Survey!B94:D94)+COUNTBLANK(Survey!G94)+COUNTBLANK(Survey!I94)+COUNTBLANK(Survey!K94:M94)+COUNTBLANK(Survey!P94:Q94)+COUNTBLANK(Survey!T94:W94)+COUNTBLANK(Survey!Z94:AC94)+COUNTBLANK(Survey!AF94:AG94)+COUNTBLANK(Survey!AK94:AK94)</f>
        <v>21</v>
      </c>
      <c r="I94" t="str">
        <f t="shared" si="56"/>
        <v>Fail</v>
      </c>
      <c r="J94" t="b">
        <f>IF(Survey!E94="No",TRUE,FALSE)</f>
        <v>0</v>
      </c>
      <c r="K94" s="29" cm="1">
        <f t="array" ref="K94">IF(COUNTA(Survey!$E$4:$E$695)=1, 0, SUM(IF(COUNTIF(Survey!$E$4:$E$695, Survey!$E$4:$E$695)=1,1,0)))</f>
        <v>0</v>
      </c>
      <c r="L94" s="29">
        <f>LEN(Survey!E94)</f>
        <v>0</v>
      </c>
      <c r="M94" s="16" t="str">
        <f t="shared" si="57"/>
        <v>Fail</v>
      </c>
      <c r="N94" t="b">
        <f>IF(Survey!F94="No",TRUE,FALSE)</f>
        <v>0</v>
      </c>
      <c r="O94" t="b">
        <f>Survey!F94=Survey!E94</f>
        <v>1</v>
      </c>
      <c r="P94">
        <f>COUNTIF(Survey!$F$4:$F$695,Survey!F94)</f>
        <v>0</v>
      </c>
      <c r="Q94" s="28">
        <f>LEN(Survey!F94)</f>
        <v>0</v>
      </c>
      <c r="R94" s="16" t="str">
        <f t="shared" si="58"/>
        <v>Pass</v>
      </c>
      <c r="S94" s="29">
        <f>MOD((LEN(Survey!H94)+2),11)</f>
        <v>2</v>
      </c>
      <c r="T94">
        <f>COUNTIF(Survey!$H$4:$H$695,Survey!H94)</f>
        <v>0</v>
      </c>
      <c r="U94" s="28" t="str">
        <f>IF(Survey!$L94="Prospectus fund", "Yes", "No")</f>
        <v>No</v>
      </c>
      <c r="V94" s="16" t="str">
        <f t="shared" si="59"/>
        <v>Pass</v>
      </c>
      <c r="W94" s="29">
        <f>MOD((LEN(Survey!J94)+2),11)</f>
        <v>2</v>
      </c>
      <c r="X94">
        <f>COUNTIF(Survey!$J$4:$J$695,Survey!J94)</f>
        <v>0</v>
      </c>
      <c r="Y94" s="30" t="b">
        <f>IF(OR(Survey!$M94="ETF",Survey!$M94="ETF, alternative mutual fund",Survey!$M94="Closed-end", Survey!$M94="Split share corp", Survey!$I94="Yes"),TRUE,FALSE)</f>
        <v>0</v>
      </c>
      <c r="Z94" s="16" t="str">
        <f>IFERROR(IF(AND(OR(AC94=AD94,AD94 = "Either"),NOT(ISBLANK(Survey!K94))),"Pass","Fail"),"Pass")</f>
        <v>Fail</v>
      </c>
      <c r="AA94" s="31" cm="1">
        <f t="array" ref="AA94">SUM(SUMIF(Survey!CH94:DA94,{"&gt;0","&lt;0"})*{1,-1})</f>
        <v>0</v>
      </c>
      <c r="AB94" s="33" cm="1">
        <f t="array" ref="AB94">SUM(SUMIF(Survey!CK94,{"&gt;0","&lt;0"})*{1,-1})+SUM(SUMIF(Survey!CU94,{"&gt;0","&lt;0"})*{1,-1})</f>
        <v>0</v>
      </c>
      <c r="AC94" s="33">
        <f>Survey!K94</f>
        <v>0</v>
      </c>
      <c r="AD94" s="32" t="str">
        <f t="shared" si="60"/>
        <v>Either</v>
      </c>
      <c r="AE94" s="16" t="str">
        <f t="shared" si="61"/>
        <v>Fail</v>
      </c>
      <c r="AF94" s="58" cm="1">
        <f t="array" ref="AF94">SUM(SUMIF(Survey!CH94:DA94,{"&gt;0","&lt;0"})*{1,-1})+SUM(SUMIF(Survey!DC94:DV94,{"&gt;0","&lt;0"})*{1,-1})</f>
        <v>0</v>
      </c>
      <c r="AG94" s="58">
        <f>IFERROR(AF94/(Survey!$BA94),0)</f>
        <v>0</v>
      </c>
      <c r="AH94" s="104" t="b">
        <f>IF(OR(Survey!$M94="Alternative strategy or hedge",Survey!$M94="Private asset",Survey!$L94="Prospectus fund"),TRUE,FALSE)</f>
        <v>0</v>
      </c>
      <c r="AI94" s="104" t="b">
        <f>NOT(ISBLANK(Survey!$M94))</f>
        <v>0</v>
      </c>
      <c r="AJ94" s="16" t="str">
        <f t="shared" si="62"/>
        <v>Fail</v>
      </c>
      <c r="AK94" t="b">
        <f>IF(Survey!W94="No",TRUE,FALSE)</f>
        <v>0</v>
      </c>
      <c r="AL94" s="119">
        <f>MOD((LEN(Survey!W94)+2),22)</f>
        <v>2</v>
      </c>
      <c r="AM94" t="str">
        <f t="shared" si="63"/>
        <v>Pass</v>
      </c>
      <c r="AN94" s="33" t="b">
        <f>NOT(ISNUMBER(SEARCH("Other",Survey!$Q94)))</f>
        <v>1</v>
      </c>
      <c r="AO94" s="32" t="b">
        <f>NOT(ISBLANK(Survey!$R94))</f>
        <v>0</v>
      </c>
      <c r="AP94" s="16" t="str">
        <f t="shared" si="64"/>
        <v>Pass</v>
      </c>
      <c r="AQ94" s="114">
        <f>COUNTBLANK(Survey!$X94)</f>
        <v>1</v>
      </c>
      <c r="AR94" s="58">
        <f>IF(AND(Survey!L94&lt;&gt;"Exempt fund",OR(Survey!$M94="ETF",Survey!$M94="ETF, alternative mutual fund",Survey!$M94="Mutual fund",Survey!$M94="Alternative mutual fund",Survey!$M94="Money market")),1,0)</f>
        <v>0</v>
      </c>
      <c r="AS94" s="16" t="str">
        <f t="shared" si="65"/>
        <v>Pass</v>
      </c>
      <c r="AT94" s="33" t="b">
        <f>NOT(ISNUMBER(SEARCH("Yes",Survey!$AC94)))</f>
        <v>1</v>
      </c>
      <c r="AU94" s="32" t="b">
        <f>IF(COUNTBLANK(Survey!$AD94:$AE94)=0,TRUE, FALSE)</f>
        <v>0</v>
      </c>
      <c r="AV94" s="16" t="str">
        <f t="shared" si="66"/>
        <v>Pass</v>
      </c>
      <c r="AW94" s="33" t="b">
        <f>NOT(ISNUMBER(SEARCH("Yes",Survey!$AF94)))</f>
        <v>1</v>
      </c>
      <c r="AX94" s="32" t="b">
        <f>NOT(ISBLANK(Survey!$AH94))</f>
        <v>0</v>
      </c>
      <c r="AY94" s="16" t="str">
        <f t="shared" si="67"/>
        <v>Pass</v>
      </c>
      <c r="AZ94" s="33" t="b">
        <f>NOT(OR(ISNUMBER(SEARCH("Other",Survey!$AH94)),ISNUMBER(SEARCH("Multiple",Survey!$AH94))))</f>
        <v>1</v>
      </c>
      <c r="BA94" s="32" t="b">
        <f>NOT(ISBLANK(Survey!$AI94))</f>
        <v>0</v>
      </c>
      <c r="BB94" s="16" t="str">
        <f t="shared" si="68"/>
        <v>Fail</v>
      </c>
      <c r="BC94" s="114">
        <f>IF(ABS(Survey!$BA94)&gt;0, 1,0)</f>
        <v>0</v>
      </c>
      <c r="BD94" s="114">
        <f>IF(COUNTBLANK(Survey!$AL94)=0,1,0)</f>
        <v>0</v>
      </c>
      <c r="BE94" s="16" t="str">
        <f t="shared" si="69"/>
        <v>Pass</v>
      </c>
      <c r="BF94" s="114">
        <f>IF(ISBLANK(Survey!$AL94),0,1)</f>
        <v>0</v>
      </c>
      <c r="BG94" s="133">
        <f>COUNTBLANK(Survey!$AM94)</f>
        <v>1</v>
      </c>
      <c r="BH94" s="16" t="str">
        <f t="shared" si="70"/>
        <v>Pass</v>
      </c>
      <c r="BI94" s="114">
        <f>IF(OR(Survey!$AM94="Closed",ISBLANK(Survey!$AM94)),0,1)</f>
        <v>0</v>
      </c>
      <c r="BJ94" s="133">
        <f>IF(ISBLANK(Survey!$AN94),1,0)</f>
        <v>1</v>
      </c>
      <c r="BK94" s="118" t="str">
        <f t="shared" si="71"/>
        <v>Pass</v>
      </c>
      <c r="BL94" s="31" cm="1">
        <f t="array" ref="BL94">SUM(SUMIF(Survey!AO94:AP94,{"&gt;0","&lt;0"})*{1,-1})</f>
        <v>0</v>
      </c>
      <c r="BM94">
        <f t="shared" si="72"/>
        <v>0</v>
      </c>
      <c r="BN94">
        <f t="shared" si="73"/>
        <v>100</v>
      </c>
      <c r="BO94" s="118" t="str">
        <f t="shared" si="74"/>
        <v>Pass</v>
      </c>
      <c r="BP94">
        <f>IF(Survey!AQ94="No",0,1)</f>
        <v>1</v>
      </c>
      <c r="BQ94" s="207">
        <f>MOD((LEN(Survey!AQ94)+2),22)</f>
        <v>2</v>
      </c>
      <c r="BR94">
        <f>IF(Survey!AR94="No",0,1)</f>
        <v>1</v>
      </c>
      <c r="BS94" s="207">
        <f>MOD((LEN(Survey!AR94)+2),22)</f>
        <v>2</v>
      </c>
      <c r="BT94" s="114">
        <f>COUNTBLANK(Survey!$AQ94:$AS94)+COUNTBLANK(Survey!$AU94)</f>
        <v>4</v>
      </c>
      <c r="BU94" s="114">
        <f>IF(Survey!$I94="Yes",1,0)</f>
        <v>0</v>
      </c>
      <c r="BV94" s="114">
        <f>IF(OR(Survey!$M94="Mutual fund",Survey!$M94="Alternative mutual fund",Survey!$M94="Money market"),1,0)</f>
        <v>0</v>
      </c>
      <c r="BW94" s="119">
        <f>IF(OR(Survey!$M94="ETF",Survey!$M94="ETF, alternative mutual fund"),1,0)</f>
        <v>0</v>
      </c>
      <c r="BX94" s="16" t="str">
        <f t="shared" si="75"/>
        <v>Pass</v>
      </c>
      <c r="BY94" s="33">
        <f>IF(ISNUMBER(SEARCH("Other",Survey!$AS94)), 1, 0)</f>
        <v>0</v>
      </c>
      <c r="BZ94" s="58" t="b">
        <f>NOT(ISBLANK(Survey!$AT94))</f>
        <v>0</v>
      </c>
      <c r="CA94" s="16" t="str">
        <f t="shared" si="76"/>
        <v>Pass</v>
      </c>
      <c r="CB94" s="114">
        <f>IF(Survey!$BB94=0, 0,1)</f>
        <v>0</v>
      </c>
      <c r="CC94" s="58">
        <f>Survey!$AV94</f>
        <v>0</v>
      </c>
      <c r="CD94" s="58">
        <f>Survey!$BC94+Survey!$BD94+ABS(Survey!$BE94)-ABS(Survey!$BF94)-ABS(Survey!$BG94)-ABS(Survey!$BL94)</f>
        <v>0</v>
      </c>
      <c r="CE94" s="138">
        <f>Survey!BB94+(ABS(Survey!$BH94)-ABS(Survey!$BI94)+ABS(Survey!$BJ94)-ABS(Survey!$BK94))*0.5</f>
        <v>0</v>
      </c>
      <c r="CF94" s="58">
        <f t="shared" si="77"/>
        <v>0</v>
      </c>
      <c r="CG94" s="58">
        <f>IF(AND($CC94&gt;$CF94-0.2,$CC94&lt;$CF94+0.2,ISBLANK(Survey!$AV94)=FALSE),0,1)</f>
        <v>1</v>
      </c>
      <c r="CH94" s="133">
        <f>IF(ISBLANK(Survey!$AW94),1,0)</f>
        <v>1</v>
      </c>
      <c r="CI94" s="16" t="str">
        <f t="shared" si="78"/>
        <v>Pass</v>
      </c>
      <c r="CJ94" s="114">
        <f>IF(Survey!$BB94=0, 0,1)</f>
        <v>0</v>
      </c>
      <c r="CK94" s="58">
        <f>IF(AND(Survey!$AX94&gt;=0,Survey!$AX94&lt;=0.2,Survey!$AX94&lt;&gt;""),0,1)</f>
        <v>1</v>
      </c>
      <c r="CL94" s="114">
        <f>IF(ISBLANK(Survey!$AY94),1,0)</f>
        <v>1</v>
      </c>
      <c r="CM94" s="16" t="str">
        <f t="shared" si="79"/>
        <v>Fail</v>
      </c>
      <c r="CN94" s="133">
        <f>Survey!$AZ94</f>
        <v>0</v>
      </c>
      <c r="CO94" s="16" t="str">
        <f t="shared" si="80"/>
        <v>Pass</v>
      </c>
      <c r="CP94" s="31">
        <f>Survey!$BA94</f>
        <v>0</v>
      </c>
      <c r="CQ94" s="138">
        <f>Survey!$BB94+Survey!$BC94+Survey!$BD94+ABS(Survey!$BE94)-ABS(Survey!$BF94)-ABS(Survey!$BG94)+ABS(Survey!$BH94)-ABS(Survey!$BI94)+ABS(Survey!$BJ94)-ABS(Survey!$BK94)-ABS(Survey!$BL94)+Survey!$BM94</f>
        <v>0</v>
      </c>
      <c r="CR94" s="30">
        <f t="shared" si="81"/>
        <v>0</v>
      </c>
      <c r="CS94" s="17">
        <f t="shared" si="82"/>
        <v>0</v>
      </c>
      <c r="CT94" s="16" t="str">
        <f t="shared" si="83"/>
        <v>Pass</v>
      </c>
      <c r="CU94" s="33" t="b">
        <f>IF(ABS(Survey!$BM94)=0,TRUE,FALSE)</f>
        <v>1</v>
      </c>
      <c r="CV94" s="32" t="b">
        <f>NOT(ISBLANK(Survey!$BN94))</f>
        <v>0</v>
      </c>
      <c r="CW94" t="str">
        <f t="shared" si="84"/>
        <v>Fail</v>
      </c>
      <c r="CX94" s="25">
        <f>Survey!$BA94</f>
        <v>0</v>
      </c>
      <c r="CY94" s="25" cm="1">
        <f t="array" ref="CY94">SUM(SUMIF(Survey!BP94:BW94,{"&gt;0","&lt;0"})*{1,-1})-SUM(SUMIF(Survey!BY94:CF94,{"&gt;0","&lt;0"})*{1,-1})</f>
        <v>0</v>
      </c>
      <c r="CZ94" s="30" t="str">
        <f t="shared" si="85"/>
        <v>No holdings</v>
      </c>
      <c r="DA94">
        <f t="shared" si="86"/>
        <v>0</v>
      </c>
      <c r="DB94" s="16" t="str">
        <f t="shared" si="87"/>
        <v>Fail</v>
      </c>
      <c r="DC94" s="31">
        <f>Survey!$BA94</f>
        <v>0</v>
      </c>
      <c r="DD94" s="31" cm="1">
        <f t="array" ref="DD94">SUM(SUMIF(Survey!CH94:DA94,{"&gt;0","&lt;0"})*{1,-1})-SUM(SUMIF(Survey!DC94:DV94,{"&gt;0","&lt;0"})*{1,-1})</f>
        <v>0</v>
      </c>
      <c r="DE94" s="30" t="str">
        <f t="shared" si="88"/>
        <v>No holdings</v>
      </c>
      <c r="DF94" s="17">
        <f t="shared" si="89"/>
        <v>0</v>
      </c>
      <c r="DG94" s="16" t="str">
        <f t="shared" si="90"/>
        <v>Pass</v>
      </c>
      <c r="DH94" s="33" t="b">
        <f>IF(ABS(Survey!$DA94)=0,TRUE,FALSE)</f>
        <v>1</v>
      </c>
      <c r="DI94" s="32" t="b">
        <f>NOT(ISBLANK(Survey!$DB94))</f>
        <v>0</v>
      </c>
      <c r="DJ94" s="16" t="str">
        <f t="shared" si="91"/>
        <v>Pass</v>
      </c>
      <c r="DK94" s="33" t="b">
        <f>IF(ABS(Survey!$DV94)=0,TRUE,FALSE)</f>
        <v>1</v>
      </c>
      <c r="DL94" s="32" t="b">
        <f>NOT(ISBLANK(Survey!$DW94))</f>
        <v>0</v>
      </c>
      <c r="DM94" t="str">
        <f t="shared" si="92"/>
        <v>Pass</v>
      </c>
      <c r="DN94" s="25" cm="1">
        <f t="array" ref="DN94">SUM(SUMIF(Survey!CW94,{"&gt;0","&lt;0"})*{1,-1})+SUM(SUMIF(Survey!DR94,{"&gt;0","&lt;0"})*{1,-1})</f>
        <v>0</v>
      </c>
      <c r="DO94" s="25">
        <f>SUM(SUMIF(Survey!DY94:EE94,{"&gt;0","&lt;0"})*{1,-1})+SUM(SUMIF(Survey!EG94:EM94,{"&gt;0","&lt;0"})*{1,-1})</f>
        <v>0</v>
      </c>
      <c r="DP94">
        <f t="shared" si="93"/>
        <v>0</v>
      </c>
      <c r="DQ94">
        <f t="shared" si="94"/>
        <v>0</v>
      </c>
      <c r="DR94" s="16" t="str">
        <f t="shared" si="95"/>
        <v>Pass</v>
      </c>
      <c r="DS94" s="33" t="b">
        <f>IF(ABS(Survey!$EE94)=0,TRUE,FALSE)</f>
        <v>1</v>
      </c>
      <c r="DT94" s="32" t="b">
        <f>NOT(ISBLANK(Survey!EF94))</f>
        <v>0</v>
      </c>
      <c r="DU94" s="16" t="str">
        <f t="shared" si="96"/>
        <v>Pass</v>
      </c>
      <c r="DV94" s="33" t="b">
        <f>IF(ABS(Survey!$EM94)=0,TRUE,FALSE)</f>
        <v>1</v>
      </c>
      <c r="DW94" s="32" t="b">
        <f>NOT(ISBLANK(Survey!$EN94))</f>
        <v>0</v>
      </c>
      <c r="DX94" s="16" t="str">
        <f t="shared" si="97"/>
        <v>Fail</v>
      </c>
      <c r="DY94" s="31">
        <f>SUM(SUMIF(Survey!ET94:EV94,{"&gt;0","&lt;0"})*{1,-1})</f>
        <v>0</v>
      </c>
      <c r="DZ94">
        <f t="shared" si="98"/>
        <v>0</v>
      </c>
      <c r="EA94">
        <f t="shared" si="99"/>
        <v>100</v>
      </c>
      <c r="EB94" s="30" t="b">
        <f>IF(OR(Survey!$M94="ETF",Survey!$M94="ETF, alternative mutual fund",Survey!$M94="Closed-end", Survey!$M94="Split share corp"),TRUE,FALSE)</f>
        <v>0</v>
      </c>
      <c r="EC94" s="16" t="str">
        <f t="shared" si="100"/>
        <v>Fail</v>
      </c>
      <c r="ED94" s="31">
        <f>SUM(SUMIF(Survey!EX94:FD94,{"&gt;0","&lt;0"})*{1,-1})</f>
        <v>0</v>
      </c>
      <c r="EE94">
        <f t="shared" si="101"/>
        <v>0</v>
      </c>
      <c r="EF94" s="17">
        <f t="shared" si="102"/>
        <v>100</v>
      </c>
      <c r="EG94" s="16" t="str">
        <f t="shared" si="103"/>
        <v>Fail</v>
      </c>
      <c r="EH94" s="31">
        <f>SUM(SUMIF(Survey!FF94:FL94,{"&gt;0","&lt;0"})*{1,-1})</f>
        <v>0</v>
      </c>
      <c r="EI94">
        <f t="shared" si="104"/>
        <v>0</v>
      </c>
      <c r="EJ94" s="17">
        <f t="shared" si="105"/>
        <v>100</v>
      </c>
    </row>
    <row r="95" spans="1:140">
      <c r="A95">
        <v>95</v>
      </c>
      <c r="B95" t="str">
        <f t="shared" si="0"/>
        <v>Pass</v>
      </c>
      <c r="C95" t="str">
        <f>IF(COUNTBLANK(Survey!B95:FM95)=$C$2, "Pass", "Fail")</f>
        <v>Pass</v>
      </c>
      <c r="D95" s="16" t="str">
        <f t="shared" si="54"/>
        <v>Fail</v>
      </c>
      <c r="E95" t="str">
        <f>IF(OR(ISBLANK(Survey!AL95),COUNTIF(G95:BJ95,"Fail")),"Fail","Pass")</f>
        <v>Fail</v>
      </c>
      <c r="F95" s="265"/>
      <c r="G95" s="16" t="str">
        <f t="shared" si="55"/>
        <v>Fail</v>
      </c>
      <c r="H95" s="139">
        <f>COUNTBLANK(Survey!B95:D95)+COUNTBLANK(Survey!G95)+COUNTBLANK(Survey!I95)+COUNTBLANK(Survey!K95:M95)+COUNTBLANK(Survey!P95:Q95)+COUNTBLANK(Survey!T95:W95)+COUNTBLANK(Survey!Z95:AC95)+COUNTBLANK(Survey!AF95:AG95)+COUNTBLANK(Survey!AK95:AK95)</f>
        <v>21</v>
      </c>
      <c r="I95" t="str">
        <f t="shared" si="56"/>
        <v>Fail</v>
      </c>
      <c r="J95" t="b">
        <f>IF(Survey!E95="No",TRUE,FALSE)</f>
        <v>0</v>
      </c>
      <c r="K95" s="29" cm="1">
        <f t="array" ref="K95">IF(COUNTA(Survey!$E$4:$E$695)=1, 0, SUM(IF(COUNTIF(Survey!$E$4:$E$695, Survey!$E$4:$E$695)=1,1,0)))</f>
        <v>0</v>
      </c>
      <c r="L95" s="29">
        <f>LEN(Survey!E95)</f>
        <v>0</v>
      </c>
      <c r="M95" s="16" t="str">
        <f t="shared" si="57"/>
        <v>Fail</v>
      </c>
      <c r="N95" t="b">
        <f>IF(Survey!F95="No",TRUE,FALSE)</f>
        <v>0</v>
      </c>
      <c r="O95" t="b">
        <f>Survey!F95=Survey!E95</f>
        <v>1</v>
      </c>
      <c r="P95">
        <f>COUNTIF(Survey!$F$4:$F$695,Survey!F95)</f>
        <v>0</v>
      </c>
      <c r="Q95" s="28">
        <f>LEN(Survey!F95)</f>
        <v>0</v>
      </c>
      <c r="R95" s="16" t="str">
        <f t="shared" si="58"/>
        <v>Pass</v>
      </c>
      <c r="S95" s="29">
        <f>MOD((LEN(Survey!H95)+2),11)</f>
        <v>2</v>
      </c>
      <c r="T95">
        <f>COUNTIF(Survey!$H$4:$H$695,Survey!H95)</f>
        <v>0</v>
      </c>
      <c r="U95" s="28" t="str">
        <f>IF(Survey!$L95="Prospectus fund", "Yes", "No")</f>
        <v>No</v>
      </c>
      <c r="V95" s="16" t="str">
        <f t="shared" si="59"/>
        <v>Pass</v>
      </c>
      <c r="W95" s="29">
        <f>MOD((LEN(Survey!J95)+2),11)</f>
        <v>2</v>
      </c>
      <c r="X95">
        <f>COUNTIF(Survey!$J$4:$J$695,Survey!J95)</f>
        <v>0</v>
      </c>
      <c r="Y95" s="30" t="b">
        <f>IF(OR(Survey!$M95="ETF",Survey!$M95="ETF, alternative mutual fund",Survey!$M95="Closed-end", Survey!$M95="Split share corp", Survey!$I95="Yes"),TRUE,FALSE)</f>
        <v>0</v>
      </c>
      <c r="Z95" s="16" t="str">
        <f>IFERROR(IF(AND(OR(AC95=AD95,AD95 = "Either"),NOT(ISBLANK(Survey!K95))),"Pass","Fail"),"Pass")</f>
        <v>Fail</v>
      </c>
      <c r="AA95" s="31" cm="1">
        <f t="array" ref="AA95">SUM(SUMIF(Survey!CH95:DA95,{"&gt;0","&lt;0"})*{1,-1})</f>
        <v>0</v>
      </c>
      <c r="AB95" s="33" cm="1">
        <f t="array" ref="AB95">SUM(SUMIF(Survey!CK95,{"&gt;0","&lt;0"})*{1,-1})+SUM(SUMIF(Survey!CU95,{"&gt;0","&lt;0"})*{1,-1})</f>
        <v>0</v>
      </c>
      <c r="AC95" s="33">
        <f>Survey!K95</f>
        <v>0</v>
      </c>
      <c r="AD95" s="32" t="str">
        <f t="shared" si="60"/>
        <v>Either</v>
      </c>
      <c r="AE95" s="16" t="str">
        <f t="shared" si="61"/>
        <v>Fail</v>
      </c>
      <c r="AF95" s="58" cm="1">
        <f t="array" ref="AF95">SUM(SUMIF(Survey!CH95:DA95,{"&gt;0","&lt;0"})*{1,-1})+SUM(SUMIF(Survey!DC95:DV95,{"&gt;0","&lt;0"})*{1,-1})</f>
        <v>0</v>
      </c>
      <c r="AG95" s="58">
        <f>IFERROR(AF95/(Survey!$BA95),0)</f>
        <v>0</v>
      </c>
      <c r="AH95" s="104" t="b">
        <f>IF(OR(Survey!$M95="Alternative strategy or hedge",Survey!$M95="Private asset",Survey!$L95="Prospectus fund"),TRUE,FALSE)</f>
        <v>0</v>
      </c>
      <c r="AI95" s="104" t="b">
        <f>NOT(ISBLANK(Survey!$M95))</f>
        <v>0</v>
      </c>
      <c r="AJ95" s="16" t="str">
        <f t="shared" si="62"/>
        <v>Fail</v>
      </c>
      <c r="AK95" t="b">
        <f>IF(Survey!W95="No",TRUE,FALSE)</f>
        <v>0</v>
      </c>
      <c r="AL95" s="119">
        <f>MOD((LEN(Survey!W95)+2),22)</f>
        <v>2</v>
      </c>
      <c r="AM95" t="str">
        <f t="shared" si="63"/>
        <v>Pass</v>
      </c>
      <c r="AN95" s="33" t="b">
        <f>NOT(ISNUMBER(SEARCH("Other",Survey!$Q95)))</f>
        <v>1</v>
      </c>
      <c r="AO95" s="32" t="b">
        <f>NOT(ISBLANK(Survey!$R95))</f>
        <v>0</v>
      </c>
      <c r="AP95" s="16" t="str">
        <f t="shared" si="64"/>
        <v>Pass</v>
      </c>
      <c r="AQ95" s="114">
        <f>COUNTBLANK(Survey!$X95)</f>
        <v>1</v>
      </c>
      <c r="AR95" s="58">
        <f>IF(AND(Survey!L95&lt;&gt;"Exempt fund",OR(Survey!$M95="ETF",Survey!$M95="ETF, alternative mutual fund",Survey!$M95="Mutual fund",Survey!$M95="Alternative mutual fund",Survey!$M95="Money market")),1,0)</f>
        <v>0</v>
      </c>
      <c r="AS95" s="16" t="str">
        <f t="shared" si="65"/>
        <v>Pass</v>
      </c>
      <c r="AT95" s="33" t="b">
        <f>NOT(ISNUMBER(SEARCH("Yes",Survey!$AC95)))</f>
        <v>1</v>
      </c>
      <c r="AU95" s="32" t="b">
        <f>IF(COUNTBLANK(Survey!$AD95:$AE95)=0,TRUE, FALSE)</f>
        <v>0</v>
      </c>
      <c r="AV95" s="16" t="str">
        <f t="shared" si="66"/>
        <v>Pass</v>
      </c>
      <c r="AW95" s="33" t="b">
        <f>NOT(ISNUMBER(SEARCH("Yes",Survey!$AF95)))</f>
        <v>1</v>
      </c>
      <c r="AX95" s="32" t="b">
        <f>NOT(ISBLANK(Survey!$AH95))</f>
        <v>0</v>
      </c>
      <c r="AY95" s="16" t="str">
        <f t="shared" si="67"/>
        <v>Pass</v>
      </c>
      <c r="AZ95" s="33" t="b">
        <f>NOT(OR(ISNUMBER(SEARCH("Other",Survey!$AH95)),ISNUMBER(SEARCH("Multiple",Survey!$AH95))))</f>
        <v>1</v>
      </c>
      <c r="BA95" s="32" t="b">
        <f>NOT(ISBLANK(Survey!$AI95))</f>
        <v>0</v>
      </c>
      <c r="BB95" s="16" t="str">
        <f t="shared" si="68"/>
        <v>Fail</v>
      </c>
      <c r="BC95" s="114">
        <f>IF(ABS(Survey!$BA95)&gt;0, 1,0)</f>
        <v>0</v>
      </c>
      <c r="BD95" s="114">
        <f>IF(COUNTBLANK(Survey!$AL95)=0,1,0)</f>
        <v>0</v>
      </c>
      <c r="BE95" s="16" t="str">
        <f t="shared" si="69"/>
        <v>Pass</v>
      </c>
      <c r="BF95" s="114">
        <f>IF(ISBLANK(Survey!$AL95),0,1)</f>
        <v>0</v>
      </c>
      <c r="BG95" s="133">
        <f>COUNTBLANK(Survey!$AM95)</f>
        <v>1</v>
      </c>
      <c r="BH95" s="16" t="str">
        <f t="shared" si="70"/>
        <v>Pass</v>
      </c>
      <c r="BI95" s="114">
        <f>IF(OR(Survey!$AM95="Closed",ISBLANK(Survey!$AM95)),0,1)</f>
        <v>0</v>
      </c>
      <c r="BJ95" s="133">
        <f>IF(ISBLANK(Survey!$AN95),1,0)</f>
        <v>1</v>
      </c>
      <c r="BK95" s="118" t="str">
        <f t="shared" si="71"/>
        <v>Pass</v>
      </c>
      <c r="BL95" s="31" cm="1">
        <f t="array" ref="BL95">SUM(SUMIF(Survey!AO95:AP95,{"&gt;0","&lt;0"})*{1,-1})</f>
        <v>0</v>
      </c>
      <c r="BM95">
        <f t="shared" si="72"/>
        <v>0</v>
      </c>
      <c r="BN95">
        <f t="shared" si="73"/>
        <v>100</v>
      </c>
      <c r="BO95" s="118" t="str">
        <f t="shared" si="74"/>
        <v>Pass</v>
      </c>
      <c r="BP95">
        <f>IF(Survey!AQ95="No",0,1)</f>
        <v>1</v>
      </c>
      <c r="BQ95" s="207">
        <f>MOD((LEN(Survey!AQ95)+2),22)</f>
        <v>2</v>
      </c>
      <c r="BR95">
        <f>IF(Survey!AR95="No",0,1)</f>
        <v>1</v>
      </c>
      <c r="BS95" s="207">
        <f>MOD((LEN(Survey!AR95)+2),22)</f>
        <v>2</v>
      </c>
      <c r="BT95" s="114">
        <f>COUNTBLANK(Survey!$AQ95:$AS95)+COUNTBLANK(Survey!$AU95)</f>
        <v>4</v>
      </c>
      <c r="BU95" s="114">
        <f>IF(Survey!$I95="Yes",1,0)</f>
        <v>0</v>
      </c>
      <c r="BV95" s="114">
        <f>IF(OR(Survey!$M95="Mutual fund",Survey!$M95="Alternative mutual fund",Survey!$M95="Money market"),1,0)</f>
        <v>0</v>
      </c>
      <c r="BW95" s="119">
        <f>IF(OR(Survey!$M95="ETF",Survey!$M95="ETF, alternative mutual fund"),1,0)</f>
        <v>0</v>
      </c>
      <c r="BX95" s="16" t="str">
        <f t="shared" si="75"/>
        <v>Pass</v>
      </c>
      <c r="BY95" s="33">
        <f>IF(ISNUMBER(SEARCH("Other",Survey!$AS95)), 1, 0)</f>
        <v>0</v>
      </c>
      <c r="BZ95" s="58" t="b">
        <f>NOT(ISBLANK(Survey!$AT95))</f>
        <v>0</v>
      </c>
      <c r="CA95" s="16" t="str">
        <f t="shared" si="76"/>
        <v>Pass</v>
      </c>
      <c r="CB95" s="114">
        <f>IF(Survey!$BB95=0, 0,1)</f>
        <v>0</v>
      </c>
      <c r="CC95" s="58">
        <f>Survey!$AV95</f>
        <v>0</v>
      </c>
      <c r="CD95" s="58">
        <f>Survey!$BC95+Survey!$BD95+ABS(Survey!$BE95)-ABS(Survey!$BF95)-ABS(Survey!$BG95)-ABS(Survey!$BL95)</f>
        <v>0</v>
      </c>
      <c r="CE95" s="138">
        <f>Survey!BB95+(ABS(Survey!$BH95)-ABS(Survey!$BI95)+ABS(Survey!$BJ95)-ABS(Survey!$BK95))*0.5</f>
        <v>0</v>
      </c>
      <c r="CF95" s="58">
        <f t="shared" si="77"/>
        <v>0</v>
      </c>
      <c r="CG95" s="58">
        <f>IF(AND($CC95&gt;$CF95-0.2,$CC95&lt;$CF95+0.2,ISBLANK(Survey!$AV95)=FALSE),0,1)</f>
        <v>1</v>
      </c>
      <c r="CH95" s="133">
        <f>IF(ISBLANK(Survey!$AW95),1,0)</f>
        <v>1</v>
      </c>
      <c r="CI95" s="16" t="str">
        <f t="shared" si="78"/>
        <v>Pass</v>
      </c>
      <c r="CJ95" s="114">
        <f>IF(Survey!$BB95=0, 0,1)</f>
        <v>0</v>
      </c>
      <c r="CK95" s="58">
        <f>IF(AND(Survey!$AX95&gt;=0,Survey!$AX95&lt;=0.2,Survey!$AX95&lt;&gt;""),0,1)</f>
        <v>1</v>
      </c>
      <c r="CL95" s="114">
        <f>IF(ISBLANK(Survey!$AY95),1,0)</f>
        <v>1</v>
      </c>
      <c r="CM95" s="16" t="str">
        <f t="shared" si="79"/>
        <v>Fail</v>
      </c>
      <c r="CN95" s="133">
        <f>Survey!$AZ95</f>
        <v>0</v>
      </c>
      <c r="CO95" s="16" t="str">
        <f t="shared" si="80"/>
        <v>Pass</v>
      </c>
      <c r="CP95" s="31">
        <f>Survey!$BA95</f>
        <v>0</v>
      </c>
      <c r="CQ95" s="138">
        <f>Survey!$BB95+Survey!$BC95+Survey!$BD95+ABS(Survey!$BE95)-ABS(Survey!$BF95)-ABS(Survey!$BG95)+ABS(Survey!$BH95)-ABS(Survey!$BI95)+ABS(Survey!$BJ95)-ABS(Survey!$BK95)-ABS(Survey!$BL95)+Survey!$BM95</f>
        <v>0</v>
      </c>
      <c r="CR95" s="30">
        <f t="shared" si="81"/>
        <v>0</v>
      </c>
      <c r="CS95" s="17">
        <f t="shared" si="82"/>
        <v>0</v>
      </c>
      <c r="CT95" s="16" t="str">
        <f t="shared" si="83"/>
        <v>Pass</v>
      </c>
      <c r="CU95" s="33" t="b">
        <f>IF(ABS(Survey!$BM95)=0,TRUE,FALSE)</f>
        <v>1</v>
      </c>
      <c r="CV95" s="32" t="b">
        <f>NOT(ISBLANK(Survey!$BN95))</f>
        <v>0</v>
      </c>
      <c r="CW95" t="str">
        <f t="shared" si="84"/>
        <v>Fail</v>
      </c>
      <c r="CX95" s="25">
        <f>Survey!$BA95</f>
        <v>0</v>
      </c>
      <c r="CY95" s="25" cm="1">
        <f t="array" ref="CY95">SUM(SUMIF(Survey!BP95:BW95,{"&gt;0","&lt;0"})*{1,-1})-SUM(SUMIF(Survey!BY95:CF95,{"&gt;0","&lt;0"})*{1,-1})</f>
        <v>0</v>
      </c>
      <c r="CZ95" s="30" t="str">
        <f t="shared" si="85"/>
        <v>No holdings</v>
      </c>
      <c r="DA95">
        <f t="shared" si="86"/>
        <v>0</v>
      </c>
      <c r="DB95" s="16" t="str">
        <f t="shared" si="87"/>
        <v>Fail</v>
      </c>
      <c r="DC95" s="31">
        <f>Survey!$BA95</f>
        <v>0</v>
      </c>
      <c r="DD95" s="31" cm="1">
        <f t="array" ref="DD95">SUM(SUMIF(Survey!CH95:DA95,{"&gt;0","&lt;0"})*{1,-1})-SUM(SUMIF(Survey!DC95:DV95,{"&gt;0","&lt;0"})*{1,-1})</f>
        <v>0</v>
      </c>
      <c r="DE95" s="30" t="str">
        <f t="shared" si="88"/>
        <v>No holdings</v>
      </c>
      <c r="DF95" s="17">
        <f t="shared" si="89"/>
        <v>0</v>
      </c>
      <c r="DG95" s="16" t="str">
        <f t="shared" si="90"/>
        <v>Pass</v>
      </c>
      <c r="DH95" s="33" t="b">
        <f>IF(ABS(Survey!$DA95)=0,TRUE,FALSE)</f>
        <v>1</v>
      </c>
      <c r="DI95" s="32" t="b">
        <f>NOT(ISBLANK(Survey!$DB95))</f>
        <v>0</v>
      </c>
      <c r="DJ95" s="16" t="str">
        <f t="shared" si="91"/>
        <v>Pass</v>
      </c>
      <c r="DK95" s="33" t="b">
        <f>IF(ABS(Survey!$DV95)=0,TRUE,FALSE)</f>
        <v>1</v>
      </c>
      <c r="DL95" s="32" t="b">
        <f>NOT(ISBLANK(Survey!$DW95))</f>
        <v>0</v>
      </c>
      <c r="DM95" t="str">
        <f t="shared" si="92"/>
        <v>Pass</v>
      </c>
      <c r="DN95" s="25" cm="1">
        <f t="array" ref="DN95">SUM(SUMIF(Survey!CW95,{"&gt;0","&lt;0"})*{1,-1})+SUM(SUMIF(Survey!DR95,{"&gt;0","&lt;0"})*{1,-1})</f>
        <v>0</v>
      </c>
      <c r="DO95" s="25">
        <f>SUM(SUMIF(Survey!DY95:EE95,{"&gt;0","&lt;0"})*{1,-1})+SUM(SUMIF(Survey!EG95:EM95,{"&gt;0","&lt;0"})*{1,-1})</f>
        <v>0</v>
      </c>
      <c r="DP95">
        <f t="shared" si="93"/>
        <v>0</v>
      </c>
      <c r="DQ95">
        <f t="shared" si="94"/>
        <v>0</v>
      </c>
      <c r="DR95" s="16" t="str">
        <f t="shared" si="95"/>
        <v>Pass</v>
      </c>
      <c r="DS95" s="33" t="b">
        <f>IF(ABS(Survey!$EE95)=0,TRUE,FALSE)</f>
        <v>1</v>
      </c>
      <c r="DT95" s="32" t="b">
        <f>NOT(ISBLANK(Survey!EF95))</f>
        <v>0</v>
      </c>
      <c r="DU95" s="16" t="str">
        <f t="shared" si="96"/>
        <v>Pass</v>
      </c>
      <c r="DV95" s="33" t="b">
        <f>IF(ABS(Survey!$EM95)=0,TRUE,FALSE)</f>
        <v>1</v>
      </c>
      <c r="DW95" s="32" t="b">
        <f>NOT(ISBLANK(Survey!$EN95))</f>
        <v>0</v>
      </c>
      <c r="DX95" s="16" t="str">
        <f t="shared" si="97"/>
        <v>Fail</v>
      </c>
      <c r="DY95" s="31">
        <f>SUM(SUMIF(Survey!ET95:EV95,{"&gt;0","&lt;0"})*{1,-1})</f>
        <v>0</v>
      </c>
      <c r="DZ95">
        <f t="shared" si="98"/>
        <v>0</v>
      </c>
      <c r="EA95">
        <f t="shared" si="99"/>
        <v>100</v>
      </c>
      <c r="EB95" s="30" t="b">
        <f>IF(OR(Survey!$M95="ETF",Survey!$M95="ETF, alternative mutual fund",Survey!$M95="Closed-end", Survey!$M95="Split share corp"),TRUE,FALSE)</f>
        <v>0</v>
      </c>
      <c r="EC95" s="16" t="str">
        <f t="shared" si="100"/>
        <v>Fail</v>
      </c>
      <c r="ED95" s="31">
        <f>SUM(SUMIF(Survey!EX95:FD95,{"&gt;0","&lt;0"})*{1,-1})</f>
        <v>0</v>
      </c>
      <c r="EE95">
        <f t="shared" si="101"/>
        <v>0</v>
      </c>
      <c r="EF95" s="17">
        <f t="shared" si="102"/>
        <v>100</v>
      </c>
      <c r="EG95" s="16" t="str">
        <f t="shared" si="103"/>
        <v>Fail</v>
      </c>
      <c r="EH95" s="31">
        <f>SUM(SUMIF(Survey!FF95:FL95,{"&gt;0","&lt;0"})*{1,-1})</f>
        <v>0</v>
      </c>
      <c r="EI95">
        <f t="shared" si="104"/>
        <v>0</v>
      </c>
      <c r="EJ95" s="17">
        <f t="shared" si="105"/>
        <v>100</v>
      </c>
    </row>
    <row r="96" spans="1:140">
      <c r="A96">
        <v>96</v>
      </c>
      <c r="B96" t="str">
        <f t="shared" si="0"/>
        <v>Pass</v>
      </c>
      <c r="C96" t="str">
        <f>IF(COUNTBLANK(Survey!B96:FM96)=$C$2, "Pass", "Fail")</f>
        <v>Pass</v>
      </c>
      <c r="D96" s="16" t="str">
        <f t="shared" si="54"/>
        <v>Fail</v>
      </c>
      <c r="E96" t="str">
        <f>IF(OR(ISBLANK(Survey!AL96),COUNTIF(G96:BJ96,"Fail")),"Fail","Pass")</f>
        <v>Fail</v>
      </c>
      <c r="F96" s="265"/>
      <c r="G96" s="16" t="str">
        <f t="shared" si="55"/>
        <v>Fail</v>
      </c>
      <c r="H96" s="139">
        <f>COUNTBLANK(Survey!B96:D96)+COUNTBLANK(Survey!G96)+COUNTBLANK(Survey!I96)+COUNTBLANK(Survey!K96:M96)+COUNTBLANK(Survey!P96:Q96)+COUNTBLANK(Survey!T96:W96)+COUNTBLANK(Survey!Z96:AC96)+COUNTBLANK(Survey!AF96:AG96)+COUNTBLANK(Survey!AK96:AK96)</f>
        <v>21</v>
      </c>
      <c r="I96" t="str">
        <f t="shared" si="56"/>
        <v>Fail</v>
      </c>
      <c r="J96" t="b">
        <f>IF(Survey!E96="No",TRUE,FALSE)</f>
        <v>0</v>
      </c>
      <c r="K96" s="29" cm="1">
        <f t="array" ref="K96">IF(COUNTA(Survey!$E$4:$E$695)=1, 0, SUM(IF(COUNTIF(Survey!$E$4:$E$695, Survey!$E$4:$E$695)=1,1,0)))</f>
        <v>0</v>
      </c>
      <c r="L96" s="29">
        <f>LEN(Survey!E96)</f>
        <v>0</v>
      </c>
      <c r="M96" s="16" t="str">
        <f t="shared" si="57"/>
        <v>Fail</v>
      </c>
      <c r="N96" t="b">
        <f>IF(Survey!F96="No",TRUE,FALSE)</f>
        <v>0</v>
      </c>
      <c r="O96" t="b">
        <f>Survey!F96=Survey!E96</f>
        <v>1</v>
      </c>
      <c r="P96">
        <f>COUNTIF(Survey!$F$4:$F$695,Survey!F96)</f>
        <v>0</v>
      </c>
      <c r="Q96" s="28">
        <f>LEN(Survey!F96)</f>
        <v>0</v>
      </c>
      <c r="R96" s="16" t="str">
        <f t="shared" si="58"/>
        <v>Pass</v>
      </c>
      <c r="S96" s="29">
        <f>MOD((LEN(Survey!H96)+2),11)</f>
        <v>2</v>
      </c>
      <c r="T96">
        <f>COUNTIF(Survey!$H$4:$H$695,Survey!H96)</f>
        <v>0</v>
      </c>
      <c r="U96" s="28" t="str">
        <f>IF(Survey!$L96="Prospectus fund", "Yes", "No")</f>
        <v>No</v>
      </c>
      <c r="V96" s="16" t="str">
        <f t="shared" si="59"/>
        <v>Pass</v>
      </c>
      <c r="W96" s="29">
        <f>MOD((LEN(Survey!J96)+2),11)</f>
        <v>2</v>
      </c>
      <c r="X96">
        <f>COUNTIF(Survey!$J$4:$J$695,Survey!J96)</f>
        <v>0</v>
      </c>
      <c r="Y96" s="30" t="b">
        <f>IF(OR(Survey!$M96="ETF",Survey!$M96="ETF, alternative mutual fund",Survey!$M96="Closed-end", Survey!$M96="Split share corp", Survey!$I96="Yes"),TRUE,FALSE)</f>
        <v>0</v>
      </c>
      <c r="Z96" s="16" t="str">
        <f>IFERROR(IF(AND(OR(AC96=AD96,AD96 = "Either"),NOT(ISBLANK(Survey!K96))),"Pass","Fail"),"Pass")</f>
        <v>Fail</v>
      </c>
      <c r="AA96" s="31" cm="1">
        <f t="array" ref="AA96">SUM(SUMIF(Survey!CH96:DA96,{"&gt;0","&lt;0"})*{1,-1})</f>
        <v>0</v>
      </c>
      <c r="AB96" s="33" cm="1">
        <f t="array" ref="AB96">SUM(SUMIF(Survey!CK96,{"&gt;0","&lt;0"})*{1,-1})+SUM(SUMIF(Survey!CU96,{"&gt;0","&lt;0"})*{1,-1})</f>
        <v>0</v>
      </c>
      <c r="AC96" s="33">
        <f>Survey!K96</f>
        <v>0</v>
      </c>
      <c r="AD96" s="32" t="str">
        <f t="shared" si="60"/>
        <v>Either</v>
      </c>
      <c r="AE96" s="16" t="str">
        <f t="shared" si="61"/>
        <v>Fail</v>
      </c>
      <c r="AF96" s="58" cm="1">
        <f t="array" ref="AF96">SUM(SUMIF(Survey!CH96:DA96,{"&gt;0","&lt;0"})*{1,-1})+SUM(SUMIF(Survey!DC96:DV96,{"&gt;0","&lt;0"})*{1,-1})</f>
        <v>0</v>
      </c>
      <c r="AG96" s="58">
        <f>IFERROR(AF96/(Survey!$BA96),0)</f>
        <v>0</v>
      </c>
      <c r="AH96" s="104" t="b">
        <f>IF(OR(Survey!$M96="Alternative strategy or hedge",Survey!$M96="Private asset",Survey!$L96="Prospectus fund"),TRUE,FALSE)</f>
        <v>0</v>
      </c>
      <c r="AI96" s="104" t="b">
        <f>NOT(ISBLANK(Survey!$M96))</f>
        <v>0</v>
      </c>
      <c r="AJ96" s="16" t="str">
        <f t="shared" si="62"/>
        <v>Fail</v>
      </c>
      <c r="AK96" t="b">
        <f>IF(Survey!W96="No",TRUE,FALSE)</f>
        <v>0</v>
      </c>
      <c r="AL96" s="119">
        <f>MOD((LEN(Survey!W96)+2),22)</f>
        <v>2</v>
      </c>
      <c r="AM96" t="str">
        <f t="shared" si="63"/>
        <v>Pass</v>
      </c>
      <c r="AN96" s="33" t="b">
        <f>NOT(ISNUMBER(SEARCH("Other",Survey!$Q96)))</f>
        <v>1</v>
      </c>
      <c r="AO96" s="32" t="b">
        <f>NOT(ISBLANK(Survey!$R96))</f>
        <v>0</v>
      </c>
      <c r="AP96" s="16" t="str">
        <f t="shared" si="64"/>
        <v>Pass</v>
      </c>
      <c r="AQ96" s="114">
        <f>COUNTBLANK(Survey!$X96)</f>
        <v>1</v>
      </c>
      <c r="AR96" s="58">
        <f>IF(AND(Survey!L96&lt;&gt;"Exempt fund",OR(Survey!$M96="ETF",Survey!$M96="ETF, alternative mutual fund",Survey!$M96="Mutual fund",Survey!$M96="Alternative mutual fund",Survey!$M96="Money market")),1,0)</f>
        <v>0</v>
      </c>
      <c r="AS96" s="16" t="str">
        <f t="shared" si="65"/>
        <v>Pass</v>
      </c>
      <c r="AT96" s="33" t="b">
        <f>NOT(ISNUMBER(SEARCH("Yes",Survey!$AC96)))</f>
        <v>1</v>
      </c>
      <c r="AU96" s="32" t="b">
        <f>IF(COUNTBLANK(Survey!$AD96:$AE96)=0,TRUE, FALSE)</f>
        <v>0</v>
      </c>
      <c r="AV96" s="16" t="str">
        <f t="shared" si="66"/>
        <v>Pass</v>
      </c>
      <c r="AW96" s="33" t="b">
        <f>NOT(ISNUMBER(SEARCH("Yes",Survey!$AF96)))</f>
        <v>1</v>
      </c>
      <c r="AX96" s="32" t="b">
        <f>NOT(ISBLANK(Survey!$AH96))</f>
        <v>0</v>
      </c>
      <c r="AY96" s="16" t="str">
        <f t="shared" si="67"/>
        <v>Pass</v>
      </c>
      <c r="AZ96" s="33" t="b">
        <f>NOT(OR(ISNUMBER(SEARCH("Other",Survey!$AH96)),ISNUMBER(SEARCH("Multiple",Survey!$AH96))))</f>
        <v>1</v>
      </c>
      <c r="BA96" s="32" t="b">
        <f>NOT(ISBLANK(Survey!$AI96))</f>
        <v>0</v>
      </c>
      <c r="BB96" s="16" t="str">
        <f t="shared" si="68"/>
        <v>Fail</v>
      </c>
      <c r="BC96" s="114">
        <f>IF(ABS(Survey!$BA96)&gt;0, 1,0)</f>
        <v>0</v>
      </c>
      <c r="BD96" s="114">
        <f>IF(COUNTBLANK(Survey!$AL96)=0,1,0)</f>
        <v>0</v>
      </c>
      <c r="BE96" s="16" t="str">
        <f t="shared" si="69"/>
        <v>Pass</v>
      </c>
      <c r="BF96" s="114">
        <f>IF(ISBLANK(Survey!$AL96),0,1)</f>
        <v>0</v>
      </c>
      <c r="BG96" s="133">
        <f>COUNTBLANK(Survey!$AM96)</f>
        <v>1</v>
      </c>
      <c r="BH96" s="16" t="str">
        <f t="shared" si="70"/>
        <v>Pass</v>
      </c>
      <c r="BI96" s="114">
        <f>IF(OR(Survey!$AM96="Closed",ISBLANK(Survey!$AM96)),0,1)</f>
        <v>0</v>
      </c>
      <c r="BJ96" s="133">
        <f>IF(ISBLANK(Survey!$AN96),1,0)</f>
        <v>1</v>
      </c>
      <c r="BK96" s="118" t="str">
        <f t="shared" si="71"/>
        <v>Pass</v>
      </c>
      <c r="BL96" s="31" cm="1">
        <f t="array" ref="BL96">SUM(SUMIF(Survey!AO96:AP96,{"&gt;0","&lt;0"})*{1,-1})</f>
        <v>0</v>
      </c>
      <c r="BM96">
        <f t="shared" si="72"/>
        <v>0</v>
      </c>
      <c r="BN96">
        <f t="shared" si="73"/>
        <v>100</v>
      </c>
      <c r="BO96" s="118" t="str">
        <f t="shared" si="74"/>
        <v>Pass</v>
      </c>
      <c r="BP96">
        <f>IF(Survey!AQ96="No",0,1)</f>
        <v>1</v>
      </c>
      <c r="BQ96" s="207">
        <f>MOD((LEN(Survey!AQ96)+2),22)</f>
        <v>2</v>
      </c>
      <c r="BR96">
        <f>IF(Survey!AR96="No",0,1)</f>
        <v>1</v>
      </c>
      <c r="BS96" s="207">
        <f>MOD((LEN(Survey!AR96)+2),22)</f>
        <v>2</v>
      </c>
      <c r="BT96" s="114">
        <f>COUNTBLANK(Survey!$AQ96:$AS96)+COUNTBLANK(Survey!$AU96)</f>
        <v>4</v>
      </c>
      <c r="BU96" s="114">
        <f>IF(Survey!$I96="Yes",1,0)</f>
        <v>0</v>
      </c>
      <c r="BV96" s="114">
        <f>IF(OR(Survey!$M96="Mutual fund",Survey!$M96="Alternative mutual fund",Survey!$M96="Money market"),1,0)</f>
        <v>0</v>
      </c>
      <c r="BW96" s="119">
        <f>IF(OR(Survey!$M96="ETF",Survey!$M96="ETF, alternative mutual fund"),1,0)</f>
        <v>0</v>
      </c>
      <c r="BX96" s="16" t="str">
        <f t="shared" si="75"/>
        <v>Pass</v>
      </c>
      <c r="BY96" s="33">
        <f>IF(ISNUMBER(SEARCH("Other",Survey!$AS96)), 1, 0)</f>
        <v>0</v>
      </c>
      <c r="BZ96" s="58" t="b">
        <f>NOT(ISBLANK(Survey!$AT96))</f>
        <v>0</v>
      </c>
      <c r="CA96" s="16" t="str">
        <f t="shared" si="76"/>
        <v>Pass</v>
      </c>
      <c r="CB96" s="114">
        <f>IF(Survey!$BB96=0, 0,1)</f>
        <v>0</v>
      </c>
      <c r="CC96" s="58">
        <f>Survey!$AV96</f>
        <v>0</v>
      </c>
      <c r="CD96" s="58">
        <f>Survey!$BC96+Survey!$BD96+ABS(Survey!$BE96)-ABS(Survey!$BF96)-ABS(Survey!$BG96)-ABS(Survey!$BL96)</f>
        <v>0</v>
      </c>
      <c r="CE96" s="138">
        <f>Survey!BB96+(ABS(Survey!$BH96)-ABS(Survey!$BI96)+ABS(Survey!$BJ96)-ABS(Survey!$BK96))*0.5</f>
        <v>0</v>
      </c>
      <c r="CF96" s="58">
        <f t="shared" si="77"/>
        <v>0</v>
      </c>
      <c r="CG96" s="58">
        <f>IF(AND($CC96&gt;$CF96-0.2,$CC96&lt;$CF96+0.2,ISBLANK(Survey!$AV96)=FALSE),0,1)</f>
        <v>1</v>
      </c>
      <c r="CH96" s="133">
        <f>IF(ISBLANK(Survey!$AW96),1,0)</f>
        <v>1</v>
      </c>
      <c r="CI96" s="16" t="str">
        <f t="shared" si="78"/>
        <v>Pass</v>
      </c>
      <c r="CJ96" s="114">
        <f>IF(Survey!$BB96=0, 0,1)</f>
        <v>0</v>
      </c>
      <c r="CK96" s="58">
        <f>IF(AND(Survey!$AX96&gt;=0,Survey!$AX96&lt;=0.2,Survey!$AX96&lt;&gt;""),0,1)</f>
        <v>1</v>
      </c>
      <c r="CL96" s="114">
        <f>IF(ISBLANK(Survey!$AY96),1,0)</f>
        <v>1</v>
      </c>
      <c r="CM96" s="16" t="str">
        <f t="shared" si="79"/>
        <v>Fail</v>
      </c>
      <c r="CN96" s="133">
        <f>Survey!$AZ96</f>
        <v>0</v>
      </c>
      <c r="CO96" s="16" t="str">
        <f t="shared" si="80"/>
        <v>Pass</v>
      </c>
      <c r="CP96" s="31">
        <f>Survey!$BA96</f>
        <v>0</v>
      </c>
      <c r="CQ96" s="138">
        <f>Survey!$BB96+Survey!$BC96+Survey!$BD96+ABS(Survey!$BE96)-ABS(Survey!$BF96)-ABS(Survey!$BG96)+ABS(Survey!$BH96)-ABS(Survey!$BI96)+ABS(Survey!$BJ96)-ABS(Survey!$BK96)-ABS(Survey!$BL96)+Survey!$BM96</f>
        <v>0</v>
      </c>
      <c r="CR96" s="30">
        <f t="shared" si="81"/>
        <v>0</v>
      </c>
      <c r="CS96" s="17">
        <f t="shared" si="82"/>
        <v>0</v>
      </c>
      <c r="CT96" s="16" t="str">
        <f t="shared" si="83"/>
        <v>Pass</v>
      </c>
      <c r="CU96" s="33" t="b">
        <f>IF(ABS(Survey!$BM96)=0,TRUE,FALSE)</f>
        <v>1</v>
      </c>
      <c r="CV96" s="32" t="b">
        <f>NOT(ISBLANK(Survey!$BN96))</f>
        <v>0</v>
      </c>
      <c r="CW96" t="str">
        <f t="shared" si="84"/>
        <v>Fail</v>
      </c>
      <c r="CX96" s="25">
        <f>Survey!$BA96</f>
        <v>0</v>
      </c>
      <c r="CY96" s="25" cm="1">
        <f t="array" ref="CY96">SUM(SUMIF(Survey!BP96:BW96,{"&gt;0","&lt;0"})*{1,-1})-SUM(SUMIF(Survey!BY96:CF96,{"&gt;0","&lt;0"})*{1,-1})</f>
        <v>0</v>
      </c>
      <c r="CZ96" s="30" t="str">
        <f t="shared" si="85"/>
        <v>No holdings</v>
      </c>
      <c r="DA96">
        <f t="shared" si="86"/>
        <v>0</v>
      </c>
      <c r="DB96" s="16" t="str">
        <f t="shared" si="87"/>
        <v>Fail</v>
      </c>
      <c r="DC96" s="31">
        <f>Survey!$BA96</f>
        <v>0</v>
      </c>
      <c r="DD96" s="31" cm="1">
        <f t="array" ref="DD96">SUM(SUMIF(Survey!CH96:DA96,{"&gt;0","&lt;0"})*{1,-1})-SUM(SUMIF(Survey!DC96:DV96,{"&gt;0","&lt;0"})*{1,-1})</f>
        <v>0</v>
      </c>
      <c r="DE96" s="30" t="str">
        <f t="shared" si="88"/>
        <v>No holdings</v>
      </c>
      <c r="DF96" s="17">
        <f t="shared" si="89"/>
        <v>0</v>
      </c>
      <c r="DG96" s="16" t="str">
        <f t="shared" si="90"/>
        <v>Pass</v>
      </c>
      <c r="DH96" s="33" t="b">
        <f>IF(ABS(Survey!$DA96)=0,TRUE,FALSE)</f>
        <v>1</v>
      </c>
      <c r="DI96" s="32" t="b">
        <f>NOT(ISBLANK(Survey!$DB96))</f>
        <v>0</v>
      </c>
      <c r="DJ96" s="16" t="str">
        <f t="shared" si="91"/>
        <v>Pass</v>
      </c>
      <c r="DK96" s="33" t="b">
        <f>IF(ABS(Survey!$DV96)=0,TRUE,FALSE)</f>
        <v>1</v>
      </c>
      <c r="DL96" s="32" t="b">
        <f>NOT(ISBLANK(Survey!$DW96))</f>
        <v>0</v>
      </c>
      <c r="DM96" t="str">
        <f t="shared" si="92"/>
        <v>Pass</v>
      </c>
      <c r="DN96" s="25" cm="1">
        <f t="array" ref="DN96">SUM(SUMIF(Survey!CW96,{"&gt;0","&lt;0"})*{1,-1})+SUM(SUMIF(Survey!DR96,{"&gt;0","&lt;0"})*{1,-1})</f>
        <v>0</v>
      </c>
      <c r="DO96" s="25">
        <f>SUM(SUMIF(Survey!DY96:EE96,{"&gt;0","&lt;0"})*{1,-1})+SUM(SUMIF(Survey!EG96:EM96,{"&gt;0","&lt;0"})*{1,-1})</f>
        <v>0</v>
      </c>
      <c r="DP96">
        <f t="shared" si="93"/>
        <v>0</v>
      </c>
      <c r="DQ96">
        <f t="shared" si="94"/>
        <v>0</v>
      </c>
      <c r="DR96" s="16" t="str">
        <f t="shared" si="95"/>
        <v>Pass</v>
      </c>
      <c r="DS96" s="33" t="b">
        <f>IF(ABS(Survey!$EE96)=0,TRUE,FALSE)</f>
        <v>1</v>
      </c>
      <c r="DT96" s="32" t="b">
        <f>NOT(ISBLANK(Survey!EF96))</f>
        <v>0</v>
      </c>
      <c r="DU96" s="16" t="str">
        <f t="shared" si="96"/>
        <v>Pass</v>
      </c>
      <c r="DV96" s="33" t="b">
        <f>IF(ABS(Survey!$EM96)=0,TRUE,FALSE)</f>
        <v>1</v>
      </c>
      <c r="DW96" s="32" t="b">
        <f>NOT(ISBLANK(Survey!$EN96))</f>
        <v>0</v>
      </c>
      <c r="DX96" s="16" t="str">
        <f t="shared" si="97"/>
        <v>Fail</v>
      </c>
      <c r="DY96" s="31">
        <f>SUM(SUMIF(Survey!ET96:EV96,{"&gt;0","&lt;0"})*{1,-1})</f>
        <v>0</v>
      </c>
      <c r="DZ96">
        <f t="shared" si="98"/>
        <v>0</v>
      </c>
      <c r="EA96">
        <f t="shared" si="99"/>
        <v>100</v>
      </c>
      <c r="EB96" s="30" t="b">
        <f>IF(OR(Survey!$M96="ETF",Survey!$M96="ETF, alternative mutual fund",Survey!$M96="Closed-end", Survey!$M96="Split share corp"),TRUE,FALSE)</f>
        <v>0</v>
      </c>
      <c r="EC96" s="16" t="str">
        <f t="shared" si="100"/>
        <v>Fail</v>
      </c>
      <c r="ED96" s="31">
        <f>SUM(SUMIF(Survey!EX96:FD96,{"&gt;0","&lt;0"})*{1,-1})</f>
        <v>0</v>
      </c>
      <c r="EE96">
        <f t="shared" si="101"/>
        <v>0</v>
      </c>
      <c r="EF96" s="17">
        <f t="shared" si="102"/>
        <v>100</v>
      </c>
      <c r="EG96" s="16" t="str">
        <f t="shared" si="103"/>
        <v>Fail</v>
      </c>
      <c r="EH96" s="31">
        <f>SUM(SUMIF(Survey!FF96:FL96,{"&gt;0","&lt;0"})*{1,-1})</f>
        <v>0</v>
      </c>
      <c r="EI96">
        <f t="shared" si="104"/>
        <v>0</v>
      </c>
      <c r="EJ96" s="17">
        <f t="shared" si="105"/>
        <v>100</v>
      </c>
    </row>
    <row r="97" spans="1:140">
      <c r="A97">
        <v>97</v>
      </c>
      <c r="B97" t="str">
        <f t="shared" si="0"/>
        <v>Pass</v>
      </c>
      <c r="C97" t="str">
        <f>IF(COUNTBLANK(Survey!B97:FM97)=$C$2, "Pass", "Fail")</f>
        <v>Pass</v>
      </c>
      <c r="D97" s="16" t="str">
        <f t="shared" si="54"/>
        <v>Fail</v>
      </c>
      <c r="E97" t="str">
        <f>IF(OR(ISBLANK(Survey!AL97),COUNTIF(G97:BJ97,"Fail")),"Fail","Pass")</f>
        <v>Fail</v>
      </c>
      <c r="F97" s="265"/>
      <c r="G97" s="16" t="str">
        <f t="shared" si="55"/>
        <v>Fail</v>
      </c>
      <c r="H97" s="139">
        <f>COUNTBLANK(Survey!B97:D97)+COUNTBLANK(Survey!G97)+COUNTBLANK(Survey!I97)+COUNTBLANK(Survey!K97:M97)+COUNTBLANK(Survey!P97:Q97)+COUNTBLANK(Survey!T97:W97)+COUNTBLANK(Survey!Z97:AC97)+COUNTBLANK(Survey!AF97:AG97)+COUNTBLANK(Survey!AK97:AK97)</f>
        <v>21</v>
      </c>
      <c r="I97" t="str">
        <f t="shared" si="56"/>
        <v>Fail</v>
      </c>
      <c r="J97" t="b">
        <f>IF(Survey!E97="No",TRUE,FALSE)</f>
        <v>0</v>
      </c>
      <c r="K97" s="29" cm="1">
        <f t="array" ref="K97">IF(COUNTA(Survey!$E$4:$E$695)=1, 0, SUM(IF(COUNTIF(Survey!$E$4:$E$695, Survey!$E$4:$E$695)=1,1,0)))</f>
        <v>0</v>
      </c>
      <c r="L97" s="29">
        <f>LEN(Survey!E97)</f>
        <v>0</v>
      </c>
      <c r="M97" s="16" t="str">
        <f t="shared" si="57"/>
        <v>Fail</v>
      </c>
      <c r="N97" t="b">
        <f>IF(Survey!F97="No",TRUE,FALSE)</f>
        <v>0</v>
      </c>
      <c r="O97" t="b">
        <f>Survey!F97=Survey!E97</f>
        <v>1</v>
      </c>
      <c r="P97">
        <f>COUNTIF(Survey!$F$4:$F$695,Survey!F97)</f>
        <v>0</v>
      </c>
      <c r="Q97" s="28">
        <f>LEN(Survey!F97)</f>
        <v>0</v>
      </c>
      <c r="R97" s="16" t="str">
        <f t="shared" si="58"/>
        <v>Pass</v>
      </c>
      <c r="S97" s="29">
        <f>MOD((LEN(Survey!H97)+2),11)</f>
        <v>2</v>
      </c>
      <c r="T97">
        <f>COUNTIF(Survey!$H$4:$H$695,Survey!H97)</f>
        <v>0</v>
      </c>
      <c r="U97" s="28" t="str">
        <f>IF(Survey!$L97="Prospectus fund", "Yes", "No")</f>
        <v>No</v>
      </c>
      <c r="V97" s="16" t="str">
        <f t="shared" si="59"/>
        <v>Pass</v>
      </c>
      <c r="W97" s="29">
        <f>MOD((LEN(Survey!J97)+2),11)</f>
        <v>2</v>
      </c>
      <c r="X97">
        <f>COUNTIF(Survey!$J$4:$J$695,Survey!J97)</f>
        <v>0</v>
      </c>
      <c r="Y97" s="30" t="b">
        <f>IF(OR(Survey!$M97="ETF",Survey!$M97="ETF, alternative mutual fund",Survey!$M97="Closed-end", Survey!$M97="Split share corp", Survey!$I97="Yes"),TRUE,FALSE)</f>
        <v>0</v>
      </c>
      <c r="Z97" s="16" t="str">
        <f>IFERROR(IF(AND(OR(AC97=AD97,AD97 = "Either"),NOT(ISBLANK(Survey!K97))),"Pass","Fail"),"Pass")</f>
        <v>Fail</v>
      </c>
      <c r="AA97" s="31" cm="1">
        <f t="array" ref="AA97">SUM(SUMIF(Survey!CH97:DA97,{"&gt;0","&lt;0"})*{1,-1})</f>
        <v>0</v>
      </c>
      <c r="AB97" s="33" cm="1">
        <f t="array" ref="AB97">SUM(SUMIF(Survey!CK97,{"&gt;0","&lt;0"})*{1,-1})+SUM(SUMIF(Survey!CU97,{"&gt;0","&lt;0"})*{1,-1})</f>
        <v>0</v>
      </c>
      <c r="AC97" s="33">
        <f>Survey!K97</f>
        <v>0</v>
      </c>
      <c r="AD97" s="32" t="str">
        <f t="shared" si="60"/>
        <v>Either</v>
      </c>
      <c r="AE97" s="16" t="str">
        <f t="shared" si="61"/>
        <v>Fail</v>
      </c>
      <c r="AF97" s="58" cm="1">
        <f t="array" ref="AF97">SUM(SUMIF(Survey!CH97:DA97,{"&gt;0","&lt;0"})*{1,-1})+SUM(SUMIF(Survey!DC97:DV97,{"&gt;0","&lt;0"})*{1,-1})</f>
        <v>0</v>
      </c>
      <c r="AG97" s="58">
        <f>IFERROR(AF97/(Survey!$BA97),0)</f>
        <v>0</v>
      </c>
      <c r="AH97" s="104" t="b">
        <f>IF(OR(Survey!$M97="Alternative strategy or hedge",Survey!$M97="Private asset",Survey!$L97="Prospectus fund"),TRUE,FALSE)</f>
        <v>0</v>
      </c>
      <c r="AI97" s="104" t="b">
        <f>NOT(ISBLANK(Survey!$M97))</f>
        <v>0</v>
      </c>
      <c r="AJ97" s="16" t="str">
        <f t="shared" si="62"/>
        <v>Fail</v>
      </c>
      <c r="AK97" t="b">
        <f>IF(Survey!W97="No",TRUE,FALSE)</f>
        <v>0</v>
      </c>
      <c r="AL97" s="119">
        <f>MOD((LEN(Survey!W97)+2),22)</f>
        <v>2</v>
      </c>
      <c r="AM97" t="str">
        <f t="shared" si="63"/>
        <v>Pass</v>
      </c>
      <c r="AN97" s="33" t="b">
        <f>NOT(ISNUMBER(SEARCH("Other",Survey!$Q97)))</f>
        <v>1</v>
      </c>
      <c r="AO97" s="32" t="b">
        <f>NOT(ISBLANK(Survey!$R97))</f>
        <v>0</v>
      </c>
      <c r="AP97" s="16" t="str">
        <f t="shared" si="64"/>
        <v>Pass</v>
      </c>
      <c r="AQ97" s="114">
        <f>COUNTBLANK(Survey!$X97)</f>
        <v>1</v>
      </c>
      <c r="AR97" s="58">
        <f>IF(AND(Survey!L97&lt;&gt;"Exempt fund",OR(Survey!$M97="ETF",Survey!$M97="ETF, alternative mutual fund",Survey!$M97="Mutual fund",Survey!$M97="Alternative mutual fund",Survey!$M97="Money market")),1,0)</f>
        <v>0</v>
      </c>
      <c r="AS97" s="16" t="str">
        <f t="shared" si="65"/>
        <v>Pass</v>
      </c>
      <c r="AT97" s="33" t="b">
        <f>NOT(ISNUMBER(SEARCH("Yes",Survey!$AC97)))</f>
        <v>1</v>
      </c>
      <c r="AU97" s="32" t="b">
        <f>IF(COUNTBLANK(Survey!$AD97:$AE97)=0,TRUE, FALSE)</f>
        <v>0</v>
      </c>
      <c r="AV97" s="16" t="str">
        <f t="shared" si="66"/>
        <v>Pass</v>
      </c>
      <c r="AW97" s="33" t="b">
        <f>NOT(ISNUMBER(SEARCH("Yes",Survey!$AF97)))</f>
        <v>1</v>
      </c>
      <c r="AX97" s="32" t="b">
        <f>NOT(ISBLANK(Survey!$AH97))</f>
        <v>0</v>
      </c>
      <c r="AY97" s="16" t="str">
        <f t="shared" si="67"/>
        <v>Pass</v>
      </c>
      <c r="AZ97" s="33" t="b">
        <f>NOT(OR(ISNUMBER(SEARCH("Other",Survey!$AH97)),ISNUMBER(SEARCH("Multiple",Survey!$AH97))))</f>
        <v>1</v>
      </c>
      <c r="BA97" s="32" t="b">
        <f>NOT(ISBLANK(Survey!$AI97))</f>
        <v>0</v>
      </c>
      <c r="BB97" s="16" t="str">
        <f t="shared" si="68"/>
        <v>Fail</v>
      </c>
      <c r="BC97" s="114">
        <f>IF(ABS(Survey!$BA97)&gt;0, 1,0)</f>
        <v>0</v>
      </c>
      <c r="BD97" s="114">
        <f>IF(COUNTBLANK(Survey!$AL97)=0,1,0)</f>
        <v>0</v>
      </c>
      <c r="BE97" s="16" t="str">
        <f t="shared" si="69"/>
        <v>Pass</v>
      </c>
      <c r="BF97" s="114">
        <f>IF(ISBLANK(Survey!$AL97),0,1)</f>
        <v>0</v>
      </c>
      <c r="BG97" s="133">
        <f>COUNTBLANK(Survey!$AM97)</f>
        <v>1</v>
      </c>
      <c r="BH97" s="16" t="str">
        <f t="shared" si="70"/>
        <v>Pass</v>
      </c>
      <c r="BI97" s="114">
        <f>IF(OR(Survey!$AM97="Closed",ISBLANK(Survey!$AM97)),0,1)</f>
        <v>0</v>
      </c>
      <c r="BJ97" s="133">
        <f>IF(ISBLANK(Survey!$AN97),1,0)</f>
        <v>1</v>
      </c>
      <c r="BK97" s="118" t="str">
        <f t="shared" si="71"/>
        <v>Pass</v>
      </c>
      <c r="BL97" s="31" cm="1">
        <f t="array" ref="BL97">SUM(SUMIF(Survey!AO97:AP97,{"&gt;0","&lt;0"})*{1,-1})</f>
        <v>0</v>
      </c>
      <c r="BM97">
        <f t="shared" si="72"/>
        <v>0</v>
      </c>
      <c r="BN97">
        <f t="shared" si="73"/>
        <v>100</v>
      </c>
      <c r="BO97" s="118" t="str">
        <f t="shared" si="74"/>
        <v>Pass</v>
      </c>
      <c r="BP97">
        <f>IF(Survey!AQ97="No",0,1)</f>
        <v>1</v>
      </c>
      <c r="BQ97" s="207">
        <f>MOD((LEN(Survey!AQ97)+2),22)</f>
        <v>2</v>
      </c>
      <c r="BR97">
        <f>IF(Survey!AR97="No",0,1)</f>
        <v>1</v>
      </c>
      <c r="BS97" s="207">
        <f>MOD((LEN(Survey!AR97)+2),22)</f>
        <v>2</v>
      </c>
      <c r="BT97" s="114">
        <f>COUNTBLANK(Survey!$AQ97:$AS97)+COUNTBLANK(Survey!$AU97)</f>
        <v>4</v>
      </c>
      <c r="BU97" s="114">
        <f>IF(Survey!$I97="Yes",1,0)</f>
        <v>0</v>
      </c>
      <c r="BV97" s="114">
        <f>IF(OR(Survey!$M97="Mutual fund",Survey!$M97="Alternative mutual fund",Survey!$M97="Money market"),1,0)</f>
        <v>0</v>
      </c>
      <c r="BW97" s="119">
        <f>IF(OR(Survey!$M97="ETF",Survey!$M97="ETF, alternative mutual fund"),1,0)</f>
        <v>0</v>
      </c>
      <c r="BX97" s="16" t="str">
        <f t="shared" si="75"/>
        <v>Pass</v>
      </c>
      <c r="BY97" s="33">
        <f>IF(ISNUMBER(SEARCH("Other",Survey!$AS97)), 1, 0)</f>
        <v>0</v>
      </c>
      <c r="BZ97" s="58" t="b">
        <f>NOT(ISBLANK(Survey!$AT97))</f>
        <v>0</v>
      </c>
      <c r="CA97" s="16" t="str">
        <f t="shared" si="76"/>
        <v>Pass</v>
      </c>
      <c r="CB97" s="114">
        <f>IF(Survey!$BB97=0, 0,1)</f>
        <v>0</v>
      </c>
      <c r="CC97" s="58">
        <f>Survey!$AV97</f>
        <v>0</v>
      </c>
      <c r="CD97" s="58">
        <f>Survey!$BC97+Survey!$BD97+ABS(Survey!$BE97)-ABS(Survey!$BF97)-ABS(Survey!$BG97)-ABS(Survey!$BL97)</f>
        <v>0</v>
      </c>
      <c r="CE97" s="138">
        <f>Survey!BB97+(ABS(Survey!$BH97)-ABS(Survey!$BI97)+ABS(Survey!$BJ97)-ABS(Survey!$BK97))*0.5</f>
        <v>0</v>
      </c>
      <c r="CF97" s="58">
        <f t="shared" si="77"/>
        <v>0</v>
      </c>
      <c r="CG97" s="58">
        <f>IF(AND($CC97&gt;$CF97-0.2,$CC97&lt;$CF97+0.2,ISBLANK(Survey!$AV97)=FALSE),0,1)</f>
        <v>1</v>
      </c>
      <c r="CH97" s="133">
        <f>IF(ISBLANK(Survey!$AW97),1,0)</f>
        <v>1</v>
      </c>
      <c r="CI97" s="16" t="str">
        <f t="shared" si="78"/>
        <v>Pass</v>
      </c>
      <c r="CJ97" s="114">
        <f>IF(Survey!$BB97=0, 0,1)</f>
        <v>0</v>
      </c>
      <c r="CK97" s="58">
        <f>IF(AND(Survey!$AX97&gt;=0,Survey!$AX97&lt;=0.2,Survey!$AX97&lt;&gt;""),0,1)</f>
        <v>1</v>
      </c>
      <c r="CL97" s="114">
        <f>IF(ISBLANK(Survey!$AY97),1,0)</f>
        <v>1</v>
      </c>
      <c r="CM97" s="16" t="str">
        <f t="shared" si="79"/>
        <v>Fail</v>
      </c>
      <c r="CN97" s="133">
        <f>Survey!$AZ97</f>
        <v>0</v>
      </c>
      <c r="CO97" s="16" t="str">
        <f t="shared" si="80"/>
        <v>Pass</v>
      </c>
      <c r="CP97" s="31">
        <f>Survey!$BA97</f>
        <v>0</v>
      </c>
      <c r="CQ97" s="138">
        <f>Survey!$BB97+Survey!$BC97+Survey!$BD97+ABS(Survey!$BE97)-ABS(Survey!$BF97)-ABS(Survey!$BG97)+ABS(Survey!$BH97)-ABS(Survey!$BI97)+ABS(Survey!$BJ97)-ABS(Survey!$BK97)-ABS(Survey!$BL97)+Survey!$BM97</f>
        <v>0</v>
      </c>
      <c r="CR97" s="30">
        <f t="shared" si="81"/>
        <v>0</v>
      </c>
      <c r="CS97" s="17">
        <f t="shared" si="82"/>
        <v>0</v>
      </c>
      <c r="CT97" s="16" t="str">
        <f t="shared" si="83"/>
        <v>Pass</v>
      </c>
      <c r="CU97" s="33" t="b">
        <f>IF(ABS(Survey!$BM97)=0,TRUE,FALSE)</f>
        <v>1</v>
      </c>
      <c r="CV97" s="32" t="b">
        <f>NOT(ISBLANK(Survey!$BN97))</f>
        <v>0</v>
      </c>
      <c r="CW97" t="str">
        <f t="shared" si="84"/>
        <v>Fail</v>
      </c>
      <c r="CX97" s="25">
        <f>Survey!$BA97</f>
        <v>0</v>
      </c>
      <c r="CY97" s="25" cm="1">
        <f t="array" ref="CY97">SUM(SUMIF(Survey!BP97:BW97,{"&gt;0","&lt;0"})*{1,-1})-SUM(SUMIF(Survey!BY97:CF97,{"&gt;0","&lt;0"})*{1,-1})</f>
        <v>0</v>
      </c>
      <c r="CZ97" s="30" t="str">
        <f t="shared" si="85"/>
        <v>No holdings</v>
      </c>
      <c r="DA97">
        <f t="shared" si="86"/>
        <v>0</v>
      </c>
      <c r="DB97" s="16" t="str">
        <f t="shared" si="87"/>
        <v>Fail</v>
      </c>
      <c r="DC97" s="31">
        <f>Survey!$BA97</f>
        <v>0</v>
      </c>
      <c r="DD97" s="31" cm="1">
        <f t="array" ref="DD97">SUM(SUMIF(Survey!CH97:DA97,{"&gt;0","&lt;0"})*{1,-1})-SUM(SUMIF(Survey!DC97:DV97,{"&gt;0","&lt;0"})*{1,-1})</f>
        <v>0</v>
      </c>
      <c r="DE97" s="30" t="str">
        <f t="shared" si="88"/>
        <v>No holdings</v>
      </c>
      <c r="DF97" s="17">
        <f t="shared" si="89"/>
        <v>0</v>
      </c>
      <c r="DG97" s="16" t="str">
        <f t="shared" si="90"/>
        <v>Pass</v>
      </c>
      <c r="DH97" s="33" t="b">
        <f>IF(ABS(Survey!$DA97)=0,TRUE,FALSE)</f>
        <v>1</v>
      </c>
      <c r="DI97" s="32" t="b">
        <f>NOT(ISBLANK(Survey!$DB97))</f>
        <v>0</v>
      </c>
      <c r="DJ97" s="16" t="str">
        <f t="shared" si="91"/>
        <v>Pass</v>
      </c>
      <c r="DK97" s="33" t="b">
        <f>IF(ABS(Survey!$DV97)=0,TRUE,FALSE)</f>
        <v>1</v>
      </c>
      <c r="DL97" s="32" t="b">
        <f>NOT(ISBLANK(Survey!$DW97))</f>
        <v>0</v>
      </c>
      <c r="DM97" t="str">
        <f t="shared" si="92"/>
        <v>Pass</v>
      </c>
      <c r="DN97" s="25" cm="1">
        <f t="array" ref="DN97">SUM(SUMIF(Survey!CW97,{"&gt;0","&lt;0"})*{1,-1})+SUM(SUMIF(Survey!DR97,{"&gt;0","&lt;0"})*{1,-1})</f>
        <v>0</v>
      </c>
      <c r="DO97" s="25">
        <f>SUM(SUMIF(Survey!DY97:EE97,{"&gt;0","&lt;0"})*{1,-1})+SUM(SUMIF(Survey!EG97:EM97,{"&gt;0","&lt;0"})*{1,-1})</f>
        <v>0</v>
      </c>
      <c r="DP97">
        <f t="shared" si="93"/>
        <v>0</v>
      </c>
      <c r="DQ97">
        <f t="shared" si="94"/>
        <v>0</v>
      </c>
      <c r="DR97" s="16" t="str">
        <f t="shared" si="95"/>
        <v>Pass</v>
      </c>
      <c r="DS97" s="33" t="b">
        <f>IF(ABS(Survey!$EE97)=0,TRUE,FALSE)</f>
        <v>1</v>
      </c>
      <c r="DT97" s="32" t="b">
        <f>NOT(ISBLANK(Survey!EF97))</f>
        <v>0</v>
      </c>
      <c r="DU97" s="16" t="str">
        <f t="shared" si="96"/>
        <v>Pass</v>
      </c>
      <c r="DV97" s="33" t="b">
        <f>IF(ABS(Survey!$EM97)=0,TRUE,FALSE)</f>
        <v>1</v>
      </c>
      <c r="DW97" s="32" t="b">
        <f>NOT(ISBLANK(Survey!$EN97))</f>
        <v>0</v>
      </c>
      <c r="DX97" s="16" t="str">
        <f t="shared" si="97"/>
        <v>Fail</v>
      </c>
      <c r="DY97" s="31">
        <f>SUM(SUMIF(Survey!ET97:EV97,{"&gt;0","&lt;0"})*{1,-1})</f>
        <v>0</v>
      </c>
      <c r="DZ97">
        <f t="shared" si="98"/>
        <v>0</v>
      </c>
      <c r="EA97">
        <f t="shared" si="99"/>
        <v>100</v>
      </c>
      <c r="EB97" s="30" t="b">
        <f>IF(OR(Survey!$M97="ETF",Survey!$M97="ETF, alternative mutual fund",Survey!$M97="Closed-end", Survey!$M97="Split share corp"),TRUE,FALSE)</f>
        <v>0</v>
      </c>
      <c r="EC97" s="16" t="str">
        <f t="shared" si="100"/>
        <v>Fail</v>
      </c>
      <c r="ED97" s="31">
        <f>SUM(SUMIF(Survey!EX97:FD97,{"&gt;0","&lt;0"})*{1,-1})</f>
        <v>0</v>
      </c>
      <c r="EE97">
        <f t="shared" si="101"/>
        <v>0</v>
      </c>
      <c r="EF97" s="17">
        <f t="shared" si="102"/>
        <v>100</v>
      </c>
      <c r="EG97" s="16" t="str">
        <f t="shared" si="103"/>
        <v>Fail</v>
      </c>
      <c r="EH97" s="31">
        <f>SUM(SUMIF(Survey!FF97:FL97,{"&gt;0","&lt;0"})*{1,-1})</f>
        <v>0</v>
      </c>
      <c r="EI97">
        <f t="shared" si="104"/>
        <v>0</v>
      </c>
      <c r="EJ97" s="17">
        <f t="shared" si="105"/>
        <v>100</v>
      </c>
    </row>
    <row r="98" spans="1:140">
      <c r="A98">
        <v>98</v>
      </c>
      <c r="B98" t="str">
        <f t="shared" si="0"/>
        <v>Pass</v>
      </c>
      <c r="C98" t="str">
        <f>IF(COUNTBLANK(Survey!B98:FM98)=$C$2, "Pass", "Fail")</f>
        <v>Pass</v>
      </c>
      <c r="D98" s="16" t="str">
        <f t="shared" si="54"/>
        <v>Fail</v>
      </c>
      <c r="E98" t="str">
        <f>IF(OR(ISBLANK(Survey!AL98),COUNTIF(G98:BJ98,"Fail")),"Fail","Pass")</f>
        <v>Fail</v>
      </c>
      <c r="F98" s="265"/>
      <c r="G98" s="16" t="str">
        <f t="shared" si="55"/>
        <v>Fail</v>
      </c>
      <c r="H98" s="139">
        <f>COUNTBLANK(Survey!B98:D98)+COUNTBLANK(Survey!G98)+COUNTBLANK(Survey!I98)+COUNTBLANK(Survey!K98:M98)+COUNTBLANK(Survey!P98:Q98)+COUNTBLANK(Survey!T98:W98)+COUNTBLANK(Survey!Z98:AC98)+COUNTBLANK(Survey!AF98:AG98)+COUNTBLANK(Survey!AK98:AK98)</f>
        <v>21</v>
      </c>
      <c r="I98" t="str">
        <f t="shared" si="56"/>
        <v>Fail</v>
      </c>
      <c r="J98" t="b">
        <f>IF(Survey!E98="No",TRUE,FALSE)</f>
        <v>0</v>
      </c>
      <c r="K98" s="29" cm="1">
        <f t="array" ref="K98">IF(COUNTA(Survey!$E$4:$E$695)=1, 0, SUM(IF(COUNTIF(Survey!$E$4:$E$695, Survey!$E$4:$E$695)=1,1,0)))</f>
        <v>0</v>
      </c>
      <c r="L98" s="29">
        <f>LEN(Survey!E98)</f>
        <v>0</v>
      </c>
      <c r="M98" s="16" t="str">
        <f t="shared" si="57"/>
        <v>Fail</v>
      </c>
      <c r="N98" t="b">
        <f>IF(Survey!F98="No",TRUE,FALSE)</f>
        <v>0</v>
      </c>
      <c r="O98" t="b">
        <f>Survey!F98=Survey!E98</f>
        <v>1</v>
      </c>
      <c r="P98">
        <f>COUNTIF(Survey!$F$4:$F$695,Survey!F98)</f>
        <v>0</v>
      </c>
      <c r="Q98" s="28">
        <f>LEN(Survey!F98)</f>
        <v>0</v>
      </c>
      <c r="R98" s="16" t="str">
        <f t="shared" si="58"/>
        <v>Pass</v>
      </c>
      <c r="S98" s="29">
        <f>MOD((LEN(Survey!H98)+2),11)</f>
        <v>2</v>
      </c>
      <c r="T98">
        <f>COUNTIF(Survey!$H$4:$H$695,Survey!H98)</f>
        <v>0</v>
      </c>
      <c r="U98" s="28" t="str">
        <f>IF(Survey!$L98="Prospectus fund", "Yes", "No")</f>
        <v>No</v>
      </c>
      <c r="V98" s="16" t="str">
        <f t="shared" si="59"/>
        <v>Pass</v>
      </c>
      <c r="W98" s="29">
        <f>MOD((LEN(Survey!J98)+2),11)</f>
        <v>2</v>
      </c>
      <c r="X98">
        <f>COUNTIF(Survey!$J$4:$J$695,Survey!J98)</f>
        <v>0</v>
      </c>
      <c r="Y98" s="30" t="b">
        <f>IF(OR(Survey!$M98="ETF",Survey!$M98="ETF, alternative mutual fund",Survey!$M98="Closed-end", Survey!$M98="Split share corp", Survey!$I98="Yes"),TRUE,FALSE)</f>
        <v>0</v>
      </c>
      <c r="Z98" s="16" t="str">
        <f>IFERROR(IF(AND(OR(AC98=AD98,AD98 = "Either"),NOT(ISBLANK(Survey!K98))),"Pass","Fail"),"Pass")</f>
        <v>Fail</v>
      </c>
      <c r="AA98" s="31" cm="1">
        <f t="array" ref="AA98">SUM(SUMIF(Survey!CH98:DA98,{"&gt;0","&lt;0"})*{1,-1})</f>
        <v>0</v>
      </c>
      <c r="AB98" s="33" cm="1">
        <f t="array" ref="AB98">SUM(SUMIF(Survey!CK98,{"&gt;0","&lt;0"})*{1,-1})+SUM(SUMIF(Survey!CU98,{"&gt;0","&lt;0"})*{1,-1})</f>
        <v>0</v>
      </c>
      <c r="AC98" s="33">
        <f>Survey!K98</f>
        <v>0</v>
      </c>
      <c r="AD98" s="32" t="str">
        <f t="shared" si="60"/>
        <v>Either</v>
      </c>
      <c r="AE98" s="16" t="str">
        <f t="shared" si="61"/>
        <v>Fail</v>
      </c>
      <c r="AF98" s="58" cm="1">
        <f t="array" ref="AF98">SUM(SUMIF(Survey!CH98:DA98,{"&gt;0","&lt;0"})*{1,-1})+SUM(SUMIF(Survey!DC98:DV98,{"&gt;0","&lt;0"})*{1,-1})</f>
        <v>0</v>
      </c>
      <c r="AG98" s="58">
        <f>IFERROR(AF98/(Survey!$BA98),0)</f>
        <v>0</v>
      </c>
      <c r="AH98" s="104" t="b">
        <f>IF(OR(Survey!$M98="Alternative strategy or hedge",Survey!$M98="Private asset",Survey!$L98="Prospectus fund"),TRUE,FALSE)</f>
        <v>0</v>
      </c>
      <c r="AI98" s="104" t="b">
        <f>NOT(ISBLANK(Survey!$M98))</f>
        <v>0</v>
      </c>
      <c r="AJ98" s="16" t="str">
        <f t="shared" si="62"/>
        <v>Fail</v>
      </c>
      <c r="AK98" t="b">
        <f>IF(Survey!W98="No",TRUE,FALSE)</f>
        <v>0</v>
      </c>
      <c r="AL98" s="119">
        <f>MOD((LEN(Survey!W98)+2),22)</f>
        <v>2</v>
      </c>
      <c r="AM98" t="str">
        <f t="shared" si="63"/>
        <v>Pass</v>
      </c>
      <c r="AN98" s="33" t="b">
        <f>NOT(ISNUMBER(SEARCH("Other",Survey!$Q98)))</f>
        <v>1</v>
      </c>
      <c r="AO98" s="32" t="b">
        <f>NOT(ISBLANK(Survey!$R98))</f>
        <v>0</v>
      </c>
      <c r="AP98" s="16" t="str">
        <f t="shared" si="64"/>
        <v>Pass</v>
      </c>
      <c r="AQ98" s="114">
        <f>COUNTBLANK(Survey!$X98)</f>
        <v>1</v>
      </c>
      <c r="AR98" s="58">
        <f>IF(AND(Survey!L98&lt;&gt;"Exempt fund",OR(Survey!$M98="ETF",Survey!$M98="ETF, alternative mutual fund",Survey!$M98="Mutual fund",Survey!$M98="Alternative mutual fund",Survey!$M98="Money market")),1,0)</f>
        <v>0</v>
      </c>
      <c r="AS98" s="16" t="str">
        <f t="shared" si="65"/>
        <v>Pass</v>
      </c>
      <c r="AT98" s="33" t="b">
        <f>NOT(ISNUMBER(SEARCH("Yes",Survey!$AC98)))</f>
        <v>1</v>
      </c>
      <c r="AU98" s="32" t="b">
        <f>IF(COUNTBLANK(Survey!$AD98:$AE98)=0,TRUE, FALSE)</f>
        <v>0</v>
      </c>
      <c r="AV98" s="16" t="str">
        <f t="shared" si="66"/>
        <v>Pass</v>
      </c>
      <c r="AW98" s="33" t="b">
        <f>NOT(ISNUMBER(SEARCH("Yes",Survey!$AF98)))</f>
        <v>1</v>
      </c>
      <c r="AX98" s="32" t="b">
        <f>NOT(ISBLANK(Survey!$AH98))</f>
        <v>0</v>
      </c>
      <c r="AY98" s="16" t="str">
        <f t="shared" si="67"/>
        <v>Pass</v>
      </c>
      <c r="AZ98" s="33" t="b">
        <f>NOT(OR(ISNUMBER(SEARCH("Other",Survey!$AH98)),ISNUMBER(SEARCH("Multiple",Survey!$AH98))))</f>
        <v>1</v>
      </c>
      <c r="BA98" s="32" t="b">
        <f>NOT(ISBLANK(Survey!$AI98))</f>
        <v>0</v>
      </c>
      <c r="BB98" s="16" t="str">
        <f t="shared" si="68"/>
        <v>Fail</v>
      </c>
      <c r="BC98" s="114">
        <f>IF(ABS(Survey!$BA98)&gt;0, 1,0)</f>
        <v>0</v>
      </c>
      <c r="BD98" s="114">
        <f>IF(COUNTBLANK(Survey!$AL98)=0,1,0)</f>
        <v>0</v>
      </c>
      <c r="BE98" s="16" t="str">
        <f t="shared" si="69"/>
        <v>Pass</v>
      </c>
      <c r="BF98" s="114">
        <f>IF(ISBLANK(Survey!$AL98),0,1)</f>
        <v>0</v>
      </c>
      <c r="BG98" s="133">
        <f>COUNTBLANK(Survey!$AM98)</f>
        <v>1</v>
      </c>
      <c r="BH98" s="16" t="str">
        <f t="shared" si="70"/>
        <v>Pass</v>
      </c>
      <c r="BI98" s="114">
        <f>IF(OR(Survey!$AM98="Closed",ISBLANK(Survey!$AM98)),0,1)</f>
        <v>0</v>
      </c>
      <c r="BJ98" s="133">
        <f>IF(ISBLANK(Survey!$AN98),1,0)</f>
        <v>1</v>
      </c>
      <c r="BK98" s="118" t="str">
        <f t="shared" si="71"/>
        <v>Pass</v>
      </c>
      <c r="BL98" s="31" cm="1">
        <f t="array" ref="BL98">SUM(SUMIF(Survey!AO98:AP98,{"&gt;0","&lt;0"})*{1,-1})</f>
        <v>0</v>
      </c>
      <c r="BM98">
        <f t="shared" si="72"/>
        <v>0</v>
      </c>
      <c r="BN98">
        <f t="shared" si="73"/>
        <v>100</v>
      </c>
      <c r="BO98" s="118" t="str">
        <f t="shared" si="74"/>
        <v>Pass</v>
      </c>
      <c r="BP98">
        <f>IF(Survey!AQ98="No",0,1)</f>
        <v>1</v>
      </c>
      <c r="BQ98" s="207">
        <f>MOD((LEN(Survey!AQ98)+2),22)</f>
        <v>2</v>
      </c>
      <c r="BR98">
        <f>IF(Survey!AR98="No",0,1)</f>
        <v>1</v>
      </c>
      <c r="BS98" s="207">
        <f>MOD((LEN(Survey!AR98)+2),22)</f>
        <v>2</v>
      </c>
      <c r="BT98" s="114">
        <f>COUNTBLANK(Survey!$AQ98:$AS98)+COUNTBLANK(Survey!$AU98)</f>
        <v>4</v>
      </c>
      <c r="BU98" s="114">
        <f>IF(Survey!$I98="Yes",1,0)</f>
        <v>0</v>
      </c>
      <c r="BV98" s="114">
        <f>IF(OR(Survey!$M98="Mutual fund",Survey!$M98="Alternative mutual fund",Survey!$M98="Money market"),1,0)</f>
        <v>0</v>
      </c>
      <c r="BW98" s="119">
        <f>IF(OR(Survey!$M98="ETF",Survey!$M98="ETF, alternative mutual fund"),1,0)</f>
        <v>0</v>
      </c>
      <c r="BX98" s="16" t="str">
        <f t="shared" si="75"/>
        <v>Pass</v>
      </c>
      <c r="BY98" s="33">
        <f>IF(ISNUMBER(SEARCH("Other",Survey!$AS98)), 1, 0)</f>
        <v>0</v>
      </c>
      <c r="BZ98" s="58" t="b">
        <f>NOT(ISBLANK(Survey!$AT98))</f>
        <v>0</v>
      </c>
      <c r="CA98" s="16" t="str">
        <f t="shared" si="76"/>
        <v>Pass</v>
      </c>
      <c r="CB98" s="114">
        <f>IF(Survey!$BB98=0, 0,1)</f>
        <v>0</v>
      </c>
      <c r="CC98" s="58">
        <f>Survey!$AV98</f>
        <v>0</v>
      </c>
      <c r="CD98" s="58">
        <f>Survey!$BC98+Survey!$BD98+ABS(Survey!$BE98)-ABS(Survey!$BF98)-ABS(Survey!$BG98)-ABS(Survey!$BL98)</f>
        <v>0</v>
      </c>
      <c r="CE98" s="138">
        <f>Survey!BB98+(ABS(Survey!$BH98)-ABS(Survey!$BI98)+ABS(Survey!$BJ98)-ABS(Survey!$BK98))*0.5</f>
        <v>0</v>
      </c>
      <c r="CF98" s="58">
        <f t="shared" si="77"/>
        <v>0</v>
      </c>
      <c r="CG98" s="58">
        <f>IF(AND($CC98&gt;$CF98-0.2,$CC98&lt;$CF98+0.2,ISBLANK(Survey!$AV98)=FALSE),0,1)</f>
        <v>1</v>
      </c>
      <c r="CH98" s="133">
        <f>IF(ISBLANK(Survey!$AW98),1,0)</f>
        <v>1</v>
      </c>
      <c r="CI98" s="16" t="str">
        <f t="shared" si="78"/>
        <v>Pass</v>
      </c>
      <c r="CJ98" s="114">
        <f>IF(Survey!$BB98=0, 0,1)</f>
        <v>0</v>
      </c>
      <c r="CK98" s="58">
        <f>IF(AND(Survey!$AX98&gt;=0,Survey!$AX98&lt;=0.2,Survey!$AX98&lt;&gt;""),0,1)</f>
        <v>1</v>
      </c>
      <c r="CL98" s="114">
        <f>IF(ISBLANK(Survey!$AY98),1,0)</f>
        <v>1</v>
      </c>
      <c r="CM98" s="16" t="str">
        <f t="shared" si="79"/>
        <v>Fail</v>
      </c>
      <c r="CN98" s="133">
        <f>Survey!$AZ98</f>
        <v>0</v>
      </c>
      <c r="CO98" s="16" t="str">
        <f t="shared" si="80"/>
        <v>Pass</v>
      </c>
      <c r="CP98" s="31">
        <f>Survey!$BA98</f>
        <v>0</v>
      </c>
      <c r="CQ98" s="138">
        <f>Survey!$BB98+Survey!$BC98+Survey!$BD98+ABS(Survey!$BE98)-ABS(Survey!$BF98)-ABS(Survey!$BG98)+ABS(Survey!$BH98)-ABS(Survey!$BI98)+ABS(Survey!$BJ98)-ABS(Survey!$BK98)-ABS(Survey!$BL98)+Survey!$BM98</f>
        <v>0</v>
      </c>
      <c r="CR98" s="30">
        <f t="shared" si="81"/>
        <v>0</v>
      </c>
      <c r="CS98" s="17">
        <f t="shared" si="82"/>
        <v>0</v>
      </c>
      <c r="CT98" s="16" t="str">
        <f t="shared" si="83"/>
        <v>Pass</v>
      </c>
      <c r="CU98" s="33" t="b">
        <f>IF(ABS(Survey!$BM98)=0,TRUE,FALSE)</f>
        <v>1</v>
      </c>
      <c r="CV98" s="32" t="b">
        <f>NOT(ISBLANK(Survey!$BN98))</f>
        <v>0</v>
      </c>
      <c r="CW98" t="str">
        <f t="shared" si="84"/>
        <v>Fail</v>
      </c>
      <c r="CX98" s="25">
        <f>Survey!$BA98</f>
        <v>0</v>
      </c>
      <c r="CY98" s="25" cm="1">
        <f t="array" ref="CY98">SUM(SUMIF(Survey!BP98:BW98,{"&gt;0","&lt;0"})*{1,-1})-SUM(SUMIF(Survey!BY98:CF98,{"&gt;0","&lt;0"})*{1,-1})</f>
        <v>0</v>
      </c>
      <c r="CZ98" s="30" t="str">
        <f t="shared" si="85"/>
        <v>No holdings</v>
      </c>
      <c r="DA98">
        <f t="shared" si="86"/>
        <v>0</v>
      </c>
      <c r="DB98" s="16" t="str">
        <f t="shared" si="87"/>
        <v>Fail</v>
      </c>
      <c r="DC98" s="31">
        <f>Survey!$BA98</f>
        <v>0</v>
      </c>
      <c r="DD98" s="31" cm="1">
        <f t="array" ref="DD98">SUM(SUMIF(Survey!CH98:DA98,{"&gt;0","&lt;0"})*{1,-1})-SUM(SUMIF(Survey!DC98:DV98,{"&gt;0","&lt;0"})*{1,-1})</f>
        <v>0</v>
      </c>
      <c r="DE98" s="30" t="str">
        <f t="shared" si="88"/>
        <v>No holdings</v>
      </c>
      <c r="DF98" s="17">
        <f t="shared" si="89"/>
        <v>0</v>
      </c>
      <c r="DG98" s="16" t="str">
        <f t="shared" si="90"/>
        <v>Pass</v>
      </c>
      <c r="DH98" s="33" t="b">
        <f>IF(ABS(Survey!$DA98)=0,TRUE,FALSE)</f>
        <v>1</v>
      </c>
      <c r="DI98" s="32" t="b">
        <f>NOT(ISBLANK(Survey!$DB98))</f>
        <v>0</v>
      </c>
      <c r="DJ98" s="16" t="str">
        <f t="shared" si="91"/>
        <v>Pass</v>
      </c>
      <c r="DK98" s="33" t="b">
        <f>IF(ABS(Survey!$DV98)=0,TRUE,FALSE)</f>
        <v>1</v>
      </c>
      <c r="DL98" s="32" t="b">
        <f>NOT(ISBLANK(Survey!$DW98))</f>
        <v>0</v>
      </c>
      <c r="DM98" t="str">
        <f t="shared" si="92"/>
        <v>Pass</v>
      </c>
      <c r="DN98" s="25" cm="1">
        <f t="array" ref="DN98">SUM(SUMIF(Survey!CW98,{"&gt;0","&lt;0"})*{1,-1})+SUM(SUMIF(Survey!DR98,{"&gt;0","&lt;0"})*{1,-1})</f>
        <v>0</v>
      </c>
      <c r="DO98" s="25">
        <f>SUM(SUMIF(Survey!DY98:EE98,{"&gt;0","&lt;0"})*{1,-1})+SUM(SUMIF(Survey!EG98:EM98,{"&gt;0","&lt;0"})*{1,-1})</f>
        <v>0</v>
      </c>
      <c r="DP98">
        <f t="shared" si="93"/>
        <v>0</v>
      </c>
      <c r="DQ98">
        <f t="shared" si="94"/>
        <v>0</v>
      </c>
      <c r="DR98" s="16" t="str">
        <f t="shared" si="95"/>
        <v>Pass</v>
      </c>
      <c r="DS98" s="33" t="b">
        <f>IF(ABS(Survey!$EE98)=0,TRUE,FALSE)</f>
        <v>1</v>
      </c>
      <c r="DT98" s="32" t="b">
        <f>NOT(ISBLANK(Survey!EF98))</f>
        <v>0</v>
      </c>
      <c r="DU98" s="16" t="str">
        <f t="shared" si="96"/>
        <v>Pass</v>
      </c>
      <c r="DV98" s="33" t="b">
        <f>IF(ABS(Survey!$EM98)=0,TRUE,FALSE)</f>
        <v>1</v>
      </c>
      <c r="DW98" s="32" t="b">
        <f>NOT(ISBLANK(Survey!$EN98))</f>
        <v>0</v>
      </c>
      <c r="DX98" s="16" t="str">
        <f t="shared" si="97"/>
        <v>Fail</v>
      </c>
      <c r="DY98" s="31">
        <f>SUM(SUMIF(Survey!ET98:EV98,{"&gt;0","&lt;0"})*{1,-1})</f>
        <v>0</v>
      </c>
      <c r="DZ98">
        <f t="shared" si="98"/>
        <v>0</v>
      </c>
      <c r="EA98">
        <f t="shared" si="99"/>
        <v>100</v>
      </c>
      <c r="EB98" s="30" t="b">
        <f>IF(OR(Survey!$M98="ETF",Survey!$M98="ETF, alternative mutual fund",Survey!$M98="Closed-end", Survey!$M98="Split share corp"),TRUE,FALSE)</f>
        <v>0</v>
      </c>
      <c r="EC98" s="16" t="str">
        <f t="shared" si="100"/>
        <v>Fail</v>
      </c>
      <c r="ED98" s="31">
        <f>SUM(SUMIF(Survey!EX98:FD98,{"&gt;0","&lt;0"})*{1,-1})</f>
        <v>0</v>
      </c>
      <c r="EE98">
        <f t="shared" si="101"/>
        <v>0</v>
      </c>
      <c r="EF98" s="17">
        <f t="shared" si="102"/>
        <v>100</v>
      </c>
      <c r="EG98" s="16" t="str">
        <f t="shared" si="103"/>
        <v>Fail</v>
      </c>
      <c r="EH98" s="31">
        <f>SUM(SUMIF(Survey!FF98:FL98,{"&gt;0","&lt;0"})*{1,-1})</f>
        <v>0</v>
      </c>
      <c r="EI98">
        <f t="shared" si="104"/>
        <v>0</v>
      </c>
      <c r="EJ98" s="17">
        <f t="shared" si="105"/>
        <v>100</v>
      </c>
    </row>
    <row r="99" spans="1:140">
      <c r="A99">
        <v>99</v>
      </c>
      <c r="B99" t="str">
        <f t="shared" si="0"/>
        <v>Pass</v>
      </c>
      <c r="C99" t="str">
        <f>IF(COUNTBLANK(Survey!B99:FM99)=$C$2, "Pass", "Fail")</f>
        <v>Pass</v>
      </c>
      <c r="D99" s="16" t="str">
        <f t="shared" si="54"/>
        <v>Fail</v>
      </c>
      <c r="E99" t="str">
        <f>IF(OR(ISBLANK(Survey!AL99),COUNTIF(G99:BJ99,"Fail")),"Fail","Pass")</f>
        <v>Fail</v>
      </c>
      <c r="F99" s="265"/>
      <c r="G99" s="16" t="str">
        <f t="shared" si="55"/>
        <v>Fail</v>
      </c>
      <c r="H99" s="139">
        <f>COUNTBLANK(Survey!B99:D99)+COUNTBLANK(Survey!G99)+COUNTBLANK(Survey!I99)+COUNTBLANK(Survey!K99:M99)+COUNTBLANK(Survey!P99:Q99)+COUNTBLANK(Survey!T99:W99)+COUNTBLANK(Survey!Z99:AC99)+COUNTBLANK(Survey!AF99:AG99)+COUNTBLANK(Survey!AK99:AK99)</f>
        <v>21</v>
      </c>
      <c r="I99" t="str">
        <f t="shared" si="56"/>
        <v>Fail</v>
      </c>
      <c r="J99" t="b">
        <f>IF(Survey!E99="No",TRUE,FALSE)</f>
        <v>0</v>
      </c>
      <c r="K99" s="29" cm="1">
        <f t="array" ref="K99">IF(COUNTA(Survey!$E$4:$E$695)=1, 0, SUM(IF(COUNTIF(Survey!$E$4:$E$695, Survey!$E$4:$E$695)=1,1,0)))</f>
        <v>0</v>
      </c>
      <c r="L99" s="29">
        <f>LEN(Survey!E99)</f>
        <v>0</v>
      </c>
      <c r="M99" s="16" t="str">
        <f t="shared" si="57"/>
        <v>Fail</v>
      </c>
      <c r="N99" t="b">
        <f>IF(Survey!F99="No",TRUE,FALSE)</f>
        <v>0</v>
      </c>
      <c r="O99" t="b">
        <f>Survey!F99=Survey!E99</f>
        <v>1</v>
      </c>
      <c r="P99">
        <f>COUNTIF(Survey!$F$4:$F$695,Survey!F99)</f>
        <v>0</v>
      </c>
      <c r="Q99" s="28">
        <f>LEN(Survey!F99)</f>
        <v>0</v>
      </c>
      <c r="R99" s="16" t="str">
        <f t="shared" si="58"/>
        <v>Pass</v>
      </c>
      <c r="S99" s="29">
        <f>MOD((LEN(Survey!H99)+2),11)</f>
        <v>2</v>
      </c>
      <c r="T99">
        <f>COUNTIF(Survey!$H$4:$H$695,Survey!H99)</f>
        <v>0</v>
      </c>
      <c r="U99" s="28" t="str">
        <f>IF(Survey!$L99="Prospectus fund", "Yes", "No")</f>
        <v>No</v>
      </c>
      <c r="V99" s="16" t="str">
        <f t="shared" si="59"/>
        <v>Pass</v>
      </c>
      <c r="W99" s="29">
        <f>MOD((LEN(Survey!J99)+2),11)</f>
        <v>2</v>
      </c>
      <c r="X99">
        <f>COUNTIF(Survey!$J$4:$J$695,Survey!J99)</f>
        <v>0</v>
      </c>
      <c r="Y99" s="30" t="b">
        <f>IF(OR(Survey!$M99="ETF",Survey!$M99="ETF, alternative mutual fund",Survey!$M99="Closed-end", Survey!$M99="Split share corp", Survey!$I99="Yes"),TRUE,FALSE)</f>
        <v>0</v>
      </c>
      <c r="Z99" s="16" t="str">
        <f>IFERROR(IF(AND(OR(AC99=AD99,AD99 = "Either"),NOT(ISBLANK(Survey!K99))),"Pass","Fail"),"Pass")</f>
        <v>Fail</v>
      </c>
      <c r="AA99" s="31" cm="1">
        <f t="array" ref="AA99">SUM(SUMIF(Survey!CH99:DA99,{"&gt;0","&lt;0"})*{1,-1})</f>
        <v>0</v>
      </c>
      <c r="AB99" s="33" cm="1">
        <f t="array" ref="AB99">SUM(SUMIF(Survey!CK99,{"&gt;0","&lt;0"})*{1,-1})+SUM(SUMIF(Survey!CU99,{"&gt;0","&lt;0"})*{1,-1})</f>
        <v>0</v>
      </c>
      <c r="AC99" s="33">
        <f>Survey!K99</f>
        <v>0</v>
      </c>
      <c r="AD99" s="32" t="str">
        <f t="shared" si="60"/>
        <v>Either</v>
      </c>
      <c r="AE99" s="16" t="str">
        <f t="shared" si="61"/>
        <v>Fail</v>
      </c>
      <c r="AF99" s="58" cm="1">
        <f t="array" ref="AF99">SUM(SUMIF(Survey!CH99:DA99,{"&gt;0","&lt;0"})*{1,-1})+SUM(SUMIF(Survey!DC99:DV99,{"&gt;0","&lt;0"})*{1,-1})</f>
        <v>0</v>
      </c>
      <c r="AG99" s="58">
        <f>IFERROR(AF99/(Survey!$BA99),0)</f>
        <v>0</v>
      </c>
      <c r="AH99" s="104" t="b">
        <f>IF(OR(Survey!$M99="Alternative strategy or hedge",Survey!$M99="Private asset",Survey!$L99="Prospectus fund"),TRUE,FALSE)</f>
        <v>0</v>
      </c>
      <c r="AI99" s="104" t="b">
        <f>NOT(ISBLANK(Survey!$M99))</f>
        <v>0</v>
      </c>
      <c r="AJ99" s="16" t="str">
        <f t="shared" si="62"/>
        <v>Fail</v>
      </c>
      <c r="AK99" t="b">
        <f>IF(Survey!W99="No",TRUE,FALSE)</f>
        <v>0</v>
      </c>
      <c r="AL99" s="119">
        <f>MOD((LEN(Survey!W99)+2),22)</f>
        <v>2</v>
      </c>
      <c r="AM99" t="str">
        <f t="shared" si="63"/>
        <v>Pass</v>
      </c>
      <c r="AN99" s="33" t="b">
        <f>NOT(ISNUMBER(SEARCH("Other",Survey!$Q99)))</f>
        <v>1</v>
      </c>
      <c r="AO99" s="32" t="b">
        <f>NOT(ISBLANK(Survey!$R99))</f>
        <v>0</v>
      </c>
      <c r="AP99" s="16" t="str">
        <f t="shared" si="64"/>
        <v>Pass</v>
      </c>
      <c r="AQ99" s="114">
        <f>COUNTBLANK(Survey!$X99)</f>
        <v>1</v>
      </c>
      <c r="AR99" s="58">
        <f>IF(AND(Survey!L99&lt;&gt;"Exempt fund",OR(Survey!$M99="ETF",Survey!$M99="ETF, alternative mutual fund",Survey!$M99="Mutual fund",Survey!$M99="Alternative mutual fund",Survey!$M99="Money market")),1,0)</f>
        <v>0</v>
      </c>
      <c r="AS99" s="16" t="str">
        <f t="shared" si="65"/>
        <v>Pass</v>
      </c>
      <c r="AT99" s="33" t="b">
        <f>NOT(ISNUMBER(SEARCH("Yes",Survey!$AC99)))</f>
        <v>1</v>
      </c>
      <c r="AU99" s="32" t="b">
        <f>IF(COUNTBLANK(Survey!$AD99:$AE99)=0,TRUE, FALSE)</f>
        <v>0</v>
      </c>
      <c r="AV99" s="16" t="str">
        <f t="shared" si="66"/>
        <v>Pass</v>
      </c>
      <c r="AW99" s="33" t="b">
        <f>NOT(ISNUMBER(SEARCH("Yes",Survey!$AF99)))</f>
        <v>1</v>
      </c>
      <c r="AX99" s="32" t="b">
        <f>NOT(ISBLANK(Survey!$AH99))</f>
        <v>0</v>
      </c>
      <c r="AY99" s="16" t="str">
        <f t="shared" si="67"/>
        <v>Pass</v>
      </c>
      <c r="AZ99" s="33" t="b">
        <f>NOT(OR(ISNUMBER(SEARCH("Other",Survey!$AH99)),ISNUMBER(SEARCH("Multiple",Survey!$AH99))))</f>
        <v>1</v>
      </c>
      <c r="BA99" s="32" t="b">
        <f>NOT(ISBLANK(Survey!$AI99))</f>
        <v>0</v>
      </c>
      <c r="BB99" s="16" t="str">
        <f t="shared" si="68"/>
        <v>Fail</v>
      </c>
      <c r="BC99" s="114">
        <f>IF(ABS(Survey!$BA99)&gt;0, 1,0)</f>
        <v>0</v>
      </c>
      <c r="BD99" s="114">
        <f>IF(COUNTBLANK(Survey!$AL99)=0,1,0)</f>
        <v>0</v>
      </c>
      <c r="BE99" s="16" t="str">
        <f t="shared" si="69"/>
        <v>Pass</v>
      </c>
      <c r="BF99" s="114">
        <f>IF(ISBLANK(Survey!$AL99),0,1)</f>
        <v>0</v>
      </c>
      <c r="BG99" s="133">
        <f>COUNTBLANK(Survey!$AM99)</f>
        <v>1</v>
      </c>
      <c r="BH99" s="16" t="str">
        <f t="shared" si="70"/>
        <v>Pass</v>
      </c>
      <c r="BI99" s="114">
        <f>IF(OR(Survey!$AM99="Closed",ISBLANK(Survey!$AM99)),0,1)</f>
        <v>0</v>
      </c>
      <c r="BJ99" s="133">
        <f>IF(ISBLANK(Survey!$AN99),1,0)</f>
        <v>1</v>
      </c>
      <c r="BK99" s="118" t="str">
        <f t="shared" si="71"/>
        <v>Pass</v>
      </c>
      <c r="BL99" s="31" cm="1">
        <f t="array" ref="BL99">SUM(SUMIF(Survey!AO99:AP99,{"&gt;0","&lt;0"})*{1,-1})</f>
        <v>0</v>
      </c>
      <c r="BM99">
        <f t="shared" si="72"/>
        <v>0</v>
      </c>
      <c r="BN99">
        <f t="shared" si="73"/>
        <v>100</v>
      </c>
      <c r="BO99" s="118" t="str">
        <f t="shared" si="74"/>
        <v>Pass</v>
      </c>
      <c r="BP99">
        <f>IF(Survey!AQ99="No",0,1)</f>
        <v>1</v>
      </c>
      <c r="BQ99" s="207">
        <f>MOD((LEN(Survey!AQ99)+2),22)</f>
        <v>2</v>
      </c>
      <c r="BR99">
        <f>IF(Survey!AR99="No",0,1)</f>
        <v>1</v>
      </c>
      <c r="BS99" s="207">
        <f>MOD((LEN(Survey!AR99)+2),22)</f>
        <v>2</v>
      </c>
      <c r="BT99" s="114">
        <f>COUNTBLANK(Survey!$AQ99:$AS99)+COUNTBLANK(Survey!$AU99)</f>
        <v>4</v>
      </c>
      <c r="BU99" s="114">
        <f>IF(Survey!$I99="Yes",1,0)</f>
        <v>0</v>
      </c>
      <c r="BV99" s="114">
        <f>IF(OR(Survey!$M99="Mutual fund",Survey!$M99="Alternative mutual fund",Survey!$M99="Money market"),1,0)</f>
        <v>0</v>
      </c>
      <c r="BW99" s="119">
        <f>IF(OR(Survey!$M99="ETF",Survey!$M99="ETF, alternative mutual fund"),1,0)</f>
        <v>0</v>
      </c>
      <c r="BX99" s="16" t="str">
        <f t="shared" si="75"/>
        <v>Pass</v>
      </c>
      <c r="BY99" s="33">
        <f>IF(ISNUMBER(SEARCH("Other",Survey!$AS99)), 1, 0)</f>
        <v>0</v>
      </c>
      <c r="BZ99" s="58" t="b">
        <f>NOT(ISBLANK(Survey!$AT99))</f>
        <v>0</v>
      </c>
      <c r="CA99" s="16" t="str">
        <f t="shared" si="76"/>
        <v>Pass</v>
      </c>
      <c r="CB99" s="114">
        <f>IF(Survey!$BB99=0, 0,1)</f>
        <v>0</v>
      </c>
      <c r="CC99" s="58">
        <f>Survey!$AV99</f>
        <v>0</v>
      </c>
      <c r="CD99" s="58">
        <f>Survey!$BC99+Survey!$BD99+ABS(Survey!$BE99)-ABS(Survey!$BF99)-ABS(Survey!$BG99)-ABS(Survey!$BL99)</f>
        <v>0</v>
      </c>
      <c r="CE99" s="138">
        <f>Survey!BB99+(ABS(Survey!$BH99)-ABS(Survey!$BI99)+ABS(Survey!$BJ99)-ABS(Survey!$BK99))*0.5</f>
        <v>0</v>
      </c>
      <c r="CF99" s="58">
        <f t="shared" si="77"/>
        <v>0</v>
      </c>
      <c r="CG99" s="58">
        <f>IF(AND($CC99&gt;$CF99-0.2,$CC99&lt;$CF99+0.2,ISBLANK(Survey!$AV99)=FALSE),0,1)</f>
        <v>1</v>
      </c>
      <c r="CH99" s="133">
        <f>IF(ISBLANK(Survey!$AW99),1,0)</f>
        <v>1</v>
      </c>
      <c r="CI99" s="16" t="str">
        <f t="shared" si="78"/>
        <v>Pass</v>
      </c>
      <c r="CJ99" s="114">
        <f>IF(Survey!$BB99=0, 0,1)</f>
        <v>0</v>
      </c>
      <c r="CK99" s="58">
        <f>IF(AND(Survey!$AX99&gt;=0,Survey!$AX99&lt;=0.2,Survey!$AX99&lt;&gt;""),0,1)</f>
        <v>1</v>
      </c>
      <c r="CL99" s="114">
        <f>IF(ISBLANK(Survey!$AY99),1,0)</f>
        <v>1</v>
      </c>
      <c r="CM99" s="16" t="str">
        <f t="shared" si="79"/>
        <v>Fail</v>
      </c>
      <c r="CN99" s="133">
        <f>Survey!$AZ99</f>
        <v>0</v>
      </c>
      <c r="CO99" s="16" t="str">
        <f t="shared" si="80"/>
        <v>Pass</v>
      </c>
      <c r="CP99" s="31">
        <f>Survey!$BA99</f>
        <v>0</v>
      </c>
      <c r="CQ99" s="138">
        <f>Survey!$BB99+Survey!$BC99+Survey!$BD99+ABS(Survey!$BE99)-ABS(Survey!$BF99)-ABS(Survey!$BG99)+ABS(Survey!$BH99)-ABS(Survey!$BI99)+ABS(Survey!$BJ99)-ABS(Survey!$BK99)-ABS(Survey!$BL99)+Survey!$BM99</f>
        <v>0</v>
      </c>
      <c r="CR99" s="30">
        <f t="shared" si="81"/>
        <v>0</v>
      </c>
      <c r="CS99" s="17">
        <f t="shared" si="82"/>
        <v>0</v>
      </c>
      <c r="CT99" s="16" t="str">
        <f t="shared" si="83"/>
        <v>Pass</v>
      </c>
      <c r="CU99" s="33" t="b">
        <f>IF(ABS(Survey!$BM99)=0,TRUE,FALSE)</f>
        <v>1</v>
      </c>
      <c r="CV99" s="32" t="b">
        <f>NOT(ISBLANK(Survey!$BN99))</f>
        <v>0</v>
      </c>
      <c r="CW99" t="str">
        <f t="shared" si="84"/>
        <v>Fail</v>
      </c>
      <c r="CX99" s="25">
        <f>Survey!$BA99</f>
        <v>0</v>
      </c>
      <c r="CY99" s="25" cm="1">
        <f t="array" ref="CY99">SUM(SUMIF(Survey!BP99:BW99,{"&gt;0","&lt;0"})*{1,-1})-SUM(SUMIF(Survey!BY99:CF99,{"&gt;0","&lt;0"})*{1,-1})</f>
        <v>0</v>
      </c>
      <c r="CZ99" s="30" t="str">
        <f t="shared" si="85"/>
        <v>No holdings</v>
      </c>
      <c r="DA99">
        <f t="shared" si="86"/>
        <v>0</v>
      </c>
      <c r="DB99" s="16" t="str">
        <f t="shared" si="87"/>
        <v>Fail</v>
      </c>
      <c r="DC99" s="31">
        <f>Survey!$BA99</f>
        <v>0</v>
      </c>
      <c r="DD99" s="31" cm="1">
        <f t="array" ref="DD99">SUM(SUMIF(Survey!CH99:DA99,{"&gt;0","&lt;0"})*{1,-1})-SUM(SUMIF(Survey!DC99:DV99,{"&gt;0","&lt;0"})*{1,-1})</f>
        <v>0</v>
      </c>
      <c r="DE99" s="30" t="str">
        <f t="shared" si="88"/>
        <v>No holdings</v>
      </c>
      <c r="DF99" s="17">
        <f t="shared" si="89"/>
        <v>0</v>
      </c>
      <c r="DG99" s="16" t="str">
        <f t="shared" si="90"/>
        <v>Pass</v>
      </c>
      <c r="DH99" s="33" t="b">
        <f>IF(ABS(Survey!$DA99)=0,TRUE,FALSE)</f>
        <v>1</v>
      </c>
      <c r="DI99" s="32" t="b">
        <f>NOT(ISBLANK(Survey!$DB99))</f>
        <v>0</v>
      </c>
      <c r="DJ99" s="16" t="str">
        <f t="shared" si="91"/>
        <v>Pass</v>
      </c>
      <c r="DK99" s="33" t="b">
        <f>IF(ABS(Survey!$DV99)=0,TRUE,FALSE)</f>
        <v>1</v>
      </c>
      <c r="DL99" s="32" t="b">
        <f>NOT(ISBLANK(Survey!$DW99))</f>
        <v>0</v>
      </c>
      <c r="DM99" t="str">
        <f t="shared" si="92"/>
        <v>Pass</v>
      </c>
      <c r="DN99" s="25" cm="1">
        <f t="array" ref="DN99">SUM(SUMIF(Survey!CW99,{"&gt;0","&lt;0"})*{1,-1})+SUM(SUMIF(Survey!DR99,{"&gt;0","&lt;0"})*{1,-1})</f>
        <v>0</v>
      </c>
      <c r="DO99" s="25">
        <f>SUM(SUMIF(Survey!DY99:EE99,{"&gt;0","&lt;0"})*{1,-1})+SUM(SUMIF(Survey!EG99:EM99,{"&gt;0","&lt;0"})*{1,-1})</f>
        <v>0</v>
      </c>
      <c r="DP99">
        <f t="shared" si="93"/>
        <v>0</v>
      </c>
      <c r="DQ99">
        <f t="shared" si="94"/>
        <v>0</v>
      </c>
      <c r="DR99" s="16" t="str">
        <f t="shared" si="95"/>
        <v>Pass</v>
      </c>
      <c r="DS99" s="33" t="b">
        <f>IF(ABS(Survey!$EE99)=0,TRUE,FALSE)</f>
        <v>1</v>
      </c>
      <c r="DT99" s="32" t="b">
        <f>NOT(ISBLANK(Survey!EF99))</f>
        <v>0</v>
      </c>
      <c r="DU99" s="16" t="str">
        <f t="shared" si="96"/>
        <v>Pass</v>
      </c>
      <c r="DV99" s="33" t="b">
        <f>IF(ABS(Survey!$EM99)=0,TRUE,FALSE)</f>
        <v>1</v>
      </c>
      <c r="DW99" s="32" t="b">
        <f>NOT(ISBLANK(Survey!$EN99))</f>
        <v>0</v>
      </c>
      <c r="DX99" s="16" t="str">
        <f t="shared" si="97"/>
        <v>Fail</v>
      </c>
      <c r="DY99" s="31">
        <f>SUM(SUMIF(Survey!ET99:EV99,{"&gt;0","&lt;0"})*{1,-1})</f>
        <v>0</v>
      </c>
      <c r="DZ99">
        <f t="shared" si="98"/>
        <v>0</v>
      </c>
      <c r="EA99">
        <f t="shared" si="99"/>
        <v>100</v>
      </c>
      <c r="EB99" s="30" t="b">
        <f>IF(OR(Survey!$M99="ETF",Survey!$M99="ETF, alternative mutual fund",Survey!$M99="Closed-end", Survey!$M99="Split share corp"),TRUE,FALSE)</f>
        <v>0</v>
      </c>
      <c r="EC99" s="16" t="str">
        <f t="shared" si="100"/>
        <v>Fail</v>
      </c>
      <c r="ED99" s="31">
        <f>SUM(SUMIF(Survey!EX99:FD99,{"&gt;0","&lt;0"})*{1,-1})</f>
        <v>0</v>
      </c>
      <c r="EE99">
        <f t="shared" si="101"/>
        <v>0</v>
      </c>
      <c r="EF99" s="17">
        <f t="shared" si="102"/>
        <v>100</v>
      </c>
      <c r="EG99" s="16" t="str">
        <f t="shared" si="103"/>
        <v>Fail</v>
      </c>
      <c r="EH99" s="31">
        <f>SUM(SUMIF(Survey!FF99:FL99,{"&gt;0","&lt;0"})*{1,-1})</f>
        <v>0</v>
      </c>
      <c r="EI99">
        <f t="shared" si="104"/>
        <v>0</v>
      </c>
      <c r="EJ99" s="17">
        <f t="shared" si="105"/>
        <v>100</v>
      </c>
    </row>
    <row r="100" spans="1:140">
      <c r="A100">
        <v>100</v>
      </c>
      <c r="B100" t="str">
        <f t="shared" si="0"/>
        <v>Pass</v>
      </c>
      <c r="C100" t="str">
        <f>IF(COUNTBLANK(Survey!B100:FM100)=$C$2, "Pass", "Fail")</f>
        <v>Pass</v>
      </c>
      <c r="D100" s="16" t="str">
        <f t="shared" si="54"/>
        <v>Fail</v>
      </c>
      <c r="E100" t="str">
        <f>IF(OR(ISBLANK(Survey!AL100),COUNTIF(G100:BJ100,"Fail")),"Fail","Pass")</f>
        <v>Fail</v>
      </c>
      <c r="F100" s="265"/>
      <c r="G100" s="16" t="str">
        <f t="shared" si="55"/>
        <v>Fail</v>
      </c>
      <c r="H100" s="139">
        <f>COUNTBLANK(Survey!B100:D100)+COUNTBLANK(Survey!G100)+COUNTBLANK(Survey!I100)+COUNTBLANK(Survey!K100:M100)+COUNTBLANK(Survey!P100:Q100)+COUNTBLANK(Survey!T100:W100)+COUNTBLANK(Survey!Z100:AC100)+COUNTBLANK(Survey!AF100:AG100)+COUNTBLANK(Survey!AK100:AK100)</f>
        <v>21</v>
      </c>
      <c r="I100" t="str">
        <f t="shared" si="56"/>
        <v>Fail</v>
      </c>
      <c r="J100" t="b">
        <f>IF(Survey!E100="No",TRUE,FALSE)</f>
        <v>0</v>
      </c>
      <c r="K100" s="29" cm="1">
        <f t="array" ref="K100">IF(COUNTA(Survey!$E$4:$E$695)=1, 0, SUM(IF(COUNTIF(Survey!$E$4:$E$695, Survey!$E$4:$E$695)=1,1,0)))</f>
        <v>0</v>
      </c>
      <c r="L100" s="29">
        <f>LEN(Survey!E100)</f>
        <v>0</v>
      </c>
      <c r="M100" s="16" t="str">
        <f t="shared" si="57"/>
        <v>Fail</v>
      </c>
      <c r="N100" t="b">
        <f>IF(Survey!F100="No",TRUE,FALSE)</f>
        <v>0</v>
      </c>
      <c r="O100" t="b">
        <f>Survey!F100=Survey!E100</f>
        <v>1</v>
      </c>
      <c r="P100">
        <f>COUNTIF(Survey!$F$4:$F$695,Survey!F100)</f>
        <v>0</v>
      </c>
      <c r="Q100" s="28">
        <f>LEN(Survey!F100)</f>
        <v>0</v>
      </c>
      <c r="R100" s="16" t="str">
        <f t="shared" si="58"/>
        <v>Pass</v>
      </c>
      <c r="S100" s="29">
        <f>MOD((LEN(Survey!H100)+2),11)</f>
        <v>2</v>
      </c>
      <c r="T100">
        <f>COUNTIF(Survey!$H$4:$H$695,Survey!H100)</f>
        <v>0</v>
      </c>
      <c r="U100" s="28" t="str">
        <f>IF(Survey!$L100="Prospectus fund", "Yes", "No")</f>
        <v>No</v>
      </c>
      <c r="V100" s="16" t="str">
        <f t="shared" si="59"/>
        <v>Pass</v>
      </c>
      <c r="W100" s="29">
        <f>MOD((LEN(Survey!J100)+2),11)</f>
        <v>2</v>
      </c>
      <c r="X100">
        <f>COUNTIF(Survey!$J$4:$J$695,Survey!J100)</f>
        <v>0</v>
      </c>
      <c r="Y100" s="30" t="b">
        <f>IF(OR(Survey!$M100="ETF",Survey!$M100="ETF, alternative mutual fund",Survey!$M100="Closed-end", Survey!$M100="Split share corp", Survey!$I100="Yes"),TRUE,FALSE)</f>
        <v>0</v>
      </c>
      <c r="Z100" s="16" t="str">
        <f>IFERROR(IF(AND(OR(AC100=AD100,AD100 = "Either"),NOT(ISBLANK(Survey!K100))),"Pass","Fail"),"Pass")</f>
        <v>Fail</v>
      </c>
      <c r="AA100" s="31" cm="1">
        <f t="array" ref="AA100">SUM(SUMIF(Survey!CH100:DA100,{"&gt;0","&lt;0"})*{1,-1})</f>
        <v>0</v>
      </c>
      <c r="AB100" s="33" cm="1">
        <f t="array" ref="AB100">SUM(SUMIF(Survey!CK100,{"&gt;0","&lt;0"})*{1,-1})+SUM(SUMIF(Survey!CU100,{"&gt;0","&lt;0"})*{1,-1})</f>
        <v>0</v>
      </c>
      <c r="AC100" s="33">
        <f>Survey!K100</f>
        <v>0</v>
      </c>
      <c r="AD100" s="32" t="str">
        <f t="shared" si="60"/>
        <v>Either</v>
      </c>
      <c r="AE100" s="16" t="str">
        <f t="shared" si="61"/>
        <v>Fail</v>
      </c>
      <c r="AF100" s="58" cm="1">
        <f t="array" ref="AF100">SUM(SUMIF(Survey!CH100:DA100,{"&gt;0","&lt;0"})*{1,-1})+SUM(SUMIF(Survey!DC100:DV100,{"&gt;0","&lt;0"})*{1,-1})</f>
        <v>0</v>
      </c>
      <c r="AG100" s="58">
        <f>IFERROR(AF100/(Survey!$BA100),0)</f>
        <v>0</v>
      </c>
      <c r="AH100" s="104" t="b">
        <f>IF(OR(Survey!$M100="Alternative strategy or hedge",Survey!$M100="Private asset",Survey!$L100="Prospectus fund"),TRUE,FALSE)</f>
        <v>0</v>
      </c>
      <c r="AI100" s="104" t="b">
        <f>NOT(ISBLANK(Survey!$M100))</f>
        <v>0</v>
      </c>
      <c r="AJ100" s="16" t="str">
        <f t="shared" si="62"/>
        <v>Fail</v>
      </c>
      <c r="AK100" t="b">
        <f>IF(Survey!W100="No",TRUE,FALSE)</f>
        <v>0</v>
      </c>
      <c r="AL100" s="119">
        <f>MOD((LEN(Survey!W100)+2),22)</f>
        <v>2</v>
      </c>
      <c r="AM100" t="str">
        <f t="shared" si="63"/>
        <v>Pass</v>
      </c>
      <c r="AN100" s="33" t="b">
        <f>NOT(ISNUMBER(SEARCH("Other",Survey!$Q100)))</f>
        <v>1</v>
      </c>
      <c r="AO100" s="32" t="b">
        <f>NOT(ISBLANK(Survey!$R100))</f>
        <v>0</v>
      </c>
      <c r="AP100" s="16" t="str">
        <f t="shared" si="64"/>
        <v>Pass</v>
      </c>
      <c r="AQ100" s="114">
        <f>COUNTBLANK(Survey!$X100)</f>
        <v>1</v>
      </c>
      <c r="AR100" s="58">
        <f>IF(AND(Survey!L100&lt;&gt;"Exempt fund",OR(Survey!$M100="ETF",Survey!$M100="ETF, alternative mutual fund",Survey!$M100="Mutual fund",Survey!$M100="Alternative mutual fund",Survey!$M100="Money market")),1,0)</f>
        <v>0</v>
      </c>
      <c r="AS100" s="16" t="str">
        <f t="shared" si="65"/>
        <v>Pass</v>
      </c>
      <c r="AT100" s="33" t="b">
        <f>NOT(ISNUMBER(SEARCH("Yes",Survey!$AC100)))</f>
        <v>1</v>
      </c>
      <c r="AU100" s="32" t="b">
        <f>IF(COUNTBLANK(Survey!$AD100:$AE100)=0,TRUE, FALSE)</f>
        <v>0</v>
      </c>
      <c r="AV100" s="16" t="str">
        <f t="shared" si="66"/>
        <v>Pass</v>
      </c>
      <c r="AW100" s="33" t="b">
        <f>NOT(ISNUMBER(SEARCH("Yes",Survey!$AF100)))</f>
        <v>1</v>
      </c>
      <c r="AX100" s="32" t="b">
        <f>NOT(ISBLANK(Survey!$AH100))</f>
        <v>0</v>
      </c>
      <c r="AY100" s="16" t="str">
        <f t="shared" si="67"/>
        <v>Pass</v>
      </c>
      <c r="AZ100" s="33" t="b">
        <f>NOT(OR(ISNUMBER(SEARCH("Other",Survey!$AH100)),ISNUMBER(SEARCH("Multiple",Survey!$AH100))))</f>
        <v>1</v>
      </c>
      <c r="BA100" s="32" t="b">
        <f>NOT(ISBLANK(Survey!$AI100))</f>
        <v>0</v>
      </c>
      <c r="BB100" s="16" t="str">
        <f t="shared" si="68"/>
        <v>Fail</v>
      </c>
      <c r="BC100" s="114">
        <f>IF(ABS(Survey!$BA100)&gt;0, 1,0)</f>
        <v>0</v>
      </c>
      <c r="BD100" s="114">
        <f>IF(COUNTBLANK(Survey!$AL100)=0,1,0)</f>
        <v>0</v>
      </c>
      <c r="BE100" s="16" t="str">
        <f t="shared" si="69"/>
        <v>Pass</v>
      </c>
      <c r="BF100" s="114">
        <f>IF(ISBLANK(Survey!$AL100),0,1)</f>
        <v>0</v>
      </c>
      <c r="BG100" s="133">
        <f>COUNTBLANK(Survey!$AM100)</f>
        <v>1</v>
      </c>
      <c r="BH100" s="16" t="str">
        <f t="shared" si="70"/>
        <v>Pass</v>
      </c>
      <c r="BI100" s="114">
        <f>IF(OR(Survey!$AM100="Closed",ISBLANK(Survey!$AM100)),0,1)</f>
        <v>0</v>
      </c>
      <c r="BJ100" s="133">
        <f>IF(ISBLANK(Survey!$AN100),1,0)</f>
        <v>1</v>
      </c>
      <c r="BK100" s="118" t="str">
        <f t="shared" si="71"/>
        <v>Pass</v>
      </c>
      <c r="BL100" s="31" cm="1">
        <f t="array" ref="BL100">SUM(SUMIF(Survey!AO100:AP100,{"&gt;0","&lt;0"})*{1,-1})</f>
        <v>0</v>
      </c>
      <c r="BM100">
        <f t="shared" si="72"/>
        <v>0</v>
      </c>
      <c r="BN100">
        <f t="shared" si="73"/>
        <v>100</v>
      </c>
      <c r="BO100" s="118" t="str">
        <f t="shared" si="74"/>
        <v>Pass</v>
      </c>
      <c r="BP100">
        <f>IF(Survey!AQ100="No",0,1)</f>
        <v>1</v>
      </c>
      <c r="BQ100" s="207">
        <f>MOD((LEN(Survey!AQ100)+2),22)</f>
        <v>2</v>
      </c>
      <c r="BR100">
        <f>IF(Survey!AR100="No",0,1)</f>
        <v>1</v>
      </c>
      <c r="BS100" s="207">
        <f>MOD((LEN(Survey!AR100)+2),22)</f>
        <v>2</v>
      </c>
      <c r="BT100" s="114">
        <f>COUNTBLANK(Survey!$AQ100:$AS100)+COUNTBLANK(Survey!$AU100)</f>
        <v>4</v>
      </c>
      <c r="BU100" s="114">
        <f>IF(Survey!$I100="Yes",1,0)</f>
        <v>0</v>
      </c>
      <c r="BV100" s="114">
        <f>IF(OR(Survey!$M100="Mutual fund",Survey!$M100="Alternative mutual fund",Survey!$M100="Money market"),1,0)</f>
        <v>0</v>
      </c>
      <c r="BW100" s="119">
        <f>IF(OR(Survey!$M100="ETF",Survey!$M100="ETF, alternative mutual fund"),1,0)</f>
        <v>0</v>
      </c>
      <c r="BX100" s="16" t="str">
        <f t="shared" si="75"/>
        <v>Pass</v>
      </c>
      <c r="BY100" s="33">
        <f>IF(ISNUMBER(SEARCH("Other",Survey!$AS100)), 1, 0)</f>
        <v>0</v>
      </c>
      <c r="BZ100" s="58" t="b">
        <f>NOT(ISBLANK(Survey!$AT100))</f>
        <v>0</v>
      </c>
      <c r="CA100" s="16" t="str">
        <f t="shared" si="76"/>
        <v>Pass</v>
      </c>
      <c r="CB100" s="114">
        <f>IF(Survey!$BB100=0, 0,1)</f>
        <v>0</v>
      </c>
      <c r="CC100" s="58">
        <f>Survey!$AV100</f>
        <v>0</v>
      </c>
      <c r="CD100" s="58">
        <f>Survey!$BC100+Survey!$BD100+ABS(Survey!$BE100)-ABS(Survey!$BF100)-ABS(Survey!$BG100)-ABS(Survey!$BL100)</f>
        <v>0</v>
      </c>
      <c r="CE100" s="138">
        <f>Survey!BB100+(ABS(Survey!$BH100)-ABS(Survey!$BI100)+ABS(Survey!$BJ100)-ABS(Survey!$BK100))*0.5</f>
        <v>0</v>
      </c>
      <c r="CF100" s="58">
        <f t="shared" si="77"/>
        <v>0</v>
      </c>
      <c r="CG100" s="58">
        <f>IF(AND($CC100&gt;$CF100-0.2,$CC100&lt;$CF100+0.2,ISBLANK(Survey!$AV100)=FALSE),0,1)</f>
        <v>1</v>
      </c>
      <c r="CH100" s="133">
        <f>IF(ISBLANK(Survey!$AW100),1,0)</f>
        <v>1</v>
      </c>
      <c r="CI100" s="16" t="str">
        <f t="shared" si="78"/>
        <v>Pass</v>
      </c>
      <c r="CJ100" s="114">
        <f>IF(Survey!$BB100=0, 0,1)</f>
        <v>0</v>
      </c>
      <c r="CK100" s="58">
        <f>IF(AND(Survey!$AX100&gt;=0,Survey!$AX100&lt;=0.2,Survey!$AX100&lt;&gt;""),0,1)</f>
        <v>1</v>
      </c>
      <c r="CL100" s="114">
        <f>IF(ISBLANK(Survey!$AY100),1,0)</f>
        <v>1</v>
      </c>
      <c r="CM100" s="16" t="str">
        <f t="shared" si="79"/>
        <v>Fail</v>
      </c>
      <c r="CN100" s="133">
        <f>Survey!$AZ100</f>
        <v>0</v>
      </c>
      <c r="CO100" s="16" t="str">
        <f t="shared" si="80"/>
        <v>Pass</v>
      </c>
      <c r="CP100" s="31">
        <f>Survey!$BA100</f>
        <v>0</v>
      </c>
      <c r="CQ100" s="138">
        <f>Survey!$BB100+Survey!$BC100+Survey!$BD100+ABS(Survey!$BE100)-ABS(Survey!$BF100)-ABS(Survey!$BG100)+ABS(Survey!$BH100)-ABS(Survey!$BI100)+ABS(Survey!$BJ100)-ABS(Survey!$BK100)-ABS(Survey!$BL100)+Survey!$BM100</f>
        <v>0</v>
      </c>
      <c r="CR100" s="30">
        <f t="shared" si="81"/>
        <v>0</v>
      </c>
      <c r="CS100" s="17">
        <f t="shared" si="82"/>
        <v>0</v>
      </c>
      <c r="CT100" s="16" t="str">
        <f t="shared" si="83"/>
        <v>Pass</v>
      </c>
      <c r="CU100" s="33" t="b">
        <f>IF(ABS(Survey!$BM100)=0,TRUE,FALSE)</f>
        <v>1</v>
      </c>
      <c r="CV100" s="32" t="b">
        <f>NOT(ISBLANK(Survey!$BN100))</f>
        <v>0</v>
      </c>
      <c r="CW100" t="str">
        <f t="shared" si="84"/>
        <v>Fail</v>
      </c>
      <c r="CX100" s="25">
        <f>Survey!$BA100</f>
        <v>0</v>
      </c>
      <c r="CY100" s="25" cm="1">
        <f t="array" ref="CY100">SUM(SUMIF(Survey!BP100:BW100,{"&gt;0","&lt;0"})*{1,-1})-SUM(SUMIF(Survey!BY100:CF100,{"&gt;0","&lt;0"})*{1,-1})</f>
        <v>0</v>
      </c>
      <c r="CZ100" s="30" t="str">
        <f t="shared" si="85"/>
        <v>No holdings</v>
      </c>
      <c r="DA100">
        <f t="shared" si="86"/>
        <v>0</v>
      </c>
      <c r="DB100" s="16" t="str">
        <f t="shared" si="87"/>
        <v>Fail</v>
      </c>
      <c r="DC100" s="31">
        <f>Survey!$BA100</f>
        <v>0</v>
      </c>
      <c r="DD100" s="31" cm="1">
        <f t="array" ref="DD100">SUM(SUMIF(Survey!CH100:DA100,{"&gt;0","&lt;0"})*{1,-1})-SUM(SUMIF(Survey!DC100:DV100,{"&gt;0","&lt;0"})*{1,-1})</f>
        <v>0</v>
      </c>
      <c r="DE100" s="30" t="str">
        <f t="shared" si="88"/>
        <v>No holdings</v>
      </c>
      <c r="DF100" s="17">
        <f t="shared" si="89"/>
        <v>0</v>
      </c>
      <c r="DG100" s="16" t="str">
        <f t="shared" si="90"/>
        <v>Pass</v>
      </c>
      <c r="DH100" s="33" t="b">
        <f>IF(ABS(Survey!$DA100)=0,TRUE,FALSE)</f>
        <v>1</v>
      </c>
      <c r="DI100" s="32" t="b">
        <f>NOT(ISBLANK(Survey!$DB100))</f>
        <v>0</v>
      </c>
      <c r="DJ100" s="16" t="str">
        <f t="shared" si="91"/>
        <v>Pass</v>
      </c>
      <c r="DK100" s="33" t="b">
        <f>IF(ABS(Survey!$DV100)=0,TRUE,FALSE)</f>
        <v>1</v>
      </c>
      <c r="DL100" s="32" t="b">
        <f>NOT(ISBLANK(Survey!$DW100))</f>
        <v>0</v>
      </c>
      <c r="DM100" t="str">
        <f t="shared" si="92"/>
        <v>Pass</v>
      </c>
      <c r="DN100" s="25" cm="1">
        <f t="array" ref="DN100">SUM(SUMIF(Survey!CW100,{"&gt;0","&lt;0"})*{1,-1})+SUM(SUMIF(Survey!DR100,{"&gt;0","&lt;0"})*{1,-1})</f>
        <v>0</v>
      </c>
      <c r="DO100" s="25">
        <f>SUM(SUMIF(Survey!DY100:EE100,{"&gt;0","&lt;0"})*{1,-1})+SUM(SUMIF(Survey!EG100:EM100,{"&gt;0","&lt;0"})*{1,-1})</f>
        <v>0</v>
      </c>
      <c r="DP100">
        <f t="shared" si="93"/>
        <v>0</v>
      </c>
      <c r="DQ100">
        <f t="shared" si="94"/>
        <v>0</v>
      </c>
      <c r="DR100" s="16" t="str">
        <f t="shared" si="95"/>
        <v>Pass</v>
      </c>
      <c r="DS100" s="33" t="b">
        <f>IF(ABS(Survey!$EE100)=0,TRUE,FALSE)</f>
        <v>1</v>
      </c>
      <c r="DT100" s="32" t="b">
        <f>NOT(ISBLANK(Survey!EF100))</f>
        <v>0</v>
      </c>
      <c r="DU100" s="16" t="str">
        <f t="shared" si="96"/>
        <v>Pass</v>
      </c>
      <c r="DV100" s="33" t="b">
        <f>IF(ABS(Survey!$EM100)=0,TRUE,FALSE)</f>
        <v>1</v>
      </c>
      <c r="DW100" s="32" t="b">
        <f>NOT(ISBLANK(Survey!$EN100))</f>
        <v>0</v>
      </c>
      <c r="DX100" s="16" t="str">
        <f t="shared" si="97"/>
        <v>Fail</v>
      </c>
      <c r="DY100" s="31">
        <f>SUM(SUMIF(Survey!ET100:EV100,{"&gt;0","&lt;0"})*{1,-1})</f>
        <v>0</v>
      </c>
      <c r="DZ100">
        <f t="shared" si="98"/>
        <v>0</v>
      </c>
      <c r="EA100">
        <f t="shared" si="99"/>
        <v>100</v>
      </c>
      <c r="EB100" s="30" t="b">
        <f>IF(OR(Survey!$M100="ETF",Survey!$M100="ETF, alternative mutual fund",Survey!$M100="Closed-end", Survey!$M100="Split share corp"),TRUE,FALSE)</f>
        <v>0</v>
      </c>
      <c r="EC100" s="16" t="str">
        <f t="shared" si="100"/>
        <v>Fail</v>
      </c>
      <c r="ED100" s="31">
        <f>SUM(SUMIF(Survey!EX100:FD100,{"&gt;0","&lt;0"})*{1,-1})</f>
        <v>0</v>
      </c>
      <c r="EE100">
        <f t="shared" si="101"/>
        <v>0</v>
      </c>
      <c r="EF100" s="17">
        <f t="shared" si="102"/>
        <v>100</v>
      </c>
      <c r="EG100" s="16" t="str">
        <f t="shared" si="103"/>
        <v>Fail</v>
      </c>
      <c r="EH100" s="31">
        <f>SUM(SUMIF(Survey!FF100:FL100,{"&gt;0","&lt;0"})*{1,-1})</f>
        <v>0</v>
      </c>
      <c r="EI100">
        <f t="shared" si="104"/>
        <v>0</v>
      </c>
      <c r="EJ100" s="17">
        <f t="shared" si="105"/>
        <v>100</v>
      </c>
    </row>
    <row r="101" spans="1:140">
      <c r="A101">
        <v>101</v>
      </c>
      <c r="B101" t="str">
        <f t="shared" si="0"/>
        <v>Pass</v>
      </c>
      <c r="C101" t="str">
        <f>IF(COUNTBLANK(Survey!B101:FM101)=$C$2, "Pass", "Fail")</f>
        <v>Pass</v>
      </c>
      <c r="D101" s="16" t="str">
        <f t="shared" si="54"/>
        <v>Fail</v>
      </c>
      <c r="E101" t="str">
        <f>IF(OR(ISBLANK(Survey!AL101),COUNTIF(G101:BJ101,"Fail")),"Fail","Pass")</f>
        <v>Fail</v>
      </c>
      <c r="F101" s="265"/>
      <c r="G101" s="16" t="str">
        <f t="shared" si="55"/>
        <v>Fail</v>
      </c>
      <c r="H101" s="139">
        <f>COUNTBLANK(Survey!B101:D101)+COUNTBLANK(Survey!G101)+COUNTBLANK(Survey!I101)+COUNTBLANK(Survey!K101:M101)+COUNTBLANK(Survey!P101:Q101)+COUNTBLANK(Survey!T101:W101)+COUNTBLANK(Survey!Z101:AC101)+COUNTBLANK(Survey!AF101:AG101)+COUNTBLANK(Survey!AK101:AK101)</f>
        <v>21</v>
      </c>
      <c r="I101" t="str">
        <f t="shared" si="56"/>
        <v>Fail</v>
      </c>
      <c r="J101" t="b">
        <f>IF(Survey!E101="No",TRUE,FALSE)</f>
        <v>0</v>
      </c>
      <c r="K101" s="29" cm="1">
        <f t="array" ref="K101">IF(COUNTA(Survey!$E$4:$E$695)=1, 0, SUM(IF(COUNTIF(Survey!$E$4:$E$695, Survey!$E$4:$E$695)=1,1,0)))</f>
        <v>0</v>
      </c>
      <c r="L101" s="29">
        <f>LEN(Survey!E101)</f>
        <v>0</v>
      </c>
      <c r="M101" s="16" t="str">
        <f t="shared" si="57"/>
        <v>Fail</v>
      </c>
      <c r="N101" t="b">
        <f>IF(Survey!F101="No",TRUE,FALSE)</f>
        <v>0</v>
      </c>
      <c r="O101" t="b">
        <f>Survey!F101=Survey!E101</f>
        <v>1</v>
      </c>
      <c r="P101">
        <f>COUNTIF(Survey!$F$4:$F$695,Survey!F101)</f>
        <v>0</v>
      </c>
      <c r="Q101" s="28">
        <f>LEN(Survey!F101)</f>
        <v>0</v>
      </c>
      <c r="R101" s="16" t="str">
        <f t="shared" si="58"/>
        <v>Pass</v>
      </c>
      <c r="S101" s="29">
        <f>MOD((LEN(Survey!H101)+2),11)</f>
        <v>2</v>
      </c>
      <c r="T101">
        <f>COUNTIF(Survey!$H$4:$H$695,Survey!H101)</f>
        <v>0</v>
      </c>
      <c r="U101" s="28" t="str">
        <f>IF(Survey!$L101="Prospectus fund", "Yes", "No")</f>
        <v>No</v>
      </c>
      <c r="V101" s="16" t="str">
        <f t="shared" si="59"/>
        <v>Pass</v>
      </c>
      <c r="W101" s="29">
        <f>MOD((LEN(Survey!J101)+2),11)</f>
        <v>2</v>
      </c>
      <c r="X101">
        <f>COUNTIF(Survey!$J$4:$J$695,Survey!J101)</f>
        <v>0</v>
      </c>
      <c r="Y101" s="30" t="b">
        <f>IF(OR(Survey!$M101="ETF",Survey!$M101="ETF, alternative mutual fund",Survey!$M101="Closed-end", Survey!$M101="Split share corp", Survey!$I101="Yes"),TRUE,FALSE)</f>
        <v>0</v>
      </c>
      <c r="Z101" s="16" t="str">
        <f>IFERROR(IF(AND(OR(AC101=AD101,AD101 = "Either"),NOT(ISBLANK(Survey!K101))),"Pass","Fail"),"Pass")</f>
        <v>Fail</v>
      </c>
      <c r="AA101" s="31" cm="1">
        <f t="array" ref="AA101">SUM(SUMIF(Survey!CH101:DA101,{"&gt;0","&lt;0"})*{1,-1})</f>
        <v>0</v>
      </c>
      <c r="AB101" s="33" cm="1">
        <f t="array" ref="AB101">SUM(SUMIF(Survey!CK101,{"&gt;0","&lt;0"})*{1,-1})+SUM(SUMIF(Survey!CU101,{"&gt;0","&lt;0"})*{1,-1})</f>
        <v>0</v>
      </c>
      <c r="AC101" s="33">
        <f>Survey!K101</f>
        <v>0</v>
      </c>
      <c r="AD101" s="32" t="str">
        <f t="shared" si="60"/>
        <v>Either</v>
      </c>
      <c r="AE101" s="16" t="str">
        <f t="shared" si="61"/>
        <v>Fail</v>
      </c>
      <c r="AF101" s="58" cm="1">
        <f t="array" ref="AF101">SUM(SUMIF(Survey!CH101:DA101,{"&gt;0","&lt;0"})*{1,-1})+SUM(SUMIF(Survey!DC101:DV101,{"&gt;0","&lt;0"})*{1,-1})</f>
        <v>0</v>
      </c>
      <c r="AG101" s="58">
        <f>IFERROR(AF101/(Survey!$BA101),0)</f>
        <v>0</v>
      </c>
      <c r="AH101" s="104" t="b">
        <f>IF(OR(Survey!$M101="Alternative strategy or hedge",Survey!$M101="Private asset",Survey!$L101="Prospectus fund"),TRUE,FALSE)</f>
        <v>0</v>
      </c>
      <c r="AI101" s="104" t="b">
        <f>NOT(ISBLANK(Survey!$M101))</f>
        <v>0</v>
      </c>
      <c r="AJ101" s="16" t="str">
        <f t="shared" si="62"/>
        <v>Fail</v>
      </c>
      <c r="AK101" t="b">
        <f>IF(Survey!W101="No",TRUE,FALSE)</f>
        <v>0</v>
      </c>
      <c r="AL101" s="119">
        <f>MOD((LEN(Survey!W101)+2),22)</f>
        <v>2</v>
      </c>
      <c r="AM101" t="str">
        <f t="shared" si="63"/>
        <v>Pass</v>
      </c>
      <c r="AN101" s="33" t="b">
        <f>NOT(ISNUMBER(SEARCH("Other",Survey!$Q101)))</f>
        <v>1</v>
      </c>
      <c r="AO101" s="32" t="b">
        <f>NOT(ISBLANK(Survey!$R101))</f>
        <v>0</v>
      </c>
      <c r="AP101" s="16" t="str">
        <f t="shared" si="64"/>
        <v>Pass</v>
      </c>
      <c r="AQ101" s="114">
        <f>COUNTBLANK(Survey!$X101)</f>
        <v>1</v>
      </c>
      <c r="AR101" s="58">
        <f>IF(AND(Survey!L101&lt;&gt;"Exempt fund",OR(Survey!$M101="ETF",Survey!$M101="ETF, alternative mutual fund",Survey!$M101="Mutual fund",Survey!$M101="Alternative mutual fund",Survey!$M101="Money market")),1,0)</f>
        <v>0</v>
      </c>
      <c r="AS101" s="16" t="str">
        <f t="shared" si="65"/>
        <v>Pass</v>
      </c>
      <c r="AT101" s="33" t="b">
        <f>NOT(ISNUMBER(SEARCH("Yes",Survey!$AC101)))</f>
        <v>1</v>
      </c>
      <c r="AU101" s="32" t="b">
        <f>IF(COUNTBLANK(Survey!$AD101:$AE101)=0,TRUE, FALSE)</f>
        <v>0</v>
      </c>
      <c r="AV101" s="16" t="str">
        <f t="shared" si="66"/>
        <v>Pass</v>
      </c>
      <c r="AW101" s="33" t="b">
        <f>NOT(ISNUMBER(SEARCH("Yes",Survey!$AF101)))</f>
        <v>1</v>
      </c>
      <c r="AX101" s="32" t="b">
        <f>NOT(ISBLANK(Survey!$AH101))</f>
        <v>0</v>
      </c>
      <c r="AY101" s="16" t="str">
        <f t="shared" si="67"/>
        <v>Pass</v>
      </c>
      <c r="AZ101" s="33" t="b">
        <f>NOT(OR(ISNUMBER(SEARCH("Other",Survey!$AH101)),ISNUMBER(SEARCH("Multiple",Survey!$AH101))))</f>
        <v>1</v>
      </c>
      <c r="BA101" s="32" t="b">
        <f>NOT(ISBLANK(Survey!$AI101))</f>
        <v>0</v>
      </c>
      <c r="BB101" s="16" t="str">
        <f t="shared" si="68"/>
        <v>Fail</v>
      </c>
      <c r="BC101" s="114">
        <f>IF(ABS(Survey!$BA101)&gt;0, 1,0)</f>
        <v>0</v>
      </c>
      <c r="BD101" s="114">
        <f>IF(COUNTBLANK(Survey!$AL101)=0,1,0)</f>
        <v>0</v>
      </c>
      <c r="BE101" s="16" t="str">
        <f t="shared" si="69"/>
        <v>Pass</v>
      </c>
      <c r="BF101" s="114">
        <f>IF(ISBLANK(Survey!$AL101),0,1)</f>
        <v>0</v>
      </c>
      <c r="BG101" s="133">
        <f>COUNTBLANK(Survey!$AM101)</f>
        <v>1</v>
      </c>
      <c r="BH101" s="16" t="str">
        <f t="shared" si="70"/>
        <v>Pass</v>
      </c>
      <c r="BI101" s="114">
        <f>IF(OR(Survey!$AM101="Closed",ISBLANK(Survey!$AM101)),0,1)</f>
        <v>0</v>
      </c>
      <c r="BJ101" s="133">
        <f>IF(ISBLANK(Survey!$AN101),1,0)</f>
        <v>1</v>
      </c>
      <c r="BK101" s="118" t="str">
        <f t="shared" si="71"/>
        <v>Pass</v>
      </c>
      <c r="BL101" s="31" cm="1">
        <f t="array" ref="BL101">SUM(SUMIF(Survey!AO101:AP101,{"&gt;0","&lt;0"})*{1,-1})</f>
        <v>0</v>
      </c>
      <c r="BM101">
        <f t="shared" si="72"/>
        <v>0</v>
      </c>
      <c r="BN101">
        <f t="shared" si="73"/>
        <v>100</v>
      </c>
      <c r="BO101" s="118" t="str">
        <f t="shared" si="74"/>
        <v>Pass</v>
      </c>
      <c r="BP101">
        <f>IF(Survey!AQ101="No",0,1)</f>
        <v>1</v>
      </c>
      <c r="BQ101" s="207">
        <f>MOD((LEN(Survey!AQ101)+2),22)</f>
        <v>2</v>
      </c>
      <c r="BR101">
        <f>IF(Survey!AR101="No",0,1)</f>
        <v>1</v>
      </c>
      <c r="BS101" s="207">
        <f>MOD((LEN(Survey!AR101)+2),22)</f>
        <v>2</v>
      </c>
      <c r="BT101" s="114">
        <f>COUNTBLANK(Survey!$AQ101:$AS101)+COUNTBLANK(Survey!$AU101)</f>
        <v>4</v>
      </c>
      <c r="BU101" s="114">
        <f>IF(Survey!$I101="Yes",1,0)</f>
        <v>0</v>
      </c>
      <c r="BV101" s="114">
        <f>IF(OR(Survey!$M101="Mutual fund",Survey!$M101="Alternative mutual fund",Survey!$M101="Money market"),1,0)</f>
        <v>0</v>
      </c>
      <c r="BW101" s="119">
        <f>IF(OR(Survey!$M101="ETF",Survey!$M101="ETF, alternative mutual fund"),1,0)</f>
        <v>0</v>
      </c>
      <c r="BX101" s="16" t="str">
        <f t="shared" si="75"/>
        <v>Pass</v>
      </c>
      <c r="BY101" s="33">
        <f>IF(ISNUMBER(SEARCH("Other",Survey!$AS101)), 1, 0)</f>
        <v>0</v>
      </c>
      <c r="BZ101" s="58" t="b">
        <f>NOT(ISBLANK(Survey!$AT101))</f>
        <v>0</v>
      </c>
      <c r="CA101" s="16" t="str">
        <f t="shared" si="76"/>
        <v>Pass</v>
      </c>
      <c r="CB101" s="114">
        <f>IF(Survey!$BB101=0, 0,1)</f>
        <v>0</v>
      </c>
      <c r="CC101" s="58">
        <f>Survey!$AV101</f>
        <v>0</v>
      </c>
      <c r="CD101" s="58">
        <f>Survey!$BC101+Survey!$BD101+ABS(Survey!$BE101)-ABS(Survey!$BF101)-ABS(Survey!$BG101)-ABS(Survey!$BL101)</f>
        <v>0</v>
      </c>
      <c r="CE101" s="138">
        <f>Survey!BB101+(ABS(Survey!$BH101)-ABS(Survey!$BI101)+ABS(Survey!$BJ101)-ABS(Survey!$BK101))*0.5</f>
        <v>0</v>
      </c>
      <c r="CF101" s="58">
        <f t="shared" si="77"/>
        <v>0</v>
      </c>
      <c r="CG101" s="58">
        <f>IF(AND($CC101&gt;$CF101-0.2,$CC101&lt;$CF101+0.2,ISBLANK(Survey!$AV101)=FALSE),0,1)</f>
        <v>1</v>
      </c>
      <c r="CH101" s="133">
        <f>IF(ISBLANK(Survey!$AW101),1,0)</f>
        <v>1</v>
      </c>
      <c r="CI101" s="16" t="str">
        <f t="shared" si="78"/>
        <v>Pass</v>
      </c>
      <c r="CJ101" s="114">
        <f>IF(Survey!$BB101=0, 0,1)</f>
        <v>0</v>
      </c>
      <c r="CK101" s="58">
        <f>IF(AND(Survey!$AX101&gt;=0,Survey!$AX101&lt;=0.2,Survey!$AX101&lt;&gt;""),0,1)</f>
        <v>1</v>
      </c>
      <c r="CL101" s="114">
        <f>IF(ISBLANK(Survey!$AY101),1,0)</f>
        <v>1</v>
      </c>
      <c r="CM101" s="16" t="str">
        <f t="shared" si="79"/>
        <v>Fail</v>
      </c>
      <c r="CN101" s="133">
        <f>Survey!$AZ101</f>
        <v>0</v>
      </c>
      <c r="CO101" s="16" t="str">
        <f t="shared" si="80"/>
        <v>Pass</v>
      </c>
      <c r="CP101" s="31">
        <f>Survey!$BA101</f>
        <v>0</v>
      </c>
      <c r="CQ101" s="138">
        <f>Survey!$BB101+Survey!$BC101+Survey!$BD101+ABS(Survey!$BE101)-ABS(Survey!$BF101)-ABS(Survey!$BG101)+ABS(Survey!$BH101)-ABS(Survey!$BI101)+ABS(Survey!$BJ101)-ABS(Survey!$BK101)-ABS(Survey!$BL101)+Survey!$BM101</f>
        <v>0</v>
      </c>
      <c r="CR101" s="30">
        <f t="shared" si="81"/>
        <v>0</v>
      </c>
      <c r="CS101" s="17">
        <f t="shared" si="82"/>
        <v>0</v>
      </c>
      <c r="CT101" s="16" t="str">
        <f t="shared" si="83"/>
        <v>Pass</v>
      </c>
      <c r="CU101" s="33" t="b">
        <f>IF(ABS(Survey!$BM101)=0,TRUE,FALSE)</f>
        <v>1</v>
      </c>
      <c r="CV101" s="32" t="b">
        <f>NOT(ISBLANK(Survey!$BN101))</f>
        <v>0</v>
      </c>
      <c r="CW101" t="str">
        <f t="shared" si="84"/>
        <v>Fail</v>
      </c>
      <c r="CX101" s="25">
        <f>Survey!$BA101</f>
        <v>0</v>
      </c>
      <c r="CY101" s="25" cm="1">
        <f t="array" ref="CY101">SUM(SUMIF(Survey!BP101:BW101,{"&gt;0","&lt;0"})*{1,-1})-SUM(SUMIF(Survey!BY101:CF101,{"&gt;0","&lt;0"})*{1,-1})</f>
        <v>0</v>
      </c>
      <c r="CZ101" s="30" t="str">
        <f t="shared" si="85"/>
        <v>No holdings</v>
      </c>
      <c r="DA101">
        <f t="shared" si="86"/>
        <v>0</v>
      </c>
      <c r="DB101" s="16" t="str">
        <f t="shared" si="87"/>
        <v>Fail</v>
      </c>
      <c r="DC101" s="31">
        <f>Survey!$BA101</f>
        <v>0</v>
      </c>
      <c r="DD101" s="31" cm="1">
        <f t="array" ref="DD101">SUM(SUMIF(Survey!CH101:DA101,{"&gt;0","&lt;0"})*{1,-1})-SUM(SUMIF(Survey!DC101:DV101,{"&gt;0","&lt;0"})*{1,-1})</f>
        <v>0</v>
      </c>
      <c r="DE101" s="30" t="str">
        <f t="shared" si="88"/>
        <v>No holdings</v>
      </c>
      <c r="DF101" s="17">
        <f t="shared" si="89"/>
        <v>0</v>
      </c>
      <c r="DG101" s="16" t="str">
        <f t="shared" si="90"/>
        <v>Pass</v>
      </c>
      <c r="DH101" s="33" t="b">
        <f>IF(ABS(Survey!$DA101)=0,TRUE,FALSE)</f>
        <v>1</v>
      </c>
      <c r="DI101" s="32" t="b">
        <f>NOT(ISBLANK(Survey!$DB101))</f>
        <v>0</v>
      </c>
      <c r="DJ101" s="16" t="str">
        <f t="shared" si="91"/>
        <v>Pass</v>
      </c>
      <c r="DK101" s="33" t="b">
        <f>IF(ABS(Survey!$DV101)=0,TRUE,FALSE)</f>
        <v>1</v>
      </c>
      <c r="DL101" s="32" t="b">
        <f>NOT(ISBLANK(Survey!$DW101))</f>
        <v>0</v>
      </c>
      <c r="DM101" t="str">
        <f t="shared" si="92"/>
        <v>Pass</v>
      </c>
      <c r="DN101" s="25" cm="1">
        <f t="array" ref="DN101">SUM(SUMIF(Survey!CW101,{"&gt;0","&lt;0"})*{1,-1})+SUM(SUMIF(Survey!DR101,{"&gt;0","&lt;0"})*{1,-1})</f>
        <v>0</v>
      </c>
      <c r="DO101" s="25">
        <f>SUM(SUMIF(Survey!DY101:EE101,{"&gt;0","&lt;0"})*{1,-1})+SUM(SUMIF(Survey!EG101:EM101,{"&gt;0","&lt;0"})*{1,-1})</f>
        <v>0</v>
      </c>
      <c r="DP101">
        <f t="shared" si="93"/>
        <v>0</v>
      </c>
      <c r="DQ101">
        <f t="shared" si="94"/>
        <v>0</v>
      </c>
      <c r="DR101" s="16" t="str">
        <f t="shared" si="95"/>
        <v>Pass</v>
      </c>
      <c r="DS101" s="33" t="b">
        <f>IF(ABS(Survey!$EE101)=0,TRUE,FALSE)</f>
        <v>1</v>
      </c>
      <c r="DT101" s="32" t="b">
        <f>NOT(ISBLANK(Survey!EF101))</f>
        <v>0</v>
      </c>
      <c r="DU101" s="16" t="str">
        <f t="shared" si="96"/>
        <v>Pass</v>
      </c>
      <c r="DV101" s="33" t="b">
        <f>IF(ABS(Survey!$EM101)=0,TRUE,FALSE)</f>
        <v>1</v>
      </c>
      <c r="DW101" s="32" t="b">
        <f>NOT(ISBLANK(Survey!$EN101))</f>
        <v>0</v>
      </c>
      <c r="DX101" s="16" t="str">
        <f t="shared" si="97"/>
        <v>Fail</v>
      </c>
      <c r="DY101" s="31">
        <f>SUM(SUMIF(Survey!ET101:EV101,{"&gt;0","&lt;0"})*{1,-1})</f>
        <v>0</v>
      </c>
      <c r="DZ101">
        <f t="shared" si="98"/>
        <v>0</v>
      </c>
      <c r="EA101">
        <f t="shared" si="99"/>
        <v>100</v>
      </c>
      <c r="EB101" s="30" t="b">
        <f>IF(OR(Survey!$M101="ETF",Survey!$M101="ETF, alternative mutual fund",Survey!$M101="Closed-end", Survey!$M101="Split share corp"),TRUE,FALSE)</f>
        <v>0</v>
      </c>
      <c r="EC101" s="16" t="str">
        <f t="shared" si="100"/>
        <v>Fail</v>
      </c>
      <c r="ED101" s="31">
        <f>SUM(SUMIF(Survey!EX101:FD101,{"&gt;0","&lt;0"})*{1,-1})</f>
        <v>0</v>
      </c>
      <c r="EE101">
        <f t="shared" si="101"/>
        <v>0</v>
      </c>
      <c r="EF101" s="17">
        <f t="shared" si="102"/>
        <v>100</v>
      </c>
      <c r="EG101" s="16" t="str">
        <f t="shared" si="103"/>
        <v>Fail</v>
      </c>
      <c r="EH101" s="31">
        <f>SUM(SUMIF(Survey!FF101:FL101,{"&gt;0","&lt;0"})*{1,-1})</f>
        <v>0</v>
      </c>
      <c r="EI101">
        <f t="shared" si="104"/>
        <v>0</v>
      </c>
      <c r="EJ101" s="17">
        <f t="shared" si="105"/>
        <v>100</v>
      </c>
    </row>
    <row r="102" spans="1:140">
      <c r="A102">
        <v>102</v>
      </c>
      <c r="B102" t="str">
        <f t="shared" si="0"/>
        <v>Pass</v>
      </c>
      <c r="C102" t="str">
        <f>IF(COUNTBLANK(Survey!B102:FM102)=$C$2, "Pass", "Fail")</f>
        <v>Pass</v>
      </c>
      <c r="D102" s="16" t="str">
        <f t="shared" si="54"/>
        <v>Fail</v>
      </c>
      <c r="E102" t="str">
        <f>IF(OR(ISBLANK(Survey!AL102),COUNTIF(G102:BJ102,"Fail")),"Fail","Pass")</f>
        <v>Fail</v>
      </c>
      <c r="F102" s="265"/>
      <c r="G102" s="16" t="str">
        <f t="shared" si="55"/>
        <v>Fail</v>
      </c>
      <c r="H102" s="139">
        <f>COUNTBLANK(Survey!B102:D102)+COUNTBLANK(Survey!G102)+COUNTBLANK(Survey!I102)+COUNTBLANK(Survey!K102:M102)+COUNTBLANK(Survey!P102:Q102)+COUNTBLANK(Survey!T102:W102)+COUNTBLANK(Survey!Z102:AC102)+COUNTBLANK(Survey!AF102:AG102)+COUNTBLANK(Survey!AK102:AK102)</f>
        <v>21</v>
      </c>
      <c r="I102" t="str">
        <f t="shared" si="56"/>
        <v>Fail</v>
      </c>
      <c r="J102" t="b">
        <f>IF(Survey!E102="No",TRUE,FALSE)</f>
        <v>0</v>
      </c>
      <c r="K102" s="29" cm="1">
        <f t="array" ref="K102">IF(COUNTA(Survey!$E$4:$E$695)=1, 0, SUM(IF(COUNTIF(Survey!$E$4:$E$695, Survey!$E$4:$E$695)=1,1,0)))</f>
        <v>0</v>
      </c>
      <c r="L102" s="29">
        <f>LEN(Survey!E102)</f>
        <v>0</v>
      </c>
      <c r="M102" s="16" t="str">
        <f t="shared" si="57"/>
        <v>Fail</v>
      </c>
      <c r="N102" t="b">
        <f>IF(Survey!F102="No",TRUE,FALSE)</f>
        <v>0</v>
      </c>
      <c r="O102" t="b">
        <f>Survey!F102=Survey!E102</f>
        <v>1</v>
      </c>
      <c r="P102">
        <f>COUNTIF(Survey!$F$4:$F$695,Survey!F102)</f>
        <v>0</v>
      </c>
      <c r="Q102" s="28">
        <f>LEN(Survey!F102)</f>
        <v>0</v>
      </c>
      <c r="R102" s="16" t="str">
        <f t="shared" si="58"/>
        <v>Pass</v>
      </c>
      <c r="S102" s="29">
        <f>MOD((LEN(Survey!H102)+2),11)</f>
        <v>2</v>
      </c>
      <c r="T102">
        <f>COUNTIF(Survey!$H$4:$H$695,Survey!H102)</f>
        <v>0</v>
      </c>
      <c r="U102" s="28" t="str">
        <f>IF(Survey!$L102="Prospectus fund", "Yes", "No")</f>
        <v>No</v>
      </c>
      <c r="V102" s="16" t="str">
        <f t="shared" si="59"/>
        <v>Pass</v>
      </c>
      <c r="W102" s="29">
        <f>MOD((LEN(Survey!J102)+2),11)</f>
        <v>2</v>
      </c>
      <c r="X102">
        <f>COUNTIF(Survey!$J$4:$J$695,Survey!J102)</f>
        <v>0</v>
      </c>
      <c r="Y102" s="30" t="b">
        <f>IF(OR(Survey!$M102="ETF",Survey!$M102="ETF, alternative mutual fund",Survey!$M102="Closed-end", Survey!$M102="Split share corp", Survey!$I102="Yes"),TRUE,FALSE)</f>
        <v>0</v>
      </c>
      <c r="Z102" s="16" t="str">
        <f>IFERROR(IF(AND(OR(AC102=AD102,AD102 = "Either"),NOT(ISBLANK(Survey!K102))),"Pass","Fail"),"Pass")</f>
        <v>Fail</v>
      </c>
      <c r="AA102" s="31" cm="1">
        <f t="array" ref="AA102">SUM(SUMIF(Survey!CH102:DA102,{"&gt;0","&lt;0"})*{1,-1})</f>
        <v>0</v>
      </c>
      <c r="AB102" s="33" cm="1">
        <f t="array" ref="AB102">SUM(SUMIF(Survey!CK102,{"&gt;0","&lt;0"})*{1,-1})+SUM(SUMIF(Survey!CU102,{"&gt;0","&lt;0"})*{1,-1})</f>
        <v>0</v>
      </c>
      <c r="AC102" s="33">
        <f>Survey!K102</f>
        <v>0</v>
      </c>
      <c r="AD102" s="32" t="str">
        <f t="shared" si="60"/>
        <v>Either</v>
      </c>
      <c r="AE102" s="16" t="str">
        <f t="shared" si="61"/>
        <v>Fail</v>
      </c>
      <c r="AF102" s="58" cm="1">
        <f t="array" ref="AF102">SUM(SUMIF(Survey!CH102:DA102,{"&gt;0","&lt;0"})*{1,-1})+SUM(SUMIF(Survey!DC102:DV102,{"&gt;0","&lt;0"})*{1,-1})</f>
        <v>0</v>
      </c>
      <c r="AG102" s="58">
        <f>IFERROR(AF102/(Survey!$BA102),0)</f>
        <v>0</v>
      </c>
      <c r="AH102" s="104" t="b">
        <f>IF(OR(Survey!$M102="Alternative strategy or hedge",Survey!$M102="Private asset",Survey!$L102="Prospectus fund"),TRUE,FALSE)</f>
        <v>0</v>
      </c>
      <c r="AI102" s="104" t="b">
        <f>NOT(ISBLANK(Survey!$M102))</f>
        <v>0</v>
      </c>
      <c r="AJ102" s="16" t="str">
        <f t="shared" si="62"/>
        <v>Fail</v>
      </c>
      <c r="AK102" t="b">
        <f>IF(Survey!W102="No",TRUE,FALSE)</f>
        <v>0</v>
      </c>
      <c r="AL102" s="119">
        <f>MOD((LEN(Survey!W102)+2),22)</f>
        <v>2</v>
      </c>
      <c r="AM102" t="str">
        <f t="shared" si="63"/>
        <v>Pass</v>
      </c>
      <c r="AN102" s="33" t="b">
        <f>NOT(ISNUMBER(SEARCH("Other",Survey!$Q102)))</f>
        <v>1</v>
      </c>
      <c r="AO102" s="32" t="b">
        <f>NOT(ISBLANK(Survey!$R102))</f>
        <v>0</v>
      </c>
      <c r="AP102" s="16" t="str">
        <f t="shared" si="64"/>
        <v>Pass</v>
      </c>
      <c r="AQ102" s="114">
        <f>COUNTBLANK(Survey!$X102)</f>
        <v>1</v>
      </c>
      <c r="AR102" s="58">
        <f>IF(AND(Survey!L102&lt;&gt;"Exempt fund",OR(Survey!$M102="ETF",Survey!$M102="ETF, alternative mutual fund",Survey!$M102="Mutual fund",Survey!$M102="Alternative mutual fund",Survey!$M102="Money market")),1,0)</f>
        <v>0</v>
      </c>
      <c r="AS102" s="16" t="str">
        <f t="shared" si="65"/>
        <v>Pass</v>
      </c>
      <c r="AT102" s="33" t="b">
        <f>NOT(ISNUMBER(SEARCH("Yes",Survey!$AC102)))</f>
        <v>1</v>
      </c>
      <c r="AU102" s="32" t="b">
        <f>IF(COUNTBLANK(Survey!$AD102:$AE102)=0,TRUE, FALSE)</f>
        <v>0</v>
      </c>
      <c r="AV102" s="16" t="str">
        <f t="shared" si="66"/>
        <v>Pass</v>
      </c>
      <c r="AW102" s="33" t="b">
        <f>NOT(ISNUMBER(SEARCH("Yes",Survey!$AF102)))</f>
        <v>1</v>
      </c>
      <c r="AX102" s="32" t="b">
        <f>NOT(ISBLANK(Survey!$AH102))</f>
        <v>0</v>
      </c>
      <c r="AY102" s="16" t="str">
        <f t="shared" si="67"/>
        <v>Pass</v>
      </c>
      <c r="AZ102" s="33" t="b">
        <f>NOT(OR(ISNUMBER(SEARCH("Other",Survey!$AH102)),ISNUMBER(SEARCH("Multiple",Survey!$AH102))))</f>
        <v>1</v>
      </c>
      <c r="BA102" s="32" t="b">
        <f>NOT(ISBLANK(Survey!$AI102))</f>
        <v>0</v>
      </c>
      <c r="BB102" s="16" t="str">
        <f t="shared" si="68"/>
        <v>Fail</v>
      </c>
      <c r="BC102" s="114">
        <f>IF(ABS(Survey!$BA102)&gt;0, 1,0)</f>
        <v>0</v>
      </c>
      <c r="BD102" s="114">
        <f>IF(COUNTBLANK(Survey!$AL102)=0,1,0)</f>
        <v>0</v>
      </c>
      <c r="BE102" s="16" t="str">
        <f t="shared" si="69"/>
        <v>Pass</v>
      </c>
      <c r="BF102" s="114">
        <f>IF(ISBLANK(Survey!$AL102),0,1)</f>
        <v>0</v>
      </c>
      <c r="BG102" s="133">
        <f>COUNTBLANK(Survey!$AM102)</f>
        <v>1</v>
      </c>
      <c r="BH102" s="16" t="str">
        <f t="shared" si="70"/>
        <v>Pass</v>
      </c>
      <c r="BI102" s="114">
        <f>IF(OR(Survey!$AM102="Closed",ISBLANK(Survey!$AM102)),0,1)</f>
        <v>0</v>
      </c>
      <c r="BJ102" s="133">
        <f>IF(ISBLANK(Survey!$AN102),1,0)</f>
        <v>1</v>
      </c>
      <c r="BK102" s="118" t="str">
        <f t="shared" si="71"/>
        <v>Pass</v>
      </c>
      <c r="BL102" s="31" cm="1">
        <f t="array" ref="BL102">SUM(SUMIF(Survey!AO102:AP102,{"&gt;0","&lt;0"})*{1,-1})</f>
        <v>0</v>
      </c>
      <c r="BM102">
        <f t="shared" si="72"/>
        <v>0</v>
      </c>
      <c r="BN102">
        <f t="shared" si="73"/>
        <v>100</v>
      </c>
      <c r="BO102" s="118" t="str">
        <f t="shared" si="74"/>
        <v>Pass</v>
      </c>
      <c r="BP102">
        <f>IF(Survey!AQ102="No",0,1)</f>
        <v>1</v>
      </c>
      <c r="BQ102" s="207">
        <f>MOD((LEN(Survey!AQ102)+2),22)</f>
        <v>2</v>
      </c>
      <c r="BR102">
        <f>IF(Survey!AR102="No",0,1)</f>
        <v>1</v>
      </c>
      <c r="BS102" s="207">
        <f>MOD((LEN(Survey!AR102)+2),22)</f>
        <v>2</v>
      </c>
      <c r="BT102" s="114">
        <f>COUNTBLANK(Survey!$AQ102:$AS102)+COUNTBLANK(Survey!$AU102)</f>
        <v>4</v>
      </c>
      <c r="BU102" s="114">
        <f>IF(Survey!$I102="Yes",1,0)</f>
        <v>0</v>
      </c>
      <c r="BV102" s="114">
        <f>IF(OR(Survey!$M102="Mutual fund",Survey!$M102="Alternative mutual fund",Survey!$M102="Money market"),1,0)</f>
        <v>0</v>
      </c>
      <c r="BW102" s="119">
        <f>IF(OR(Survey!$M102="ETF",Survey!$M102="ETF, alternative mutual fund"),1,0)</f>
        <v>0</v>
      </c>
      <c r="BX102" s="16" t="str">
        <f t="shared" si="75"/>
        <v>Pass</v>
      </c>
      <c r="BY102" s="33">
        <f>IF(ISNUMBER(SEARCH("Other",Survey!$AS102)), 1, 0)</f>
        <v>0</v>
      </c>
      <c r="BZ102" s="58" t="b">
        <f>NOT(ISBLANK(Survey!$AT102))</f>
        <v>0</v>
      </c>
      <c r="CA102" s="16" t="str">
        <f t="shared" si="76"/>
        <v>Pass</v>
      </c>
      <c r="CB102" s="114">
        <f>IF(Survey!$BB102=0, 0,1)</f>
        <v>0</v>
      </c>
      <c r="CC102" s="58">
        <f>Survey!$AV102</f>
        <v>0</v>
      </c>
      <c r="CD102" s="58">
        <f>Survey!$BC102+Survey!$BD102+ABS(Survey!$BE102)-ABS(Survey!$BF102)-ABS(Survey!$BG102)-ABS(Survey!$BL102)</f>
        <v>0</v>
      </c>
      <c r="CE102" s="138">
        <f>Survey!BB102+(ABS(Survey!$BH102)-ABS(Survey!$BI102)+ABS(Survey!$BJ102)-ABS(Survey!$BK102))*0.5</f>
        <v>0</v>
      </c>
      <c r="CF102" s="58">
        <f t="shared" si="77"/>
        <v>0</v>
      </c>
      <c r="CG102" s="58">
        <f>IF(AND($CC102&gt;$CF102-0.2,$CC102&lt;$CF102+0.2,ISBLANK(Survey!$AV102)=FALSE),0,1)</f>
        <v>1</v>
      </c>
      <c r="CH102" s="133">
        <f>IF(ISBLANK(Survey!$AW102),1,0)</f>
        <v>1</v>
      </c>
      <c r="CI102" s="16" t="str">
        <f t="shared" si="78"/>
        <v>Pass</v>
      </c>
      <c r="CJ102" s="114">
        <f>IF(Survey!$BB102=0, 0,1)</f>
        <v>0</v>
      </c>
      <c r="CK102" s="58">
        <f>IF(AND(Survey!$AX102&gt;=0,Survey!$AX102&lt;=0.2,Survey!$AX102&lt;&gt;""),0,1)</f>
        <v>1</v>
      </c>
      <c r="CL102" s="114">
        <f>IF(ISBLANK(Survey!$AY102),1,0)</f>
        <v>1</v>
      </c>
      <c r="CM102" s="16" t="str">
        <f t="shared" si="79"/>
        <v>Fail</v>
      </c>
      <c r="CN102" s="133">
        <f>Survey!$AZ102</f>
        <v>0</v>
      </c>
      <c r="CO102" s="16" t="str">
        <f t="shared" si="80"/>
        <v>Pass</v>
      </c>
      <c r="CP102" s="31">
        <f>Survey!$BA102</f>
        <v>0</v>
      </c>
      <c r="CQ102" s="138">
        <f>Survey!$BB102+Survey!$BC102+Survey!$BD102+ABS(Survey!$BE102)-ABS(Survey!$BF102)-ABS(Survey!$BG102)+ABS(Survey!$BH102)-ABS(Survey!$BI102)+ABS(Survey!$BJ102)-ABS(Survey!$BK102)-ABS(Survey!$BL102)+Survey!$BM102</f>
        <v>0</v>
      </c>
      <c r="CR102" s="30">
        <f t="shared" si="81"/>
        <v>0</v>
      </c>
      <c r="CS102" s="17">
        <f t="shared" si="82"/>
        <v>0</v>
      </c>
      <c r="CT102" s="16" t="str">
        <f t="shared" si="83"/>
        <v>Pass</v>
      </c>
      <c r="CU102" s="33" t="b">
        <f>IF(ABS(Survey!$BM102)=0,TRUE,FALSE)</f>
        <v>1</v>
      </c>
      <c r="CV102" s="32" t="b">
        <f>NOT(ISBLANK(Survey!$BN102))</f>
        <v>0</v>
      </c>
      <c r="CW102" t="str">
        <f t="shared" si="84"/>
        <v>Fail</v>
      </c>
      <c r="CX102" s="25">
        <f>Survey!$BA102</f>
        <v>0</v>
      </c>
      <c r="CY102" s="25" cm="1">
        <f t="array" ref="CY102">SUM(SUMIF(Survey!BP102:BW102,{"&gt;0","&lt;0"})*{1,-1})-SUM(SUMIF(Survey!BY102:CF102,{"&gt;0","&lt;0"})*{1,-1})</f>
        <v>0</v>
      </c>
      <c r="CZ102" s="30" t="str">
        <f t="shared" si="85"/>
        <v>No holdings</v>
      </c>
      <c r="DA102">
        <f t="shared" si="86"/>
        <v>0</v>
      </c>
      <c r="DB102" s="16" t="str">
        <f t="shared" si="87"/>
        <v>Fail</v>
      </c>
      <c r="DC102" s="31">
        <f>Survey!$BA102</f>
        <v>0</v>
      </c>
      <c r="DD102" s="31" cm="1">
        <f t="array" ref="DD102">SUM(SUMIF(Survey!CH102:DA102,{"&gt;0","&lt;0"})*{1,-1})-SUM(SUMIF(Survey!DC102:DV102,{"&gt;0","&lt;0"})*{1,-1})</f>
        <v>0</v>
      </c>
      <c r="DE102" s="30" t="str">
        <f t="shared" si="88"/>
        <v>No holdings</v>
      </c>
      <c r="DF102" s="17">
        <f t="shared" si="89"/>
        <v>0</v>
      </c>
      <c r="DG102" s="16" t="str">
        <f t="shared" si="90"/>
        <v>Pass</v>
      </c>
      <c r="DH102" s="33" t="b">
        <f>IF(ABS(Survey!$DA102)=0,TRUE,FALSE)</f>
        <v>1</v>
      </c>
      <c r="DI102" s="32" t="b">
        <f>NOT(ISBLANK(Survey!$DB102))</f>
        <v>0</v>
      </c>
      <c r="DJ102" s="16" t="str">
        <f t="shared" si="91"/>
        <v>Pass</v>
      </c>
      <c r="DK102" s="33" t="b">
        <f>IF(ABS(Survey!$DV102)=0,TRUE,FALSE)</f>
        <v>1</v>
      </c>
      <c r="DL102" s="32" t="b">
        <f>NOT(ISBLANK(Survey!$DW102))</f>
        <v>0</v>
      </c>
      <c r="DM102" t="str">
        <f t="shared" si="92"/>
        <v>Pass</v>
      </c>
      <c r="DN102" s="25" cm="1">
        <f t="array" ref="DN102">SUM(SUMIF(Survey!CW102,{"&gt;0","&lt;0"})*{1,-1})+SUM(SUMIF(Survey!DR102,{"&gt;0","&lt;0"})*{1,-1})</f>
        <v>0</v>
      </c>
      <c r="DO102" s="25">
        <f>SUM(SUMIF(Survey!DY102:EE102,{"&gt;0","&lt;0"})*{1,-1})+SUM(SUMIF(Survey!EG102:EM102,{"&gt;0","&lt;0"})*{1,-1})</f>
        <v>0</v>
      </c>
      <c r="DP102">
        <f t="shared" si="93"/>
        <v>0</v>
      </c>
      <c r="DQ102">
        <f t="shared" si="94"/>
        <v>0</v>
      </c>
      <c r="DR102" s="16" t="str">
        <f t="shared" si="95"/>
        <v>Pass</v>
      </c>
      <c r="DS102" s="33" t="b">
        <f>IF(ABS(Survey!$EE102)=0,TRUE,FALSE)</f>
        <v>1</v>
      </c>
      <c r="DT102" s="32" t="b">
        <f>NOT(ISBLANK(Survey!EF102))</f>
        <v>0</v>
      </c>
      <c r="DU102" s="16" t="str">
        <f t="shared" si="96"/>
        <v>Pass</v>
      </c>
      <c r="DV102" s="33" t="b">
        <f>IF(ABS(Survey!$EM102)=0,TRUE,FALSE)</f>
        <v>1</v>
      </c>
      <c r="DW102" s="32" t="b">
        <f>NOT(ISBLANK(Survey!$EN102))</f>
        <v>0</v>
      </c>
      <c r="DX102" s="16" t="str">
        <f t="shared" si="97"/>
        <v>Fail</v>
      </c>
      <c r="DY102" s="31">
        <f>SUM(SUMIF(Survey!ET102:EV102,{"&gt;0","&lt;0"})*{1,-1})</f>
        <v>0</v>
      </c>
      <c r="DZ102">
        <f t="shared" si="98"/>
        <v>0</v>
      </c>
      <c r="EA102">
        <f t="shared" si="99"/>
        <v>100</v>
      </c>
      <c r="EB102" s="30" t="b">
        <f>IF(OR(Survey!$M102="ETF",Survey!$M102="ETF, alternative mutual fund",Survey!$M102="Closed-end", Survey!$M102="Split share corp"),TRUE,FALSE)</f>
        <v>0</v>
      </c>
      <c r="EC102" s="16" t="str">
        <f t="shared" si="100"/>
        <v>Fail</v>
      </c>
      <c r="ED102" s="31">
        <f>SUM(SUMIF(Survey!EX102:FD102,{"&gt;0","&lt;0"})*{1,-1})</f>
        <v>0</v>
      </c>
      <c r="EE102">
        <f t="shared" si="101"/>
        <v>0</v>
      </c>
      <c r="EF102" s="17">
        <f t="shared" si="102"/>
        <v>100</v>
      </c>
      <c r="EG102" s="16" t="str">
        <f t="shared" si="103"/>
        <v>Fail</v>
      </c>
      <c r="EH102" s="31">
        <f>SUM(SUMIF(Survey!FF102:FL102,{"&gt;0","&lt;0"})*{1,-1})</f>
        <v>0</v>
      </c>
      <c r="EI102">
        <f t="shared" si="104"/>
        <v>0</v>
      </c>
      <c r="EJ102" s="17">
        <f t="shared" si="105"/>
        <v>100</v>
      </c>
    </row>
    <row r="103" spans="1:140">
      <c r="A103">
        <v>103</v>
      </c>
      <c r="B103" t="str">
        <f t="shared" si="0"/>
        <v>Pass</v>
      </c>
      <c r="C103" t="str">
        <f>IF(COUNTBLANK(Survey!B103:FM103)=$C$2, "Pass", "Fail")</f>
        <v>Pass</v>
      </c>
      <c r="D103" s="16" t="str">
        <f t="shared" si="54"/>
        <v>Fail</v>
      </c>
      <c r="E103" t="str">
        <f>IF(OR(ISBLANK(Survey!AL103),COUNTIF(G103:BJ103,"Fail")),"Fail","Pass")</f>
        <v>Fail</v>
      </c>
      <c r="F103" s="265"/>
      <c r="G103" s="16" t="str">
        <f t="shared" si="55"/>
        <v>Fail</v>
      </c>
      <c r="H103" s="139">
        <f>COUNTBLANK(Survey!B103:D103)+COUNTBLANK(Survey!G103)+COUNTBLANK(Survey!I103)+COUNTBLANK(Survey!K103:M103)+COUNTBLANK(Survey!P103:Q103)+COUNTBLANK(Survey!T103:W103)+COUNTBLANK(Survey!Z103:AC103)+COUNTBLANK(Survey!AF103:AG103)+COUNTBLANK(Survey!AK103:AK103)</f>
        <v>21</v>
      </c>
      <c r="I103" t="str">
        <f t="shared" si="56"/>
        <v>Fail</v>
      </c>
      <c r="J103" t="b">
        <f>IF(Survey!E103="No",TRUE,FALSE)</f>
        <v>0</v>
      </c>
      <c r="K103" s="29" cm="1">
        <f t="array" ref="K103">IF(COUNTA(Survey!$E$4:$E$695)=1, 0, SUM(IF(COUNTIF(Survey!$E$4:$E$695, Survey!$E$4:$E$695)=1,1,0)))</f>
        <v>0</v>
      </c>
      <c r="L103" s="29">
        <f>LEN(Survey!E103)</f>
        <v>0</v>
      </c>
      <c r="M103" s="16" t="str">
        <f t="shared" si="57"/>
        <v>Fail</v>
      </c>
      <c r="N103" t="b">
        <f>IF(Survey!F103="No",TRUE,FALSE)</f>
        <v>0</v>
      </c>
      <c r="O103" t="b">
        <f>Survey!F103=Survey!E103</f>
        <v>1</v>
      </c>
      <c r="P103">
        <f>COUNTIF(Survey!$F$4:$F$695,Survey!F103)</f>
        <v>0</v>
      </c>
      <c r="Q103" s="28">
        <f>LEN(Survey!F103)</f>
        <v>0</v>
      </c>
      <c r="R103" s="16" t="str">
        <f t="shared" si="58"/>
        <v>Pass</v>
      </c>
      <c r="S103" s="29">
        <f>MOD((LEN(Survey!H103)+2),11)</f>
        <v>2</v>
      </c>
      <c r="T103">
        <f>COUNTIF(Survey!$H$4:$H$695,Survey!H103)</f>
        <v>0</v>
      </c>
      <c r="U103" s="28" t="str">
        <f>IF(Survey!$L103="Prospectus fund", "Yes", "No")</f>
        <v>No</v>
      </c>
      <c r="V103" s="16" t="str">
        <f t="shared" si="59"/>
        <v>Pass</v>
      </c>
      <c r="W103" s="29">
        <f>MOD((LEN(Survey!J103)+2),11)</f>
        <v>2</v>
      </c>
      <c r="X103">
        <f>COUNTIF(Survey!$J$4:$J$695,Survey!J103)</f>
        <v>0</v>
      </c>
      <c r="Y103" s="30" t="b">
        <f>IF(OR(Survey!$M103="ETF",Survey!$M103="ETF, alternative mutual fund",Survey!$M103="Closed-end", Survey!$M103="Split share corp", Survey!$I103="Yes"),TRUE,FALSE)</f>
        <v>0</v>
      </c>
      <c r="Z103" s="16" t="str">
        <f>IFERROR(IF(AND(OR(AC103=AD103,AD103 = "Either"),NOT(ISBLANK(Survey!K103))),"Pass","Fail"),"Pass")</f>
        <v>Fail</v>
      </c>
      <c r="AA103" s="31" cm="1">
        <f t="array" ref="AA103">SUM(SUMIF(Survey!CH103:DA103,{"&gt;0","&lt;0"})*{1,-1})</f>
        <v>0</v>
      </c>
      <c r="AB103" s="33" cm="1">
        <f t="array" ref="AB103">SUM(SUMIF(Survey!CK103,{"&gt;0","&lt;0"})*{1,-1})+SUM(SUMIF(Survey!CU103,{"&gt;0","&lt;0"})*{1,-1})</f>
        <v>0</v>
      </c>
      <c r="AC103" s="33">
        <f>Survey!K103</f>
        <v>0</v>
      </c>
      <c r="AD103" s="32" t="str">
        <f t="shared" si="60"/>
        <v>Either</v>
      </c>
      <c r="AE103" s="16" t="str">
        <f t="shared" si="61"/>
        <v>Fail</v>
      </c>
      <c r="AF103" s="58" cm="1">
        <f t="array" ref="AF103">SUM(SUMIF(Survey!CH103:DA103,{"&gt;0","&lt;0"})*{1,-1})+SUM(SUMIF(Survey!DC103:DV103,{"&gt;0","&lt;0"})*{1,-1})</f>
        <v>0</v>
      </c>
      <c r="AG103" s="58">
        <f>IFERROR(AF103/(Survey!$BA103),0)</f>
        <v>0</v>
      </c>
      <c r="AH103" s="104" t="b">
        <f>IF(OR(Survey!$M103="Alternative strategy or hedge",Survey!$M103="Private asset",Survey!$L103="Prospectus fund"),TRUE,FALSE)</f>
        <v>0</v>
      </c>
      <c r="AI103" s="104" t="b">
        <f>NOT(ISBLANK(Survey!$M103))</f>
        <v>0</v>
      </c>
      <c r="AJ103" s="16" t="str">
        <f t="shared" si="62"/>
        <v>Fail</v>
      </c>
      <c r="AK103" t="b">
        <f>IF(Survey!W103="No",TRUE,FALSE)</f>
        <v>0</v>
      </c>
      <c r="AL103" s="119">
        <f>MOD((LEN(Survey!W103)+2),22)</f>
        <v>2</v>
      </c>
      <c r="AM103" t="str">
        <f t="shared" si="63"/>
        <v>Pass</v>
      </c>
      <c r="AN103" s="33" t="b">
        <f>NOT(ISNUMBER(SEARCH("Other",Survey!$Q103)))</f>
        <v>1</v>
      </c>
      <c r="AO103" s="32" t="b">
        <f>NOT(ISBLANK(Survey!$R103))</f>
        <v>0</v>
      </c>
      <c r="AP103" s="16" t="str">
        <f t="shared" si="64"/>
        <v>Pass</v>
      </c>
      <c r="AQ103" s="114">
        <f>COUNTBLANK(Survey!$X103)</f>
        <v>1</v>
      </c>
      <c r="AR103" s="58">
        <f>IF(AND(Survey!L103&lt;&gt;"Exempt fund",OR(Survey!$M103="ETF",Survey!$M103="ETF, alternative mutual fund",Survey!$M103="Mutual fund",Survey!$M103="Alternative mutual fund",Survey!$M103="Money market")),1,0)</f>
        <v>0</v>
      </c>
      <c r="AS103" s="16" t="str">
        <f t="shared" si="65"/>
        <v>Pass</v>
      </c>
      <c r="AT103" s="33" t="b">
        <f>NOT(ISNUMBER(SEARCH("Yes",Survey!$AC103)))</f>
        <v>1</v>
      </c>
      <c r="AU103" s="32" t="b">
        <f>IF(COUNTBLANK(Survey!$AD103:$AE103)=0,TRUE, FALSE)</f>
        <v>0</v>
      </c>
      <c r="AV103" s="16" t="str">
        <f t="shared" si="66"/>
        <v>Pass</v>
      </c>
      <c r="AW103" s="33" t="b">
        <f>NOT(ISNUMBER(SEARCH("Yes",Survey!$AF103)))</f>
        <v>1</v>
      </c>
      <c r="AX103" s="32" t="b">
        <f>NOT(ISBLANK(Survey!$AH103))</f>
        <v>0</v>
      </c>
      <c r="AY103" s="16" t="str">
        <f t="shared" si="67"/>
        <v>Pass</v>
      </c>
      <c r="AZ103" s="33" t="b">
        <f>NOT(OR(ISNUMBER(SEARCH("Other",Survey!$AH103)),ISNUMBER(SEARCH("Multiple",Survey!$AH103))))</f>
        <v>1</v>
      </c>
      <c r="BA103" s="32" t="b">
        <f>NOT(ISBLANK(Survey!$AI103))</f>
        <v>0</v>
      </c>
      <c r="BB103" s="16" t="str">
        <f t="shared" si="68"/>
        <v>Fail</v>
      </c>
      <c r="BC103" s="114">
        <f>IF(ABS(Survey!$BA103)&gt;0, 1,0)</f>
        <v>0</v>
      </c>
      <c r="BD103" s="114">
        <f>IF(COUNTBLANK(Survey!$AL103)=0,1,0)</f>
        <v>0</v>
      </c>
      <c r="BE103" s="16" t="str">
        <f t="shared" si="69"/>
        <v>Pass</v>
      </c>
      <c r="BF103" s="114">
        <f>IF(ISBLANK(Survey!$AL103),0,1)</f>
        <v>0</v>
      </c>
      <c r="BG103" s="133">
        <f>COUNTBLANK(Survey!$AM103)</f>
        <v>1</v>
      </c>
      <c r="BH103" s="16" t="str">
        <f t="shared" si="70"/>
        <v>Pass</v>
      </c>
      <c r="BI103" s="114">
        <f>IF(OR(Survey!$AM103="Closed",ISBLANK(Survey!$AM103)),0,1)</f>
        <v>0</v>
      </c>
      <c r="BJ103" s="133">
        <f>IF(ISBLANK(Survey!$AN103),1,0)</f>
        <v>1</v>
      </c>
      <c r="BK103" s="118" t="str">
        <f t="shared" si="71"/>
        <v>Pass</v>
      </c>
      <c r="BL103" s="31" cm="1">
        <f t="array" ref="BL103">SUM(SUMIF(Survey!AO103:AP103,{"&gt;0","&lt;0"})*{1,-1})</f>
        <v>0</v>
      </c>
      <c r="BM103">
        <f t="shared" si="72"/>
        <v>0</v>
      </c>
      <c r="BN103">
        <f t="shared" si="73"/>
        <v>100</v>
      </c>
      <c r="BO103" s="118" t="str">
        <f t="shared" si="74"/>
        <v>Pass</v>
      </c>
      <c r="BP103">
        <f>IF(Survey!AQ103="No",0,1)</f>
        <v>1</v>
      </c>
      <c r="BQ103" s="207">
        <f>MOD((LEN(Survey!AQ103)+2),22)</f>
        <v>2</v>
      </c>
      <c r="BR103">
        <f>IF(Survey!AR103="No",0,1)</f>
        <v>1</v>
      </c>
      <c r="BS103" s="207">
        <f>MOD((LEN(Survey!AR103)+2),22)</f>
        <v>2</v>
      </c>
      <c r="BT103" s="114">
        <f>COUNTBLANK(Survey!$AQ103:$AS103)+COUNTBLANK(Survey!$AU103)</f>
        <v>4</v>
      </c>
      <c r="BU103" s="114">
        <f>IF(Survey!$I103="Yes",1,0)</f>
        <v>0</v>
      </c>
      <c r="BV103" s="114">
        <f>IF(OR(Survey!$M103="Mutual fund",Survey!$M103="Alternative mutual fund",Survey!$M103="Money market"),1,0)</f>
        <v>0</v>
      </c>
      <c r="BW103" s="119">
        <f>IF(OR(Survey!$M103="ETF",Survey!$M103="ETF, alternative mutual fund"),1,0)</f>
        <v>0</v>
      </c>
      <c r="BX103" s="16" t="str">
        <f t="shared" si="75"/>
        <v>Pass</v>
      </c>
      <c r="BY103" s="33">
        <f>IF(ISNUMBER(SEARCH("Other",Survey!$AS103)), 1, 0)</f>
        <v>0</v>
      </c>
      <c r="BZ103" s="58" t="b">
        <f>NOT(ISBLANK(Survey!$AT103))</f>
        <v>0</v>
      </c>
      <c r="CA103" s="16" t="str">
        <f t="shared" si="76"/>
        <v>Pass</v>
      </c>
      <c r="CB103" s="114">
        <f>IF(Survey!$BB103=0, 0,1)</f>
        <v>0</v>
      </c>
      <c r="CC103" s="58">
        <f>Survey!$AV103</f>
        <v>0</v>
      </c>
      <c r="CD103" s="58">
        <f>Survey!$BC103+Survey!$BD103+ABS(Survey!$BE103)-ABS(Survey!$BF103)-ABS(Survey!$BG103)-ABS(Survey!$BL103)</f>
        <v>0</v>
      </c>
      <c r="CE103" s="138">
        <f>Survey!BB103+(ABS(Survey!$BH103)-ABS(Survey!$BI103)+ABS(Survey!$BJ103)-ABS(Survey!$BK103))*0.5</f>
        <v>0</v>
      </c>
      <c r="CF103" s="58">
        <f t="shared" si="77"/>
        <v>0</v>
      </c>
      <c r="CG103" s="58">
        <f>IF(AND($CC103&gt;$CF103-0.2,$CC103&lt;$CF103+0.2,ISBLANK(Survey!$AV103)=FALSE),0,1)</f>
        <v>1</v>
      </c>
      <c r="CH103" s="133">
        <f>IF(ISBLANK(Survey!$AW103),1,0)</f>
        <v>1</v>
      </c>
      <c r="CI103" s="16" t="str">
        <f t="shared" si="78"/>
        <v>Pass</v>
      </c>
      <c r="CJ103" s="114">
        <f>IF(Survey!$BB103=0, 0,1)</f>
        <v>0</v>
      </c>
      <c r="CK103" s="58">
        <f>IF(AND(Survey!$AX103&gt;=0,Survey!$AX103&lt;=0.2,Survey!$AX103&lt;&gt;""),0,1)</f>
        <v>1</v>
      </c>
      <c r="CL103" s="114">
        <f>IF(ISBLANK(Survey!$AY103),1,0)</f>
        <v>1</v>
      </c>
      <c r="CM103" s="16" t="str">
        <f t="shared" si="79"/>
        <v>Fail</v>
      </c>
      <c r="CN103" s="133">
        <f>Survey!$AZ103</f>
        <v>0</v>
      </c>
      <c r="CO103" s="16" t="str">
        <f t="shared" si="80"/>
        <v>Pass</v>
      </c>
      <c r="CP103" s="31">
        <f>Survey!$BA103</f>
        <v>0</v>
      </c>
      <c r="CQ103" s="138">
        <f>Survey!$BB103+Survey!$BC103+Survey!$BD103+ABS(Survey!$BE103)-ABS(Survey!$BF103)-ABS(Survey!$BG103)+ABS(Survey!$BH103)-ABS(Survey!$BI103)+ABS(Survey!$BJ103)-ABS(Survey!$BK103)-ABS(Survey!$BL103)+Survey!$BM103</f>
        <v>0</v>
      </c>
      <c r="CR103" s="30">
        <f t="shared" si="81"/>
        <v>0</v>
      </c>
      <c r="CS103" s="17">
        <f t="shared" si="82"/>
        <v>0</v>
      </c>
      <c r="CT103" s="16" t="str">
        <f t="shared" si="83"/>
        <v>Pass</v>
      </c>
      <c r="CU103" s="33" t="b">
        <f>IF(ABS(Survey!$BM103)=0,TRUE,FALSE)</f>
        <v>1</v>
      </c>
      <c r="CV103" s="32" t="b">
        <f>NOT(ISBLANK(Survey!$BN103))</f>
        <v>0</v>
      </c>
      <c r="CW103" t="str">
        <f t="shared" si="84"/>
        <v>Fail</v>
      </c>
      <c r="CX103" s="25">
        <f>Survey!$BA103</f>
        <v>0</v>
      </c>
      <c r="CY103" s="25" cm="1">
        <f t="array" ref="CY103">SUM(SUMIF(Survey!BP103:BW103,{"&gt;0","&lt;0"})*{1,-1})-SUM(SUMIF(Survey!BY103:CF103,{"&gt;0","&lt;0"})*{1,-1})</f>
        <v>0</v>
      </c>
      <c r="CZ103" s="30" t="str">
        <f t="shared" si="85"/>
        <v>No holdings</v>
      </c>
      <c r="DA103">
        <f t="shared" si="86"/>
        <v>0</v>
      </c>
      <c r="DB103" s="16" t="str">
        <f t="shared" si="87"/>
        <v>Fail</v>
      </c>
      <c r="DC103" s="31">
        <f>Survey!$BA103</f>
        <v>0</v>
      </c>
      <c r="DD103" s="31" cm="1">
        <f t="array" ref="DD103">SUM(SUMIF(Survey!CH103:DA103,{"&gt;0","&lt;0"})*{1,-1})-SUM(SUMIF(Survey!DC103:DV103,{"&gt;0","&lt;0"})*{1,-1})</f>
        <v>0</v>
      </c>
      <c r="DE103" s="30" t="str">
        <f t="shared" si="88"/>
        <v>No holdings</v>
      </c>
      <c r="DF103" s="17">
        <f t="shared" si="89"/>
        <v>0</v>
      </c>
      <c r="DG103" s="16" t="str">
        <f t="shared" si="90"/>
        <v>Pass</v>
      </c>
      <c r="DH103" s="33" t="b">
        <f>IF(ABS(Survey!$DA103)=0,TRUE,FALSE)</f>
        <v>1</v>
      </c>
      <c r="DI103" s="32" t="b">
        <f>NOT(ISBLANK(Survey!$DB103))</f>
        <v>0</v>
      </c>
      <c r="DJ103" s="16" t="str">
        <f t="shared" si="91"/>
        <v>Pass</v>
      </c>
      <c r="DK103" s="33" t="b">
        <f>IF(ABS(Survey!$DV103)=0,TRUE,FALSE)</f>
        <v>1</v>
      </c>
      <c r="DL103" s="32" t="b">
        <f>NOT(ISBLANK(Survey!$DW103))</f>
        <v>0</v>
      </c>
      <c r="DM103" t="str">
        <f t="shared" si="92"/>
        <v>Pass</v>
      </c>
      <c r="DN103" s="25" cm="1">
        <f t="array" ref="DN103">SUM(SUMIF(Survey!CW103,{"&gt;0","&lt;0"})*{1,-1})+SUM(SUMIF(Survey!DR103,{"&gt;0","&lt;0"})*{1,-1})</f>
        <v>0</v>
      </c>
      <c r="DO103" s="25">
        <f>SUM(SUMIF(Survey!DY103:EE103,{"&gt;0","&lt;0"})*{1,-1})+SUM(SUMIF(Survey!EG103:EM103,{"&gt;0","&lt;0"})*{1,-1})</f>
        <v>0</v>
      </c>
      <c r="DP103">
        <f t="shared" si="93"/>
        <v>0</v>
      </c>
      <c r="DQ103">
        <f t="shared" si="94"/>
        <v>0</v>
      </c>
      <c r="DR103" s="16" t="str">
        <f t="shared" si="95"/>
        <v>Pass</v>
      </c>
      <c r="DS103" s="33" t="b">
        <f>IF(ABS(Survey!$EE103)=0,TRUE,FALSE)</f>
        <v>1</v>
      </c>
      <c r="DT103" s="32" t="b">
        <f>NOT(ISBLANK(Survey!EF103))</f>
        <v>0</v>
      </c>
      <c r="DU103" s="16" t="str">
        <f t="shared" si="96"/>
        <v>Pass</v>
      </c>
      <c r="DV103" s="33" t="b">
        <f>IF(ABS(Survey!$EM103)=0,TRUE,FALSE)</f>
        <v>1</v>
      </c>
      <c r="DW103" s="32" t="b">
        <f>NOT(ISBLANK(Survey!$EN103))</f>
        <v>0</v>
      </c>
      <c r="DX103" s="16" t="str">
        <f t="shared" si="97"/>
        <v>Fail</v>
      </c>
      <c r="DY103" s="31">
        <f>SUM(SUMIF(Survey!ET103:EV103,{"&gt;0","&lt;0"})*{1,-1})</f>
        <v>0</v>
      </c>
      <c r="DZ103">
        <f t="shared" si="98"/>
        <v>0</v>
      </c>
      <c r="EA103">
        <f t="shared" si="99"/>
        <v>100</v>
      </c>
      <c r="EB103" s="30" t="b">
        <f>IF(OR(Survey!$M103="ETF",Survey!$M103="ETF, alternative mutual fund",Survey!$M103="Closed-end", Survey!$M103="Split share corp"),TRUE,FALSE)</f>
        <v>0</v>
      </c>
      <c r="EC103" s="16" t="str">
        <f t="shared" si="100"/>
        <v>Fail</v>
      </c>
      <c r="ED103" s="31">
        <f>SUM(SUMIF(Survey!EX103:FD103,{"&gt;0","&lt;0"})*{1,-1})</f>
        <v>0</v>
      </c>
      <c r="EE103">
        <f t="shared" si="101"/>
        <v>0</v>
      </c>
      <c r="EF103" s="17">
        <f t="shared" si="102"/>
        <v>100</v>
      </c>
      <c r="EG103" s="16" t="str">
        <f t="shared" si="103"/>
        <v>Fail</v>
      </c>
      <c r="EH103" s="31">
        <f>SUM(SUMIF(Survey!FF103:FL103,{"&gt;0","&lt;0"})*{1,-1})</f>
        <v>0</v>
      </c>
      <c r="EI103">
        <f t="shared" si="104"/>
        <v>0</v>
      </c>
      <c r="EJ103" s="17">
        <f t="shared" si="105"/>
        <v>100</v>
      </c>
    </row>
    <row r="104" spans="1:140">
      <c r="A104">
        <v>104</v>
      </c>
      <c r="B104" t="str">
        <f t="shared" si="0"/>
        <v>Pass</v>
      </c>
      <c r="C104" t="str">
        <f>IF(COUNTBLANK(Survey!B104:FM104)=$C$2, "Pass", "Fail")</f>
        <v>Pass</v>
      </c>
      <c r="D104" s="16" t="str">
        <f t="shared" si="54"/>
        <v>Fail</v>
      </c>
      <c r="E104" t="str">
        <f>IF(OR(ISBLANK(Survey!AL104),COUNTIF(G104:BJ104,"Fail")),"Fail","Pass")</f>
        <v>Fail</v>
      </c>
      <c r="F104" s="265"/>
      <c r="G104" s="16" t="str">
        <f t="shared" si="55"/>
        <v>Fail</v>
      </c>
      <c r="H104" s="139">
        <f>COUNTBLANK(Survey!B104:D104)+COUNTBLANK(Survey!G104)+COUNTBLANK(Survey!I104)+COUNTBLANK(Survey!K104:M104)+COUNTBLANK(Survey!P104:Q104)+COUNTBLANK(Survey!T104:W104)+COUNTBLANK(Survey!Z104:AC104)+COUNTBLANK(Survey!AF104:AG104)+COUNTBLANK(Survey!AK104:AK104)</f>
        <v>21</v>
      </c>
      <c r="I104" t="str">
        <f t="shared" si="56"/>
        <v>Fail</v>
      </c>
      <c r="J104" t="b">
        <f>IF(Survey!E104="No",TRUE,FALSE)</f>
        <v>0</v>
      </c>
      <c r="K104" s="29" cm="1">
        <f t="array" ref="K104">IF(COUNTA(Survey!$E$4:$E$695)=1, 0, SUM(IF(COUNTIF(Survey!$E$4:$E$695, Survey!$E$4:$E$695)=1,1,0)))</f>
        <v>0</v>
      </c>
      <c r="L104" s="29">
        <f>LEN(Survey!E104)</f>
        <v>0</v>
      </c>
      <c r="M104" s="16" t="str">
        <f t="shared" si="57"/>
        <v>Fail</v>
      </c>
      <c r="N104" t="b">
        <f>IF(Survey!F104="No",TRUE,FALSE)</f>
        <v>0</v>
      </c>
      <c r="O104" t="b">
        <f>Survey!F104=Survey!E104</f>
        <v>1</v>
      </c>
      <c r="P104">
        <f>COUNTIF(Survey!$F$4:$F$695,Survey!F104)</f>
        <v>0</v>
      </c>
      <c r="Q104" s="28">
        <f>LEN(Survey!F104)</f>
        <v>0</v>
      </c>
      <c r="R104" s="16" t="str">
        <f t="shared" si="58"/>
        <v>Pass</v>
      </c>
      <c r="S104" s="29">
        <f>MOD((LEN(Survey!H104)+2),11)</f>
        <v>2</v>
      </c>
      <c r="T104">
        <f>COUNTIF(Survey!$H$4:$H$695,Survey!H104)</f>
        <v>0</v>
      </c>
      <c r="U104" s="28" t="str">
        <f>IF(Survey!$L104="Prospectus fund", "Yes", "No")</f>
        <v>No</v>
      </c>
      <c r="V104" s="16" t="str">
        <f t="shared" si="59"/>
        <v>Pass</v>
      </c>
      <c r="W104" s="29">
        <f>MOD((LEN(Survey!J104)+2),11)</f>
        <v>2</v>
      </c>
      <c r="X104">
        <f>COUNTIF(Survey!$J$4:$J$695,Survey!J104)</f>
        <v>0</v>
      </c>
      <c r="Y104" s="30" t="b">
        <f>IF(OR(Survey!$M104="ETF",Survey!$M104="ETF, alternative mutual fund",Survey!$M104="Closed-end", Survey!$M104="Split share corp", Survey!$I104="Yes"),TRUE,FALSE)</f>
        <v>0</v>
      </c>
      <c r="Z104" s="16" t="str">
        <f>IFERROR(IF(AND(OR(AC104=AD104,AD104 = "Either"),NOT(ISBLANK(Survey!K104))),"Pass","Fail"),"Pass")</f>
        <v>Fail</v>
      </c>
      <c r="AA104" s="31" cm="1">
        <f t="array" ref="AA104">SUM(SUMIF(Survey!CH104:DA104,{"&gt;0","&lt;0"})*{1,-1})</f>
        <v>0</v>
      </c>
      <c r="AB104" s="33" cm="1">
        <f t="array" ref="AB104">SUM(SUMIF(Survey!CK104,{"&gt;0","&lt;0"})*{1,-1})+SUM(SUMIF(Survey!CU104,{"&gt;0","&lt;0"})*{1,-1})</f>
        <v>0</v>
      </c>
      <c r="AC104" s="33">
        <f>Survey!K104</f>
        <v>0</v>
      </c>
      <c r="AD104" s="32" t="str">
        <f t="shared" si="60"/>
        <v>Either</v>
      </c>
      <c r="AE104" s="16" t="str">
        <f t="shared" si="61"/>
        <v>Fail</v>
      </c>
      <c r="AF104" s="58" cm="1">
        <f t="array" ref="AF104">SUM(SUMIF(Survey!CH104:DA104,{"&gt;0","&lt;0"})*{1,-1})+SUM(SUMIF(Survey!DC104:DV104,{"&gt;0","&lt;0"})*{1,-1})</f>
        <v>0</v>
      </c>
      <c r="AG104" s="58">
        <f>IFERROR(AF104/(Survey!$BA104),0)</f>
        <v>0</v>
      </c>
      <c r="AH104" s="104" t="b">
        <f>IF(OR(Survey!$M104="Alternative strategy or hedge",Survey!$M104="Private asset",Survey!$L104="Prospectus fund"),TRUE,FALSE)</f>
        <v>0</v>
      </c>
      <c r="AI104" s="104" t="b">
        <f>NOT(ISBLANK(Survey!$M104))</f>
        <v>0</v>
      </c>
      <c r="AJ104" s="16" t="str">
        <f t="shared" si="62"/>
        <v>Fail</v>
      </c>
      <c r="AK104" t="b">
        <f>IF(Survey!W104="No",TRUE,FALSE)</f>
        <v>0</v>
      </c>
      <c r="AL104" s="119">
        <f>MOD((LEN(Survey!W104)+2),22)</f>
        <v>2</v>
      </c>
      <c r="AM104" t="str">
        <f t="shared" si="63"/>
        <v>Pass</v>
      </c>
      <c r="AN104" s="33" t="b">
        <f>NOT(ISNUMBER(SEARCH("Other",Survey!$Q104)))</f>
        <v>1</v>
      </c>
      <c r="AO104" s="32" t="b">
        <f>NOT(ISBLANK(Survey!$R104))</f>
        <v>0</v>
      </c>
      <c r="AP104" s="16" t="str">
        <f t="shared" si="64"/>
        <v>Pass</v>
      </c>
      <c r="AQ104" s="114">
        <f>COUNTBLANK(Survey!$X104)</f>
        <v>1</v>
      </c>
      <c r="AR104" s="58">
        <f>IF(AND(Survey!L104&lt;&gt;"Exempt fund",OR(Survey!$M104="ETF",Survey!$M104="ETF, alternative mutual fund",Survey!$M104="Mutual fund",Survey!$M104="Alternative mutual fund",Survey!$M104="Money market")),1,0)</f>
        <v>0</v>
      </c>
      <c r="AS104" s="16" t="str">
        <f t="shared" si="65"/>
        <v>Pass</v>
      </c>
      <c r="AT104" s="33" t="b">
        <f>NOT(ISNUMBER(SEARCH("Yes",Survey!$AC104)))</f>
        <v>1</v>
      </c>
      <c r="AU104" s="32" t="b">
        <f>IF(COUNTBLANK(Survey!$AD104:$AE104)=0,TRUE, FALSE)</f>
        <v>0</v>
      </c>
      <c r="AV104" s="16" t="str">
        <f t="shared" si="66"/>
        <v>Pass</v>
      </c>
      <c r="AW104" s="33" t="b">
        <f>NOT(ISNUMBER(SEARCH("Yes",Survey!$AF104)))</f>
        <v>1</v>
      </c>
      <c r="AX104" s="32" t="b">
        <f>NOT(ISBLANK(Survey!$AH104))</f>
        <v>0</v>
      </c>
      <c r="AY104" s="16" t="str">
        <f t="shared" si="67"/>
        <v>Pass</v>
      </c>
      <c r="AZ104" s="33" t="b">
        <f>NOT(OR(ISNUMBER(SEARCH("Other",Survey!$AH104)),ISNUMBER(SEARCH("Multiple",Survey!$AH104))))</f>
        <v>1</v>
      </c>
      <c r="BA104" s="32" t="b">
        <f>NOT(ISBLANK(Survey!$AI104))</f>
        <v>0</v>
      </c>
      <c r="BB104" s="16" t="str">
        <f t="shared" si="68"/>
        <v>Fail</v>
      </c>
      <c r="BC104" s="114">
        <f>IF(ABS(Survey!$BA104)&gt;0, 1,0)</f>
        <v>0</v>
      </c>
      <c r="BD104" s="114">
        <f>IF(COUNTBLANK(Survey!$AL104)=0,1,0)</f>
        <v>0</v>
      </c>
      <c r="BE104" s="16" t="str">
        <f t="shared" si="69"/>
        <v>Pass</v>
      </c>
      <c r="BF104" s="114">
        <f>IF(ISBLANK(Survey!$AL104),0,1)</f>
        <v>0</v>
      </c>
      <c r="BG104" s="133">
        <f>COUNTBLANK(Survey!$AM104)</f>
        <v>1</v>
      </c>
      <c r="BH104" s="16" t="str">
        <f t="shared" si="70"/>
        <v>Pass</v>
      </c>
      <c r="BI104" s="114">
        <f>IF(OR(Survey!$AM104="Closed",ISBLANK(Survey!$AM104)),0,1)</f>
        <v>0</v>
      </c>
      <c r="BJ104" s="133">
        <f>IF(ISBLANK(Survey!$AN104),1,0)</f>
        <v>1</v>
      </c>
      <c r="BK104" s="118" t="str">
        <f t="shared" si="71"/>
        <v>Pass</v>
      </c>
      <c r="BL104" s="31" cm="1">
        <f t="array" ref="BL104">SUM(SUMIF(Survey!AO104:AP104,{"&gt;0","&lt;0"})*{1,-1})</f>
        <v>0</v>
      </c>
      <c r="BM104">
        <f t="shared" si="72"/>
        <v>0</v>
      </c>
      <c r="BN104">
        <f t="shared" si="73"/>
        <v>100</v>
      </c>
      <c r="BO104" s="118" t="str">
        <f t="shared" si="74"/>
        <v>Pass</v>
      </c>
      <c r="BP104">
        <f>IF(Survey!AQ104="No",0,1)</f>
        <v>1</v>
      </c>
      <c r="BQ104" s="207">
        <f>MOD((LEN(Survey!AQ104)+2),22)</f>
        <v>2</v>
      </c>
      <c r="BR104">
        <f>IF(Survey!AR104="No",0,1)</f>
        <v>1</v>
      </c>
      <c r="BS104" s="207">
        <f>MOD((LEN(Survey!AR104)+2),22)</f>
        <v>2</v>
      </c>
      <c r="BT104" s="114">
        <f>COUNTBLANK(Survey!$AQ104:$AS104)+COUNTBLANK(Survey!$AU104)</f>
        <v>4</v>
      </c>
      <c r="BU104" s="114">
        <f>IF(Survey!$I104="Yes",1,0)</f>
        <v>0</v>
      </c>
      <c r="BV104" s="114">
        <f>IF(OR(Survey!$M104="Mutual fund",Survey!$M104="Alternative mutual fund",Survey!$M104="Money market"),1,0)</f>
        <v>0</v>
      </c>
      <c r="BW104" s="119">
        <f>IF(OR(Survey!$M104="ETF",Survey!$M104="ETF, alternative mutual fund"),1,0)</f>
        <v>0</v>
      </c>
      <c r="BX104" s="16" t="str">
        <f t="shared" si="75"/>
        <v>Pass</v>
      </c>
      <c r="BY104" s="33">
        <f>IF(ISNUMBER(SEARCH("Other",Survey!$AS104)), 1, 0)</f>
        <v>0</v>
      </c>
      <c r="BZ104" s="58" t="b">
        <f>NOT(ISBLANK(Survey!$AT104))</f>
        <v>0</v>
      </c>
      <c r="CA104" s="16" t="str">
        <f t="shared" si="76"/>
        <v>Pass</v>
      </c>
      <c r="CB104" s="114">
        <f>IF(Survey!$BB104=0, 0,1)</f>
        <v>0</v>
      </c>
      <c r="CC104" s="58">
        <f>Survey!$AV104</f>
        <v>0</v>
      </c>
      <c r="CD104" s="58">
        <f>Survey!$BC104+Survey!$BD104+ABS(Survey!$BE104)-ABS(Survey!$BF104)-ABS(Survey!$BG104)-ABS(Survey!$BL104)</f>
        <v>0</v>
      </c>
      <c r="CE104" s="138">
        <f>Survey!BB104+(ABS(Survey!$BH104)-ABS(Survey!$BI104)+ABS(Survey!$BJ104)-ABS(Survey!$BK104))*0.5</f>
        <v>0</v>
      </c>
      <c r="CF104" s="58">
        <f t="shared" si="77"/>
        <v>0</v>
      </c>
      <c r="CG104" s="58">
        <f>IF(AND($CC104&gt;$CF104-0.2,$CC104&lt;$CF104+0.2,ISBLANK(Survey!$AV104)=FALSE),0,1)</f>
        <v>1</v>
      </c>
      <c r="CH104" s="133">
        <f>IF(ISBLANK(Survey!$AW104),1,0)</f>
        <v>1</v>
      </c>
      <c r="CI104" s="16" t="str">
        <f t="shared" si="78"/>
        <v>Pass</v>
      </c>
      <c r="CJ104" s="114">
        <f>IF(Survey!$BB104=0, 0,1)</f>
        <v>0</v>
      </c>
      <c r="CK104" s="58">
        <f>IF(AND(Survey!$AX104&gt;=0,Survey!$AX104&lt;=0.2,Survey!$AX104&lt;&gt;""),0,1)</f>
        <v>1</v>
      </c>
      <c r="CL104" s="114">
        <f>IF(ISBLANK(Survey!$AY104),1,0)</f>
        <v>1</v>
      </c>
      <c r="CM104" s="16" t="str">
        <f t="shared" si="79"/>
        <v>Fail</v>
      </c>
      <c r="CN104" s="133">
        <f>Survey!$AZ104</f>
        <v>0</v>
      </c>
      <c r="CO104" s="16" t="str">
        <f t="shared" si="80"/>
        <v>Pass</v>
      </c>
      <c r="CP104" s="31">
        <f>Survey!$BA104</f>
        <v>0</v>
      </c>
      <c r="CQ104" s="138">
        <f>Survey!$BB104+Survey!$BC104+Survey!$BD104+ABS(Survey!$BE104)-ABS(Survey!$BF104)-ABS(Survey!$BG104)+ABS(Survey!$BH104)-ABS(Survey!$BI104)+ABS(Survey!$BJ104)-ABS(Survey!$BK104)-ABS(Survey!$BL104)+Survey!$BM104</f>
        <v>0</v>
      </c>
      <c r="CR104" s="30">
        <f t="shared" si="81"/>
        <v>0</v>
      </c>
      <c r="CS104" s="17">
        <f t="shared" si="82"/>
        <v>0</v>
      </c>
      <c r="CT104" s="16" t="str">
        <f t="shared" si="83"/>
        <v>Pass</v>
      </c>
      <c r="CU104" s="33" t="b">
        <f>IF(ABS(Survey!$BM104)=0,TRUE,FALSE)</f>
        <v>1</v>
      </c>
      <c r="CV104" s="32" t="b">
        <f>NOT(ISBLANK(Survey!$BN104))</f>
        <v>0</v>
      </c>
      <c r="CW104" t="str">
        <f t="shared" si="84"/>
        <v>Fail</v>
      </c>
      <c r="CX104" s="25">
        <f>Survey!$BA104</f>
        <v>0</v>
      </c>
      <c r="CY104" s="25" cm="1">
        <f t="array" ref="CY104">SUM(SUMIF(Survey!BP104:BW104,{"&gt;0","&lt;0"})*{1,-1})-SUM(SUMIF(Survey!BY104:CF104,{"&gt;0","&lt;0"})*{1,-1})</f>
        <v>0</v>
      </c>
      <c r="CZ104" s="30" t="str">
        <f t="shared" si="85"/>
        <v>No holdings</v>
      </c>
      <c r="DA104">
        <f t="shared" si="86"/>
        <v>0</v>
      </c>
      <c r="DB104" s="16" t="str">
        <f t="shared" si="87"/>
        <v>Fail</v>
      </c>
      <c r="DC104" s="31">
        <f>Survey!$BA104</f>
        <v>0</v>
      </c>
      <c r="DD104" s="31" cm="1">
        <f t="array" ref="DD104">SUM(SUMIF(Survey!CH104:DA104,{"&gt;0","&lt;0"})*{1,-1})-SUM(SUMIF(Survey!DC104:DV104,{"&gt;0","&lt;0"})*{1,-1})</f>
        <v>0</v>
      </c>
      <c r="DE104" s="30" t="str">
        <f t="shared" si="88"/>
        <v>No holdings</v>
      </c>
      <c r="DF104" s="17">
        <f t="shared" si="89"/>
        <v>0</v>
      </c>
      <c r="DG104" s="16" t="str">
        <f t="shared" si="90"/>
        <v>Pass</v>
      </c>
      <c r="DH104" s="33" t="b">
        <f>IF(ABS(Survey!$DA104)=0,TRUE,FALSE)</f>
        <v>1</v>
      </c>
      <c r="DI104" s="32" t="b">
        <f>NOT(ISBLANK(Survey!$DB104))</f>
        <v>0</v>
      </c>
      <c r="DJ104" s="16" t="str">
        <f t="shared" si="91"/>
        <v>Pass</v>
      </c>
      <c r="DK104" s="33" t="b">
        <f>IF(ABS(Survey!$DV104)=0,TRUE,FALSE)</f>
        <v>1</v>
      </c>
      <c r="DL104" s="32" t="b">
        <f>NOT(ISBLANK(Survey!$DW104))</f>
        <v>0</v>
      </c>
      <c r="DM104" t="str">
        <f t="shared" si="92"/>
        <v>Pass</v>
      </c>
      <c r="DN104" s="25" cm="1">
        <f t="array" ref="DN104">SUM(SUMIF(Survey!CW104,{"&gt;0","&lt;0"})*{1,-1})+SUM(SUMIF(Survey!DR104,{"&gt;0","&lt;0"})*{1,-1})</f>
        <v>0</v>
      </c>
      <c r="DO104" s="25">
        <f>SUM(SUMIF(Survey!DY104:EE104,{"&gt;0","&lt;0"})*{1,-1})+SUM(SUMIF(Survey!EG104:EM104,{"&gt;0","&lt;0"})*{1,-1})</f>
        <v>0</v>
      </c>
      <c r="DP104">
        <f t="shared" si="93"/>
        <v>0</v>
      </c>
      <c r="DQ104">
        <f t="shared" si="94"/>
        <v>0</v>
      </c>
      <c r="DR104" s="16" t="str">
        <f t="shared" si="95"/>
        <v>Pass</v>
      </c>
      <c r="DS104" s="33" t="b">
        <f>IF(ABS(Survey!$EE104)=0,TRUE,FALSE)</f>
        <v>1</v>
      </c>
      <c r="DT104" s="32" t="b">
        <f>NOT(ISBLANK(Survey!EF104))</f>
        <v>0</v>
      </c>
      <c r="DU104" s="16" t="str">
        <f t="shared" si="96"/>
        <v>Pass</v>
      </c>
      <c r="DV104" s="33" t="b">
        <f>IF(ABS(Survey!$EM104)=0,TRUE,FALSE)</f>
        <v>1</v>
      </c>
      <c r="DW104" s="32" t="b">
        <f>NOT(ISBLANK(Survey!$EN104))</f>
        <v>0</v>
      </c>
      <c r="DX104" s="16" t="str">
        <f t="shared" si="97"/>
        <v>Fail</v>
      </c>
      <c r="DY104" s="31">
        <f>SUM(SUMIF(Survey!ET104:EV104,{"&gt;0","&lt;0"})*{1,-1})</f>
        <v>0</v>
      </c>
      <c r="DZ104">
        <f t="shared" si="98"/>
        <v>0</v>
      </c>
      <c r="EA104">
        <f t="shared" si="99"/>
        <v>100</v>
      </c>
      <c r="EB104" s="30" t="b">
        <f>IF(OR(Survey!$M104="ETF",Survey!$M104="ETF, alternative mutual fund",Survey!$M104="Closed-end", Survey!$M104="Split share corp"),TRUE,FALSE)</f>
        <v>0</v>
      </c>
      <c r="EC104" s="16" t="str">
        <f t="shared" si="100"/>
        <v>Fail</v>
      </c>
      <c r="ED104" s="31">
        <f>SUM(SUMIF(Survey!EX104:FD104,{"&gt;0","&lt;0"})*{1,-1})</f>
        <v>0</v>
      </c>
      <c r="EE104">
        <f t="shared" si="101"/>
        <v>0</v>
      </c>
      <c r="EF104" s="17">
        <f t="shared" si="102"/>
        <v>100</v>
      </c>
      <c r="EG104" s="16" t="str">
        <f t="shared" si="103"/>
        <v>Fail</v>
      </c>
      <c r="EH104" s="31">
        <f>SUM(SUMIF(Survey!FF104:FL104,{"&gt;0","&lt;0"})*{1,-1})</f>
        <v>0</v>
      </c>
      <c r="EI104">
        <f t="shared" si="104"/>
        <v>0</v>
      </c>
      <c r="EJ104" s="17">
        <f t="shared" si="105"/>
        <v>100</v>
      </c>
    </row>
    <row r="105" spans="1:140">
      <c r="A105">
        <v>105</v>
      </c>
      <c r="B105" t="str">
        <f t="shared" si="0"/>
        <v>Pass</v>
      </c>
      <c r="C105" t="str">
        <f>IF(COUNTBLANK(Survey!B105:FM105)=$C$2, "Pass", "Fail")</f>
        <v>Pass</v>
      </c>
      <c r="D105" s="16" t="str">
        <f t="shared" si="54"/>
        <v>Fail</v>
      </c>
      <c r="E105" t="str">
        <f>IF(OR(ISBLANK(Survey!AL105),COUNTIF(G105:BJ105,"Fail")),"Fail","Pass")</f>
        <v>Fail</v>
      </c>
      <c r="F105" s="265"/>
      <c r="G105" s="16" t="str">
        <f t="shared" si="55"/>
        <v>Fail</v>
      </c>
      <c r="H105" s="139">
        <f>COUNTBLANK(Survey!B105:D105)+COUNTBLANK(Survey!G105)+COUNTBLANK(Survey!I105)+COUNTBLANK(Survey!K105:M105)+COUNTBLANK(Survey!P105:Q105)+COUNTBLANK(Survey!T105:W105)+COUNTBLANK(Survey!Z105:AC105)+COUNTBLANK(Survey!AF105:AG105)+COUNTBLANK(Survey!AK105:AK105)</f>
        <v>21</v>
      </c>
      <c r="I105" t="str">
        <f t="shared" si="56"/>
        <v>Fail</v>
      </c>
      <c r="J105" t="b">
        <f>IF(Survey!E105="No",TRUE,FALSE)</f>
        <v>0</v>
      </c>
      <c r="K105" s="29" cm="1">
        <f t="array" ref="K105">IF(COUNTA(Survey!$E$4:$E$695)=1, 0, SUM(IF(COUNTIF(Survey!$E$4:$E$695, Survey!$E$4:$E$695)=1,1,0)))</f>
        <v>0</v>
      </c>
      <c r="L105" s="29">
        <f>LEN(Survey!E105)</f>
        <v>0</v>
      </c>
      <c r="M105" s="16" t="str">
        <f t="shared" si="57"/>
        <v>Fail</v>
      </c>
      <c r="N105" t="b">
        <f>IF(Survey!F105="No",TRUE,FALSE)</f>
        <v>0</v>
      </c>
      <c r="O105" t="b">
        <f>Survey!F105=Survey!E105</f>
        <v>1</v>
      </c>
      <c r="P105">
        <f>COUNTIF(Survey!$F$4:$F$695,Survey!F105)</f>
        <v>0</v>
      </c>
      <c r="Q105" s="28">
        <f>LEN(Survey!F105)</f>
        <v>0</v>
      </c>
      <c r="R105" s="16" t="str">
        <f t="shared" si="58"/>
        <v>Pass</v>
      </c>
      <c r="S105" s="29">
        <f>MOD((LEN(Survey!H105)+2),11)</f>
        <v>2</v>
      </c>
      <c r="T105">
        <f>COUNTIF(Survey!$H$4:$H$695,Survey!H105)</f>
        <v>0</v>
      </c>
      <c r="U105" s="28" t="str">
        <f>IF(Survey!$L105="Prospectus fund", "Yes", "No")</f>
        <v>No</v>
      </c>
      <c r="V105" s="16" t="str">
        <f t="shared" si="59"/>
        <v>Pass</v>
      </c>
      <c r="W105" s="29">
        <f>MOD((LEN(Survey!J105)+2),11)</f>
        <v>2</v>
      </c>
      <c r="X105">
        <f>COUNTIF(Survey!$J$4:$J$695,Survey!J105)</f>
        <v>0</v>
      </c>
      <c r="Y105" s="30" t="b">
        <f>IF(OR(Survey!$M105="ETF",Survey!$M105="ETF, alternative mutual fund",Survey!$M105="Closed-end", Survey!$M105="Split share corp", Survey!$I105="Yes"),TRUE,FALSE)</f>
        <v>0</v>
      </c>
      <c r="Z105" s="16" t="str">
        <f>IFERROR(IF(AND(OR(AC105=AD105,AD105 = "Either"),NOT(ISBLANK(Survey!K105))),"Pass","Fail"),"Pass")</f>
        <v>Fail</v>
      </c>
      <c r="AA105" s="31" cm="1">
        <f t="array" ref="AA105">SUM(SUMIF(Survey!CH105:DA105,{"&gt;0","&lt;0"})*{1,-1})</f>
        <v>0</v>
      </c>
      <c r="AB105" s="33" cm="1">
        <f t="array" ref="AB105">SUM(SUMIF(Survey!CK105,{"&gt;0","&lt;0"})*{1,-1})+SUM(SUMIF(Survey!CU105,{"&gt;0","&lt;0"})*{1,-1})</f>
        <v>0</v>
      </c>
      <c r="AC105" s="33">
        <f>Survey!K105</f>
        <v>0</v>
      </c>
      <c r="AD105" s="32" t="str">
        <f t="shared" si="60"/>
        <v>Either</v>
      </c>
      <c r="AE105" s="16" t="str">
        <f t="shared" si="61"/>
        <v>Fail</v>
      </c>
      <c r="AF105" s="58" cm="1">
        <f t="array" ref="AF105">SUM(SUMIF(Survey!CH105:DA105,{"&gt;0","&lt;0"})*{1,-1})+SUM(SUMIF(Survey!DC105:DV105,{"&gt;0","&lt;0"})*{1,-1})</f>
        <v>0</v>
      </c>
      <c r="AG105" s="58">
        <f>IFERROR(AF105/(Survey!$BA105),0)</f>
        <v>0</v>
      </c>
      <c r="AH105" s="104" t="b">
        <f>IF(OR(Survey!$M105="Alternative strategy or hedge",Survey!$M105="Private asset",Survey!$L105="Prospectus fund"),TRUE,FALSE)</f>
        <v>0</v>
      </c>
      <c r="AI105" s="104" t="b">
        <f>NOT(ISBLANK(Survey!$M105))</f>
        <v>0</v>
      </c>
      <c r="AJ105" s="16" t="str">
        <f t="shared" si="62"/>
        <v>Fail</v>
      </c>
      <c r="AK105" t="b">
        <f>IF(Survey!W105="No",TRUE,FALSE)</f>
        <v>0</v>
      </c>
      <c r="AL105" s="119">
        <f>MOD((LEN(Survey!W105)+2),22)</f>
        <v>2</v>
      </c>
      <c r="AM105" t="str">
        <f t="shared" si="63"/>
        <v>Pass</v>
      </c>
      <c r="AN105" s="33" t="b">
        <f>NOT(ISNUMBER(SEARCH("Other",Survey!$Q105)))</f>
        <v>1</v>
      </c>
      <c r="AO105" s="32" t="b">
        <f>NOT(ISBLANK(Survey!$R105))</f>
        <v>0</v>
      </c>
      <c r="AP105" s="16" t="str">
        <f t="shared" si="64"/>
        <v>Pass</v>
      </c>
      <c r="AQ105" s="114">
        <f>COUNTBLANK(Survey!$X105)</f>
        <v>1</v>
      </c>
      <c r="AR105" s="58">
        <f>IF(AND(Survey!L105&lt;&gt;"Exempt fund",OR(Survey!$M105="ETF",Survey!$M105="ETF, alternative mutual fund",Survey!$M105="Mutual fund",Survey!$M105="Alternative mutual fund",Survey!$M105="Money market")),1,0)</f>
        <v>0</v>
      </c>
      <c r="AS105" s="16" t="str">
        <f t="shared" si="65"/>
        <v>Pass</v>
      </c>
      <c r="AT105" s="33" t="b">
        <f>NOT(ISNUMBER(SEARCH("Yes",Survey!$AC105)))</f>
        <v>1</v>
      </c>
      <c r="AU105" s="32" t="b">
        <f>IF(COUNTBLANK(Survey!$AD105:$AE105)=0,TRUE, FALSE)</f>
        <v>0</v>
      </c>
      <c r="AV105" s="16" t="str">
        <f t="shared" si="66"/>
        <v>Pass</v>
      </c>
      <c r="AW105" s="33" t="b">
        <f>NOT(ISNUMBER(SEARCH("Yes",Survey!$AF105)))</f>
        <v>1</v>
      </c>
      <c r="AX105" s="32" t="b">
        <f>NOT(ISBLANK(Survey!$AH105))</f>
        <v>0</v>
      </c>
      <c r="AY105" s="16" t="str">
        <f t="shared" si="67"/>
        <v>Pass</v>
      </c>
      <c r="AZ105" s="33" t="b">
        <f>NOT(OR(ISNUMBER(SEARCH("Other",Survey!$AH105)),ISNUMBER(SEARCH("Multiple",Survey!$AH105))))</f>
        <v>1</v>
      </c>
      <c r="BA105" s="32" t="b">
        <f>NOT(ISBLANK(Survey!$AI105))</f>
        <v>0</v>
      </c>
      <c r="BB105" s="16" t="str">
        <f t="shared" si="68"/>
        <v>Fail</v>
      </c>
      <c r="BC105" s="114">
        <f>IF(ABS(Survey!$BA105)&gt;0, 1,0)</f>
        <v>0</v>
      </c>
      <c r="BD105" s="114">
        <f>IF(COUNTBLANK(Survey!$AL105)=0,1,0)</f>
        <v>0</v>
      </c>
      <c r="BE105" s="16" t="str">
        <f t="shared" si="69"/>
        <v>Pass</v>
      </c>
      <c r="BF105" s="114">
        <f>IF(ISBLANK(Survey!$AL105),0,1)</f>
        <v>0</v>
      </c>
      <c r="BG105" s="133">
        <f>COUNTBLANK(Survey!$AM105)</f>
        <v>1</v>
      </c>
      <c r="BH105" s="16" t="str">
        <f t="shared" si="70"/>
        <v>Pass</v>
      </c>
      <c r="BI105" s="114">
        <f>IF(OR(Survey!$AM105="Closed",ISBLANK(Survey!$AM105)),0,1)</f>
        <v>0</v>
      </c>
      <c r="BJ105" s="133">
        <f>IF(ISBLANK(Survey!$AN105),1,0)</f>
        <v>1</v>
      </c>
      <c r="BK105" s="118" t="str">
        <f t="shared" si="71"/>
        <v>Pass</v>
      </c>
      <c r="BL105" s="31" cm="1">
        <f t="array" ref="BL105">SUM(SUMIF(Survey!AO105:AP105,{"&gt;0","&lt;0"})*{1,-1})</f>
        <v>0</v>
      </c>
      <c r="BM105">
        <f t="shared" si="72"/>
        <v>0</v>
      </c>
      <c r="BN105">
        <f t="shared" si="73"/>
        <v>100</v>
      </c>
      <c r="BO105" s="118" t="str">
        <f t="shared" si="74"/>
        <v>Pass</v>
      </c>
      <c r="BP105">
        <f>IF(Survey!AQ105="No",0,1)</f>
        <v>1</v>
      </c>
      <c r="BQ105" s="207">
        <f>MOD((LEN(Survey!AQ105)+2),22)</f>
        <v>2</v>
      </c>
      <c r="BR105">
        <f>IF(Survey!AR105="No",0,1)</f>
        <v>1</v>
      </c>
      <c r="BS105" s="207">
        <f>MOD((LEN(Survey!AR105)+2),22)</f>
        <v>2</v>
      </c>
      <c r="BT105" s="114">
        <f>COUNTBLANK(Survey!$AQ105:$AS105)+COUNTBLANK(Survey!$AU105)</f>
        <v>4</v>
      </c>
      <c r="BU105" s="114">
        <f>IF(Survey!$I105="Yes",1,0)</f>
        <v>0</v>
      </c>
      <c r="BV105" s="114">
        <f>IF(OR(Survey!$M105="Mutual fund",Survey!$M105="Alternative mutual fund",Survey!$M105="Money market"),1,0)</f>
        <v>0</v>
      </c>
      <c r="BW105" s="119">
        <f>IF(OR(Survey!$M105="ETF",Survey!$M105="ETF, alternative mutual fund"),1,0)</f>
        <v>0</v>
      </c>
      <c r="BX105" s="16" t="str">
        <f t="shared" si="75"/>
        <v>Pass</v>
      </c>
      <c r="BY105" s="33">
        <f>IF(ISNUMBER(SEARCH("Other",Survey!$AS105)), 1, 0)</f>
        <v>0</v>
      </c>
      <c r="BZ105" s="58" t="b">
        <f>NOT(ISBLANK(Survey!$AT105))</f>
        <v>0</v>
      </c>
      <c r="CA105" s="16" t="str">
        <f t="shared" si="76"/>
        <v>Pass</v>
      </c>
      <c r="CB105" s="114">
        <f>IF(Survey!$BB105=0, 0,1)</f>
        <v>0</v>
      </c>
      <c r="CC105" s="58">
        <f>Survey!$AV105</f>
        <v>0</v>
      </c>
      <c r="CD105" s="58">
        <f>Survey!$BC105+Survey!$BD105+ABS(Survey!$BE105)-ABS(Survey!$BF105)-ABS(Survey!$BG105)-ABS(Survey!$BL105)</f>
        <v>0</v>
      </c>
      <c r="CE105" s="138">
        <f>Survey!BB105+(ABS(Survey!$BH105)-ABS(Survey!$BI105)+ABS(Survey!$BJ105)-ABS(Survey!$BK105))*0.5</f>
        <v>0</v>
      </c>
      <c r="CF105" s="58">
        <f t="shared" si="77"/>
        <v>0</v>
      </c>
      <c r="CG105" s="58">
        <f>IF(AND($CC105&gt;$CF105-0.2,$CC105&lt;$CF105+0.2,ISBLANK(Survey!$AV105)=FALSE),0,1)</f>
        <v>1</v>
      </c>
      <c r="CH105" s="133">
        <f>IF(ISBLANK(Survey!$AW105),1,0)</f>
        <v>1</v>
      </c>
      <c r="CI105" s="16" t="str">
        <f t="shared" si="78"/>
        <v>Pass</v>
      </c>
      <c r="CJ105" s="114">
        <f>IF(Survey!$BB105=0, 0,1)</f>
        <v>0</v>
      </c>
      <c r="CK105" s="58">
        <f>IF(AND(Survey!$AX105&gt;=0,Survey!$AX105&lt;=0.2,Survey!$AX105&lt;&gt;""),0,1)</f>
        <v>1</v>
      </c>
      <c r="CL105" s="114">
        <f>IF(ISBLANK(Survey!$AY105),1,0)</f>
        <v>1</v>
      </c>
      <c r="CM105" s="16" t="str">
        <f t="shared" si="79"/>
        <v>Fail</v>
      </c>
      <c r="CN105" s="133">
        <f>Survey!$AZ105</f>
        <v>0</v>
      </c>
      <c r="CO105" s="16" t="str">
        <f t="shared" si="80"/>
        <v>Pass</v>
      </c>
      <c r="CP105" s="31">
        <f>Survey!$BA105</f>
        <v>0</v>
      </c>
      <c r="CQ105" s="138">
        <f>Survey!$BB105+Survey!$BC105+Survey!$BD105+ABS(Survey!$BE105)-ABS(Survey!$BF105)-ABS(Survey!$BG105)+ABS(Survey!$BH105)-ABS(Survey!$BI105)+ABS(Survey!$BJ105)-ABS(Survey!$BK105)-ABS(Survey!$BL105)+Survey!$BM105</f>
        <v>0</v>
      </c>
      <c r="CR105" s="30">
        <f t="shared" si="81"/>
        <v>0</v>
      </c>
      <c r="CS105" s="17">
        <f t="shared" si="82"/>
        <v>0</v>
      </c>
      <c r="CT105" s="16" t="str">
        <f t="shared" si="83"/>
        <v>Pass</v>
      </c>
      <c r="CU105" s="33" t="b">
        <f>IF(ABS(Survey!$BM105)=0,TRUE,FALSE)</f>
        <v>1</v>
      </c>
      <c r="CV105" s="32" t="b">
        <f>NOT(ISBLANK(Survey!$BN105))</f>
        <v>0</v>
      </c>
      <c r="CW105" t="str">
        <f t="shared" si="84"/>
        <v>Fail</v>
      </c>
      <c r="CX105" s="25">
        <f>Survey!$BA105</f>
        <v>0</v>
      </c>
      <c r="CY105" s="25" cm="1">
        <f t="array" ref="CY105">SUM(SUMIF(Survey!BP105:BW105,{"&gt;0","&lt;0"})*{1,-1})-SUM(SUMIF(Survey!BY105:CF105,{"&gt;0","&lt;0"})*{1,-1})</f>
        <v>0</v>
      </c>
      <c r="CZ105" s="30" t="str">
        <f t="shared" si="85"/>
        <v>No holdings</v>
      </c>
      <c r="DA105">
        <f t="shared" si="86"/>
        <v>0</v>
      </c>
      <c r="DB105" s="16" t="str">
        <f t="shared" si="87"/>
        <v>Fail</v>
      </c>
      <c r="DC105" s="31">
        <f>Survey!$BA105</f>
        <v>0</v>
      </c>
      <c r="DD105" s="31" cm="1">
        <f t="array" ref="DD105">SUM(SUMIF(Survey!CH105:DA105,{"&gt;0","&lt;0"})*{1,-1})-SUM(SUMIF(Survey!DC105:DV105,{"&gt;0","&lt;0"})*{1,-1})</f>
        <v>0</v>
      </c>
      <c r="DE105" s="30" t="str">
        <f t="shared" si="88"/>
        <v>No holdings</v>
      </c>
      <c r="DF105" s="17">
        <f t="shared" si="89"/>
        <v>0</v>
      </c>
      <c r="DG105" s="16" t="str">
        <f t="shared" si="90"/>
        <v>Pass</v>
      </c>
      <c r="DH105" s="33" t="b">
        <f>IF(ABS(Survey!$DA105)=0,TRUE,FALSE)</f>
        <v>1</v>
      </c>
      <c r="DI105" s="32" t="b">
        <f>NOT(ISBLANK(Survey!$DB105))</f>
        <v>0</v>
      </c>
      <c r="DJ105" s="16" t="str">
        <f t="shared" si="91"/>
        <v>Pass</v>
      </c>
      <c r="DK105" s="33" t="b">
        <f>IF(ABS(Survey!$DV105)=0,TRUE,FALSE)</f>
        <v>1</v>
      </c>
      <c r="DL105" s="32" t="b">
        <f>NOT(ISBLANK(Survey!$DW105))</f>
        <v>0</v>
      </c>
      <c r="DM105" t="str">
        <f t="shared" si="92"/>
        <v>Pass</v>
      </c>
      <c r="DN105" s="25" cm="1">
        <f t="array" ref="DN105">SUM(SUMIF(Survey!CW105,{"&gt;0","&lt;0"})*{1,-1})+SUM(SUMIF(Survey!DR105,{"&gt;0","&lt;0"})*{1,-1})</f>
        <v>0</v>
      </c>
      <c r="DO105" s="25">
        <f>SUM(SUMIF(Survey!DY105:EE105,{"&gt;0","&lt;0"})*{1,-1})+SUM(SUMIF(Survey!EG105:EM105,{"&gt;0","&lt;0"})*{1,-1})</f>
        <v>0</v>
      </c>
      <c r="DP105">
        <f t="shared" si="93"/>
        <v>0</v>
      </c>
      <c r="DQ105">
        <f t="shared" si="94"/>
        <v>0</v>
      </c>
      <c r="DR105" s="16" t="str">
        <f t="shared" si="95"/>
        <v>Pass</v>
      </c>
      <c r="DS105" s="33" t="b">
        <f>IF(ABS(Survey!$EE105)=0,TRUE,FALSE)</f>
        <v>1</v>
      </c>
      <c r="DT105" s="32" t="b">
        <f>NOT(ISBLANK(Survey!EF105))</f>
        <v>0</v>
      </c>
      <c r="DU105" s="16" t="str">
        <f t="shared" si="96"/>
        <v>Pass</v>
      </c>
      <c r="DV105" s="33" t="b">
        <f>IF(ABS(Survey!$EM105)=0,TRUE,FALSE)</f>
        <v>1</v>
      </c>
      <c r="DW105" s="32" t="b">
        <f>NOT(ISBLANK(Survey!$EN105))</f>
        <v>0</v>
      </c>
      <c r="DX105" s="16" t="str">
        <f t="shared" si="97"/>
        <v>Fail</v>
      </c>
      <c r="DY105" s="31">
        <f>SUM(SUMIF(Survey!ET105:EV105,{"&gt;0","&lt;0"})*{1,-1})</f>
        <v>0</v>
      </c>
      <c r="DZ105">
        <f t="shared" si="98"/>
        <v>0</v>
      </c>
      <c r="EA105">
        <f t="shared" si="99"/>
        <v>100</v>
      </c>
      <c r="EB105" s="30" t="b">
        <f>IF(OR(Survey!$M105="ETF",Survey!$M105="ETF, alternative mutual fund",Survey!$M105="Closed-end", Survey!$M105="Split share corp"),TRUE,FALSE)</f>
        <v>0</v>
      </c>
      <c r="EC105" s="16" t="str">
        <f t="shared" si="100"/>
        <v>Fail</v>
      </c>
      <c r="ED105" s="31">
        <f>SUM(SUMIF(Survey!EX105:FD105,{"&gt;0","&lt;0"})*{1,-1})</f>
        <v>0</v>
      </c>
      <c r="EE105">
        <f t="shared" si="101"/>
        <v>0</v>
      </c>
      <c r="EF105" s="17">
        <f t="shared" si="102"/>
        <v>100</v>
      </c>
      <c r="EG105" s="16" t="str">
        <f t="shared" si="103"/>
        <v>Fail</v>
      </c>
      <c r="EH105" s="31">
        <f>SUM(SUMIF(Survey!FF105:FL105,{"&gt;0","&lt;0"})*{1,-1})</f>
        <v>0</v>
      </c>
      <c r="EI105">
        <f t="shared" si="104"/>
        <v>0</v>
      </c>
      <c r="EJ105" s="17">
        <f t="shared" si="105"/>
        <v>100</v>
      </c>
    </row>
    <row r="106" spans="1:140">
      <c r="A106">
        <v>106</v>
      </c>
      <c r="B106" t="str">
        <f t="shared" si="0"/>
        <v>Pass</v>
      </c>
      <c r="C106" t="str">
        <f>IF(COUNTBLANK(Survey!B106:FM106)=$C$2, "Pass", "Fail")</f>
        <v>Pass</v>
      </c>
      <c r="D106" s="16" t="str">
        <f t="shared" si="54"/>
        <v>Fail</v>
      </c>
      <c r="E106" t="str">
        <f>IF(OR(ISBLANK(Survey!AL106),COUNTIF(G106:BJ106,"Fail")),"Fail","Pass")</f>
        <v>Fail</v>
      </c>
      <c r="F106" s="265"/>
      <c r="G106" s="16" t="str">
        <f t="shared" si="55"/>
        <v>Fail</v>
      </c>
      <c r="H106" s="139">
        <f>COUNTBLANK(Survey!B106:D106)+COUNTBLANK(Survey!G106)+COUNTBLANK(Survey!I106)+COUNTBLANK(Survey!K106:M106)+COUNTBLANK(Survey!P106:Q106)+COUNTBLANK(Survey!T106:W106)+COUNTBLANK(Survey!Z106:AC106)+COUNTBLANK(Survey!AF106:AG106)+COUNTBLANK(Survey!AK106:AK106)</f>
        <v>21</v>
      </c>
      <c r="I106" t="str">
        <f t="shared" si="56"/>
        <v>Fail</v>
      </c>
      <c r="J106" t="b">
        <f>IF(Survey!E106="No",TRUE,FALSE)</f>
        <v>0</v>
      </c>
      <c r="K106" s="29" cm="1">
        <f t="array" ref="K106">IF(COUNTA(Survey!$E$4:$E$695)=1, 0, SUM(IF(COUNTIF(Survey!$E$4:$E$695, Survey!$E$4:$E$695)=1,1,0)))</f>
        <v>0</v>
      </c>
      <c r="L106" s="29">
        <f>LEN(Survey!E106)</f>
        <v>0</v>
      </c>
      <c r="M106" s="16" t="str">
        <f t="shared" si="57"/>
        <v>Fail</v>
      </c>
      <c r="N106" t="b">
        <f>IF(Survey!F106="No",TRUE,FALSE)</f>
        <v>0</v>
      </c>
      <c r="O106" t="b">
        <f>Survey!F106=Survey!E106</f>
        <v>1</v>
      </c>
      <c r="P106">
        <f>COUNTIF(Survey!$F$4:$F$695,Survey!F106)</f>
        <v>0</v>
      </c>
      <c r="Q106" s="28">
        <f>LEN(Survey!F106)</f>
        <v>0</v>
      </c>
      <c r="R106" s="16" t="str">
        <f t="shared" si="58"/>
        <v>Pass</v>
      </c>
      <c r="S106" s="29">
        <f>MOD((LEN(Survey!H106)+2),11)</f>
        <v>2</v>
      </c>
      <c r="T106">
        <f>COUNTIF(Survey!$H$4:$H$695,Survey!H106)</f>
        <v>0</v>
      </c>
      <c r="U106" s="28" t="str">
        <f>IF(Survey!$L106="Prospectus fund", "Yes", "No")</f>
        <v>No</v>
      </c>
      <c r="V106" s="16" t="str">
        <f t="shared" si="59"/>
        <v>Pass</v>
      </c>
      <c r="W106" s="29">
        <f>MOD((LEN(Survey!J106)+2),11)</f>
        <v>2</v>
      </c>
      <c r="X106">
        <f>COUNTIF(Survey!$J$4:$J$695,Survey!J106)</f>
        <v>0</v>
      </c>
      <c r="Y106" s="30" t="b">
        <f>IF(OR(Survey!$M106="ETF",Survey!$M106="ETF, alternative mutual fund",Survey!$M106="Closed-end", Survey!$M106="Split share corp", Survey!$I106="Yes"),TRUE,FALSE)</f>
        <v>0</v>
      </c>
      <c r="Z106" s="16" t="str">
        <f>IFERROR(IF(AND(OR(AC106=AD106,AD106 = "Either"),NOT(ISBLANK(Survey!K106))),"Pass","Fail"),"Pass")</f>
        <v>Fail</v>
      </c>
      <c r="AA106" s="31" cm="1">
        <f t="array" ref="AA106">SUM(SUMIF(Survey!CH106:DA106,{"&gt;0","&lt;0"})*{1,-1})</f>
        <v>0</v>
      </c>
      <c r="AB106" s="33" cm="1">
        <f t="array" ref="AB106">SUM(SUMIF(Survey!CK106,{"&gt;0","&lt;0"})*{1,-1})+SUM(SUMIF(Survey!CU106,{"&gt;0","&lt;0"})*{1,-1})</f>
        <v>0</v>
      </c>
      <c r="AC106" s="33">
        <f>Survey!K106</f>
        <v>0</v>
      </c>
      <c r="AD106" s="32" t="str">
        <f t="shared" si="60"/>
        <v>Either</v>
      </c>
      <c r="AE106" s="16" t="str">
        <f t="shared" si="61"/>
        <v>Fail</v>
      </c>
      <c r="AF106" s="58" cm="1">
        <f t="array" ref="AF106">SUM(SUMIF(Survey!CH106:DA106,{"&gt;0","&lt;0"})*{1,-1})+SUM(SUMIF(Survey!DC106:DV106,{"&gt;0","&lt;0"})*{1,-1})</f>
        <v>0</v>
      </c>
      <c r="AG106" s="58">
        <f>IFERROR(AF106/(Survey!$BA106),0)</f>
        <v>0</v>
      </c>
      <c r="AH106" s="104" t="b">
        <f>IF(OR(Survey!$M106="Alternative strategy or hedge",Survey!$M106="Private asset",Survey!$L106="Prospectus fund"),TRUE,FALSE)</f>
        <v>0</v>
      </c>
      <c r="AI106" s="104" t="b">
        <f>NOT(ISBLANK(Survey!$M106))</f>
        <v>0</v>
      </c>
      <c r="AJ106" s="16" t="str">
        <f t="shared" si="62"/>
        <v>Fail</v>
      </c>
      <c r="AK106" t="b">
        <f>IF(Survey!W106="No",TRUE,FALSE)</f>
        <v>0</v>
      </c>
      <c r="AL106" s="119">
        <f>MOD((LEN(Survey!W106)+2),22)</f>
        <v>2</v>
      </c>
      <c r="AM106" t="str">
        <f t="shared" si="63"/>
        <v>Pass</v>
      </c>
      <c r="AN106" s="33" t="b">
        <f>NOT(ISNUMBER(SEARCH("Other",Survey!$Q106)))</f>
        <v>1</v>
      </c>
      <c r="AO106" s="32" t="b">
        <f>NOT(ISBLANK(Survey!$R106))</f>
        <v>0</v>
      </c>
      <c r="AP106" s="16" t="str">
        <f t="shared" si="64"/>
        <v>Pass</v>
      </c>
      <c r="AQ106" s="114">
        <f>COUNTBLANK(Survey!$X106)</f>
        <v>1</v>
      </c>
      <c r="AR106" s="58">
        <f>IF(AND(Survey!L106&lt;&gt;"Exempt fund",OR(Survey!$M106="ETF",Survey!$M106="ETF, alternative mutual fund",Survey!$M106="Mutual fund",Survey!$M106="Alternative mutual fund",Survey!$M106="Money market")),1,0)</f>
        <v>0</v>
      </c>
      <c r="AS106" s="16" t="str">
        <f t="shared" si="65"/>
        <v>Pass</v>
      </c>
      <c r="AT106" s="33" t="b">
        <f>NOT(ISNUMBER(SEARCH("Yes",Survey!$AC106)))</f>
        <v>1</v>
      </c>
      <c r="AU106" s="32" t="b">
        <f>IF(COUNTBLANK(Survey!$AD106:$AE106)=0,TRUE, FALSE)</f>
        <v>0</v>
      </c>
      <c r="AV106" s="16" t="str">
        <f t="shared" si="66"/>
        <v>Pass</v>
      </c>
      <c r="AW106" s="33" t="b">
        <f>NOT(ISNUMBER(SEARCH("Yes",Survey!$AF106)))</f>
        <v>1</v>
      </c>
      <c r="AX106" s="32" t="b">
        <f>NOT(ISBLANK(Survey!$AH106))</f>
        <v>0</v>
      </c>
      <c r="AY106" s="16" t="str">
        <f t="shared" si="67"/>
        <v>Pass</v>
      </c>
      <c r="AZ106" s="33" t="b">
        <f>NOT(OR(ISNUMBER(SEARCH("Other",Survey!$AH106)),ISNUMBER(SEARCH("Multiple",Survey!$AH106))))</f>
        <v>1</v>
      </c>
      <c r="BA106" s="32" t="b">
        <f>NOT(ISBLANK(Survey!$AI106))</f>
        <v>0</v>
      </c>
      <c r="BB106" s="16" t="str">
        <f t="shared" si="68"/>
        <v>Fail</v>
      </c>
      <c r="BC106" s="114">
        <f>IF(ABS(Survey!$BA106)&gt;0, 1,0)</f>
        <v>0</v>
      </c>
      <c r="BD106" s="114">
        <f>IF(COUNTBLANK(Survey!$AL106)=0,1,0)</f>
        <v>0</v>
      </c>
      <c r="BE106" s="16" t="str">
        <f t="shared" si="69"/>
        <v>Pass</v>
      </c>
      <c r="BF106" s="114">
        <f>IF(ISBLANK(Survey!$AL106),0,1)</f>
        <v>0</v>
      </c>
      <c r="BG106" s="133">
        <f>COUNTBLANK(Survey!$AM106)</f>
        <v>1</v>
      </c>
      <c r="BH106" s="16" t="str">
        <f t="shared" si="70"/>
        <v>Pass</v>
      </c>
      <c r="BI106" s="114">
        <f>IF(OR(Survey!$AM106="Closed",ISBLANK(Survey!$AM106)),0,1)</f>
        <v>0</v>
      </c>
      <c r="BJ106" s="133">
        <f>IF(ISBLANK(Survey!$AN106),1,0)</f>
        <v>1</v>
      </c>
      <c r="BK106" s="118" t="str">
        <f t="shared" si="71"/>
        <v>Pass</v>
      </c>
      <c r="BL106" s="31" cm="1">
        <f t="array" ref="BL106">SUM(SUMIF(Survey!AO106:AP106,{"&gt;0","&lt;0"})*{1,-1})</f>
        <v>0</v>
      </c>
      <c r="BM106">
        <f t="shared" si="72"/>
        <v>0</v>
      </c>
      <c r="BN106">
        <f t="shared" si="73"/>
        <v>100</v>
      </c>
      <c r="BO106" s="118" t="str">
        <f t="shared" si="74"/>
        <v>Pass</v>
      </c>
      <c r="BP106">
        <f>IF(Survey!AQ106="No",0,1)</f>
        <v>1</v>
      </c>
      <c r="BQ106" s="207">
        <f>MOD((LEN(Survey!AQ106)+2),22)</f>
        <v>2</v>
      </c>
      <c r="BR106">
        <f>IF(Survey!AR106="No",0,1)</f>
        <v>1</v>
      </c>
      <c r="BS106" s="207">
        <f>MOD((LEN(Survey!AR106)+2),22)</f>
        <v>2</v>
      </c>
      <c r="BT106" s="114">
        <f>COUNTBLANK(Survey!$AQ106:$AS106)+COUNTBLANK(Survey!$AU106)</f>
        <v>4</v>
      </c>
      <c r="BU106" s="114">
        <f>IF(Survey!$I106="Yes",1,0)</f>
        <v>0</v>
      </c>
      <c r="BV106" s="114">
        <f>IF(OR(Survey!$M106="Mutual fund",Survey!$M106="Alternative mutual fund",Survey!$M106="Money market"),1,0)</f>
        <v>0</v>
      </c>
      <c r="BW106" s="119">
        <f>IF(OR(Survey!$M106="ETF",Survey!$M106="ETF, alternative mutual fund"),1,0)</f>
        <v>0</v>
      </c>
      <c r="BX106" s="16" t="str">
        <f t="shared" si="75"/>
        <v>Pass</v>
      </c>
      <c r="BY106" s="33">
        <f>IF(ISNUMBER(SEARCH("Other",Survey!$AS106)), 1, 0)</f>
        <v>0</v>
      </c>
      <c r="BZ106" s="58" t="b">
        <f>NOT(ISBLANK(Survey!$AT106))</f>
        <v>0</v>
      </c>
      <c r="CA106" s="16" t="str">
        <f t="shared" si="76"/>
        <v>Pass</v>
      </c>
      <c r="CB106" s="114">
        <f>IF(Survey!$BB106=0, 0,1)</f>
        <v>0</v>
      </c>
      <c r="CC106" s="58">
        <f>Survey!$AV106</f>
        <v>0</v>
      </c>
      <c r="CD106" s="58">
        <f>Survey!$BC106+Survey!$BD106+ABS(Survey!$BE106)-ABS(Survey!$BF106)-ABS(Survey!$BG106)-ABS(Survey!$BL106)</f>
        <v>0</v>
      </c>
      <c r="CE106" s="138">
        <f>Survey!BB106+(ABS(Survey!$BH106)-ABS(Survey!$BI106)+ABS(Survey!$BJ106)-ABS(Survey!$BK106))*0.5</f>
        <v>0</v>
      </c>
      <c r="CF106" s="58">
        <f t="shared" si="77"/>
        <v>0</v>
      </c>
      <c r="CG106" s="58">
        <f>IF(AND($CC106&gt;$CF106-0.2,$CC106&lt;$CF106+0.2,ISBLANK(Survey!$AV106)=FALSE),0,1)</f>
        <v>1</v>
      </c>
      <c r="CH106" s="133">
        <f>IF(ISBLANK(Survey!$AW106),1,0)</f>
        <v>1</v>
      </c>
      <c r="CI106" s="16" t="str">
        <f t="shared" si="78"/>
        <v>Pass</v>
      </c>
      <c r="CJ106" s="114">
        <f>IF(Survey!$BB106=0, 0,1)</f>
        <v>0</v>
      </c>
      <c r="CK106" s="58">
        <f>IF(AND(Survey!$AX106&gt;=0,Survey!$AX106&lt;=0.2,Survey!$AX106&lt;&gt;""),0,1)</f>
        <v>1</v>
      </c>
      <c r="CL106" s="114">
        <f>IF(ISBLANK(Survey!$AY106),1,0)</f>
        <v>1</v>
      </c>
      <c r="CM106" s="16" t="str">
        <f t="shared" si="79"/>
        <v>Fail</v>
      </c>
      <c r="CN106" s="133">
        <f>Survey!$AZ106</f>
        <v>0</v>
      </c>
      <c r="CO106" s="16" t="str">
        <f t="shared" si="80"/>
        <v>Pass</v>
      </c>
      <c r="CP106" s="31">
        <f>Survey!$BA106</f>
        <v>0</v>
      </c>
      <c r="CQ106" s="138">
        <f>Survey!$BB106+Survey!$BC106+Survey!$BD106+ABS(Survey!$BE106)-ABS(Survey!$BF106)-ABS(Survey!$BG106)+ABS(Survey!$BH106)-ABS(Survey!$BI106)+ABS(Survey!$BJ106)-ABS(Survey!$BK106)-ABS(Survey!$BL106)+Survey!$BM106</f>
        <v>0</v>
      </c>
      <c r="CR106" s="30">
        <f t="shared" si="81"/>
        <v>0</v>
      </c>
      <c r="CS106" s="17">
        <f t="shared" si="82"/>
        <v>0</v>
      </c>
      <c r="CT106" s="16" t="str">
        <f t="shared" si="83"/>
        <v>Pass</v>
      </c>
      <c r="CU106" s="33" t="b">
        <f>IF(ABS(Survey!$BM106)=0,TRUE,FALSE)</f>
        <v>1</v>
      </c>
      <c r="CV106" s="32" t="b">
        <f>NOT(ISBLANK(Survey!$BN106))</f>
        <v>0</v>
      </c>
      <c r="CW106" t="str">
        <f t="shared" si="84"/>
        <v>Fail</v>
      </c>
      <c r="CX106" s="25">
        <f>Survey!$BA106</f>
        <v>0</v>
      </c>
      <c r="CY106" s="25" cm="1">
        <f t="array" ref="CY106">SUM(SUMIF(Survey!BP106:BW106,{"&gt;0","&lt;0"})*{1,-1})-SUM(SUMIF(Survey!BY106:CF106,{"&gt;0","&lt;0"})*{1,-1})</f>
        <v>0</v>
      </c>
      <c r="CZ106" s="30" t="str">
        <f t="shared" si="85"/>
        <v>No holdings</v>
      </c>
      <c r="DA106">
        <f t="shared" si="86"/>
        <v>0</v>
      </c>
      <c r="DB106" s="16" t="str">
        <f t="shared" si="87"/>
        <v>Fail</v>
      </c>
      <c r="DC106" s="31">
        <f>Survey!$BA106</f>
        <v>0</v>
      </c>
      <c r="DD106" s="31" cm="1">
        <f t="array" ref="DD106">SUM(SUMIF(Survey!CH106:DA106,{"&gt;0","&lt;0"})*{1,-1})-SUM(SUMIF(Survey!DC106:DV106,{"&gt;0","&lt;0"})*{1,-1})</f>
        <v>0</v>
      </c>
      <c r="DE106" s="30" t="str">
        <f t="shared" si="88"/>
        <v>No holdings</v>
      </c>
      <c r="DF106" s="17">
        <f t="shared" si="89"/>
        <v>0</v>
      </c>
      <c r="DG106" s="16" t="str">
        <f t="shared" si="90"/>
        <v>Pass</v>
      </c>
      <c r="DH106" s="33" t="b">
        <f>IF(ABS(Survey!$DA106)=0,TRUE,FALSE)</f>
        <v>1</v>
      </c>
      <c r="DI106" s="32" t="b">
        <f>NOT(ISBLANK(Survey!$DB106))</f>
        <v>0</v>
      </c>
      <c r="DJ106" s="16" t="str">
        <f t="shared" si="91"/>
        <v>Pass</v>
      </c>
      <c r="DK106" s="33" t="b">
        <f>IF(ABS(Survey!$DV106)=0,TRUE,FALSE)</f>
        <v>1</v>
      </c>
      <c r="DL106" s="32" t="b">
        <f>NOT(ISBLANK(Survey!$DW106))</f>
        <v>0</v>
      </c>
      <c r="DM106" t="str">
        <f t="shared" si="92"/>
        <v>Pass</v>
      </c>
      <c r="DN106" s="25" cm="1">
        <f t="array" ref="DN106">SUM(SUMIF(Survey!CW106,{"&gt;0","&lt;0"})*{1,-1})+SUM(SUMIF(Survey!DR106,{"&gt;0","&lt;0"})*{1,-1})</f>
        <v>0</v>
      </c>
      <c r="DO106" s="25">
        <f>SUM(SUMIF(Survey!DY106:EE106,{"&gt;0","&lt;0"})*{1,-1})+SUM(SUMIF(Survey!EG106:EM106,{"&gt;0","&lt;0"})*{1,-1})</f>
        <v>0</v>
      </c>
      <c r="DP106">
        <f t="shared" si="93"/>
        <v>0</v>
      </c>
      <c r="DQ106">
        <f t="shared" si="94"/>
        <v>0</v>
      </c>
      <c r="DR106" s="16" t="str">
        <f t="shared" si="95"/>
        <v>Pass</v>
      </c>
      <c r="DS106" s="33" t="b">
        <f>IF(ABS(Survey!$EE106)=0,TRUE,FALSE)</f>
        <v>1</v>
      </c>
      <c r="DT106" s="32" t="b">
        <f>NOT(ISBLANK(Survey!EF106))</f>
        <v>0</v>
      </c>
      <c r="DU106" s="16" t="str">
        <f t="shared" si="96"/>
        <v>Pass</v>
      </c>
      <c r="DV106" s="33" t="b">
        <f>IF(ABS(Survey!$EM106)=0,TRUE,FALSE)</f>
        <v>1</v>
      </c>
      <c r="DW106" s="32" t="b">
        <f>NOT(ISBLANK(Survey!$EN106))</f>
        <v>0</v>
      </c>
      <c r="DX106" s="16" t="str">
        <f t="shared" si="97"/>
        <v>Fail</v>
      </c>
      <c r="DY106" s="31">
        <f>SUM(SUMIF(Survey!ET106:EV106,{"&gt;0","&lt;0"})*{1,-1})</f>
        <v>0</v>
      </c>
      <c r="DZ106">
        <f t="shared" si="98"/>
        <v>0</v>
      </c>
      <c r="EA106">
        <f t="shared" si="99"/>
        <v>100</v>
      </c>
      <c r="EB106" s="30" t="b">
        <f>IF(OR(Survey!$M106="ETF",Survey!$M106="ETF, alternative mutual fund",Survey!$M106="Closed-end", Survey!$M106="Split share corp"),TRUE,FALSE)</f>
        <v>0</v>
      </c>
      <c r="EC106" s="16" t="str">
        <f t="shared" si="100"/>
        <v>Fail</v>
      </c>
      <c r="ED106" s="31">
        <f>SUM(SUMIF(Survey!EX106:FD106,{"&gt;0","&lt;0"})*{1,-1})</f>
        <v>0</v>
      </c>
      <c r="EE106">
        <f t="shared" si="101"/>
        <v>0</v>
      </c>
      <c r="EF106" s="17">
        <f t="shared" si="102"/>
        <v>100</v>
      </c>
      <c r="EG106" s="16" t="str">
        <f t="shared" si="103"/>
        <v>Fail</v>
      </c>
      <c r="EH106" s="31">
        <f>SUM(SUMIF(Survey!FF106:FL106,{"&gt;0","&lt;0"})*{1,-1})</f>
        <v>0</v>
      </c>
      <c r="EI106">
        <f t="shared" si="104"/>
        <v>0</v>
      </c>
      <c r="EJ106" s="17">
        <f t="shared" si="105"/>
        <v>100</v>
      </c>
    </row>
    <row r="107" spans="1:140">
      <c r="A107">
        <v>107</v>
      </c>
      <c r="B107" t="str">
        <f t="shared" si="0"/>
        <v>Pass</v>
      </c>
      <c r="C107" t="str">
        <f>IF(COUNTBLANK(Survey!B107:FM107)=$C$2, "Pass", "Fail")</f>
        <v>Pass</v>
      </c>
      <c r="D107" s="16" t="str">
        <f t="shared" si="54"/>
        <v>Fail</v>
      </c>
      <c r="E107" t="str">
        <f>IF(OR(ISBLANK(Survey!AL107),COUNTIF(G107:BJ107,"Fail")),"Fail","Pass")</f>
        <v>Fail</v>
      </c>
      <c r="F107" s="265"/>
      <c r="G107" s="16" t="str">
        <f t="shared" si="55"/>
        <v>Fail</v>
      </c>
      <c r="H107" s="139">
        <f>COUNTBLANK(Survey!B107:D107)+COUNTBLANK(Survey!G107)+COUNTBLANK(Survey!I107)+COUNTBLANK(Survey!K107:M107)+COUNTBLANK(Survey!P107:Q107)+COUNTBLANK(Survey!T107:W107)+COUNTBLANK(Survey!Z107:AC107)+COUNTBLANK(Survey!AF107:AG107)+COUNTBLANK(Survey!AK107:AK107)</f>
        <v>21</v>
      </c>
      <c r="I107" t="str">
        <f t="shared" si="56"/>
        <v>Fail</v>
      </c>
      <c r="J107" t="b">
        <f>IF(Survey!E107="No",TRUE,FALSE)</f>
        <v>0</v>
      </c>
      <c r="K107" s="29" cm="1">
        <f t="array" ref="K107">IF(COUNTA(Survey!$E$4:$E$695)=1, 0, SUM(IF(COUNTIF(Survey!$E$4:$E$695, Survey!$E$4:$E$695)=1,1,0)))</f>
        <v>0</v>
      </c>
      <c r="L107" s="29">
        <f>LEN(Survey!E107)</f>
        <v>0</v>
      </c>
      <c r="M107" s="16" t="str">
        <f t="shared" si="57"/>
        <v>Fail</v>
      </c>
      <c r="N107" t="b">
        <f>IF(Survey!F107="No",TRUE,FALSE)</f>
        <v>0</v>
      </c>
      <c r="O107" t="b">
        <f>Survey!F107=Survey!E107</f>
        <v>1</v>
      </c>
      <c r="P107">
        <f>COUNTIF(Survey!$F$4:$F$695,Survey!F107)</f>
        <v>0</v>
      </c>
      <c r="Q107" s="28">
        <f>LEN(Survey!F107)</f>
        <v>0</v>
      </c>
      <c r="R107" s="16" t="str">
        <f t="shared" si="58"/>
        <v>Pass</v>
      </c>
      <c r="S107" s="29">
        <f>MOD((LEN(Survey!H107)+2),11)</f>
        <v>2</v>
      </c>
      <c r="T107">
        <f>COUNTIF(Survey!$H$4:$H$695,Survey!H107)</f>
        <v>0</v>
      </c>
      <c r="U107" s="28" t="str">
        <f>IF(Survey!$L107="Prospectus fund", "Yes", "No")</f>
        <v>No</v>
      </c>
      <c r="V107" s="16" t="str">
        <f t="shared" si="59"/>
        <v>Pass</v>
      </c>
      <c r="W107" s="29">
        <f>MOD((LEN(Survey!J107)+2),11)</f>
        <v>2</v>
      </c>
      <c r="X107">
        <f>COUNTIF(Survey!$J$4:$J$695,Survey!J107)</f>
        <v>0</v>
      </c>
      <c r="Y107" s="30" t="b">
        <f>IF(OR(Survey!$M107="ETF",Survey!$M107="ETF, alternative mutual fund",Survey!$M107="Closed-end", Survey!$M107="Split share corp", Survey!$I107="Yes"),TRUE,FALSE)</f>
        <v>0</v>
      </c>
      <c r="Z107" s="16" t="str">
        <f>IFERROR(IF(AND(OR(AC107=AD107,AD107 = "Either"),NOT(ISBLANK(Survey!K107))),"Pass","Fail"),"Pass")</f>
        <v>Fail</v>
      </c>
      <c r="AA107" s="31" cm="1">
        <f t="array" ref="AA107">SUM(SUMIF(Survey!CH107:DA107,{"&gt;0","&lt;0"})*{1,-1})</f>
        <v>0</v>
      </c>
      <c r="AB107" s="33" cm="1">
        <f t="array" ref="AB107">SUM(SUMIF(Survey!CK107,{"&gt;0","&lt;0"})*{1,-1})+SUM(SUMIF(Survey!CU107,{"&gt;0","&lt;0"})*{1,-1})</f>
        <v>0</v>
      </c>
      <c r="AC107" s="33">
        <f>Survey!K107</f>
        <v>0</v>
      </c>
      <c r="AD107" s="32" t="str">
        <f t="shared" si="60"/>
        <v>Either</v>
      </c>
      <c r="AE107" s="16" t="str">
        <f t="shared" si="61"/>
        <v>Fail</v>
      </c>
      <c r="AF107" s="58" cm="1">
        <f t="array" ref="AF107">SUM(SUMIF(Survey!CH107:DA107,{"&gt;0","&lt;0"})*{1,-1})+SUM(SUMIF(Survey!DC107:DV107,{"&gt;0","&lt;0"})*{1,-1})</f>
        <v>0</v>
      </c>
      <c r="AG107" s="58">
        <f>IFERROR(AF107/(Survey!$BA107),0)</f>
        <v>0</v>
      </c>
      <c r="AH107" s="104" t="b">
        <f>IF(OR(Survey!$M107="Alternative strategy or hedge",Survey!$M107="Private asset",Survey!$L107="Prospectus fund"),TRUE,FALSE)</f>
        <v>0</v>
      </c>
      <c r="AI107" s="104" t="b">
        <f>NOT(ISBLANK(Survey!$M107))</f>
        <v>0</v>
      </c>
      <c r="AJ107" s="16" t="str">
        <f t="shared" si="62"/>
        <v>Fail</v>
      </c>
      <c r="AK107" t="b">
        <f>IF(Survey!W107="No",TRUE,FALSE)</f>
        <v>0</v>
      </c>
      <c r="AL107" s="119">
        <f>MOD((LEN(Survey!W107)+2),22)</f>
        <v>2</v>
      </c>
      <c r="AM107" t="str">
        <f t="shared" si="63"/>
        <v>Pass</v>
      </c>
      <c r="AN107" s="33" t="b">
        <f>NOT(ISNUMBER(SEARCH("Other",Survey!$Q107)))</f>
        <v>1</v>
      </c>
      <c r="AO107" s="32" t="b">
        <f>NOT(ISBLANK(Survey!$R107))</f>
        <v>0</v>
      </c>
      <c r="AP107" s="16" t="str">
        <f t="shared" si="64"/>
        <v>Pass</v>
      </c>
      <c r="AQ107" s="114">
        <f>COUNTBLANK(Survey!$X107)</f>
        <v>1</v>
      </c>
      <c r="AR107" s="58">
        <f>IF(AND(Survey!L107&lt;&gt;"Exempt fund",OR(Survey!$M107="ETF",Survey!$M107="ETF, alternative mutual fund",Survey!$M107="Mutual fund",Survey!$M107="Alternative mutual fund",Survey!$M107="Money market")),1,0)</f>
        <v>0</v>
      </c>
      <c r="AS107" s="16" t="str">
        <f t="shared" si="65"/>
        <v>Pass</v>
      </c>
      <c r="AT107" s="33" t="b">
        <f>NOT(ISNUMBER(SEARCH("Yes",Survey!$AC107)))</f>
        <v>1</v>
      </c>
      <c r="AU107" s="32" t="b">
        <f>IF(COUNTBLANK(Survey!$AD107:$AE107)=0,TRUE, FALSE)</f>
        <v>0</v>
      </c>
      <c r="AV107" s="16" t="str">
        <f t="shared" si="66"/>
        <v>Pass</v>
      </c>
      <c r="AW107" s="33" t="b">
        <f>NOT(ISNUMBER(SEARCH("Yes",Survey!$AF107)))</f>
        <v>1</v>
      </c>
      <c r="AX107" s="32" t="b">
        <f>NOT(ISBLANK(Survey!$AH107))</f>
        <v>0</v>
      </c>
      <c r="AY107" s="16" t="str">
        <f t="shared" si="67"/>
        <v>Pass</v>
      </c>
      <c r="AZ107" s="33" t="b">
        <f>NOT(OR(ISNUMBER(SEARCH("Other",Survey!$AH107)),ISNUMBER(SEARCH("Multiple",Survey!$AH107))))</f>
        <v>1</v>
      </c>
      <c r="BA107" s="32" t="b">
        <f>NOT(ISBLANK(Survey!$AI107))</f>
        <v>0</v>
      </c>
      <c r="BB107" s="16" t="str">
        <f t="shared" si="68"/>
        <v>Fail</v>
      </c>
      <c r="BC107" s="114">
        <f>IF(ABS(Survey!$BA107)&gt;0, 1,0)</f>
        <v>0</v>
      </c>
      <c r="BD107" s="114">
        <f>IF(COUNTBLANK(Survey!$AL107)=0,1,0)</f>
        <v>0</v>
      </c>
      <c r="BE107" s="16" t="str">
        <f t="shared" si="69"/>
        <v>Pass</v>
      </c>
      <c r="BF107" s="114">
        <f>IF(ISBLANK(Survey!$AL107),0,1)</f>
        <v>0</v>
      </c>
      <c r="BG107" s="133">
        <f>COUNTBLANK(Survey!$AM107)</f>
        <v>1</v>
      </c>
      <c r="BH107" s="16" t="str">
        <f t="shared" si="70"/>
        <v>Pass</v>
      </c>
      <c r="BI107" s="114">
        <f>IF(OR(Survey!$AM107="Closed",ISBLANK(Survey!$AM107)),0,1)</f>
        <v>0</v>
      </c>
      <c r="BJ107" s="133">
        <f>IF(ISBLANK(Survey!$AN107),1,0)</f>
        <v>1</v>
      </c>
      <c r="BK107" s="118" t="str">
        <f t="shared" si="71"/>
        <v>Pass</v>
      </c>
      <c r="BL107" s="31" cm="1">
        <f t="array" ref="BL107">SUM(SUMIF(Survey!AO107:AP107,{"&gt;0","&lt;0"})*{1,-1})</f>
        <v>0</v>
      </c>
      <c r="BM107">
        <f t="shared" si="72"/>
        <v>0</v>
      </c>
      <c r="BN107">
        <f t="shared" si="73"/>
        <v>100</v>
      </c>
      <c r="BO107" s="118" t="str">
        <f t="shared" si="74"/>
        <v>Pass</v>
      </c>
      <c r="BP107">
        <f>IF(Survey!AQ107="No",0,1)</f>
        <v>1</v>
      </c>
      <c r="BQ107" s="207">
        <f>MOD((LEN(Survey!AQ107)+2),22)</f>
        <v>2</v>
      </c>
      <c r="BR107">
        <f>IF(Survey!AR107="No",0,1)</f>
        <v>1</v>
      </c>
      <c r="BS107" s="207">
        <f>MOD((LEN(Survey!AR107)+2),22)</f>
        <v>2</v>
      </c>
      <c r="BT107" s="114">
        <f>COUNTBLANK(Survey!$AQ107:$AS107)+COUNTBLANK(Survey!$AU107)</f>
        <v>4</v>
      </c>
      <c r="BU107" s="114">
        <f>IF(Survey!$I107="Yes",1,0)</f>
        <v>0</v>
      </c>
      <c r="BV107" s="114">
        <f>IF(OR(Survey!$M107="Mutual fund",Survey!$M107="Alternative mutual fund",Survey!$M107="Money market"),1,0)</f>
        <v>0</v>
      </c>
      <c r="BW107" s="119">
        <f>IF(OR(Survey!$M107="ETF",Survey!$M107="ETF, alternative mutual fund"),1,0)</f>
        <v>0</v>
      </c>
      <c r="BX107" s="16" t="str">
        <f t="shared" si="75"/>
        <v>Pass</v>
      </c>
      <c r="BY107" s="33">
        <f>IF(ISNUMBER(SEARCH("Other",Survey!$AS107)), 1, 0)</f>
        <v>0</v>
      </c>
      <c r="BZ107" s="58" t="b">
        <f>NOT(ISBLANK(Survey!$AT107))</f>
        <v>0</v>
      </c>
      <c r="CA107" s="16" t="str">
        <f t="shared" si="76"/>
        <v>Pass</v>
      </c>
      <c r="CB107" s="114">
        <f>IF(Survey!$BB107=0, 0,1)</f>
        <v>0</v>
      </c>
      <c r="CC107" s="58">
        <f>Survey!$AV107</f>
        <v>0</v>
      </c>
      <c r="CD107" s="58">
        <f>Survey!$BC107+Survey!$BD107+ABS(Survey!$BE107)-ABS(Survey!$BF107)-ABS(Survey!$BG107)-ABS(Survey!$BL107)</f>
        <v>0</v>
      </c>
      <c r="CE107" s="138">
        <f>Survey!BB107+(ABS(Survey!$BH107)-ABS(Survey!$BI107)+ABS(Survey!$BJ107)-ABS(Survey!$BK107))*0.5</f>
        <v>0</v>
      </c>
      <c r="CF107" s="58">
        <f t="shared" si="77"/>
        <v>0</v>
      </c>
      <c r="CG107" s="58">
        <f>IF(AND($CC107&gt;$CF107-0.2,$CC107&lt;$CF107+0.2,ISBLANK(Survey!$AV107)=FALSE),0,1)</f>
        <v>1</v>
      </c>
      <c r="CH107" s="133">
        <f>IF(ISBLANK(Survey!$AW107),1,0)</f>
        <v>1</v>
      </c>
      <c r="CI107" s="16" t="str">
        <f t="shared" si="78"/>
        <v>Pass</v>
      </c>
      <c r="CJ107" s="114">
        <f>IF(Survey!$BB107=0, 0,1)</f>
        <v>0</v>
      </c>
      <c r="CK107" s="58">
        <f>IF(AND(Survey!$AX107&gt;=0,Survey!$AX107&lt;=0.2,Survey!$AX107&lt;&gt;""),0,1)</f>
        <v>1</v>
      </c>
      <c r="CL107" s="114">
        <f>IF(ISBLANK(Survey!$AY107),1,0)</f>
        <v>1</v>
      </c>
      <c r="CM107" s="16" t="str">
        <f t="shared" si="79"/>
        <v>Fail</v>
      </c>
      <c r="CN107" s="133">
        <f>Survey!$AZ107</f>
        <v>0</v>
      </c>
      <c r="CO107" s="16" t="str">
        <f t="shared" si="80"/>
        <v>Pass</v>
      </c>
      <c r="CP107" s="31">
        <f>Survey!$BA107</f>
        <v>0</v>
      </c>
      <c r="CQ107" s="138">
        <f>Survey!$BB107+Survey!$BC107+Survey!$BD107+ABS(Survey!$BE107)-ABS(Survey!$BF107)-ABS(Survey!$BG107)+ABS(Survey!$BH107)-ABS(Survey!$BI107)+ABS(Survey!$BJ107)-ABS(Survey!$BK107)-ABS(Survey!$BL107)+Survey!$BM107</f>
        <v>0</v>
      </c>
      <c r="CR107" s="30">
        <f t="shared" si="81"/>
        <v>0</v>
      </c>
      <c r="CS107" s="17">
        <f t="shared" si="82"/>
        <v>0</v>
      </c>
      <c r="CT107" s="16" t="str">
        <f t="shared" si="83"/>
        <v>Pass</v>
      </c>
      <c r="CU107" s="33" t="b">
        <f>IF(ABS(Survey!$BM107)=0,TRUE,FALSE)</f>
        <v>1</v>
      </c>
      <c r="CV107" s="32" t="b">
        <f>NOT(ISBLANK(Survey!$BN107))</f>
        <v>0</v>
      </c>
      <c r="CW107" t="str">
        <f t="shared" si="84"/>
        <v>Fail</v>
      </c>
      <c r="CX107" s="25">
        <f>Survey!$BA107</f>
        <v>0</v>
      </c>
      <c r="CY107" s="25" cm="1">
        <f t="array" ref="CY107">SUM(SUMIF(Survey!BP107:BW107,{"&gt;0","&lt;0"})*{1,-1})-SUM(SUMIF(Survey!BY107:CF107,{"&gt;0","&lt;0"})*{1,-1})</f>
        <v>0</v>
      </c>
      <c r="CZ107" s="30" t="str">
        <f t="shared" si="85"/>
        <v>No holdings</v>
      </c>
      <c r="DA107">
        <f t="shared" si="86"/>
        <v>0</v>
      </c>
      <c r="DB107" s="16" t="str">
        <f t="shared" si="87"/>
        <v>Fail</v>
      </c>
      <c r="DC107" s="31">
        <f>Survey!$BA107</f>
        <v>0</v>
      </c>
      <c r="DD107" s="31" cm="1">
        <f t="array" ref="DD107">SUM(SUMIF(Survey!CH107:DA107,{"&gt;0","&lt;0"})*{1,-1})-SUM(SUMIF(Survey!DC107:DV107,{"&gt;0","&lt;0"})*{1,-1})</f>
        <v>0</v>
      </c>
      <c r="DE107" s="30" t="str">
        <f t="shared" si="88"/>
        <v>No holdings</v>
      </c>
      <c r="DF107" s="17">
        <f t="shared" si="89"/>
        <v>0</v>
      </c>
      <c r="DG107" s="16" t="str">
        <f t="shared" si="90"/>
        <v>Pass</v>
      </c>
      <c r="DH107" s="33" t="b">
        <f>IF(ABS(Survey!$DA107)=0,TRUE,FALSE)</f>
        <v>1</v>
      </c>
      <c r="DI107" s="32" t="b">
        <f>NOT(ISBLANK(Survey!$DB107))</f>
        <v>0</v>
      </c>
      <c r="DJ107" s="16" t="str">
        <f t="shared" si="91"/>
        <v>Pass</v>
      </c>
      <c r="DK107" s="33" t="b">
        <f>IF(ABS(Survey!$DV107)=0,TRUE,FALSE)</f>
        <v>1</v>
      </c>
      <c r="DL107" s="32" t="b">
        <f>NOT(ISBLANK(Survey!$DW107))</f>
        <v>0</v>
      </c>
      <c r="DM107" t="str">
        <f t="shared" si="92"/>
        <v>Pass</v>
      </c>
      <c r="DN107" s="25" cm="1">
        <f t="array" ref="DN107">SUM(SUMIF(Survey!CW107,{"&gt;0","&lt;0"})*{1,-1})+SUM(SUMIF(Survey!DR107,{"&gt;0","&lt;0"})*{1,-1})</f>
        <v>0</v>
      </c>
      <c r="DO107" s="25">
        <f>SUM(SUMIF(Survey!DY107:EE107,{"&gt;0","&lt;0"})*{1,-1})+SUM(SUMIF(Survey!EG107:EM107,{"&gt;0","&lt;0"})*{1,-1})</f>
        <v>0</v>
      </c>
      <c r="DP107">
        <f t="shared" si="93"/>
        <v>0</v>
      </c>
      <c r="DQ107">
        <f t="shared" si="94"/>
        <v>0</v>
      </c>
      <c r="DR107" s="16" t="str">
        <f t="shared" si="95"/>
        <v>Pass</v>
      </c>
      <c r="DS107" s="33" t="b">
        <f>IF(ABS(Survey!$EE107)=0,TRUE,FALSE)</f>
        <v>1</v>
      </c>
      <c r="DT107" s="32" t="b">
        <f>NOT(ISBLANK(Survey!EF107))</f>
        <v>0</v>
      </c>
      <c r="DU107" s="16" t="str">
        <f t="shared" si="96"/>
        <v>Pass</v>
      </c>
      <c r="DV107" s="33" t="b">
        <f>IF(ABS(Survey!$EM107)=0,TRUE,FALSE)</f>
        <v>1</v>
      </c>
      <c r="DW107" s="32" t="b">
        <f>NOT(ISBLANK(Survey!$EN107))</f>
        <v>0</v>
      </c>
      <c r="DX107" s="16" t="str">
        <f t="shared" si="97"/>
        <v>Fail</v>
      </c>
      <c r="DY107" s="31">
        <f>SUM(SUMIF(Survey!ET107:EV107,{"&gt;0","&lt;0"})*{1,-1})</f>
        <v>0</v>
      </c>
      <c r="DZ107">
        <f t="shared" si="98"/>
        <v>0</v>
      </c>
      <c r="EA107">
        <f t="shared" si="99"/>
        <v>100</v>
      </c>
      <c r="EB107" s="30" t="b">
        <f>IF(OR(Survey!$M107="ETF",Survey!$M107="ETF, alternative mutual fund",Survey!$M107="Closed-end", Survey!$M107="Split share corp"),TRUE,FALSE)</f>
        <v>0</v>
      </c>
      <c r="EC107" s="16" t="str">
        <f t="shared" si="100"/>
        <v>Fail</v>
      </c>
      <c r="ED107" s="31">
        <f>SUM(SUMIF(Survey!EX107:FD107,{"&gt;0","&lt;0"})*{1,-1})</f>
        <v>0</v>
      </c>
      <c r="EE107">
        <f t="shared" si="101"/>
        <v>0</v>
      </c>
      <c r="EF107" s="17">
        <f t="shared" si="102"/>
        <v>100</v>
      </c>
      <c r="EG107" s="16" t="str">
        <f t="shared" si="103"/>
        <v>Fail</v>
      </c>
      <c r="EH107" s="31">
        <f>SUM(SUMIF(Survey!FF107:FL107,{"&gt;0","&lt;0"})*{1,-1})</f>
        <v>0</v>
      </c>
      <c r="EI107">
        <f t="shared" si="104"/>
        <v>0</v>
      </c>
      <c r="EJ107" s="17">
        <f t="shared" si="105"/>
        <v>100</v>
      </c>
    </row>
    <row r="108" spans="1:140">
      <c r="A108">
        <v>108</v>
      </c>
      <c r="B108" t="str">
        <f t="shared" si="0"/>
        <v>Pass</v>
      </c>
      <c r="C108" t="str">
        <f>IF(COUNTBLANK(Survey!B108:FM108)=$C$2, "Pass", "Fail")</f>
        <v>Pass</v>
      </c>
      <c r="D108" s="16" t="str">
        <f t="shared" si="54"/>
        <v>Fail</v>
      </c>
      <c r="E108" t="str">
        <f>IF(OR(ISBLANK(Survey!AL108),COUNTIF(G108:BJ108,"Fail")),"Fail","Pass")</f>
        <v>Fail</v>
      </c>
      <c r="F108" s="265"/>
      <c r="G108" s="16" t="str">
        <f t="shared" si="55"/>
        <v>Fail</v>
      </c>
      <c r="H108" s="139">
        <f>COUNTBLANK(Survey!B108:D108)+COUNTBLANK(Survey!G108)+COUNTBLANK(Survey!I108)+COUNTBLANK(Survey!K108:M108)+COUNTBLANK(Survey!P108:Q108)+COUNTBLANK(Survey!T108:W108)+COUNTBLANK(Survey!Z108:AC108)+COUNTBLANK(Survey!AF108:AG108)+COUNTBLANK(Survey!AK108:AK108)</f>
        <v>21</v>
      </c>
      <c r="I108" t="str">
        <f t="shared" si="56"/>
        <v>Fail</v>
      </c>
      <c r="J108" t="b">
        <f>IF(Survey!E108="No",TRUE,FALSE)</f>
        <v>0</v>
      </c>
      <c r="K108" s="29" cm="1">
        <f t="array" ref="K108">IF(COUNTA(Survey!$E$4:$E$695)=1, 0, SUM(IF(COUNTIF(Survey!$E$4:$E$695, Survey!$E$4:$E$695)=1,1,0)))</f>
        <v>0</v>
      </c>
      <c r="L108" s="29">
        <f>LEN(Survey!E108)</f>
        <v>0</v>
      </c>
      <c r="M108" s="16" t="str">
        <f t="shared" si="57"/>
        <v>Fail</v>
      </c>
      <c r="N108" t="b">
        <f>IF(Survey!F108="No",TRUE,FALSE)</f>
        <v>0</v>
      </c>
      <c r="O108" t="b">
        <f>Survey!F108=Survey!E108</f>
        <v>1</v>
      </c>
      <c r="P108">
        <f>COUNTIF(Survey!$F$4:$F$695,Survey!F108)</f>
        <v>0</v>
      </c>
      <c r="Q108" s="28">
        <f>LEN(Survey!F108)</f>
        <v>0</v>
      </c>
      <c r="R108" s="16" t="str">
        <f t="shared" si="58"/>
        <v>Pass</v>
      </c>
      <c r="S108" s="29">
        <f>MOD((LEN(Survey!H108)+2),11)</f>
        <v>2</v>
      </c>
      <c r="T108">
        <f>COUNTIF(Survey!$H$4:$H$695,Survey!H108)</f>
        <v>0</v>
      </c>
      <c r="U108" s="28" t="str">
        <f>IF(Survey!$L108="Prospectus fund", "Yes", "No")</f>
        <v>No</v>
      </c>
      <c r="V108" s="16" t="str">
        <f t="shared" si="59"/>
        <v>Pass</v>
      </c>
      <c r="W108" s="29">
        <f>MOD((LEN(Survey!J108)+2),11)</f>
        <v>2</v>
      </c>
      <c r="X108">
        <f>COUNTIF(Survey!$J$4:$J$695,Survey!J108)</f>
        <v>0</v>
      </c>
      <c r="Y108" s="30" t="b">
        <f>IF(OR(Survey!$M108="ETF",Survey!$M108="ETF, alternative mutual fund",Survey!$M108="Closed-end", Survey!$M108="Split share corp", Survey!$I108="Yes"),TRUE,FALSE)</f>
        <v>0</v>
      </c>
      <c r="Z108" s="16" t="str">
        <f>IFERROR(IF(AND(OR(AC108=AD108,AD108 = "Either"),NOT(ISBLANK(Survey!K108))),"Pass","Fail"),"Pass")</f>
        <v>Fail</v>
      </c>
      <c r="AA108" s="31" cm="1">
        <f t="array" ref="AA108">SUM(SUMIF(Survey!CH108:DA108,{"&gt;0","&lt;0"})*{1,-1})</f>
        <v>0</v>
      </c>
      <c r="AB108" s="33" cm="1">
        <f t="array" ref="AB108">SUM(SUMIF(Survey!CK108,{"&gt;0","&lt;0"})*{1,-1})+SUM(SUMIF(Survey!CU108,{"&gt;0","&lt;0"})*{1,-1})</f>
        <v>0</v>
      </c>
      <c r="AC108" s="33">
        <f>Survey!K108</f>
        <v>0</v>
      </c>
      <c r="AD108" s="32" t="str">
        <f t="shared" si="60"/>
        <v>Either</v>
      </c>
      <c r="AE108" s="16" t="str">
        <f t="shared" si="61"/>
        <v>Fail</v>
      </c>
      <c r="AF108" s="58" cm="1">
        <f t="array" ref="AF108">SUM(SUMIF(Survey!CH108:DA108,{"&gt;0","&lt;0"})*{1,-1})+SUM(SUMIF(Survey!DC108:DV108,{"&gt;0","&lt;0"})*{1,-1})</f>
        <v>0</v>
      </c>
      <c r="AG108" s="58">
        <f>IFERROR(AF108/(Survey!$BA108),0)</f>
        <v>0</v>
      </c>
      <c r="AH108" s="104" t="b">
        <f>IF(OR(Survey!$M108="Alternative strategy or hedge",Survey!$M108="Private asset",Survey!$L108="Prospectus fund"),TRUE,FALSE)</f>
        <v>0</v>
      </c>
      <c r="AI108" s="104" t="b">
        <f>NOT(ISBLANK(Survey!$M108))</f>
        <v>0</v>
      </c>
      <c r="AJ108" s="16" t="str">
        <f t="shared" si="62"/>
        <v>Fail</v>
      </c>
      <c r="AK108" t="b">
        <f>IF(Survey!W108="No",TRUE,FALSE)</f>
        <v>0</v>
      </c>
      <c r="AL108" s="119">
        <f>MOD((LEN(Survey!W108)+2),22)</f>
        <v>2</v>
      </c>
      <c r="AM108" t="str">
        <f t="shared" si="63"/>
        <v>Pass</v>
      </c>
      <c r="AN108" s="33" t="b">
        <f>NOT(ISNUMBER(SEARCH("Other",Survey!$Q108)))</f>
        <v>1</v>
      </c>
      <c r="AO108" s="32" t="b">
        <f>NOT(ISBLANK(Survey!$R108))</f>
        <v>0</v>
      </c>
      <c r="AP108" s="16" t="str">
        <f t="shared" si="64"/>
        <v>Pass</v>
      </c>
      <c r="AQ108" s="114">
        <f>COUNTBLANK(Survey!$X108)</f>
        <v>1</v>
      </c>
      <c r="AR108" s="58">
        <f>IF(AND(Survey!L108&lt;&gt;"Exempt fund",OR(Survey!$M108="ETF",Survey!$M108="ETF, alternative mutual fund",Survey!$M108="Mutual fund",Survey!$M108="Alternative mutual fund",Survey!$M108="Money market")),1,0)</f>
        <v>0</v>
      </c>
      <c r="AS108" s="16" t="str">
        <f t="shared" si="65"/>
        <v>Pass</v>
      </c>
      <c r="AT108" s="33" t="b">
        <f>NOT(ISNUMBER(SEARCH("Yes",Survey!$AC108)))</f>
        <v>1</v>
      </c>
      <c r="AU108" s="32" t="b">
        <f>IF(COUNTBLANK(Survey!$AD108:$AE108)=0,TRUE, FALSE)</f>
        <v>0</v>
      </c>
      <c r="AV108" s="16" t="str">
        <f t="shared" si="66"/>
        <v>Pass</v>
      </c>
      <c r="AW108" s="33" t="b">
        <f>NOT(ISNUMBER(SEARCH("Yes",Survey!$AF108)))</f>
        <v>1</v>
      </c>
      <c r="AX108" s="32" t="b">
        <f>NOT(ISBLANK(Survey!$AH108))</f>
        <v>0</v>
      </c>
      <c r="AY108" s="16" t="str">
        <f t="shared" si="67"/>
        <v>Pass</v>
      </c>
      <c r="AZ108" s="33" t="b">
        <f>NOT(OR(ISNUMBER(SEARCH("Other",Survey!$AH108)),ISNUMBER(SEARCH("Multiple",Survey!$AH108))))</f>
        <v>1</v>
      </c>
      <c r="BA108" s="32" t="b">
        <f>NOT(ISBLANK(Survey!$AI108))</f>
        <v>0</v>
      </c>
      <c r="BB108" s="16" t="str">
        <f t="shared" si="68"/>
        <v>Fail</v>
      </c>
      <c r="BC108" s="114">
        <f>IF(ABS(Survey!$BA108)&gt;0, 1,0)</f>
        <v>0</v>
      </c>
      <c r="BD108" s="114">
        <f>IF(COUNTBLANK(Survey!$AL108)=0,1,0)</f>
        <v>0</v>
      </c>
      <c r="BE108" s="16" t="str">
        <f t="shared" si="69"/>
        <v>Pass</v>
      </c>
      <c r="BF108" s="114">
        <f>IF(ISBLANK(Survey!$AL108),0,1)</f>
        <v>0</v>
      </c>
      <c r="BG108" s="133">
        <f>COUNTBLANK(Survey!$AM108)</f>
        <v>1</v>
      </c>
      <c r="BH108" s="16" t="str">
        <f t="shared" si="70"/>
        <v>Pass</v>
      </c>
      <c r="BI108" s="114">
        <f>IF(OR(Survey!$AM108="Closed",ISBLANK(Survey!$AM108)),0,1)</f>
        <v>0</v>
      </c>
      <c r="BJ108" s="133">
        <f>IF(ISBLANK(Survey!$AN108),1,0)</f>
        <v>1</v>
      </c>
      <c r="BK108" s="118" t="str">
        <f t="shared" si="71"/>
        <v>Pass</v>
      </c>
      <c r="BL108" s="31" cm="1">
        <f t="array" ref="BL108">SUM(SUMIF(Survey!AO108:AP108,{"&gt;0","&lt;0"})*{1,-1})</f>
        <v>0</v>
      </c>
      <c r="BM108">
        <f t="shared" si="72"/>
        <v>0</v>
      </c>
      <c r="BN108">
        <f t="shared" si="73"/>
        <v>100</v>
      </c>
      <c r="BO108" s="118" t="str">
        <f t="shared" si="74"/>
        <v>Pass</v>
      </c>
      <c r="BP108">
        <f>IF(Survey!AQ108="No",0,1)</f>
        <v>1</v>
      </c>
      <c r="BQ108" s="207">
        <f>MOD((LEN(Survey!AQ108)+2),22)</f>
        <v>2</v>
      </c>
      <c r="BR108">
        <f>IF(Survey!AR108="No",0,1)</f>
        <v>1</v>
      </c>
      <c r="BS108" s="207">
        <f>MOD((LEN(Survey!AR108)+2),22)</f>
        <v>2</v>
      </c>
      <c r="BT108" s="114">
        <f>COUNTBLANK(Survey!$AQ108:$AS108)+COUNTBLANK(Survey!$AU108)</f>
        <v>4</v>
      </c>
      <c r="BU108" s="114">
        <f>IF(Survey!$I108="Yes",1,0)</f>
        <v>0</v>
      </c>
      <c r="BV108" s="114">
        <f>IF(OR(Survey!$M108="Mutual fund",Survey!$M108="Alternative mutual fund",Survey!$M108="Money market"),1,0)</f>
        <v>0</v>
      </c>
      <c r="BW108" s="119">
        <f>IF(OR(Survey!$M108="ETF",Survey!$M108="ETF, alternative mutual fund"),1,0)</f>
        <v>0</v>
      </c>
      <c r="BX108" s="16" t="str">
        <f t="shared" si="75"/>
        <v>Pass</v>
      </c>
      <c r="BY108" s="33">
        <f>IF(ISNUMBER(SEARCH("Other",Survey!$AS108)), 1, 0)</f>
        <v>0</v>
      </c>
      <c r="BZ108" s="58" t="b">
        <f>NOT(ISBLANK(Survey!$AT108))</f>
        <v>0</v>
      </c>
      <c r="CA108" s="16" t="str">
        <f t="shared" si="76"/>
        <v>Pass</v>
      </c>
      <c r="CB108" s="114">
        <f>IF(Survey!$BB108=0, 0,1)</f>
        <v>0</v>
      </c>
      <c r="CC108" s="58">
        <f>Survey!$AV108</f>
        <v>0</v>
      </c>
      <c r="CD108" s="58">
        <f>Survey!$BC108+Survey!$BD108+ABS(Survey!$BE108)-ABS(Survey!$BF108)-ABS(Survey!$BG108)-ABS(Survey!$BL108)</f>
        <v>0</v>
      </c>
      <c r="CE108" s="138">
        <f>Survey!BB108+(ABS(Survey!$BH108)-ABS(Survey!$BI108)+ABS(Survey!$BJ108)-ABS(Survey!$BK108))*0.5</f>
        <v>0</v>
      </c>
      <c r="CF108" s="58">
        <f t="shared" si="77"/>
        <v>0</v>
      </c>
      <c r="CG108" s="58">
        <f>IF(AND($CC108&gt;$CF108-0.2,$CC108&lt;$CF108+0.2,ISBLANK(Survey!$AV108)=FALSE),0,1)</f>
        <v>1</v>
      </c>
      <c r="CH108" s="133">
        <f>IF(ISBLANK(Survey!$AW108),1,0)</f>
        <v>1</v>
      </c>
      <c r="CI108" s="16" t="str">
        <f t="shared" si="78"/>
        <v>Pass</v>
      </c>
      <c r="CJ108" s="114">
        <f>IF(Survey!$BB108=0, 0,1)</f>
        <v>0</v>
      </c>
      <c r="CK108" s="58">
        <f>IF(AND(Survey!$AX108&gt;=0,Survey!$AX108&lt;=0.2,Survey!$AX108&lt;&gt;""),0,1)</f>
        <v>1</v>
      </c>
      <c r="CL108" s="114">
        <f>IF(ISBLANK(Survey!$AY108),1,0)</f>
        <v>1</v>
      </c>
      <c r="CM108" s="16" t="str">
        <f t="shared" si="79"/>
        <v>Fail</v>
      </c>
      <c r="CN108" s="133">
        <f>Survey!$AZ108</f>
        <v>0</v>
      </c>
      <c r="CO108" s="16" t="str">
        <f t="shared" si="80"/>
        <v>Pass</v>
      </c>
      <c r="CP108" s="31">
        <f>Survey!$BA108</f>
        <v>0</v>
      </c>
      <c r="CQ108" s="138">
        <f>Survey!$BB108+Survey!$BC108+Survey!$BD108+ABS(Survey!$BE108)-ABS(Survey!$BF108)-ABS(Survey!$BG108)+ABS(Survey!$BH108)-ABS(Survey!$BI108)+ABS(Survey!$BJ108)-ABS(Survey!$BK108)-ABS(Survey!$BL108)+Survey!$BM108</f>
        <v>0</v>
      </c>
      <c r="CR108" s="30">
        <f t="shared" si="81"/>
        <v>0</v>
      </c>
      <c r="CS108" s="17">
        <f t="shared" si="82"/>
        <v>0</v>
      </c>
      <c r="CT108" s="16" t="str">
        <f t="shared" si="83"/>
        <v>Pass</v>
      </c>
      <c r="CU108" s="33" t="b">
        <f>IF(ABS(Survey!$BM108)=0,TRUE,FALSE)</f>
        <v>1</v>
      </c>
      <c r="CV108" s="32" t="b">
        <f>NOT(ISBLANK(Survey!$BN108))</f>
        <v>0</v>
      </c>
      <c r="CW108" t="str">
        <f t="shared" si="84"/>
        <v>Fail</v>
      </c>
      <c r="CX108" s="25">
        <f>Survey!$BA108</f>
        <v>0</v>
      </c>
      <c r="CY108" s="25" cm="1">
        <f t="array" ref="CY108">SUM(SUMIF(Survey!BP108:BW108,{"&gt;0","&lt;0"})*{1,-1})-SUM(SUMIF(Survey!BY108:CF108,{"&gt;0","&lt;0"})*{1,-1})</f>
        <v>0</v>
      </c>
      <c r="CZ108" s="30" t="str">
        <f t="shared" si="85"/>
        <v>No holdings</v>
      </c>
      <c r="DA108">
        <f t="shared" si="86"/>
        <v>0</v>
      </c>
      <c r="DB108" s="16" t="str">
        <f t="shared" si="87"/>
        <v>Fail</v>
      </c>
      <c r="DC108" s="31">
        <f>Survey!$BA108</f>
        <v>0</v>
      </c>
      <c r="DD108" s="31" cm="1">
        <f t="array" ref="DD108">SUM(SUMIF(Survey!CH108:DA108,{"&gt;0","&lt;0"})*{1,-1})-SUM(SUMIF(Survey!DC108:DV108,{"&gt;0","&lt;0"})*{1,-1})</f>
        <v>0</v>
      </c>
      <c r="DE108" s="30" t="str">
        <f t="shared" si="88"/>
        <v>No holdings</v>
      </c>
      <c r="DF108" s="17">
        <f t="shared" si="89"/>
        <v>0</v>
      </c>
      <c r="DG108" s="16" t="str">
        <f t="shared" si="90"/>
        <v>Pass</v>
      </c>
      <c r="DH108" s="33" t="b">
        <f>IF(ABS(Survey!$DA108)=0,TRUE,FALSE)</f>
        <v>1</v>
      </c>
      <c r="DI108" s="32" t="b">
        <f>NOT(ISBLANK(Survey!$DB108))</f>
        <v>0</v>
      </c>
      <c r="DJ108" s="16" t="str">
        <f t="shared" si="91"/>
        <v>Pass</v>
      </c>
      <c r="DK108" s="33" t="b">
        <f>IF(ABS(Survey!$DV108)=0,TRUE,FALSE)</f>
        <v>1</v>
      </c>
      <c r="DL108" s="32" t="b">
        <f>NOT(ISBLANK(Survey!$DW108))</f>
        <v>0</v>
      </c>
      <c r="DM108" t="str">
        <f t="shared" si="92"/>
        <v>Pass</v>
      </c>
      <c r="DN108" s="25" cm="1">
        <f t="array" ref="DN108">SUM(SUMIF(Survey!CW108,{"&gt;0","&lt;0"})*{1,-1})+SUM(SUMIF(Survey!DR108,{"&gt;0","&lt;0"})*{1,-1})</f>
        <v>0</v>
      </c>
      <c r="DO108" s="25">
        <f>SUM(SUMIF(Survey!DY108:EE108,{"&gt;0","&lt;0"})*{1,-1})+SUM(SUMIF(Survey!EG108:EM108,{"&gt;0","&lt;0"})*{1,-1})</f>
        <v>0</v>
      </c>
      <c r="DP108">
        <f t="shared" si="93"/>
        <v>0</v>
      </c>
      <c r="DQ108">
        <f t="shared" si="94"/>
        <v>0</v>
      </c>
      <c r="DR108" s="16" t="str">
        <f t="shared" si="95"/>
        <v>Pass</v>
      </c>
      <c r="DS108" s="33" t="b">
        <f>IF(ABS(Survey!$EE108)=0,TRUE,FALSE)</f>
        <v>1</v>
      </c>
      <c r="DT108" s="32" t="b">
        <f>NOT(ISBLANK(Survey!EF108))</f>
        <v>0</v>
      </c>
      <c r="DU108" s="16" t="str">
        <f t="shared" si="96"/>
        <v>Pass</v>
      </c>
      <c r="DV108" s="33" t="b">
        <f>IF(ABS(Survey!$EM108)=0,TRUE,FALSE)</f>
        <v>1</v>
      </c>
      <c r="DW108" s="32" t="b">
        <f>NOT(ISBLANK(Survey!$EN108))</f>
        <v>0</v>
      </c>
      <c r="DX108" s="16" t="str">
        <f t="shared" si="97"/>
        <v>Fail</v>
      </c>
      <c r="DY108" s="31">
        <f>SUM(SUMIF(Survey!ET108:EV108,{"&gt;0","&lt;0"})*{1,-1})</f>
        <v>0</v>
      </c>
      <c r="DZ108">
        <f t="shared" si="98"/>
        <v>0</v>
      </c>
      <c r="EA108">
        <f t="shared" si="99"/>
        <v>100</v>
      </c>
      <c r="EB108" s="30" t="b">
        <f>IF(OR(Survey!$M108="ETF",Survey!$M108="ETF, alternative mutual fund",Survey!$M108="Closed-end", Survey!$M108="Split share corp"),TRUE,FALSE)</f>
        <v>0</v>
      </c>
      <c r="EC108" s="16" t="str">
        <f t="shared" si="100"/>
        <v>Fail</v>
      </c>
      <c r="ED108" s="31">
        <f>SUM(SUMIF(Survey!EX108:FD108,{"&gt;0","&lt;0"})*{1,-1})</f>
        <v>0</v>
      </c>
      <c r="EE108">
        <f t="shared" si="101"/>
        <v>0</v>
      </c>
      <c r="EF108" s="17">
        <f t="shared" si="102"/>
        <v>100</v>
      </c>
      <c r="EG108" s="16" t="str">
        <f t="shared" si="103"/>
        <v>Fail</v>
      </c>
      <c r="EH108" s="31">
        <f>SUM(SUMIF(Survey!FF108:FL108,{"&gt;0","&lt;0"})*{1,-1})</f>
        <v>0</v>
      </c>
      <c r="EI108">
        <f t="shared" si="104"/>
        <v>0</v>
      </c>
      <c r="EJ108" s="17">
        <f t="shared" si="105"/>
        <v>100</v>
      </c>
    </row>
    <row r="109" spans="1:140">
      <c r="A109">
        <v>109</v>
      </c>
      <c r="B109" t="str">
        <f t="shared" si="0"/>
        <v>Pass</v>
      </c>
      <c r="C109" t="str">
        <f>IF(COUNTBLANK(Survey!B109:FM109)=$C$2, "Pass", "Fail")</f>
        <v>Pass</v>
      </c>
      <c r="D109" s="16" t="str">
        <f t="shared" si="54"/>
        <v>Fail</v>
      </c>
      <c r="E109" t="str">
        <f>IF(OR(ISBLANK(Survey!AL109),COUNTIF(G109:BJ109,"Fail")),"Fail","Pass")</f>
        <v>Fail</v>
      </c>
      <c r="F109" s="265"/>
      <c r="G109" s="16" t="str">
        <f t="shared" si="55"/>
        <v>Fail</v>
      </c>
      <c r="H109" s="139">
        <f>COUNTBLANK(Survey!B109:D109)+COUNTBLANK(Survey!G109)+COUNTBLANK(Survey!I109)+COUNTBLANK(Survey!K109:M109)+COUNTBLANK(Survey!P109:Q109)+COUNTBLANK(Survey!T109:W109)+COUNTBLANK(Survey!Z109:AC109)+COUNTBLANK(Survey!AF109:AG109)+COUNTBLANK(Survey!AK109:AK109)</f>
        <v>21</v>
      </c>
      <c r="I109" t="str">
        <f t="shared" si="56"/>
        <v>Fail</v>
      </c>
      <c r="J109" t="b">
        <f>IF(Survey!E109="No",TRUE,FALSE)</f>
        <v>0</v>
      </c>
      <c r="K109" s="29" cm="1">
        <f t="array" ref="K109">IF(COUNTA(Survey!$E$4:$E$695)=1, 0, SUM(IF(COUNTIF(Survey!$E$4:$E$695, Survey!$E$4:$E$695)=1,1,0)))</f>
        <v>0</v>
      </c>
      <c r="L109" s="29">
        <f>LEN(Survey!E109)</f>
        <v>0</v>
      </c>
      <c r="M109" s="16" t="str">
        <f t="shared" si="57"/>
        <v>Fail</v>
      </c>
      <c r="N109" t="b">
        <f>IF(Survey!F109="No",TRUE,FALSE)</f>
        <v>0</v>
      </c>
      <c r="O109" t="b">
        <f>Survey!F109=Survey!E109</f>
        <v>1</v>
      </c>
      <c r="P109">
        <f>COUNTIF(Survey!$F$4:$F$695,Survey!F109)</f>
        <v>0</v>
      </c>
      <c r="Q109" s="28">
        <f>LEN(Survey!F109)</f>
        <v>0</v>
      </c>
      <c r="R109" s="16" t="str">
        <f t="shared" si="58"/>
        <v>Pass</v>
      </c>
      <c r="S109" s="29">
        <f>MOD((LEN(Survey!H109)+2),11)</f>
        <v>2</v>
      </c>
      <c r="T109">
        <f>COUNTIF(Survey!$H$4:$H$695,Survey!H109)</f>
        <v>0</v>
      </c>
      <c r="U109" s="28" t="str">
        <f>IF(Survey!$L109="Prospectus fund", "Yes", "No")</f>
        <v>No</v>
      </c>
      <c r="V109" s="16" t="str">
        <f t="shared" si="59"/>
        <v>Pass</v>
      </c>
      <c r="W109" s="29">
        <f>MOD((LEN(Survey!J109)+2),11)</f>
        <v>2</v>
      </c>
      <c r="X109">
        <f>COUNTIF(Survey!$J$4:$J$695,Survey!J109)</f>
        <v>0</v>
      </c>
      <c r="Y109" s="30" t="b">
        <f>IF(OR(Survey!$M109="ETF",Survey!$M109="ETF, alternative mutual fund",Survey!$M109="Closed-end", Survey!$M109="Split share corp", Survey!$I109="Yes"),TRUE,FALSE)</f>
        <v>0</v>
      </c>
      <c r="Z109" s="16" t="str">
        <f>IFERROR(IF(AND(OR(AC109=AD109,AD109 = "Either"),NOT(ISBLANK(Survey!K109))),"Pass","Fail"),"Pass")</f>
        <v>Fail</v>
      </c>
      <c r="AA109" s="31" cm="1">
        <f t="array" ref="AA109">SUM(SUMIF(Survey!CH109:DA109,{"&gt;0","&lt;0"})*{1,-1})</f>
        <v>0</v>
      </c>
      <c r="AB109" s="33" cm="1">
        <f t="array" ref="AB109">SUM(SUMIF(Survey!CK109,{"&gt;0","&lt;0"})*{1,-1})+SUM(SUMIF(Survey!CU109,{"&gt;0","&lt;0"})*{1,-1})</f>
        <v>0</v>
      </c>
      <c r="AC109" s="33">
        <f>Survey!K109</f>
        <v>0</v>
      </c>
      <c r="AD109" s="32" t="str">
        <f t="shared" si="60"/>
        <v>Either</v>
      </c>
      <c r="AE109" s="16" t="str">
        <f t="shared" si="61"/>
        <v>Fail</v>
      </c>
      <c r="AF109" s="58" cm="1">
        <f t="array" ref="AF109">SUM(SUMIF(Survey!CH109:DA109,{"&gt;0","&lt;0"})*{1,-1})+SUM(SUMIF(Survey!DC109:DV109,{"&gt;0","&lt;0"})*{1,-1})</f>
        <v>0</v>
      </c>
      <c r="AG109" s="58">
        <f>IFERROR(AF109/(Survey!$BA109),0)</f>
        <v>0</v>
      </c>
      <c r="AH109" s="104" t="b">
        <f>IF(OR(Survey!$M109="Alternative strategy or hedge",Survey!$M109="Private asset",Survey!$L109="Prospectus fund"),TRUE,FALSE)</f>
        <v>0</v>
      </c>
      <c r="AI109" s="104" t="b">
        <f>NOT(ISBLANK(Survey!$M109))</f>
        <v>0</v>
      </c>
      <c r="AJ109" s="16" t="str">
        <f t="shared" si="62"/>
        <v>Fail</v>
      </c>
      <c r="AK109" t="b">
        <f>IF(Survey!W109="No",TRUE,FALSE)</f>
        <v>0</v>
      </c>
      <c r="AL109" s="119">
        <f>MOD((LEN(Survey!W109)+2),22)</f>
        <v>2</v>
      </c>
      <c r="AM109" t="str">
        <f t="shared" si="63"/>
        <v>Pass</v>
      </c>
      <c r="AN109" s="33" t="b">
        <f>NOT(ISNUMBER(SEARCH("Other",Survey!$Q109)))</f>
        <v>1</v>
      </c>
      <c r="AO109" s="32" t="b">
        <f>NOT(ISBLANK(Survey!$R109))</f>
        <v>0</v>
      </c>
      <c r="AP109" s="16" t="str">
        <f t="shared" si="64"/>
        <v>Pass</v>
      </c>
      <c r="AQ109" s="114">
        <f>COUNTBLANK(Survey!$X109)</f>
        <v>1</v>
      </c>
      <c r="AR109" s="58">
        <f>IF(AND(Survey!L109&lt;&gt;"Exempt fund",OR(Survey!$M109="ETF",Survey!$M109="ETF, alternative mutual fund",Survey!$M109="Mutual fund",Survey!$M109="Alternative mutual fund",Survey!$M109="Money market")),1,0)</f>
        <v>0</v>
      </c>
      <c r="AS109" s="16" t="str">
        <f t="shared" si="65"/>
        <v>Pass</v>
      </c>
      <c r="AT109" s="33" t="b">
        <f>NOT(ISNUMBER(SEARCH("Yes",Survey!$AC109)))</f>
        <v>1</v>
      </c>
      <c r="AU109" s="32" t="b">
        <f>IF(COUNTBLANK(Survey!$AD109:$AE109)=0,TRUE, FALSE)</f>
        <v>0</v>
      </c>
      <c r="AV109" s="16" t="str">
        <f t="shared" si="66"/>
        <v>Pass</v>
      </c>
      <c r="AW109" s="33" t="b">
        <f>NOT(ISNUMBER(SEARCH("Yes",Survey!$AF109)))</f>
        <v>1</v>
      </c>
      <c r="AX109" s="32" t="b">
        <f>NOT(ISBLANK(Survey!$AH109))</f>
        <v>0</v>
      </c>
      <c r="AY109" s="16" t="str">
        <f t="shared" si="67"/>
        <v>Pass</v>
      </c>
      <c r="AZ109" s="33" t="b">
        <f>NOT(OR(ISNUMBER(SEARCH("Other",Survey!$AH109)),ISNUMBER(SEARCH("Multiple",Survey!$AH109))))</f>
        <v>1</v>
      </c>
      <c r="BA109" s="32" t="b">
        <f>NOT(ISBLANK(Survey!$AI109))</f>
        <v>0</v>
      </c>
      <c r="BB109" s="16" t="str">
        <f t="shared" si="68"/>
        <v>Fail</v>
      </c>
      <c r="BC109" s="114">
        <f>IF(ABS(Survey!$BA109)&gt;0, 1,0)</f>
        <v>0</v>
      </c>
      <c r="BD109" s="114">
        <f>IF(COUNTBLANK(Survey!$AL109)=0,1,0)</f>
        <v>0</v>
      </c>
      <c r="BE109" s="16" t="str">
        <f t="shared" si="69"/>
        <v>Pass</v>
      </c>
      <c r="BF109" s="114">
        <f>IF(ISBLANK(Survey!$AL109),0,1)</f>
        <v>0</v>
      </c>
      <c r="BG109" s="133">
        <f>COUNTBLANK(Survey!$AM109)</f>
        <v>1</v>
      </c>
      <c r="BH109" s="16" t="str">
        <f t="shared" si="70"/>
        <v>Pass</v>
      </c>
      <c r="BI109" s="114">
        <f>IF(OR(Survey!$AM109="Closed",ISBLANK(Survey!$AM109)),0,1)</f>
        <v>0</v>
      </c>
      <c r="BJ109" s="133">
        <f>IF(ISBLANK(Survey!$AN109),1,0)</f>
        <v>1</v>
      </c>
      <c r="BK109" s="118" t="str">
        <f t="shared" si="71"/>
        <v>Pass</v>
      </c>
      <c r="BL109" s="31" cm="1">
        <f t="array" ref="BL109">SUM(SUMIF(Survey!AO109:AP109,{"&gt;0","&lt;0"})*{1,-1})</f>
        <v>0</v>
      </c>
      <c r="BM109">
        <f t="shared" si="72"/>
        <v>0</v>
      </c>
      <c r="BN109">
        <f t="shared" si="73"/>
        <v>100</v>
      </c>
      <c r="BO109" s="118" t="str">
        <f t="shared" si="74"/>
        <v>Pass</v>
      </c>
      <c r="BP109">
        <f>IF(Survey!AQ109="No",0,1)</f>
        <v>1</v>
      </c>
      <c r="BQ109" s="207">
        <f>MOD((LEN(Survey!AQ109)+2),22)</f>
        <v>2</v>
      </c>
      <c r="BR109">
        <f>IF(Survey!AR109="No",0,1)</f>
        <v>1</v>
      </c>
      <c r="BS109" s="207">
        <f>MOD((LEN(Survey!AR109)+2),22)</f>
        <v>2</v>
      </c>
      <c r="BT109" s="114">
        <f>COUNTBLANK(Survey!$AQ109:$AS109)+COUNTBLANK(Survey!$AU109)</f>
        <v>4</v>
      </c>
      <c r="BU109" s="114">
        <f>IF(Survey!$I109="Yes",1,0)</f>
        <v>0</v>
      </c>
      <c r="BV109" s="114">
        <f>IF(OR(Survey!$M109="Mutual fund",Survey!$M109="Alternative mutual fund",Survey!$M109="Money market"),1,0)</f>
        <v>0</v>
      </c>
      <c r="BW109" s="119">
        <f>IF(OR(Survey!$M109="ETF",Survey!$M109="ETF, alternative mutual fund"),1,0)</f>
        <v>0</v>
      </c>
      <c r="BX109" s="16" t="str">
        <f t="shared" si="75"/>
        <v>Pass</v>
      </c>
      <c r="BY109" s="33">
        <f>IF(ISNUMBER(SEARCH("Other",Survey!$AS109)), 1, 0)</f>
        <v>0</v>
      </c>
      <c r="BZ109" s="58" t="b">
        <f>NOT(ISBLANK(Survey!$AT109))</f>
        <v>0</v>
      </c>
      <c r="CA109" s="16" t="str">
        <f t="shared" si="76"/>
        <v>Pass</v>
      </c>
      <c r="CB109" s="114">
        <f>IF(Survey!$BB109=0, 0,1)</f>
        <v>0</v>
      </c>
      <c r="CC109" s="58">
        <f>Survey!$AV109</f>
        <v>0</v>
      </c>
      <c r="CD109" s="58">
        <f>Survey!$BC109+Survey!$BD109+ABS(Survey!$BE109)-ABS(Survey!$BF109)-ABS(Survey!$BG109)-ABS(Survey!$BL109)</f>
        <v>0</v>
      </c>
      <c r="CE109" s="138">
        <f>Survey!BB109+(ABS(Survey!$BH109)-ABS(Survey!$BI109)+ABS(Survey!$BJ109)-ABS(Survey!$BK109))*0.5</f>
        <v>0</v>
      </c>
      <c r="CF109" s="58">
        <f t="shared" si="77"/>
        <v>0</v>
      </c>
      <c r="CG109" s="58">
        <f>IF(AND($CC109&gt;$CF109-0.2,$CC109&lt;$CF109+0.2,ISBLANK(Survey!$AV109)=FALSE),0,1)</f>
        <v>1</v>
      </c>
      <c r="CH109" s="133">
        <f>IF(ISBLANK(Survey!$AW109),1,0)</f>
        <v>1</v>
      </c>
      <c r="CI109" s="16" t="str">
        <f t="shared" si="78"/>
        <v>Pass</v>
      </c>
      <c r="CJ109" s="114">
        <f>IF(Survey!$BB109=0, 0,1)</f>
        <v>0</v>
      </c>
      <c r="CK109" s="58">
        <f>IF(AND(Survey!$AX109&gt;=0,Survey!$AX109&lt;=0.2,Survey!$AX109&lt;&gt;""),0,1)</f>
        <v>1</v>
      </c>
      <c r="CL109" s="114">
        <f>IF(ISBLANK(Survey!$AY109),1,0)</f>
        <v>1</v>
      </c>
      <c r="CM109" s="16" t="str">
        <f t="shared" si="79"/>
        <v>Fail</v>
      </c>
      <c r="CN109" s="133">
        <f>Survey!$AZ109</f>
        <v>0</v>
      </c>
      <c r="CO109" s="16" t="str">
        <f t="shared" si="80"/>
        <v>Pass</v>
      </c>
      <c r="CP109" s="31">
        <f>Survey!$BA109</f>
        <v>0</v>
      </c>
      <c r="CQ109" s="138">
        <f>Survey!$BB109+Survey!$BC109+Survey!$BD109+ABS(Survey!$BE109)-ABS(Survey!$BF109)-ABS(Survey!$BG109)+ABS(Survey!$BH109)-ABS(Survey!$BI109)+ABS(Survey!$BJ109)-ABS(Survey!$BK109)-ABS(Survey!$BL109)+Survey!$BM109</f>
        <v>0</v>
      </c>
      <c r="CR109" s="30">
        <f t="shared" si="81"/>
        <v>0</v>
      </c>
      <c r="CS109" s="17">
        <f t="shared" si="82"/>
        <v>0</v>
      </c>
      <c r="CT109" s="16" t="str">
        <f t="shared" si="83"/>
        <v>Pass</v>
      </c>
      <c r="CU109" s="33" t="b">
        <f>IF(ABS(Survey!$BM109)=0,TRUE,FALSE)</f>
        <v>1</v>
      </c>
      <c r="CV109" s="32" t="b">
        <f>NOT(ISBLANK(Survey!$BN109))</f>
        <v>0</v>
      </c>
      <c r="CW109" t="str">
        <f t="shared" si="84"/>
        <v>Fail</v>
      </c>
      <c r="CX109" s="25">
        <f>Survey!$BA109</f>
        <v>0</v>
      </c>
      <c r="CY109" s="25" cm="1">
        <f t="array" ref="CY109">SUM(SUMIF(Survey!BP109:BW109,{"&gt;0","&lt;0"})*{1,-1})-SUM(SUMIF(Survey!BY109:CF109,{"&gt;0","&lt;0"})*{1,-1})</f>
        <v>0</v>
      </c>
      <c r="CZ109" s="30" t="str">
        <f t="shared" si="85"/>
        <v>No holdings</v>
      </c>
      <c r="DA109">
        <f t="shared" si="86"/>
        <v>0</v>
      </c>
      <c r="DB109" s="16" t="str">
        <f t="shared" si="87"/>
        <v>Fail</v>
      </c>
      <c r="DC109" s="31">
        <f>Survey!$BA109</f>
        <v>0</v>
      </c>
      <c r="DD109" s="31" cm="1">
        <f t="array" ref="DD109">SUM(SUMIF(Survey!CH109:DA109,{"&gt;0","&lt;0"})*{1,-1})-SUM(SUMIF(Survey!DC109:DV109,{"&gt;0","&lt;0"})*{1,-1})</f>
        <v>0</v>
      </c>
      <c r="DE109" s="30" t="str">
        <f t="shared" si="88"/>
        <v>No holdings</v>
      </c>
      <c r="DF109" s="17">
        <f t="shared" si="89"/>
        <v>0</v>
      </c>
      <c r="DG109" s="16" t="str">
        <f t="shared" si="90"/>
        <v>Pass</v>
      </c>
      <c r="DH109" s="33" t="b">
        <f>IF(ABS(Survey!$DA109)=0,TRUE,FALSE)</f>
        <v>1</v>
      </c>
      <c r="DI109" s="32" t="b">
        <f>NOT(ISBLANK(Survey!$DB109))</f>
        <v>0</v>
      </c>
      <c r="DJ109" s="16" t="str">
        <f t="shared" si="91"/>
        <v>Pass</v>
      </c>
      <c r="DK109" s="33" t="b">
        <f>IF(ABS(Survey!$DV109)=0,TRUE,FALSE)</f>
        <v>1</v>
      </c>
      <c r="DL109" s="32" t="b">
        <f>NOT(ISBLANK(Survey!$DW109))</f>
        <v>0</v>
      </c>
      <c r="DM109" t="str">
        <f t="shared" si="92"/>
        <v>Pass</v>
      </c>
      <c r="DN109" s="25" cm="1">
        <f t="array" ref="DN109">SUM(SUMIF(Survey!CW109,{"&gt;0","&lt;0"})*{1,-1})+SUM(SUMIF(Survey!DR109,{"&gt;0","&lt;0"})*{1,-1})</f>
        <v>0</v>
      </c>
      <c r="DO109" s="25">
        <f>SUM(SUMIF(Survey!DY109:EE109,{"&gt;0","&lt;0"})*{1,-1})+SUM(SUMIF(Survey!EG109:EM109,{"&gt;0","&lt;0"})*{1,-1})</f>
        <v>0</v>
      </c>
      <c r="DP109">
        <f t="shared" si="93"/>
        <v>0</v>
      </c>
      <c r="DQ109">
        <f t="shared" si="94"/>
        <v>0</v>
      </c>
      <c r="DR109" s="16" t="str">
        <f t="shared" si="95"/>
        <v>Pass</v>
      </c>
      <c r="DS109" s="33" t="b">
        <f>IF(ABS(Survey!$EE109)=0,TRUE,FALSE)</f>
        <v>1</v>
      </c>
      <c r="DT109" s="32" t="b">
        <f>NOT(ISBLANK(Survey!EF109))</f>
        <v>0</v>
      </c>
      <c r="DU109" s="16" t="str">
        <f t="shared" si="96"/>
        <v>Pass</v>
      </c>
      <c r="DV109" s="33" t="b">
        <f>IF(ABS(Survey!$EM109)=0,TRUE,FALSE)</f>
        <v>1</v>
      </c>
      <c r="DW109" s="32" t="b">
        <f>NOT(ISBLANK(Survey!$EN109))</f>
        <v>0</v>
      </c>
      <c r="DX109" s="16" t="str">
        <f t="shared" si="97"/>
        <v>Fail</v>
      </c>
      <c r="DY109" s="31">
        <f>SUM(SUMIF(Survey!ET109:EV109,{"&gt;0","&lt;0"})*{1,-1})</f>
        <v>0</v>
      </c>
      <c r="DZ109">
        <f t="shared" si="98"/>
        <v>0</v>
      </c>
      <c r="EA109">
        <f t="shared" si="99"/>
        <v>100</v>
      </c>
      <c r="EB109" s="30" t="b">
        <f>IF(OR(Survey!$M109="ETF",Survey!$M109="ETF, alternative mutual fund",Survey!$M109="Closed-end", Survey!$M109="Split share corp"),TRUE,FALSE)</f>
        <v>0</v>
      </c>
      <c r="EC109" s="16" t="str">
        <f t="shared" si="100"/>
        <v>Fail</v>
      </c>
      <c r="ED109" s="31">
        <f>SUM(SUMIF(Survey!EX109:FD109,{"&gt;0","&lt;0"})*{1,-1})</f>
        <v>0</v>
      </c>
      <c r="EE109">
        <f t="shared" si="101"/>
        <v>0</v>
      </c>
      <c r="EF109" s="17">
        <f t="shared" si="102"/>
        <v>100</v>
      </c>
      <c r="EG109" s="16" t="str">
        <f t="shared" si="103"/>
        <v>Fail</v>
      </c>
      <c r="EH109" s="31">
        <f>SUM(SUMIF(Survey!FF109:FL109,{"&gt;0","&lt;0"})*{1,-1})</f>
        <v>0</v>
      </c>
      <c r="EI109">
        <f t="shared" si="104"/>
        <v>0</v>
      </c>
      <c r="EJ109" s="17">
        <f t="shared" si="105"/>
        <v>100</v>
      </c>
    </row>
    <row r="110" spans="1:140">
      <c r="A110">
        <v>110</v>
      </c>
      <c r="B110" t="str">
        <f t="shared" si="0"/>
        <v>Pass</v>
      </c>
      <c r="C110" t="str">
        <f>IF(COUNTBLANK(Survey!B110:FM110)=$C$2, "Pass", "Fail")</f>
        <v>Pass</v>
      </c>
      <c r="D110" s="16" t="str">
        <f t="shared" si="54"/>
        <v>Fail</v>
      </c>
      <c r="E110" t="str">
        <f>IF(OR(ISBLANK(Survey!AL110),COUNTIF(G110:BJ110,"Fail")),"Fail","Pass")</f>
        <v>Fail</v>
      </c>
      <c r="F110" s="265"/>
      <c r="G110" s="16" t="str">
        <f t="shared" si="55"/>
        <v>Fail</v>
      </c>
      <c r="H110" s="139">
        <f>COUNTBLANK(Survey!B110:D110)+COUNTBLANK(Survey!G110)+COUNTBLANK(Survey!I110)+COUNTBLANK(Survey!K110:M110)+COUNTBLANK(Survey!P110:Q110)+COUNTBLANK(Survey!T110:W110)+COUNTBLANK(Survey!Z110:AC110)+COUNTBLANK(Survey!AF110:AG110)+COUNTBLANK(Survey!AK110:AK110)</f>
        <v>21</v>
      </c>
      <c r="I110" t="str">
        <f t="shared" si="56"/>
        <v>Fail</v>
      </c>
      <c r="J110" t="b">
        <f>IF(Survey!E110="No",TRUE,FALSE)</f>
        <v>0</v>
      </c>
      <c r="K110" s="29" cm="1">
        <f t="array" ref="K110">IF(COUNTA(Survey!$E$4:$E$695)=1, 0, SUM(IF(COUNTIF(Survey!$E$4:$E$695, Survey!$E$4:$E$695)=1,1,0)))</f>
        <v>0</v>
      </c>
      <c r="L110" s="29">
        <f>LEN(Survey!E110)</f>
        <v>0</v>
      </c>
      <c r="M110" s="16" t="str">
        <f t="shared" si="57"/>
        <v>Fail</v>
      </c>
      <c r="N110" t="b">
        <f>IF(Survey!F110="No",TRUE,FALSE)</f>
        <v>0</v>
      </c>
      <c r="O110" t="b">
        <f>Survey!F110=Survey!E110</f>
        <v>1</v>
      </c>
      <c r="P110">
        <f>COUNTIF(Survey!$F$4:$F$695,Survey!F110)</f>
        <v>0</v>
      </c>
      <c r="Q110" s="28">
        <f>LEN(Survey!F110)</f>
        <v>0</v>
      </c>
      <c r="R110" s="16" t="str">
        <f t="shared" si="58"/>
        <v>Pass</v>
      </c>
      <c r="S110" s="29">
        <f>MOD((LEN(Survey!H110)+2),11)</f>
        <v>2</v>
      </c>
      <c r="T110">
        <f>COUNTIF(Survey!$H$4:$H$695,Survey!H110)</f>
        <v>0</v>
      </c>
      <c r="U110" s="28" t="str">
        <f>IF(Survey!$L110="Prospectus fund", "Yes", "No")</f>
        <v>No</v>
      </c>
      <c r="V110" s="16" t="str">
        <f t="shared" si="59"/>
        <v>Pass</v>
      </c>
      <c r="W110" s="29">
        <f>MOD((LEN(Survey!J110)+2),11)</f>
        <v>2</v>
      </c>
      <c r="X110">
        <f>COUNTIF(Survey!$J$4:$J$695,Survey!J110)</f>
        <v>0</v>
      </c>
      <c r="Y110" s="30" t="b">
        <f>IF(OR(Survey!$M110="ETF",Survey!$M110="ETF, alternative mutual fund",Survey!$M110="Closed-end", Survey!$M110="Split share corp", Survey!$I110="Yes"),TRUE,FALSE)</f>
        <v>0</v>
      </c>
      <c r="Z110" s="16" t="str">
        <f>IFERROR(IF(AND(OR(AC110=AD110,AD110 = "Either"),NOT(ISBLANK(Survey!K110))),"Pass","Fail"),"Pass")</f>
        <v>Fail</v>
      </c>
      <c r="AA110" s="31" cm="1">
        <f t="array" ref="AA110">SUM(SUMIF(Survey!CH110:DA110,{"&gt;0","&lt;0"})*{1,-1})</f>
        <v>0</v>
      </c>
      <c r="AB110" s="33" cm="1">
        <f t="array" ref="AB110">SUM(SUMIF(Survey!CK110,{"&gt;0","&lt;0"})*{1,-1})+SUM(SUMIF(Survey!CU110,{"&gt;0","&lt;0"})*{1,-1})</f>
        <v>0</v>
      </c>
      <c r="AC110" s="33">
        <f>Survey!K110</f>
        <v>0</v>
      </c>
      <c r="AD110" s="32" t="str">
        <f t="shared" si="60"/>
        <v>Either</v>
      </c>
      <c r="AE110" s="16" t="str">
        <f t="shared" si="61"/>
        <v>Fail</v>
      </c>
      <c r="AF110" s="58" cm="1">
        <f t="array" ref="AF110">SUM(SUMIF(Survey!CH110:DA110,{"&gt;0","&lt;0"})*{1,-1})+SUM(SUMIF(Survey!DC110:DV110,{"&gt;0","&lt;0"})*{1,-1})</f>
        <v>0</v>
      </c>
      <c r="AG110" s="58">
        <f>IFERROR(AF110/(Survey!$BA110),0)</f>
        <v>0</v>
      </c>
      <c r="AH110" s="104" t="b">
        <f>IF(OR(Survey!$M110="Alternative strategy or hedge",Survey!$M110="Private asset",Survey!$L110="Prospectus fund"),TRUE,FALSE)</f>
        <v>0</v>
      </c>
      <c r="AI110" s="104" t="b">
        <f>NOT(ISBLANK(Survey!$M110))</f>
        <v>0</v>
      </c>
      <c r="AJ110" s="16" t="str">
        <f t="shared" si="62"/>
        <v>Fail</v>
      </c>
      <c r="AK110" t="b">
        <f>IF(Survey!W110="No",TRUE,FALSE)</f>
        <v>0</v>
      </c>
      <c r="AL110" s="119">
        <f>MOD((LEN(Survey!W110)+2),22)</f>
        <v>2</v>
      </c>
      <c r="AM110" t="str">
        <f t="shared" si="63"/>
        <v>Pass</v>
      </c>
      <c r="AN110" s="33" t="b">
        <f>NOT(ISNUMBER(SEARCH("Other",Survey!$Q110)))</f>
        <v>1</v>
      </c>
      <c r="AO110" s="32" t="b">
        <f>NOT(ISBLANK(Survey!$R110))</f>
        <v>0</v>
      </c>
      <c r="AP110" s="16" t="str">
        <f t="shared" si="64"/>
        <v>Pass</v>
      </c>
      <c r="AQ110" s="114">
        <f>COUNTBLANK(Survey!$X110)</f>
        <v>1</v>
      </c>
      <c r="AR110" s="58">
        <f>IF(AND(Survey!L110&lt;&gt;"Exempt fund",OR(Survey!$M110="ETF",Survey!$M110="ETF, alternative mutual fund",Survey!$M110="Mutual fund",Survey!$M110="Alternative mutual fund",Survey!$M110="Money market")),1,0)</f>
        <v>0</v>
      </c>
      <c r="AS110" s="16" t="str">
        <f t="shared" si="65"/>
        <v>Pass</v>
      </c>
      <c r="AT110" s="33" t="b">
        <f>NOT(ISNUMBER(SEARCH("Yes",Survey!$AC110)))</f>
        <v>1</v>
      </c>
      <c r="AU110" s="32" t="b">
        <f>IF(COUNTBLANK(Survey!$AD110:$AE110)=0,TRUE, FALSE)</f>
        <v>0</v>
      </c>
      <c r="AV110" s="16" t="str">
        <f t="shared" si="66"/>
        <v>Pass</v>
      </c>
      <c r="AW110" s="33" t="b">
        <f>NOT(ISNUMBER(SEARCH("Yes",Survey!$AF110)))</f>
        <v>1</v>
      </c>
      <c r="AX110" s="32" t="b">
        <f>NOT(ISBLANK(Survey!$AH110))</f>
        <v>0</v>
      </c>
      <c r="AY110" s="16" t="str">
        <f t="shared" si="67"/>
        <v>Pass</v>
      </c>
      <c r="AZ110" s="33" t="b">
        <f>NOT(OR(ISNUMBER(SEARCH("Other",Survey!$AH110)),ISNUMBER(SEARCH("Multiple",Survey!$AH110))))</f>
        <v>1</v>
      </c>
      <c r="BA110" s="32" t="b">
        <f>NOT(ISBLANK(Survey!$AI110))</f>
        <v>0</v>
      </c>
      <c r="BB110" s="16" t="str">
        <f t="shared" si="68"/>
        <v>Fail</v>
      </c>
      <c r="BC110" s="114">
        <f>IF(ABS(Survey!$BA110)&gt;0, 1,0)</f>
        <v>0</v>
      </c>
      <c r="BD110" s="114">
        <f>IF(COUNTBLANK(Survey!$AL110)=0,1,0)</f>
        <v>0</v>
      </c>
      <c r="BE110" s="16" t="str">
        <f t="shared" si="69"/>
        <v>Pass</v>
      </c>
      <c r="BF110" s="114">
        <f>IF(ISBLANK(Survey!$AL110),0,1)</f>
        <v>0</v>
      </c>
      <c r="BG110" s="133">
        <f>COUNTBLANK(Survey!$AM110)</f>
        <v>1</v>
      </c>
      <c r="BH110" s="16" t="str">
        <f t="shared" si="70"/>
        <v>Pass</v>
      </c>
      <c r="BI110" s="114">
        <f>IF(OR(Survey!$AM110="Closed",ISBLANK(Survey!$AM110)),0,1)</f>
        <v>0</v>
      </c>
      <c r="BJ110" s="133">
        <f>IF(ISBLANK(Survey!$AN110),1,0)</f>
        <v>1</v>
      </c>
      <c r="BK110" s="118" t="str">
        <f t="shared" si="71"/>
        <v>Pass</v>
      </c>
      <c r="BL110" s="31" cm="1">
        <f t="array" ref="BL110">SUM(SUMIF(Survey!AO110:AP110,{"&gt;0","&lt;0"})*{1,-1})</f>
        <v>0</v>
      </c>
      <c r="BM110">
        <f t="shared" si="72"/>
        <v>0</v>
      </c>
      <c r="BN110">
        <f t="shared" si="73"/>
        <v>100</v>
      </c>
      <c r="BO110" s="118" t="str">
        <f t="shared" si="74"/>
        <v>Pass</v>
      </c>
      <c r="BP110">
        <f>IF(Survey!AQ110="No",0,1)</f>
        <v>1</v>
      </c>
      <c r="BQ110" s="207">
        <f>MOD((LEN(Survey!AQ110)+2),22)</f>
        <v>2</v>
      </c>
      <c r="BR110">
        <f>IF(Survey!AR110="No",0,1)</f>
        <v>1</v>
      </c>
      <c r="BS110" s="207">
        <f>MOD((LEN(Survey!AR110)+2),22)</f>
        <v>2</v>
      </c>
      <c r="BT110" s="114">
        <f>COUNTBLANK(Survey!$AQ110:$AS110)+COUNTBLANK(Survey!$AU110)</f>
        <v>4</v>
      </c>
      <c r="BU110" s="114">
        <f>IF(Survey!$I110="Yes",1,0)</f>
        <v>0</v>
      </c>
      <c r="BV110" s="114">
        <f>IF(OR(Survey!$M110="Mutual fund",Survey!$M110="Alternative mutual fund",Survey!$M110="Money market"),1,0)</f>
        <v>0</v>
      </c>
      <c r="BW110" s="119">
        <f>IF(OR(Survey!$M110="ETF",Survey!$M110="ETF, alternative mutual fund"),1,0)</f>
        <v>0</v>
      </c>
      <c r="BX110" s="16" t="str">
        <f t="shared" si="75"/>
        <v>Pass</v>
      </c>
      <c r="BY110" s="33">
        <f>IF(ISNUMBER(SEARCH("Other",Survey!$AS110)), 1, 0)</f>
        <v>0</v>
      </c>
      <c r="BZ110" s="58" t="b">
        <f>NOT(ISBLANK(Survey!$AT110))</f>
        <v>0</v>
      </c>
      <c r="CA110" s="16" t="str">
        <f t="shared" si="76"/>
        <v>Pass</v>
      </c>
      <c r="CB110" s="114">
        <f>IF(Survey!$BB110=0, 0,1)</f>
        <v>0</v>
      </c>
      <c r="CC110" s="58">
        <f>Survey!$AV110</f>
        <v>0</v>
      </c>
      <c r="CD110" s="58">
        <f>Survey!$BC110+Survey!$BD110+ABS(Survey!$BE110)-ABS(Survey!$BF110)-ABS(Survey!$BG110)-ABS(Survey!$BL110)</f>
        <v>0</v>
      </c>
      <c r="CE110" s="138">
        <f>Survey!BB110+(ABS(Survey!$BH110)-ABS(Survey!$BI110)+ABS(Survey!$BJ110)-ABS(Survey!$BK110))*0.5</f>
        <v>0</v>
      </c>
      <c r="CF110" s="58">
        <f t="shared" si="77"/>
        <v>0</v>
      </c>
      <c r="CG110" s="58">
        <f>IF(AND($CC110&gt;$CF110-0.2,$CC110&lt;$CF110+0.2,ISBLANK(Survey!$AV110)=FALSE),0,1)</f>
        <v>1</v>
      </c>
      <c r="CH110" s="133">
        <f>IF(ISBLANK(Survey!$AW110),1,0)</f>
        <v>1</v>
      </c>
      <c r="CI110" s="16" t="str">
        <f t="shared" si="78"/>
        <v>Pass</v>
      </c>
      <c r="CJ110" s="114">
        <f>IF(Survey!$BB110=0, 0,1)</f>
        <v>0</v>
      </c>
      <c r="CK110" s="58">
        <f>IF(AND(Survey!$AX110&gt;=0,Survey!$AX110&lt;=0.2,Survey!$AX110&lt;&gt;""),0,1)</f>
        <v>1</v>
      </c>
      <c r="CL110" s="114">
        <f>IF(ISBLANK(Survey!$AY110),1,0)</f>
        <v>1</v>
      </c>
      <c r="CM110" s="16" t="str">
        <f t="shared" si="79"/>
        <v>Fail</v>
      </c>
      <c r="CN110" s="133">
        <f>Survey!$AZ110</f>
        <v>0</v>
      </c>
      <c r="CO110" s="16" t="str">
        <f t="shared" si="80"/>
        <v>Pass</v>
      </c>
      <c r="CP110" s="31">
        <f>Survey!$BA110</f>
        <v>0</v>
      </c>
      <c r="CQ110" s="138">
        <f>Survey!$BB110+Survey!$BC110+Survey!$BD110+ABS(Survey!$BE110)-ABS(Survey!$BF110)-ABS(Survey!$BG110)+ABS(Survey!$BH110)-ABS(Survey!$BI110)+ABS(Survey!$BJ110)-ABS(Survey!$BK110)-ABS(Survey!$BL110)+Survey!$BM110</f>
        <v>0</v>
      </c>
      <c r="CR110" s="30">
        <f t="shared" si="81"/>
        <v>0</v>
      </c>
      <c r="CS110" s="17">
        <f t="shared" si="82"/>
        <v>0</v>
      </c>
      <c r="CT110" s="16" t="str">
        <f t="shared" si="83"/>
        <v>Pass</v>
      </c>
      <c r="CU110" s="33" t="b">
        <f>IF(ABS(Survey!$BM110)=0,TRUE,FALSE)</f>
        <v>1</v>
      </c>
      <c r="CV110" s="32" t="b">
        <f>NOT(ISBLANK(Survey!$BN110))</f>
        <v>0</v>
      </c>
      <c r="CW110" t="str">
        <f t="shared" si="84"/>
        <v>Fail</v>
      </c>
      <c r="CX110" s="25">
        <f>Survey!$BA110</f>
        <v>0</v>
      </c>
      <c r="CY110" s="25" cm="1">
        <f t="array" ref="CY110">SUM(SUMIF(Survey!BP110:BW110,{"&gt;0","&lt;0"})*{1,-1})-SUM(SUMIF(Survey!BY110:CF110,{"&gt;0","&lt;0"})*{1,-1})</f>
        <v>0</v>
      </c>
      <c r="CZ110" s="30" t="str">
        <f t="shared" si="85"/>
        <v>No holdings</v>
      </c>
      <c r="DA110">
        <f t="shared" si="86"/>
        <v>0</v>
      </c>
      <c r="DB110" s="16" t="str">
        <f t="shared" si="87"/>
        <v>Fail</v>
      </c>
      <c r="DC110" s="31">
        <f>Survey!$BA110</f>
        <v>0</v>
      </c>
      <c r="DD110" s="31" cm="1">
        <f t="array" ref="DD110">SUM(SUMIF(Survey!CH110:DA110,{"&gt;0","&lt;0"})*{1,-1})-SUM(SUMIF(Survey!DC110:DV110,{"&gt;0","&lt;0"})*{1,-1})</f>
        <v>0</v>
      </c>
      <c r="DE110" s="30" t="str">
        <f t="shared" si="88"/>
        <v>No holdings</v>
      </c>
      <c r="DF110" s="17">
        <f t="shared" si="89"/>
        <v>0</v>
      </c>
      <c r="DG110" s="16" t="str">
        <f t="shared" si="90"/>
        <v>Pass</v>
      </c>
      <c r="DH110" s="33" t="b">
        <f>IF(ABS(Survey!$DA110)=0,TRUE,FALSE)</f>
        <v>1</v>
      </c>
      <c r="DI110" s="32" t="b">
        <f>NOT(ISBLANK(Survey!$DB110))</f>
        <v>0</v>
      </c>
      <c r="DJ110" s="16" t="str">
        <f t="shared" si="91"/>
        <v>Pass</v>
      </c>
      <c r="DK110" s="33" t="b">
        <f>IF(ABS(Survey!$DV110)=0,TRUE,FALSE)</f>
        <v>1</v>
      </c>
      <c r="DL110" s="32" t="b">
        <f>NOT(ISBLANK(Survey!$DW110))</f>
        <v>0</v>
      </c>
      <c r="DM110" t="str">
        <f t="shared" si="92"/>
        <v>Pass</v>
      </c>
      <c r="DN110" s="25" cm="1">
        <f t="array" ref="DN110">SUM(SUMIF(Survey!CW110,{"&gt;0","&lt;0"})*{1,-1})+SUM(SUMIF(Survey!DR110,{"&gt;0","&lt;0"})*{1,-1})</f>
        <v>0</v>
      </c>
      <c r="DO110" s="25">
        <f>SUM(SUMIF(Survey!DY110:EE110,{"&gt;0","&lt;0"})*{1,-1})+SUM(SUMIF(Survey!EG110:EM110,{"&gt;0","&lt;0"})*{1,-1})</f>
        <v>0</v>
      </c>
      <c r="DP110">
        <f t="shared" si="93"/>
        <v>0</v>
      </c>
      <c r="DQ110">
        <f t="shared" si="94"/>
        <v>0</v>
      </c>
      <c r="DR110" s="16" t="str">
        <f t="shared" si="95"/>
        <v>Pass</v>
      </c>
      <c r="DS110" s="33" t="b">
        <f>IF(ABS(Survey!$EE110)=0,TRUE,FALSE)</f>
        <v>1</v>
      </c>
      <c r="DT110" s="32" t="b">
        <f>NOT(ISBLANK(Survey!EF110))</f>
        <v>0</v>
      </c>
      <c r="DU110" s="16" t="str">
        <f t="shared" si="96"/>
        <v>Pass</v>
      </c>
      <c r="DV110" s="33" t="b">
        <f>IF(ABS(Survey!$EM110)=0,TRUE,FALSE)</f>
        <v>1</v>
      </c>
      <c r="DW110" s="32" t="b">
        <f>NOT(ISBLANK(Survey!$EN110))</f>
        <v>0</v>
      </c>
      <c r="DX110" s="16" t="str">
        <f t="shared" si="97"/>
        <v>Fail</v>
      </c>
      <c r="DY110" s="31">
        <f>SUM(SUMIF(Survey!ET110:EV110,{"&gt;0","&lt;0"})*{1,-1})</f>
        <v>0</v>
      </c>
      <c r="DZ110">
        <f t="shared" si="98"/>
        <v>0</v>
      </c>
      <c r="EA110">
        <f t="shared" si="99"/>
        <v>100</v>
      </c>
      <c r="EB110" s="30" t="b">
        <f>IF(OR(Survey!$M110="ETF",Survey!$M110="ETF, alternative mutual fund",Survey!$M110="Closed-end", Survey!$M110="Split share corp"),TRUE,FALSE)</f>
        <v>0</v>
      </c>
      <c r="EC110" s="16" t="str">
        <f t="shared" si="100"/>
        <v>Fail</v>
      </c>
      <c r="ED110" s="31">
        <f>SUM(SUMIF(Survey!EX110:FD110,{"&gt;0","&lt;0"})*{1,-1})</f>
        <v>0</v>
      </c>
      <c r="EE110">
        <f t="shared" si="101"/>
        <v>0</v>
      </c>
      <c r="EF110" s="17">
        <f t="shared" si="102"/>
        <v>100</v>
      </c>
      <c r="EG110" s="16" t="str">
        <f t="shared" si="103"/>
        <v>Fail</v>
      </c>
      <c r="EH110" s="31">
        <f>SUM(SUMIF(Survey!FF110:FL110,{"&gt;0","&lt;0"})*{1,-1})</f>
        <v>0</v>
      </c>
      <c r="EI110">
        <f t="shared" si="104"/>
        <v>0</v>
      </c>
      <c r="EJ110" s="17">
        <f t="shared" si="105"/>
        <v>100</v>
      </c>
    </row>
    <row r="111" spans="1:140">
      <c r="A111">
        <v>111</v>
      </c>
      <c r="B111" t="str">
        <f t="shared" si="0"/>
        <v>Pass</v>
      </c>
      <c r="C111" t="str">
        <f>IF(COUNTBLANK(Survey!B111:FM111)=$C$2, "Pass", "Fail")</f>
        <v>Pass</v>
      </c>
      <c r="D111" s="16" t="str">
        <f t="shared" si="54"/>
        <v>Fail</v>
      </c>
      <c r="E111" t="str">
        <f>IF(OR(ISBLANK(Survey!AL111),COUNTIF(G111:BJ111,"Fail")),"Fail","Pass")</f>
        <v>Fail</v>
      </c>
      <c r="F111" s="265"/>
      <c r="G111" s="16" t="str">
        <f t="shared" si="55"/>
        <v>Fail</v>
      </c>
      <c r="H111" s="139">
        <f>COUNTBLANK(Survey!B111:D111)+COUNTBLANK(Survey!G111)+COUNTBLANK(Survey!I111)+COUNTBLANK(Survey!K111:M111)+COUNTBLANK(Survey!P111:Q111)+COUNTBLANK(Survey!T111:W111)+COUNTBLANK(Survey!Z111:AC111)+COUNTBLANK(Survey!AF111:AG111)+COUNTBLANK(Survey!AK111:AK111)</f>
        <v>21</v>
      </c>
      <c r="I111" t="str">
        <f t="shared" si="56"/>
        <v>Fail</v>
      </c>
      <c r="J111" t="b">
        <f>IF(Survey!E111="No",TRUE,FALSE)</f>
        <v>0</v>
      </c>
      <c r="K111" s="29" cm="1">
        <f t="array" ref="K111">IF(COUNTA(Survey!$E$4:$E$695)=1, 0, SUM(IF(COUNTIF(Survey!$E$4:$E$695, Survey!$E$4:$E$695)=1,1,0)))</f>
        <v>0</v>
      </c>
      <c r="L111" s="29">
        <f>LEN(Survey!E111)</f>
        <v>0</v>
      </c>
      <c r="M111" s="16" t="str">
        <f t="shared" si="57"/>
        <v>Fail</v>
      </c>
      <c r="N111" t="b">
        <f>IF(Survey!F111="No",TRUE,FALSE)</f>
        <v>0</v>
      </c>
      <c r="O111" t="b">
        <f>Survey!F111=Survey!E111</f>
        <v>1</v>
      </c>
      <c r="P111">
        <f>COUNTIF(Survey!$F$4:$F$695,Survey!F111)</f>
        <v>0</v>
      </c>
      <c r="Q111" s="28">
        <f>LEN(Survey!F111)</f>
        <v>0</v>
      </c>
      <c r="R111" s="16" t="str">
        <f t="shared" si="58"/>
        <v>Pass</v>
      </c>
      <c r="S111" s="29">
        <f>MOD((LEN(Survey!H111)+2),11)</f>
        <v>2</v>
      </c>
      <c r="T111">
        <f>COUNTIF(Survey!$H$4:$H$695,Survey!H111)</f>
        <v>0</v>
      </c>
      <c r="U111" s="28" t="str">
        <f>IF(Survey!$L111="Prospectus fund", "Yes", "No")</f>
        <v>No</v>
      </c>
      <c r="V111" s="16" t="str">
        <f t="shared" si="59"/>
        <v>Pass</v>
      </c>
      <c r="W111" s="29">
        <f>MOD((LEN(Survey!J111)+2),11)</f>
        <v>2</v>
      </c>
      <c r="X111">
        <f>COUNTIF(Survey!$J$4:$J$695,Survey!J111)</f>
        <v>0</v>
      </c>
      <c r="Y111" s="30" t="b">
        <f>IF(OR(Survey!$M111="ETF",Survey!$M111="ETF, alternative mutual fund",Survey!$M111="Closed-end", Survey!$M111="Split share corp", Survey!$I111="Yes"),TRUE,FALSE)</f>
        <v>0</v>
      </c>
      <c r="Z111" s="16" t="str">
        <f>IFERROR(IF(AND(OR(AC111=AD111,AD111 = "Either"),NOT(ISBLANK(Survey!K111))),"Pass","Fail"),"Pass")</f>
        <v>Fail</v>
      </c>
      <c r="AA111" s="31" cm="1">
        <f t="array" ref="AA111">SUM(SUMIF(Survey!CH111:DA111,{"&gt;0","&lt;0"})*{1,-1})</f>
        <v>0</v>
      </c>
      <c r="AB111" s="33" cm="1">
        <f t="array" ref="AB111">SUM(SUMIF(Survey!CK111,{"&gt;0","&lt;0"})*{1,-1})+SUM(SUMIF(Survey!CU111,{"&gt;0","&lt;0"})*{1,-1})</f>
        <v>0</v>
      </c>
      <c r="AC111" s="33">
        <f>Survey!K111</f>
        <v>0</v>
      </c>
      <c r="AD111" s="32" t="str">
        <f t="shared" si="60"/>
        <v>Either</v>
      </c>
      <c r="AE111" s="16" t="str">
        <f t="shared" si="61"/>
        <v>Fail</v>
      </c>
      <c r="AF111" s="58" cm="1">
        <f t="array" ref="AF111">SUM(SUMIF(Survey!CH111:DA111,{"&gt;0","&lt;0"})*{1,-1})+SUM(SUMIF(Survey!DC111:DV111,{"&gt;0","&lt;0"})*{1,-1})</f>
        <v>0</v>
      </c>
      <c r="AG111" s="58">
        <f>IFERROR(AF111/(Survey!$BA111),0)</f>
        <v>0</v>
      </c>
      <c r="AH111" s="104" t="b">
        <f>IF(OR(Survey!$M111="Alternative strategy or hedge",Survey!$M111="Private asset",Survey!$L111="Prospectus fund"),TRUE,FALSE)</f>
        <v>0</v>
      </c>
      <c r="AI111" s="104" t="b">
        <f>NOT(ISBLANK(Survey!$M111))</f>
        <v>0</v>
      </c>
      <c r="AJ111" s="16" t="str">
        <f t="shared" si="62"/>
        <v>Fail</v>
      </c>
      <c r="AK111" t="b">
        <f>IF(Survey!W111="No",TRUE,FALSE)</f>
        <v>0</v>
      </c>
      <c r="AL111" s="119">
        <f>MOD((LEN(Survey!W111)+2),22)</f>
        <v>2</v>
      </c>
      <c r="AM111" t="str">
        <f t="shared" si="63"/>
        <v>Pass</v>
      </c>
      <c r="AN111" s="33" t="b">
        <f>NOT(ISNUMBER(SEARCH("Other",Survey!$Q111)))</f>
        <v>1</v>
      </c>
      <c r="AO111" s="32" t="b">
        <f>NOT(ISBLANK(Survey!$R111))</f>
        <v>0</v>
      </c>
      <c r="AP111" s="16" t="str">
        <f t="shared" si="64"/>
        <v>Pass</v>
      </c>
      <c r="AQ111" s="114">
        <f>COUNTBLANK(Survey!$X111)</f>
        <v>1</v>
      </c>
      <c r="AR111" s="58">
        <f>IF(AND(Survey!L111&lt;&gt;"Exempt fund",OR(Survey!$M111="ETF",Survey!$M111="ETF, alternative mutual fund",Survey!$M111="Mutual fund",Survey!$M111="Alternative mutual fund",Survey!$M111="Money market")),1,0)</f>
        <v>0</v>
      </c>
      <c r="AS111" s="16" t="str">
        <f t="shared" si="65"/>
        <v>Pass</v>
      </c>
      <c r="AT111" s="33" t="b">
        <f>NOT(ISNUMBER(SEARCH("Yes",Survey!$AC111)))</f>
        <v>1</v>
      </c>
      <c r="AU111" s="32" t="b">
        <f>IF(COUNTBLANK(Survey!$AD111:$AE111)=0,TRUE, FALSE)</f>
        <v>0</v>
      </c>
      <c r="AV111" s="16" t="str">
        <f t="shared" si="66"/>
        <v>Pass</v>
      </c>
      <c r="AW111" s="33" t="b">
        <f>NOT(ISNUMBER(SEARCH("Yes",Survey!$AF111)))</f>
        <v>1</v>
      </c>
      <c r="AX111" s="32" t="b">
        <f>NOT(ISBLANK(Survey!$AH111))</f>
        <v>0</v>
      </c>
      <c r="AY111" s="16" t="str">
        <f t="shared" si="67"/>
        <v>Pass</v>
      </c>
      <c r="AZ111" s="33" t="b">
        <f>NOT(OR(ISNUMBER(SEARCH("Other",Survey!$AH111)),ISNUMBER(SEARCH("Multiple",Survey!$AH111))))</f>
        <v>1</v>
      </c>
      <c r="BA111" s="32" t="b">
        <f>NOT(ISBLANK(Survey!$AI111))</f>
        <v>0</v>
      </c>
      <c r="BB111" s="16" t="str">
        <f t="shared" si="68"/>
        <v>Fail</v>
      </c>
      <c r="BC111" s="114">
        <f>IF(ABS(Survey!$BA111)&gt;0, 1,0)</f>
        <v>0</v>
      </c>
      <c r="BD111" s="114">
        <f>IF(COUNTBLANK(Survey!$AL111)=0,1,0)</f>
        <v>0</v>
      </c>
      <c r="BE111" s="16" t="str">
        <f t="shared" si="69"/>
        <v>Pass</v>
      </c>
      <c r="BF111" s="114">
        <f>IF(ISBLANK(Survey!$AL111),0,1)</f>
        <v>0</v>
      </c>
      <c r="BG111" s="133">
        <f>COUNTBLANK(Survey!$AM111)</f>
        <v>1</v>
      </c>
      <c r="BH111" s="16" t="str">
        <f t="shared" si="70"/>
        <v>Pass</v>
      </c>
      <c r="BI111" s="114">
        <f>IF(OR(Survey!$AM111="Closed",ISBLANK(Survey!$AM111)),0,1)</f>
        <v>0</v>
      </c>
      <c r="BJ111" s="133">
        <f>IF(ISBLANK(Survey!$AN111),1,0)</f>
        <v>1</v>
      </c>
      <c r="BK111" s="118" t="str">
        <f t="shared" si="71"/>
        <v>Pass</v>
      </c>
      <c r="BL111" s="31" cm="1">
        <f t="array" ref="BL111">SUM(SUMIF(Survey!AO111:AP111,{"&gt;0","&lt;0"})*{1,-1})</f>
        <v>0</v>
      </c>
      <c r="BM111">
        <f t="shared" si="72"/>
        <v>0</v>
      </c>
      <c r="BN111">
        <f t="shared" si="73"/>
        <v>100</v>
      </c>
      <c r="BO111" s="118" t="str">
        <f t="shared" si="74"/>
        <v>Pass</v>
      </c>
      <c r="BP111">
        <f>IF(Survey!AQ111="No",0,1)</f>
        <v>1</v>
      </c>
      <c r="BQ111" s="207">
        <f>MOD((LEN(Survey!AQ111)+2),22)</f>
        <v>2</v>
      </c>
      <c r="BR111">
        <f>IF(Survey!AR111="No",0,1)</f>
        <v>1</v>
      </c>
      <c r="BS111" s="207">
        <f>MOD((LEN(Survey!AR111)+2),22)</f>
        <v>2</v>
      </c>
      <c r="BT111" s="114">
        <f>COUNTBLANK(Survey!$AQ111:$AS111)+COUNTBLANK(Survey!$AU111)</f>
        <v>4</v>
      </c>
      <c r="BU111" s="114">
        <f>IF(Survey!$I111="Yes",1,0)</f>
        <v>0</v>
      </c>
      <c r="BV111" s="114">
        <f>IF(OR(Survey!$M111="Mutual fund",Survey!$M111="Alternative mutual fund",Survey!$M111="Money market"),1,0)</f>
        <v>0</v>
      </c>
      <c r="BW111" s="119">
        <f>IF(OR(Survey!$M111="ETF",Survey!$M111="ETF, alternative mutual fund"),1,0)</f>
        <v>0</v>
      </c>
      <c r="BX111" s="16" t="str">
        <f t="shared" si="75"/>
        <v>Pass</v>
      </c>
      <c r="BY111" s="33">
        <f>IF(ISNUMBER(SEARCH("Other",Survey!$AS111)), 1, 0)</f>
        <v>0</v>
      </c>
      <c r="BZ111" s="58" t="b">
        <f>NOT(ISBLANK(Survey!$AT111))</f>
        <v>0</v>
      </c>
      <c r="CA111" s="16" t="str">
        <f t="shared" si="76"/>
        <v>Pass</v>
      </c>
      <c r="CB111" s="114">
        <f>IF(Survey!$BB111=0, 0,1)</f>
        <v>0</v>
      </c>
      <c r="CC111" s="58">
        <f>Survey!$AV111</f>
        <v>0</v>
      </c>
      <c r="CD111" s="58">
        <f>Survey!$BC111+Survey!$BD111+ABS(Survey!$BE111)-ABS(Survey!$BF111)-ABS(Survey!$BG111)-ABS(Survey!$BL111)</f>
        <v>0</v>
      </c>
      <c r="CE111" s="138">
        <f>Survey!BB111+(ABS(Survey!$BH111)-ABS(Survey!$BI111)+ABS(Survey!$BJ111)-ABS(Survey!$BK111))*0.5</f>
        <v>0</v>
      </c>
      <c r="CF111" s="58">
        <f t="shared" si="77"/>
        <v>0</v>
      </c>
      <c r="CG111" s="58">
        <f>IF(AND($CC111&gt;$CF111-0.2,$CC111&lt;$CF111+0.2,ISBLANK(Survey!$AV111)=FALSE),0,1)</f>
        <v>1</v>
      </c>
      <c r="CH111" s="133">
        <f>IF(ISBLANK(Survey!$AW111),1,0)</f>
        <v>1</v>
      </c>
      <c r="CI111" s="16" t="str">
        <f t="shared" si="78"/>
        <v>Pass</v>
      </c>
      <c r="CJ111" s="114">
        <f>IF(Survey!$BB111=0, 0,1)</f>
        <v>0</v>
      </c>
      <c r="CK111" s="58">
        <f>IF(AND(Survey!$AX111&gt;=0,Survey!$AX111&lt;=0.2,Survey!$AX111&lt;&gt;""),0,1)</f>
        <v>1</v>
      </c>
      <c r="CL111" s="114">
        <f>IF(ISBLANK(Survey!$AY111),1,0)</f>
        <v>1</v>
      </c>
      <c r="CM111" s="16" t="str">
        <f t="shared" si="79"/>
        <v>Fail</v>
      </c>
      <c r="CN111" s="133">
        <f>Survey!$AZ111</f>
        <v>0</v>
      </c>
      <c r="CO111" s="16" t="str">
        <f t="shared" si="80"/>
        <v>Pass</v>
      </c>
      <c r="CP111" s="31">
        <f>Survey!$BA111</f>
        <v>0</v>
      </c>
      <c r="CQ111" s="138">
        <f>Survey!$BB111+Survey!$BC111+Survey!$BD111+ABS(Survey!$BE111)-ABS(Survey!$BF111)-ABS(Survey!$BG111)+ABS(Survey!$BH111)-ABS(Survey!$BI111)+ABS(Survey!$BJ111)-ABS(Survey!$BK111)-ABS(Survey!$BL111)+Survey!$BM111</f>
        <v>0</v>
      </c>
      <c r="CR111" s="30">
        <f t="shared" si="81"/>
        <v>0</v>
      </c>
      <c r="CS111" s="17">
        <f t="shared" si="82"/>
        <v>0</v>
      </c>
      <c r="CT111" s="16" t="str">
        <f t="shared" si="83"/>
        <v>Pass</v>
      </c>
      <c r="CU111" s="33" t="b">
        <f>IF(ABS(Survey!$BM111)=0,TRUE,FALSE)</f>
        <v>1</v>
      </c>
      <c r="CV111" s="32" t="b">
        <f>NOT(ISBLANK(Survey!$BN111))</f>
        <v>0</v>
      </c>
      <c r="CW111" t="str">
        <f t="shared" si="84"/>
        <v>Fail</v>
      </c>
      <c r="CX111" s="25">
        <f>Survey!$BA111</f>
        <v>0</v>
      </c>
      <c r="CY111" s="25" cm="1">
        <f t="array" ref="CY111">SUM(SUMIF(Survey!BP111:BW111,{"&gt;0","&lt;0"})*{1,-1})-SUM(SUMIF(Survey!BY111:CF111,{"&gt;0","&lt;0"})*{1,-1})</f>
        <v>0</v>
      </c>
      <c r="CZ111" s="30" t="str">
        <f t="shared" si="85"/>
        <v>No holdings</v>
      </c>
      <c r="DA111">
        <f t="shared" si="86"/>
        <v>0</v>
      </c>
      <c r="DB111" s="16" t="str">
        <f t="shared" si="87"/>
        <v>Fail</v>
      </c>
      <c r="DC111" s="31">
        <f>Survey!$BA111</f>
        <v>0</v>
      </c>
      <c r="DD111" s="31" cm="1">
        <f t="array" ref="DD111">SUM(SUMIF(Survey!CH111:DA111,{"&gt;0","&lt;0"})*{1,-1})-SUM(SUMIF(Survey!DC111:DV111,{"&gt;0","&lt;0"})*{1,-1})</f>
        <v>0</v>
      </c>
      <c r="DE111" s="30" t="str">
        <f t="shared" si="88"/>
        <v>No holdings</v>
      </c>
      <c r="DF111" s="17">
        <f t="shared" si="89"/>
        <v>0</v>
      </c>
      <c r="DG111" s="16" t="str">
        <f t="shared" si="90"/>
        <v>Pass</v>
      </c>
      <c r="DH111" s="33" t="b">
        <f>IF(ABS(Survey!$DA111)=0,TRUE,FALSE)</f>
        <v>1</v>
      </c>
      <c r="DI111" s="32" t="b">
        <f>NOT(ISBLANK(Survey!$DB111))</f>
        <v>0</v>
      </c>
      <c r="DJ111" s="16" t="str">
        <f t="shared" si="91"/>
        <v>Pass</v>
      </c>
      <c r="DK111" s="33" t="b">
        <f>IF(ABS(Survey!$DV111)=0,TRUE,FALSE)</f>
        <v>1</v>
      </c>
      <c r="DL111" s="32" t="b">
        <f>NOT(ISBLANK(Survey!$DW111))</f>
        <v>0</v>
      </c>
      <c r="DM111" t="str">
        <f t="shared" si="92"/>
        <v>Pass</v>
      </c>
      <c r="DN111" s="25" cm="1">
        <f t="array" ref="DN111">SUM(SUMIF(Survey!CW111,{"&gt;0","&lt;0"})*{1,-1})+SUM(SUMIF(Survey!DR111,{"&gt;0","&lt;0"})*{1,-1})</f>
        <v>0</v>
      </c>
      <c r="DO111" s="25">
        <f>SUM(SUMIF(Survey!DY111:EE111,{"&gt;0","&lt;0"})*{1,-1})+SUM(SUMIF(Survey!EG111:EM111,{"&gt;0","&lt;0"})*{1,-1})</f>
        <v>0</v>
      </c>
      <c r="DP111">
        <f t="shared" si="93"/>
        <v>0</v>
      </c>
      <c r="DQ111">
        <f t="shared" si="94"/>
        <v>0</v>
      </c>
      <c r="DR111" s="16" t="str">
        <f t="shared" si="95"/>
        <v>Pass</v>
      </c>
      <c r="DS111" s="33" t="b">
        <f>IF(ABS(Survey!$EE111)=0,TRUE,FALSE)</f>
        <v>1</v>
      </c>
      <c r="DT111" s="32" t="b">
        <f>NOT(ISBLANK(Survey!EF111))</f>
        <v>0</v>
      </c>
      <c r="DU111" s="16" t="str">
        <f t="shared" si="96"/>
        <v>Pass</v>
      </c>
      <c r="DV111" s="33" t="b">
        <f>IF(ABS(Survey!$EM111)=0,TRUE,FALSE)</f>
        <v>1</v>
      </c>
      <c r="DW111" s="32" t="b">
        <f>NOT(ISBLANK(Survey!$EN111))</f>
        <v>0</v>
      </c>
      <c r="DX111" s="16" t="str">
        <f t="shared" si="97"/>
        <v>Fail</v>
      </c>
      <c r="DY111" s="31">
        <f>SUM(SUMIF(Survey!ET111:EV111,{"&gt;0","&lt;0"})*{1,-1})</f>
        <v>0</v>
      </c>
      <c r="DZ111">
        <f t="shared" si="98"/>
        <v>0</v>
      </c>
      <c r="EA111">
        <f t="shared" si="99"/>
        <v>100</v>
      </c>
      <c r="EB111" s="30" t="b">
        <f>IF(OR(Survey!$M111="ETF",Survey!$M111="ETF, alternative mutual fund",Survey!$M111="Closed-end", Survey!$M111="Split share corp"),TRUE,FALSE)</f>
        <v>0</v>
      </c>
      <c r="EC111" s="16" t="str">
        <f t="shared" si="100"/>
        <v>Fail</v>
      </c>
      <c r="ED111" s="31">
        <f>SUM(SUMIF(Survey!EX111:FD111,{"&gt;0","&lt;0"})*{1,-1})</f>
        <v>0</v>
      </c>
      <c r="EE111">
        <f t="shared" si="101"/>
        <v>0</v>
      </c>
      <c r="EF111" s="17">
        <f t="shared" si="102"/>
        <v>100</v>
      </c>
      <c r="EG111" s="16" t="str">
        <f t="shared" si="103"/>
        <v>Fail</v>
      </c>
      <c r="EH111" s="31">
        <f>SUM(SUMIF(Survey!FF111:FL111,{"&gt;0","&lt;0"})*{1,-1})</f>
        <v>0</v>
      </c>
      <c r="EI111">
        <f t="shared" si="104"/>
        <v>0</v>
      </c>
      <c r="EJ111" s="17">
        <f t="shared" si="105"/>
        <v>100</v>
      </c>
    </row>
    <row r="112" spans="1:140">
      <c r="A112">
        <v>112</v>
      </c>
      <c r="B112" t="str">
        <f t="shared" si="0"/>
        <v>Pass</v>
      </c>
      <c r="C112" t="str">
        <f>IF(COUNTBLANK(Survey!B112:FM112)=$C$2, "Pass", "Fail")</f>
        <v>Pass</v>
      </c>
      <c r="D112" s="16" t="str">
        <f t="shared" si="54"/>
        <v>Fail</v>
      </c>
      <c r="E112" t="str">
        <f>IF(OR(ISBLANK(Survey!AL112),COUNTIF(G112:BJ112,"Fail")),"Fail","Pass")</f>
        <v>Fail</v>
      </c>
      <c r="F112" s="265"/>
      <c r="G112" s="16" t="str">
        <f t="shared" si="55"/>
        <v>Fail</v>
      </c>
      <c r="H112" s="139">
        <f>COUNTBLANK(Survey!B112:D112)+COUNTBLANK(Survey!G112)+COUNTBLANK(Survey!I112)+COUNTBLANK(Survey!K112:M112)+COUNTBLANK(Survey!P112:Q112)+COUNTBLANK(Survey!T112:W112)+COUNTBLANK(Survey!Z112:AC112)+COUNTBLANK(Survey!AF112:AG112)+COUNTBLANK(Survey!AK112:AK112)</f>
        <v>21</v>
      </c>
      <c r="I112" t="str">
        <f t="shared" si="56"/>
        <v>Fail</v>
      </c>
      <c r="J112" t="b">
        <f>IF(Survey!E112="No",TRUE,FALSE)</f>
        <v>0</v>
      </c>
      <c r="K112" s="29" cm="1">
        <f t="array" ref="K112">IF(COUNTA(Survey!$E$4:$E$695)=1, 0, SUM(IF(COUNTIF(Survey!$E$4:$E$695, Survey!$E$4:$E$695)=1,1,0)))</f>
        <v>0</v>
      </c>
      <c r="L112" s="29">
        <f>LEN(Survey!E112)</f>
        <v>0</v>
      </c>
      <c r="M112" s="16" t="str">
        <f t="shared" si="57"/>
        <v>Fail</v>
      </c>
      <c r="N112" t="b">
        <f>IF(Survey!F112="No",TRUE,FALSE)</f>
        <v>0</v>
      </c>
      <c r="O112" t="b">
        <f>Survey!F112=Survey!E112</f>
        <v>1</v>
      </c>
      <c r="P112">
        <f>COUNTIF(Survey!$F$4:$F$695,Survey!F112)</f>
        <v>0</v>
      </c>
      <c r="Q112" s="28">
        <f>LEN(Survey!F112)</f>
        <v>0</v>
      </c>
      <c r="R112" s="16" t="str">
        <f t="shared" si="58"/>
        <v>Pass</v>
      </c>
      <c r="S112" s="29">
        <f>MOD((LEN(Survey!H112)+2),11)</f>
        <v>2</v>
      </c>
      <c r="T112">
        <f>COUNTIF(Survey!$H$4:$H$695,Survey!H112)</f>
        <v>0</v>
      </c>
      <c r="U112" s="28" t="str">
        <f>IF(Survey!$L112="Prospectus fund", "Yes", "No")</f>
        <v>No</v>
      </c>
      <c r="V112" s="16" t="str">
        <f t="shared" si="59"/>
        <v>Pass</v>
      </c>
      <c r="W112" s="29">
        <f>MOD((LEN(Survey!J112)+2),11)</f>
        <v>2</v>
      </c>
      <c r="X112">
        <f>COUNTIF(Survey!$J$4:$J$695,Survey!J112)</f>
        <v>0</v>
      </c>
      <c r="Y112" s="30" t="b">
        <f>IF(OR(Survey!$M112="ETF",Survey!$M112="ETF, alternative mutual fund",Survey!$M112="Closed-end", Survey!$M112="Split share corp", Survey!$I112="Yes"),TRUE,FALSE)</f>
        <v>0</v>
      </c>
      <c r="Z112" s="16" t="str">
        <f>IFERROR(IF(AND(OR(AC112=AD112,AD112 = "Either"),NOT(ISBLANK(Survey!K112))),"Pass","Fail"),"Pass")</f>
        <v>Fail</v>
      </c>
      <c r="AA112" s="31" cm="1">
        <f t="array" ref="AA112">SUM(SUMIF(Survey!CH112:DA112,{"&gt;0","&lt;0"})*{1,-1})</f>
        <v>0</v>
      </c>
      <c r="AB112" s="33" cm="1">
        <f t="array" ref="AB112">SUM(SUMIF(Survey!CK112,{"&gt;0","&lt;0"})*{1,-1})+SUM(SUMIF(Survey!CU112,{"&gt;0","&lt;0"})*{1,-1})</f>
        <v>0</v>
      </c>
      <c r="AC112" s="33">
        <f>Survey!K112</f>
        <v>0</v>
      </c>
      <c r="AD112" s="32" t="str">
        <f t="shared" si="60"/>
        <v>Either</v>
      </c>
      <c r="AE112" s="16" t="str">
        <f t="shared" si="61"/>
        <v>Fail</v>
      </c>
      <c r="AF112" s="58" cm="1">
        <f t="array" ref="AF112">SUM(SUMIF(Survey!CH112:DA112,{"&gt;0","&lt;0"})*{1,-1})+SUM(SUMIF(Survey!DC112:DV112,{"&gt;0","&lt;0"})*{1,-1})</f>
        <v>0</v>
      </c>
      <c r="AG112" s="58">
        <f>IFERROR(AF112/(Survey!$BA112),0)</f>
        <v>0</v>
      </c>
      <c r="AH112" s="104" t="b">
        <f>IF(OR(Survey!$M112="Alternative strategy or hedge",Survey!$M112="Private asset",Survey!$L112="Prospectus fund"),TRUE,FALSE)</f>
        <v>0</v>
      </c>
      <c r="AI112" s="104" t="b">
        <f>NOT(ISBLANK(Survey!$M112))</f>
        <v>0</v>
      </c>
      <c r="AJ112" s="16" t="str">
        <f t="shared" si="62"/>
        <v>Fail</v>
      </c>
      <c r="AK112" t="b">
        <f>IF(Survey!W112="No",TRUE,FALSE)</f>
        <v>0</v>
      </c>
      <c r="AL112" s="119">
        <f>MOD((LEN(Survey!W112)+2),22)</f>
        <v>2</v>
      </c>
      <c r="AM112" t="str">
        <f t="shared" si="63"/>
        <v>Pass</v>
      </c>
      <c r="AN112" s="33" t="b">
        <f>NOT(ISNUMBER(SEARCH("Other",Survey!$Q112)))</f>
        <v>1</v>
      </c>
      <c r="AO112" s="32" t="b">
        <f>NOT(ISBLANK(Survey!$R112))</f>
        <v>0</v>
      </c>
      <c r="AP112" s="16" t="str">
        <f t="shared" si="64"/>
        <v>Pass</v>
      </c>
      <c r="AQ112" s="114">
        <f>COUNTBLANK(Survey!$X112)</f>
        <v>1</v>
      </c>
      <c r="AR112" s="58">
        <f>IF(AND(Survey!L112&lt;&gt;"Exempt fund",OR(Survey!$M112="ETF",Survey!$M112="ETF, alternative mutual fund",Survey!$M112="Mutual fund",Survey!$M112="Alternative mutual fund",Survey!$M112="Money market")),1,0)</f>
        <v>0</v>
      </c>
      <c r="AS112" s="16" t="str">
        <f t="shared" si="65"/>
        <v>Pass</v>
      </c>
      <c r="AT112" s="33" t="b">
        <f>NOT(ISNUMBER(SEARCH("Yes",Survey!$AC112)))</f>
        <v>1</v>
      </c>
      <c r="AU112" s="32" t="b">
        <f>IF(COUNTBLANK(Survey!$AD112:$AE112)=0,TRUE, FALSE)</f>
        <v>0</v>
      </c>
      <c r="AV112" s="16" t="str">
        <f t="shared" si="66"/>
        <v>Pass</v>
      </c>
      <c r="AW112" s="33" t="b">
        <f>NOT(ISNUMBER(SEARCH("Yes",Survey!$AF112)))</f>
        <v>1</v>
      </c>
      <c r="AX112" s="32" t="b">
        <f>NOT(ISBLANK(Survey!$AH112))</f>
        <v>0</v>
      </c>
      <c r="AY112" s="16" t="str">
        <f t="shared" si="67"/>
        <v>Pass</v>
      </c>
      <c r="AZ112" s="33" t="b">
        <f>NOT(OR(ISNUMBER(SEARCH("Other",Survey!$AH112)),ISNUMBER(SEARCH("Multiple",Survey!$AH112))))</f>
        <v>1</v>
      </c>
      <c r="BA112" s="32" t="b">
        <f>NOT(ISBLANK(Survey!$AI112))</f>
        <v>0</v>
      </c>
      <c r="BB112" s="16" t="str">
        <f t="shared" si="68"/>
        <v>Fail</v>
      </c>
      <c r="BC112" s="114">
        <f>IF(ABS(Survey!$BA112)&gt;0, 1,0)</f>
        <v>0</v>
      </c>
      <c r="BD112" s="114">
        <f>IF(COUNTBLANK(Survey!$AL112)=0,1,0)</f>
        <v>0</v>
      </c>
      <c r="BE112" s="16" t="str">
        <f t="shared" si="69"/>
        <v>Pass</v>
      </c>
      <c r="BF112" s="114">
        <f>IF(ISBLANK(Survey!$AL112),0,1)</f>
        <v>0</v>
      </c>
      <c r="BG112" s="133">
        <f>COUNTBLANK(Survey!$AM112)</f>
        <v>1</v>
      </c>
      <c r="BH112" s="16" t="str">
        <f t="shared" si="70"/>
        <v>Pass</v>
      </c>
      <c r="BI112" s="114">
        <f>IF(OR(Survey!$AM112="Closed",ISBLANK(Survey!$AM112)),0,1)</f>
        <v>0</v>
      </c>
      <c r="BJ112" s="133">
        <f>IF(ISBLANK(Survey!$AN112),1,0)</f>
        <v>1</v>
      </c>
      <c r="BK112" s="118" t="str">
        <f t="shared" si="71"/>
        <v>Pass</v>
      </c>
      <c r="BL112" s="31" cm="1">
        <f t="array" ref="BL112">SUM(SUMIF(Survey!AO112:AP112,{"&gt;0","&lt;0"})*{1,-1})</f>
        <v>0</v>
      </c>
      <c r="BM112">
        <f t="shared" si="72"/>
        <v>0</v>
      </c>
      <c r="BN112">
        <f t="shared" si="73"/>
        <v>100</v>
      </c>
      <c r="BO112" s="118" t="str">
        <f t="shared" si="74"/>
        <v>Pass</v>
      </c>
      <c r="BP112">
        <f>IF(Survey!AQ112="No",0,1)</f>
        <v>1</v>
      </c>
      <c r="BQ112" s="207">
        <f>MOD((LEN(Survey!AQ112)+2),22)</f>
        <v>2</v>
      </c>
      <c r="BR112">
        <f>IF(Survey!AR112="No",0,1)</f>
        <v>1</v>
      </c>
      <c r="BS112" s="207">
        <f>MOD((LEN(Survey!AR112)+2),22)</f>
        <v>2</v>
      </c>
      <c r="BT112" s="114">
        <f>COUNTBLANK(Survey!$AQ112:$AS112)+COUNTBLANK(Survey!$AU112)</f>
        <v>4</v>
      </c>
      <c r="BU112" s="114">
        <f>IF(Survey!$I112="Yes",1,0)</f>
        <v>0</v>
      </c>
      <c r="BV112" s="114">
        <f>IF(OR(Survey!$M112="Mutual fund",Survey!$M112="Alternative mutual fund",Survey!$M112="Money market"),1,0)</f>
        <v>0</v>
      </c>
      <c r="BW112" s="119">
        <f>IF(OR(Survey!$M112="ETF",Survey!$M112="ETF, alternative mutual fund"),1,0)</f>
        <v>0</v>
      </c>
      <c r="BX112" s="16" t="str">
        <f t="shared" si="75"/>
        <v>Pass</v>
      </c>
      <c r="BY112" s="33">
        <f>IF(ISNUMBER(SEARCH("Other",Survey!$AS112)), 1, 0)</f>
        <v>0</v>
      </c>
      <c r="BZ112" s="58" t="b">
        <f>NOT(ISBLANK(Survey!$AT112))</f>
        <v>0</v>
      </c>
      <c r="CA112" s="16" t="str">
        <f t="shared" si="76"/>
        <v>Pass</v>
      </c>
      <c r="CB112" s="114">
        <f>IF(Survey!$BB112=0, 0,1)</f>
        <v>0</v>
      </c>
      <c r="CC112" s="58">
        <f>Survey!$AV112</f>
        <v>0</v>
      </c>
      <c r="CD112" s="58">
        <f>Survey!$BC112+Survey!$BD112+ABS(Survey!$BE112)-ABS(Survey!$BF112)-ABS(Survey!$BG112)-ABS(Survey!$BL112)</f>
        <v>0</v>
      </c>
      <c r="CE112" s="138">
        <f>Survey!BB112+(ABS(Survey!$BH112)-ABS(Survey!$BI112)+ABS(Survey!$BJ112)-ABS(Survey!$BK112))*0.5</f>
        <v>0</v>
      </c>
      <c r="CF112" s="58">
        <f t="shared" si="77"/>
        <v>0</v>
      </c>
      <c r="CG112" s="58">
        <f>IF(AND($CC112&gt;$CF112-0.2,$CC112&lt;$CF112+0.2,ISBLANK(Survey!$AV112)=FALSE),0,1)</f>
        <v>1</v>
      </c>
      <c r="CH112" s="133">
        <f>IF(ISBLANK(Survey!$AW112),1,0)</f>
        <v>1</v>
      </c>
      <c r="CI112" s="16" t="str">
        <f t="shared" si="78"/>
        <v>Pass</v>
      </c>
      <c r="CJ112" s="114">
        <f>IF(Survey!$BB112=0, 0,1)</f>
        <v>0</v>
      </c>
      <c r="CK112" s="58">
        <f>IF(AND(Survey!$AX112&gt;=0,Survey!$AX112&lt;=0.2,Survey!$AX112&lt;&gt;""),0,1)</f>
        <v>1</v>
      </c>
      <c r="CL112" s="114">
        <f>IF(ISBLANK(Survey!$AY112),1,0)</f>
        <v>1</v>
      </c>
      <c r="CM112" s="16" t="str">
        <f t="shared" si="79"/>
        <v>Fail</v>
      </c>
      <c r="CN112" s="133">
        <f>Survey!$AZ112</f>
        <v>0</v>
      </c>
      <c r="CO112" s="16" t="str">
        <f t="shared" si="80"/>
        <v>Pass</v>
      </c>
      <c r="CP112" s="31">
        <f>Survey!$BA112</f>
        <v>0</v>
      </c>
      <c r="CQ112" s="138">
        <f>Survey!$BB112+Survey!$BC112+Survey!$BD112+ABS(Survey!$BE112)-ABS(Survey!$BF112)-ABS(Survey!$BG112)+ABS(Survey!$BH112)-ABS(Survey!$BI112)+ABS(Survey!$BJ112)-ABS(Survey!$BK112)-ABS(Survey!$BL112)+Survey!$BM112</f>
        <v>0</v>
      </c>
      <c r="CR112" s="30">
        <f t="shared" si="81"/>
        <v>0</v>
      </c>
      <c r="CS112" s="17">
        <f t="shared" si="82"/>
        <v>0</v>
      </c>
      <c r="CT112" s="16" t="str">
        <f t="shared" si="83"/>
        <v>Pass</v>
      </c>
      <c r="CU112" s="33" t="b">
        <f>IF(ABS(Survey!$BM112)=0,TRUE,FALSE)</f>
        <v>1</v>
      </c>
      <c r="CV112" s="32" t="b">
        <f>NOT(ISBLANK(Survey!$BN112))</f>
        <v>0</v>
      </c>
      <c r="CW112" t="str">
        <f t="shared" si="84"/>
        <v>Fail</v>
      </c>
      <c r="CX112" s="25">
        <f>Survey!$BA112</f>
        <v>0</v>
      </c>
      <c r="CY112" s="25" cm="1">
        <f t="array" ref="CY112">SUM(SUMIF(Survey!BP112:BW112,{"&gt;0","&lt;0"})*{1,-1})-SUM(SUMIF(Survey!BY112:CF112,{"&gt;0","&lt;0"})*{1,-1})</f>
        <v>0</v>
      </c>
      <c r="CZ112" s="30" t="str">
        <f t="shared" si="85"/>
        <v>No holdings</v>
      </c>
      <c r="DA112">
        <f t="shared" si="86"/>
        <v>0</v>
      </c>
      <c r="DB112" s="16" t="str">
        <f t="shared" si="87"/>
        <v>Fail</v>
      </c>
      <c r="DC112" s="31">
        <f>Survey!$BA112</f>
        <v>0</v>
      </c>
      <c r="DD112" s="31" cm="1">
        <f t="array" ref="DD112">SUM(SUMIF(Survey!CH112:DA112,{"&gt;0","&lt;0"})*{1,-1})-SUM(SUMIF(Survey!DC112:DV112,{"&gt;0","&lt;0"})*{1,-1})</f>
        <v>0</v>
      </c>
      <c r="DE112" s="30" t="str">
        <f t="shared" si="88"/>
        <v>No holdings</v>
      </c>
      <c r="DF112" s="17">
        <f t="shared" si="89"/>
        <v>0</v>
      </c>
      <c r="DG112" s="16" t="str">
        <f t="shared" si="90"/>
        <v>Pass</v>
      </c>
      <c r="DH112" s="33" t="b">
        <f>IF(ABS(Survey!$DA112)=0,TRUE,FALSE)</f>
        <v>1</v>
      </c>
      <c r="DI112" s="32" t="b">
        <f>NOT(ISBLANK(Survey!$DB112))</f>
        <v>0</v>
      </c>
      <c r="DJ112" s="16" t="str">
        <f t="shared" si="91"/>
        <v>Pass</v>
      </c>
      <c r="DK112" s="33" t="b">
        <f>IF(ABS(Survey!$DV112)=0,TRUE,FALSE)</f>
        <v>1</v>
      </c>
      <c r="DL112" s="32" t="b">
        <f>NOT(ISBLANK(Survey!$DW112))</f>
        <v>0</v>
      </c>
      <c r="DM112" t="str">
        <f t="shared" si="92"/>
        <v>Pass</v>
      </c>
      <c r="DN112" s="25" cm="1">
        <f t="array" ref="DN112">SUM(SUMIF(Survey!CW112,{"&gt;0","&lt;0"})*{1,-1})+SUM(SUMIF(Survey!DR112,{"&gt;0","&lt;0"})*{1,-1})</f>
        <v>0</v>
      </c>
      <c r="DO112" s="25">
        <f>SUM(SUMIF(Survey!DY112:EE112,{"&gt;0","&lt;0"})*{1,-1})+SUM(SUMIF(Survey!EG112:EM112,{"&gt;0","&lt;0"})*{1,-1})</f>
        <v>0</v>
      </c>
      <c r="DP112">
        <f t="shared" si="93"/>
        <v>0</v>
      </c>
      <c r="DQ112">
        <f t="shared" si="94"/>
        <v>0</v>
      </c>
      <c r="DR112" s="16" t="str">
        <f t="shared" si="95"/>
        <v>Pass</v>
      </c>
      <c r="DS112" s="33" t="b">
        <f>IF(ABS(Survey!$EE112)=0,TRUE,FALSE)</f>
        <v>1</v>
      </c>
      <c r="DT112" s="32" t="b">
        <f>NOT(ISBLANK(Survey!EF112))</f>
        <v>0</v>
      </c>
      <c r="DU112" s="16" t="str">
        <f t="shared" si="96"/>
        <v>Pass</v>
      </c>
      <c r="DV112" s="33" t="b">
        <f>IF(ABS(Survey!$EM112)=0,TRUE,FALSE)</f>
        <v>1</v>
      </c>
      <c r="DW112" s="32" t="b">
        <f>NOT(ISBLANK(Survey!$EN112))</f>
        <v>0</v>
      </c>
      <c r="DX112" s="16" t="str">
        <f t="shared" si="97"/>
        <v>Fail</v>
      </c>
      <c r="DY112" s="31">
        <f>SUM(SUMIF(Survey!ET112:EV112,{"&gt;0","&lt;0"})*{1,-1})</f>
        <v>0</v>
      </c>
      <c r="DZ112">
        <f t="shared" si="98"/>
        <v>0</v>
      </c>
      <c r="EA112">
        <f t="shared" si="99"/>
        <v>100</v>
      </c>
      <c r="EB112" s="30" t="b">
        <f>IF(OR(Survey!$M112="ETF",Survey!$M112="ETF, alternative mutual fund",Survey!$M112="Closed-end", Survey!$M112="Split share corp"),TRUE,FALSE)</f>
        <v>0</v>
      </c>
      <c r="EC112" s="16" t="str">
        <f t="shared" si="100"/>
        <v>Fail</v>
      </c>
      <c r="ED112" s="31">
        <f>SUM(SUMIF(Survey!EX112:FD112,{"&gt;0","&lt;0"})*{1,-1})</f>
        <v>0</v>
      </c>
      <c r="EE112">
        <f t="shared" si="101"/>
        <v>0</v>
      </c>
      <c r="EF112" s="17">
        <f t="shared" si="102"/>
        <v>100</v>
      </c>
      <c r="EG112" s="16" t="str">
        <f t="shared" si="103"/>
        <v>Fail</v>
      </c>
      <c r="EH112" s="31">
        <f>SUM(SUMIF(Survey!FF112:FL112,{"&gt;0","&lt;0"})*{1,-1})</f>
        <v>0</v>
      </c>
      <c r="EI112">
        <f t="shared" si="104"/>
        <v>0</v>
      </c>
      <c r="EJ112" s="17">
        <f t="shared" si="105"/>
        <v>100</v>
      </c>
    </row>
    <row r="113" spans="1:140">
      <c r="A113">
        <v>113</v>
      </c>
      <c r="B113" t="str">
        <f t="shared" si="0"/>
        <v>Pass</v>
      </c>
      <c r="C113" t="str">
        <f>IF(COUNTBLANK(Survey!B113:FM113)=$C$2, "Pass", "Fail")</f>
        <v>Pass</v>
      </c>
      <c r="D113" s="16" t="str">
        <f t="shared" si="54"/>
        <v>Fail</v>
      </c>
      <c r="E113" t="str">
        <f>IF(OR(ISBLANK(Survey!AL113),COUNTIF(G113:BJ113,"Fail")),"Fail","Pass")</f>
        <v>Fail</v>
      </c>
      <c r="F113" s="265"/>
      <c r="G113" s="16" t="str">
        <f t="shared" si="55"/>
        <v>Fail</v>
      </c>
      <c r="H113" s="139">
        <f>COUNTBLANK(Survey!B113:D113)+COUNTBLANK(Survey!G113)+COUNTBLANK(Survey!I113)+COUNTBLANK(Survey!K113:M113)+COUNTBLANK(Survey!P113:Q113)+COUNTBLANK(Survey!T113:W113)+COUNTBLANK(Survey!Z113:AC113)+COUNTBLANK(Survey!AF113:AG113)+COUNTBLANK(Survey!AK113:AK113)</f>
        <v>21</v>
      </c>
      <c r="I113" t="str">
        <f t="shared" si="56"/>
        <v>Fail</v>
      </c>
      <c r="J113" t="b">
        <f>IF(Survey!E113="No",TRUE,FALSE)</f>
        <v>0</v>
      </c>
      <c r="K113" s="29" cm="1">
        <f t="array" ref="K113">IF(COUNTA(Survey!$E$4:$E$695)=1, 0, SUM(IF(COUNTIF(Survey!$E$4:$E$695, Survey!$E$4:$E$695)=1,1,0)))</f>
        <v>0</v>
      </c>
      <c r="L113" s="29">
        <f>LEN(Survey!E113)</f>
        <v>0</v>
      </c>
      <c r="M113" s="16" t="str">
        <f t="shared" si="57"/>
        <v>Fail</v>
      </c>
      <c r="N113" t="b">
        <f>IF(Survey!F113="No",TRUE,FALSE)</f>
        <v>0</v>
      </c>
      <c r="O113" t="b">
        <f>Survey!F113=Survey!E113</f>
        <v>1</v>
      </c>
      <c r="P113">
        <f>COUNTIF(Survey!$F$4:$F$695,Survey!F113)</f>
        <v>0</v>
      </c>
      <c r="Q113" s="28">
        <f>LEN(Survey!F113)</f>
        <v>0</v>
      </c>
      <c r="R113" s="16" t="str">
        <f t="shared" si="58"/>
        <v>Pass</v>
      </c>
      <c r="S113" s="29">
        <f>MOD((LEN(Survey!H113)+2),11)</f>
        <v>2</v>
      </c>
      <c r="T113">
        <f>COUNTIF(Survey!$H$4:$H$695,Survey!H113)</f>
        <v>0</v>
      </c>
      <c r="U113" s="28" t="str">
        <f>IF(Survey!$L113="Prospectus fund", "Yes", "No")</f>
        <v>No</v>
      </c>
      <c r="V113" s="16" t="str">
        <f t="shared" si="59"/>
        <v>Pass</v>
      </c>
      <c r="W113" s="29">
        <f>MOD((LEN(Survey!J113)+2),11)</f>
        <v>2</v>
      </c>
      <c r="X113">
        <f>COUNTIF(Survey!$J$4:$J$695,Survey!J113)</f>
        <v>0</v>
      </c>
      <c r="Y113" s="30" t="b">
        <f>IF(OR(Survey!$M113="ETF",Survey!$M113="ETF, alternative mutual fund",Survey!$M113="Closed-end", Survey!$M113="Split share corp", Survey!$I113="Yes"),TRUE,FALSE)</f>
        <v>0</v>
      </c>
      <c r="Z113" s="16" t="str">
        <f>IFERROR(IF(AND(OR(AC113=AD113,AD113 = "Either"),NOT(ISBLANK(Survey!K113))),"Pass","Fail"),"Pass")</f>
        <v>Fail</v>
      </c>
      <c r="AA113" s="31" cm="1">
        <f t="array" ref="AA113">SUM(SUMIF(Survey!CH113:DA113,{"&gt;0","&lt;0"})*{1,-1})</f>
        <v>0</v>
      </c>
      <c r="AB113" s="33" cm="1">
        <f t="array" ref="AB113">SUM(SUMIF(Survey!CK113,{"&gt;0","&lt;0"})*{1,-1})+SUM(SUMIF(Survey!CU113,{"&gt;0","&lt;0"})*{1,-1})</f>
        <v>0</v>
      </c>
      <c r="AC113" s="33">
        <f>Survey!K113</f>
        <v>0</v>
      </c>
      <c r="AD113" s="32" t="str">
        <f t="shared" si="60"/>
        <v>Either</v>
      </c>
      <c r="AE113" s="16" t="str">
        <f t="shared" si="61"/>
        <v>Fail</v>
      </c>
      <c r="AF113" s="58" cm="1">
        <f t="array" ref="AF113">SUM(SUMIF(Survey!CH113:DA113,{"&gt;0","&lt;0"})*{1,-1})+SUM(SUMIF(Survey!DC113:DV113,{"&gt;0","&lt;0"})*{1,-1})</f>
        <v>0</v>
      </c>
      <c r="AG113" s="58">
        <f>IFERROR(AF113/(Survey!$BA113),0)</f>
        <v>0</v>
      </c>
      <c r="AH113" s="104" t="b">
        <f>IF(OR(Survey!$M113="Alternative strategy or hedge",Survey!$M113="Private asset",Survey!$L113="Prospectus fund"),TRUE,FALSE)</f>
        <v>0</v>
      </c>
      <c r="AI113" s="104" t="b">
        <f>NOT(ISBLANK(Survey!$M113))</f>
        <v>0</v>
      </c>
      <c r="AJ113" s="16" t="str">
        <f t="shared" si="62"/>
        <v>Fail</v>
      </c>
      <c r="AK113" t="b">
        <f>IF(Survey!W113="No",TRUE,FALSE)</f>
        <v>0</v>
      </c>
      <c r="AL113" s="119">
        <f>MOD((LEN(Survey!W113)+2),22)</f>
        <v>2</v>
      </c>
      <c r="AM113" t="str">
        <f t="shared" si="63"/>
        <v>Pass</v>
      </c>
      <c r="AN113" s="33" t="b">
        <f>NOT(ISNUMBER(SEARCH("Other",Survey!$Q113)))</f>
        <v>1</v>
      </c>
      <c r="AO113" s="32" t="b">
        <f>NOT(ISBLANK(Survey!$R113))</f>
        <v>0</v>
      </c>
      <c r="AP113" s="16" t="str">
        <f t="shared" si="64"/>
        <v>Pass</v>
      </c>
      <c r="AQ113" s="114">
        <f>COUNTBLANK(Survey!$X113)</f>
        <v>1</v>
      </c>
      <c r="AR113" s="58">
        <f>IF(AND(Survey!L113&lt;&gt;"Exempt fund",OR(Survey!$M113="ETF",Survey!$M113="ETF, alternative mutual fund",Survey!$M113="Mutual fund",Survey!$M113="Alternative mutual fund",Survey!$M113="Money market")),1,0)</f>
        <v>0</v>
      </c>
      <c r="AS113" s="16" t="str">
        <f t="shared" si="65"/>
        <v>Pass</v>
      </c>
      <c r="AT113" s="33" t="b">
        <f>NOT(ISNUMBER(SEARCH("Yes",Survey!$AC113)))</f>
        <v>1</v>
      </c>
      <c r="AU113" s="32" t="b">
        <f>IF(COUNTBLANK(Survey!$AD113:$AE113)=0,TRUE, FALSE)</f>
        <v>0</v>
      </c>
      <c r="AV113" s="16" t="str">
        <f t="shared" si="66"/>
        <v>Pass</v>
      </c>
      <c r="AW113" s="33" t="b">
        <f>NOT(ISNUMBER(SEARCH("Yes",Survey!$AF113)))</f>
        <v>1</v>
      </c>
      <c r="AX113" s="32" t="b">
        <f>NOT(ISBLANK(Survey!$AH113))</f>
        <v>0</v>
      </c>
      <c r="AY113" s="16" t="str">
        <f t="shared" si="67"/>
        <v>Pass</v>
      </c>
      <c r="AZ113" s="33" t="b">
        <f>NOT(OR(ISNUMBER(SEARCH("Other",Survey!$AH113)),ISNUMBER(SEARCH("Multiple",Survey!$AH113))))</f>
        <v>1</v>
      </c>
      <c r="BA113" s="32" t="b">
        <f>NOT(ISBLANK(Survey!$AI113))</f>
        <v>0</v>
      </c>
      <c r="BB113" s="16" t="str">
        <f t="shared" si="68"/>
        <v>Fail</v>
      </c>
      <c r="BC113" s="114">
        <f>IF(ABS(Survey!$BA113)&gt;0, 1,0)</f>
        <v>0</v>
      </c>
      <c r="BD113" s="114">
        <f>IF(COUNTBLANK(Survey!$AL113)=0,1,0)</f>
        <v>0</v>
      </c>
      <c r="BE113" s="16" t="str">
        <f t="shared" si="69"/>
        <v>Pass</v>
      </c>
      <c r="BF113" s="114">
        <f>IF(ISBLANK(Survey!$AL113),0,1)</f>
        <v>0</v>
      </c>
      <c r="BG113" s="133">
        <f>COUNTBLANK(Survey!$AM113)</f>
        <v>1</v>
      </c>
      <c r="BH113" s="16" t="str">
        <f t="shared" si="70"/>
        <v>Pass</v>
      </c>
      <c r="BI113" s="114">
        <f>IF(OR(Survey!$AM113="Closed",ISBLANK(Survey!$AM113)),0,1)</f>
        <v>0</v>
      </c>
      <c r="BJ113" s="133">
        <f>IF(ISBLANK(Survey!$AN113),1,0)</f>
        <v>1</v>
      </c>
      <c r="BK113" s="118" t="str">
        <f t="shared" si="71"/>
        <v>Pass</v>
      </c>
      <c r="BL113" s="31" cm="1">
        <f t="array" ref="BL113">SUM(SUMIF(Survey!AO113:AP113,{"&gt;0","&lt;0"})*{1,-1})</f>
        <v>0</v>
      </c>
      <c r="BM113">
        <f t="shared" si="72"/>
        <v>0</v>
      </c>
      <c r="BN113">
        <f t="shared" si="73"/>
        <v>100</v>
      </c>
      <c r="BO113" s="118" t="str">
        <f t="shared" si="74"/>
        <v>Pass</v>
      </c>
      <c r="BP113">
        <f>IF(Survey!AQ113="No",0,1)</f>
        <v>1</v>
      </c>
      <c r="BQ113" s="207">
        <f>MOD((LEN(Survey!AQ113)+2),22)</f>
        <v>2</v>
      </c>
      <c r="BR113">
        <f>IF(Survey!AR113="No",0,1)</f>
        <v>1</v>
      </c>
      <c r="BS113" s="207">
        <f>MOD((LEN(Survey!AR113)+2),22)</f>
        <v>2</v>
      </c>
      <c r="BT113" s="114">
        <f>COUNTBLANK(Survey!$AQ113:$AS113)+COUNTBLANK(Survey!$AU113)</f>
        <v>4</v>
      </c>
      <c r="BU113" s="114">
        <f>IF(Survey!$I113="Yes",1,0)</f>
        <v>0</v>
      </c>
      <c r="BV113" s="114">
        <f>IF(OR(Survey!$M113="Mutual fund",Survey!$M113="Alternative mutual fund",Survey!$M113="Money market"),1,0)</f>
        <v>0</v>
      </c>
      <c r="BW113" s="119">
        <f>IF(OR(Survey!$M113="ETF",Survey!$M113="ETF, alternative mutual fund"),1,0)</f>
        <v>0</v>
      </c>
      <c r="BX113" s="16" t="str">
        <f t="shared" si="75"/>
        <v>Pass</v>
      </c>
      <c r="BY113" s="33">
        <f>IF(ISNUMBER(SEARCH("Other",Survey!$AS113)), 1, 0)</f>
        <v>0</v>
      </c>
      <c r="BZ113" s="58" t="b">
        <f>NOT(ISBLANK(Survey!$AT113))</f>
        <v>0</v>
      </c>
      <c r="CA113" s="16" t="str">
        <f t="shared" si="76"/>
        <v>Pass</v>
      </c>
      <c r="CB113" s="114">
        <f>IF(Survey!$BB113=0, 0,1)</f>
        <v>0</v>
      </c>
      <c r="CC113" s="58">
        <f>Survey!$AV113</f>
        <v>0</v>
      </c>
      <c r="CD113" s="58">
        <f>Survey!$BC113+Survey!$BD113+ABS(Survey!$BE113)-ABS(Survey!$BF113)-ABS(Survey!$BG113)-ABS(Survey!$BL113)</f>
        <v>0</v>
      </c>
      <c r="CE113" s="138">
        <f>Survey!BB113+(ABS(Survey!$BH113)-ABS(Survey!$BI113)+ABS(Survey!$BJ113)-ABS(Survey!$BK113))*0.5</f>
        <v>0</v>
      </c>
      <c r="CF113" s="58">
        <f t="shared" si="77"/>
        <v>0</v>
      </c>
      <c r="CG113" s="58">
        <f>IF(AND($CC113&gt;$CF113-0.2,$CC113&lt;$CF113+0.2,ISBLANK(Survey!$AV113)=FALSE),0,1)</f>
        <v>1</v>
      </c>
      <c r="CH113" s="133">
        <f>IF(ISBLANK(Survey!$AW113),1,0)</f>
        <v>1</v>
      </c>
      <c r="CI113" s="16" t="str">
        <f t="shared" si="78"/>
        <v>Pass</v>
      </c>
      <c r="CJ113" s="114">
        <f>IF(Survey!$BB113=0, 0,1)</f>
        <v>0</v>
      </c>
      <c r="CK113" s="58">
        <f>IF(AND(Survey!$AX113&gt;=0,Survey!$AX113&lt;=0.2,Survey!$AX113&lt;&gt;""),0,1)</f>
        <v>1</v>
      </c>
      <c r="CL113" s="114">
        <f>IF(ISBLANK(Survey!$AY113),1,0)</f>
        <v>1</v>
      </c>
      <c r="CM113" s="16" t="str">
        <f t="shared" si="79"/>
        <v>Fail</v>
      </c>
      <c r="CN113" s="133">
        <f>Survey!$AZ113</f>
        <v>0</v>
      </c>
      <c r="CO113" s="16" t="str">
        <f t="shared" si="80"/>
        <v>Pass</v>
      </c>
      <c r="CP113" s="31">
        <f>Survey!$BA113</f>
        <v>0</v>
      </c>
      <c r="CQ113" s="138">
        <f>Survey!$BB113+Survey!$BC113+Survey!$BD113+ABS(Survey!$BE113)-ABS(Survey!$BF113)-ABS(Survey!$BG113)+ABS(Survey!$BH113)-ABS(Survey!$BI113)+ABS(Survey!$BJ113)-ABS(Survey!$BK113)-ABS(Survey!$BL113)+Survey!$BM113</f>
        <v>0</v>
      </c>
      <c r="CR113" s="30">
        <f t="shared" si="81"/>
        <v>0</v>
      </c>
      <c r="CS113" s="17">
        <f t="shared" si="82"/>
        <v>0</v>
      </c>
      <c r="CT113" s="16" t="str">
        <f t="shared" si="83"/>
        <v>Pass</v>
      </c>
      <c r="CU113" s="33" t="b">
        <f>IF(ABS(Survey!$BM113)=0,TRUE,FALSE)</f>
        <v>1</v>
      </c>
      <c r="CV113" s="32" t="b">
        <f>NOT(ISBLANK(Survey!$BN113))</f>
        <v>0</v>
      </c>
      <c r="CW113" t="str">
        <f t="shared" si="84"/>
        <v>Fail</v>
      </c>
      <c r="CX113" s="25">
        <f>Survey!$BA113</f>
        <v>0</v>
      </c>
      <c r="CY113" s="25" cm="1">
        <f t="array" ref="CY113">SUM(SUMIF(Survey!BP113:BW113,{"&gt;0","&lt;0"})*{1,-1})-SUM(SUMIF(Survey!BY113:CF113,{"&gt;0","&lt;0"})*{1,-1})</f>
        <v>0</v>
      </c>
      <c r="CZ113" s="30" t="str">
        <f t="shared" si="85"/>
        <v>No holdings</v>
      </c>
      <c r="DA113">
        <f t="shared" si="86"/>
        <v>0</v>
      </c>
      <c r="DB113" s="16" t="str">
        <f t="shared" si="87"/>
        <v>Fail</v>
      </c>
      <c r="DC113" s="31">
        <f>Survey!$BA113</f>
        <v>0</v>
      </c>
      <c r="DD113" s="31" cm="1">
        <f t="array" ref="DD113">SUM(SUMIF(Survey!CH113:DA113,{"&gt;0","&lt;0"})*{1,-1})-SUM(SUMIF(Survey!DC113:DV113,{"&gt;0","&lt;0"})*{1,-1})</f>
        <v>0</v>
      </c>
      <c r="DE113" s="30" t="str">
        <f t="shared" si="88"/>
        <v>No holdings</v>
      </c>
      <c r="DF113" s="17">
        <f t="shared" si="89"/>
        <v>0</v>
      </c>
      <c r="DG113" s="16" t="str">
        <f t="shared" si="90"/>
        <v>Pass</v>
      </c>
      <c r="DH113" s="33" t="b">
        <f>IF(ABS(Survey!$DA113)=0,TRUE,FALSE)</f>
        <v>1</v>
      </c>
      <c r="DI113" s="32" t="b">
        <f>NOT(ISBLANK(Survey!$DB113))</f>
        <v>0</v>
      </c>
      <c r="DJ113" s="16" t="str">
        <f t="shared" si="91"/>
        <v>Pass</v>
      </c>
      <c r="DK113" s="33" t="b">
        <f>IF(ABS(Survey!$DV113)=0,TRUE,FALSE)</f>
        <v>1</v>
      </c>
      <c r="DL113" s="32" t="b">
        <f>NOT(ISBLANK(Survey!$DW113))</f>
        <v>0</v>
      </c>
      <c r="DM113" t="str">
        <f t="shared" si="92"/>
        <v>Pass</v>
      </c>
      <c r="DN113" s="25" cm="1">
        <f t="array" ref="DN113">SUM(SUMIF(Survey!CW113,{"&gt;0","&lt;0"})*{1,-1})+SUM(SUMIF(Survey!DR113,{"&gt;0","&lt;0"})*{1,-1})</f>
        <v>0</v>
      </c>
      <c r="DO113" s="25">
        <f>SUM(SUMIF(Survey!DY113:EE113,{"&gt;0","&lt;0"})*{1,-1})+SUM(SUMIF(Survey!EG113:EM113,{"&gt;0","&lt;0"})*{1,-1})</f>
        <v>0</v>
      </c>
      <c r="DP113">
        <f t="shared" si="93"/>
        <v>0</v>
      </c>
      <c r="DQ113">
        <f t="shared" si="94"/>
        <v>0</v>
      </c>
      <c r="DR113" s="16" t="str">
        <f t="shared" si="95"/>
        <v>Pass</v>
      </c>
      <c r="DS113" s="33" t="b">
        <f>IF(ABS(Survey!$EE113)=0,TRUE,FALSE)</f>
        <v>1</v>
      </c>
      <c r="DT113" s="32" t="b">
        <f>NOT(ISBLANK(Survey!EF113))</f>
        <v>0</v>
      </c>
      <c r="DU113" s="16" t="str">
        <f t="shared" si="96"/>
        <v>Pass</v>
      </c>
      <c r="DV113" s="33" t="b">
        <f>IF(ABS(Survey!$EM113)=0,TRUE,FALSE)</f>
        <v>1</v>
      </c>
      <c r="DW113" s="32" t="b">
        <f>NOT(ISBLANK(Survey!$EN113))</f>
        <v>0</v>
      </c>
      <c r="DX113" s="16" t="str">
        <f t="shared" si="97"/>
        <v>Fail</v>
      </c>
      <c r="DY113" s="31">
        <f>SUM(SUMIF(Survey!ET113:EV113,{"&gt;0","&lt;0"})*{1,-1})</f>
        <v>0</v>
      </c>
      <c r="DZ113">
        <f t="shared" si="98"/>
        <v>0</v>
      </c>
      <c r="EA113">
        <f t="shared" si="99"/>
        <v>100</v>
      </c>
      <c r="EB113" s="30" t="b">
        <f>IF(OR(Survey!$M113="ETF",Survey!$M113="ETF, alternative mutual fund",Survey!$M113="Closed-end", Survey!$M113="Split share corp"),TRUE,FALSE)</f>
        <v>0</v>
      </c>
      <c r="EC113" s="16" t="str">
        <f t="shared" si="100"/>
        <v>Fail</v>
      </c>
      <c r="ED113" s="31">
        <f>SUM(SUMIF(Survey!EX113:FD113,{"&gt;0","&lt;0"})*{1,-1})</f>
        <v>0</v>
      </c>
      <c r="EE113">
        <f t="shared" si="101"/>
        <v>0</v>
      </c>
      <c r="EF113" s="17">
        <f t="shared" si="102"/>
        <v>100</v>
      </c>
      <c r="EG113" s="16" t="str">
        <f t="shared" si="103"/>
        <v>Fail</v>
      </c>
      <c r="EH113" s="31">
        <f>SUM(SUMIF(Survey!FF113:FL113,{"&gt;0","&lt;0"})*{1,-1})</f>
        <v>0</v>
      </c>
      <c r="EI113">
        <f t="shared" si="104"/>
        <v>0</v>
      </c>
      <c r="EJ113" s="17">
        <f t="shared" si="105"/>
        <v>100</v>
      </c>
    </row>
    <row r="114" spans="1:140">
      <c r="A114">
        <v>114</v>
      </c>
      <c r="B114" t="str">
        <f t="shared" si="0"/>
        <v>Pass</v>
      </c>
      <c r="C114" t="str">
        <f>IF(COUNTBLANK(Survey!B114:FM114)=$C$2, "Pass", "Fail")</f>
        <v>Pass</v>
      </c>
      <c r="D114" s="16" t="str">
        <f t="shared" si="54"/>
        <v>Fail</v>
      </c>
      <c r="E114" t="str">
        <f>IF(OR(ISBLANK(Survey!AL114),COUNTIF(G114:BJ114,"Fail")),"Fail","Pass")</f>
        <v>Fail</v>
      </c>
      <c r="F114" s="265"/>
      <c r="G114" s="16" t="str">
        <f t="shared" si="55"/>
        <v>Fail</v>
      </c>
      <c r="H114" s="139">
        <f>COUNTBLANK(Survey!B114:D114)+COUNTBLANK(Survey!G114)+COUNTBLANK(Survey!I114)+COUNTBLANK(Survey!K114:M114)+COUNTBLANK(Survey!P114:Q114)+COUNTBLANK(Survey!T114:W114)+COUNTBLANK(Survey!Z114:AC114)+COUNTBLANK(Survey!AF114:AG114)+COUNTBLANK(Survey!AK114:AK114)</f>
        <v>21</v>
      </c>
      <c r="I114" t="str">
        <f t="shared" si="56"/>
        <v>Fail</v>
      </c>
      <c r="J114" t="b">
        <f>IF(Survey!E114="No",TRUE,FALSE)</f>
        <v>0</v>
      </c>
      <c r="K114" s="29" cm="1">
        <f t="array" ref="K114">IF(COUNTA(Survey!$E$4:$E$695)=1, 0, SUM(IF(COUNTIF(Survey!$E$4:$E$695, Survey!$E$4:$E$695)=1,1,0)))</f>
        <v>0</v>
      </c>
      <c r="L114" s="29">
        <f>LEN(Survey!E114)</f>
        <v>0</v>
      </c>
      <c r="M114" s="16" t="str">
        <f t="shared" si="57"/>
        <v>Fail</v>
      </c>
      <c r="N114" t="b">
        <f>IF(Survey!F114="No",TRUE,FALSE)</f>
        <v>0</v>
      </c>
      <c r="O114" t="b">
        <f>Survey!F114=Survey!E114</f>
        <v>1</v>
      </c>
      <c r="P114">
        <f>COUNTIF(Survey!$F$4:$F$695,Survey!F114)</f>
        <v>0</v>
      </c>
      <c r="Q114" s="28">
        <f>LEN(Survey!F114)</f>
        <v>0</v>
      </c>
      <c r="R114" s="16" t="str">
        <f t="shared" si="58"/>
        <v>Pass</v>
      </c>
      <c r="S114" s="29">
        <f>MOD((LEN(Survey!H114)+2),11)</f>
        <v>2</v>
      </c>
      <c r="T114">
        <f>COUNTIF(Survey!$H$4:$H$695,Survey!H114)</f>
        <v>0</v>
      </c>
      <c r="U114" s="28" t="str">
        <f>IF(Survey!$L114="Prospectus fund", "Yes", "No")</f>
        <v>No</v>
      </c>
      <c r="V114" s="16" t="str">
        <f t="shared" si="59"/>
        <v>Pass</v>
      </c>
      <c r="W114" s="29">
        <f>MOD((LEN(Survey!J114)+2),11)</f>
        <v>2</v>
      </c>
      <c r="X114">
        <f>COUNTIF(Survey!$J$4:$J$695,Survey!J114)</f>
        <v>0</v>
      </c>
      <c r="Y114" s="30" t="b">
        <f>IF(OR(Survey!$M114="ETF",Survey!$M114="ETF, alternative mutual fund",Survey!$M114="Closed-end", Survey!$M114="Split share corp", Survey!$I114="Yes"),TRUE,FALSE)</f>
        <v>0</v>
      </c>
      <c r="Z114" s="16" t="str">
        <f>IFERROR(IF(AND(OR(AC114=AD114,AD114 = "Either"),NOT(ISBLANK(Survey!K114))),"Pass","Fail"),"Pass")</f>
        <v>Fail</v>
      </c>
      <c r="AA114" s="31" cm="1">
        <f t="array" ref="AA114">SUM(SUMIF(Survey!CH114:DA114,{"&gt;0","&lt;0"})*{1,-1})</f>
        <v>0</v>
      </c>
      <c r="AB114" s="33" cm="1">
        <f t="array" ref="AB114">SUM(SUMIF(Survey!CK114,{"&gt;0","&lt;0"})*{1,-1})+SUM(SUMIF(Survey!CU114,{"&gt;0","&lt;0"})*{1,-1})</f>
        <v>0</v>
      </c>
      <c r="AC114" s="33">
        <f>Survey!K114</f>
        <v>0</v>
      </c>
      <c r="AD114" s="32" t="str">
        <f t="shared" si="60"/>
        <v>Either</v>
      </c>
      <c r="AE114" s="16" t="str">
        <f t="shared" si="61"/>
        <v>Fail</v>
      </c>
      <c r="AF114" s="58" cm="1">
        <f t="array" ref="AF114">SUM(SUMIF(Survey!CH114:DA114,{"&gt;0","&lt;0"})*{1,-1})+SUM(SUMIF(Survey!DC114:DV114,{"&gt;0","&lt;0"})*{1,-1})</f>
        <v>0</v>
      </c>
      <c r="AG114" s="58">
        <f>IFERROR(AF114/(Survey!$BA114),0)</f>
        <v>0</v>
      </c>
      <c r="AH114" s="104" t="b">
        <f>IF(OR(Survey!$M114="Alternative strategy or hedge",Survey!$M114="Private asset",Survey!$L114="Prospectus fund"),TRUE,FALSE)</f>
        <v>0</v>
      </c>
      <c r="AI114" s="104" t="b">
        <f>NOT(ISBLANK(Survey!$M114))</f>
        <v>0</v>
      </c>
      <c r="AJ114" s="16" t="str">
        <f t="shared" si="62"/>
        <v>Fail</v>
      </c>
      <c r="AK114" t="b">
        <f>IF(Survey!W114="No",TRUE,FALSE)</f>
        <v>0</v>
      </c>
      <c r="AL114" s="119">
        <f>MOD((LEN(Survey!W114)+2),22)</f>
        <v>2</v>
      </c>
      <c r="AM114" t="str">
        <f t="shared" si="63"/>
        <v>Pass</v>
      </c>
      <c r="AN114" s="33" t="b">
        <f>NOT(ISNUMBER(SEARCH("Other",Survey!$Q114)))</f>
        <v>1</v>
      </c>
      <c r="AO114" s="32" t="b">
        <f>NOT(ISBLANK(Survey!$R114))</f>
        <v>0</v>
      </c>
      <c r="AP114" s="16" t="str">
        <f t="shared" si="64"/>
        <v>Pass</v>
      </c>
      <c r="AQ114" s="114">
        <f>COUNTBLANK(Survey!$X114)</f>
        <v>1</v>
      </c>
      <c r="AR114" s="58">
        <f>IF(AND(Survey!L114&lt;&gt;"Exempt fund",OR(Survey!$M114="ETF",Survey!$M114="ETF, alternative mutual fund",Survey!$M114="Mutual fund",Survey!$M114="Alternative mutual fund",Survey!$M114="Money market")),1,0)</f>
        <v>0</v>
      </c>
      <c r="AS114" s="16" t="str">
        <f t="shared" si="65"/>
        <v>Pass</v>
      </c>
      <c r="AT114" s="33" t="b">
        <f>NOT(ISNUMBER(SEARCH("Yes",Survey!$AC114)))</f>
        <v>1</v>
      </c>
      <c r="AU114" s="32" t="b">
        <f>IF(COUNTBLANK(Survey!$AD114:$AE114)=0,TRUE, FALSE)</f>
        <v>0</v>
      </c>
      <c r="AV114" s="16" t="str">
        <f t="shared" si="66"/>
        <v>Pass</v>
      </c>
      <c r="AW114" s="33" t="b">
        <f>NOT(ISNUMBER(SEARCH("Yes",Survey!$AF114)))</f>
        <v>1</v>
      </c>
      <c r="AX114" s="32" t="b">
        <f>NOT(ISBLANK(Survey!$AH114))</f>
        <v>0</v>
      </c>
      <c r="AY114" s="16" t="str">
        <f t="shared" si="67"/>
        <v>Pass</v>
      </c>
      <c r="AZ114" s="33" t="b">
        <f>NOT(OR(ISNUMBER(SEARCH("Other",Survey!$AH114)),ISNUMBER(SEARCH("Multiple",Survey!$AH114))))</f>
        <v>1</v>
      </c>
      <c r="BA114" s="32" t="b">
        <f>NOT(ISBLANK(Survey!$AI114))</f>
        <v>0</v>
      </c>
      <c r="BB114" s="16" t="str">
        <f t="shared" si="68"/>
        <v>Fail</v>
      </c>
      <c r="BC114" s="114">
        <f>IF(ABS(Survey!$BA114)&gt;0, 1,0)</f>
        <v>0</v>
      </c>
      <c r="BD114" s="114">
        <f>IF(COUNTBLANK(Survey!$AL114)=0,1,0)</f>
        <v>0</v>
      </c>
      <c r="BE114" s="16" t="str">
        <f t="shared" si="69"/>
        <v>Pass</v>
      </c>
      <c r="BF114" s="114">
        <f>IF(ISBLANK(Survey!$AL114),0,1)</f>
        <v>0</v>
      </c>
      <c r="BG114" s="133">
        <f>COUNTBLANK(Survey!$AM114)</f>
        <v>1</v>
      </c>
      <c r="BH114" s="16" t="str">
        <f t="shared" si="70"/>
        <v>Pass</v>
      </c>
      <c r="BI114" s="114">
        <f>IF(OR(Survey!$AM114="Closed",ISBLANK(Survey!$AM114)),0,1)</f>
        <v>0</v>
      </c>
      <c r="BJ114" s="133">
        <f>IF(ISBLANK(Survey!$AN114),1,0)</f>
        <v>1</v>
      </c>
      <c r="BK114" s="118" t="str">
        <f t="shared" si="71"/>
        <v>Pass</v>
      </c>
      <c r="BL114" s="31" cm="1">
        <f t="array" ref="BL114">SUM(SUMIF(Survey!AO114:AP114,{"&gt;0","&lt;0"})*{1,-1})</f>
        <v>0</v>
      </c>
      <c r="BM114">
        <f t="shared" si="72"/>
        <v>0</v>
      </c>
      <c r="BN114">
        <f t="shared" si="73"/>
        <v>100</v>
      </c>
      <c r="BO114" s="118" t="str">
        <f t="shared" si="74"/>
        <v>Pass</v>
      </c>
      <c r="BP114">
        <f>IF(Survey!AQ114="No",0,1)</f>
        <v>1</v>
      </c>
      <c r="BQ114" s="207">
        <f>MOD((LEN(Survey!AQ114)+2),22)</f>
        <v>2</v>
      </c>
      <c r="BR114">
        <f>IF(Survey!AR114="No",0,1)</f>
        <v>1</v>
      </c>
      <c r="BS114" s="207">
        <f>MOD((LEN(Survey!AR114)+2),22)</f>
        <v>2</v>
      </c>
      <c r="BT114" s="114">
        <f>COUNTBLANK(Survey!$AQ114:$AS114)+COUNTBLANK(Survey!$AU114)</f>
        <v>4</v>
      </c>
      <c r="BU114" s="114">
        <f>IF(Survey!$I114="Yes",1,0)</f>
        <v>0</v>
      </c>
      <c r="BV114" s="114">
        <f>IF(OR(Survey!$M114="Mutual fund",Survey!$M114="Alternative mutual fund",Survey!$M114="Money market"),1,0)</f>
        <v>0</v>
      </c>
      <c r="BW114" s="119">
        <f>IF(OR(Survey!$M114="ETF",Survey!$M114="ETF, alternative mutual fund"),1,0)</f>
        <v>0</v>
      </c>
      <c r="BX114" s="16" t="str">
        <f t="shared" si="75"/>
        <v>Pass</v>
      </c>
      <c r="BY114" s="33">
        <f>IF(ISNUMBER(SEARCH("Other",Survey!$AS114)), 1, 0)</f>
        <v>0</v>
      </c>
      <c r="BZ114" s="58" t="b">
        <f>NOT(ISBLANK(Survey!$AT114))</f>
        <v>0</v>
      </c>
      <c r="CA114" s="16" t="str">
        <f t="shared" si="76"/>
        <v>Pass</v>
      </c>
      <c r="CB114" s="114">
        <f>IF(Survey!$BB114=0, 0,1)</f>
        <v>0</v>
      </c>
      <c r="CC114" s="58">
        <f>Survey!$AV114</f>
        <v>0</v>
      </c>
      <c r="CD114" s="58">
        <f>Survey!$BC114+Survey!$BD114+ABS(Survey!$BE114)-ABS(Survey!$BF114)-ABS(Survey!$BG114)-ABS(Survey!$BL114)</f>
        <v>0</v>
      </c>
      <c r="CE114" s="138">
        <f>Survey!BB114+(ABS(Survey!$BH114)-ABS(Survey!$BI114)+ABS(Survey!$BJ114)-ABS(Survey!$BK114))*0.5</f>
        <v>0</v>
      </c>
      <c r="CF114" s="58">
        <f t="shared" si="77"/>
        <v>0</v>
      </c>
      <c r="CG114" s="58">
        <f>IF(AND($CC114&gt;$CF114-0.2,$CC114&lt;$CF114+0.2,ISBLANK(Survey!$AV114)=FALSE),0,1)</f>
        <v>1</v>
      </c>
      <c r="CH114" s="133">
        <f>IF(ISBLANK(Survey!$AW114),1,0)</f>
        <v>1</v>
      </c>
      <c r="CI114" s="16" t="str">
        <f t="shared" si="78"/>
        <v>Pass</v>
      </c>
      <c r="CJ114" s="114">
        <f>IF(Survey!$BB114=0, 0,1)</f>
        <v>0</v>
      </c>
      <c r="CK114" s="58">
        <f>IF(AND(Survey!$AX114&gt;=0,Survey!$AX114&lt;=0.2,Survey!$AX114&lt;&gt;""),0,1)</f>
        <v>1</v>
      </c>
      <c r="CL114" s="114">
        <f>IF(ISBLANK(Survey!$AY114),1,0)</f>
        <v>1</v>
      </c>
      <c r="CM114" s="16" t="str">
        <f t="shared" si="79"/>
        <v>Fail</v>
      </c>
      <c r="CN114" s="133">
        <f>Survey!$AZ114</f>
        <v>0</v>
      </c>
      <c r="CO114" s="16" t="str">
        <f t="shared" si="80"/>
        <v>Pass</v>
      </c>
      <c r="CP114" s="31">
        <f>Survey!$BA114</f>
        <v>0</v>
      </c>
      <c r="CQ114" s="138">
        <f>Survey!$BB114+Survey!$BC114+Survey!$BD114+ABS(Survey!$BE114)-ABS(Survey!$BF114)-ABS(Survey!$BG114)+ABS(Survey!$BH114)-ABS(Survey!$BI114)+ABS(Survey!$BJ114)-ABS(Survey!$BK114)-ABS(Survey!$BL114)+Survey!$BM114</f>
        <v>0</v>
      </c>
      <c r="CR114" s="30">
        <f t="shared" si="81"/>
        <v>0</v>
      </c>
      <c r="CS114" s="17">
        <f t="shared" si="82"/>
        <v>0</v>
      </c>
      <c r="CT114" s="16" t="str">
        <f t="shared" si="83"/>
        <v>Pass</v>
      </c>
      <c r="CU114" s="33" t="b">
        <f>IF(ABS(Survey!$BM114)=0,TRUE,FALSE)</f>
        <v>1</v>
      </c>
      <c r="CV114" s="32" t="b">
        <f>NOT(ISBLANK(Survey!$BN114))</f>
        <v>0</v>
      </c>
      <c r="CW114" t="str">
        <f t="shared" si="84"/>
        <v>Fail</v>
      </c>
      <c r="CX114" s="25">
        <f>Survey!$BA114</f>
        <v>0</v>
      </c>
      <c r="CY114" s="25" cm="1">
        <f t="array" ref="CY114">SUM(SUMIF(Survey!BP114:BW114,{"&gt;0","&lt;0"})*{1,-1})-SUM(SUMIF(Survey!BY114:CF114,{"&gt;0","&lt;0"})*{1,-1})</f>
        <v>0</v>
      </c>
      <c r="CZ114" s="30" t="str">
        <f t="shared" si="85"/>
        <v>No holdings</v>
      </c>
      <c r="DA114">
        <f t="shared" si="86"/>
        <v>0</v>
      </c>
      <c r="DB114" s="16" t="str">
        <f t="shared" si="87"/>
        <v>Fail</v>
      </c>
      <c r="DC114" s="31">
        <f>Survey!$BA114</f>
        <v>0</v>
      </c>
      <c r="DD114" s="31" cm="1">
        <f t="array" ref="DD114">SUM(SUMIF(Survey!CH114:DA114,{"&gt;0","&lt;0"})*{1,-1})-SUM(SUMIF(Survey!DC114:DV114,{"&gt;0","&lt;0"})*{1,-1})</f>
        <v>0</v>
      </c>
      <c r="DE114" s="30" t="str">
        <f t="shared" si="88"/>
        <v>No holdings</v>
      </c>
      <c r="DF114" s="17">
        <f t="shared" si="89"/>
        <v>0</v>
      </c>
      <c r="DG114" s="16" t="str">
        <f t="shared" si="90"/>
        <v>Pass</v>
      </c>
      <c r="DH114" s="33" t="b">
        <f>IF(ABS(Survey!$DA114)=0,TRUE,FALSE)</f>
        <v>1</v>
      </c>
      <c r="DI114" s="32" t="b">
        <f>NOT(ISBLANK(Survey!$DB114))</f>
        <v>0</v>
      </c>
      <c r="DJ114" s="16" t="str">
        <f t="shared" si="91"/>
        <v>Pass</v>
      </c>
      <c r="DK114" s="33" t="b">
        <f>IF(ABS(Survey!$DV114)=0,TRUE,FALSE)</f>
        <v>1</v>
      </c>
      <c r="DL114" s="32" t="b">
        <f>NOT(ISBLANK(Survey!$DW114))</f>
        <v>0</v>
      </c>
      <c r="DM114" t="str">
        <f t="shared" si="92"/>
        <v>Pass</v>
      </c>
      <c r="DN114" s="25" cm="1">
        <f t="array" ref="DN114">SUM(SUMIF(Survey!CW114,{"&gt;0","&lt;0"})*{1,-1})+SUM(SUMIF(Survey!DR114,{"&gt;0","&lt;0"})*{1,-1})</f>
        <v>0</v>
      </c>
      <c r="DO114" s="25">
        <f>SUM(SUMIF(Survey!DY114:EE114,{"&gt;0","&lt;0"})*{1,-1})+SUM(SUMIF(Survey!EG114:EM114,{"&gt;0","&lt;0"})*{1,-1})</f>
        <v>0</v>
      </c>
      <c r="DP114">
        <f t="shared" si="93"/>
        <v>0</v>
      </c>
      <c r="DQ114">
        <f t="shared" si="94"/>
        <v>0</v>
      </c>
      <c r="DR114" s="16" t="str">
        <f t="shared" si="95"/>
        <v>Pass</v>
      </c>
      <c r="DS114" s="33" t="b">
        <f>IF(ABS(Survey!$EE114)=0,TRUE,FALSE)</f>
        <v>1</v>
      </c>
      <c r="DT114" s="32" t="b">
        <f>NOT(ISBLANK(Survey!EF114))</f>
        <v>0</v>
      </c>
      <c r="DU114" s="16" t="str">
        <f t="shared" si="96"/>
        <v>Pass</v>
      </c>
      <c r="DV114" s="33" t="b">
        <f>IF(ABS(Survey!$EM114)=0,TRUE,FALSE)</f>
        <v>1</v>
      </c>
      <c r="DW114" s="32" t="b">
        <f>NOT(ISBLANK(Survey!$EN114))</f>
        <v>0</v>
      </c>
      <c r="DX114" s="16" t="str">
        <f t="shared" si="97"/>
        <v>Fail</v>
      </c>
      <c r="DY114" s="31">
        <f>SUM(SUMIF(Survey!ET114:EV114,{"&gt;0","&lt;0"})*{1,-1})</f>
        <v>0</v>
      </c>
      <c r="DZ114">
        <f t="shared" si="98"/>
        <v>0</v>
      </c>
      <c r="EA114">
        <f t="shared" si="99"/>
        <v>100</v>
      </c>
      <c r="EB114" s="30" t="b">
        <f>IF(OR(Survey!$M114="ETF",Survey!$M114="ETF, alternative mutual fund",Survey!$M114="Closed-end", Survey!$M114="Split share corp"),TRUE,FALSE)</f>
        <v>0</v>
      </c>
      <c r="EC114" s="16" t="str">
        <f t="shared" si="100"/>
        <v>Fail</v>
      </c>
      <c r="ED114" s="31">
        <f>SUM(SUMIF(Survey!EX114:FD114,{"&gt;0","&lt;0"})*{1,-1})</f>
        <v>0</v>
      </c>
      <c r="EE114">
        <f t="shared" si="101"/>
        <v>0</v>
      </c>
      <c r="EF114" s="17">
        <f t="shared" si="102"/>
        <v>100</v>
      </c>
      <c r="EG114" s="16" t="str">
        <f t="shared" si="103"/>
        <v>Fail</v>
      </c>
      <c r="EH114" s="31">
        <f>SUM(SUMIF(Survey!FF114:FL114,{"&gt;0","&lt;0"})*{1,-1})</f>
        <v>0</v>
      </c>
      <c r="EI114">
        <f t="shared" si="104"/>
        <v>0</v>
      </c>
      <c r="EJ114" s="17">
        <f t="shared" si="105"/>
        <v>100</v>
      </c>
    </row>
    <row r="115" spans="1:140">
      <c r="A115">
        <v>115</v>
      </c>
      <c r="B115" t="str">
        <f t="shared" si="0"/>
        <v>Pass</v>
      </c>
      <c r="C115" t="str">
        <f>IF(COUNTBLANK(Survey!B115:FM115)=$C$2, "Pass", "Fail")</f>
        <v>Pass</v>
      </c>
      <c r="D115" s="16" t="str">
        <f t="shared" si="54"/>
        <v>Fail</v>
      </c>
      <c r="E115" t="str">
        <f>IF(OR(ISBLANK(Survey!AL115),COUNTIF(G115:BJ115,"Fail")),"Fail","Pass")</f>
        <v>Fail</v>
      </c>
      <c r="F115" s="265"/>
      <c r="G115" s="16" t="str">
        <f t="shared" si="55"/>
        <v>Fail</v>
      </c>
      <c r="H115" s="139">
        <f>COUNTBLANK(Survey!B115:D115)+COUNTBLANK(Survey!G115)+COUNTBLANK(Survey!I115)+COUNTBLANK(Survey!K115:M115)+COUNTBLANK(Survey!P115:Q115)+COUNTBLANK(Survey!T115:W115)+COUNTBLANK(Survey!Z115:AC115)+COUNTBLANK(Survey!AF115:AG115)+COUNTBLANK(Survey!AK115:AK115)</f>
        <v>21</v>
      </c>
      <c r="I115" t="str">
        <f t="shared" si="56"/>
        <v>Fail</v>
      </c>
      <c r="J115" t="b">
        <f>IF(Survey!E115="No",TRUE,FALSE)</f>
        <v>0</v>
      </c>
      <c r="K115" s="29" cm="1">
        <f t="array" ref="K115">IF(COUNTA(Survey!$E$4:$E$695)=1, 0, SUM(IF(COUNTIF(Survey!$E$4:$E$695, Survey!$E$4:$E$695)=1,1,0)))</f>
        <v>0</v>
      </c>
      <c r="L115" s="29">
        <f>LEN(Survey!E115)</f>
        <v>0</v>
      </c>
      <c r="M115" s="16" t="str">
        <f t="shared" si="57"/>
        <v>Fail</v>
      </c>
      <c r="N115" t="b">
        <f>IF(Survey!F115="No",TRUE,FALSE)</f>
        <v>0</v>
      </c>
      <c r="O115" t="b">
        <f>Survey!F115=Survey!E115</f>
        <v>1</v>
      </c>
      <c r="P115">
        <f>COUNTIF(Survey!$F$4:$F$695,Survey!F115)</f>
        <v>0</v>
      </c>
      <c r="Q115" s="28">
        <f>LEN(Survey!F115)</f>
        <v>0</v>
      </c>
      <c r="R115" s="16" t="str">
        <f t="shared" si="58"/>
        <v>Pass</v>
      </c>
      <c r="S115" s="29">
        <f>MOD((LEN(Survey!H115)+2),11)</f>
        <v>2</v>
      </c>
      <c r="T115">
        <f>COUNTIF(Survey!$H$4:$H$695,Survey!H115)</f>
        <v>0</v>
      </c>
      <c r="U115" s="28" t="str">
        <f>IF(Survey!$L115="Prospectus fund", "Yes", "No")</f>
        <v>No</v>
      </c>
      <c r="V115" s="16" t="str">
        <f t="shared" si="59"/>
        <v>Pass</v>
      </c>
      <c r="W115" s="29">
        <f>MOD((LEN(Survey!J115)+2),11)</f>
        <v>2</v>
      </c>
      <c r="X115">
        <f>COUNTIF(Survey!$J$4:$J$695,Survey!J115)</f>
        <v>0</v>
      </c>
      <c r="Y115" s="30" t="b">
        <f>IF(OR(Survey!$M115="ETF",Survey!$M115="ETF, alternative mutual fund",Survey!$M115="Closed-end", Survey!$M115="Split share corp", Survey!$I115="Yes"),TRUE,FALSE)</f>
        <v>0</v>
      </c>
      <c r="Z115" s="16" t="str">
        <f>IFERROR(IF(AND(OR(AC115=AD115,AD115 = "Either"),NOT(ISBLANK(Survey!K115))),"Pass","Fail"),"Pass")</f>
        <v>Fail</v>
      </c>
      <c r="AA115" s="31" cm="1">
        <f t="array" ref="AA115">SUM(SUMIF(Survey!CH115:DA115,{"&gt;0","&lt;0"})*{1,-1})</f>
        <v>0</v>
      </c>
      <c r="AB115" s="33" cm="1">
        <f t="array" ref="AB115">SUM(SUMIF(Survey!CK115,{"&gt;0","&lt;0"})*{1,-1})+SUM(SUMIF(Survey!CU115,{"&gt;0","&lt;0"})*{1,-1})</f>
        <v>0</v>
      </c>
      <c r="AC115" s="33">
        <f>Survey!K115</f>
        <v>0</v>
      </c>
      <c r="AD115" s="32" t="str">
        <f t="shared" si="60"/>
        <v>Either</v>
      </c>
      <c r="AE115" s="16" t="str">
        <f t="shared" si="61"/>
        <v>Fail</v>
      </c>
      <c r="AF115" s="58" cm="1">
        <f t="array" ref="AF115">SUM(SUMIF(Survey!CH115:DA115,{"&gt;0","&lt;0"})*{1,-1})+SUM(SUMIF(Survey!DC115:DV115,{"&gt;0","&lt;0"})*{1,-1})</f>
        <v>0</v>
      </c>
      <c r="AG115" s="58">
        <f>IFERROR(AF115/(Survey!$BA115),0)</f>
        <v>0</v>
      </c>
      <c r="AH115" s="104" t="b">
        <f>IF(OR(Survey!$M115="Alternative strategy or hedge",Survey!$M115="Private asset",Survey!$L115="Prospectus fund"),TRUE,FALSE)</f>
        <v>0</v>
      </c>
      <c r="AI115" s="104" t="b">
        <f>NOT(ISBLANK(Survey!$M115))</f>
        <v>0</v>
      </c>
      <c r="AJ115" s="16" t="str">
        <f t="shared" si="62"/>
        <v>Fail</v>
      </c>
      <c r="AK115" t="b">
        <f>IF(Survey!W115="No",TRUE,FALSE)</f>
        <v>0</v>
      </c>
      <c r="AL115" s="119">
        <f>MOD((LEN(Survey!W115)+2),22)</f>
        <v>2</v>
      </c>
      <c r="AM115" t="str">
        <f t="shared" si="63"/>
        <v>Pass</v>
      </c>
      <c r="AN115" s="33" t="b">
        <f>NOT(ISNUMBER(SEARCH("Other",Survey!$Q115)))</f>
        <v>1</v>
      </c>
      <c r="AO115" s="32" t="b">
        <f>NOT(ISBLANK(Survey!$R115))</f>
        <v>0</v>
      </c>
      <c r="AP115" s="16" t="str">
        <f t="shared" si="64"/>
        <v>Pass</v>
      </c>
      <c r="AQ115" s="114">
        <f>COUNTBLANK(Survey!$X115)</f>
        <v>1</v>
      </c>
      <c r="AR115" s="58">
        <f>IF(AND(Survey!L115&lt;&gt;"Exempt fund",OR(Survey!$M115="ETF",Survey!$M115="ETF, alternative mutual fund",Survey!$M115="Mutual fund",Survey!$M115="Alternative mutual fund",Survey!$M115="Money market")),1,0)</f>
        <v>0</v>
      </c>
      <c r="AS115" s="16" t="str">
        <f t="shared" si="65"/>
        <v>Pass</v>
      </c>
      <c r="AT115" s="33" t="b">
        <f>NOT(ISNUMBER(SEARCH("Yes",Survey!$AC115)))</f>
        <v>1</v>
      </c>
      <c r="AU115" s="32" t="b">
        <f>IF(COUNTBLANK(Survey!$AD115:$AE115)=0,TRUE, FALSE)</f>
        <v>0</v>
      </c>
      <c r="AV115" s="16" t="str">
        <f t="shared" si="66"/>
        <v>Pass</v>
      </c>
      <c r="AW115" s="33" t="b">
        <f>NOT(ISNUMBER(SEARCH("Yes",Survey!$AF115)))</f>
        <v>1</v>
      </c>
      <c r="AX115" s="32" t="b">
        <f>NOT(ISBLANK(Survey!$AH115))</f>
        <v>0</v>
      </c>
      <c r="AY115" s="16" t="str">
        <f t="shared" si="67"/>
        <v>Pass</v>
      </c>
      <c r="AZ115" s="33" t="b">
        <f>NOT(OR(ISNUMBER(SEARCH("Other",Survey!$AH115)),ISNUMBER(SEARCH("Multiple",Survey!$AH115))))</f>
        <v>1</v>
      </c>
      <c r="BA115" s="32" t="b">
        <f>NOT(ISBLANK(Survey!$AI115))</f>
        <v>0</v>
      </c>
      <c r="BB115" s="16" t="str">
        <f t="shared" si="68"/>
        <v>Fail</v>
      </c>
      <c r="BC115" s="114">
        <f>IF(ABS(Survey!$BA115)&gt;0, 1,0)</f>
        <v>0</v>
      </c>
      <c r="BD115" s="114">
        <f>IF(COUNTBLANK(Survey!$AL115)=0,1,0)</f>
        <v>0</v>
      </c>
      <c r="BE115" s="16" t="str">
        <f t="shared" si="69"/>
        <v>Pass</v>
      </c>
      <c r="BF115" s="114">
        <f>IF(ISBLANK(Survey!$AL115),0,1)</f>
        <v>0</v>
      </c>
      <c r="BG115" s="133">
        <f>COUNTBLANK(Survey!$AM115)</f>
        <v>1</v>
      </c>
      <c r="BH115" s="16" t="str">
        <f t="shared" si="70"/>
        <v>Pass</v>
      </c>
      <c r="BI115" s="114">
        <f>IF(OR(Survey!$AM115="Closed",ISBLANK(Survey!$AM115)),0,1)</f>
        <v>0</v>
      </c>
      <c r="BJ115" s="133">
        <f>IF(ISBLANK(Survey!$AN115),1,0)</f>
        <v>1</v>
      </c>
      <c r="BK115" s="118" t="str">
        <f t="shared" si="71"/>
        <v>Pass</v>
      </c>
      <c r="BL115" s="31" cm="1">
        <f t="array" ref="BL115">SUM(SUMIF(Survey!AO115:AP115,{"&gt;0","&lt;0"})*{1,-1})</f>
        <v>0</v>
      </c>
      <c r="BM115">
        <f t="shared" si="72"/>
        <v>0</v>
      </c>
      <c r="BN115">
        <f t="shared" si="73"/>
        <v>100</v>
      </c>
      <c r="BO115" s="118" t="str">
        <f t="shared" si="74"/>
        <v>Pass</v>
      </c>
      <c r="BP115">
        <f>IF(Survey!AQ115="No",0,1)</f>
        <v>1</v>
      </c>
      <c r="BQ115" s="207">
        <f>MOD((LEN(Survey!AQ115)+2),22)</f>
        <v>2</v>
      </c>
      <c r="BR115">
        <f>IF(Survey!AR115="No",0,1)</f>
        <v>1</v>
      </c>
      <c r="BS115" s="207">
        <f>MOD((LEN(Survey!AR115)+2),22)</f>
        <v>2</v>
      </c>
      <c r="BT115" s="114">
        <f>COUNTBLANK(Survey!$AQ115:$AS115)+COUNTBLANK(Survey!$AU115)</f>
        <v>4</v>
      </c>
      <c r="BU115" s="114">
        <f>IF(Survey!$I115="Yes",1,0)</f>
        <v>0</v>
      </c>
      <c r="BV115" s="114">
        <f>IF(OR(Survey!$M115="Mutual fund",Survey!$M115="Alternative mutual fund",Survey!$M115="Money market"),1,0)</f>
        <v>0</v>
      </c>
      <c r="BW115" s="119">
        <f>IF(OR(Survey!$M115="ETF",Survey!$M115="ETF, alternative mutual fund"),1,0)</f>
        <v>0</v>
      </c>
      <c r="BX115" s="16" t="str">
        <f t="shared" si="75"/>
        <v>Pass</v>
      </c>
      <c r="BY115" s="33">
        <f>IF(ISNUMBER(SEARCH("Other",Survey!$AS115)), 1, 0)</f>
        <v>0</v>
      </c>
      <c r="BZ115" s="58" t="b">
        <f>NOT(ISBLANK(Survey!$AT115))</f>
        <v>0</v>
      </c>
      <c r="CA115" s="16" t="str">
        <f t="shared" si="76"/>
        <v>Pass</v>
      </c>
      <c r="CB115" s="114">
        <f>IF(Survey!$BB115=0, 0,1)</f>
        <v>0</v>
      </c>
      <c r="CC115" s="58">
        <f>Survey!$AV115</f>
        <v>0</v>
      </c>
      <c r="CD115" s="58">
        <f>Survey!$BC115+Survey!$BD115+ABS(Survey!$BE115)-ABS(Survey!$BF115)-ABS(Survey!$BG115)-ABS(Survey!$BL115)</f>
        <v>0</v>
      </c>
      <c r="CE115" s="138">
        <f>Survey!BB115+(ABS(Survey!$BH115)-ABS(Survey!$BI115)+ABS(Survey!$BJ115)-ABS(Survey!$BK115))*0.5</f>
        <v>0</v>
      </c>
      <c r="CF115" s="58">
        <f t="shared" si="77"/>
        <v>0</v>
      </c>
      <c r="CG115" s="58">
        <f>IF(AND($CC115&gt;$CF115-0.2,$CC115&lt;$CF115+0.2,ISBLANK(Survey!$AV115)=FALSE),0,1)</f>
        <v>1</v>
      </c>
      <c r="CH115" s="133">
        <f>IF(ISBLANK(Survey!$AW115),1,0)</f>
        <v>1</v>
      </c>
      <c r="CI115" s="16" t="str">
        <f t="shared" si="78"/>
        <v>Pass</v>
      </c>
      <c r="CJ115" s="114">
        <f>IF(Survey!$BB115=0, 0,1)</f>
        <v>0</v>
      </c>
      <c r="CK115" s="58">
        <f>IF(AND(Survey!$AX115&gt;=0,Survey!$AX115&lt;=0.2,Survey!$AX115&lt;&gt;""),0,1)</f>
        <v>1</v>
      </c>
      <c r="CL115" s="114">
        <f>IF(ISBLANK(Survey!$AY115),1,0)</f>
        <v>1</v>
      </c>
      <c r="CM115" s="16" t="str">
        <f t="shared" si="79"/>
        <v>Fail</v>
      </c>
      <c r="CN115" s="133">
        <f>Survey!$AZ115</f>
        <v>0</v>
      </c>
      <c r="CO115" s="16" t="str">
        <f t="shared" si="80"/>
        <v>Pass</v>
      </c>
      <c r="CP115" s="31">
        <f>Survey!$BA115</f>
        <v>0</v>
      </c>
      <c r="CQ115" s="138">
        <f>Survey!$BB115+Survey!$BC115+Survey!$BD115+ABS(Survey!$BE115)-ABS(Survey!$BF115)-ABS(Survey!$BG115)+ABS(Survey!$BH115)-ABS(Survey!$BI115)+ABS(Survey!$BJ115)-ABS(Survey!$BK115)-ABS(Survey!$BL115)+Survey!$BM115</f>
        <v>0</v>
      </c>
      <c r="CR115" s="30">
        <f t="shared" si="81"/>
        <v>0</v>
      </c>
      <c r="CS115" s="17">
        <f t="shared" si="82"/>
        <v>0</v>
      </c>
      <c r="CT115" s="16" t="str">
        <f t="shared" si="83"/>
        <v>Pass</v>
      </c>
      <c r="CU115" s="33" t="b">
        <f>IF(ABS(Survey!$BM115)=0,TRUE,FALSE)</f>
        <v>1</v>
      </c>
      <c r="CV115" s="32" t="b">
        <f>NOT(ISBLANK(Survey!$BN115))</f>
        <v>0</v>
      </c>
      <c r="CW115" t="str">
        <f t="shared" si="84"/>
        <v>Fail</v>
      </c>
      <c r="CX115" s="25">
        <f>Survey!$BA115</f>
        <v>0</v>
      </c>
      <c r="CY115" s="25" cm="1">
        <f t="array" ref="CY115">SUM(SUMIF(Survey!BP115:BW115,{"&gt;0","&lt;0"})*{1,-1})-SUM(SUMIF(Survey!BY115:CF115,{"&gt;0","&lt;0"})*{1,-1})</f>
        <v>0</v>
      </c>
      <c r="CZ115" s="30" t="str">
        <f t="shared" si="85"/>
        <v>No holdings</v>
      </c>
      <c r="DA115">
        <f t="shared" si="86"/>
        <v>0</v>
      </c>
      <c r="DB115" s="16" t="str">
        <f t="shared" si="87"/>
        <v>Fail</v>
      </c>
      <c r="DC115" s="31">
        <f>Survey!$BA115</f>
        <v>0</v>
      </c>
      <c r="DD115" s="31" cm="1">
        <f t="array" ref="DD115">SUM(SUMIF(Survey!CH115:DA115,{"&gt;0","&lt;0"})*{1,-1})-SUM(SUMIF(Survey!DC115:DV115,{"&gt;0","&lt;0"})*{1,-1})</f>
        <v>0</v>
      </c>
      <c r="DE115" s="30" t="str">
        <f t="shared" si="88"/>
        <v>No holdings</v>
      </c>
      <c r="DF115" s="17">
        <f t="shared" si="89"/>
        <v>0</v>
      </c>
      <c r="DG115" s="16" t="str">
        <f t="shared" si="90"/>
        <v>Pass</v>
      </c>
      <c r="DH115" s="33" t="b">
        <f>IF(ABS(Survey!$DA115)=0,TRUE,FALSE)</f>
        <v>1</v>
      </c>
      <c r="DI115" s="32" t="b">
        <f>NOT(ISBLANK(Survey!$DB115))</f>
        <v>0</v>
      </c>
      <c r="DJ115" s="16" t="str">
        <f t="shared" si="91"/>
        <v>Pass</v>
      </c>
      <c r="DK115" s="33" t="b">
        <f>IF(ABS(Survey!$DV115)=0,TRUE,FALSE)</f>
        <v>1</v>
      </c>
      <c r="DL115" s="32" t="b">
        <f>NOT(ISBLANK(Survey!$DW115))</f>
        <v>0</v>
      </c>
      <c r="DM115" t="str">
        <f t="shared" si="92"/>
        <v>Pass</v>
      </c>
      <c r="DN115" s="25" cm="1">
        <f t="array" ref="DN115">SUM(SUMIF(Survey!CW115,{"&gt;0","&lt;0"})*{1,-1})+SUM(SUMIF(Survey!DR115,{"&gt;0","&lt;0"})*{1,-1})</f>
        <v>0</v>
      </c>
      <c r="DO115" s="25">
        <f>SUM(SUMIF(Survey!DY115:EE115,{"&gt;0","&lt;0"})*{1,-1})+SUM(SUMIF(Survey!EG115:EM115,{"&gt;0","&lt;0"})*{1,-1})</f>
        <v>0</v>
      </c>
      <c r="DP115">
        <f t="shared" si="93"/>
        <v>0</v>
      </c>
      <c r="DQ115">
        <f t="shared" si="94"/>
        <v>0</v>
      </c>
      <c r="DR115" s="16" t="str">
        <f t="shared" si="95"/>
        <v>Pass</v>
      </c>
      <c r="DS115" s="33" t="b">
        <f>IF(ABS(Survey!$EE115)=0,TRUE,FALSE)</f>
        <v>1</v>
      </c>
      <c r="DT115" s="32" t="b">
        <f>NOT(ISBLANK(Survey!EF115))</f>
        <v>0</v>
      </c>
      <c r="DU115" s="16" t="str">
        <f t="shared" si="96"/>
        <v>Pass</v>
      </c>
      <c r="DV115" s="33" t="b">
        <f>IF(ABS(Survey!$EM115)=0,TRUE,FALSE)</f>
        <v>1</v>
      </c>
      <c r="DW115" s="32" t="b">
        <f>NOT(ISBLANK(Survey!$EN115))</f>
        <v>0</v>
      </c>
      <c r="DX115" s="16" t="str">
        <f t="shared" si="97"/>
        <v>Fail</v>
      </c>
      <c r="DY115" s="31">
        <f>SUM(SUMIF(Survey!ET115:EV115,{"&gt;0","&lt;0"})*{1,-1})</f>
        <v>0</v>
      </c>
      <c r="DZ115">
        <f t="shared" si="98"/>
        <v>0</v>
      </c>
      <c r="EA115">
        <f t="shared" si="99"/>
        <v>100</v>
      </c>
      <c r="EB115" s="30" t="b">
        <f>IF(OR(Survey!$M115="ETF",Survey!$M115="ETF, alternative mutual fund",Survey!$M115="Closed-end", Survey!$M115="Split share corp"),TRUE,FALSE)</f>
        <v>0</v>
      </c>
      <c r="EC115" s="16" t="str">
        <f t="shared" si="100"/>
        <v>Fail</v>
      </c>
      <c r="ED115" s="31">
        <f>SUM(SUMIF(Survey!EX115:FD115,{"&gt;0","&lt;0"})*{1,-1})</f>
        <v>0</v>
      </c>
      <c r="EE115">
        <f t="shared" si="101"/>
        <v>0</v>
      </c>
      <c r="EF115" s="17">
        <f t="shared" si="102"/>
        <v>100</v>
      </c>
      <c r="EG115" s="16" t="str">
        <f t="shared" si="103"/>
        <v>Fail</v>
      </c>
      <c r="EH115" s="31">
        <f>SUM(SUMIF(Survey!FF115:FL115,{"&gt;0","&lt;0"})*{1,-1})</f>
        <v>0</v>
      </c>
      <c r="EI115">
        <f t="shared" si="104"/>
        <v>0</v>
      </c>
      <c r="EJ115" s="17">
        <f t="shared" si="105"/>
        <v>100</v>
      </c>
    </row>
    <row r="116" spans="1:140">
      <c r="A116">
        <v>116</v>
      </c>
      <c r="B116" t="str">
        <f t="shared" si="0"/>
        <v>Pass</v>
      </c>
      <c r="C116" t="str">
        <f>IF(COUNTBLANK(Survey!B116:FM116)=$C$2, "Pass", "Fail")</f>
        <v>Pass</v>
      </c>
      <c r="D116" s="16" t="str">
        <f t="shared" si="54"/>
        <v>Fail</v>
      </c>
      <c r="E116" t="str">
        <f>IF(OR(ISBLANK(Survey!AL116),COUNTIF(G116:BJ116,"Fail")),"Fail","Pass")</f>
        <v>Fail</v>
      </c>
      <c r="F116" s="265"/>
      <c r="G116" s="16" t="str">
        <f t="shared" si="55"/>
        <v>Fail</v>
      </c>
      <c r="H116" s="139">
        <f>COUNTBLANK(Survey!B116:D116)+COUNTBLANK(Survey!G116)+COUNTBLANK(Survey!I116)+COUNTBLANK(Survey!K116:M116)+COUNTBLANK(Survey!P116:Q116)+COUNTBLANK(Survey!T116:W116)+COUNTBLANK(Survey!Z116:AC116)+COUNTBLANK(Survey!AF116:AG116)+COUNTBLANK(Survey!AK116:AK116)</f>
        <v>21</v>
      </c>
      <c r="I116" t="str">
        <f t="shared" si="56"/>
        <v>Fail</v>
      </c>
      <c r="J116" t="b">
        <f>IF(Survey!E116="No",TRUE,FALSE)</f>
        <v>0</v>
      </c>
      <c r="K116" s="29" cm="1">
        <f t="array" ref="K116">IF(COUNTA(Survey!$E$4:$E$695)=1, 0, SUM(IF(COUNTIF(Survey!$E$4:$E$695, Survey!$E$4:$E$695)=1,1,0)))</f>
        <v>0</v>
      </c>
      <c r="L116" s="29">
        <f>LEN(Survey!E116)</f>
        <v>0</v>
      </c>
      <c r="M116" s="16" t="str">
        <f t="shared" si="57"/>
        <v>Fail</v>
      </c>
      <c r="N116" t="b">
        <f>IF(Survey!F116="No",TRUE,FALSE)</f>
        <v>0</v>
      </c>
      <c r="O116" t="b">
        <f>Survey!F116=Survey!E116</f>
        <v>1</v>
      </c>
      <c r="P116">
        <f>COUNTIF(Survey!$F$4:$F$695,Survey!F116)</f>
        <v>0</v>
      </c>
      <c r="Q116" s="28">
        <f>LEN(Survey!F116)</f>
        <v>0</v>
      </c>
      <c r="R116" s="16" t="str">
        <f t="shared" si="58"/>
        <v>Pass</v>
      </c>
      <c r="S116" s="29">
        <f>MOD((LEN(Survey!H116)+2),11)</f>
        <v>2</v>
      </c>
      <c r="T116">
        <f>COUNTIF(Survey!$H$4:$H$695,Survey!H116)</f>
        <v>0</v>
      </c>
      <c r="U116" s="28" t="str">
        <f>IF(Survey!$L116="Prospectus fund", "Yes", "No")</f>
        <v>No</v>
      </c>
      <c r="V116" s="16" t="str">
        <f t="shared" si="59"/>
        <v>Pass</v>
      </c>
      <c r="W116" s="29">
        <f>MOD((LEN(Survey!J116)+2),11)</f>
        <v>2</v>
      </c>
      <c r="X116">
        <f>COUNTIF(Survey!$J$4:$J$695,Survey!J116)</f>
        <v>0</v>
      </c>
      <c r="Y116" s="30" t="b">
        <f>IF(OR(Survey!$M116="ETF",Survey!$M116="ETF, alternative mutual fund",Survey!$M116="Closed-end", Survey!$M116="Split share corp", Survey!$I116="Yes"),TRUE,FALSE)</f>
        <v>0</v>
      </c>
      <c r="Z116" s="16" t="str">
        <f>IFERROR(IF(AND(OR(AC116=AD116,AD116 = "Either"),NOT(ISBLANK(Survey!K116))),"Pass","Fail"),"Pass")</f>
        <v>Fail</v>
      </c>
      <c r="AA116" s="31" cm="1">
        <f t="array" ref="AA116">SUM(SUMIF(Survey!CH116:DA116,{"&gt;0","&lt;0"})*{1,-1})</f>
        <v>0</v>
      </c>
      <c r="AB116" s="33" cm="1">
        <f t="array" ref="AB116">SUM(SUMIF(Survey!CK116,{"&gt;0","&lt;0"})*{1,-1})+SUM(SUMIF(Survey!CU116,{"&gt;0","&lt;0"})*{1,-1})</f>
        <v>0</v>
      </c>
      <c r="AC116" s="33">
        <f>Survey!K116</f>
        <v>0</v>
      </c>
      <c r="AD116" s="32" t="str">
        <f t="shared" si="60"/>
        <v>Either</v>
      </c>
      <c r="AE116" s="16" t="str">
        <f t="shared" si="61"/>
        <v>Fail</v>
      </c>
      <c r="AF116" s="58" cm="1">
        <f t="array" ref="AF116">SUM(SUMIF(Survey!CH116:DA116,{"&gt;0","&lt;0"})*{1,-1})+SUM(SUMIF(Survey!DC116:DV116,{"&gt;0","&lt;0"})*{1,-1})</f>
        <v>0</v>
      </c>
      <c r="AG116" s="58">
        <f>IFERROR(AF116/(Survey!$BA116),0)</f>
        <v>0</v>
      </c>
      <c r="AH116" s="104" t="b">
        <f>IF(OR(Survey!$M116="Alternative strategy or hedge",Survey!$M116="Private asset",Survey!$L116="Prospectus fund"),TRUE,FALSE)</f>
        <v>0</v>
      </c>
      <c r="AI116" s="104" t="b">
        <f>NOT(ISBLANK(Survey!$M116))</f>
        <v>0</v>
      </c>
      <c r="AJ116" s="16" t="str">
        <f t="shared" si="62"/>
        <v>Fail</v>
      </c>
      <c r="AK116" t="b">
        <f>IF(Survey!W116="No",TRUE,FALSE)</f>
        <v>0</v>
      </c>
      <c r="AL116" s="119">
        <f>MOD((LEN(Survey!W116)+2),22)</f>
        <v>2</v>
      </c>
      <c r="AM116" t="str">
        <f t="shared" si="63"/>
        <v>Pass</v>
      </c>
      <c r="AN116" s="33" t="b">
        <f>NOT(ISNUMBER(SEARCH("Other",Survey!$Q116)))</f>
        <v>1</v>
      </c>
      <c r="AO116" s="32" t="b">
        <f>NOT(ISBLANK(Survey!$R116))</f>
        <v>0</v>
      </c>
      <c r="AP116" s="16" t="str">
        <f t="shared" si="64"/>
        <v>Pass</v>
      </c>
      <c r="AQ116" s="114">
        <f>COUNTBLANK(Survey!$X116)</f>
        <v>1</v>
      </c>
      <c r="AR116" s="58">
        <f>IF(AND(Survey!L116&lt;&gt;"Exempt fund",OR(Survey!$M116="ETF",Survey!$M116="ETF, alternative mutual fund",Survey!$M116="Mutual fund",Survey!$M116="Alternative mutual fund",Survey!$M116="Money market")),1,0)</f>
        <v>0</v>
      </c>
      <c r="AS116" s="16" t="str">
        <f t="shared" si="65"/>
        <v>Pass</v>
      </c>
      <c r="AT116" s="33" t="b">
        <f>NOT(ISNUMBER(SEARCH("Yes",Survey!$AC116)))</f>
        <v>1</v>
      </c>
      <c r="AU116" s="32" t="b">
        <f>IF(COUNTBLANK(Survey!$AD116:$AE116)=0,TRUE, FALSE)</f>
        <v>0</v>
      </c>
      <c r="AV116" s="16" t="str">
        <f t="shared" si="66"/>
        <v>Pass</v>
      </c>
      <c r="AW116" s="33" t="b">
        <f>NOT(ISNUMBER(SEARCH("Yes",Survey!$AF116)))</f>
        <v>1</v>
      </c>
      <c r="AX116" s="32" t="b">
        <f>NOT(ISBLANK(Survey!$AH116))</f>
        <v>0</v>
      </c>
      <c r="AY116" s="16" t="str">
        <f t="shared" si="67"/>
        <v>Pass</v>
      </c>
      <c r="AZ116" s="33" t="b">
        <f>NOT(OR(ISNUMBER(SEARCH("Other",Survey!$AH116)),ISNUMBER(SEARCH("Multiple",Survey!$AH116))))</f>
        <v>1</v>
      </c>
      <c r="BA116" s="32" t="b">
        <f>NOT(ISBLANK(Survey!$AI116))</f>
        <v>0</v>
      </c>
      <c r="BB116" s="16" t="str">
        <f t="shared" si="68"/>
        <v>Fail</v>
      </c>
      <c r="BC116" s="114">
        <f>IF(ABS(Survey!$BA116)&gt;0, 1,0)</f>
        <v>0</v>
      </c>
      <c r="BD116" s="114">
        <f>IF(COUNTBLANK(Survey!$AL116)=0,1,0)</f>
        <v>0</v>
      </c>
      <c r="BE116" s="16" t="str">
        <f t="shared" si="69"/>
        <v>Pass</v>
      </c>
      <c r="BF116" s="114">
        <f>IF(ISBLANK(Survey!$AL116),0,1)</f>
        <v>0</v>
      </c>
      <c r="BG116" s="133">
        <f>COUNTBLANK(Survey!$AM116)</f>
        <v>1</v>
      </c>
      <c r="BH116" s="16" t="str">
        <f t="shared" si="70"/>
        <v>Pass</v>
      </c>
      <c r="BI116" s="114">
        <f>IF(OR(Survey!$AM116="Closed",ISBLANK(Survey!$AM116)),0,1)</f>
        <v>0</v>
      </c>
      <c r="BJ116" s="133">
        <f>IF(ISBLANK(Survey!$AN116),1,0)</f>
        <v>1</v>
      </c>
      <c r="BK116" s="118" t="str">
        <f t="shared" si="71"/>
        <v>Pass</v>
      </c>
      <c r="BL116" s="31" cm="1">
        <f t="array" ref="BL116">SUM(SUMIF(Survey!AO116:AP116,{"&gt;0","&lt;0"})*{1,-1})</f>
        <v>0</v>
      </c>
      <c r="BM116">
        <f t="shared" si="72"/>
        <v>0</v>
      </c>
      <c r="BN116">
        <f t="shared" si="73"/>
        <v>100</v>
      </c>
      <c r="BO116" s="118" t="str">
        <f t="shared" si="74"/>
        <v>Pass</v>
      </c>
      <c r="BP116">
        <f>IF(Survey!AQ116="No",0,1)</f>
        <v>1</v>
      </c>
      <c r="BQ116" s="207">
        <f>MOD((LEN(Survey!AQ116)+2),22)</f>
        <v>2</v>
      </c>
      <c r="BR116">
        <f>IF(Survey!AR116="No",0,1)</f>
        <v>1</v>
      </c>
      <c r="BS116" s="207">
        <f>MOD((LEN(Survey!AR116)+2),22)</f>
        <v>2</v>
      </c>
      <c r="BT116" s="114">
        <f>COUNTBLANK(Survey!$AQ116:$AS116)+COUNTBLANK(Survey!$AU116)</f>
        <v>4</v>
      </c>
      <c r="BU116" s="114">
        <f>IF(Survey!$I116="Yes",1,0)</f>
        <v>0</v>
      </c>
      <c r="BV116" s="114">
        <f>IF(OR(Survey!$M116="Mutual fund",Survey!$M116="Alternative mutual fund",Survey!$M116="Money market"),1,0)</f>
        <v>0</v>
      </c>
      <c r="BW116" s="119">
        <f>IF(OR(Survey!$M116="ETF",Survey!$M116="ETF, alternative mutual fund"),1,0)</f>
        <v>0</v>
      </c>
      <c r="BX116" s="16" t="str">
        <f t="shared" si="75"/>
        <v>Pass</v>
      </c>
      <c r="BY116" s="33">
        <f>IF(ISNUMBER(SEARCH("Other",Survey!$AS116)), 1, 0)</f>
        <v>0</v>
      </c>
      <c r="BZ116" s="58" t="b">
        <f>NOT(ISBLANK(Survey!$AT116))</f>
        <v>0</v>
      </c>
      <c r="CA116" s="16" t="str">
        <f t="shared" si="76"/>
        <v>Pass</v>
      </c>
      <c r="CB116" s="114">
        <f>IF(Survey!$BB116=0, 0,1)</f>
        <v>0</v>
      </c>
      <c r="CC116" s="58">
        <f>Survey!$AV116</f>
        <v>0</v>
      </c>
      <c r="CD116" s="58">
        <f>Survey!$BC116+Survey!$BD116+ABS(Survey!$BE116)-ABS(Survey!$BF116)-ABS(Survey!$BG116)-ABS(Survey!$BL116)</f>
        <v>0</v>
      </c>
      <c r="CE116" s="138">
        <f>Survey!BB116+(ABS(Survey!$BH116)-ABS(Survey!$BI116)+ABS(Survey!$BJ116)-ABS(Survey!$BK116))*0.5</f>
        <v>0</v>
      </c>
      <c r="CF116" s="58">
        <f t="shared" si="77"/>
        <v>0</v>
      </c>
      <c r="CG116" s="58">
        <f>IF(AND($CC116&gt;$CF116-0.2,$CC116&lt;$CF116+0.2,ISBLANK(Survey!$AV116)=FALSE),0,1)</f>
        <v>1</v>
      </c>
      <c r="CH116" s="133">
        <f>IF(ISBLANK(Survey!$AW116),1,0)</f>
        <v>1</v>
      </c>
      <c r="CI116" s="16" t="str">
        <f t="shared" si="78"/>
        <v>Pass</v>
      </c>
      <c r="CJ116" s="114">
        <f>IF(Survey!$BB116=0, 0,1)</f>
        <v>0</v>
      </c>
      <c r="CK116" s="58">
        <f>IF(AND(Survey!$AX116&gt;=0,Survey!$AX116&lt;=0.2,Survey!$AX116&lt;&gt;""),0,1)</f>
        <v>1</v>
      </c>
      <c r="CL116" s="114">
        <f>IF(ISBLANK(Survey!$AY116),1,0)</f>
        <v>1</v>
      </c>
      <c r="CM116" s="16" t="str">
        <f t="shared" si="79"/>
        <v>Fail</v>
      </c>
      <c r="CN116" s="133">
        <f>Survey!$AZ116</f>
        <v>0</v>
      </c>
      <c r="CO116" s="16" t="str">
        <f t="shared" si="80"/>
        <v>Pass</v>
      </c>
      <c r="CP116" s="31">
        <f>Survey!$BA116</f>
        <v>0</v>
      </c>
      <c r="CQ116" s="138">
        <f>Survey!$BB116+Survey!$BC116+Survey!$BD116+ABS(Survey!$BE116)-ABS(Survey!$BF116)-ABS(Survey!$BG116)+ABS(Survey!$BH116)-ABS(Survey!$BI116)+ABS(Survey!$BJ116)-ABS(Survey!$BK116)-ABS(Survey!$BL116)+Survey!$BM116</f>
        <v>0</v>
      </c>
      <c r="CR116" s="30">
        <f t="shared" si="81"/>
        <v>0</v>
      </c>
      <c r="CS116" s="17">
        <f t="shared" si="82"/>
        <v>0</v>
      </c>
      <c r="CT116" s="16" t="str">
        <f t="shared" si="83"/>
        <v>Pass</v>
      </c>
      <c r="CU116" s="33" t="b">
        <f>IF(ABS(Survey!$BM116)=0,TRUE,FALSE)</f>
        <v>1</v>
      </c>
      <c r="CV116" s="32" t="b">
        <f>NOT(ISBLANK(Survey!$BN116))</f>
        <v>0</v>
      </c>
      <c r="CW116" t="str">
        <f t="shared" si="84"/>
        <v>Fail</v>
      </c>
      <c r="CX116" s="25">
        <f>Survey!$BA116</f>
        <v>0</v>
      </c>
      <c r="CY116" s="25" cm="1">
        <f t="array" ref="CY116">SUM(SUMIF(Survey!BP116:BW116,{"&gt;0","&lt;0"})*{1,-1})-SUM(SUMIF(Survey!BY116:CF116,{"&gt;0","&lt;0"})*{1,-1})</f>
        <v>0</v>
      </c>
      <c r="CZ116" s="30" t="str">
        <f t="shared" si="85"/>
        <v>No holdings</v>
      </c>
      <c r="DA116">
        <f t="shared" si="86"/>
        <v>0</v>
      </c>
      <c r="DB116" s="16" t="str">
        <f t="shared" si="87"/>
        <v>Fail</v>
      </c>
      <c r="DC116" s="31">
        <f>Survey!$BA116</f>
        <v>0</v>
      </c>
      <c r="DD116" s="31" cm="1">
        <f t="array" ref="DD116">SUM(SUMIF(Survey!CH116:DA116,{"&gt;0","&lt;0"})*{1,-1})-SUM(SUMIF(Survey!DC116:DV116,{"&gt;0","&lt;0"})*{1,-1})</f>
        <v>0</v>
      </c>
      <c r="DE116" s="30" t="str">
        <f t="shared" si="88"/>
        <v>No holdings</v>
      </c>
      <c r="DF116" s="17">
        <f t="shared" si="89"/>
        <v>0</v>
      </c>
      <c r="DG116" s="16" t="str">
        <f t="shared" si="90"/>
        <v>Pass</v>
      </c>
      <c r="DH116" s="33" t="b">
        <f>IF(ABS(Survey!$DA116)=0,TRUE,FALSE)</f>
        <v>1</v>
      </c>
      <c r="DI116" s="32" t="b">
        <f>NOT(ISBLANK(Survey!$DB116))</f>
        <v>0</v>
      </c>
      <c r="DJ116" s="16" t="str">
        <f t="shared" si="91"/>
        <v>Pass</v>
      </c>
      <c r="DK116" s="33" t="b">
        <f>IF(ABS(Survey!$DV116)=0,TRUE,FALSE)</f>
        <v>1</v>
      </c>
      <c r="DL116" s="32" t="b">
        <f>NOT(ISBLANK(Survey!$DW116))</f>
        <v>0</v>
      </c>
      <c r="DM116" t="str">
        <f t="shared" si="92"/>
        <v>Pass</v>
      </c>
      <c r="DN116" s="25" cm="1">
        <f t="array" ref="DN116">SUM(SUMIF(Survey!CW116,{"&gt;0","&lt;0"})*{1,-1})+SUM(SUMIF(Survey!DR116,{"&gt;0","&lt;0"})*{1,-1})</f>
        <v>0</v>
      </c>
      <c r="DO116" s="25">
        <f>SUM(SUMIF(Survey!DY116:EE116,{"&gt;0","&lt;0"})*{1,-1})+SUM(SUMIF(Survey!EG116:EM116,{"&gt;0","&lt;0"})*{1,-1})</f>
        <v>0</v>
      </c>
      <c r="DP116">
        <f t="shared" si="93"/>
        <v>0</v>
      </c>
      <c r="DQ116">
        <f t="shared" si="94"/>
        <v>0</v>
      </c>
      <c r="DR116" s="16" t="str">
        <f t="shared" si="95"/>
        <v>Pass</v>
      </c>
      <c r="DS116" s="33" t="b">
        <f>IF(ABS(Survey!$EE116)=0,TRUE,FALSE)</f>
        <v>1</v>
      </c>
      <c r="DT116" s="32" t="b">
        <f>NOT(ISBLANK(Survey!EF116))</f>
        <v>0</v>
      </c>
      <c r="DU116" s="16" t="str">
        <f t="shared" si="96"/>
        <v>Pass</v>
      </c>
      <c r="DV116" s="33" t="b">
        <f>IF(ABS(Survey!$EM116)=0,TRUE,FALSE)</f>
        <v>1</v>
      </c>
      <c r="DW116" s="32" t="b">
        <f>NOT(ISBLANK(Survey!$EN116))</f>
        <v>0</v>
      </c>
      <c r="DX116" s="16" t="str">
        <f t="shared" si="97"/>
        <v>Fail</v>
      </c>
      <c r="DY116" s="31">
        <f>SUM(SUMIF(Survey!ET116:EV116,{"&gt;0","&lt;0"})*{1,-1})</f>
        <v>0</v>
      </c>
      <c r="DZ116">
        <f t="shared" si="98"/>
        <v>0</v>
      </c>
      <c r="EA116">
        <f t="shared" si="99"/>
        <v>100</v>
      </c>
      <c r="EB116" s="30" t="b">
        <f>IF(OR(Survey!$M116="ETF",Survey!$M116="ETF, alternative mutual fund",Survey!$M116="Closed-end", Survey!$M116="Split share corp"),TRUE,FALSE)</f>
        <v>0</v>
      </c>
      <c r="EC116" s="16" t="str">
        <f t="shared" si="100"/>
        <v>Fail</v>
      </c>
      <c r="ED116" s="31">
        <f>SUM(SUMIF(Survey!EX116:FD116,{"&gt;0","&lt;0"})*{1,-1})</f>
        <v>0</v>
      </c>
      <c r="EE116">
        <f t="shared" si="101"/>
        <v>0</v>
      </c>
      <c r="EF116" s="17">
        <f t="shared" si="102"/>
        <v>100</v>
      </c>
      <c r="EG116" s="16" t="str">
        <f t="shared" si="103"/>
        <v>Fail</v>
      </c>
      <c r="EH116" s="31">
        <f>SUM(SUMIF(Survey!FF116:FL116,{"&gt;0","&lt;0"})*{1,-1})</f>
        <v>0</v>
      </c>
      <c r="EI116">
        <f t="shared" si="104"/>
        <v>0</v>
      </c>
      <c r="EJ116" s="17">
        <f t="shared" si="105"/>
        <v>100</v>
      </c>
    </row>
    <row r="117" spans="1:140">
      <c r="A117">
        <v>117</v>
      </c>
      <c r="B117" t="str">
        <f t="shared" si="0"/>
        <v>Pass</v>
      </c>
      <c r="C117" t="str">
        <f>IF(COUNTBLANK(Survey!B117:FM117)=$C$2, "Pass", "Fail")</f>
        <v>Pass</v>
      </c>
      <c r="D117" s="16" t="str">
        <f t="shared" si="54"/>
        <v>Fail</v>
      </c>
      <c r="E117" t="str">
        <f>IF(OR(ISBLANK(Survey!AL117),COUNTIF(G117:BJ117,"Fail")),"Fail","Pass")</f>
        <v>Fail</v>
      </c>
      <c r="F117" s="265"/>
      <c r="G117" s="16" t="str">
        <f t="shared" si="55"/>
        <v>Fail</v>
      </c>
      <c r="H117" s="139">
        <f>COUNTBLANK(Survey!B117:D117)+COUNTBLANK(Survey!G117)+COUNTBLANK(Survey!I117)+COUNTBLANK(Survey!K117:M117)+COUNTBLANK(Survey!P117:Q117)+COUNTBLANK(Survey!T117:W117)+COUNTBLANK(Survey!Z117:AC117)+COUNTBLANK(Survey!AF117:AG117)+COUNTBLANK(Survey!AK117:AK117)</f>
        <v>21</v>
      </c>
      <c r="I117" t="str">
        <f t="shared" si="56"/>
        <v>Fail</v>
      </c>
      <c r="J117" t="b">
        <f>IF(Survey!E117="No",TRUE,FALSE)</f>
        <v>0</v>
      </c>
      <c r="K117" s="29" cm="1">
        <f t="array" ref="K117">IF(COUNTA(Survey!$E$4:$E$695)=1, 0, SUM(IF(COUNTIF(Survey!$E$4:$E$695, Survey!$E$4:$E$695)=1,1,0)))</f>
        <v>0</v>
      </c>
      <c r="L117" s="29">
        <f>LEN(Survey!E117)</f>
        <v>0</v>
      </c>
      <c r="M117" s="16" t="str">
        <f t="shared" si="57"/>
        <v>Fail</v>
      </c>
      <c r="N117" t="b">
        <f>IF(Survey!F117="No",TRUE,FALSE)</f>
        <v>0</v>
      </c>
      <c r="O117" t="b">
        <f>Survey!F117=Survey!E117</f>
        <v>1</v>
      </c>
      <c r="P117">
        <f>COUNTIF(Survey!$F$4:$F$695,Survey!F117)</f>
        <v>0</v>
      </c>
      <c r="Q117" s="28">
        <f>LEN(Survey!F117)</f>
        <v>0</v>
      </c>
      <c r="R117" s="16" t="str">
        <f t="shared" si="58"/>
        <v>Pass</v>
      </c>
      <c r="S117" s="29">
        <f>MOD((LEN(Survey!H117)+2),11)</f>
        <v>2</v>
      </c>
      <c r="T117">
        <f>COUNTIF(Survey!$H$4:$H$695,Survey!H117)</f>
        <v>0</v>
      </c>
      <c r="U117" s="28" t="str">
        <f>IF(Survey!$L117="Prospectus fund", "Yes", "No")</f>
        <v>No</v>
      </c>
      <c r="V117" s="16" t="str">
        <f t="shared" si="59"/>
        <v>Pass</v>
      </c>
      <c r="W117" s="29">
        <f>MOD((LEN(Survey!J117)+2),11)</f>
        <v>2</v>
      </c>
      <c r="X117">
        <f>COUNTIF(Survey!$J$4:$J$695,Survey!J117)</f>
        <v>0</v>
      </c>
      <c r="Y117" s="30" t="b">
        <f>IF(OR(Survey!$M117="ETF",Survey!$M117="ETF, alternative mutual fund",Survey!$M117="Closed-end", Survey!$M117="Split share corp", Survey!$I117="Yes"),TRUE,FALSE)</f>
        <v>0</v>
      </c>
      <c r="Z117" s="16" t="str">
        <f>IFERROR(IF(AND(OR(AC117=AD117,AD117 = "Either"),NOT(ISBLANK(Survey!K117))),"Pass","Fail"),"Pass")</f>
        <v>Fail</v>
      </c>
      <c r="AA117" s="31" cm="1">
        <f t="array" ref="AA117">SUM(SUMIF(Survey!CH117:DA117,{"&gt;0","&lt;0"})*{1,-1})</f>
        <v>0</v>
      </c>
      <c r="AB117" s="33" cm="1">
        <f t="array" ref="AB117">SUM(SUMIF(Survey!CK117,{"&gt;0","&lt;0"})*{1,-1})+SUM(SUMIF(Survey!CU117,{"&gt;0","&lt;0"})*{1,-1})</f>
        <v>0</v>
      </c>
      <c r="AC117" s="33">
        <f>Survey!K117</f>
        <v>0</v>
      </c>
      <c r="AD117" s="32" t="str">
        <f t="shared" si="60"/>
        <v>Either</v>
      </c>
      <c r="AE117" s="16" t="str">
        <f t="shared" si="61"/>
        <v>Fail</v>
      </c>
      <c r="AF117" s="58" cm="1">
        <f t="array" ref="AF117">SUM(SUMIF(Survey!CH117:DA117,{"&gt;0","&lt;0"})*{1,-1})+SUM(SUMIF(Survey!DC117:DV117,{"&gt;0","&lt;0"})*{1,-1})</f>
        <v>0</v>
      </c>
      <c r="AG117" s="58">
        <f>IFERROR(AF117/(Survey!$BA117),0)</f>
        <v>0</v>
      </c>
      <c r="AH117" s="104" t="b">
        <f>IF(OR(Survey!$M117="Alternative strategy or hedge",Survey!$M117="Private asset",Survey!$L117="Prospectus fund"),TRUE,FALSE)</f>
        <v>0</v>
      </c>
      <c r="AI117" s="104" t="b">
        <f>NOT(ISBLANK(Survey!$M117))</f>
        <v>0</v>
      </c>
      <c r="AJ117" s="16" t="str">
        <f t="shared" si="62"/>
        <v>Fail</v>
      </c>
      <c r="AK117" t="b">
        <f>IF(Survey!W117="No",TRUE,FALSE)</f>
        <v>0</v>
      </c>
      <c r="AL117" s="119">
        <f>MOD((LEN(Survey!W117)+2),22)</f>
        <v>2</v>
      </c>
      <c r="AM117" t="str">
        <f t="shared" si="63"/>
        <v>Pass</v>
      </c>
      <c r="AN117" s="33" t="b">
        <f>NOT(ISNUMBER(SEARCH("Other",Survey!$Q117)))</f>
        <v>1</v>
      </c>
      <c r="AO117" s="32" t="b">
        <f>NOT(ISBLANK(Survey!$R117))</f>
        <v>0</v>
      </c>
      <c r="AP117" s="16" t="str">
        <f t="shared" si="64"/>
        <v>Pass</v>
      </c>
      <c r="AQ117" s="114">
        <f>COUNTBLANK(Survey!$X117)</f>
        <v>1</v>
      </c>
      <c r="AR117" s="58">
        <f>IF(AND(Survey!L117&lt;&gt;"Exempt fund",OR(Survey!$M117="ETF",Survey!$M117="ETF, alternative mutual fund",Survey!$M117="Mutual fund",Survey!$M117="Alternative mutual fund",Survey!$M117="Money market")),1,0)</f>
        <v>0</v>
      </c>
      <c r="AS117" s="16" t="str">
        <f t="shared" si="65"/>
        <v>Pass</v>
      </c>
      <c r="AT117" s="33" t="b">
        <f>NOT(ISNUMBER(SEARCH("Yes",Survey!$AC117)))</f>
        <v>1</v>
      </c>
      <c r="AU117" s="32" t="b">
        <f>IF(COUNTBLANK(Survey!$AD117:$AE117)=0,TRUE, FALSE)</f>
        <v>0</v>
      </c>
      <c r="AV117" s="16" t="str">
        <f t="shared" si="66"/>
        <v>Pass</v>
      </c>
      <c r="AW117" s="33" t="b">
        <f>NOT(ISNUMBER(SEARCH("Yes",Survey!$AF117)))</f>
        <v>1</v>
      </c>
      <c r="AX117" s="32" t="b">
        <f>NOT(ISBLANK(Survey!$AH117))</f>
        <v>0</v>
      </c>
      <c r="AY117" s="16" t="str">
        <f t="shared" si="67"/>
        <v>Pass</v>
      </c>
      <c r="AZ117" s="33" t="b">
        <f>NOT(OR(ISNUMBER(SEARCH("Other",Survey!$AH117)),ISNUMBER(SEARCH("Multiple",Survey!$AH117))))</f>
        <v>1</v>
      </c>
      <c r="BA117" s="32" t="b">
        <f>NOT(ISBLANK(Survey!$AI117))</f>
        <v>0</v>
      </c>
      <c r="BB117" s="16" t="str">
        <f t="shared" si="68"/>
        <v>Fail</v>
      </c>
      <c r="BC117" s="114">
        <f>IF(ABS(Survey!$BA117)&gt;0, 1,0)</f>
        <v>0</v>
      </c>
      <c r="BD117" s="114">
        <f>IF(COUNTBLANK(Survey!$AL117)=0,1,0)</f>
        <v>0</v>
      </c>
      <c r="BE117" s="16" t="str">
        <f t="shared" si="69"/>
        <v>Pass</v>
      </c>
      <c r="BF117" s="114">
        <f>IF(ISBLANK(Survey!$AL117),0,1)</f>
        <v>0</v>
      </c>
      <c r="BG117" s="133">
        <f>COUNTBLANK(Survey!$AM117)</f>
        <v>1</v>
      </c>
      <c r="BH117" s="16" t="str">
        <f t="shared" si="70"/>
        <v>Pass</v>
      </c>
      <c r="BI117" s="114">
        <f>IF(OR(Survey!$AM117="Closed",ISBLANK(Survey!$AM117)),0,1)</f>
        <v>0</v>
      </c>
      <c r="BJ117" s="133">
        <f>IF(ISBLANK(Survey!$AN117),1,0)</f>
        <v>1</v>
      </c>
      <c r="BK117" s="118" t="str">
        <f t="shared" si="71"/>
        <v>Pass</v>
      </c>
      <c r="BL117" s="31" cm="1">
        <f t="array" ref="BL117">SUM(SUMIF(Survey!AO117:AP117,{"&gt;0","&lt;0"})*{1,-1})</f>
        <v>0</v>
      </c>
      <c r="BM117">
        <f t="shared" si="72"/>
        <v>0</v>
      </c>
      <c r="BN117">
        <f t="shared" si="73"/>
        <v>100</v>
      </c>
      <c r="BO117" s="118" t="str">
        <f t="shared" si="74"/>
        <v>Pass</v>
      </c>
      <c r="BP117">
        <f>IF(Survey!AQ117="No",0,1)</f>
        <v>1</v>
      </c>
      <c r="BQ117" s="207">
        <f>MOD((LEN(Survey!AQ117)+2),22)</f>
        <v>2</v>
      </c>
      <c r="BR117">
        <f>IF(Survey!AR117="No",0,1)</f>
        <v>1</v>
      </c>
      <c r="BS117" s="207">
        <f>MOD((LEN(Survey!AR117)+2),22)</f>
        <v>2</v>
      </c>
      <c r="BT117" s="114">
        <f>COUNTBLANK(Survey!$AQ117:$AS117)+COUNTBLANK(Survey!$AU117)</f>
        <v>4</v>
      </c>
      <c r="BU117" s="114">
        <f>IF(Survey!$I117="Yes",1,0)</f>
        <v>0</v>
      </c>
      <c r="BV117" s="114">
        <f>IF(OR(Survey!$M117="Mutual fund",Survey!$M117="Alternative mutual fund",Survey!$M117="Money market"),1,0)</f>
        <v>0</v>
      </c>
      <c r="BW117" s="119">
        <f>IF(OR(Survey!$M117="ETF",Survey!$M117="ETF, alternative mutual fund"),1,0)</f>
        <v>0</v>
      </c>
      <c r="BX117" s="16" t="str">
        <f t="shared" si="75"/>
        <v>Pass</v>
      </c>
      <c r="BY117" s="33">
        <f>IF(ISNUMBER(SEARCH("Other",Survey!$AS117)), 1, 0)</f>
        <v>0</v>
      </c>
      <c r="BZ117" s="58" t="b">
        <f>NOT(ISBLANK(Survey!$AT117))</f>
        <v>0</v>
      </c>
      <c r="CA117" s="16" t="str">
        <f t="shared" si="76"/>
        <v>Pass</v>
      </c>
      <c r="CB117" s="114">
        <f>IF(Survey!$BB117=0, 0,1)</f>
        <v>0</v>
      </c>
      <c r="CC117" s="58">
        <f>Survey!$AV117</f>
        <v>0</v>
      </c>
      <c r="CD117" s="58">
        <f>Survey!$BC117+Survey!$BD117+ABS(Survey!$BE117)-ABS(Survey!$BF117)-ABS(Survey!$BG117)-ABS(Survey!$BL117)</f>
        <v>0</v>
      </c>
      <c r="CE117" s="138">
        <f>Survey!BB117+(ABS(Survey!$BH117)-ABS(Survey!$BI117)+ABS(Survey!$BJ117)-ABS(Survey!$BK117))*0.5</f>
        <v>0</v>
      </c>
      <c r="CF117" s="58">
        <f t="shared" si="77"/>
        <v>0</v>
      </c>
      <c r="CG117" s="58">
        <f>IF(AND($CC117&gt;$CF117-0.2,$CC117&lt;$CF117+0.2,ISBLANK(Survey!$AV117)=FALSE),0,1)</f>
        <v>1</v>
      </c>
      <c r="CH117" s="133">
        <f>IF(ISBLANK(Survey!$AW117),1,0)</f>
        <v>1</v>
      </c>
      <c r="CI117" s="16" t="str">
        <f t="shared" si="78"/>
        <v>Pass</v>
      </c>
      <c r="CJ117" s="114">
        <f>IF(Survey!$BB117=0, 0,1)</f>
        <v>0</v>
      </c>
      <c r="CK117" s="58">
        <f>IF(AND(Survey!$AX117&gt;=0,Survey!$AX117&lt;=0.2,Survey!$AX117&lt;&gt;""),0,1)</f>
        <v>1</v>
      </c>
      <c r="CL117" s="114">
        <f>IF(ISBLANK(Survey!$AY117),1,0)</f>
        <v>1</v>
      </c>
      <c r="CM117" s="16" t="str">
        <f t="shared" si="79"/>
        <v>Fail</v>
      </c>
      <c r="CN117" s="133">
        <f>Survey!$AZ117</f>
        <v>0</v>
      </c>
      <c r="CO117" s="16" t="str">
        <f t="shared" si="80"/>
        <v>Pass</v>
      </c>
      <c r="CP117" s="31">
        <f>Survey!$BA117</f>
        <v>0</v>
      </c>
      <c r="CQ117" s="138">
        <f>Survey!$BB117+Survey!$BC117+Survey!$BD117+ABS(Survey!$BE117)-ABS(Survey!$BF117)-ABS(Survey!$BG117)+ABS(Survey!$BH117)-ABS(Survey!$BI117)+ABS(Survey!$BJ117)-ABS(Survey!$BK117)-ABS(Survey!$BL117)+Survey!$BM117</f>
        <v>0</v>
      </c>
      <c r="CR117" s="30">
        <f t="shared" si="81"/>
        <v>0</v>
      </c>
      <c r="CS117" s="17">
        <f t="shared" si="82"/>
        <v>0</v>
      </c>
      <c r="CT117" s="16" t="str">
        <f t="shared" si="83"/>
        <v>Pass</v>
      </c>
      <c r="CU117" s="33" t="b">
        <f>IF(ABS(Survey!$BM117)=0,TRUE,FALSE)</f>
        <v>1</v>
      </c>
      <c r="CV117" s="32" t="b">
        <f>NOT(ISBLANK(Survey!$BN117))</f>
        <v>0</v>
      </c>
      <c r="CW117" t="str">
        <f t="shared" si="84"/>
        <v>Fail</v>
      </c>
      <c r="CX117" s="25">
        <f>Survey!$BA117</f>
        <v>0</v>
      </c>
      <c r="CY117" s="25" cm="1">
        <f t="array" ref="CY117">SUM(SUMIF(Survey!BP117:BW117,{"&gt;0","&lt;0"})*{1,-1})-SUM(SUMIF(Survey!BY117:CF117,{"&gt;0","&lt;0"})*{1,-1})</f>
        <v>0</v>
      </c>
      <c r="CZ117" s="30" t="str">
        <f t="shared" si="85"/>
        <v>No holdings</v>
      </c>
      <c r="DA117">
        <f t="shared" si="86"/>
        <v>0</v>
      </c>
      <c r="DB117" s="16" t="str">
        <f t="shared" si="87"/>
        <v>Fail</v>
      </c>
      <c r="DC117" s="31">
        <f>Survey!$BA117</f>
        <v>0</v>
      </c>
      <c r="DD117" s="31" cm="1">
        <f t="array" ref="DD117">SUM(SUMIF(Survey!CH117:DA117,{"&gt;0","&lt;0"})*{1,-1})-SUM(SUMIF(Survey!DC117:DV117,{"&gt;0","&lt;0"})*{1,-1})</f>
        <v>0</v>
      </c>
      <c r="DE117" s="30" t="str">
        <f t="shared" si="88"/>
        <v>No holdings</v>
      </c>
      <c r="DF117" s="17">
        <f t="shared" si="89"/>
        <v>0</v>
      </c>
      <c r="DG117" s="16" t="str">
        <f t="shared" si="90"/>
        <v>Pass</v>
      </c>
      <c r="DH117" s="33" t="b">
        <f>IF(ABS(Survey!$DA117)=0,TRUE,FALSE)</f>
        <v>1</v>
      </c>
      <c r="DI117" s="32" t="b">
        <f>NOT(ISBLANK(Survey!$DB117))</f>
        <v>0</v>
      </c>
      <c r="DJ117" s="16" t="str">
        <f t="shared" si="91"/>
        <v>Pass</v>
      </c>
      <c r="DK117" s="33" t="b">
        <f>IF(ABS(Survey!$DV117)=0,TRUE,FALSE)</f>
        <v>1</v>
      </c>
      <c r="DL117" s="32" t="b">
        <f>NOT(ISBLANK(Survey!$DW117))</f>
        <v>0</v>
      </c>
      <c r="DM117" t="str">
        <f t="shared" si="92"/>
        <v>Pass</v>
      </c>
      <c r="DN117" s="25" cm="1">
        <f t="array" ref="DN117">SUM(SUMIF(Survey!CW117,{"&gt;0","&lt;0"})*{1,-1})+SUM(SUMIF(Survey!DR117,{"&gt;0","&lt;0"})*{1,-1})</f>
        <v>0</v>
      </c>
      <c r="DO117" s="25">
        <f>SUM(SUMIF(Survey!DY117:EE117,{"&gt;0","&lt;0"})*{1,-1})+SUM(SUMIF(Survey!EG117:EM117,{"&gt;0","&lt;0"})*{1,-1})</f>
        <v>0</v>
      </c>
      <c r="DP117">
        <f t="shared" si="93"/>
        <v>0</v>
      </c>
      <c r="DQ117">
        <f t="shared" si="94"/>
        <v>0</v>
      </c>
      <c r="DR117" s="16" t="str">
        <f t="shared" si="95"/>
        <v>Pass</v>
      </c>
      <c r="DS117" s="33" t="b">
        <f>IF(ABS(Survey!$EE117)=0,TRUE,FALSE)</f>
        <v>1</v>
      </c>
      <c r="DT117" s="32" t="b">
        <f>NOT(ISBLANK(Survey!EF117))</f>
        <v>0</v>
      </c>
      <c r="DU117" s="16" t="str">
        <f t="shared" si="96"/>
        <v>Pass</v>
      </c>
      <c r="DV117" s="33" t="b">
        <f>IF(ABS(Survey!$EM117)=0,TRUE,FALSE)</f>
        <v>1</v>
      </c>
      <c r="DW117" s="32" t="b">
        <f>NOT(ISBLANK(Survey!$EN117))</f>
        <v>0</v>
      </c>
      <c r="DX117" s="16" t="str">
        <f t="shared" si="97"/>
        <v>Fail</v>
      </c>
      <c r="DY117" s="31">
        <f>SUM(SUMIF(Survey!ET117:EV117,{"&gt;0","&lt;0"})*{1,-1})</f>
        <v>0</v>
      </c>
      <c r="DZ117">
        <f t="shared" si="98"/>
        <v>0</v>
      </c>
      <c r="EA117">
        <f t="shared" si="99"/>
        <v>100</v>
      </c>
      <c r="EB117" s="30" t="b">
        <f>IF(OR(Survey!$M117="ETF",Survey!$M117="ETF, alternative mutual fund",Survey!$M117="Closed-end", Survey!$M117="Split share corp"),TRUE,FALSE)</f>
        <v>0</v>
      </c>
      <c r="EC117" s="16" t="str">
        <f t="shared" si="100"/>
        <v>Fail</v>
      </c>
      <c r="ED117" s="31">
        <f>SUM(SUMIF(Survey!EX117:FD117,{"&gt;0","&lt;0"})*{1,-1})</f>
        <v>0</v>
      </c>
      <c r="EE117">
        <f t="shared" si="101"/>
        <v>0</v>
      </c>
      <c r="EF117" s="17">
        <f t="shared" si="102"/>
        <v>100</v>
      </c>
      <c r="EG117" s="16" t="str">
        <f t="shared" si="103"/>
        <v>Fail</v>
      </c>
      <c r="EH117" s="31">
        <f>SUM(SUMIF(Survey!FF117:FL117,{"&gt;0","&lt;0"})*{1,-1})</f>
        <v>0</v>
      </c>
      <c r="EI117">
        <f t="shared" si="104"/>
        <v>0</v>
      </c>
      <c r="EJ117" s="17">
        <f t="shared" si="105"/>
        <v>100</v>
      </c>
    </row>
    <row r="118" spans="1:140">
      <c r="A118">
        <v>118</v>
      </c>
      <c r="B118" t="str">
        <f t="shared" si="0"/>
        <v>Pass</v>
      </c>
      <c r="C118" t="str">
        <f>IF(COUNTBLANK(Survey!B118:FM118)=$C$2, "Pass", "Fail")</f>
        <v>Pass</v>
      </c>
      <c r="D118" s="16" t="str">
        <f t="shared" si="54"/>
        <v>Fail</v>
      </c>
      <c r="E118" t="str">
        <f>IF(OR(ISBLANK(Survey!AL118),COUNTIF(G118:BJ118,"Fail")),"Fail","Pass")</f>
        <v>Fail</v>
      </c>
      <c r="F118" s="265"/>
      <c r="G118" s="16" t="str">
        <f t="shared" si="55"/>
        <v>Fail</v>
      </c>
      <c r="H118" s="139">
        <f>COUNTBLANK(Survey!B118:D118)+COUNTBLANK(Survey!G118)+COUNTBLANK(Survey!I118)+COUNTBLANK(Survey!K118:M118)+COUNTBLANK(Survey!P118:Q118)+COUNTBLANK(Survey!T118:W118)+COUNTBLANK(Survey!Z118:AC118)+COUNTBLANK(Survey!AF118:AG118)+COUNTBLANK(Survey!AK118:AK118)</f>
        <v>21</v>
      </c>
      <c r="I118" t="str">
        <f t="shared" si="56"/>
        <v>Fail</v>
      </c>
      <c r="J118" t="b">
        <f>IF(Survey!E118="No",TRUE,FALSE)</f>
        <v>0</v>
      </c>
      <c r="K118" s="29" cm="1">
        <f t="array" ref="K118">IF(COUNTA(Survey!$E$4:$E$695)=1, 0, SUM(IF(COUNTIF(Survey!$E$4:$E$695, Survey!$E$4:$E$695)=1,1,0)))</f>
        <v>0</v>
      </c>
      <c r="L118" s="29">
        <f>LEN(Survey!E118)</f>
        <v>0</v>
      </c>
      <c r="M118" s="16" t="str">
        <f t="shared" si="57"/>
        <v>Fail</v>
      </c>
      <c r="N118" t="b">
        <f>IF(Survey!F118="No",TRUE,FALSE)</f>
        <v>0</v>
      </c>
      <c r="O118" t="b">
        <f>Survey!F118=Survey!E118</f>
        <v>1</v>
      </c>
      <c r="P118">
        <f>COUNTIF(Survey!$F$4:$F$695,Survey!F118)</f>
        <v>0</v>
      </c>
      <c r="Q118" s="28">
        <f>LEN(Survey!F118)</f>
        <v>0</v>
      </c>
      <c r="R118" s="16" t="str">
        <f t="shared" si="58"/>
        <v>Pass</v>
      </c>
      <c r="S118" s="29">
        <f>MOD((LEN(Survey!H118)+2),11)</f>
        <v>2</v>
      </c>
      <c r="T118">
        <f>COUNTIF(Survey!$H$4:$H$695,Survey!H118)</f>
        <v>0</v>
      </c>
      <c r="U118" s="28" t="str">
        <f>IF(Survey!$L118="Prospectus fund", "Yes", "No")</f>
        <v>No</v>
      </c>
      <c r="V118" s="16" t="str">
        <f t="shared" si="59"/>
        <v>Pass</v>
      </c>
      <c r="W118" s="29">
        <f>MOD((LEN(Survey!J118)+2),11)</f>
        <v>2</v>
      </c>
      <c r="X118">
        <f>COUNTIF(Survey!$J$4:$J$695,Survey!J118)</f>
        <v>0</v>
      </c>
      <c r="Y118" s="30" t="b">
        <f>IF(OR(Survey!$M118="ETF",Survey!$M118="ETF, alternative mutual fund",Survey!$M118="Closed-end", Survey!$M118="Split share corp", Survey!$I118="Yes"),TRUE,FALSE)</f>
        <v>0</v>
      </c>
      <c r="Z118" s="16" t="str">
        <f>IFERROR(IF(AND(OR(AC118=AD118,AD118 = "Either"),NOT(ISBLANK(Survey!K118))),"Pass","Fail"),"Pass")</f>
        <v>Fail</v>
      </c>
      <c r="AA118" s="31" cm="1">
        <f t="array" ref="AA118">SUM(SUMIF(Survey!CH118:DA118,{"&gt;0","&lt;0"})*{1,-1})</f>
        <v>0</v>
      </c>
      <c r="AB118" s="33" cm="1">
        <f t="array" ref="AB118">SUM(SUMIF(Survey!CK118,{"&gt;0","&lt;0"})*{1,-1})+SUM(SUMIF(Survey!CU118,{"&gt;0","&lt;0"})*{1,-1})</f>
        <v>0</v>
      </c>
      <c r="AC118" s="33">
        <f>Survey!K118</f>
        <v>0</v>
      </c>
      <c r="AD118" s="32" t="str">
        <f t="shared" si="60"/>
        <v>Either</v>
      </c>
      <c r="AE118" s="16" t="str">
        <f t="shared" si="61"/>
        <v>Fail</v>
      </c>
      <c r="AF118" s="58" cm="1">
        <f t="array" ref="AF118">SUM(SUMIF(Survey!CH118:DA118,{"&gt;0","&lt;0"})*{1,-1})+SUM(SUMIF(Survey!DC118:DV118,{"&gt;0","&lt;0"})*{1,-1})</f>
        <v>0</v>
      </c>
      <c r="AG118" s="58">
        <f>IFERROR(AF118/(Survey!$BA118),0)</f>
        <v>0</v>
      </c>
      <c r="AH118" s="104" t="b">
        <f>IF(OR(Survey!$M118="Alternative strategy or hedge",Survey!$M118="Private asset",Survey!$L118="Prospectus fund"),TRUE,FALSE)</f>
        <v>0</v>
      </c>
      <c r="AI118" s="104" t="b">
        <f>NOT(ISBLANK(Survey!$M118))</f>
        <v>0</v>
      </c>
      <c r="AJ118" s="16" t="str">
        <f t="shared" si="62"/>
        <v>Fail</v>
      </c>
      <c r="AK118" t="b">
        <f>IF(Survey!W118="No",TRUE,FALSE)</f>
        <v>0</v>
      </c>
      <c r="AL118" s="119">
        <f>MOD((LEN(Survey!W118)+2),22)</f>
        <v>2</v>
      </c>
      <c r="AM118" t="str">
        <f t="shared" si="63"/>
        <v>Pass</v>
      </c>
      <c r="AN118" s="33" t="b">
        <f>NOT(ISNUMBER(SEARCH("Other",Survey!$Q118)))</f>
        <v>1</v>
      </c>
      <c r="AO118" s="32" t="b">
        <f>NOT(ISBLANK(Survey!$R118))</f>
        <v>0</v>
      </c>
      <c r="AP118" s="16" t="str">
        <f t="shared" si="64"/>
        <v>Pass</v>
      </c>
      <c r="AQ118" s="114">
        <f>COUNTBLANK(Survey!$X118)</f>
        <v>1</v>
      </c>
      <c r="AR118" s="58">
        <f>IF(AND(Survey!L118&lt;&gt;"Exempt fund",OR(Survey!$M118="ETF",Survey!$M118="ETF, alternative mutual fund",Survey!$M118="Mutual fund",Survey!$M118="Alternative mutual fund",Survey!$M118="Money market")),1,0)</f>
        <v>0</v>
      </c>
      <c r="AS118" s="16" t="str">
        <f t="shared" si="65"/>
        <v>Pass</v>
      </c>
      <c r="AT118" s="33" t="b">
        <f>NOT(ISNUMBER(SEARCH("Yes",Survey!$AC118)))</f>
        <v>1</v>
      </c>
      <c r="AU118" s="32" t="b">
        <f>IF(COUNTBLANK(Survey!$AD118:$AE118)=0,TRUE, FALSE)</f>
        <v>0</v>
      </c>
      <c r="AV118" s="16" t="str">
        <f t="shared" si="66"/>
        <v>Pass</v>
      </c>
      <c r="AW118" s="33" t="b">
        <f>NOT(ISNUMBER(SEARCH("Yes",Survey!$AF118)))</f>
        <v>1</v>
      </c>
      <c r="AX118" s="32" t="b">
        <f>NOT(ISBLANK(Survey!$AH118))</f>
        <v>0</v>
      </c>
      <c r="AY118" s="16" t="str">
        <f t="shared" si="67"/>
        <v>Pass</v>
      </c>
      <c r="AZ118" s="33" t="b">
        <f>NOT(OR(ISNUMBER(SEARCH("Other",Survey!$AH118)),ISNUMBER(SEARCH("Multiple",Survey!$AH118))))</f>
        <v>1</v>
      </c>
      <c r="BA118" s="32" t="b">
        <f>NOT(ISBLANK(Survey!$AI118))</f>
        <v>0</v>
      </c>
      <c r="BB118" s="16" t="str">
        <f t="shared" si="68"/>
        <v>Fail</v>
      </c>
      <c r="BC118" s="114">
        <f>IF(ABS(Survey!$BA118)&gt;0, 1,0)</f>
        <v>0</v>
      </c>
      <c r="BD118" s="114">
        <f>IF(COUNTBLANK(Survey!$AL118)=0,1,0)</f>
        <v>0</v>
      </c>
      <c r="BE118" s="16" t="str">
        <f t="shared" si="69"/>
        <v>Pass</v>
      </c>
      <c r="BF118" s="114">
        <f>IF(ISBLANK(Survey!$AL118),0,1)</f>
        <v>0</v>
      </c>
      <c r="BG118" s="133">
        <f>COUNTBLANK(Survey!$AM118)</f>
        <v>1</v>
      </c>
      <c r="BH118" s="16" t="str">
        <f t="shared" si="70"/>
        <v>Pass</v>
      </c>
      <c r="BI118" s="114">
        <f>IF(OR(Survey!$AM118="Closed",ISBLANK(Survey!$AM118)),0,1)</f>
        <v>0</v>
      </c>
      <c r="BJ118" s="133">
        <f>IF(ISBLANK(Survey!$AN118),1,0)</f>
        <v>1</v>
      </c>
      <c r="BK118" s="118" t="str">
        <f t="shared" si="71"/>
        <v>Pass</v>
      </c>
      <c r="BL118" s="31" cm="1">
        <f t="array" ref="BL118">SUM(SUMIF(Survey!AO118:AP118,{"&gt;0","&lt;0"})*{1,-1})</f>
        <v>0</v>
      </c>
      <c r="BM118">
        <f t="shared" si="72"/>
        <v>0</v>
      </c>
      <c r="BN118">
        <f t="shared" si="73"/>
        <v>100</v>
      </c>
      <c r="BO118" s="118" t="str">
        <f t="shared" si="74"/>
        <v>Pass</v>
      </c>
      <c r="BP118">
        <f>IF(Survey!AQ118="No",0,1)</f>
        <v>1</v>
      </c>
      <c r="BQ118" s="207">
        <f>MOD((LEN(Survey!AQ118)+2),22)</f>
        <v>2</v>
      </c>
      <c r="BR118">
        <f>IF(Survey!AR118="No",0,1)</f>
        <v>1</v>
      </c>
      <c r="BS118" s="207">
        <f>MOD((LEN(Survey!AR118)+2),22)</f>
        <v>2</v>
      </c>
      <c r="BT118" s="114">
        <f>COUNTBLANK(Survey!$AQ118:$AS118)+COUNTBLANK(Survey!$AU118)</f>
        <v>4</v>
      </c>
      <c r="BU118" s="114">
        <f>IF(Survey!$I118="Yes",1,0)</f>
        <v>0</v>
      </c>
      <c r="BV118" s="114">
        <f>IF(OR(Survey!$M118="Mutual fund",Survey!$M118="Alternative mutual fund",Survey!$M118="Money market"),1,0)</f>
        <v>0</v>
      </c>
      <c r="BW118" s="119">
        <f>IF(OR(Survey!$M118="ETF",Survey!$M118="ETF, alternative mutual fund"),1,0)</f>
        <v>0</v>
      </c>
      <c r="BX118" s="16" t="str">
        <f t="shared" si="75"/>
        <v>Pass</v>
      </c>
      <c r="BY118" s="33">
        <f>IF(ISNUMBER(SEARCH("Other",Survey!$AS118)), 1, 0)</f>
        <v>0</v>
      </c>
      <c r="BZ118" s="58" t="b">
        <f>NOT(ISBLANK(Survey!$AT118))</f>
        <v>0</v>
      </c>
      <c r="CA118" s="16" t="str">
        <f t="shared" si="76"/>
        <v>Pass</v>
      </c>
      <c r="CB118" s="114">
        <f>IF(Survey!$BB118=0, 0,1)</f>
        <v>0</v>
      </c>
      <c r="CC118" s="58">
        <f>Survey!$AV118</f>
        <v>0</v>
      </c>
      <c r="CD118" s="58">
        <f>Survey!$BC118+Survey!$BD118+ABS(Survey!$BE118)-ABS(Survey!$BF118)-ABS(Survey!$BG118)-ABS(Survey!$BL118)</f>
        <v>0</v>
      </c>
      <c r="CE118" s="138">
        <f>Survey!BB118+(ABS(Survey!$BH118)-ABS(Survey!$BI118)+ABS(Survey!$BJ118)-ABS(Survey!$BK118))*0.5</f>
        <v>0</v>
      </c>
      <c r="CF118" s="58">
        <f t="shared" si="77"/>
        <v>0</v>
      </c>
      <c r="CG118" s="58">
        <f>IF(AND($CC118&gt;$CF118-0.2,$CC118&lt;$CF118+0.2,ISBLANK(Survey!$AV118)=FALSE),0,1)</f>
        <v>1</v>
      </c>
      <c r="CH118" s="133">
        <f>IF(ISBLANK(Survey!$AW118),1,0)</f>
        <v>1</v>
      </c>
      <c r="CI118" s="16" t="str">
        <f t="shared" si="78"/>
        <v>Pass</v>
      </c>
      <c r="CJ118" s="114">
        <f>IF(Survey!$BB118=0, 0,1)</f>
        <v>0</v>
      </c>
      <c r="CK118" s="58">
        <f>IF(AND(Survey!$AX118&gt;=0,Survey!$AX118&lt;=0.2,Survey!$AX118&lt;&gt;""),0,1)</f>
        <v>1</v>
      </c>
      <c r="CL118" s="114">
        <f>IF(ISBLANK(Survey!$AY118),1,0)</f>
        <v>1</v>
      </c>
      <c r="CM118" s="16" t="str">
        <f t="shared" si="79"/>
        <v>Fail</v>
      </c>
      <c r="CN118" s="133">
        <f>Survey!$AZ118</f>
        <v>0</v>
      </c>
      <c r="CO118" s="16" t="str">
        <f t="shared" si="80"/>
        <v>Pass</v>
      </c>
      <c r="CP118" s="31">
        <f>Survey!$BA118</f>
        <v>0</v>
      </c>
      <c r="CQ118" s="138">
        <f>Survey!$BB118+Survey!$BC118+Survey!$BD118+ABS(Survey!$BE118)-ABS(Survey!$BF118)-ABS(Survey!$BG118)+ABS(Survey!$BH118)-ABS(Survey!$BI118)+ABS(Survey!$BJ118)-ABS(Survey!$BK118)-ABS(Survey!$BL118)+Survey!$BM118</f>
        <v>0</v>
      </c>
      <c r="CR118" s="30">
        <f t="shared" si="81"/>
        <v>0</v>
      </c>
      <c r="CS118" s="17">
        <f t="shared" si="82"/>
        <v>0</v>
      </c>
      <c r="CT118" s="16" t="str">
        <f t="shared" si="83"/>
        <v>Pass</v>
      </c>
      <c r="CU118" s="33" t="b">
        <f>IF(ABS(Survey!$BM118)=0,TRUE,FALSE)</f>
        <v>1</v>
      </c>
      <c r="CV118" s="32" t="b">
        <f>NOT(ISBLANK(Survey!$BN118))</f>
        <v>0</v>
      </c>
      <c r="CW118" t="str">
        <f t="shared" si="84"/>
        <v>Fail</v>
      </c>
      <c r="CX118" s="25">
        <f>Survey!$BA118</f>
        <v>0</v>
      </c>
      <c r="CY118" s="25" cm="1">
        <f t="array" ref="CY118">SUM(SUMIF(Survey!BP118:BW118,{"&gt;0","&lt;0"})*{1,-1})-SUM(SUMIF(Survey!BY118:CF118,{"&gt;0","&lt;0"})*{1,-1})</f>
        <v>0</v>
      </c>
      <c r="CZ118" s="30" t="str">
        <f t="shared" si="85"/>
        <v>No holdings</v>
      </c>
      <c r="DA118">
        <f t="shared" si="86"/>
        <v>0</v>
      </c>
      <c r="DB118" s="16" t="str">
        <f t="shared" si="87"/>
        <v>Fail</v>
      </c>
      <c r="DC118" s="31">
        <f>Survey!$BA118</f>
        <v>0</v>
      </c>
      <c r="DD118" s="31" cm="1">
        <f t="array" ref="DD118">SUM(SUMIF(Survey!CH118:DA118,{"&gt;0","&lt;0"})*{1,-1})-SUM(SUMIF(Survey!DC118:DV118,{"&gt;0","&lt;0"})*{1,-1})</f>
        <v>0</v>
      </c>
      <c r="DE118" s="30" t="str">
        <f t="shared" si="88"/>
        <v>No holdings</v>
      </c>
      <c r="DF118" s="17">
        <f t="shared" si="89"/>
        <v>0</v>
      </c>
      <c r="DG118" s="16" t="str">
        <f t="shared" si="90"/>
        <v>Pass</v>
      </c>
      <c r="DH118" s="33" t="b">
        <f>IF(ABS(Survey!$DA118)=0,TRUE,FALSE)</f>
        <v>1</v>
      </c>
      <c r="DI118" s="32" t="b">
        <f>NOT(ISBLANK(Survey!$DB118))</f>
        <v>0</v>
      </c>
      <c r="DJ118" s="16" t="str">
        <f t="shared" si="91"/>
        <v>Pass</v>
      </c>
      <c r="DK118" s="33" t="b">
        <f>IF(ABS(Survey!$DV118)=0,TRUE,FALSE)</f>
        <v>1</v>
      </c>
      <c r="DL118" s="32" t="b">
        <f>NOT(ISBLANK(Survey!$DW118))</f>
        <v>0</v>
      </c>
      <c r="DM118" t="str">
        <f t="shared" si="92"/>
        <v>Pass</v>
      </c>
      <c r="DN118" s="25" cm="1">
        <f t="array" ref="DN118">SUM(SUMIF(Survey!CW118,{"&gt;0","&lt;0"})*{1,-1})+SUM(SUMIF(Survey!DR118,{"&gt;0","&lt;0"})*{1,-1})</f>
        <v>0</v>
      </c>
      <c r="DO118" s="25">
        <f>SUM(SUMIF(Survey!DY118:EE118,{"&gt;0","&lt;0"})*{1,-1})+SUM(SUMIF(Survey!EG118:EM118,{"&gt;0","&lt;0"})*{1,-1})</f>
        <v>0</v>
      </c>
      <c r="DP118">
        <f t="shared" si="93"/>
        <v>0</v>
      </c>
      <c r="DQ118">
        <f t="shared" si="94"/>
        <v>0</v>
      </c>
      <c r="DR118" s="16" t="str">
        <f t="shared" si="95"/>
        <v>Pass</v>
      </c>
      <c r="DS118" s="33" t="b">
        <f>IF(ABS(Survey!$EE118)=0,TRUE,FALSE)</f>
        <v>1</v>
      </c>
      <c r="DT118" s="32" t="b">
        <f>NOT(ISBLANK(Survey!EF118))</f>
        <v>0</v>
      </c>
      <c r="DU118" s="16" t="str">
        <f t="shared" si="96"/>
        <v>Pass</v>
      </c>
      <c r="DV118" s="33" t="b">
        <f>IF(ABS(Survey!$EM118)=0,TRUE,FALSE)</f>
        <v>1</v>
      </c>
      <c r="DW118" s="32" t="b">
        <f>NOT(ISBLANK(Survey!$EN118))</f>
        <v>0</v>
      </c>
      <c r="DX118" s="16" t="str">
        <f t="shared" si="97"/>
        <v>Fail</v>
      </c>
      <c r="DY118" s="31">
        <f>SUM(SUMIF(Survey!ET118:EV118,{"&gt;0","&lt;0"})*{1,-1})</f>
        <v>0</v>
      </c>
      <c r="DZ118">
        <f t="shared" si="98"/>
        <v>0</v>
      </c>
      <c r="EA118">
        <f t="shared" si="99"/>
        <v>100</v>
      </c>
      <c r="EB118" s="30" t="b">
        <f>IF(OR(Survey!$M118="ETF",Survey!$M118="ETF, alternative mutual fund",Survey!$M118="Closed-end", Survey!$M118="Split share corp"),TRUE,FALSE)</f>
        <v>0</v>
      </c>
      <c r="EC118" s="16" t="str">
        <f t="shared" si="100"/>
        <v>Fail</v>
      </c>
      <c r="ED118" s="31">
        <f>SUM(SUMIF(Survey!EX118:FD118,{"&gt;0","&lt;0"})*{1,-1})</f>
        <v>0</v>
      </c>
      <c r="EE118">
        <f t="shared" si="101"/>
        <v>0</v>
      </c>
      <c r="EF118" s="17">
        <f t="shared" si="102"/>
        <v>100</v>
      </c>
      <c r="EG118" s="16" t="str">
        <f t="shared" si="103"/>
        <v>Fail</v>
      </c>
      <c r="EH118" s="31">
        <f>SUM(SUMIF(Survey!FF118:FL118,{"&gt;0","&lt;0"})*{1,-1})</f>
        <v>0</v>
      </c>
      <c r="EI118">
        <f t="shared" si="104"/>
        <v>0</v>
      </c>
      <c r="EJ118" s="17">
        <f t="shared" si="105"/>
        <v>100</v>
      </c>
    </row>
    <row r="119" spans="1:140">
      <c r="A119">
        <v>119</v>
      </c>
      <c r="B119" t="str">
        <f t="shared" si="0"/>
        <v>Pass</v>
      </c>
      <c r="C119" t="str">
        <f>IF(COUNTBLANK(Survey!B119:FM119)=$C$2, "Pass", "Fail")</f>
        <v>Pass</v>
      </c>
      <c r="D119" s="16" t="str">
        <f t="shared" si="54"/>
        <v>Fail</v>
      </c>
      <c r="E119" t="str">
        <f>IF(OR(ISBLANK(Survey!AL119),COUNTIF(G119:BJ119,"Fail")),"Fail","Pass")</f>
        <v>Fail</v>
      </c>
      <c r="F119" s="265"/>
      <c r="G119" s="16" t="str">
        <f t="shared" si="55"/>
        <v>Fail</v>
      </c>
      <c r="H119" s="139">
        <f>COUNTBLANK(Survey!B119:D119)+COUNTBLANK(Survey!G119)+COUNTBLANK(Survey!I119)+COUNTBLANK(Survey!K119:M119)+COUNTBLANK(Survey!P119:Q119)+COUNTBLANK(Survey!T119:W119)+COUNTBLANK(Survey!Z119:AC119)+COUNTBLANK(Survey!AF119:AG119)+COUNTBLANK(Survey!AK119:AK119)</f>
        <v>21</v>
      </c>
      <c r="I119" t="str">
        <f t="shared" si="56"/>
        <v>Fail</v>
      </c>
      <c r="J119" t="b">
        <f>IF(Survey!E119="No",TRUE,FALSE)</f>
        <v>0</v>
      </c>
      <c r="K119" s="29" cm="1">
        <f t="array" ref="K119">IF(COUNTA(Survey!$E$4:$E$695)=1, 0, SUM(IF(COUNTIF(Survey!$E$4:$E$695, Survey!$E$4:$E$695)=1,1,0)))</f>
        <v>0</v>
      </c>
      <c r="L119" s="29">
        <f>LEN(Survey!E119)</f>
        <v>0</v>
      </c>
      <c r="M119" s="16" t="str">
        <f t="shared" si="57"/>
        <v>Fail</v>
      </c>
      <c r="N119" t="b">
        <f>IF(Survey!F119="No",TRUE,FALSE)</f>
        <v>0</v>
      </c>
      <c r="O119" t="b">
        <f>Survey!F119=Survey!E119</f>
        <v>1</v>
      </c>
      <c r="P119">
        <f>COUNTIF(Survey!$F$4:$F$695,Survey!F119)</f>
        <v>0</v>
      </c>
      <c r="Q119" s="28">
        <f>LEN(Survey!F119)</f>
        <v>0</v>
      </c>
      <c r="R119" s="16" t="str">
        <f t="shared" si="58"/>
        <v>Pass</v>
      </c>
      <c r="S119" s="29">
        <f>MOD((LEN(Survey!H119)+2),11)</f>
        <v>2</v>
      </c>
      <c r="T119">
        <f>COUNTIF(Survey!$H$4:$H$695,Survey!H119)</f>
        <v>0</v>
      </c>
      <c r="U119" s="28" t="str">
        <f>IF(Survey!$L119="Prospectus fund", "Yes", "No")</f>
        <v>No</v>
      </c>
      <c r="V119" s="16" t="str">
        <f t="shared" si="59"/>
        <v>Pass</v>
      </c>
      <c r="W119" s="29">
        <f>MOD((LEN(Survey!J119)+2),11)</f>
        <v>2</v>
      </c>
      <c r="X119">
        <f>COUNTIF(Survey!$J$4:$J$695,Survey!J119)</f>
        <v>0</v>
      </c>
      <c r="Y119" s="30" t="b">
        <f>IF(OR(Survey!$M119="ETF",Survey!$M119="ETF, alternative mutual fund",Survey!$M119="Closed-end", Survey!$M119="Split share corp", Survey!$I119="Yes"),TRUE,FALSE)</f>
        <v>0</v>
      </c>
      <c r="Z119" s="16" t="str">
        <f>IFERROR(IF(AND(OR(AC119=AD119,AD119 = "Either"),NOT(ISBLANK(Survey!K119))),"Pass","Fail"),"Pass")</f>
        <v>Fail</v>
      </c>
      <c r="AA119" s="31" cm="1">
        <f t="array" ref="AA119">SUM(SUMIF(Survey!CH119:DA119,{"&gt;0","&lt;0"})*{1,-1})</f>
        <v>0</v>
      </c>
      <c r="AB119" s="33" cm="1">
        <f t="array" ref="AB119">SUM(SUMIF(Survey!CK119,{"&gt;0","&lt;0"})*{1,-1})+SUM(SUMIF(Survey!CU119,{"&gt;0","&lt;0"})*{1,-1})</f>
        <v>0</v>
      </c>
      <c r="AC119" s="33">
        <f>Survey!K119</f>
        <v>0</v>
      </c>
      <c r="AD119" s="32" t="str">
        <f t="shared" si="60"/>
        <v>Either</v>
      </c>
      <c r="AE119" s="16" t="str">
        <f t="shared" si="61"/>
        <v>Fail</v>
      </c>
      <c r="AF119" s="58" cm="1">
        <f t="array" ref="AF119">SUM(SUMIF(Survey!CH119:DA119,{"&gt;0","&lt;0"})*{1,-1})+SUM(SUMIF(Survey!DC119:DV119,{"&gt;0","&lt;0"})*{1,-1})</f>
        <v>0</v>
      </c>
      <c r="AG119" s="58">
        <f>IFERROR(AF119/(Survey!$BA119),0)</f>
        <v>0</v>
      </c>
      <c r="AH119" s="104" t="b">
        <f>IF(OR(Survey!$M119="Alternative strategy or hedge",Survey!$M119="Private asset",Survey!$L119="Prospectus fund"),TRUE,FALSE)</f>
        <v>0</v>
      </c>
      <c r="AI119" s="104" t="b">
        <f>NOT(ISBLANK(Survey!$M119))</f>
        <v>0</v>
      </c>
      <c r="AJ119" s="16" t="str">
        <f t="shared" si="62"/>
        <v>Fail</v>
      </c>
      <c r="AK119" t="b">
        <f>IF(Survey!W119="No",TRUE,FALSE)</f>
        <v>0</v>
      </c>
      <c r="AL119" s="119">
        <f>MOD((LEN(Survey!W119)+2),22)</f>
        <v>2</v>
      </c>
      <c r="AM119" t="str">
        <f t="shared" si="63"/>
        <v>Pass</v>
      </c>
      <c r="AN119" s="33" t="b">
        <f>NOT(ISNUMBER(SEARCH("Other",Survey!$Q119)))</f>
        <v>1</v>
      </c>
      <c r="AO119" s="32" t="b">
        <f>NOT(ISBLANK(Survey!$R119))</f>
        <v>0</v>
      </c>
      <c r="AP119" s="16" t="str">
        <f t="shared" si="64"/>
        <v>Pass</v>
      </c>
      <c r="AQ119" s="114">
        <f>COUNTBLANK(Survey!$X119)</f>
        <v>1</v>
      </c>
      <c r="AR119" s="58">
        <f>IF(AND(Survey!L119&lt;&gt;"Exempt fund",OR(Survey!$M119="ETF",Survey!$M119="ETF, alternative mutual fund",Survey!$M119="Mutual fund",Survey!$M119="Alternative mutual fund",Survey!$M119="Money market")),1,0)</f>
        <v>0</v>
      </c>
      <c r="AS119" s="16" t="str">
        <f t="shared" si="65"/>
        <v>Pass</v>
      </c>
      <c r="AT119" s="33" t="b">
        <f>NOT(ISNUMBER(SEARCH("Yes",Survey!$AC119)))</f>
        <v>1</v>
      </c>
      <c r="AU119" s="32" t="b">
        <f>IF(COUNTBLANK(Survey!$AD119:$AE119)=0,TRUE, FALSE)</f>
        <v>0</v>
      </c>
      <c r="AV119" s="16" t="str">
        <f t="shared" si="66"/>
        <v>Pass</v>
      </c>
      <c r="AW119" s="33" t="b">
        <f>NOT(ISNUMBER(SEARCH("Yes",Survey!$AF119)))</f>
        <v>1</v>
      </c>
      <c r="AX119" s="32" t="b">
        <f>NOT(ISBLANK(Survey!$AH119))</f>
        <v>0</v>
      </c>
      <c r="AY119" s="16" t="str">
        <f t="shared" si="67"/>
        <v>Pass</v>
      </c>
      <c r="AZ119" s="33" t="b">
        <f>NOT(OR(ISNUMBER(SEARCH("Other",Survey!$AH119)),ISNUMBER(SEARCH("Multiple",Survey!$AH119))))</f>
        <v>1</v>
      </c>
      <c r="BA119" s="32" t="b">
        <f>NOT(ISBLANK(Survey!$AI119))</f>
        <v>0</v>
      </c>
      <c r="BB119" s="16" t="str">
        <f t="shared" si="68"/>
        <v>Fail</v>
      </c>
      <c r="BC119" s="114">
        <f>IF(ABS(Survey!$BA119)&gt;0, 1,0)</f>
        <v>0</v>
      </c>
      <c r="BD119" s="114">
        <f>IF(COUNTBLANK(Survey!$AL119)=0,1,0)</f>
        <v>0</v>
      </c>
      <c r="BE119" s="16" t="str">
        <f t="shared" si="69"/>
        <v>Pass</v>
      </c>
      <c r="BF119" s="114">
        <f>IF(ISBLANK(Survey!$AL119),0,1)</f>
        <v>0</v>
      </c>
      <c r="BG119" s="133">
        <f>COUNTBLANK(Survey!$AM119)</f>
        <v>1</v>
      </c>
      <c r="BH119" s="16" t="str">
        <f t="shared" si="70"/>
        <v>Pass</v>
      </c>
      <c r="BI119" s="114">
        <f>IF(OR(Survey!$AM119="Closed",ISBLANK(Survey!$AM119)),0,1)</f>
        <v>0</v>
      </c>
      <c r="BJ119" s="133">
        <f>IF(ISBLANK(Survey!$AN119),1,0)</f>
        <v>1</v>
      </c>
      <c r="BK119" s="118" t="str">
        <f t="shared" si="71"/>
        <v>Pass</v>
      </c>
      <c r="BL119" s="31" cm="1">
        <f t="array" ref="BL119">SUM(SUMIF(Survey!AO119:AP119,{"&gt;0","&lt;0"})*{1,-1})</f>
        <v>0</v>
      </c>
      <c r="BM119">
        <f t="shared" si="72"/>
        <v>0</v>
      </c>
      <c r="BN119">
        <f t="shared" si="73"/>
        <v>100</v>
      </c>
      <c r="BO119" s="118" t="str">
        <f t="shared" si="74"/>
        <v>Pass</v>
      </c>
      <c r="BP119">
        <f>IF(Survey!AQ119="No",0,1)</f>
        <v>1</v>
      </c>
      <c r="BQ119" s="207">
        <f>MOD((LEN(Survey!AQ119)+2),22)</f>
        <v>2</v>
      </c>
      <c r="BR119">
        <f>IF(Survey!AR119="No",0,1)</f>
        <v>1</v>
      </c>
      <c r="BS119" s="207">
        <f>MOD((LEN(Survey!AR119)+2),22)</f>
        <v>2</v>
      </c>
      <c r="BT119" s="114">
        <f>COUNTBLANK(Survey!$AQ119:$AS119)+COUNTBLANK(Survey!$AU119)</f>
        <v>4</v>
      </c>
      <c r="BU119" s="114">
        <f>IF(Survey!$I119="Yes",1,0)</f>
        <v>0</v>
      </c>
      <c r="BV119" s="114">
        <f>IF(OR(Survey!$M119="Mutual fund",Survey!$M119="Alternative mutual fund",Survey!$M119="Money market"),1,0)</f>
        <v>0</v>
      </c>
      <c r="BW119" s="119">
        <f>IF(OR(Survey!$M119="ETF",Survey!$M119="ETF, alternative mutual fund"),1,0)</f>
        <v>0</v>
      </c>
      <c r="BX119" s="16" t="str">
        <f t="shared" si="75"/>
        <v>Pass</v>
      </c>
      <c r="BY119" s="33">
        <f>IF(ISNUMBER(SEARCH("Other",Survey!$AS119)), 1, 0)</f>
        <v>0</v>
      </c>
      <c r="BZ119" s="58" t="b">
        <f>NOT(ISBLANK(Survey!$AT119))</f>
        <v>0</v>
      </c>
      <c r="CA119" s="16" t="str">
        <f t="shared" si="76"/>
        <v>Pass</v>
      </c>
      <c r="CB119" s="114">
        <f>IF(Survey!$BB119=0, 0,1)</f>
        <v>0</v>
      </c>
      <c r="CC119" s="58">
        <f>Survey!$AV119</f>
        <v>0</v>
      </c>
      <c r="CD119" s="58">
        <f>Survey!$BC119+Survey!$BD119+ABS(Survey!$BE119)-ABS(Survey!$BF119)-ABS(Survey!$BG119)-ABS(Survey!$BL119)</f>
        <v>0</v>
      </c>
      <c r="CE119" s="138">
        <f>Survey!BB119+(ABS(Survey!$BH119)-ABS(Survey!$BI119)+ABS(Survey!$BJ119)-ABS(Survey!$BK119))*0.5</f>
        <v>0</v>
      </c>
      <c r="CF119" s="58">
        <f t="shared" si="77"/>
        <v>0</v>
      </c>
      <c r="CG119" s="58">
        <f>IF(AND($CC119&gt;$CF119-0.2,$CC119&lt;$CF119+0.2,ISBLANK(Survey!$AV119)=FALSE),0,1)</f>
        <v>1</v>
      </c>
      <c r="CH119" s="133">
        <f>IF(ISBLANK(Survey!$AW119),1,0)</f>
        <v>1</v>
      </c>
      <c r="CI119" s="16" t="str">
        <f t="shared" si="78"/>
        <v>Pass</v>
      </c>
      <c r="CJ119" s="114">
        <f>IF(Survey!$BB119=0, 0,1)</f>
        <v>0</v>
      </c>
      <c r="CK119" s="58">
        <f>IF(AND(Survey!$AX119&gt;=0,Survey!$AX119&lt;=0.2,Survey!$AX119&lt;&gt;""),0,1)</f>
        <v>1</v>
      </c>
      <c r="CL119" s="114">
        <f>IF(ISBLANK(Survey!$AY119),1,0)</f>
        <v>1</v>
      </c>
      <c r="CM119" s="16" t="str">
        <f t="shared" si="79"/>
        <v>Fail</v>
      </c>
      <c r="CN119" s="133">
        <f>Survey!$AZ119</f>
        <v>0</v>
      </c>
      <c r="CO119" s="16" t="str">
        <f t="shared" si="80"/>
        <v>Pass</v>
      </c>
      <c r="CP119" s="31">
        <f>Survey!$BA119</f>
        <v>0</v>
      </c>
      <c r="CQ119" s="138">
        <f>Survey!$BB119+Survey!$BC119+Survey!$BD119+ABS(Survey!$BE119)-ABS(Survey!$BF119)-ABS(Survey!$BG119)+ABS(Survey!$BH119)-ABS(Survey!$BI119)+ABS(Survey!$BJ119)-ABS(Survey!$BK119)-ABS(Survey!$BL119)+Survey!$BM119</f>
        <v>0</v>
      </c>
      <c r="CR119" s="30">
        <f t="shared" si="81"/>
        <v>0</v>
      </c>
      <c r="CS119" s="17">
        <f t="shared" si="82"/>
        <v>0</v>
      </c>
      <c r="CT119" s="16" t="str">
        <f t="shared" si="83"/>
        <v>Pass</v>
      </c>
      <c r="CU119" s="33" t="b">
        <f>IF(ABS(Survey!$BM119)=0,TRUE,FALSE)</f>
        <v>1</v>
      </c>
      <c r="CV119" s="32" t="b">
        <f>NOT(ISBLANK(Survey!$BN119))</f>
        <v>0</v>
      </c>
      <c r="CW119" t="str">
        <f t="shared" si="84"/>
        <v>Fail</v>
      </c>
      <c r="CX119" s="25">
        <f>Survey!$BA119</f>
        <v>0</v>
      </c>
      <c r="CY119" s="25" cm="1">
        <f t="array" ref="CY119">SUM(SUMIF(Survey!BP119:BW119,{"&gt;0","&lt;0"})*{1,-1})-SUM(SUMIF(Survey!BY119:CF119,{"&gt;0","&lt;0"})*{1,-1})</f>
        <v>0</v>
      </c>
      <c r="CZ119" s="30" t="str">
        <f t="shared" si="85"/>
        <v>No holdings</v>
      </c>
      <c r="DA119">
        <f t="shared" si="86"/>
        <v>0</v>
      </c>
      <c r="DB119" s="16" t="str">
        <f t="shared" si="87"/>
        <v>Fail</v>
      </c>
      <c r="DC119" s="31">
        <f>Survey!$BA119</f>
        <v>0</v>
      </c>
      <c r="DD119" s="31" cm="1">
        <f t="array" ref="DD119">SUM(SUMIF(Survey!CH119:DA119,{"&gt;0","&lt;0"})*{1,-1})-SUM(SUMIF(Survey!DC119:DV119,{"&gt;0","&lt;0"})*{1,-1})</f>
        <v>0</v>
      </c>
      <c r="DE119" s="30" t="str">
        <f t="shared" si="88"/>
        <v>No holdings</v>
      </c>
      <c r="DF119" s="17">
        <f t="shared" si="89"/>
        <v>0</v>
      </c>
      <c r="DG119" s="16" t="str">
        <f t="shared" si="90"/>
        <v>Pass</v>
      </c>
      <c r="DH119" s="33" t="b">
        <f>IF(ABS(Survey!$DA119)=0,TRUE,FALSE)</f>
        <v>1</v>
      </c>
      <c r="DI119" s="32" t="b">
        <f>NOT(ISBLANK(Survey!$DB119))</f>
        <v>0</v>
      </c>
      <c r="DJ119" s="16" t="str">
        <f t="shared" si="91"/>
        <v>Pass</v>
      </c>
      <c r="DK119" s="33" t="b">
        <f>IF(ABS(Survey!$DV119)=0,TRUE,FALSE)</f>
        <v>1</v>
      </c>
      <c r="DL119" s="32" t="b">
        <f>NOT(ISBLANK(Survey!$DW119))</f>
        <v>0</v>
      </c>
      <c r="DM119" t="str">
        <f t="shared" si="92"/>
        <v>Pass</v>
      </c>
      <c r="DN119" s="25" cm="1">
        <f t="array" ref="DN119">SUM(SUMIF(Survey!CW119,{"&gt;0","&lt;0"})*{1,-1})+SUM(SUMIF(Survey!DR119,{"&gt;0","&lt;0"})*{1,-1})</f>
        <v>0</v>
      </c>
      <c r="DO119" s="25">
        <f>SUM(SUMIF(Survey!DY119:EE119,{"&gt;0","&lt;0"})*{1,-1})+SUM(SUMIF(Survey!EG119:EM119,{"&gt;0","&lt;0"})*{1,-1})</f>
        <v>0</v>
      </c>
      <c r="DP119">
        <f t="shared" si="93"/>
        <v>0</v>
      </c>
      <c r="DQ119">
        <f t="shared" si="94"/>
        <v>0</v>
      </c>
      <c r="DR119" s="16" t="str">
        <f t="shared" si="95"/>
        <v>Pass</v>
      </c>
      <c r="DS119" s="33" t="b">
        <f>IF(ABS(Survey!$EE119)=0,TRUE,FALSE)</f>
        <v>1</v>
      </c>
      <c r="DT119" s="32" t="b">
        <f>NOT(ISBLANK(Survey!EF119))</f>
        <v>0</v>
      </c>
      <c r="DU119" s="16" t="str">
        <f t="shared" si="96"/>
        <v>Pass</v>
      </c>
      <c r="DV119" s="33" t="b">
        <f>IF(ABS(Survey!$EM119)=0,TRUE,FALSE)</f>
        <v>1</v>
      </c>
      <c r="DW119" s="32" t="b">
        <f>NOT(ISBLANK(Survey!$EN119))</f>
        <v>0</v>
      </c>
      <c r="DX119" s="16" t="str">
        <f t="shared" si="97"/>
        <v>Fail</v>
      </c>
      <c r="DY119" s="31">
        <f>SUM(SUMIF(Survey!ET119:EV119,{"&gt;0","&lt;0"})*{1,-1})</f>
        <v>0</v>
      </c>
      <c r="DZ119">
        <f t="shared" si="98"/>
        <v>0</v>
      </c>
      <c r="EA119">
        <f t="shared" si="99"/>
        <v>100</v>
      </c>
      <c r="EB119" s="30" t="b">
        <f>IF(OR(Survey!$M119="ETF",Survey!$M119="ETF, alternative mutual fund",Survey!$M119="Closed-end", Survey!$M119="Split share corp"),TRUE,FALSE)</f>
        <v>0</v>
      </c>
      <c r="EC119" s="16" t="str">
        <f t="shared" si="100"/>
        <v>Fail</v>
      </c>
      <c r="ED119" s="31">
        <f>SUM(SUMIF(Survey!EX119:FD119,{"&gt;0","&lt;0"})*{1,-1})</f>
        <v>0</v>
      </c>
      <c r="EE119">
        <f t="shared" si="101"/>
        <v>0</v>
      </c>
      <c r="EF119" s="17">
        <f t="shared" si="102"/>
        <v>100</v>
      </c>
      <c r="EG119" s="16" t="str">
        <f t="shared" si="103"/>
        <v>Fail</v>
      </c>
      <c r="EH119" s="31">
        <f>SUM(SUMIF(Survey!FF119:FL119,{"&gt;0","&lt;0"})*{1,-1})</f>
        <v>0</v>
      </c>
      <c r="EI119">
        <f t="shared" si="104"/>
        <v>0</v>
      </c>
      <c r="EJ119" s="17">
        <f t="shared" si="105"/>
        <v>100</v>
      </c>
    </row>
    <row r="120" spans="1:140">
      <c r="A120">
        <v>120</v>
      </c>
      <c r="B120" t="str">
        <f t="shared" si="0"/>
        <v>Pass</v>
      </c>
      <c r="C120" t="str">
        <f>IF(COUNTBLANK(Survey!B120:FM120)=$C$2, "Pass", "Fail")</f>
        <v>Pass</v>
      </c>
      <c r="D120" s="16" t="str">
        <f t="shared" si="54"/>
        <v>Fail</v>
      </c>
      <c r="E120" t="str">
        <f>IF(OR(ISBLANK(Survey!AL120),COUNTIF(G120:BJ120,"Fail")),"Fail","Pass")</f>
        <v>Fail</v>
      </c>
      <c r="F120" s="265"/>
      <c r="G120" s="16" t="str">
        <f t="shared" si="55"/>
        <v>Fail</v>
      </c>
      <c r="H120" s="139">
        <f>COUNTBLANK(Survey!B120:D120)+COUNTBLANK(Survey!G120)+COUNTBLANK(Survey!I120)+COUNTBLANK(Survey!K120:M120)+COUNTBLANK(Survey!P120:Q120)+COUNTBLANK(Survey!T120:W120)+COUNTBLANK(Survey!Z120:AC120)+COUNTBLANK(Survey!AF120:AG120)+COUNTBLANK(Survey!AK120:AK120)</f>
        <v>21</v>
      </c>
      <c r="I120" t="str">
        <f t="shared" si="56"/>
        <v>Fail</v>
      </c>
      <c r="J120" t="b">
        <f>IF(Survey!E120="No",TRUE,FALSE)</f>
        <v>0</v>
      </c>
      <c r="K120" s="29" cm="1">
        <f t="array" ref="K120">IF(COUNTA(Survey!$E$4:$E$695)=1, 0, SUM(IF(COUNTIF(Survey!$E$4:$E$695, Survey!$E$4:$E$695)=1,1,0)))</f>
        <v>0</v>
      </c>
      <c r="L120" s="29">
        <f>LEN(Survey!E120)</f>
        <v>0</v>
      </c>
      <c r="M120" s="16" t="str">
        <f t="shared" si="57"/>
        <v>Fail</v>
      </c>
      <c r="N120" t="b">
        <f>IF(Survey!F120="No",TRUE,FALSE)</f>
        <v>0</v>
      </c>
      <c r="O120" t="b">
        <f>Survey!F120=Survey!E120</f>
        <v>1</v>
      </c>
      <c r="P120">
        <f>COUNTIF(Survey!$F$4:$F$695,Survey!F120)</f>
        <v>0</v>
      </c>
      <c r="Q120" s="28">
        <f>LEN(Survey!F120)</f>
        <v>0</v>
      </c>
      <c r="R120" s="16" t="str">
        <f t="shared" si="58"/>
        <v>Pass</v>
      </c>
      <c r="S120" s="29">
        <f>MOD((LEN(Survey!H120)+2),11)</f>
        <v>2</v>
      </c>
      <c r="T120">
        <f>COUNTIF(Survey!$H$4:$H$695,Survey!H120)</f>
        <v>0</v>
      </c>
      <c r="U120" s="28" t="str">
        <f>IF(Survey!$L120="Prospectus fund", "Yes", "No")</f>
        <v>No</v>
      </c>
      <c r="V120" s="16" t="str">
        <f t="shared" si="59"/>
        <v>Pass</v>
      </c>
      <c r="W120" s="29">
        <f>MOD((LEN(Survey!J120)+2),11)</f>
        <v>2</v>
      </c>
      <c r="X120">
        <f>COUNTIF(Survey!$J$4:$J$695,Survey!J120)</f>
        <v>0</v>
      </c>
      <c r="Y120" s="30" t="b">
        <f>IF(OR(Survey!$M120="ETF",Survey!$M120="ETF, alternative mutual fund",Survey!$M120="Closed-end", Survey!$M120="Split share corp", Survey!$I120="Yes"),TRUE,FALSE)</f>
        <v>0</v>
      </c>
      <c r="Z120" s="16" t="str">
        <f>IFERROR(IF(AND(OR(AC120=AD120,AD120 = "Either"),NOT(ISBLANK(Survey!K120))),"Pass","Fail"),"Pass")</f>
        <v>Fail</v>
      </c>
      <c r="AA120" s="31" cm="1">
        <f t="array" ref="AA120">SUM(SUMIF(Survey!CH120:DA120,{"&gt;0","&lt;0"})*{1,-1})</f>
        <v>0</v>
      </c>
      <c r="AB120" s="33" cm="1">
        <f t="array" ref="AB120">SUM(SUMIF(Survey!CK120,{"&gt;0","&lt;0"})*{1,-1})+SUM(SUMIF(Survey!CU120,{"&gt;0","&lt;0"})*{1,-1})</f>
        <v>0</v>
      </c>
      <c r="AC120" s="33">
        <f>Survey!K120</f>
        <v>0</v>
      </c>
      <c r="AD120" s="32" t="str">
        <f t="shared" si="60"/>
        <v>Either</v>
      </c>
      <c r="AE120" s="16" t="str">
        <f t="shared" si="61"/>
        <v>Fail</v>
      </c>
      <c r="AF120" s="58" cm="1">
        <f t="array" ref="AF120">SUM(SUMIF(Survey!CH120:DA120,{"&gt;0","&lt;0"})*{1,-1})+SUM(SUMIF(Survey!DC120:DV120,{"&gt;0","&lt;0"})*{1,-1})</f>
        <v>0</v>
      </c>
      <c r="AG120" s="58">
        <f>IFERROR(AF120/(Survey!$BA120),0)</f>
        <v>0</v>
      </c>
      <c r="AH120" s="104" t="b">
        <f>IF(OR(Survey!$M120="Alternative strategy or hedge",Survey!$M120="Private asset",Survey!$L120="Prospectus fund"),TRUE,FALSE)</f>
        <v>0</v>
      </c>
      <c r="AI120" s="104" t="b">
        <f>NOT(ISBLANK(Survey!$M120))</f>
        <v>0</v>
      </c>
      <c r="AJ120" s="16" t="str">
        <f t="shared" si="62"/>
        <v>Fail</v>
      </c>
      <c r="AK120" t="b">
        <f>IF(Survey!W120="No",TRUE,FALSE)</f>
        <v>0</v>
      </c>
      <c r="AL120" s="119">
        <f>MOD((LEN(Survey!W120)+2),22)</f>
        <v>2</v>
      </c>
      <c r="AM120" t="str">
        <f t="shared" si="63"/>
        <v>Pass</v>
      </c>
      <c r="AN120" s="33" t="b">
        <f>NOT(ISNUMBER(SEARCH("Other",Survey!$Q120)))</f>
        <v>1</v>
      </c>
      <c r="AO120" s="32" t="b">
        <f>NOT(ISBLANK(Survey!$R120))</f>
        <v>0</v>
      </c>
      <c r="AP120" s="16" t="str">
        <f t="shared" si="64"/>
        <v>Pass</v>
      </c>
      <c r="AQ120" s="114">
        <f>COUNTBLANK(Survey!$X120)</f>
        <v>1</v>
      </c>
      <c r="AR120" s="58">
        <f>IF(AND(Survey!L120&lt;&gt;"Exempt fund",OR(Survey!$M120="ETF",Survey!$M120="ETF, alternative mutual fund",Survey!$M120="Mutual fund",Survey!$M120="Alternative mutual fund",Survey!$M120="Money market")),1,0)</f>
        <v>0</v>
      </c>
      <c r="AS120" s="16" t="str">
        <f t="shared" si="65"/>
        <v>Pass</v>
      </c>
      <c r="AT120" s="33" t="b">
        <f>NOT(ISNUMBER(SEARCH("Yes",Survey!$AC120)))</f>
        <v>1</v>
      </c>
      <c r="AU120" s="32" t="b">
        <f>IF(COUNTBLANK(Survey!$AD120:$AE120)=0,TRUE, FALSE)</f>
        <v>0</v>
      </c>
      <c r="AV120" s="16" t="str">
        <f t="shared" si="66"/>
        <v>Pass</v>
      </c>
      <c r="AW120" s="33" t="b">
        <f>NOT(ISNUMBER(SEARCH("Yes",Survey!$AF120)))</f>
        <v>1</v>
      </c>
      <c r="AX120" s="32" t="b">
        <f>NOT(ISBLANK(Survey!$AH120))</f>
        <v>0</v>
      </c>
      <c r="AY120" s="16" t="str">
        <f t="shared" si="67"/>
        <v>Pass</v>
      </c>
      <c r="AZ120" s="33" t="b">
        <f>NOT(OR(ISNUMBER(SEARCH("Other",Survey!$AH120)),ISNUMBER(SEARCH("Multiple",Survey!$AH120))))</f>
        <v>1</v>
      </c>
      <c r="BA120" s="32" t="b">
        <f>NOT(ISBLANK(Survey!$AI120))</f>
        <v>0</v>
      </c>
      <c r="BB120" s="16" t="str">
        <f t="shared" si="68"/>
        <v>Fail</v>
      </c>
      <c r="BC120" s="114">
        <f>IF(ABS(Survey!$BA120)&gt;0, 1,0)</f>
        <v>0</v>
      </c>
      <c r="BD120" s="114">
        <f>IF(COUNTBLANK(Survey!$AL120)=0,1,0)</f>
        <v>0</v>
      </c>
      <c r="BE120" s="16" t="str">
        <f t="shared" si="69"/>
        <v>Pass</v>
      </c>
      <c r="BF120" s="114">
        <f>IF(ISBLANK(Survey!$AL120),0,1)</f>
        <v>0</v>
      </c>
      <c r="BG120" s="133">
        <f>COUNTBLANK(Survey!$AM120)</f>
        <v>1</v>
      </c>
      <c r="BH120" s="16" t="str">
        <f t="shared" si="70"/>
        <v>Pass</v>
      </c>
      <c r="BI120" s="114">
        <f>IF(OR(Survey!$AM120="Closed",ISBLANK(Survey!$AM120)),0,1)</f>
        <v>0</v>
      </c>
      <c r="BJ120" s="133">
        <f>IF(ISBLANK(Survey!$AN120),1,0)</f>
        <v>1</v>
      </c>
      <c r="BK120" s="118" t="str">
        <f t="shared" si="71"/>
        <v>Pass</v>
      </c>
      <c r="BL120" s="31" cm="1">
        <f t="array" ref="BL120">SUM(SUMIF(Survey!AO120:AP120,{"&gt;0","&lt;0"})*{1,-1})</f>
        <v>0</v>
      </c>
      <c r="BM120">
        <f t="shared" si="72"/>
        <v>0</v>
      </c>
      <c r="BN120">
        <f t="shared" si="73"/>
        <v>100</v>
      </c>
      <c r="BO120" s="118" t="str">
        <f t="shared" si="74"/>
        <v>Pass</v>
      </c>
      <c r="BP120">
        <f>IF(Survey!AQ120="No",0,1)</f>
        <v>1</v>
      </c>
      <c r="BQ120" s="207">
        <f>MOD((LEN(Survey!AQ120)+2),22)</f>
        <v>2</v>
      </c>
      <c r="BR120">
        <f>IF(Survey!AR120="No",0,1)</f>
        <v>1</v>
      </c>
      <c r="BS120" s="207">
        <f>MOD((LEN(Survey!AR120)+2),22)</f>
        <v>2</v>
      </c>
      <c r="BT120" s="114">
        <f>COUNTBLANK(Survey!$AQ120:$AS120)+COUNTBLANK(Survey!$AU120)</f>
        <v>4</v>
      </c>
      <c r="BU120" s="114">
        <f>IF(Survey!$I120="Yes",1,0)</f>
        <v>0</v>
      </c>
      <c r="BV120" s="114">
        <f>IF(OR(Survey!$M120="Mutual fund",Survey!$M120="Alternative mutual fund",Survey!$M120="Money market"),1,0)</f>
        <v>0</v>
      </c>
      <c r="BW120" s="119">
        <f>IF(OR(Survey!$M120="ETF",Survey!$M120="ETF, alternative mutual fund"),1,0)</f>
        <v>0</v>
      </c>
      <c r="BX120" s="16" t="str">
        <f t="shared" si="75"/>
        <v>Pass</v>
      </c>
      <c r="BY120" s="33">
        <f>IF(ISNUMBER(SEARCH("Other",Survey!$AS120)), 1, 0)</f>
        <v>0</v>
      </c>
      <c r="BZ120" s="58" t="b">
        <f>NOT(ISBLANK(Survey!$AT120))</f>
        <v>0</v>
      </c>
      <c r="CA120" s="16" t="str">
        <f t="shared" si="76"/>
        <v>Pass</v>
      </c>
      <c r="CB120" s="114">
        <f>IF(Survey!$BB120=0, 0,1)</f>
        <v>0</v>
      </c>
      <c r="CC120" s="58">
        <f>Survey!$AV120</f>
        <v>0</v>
      </c>
      <c r="CD120" s="58">
        <f>Survey!$BC120+Survey!$BD120+ABS(Survey!$BE120)-ABS(Survey!$BF120)-ABS(Survey!$BG120)-ABS(Survey!$BL120)</f>
        <v>0</v>
      </c>
      <c r="CE120" s="138">
        <f>Survey!BB120+(ABS(Survey!$BH120)-ABS(Survey!$BI120)+ABS(Survey!$BJ120)-ABS(Survey!$BK120))*0.5</f>
        <v>0</v>
      </c>
      <c r="CF120" s="58">
        <f t="shared" si="77"/>
        <v>0</v>
      </c>
      <c r="CG120" s="58">
        <f>IF(AND($CC120&gt;$CF120-0.2,$CC120&lt;$CF120+0.2,ISBLANK(Survey!$AV120)=FALSE),0,1)</f>
        <v>1</v>
      </c>
      <c r="CH120" s="133">
        <f>IF(ISBLANK(Survey!$AW120),1,0)</f>
        <v>1</v>
      </c>
      <c r="CI120" s="16" t="str">
        <f t="shared" si="78"/>
        <v>Pass</v>
      </c>
      <c r="CJ120" s="114">
        <f>IF(Survey!$BB120=0, 0,1)</f>
        <v>0</v>
      </c>
      <c r="CK120" s="58">
        <f>IF(AND(Survey!$AX120&gt;=0,Survey!$AX120&lt;=0.2,Survey!$AX120&lt;&gt;""),0,1)</f>
        <v>1</v>
      </c>
      <c r="CL120" s="114">
        <f>IF(ISBLANK(Survey!$AY120),1,0)</f>
        <v>1</v>
      </c>
      <c r="CM120" s="16" t="str">
        <f t="shared" si="79"/>
        <v>Fail</v>
      </c>
      <c r="CN120" s="133">
        <f>Survey!$AZ120</f>
        <v>0</v>
      </c>
      <c r="CO120" s="16" t="str">
        <f t="shared" si="80"/>
        <v>Pass</v>
      </c>
      <c r="CP120" s="31">
        <f>Survey!$BA120</f>
        <v>0</v>
      </c>
      <c r="CQ120" s="138">
        <f>Survey!$BB120+Survey!$BC120+Survey!$BD120+ABS(Survey!$BE120)-ABS(Survey!$BF120)-ABS(Survey!$BG120)+ABS(Survey!$BH120)-ABS(Survey!$BI120)+ABS(Survey!$BJ120)-ABS(Survey!$BK120)-ABS(Survey!$BL120)+Survey!$BM120</f>
        <v>0</v>
      </c>
      <c r="CR120" s="30">
        <f t="shared" si="81"/>
        <v>0</v>
      </c>
      <c r="CS120" s="17">
        <f t="shared" si="82"/>
        <v>0</v>
      </c>
      <c r="CT120" s="16" t="str">
        <f t="shared" si="83"/>
        <v>Pass</v>
      </c>
      <c r="CU120" s="33" t="b">
        <f>IF(ABS(Survey!$BM120)=0,TRUE,FALSE)</f>
        <v>1</v>
      </c>
      <c r="CV120" s="32" t="b">
        <f>NOT(ISBLANK(Survey!$BN120))</f>
        <v>0</v>
      </c>
      <c r="CW120" t="str">
        <f t="shared" si="84"/>
        <v>Fail</v>
      </c>
      <c r="CX120" s="25">
        <f>Survey!$BA120</f>
        <v>0</v>
      </c>
      <c r="CY120" s="25" cm="1">
        <f t="array" ref="CY120">SUM(SUMIF(Survey!BP120:BW120,{"&gt;0","&lt;0"})*{1,-1})-SUM(SUMIF(Survey!BY120:CF120,{"&gt;0","&lt;0"})*{1,-1})</f>
        <v>0</v>
      </c>
      <c r="CZ120" s="30" t="str">
        <f t="shared" si="85"/>
        <v>No holdings</v>
      </c>
      <c r="DA120">
        <f t="shared" si="86"/>
        <v>0</v>
      </c>
      <c r="DB120" s="16" t="str">
        <f t="shared" si="87"/>
        <v>Fail</v>
      </c>
      <c r="DC120" s="31">
        <f>Survey!$BA120</f>
        <v>0</v>
      </c>
      <c r="DD120" s="31" cm="1">
        <f t="array" ref="DD120">SUM(SUMIF(Survey!CH120:DA120,{"&gt;0","&lt;0"})*{1,-1})-SUM(SUMIF(Survey!DC120:DV120,{"&gt;0","&lt;0"})*{1,-1})</f>
        <v>0</v>
      </c>
      <c r="DE120" s="30" t="str">
        <f t="shared" si="88"/>
        <v>No holdings</v>
      </c>
      <c r="DF120" s="17">
        <f t="shared" si="89"/>
        <v>0</v>
      </c>
      <c r="DG120" s="16" t="str">
        <f t="shared" si="90"/>
        <v>Pass</v>
      </c>
      <c r="DH120" s="33" t="b">
        <f>IF(ABS(Survey!$DA120)=0,TRUE,FALSE)</f>
        <v>1</v>
      </c>
      <c r="DI120" s="32" t="b">
        <f>NOT(ISBLANK(Survey!$DB120))</f>
        <v>0</v>
      </c>
      <c r="DJ120" s="16" t="str">
        <f t="shared" si="91"/>
        <v>Pass</v>
      </c>
      <c r="DK120" s="33" t="b">
        <f>IF(ABS(Survey!$DV120)=0,TRUE,FALSE)</f>
        <v>1</v>
      </c>
      <c r="DL120" s="32" t="b">
        <f>NOT(ISBLANK(Survey!$DW120))</f>
        <v>0</v>
      </c>
      <c r="DM120" t="str">
        <f t="shared" si="92"/>
        <v>Pass</v>
      </c>
      <c r="DN120" s="25" cm="1">
        <f t="array" ref="DN120">SUM(SUMIF(Survey!CW120,{"&gt;0","&lt;0"})*{1,-1})+SUM(SUMIF(Survey!DR120,{"&gt;0","&lt;0"})*{1,-1})</f>
        <v>0</v>
      </c>
      <c r="DO120" s="25">
        <f>SUM(SUMIF(Survey!DY120:EE120,{"&gt;0","&lt;0"})*{1,-1})+SUM(SUMIF(Survey!EG120:EM120,{"&gt;0","&lt;0"})*{1,-1})</f>
        <v>0</v>
      </c>
      <c r="DP120">
        <f t="shared" si="93"/>
        <v>0</v>
      </c>
      <c r="DQ120">
        <f t="shared" si="94"/>
        <v>0</v>
      </c>
      <c r="DR120" s="16" t="str">
        <f t="shared" si="95"/>
        <v>Pass</v>
      </c>
      <c r="DS120" s="33" t="b">
        <f>IF(ABS(Survey!$EE120)=0,TRUE,FALSE)</f>
        <v>1</v>
      </c>
      <c r="DT120" s="32" t="b">
        <f>NOT(ISBLANK(Survey!EF120))</f>
        <v>0</v>
      </c>
      <c r="DU120" s="16" t="str">
        <f t="shared" si="96"/>
        <v>Pass</v>
      </c>
      <c r="DV120" s="33" t="b">
        <f>IF(ABS(Survey!$EM120)=0,TRUE,FALSE)</f>
        <v>1</v>
      </c>
      <c r="DW120" s="32" t="b">
        <f>NOT(ISBLANK(Survey!$EN120))</f>
        <v>0</v>
      </c>
      <c r="DX120" s="16" t="str">
        <f t="shared" si="97"/>
        <v>Fail</v>
      </c>
      <c r="DY120" s="31">
        <f>SUM(SUMIF(Survey!ET120:EV120,{"&gt;0","&lt;0"})*{1,-1})</f>
        <v>0</v>
      </c>
      <c r="DZ120">
        <f t="shared" si="98"/>
        <v>0</v>
      </c>
      <c r="EA120">
        <f t="shared" si="99"/>
        <v>100</v>
      </c>
      <c r="EB120" s="30" t="b">
        <f>IF(OR(Survey!$M120="ETF",Survey!$M120="ETF, alternative mutual fund",Survey!$M120="Closed-end", Survey!$M120="Split share corp"),TRUE,FALSE)</f>
        <v>0</v>
      </c>
      <c r="EC120" s="16" t="str">
        <f t="shared" si="100"/>
        <v>Fail</v>
      </c>
      <c r="ED120" s="31">
        <f>SUM(SUMIF(Survey!EX120:FD120,{"&gt;0","&lt;0"})*{1,-1})</f>
        <v>0</v>
      </c>
      <c r="EE120">
        <f t="shared" si="101"/>
        <v>0</v>
      </c>
      <c r="EF120" s="17">
        <f t="shared" si="102"/>
        <v>100</v>
      </c>
      <c r="EG120" s="16" t="str">
        <f t="shared" si="103"/>
        <v>Fail</v>
      </c>
      <c r="EH120" s="31">
        <f>SUM(SUMIF(Survey!FF120:FL120,{"&gt;0","&lt;0"})*{1,-1})</f>
        <v>0</v>
      </c>
      <c r="EI120">
        <f t="shared" si="104"/>
        <v>0</v>
      </c>
      <c r="EJ120" s="17">
        <f t="shared" si="105"/>
        <v>100</v>
      </c>
    </row>
    <row r="121" spans="1:140">
      <c r="A121">
        <v>121</v>
      </c>
      <c r="B121" t="str">
        <f t="shared" si="0"/>
        <v>Pass</v>
      </c>
      <c r="C121" t="str">
        <f>IF(COUNTBLANK(Survey!B121:FM121)=$C$2, "Pass", "Fail")</f>
        <v>Pass</v>
      </c>
      <c r="D121" s="16" t="str">
        <f t="shared" si="54"/>
        <v>Fail</v>
      </c>
      <c r="E121" t="str">
        <f>IF(OR(ISBLANK(Survey!AL121),COUNTIF(G121:BJ121,"Fail")),"Fail","Pass")</f>
        <v>Fail</v>
      </c>
      <c r="F121" s="265"/>
      <c r="G121" s="16" t="str">
        <f t="shared" si="55"/>
        <v>Fail</v>
      </c>
      <c r="H121" s="139">
        <f>COUNTBLANK(Survey!B121:D121)+COUNTBLANK(Survey!G121)+COUNTBLANK(Survey!I121)+COUNTBLANK(Survey!K121:M121)+COUNTBLANK(Survey!P121:Q121)+COUNTBLANK(Survey!T121:W121)+COUNTBLANK(Survey!Z121:AC121)+COUNTBLANK(Survey!AF121:AG121)+COUNTBLANK(Survey!AK121:AK121)</f>
        <v>21</v>
      </c>
      <c r="I121" t="str">
        <f t="shared" si="56"/>
        <v>Fail</v>
      </c>
      <c r="J121" t="b">
        <f>IF(Survey!E121="No",TRUE,FALSE)</f>
        <v>0</v>
      </c>
      <c r="K121" s="29" cm="1">
        <f t="array" ref="K121">IF(COUNTA(Survey!$E$4:$E$695)=1, 0, SUM(IF(COUNTIF(Survey!$E$4:$E$695, Survey!$E$4:$E$695)=1,1,0)))</f>
        <v>0</v>
      </c>
      <c r="L121" s="29">
        <f>LEN(Survey!E121)</f>
        <v>0</v>
      </c>
      <c r="M121" s="16" t="str">
        <f t="shared" si="57"/>
        <v>Fail</v>
      </c>
      <c r="N121" t="b">
        <f>IF(Survey!F121="No",TRUE,FALSE)</f>
        <v>0</v>
      </c>
      <c r="O121" t="b">
        <f>Survey!F121=Survey!E121</f>
        <v>1</v>
      </c>
      <c r="P121">
        <f>COUNTIF(Survey!$F$4:$F$695,Survey!F121)</f>
        <v>0</v>
      </c>
      <c r="Q121" s="28">
        <f>LEN(Survey!F121)</f>
        <v>0</v>
      </c>
      <c r="R121" s="16" t="str">
        <f t="shared" si="58"/>
        <v>Pass</v>
      </c>
      <c r="S121" s="29">
        <f>MOD((LEN(Survey!H121)+2),11)</f>
        <v>2</v>
      </c>
      <c r="T121">
        <f>COUNTIF(Survey!$H$4:$H$695,Survey!H121)</f>
        <v>0</v>
      </c>
      <c r="U121" s="28" t="str">
        <f>IF(Survey!$L121="Prospectus fund", "Yes", "No")</f>
        <v>No</v>
      </c>
      <c r="V121" s="16" t="str">
        <f t="shared" si="59"/>
        <v>Pass</v>
      </c>
      <c r="W121" s="29">
        <f>MOD((LEN(Survey!J121)+2),11)</f>
        <v>2</v>
      </c>
      <c r="X121">
        <f>COUNTIF(Survey!$J$4:$J$695,Survey!J121)</f>
        <v>0</v>
      </c>
      <c r="Y121" s="30" t="b">
        <f>IF(OR(Survey!$M121="ETF",Survey!$M121="ETF, alternative mutual fund",Survey!$M121="Closed-end", Survey!$M121="Split share corp", Survey!$I121="Yes"),TRUE,FALSE)</f>
        <v>0</v>
      </c>
      <c r="Z121" s="16" t="str">
        <f>IFERROR(IF(AND(OR(AC121=AD121,AD121 = "Either"),NOT(ISBLANK(Survey!K121))),"Pass","Fail"),"Pass")</f>
        <v>Fail</v>
      </c>
      <c r="AA121" s="31" cm="1">
        <f t="array" ref="AA121">SUM(SUMIF(Survey!CH121:DA121,{"&gt;0","&lt;0"})*{1,-1})</f>
        <v>0</v>
      </c>
      <c r="AB121" s="33" cm="1">
        <f t="array" ref="AB121">SUM(SUMIF(Survey!CK121,{"&gt;0","&lt;0"})*{1,-1})+SUM(SUMIF(Survey!CU121,{"&gt;0","&lt;0"})*{1,-1})</f>
        <v>0</v>
      </c>
      <c r="AC121" s="33">
        <f>Survey!K121</f>
        <v>0</v>
      </c>
      <c r="AD121" s="32" t="str">
        <f t="shared" si="60"/>
        <v>Either</v>
      </c>
      <c r="AE121" s="16" t="str">
        <f t="shared" si="61"/>
        <v>Fail</v>
      </c>
      <c r="AF121" s="58" cm="1">
        <f t="array" ref="AF121">SUM(SUMIF(Survey!CH121:DA121,{"&gt;0","&lt;0"})*{1,-1})+SUM(SUMIF(Survey!DC121:DV121,{"&gt;0","&lt;0"})*{1,-1})</f>
        <v>0</v>
      </c>
      <c r="AG121" s="58">
        <f>IFERROR(AF121/(Survey!$BA121),0)</f>
        <v>0</v>
      </c>
      <c r="AH121" s="104" t="b">
        <f>IF(OR(Survey!$M121="Alternative strategy or hedge",Survey!$M121="Private asset",Survey!$L121="Prospectus fund"),TRUE,FALSE)</f>
        <v>0</v>
      </c>
      <c r="AI121" s="104" t="b">
        <f>NOT(ISBLANK(Survey!$M121))</f>
        <v>0</v>
      </c>
      <c r="AJ121" s="16" t="str">
        <f t="shared" si="62"/>
        <v>Fail</v>
      </c>
      <c r="AK121" t="b">
        <f>IF(Survey!W121="No",TRUE,FALSE)</f>
        <v>0</v>
      </c>
      <c r="AL121" s="119">
        <f>MOD((LEN(Survey!W121)+2),22)</f>
        <v>2</v>
      </c>
      <c r="AM121" t="str">
        <f t="shared" si="63"/>
        <v>Pass</v>
      </c>
      <c r="AN121" s="33" t="b">
        <f>NOT(ISNUMBER(SEARCH("Other",Survey!$Q121)))</f>
        <v>1</v>
      </c>
      <c r="AO121" s="32" t="b">
        <f>NOT(ISBLANK(Survey!$R121))</f>
        <v>0</v>
      </c>
      <c r="AP121" s="16" t="str">
        <f t="shared" si="64"/>
        <v>Pass</v>
      </c>
      <c r="AQ121" s="114">
        <f>COUNTBLANK(Survey!$X121)</f>
        <v>1</v>
      </c>
      <c r="AR121" s="58">
        <f>IF(AND(Survey!L121&lt;&gt;"Exempt fund",OR(Survey!$M121="ETF",Survey!$M121="ETF, alternative mutual fund",Survey!$M121="Mutual fund",Survey!$M121="Alternative mutual fund",Survey!$M121="Money market")),1,0)</f>
        <v>0</v>
      </c>
      <c r="AS121" s="16" t="str">
        <f t="shared" si="65"/>
        <v>Pass</v>
      </c>
      <c r="AT121" s="33" t="b">
        <f>NOT(ISNUMBER(SEARCH("Yes",Survey!$AC121)))</f>
        <v>1</v>
      </c>
      <c r="AU121" s="32" t="b">
        <f>IF(COUNTBLANK(Survey!$AD121:$AE121)=0,TRUE, FALSE)</f>
        <v>0</v>
      </c>
      <c r="AV121" s="16" t="str">
        <f t="shared" si="66"/>
        <v>Pass</v>
      </c>
      <c r="AW121" s="33" t="b">
        <f>NOT(ISNUMBER(SEARCH("Yes",Survey!$AF121)))</f>
        <v>1</v>
      </c>
      <c r="AX121" s="32" t="b">
        <f>NOT(ISBLANK(Survey!$AH121))</f>
        <v>0</v>
      </c>
      <c r="AY121" s="16" t="str">
        <f t="shared" si="67"/>
        <v>Pass</v>
      </c>
      <c r="AZ121" s="33" t="b">
        <f>NOT(OR(ISNUMBER(SEARCH("Other",Survey!$AH121)),ISNUMBER(SEARCH("Multiple",Survey!$AH121))))</f>
        <v>1</v>
      </c>
      <c r="BA121" s="32" t="b">
        <f>NOT(ISBLANK(Survey!$AI121))</f>
        <v>0</v>
      </c>
      <c r="BB121" s="16" t="str">
        <f t="shared" si="68"/>
        <v>Fail</v>
      </c>
      <c r="BC121" s="114">
        <f>IF(ABS(Survey!$BA121)&gt;0, 1,0)</f>
        <v>0</v>
      </c>
      <c r="BD121" s="114">
        <f>IF(COUNTBLANK(Survey!$AL121)=0,1,0)</f>
        <v>0</v>
      </c>
      <c r="BE121" s="16" t="str">
        <f t="shared" si="69"/>
        <v>Pass</v>
      </c>
      <c r="BF121" s="114">
        <f>IF(ISBLANK(Survey!$AL121),0,1)</f>
        <v>0</v>
      </c>
      <c r="BG121" s="133">
        <f>COUNTBLANK(Survey!$AM121)</f>
        <v>1</v>
      </c>
      <c r="BH121" s="16" t="str">
        <f t="shared" si="70"/>
        <v>Pass</v>
      </c>
      <c r="BI121" s="114">
        <f>IF(OR(Survey!$AM121="Closed",ISBLANK(Survey!$AM121)),0,1)</f>
        <v>0</v>
      </c>
      <c r="BJ121" s="133">
        <f>IF(ISBLANK(Survey!$AN121),1,0)</f>
        <v>1</v>
      </c>
      <c r="BK121" s="118" t="str">
        <f t="shared" si="71"/>
        <v>Pass</v>
      </c>
      <c r="BL121" s="31" cm="1">
        <f t="array" ref="BL121">SUM(SUMIF(Survey!AO121:AP121,{"&gt;0","&lt;0"})*{1,-1})</f>
        <v>0</v>
      </c>
      <c r="BM121">
        <f t="shared" si="72"/>
        <v>0</v>
      </c>
      <c r="BN121">
        <f t="shared" si="73"/>
        <v>100</v>
      </c>
      <c r="BO121" s="118" t="str">
        <f t="shared" si="74"/>
        <v>Pass</v>
      </c>
      <c r="BP121">
        <f>IF(Survey!AQ121="No",0,1)</f>
        <v>1</v>
      </c>
      <c r="BQ121" s="207">
        <f>MOD((LEN(Survey!AQ121)+2),22)</f>
        <v>2</v>
      </c>
      <c r="BR121">
        <f>IF(Survey!AR121="No",0,1)</f>
        <v>1</v>
      </c>
      <c r="BS121" s="207">
        <f>MOD((LEN(Survey!AR121)+2),22)</f>
        <v>2</v>
      </c>
      <c r="BT121" s="114">
        <f>COUNTBLANK(Survey!$AQ121:$AS121)+COUNTBLANK(Survey!$AU121)</f>
        <v>4</v>
      </c>
      <c r="BU121" s="114">
        <f>IF(Survey!$I121="Yes",1,0)</f>
        <v>0</v>
      </c>
      <c r="BV121" s="114">
        <f>IF(OR(Survey!$M121="Mutual fund",Survey!$M121="Alternative mutual fund",Survey!$M121="Money market"),1,0)</f>
        <v>0</v>
      </c>
      <c r="BW121" s="119">
        <f>IF(OR(Survey!$M121="ETF",Survey!$M121="ETF, alternative mutual fund"),1,0)</f>
        <v>0</v>
      </c>
      <c r="BX121" s="16" t="str">
        <f t="shared" si="75"/>
        <v>Pass</v>
      </c>
      <c r="BY121" s="33">
        <f>IF(ISNUMBER(SEARCH("Other",Survey!$AS121)), 1, 0)</f>
        <v>0</v>
      </c>
      <c r="BZ121" s="58" t="b">
        <f>NOT(ISBLANK(Survey!$AT121))</f>
        <v>0</v>
      </c>
      <c r="CA121" s="16" t="str">
        <f t="shared" si="76"/>
        <v>Pass</v>
      </c>
      <c r="CB121" s="114">
        <f>IF(Survey!$BB121=0, 0,1)</f>
        <v>0</v>
      </c>
      <c r="CC121" s="58">
        <f>Survey!$AV121</f>
        <v>0</v>
      </c>
      <c r="CD121" s="58">
        <f>Survey!$BC121+Survey!$BD121+ABS(Survey!$BE121)-ABS(Survey!$BF121)-ABS(Survey!$BG121)-ABS(Survey!$BL121)</f>
        <v>0</v>
      </c>
      <c r="CE121" s="138">
        <f>Survey!BB121+(ABS(Survey!$BH121)-ABS(Survey!$BI121)+ABS(Survey!$BJ121)-ABS(Survey!$BK121))*0.5</f>
        <v>0</v>
      </c>
      <c r="CF121" s="58">
        <f t="shared" si="77"/>
        <v>0</v>
      </c>
      <c r="CG121" s="58">
        <f>IF(AND($CC121&gt;$CF121-0.2,$CC121&lt;$CF121+0.2,ISBLANK(Survey!$AV121)=FALSE),0,1)</f>
        <v>1</v>
      </c>
      <c r="CH121" s="133">
        <f>IF(ISBLANK(Survey!$AW121),1,0)</f>
        <v>1</v>
      </c>
      <c r="CI121" s="16" t="str">
        <f t="shared" si="78"/>
        <v>Pass</v>
      </c>
      <c r="CJ121" s="114">
        <f>IF(Survey!$BB121=0, 0,1)</f>
        <v>0</v>
      </c>
      <c r="CK121" s="58">
        <f>IF(AND(Survey!$AX121&gt;=0,Survey!$AX121&lt;=0.2,Survey!$AX121&lt;&gt;""),0,1)</f>
        <v>1</v>
      </c>
      <c r="CL121" s="114">
        <f>IF(ISBLANK(Survey!$AY121),1,0)</f>
        <v>1</v>
      </c>
      <c r="CM121" s="16" t="str">
        <f t="shared" si="79"/>
        <v>Fail</v>
      </c>
      <c r="CN121" s="133">
        <f>Survey!$AZ121</f>
        <v>0</v>
      </c>
      <c r="CO121" s="16" t="str">
        <f t="shared" si="80"/>
        <v>Pass</v>
      </c>
      <c r="CP121" s="31">
        <f>Survey!$BA121</f>
        <v>0</v>
      </c>
      <c r="CQ121" s="138">
        <f>Survey!$BB121+Survey!$BC121+Survey!$BD121+ABS(Survey!$BE121)-ABS(Survey!$BF121)-ABS(Survey!$BG121)+ABS(Survey!$BH121)-ABS(Survey!$BI121)+ABS(Survey!$BJ121)-ABS(Survey!$BK121)-ABS(Survey!$BL121)+Survey!$BM121</f>
        <v>0</v>
      </c>
      <c r="CR121" s="30">
        <f t="shared" si="81"/>
        <v>0</v>
      </c>
      <c r="CS121" s="17">
        <f t="shared" si="82"/>
        <v>0</v>
      </c>
      <c r="CT121" s="16" t="str">
        <f t="shared" si="83"/>
        <v>Pass</v>
      </c>
      <c r="CU121" s="33" t="b">
        <f>IF(ABS(Survey!$BM121)=0,TRUE,FALSE)</f>
        <v>1</v>
      </c>
      <c r="CV121" s="32" t="b">
        <f>NOT(ISBLANK(Survey!$BN121))</f>
        <v>0</v>
      </c>
      <c r="CW121" t="str">
        <f t="shared" si="84"/>
        <v>Fail</v>
      </c>
      <c r="CX121" s="25">
        <f>Survey!$BA121</f>
        <v>0</v>
      </c>
      <c r="CY121" s="25" cm="1">
        <f t="array" ref="CY121">SUM(SUMIF(Survey!BP121:BW121,{"&gt;0","&lt;0"})*{1,-1})-SUM(SUMIF(Survey!BY121:CF121,{"&gt;0","&lt;0"})*{1,-1})</f>
        <v>0</v>
      </c>
      <c r="CZ121" s="30" t="str">
        <f t="shared" si="85"/>
        <v>No holdings</v>
      </c>
      <c r="DA121">
        <f t="shared" si="86"/>
        <v>0</v>
      </c>
      <c r="DB121" s="16" t="str">
        <f t="shared" si="87"/>
        <v>Fail</v>
      </c>
      <c r="DC121" s="31">
        <f>Survey!$BA121</f>
        <v>0</v>
      </c>
      <c r="DD121" s="31" cm="1">
        <f t="array" ref="DD121">SUM(SUMIF(Survey!CH121:DA121,{"&gt;0","&lt;0"})*{1,-1})-SUM(SUMIF(Survey!DC121:DV121,{"&gt;0","&lt;0"})*{1,-1})</f>
        <v>0</v>
      </c>
      <c r="DE121" s="30" t="str">
        <f t="shared" si="88"/>
        <v>No holdings</v>
      </c>
      <c r="DF121" s="17">
        <f t="shared" si="89"/>
        <v>0</v>
      </c>
      <c r="DG121" s="16" t="str">
        <f t="shared" si="90"/>
        <v>Pass</v>
      </c>
      <c r="DH121" s="33" t="b">
        <f>IF(ABS(Survey!$DA121)=0,TRUE,FALSE)</f>
        <v>1</v>
      </c>
      <c r="DI121" s="32" t="b">
        <f>NOT(ISBLANK(Survey!$DB121))</f>
        <v>0</v>
      </c>
      <c r="DJ121" s="16" t="str">
        <f t="shared" si="91"/>
        <v>Pass</v>
      </c>
      <c r="DK121" s="33" t="b">
        <f>IF(ABS(Survey!$DV121)=0,TRUE,FALSE)</f>
        <v>1</v>
      </c>
      <c r="DL121" s="32" t="b">
        <f>NOT(ISBLANK(Survey!$DW121))</f>
        <v>0</v>
      </c>
      <c r="DM121" t="str">
        <f t="shared" si="92"/>
        <v>Pass</v>
      </c>
      <c r="DN121" s="25" cm="1">
        <f t="array" ref="DN121">SUM(SUMIF(Survey!CW121,{"&gt;0","&lt;0"})*{1,-1})+SUM(SUMIF(Survey!DR121,{"&gt;0","&lt;0"})*{1,-1})</f>
        <v>0</v>
      </c>
      <c r="DO121" s="25">
        <f>SUM(SUMIF(Survey!DY121:EE121,{"&gt;0","&lt;0"})*{1,-1})+SUM(SUMIF(Survey!EG121:EM121,{"&gt;0","&lt;0"})*{1,-1})</f>
        <v>0</v>
      </c>
      <c r="DP121">
        <f t="shared" si="93"/>
        <v>0</v>
      </c>
      <c r="DQ121">
        <f t="shared" si="94"/>
        <v>0</v>
      </c>
      <c r="DR121" s="16" t="str">
        <f t="shared" si="95"/>
        <v>Pass</v>
      </c>
      <c r="DS121" s="33" t="b">
        <f>IF(ABS(Survey!$EE121)=0,TRUE,FALSE)</f>
        <v>1</v>
      </c>
      <c r="DT121" s="32" t="b">
        <f>NOT(ISBLANK(Survey!EF121))</f>
        <v>0</v>
      </c>
      <c r="DU121" s="16" t="str">
        <f t="shared" si="96"/>
        <v>Pass</v>
      </c>
      <c r="DV121" s="33" t="b">
        <f>IF(ABS(Survey!$EM121)=0,TRUE,FALSE)</f>
        <v>1</v>
      </c>
      <c r="DW121" s="32" t="b">
        <f>NOT(ISBLANK(Survey!$EN121))</f>
        <v>0</v>
      </c>
      <c r="DX121" s="16" t="str">
        <f t="shared" si="97"/>
        <v>Fail</v>
      </c>
      <c r="DY121" s="31">
        <f>SUM(SUMIF(Survey!ET121:EV121,{"&gt;0","&lt;0"})*{1,-1})</f>
        <v>0</v>
      </c>
      <c r="DZ121">
        <f t="shared" si="98"/>
        <v>0</v>
      </c>
      <c r="EA121">
        <f t="shared" si="99"/>
        <v>100</v>
      </c>
      <c r="EB121" s="30" t="b">
        <f>IF(OR(Survey!$M121="ETF",Survey!$M121="ETF, alternative mutual fund",Survey!$M121="Closed-end", Survey!$M121="Split share corp"),TRUE,FALSE)</f>
        <v>0</v>
      </c>
      <c r="EC121" s="16" t="str">
        <f t="shared" si="100"/>
        <v>Fail</v>
      </c>
      <c r="ED121" s="31">
        <f>SUM(SUMIF(Survey!EX121:FD121,{"&gt;0","&lt;0"})*{1,-1})</f>
        <v>0</v>
      </c>
      <c r="EE121">
        <f t="shared" si="101"/>
        <v>0</v>
      </c>
      <c r="EF121" s="17">
        <f t="shared" si="102"/>
        <v>100</v>
      </c>
      <c r="EG121" s="16" t="str">
        <f t="shared" si="103"/>
        <v>Fail</v>
      </c>
      <c r="EH121" s="31">
        <f>SUM(SUMIF(Survey!FF121:FL121,{"&gt;0","&lt;0"})*{1,-1})</f>
        <v>0</v>
      </c>
      <c r="EI121">
        <f t="shared" si="104"/>
        <v>0</v>
      </c>
      <c r="EJ121" s="17">
        <f t="shared" si="105"/>
        <v>100</v>
      </c>
    </row>
    <row r="122" spans="1:140">
      <c r="A122">
        <v>122</v>
      </c>
      <c r="B122" t="str">
        <f t="shared" si="0"/>
        <v>Pass</v>
      </c>
      <c r="C122" t="str">
        <f>IF(COUNTBLANK(Survey!B122:FM122)=$C$2, "Pass", "Fail")</f>
        <v>Pass</v>
      </c>
      <c r="D122" s="16" t="str">
        <f t="shared" si="54"/>
        <v>Fail</v>
      </c>
      <c r="E122" t="str">
        <f>IF(OR(ISBLANK(Survey!AL122),COUNTIF(G122:BJ122,"Fail")),"Fail","Pass")</f>
        <v>Fail</v>
      </c>
      <c r="F122" s="265"/>
      <c r="G122" s="16" t="str">
        <f t="shared" si="55"/>
        <v>Fail</v>
      </c>
      <c r="H122" s="139">
        <f>COUNTBLANK(Survey!B122:D122)+COUNTBLANK(Survey!G122)+COUNTBLANK(Survey!I122)+COUNTBLANK(Survey!K122:M122)+COUNTBLANK(Survey!P122:Q122)+COUNTBLANK(Survey!T122:W122)+COUNTBLANK(Survey!Z122:AC122)+COUNTBLANK(Survey!AF122:AG122)+COUNTBLANK(Survey!AK122:AK122)</f>
        <v>21</v>
      </c>
      <c r="I122" t="str">
        <f t="shared" si="56"/>
        <v>Fail</v>
      </c>
      <c r="J122" t="b">
        <f>IF(Survey!E122="No",TRUE,FALSE)</f>
        <v>0</v>
      </c>
      <c r="K122" s="29" cm="1">
        <f t="array" ref="K122">IF(COUNTA(Survey!$E$4:$E$695)=1, 0, SUM(IF(COUNTIF(Survey!$E$4:$E$695, Survey!$E$4:$E$695)=1,1,0)))</f>
        <v>0</v>
      </c>
      <c r="L122" s="29">
        <f>LEN(Survey!E122)</f>
        <v>0</v>
      </c>
      <c r="M122" s="16" t="str">
        <f t="shared" si="57"/>
        <v>Fail</v>
      </c>
      <c r="N122" t="b">
        <f>IF(Survey!F122="No",TRUE,FALSE)</f>
        <v>0</v>
      </c>
      <c r="O122" t="b">
        <f>Survey!F122=Survey!E122</f>
        <v>1</v>
      </c>
      <c r="P122">
        <f>COUNTIF(Survey!$F$4:$F$695,Survey!F122)</f>
        <v>0</v>
      </c>
      <c r="Q122" s="28">
        <f>LEN(Survey!F122)</f>
        <v>0</v>
      </c>
      <c r="R122" s="16" t="str">
        <f t="shared" si="58"/>
        <v>Pass</v>
      </c>
      <c r="S122" s="29">
        <f>MOD((LEN(Survey!H122)+2),11)</f>
        <v>2</v>
      </c>
      <c r="T122">
        <f>COUNTIF(Survey!$H$4:$H$695,Survey!H122)</f>
        <v>0</v>
      </c>
      <c r="U122" s="28" t="str">
        <f>IF(Survey!$L122="Prospectus fund", "Yes", "No")</f>
        <v>No</v>
      </c>
      <c r="V122" s="16" t="str">
        <f t="shared" si="59"/>
        <v>Pass</v>
      </c>
      <c r="W122" s="29">
        <f>MOD((LEN(Survey!J122)+2),11)</f>
        <v>2</v>
      </c>
      <c r="X122">
        <f>COUNTIF(Survey!$J$4:$J$695,Survey!J122)</f>
        <v>0</v>
      </c>
      <c r="Y122" s="30" t="b">
        <f>IF(OR(Survey!$M122="ETF",Survey!$M122="ETF, alternative mutual fund",Survey!$M122="Closed-end", Survey!$M122="Split share corp", Survey!$I122="Yes"),TRUE,FALSE)</f>
        <v>0</v>
      </c>
      <c r="Z122" s="16" t="str">
        <f>IFERROR(IF(AND(OR(AC122=AD122,AD122 = "Either"),NOT(ISBLANK(Survey!K122))),"Pass","Fail"),"Pass")</f>
        <v>Fail</v>
      </c>
      <c r="AA122" s="31" cm="1">
        <f t="array" ref="AA122">SUM(SUMIF(Survey!CH122:DA122,{"&gt;0","&lt;0"})*{1,-1})</f>
        <v>0</v>
      </c>
      <c r="AB122" s="33" cm="1">
        <f t="array" ref="AB122">SUM(SUMIF(Survey!CK122,{"&gt;0","&lt;0"})*{1,-1})+SUM(SUMIF(Survey!CU122,{"&gt;0","&lt;0"})*{1,-1})</f>
        <v>0</v>
      </c>
      <c r="AC122" s="33">
        <f>Survey!K122</f>
        <v>0</v>
      </c>
      <c r="AD122" s="32" t="str">
        <f t="shared" si="60"/>
        <v>Either</v>
      </c>
      <c r="AE122" s="16" t="str">
        <f t="shared" si="61"/>
        <v>Fail</v>
      </c>
      <c r="AF122" s="58" cm="1">
        <f t="array" ref="AF122">SUM(SUMIF(Survey!CH122:DA122,{"&gt;0","&lt;0"})*{1,-1})+SUM(SUMIF(Survey!DC122:DV122,{"&gt;0","&lt;0"})*{1,-1})</f>
        <v>0</v>
      </c>
      <c r="AG122" s="58">
        <f>IFERROR(AF122/(Survey!$BA122),0)</f>
        <v>0</v>
      </c>
      <c r="AH122" s="104" t="b">
        <f>IF(OR(Survey!$M122="Alternative strategy or hedge",Survey!$M122="Private asset",Survey!$L122="Prospectus fund"),TRUE,FALSE)</f>
        <v>0</v>
      </c>
      <c r="AI122" s="104" t="b">
        <f>NOT(ISBLANK(Survey!$M122))</f>
        <v>0</v>
      </c>
      <c r="AJ122" s="16" t="str">
        <f t="shared" si="62"/>
        <v>Fail</v>
      </c>
      <c r="AK122" t="b">
        <f>IF(Survey!W122="No",TRUE,FALSE)</f>
        <v>0</v>
      </c>
      <c r="AL122" s="119">
        <f>MOD((LEN(Survey!W122)+2),22)</f>
        <v>2</v>
      </c>
      <c r="AM122" t="str">
        <f t="shared" si="63"/>
        <v>Pass</v>
      </c>
      <c r="AN122" s="33" t="b">
        <f>NOT(ISNUMBER(SEARCH("Other",Survey!$Q122)))</f>
        <v>1</v>
      </c>
      <c r="AO122" s="32" t="b">
        <f>NOT(ISBLANK(Survey!$R122))</f>
        <v>0</v>
      </c>
      <c r="AP122" s="16" t="str">
        <f t="shared" si="64"/>
        <v>Pass</v>
      </c>
      <c r="AQ122" s="114">
        <f>COUNTBLANK(Survey!$X122)</f>
        <v>1</v>
      </c>
      <c r="AR122" s="58">
        <f>IF(AND(Survey!L122&lt;&gt;"Exempt fund",OR(Survey!$M122="ETF",Survey!$M122="ETF, alternative mutual fund",Survey!$M122="Mutual fund",Survey!$M122="Alternative mutual fund",Survey!$M122="Money market")),1,0)</f>
        <v>0</v>
      </c>
      <c r="AS122" s="16" t="str">
        <f t="shared" si="65"/>
        <v>Pass</v>
      </c>
      <c r="AT122" s="33" t="b">
        <f>NOT(ISNUMBER(SEARCH("Yes",Survey!$AC122)))</f>
        <v>1</v>
      </c>
      <c r="AU122" s="32" t="b">
        <f>IF(COUNTBLANK(Survey!$AD122:$AE122)=0,TRUE, FALSE)</f>
        <v>0</v>
      </c>
      <c r="AV122" s="16" t="str">
        <f t="shared" si="66"/>
        <v>Pass</v>
      </c>
      <c r="AW122" s="33" t="b">
        <f>NOT(ISNUMBER(SEARCH("Yes",Survey!$AF122)))</f>
        <v>1</v>
      </c>
      <c r="AX122" s="32" t="b">
        <f>NOT(ISBLANK(Survey!$AH122))</f>
        <v>0</v>
      </c>
      <c r="AY122" s="16" t="str">
        <f t="shared" si="67"/>
        <v>Pass</v>
      </c>
      <c r="AZ122" s="33" t="b">
        <f>NOT(OR(ISNUMBER(SEARCH("Other",Survey!$AH122)),ISNUMBER(SEARCH("Multiple",Survey!$AH122))))</f>
        <v>1</v>
      </c>
      <c r="BA122" s="32" t="b">
        <f>NOT(ISBLANK(Survey!$AI122))</f>
        <v>0</v>
      </c>
      <c r="BB122" s="16" t="str">
        <f t="shared" si="68"/>
        <v>Fail</v>
      </c>
      <c r="BC122" s="114">
        <f>IF(ABS(Survey!$BA122)&gt;0, 1,0)</f>
        <v>0</v>
      </c>
      <c r="BD122" s="114">
        <f>IF(COUNTBLANK(Survey!$AL122)=0,1,0)</f>
        <v>0</v>
      </c>
      <c r="BE122" s="16" t="str">
        <f t="shared" si="69"/>
        <v>Pass</v>
      </c>
      <c r="BF122" s="114">
        <f>IF(ISBLANK(Survey!$AL122),0,1)</f>
        <v>0</v>
      </c>
      <c r="BG122" s="133">
        <f>COUNTBLANK(Survey!$AM122)</f>
        <v>1</v>
      </c>
      <c r="BH122" s="16" t="str">
        <f t="shared" si="70"/>
        <v>Pass</v>
      </c>
      <c r="BI122" s="114">
        <f>IF(OR(Survey!$AM122="Closed",ISBLANK(Survey!$AM122)),0,1)</f>
        <v>0</v>
      </c>
      <c r="BJ122" s="133">
        <f>IF(ISBLANK(Survey!$AN122),1,0)</f>
        <v>1</v>
      </c>
      <c r="BK122" s="118" t="str">
        <f t="shared" si="71"/>
        <v>Pass</v>
      </c>
      <c r="BL122" s="31" cm="1">
        <f t="array" ref="BL122">SUM(SUMIF(Survey!AO122:AP122,{"&gt;0","&lt;0"})*{1,-1})</f>
        <v>0</v>
      </c>
      <c r="BM122">
        <f t="shared" si="72"/>
        <v>0</v>
      </c>
      <c r="BN122">
        <f t="shared" si="73"/>
        <v>100</v>
      </c>
      <c r="BO122" s="118" t="str">
        <f t="shared" si="74"/>
        <v>Pass</v>
      </c>
      <c r="BP122">
        <f>IF(Survey!AQ122="No",0,1)</f>
        <v>1</v>
      </c>
      <c r="BQ122" s="207">
        <f>MOD((LEN(Survey!AQ122)+2),22)</f>
        <v>2</v>
      </c>
      <c r="BR122">
        <f>IF(Survey!AR122="No",0,1)</f>
        <v>1</v>
      </c>
      <c r="BS122" s="207">
        <f>MOD((LEN(Survey!AR122)+2),22)</f>
        <v>2</v>
      </c>
      <c r="BT122" s="114">
        <f>COUNTBLANK(Survey!$AQ122:$AS122)+COUNTBLANK(Survey!$AU122)</f>
        <v>4</v>
      </c>
      <c r="BU122" s="114">
        <f>IF(Survey!$I122="Yes",1,0)</f>
        <v>0</v>
      </c>
      <c r="BV122" s="114">
        <f>IF(OR(Survey!$M122="Mutual fund",Survey!$M122="Alternative mutual fund",Survey!$M122="Money market"),1,0)</f>
        <v>0</v>
      </c>
      <c r="BW122" s="119">
        <f>IF(OR(Survey!$M122="ETF",Survey!$M122="ETF, alternative mutual fund"),1,0)</f>
        <v>0</v>
      </c>
      <c r="BX122" s="16" t="str">
        <f t="shared" si="75"/>
        <v>Pass</v>
      </c>
      <c r="BY122" s="33">
        <f>IF(ISNUMBER(SEARCH("Other",Survey!$AS122)), 1, 0)</f>
        <v>0</v>
      </c>
      <c r="BZ122" s="58" t="b">
        <f>NOT(ISBLANK(Survey!$AT122))</f>
        <v>0</v>
      </c>
      <c r="CA122" s="16" t="str">
        <f t="shared" si="76"/>
        <v>Pass</v>
      </c>
      <c r="CB122" s="114">
        <f>IF(Survey!$BB122=0, 0,1)</f>
        <v>0</v>
      </c>
      <c r="CC122" s="58">
        <f>Survey!$AV122</f>
        <v>0</v>
      </c>
      <c r="CD122" s="58">
        <f>Survey!$BC122+Survey!$BD122+ABS(Survey!$BE122)-ABS(Survey!$BF122)-ABS(Survey!$BG122)-ABS(Survey!$BL122)</f>
        <v>0</v>
      </c>
      <c r="CE122" s="138">
        <f>Survey!BB122+(ABS(Survey!$BH122)-ABS(Survey!$BI122)+ABS(Survey!$BJ122)-ABS(Survey!$BK122))*0.5</f>
        <v>0</v>
      </c>
      <c r="CF122" s="58">
        <f t="shared" si="77"/>
        <v>0</v>
      </c>
      <c r="CG122" s="58">
        <f>IF(AND($CC122&gt;$CF122-0.2,$CC122&lt;$CF122+0.2,ISBLANK(Survey!$AV122)=FALSE),0,1)</f>
        <v>1</v>
      </c>
      <c r="CH122" s="133">
        <f>IF(ISBLANK(Survey!$AW122),1,0)</f>
        <v>1</v>
      </c>
      <c r="CI122" s="16" t="str">
        <f t="shared" si="78"/>
        <v>Pass</v>
      </c>
      <c r="CJ122" s="114">
        <f>IF(Survey!$BB122=0, 0,1)</f>
        <v>0</v>
      </c>
      <c r="CK122" s="58">
        <f>IF(AND(Survey!$AX122&gt;=0,Survey!$AX122&lt;=0.2,Survey!$AX122&lt;&gt;""),0,1)</f>
        <v>1</v>
      </c>
      <c r="CL122" s="114">
        <f>IF(ISBLANK(Survey!$AY122),1,0)</f>
        <v>1</v>
      </c>
      <c r="CM122" s="16" t="str">
        <f t="shared" si="79"/>
        <v>Fail</v>
      </c>
      <c r="CN122" s="133">
        <f>Survey!$AZ122</f>
        <v>0</v>
      </c>
      <c r="CO122" s="16" t="str">
        <f t="shared" si="80"/>
        <v>Pass</v>
      </c>
      <c r="CP122" s="31">
        <f>Survey!$BA122</f>
        <v>0</v>
      </c>
      <c r="CQ122" s="138">
        <f>Survey!$BB122+Survey!$BC122+Survey!$BD122+ABS(Survey!$BE122)-ABS(Survey!$BF122)-ABS(Survey!$BG122)+ABS(Survey!$BH122)-ABS(Survey!$BI122)+ABS(Survey!$BJ122)-ABS(Survey!$BK122)-ABS(Survey!$BL122)+Survey!$BM122</f>
        <v>0</v>
      </c>
      <c r="CR122" s="30">
        <f t="shared" si="81"/>
        <v>0</v>
      </c>
      <c r="CS122" s="17">
        <f t="shared" si="82"/>
        <v>0</v>
      </c>
      <c r="CT122" s="16" t="str">
        <f t="shared" si="83"/>
        <v>Pass</v>
      </c>
      <c r="CU122" s="33" t="b">
        <f>IF(ABS(Survey!$BM122)=0,TRUE,FALSE)</f>
        <v>1</v>
      </c>
      <c r="CV122" s="32" t="b">
        <f>NOT(ISBLANK(Survey!$BN122))</f>
        <v>0</v>
      </c>
      <c r="CW122" t="str">
        <f t="shared" si="84"/>
        <v>Fail</v>
      </c>
      <c r="CX122" s="25">
        <f>Survey!$BA122</f>
        <v>0</v>
      </c>
      <c r="CY122" s="25" cm="1">
        <f t="array" ref="CY122">SUM(SUMIF(Survey!BP122:BW122,{"&gt;0","&lt;0"})*{1,-1})-SUM(SUMIF(Survey!BY122:CF122,{"&gt;0","&lt;0"})*{1,-1})</f>
        <v>0</v>
      </c>
      <c r="CZ122" s="30" t="str">
        <f t="shared" si="85"/>
        <v>No holdings</v>
      </c>
      <c r="DA122">
        <f t="shared" si="86"/>
        <v>0</v>
      </c>
      <c r="DB122" s="16" t="str">
        <f t="shared" si="87"/>
        <v>Fail</v>
      </c>
      <c r="DC122" s="31">
        <f>Survey!$BA122</f>
        <v>0</v>
      </c>
      <c r="DD122" s="31" cm="1">
        <f t="array" ref="DD122">SUM(SUMIF(Survey!CH122:DA122,{"&gt;0","&lt;0"})*{1,-1})-SUM(SUMIF(Survey!DC122:DV122,{"&gt;0","&lt;0"})*{1,-1})</f>
        <v>0</v>
      </c>
      <c r="DE122" s="30" t="str">
        <f t="shared" si="88"/>
        <v>No holdings</v>
      </c>
      <c r="DF122" s="17">
        <f t="shared" si="89"/>
        <v>0</v>
      </c>
      <c r="DG122" s="16" t="str">
        <f t="shared" si="90"/>
        <v>Pass</v>
      </c>
      <c r="DH122" s="33" t="b">
        <f>IF(ABS(Survey!$DA122)=0,TRUE,FALSE)</f>
        <v>1</v>
      </c>
      <c r="DI122" s="32" t="b">
        <f>NOT(ISBLANK(Survey!$DB122))</f>
        <v>0</v>
      </c>
      <c r="DJ122" s="16" t="str">
        <f t="shared" si="91"/>
        <v>Pass</v>
      </c>
      <c r="DK122" s="33" t="b">
        <f>IF(ABS(Survey!$DV122)=0,TRUE,FALSE)</f>
        <v>1</v>
      </c>
      <c r="DL122" s="32" t="b">
        <f>NOT(ISBLANK(Survey!$DW122))</f>
        <v>0</v>
      </c>
      <c r="DM122" t="str">
        <f t="shared" si="92"/>
        <v>Pass</v>
      </c>
      <c r="DN122" s="25" cm="1">
        <f t="array" ref="DN122">SUM(SUMIF(Survey!CW122,{"&gt;0","&lt;0"})*{1,-1})+SUM(SUMIF(Survey!DR122,{"&gt;0","&lt;0"})*{1,-1})</f>
        <v>0</v>
      </c>
      <c r="DO122" s="25">
        <f>SUM(SUMIF(Survey!DY122:EE122,{"&gt;0","&lt;0"})*{1,-1})+SUM(SUMIF(Survey!EG122:EM122,{"&gt;0","&lt;0"})*{1,-1})</f>
        <v>0</v>
      </c>
      <c r="DP122">
        <f t="shared" si="93"/>
        <v>0</v>
      </c>
      <c r="DQ122">
        <f t="shared" si="94"/>
        <v>0</v>
      </c>
      <c r="DR122" s="16" t="str">
        <f t="shared" si="95"/>
        <v>Pass</v>
      </c>
      <c r="DS122" s="33" t="b">
        <f>IF(ABS(Survey!$EE122)=0,TRUE,FALSE)</f>
        <v>1</v>
      </c>
      <c r="DT122" s="32" t="b">
        <f>NOT(ISBLANK(Survey!EF122))</f>
        <v>0</v>
      </c>
      <c r="DU122" s="16" t="str">
        <f t="shared" si="96"/>
        <v>Pass</v>
      </c>
      <c r="DV122" s="33" t="b">
        <f>IF(ABS(Survey!$EM122)=0,TRUE,FALSE)</f>
        <v>1</v>
      </c>
      <c r="DW122" s="32" t="b">
        <f>NOT(ISBLANK(Survey!$EN122))</f>
        <v>0</v>
      </c>
      <c r="DX122" s="16" t="str">
        <f t="shared" si="97"/>
        <v>Fail</v>
      </c>
      <c r="DY122" s="31">
        <f>SUM(SUMIF(Survey!ET122:EV122,{"&gt;0","&lt;0"})*{1,-1})</f>
        <v>0</v>
      </c>
      <c r="DZ122">
        <f t="shared" si="98"/>
        <v>0</v>
      </c>
      <c r="EA122">
        <f t="shared" si="99"/>
        <v>100</v>
      </c>
      <c r="EB122" s="30" t="b">
        <f>IF(OR(Survey!$M122="ETF",Survey!$M122="ETF, alternative mutual fund",Survey!$M122="Closed-end", Survey!$M122="Split share corp"),TRUE,FALSE)</f>
        <v>0</v>
      </c>
      <c r="EC122" s="16" t="str">
        <f t="shared" si="100"/>
        <v>Fail</v>
      </c>
      <c r="ED122" s="31">
        <f>SUM(SUMIF(Survey!EX122:FD122,{"&gt;0","&lt;0"})*{1,-1})</f>
        <v>0</v>
      </c>
      <c r="EE122">
        <f t="shared" si="101"/>
        <v>0</v>
      </c>
      <c r="EF122" s="17">
        <f t="shared" si="102"/>
        <v>100</v>
      </c>
      <c r="EG122" s="16" t="str">
        <f t="shared" si="103"/>
        <v>Fail</v>
      </c>
      <c r="EH122" s="31">
        <f>SUM(SUMIF(Survey!FF122:FL122,{"&gt;0","&lt;0"})*{1,-1})</f>
        <v>0</v>
      </c>
      <c r="EI122">
        <f t="shared" si="104"/>
        <v>0</v>
      </c>
      <c r="EJ122" s="17">
        <f t="shared" si="105"/>
        <v>100</v>
      </c>
    </row>
    <row r="123" spans="1:140">
      <c r="A123">
        <v>123</v>
      </c>
      <c r="B123" t="str">
        <f t="shared" si="0"/>
        <v>Pass</v>
      </c>
      <c r="C123" t="str">
        <f>IF(COUNTBLANK(Survey!B123:FM123)=$C$2, "Pass", "Fail")</f>
        <v>Pass</v>
      </c>
      <c r="D123" s="16" t="str">
        <f t="shared" si="54"/>
        <v>Fail</v>
      </c>
      <c r="E123" t="str">
        <f>IF(OR(ISBLANK(Survey!AL123),COUNTIF(G123:BJ123,"Fail")),"Fail","Pass")</f>
        <v>Fail</v>
      </c>
      <c r="F123" s="265"/>
      <c r="G123" s="16" t="str">
        <f t="shared" si="55"/>
        <v>Fail</v>
      </c>
      <c r="H123" s="139">
        <f>COUNTBLANK(Survey!B123:D123)+COUNTBLANK(Survey!G123)+COUNTBLANK(Survey!I123)+COUNTBLANK(Survey!K123:M123)+COUNTBLANK(Survey!P123:Q123)+COUNTBLANK(Survey!T123:W123)+COUNTBLANK(Survey!Z123:AC123)+COUNTBLANK(Survey!AF123:AG123)+COUNTBLANK(Survey!AK123:AK123)</f>
        <v>21</v>
      </c>
      <c r="I123" t="str">
        <f t="shared" si="56"/>
        <v>Fail</v>
      </c>
      <c r="J123" t="b">
        <f>IF(Survey!E123="No",TRUE,FALSE)</f>
        <v>0</v>
      </c>
      <c r="K123" s="29" cm="1">
        <f t="array" ref="K123">IF(COUNTA(Survey!$E$4:$E$695)=1, 0, SUM(IF(COUNTIF(Survey!$E$4:$E$695, Survey!$E$4:$E$695)=1,1,0)))</f>
        <v>0</v>
      </c>
      <c r="L123" s="29">
        <f>LEN(Survey!E123)</f>
        <v>0</v>
      </c>
      <c r="M123" s="16" t="str">
        <f t="shared" si="57"/>
        <v>Fail</v>
      </c>
      <c r="N123" t="b">
        <f>IF(Survey!F123="No",TRUE,FALSE)</f>
        <v>0</v>
      </c>
      <c r="O123" t="b">
        <f>Survey!F123=Survey!E123</f>
        <v>1</v>
      </c>
      <c r="P123">
        <f>COUNTIF(Survey!$F$4:$F$695,Survey!F123)</f>
        <v>0</v>
      </c>
      <c r="Q123" s="28">
        <f>LEN(Survey!F123)</f>
        <v>0</v>
      </c>
      <c r="R123" s="16" t="str">
        <f t="shared" si="58"/>
        <v>Pass</v>
      </c>
      <c r="S123" s="29">
        <f>MOD((LEN(Survey!H123)+2),11)</f>
        <v>2</v>
      </c>
      <c r="T123">
        <f>COUNTIF(Survey!$H$4:$H$695,Survey!H123)</f>
        <v>0</v>
      </c>
      <c r="U123" s="28" t="str">
        <f>IF(Survey!$L123="Prospectus fund", "Yes", "No")</f>
        <v>No</v>
      </c>
      <c r="V123" s="16" t="str">
        <f t="shared" si="59"/>
        <v>Pass</v>
      </c>
      <c r="W123" s="29">
        <f>MOD((LEN(Survey!J123)+2),11)</f>
        <v>2</v>
      </c>
      <c r="X123">
        <f>COUNTIF(Survey!$J$4:$J$695,Survey!J123)</f>
        <v>0</v>
      </c>
      <c r="Y123" s="30" t="b">
        <f>IF(OR(Survey!$M123="ETF",Survey!$M123="ETF, alternative mutual fund",Survey!$M123="Closed-end", Survey!$M123="Split share corp", Survey!$I123="Yes"),TRUE,FALSE)</f>
        <v>0</v>
      </c>
      <c r="Z123" s="16" t="str">
        <f>IFERROR(IF(AND(OR(AC123=AD123,AD123 = "Either"),NOT(ISBLANK(Survey!K123))),"Pass","Fail"),"Pass")</f>
        <v>Fail</v>
      </c>
      <c r="AA123" s="31" cm="1">
        <f t="array" ref="AA123">SUM(SUMIF(Survey!CH123:DA123,{"&gt;0","&lt;0"})*{1,-1})</f>
        <v>0</v>
      </c>
      <c r="AB123" s="33" cm="1">
        <f t="array" ref="AB123">SUM(SUMIF(Survey!CK123,{"&gt;0","&lt;0"})*{1,-1})+SUM(SUMIF(Survey!CU123,{"&gt;0","&lt;0"})*{1,-1})</f>
        <v>0</v>
      </c>
      <c r="AC123" s="33">
        <f>Survey!K123</f>
        <v>0</v>
      </c>
      <c r="AD123" s="32" t="str">
        <f t="shared" si="60"/>
        <v>Either</v>
      </c>
      <c r="AE123" s="16" t="str">
        <f t="shared" si="61"/>
        <v>Fail</v>
      </c>
      <c r="AF123" s="58" cm="1">
        <f t="array" ref="AF123">SUM(SUMIF(Survey!CH123:DA123,{"&gt;0","&lt;0"})*{1,-1})+SUM(SUMIF(Survey!DC123:DV123,{"&gt;0","&lt;0"})*{1,-1})</f>
        <v>0</v>
      </c>
      <c r="AG123" s="58">
        <f>IFERROR(AF123/(Survey!$BA123),0)</f>
        <v>0</v>
      </c>
      <c r="AH123" s="104" t="b">
        <f>IF(OR(Survey!$M123="Alternative strategy or hedge",Survey!$M123="Private asset",Survey!$L123="Prospectus fund"),TRUE,FALSE)</f>
        <v>0</v>
      </c>
      <c r="AI123" s="104" t="b">
        <f>NOT(ISBLANK(Survey!$M123))</f>
        <v>0</v>
      </c>
      <c r="AJ123" s="16" t="str">
        <f t="shared" si="62"/>
        <v>Fail</v>
      </c>
      <c r="AK123" t="b">
        <f>IF(Survey!W123="No",TRUE,FALSE)</f>
        <v>0</v>
      </c>
      <c r="AL123" s="119">
        <f>MOD((LEN(Survey!W123)+2),22)</f>
        <v>2</v>
      </c>
      <c r="AM123" t="str">
        <f t="shared" si="63"/>
        <v>Pass</v>
      </c>
      <c r="AN123" s="33" t="b">
        <f>NOT(ISNUMBER(SEARCH("Other",Survey!$Q123)))</f>
        <v>1</v>
      </c>
      <c r="AO123" s="32" t="b">
        <f>NOT(ISBLANK(Survey!$R123))</f>
        <v>0</v>
      </c>
      <c r="AP123" s="16" t="str">
        <f t="shared" si="64"/>
        <v>Pass</v>
      </c>
      <c r="AQ123" s="114">
        <f>COUNTBLANK(Survey!$X123)</f>
        <v>1</v>
      </c>
      <c r="AR123" s="58">
        <f>IF(AND(Survey!L123&lt;&gt;"Exempt fund",OR(Survey!$M123="ETF",Survey!$M123="ETF, alternative mutual fund",Survey!$M123="Mutual fund",Survey!$M123="Alternative mutual fund",Survey!$M123="Money market")),1,0)</f>
        <v>0</v>
      </c>
      <c r="AS123" s="16" t="str">
        <f t="shared" si="65"/>
        <v>Pass</v>
      </c>
      <c r="AT123" s="33" t="b">
        <f>NOT(ISNUMBER(SEARCH("Yes",Survey!$AC123)))</f>
        <v>1</v>
      </c>
      <c r="AU123" s="32" t="b">
        <f>IF(COUNTBLANK(Survey!$AD123:$AE123)=0,TRUE, FALSE)</f>
        <v>0</v>
      </c>
      <c r="AV123" s="16" t="str">
        <f t="shared" si="66"/>
        <v>Pass</v>
      </c>
      <c r="AW123" s="33" t="b">
        <f>NOT(ISNUMBER(SEARCH("Yes",Survey!$AF123)))</f>
        <v>1</v>
      </c>
      <c r="AX123" s="32" t="b">
        <f>NOT(ISBLANK(Survey!$AH123))</f>
        <v>0</v>
      </c>
      <c r="AY123" s="16" t="str">
        <f t="shared" si="67"/>
        <v>Pass</v>
      </c>
      <c r="AZ123" s="33" t="b">
        <f>NOT(OR(ISNUMBER(SEARCH("Other",Survey!$AH123)),ISNUMBER(SEARCH("Multiple",Survey!$AH123))))</f>
        <v>1</v>
      </c>
      <c r="BA123" s="32" t="b">
        <f>NOT(ISBLANK(Survey!$AI123))</f>
        <v>0</v>
      </c>
      <c r="BB123" s="16" t="str">
        <f t="shared" si="68"/>
        <v>Fail</v>
      </c>
      <c r="BC123" s="114">
        <f>IF(ABS(Survey!$BA123)&gt;0, 1,0)</f>
        <v>0</v>
      </c>
      <c r="BD123" s="114">
        <f>IF(COUNTBLANK(Survey!$AL123)=0,1,0)</f>
        <v>0</v>
      </c>
      <c r="BE123" s="16" t="str">
        <f t="shared" si="69"/>
        <v>Pass</v>
      </c>
      <c r="BF123" s="114">
        <f>IF(ISBLANK(Survey!$AL123),0,1)</f>
        <v>0</v>
      </c>
      <c r="BG123" s="133">
        <f>COUNTBLANK(Survey!$AM123)</f>
        <v>1</v>
      </c>
      <c r="BH123" s="16" t="str">
        <f t="shared" si="70"/>
        <v>Pass</v>
      </c>
      <c r="BI123" s="114">
        <f>IF(OR(Survey!$AM123="Closed",ISBLANK(Survey!$AM123)),0,1)</f>
        <v>0</v>
      </c>
      <c r="BJ123" s="133">
        <f>IF(ISBLANK(Survey!$AN123),1,0)</f>
        <v>1</v>
      </c>
      <c r="BK123" s="118" t="str">
        <f t="shared" si="71"/>
        <v>Pass</v>
      </c>
      <c r="BL123" s="31" cm="1">
        <f t="array" ref="BL123">SUM(SUMIF(Survey!AO123:AP123,{"&gt;0","&lt;0"})*{1,-1})</f>
        <v>0</v>
      </c>
      <c r="BM123">
        <f t="shared" si="72"/>
        <v>0</v>
      </c>
      <c r="BN123">
        <f t="shared" si="73"/>
        <v>100</v>
      </c>
      <c r="BO123" s="118" t="str">
        <f t="shared" si="74"/>
        <v>Pass</v>
      </c>
      <c r="BP123">
        <f>IF(Survey!AQ123="No",0,1)</f>
        <v>1</v>
      </c>
      <c r="BQ123" s="207">
        <f>MOD((LEN(Survey!AQ123)+2),22)</f>
        <v>2</v>
      </c>
      <c r="BR123">
        <f>IF(Survey!AR123="No",0,1)</f>
        <v>1</v>
      </c>
      <c r="BS123" s="207">
        <f>MOD((LEN(Survey!AR123)+2),22)</f>
        <v>2</v>
      </c>
      <c r="BT123" s="114">
        <f>COUNTBLANK(Survey!$AQ123:$AS123)+COUNTBLANK(Survey!$AU123)</f>
        <v>4</v>
      </c>
      <c r="BU123" s="114">
        <f>IF(Survey!$I123="Yes",1,0)</f>
        <v>0</v>
      </c>
      <c r="BV123" s="114">
        <f>IF(OR(Survey!$M123="Mutual fund",Survey!$M123="Alternative mutual fund",Survey!$M123="Money market"),1,0)</f>
        <v>0</v>
      </c>
      <c r="BW123" s="119">
        <f>IF(OR(Survey!$M123="ETF",Survey!$M123="ETF, alternative mutual fund"),1,0)</f>
        <v>0</v>
      </c>
      <c r="BX123" s="16" t="str">
        <f t="shared" si="75"/>
        <v>Pass</v>
      </c>
      <c r="BY123" s="33">
        <f>IF(ISNUMBER(SEARCH("Other",Survey!$AS123)), 1, 0)</f>
        <v>0</v>
      </c>
      <c r="BZ123" s="58" t="b">
        <f>NOT(ISBLANK(Survey!$AT123))</f>
        <v>0</v>
      </c>
      <c r="CA123" s="16" t="str">
        <f t="shared" si="76"/>
        <v>Pass</v>
      </c>
      <c r="CB123" s="114">
        <f>IF(Survey!$BB123=0, 0,1)</f>
        <v>0</v>
      </c>
      <c r="CC123" s="58">
        <f>Survey!$AV123</f>
        <v>0</v>
      </c>
      <c r="CD123" s="58">
        <f>Survey!$BC123+Survey!$BD123+ABS(Survey!$BE123)-ABS(Survey!$BF123)-ABS(Survey!$BG123)-ABS(Survey!$BL123)</f>
        <v>0</v>
      </c>
      <c r="CE123" s="138">
        <f>Survey!BB123+(ABS(Survey!$BH123)-ABS(Survey!$BI123)+ABS(Survey!$BJ123)-ABS(Survey!$BK123))*0.5</f>
        <v>0</v>
      </c>
      <c r="CF123" s="58">
        <f t="shared" si="77"/>
        <v>0</v>
      </c>
      <c r="CG123" s="58">
        <f>IF(AND($CC123&gt;$CF123-0.2,$CC123&lt;$CF123+0.2,ISBLANK(Survey!$AV123)=FALSE),0,1)</f>
        <v>1</v>
      </c>
      <c r="CH123" s="133">
        <f>IF(ISBLANK(Survey!$AW123),1,0)</f>
        <v>1</v>
      </c>
      <c r="CI123" s="16" t="str">
        <f t="shared" si="78"/>
        <v>Pass</v>
      </c>
      <c r="CJ123" s="114">
        <f>IF(Survey!$BB123=0, 0,1)</f>
        <v>0</v>
      </c>
      <c r="CK123" s="58">
        <f>IF(AND(Survey!$AX123&gt;=0,Survey!$AX123&lt;=0.2,Survey!$AX123&lt;&gt;""),0,1)</f>
        <v>1</v>
      </c>
      <c r="CL123" s="114">
        <f>IF(ISBLANK(Survey!$AY123),1,0)</f>
        <v>1</v>
      </c>
      <c r="CM123" s="16" t="str">
        <f t="shared" si="79"/>
        <v>Fail</v>
      </c>
      <c r="CN123" s="133">
        <f>Survey!$AZ123</f>
        <v>0</v>
      </c>
      <c r="CO123" s="16" t="str">
        <f t="shared" si="80"/>
        <v>Pass</v>
      </c>
      <c r="CP123" s="31">
        <f>Survey!$BA123</f>
        <v>0</v>
      </c>
      <c r="CQ123" s="138">
        <f>Survey!$BB123+Survey!$BC123+Survey!$BD123+ABS(Survey!$BE123)-ABS(Survey!$BF123)-ABS(Survey!$BG123)+ABS(Survey!$BH123)-ABS(Survey!$BI123)+ABS(Survey!$BJ123)-ABS(Survey!$BK123)-ABS(Survey!$BL123)+Survey!$BM123</f>
        <v>0</v>
      </c>
      <c r="CR123" s="30">
        <f t="shared" si="81"/>
        <v>0</v>
      </c>
      <c r="CS123" s="17">
        <f t="shared" si="82"/>
        <v>0</v>
      </c>
      <c r="CT123" s="16" t="str">
        <f t="shared" si="83"/>
        <v>Pass</v>
      </c>
      <c r="CU123" s="33" t="b">
        <f>IF(ABS(Survey!$BM123)=0,TRUE,FALSE)</f>
        <v>1</v>
      </c>
      <c r="CV123" s="32" t="b">
        <f>NOT(ISBLANK(Survey!$BN123))</f>
        <v>0</v>
      </c>
      <c r="CW123" t="str">
        <f t="shared" si="84"/>
        <v>Fail</v>
      </c>
      <c r="CX123" s="25">
        <f>Survey!$BA123</f>
        <v>0</v>
      </c>
      <c r="CY123" s="25" cm="1">
        <f t="array" ref="CY123">SUM(SUMIF(Survey!BP123:BW123,{"&gt;0","&lt;0"})*{1,-1})-SUM(SUMIF(Survey!BY123:CF123,{"&gt;0","&lt;0"})*{1,-1})</f>
        <v>0</v>
      </c>
      <c r="CZ123" s="30" t="str">
        <f t="shared" si="85"/>
        <v>No holdings</v>
      </c>
      <c r="DA123">
        <f t="shared" si="86"/>
        <v>0</v>
      </c>
      <c r="DB123" s="16" t="str">
        <f t="shared" si="87"/>
        <v>Fail</v>
      </c>
      <c r="DC123" s="31">
        <f>Survey!$BA123</f>
        <v>0</v>
      </c>
      <c r="DD123" s="31" cm="1">
        <f t="array" ref="DD123">SUM(SUMIF(Survey!CH123:DA123,{"&gt;0","&lt;0"})*{1,-1})-SUM(SUMIF(Survey!DC123:DV123,{"&gt;0","&lt;0"})*{1,-1})</f>
        <v>0</v>
      </c>
      <c r="DE123" s="30" t="str">
        <f t="shared" si="88"/>
        <v>No holdings</v>
      </c>
      <c r="DF123" s="17">
        <f t="shared" si="89"/>
        <v>0</v>
      </c>
      <c r="DG123" s="16" t="str">
        <f t="shared" si="90"/>
        <v>Pass</v>
      </c>
      <c r="DH123" s="33" t="b">
        <f>IF(ABS(Survey!$DA123)=0,TRUE,FALSE)</f>
        <v>1</v>
      </c>
      <c r="DI123" s="32" t="b">
        <f>NOT(ISBLANK(Survey!$DB123))</f>
        <v>0</v>
      </c>
      <c r="DJ123" s="16" t="str">
        <f t="shared" si="91"/>
        <v>Pass</v>
      </c>
      <c r="DK123" s="33" t="b">
        <f>IF(ABS(Survey!$DV123)=0,TRUE,FALSE)</f>
        <v>1</v>
      </c>
      <c r="DL123" s="32" t="b">
        <f>NOT(ISBLANK(Survey!$DW123))</f>
        <v>0</v>
      </c>
      <c r="DM123" t="str">
        <f t="shared" si="92"/>
        <v>Pass</v>
      </c>
      <c r="DN123" s="25" cm="1">
        <f t="array" ref="DN123">SUM(SUMIF(Survey!CW123,{"&gt;0","&lt;0"})*{1,-1})+SUM(SUMIF(Survey!DR123,{"&gt;0","&lt;0"})*{1,-1})</f>
        <v>0</v>
      </c>
      <c r="DO123" s="25">
        <f>SUM(SUMIF(Survey!DY123:EE123,{"&gt;0","&lt;0"})*{1,-1})+SUM(SUMIF(Survey!EG123:EM123,{"&gt;0","&lt;0"})*{1,-1})</f>
        <v>0</v>
      </c>
      <c r="DP123">
        <f t="shared" si="93"/>
        <v>0</v>
      </c>
      <c r="DQ123">
        <f t="shared" si="94"/>
        <v>0</v>
      </c>
      <c r="DR123" s="16" t="str">
        <f t="shared" si="95"/>
        <v>Pass</v>
      </c>
      <c r="DS123" s="33" t="b">
        <f>IF(ABS(Survey!$EE123)=0,TRUE,FALSE)</f>
        <v>1</v>
      </c>
      <c r="DT123" s="32" t="b">
        <f>NOT(ISBLANK(Survey!EF123))</f>
        <v>0</v>
      </c>
      <c r="DU123" s="16" t="str">
        <f t="shared" si="96"/>
        <v>Pass</v>
      </c>
      <c r="DV123" s="33" t="b">
        <f>IF(ABS(Survey!$EM123)=0,TRUE,FALSE)</f>
        <v>1</v>
      </c>
      <c r="DW123" s="32" t="b">
        <f>NOT(ISBLANK(Survey!$EN123))</f>
        <v>0</v>
      </c>
      <c r="DX123" s="16" t="str">
        <f t="shared" si="97"/>
        <v>Fail</v>
      </c>
      <c r="DY123" s="31">
        <f>SUM(SUMIF(Survey!ET123:EV123,{"&gt;0","&lt;0"})*{1,-1})</f>
        <v>0</v>
      </c>
      <c r="DZ123">
        <f t="shared" si="98"/>
        <v>0</v>
      </c>
      <c r="EA123">
        <f t="shared" si="99"/>
        <v>100</v>
      </c>
      <c r="EB123" s="30" t="b">
        <f>IF(OR(Survey!$M123="ETF",Survey!$M123="ETF, alternative mutual fund",Survey!$M123="Closed-end", Survey!$M123="Split share corp"),TRUE,FALSE)</f>
        <v>0</v>
      </c>
      <c r="EC123" s="16" t="str">
        <f t="shared" si="100"/>
        <v>Fail</v>
      </c>
      <c r="ED123" s="31">
        <f>SUM(SUMIF(Survey!EX123:FD123,{"&gt;0","&lt;0"})*{1,-1})</f>
        <v>0</v>
      </c>
      <c r="EE123">
        <f t="shared" si="101"/>
        <v>0</v>
      </c>
      <c r="EF123" s="17">
        <f t="shared" si="102"/>
        <v>100</v>
      </c>
      <c r="EG123" s="16" t="str">
        <f t="shared" si="103"/>
        <v>Fail</v>
      </c>
      <c r="EH123" s="31">
        <f>SUM(SUMIF(Survey!FF123:FL123,{"&gt;0","&lt;0"})*{1,-1})</f>
        <v>0</v>
      </c>
      <c r="EI123">
        <f t="shared" si="104"/>
        <v>0</v>
      </c>
      <c r="EJ123" s="17">
        <f t="shared" si="105"/>
        <v>100</v>
      </c>
    </row>
    <row r="124" spans="1:140">
      <c r="A124">
        <v>124</v>
      </c>
      <c r="B124" t="str">
        <f t="shared" si="0"/>
        <v>Pass</v>
      </c>
      <c r="C124" t="str">
        <f>IF(COUNTBLANK(Survey!B124:FM124)=$C$2, "Pass", "Fail")</f>
        <v>Pass</v>
      </c>
      <c r="D124" s="16" t="str">
        <f t="shared" si="54"/>
        <v>Fail</v>
      </c>
      <c r="E124" t="str">
        <f>IF(OR(ISBLANK(Survey!AL124),COUNTIF(G124:BJ124,"Fail")),"Fail","Pass")</f>
        <v>Fail</v>
      </c>
      <c r="F124" s="265"/>
      <c r="G124" s="16" t="str">
        <f t="shared" si="55"/>
        <v>Fail</v>
      </c>
      <c r="H124" s="139">
        <f>COUNTBLANK(Survey!B124:D124)+COUNTBLANK(Survey!G124)+COUNTBLANK(Survey!I124)+COUNTBLANK(Survey!K124:M124)+COUNTBLANK(Survey!P124:Q124)+COUNTBLANK(Survey!T124:W124)+COUNTBLANK(Survey!Z124:AC124)+COUNTBLANK(Survey!AF124:AG124)+COUNTBLANK(Survey!AK124:AK124)</f>
        <v>21</v>
      </c>
      <c r="I124" t="str">
        <f t="shared" si="56"/>
        <v>Fail</v>
      </c>
      <c r="J124" t="b">
        <f>IF(Survey!E124="No",TRUE,FALSE)</f>
        <v>0</v>
      </c>
      <c r="K124" s="29" cm="1">
        <f t="array" ref="K124">IF(COUNTA(Survey!$E$4:$E$695)=1, 0, SUM(IF(COUNTIF(Survey!$E$4:$E$695, Survey!$E$4:$E$695)=1,1,0)))</f>
        <v>0</v>
      </c>
      <c r="L124" s="29">
        <f>LEN(Survey!E124)</f>
        <v>0</v>
      </c>
      <c r="M124" s="16" t="str">
        <f t="shared" si="57"/>
        <v>Fail</v>
      </c>
      <c r="N124" t="b">
        <f>IF(Survey!F124="No",TRUE,FALSE)</f>
        <v>0</v>
      </c>
      <c r="O124" t="b">
        <f>Survey!F124=Survey!E124</f>
        <v>1</v>
      </c>
      <c r="P124">
        <f>COUNTIF(Survey!$F$4:$F$695,Survey!F124)</f>
        <v>0</v>
      </c>
      <c r="Q124" s="28">
        <f>LEN(Survey!F124)</f>
        <v>0</v>
      </c>
      <c r="R124" s="16" t="str">
        <f t="shared" si="58"/>
        <v>Pass</v>
      </c>
      <c r="S124" s="29">
        <f>MOD((LEN(Survey!H124)+2),11)</f>
        <v>2</v>
      </c>
      <c r="T124">
        <f>COUNTIF(Survey!$H$4:$H$695,Survey!H124)</f>
        <v>0</v>
      </c>
      <c r="U124" s="28" t="str">
        <f>IF(Survey!$L124="Prospectus fund", "Yes", "No")</f>
        <v>No</v>
      </c>
      <c r="V124" s="16" t="str">
        <f t="shared" si="59"/>
        <v>Pass</v>
      </c>
      <c r="W124" s="29">
        <f>MOD((LEN(Survey!J124)+2),11)</f>
        <v>2</v>
      </c>
      <c r="X124">
        <f>COUNTIF(Survey!$J$4:$J$695,Survey!J124)</f>
        <v>0</v>
      </c>
      <c r="Y124" s="30" t="b">
        <f>IF(OR(Survey!$M124="ETF",Survey!$M124="ETF, alternative mutual fund",Survey!$M124="Closed-end", Survey!$M124="Split share corp", Survey!$I124="Yes"),TRUE,FALSE)</f>
        <v>0</v>
      </c>
      <c r="Z124" s="16" t="str">
        <f>IFERROR(IF(AND(OR(AC124=AD124,AD124 = "Either"),NOT(ISBLANK(Survey!K124))),"Pass","Fail"),"Pass")</f>
        <v>Fail</v>
      </c>
      <c r="AA124" s="31" cm="1">
        <f t="array" ref="AA124">SUM(SUMIF(Survey!CH124:DA124,{"&gt;0","&lt;0"})*{1,-1})</f>
        <v>0</v>
      </c>
      <c r="AB124" s="33" cm="1">
        <f t="array" ref="AB124">SUM(SUMIF(Survey!CK124,{"&gt;0","&lt;0"})*{1,-1})+SUM(SUMIF(Survey!CU124,{"&gt;0","&lt;0"})*{1,-1})</f>
        <v>0</v>
      </c>
      <c r="AC124" s="33">
        <f>Survey!K124</f>
        <v>0</v>
      </c>
      <c r="AD124" s="32" t="str">
        <f t="shared" si="60"/>
        <v>Either</v>
      </c>
      <c r="AE124" s="16" t="str">
        <f t="shared" si="61"/>
        <v>Fail</v>
      </c>
      <c r="AF124" s="58" cm="1">
        <f t="array" ref="AF124">SUM(SUMIF(Survey!CH124:DA124,{"&gt;0","&lt;0"})*{1,-1})+SUM(SUMIF(Survey!DC124:DV124,{"&gt;0","&lt;0"})*{1,-1})</f>
        <v>0</v>
      </c>
      <c r="AG124" s="58">
        <f>IFERROR(AF124/(Survey!$BA124),0)</f>
        <v>0</v>
      </c>
      <c r="AH124" s="104" t="b">
        <f>IF(OR(Survey!$M124="Alternative strategy or hedge",Survey!$M124="Private asset",Survey!$L124="Prospectus fund"),TRUE,FALSE)</f>
        <v>0</v>
      </c>
      <c r="AI124" s="104" t="b">
        <f>NOT(ISBLANK(Survey!$M124))</f>
        <v>0</v>
      </c>
      <c r="AJ124" s="16" t="str">
        <f t="shared" si="62"/>
        <v>Fail</v>
      </c>
      <c r="AK124" t="b">
        <f>IF(Survey!W124="No",TRUE,FALSE)</f>
        <v>0</v>
      </c>
      <c r="AL124" s="119">
        <f>MOD((LEN(Survey!W124)+2),22)</f>
        <v>2</v>
      </c>
      <c r="AM124" t="str">
        <f t="shared" si="63"/>
        <v>Pass</v>
      </c>
      <c r="AN124" s="33" t="b">
        <f>NOT(ISNUMBER(SEARCH("Other",Survey!$Q124)))</f>
        <v>1</v>
      </c>
      <c r="AO124" s="32" t="b">
        <f>NOT(ISBLANK(Survey!$R124))</f>
        <v>0</v>
      </c>
      <c r="AP124" s="16" t="str">
        <f t="shared" si="64"/>
        <v>Pass</v>
      </c>
      <c r="AQ124" s="114">
        <f>COUNTBLANK(Survey!$X124)</f>
        <v>1</v>
      </c>
      <c r="AR124" s="58">
        <f>IF(AND(Survey!L124&lt;&gt;"Exempt fund",OR(Survey!$M124="ETF",Survey!$M124="ETF, alternative mutual fund",Survey!$M124="Mutual fund",Survey!$M124="Alternative mutual fund",Survey!$M124="Money market")),1,0)</f>
        <v>0</v>
      </c>
      <c r="AS124" s="16" t="str">
        <f t="shared" si="65"/>
        <v>Pass</v>
      </c>
      <c r="AT124" s="33" t="b">
        <f>NOT(ISNUMBER(SEARCH("Yes",Survey!$AC124)))</f>
        <v>1</v>
      </c>
      <c r="AU124" s="32" t="b">
        <f>IF(COUNTBLANK(Survey!$AD124:$AE124)=0,TRUE, FALSE)</f>
        <v>0</v>
      </c>
      <c r="AV124" s="16" t="str">
        <f t="shared" si="66"/>
        <v>Pass</v>
      </c>
      <c r="AW124" s="33" t="b">
        <f>NOT(ISNUMBER(SEARCH("Yes",Survey!$AF124)))</f>
        <v>1</v>
      </c>
      <c r="AX124" s="32" t="b">
        <f>NOT(ISBLANK(Survey!$AH124))</f>
        <v>0</v>
      </c>
      <c r="AY124" s="16" t="str">
        <f t="shared" si="67"/>
        <v>Pass</v>
      </c>
      <c r="AZ124" s="33" t="b">
        <f>NOT(OR(ISNUMBER(SEARCH("Other",Survey!$AH124)),ISNUMBER(SEARCH("Multiple",Survey!$AH124))))</f>
        <v>1</v>
      </c>
      <c r="BA124" s="32" t="b">
        <f>NOT(ISBLANK(Survey!$AI124))</f>
        <v>0</v>
      </c>
      <c r="BB124" s="16" t="str">
        <f t="shared" si="68"/>
        <v>Fail</v>
      </c>
      <c r="BC124" s="114">
        <f>IF(ABS(Survey!$BA124)&gt;0, 1,0)</f>
        <v>0</v>
      </c>
      <c r="BD124" s="114">
        <f>IF(COUNTBLANK(Survey!$AL124)=0,1,0)</f>
        <v>0</v>
      </c>
      <c r="BE124" s="16" t="str">
        <f t="shared" si="69"/>
        <v>Pass</v>
      </c>
      <c r="BF124" s="114">
        <f>IF(ISBLANK(Survey!$AL124),0,1)</f>
        <v>0</v>
      </c>
      <c r="BG124" s="133">
        <f>COUNTBLANK(Survey!$AM124)</f>
        <v>1</v>
      </c>
      <c r="BH124" s="16" t="str">
        <f t="shared" si="70"/>
        <v>Pass</v>
      </c>
      <c r="BI124" s="114">
        <f>IF(OR(Survey!$AM124="Closed",ISBLANK(Survey!$AM124)),0,1)</f>
        <v>0</v>
      </c>
      <c r="BJ124" s="133">
        <f>IF(ISBLANK(Survey!$AN124),1,0)</f>
        <v>1</v>
      </c>
      <c r="BK124" s="118" t="str">
        <f t="shared" si="71"/>
        <v>Pass</v>
      </c>
      <c r="BL124" s="31" cm="1">
        <f t="array" ref="BL124">SUM(SUMIF(Survey!AO124:AP124,{"&gt;0","&lt;0"})*{1,-1})</f>
        <v>0</v>
      </c>
      <c r="BM124">
        <f t="shared" si="72"/>
        <v>0</v>
      </c>
      <c r="BN124">
        <f t="shared" si="73"/>
        <v>100</v>
      </c>
      <c r="BO124" s="118" t="str">
        <f t="shared" si="74"/>
        <v>Pass</v>
      </c>
      <c r="BP124">
        <f>IF(Survey!AQ124="No",0,1)</f>
        <v>1</v>
      </c>
      <c r="BQ124" s="207">
        <f>MOD((LEN(Survey!AQ124)+2),22)</f>
        <v>2</v>
      </c>
      <c r="BR124">
        <f>IF(Survey!AR124="No",0,1)</f>
        <v>1</v>
      </c>
      <c r="BS124" s="207">
        <f>MOD((LEN(Survey!AR124)+2),22)</f>
        <v>2</v>
      </c>
      <c r="BT124" s="114">
        <f>COUNTBLANK(Survey!$AQ124:$AS124)+COUNTBLANK(Survey!$AU124)</f>
        <v>4</v>
      </c>
      <c r="BU124" s="114">
        <f>IF(Survey!$I124="Yes",1,0)</f>
        <v>0</v>
      </c>
      <c r="BV124" s="114">
        <f>IF(OR(Survey!$M124="Mutual fund",Survey!$M124="Alternative mutual fund",Survey!$M124="Money market"),1,0)</f>
        <v>0</v>
      </c>
      <c r="BW124" s="119">
        <f>IF(OR(Survey!$M124="ETF",Survey!$M124="ETF, alternative mutual fund"),1,0)</f>
        <v>0</v>
      </c>
      <c r="BX124" s="16" t="str">
        <f t="shared" si="75"/>
        <v>Pass</v>
      </c>
      <c r="BY124" s="33">
        <f>IF(ISNUMBER(SEARCH("Other",Survey!$AS124)), 1, 0)</f>
        <v>0</v>
      </c>
      <c r="BZ124" s="58" t="b">
        <f>NOT(ISBLANK(Survey!$AT124))</f>
        <v>0</v>
      </c>
      <c r="CA124" s="16" t="str">
        <f t="shared" si="76"/>
        <v>Pass</v>
      </c>
      <c r="CB124" s="114">
        <f>IF(Survey!$BB124=0, 0,1)</f>
        <v>0</v>
      </c>
      <c r="CC124" s="58">
        <f>Survey!$AV124</f>
        <v>0</v>
      </c>
      <c r="CD124" s="58">
        <f>Survey!$BC124+Survey!$BD124+ABS(Survey!$BE124)-ABS(Survey!$BF124)-ABS(Survey!$BG124)-ABS(Survey!$BL124)</f>
        <v>0</v>
      </c>
      <c r="CE124" s="138">
        <f>Survey!BB124+(ABS(Survey!$BH124)-ABS(Survey!$BI124)+ABS(Survey!$BJ124)-ABS(Survey!$BK124))*0.5</f>
        <v>0</v>
      </c>
      <c r="CF124" s="58">
        <f t="shared" si="77"/>
        <v>0</v>
      </c>
      <c r="CG124" s="58">
        <f>IF(AND($CC124&gt;$CF124-0.2,$CC124&lt;$CF124+0.2,ISBLANK(Survey!$AV124)=FALSE),0,1)</f>
        <v>1</v>
      </c>
      <c r="CH124" s="133">
        <f>IF(ISBLANK(Survey!$AW124),1,0)</f>
        <v>1</v>
      </c>
      <c r="CI124" s="16" t="str">
        <f t="shared" si="78"/>
        <v>Pass</v>
      </c>
      <c r="CJ124" s="114">
        <f>IF(Survey!$BB124=0, 0,1)</f>
        <v>0</v>
      </c>
      <c r="CK124" s="58">
        <f>IF(AND(Survey!$AX124&gt;=0,Survey!$AX124&lt;=0.2,Survey!$AX124&lt;&gt;""),0,1)</f>
        <v>1</v>
      </c>
      <c r="CL124" s="114">
        <f>IF(ISBLANK(Survey!$AY124),1,0)</f>
        <v>1</v>
      </c>
      <c r="CM124" s="16" t="str">
        <f t="shared" si="79"/>
        <v>Fail</v>
      </c>
      <c r="CN124" s="133">
        <f>Survey!$AZ124</f>
        <v>0</v>
      </c>
      <c r="CO124" s="16" t="str">
        <f t="shared" si="80"/>
        <v>Pass</v>
      </c>
      <c r="CP124" s="31">
        <f>Survey!$BA124</f>
        <v>0</v>
      </c>
      <c r="CQ124" s="138">
        <f>Survey!$BB124+Survey!$BC124+Survey!$BD124+ABS(Survey!$BE124)-ABS(Survey!$BF124)-ABS(Survey!$BG124)+ABS(Survey!$BH124)-ABS(Survey!$BI124)+ABS(Survey!$BJ124)-ABS(Survey!$BK124)-ABS(Survey!$BL124)+Survey!$BM124</f>
        <v>0</v>
      </c>
      <c r="CR124" s="30">
        <f t="shared" si="81"/>
        <v>0</v>
      </c>
      <c r="CS124" s="17">
        <f t="shared" si="82"/>
        <v>0</v>
      </c>
      <c r="CT124" s="16" t="str">
        <f t="shared" si="83"/>
        <v>Pass</v>
      </c>
      <c r="CU124" s="33" t="b">
        <f>IF(ABS(Survey!$BM124)=0,TRUE,FALSE)</f>
        <v>1</v>
      </c>
      <c r="CV124" s="32" t="b">
        <f>NOT(ISBLANK(Survey!$BN124))</f>
        <v>0</v>
      </c>
      <c r="CW124" t="str">
        <f t="shared" si="84"/>
        <v>Fail</v>
      </c>
      <c r="CX124" s="25">
        <f>Survey!$BA124</f>
        <v>0</v>
      </c>
      <c r="CY124" s="25" cm="1">
        <f t="array" ref="CY124">SUM(SUMIF(Survey!BP124:BW124,{"&gt;0","&lt;0"})*{1,-1})-SUM(SUMIF(Survey!BY124:CF124,{"&gt;0","&lt;0"})*{1,-1})</f>
        <v>0</v>
      </c>
      <c r="CZ124" s="30" t="str">
        <f t="shared" si="85"/>
        <v>No holdings</v>
      </c>
      <c r="DA124">
        <f t="shared" si="86"/>
        <v>0</v>
      </c>
      <c r="DB124" s="16" t="str">
        <f t="shared" si="87"/>
        <v>Fail</v>
      </c>
      <c r="DC124" s="31">
        <f>Survey!$BA124</f>
        <v>0</v>
      </c>
      <c r="DD124" s="31" cm="1">
        <f t="array" ref="DD124">SUM(SUMIF(Survey!CH124:DA124,{"&gt;0","&lt;0"})*{1,-1})-SUM(SUMIF(Survey!DC124:DV124,{"&gt;0","&lt;0"})*{1,-1})</f>
        <v>0</v>
      </c>
      <c r="DE124" s="30" t="str">
        <f t="shared" si="88"/>
        <v>No holdings</v>
      </c>
      <c r="DF124" s="17">
        <f t="shared" si="89"/>
        <v>0</v>
      </c>
      <c r="DG124" s="16" t="str">
        <f t="shared" si="90"/>
        <v>Pass</v>
      </c>
      <c r="DH124" s="33" t="b">
        <f>IF(ABS(Survey!$DA124)=0,TRUE,FALSE)</f>
        <v>1</v>
      </c>
      <c r="DI124" s="32" t="b">
        <f>NOT(ISBLANK(Survey!$DB124))</f>
        <v>0</v>
      </c>
      <c r="DJ124" s="16" t="str">
        <f t="shared" si="91"/>
        <v>Pass</v>
      </c>
      <c r="DK124" s="33" t="b">
        <f>IF(ABS(Survey!$DV124)=0,TRUE,FALSE)</f>
        <v>1</v>
      </c>
      <c r="DL124" s="32" t="b">
        <f>NOT(ISBLANK(Survey!$DW124))</f>
        <v>0</v>
      </c>
      <c r="DM124" t="str">
        <f t="shared" si="92"/>
        <v>Pass</v>
      </c>
      <c r="DN124" s="25" cm="1">
        <f t="array" ref="DN124">SUM(SUMIF(Survey!CW124,{"&gt;0","&lt;0"})*{1,-1})+SUM(SUMIF(Survey!DR124,{"&gt;0","&lt;0"})*{1,-1})</f>
        <v>0</v>
      </c>
      <c r="DO124" s="25">
        <f>SUM(SUMIF(Survey!DY124:EE124,{"&gt;0","&lt;0"})*{1,-1})+SUM(SUMIF(Survey!EG124:EM124,{"&gt;0","&lt;0"})*{1,-1})</f>
        <v>0</v>
      </c>
      <c r="DP124">
        <f t="shared" si="93"/>
        <v>0</v>
      </c>
      <c r="DQ124">
        <f t="shared" si="94"/>
        <v>0</v>
      </c>
      <c r="DR124" s="16" t="str">
        <f t="shared" si="95"/>
        <v>Pass</v>
      </c>
      <c r="DS124" s="33" t="b">
        <f>IF(ABS(Survey!$EE124)=0,TRUE,FALSE)</f>
        <v>1</v>
      </c>
      <c r="DT124" s="32" t="b">
        <f>NOT(ISBLANK(Survey!EF124))</f>
        <v>0</v>
      </c>
      <c r="DU124" s="16" t="str">
        <f t="shared" si="96"/>
        <v>Pass</v>
      </c>
      <c r="DV124" s="33" t="b">
        <f>IF(ABS(Survey!$EM124)=0,TRUE,FALSE)</f>
        <v>1</v>
      </c>
      <c r="DW124" s="32" t="b">
        <f>NOT(ISBLANK(Survey!$EN124))</f>
        <v>0</v>
      </c>
      <c r="DX124" s="16" t="str">
        <f t="shared" si="97"/>
        <v>Fail</v>
      </c>
      <c r="DY124" s="31">
        <f>SUM(SUMIF(Survey!ET124:EV124,{"&gt;0","&lt;0"})*{1,-1})</f>
        <v>0</v>
      </c>
      <c r="DZ124">
        <f t="shared" si="98"/>
        <v>0</v>
      </c>
      <c r="EA124">
        <f t="shared" si="99"/>
        <v>100</v>
      </c>
      <c r="EB124" s="30" t="b">
        <f>IF(OR(Survey!$M124="ETF",Survey!$M124="ETF, alternative mutual fund",Survey!$M124="Closed-end", Survey!$M124="Split share corp"),TRUE,FALSE)</f>
        <v>0</v>
      </c>
      <c r="EC124" s="16" t="str">
        <f t="shared" si="100"/>
        <v>Fail</v>
      </c>
      <c r="ED124" s="31">
        <f>SUM(SUMIF(Survey!EX124:FD124,{"&gt;0","&lt;0"})*{1,-1})</f>
        <v>0</v>
      </c>
      <c r="EE124">
        <f t="shared" si="101"/>
        <v>0</v>
      </c>
      <c r="EF124" s="17">
        <f t="shared" si="102"/>
        <v>100</v>
      </c>
      <c r="EG124" s="16" t="str">
        <f t="shared" si="103"/>
        <v>Fail</v>
      </c>
      <c r="EH124" s="31">
        <f>SUM(SUMIF(Survey!FF124:FL124,{"&gt;0","&lt;0"})*{1,-1})</f>
        <v>0</v>
      </c>
      <c r="EI124">
        <f t="shared" si="104"/>
        <v>0</v>
      </c>
      <c r="EJ124" s="17">
        <f t="shared" si="105"/>
        <v>100</v>
      </c>
    </row>
    <row r="125" spans="1:140">
      <c r="A125">
        <v>125</v>
      </c>
      <c r="B125" t="str">
        <f t="shared" si="0"/>
        <v>Pass</v>
      </c>
      <c r="C125" t="str">
        <f>IF(COUNTBLANK(Survey!B125:FM125)=$C$2, "Pass", "Fail")</f>
        <v>Pass</v>
      </c>
      <c r="D125" s="16" t="str">
        <f t="shared" si="54"/>
        <v>Fail</v>
      </c>
      <c r="E125" t="str">
        <f>IF(OR(ISBLANK(Survey!AL125),COUNTIF(G125:BJ125,"Fail")),"Fail","Pass")</f>
        <v>Fail</v>
      </c>
      <c r="F125" s="265"/>
      <c r="G125" s="16" t="str">
        <f t="shared" si="55"/>
        <v>Fail</v>
      </c>
      <c r="H125" s="139">
        <f>COUNTBLANK(Survey!B125:D125)+COUNTBLANK(Survey!G125)+COUNTBLANK(Survey!I125)+COUNTBLANK(Survey!K125:M125)+COUNTBLANK(Survey!P125:Q125)+COUNTBLANK(Survey!T125:W125)+COUNTBLANK(Survey!Z125:AC125)+COUNTBLANK(Survey!AF125:AG125)+COUNTBLANK(Survey!AK125:AK125)</f>
        <v>21</v>
      </c>
      <c r="I125" t="str">
        <f t="shared" si="56"/>
        <v>Fail</v>
      </c>
      <c r="J125" t="b">
        <f>IF(Survey!E125="No",TRUE,FALSE)</f>
        <v>0</v>
      </c>
      <c r="K125" s="29" cm="1">
        <f t="array" ref="K125">IF(COUNTA(Survey!$E$4:$E$695)=1, 0, SUM(IF(COUNTIF(Survey!$E$4:$E$695, Survey!$E$4:$E$695)=1,1,0)))</f>
        <v>0</v>
      </c>
      <c r="L125" s="29">
        <f>LEN(Survey!E125)</f>
        <v>0</v>
      </c>
      <c r="M125" s="16" t="str">
        <f t="shared" si="57"/>
        <v>Fail</v>
      </c>
      <c r="N125" t="b">
        <f>IF(Survey!F125="No",TRUE,FALSE)</f>
        <v>0</v>
      </c>
      <c r="O125" t="b">
        <f>Survey!F125=Survey!E125</f>
        <v>1</v>
      </c>
      <c r="P125">
        <f>COUNTIF(Survey!$F$4:$F$695,Survey!F125)</f>
        <v>0</v>
      </c>
      <c r="Q125" s="28">
        <f>LEN(Survey!F125)</f>
        <v>0</v>
      </c>
      <c r="R125" s="16" t="str">
        <f t="shared" si="58"/>
        <v>Pass</v>
      </c>
      <c r="S125" s="29">
        <f>MOD((LEN(Survey!H125)+2),11)</f>
        <v>2</v>
      </c>
      <c r="T125">
        <f>COUNTIF(Survey!$H$4:$H$695,Survey!H125)</f>
        <v>0</v>
      </c>
      <c r="U125" s="28" t="str">
        <f>IF(Survey!$L125="Prospectus fund", "Yes", "No")</f>
        <v>No</v>
      </c>
      <c r="V125" s="16" t="str">
        <f t="shared" si="59"/>
        <v>Pass</v>
      </c>
      <c r="W125" s="29">
        <f>MOD((LEN(Survey!J125)+2),11)</f>
        <v>2</v>
      </c>
      <c r="X125">
        <f>COUNTIF(Survey!$J$4:$J$695,Survey!J125)</f>
        <v>0</v>
      </c>
      <c r="Y125" s="30" t="b">
        <f>IF(OR(Survey!$M125="ETF",Survey!$M125="ETF, alternative mutual fund",Survey!$M125="Closed-end", Survey!$M125="Split share corp", Survey!$I125="Yes"),TRUE,FALSE)</f>
        <v>0</v>
      </c>
      <c r="Z125" s="16" t="str">
        <f>IFERROR(IF(AND(OR(AC125=AD125,AD125 = "Either"),NOT(ISBLANK(Survey!K125))),"Pass","Fail"),"Pass")</f>
        <v>Fail</v>
      </c>
      <c r="AA125" s="31" cm="1">
        <f t="array" ref="AA125">SUM(SUMIF(Survey!CH125:DA125,{"&gt;0","&lt;0"})*{1,-1})</f>
        <v>0</v>
      </c>
      <c r="AB125" s="33" cm="1">
        <f t="array" ref="AB125">SUM(SUMIF(Survey!CK125,{"&gt;0","&lt;0"})*{1,-1})+SUM(SUMIF(Survey!CU125,{"&gt;0","&lt;0"})*{1,-1})</f>
        <v>0</v>
      </c>
      <c r="AC125" s="33">
        <f>Survey!K125</f>
        <v>0</v>
      </c>
      <c r="AD125" s="32" t="str">
        <f t="shared" si="60"/>
        <v>Either</v>
      </c>
      <c r="AE125" s="16" t="str">
        <f t="shared" si="61"/>
        <v>Fail</v>
      </c>
      <c r="AF125" s="58" cm="1">
        <f t="array" ref="AF125">SUM(SUMIF(Survey!CH125:DA125,{"&gt;0","&lt;0"})*{1,-1})+SUM(SUMIF(Survey!DC125:DV125,{"&gt;0","&lt;0"})*{1,-1})</f>
        <v>0</v>
      </c>
      <c r="AG125" s="58">
        <f>IFERROR(AF125/(Survey!$BA125),0)</f>
        <v>0</v>
      </c>
      <c r="AH125" s="104" t="b">
        <f>IF(OR(Survey!$M125="Alternative strategy or hedge",Survey!$M125="Private asset",Survey!$L125="Prospectus fund"),TRUE,FALSE)</f>
        <v>0</v>
      </c>
      <c r="AI125" s="104" t="b">
        <f>NOT(ISBLANK(Survey!$M125))</f>
        <v>0</v>
      </c>
      <c r="AJ125" s="16" t="str">
        <f t="shared" si="62"/>
        <v>Fail</v>
      </c>
      <c r="AK125" t="b">
        <f>IF(Survey!W125="No",TRUE,FALSE)</f>
        <v>0</v>
      </c>
      <c r="AL125" s="119">
        <f>MOD((LEN(Survey!W125)+2),22)</f>
        <v>2</v>
      </c>
      <c r="AM125" t="str">
        <f t="shared" si="63"/>
        <v>Pass</v>
      </c>
      <c r="AN125" s="33" t="b">
        <f>NOT(ISNUMBER(SEARCH("Other",Survey!$Q125)))</f>
        <v>1</v>
      </c>
      <c r="AO125" s="32" t="b">
        <f>NOT(ISBLANK(Survey!$R125))</f>
        <v>0</v>
      </c>
      <c r="AP125" s="16" t="str">
        <f t="shared" si="64"/>
        <v>Pass</v>
      </c>
      <c r="AQ125" s="114">
        <f>COUNTBLANK(Survey!$X125)</f>
        <v>1</v>
      </c>
      <c r="AR125" s="58">
        <f>IF(AND(Survey!L125&lt;&gt;"Exempt fund",OR(Survey!$M125="ETF",Survey!$M125="ETF, alternative mutual fund",Survey!$M125="Mutual fund",Survey!$M125="Alternative mutual fund",Survey!$M125="Money market")),1,0)</f>
        <v>0</v>
      </c>
      <c r="AS125" s="16" t="str">
        <f t="shared" si="65"/>
        <v>Pass</v>
      </c>
      <c r="AT125" s="33" t="b">
        <f>NOT(ISNUMBER(SEARCH("Yes",Survey!$AC125)))</f>
        <v>1</v>
      </c>
      <c r="AU125" s="32" t="b">
        <f>IF(COUNTBLANK(Survey!$AD125:$AE125)=0,TRUE, FALSE)</f>
        <v>0</v>
      </c>
      <c r="AV125" s="16" t="str">
        <f t="shared" si="66"/>
        <v>Pass</v>
      </c>
      <c r="AW125" s="33" t="b">
        <f>NOT(ISNUMBER(SEARCH("Yes",Survey!$AF125)))</f>
        <v>1</v>
      </c>
      <c r="AX125" s="32" t="b">
        <f>NOT(ISBLANK(Survey!$AH125))</f>
        <v>0</v>
      </c>
      <c r="AY125" s="16" t="str">
        <f t="shared" si="67"/>
        <v>Pass</v>
      </c>
      <c r="AZ125" s="33" t="b">
        <f>NOT(OR(ISNUMBER(SEARCH("Other",Survey!$AH125)),ISNUMBER(SEARCH("Multiple",Survey!$AH125))))</f>
        <v>1</v>
      </c>
      <c r="BA125" s="32" t="b">
        <f>NOT(ISBLANK(Survey!$AI125))</f>
        <v>0</v>
      </c>
      <c r="BB125" s="16" t="str">
        <f t="shared" si="68"/>
        <v>Fail</v>
      </c>
      <c r="BC125" s="114">
        <f>IF(ABS(Survey!$BA125)&gt;0, 1,0)</f>
        <v>0</v>
      </c>
      <c r="BD125" s="114">
        <f>IF(COUNTBLANK(Survey!$AL125)=0,1,0)</f>
        <v>0</v>
      </c>
      <c r="BE125" s="16" t="str">
        <f t="shared" si="69"/>
        <v>Pass</v>
      </c>
      <c r="BF125" s="114">
        <f>IF(ISBLANK(Survey!$AL125),0,1)</f>
        <v>0</v>
      </c>
      <c r="BG125" s="133">
        <f>COUNTBLANK(Survey!$AM125)</f>
        <v>1</v>
      </c>
      <c r="BH125" s="16" t="str">
        <f t="shared" si="70"/>
        <v>Pass</v>
      </c>
      <c r="BI125" s="114">
        <f>IF(OR(Survey!$AM125="Closed",ISBLANK(Survey!$AM125)),0,1)</f>
        <v>0</v>
      </c>
      <c r="BJ125" s="133">
        <f>IF(ISBLANK(Survey!$AN125),1,0)</f>
        <v>1</v>
      </c>
      <c r="BK125" s="118" t="str">
        <f t="shared" si="71"/>
        <v>Pass</v>
      </c>
      <c r="BL125" s="31" cm="1">
        <f t="array" ref="BL125">SUM(SUMIF(Survey!AO125:AP125,{"&gt;0","&lt;0"})*{1,-1})</f>
        <v>0</v>
      </c>
      <c r="BM125">
        <f t="shared" si="72"/>
        <v>0</v>
      </c>
      <c r="BN125">
        <f t="shared" si="73"/>
        <v>100</v>
      </c>
      <c r="BO125" s="118" t="str">
        <f t="shared" si="74"/>
        <v>Pass</v>
      </c>
      <c r="BP125">
        <f>IF(Survey!AQ125="No",0,1)</f>
        <v>1</v>
      </c>
      <c r="BQ125" s="207">
        <f>MOD((LEN(Survey!AQ125)+2),22)</f>
        <v>2</v>
      </c>
      <c r="BR125">
        <f>IF(Survey!AR125="No",0,1)</f>
        <v>1</v>
      </c>
      <c r="BS125" s="207">
        <f>MOD((LEN(Survey!AR125)+2),22)</f>
        <v>2</v>
      </c>
      <c r="BT125" s="114">
        <f>COUNTBLANK(Survey!$AQ125:$AS125)+COUNTBLANK(Survey!$AU125)</f>
        <v>4</v>
      </c>
      <c r="BU125" s="114">
        <f>IF(Survey!$I125="Yes",1,0)</f>
        <v>0</v>
      </c>
      <c r="BV125" s="114">
        <f>IF(OR(Survey!$M125="Mutual fund",Survey!$M125="Alternative mutual fund",Survey!$M125="Money market"),1,0)</f>
        <v>0</v>
      </c>
      <c r="BW125" s="119">
        <f>IF(OR(Survey!$M125="ETF",Survey!$M125="ETF, alternative mutual fund"),1,0)</f>
        <v>0</v>
      </c>
      <c r="BX125" s="16" t="str">
        <f t="shared" si="75"/>
        <v>Pass</v>
      </c>
      <c r="BY125" s="33">
        <f>IF(ISNUMBER(SEARCH("Other",Survey!$AS125)), 1, 0)</f>
        <v>0</v>
      </c>
      <c r="BZ125" s="58" t="b">
        <f>NOT(ISBLANK(Survey!$AT125))</f>
        <v>0</v>
      </c>
      <c r="CA125" s="16" t="str">
        <f t="shared" si="76"/>
        <v>Pass</v>
      </c>
      <c r="CB125" s="114">
        <f>IF(Survey!$BB125=0, 0,1)</f>
        <v>0</v>
      </c>
      <c r="CC125" s="58">
        <f>Survey!$AV125</f>
        <v>0</v>
      </c>
      <c r="CD125" s="58">
        <f>Survey!$BC125+Survey!$BD125+ABS(Survey!$BE125)-ABS(Survey!$BF125)-ABS(Survey!$BG125)-ABS(Survey!$BL125)</f>
        <v>0</v>
      </c>
      <c r="CE125" s="138">
        <f>Survey!BB125+(ABS(Survey!$BH125)-ABS(Survey!$BI125)+ABS(Survey!$BJ125)-ABS(Survey!$BK125))*0.5</f>
        <v>0</v>
      </c>
      <c r="CF125" s="58">
        <f t="shared" si="77"/>
        <v>0</v>
      </c>
      <c r="CG125" s="58">
        <f>IF(AND($CC125&gt;$CF125-0.2,$CC125&lt;$CF125+0.2,ISBLANK(Survey!$AV125)=FALSE),0,1)</f>
        <v>1</v>
      </c>
      <c r="CH125" s="133">
        <f>IF(ISBLANK(Survey!$AW125),1,0)</f>
        <v>1</v>
      </c>
      <c r="CI125" s="16" t="str">
        <f t="shared" si="78"/>
        <v>Pass</v>
      </c>
      <c r="CJ125" s="114">
        <f>IF(Survey!$BB125=0, 0,1)</f>
        <v>0</v>
      </c>
      <c r="CK125" s="58">
        <f>IF(AND(Survey!$AX125&gt;=0,Survey!$AX125&lt;=0.2,Survey!$AX125&lt;&gt;""),0,1)</f>
        <v>1</v>
      </c>
      <c r="CL125" s="114">
        <f>IF(ISBLANK(Survey!$AY125),1,0)</f>
        <v>1</v>
      </c>
      <c r="CM125" s="16" t="str">
        <f t="shared" si="79"/>
        <v>Fail</v>
      </c>
      <c r="CN125" s="133">
        <f>Survey!$AZ125</f>
        <v>0</v>
      </c>
      <c r="CO125" s="16" t="str">
        <f t="shared" si="80"/>
        <v>Pass</v>
      </c>
      <c r="CP125" s="31">
        <f>Survey!$BA125</f>
        <v>0</v>
      </c>
      <c r="CQ125" s="138">
        <f>Survey!$BB125+Survey!$BC125+Survey!$BD125+ABS(Survey!$BE125)-ABS(Survey!$BF125)-ABS(Survey!$BG125)+ABS(Survey!$BH125)-ABS(Survey!$BI125)+ABS(Survey!$BJ125)-ABS(Survey!$BK125)-ABS(Survey!$BL125)+Survey!$BM125</f>
        <v>0</v>
      </c>
      <c r="CR125" s="30">
        <f t="shared" si="81"/>
        <v>0</v>
      </c>
      <c r="CS125" s="17">
        <f t="shared" si="82"/>
        <v>0</v>
      </c>
      <c r="CT125" s="16" t="str">
        <f t="shared" si="83"/>
        <v>Pass</v>
      </c>
      <c r="CU125" s="33" t="b">
        <f>IF(ABS(Survey!$BM125)=0,TRUE,FALSE)</f>
        <v>1</v>
      </c>
      <c r="CV125" s="32" t="b">
        <f>NOT(ISBLANK(Survey!$BN125))</f>
        <v>0</v>
      </c>
      <c r="CW125" t="str">
        <f t="shared" si="84"/>
        <v>Fail</v>
      </c>
      <c r="CX125" s="25">
        <f>Survey!$BA125</f>
        <v>0</v>
      </c>
      <c r="CY125" s="25" cm="1">
        <f t="array" ref="CY125">SUM(SUMIF(Survey!BP125:BW125,{"&gt;0","&lt;0"})*{1,-1})-SUM(SUMIF(Survey!BY125:CF125,{"&gt;0","&lt;0"})*{1,-1})</f>
        <v>0</v>
      </c>
      <c r="CZ125" s="30" t="str">
        <f t="shared" si="85"/>
        <v>No holdings</v>
      </c>
      <c r="DA125">
        <f t="shared" si="86"/>
        <v>0</v>
      </c>
      <c r="DB125" s="16" t="str">
        <f t="shared" si="87"/>
        <v>Fail</v>
      </c>
      <c r="DC125" s="31">
        <f>Survey!$BA125</f>
        <v>0</v>
      </c>
      <c r="DD125" s="31" cm="1">
        <f t="array" ref="DD125">SUM(SUMIF(Survey!CH125:DA125,{"&gt;0","&lt;0"})*{1,-1})-SUM(SUMIF(Survey!DC125:DV125,{"&gt;0","&lt;0"})*{1,-1})</f>
        <v>0</v>
      </c>
      <c r="DE125" s="30" t="str">
        <f t="shared" si="88"/>
        <v>No holdings</v>
      </c>
      <c r="DF125" s="17">
        <f t="shared" si="89"/>
        <v>0</v>
      </c>
      <c r="DG125" s="16" t="str">
        <f t="shared" si="90"/>
        <v>Pass</v>
      </c>
      <c r="DH125" s="33" t="b">
        <f>IF(ABS(Survey!$DA125)=0,TRUE,FALSE)</f>
        <v>1</v>
      </c>
      <c r="DI125" s="32" t="b">
        <f>NOT(ISBLANK(Survey!$DB125))</f>
        <v>0</v>
      </c>
      <c r="DJ125" s="16" t="str">
        <f t="shared" si="91"/>
        <v>Pass</v>
      </c>
      <c r="DK125" s="33" t="b">
        <f>IF(ABS(Survey!$DV125)=0,TRUE,FALSE)</f>
        <v>1</v>
      </c>
      <c r="DL125" s="32" t="b">
        <f>NOT(ISBLANK(Survey!$DW125))</f>
        <v>0</v>
      </c>
      <c r="DM125" t="str">
        <f t="shared" si="92"/>
        <v>Pass</v>
      </c>
      <c r="DN125" s="25" cm="1">
        <f t="array" ref="DN125">SUM(SUMIF(Survey!CW125,{"&gt;0","&lt;0"})*{1,-1})+SUM(SUMIF(Survey!DR125,{"&gt;0","&lt;0"})*{1,-1})</f>
        <v>0</v>
      </c>
      <c r="DO125" s="25">
        <f>SUM(SUMIF(Survey!DY125:EE125,{"&gt;0","&lt;0"})*{1,-1})+SUM(SUMIF(Survey!EG125:EM125,{"&gt;0","&lt;0"})*{1,-1})</f>
        <v>0</v>
      </c>
      <c r="DP125">
        <f t="shared" si="93"/>
        <v>0</v>
      </c>
      <c r="DQ125">
        <f t="shared" si="94"/>
        <v>0</v>
      </c>
      <c r="DR125" s="16" t="str">
        <f t="shared" si="95"/>
        <v>Pass</v>
      </c>
      <c r="DS125" s="33" t="b">
        <f>IF(ABS(Survey!$EE125)=0,TRUE,FALSE)</f>
        <v>1</v>
      </c>
      <c r="DT125" s="32" t="b">
        <f>NOT(ISBLANK(Survey!EF125))</f>
        <v>0</v>
      </c>
      <c r="DU125" s="16" t="str">
        <f t="shared" si="96"/>
        <v>Pass</v>
      </c>
      <c r="DV125" s="33" t="b">
        <f>IF(ABS(Survey!$EM125)=0,TRUE,FALSE)</f>
        <v>1</v>
      </c>
      <c r="DW125" s="32" t="b">
        <f>NOT(ISBLANK(Survey!$EN125))</f>
        <v>0</v>
      </c>
      <c r="DX125" s="16" t="str">
        <f t="shared" si="97"/>
        <v>Fail</v>
      </c>
      <c r="DY125" s="31">
        <f>SUM(SUMIF(Survey!ET125:EV125,{"&gt;0","&lt;0"})*{1,-1})</f>
        <v>0</v>
      </c>
      <c r="DZ125">
        <f t="shared" si="98"/>
        <v>0</v>
      </c>
      <c r="EA125">
        <f t="shared" si="99"/>
        <v>100</v>
      </c>
      <c r="EB125" s="30" t="b">
        <f>IF(OR(Survey!$M125="ETF",Survey!$M125="ETF, alternative mutual fund",Survey!$M125="Closed-end", Survey!$M125="Split share corp"),TRUE,FALSE)</f>
        <v>0</v>
      </c>
      <c r="EC125" s="16" t="str">
        <f t="shared" si="100"/>
        <v>Fail</v>
      </c>
      <c r="ED125" s="31">
        <f>SUM(SUMIF(Survey!EX125:FD125,{"&gt;0","&lt;0"})*{1,-1})</f>
        <v>0</v>
      </c>
      <c r="EE125">
        <f t="shared" si="101"/>
        <v>0</v>
      </c>
      <c r="EF125" s="17">
        <f t="shared" si="102"/>
        <v>100</v>
      </c>
      <c r="EG125" s="16" t="str">
        <f t="shared" si="103"/>
        <v>Fail</v>
      </c>
      <c r="EH125" s="31">
        <f>SUM(SUMIF(Survey!FF125:FL125,{"&gt;0","&lt;0"})*{1,-1})</f>
        <v>0</v>
      </c>
      <c r="EI125">
        <f t="shared" si="104"/>
        <v>0</v>
      </c>
      <c r="EJ125" s="17">
        <f t="shared" si="105"/>
        <v>100</v>
      </c>
    </row>
    <row r="126" spans="1:140">
      <c r="A126">
        <v>126</v>
      </c>
      <c r="B126" t="str">
        <f t="shared" si="0"/>
        <v>Pass</v>
      </c>
      <c r="C126" t="str">
        <f>IF(COUNTBLANK(Survey!B126:FM126)=$C$2, "Pass", "Fail")</f>
        <v>Pass</v>
      </c>
      <c r="D126" s="16" t="str">
        <f t="shared" si="54"/>
        <v>Fail</v>
      </c>
      <c r="E126" t="str">
        <f>IF(OR(ISBLANK(Survey!AL126),COUNTIF(G126:BJ126,"Fail")),"Fail","Pass")</f>
        <v>Fail</v>
      </c>
      <c r="F126" s="265"/>
      <c r="G126" s="16" t="str">
        <f t="shared" si="55"/>
        <v>Fail</v>
      </c>
      <c r="H126" s="139">
        <f>COUNTBLANK(Survey!B126:D126)+COUNTBLANK(Survey!G126)+COUNTBLANK(Survey!I126)+COUNTBLANK(Survey!K126:M126)+COUNTBLANK(Survey!P126:Q126)+COUNTBLANK(Survey!T126:W126)+COUNTBLANK(Survey!Z126:AC126)+COUNTBLANK(Survey!AF126:AG126)+COUNTBLANK(Survey!AK126:AK126)</f>
        <v>21</v>
      </c>
      <c r="I126" t="str">
        <f t="shared" si="56"/>
        <v>Fail</v>
      </c>
      <c r="J126" t="b">
        <f>IF(Survey!E126="No",TRUE,FALSE)</f>
        <v>0</v>
      </c>
      <c r="K126" s="29" cm="1">
        <f t="array" ref="K126">IF(COUNTA(Survey!$E$4:$E$695)=1, 0, SUM(IF(COUNTIF(Survey!$E$4:$E$695, Survey!$E$4:$E$695)=1,1,0)))</f>
        <v>0</v>
      </c>
      <c r="L126" s="29">
        <f>LEN(Survey!E126)</f>
        <v>0</v>
      </c>
      <c r="M126" s="16" t="str">
        <f t="shared" si="57"/>
        <v>Fail</v>
      </c>
      <c r="N126" t="b">
        <f>IF(Survey!F126="No",TRUE,FALSE)</f>
        <v>0</v>
      </c>
      <c r="O126" t="b">
        <f>Survey!F126=Survey!E126</f>
        <v>1</v>
      </c>
      <c r="P126">
        <f>COUNTIF(Survey!$F$4:$F$695,Survey!F126)</f>
        <v>0</v>
      </c>
      <c r="Q126" s="28">
        <f>LEN(Survey!F126)</f>
        <v>0</v>
      </c>
      <c r="R126" s="16" t="str">
        <f t="shared" si="58"/>
        <v>Pass</v>
      </c>
      <c r="S126" s="29">
        <f>MOD((LEN(Survey!H126)+2),11)</f>
        <v>2</v>
      </c>
      <c r="T126">
        <f>COUNTIF(Survey!$H$4:$H$695,Survey!H126)</f>
        <v>0</v>
      </c>
      <c r="U126" s="28" t="str">
        <f>IF(Survey!$L126="Prospectus fund", "Yes", "No")</f>
        <v>No</v>
      </c>
      <c r="V126" s="16" t="str">
        <f t="shared" si="59"/>
        <v>Pass</v>
      </c>
      <c r="W126" s="29">
        <f>MOD((LEN(Survey!J126)+2),11)</f>
        <v>2</v>
      </c>
      <c r="X126">
        <f>COUNTIF(Survey!$J$4:$J$695,Survey!J126)</f>
        <v>0</v>
      </c>
      <c r="Y126" s="30" t="b">
        <f>IF(OR(Survey!$M126="ETF",Survey!$M126="ETF, alternative mutual fund",Survey!$M126="Closed-end", Survey!$M126="Split share corp", Survey!$I126="Yes"),TRUE,FALSE)</f>
        <v>0</v>
      </c>
      <c r="Z126" s="16" t="str">
        <f>IFERROR(IF(AND(OR(AC126=AD126,AD126 = "Either"),NOT(ISBLANK(Survey!K126))),"Pass","Fail"),"Pass")</f>
        <v>Fail</v>
      </c>
      <c r="AA126" s="31" cm="1">
        <f t="array" ref="AA126">SUM(SUMIF(Survey!CH126:DA126,{"&gt;0","&lt;0"})*{1,-1})</f>
        <v>0</v>
      </c>
      <c r="AB126" s="33" cm="1">
        <f t="array" ref="AB126">SUM(SUMIF(Survey!CK126,{"&gt;0","&lt;0"})*{1,-1})+SUM(SUMIF(Survey!CU126,{"&gt;0","&lt;0"})*{1,-1})</f>
        <v>0</v>
      </c>
      <c r="AC126" s="33">
        <f>Survey!K126</f>
        <v>0</v>
      </c>
      <c r="AD126" s="32" t="str">
        <f t="shared" si="60"/>
        <v>Either</v>
      </c>
      <c r="AE126" s="16" t="str">
        <f t="shared" si="61"/>
        <v>Fail</v>
      </c>
      <c r="AF126" s="58" cm="1">
        <f t="array" ref="AF126">SUM(SUMIF(Survey!CH126:DA126,{"&gt;0","&lt;0"})*{1,-1})+SUM(SUMIF(Survey!DC126:DV126,{"&gt;0","&lt;0"})*{1,-1})</f>
        <v>0</v>
      </c>
      <c r="AG126" s="58">
        <f>IFERROR(AF126/(Survey!$BA126),0)</f>
        <v>0</v>
      </c>
      <c r="AH126" s="104" t="b">
        <f>IF(OR(Survey!$M126="Alternative strategy or hedge",Survey!$M126="Private asset",Survey!$L126="Prospectus fund"),TRUE,FALSE)</f>
        <v>0</v>
      </c>
      <c r="AI126" s="104" t="b">
        <f>NOT(ISBLANK(Survey!$M126))</f>
        <v>0</v>
      </c>
      <c r="AJ126" s="16" t="str">
        <f t="shared" si="62"/>
        <v>Fail</v>
      </c>
      <c r="AK126" t="b">
        <f>IF(Survey!W126="No",TRUE,FALSE)</f>
        <v>0</v>
      </c>
      <c r="AL126" s="119">
        <f>MOD((LEN(Survey!W126)+2),22)</f>
        <v>2</v>
      </c>
      <c r="AM126" t="str">
        <f t="shared" si="63"/>
        <v>Pass</v>
      </c>
      <c r="AN126" s="33" t="b">
        <f>NOT(ISNUMBER(SEARCH("Other",Survey!$Q126)))</f>
        <v>1</v>
      </c>
      <c r="AO126" s="32" t="b">
        <f>NOT(ISBLANK(Survey!$R126))</f>
        <v>0</v>
      </c>
      <c r="AP126" s="16" t="str">
        <f t="shared" si="64"/>
        <v>Pass</v>
      </c>
      <c r="AQ126" s="114">
        <f>COUNTBLANK(Survey!$X126)</f>
        <v>1</v>
      </c>
      <c r="AR126" s="58">
        <f>IF(AND(Survey!L126&lt;&gt;"Exempt fund",OR(Survey!$M126="ETF",Survey!$M126="ETF, alternative mutual fund",Survey!$M126="Mutual fund",Survey!$M126="Alternative mutual fund",Survey!$M126="Money market")),1,0)</f>
        <v>0</v>
      </c>
      <c r="AS126" s="16" t="str">
        <f t="shared" si="65"/>
        <v>Pass</v>
      </c>
      <c r="AT126" s="33" t="b">
        <f>NOT(ISNUMBER(SEARCH("Yes",Survey!$AC126)))</f>
        <v>1</v>
      </c>
      <c r="AU126" s="32" t="b">
        <f>IF(COUNTBLANK(Survey!$AD126:$AE126)=0,TRUE, FALSE)</f>
        <v>0</v>
      </c>
      <c r="AV126" s="16" t="str">
        <f t="shared" si="66"/>
        <v>Pass</v>
      </c>
      <c r="AW126" s="33" t="b">
        <f>NOT(ISNUMBER(SEARCH("Yes",Survey!$AF126)))</f>
        <v>1</v>
      </c>
      <c r="AX126" s="32" t="b">
        <f>NOT(ISBLANK(Survey!$AH126))</f>
        <v>0</v>
      </c>
      <c r="AY126" s="16" t="str">
        <f t="shared" si="67"/>
        <v>Pass</v>
      </c>
      <c r="AZ126" s="33" t="b">
        <f>NOT(OR(ISNUMBER(SEARCH("Other",Survey!$AH126)),ISNUMBER(SEARCH("Multiple",Survey!$AH126))))</f>
        <v>1</v>
      </c>
      <c r="BA126" s="32" t="b">
        <f>NOT(ISBLANK(Survey!$AI126))</f>
        <v>0</v>
      </c>
      <c r="BB126" s="16" t="str">
        <f t="shared" si="68"/>
        <v>Fail</v>
      </c>
      <c r="BC126" s="114">
        <f>IF(ABS(Survey!$BA126)&gt;0, 1,0)</f>
        <v>0</v>
      </c>
      <c r="BD126" s="114">
        <f>IF(COUNTBLANK(Survey!$AL126)=0,1,0)</f>
        <v>0</v>
      </c>
      <c r="BE126" s="16" t="str">
        <f t="shared" si="69"/>
        <v>Pass</v>
      </c>
      <c r="BF126" s="114">
        <f>IF(ISBLANK(Survey!$AL126),0,1)</f>
        <v>0</v>
      </c>
      <c r="BG126" s="133">
        <f>COUNTBLANK(Survey!$AM126)</f>
        <v>1</v>
      </c>
      <c r="BH126" s="16" t="str">
        <f t="shared" si="70"/>
        <v>Pass</v>
      </c>
      <c r="BI126" s="114">
        <f>IF(OR(Survey!$AM126="Closed",ISBLANK(Survey!$AM126)),0,1)</f>
        <v>0</v>
      </c>
      <c r="BJ126" s="133">
        <f>IF(ISBLANK(Survey!$AN126),1,0)</f>
        <v>1</v>
      </c>
      <c r="BK126" s="118" t="str">
        <f t="shared" si="71"/>
        <v>Pass</v>
      </c>
      <c r="BL126" s="31" cm="1">
        <f t="array" ref="BL126">SUM(SUMIF(Survey!AO126:AP126,{"&gt;0","&lt;0"})*{1,-1})</f>
        <v>0</v>
      </c>
      <c r="BM126">
        <f t="shared" si="72"/>
        <v>0</v>
      </c>
      <c r="BN126">
        <f t="shared" si="73"/>
        <v>100</v>
      </c>
      <c r="BO126" s="118" t="str">
        <f t="shared" si="74"/>
        <v>Pass</v>
      </c>
      <c r="BP126">
        <f>IF(Survey!AQ126="No",0,1)</f>
        <v>1</v>
      </c>
      <c r="BQ126" s="207">
        <f>MOD((LEN(Survey!AQ126)+2),22)</f>
        <v>2</v>
      </c>
      <c r="BR126">
        <f>IF(Survey!AR126="No",0,1)</f>
        <v>1</v>
      </c>
      <c r="BS126" s="207">
        <f>MOD((LEN(Survey!AR126)+2),22)</f>
        <v>2</v>
      </c>
      <c r="BT126" s="114">
        <f>COUNTBLANK(Survey!$AQ126:$AS126)+COUNTBLANK(Survey!$AU126)</f>
        <v>4</v>
      </c>
      <c r="BU126" s="114">
        <f>IF(Survey!$I126="Yes",1,0)</f>
        <v>0</v>
      </c>
      <c r="BV126" s="114">
        <f>IF(OR(Survey!$M126="Mutual fund",Survey!$M126="Alternative mutual fund",Survey!$M126="Money market"),1,0)</f>
        <v>0</v>
      </c>
      <c r="BW126" s="119">
        <f>IF(OR(Survey!$M126="ETF",Survey!$M126="ETF, alternative mutual fund"),1,0)</f>
        <v>0</v>
      </c>
      <c r="BX126" s="16" t="str">
        <f t="shared" si="75"/>
        <v>Pass</v>
      </c>
      <c r="BY126" s="33">
        <f>IF(ISNUMBER(SEARCH("Other",Survey!$AS126)), 1, 0)</f>
        <v>0</v>
      </c>
      <c r="BZ126" s="58" t="b">
        <f>NOT(ISBLANK(Survey!$AT126))</f>
        <v>0</v>
      </c>
      <c r="CA126" s="16" t="str">
        <f t="shared" si="76"/>
        <v>Pass</v>
      </c>
      <c r="CB126" s="114">
        <f>IF(Survey!$BB126=0, 0,1)</f>
        <v>0</v>
      </c>
      <c r="CC126" s="58">
        <f>Survey!$AV126</f>
        <v>0</v>
      </c>
      <c r="CD126" s="58">
        <f>Survey!$BC126+Survey!$BD126+ABS(Survey!$BE126)-ABS(Survey!$BF126)-ABS(Survey!$BG126)-ABS(Survey!$BL126)</f>
        <v>0</v>
      </c>
      <c r="CE126" s="138">
        <f>Survey!BB126+(ABS(Survey!$BH126)-ABS(Survey!$BI126)+ABS(Survey!$BJ126)-ABS(Survey!$BK126))*0.5</f>
        <v>0</v>
      </c>
      <c r="CF126" s="58">
        <f t="shared" si="77"/>
        <v>0</v>
      </c>
      <c r="CG126" s="58">
        <f>IF(AND($CC126&gt;$CF126-0.2,$CC126&lt;$CF126+0.2,ISBLANK(Survey!$AV126)=FALSE),0,1)</f>
        <v>1</v>
      </c>
      <c r="CH126" s="133">
        <f>IF(ISBLANK(Survey!$AW126),1,0)</f>
        <v>1</v>
      </c>
      <c r="CI126" s="16" t="str">
        <f t="shared" si="78"/>
        <v>Pass</v>
      </c>
      <c r="CJ126" s="114">
        <f>IF(Survey!$BB126=0, 0,1)</f>
        <v>0</v>
      </c>
      <c r="CK126" s="58">
        <f>IF(AND(Survey!$AX126&gt;=0,Survey!$AX126&lt;=0.2,Survey!$AX126&lt;&gt;""),0,1)</f>
        <v>1</v>
      </c>
      <c r="CL126" s="114">
        <f>IF(ISBLANK(Survey!$AY126),1,0)</f>
        <v>1</v>
      </c>
      <c r="CM126" s="16" t="str">
        <f t="shared" si="79"/>
        <v>Fail</v>
      </c>
      <c r="CN126" s="133">
        <f>Survey!$AZ126</f>
        <v>0</v>
      </c>
      <c r="CO126" s="16" t="str">
        <f t="shared" si="80"/>
        <v>Pass</v>
      </c>
      <c r="CP126" s="31">
        <f>Survey!$BA126</f>
        <v>0</v>
      </c>
      <c r="CQ126" s="138">
        <f>Survey!$BB126+Survey!$BC126+Survey!$BD126+ABS(Survey!$BE126)-ABS(Survey!$BF126)-ABS(Survey!$BG126)+ABS(Survey!$BH126)-ABS(Survey!$BI126)+ABS(Survey!$BJ126)-ABS(Survey!$BK126)-ABS(Survey!$BL126)+Survey!$BM126</f>
        <v>0</v>
      </c>
      <c r="CR126" s="30">
        <f t="shared" si="81"/>
        <v>0</v>
      </c>
      <c r="CS126" s="17">
        <f t="shared" si="82"/>
        <v>0</v>
      </c>
      <c r="CT126" s="16" t="str">
        <f t="shared" si="83"/>
        <v>Pass</v>
      </c>
      <c r="CU126" s="33" t="b">
        <f>IF(ABS(Survey!$BM126)=0,TRUE,FALSE)</f>
        <v>1</v>
      </c>
      <c r="CV126" s="32" t="b">
        <f>NOT(ISBLANK(Survey!$BN126))</f>
        <v>0</v>
      </c>
      <c r="CW126" t="str">
        <f t="shared" si="84"/>
        <v>Fail</v>
      </c>
      <c r="CX126" s="25">
        <f>Survey!$BA126</f>
        <v>0</v>
      </c>
      <c r="CY126" s="25" cm="1">
        <f t="array" ref="CY126">SUM(SUMIF(Survey!BP126:BW126,{"&gt;0","&lt;0"})*{1,-1})-SUM(SUMIF(Survey!BY126:CF126,{"&gt;0","&lt;0"})*{1,-1})</f>
        <v>0</v>
      </c>
      <c r="CZ126" s="30" t="str">
        <f t="shared" si="85"/>
        <v>No holdings</v>
      </c>
      <c r="DA126">
        <f t="shared" si="86"/>
        <v>0</v>
      </c>
      <c r="DB126" s="16" t="str">
        <f t="shared" si="87"/>
        <v>Fail</v>
      </c>
      <c r="DC126" s="31">
        <f>Survey!$BA126</f>
        <v>0</v>
      </c>
      <c r="DD126" s="31" cm="1">
        <f t="array" ref="DD126">SUM(SUMIF(Survey!CH126:DA126,{"&gt;0","&lt;0"})*{1,-1})-SUM(SUMIF(Survey!DC126:DV126,{"&gt;0","&lt;0"})*{1,-1})</f>
        <v>0</v>
      </c>
      <c r="DE126" s="30" t="str">
        <f t="shared" si="88"/>
        <v>No holdings</v>
      </c>
      <c r="DF126" s="17">
        <f t="shared" si="89"/>
        <v>0</v>
      </c>
      <c r="DG126" s="16" t="str">
        <f t="shared" si="90"/>
        <v>Pass</v>
      </c>
      <c r="DH126" s="33" t="b">
        <f>IF(ABS(Survey!$DA126)=0,TRUE,FALSE)</f>
        <v>1</v>
      </c>
      <c r="DI126" s="32" t="b">
        <f>NOT(ISBLANK(Survey!$DB126))</f>
        <v>0</v>
      </c>
      <c r="DJ126" s="16" t="str">
        <f t="shared" si="91"/>
        <v>Pass</v>
      </c>
      <c r="DK126" s="33" t="b">
        <f>IF(ABS(Survey!$DV126)=0,TRUE,FALSE)</f>
        <v>1</v>
      </c>
      <c r="DL126" s="32" t="b">
        <f>NOT(ISBLANK(Survey!$DW126))</f>
        <v>0</v>
      </c>
      <c r="DM126" t="str">
        <f t="shared" si="92"/>
        <v>Pass</v>
      </c>
      <c r="DN126" s="25" cm="1">
        <f t="array" ref="DN126">SUM(SUMIF(Survey!CW126,{"&gt;0","&lt;0"})*{1,-1})+SUM(SUMIF(Survey!DR126,{"&gt;0","&lt;0"})*{1,-1})</f>
        <v>0</v>
      </c>
      <c r="DO126" s="25">
        <f>SUM(SUMIF(Survey!DY126:EE126,{"&gt;0","&lt;0"})*{1,-1})+SUM(SUMIF(Survey!EG126:EM126,{"&gt;0","&lt;0"})*{1,-1})</f>
        <v>0</v>
      </c>
      <c r="DP126">
        <f t="shared" si="93"/>
        <v>0</v>
      </c>
      <c r="DQ126">
        <f t="shared" si="94"/>
        <v>0</v>
      </c>
      <c r="DR126" s="16" t="str">
        <f t="shared" si="95"/>
        <v>Pass</v>
      </c>
      <c r="DS126" s="33" t="b">
        <f>IF(ABS(Survey!$EE126)=0,TRUE,FALSE)</f>
        <v>1</v>
      </c>
      <c r="DT126" s="32" t="b">
        <f>NOT(ISBLANK(Survey!EF126))</f>
        <v>0</v>
      </c>
      <c r="DU126" s="16" t="str">
        <f t="shared" si="96"/>
        <v>Pass</v>
      </c>
      <c r="DV126" s="33" t="b">
        <f>IF(ABS(Survey!$EM126)=0,TRUE,FALSE)</f>
        <v>1</v>
      </c>
      <c r="DW126" s="32" t="b">
        <f>NOT(ISBLANK(Survey!$EN126))</f>
        <v>0</v>
      </c>
      <c r="DX126" s="16" t="str">
        <f t="shared" si="97"/>
        <v>Fail</v>
      </c>
      <c r="DY126" s="31">
        <f>SUM(SUMIF(Survey!ET126:EV126,{"&gt;0","&lt;0"})*{1,-1})</f>
        <v>0</v>
      </c>
      <c r="DZ126">
        <f t="shared" si="98"/>
        <v>0</v>
      </c>
      <c r="EA126">
        <f t="shared" si="99"/>
        <v>100</v>
      </c>
      <c r="EB126" s="30" t="b">
        <f>IF(OR(Survey!$M126="ETF",Survey!$M126="ETF, alternative mutual fund",Survey!$M126="Closed-end", Survey!$M126="Split share corp"),TRUE,FALSE)</f>
        <v>0</v>
      </c>
      <c r="EC126" s="16" t="str">
        <f t="shared" si="100"/>
        <v>Fail</v>
      </c>
      <c r="ED126" s="31">
        <f>SUM(SUMIF(Survey!EX126:FD126,{"&gt;0","&lt;0"})*{1,-1})</f>
        <v>0</v>
      </c>
      <c r="EE126">
        <f t="shared" si="101"/>
        <v>0</v>
      </c>
      <c r="EF126" s="17">
        <f t="shared" si="102"/>
        <v>100</v>
      </c>
      <c r="EG126" s="16" t="str">
        <f t="shared" si="103"/>
        <v>Fail</v>
      </c>
      <c r="EH126" s="31">
        <f>SUM(SUMIF(Survey!FF126:FL126,{"&gt;0","&lt;0"})*{1,-1})</f>
        <v>0</v>
      </c>
      <c r="EI126">
        <f t="shared" si="104"/>
        <v>0</v>
      </c>
      <c r="EJ126" s="17">
        <f t="shared" si="105"/>
        <v>100</v>
      </c>
    </row>
    <row r="127" spans="1:140">
      <c r="A127">
        <v>127</v>
      </c>
      <c r="B127" t="str">
        <f t="shared" si="0"/>
        <v>Pass</v>
      </c>
      <c r="C127" t="str">
        <f>IF(COUNTBLANK(Survey!B127:FM127)=$C$2, "Pass", "Fail")</f>
        <v>Pass</v>
      </c>
      <c r="D127" s="16" t="str">
        <f t="shared" si="54"/>
        <v>Fail</v>
      </c>
      <c r="E127" t="str">
        <f>IF(OR(ISBLANK(Survey!AL127),COUNTIF(G127:BJ127,"Fail")),"Fail","Pass")</f>
        <v>Fail</v>
      </c>
      <c r="F127" s="265"/>
      <c r="G127" s="16" t="str">
        <f t="shared" si="55"/>
        <v>Fail</v>
      </c>
      <c r="H127" s="139">
        <f>COUNTBLANK(Survey!B127:D127)+COUNTBLANK(Survey!G127)+COUNTBLANK(Survey!I127)+COUNTBLANK(Survey!K127:M127)+COUNTBLANK(Survey!P127:Q127)+COUNTBLANK(Survey!T127:W127)+COUNTBLANK(Survey!Z127:AC127)+COUNTBLANK(Survey!AF127:AG127)+COUNTBLANK(Survey!AK127:AK127)</f>
        <v>21</v>
      </c>
      <c r="I127" t="str">
        <f t="shared" si="56"/>
        <v>Fail</v>
      </c>
      <c r="J127" t="b">
        <f>IF(Survey!E127="No",TRUE,FALSE)</f>
        <v>0</v>
      </c>
      <c r="K127" s="29" cm="1">
        <f t="array" ref="K127">IF(COUNTA(Survey!$E$4:$E$695)=1, 0, SUM(IF(COUNTIF(Survey!$E$4:$E$695, Survey!$E$4:$E$695)=1,1,0)))</f>
        <v>0</v>
      </c>
      <c r="L127" s="29">
        <f>LEN(Survey!E127)</f>
        <v>0</v>
      </c>
      <c r="M127" s="16" t="str">
        <f t="shared" si="57"/>
        <v>Fail</v>
      </c>
      <c r="N127" t="b">
        <f>IF(Survey!F127="No",TRUE,FALSE)</f>
        <v>0</v>
      </c>
      <c r="O127" t="b">
        <f>Survey!F127=Survey!E127</f>
        <v>1</v>
      </c>
      <c r="P127">
        <f>COUNTIF(Survey!$F$4:$F$695,Survey!F127)</f>
        <v>0</v>
      </c>
      <c r="Q127" s="28">
        <f>LEN(Survey!F127)</f>
        <v>0</v>
      </c>
      <c r="R127" s="16" t="str">
        <f t="shared" si="58"/>
        <v>Pass</v>
      </c>
      <c r="S127" s="29">
        <f>MOD((LEN(Survey!H127)+2),11)</f>
        <v>2</v>
      </c>
      <c r="T127">
        <f>COUNTIF(Survey!$H$4:$H$695,Survey!H127)</f>
        <v>0</v>
      </c>
      <c r="U127" s="28" t="str">
        <f>IF(Survey!$L127="Prospectus fund", "Yes", "No")</f>
        <v>No</v>
      </c>
      <c r="V127" s="16" t="str">
        <f t="shared" si="59"/>
        <v>Pass</v>
      </c>
      <c r="W127" s="29">
        <f>MOD((LEN(Survey!J127)+2),11)</f>
        <v>2</v>
      </c>
      <c r="X127">
        <f>COUNTIF(Survey!$J$4:$J$695,Survey!J127)</f>
        <v>0</v>
      </c>
      <c r="Y127" s="30" t="b">
        <f>IF(OR(Survey!$M127="ETF",Survey!$M127="ETF, alternative mutual fund",Survey!$M127="Closed-end", Survey!$M127="Split share corp", Survey!$I127="Yes"),TRUE,FALSE)</f>
        <v>0</v>
      </c>
      <c r="Z127" s="16" t="str">
        <f>IFERROR(IF(AND(OR(AC127=AD127,AD127 = "Either"),NOT(ISBLANK(Survey!K127))),"Pass","Fail"),"Pass")</f>
        <v>Fail</v>
      </c>
      <c r="AA127" s="31" cm="1">
        <f t="array" ref="AA127">SUM(SUMIF(Survey!CH127:DA127,{"&gt;0","&lt;0"})*{1,-1})</f>
        <v>0</v>
      </c>
      <c r="AB127" s="33" cm="1">
        <f t="array" ref="AB127">SUM(SUMIF(Survey!CK127,{"&gt;0","&lt;0"})*{1,-1})+SUM(SUMIF(Survey!CU127,{"&gt;0","&lt;0"})*{1,-1})</f>
        <v>0</v>
      </c>
      <c r="AC127" s="33">
        <f>Survey!K127</f>
        <v>0</v>
      </c>
      <c r="AD127" s="32" t="str">
        <f t="shared" si="60"/>
        <v>Either</v>
      </c>
      <c r="AE127" s="16" t="str">
        <f t="shared" si="61"/>
        <v>Fail</v>
      </c>
      <c r="AF127" s="58" cm="1">
        <f t="array" ref="AF127">SUM(SUMIF(Survey!CH127:DA127,{"&gt;0","&lt;0"})*{1,-1})+SUM(SUMIF(Survey!DC127:DV127,{"&gt;0","&lt;0"})*{1,-1})</f>
        <v>0</v>
      </c>
      <c r="AG127" s="58">
        <f>IFERROR(AF127/(Survey!$BA127),0)</f>
        <v>0</v>
      </c>
      <c r="AH127" s="104" t="b">
        <f>IF(OR(Survey!$M127="Alternative strategy or hedge",Survey!$M127="Private asset",Survey!$L127="Prospectus fund"),TRUE,FALSE)</f>
        <v>0</v>
      </c>
      <c r="AI127" s="104" t="b">
        <f>NOT(ISBLANK(Survey!$M127))</f>
        <v>0</v>
      </c>
      <c r="AJ127" s="16" t="str">
        <f t="shared" si="62"/>
        <v>Fail</v>
      </c>
      <c r="AK127" t="b">
        <f>IF(Survey!W127="No",TRUE,FALSE)</f>
        <v>0</v>
      </c>
      <c r="AL127" s="119">
        <f>MOD((LEN(Survey!W127)+2),22)</f>
        <v>2</v>
      </c>
      <c r="AM127" t="str">
        <f t="shared" si="63"/>
        <v>Pass</v>
      </c>
      <c r="AN127" s="33" t="b">
        <f>NOT(ISNUMBER(SEARCH("Other",Survey!$Q127)))</f>
        <v>1</v>
      </c>
      <c r="AO127" s="32" t="b">
        <f>NOT(ISBLANK(Survey!$R127))</f>
        <v>0</v>
      </c>
      <c r="AP127" s="16" t="str">
        <f t="shared" si="64"/>
        <v>Pass</v>
      </c>
      <c r="AQ127" s="114">
        <f>COUNTBLANK(Survey!$X127)</f>
        <v>1</v>
      </c>
      <c r="AR127" s="58">
        <f>IF(AND(Survey!L127&lt;&gt;"Exempt fund",OR(Survey!$M127="ETF",Survey!$M127="ETF, alternative mutual fund",Survey!$M127="Mutual fund",Survey!$M127="Alternative mutual fund",Survey!$M127="Money market")),1,0)</f>
        <v>0</v>
      </c>
      <c r="AS127" s="16" t="str">
        <f t="shared" si="65"/>
        <v>Pass</v>
      </c>
      <c r="AT127" s="33" t="b">
        <f>NOT(ISNUMBER(SEARCH("Yes",Survey!$AC127)))</f>
        <v>1</v>
      </c>
      <c r="AU127" s="32" t="b">
        <f>IF(COUNTBLANK(Survey!$AD127:$AE127)=0,TRUE, FALSE)</f>
        <v>0</v>
      </c>
      <c r="AV127" s="16" t="str">
        <f t="shared" si="66"/>
        <v>Pass</v>
      </c>
      <c r="AW127" s="33" t="b">
        <f>NOT(ISNUMBER(SEARCH("Yes",Survey!$AF127)))</f>
        <v>1</v>
      </c>
      <c r="AX127" s="32" t="b">
        <f>NOT(ISBLANK(Survey!$AH127))</f>
        <v>0</v>
      </c>
      <c r="AY127" s="16" t="str">
        <f t="shared" si="67"/>
        <v>Pass</v>
      </c>
      <c r="AZ127" s="33" t="b">
        <f>NOT(OR(ISNUMBER(SEARCH("Other",Survey!$AH127)),ISNUMBER(SEARCH("Multiple",Survey!$AH127))))</f>
        <v>1</v>
      </c>
      <c r="BA127" s="32" t="b">
        <f>NOT(ISBLANK(Survey!$AI127))</f>
        <v>0</v>
      </c>
      <c r="BB127" s="16" t="str">
        <f t="shared" si="68"/>
        <v>Fail</v>
      </c>
      <c r="BC127" s="114">
        <f>IF(ABS(Survey!$BA127)&gt;0, 1,0)</f>
        <v>0</v>
      </c>
      <c r="BD127" s="114">
        <f>IF(COUNTBLANK(Survey!$AL127)=0,1,0)</f>
        <v>0</v>
      </c>
      <c r="BE127" s="16" t="str">
        <f t="shared" si="69"/>
        <v>Pass</v>
      </c>
      <c r="BF127" s="114">
        <f>IF(ISBLANK(Survey!$AL127),0,1)</f>
        <v>0</v>
      </c>
      <c r="BG127" s="133">
        <f>COUNTBLANK(Survey!$AM127)</f>
        <v>1</v>
      </c>
      <c r="BH127" s="16" t="str">
        <f t="shared" si="70"/>
        <v>Pass</v>
      </c>
      <c r="BI127" s="114">
        <f>IF(OR(Survey!$AM127="Closed",ISBLANK(Survey!$AM127)),0,1)</f>
        <v>0</v>
      </c>
      <c r="BJ127" s="133">
        <f>IF(ISBLANK(Survey!$AN127),1,0)</f>
        <v>1</v>
      </c>
      <c r="BK127" s="118" t="str">
        <f t="shared" si="71"/>
        <v>Pass</v>
      </c>
      <c r="BL127" s="31" cm="1">
        <f t="array" ref="BL127">SUM(SUMIF(Survey!AO127:AP127,{"&gt;0","&lt;0"})*{1,-1})</f>
        <v>0</v>
      </c>
      <c r="BM127">
        <f t="shared" si="72"/>
        <v>0</v>
      </c>
      <c r="BN127">
        <f t="shared" si="73"/>
        <v>100</v>
      </c>
      <c r="BO127" s="118" t="str">
        <f t="shared" si="74"/>
        <v>Pass</v>
      </c>
      <c r="BP127">
        <f>IF(Survey!AQ127="No",0,1)</f>
        <v>1</v>
      </c>
      <c r="BQ127" s="207">
        <f>MOD((LEN(Survey!AQ127)+2),22)</f>
        <v>2</v>
      </c>
      <c r="BR127">
        <f>IF(Survey!AR127="No",0,1)</f>
        <v>1</v>
      </c>
      <c r="BS127" s="207">
        <f>MOD((LEN(Survey!AR127)+2),22)</f>
        <v>2</v>
      </c>
      <c r="BT127" s="114">
        <f>COUNTBLANK(Survey!$AQ127:$AS127)+COUNTBLANK(Survey!$AU127)</f>
        <v>4</v>
      </c>
      <c r="BU127" s="114">
        <f>IF(Survey!$I127="Yes",1,0)</f>
        <v>0</v>
      </c>
      <c r="BV127" s="114">
        <f>IF(OR(Survey!$M127="Mutual fund",Survey!$M127="Alternative mutual fund",Survey!$M127="Money market"),1,0)</f>
        <v>0</v>
      </c>
      <c r="BW127" s="119">
        <f>IF(OR(Survey!$M127="ETF",Survey!$M127="ETF, alternative mutual fund"),1,0)</f>
        <v>0</v>
      </c>
      <c r="BX127" s="16" t="str">
        <f t="shared" si="75"/>
        <v>Pass</v>
      </c>
      <c r="BY127" s="33">
        <f>IF(ISNUMBER(SEARCH("Other",Survey!$AS127)), 1, 0)</f>
        <v>0</v>
      </c>
      <c r="BZ127" s="58" t="b">
        <f>NOT(ISBLANK(Survey!$AT127))</f>
        <v>0</v>
      </c>
      <c r="CA127" s="16" t="str">
        <f t="shared" si="76"/>
        <v>Pass</v>
      </c>
      <c r="CB127" s="114">
        <f>IF(Survey!$BB127=0, 0,1)</f>
        <v>0</v>
      </c>
      <c r="CC127" s="58">
        <f>Survey!$AV127</f>
        <v>0</v>
      </c>
      <c r="CD127" s="58">
        <f>Survey!$BC127+Survey!$BD127+ABS(Survey!$BE127)-ABS(Survey!$BF127)-ABS(Survey!$BG127)-ABS(Survey!$BL127)</f>
        <v>0</v>
      </c>
      <c r="CE127" s="138">
        <f>Survey!BB127+(ABS(Survey!$BH127)-ABS(Survey!$BI127)+ABS(Survey!$BJ127)-ABS(Survey!$BK127))*0.5</f>
        <v>0</v>
      </c>
      <c r="CF127" s="58">
        <f t="shared" si="77"/>
        <v>0</v>
      </c>
      <c r="CG127" s="58">
        <f>IF(AND($CC127&gt;$CF127-0.2,$CC127&lt;$CF127+0.2,ISBLANK(Survey!$AV127)=FALSE),0,1)</f>
        <v>1</v>
      </c>
      <c r="CH127" s="133">
        <f>IF(ISBLANK(Survey!$AW127),1,0)</f>
        <v>1</v>
      </c>
      <c r="CI127" s="16" t="str">
        <f t="shared" si="78"/>
        <v>Pass</v>
      </c>
      <c r="CJ127" s="114">
        <f>IF(Survey!$BB127=0, 0,1)</f>
        <v>0</v>
      </c>
      <c r="CK127" s="58">
        <f>IF(AND(Survey!$AX127&gt;=0,Survey!$AX127&lt;=0.2,Survey!$AX127&lt;&gt;""),0,1)</f>
        <v>1</v>
      </c>
      <c r="CL127" s="114">
        <f>IF(ISBLANK(Survey!$AY127),1,0)</f>
        <v>1</v>
      </c>
      <c r="CM127" s="16" t="str">
        <f t="shared" si="79"/>
        <v>Fail</v>
      </c>
      <c r="CN127" s="133">
        <f>Survey!$AZ127</f>
        <v>0</v>
      </c>
      <c r="CO127" s="16" t="str">
        <f t="shared" si="80"/>
        <v>Pass</v>
      </c>
      <c r="CP127" s="31">
        <f>Survey!$BA127</f>
        <v>0</v>
      </c>
      <c r="CQ127" s="138">
        <f>Survey!$BB127+Survey!$BC127+Survey!$BD127+ABS(Survey!$BE127)-ABS(Survey!$BF127)-ABS(Survey!$BG127)+ABS(Survey!$BH127)-ABS(Survey!$BI127)+ABS(Survey!$BJ127)-ABS(Survey!$BK127)-ABS(Survey!$BL127)+Survey!$BM127</f>
        <v>0</v>
      </c>
      <c r="CR127" s="30">
        <f t="shared" si="81"/>
        <v>0</v>
      </c>
      <c r="CS127" s="17">
        <f t="shared" si="82"/>
        <v>0</v>
      </c>
      <c r="CT127" s="16" t="str">
        <f t="shared" si="83"/>
        <v>Pass</v>
      </c>
      <c r="CU127" s="33" t="b">
        <f>IF(ABS(Survey!$BM127)=0,TRUE,FALSE)</f>
        <v>1</v>
      </c>
      <c r="CV127" s="32" t="b">
        <f>NOT(ISBLANK(Survey!$BN127))</f>
        <v>0</v>
      </c>
      <c r="CW127" t="str">
        <f t="shared" si="84"/>
        <v>Fail</v>
      </c>
      <c r="CX127" s="25">
        <f>Survey!$BA127</f>
        <v>0</v>
      </c>
      <c r="CY127" s="25" cm="1">
        <f t="array" ref="CY127">SUM(SUMIF(Survey!BP127:BW127,{"&gt;0","&lt;0"})*{1,-1})-SUM(SUMIF(Survey!BY127:CF127,{"&gt;0","&lt;0"})*{1,-1})</f>
        <v>0</v>
      </c>
      <c r="CZ127" s="30" t="str">
        <f t="shared" si="85"/>
        <v>No holdings</v>
      </c>
      <c r="DA127">
        <f t="shared" si="86"/>
        <v>0</v>
      </c>
      <c r="DB127" s="16" t="str">
        <f t="shared" si="87"/>
        <v>Fail</v>
      </c>
      <c r="DC127" s="31">
        <f>Survey!$BA127</f>
        <v>0</v>
      </c>
      <c r="DD127" s="31" cm="1">
        <f t="array" ref="DD127">SUM(SUMIF(Survey!CH127:DA127,{"&gt;0","&lt;0"})*{1,-1})-SUM(SUMIF(Survey!DC127:DV127,{"&gt;0","&lt;0"})*{1,-1})</f>
        <v>0</v>
      </c>
      <c r="DE127" s="30" t="str">
        <f t="shared" si="88"/>
        <v>No holdings</v>
      </c>
      <c r="DF127" s="17">
        <f t="shared" si="89"/>
        <v>0</v>
      </c>
      <c r="DG127" s="16" t="str">
        <f t="shared" si="90"/>
        <v>Pass</v>
      </c>
      <c r="DH127" s="33" t="b">
        <f>IF(ABS(Survey!$DA127)=0,TRUE,FALSE)</f>
        <v>1</v>
      </c>
      <c r="DI127" s="32" t="b">
        <f>NOT(ISBLANK(Survey!$DB127))</f>
        <v>0</v>
      </c>
      <c r="DJ127" s="16" t="str">
        <f t="shared" si="91"/>
        <v>Pass</v>
      </c>
      <c r="DK127" s="33" t="b">
        <f>IF(ABS(Survey!$DV127)=0,TRUE,FALSE)</f>
        <v>1</v>
      </c>
      <c r="DL127" s="32" t="b">
        <f>NOT(ISBLANK(Survey!$DW127))</f>
        <v>0</v>
      </c>
      <c r="DM127" t="str">
        <f t="shared" si="92"/>
        <v>Pass</v>
      </c>
      <c r="DN127" s="25" cm="1">
        <f t="array" ref="DN127">SUM(SUMIF(Survey!CW127,{"&gt;0","&lt;0"})*{1,-1})+SUM(SUMIF(Survey!DR127,{"&gt;0","&lt;0"})*{1,-1})</f>
        <v>0</v>
      </c>
      <c r="DO127" s="25">
        <f>SUM(SUMIF(Survey!DY127:EE127,{"&gt;0","&lt;0"})*{1,-1})+SUM(SUMIF(Survey!EG127:EM127,{"&gt;0","&lt;0"})*{1,-1})</f>
        <v>0</v>
      </c>
      <c r="DP127">
        <f t="shared" si="93"/>
        <v>0</v>
      </c>
      <c r="DQ127">
        <f t="shared" si="94"/>
        <v>0</v>
      </c>
      <c r="DR127" s="16" t="str">
        <f t="shared" si="95"/>
        <v>Pass</v>
      </c>
      <c r="DS127" s="33" t="b">
        <f>IF(ABS(Survey!$EE127)=0,TRUE,FALSE)</f>
        <v>1</v>
      </c>
      <c r="DT127" s="32" t="b">
        <f>NOT(ISBLANK(Survey!EF127))</f>
        <v>0</v>
      </c>
      <c r="DU127" s="16" t="str">
        <f t="shared" si="96"/>
        <v>Pass</v>
      </c>
      <c r="DV127" s="33" t="b">
        <f>IF(ABS(Survey!$EM127)=0,TRUE,FALSE)</f>
        <v>1</v>
      </c>
      <c r="DW127" s="32" t="b">
        <f>NOT(ISBLANK(Survey!$EN127))</f>
        <v>0</v>
      </c>
      <c r="DX127" s="16" t="str">
        <f t="shared" si="97"/>
        <v>Fail</v>
      </c>
      <c r="DY127" s="31">
        <f>SUM(SUMIF(Survey!ET127:EV127,{"&gt;0","&lt;0"})*{1,-1})</f>
        <v>0</v>
      </c>
      <c r="DZ127">
        <f t="shared" si="98"/>
        <v>0</v>
      </c>
      <c r="EA127">
        <f t="shared" si="99"/>
        <v>100</v>
      </c>
      <c r="EB127" s="30" t="b">
        <f>IF(OR(Survey!$M127="ETF",Survey!$M127="ETF, alternative mutual fund",Survey!$M127="Closed-end", Survey!$M127="Split share corp"),TRUE,FALSE)</f>
        <v>0</v>
      </c>
      <c r="EC127" s="16" t="str">
        <f t="shared" si="100"/>
        <v>Fail</v>
      </c>
      <c r="ED127" s="31">
        <f>SUM(SUMIF(Survey!EX127:FD127,{"&gt;0","&lt;0"})*{1,-1})</f>
        <v>0</v>
      </c>
      <c r="EE127">
        <f t="shared" si="101"/>
        <v>0</v>
      </c>
      <c r="EF127" s="17">
        <f t="shared" si="102"/>
        <v>100</v>
      </c>
      <c r="EG127" s="16" t="str">
        <f t="shared" si="103"/>
        <v>Fail</v>
      </c>
      <c r="EH127" s="31">
        <f>SUM(SUMIF(Survey!FF127:FL127,{"&gt;0","&lt;0"})*{1,-1})</f>
        <v>0</v>
      </c>
      <c r="EI127">
        <f t="shared" si="104"/>
        <v>0</v>
      </c>
      <c r="EJ127" s="17">
        <f t="shared" si="105"/>
        <v>100</v>
      </c>
    </row>
    <row r="128" spans="1:140">
      <c r="A128">
        <v>128</v>
      </c>
      <c r="B128" t="str">
        <f t="shared" si="0"/>
        <v>Pass</v>
      </c>
      <c r="C128" t="str">
        <f>IF(COUNTBLANK(Survey!B128:FM128)=$C$2, "Pass", "Fail")</f>
        <v>Pass</v>
      </c>
      <c r="D128" s="16" t="str">
        <f t="shared" si="54"/>
        <v>Fail</v>
      </c>
      <c r="E128" t="str">
        <f>IF(OR(ISBLANK(Survey!AL128),COUNTIF(G128:BJ128,"Fail")),"Fail","Pass")</f>
        <v>Fail</v>
      </c>
      <c r="F128" s="265"/>
      <c r="G128" s="16" t="str">
        <f t="shared" si="55"/>
        <v>Fail</v>
      </c>
      <c r="H128" s="139">
        <f>COUNTBLANK(Survey!B128:D128)+COUNTBLANK(Survey!G128)+COUNTBLANK(Survey!I128)+COUNTBLANK(Survey!K128:M128)+COUNTBLANK(Survey!P128:Q128)+COUNTBLANK(Survey!T128:W128)+COUNTBLANK(Survey!Z128:AC128)+COUNTBLANK(Survey!AF128:AG128)+COUNTBLANK(Survey!AK128:AK128)</f>
        <v>21</v>
      </c>
      <c r="I128" t="str">
        <f t="shared" si="56"/>
        <v>Fail</v>
      </c>
      <c r="J128" t="b">
        <f>IF(Survey!E128="No",TRUE,FALSE)</f>
        <v>0</v>
      </c>
      <c r="K128" s="29" cm="1">
        <f t="array" ref="K128">IF(COUNTA(Survey!$E$4:$E$695)=1, 0, SUM(IF(COUNTIF(Survey!$E$4:$E$695, Survey!$E$4:$E$695)=1,1,0)))</f>
        <v>0</v>
      </c>
      <c r="L128" s="29">
        <f>LEN(Survey!E128)</f>
        <v>0</v>
      </c>
      <c r="M128" s="16" t="str">
        <f t="shared" si="57"/>
        <v>Fail</v>
      </c>
      <c r="N128" t="b">
        <f>IF(Survey!F128="No",TRUE,FALSE)</f>
        <v>0</v>
      </c>
      <c r="O128" t="b">
        <f>Survey!F128=Survey!E128</f>
        <v>1</v>
      </c>
      <c r="P128">
        <f>COUNTIF(Survey!$F$4:$F$695,Survey!F128)</f>
        <v>0</v>
      </c>
      <c r="Q128" s="28">
        <f>LEN(Survey!F128)</f>
        <v>0</v>
      </c>
      <c r="R128" s="16" t="str">
        <f t="shared" si="58"/>
        <v>Pass</v>
      </c>
      <c r="S128" s="29">
        <f>MOD((LEN(Survey!H128)+2),11)</f>
        <v>2</v>
      </c>
      <c r="T128">
        <f>COUNTIF(Survey!$H$4:$H$695,Survey!H128)</f>
        <v>0</v>
      </c>
      <c r="U128" s="28" t="str">
        <f>IF(Survey!$L128="Prospectus fund", "Yes", "No")</f>
        <v>No</v>
      </c>
      <c r="V128" s="16" t="str">
        <f t="shared" si="59"/>
        <v>Pass</v>
      </c>
      <c r="W128" s="29">
        <f>MOD((LEN(Survey!J128)+2),11)</f>
        <v>2</v>
      </c>
      <c r="X128">
        <f>COUNTIF(Survey!$J$4:$J$695,Survey!J128)</f>
        <v>0</v>
      </c>
      <c r="Y128" s="30" t="b">
        <f>IF(OR(Survey!$M128="ETF",Survey!$M128="ETF, alternative mutual fund",Survey!$M128="Closed-end", Survey!$M128="Split share corp", Survey!$I128="Yes"),TRUE,FALSE)</f>
        <v>0</v>
      </c>
      <c r="Z128" s="16" t="str">
        <f>IFERROR(IF(AND(OR(AC128=AD128,AD128 = "Either"),NOT(ISBLANK(Survey!K128))),"Pass","Fail"),"Pass")</f>
        <v>Fail</v>
      </c>
      <c r="AA128" s="31" cm="1">
        <f t="array" ref="AA128">SUM(SUMIF(Survey!CH128:DA128,{"&gt;0","&lt;0"})*{1,-1})</f>
        <v>0</v>
      </c>
      <c r="AB128" s="33" cm="1">
        <f t="array" ref="AB128">SUM(SUMIF(Survey!CK128,{"&gt;0","&lt;0"})*{1,-1})+SUM(SUMIF(Survey!CU128,{"&gt;0","&lt;0"})*{1,-1})</f>
        <v>0</v>
      </c>
      <c r="AC128" s="33">
        <f>Survey!K128</f>
        <v>0</v>
      </c>
      <c r="AD128" s="32" t="str">
        <f t="shared" si="60"/>
        <v>Either</v>
      </c>
      <c r="AE128" s="16" t="str">
        <f t="shared" si="61"/>
        <v>Fail</v>
      </c>
      <c r="AF128" s="58" cm="1">
        <f t="array" ref="AF128">SUM(SUMIF(Survey!CH128:DA128,{"&gt;0","&lt;0"})*{1,-1})+SUM(SUMIF(Survey!DC128:DV128,{"&gt;0","&lt;0"})*{1,-1})</f>
        <v>0</v>
      </c>
      <c r="AG128" s="58">
        <f>IFERROR(AF128/(Survey!$BA128),0)</f>
        <v>0</v>
      </c>
      <c r="AH128" s="104" t="b">
        <f>IF(OR(Survey!$M128="Alternative strategy or hedge",Survey!$M128="Private asset",Survey!$L128="Prospectus fund"),TRUE,FALSE)</f>
        <v>0</v>
      </c>
      <c r="AI128" s="104" t="b">
        <f>NOT(ISBLANK(Survey!$M128))</f>
        <v>0</v>
      </c>
      <c r="AJ128" s="16" t="str">
        <f t="shared" si="62"/>
        <v>Fail</v>
      </c>
      <c r="AK128" t="b">
        <f>IF(Survey!W128="No",TRUE,FALSE)</f>
        <v>0</v>
      </c>
      <c r="AL128" s="119">
        <f>MOD((LEN(Survey!W128)+2),22)</f>
        <v>2</v>
      </c>
      <c r="AM128" t="str">
        <f t="shared" si="63"/>
        <v>Pass</v>
      </c>
      <c r="AN128" s="33" t="b">
        <f>NOT(ISNUMBER(SEARCH("Other",Survey!$Q128)))</f>
        <v>1</v>
      </c>
      <c r="AO128" s="32" t="b">
        <f>NOT(ISBLANK(Survey!$R128))</f>
        <v>0</v>
      </c>
      <c r="AP128" s="16" t="str">
        <f t="shared" si="64"/>
        <v>Pass</v>
      </c>
      <c r="AQ128" s="114">
        <f>COUNTBLANK(Survey!$X128)</f>
        <v>1</v>
      </c>
      <c r="AR128" s="58">
        <f>IF(AND(Survey!L128&lt;&gt;"Exempt fund",OR(Survey!$M128="ETF",Survey!$M128="ETF, alternative mutual fund",Survey!$M128="Mutual fund",Survey!$M128="Alternative mutual fund",Survey!$M128="Money market")),1,0)</f>
        <v>0</v>
      </c>
      <c r="AS128" s="16" t="str">
        <f t="shared" si="65"/>
        <v>Pass</v>
      </c>
      <c r="AT128" s="33" t="b">
        <f>NOT(ISNUMBER(SEARCH("Yes",Survey!$AC128)))</f>
        <v>1</v>
      </c>
      <c r="AU128" s="32" t="b">
        <f>IF(COUNTBLANK(Survey!$AD128:$AE128)=0,TRUE, FALSE)</f>
        <v>0</v>
      </c>
      <c r="AV128" s="16" t="str">
        <f t="shared" si="66"/>
        <v>Pass</v>
      </c>
      <c r="AW128" s="33" t="b">
        <f>NOT(ISNUMBER(SEARCH("Yes",Survey!$AF128)))</f>
        <v>1</v>
      </c>
      <c r="AX128" s="32" t="b">
        <f>NOT(ISBLANK(Survey!$AH128))</f>
        <v>0</v>
      </c>
      <c r="AY128" s="16" t="str">
        <f t="shared" si="67"/>
        <v>Pass</v>
      </c>
      <c r="AZ128" s="33" t="b">
        <f>NOT(OR(ISNUMBER(SEARCH("Other",Survey!$AH128)),ISNUMBER(SEARCH("Multiple",Survey!$AH128))))</f>
        <v>1</v>
      </c>
      <c r="BA128" s="32" t="b">
        <f>NOT(ISBLANK(Survey!$AI128))</f>
        <v>0</v>
      </c>
      <c r="BB128" s="16" t="str">
        <f t="shared" si="68"/>
        <v>Fail</v>
      </c>
      <c r="BC128" s="114">
        <f>IF(ABS(Survey!$BA128)&gt;0, 1,0)</f>
        <v>0</v>
      </c>
      <c r="BD128" s="114">
        <f>IF(COUNTBLANK(Survey!$AL128)=0,1,0)</f>
        <v>0</v>
      </c>
      <c r="BE128" s="16" t="str">
        <f t="shared" si="69"/>
        <v>Pass</v>
      </c>
      <c r="BF128" s="114">
        <f>IF(ISBLANK(Survey!$AL128),0,1)</f>
        <v>0</v>
      </c>
      <c r="BG128" s="133">
        <f>COUNTBLANK(Survey!$AM128)</f>
        <v>1</v>
      </c>
      <c r="BH128" s="16" t="str">
        <f t="shared" si="70"/>
        <v>Pass</v>
      </c>
      <c r="BI128" s="114">
        <f>IF(OR(Survey!$AM128="Closed",ISBLANK(Survey!$AM128)),0,1)</f>
        <v>0</v>
      </c>
      <c r="BJ128" s="133">
        <f>IF(ISBLANK(Survey!$AN128),1,0)</f>
        <v>1</v>
      </c>
      <c r="BK128" s="118" t="str">
        <f t="shared" si="71"/>
        <v>Pass</v>
      </c>
      <c r="BL128" s="31" cm="1">
        <f t="array" ref="BL128">SUM(SUMIF(Survey!AO128:AP128,{"&gt;0","&lt;0"})*{1,-1})</f>
        <v>0</v>
      </c>
      <c r="BM128">
        <f t="shared" si="72"/>
        <v>0</v>
      </c>
      <c r="BN128">
        <f t="shared" si="73"/>
        <v>100</v>
      </c>
      <c r="BO128" s="118" t="str">
        <f t="shared" si="74"/>
        <v>Pass</v>
      </c>
      <c r="BP128">
        <f>IF(Survey!AQ128="No",0,1)</f>
        <v>1</v>
      </c>
      <c r="BQ128" s="207">
        <f>MOD((LEN(Survey!AQ128)+2),22)</f>
        <v>2</v>
      </c>
      <c r="BR128">
        <f>IF(Survey!AR128="No",0,1)</f>
        <v>1</v>
      </c>
      <c r="BS128" s="207">
        <f>MOD((LEN(Survey!AR128)+2),22)</f>
        <v>2</v>
      </c>
      <c r="BT128" s="114">
        <f>COUNTBLANK(Survey!$AQ128:$AS128)+COUNTBLANK(Survey!$AU128)</f>
        <v>4</v>
      </c>
      <c r="BU128" s="114">
        <f>IF(Survey!$I128="Yes",1,0)</f>
        <v>0</v>
      </c>
      <c r="BV128" s="114">
        <f>IF(OR(Survey!$M128="Mutual fund",Survey!$M128="Alternative mutual fund",Survey!$M128="Money market"),1,0)</f>
        <v>0</v>
      </c>
      <c r="BW128" s="119">
        <f>IF(OR(Survey!$M128="ETF",Survey!$M128="ETF, alternative mutual fund"),1,0)</f>
        <v>0</v>
      </c>
      <c r="BX128" s="16" t="str">
        <f t="shared" si="75"/>
        <v>Pass</v>
      </c>
      <c r="BY128" s="33">
        <f>IF(ISNUMBER(SEARCH("Other",Survey!$AS128)), 1, 0)</f>
        <v>0</v>
      </c>
      <c r="BZ128" s="58" t="b">
        <f>NOT(ISBLANK(Survey!$AT128))</f>
        <v>0</v>
      </c>
      <c r="CA128" s="16" t="str">
        <f t="shared" si="76"/>
        <v>Pass</v>
      </c>
      <c r="CB128" s="114">
        <f>IF(Survey!$BB128=0, 0,1)</f>
        <v>0</v>
      </c>
      <c r="CC128" s="58">
        <f>Survey!$AV128</f>
        <v>0</v>
      </c>
      <c r="CD128" s="58">
        <f>Survey!$BC128+Survey!$BD128+ABS(Survey!$BE128)-ABS(Survey!$BF128)-ABS(Survey!$BG128)-ABS(Survey!$BL128)</f>
        <v>0</v>
      </c>
      <c r="CE128" s="138">
        <f>Survey!BB128+(ABS(Survey!$BH128)-ABS(Survey!$BI128)+ABS(Survey!$BJ128)-ABS(Survey!$BK128))*0.5</f>
        <v>0</v>
      </c>
      <c r="CF128" s="58">
        <f t="shared" si="77"/>
        <v>0</v>
      </c>
      <c r="CG128" s="58">
        <f>IF(AND($CC128&gt;$CF128-0.2,$CC128&lt;$CF128+0.2,ISBLANK(Survey!$AV128)=FALSE),0,1)</f>
        <v>1</v>
      </c>
      <c r="CH128" s="133">
        <f>IF(ISBLANK(Survey!$AW128),1,0)</f>
        <v>1</v>
      </c>
      <c r="CI128" s="16" t="str">
        <f t="shared" si="78"/>
        <v>Pass</v>
      </c>
      <c r="CJ128" s="114">
        <f>IF(Survey!$BB128=0, 0,1)</f>
        <v>0</v>
      </c>
      <c r="CK128" s="58">
        <f>IF(AND(Survey!$AX128&gt;=0,Survey!$AX128&lt;=0.2,Survey!$AX128&lt;&gt;""),0,1)</f>
        <v>1</v>
      </c>
      <c r="CL128" s="114">
        <f>IF(ISBLANK(Survey!$AY128),1,0)</f>
        <v>1</v>
      </c>
      <c r="CM128" s="16" t="str">
        <f t="shared" si="79"/>
        <v>Fail</v>
      </c>
      <c r="CN128" s="133">
        <f>Survey!$AZ128</f>
        <v>0</v>
      </c>
      <c r="CO128" s="16" t="str">
        <f t="shared" si="80"/>
        <v>Pass</v>
      </c>
      <c r="CP128" s="31">
        <f>Survey!$BA128</f>
        <v>0</v>
      </c>
      <c r="CQ128" s="138">
        <f>Survey!$BB128+Survey!$BC128+Survey!$BD128+ABS(Survey!$BE128)-ABS(Survey!$BF128)-ABS(Survey!$BG128)+ABS(Survey!$BH128)-ABS(Survey!$BI128)+ABS(Survey!$BJ128)-ABS(Survey!$BK128)-ABS(Survey!$BL128)+Survey!$BM128</f>
        <v>0</v>
      </c>
      <c r="CR128" s="30">
        <f t="shared" si="81"/>
        <v>0</v>
      </c>
      <c r="CS128" s="17">
        <f t="shared" si="82"/>
        <v>0</v>
      </c>
      <c r="CT128" s="16" t="str">
        <f t="shared" si="83"/>
        <v>Pass</v>
      </c>
      <c r="CU128" s="33" t="b">
        <f>IF(ABS(Survey!$BM128)=0,TRUE,FALSE)</f>
        <v>1</v>
      </c>
      <c r="CV128" s="32" t="b">
        <f>NOT(ISBLANK(Survey!$BN128))</f>
        <v>0</v>
      </c>
      <c r="CW128" t="str">
        <f t="shared" si="84"/>
        <v>Fail</v>
      </c>
      <c r="CX128" s="25">
        <f>Survey!$BA128</f>
        <v>0</v>
      </c>
      <c r="CY128" s="25" cm="1">
        <f t="array" ref="CY128">SUM(SUMIF(Survey!BP128:BW128,{"&gt;0","&lt;0"})*{1,-1})-SUM(SUMIF(Survey!BY128:CF128,{"&gt;0","&lt;0"})*{1,-1})</f>
        <v>0</v>
      </c>
      <c r="CZ128" s="30" t="str">
        <f t="shared" si="85"/>
        <v>No holdings</v>
      </c>
      <c r="DA128">
        <f t="shared" si="86"/>
        <v>0</v>
      </c>
      <c r="DB128" s="16" t="str">
        <f t="shared" si="87"/>
        <v>Fail</v>
      </c>
      <c r="DC128" s="31">
        <f>Survey!$BA128</f>
        <v>0</v>
      </c>
      <c r="DD128" s="31" cm="1">
        <f t="array" ref="DD128">SUM(SUMIF(Survey!CH128:DA128,{"&gt;0","&lt;0"})*{1,-1})-SUM(SUMIF(Survey!DC128:DV128,{"&gt;0","&lt;0"})*{1,-1})</f>
        <v>0</v>
      </c>
      <c r="DE128" s="30" t="str">
        <f t="shared" si="88"/>
        <v>No holdings</v>
      </c>
      <c r="DF128" s="17">
        <f t="shared" si="89"/>
        <v>0</v>
      </c>
      <c r="DG128" s="16" t="str">
        <f t="shared" si="90"/>
        <v>Pass</v>
      </c>
      <c r="DH128" s="33" t="b">
        <f>IF(ABS(Survey!$DA128)=0,TRUE,FALSE)</f>
        <v>1</v>
      </c>
      <c r="DI128" s="32" t="b">
        <f>NOT(ISBLANK(Survey!$DB128))</f>
        <v>0</v>
      </c>
      <c r="DJ128" s="16" t="str">
        <f t="shared" si="91"/>
        <v>Pass</v>
      </c>
      <c r="DK128" s="33" t="b">
        <f>IF(ABS(Survey!$DV128)=0,TRUE,FALSE)</f>
        <v>1</v>
      </c>
      <c r="DL128" s="32" t="b">
        <f>NOT(ISBLANK(Survey!$DW128))</f>
        <v>0</v>
      </c>
      <c r="DM128" t="str">
        <f t="shared" si="92"/>
        <v>Pass</v>
      </c>
      <c r="DN128" s="25" cm="1">
        <f t="array" ref="DN128">SUM(SUMIF(Survey!CW128,{"&gt;0","&lt;0"})*{1,-1})+SUM(SUMIF(Survey!DR128,{"&gt;0","&lt;0"})*{1,-1})</f>
        <v>0</v>
      </c>
      <c r="DO128" s="25">
        <f>SUM(SUMIF(Survey!DY128:EE128,{"&gt;0","&lt;0"})*{1,-1})+SUM(SUMIF(Survey!EG128:EM128,{"&gt;0","&lt;0"})*{1,-1})</f>
        <v>0</v>
      </c>
      <c r="DP128">
        <f t="shared" si="93"/>
        <v>0</v>
      </c>
      <c r="DQ128">
        <f t="shared" si="94"/>
        <v>0</v>
      </c>
      <c r="DR128" s="16" t="str">
        <f t="shared" si="95"/>
        <v>Pass</v>
      </c>
      <c r="DS128" s="33" t="b">
        <f>IF(ABS(Survey!$EE128)=0,TRUE,FALSE)</f>
        <v>1</v>
      </c>
      <c r="DT128" s="32" t="b">
        <f>NOT(ISBLANK(Survey!EF128))</f>
        <v>0</v>
      </c>
      <c r="DU128" s="16" t="str">
        <f t="shared" si="96"/>
        <v>Pass</v>
      </c>
      <c r="DV128" s="33" t="b">
        <f>IF(ABS(Survey!$EM128)=0,TRUE,FALSE)</f>
        <v>1</v>
      </c>
      <c r="DW128" s="32" t="b">
        <f>NOT(ISBLANK(Survey!$EN128))</f>
        <v>0</v>
      </c>
      <c r="DX128" s="16" t="str">
        <f t="shared" si="97"/>
        <v>Fail</v>
      </c>
      <c r="DY128" s="31">
        <f>SUM(SUMIF(Survey!ET128:EV128,{"&gt;0","&lt;0"})*{1,-1})</f>
        <v>0</v>
      </c>
      <c r="DZ128">
        <f t="shared" si="98"/>
        <v>0</v>
      </c>
      <c r="EA128">
        <f t="shared" si="99"/>
        <v>100</v>
      </c>
      <c r="EB128" s="30" t="b">
        <f>IF(OR(Survey!$M128="ETF",Survey!$M128="ETF, alternative mutual fund",Survey!$M128="Closed-end", Survey!$M128="Split share corp"),TRUE,FALSE)</f>
        <v>0</v>
      </c>
      <c r="EC128" s="16" t="str">
        <f t="shared" si="100"/>
        <v>Fail</v>
      </c>
      <c r="ED128" s="31">
        <f>SUM(SUMIF(Survey!EX128:FD128,{"&gt;0","&lt;0"})*{1,-1})</f>
        <v>0</v>
      </c>
      <c r="EE128">
        <f t="shared" si="101"/>
        <v>0</v>
      </c>
      <c r="EF128" s="17">
        <f t="shared" si="102"/>
        <v>100</v>
      </c>
      <c r="EG128" s="16" t="str">
        <f t="shared" si="103"/>
        <v>Fail</v>
      </c>
      <c r="EH128" s="31">
        <f>SUM(SUMIF(Survey!FF128:FL128,{"&gt;0","&lt;0"})*{1,-1})</f>
        <v>0</v>
      </c>
      <c r="EI128">
        <f t="shared" si="104"/>
        <v>0</v>
      </c>
      <c r="EJ128" s="17">
        <f t="shared" si="105"/>
        <v>100</v>
      </c>
    </row>
    <row r="129" spans="1:140">
      <c r="A129">
        <v>129</v>
      </c>
      <c r="B129" t="str">
        <f t="shared" si="0"/>
        <v>Pass</v>
      </c>
      <c r="C129" t="str">
        <f>IF(COUNTBLANK(Survey!B129:FM129)=$C$2, "Pass", "Fail")</f>
        <v>Pass</v>
      </c>
      <c r="D129" s="16" t="str">
        <f t="shared" si="54"/>
        <v>Fail</v>
      </c>
      <c r="E129" t="str">
        <f>IF(OR(ISBLANK(Survey!AL129),COUNTIF(G129:BJ129,"Fail")),"Fail","Pass")</f>
        <v>Fail</v>
      </c>
      <c r="F129" s="265"/>
      <c r="G129" s="16" t="str">
        <f t="shared" si="55"/>
        <v>Fail</v>
      </c>
      <c r="H129" s="139">
        <f>COUNTBLANK(Survey!B129:D129)+COUNTBLANK(Survey!G129)+COUNTBLANK(Survey!I129)+COUNTBLANK(Survey!K129:M129)+COUNTBLANK(Survey!P129:Q129)+COUNTBLANK(Survey!T129:W129)+COUNTBLANK(Survey!Z129:AC129)+COUNTBLANK(Survey!AF129:AG129)+COUNTBLANK(Survey!AK129:AK129)</f>
        <v>21</v>
      </c>
      <c r="I129" t="str">
        <f t="shared" si="56"/>
        <v>Fail</v>
      </c>
      <c r="J129" t="b">
        <f>IF(Survey!E129="No",TRUE,FALSE)</f>
        <v>0</v>
      </c>
      <c r="K129" s="29" cm="1">
        <f t="array" ref="K129">IF(COUNTA(Survey!$E$4:$E$695)=1, 0, SUM(IF(COUNTIF(Survey!$E$4:$E$695, Survey!$E$4:$E$695)=1,1,0)))</f>
        <v>0</v>
      </c>
      <c r="L129" s="29">
        <f>LEN(Survey!E129)</f>
        <v>0</v>
      </c>
      <c r="M129" s="16" t="str">
        <f t="shared" si="57"/>
        <v>Fail</v>
      </c>
      <c r="N129" t="b">
        <f>IF(Survey!F129="No",TRUE,FALSE)</f>
        <v>0</v>
      </c>
      <c r="O129" t="b">
        <f>Survey!F129=Survey!E129</f>
        <v>1</v>
      </c>
      <c r="P129">
        <f>COUNTIF(Survey!$F$4:$F$695,Survey!F129)</f>
        <v>0</v>
      </c>
      <c r="Q129" s="28">
        <f>LEN(Survey!F129)</f>
        <v>0</v>
      </c>
      <c r="R129" s="16" t="str">
        <f t="shared" si="58"/>
        <v>Pass</v>
      </c>
      <c r="S129" s="29">
        <f>MOD((LEN(Survey!H129)+2),11)</f>
        <v>2</v>
      </c>
      <c r="T129">
        <f>COUNTIF(Survey!$H$4:$H$695,Survey!H129)</f>
        <v>0</v>
      </c>
      <c r="U129" s="28" t="str">
        <f>IF(Survey!$L129="Prospectus fund", "Yes", "No")</f>
        <v>No</v>
      </c>
      <c r="V129" s="16" t="str">
        <f t="shared" si="59"/>
        <v>Pass</v>
      </c>
      <c r="W129" s="29">
        <f>MOD((LEN(Survey!J129)+2),11)</f>
        <v>2</v>
      </c>
      <c r="X129">
        <f>COUNTIF(Survey!$J$4:$J$695,Survey!J129)</f>
        <v>0</v>
      </c>
      <c r="Y129" s="30" t="b">
        <f>IF(OR(Survey!$M129="ETF",Survey!$M129="ETF, alternative mutual fund",Survey!$M129="Closed-end", Survey!$M129="Split share corp", Survey!$I129="Yes"),TRUE,FALSE)</f>
        <v>0</v>
      </c>
      <c r="Z129" s="16" t="str">
        <f>IFERROR(IF(AND(OR(AC129=AD129,AD129 = "Either"),NOT(ISBLANK(Survey!K129))),"Pass","Fail"),"Pass")</f>
        <v>Fail</v>
      </c>
      <c r="AA129" s="31" cm="1">
        <f t="array" ref="AA129">SUM(SUMIF(Survey!CH129:DA129,{"&gt;0","&lt;0"})*{1,-1})</f>
        <v>0</v>
      </c>
      <c r="AB129" s="33" cm="1">
        <f t="array" ref="AB129">SUM(SUMIF(Survey!CK129,{"&gt;0","&lt;0"})*{1,-1})+SUM(SUMIF(Survey!CU129,{"&gt;0","&lt;0"})*{1,-1})</f>
        <v>0</v>
      </c>
      <c r="AC129" s="33">
        <f>Survey!K129</f>
        <v>0</v>
      </c>
      <c r="AD129" s="32" t="str">
        <f t="shared" si="60"/>
        <v>Either</v>
      </c>
      <c r="AE129" s="16" t="str">
        <f t="shared" si="61"/>
        <v>Fail</v>
      </c>
      <c r="AF129" s="58" cm="1">
        <f t="array" ref="AF129">SUM(SUMIF(Survey!CH129:DA129,{"&gt;0","&lt;0"})*{1,-1})+SUM(SUMIF(Survey!DC129:DV129,{"&gt;0","&lt;0"})*{1,-1})</f>
        <v>0</v>
      </c>
      <c r="AG129" s="58">
        <f>IFERROR(AF129/(Survey!$BA129),0)</f>
        <v>0</v>
      </c>
      <c r="AH129" s="104" t="b">
        <f>IF(OR(Survey!$M129="Alternative strategy or hedge",Survey!$M129="Private asset",Survey!$L129="Prospectus fund"),TRUE,FALSE)</f>
        <v>0</v>
      </c>
      <c r="AI129" s="104" t="b">
        <f>NOT(ISBLANK(Survey!$M129))</f>
        <v>0</v>
      </c>
      <c r="AJ129" s="16" t="str">
        <f t="shared" si="62"/>
        <v>Fail</v>
      </c>
      <c r="AK129" t="b">
        <f>IF(Survey!W129="No",TRUE,FALSE)</f>
        <v>0</v>
      </c>
      <c r="AL129" s="119">
        <f>MOD((LEN(Survey!W129)+2),22)</f>
        <v>2</v>
      </c>
      <c r="AM129" t="str">
        <f t="shared" si="63"/>
        <v>Pass</v>
      </c>
      <c r="AN129" s="33" t="b">
        <f>NOT(ISNUMBER(SEARCH("Other",Survey!$Q129)))</f>
        <v>1</v>
      </c>
      <c r="AO129" s="32" t="b">
        <f>NOT(ISBLANK(Survey!$R129))</f>
        <v>0</v>
      </c>
      <c r="AP129" s="16" t="str">
        <f t="shared" si="64"/>
        <v>Pass</v>
      </c>
      <c r="AQ129" s="114">
        <f>COUNTBLANK(Survey!$X129)</f>
        <v>1</v>
      </c>
      <c r="AR129" s="58">
        <f>IF(AND(Survey!L129&lt;&gt;"Exempt fund",OR(Survey!$M129="ETF",Survey!$M129="ETF, alternative mutual fund",Survey!$M129="Mutual fund",Survey!$M129="Alternative mutual fund",Survey!$M129="Money market")),1,0)</f>
        <v>0</v>
      </c>
      <c r="AS129" s="16" t="str">
        <f t="shared" si="65"/>
        <v>Pass</v>
      </c>
      <c r="AT129" s="33" t="b">
        <f>NOT(ISNUMBER(SEARCH("Yes",Survey!$AC129)))</f>
        <v>1</v>
      </c>
      <c r="AU129" s="32" t="b">
        <f>IF(COUNTBLANK(Survey!$AD129:$AE129)=0,TRUE, FALSE)</f>
        <v>0</v>
      </c>
      <c r="AV129" s="16" t="str">
        <f t="shared" si="66"/>
        <v>Pass</v>
      </c>
      <c r="AW129" s="33" t="b">
        <f>NOT(ISNUMBER(SEARCH("Yes",Survey!$AF129)))</f>
        <v>1</v>
      </c>
      <c r="AX129" s="32" t="b">
        <f>NOT(ISBLANK(Survey!$AH129))</f>
        <v>0</v>
      </c>
      <c r="AY129" s="16" t="str">
        <f t="shared" si="67"/>
        <v>Pass</v>
      </c>
      <c r="AZ129" s="33" t="b">
        <f>NOT(OR(ISNUMBER(SEARCH("Other",Survey!$AH129)),ISNUMBER(SEARCH("Multiple",Survey!$AH129))))</f>
        <v>1</v>
      </c>
      <c r="BA129" s="32" t="b">
        <f>NOT(ISBLANK(Survey!$AI129))</f>
        <v>0</v>
      </c>
      <c r="BB129" s="16" t="str">
        <f t="shared" si="68"/>
        <v>Fail</v>
      </c>
      <c r="BC129" s="114">
        <f>IF(ABS(Survey!$BA129)&gt;0, 1,0)</f>
        <v>0</v>
      </c>
      <c r="BD129" s="114">
        <f>IF(COUNTBLANK(Survey!$AL129)=0,1,0)</f>
        <v>0</v>
      </c>
      <c r="BE129" s="16" t="str">
        <f t="shared" si="69"/>
        <v>Pass</v>
      </c>
      <c r="BF129" s="114">
        <f>IF(ISBLANK(Survey!$AL129),0,1)</f>
        <v>0</v>
      </c>
      <c r="BG129" s="133">
        <f>COUNTBLANK(Survey!$AM129)</f>
        <v>1</v>
      </c>
      <c r="BH129" s="16" t="str">
        <f t="shared" si="70"/>
        <v>Pass</v>
      </c>
      <c r="BI129" s="114">
        <f>IF(OR(Survey!$AM129="Closed",ISBLANK(Survey!$AM129)),0,1)</f>
        <v>0</v>
      </c>
      <c r="BJ129" s="133">
        <f>IF(ISBLANK(Survey!$AN129),1,0)</f>
        <v>1</v>
      </c>
      <c r="BK129" s="118" t="str">
        <f t="shared" si="71"/>
        <v>Pass</v>
      </c>
      <c r="BL129" s="31" cm="1">
        <f t="array" ref="BL129">SUM(SUMIF(Survey!AO129:AP129,{"&gt;0","&lt;0"})*{1,-1})</f>
        <v>0</v>
      </c>
      <c r="BM129">
        <f t="shared" si="72"/>
        <v>0</v>
      </c>
      <c r="BN129">
        <f t="shared" si="73"/>
        <v>100</v>
      </c>
      <c r="BO129" s="118" t="str">
        <f t="shared" si="74"/>
        <v>Pass</v>
      </c>
      <c r="BP129">
        <f>IF(Survey!AQ129="No",0,1)</f>
        <v>1</v>
      </c>
      <c r="BQ129" s="207">
        <f>MOD((LEN(Survey!AQ129)+2),22)</f>
        <v>2</v>
      </c>
      <c r="BR129">
        <f>IF(Survey!AR129="No",0,1)</f>
        <v>1</v>
      </c>
      <c r="BS129" s="207">
        <f>MOD((LEN(Survey!AR129)+2),22)</f>
        <v>2</v>
      </c>
      <c r="BT129" s="114">
        <f>COUNTBLANK(Survey!$AQ129:$AS129)+COUNTBLANK(Survey!$AU129)</f>
        <v>4</v>
      </c>
      <c r="BU129" s="114">
        <f>IF(Survey!$I129="Yes",1,0)</f>
        <v>0</v>
      </c>
      <c r="BV129" s="114">
        <f>IF(OR(Survey!$M129="Mutual fund",Survey!$M129="Alternative mutual fund",Survey!$M129="Money market"),1,0)</f>
        <v>0</v>
      </c>
      <c r="BW129" s="119">
        <f>IF(OR(Survey!$M129="ETF",Survey!$M129="ETF, alternative mutual fund"),1,0)</f>
        <v>0</v>
      </c>
      <c r="BX129" s="16" t="str">
        <f t="shared" si="75"/>
        <v>Pass</v>
      </c>
      <c r="BY129" s="33">
        <f>IF(ISNUMBER(SEARCH("Other",Survey!$AS129)), 1, 0)</f>
        <v>0</v>
      </c>
      <c r="BZ129" s="58" t="b">
        <f>NOT(ISBLANK(Survey!$AT129))</f>
        <v>0</v>
      </c>
      <c r="CA129" s="16" t="str">
        <f t="shared" si="76"/>
        <v>Pass</v>
      </c>
      <c r="CB129" s="114">
        <f>IF(Survey!$BB129=0, 0,1)</f>
        <v>0</v>
      </c>
      <c r="CC129" s="58">
        <f>Survey!$AV129</f>
        <v>0</v>
      </c>
      <c r="CD129" s="58">
        <f>Survey!$BC129+Survey!$BD129+ABS(Survey!$BE129)-ABS(Survey!$BF129)-ABS(Survey!$BG129)-ABS(Survey!$BL129)</f>
        <v>0</v>
      </c>
      <c r="CE129" s="138">
        <f>Survey!BB129+(ABS(Survey!$BH129)-ABS(Survey!$BI129)+ABS(Survey!$BJ129)-ABS(Survey!$BK129))*0.5</f>
        <v>0</v>
      </c>
      <c r="CF129" s="58">
        <f t="shared" si="77"/>
        <v>0</v>
      </c>
      <c r="CG129" s="58">
        <f>IF(AND($CC129&gt;$CF129-0.2,$CC129&lt;$CF129+0.2,ISBLANK(Survey!$AV129)=FALSE),0,1)</f>
        <v>1</v>
      </c>
      <c r="CH129" s="133">
        <f>IF(ISBLANK(Survey!$AW129),1,0)</f>
        <v>1</v>
      </c>
      <c r="CI129" s="16" t="str">
        <f t="shared" si="78"/>
        <v>Pass</v>
      </c>
      <c r="CJ129" s="114">
        <f>IF(Survey!$BB129=0, 0,1)</f>
        <v>0</v>
      </c>
      <c r="CK129" s="58">
        <f>IF(AND(Survey!$AX129&gt;=0,Survey!$AX129&lt;=0.2,Survey!$AX129&lt;&gt;""),0,1)</f>
        <v>1</v>
      </c>
      <c r="CL129" s="114">
        <f>IF(ISBLANK(Survey!$AY129),1,0)</f>
        <v>1</v>
      </c>
      <c r="CM129" s="16" t="str">
        <f t="shared" si="79"/>
        <v>Fail</v>
      </c>
      <c r="CN129" s="133">
        <f>Survey!$AZ129</f>
        <v>0</v>
      </c>
      <c r="CO129" s="16" t="str">
        <f t="shared" si="80"/>
        <v>Pass</v>
      </c>
      <c r="CP129" s="31">
        <f>Survey!$BA129</f>
        <v>0</v>
      </c>
      <c r="CQ129" s="138">
        <f>Survey!$BB129+Survey!$BC129+Survey!$BD129+ABS(Survey!$BE129)-ABS(Survey!$BF129)-ABS(Survey!$BG129)+ABS(Survey!$BH129)-ABS(Survey!$BI129)+ABS(Survey!$BJ129)-ABS(Survey!$BK129)-ABS(Survey!$BL129)+Survey!$BM129</f>
        <v>0</v>
      </c>
      <c r="CR129" s="30">
        <f t="shared" si="81"/>
        <v>0</v>
      </c>
      <c r="CS129" s="17">
        <f t="shared" si="82"/>
        <v>0</v>
      </c>
      <c r="CT129" s="16" t="str">
        <f t="shared" si="83"/>
        <v>Pass</v>
      </c>
      <c r="CU129" s="33" t="b">
        <f>IF(ABS(Survey!$BM129)=0,TRUE,FALSE)</f>
        <v>1</v>
      </c>
      <c r="CV129" s="32" t="b">
        <f>NOT(ISBLANK(Survey!$BN129))</f>
        <v>0</v>
      </c>
      <c r="CW129" t="str">
        <f t="shared" si="84"/>
        <v>Fail</v>
      </c>
      <c r="CX129" s="25">
        <f>Survey!$BA129</f>
        <v>0</v>
      </c>
      <c r="CY129" s="25" cm="1">
        <f t="array" ref="CY129">SUM(SUMIF(Survey!BP129:BW129,{"&gt;0","&lt;0"})*{1,-1})-SUM(SUMIF(Survey!BY129:CF129,{"&gt;0","&lt;0"})*{1,-1})</f>
        <v>0</v>
      </c>
      <c r="CZ129" s="30" t="str">
        <f t="shared" si="85"/>
        <v>No holdings</v>
      </c>
      <c r="DA129">
        <f t="shared" si="86"/>
        <v>0</v>
      </c>
      <c r="DB129" s="16" t="str">
        <f t="shared" si="87"/>
        <v>Fail</v>
      </c>
      <c r="DC129" s="31">
        <f>Survey!$BA129</f>
        <v>0</v>
      </c>
      <c r="DD129" s="31" cm="1">
        <f t="array" ref="DD129">SUM(SUMIF(Survey!CH129:DA129,{"&gt;0","&lt;0"})*{1,-1})-SUM(SUMIF(Survey!DC129:DV129,{"&gt;0","&lt;0"})*{1,-1})</f>
        <v>0</v>
      </c>
      <c r="DE129" s="30" t="str">
        <f t="shared" si="88"/>
        <v>No holdings</v>
      </c>
      <c r="DF129" s="17">
        <f t="shared" si="89"/>
        <v>0</v>
      </c>
      <c r="DG129" s="16" t="str">
        <f t="shared" si="90"/>
        <v>Pass</v>
      </c>
      <c r="DH129" s="33" t="b">
        <f>IF(ABS(Survey!$DA129)=0,TRUE,FALSE)</f>
        <v>1</v>
      </c>
      <c r="DI129" s="32" t="b">
        <f>NOT(ISBLANK(Survey!$DB129))</f>
        <v>0</v>
      </c>
      <c r="DJ129" s="16" t="str">
        <f t="shared" si="91"/>
        <v>Pass</v>
      </c>
      <c r="DK129" s="33" t="b">
        <f>IF(ABS(Survey!$DV129)=0,TRUE,FALSE)</f>
        <v>1</v>
      </c>
      <c r="DL129" s="32" t="b">
        <f>NOT(ISBLANK(Survey!$DW129))</f>
        <v>0</v>
      </c>
      <c r="DM129" t="str">
        <f t="shared" si="92"/>
        <v>Pass</v>
      </c>
      <c r="DN129" s="25" cm="1">
        <f t="array" ref="DN129">SUM(SUMIF(Survey!CW129,{"&gt;0","&lt;0"})*{1,-1})+SUM(SUMIF(Survey!DR129,{"&gt;0","&lt;0"})*{1,-1})</f>
        <v>0</v>
      </c>
      <c r="DO129" s="25">
        <f>SUM(SUMIF(Survey!DY129:EE129,{"&gt;0","&lt;0"})*{1,-1})+SUM(SUMIF(Survey!EG129:EM129,{"&gt;0","&lt;0"})*{1,-1})</f>
        <v>0</v>
      </c>
      <c r="DP129">
        <f t="shared" si="93"/>
        <v>0</v>
      </c>
      <c r="DQ129">
        <f t="shared" si="94"/>
        <v>0</v>
      </c>
      <c r="DR129" s="16" t="str">
        <f t="shared" si="95"/>
        <v>Pass</v>
      </c>
      <c r="DS129" s="33" t="b">
        <f>IF(ABS(Survey!$EE129)=0,TRUE,FALSE)</f>
        <v>1</v>
      </c>
      <c r="DT129" s="32" t="b">
        <f>NOT(ISBLANK(Survey!EF129))</f>
        <v>0</v>
      </c>
      <c r="DU129" s="16" t="str">
        <f t="shared" si="96"/>
        <v>Pass</v>
      </c>
      <c r="DV129" s="33" t="b">
        <f>IF(ABS(Survey!$EM129)=0,TRUE,FALSE)</f>
        <v>1</v>
      </c>
      <c r="DW129" s="32" t="b">
        <f>NOT(ISBLANK(Survey!$EN129))</f>
        <v>0</v>
      </c>
      <c r="DX129" s="16" t="str">
        <f t="shared" si="97"/>
        <v>Fail</v>
      </c>
      <c r="DY129" s="31">
        <f>SUM(SUMIF(Survey!ET129:EV129,{"&gt;0","&lt;0"})*{1,-1})</f>
        <v>0</v>
      </c>
      <c r="DZ129">
        <f t="shared" si="98"/>
        <v>0</v>
      </c>
      <c r="EA129">
        <f t="shared" si="99"/>
        <v>100</v>
      </c>
      <c r="EB129" s="30" t="b">
        <f>IF(OR(Survey!$M129="ETF",Survey!$M129="ETF, alternative mutual fund",Survey!$M129="Closed-end", Survey!$M129="Split share corp"),TRUE,FALSE)</f>
        <v>0</v>
      </c>
      <c r="EC129" s="16" t="str">
        <f t="shared" si="100"/>
        <v>Fail</v>
      </c>
      <c r="ED129" s="31">
        <f>SUM(SUMIF(Survey!EX129:FD129,{"&gt;0","&lt;0"})*{1,-1})</f>
        <v>0</v>
      </c>
      <c r="EE129">
        <f t="shared" si="101"/>
        <v>0</v>
      </c>
      <c r="EF129" s="17">
        <f t="shared" si="102"/>
        <v>100</v>
      </c>
      <c r="EG129" s="16" t="str">
        <f t="shared" si="103"/>
        <v>Fail</v>
      </c>
      <c r="EH129" s="31">
        <f>SUM(SUMIF(Survey!FF129:FL129,{"&gt;0","&lt;0"})*{1,-1})</f>
        <v>0</v>
      </c>
      <c r="EI129">
        <f t="shared" si="104"/>
        <v>0</v>
      </c>
      <c r="EJ129" s="17">
        <f t="shared" si="105"/>
        <v>100</v>
      </c>
    </row>
    <row r="130" spans="1:140">
      <c r="A130">
        <v>130</v>
      </c>
      <c r="B130" t="str">
        <f t="shared" si="0"/>
        <v>Pass</v>
      </c>
      <c r="C130" t="str">
        <f>IF(COUNTBLANK(Survey!B130:FM130)=$C$2, "Pass", "Fail")</f>
        <v>Pass</v>
      </c>
      <c r="D130" s="16" t="str">
        <f t="shared" si="54"/>
        <v>Fail</v>
      </c>
      <c r="E130" t="str">
        <f>IF(OR(ISBLANK(Survey!AL130),COUNTIF(G130:BJ130,"Fail")),"Fail","Pass")</f>
        <v>Fail</v>
      </c>
      <c r="F130" s="265"/>
      <c r="G130" s="16" t="str">
        <f t="shared" si="55"/>
        <v>Fail</v>
      </c>
      <c r="H130" s="139">
        <f>COUNTBLANK(Survey!B130:D130)+COUNTBLANK(Survey!G130)+COUNTBLANK(Survey!I130)+COUNTBLANK(Survey!K130:M130)+COUNTBLANK(Survey!P130:Q130)+COUNTBLANK(Survey!T130:W130)+COUNTBLANK(Survey!Z130:AC130)+COUNTBLANK(Survey!AF130:AG130)+COUNTBLANK(Survey!AK130:AK130)</f>
        <v>21</v>
      </c>
      <c r="I130" t="str">
        <f t="shared" si="56"/>
        <v>Fail</v>
      </c>
      <c r="J130" t="b">
        <f>IF(Survey!E130="No",TRUE,FALSE)</f>
        <v>0</v>
      </c>
      <c r="K130" s="29" cm="1">
        <f t="array" ref="K130">IF(COUNTA(Survey!$E$4:$E$695)=1, 0, SUM(IF(COUNTIF(Survey!$E$4:$E$695, Survey!$E$4:$E$695)=1,1,0)))</f>
        <v>0</v>
      </c>
      <c r="L130" s="29">
        <f>LEN(Survey!E130)</f>
        <v>0</v>
      </c>
      <c r="M130" s="16" t="str">
        <f t="shared" si="57"/>
        <v>Fail</v>
      </c>
      <c r="N130" t="b">
        <f>IF(Survey!F130="No",TRUE,FALSE)</f>
        <v>0</v>
      </c>
      <c r="O130" t="b">
        <f>Survey!F130=Survey!E130</f>
        <v>1</v>
      </c>
      <c r="P130">
        <f>COUNTIF(Survey!$F$4:$F$695,Survey!F130)</f>
        <v>0</v>
      </c>
      <c r="Q130" s="28">
        <f>LEN(Survey!F130)</f>
        <v>0</v>
      </c>
      <c r="R130" s="16" t="str">
        <f t="shared" si="58"/>
        <v>Pass</v>
      </c>
      <c r="S130" s="29">
        <f>MOD((LEN(Survey!H130)+2),11)</f>
        <v>2</v>
      </c>
      <c r="T130">
        <f>COUNTIF(Survey!$H$4:$H$695,Survey!H130)</f>
        <v>0</v>
      </c>
      <c r="U130" s="28" t="str">
        <f>IF(Survey!$L130="Prospectus fund", "Yes", "No")</f>
        <v>No</v>
      </c>
      <c r="V130" s="16" t="str">
        <f t="shared" si="59"/>
        <v>Pass</v>
      </c>
      <c r="W130" s="29">
        <f>MOD((LEN(Survey!J130)+2),11)</f>
        <v>2</v>
      </c>
      <c r="X130">
        <f>COUNTIF(Survey!$J$4:$J$695,Survey!J130)</f>
        <v>0</v>
      </c>
      <c r="Y130" s="30" t="b">
        <f>IF(OR(Survey!$M130="ETF",Survey!$M130="ETF, alternative mutual fund",Survey!$M130="Closed-end", Survey!$M130="Split share corp", Survey!$I130="Yes"),TRUE,FALSE)</f>
        <v>0</v>
      </c>
      <c r="Z130" s="16" t="str">
        <f>IFERROR(IF(AND(OR(AC130=AD130,AD130 = "Either"),NOT(ISBLANK(Survey!K130))),"Pass","Fail"),"Pass")</f>
        <v>Fail</v>
      </c>
      <c r="AA130" s="31" cm="1">
        <f t="array" ref="AA130">SUM(SUMIF(Survey!CH130:DA130,{"&gt;0","&lt;0"})*{1,-1})</f>
        <v>0</v>
      </c>
      <c r="AB130" s="33" cm="1">
        <f t="array" ref="AB130">SUM(SUMIF(Survey!CK130,{"&gt;0","&lt;0"})*{1,-1})+SUM(SUMIF(Survey!CU130,{"&gt;0","&lt;0"})*{1,-1})</f>
        <v>0</v>
      </c>
      <c r="AC130" s="33">
        <f>Survey!K130</f>
        <v>0</v>
      </c>
      <c r="AD130" s="32" t="str">
        <f t="shared" si="60"/>
        <v>Either</v>
      </c>
      <c r="AE130" s="16" t="str">
        <f t="shared" si="61"/>
        <v>Fail</v>
      </c>
      <c r="AF130" s="58" cm="1">
        <f t="array" ref="AF130">SUM(SUMIF(Survey!CH130:DA130,{"&gt;0","&lt;0"})*{1,-1})+SUM(SUMIF(Survey!DC130:DV130,{"&gt;0","&lt;0"})*{1,-1})</f>
        <v>0</v>
      </c>
      <c r="AG130" s="58">
        <f>IFERROR(AF130/(Survey!$BA130),0)</f>
        <v>0</v>
      </c>
      <c r="AH130" s="104" t="b">
        <f>IF(OR(Survey!$M130="Alternative strategy or hedge",Survey!$M130="Private asset",Survey!$L130="Prospectus fund"),TRUE,FALSE)</f>
        <v>0</v>
      </c>
      <c r="AI130" s="104" t="b">
        <f>NOT(ISBLANK(Survey!$M130))</f>
        <v>0</v>
      </c>
      <c r="AJ130" s="16" t="str">
        <f t="shared" si="62"/>
        <v>Fail</v>
      </c>
      <c r="AK130" t="b">
        <f>IF(Survey!W130="No",TRUE,FALSE)</f>
        <v>0</v>
      </c>
      <c r="AL130" s="119">
        <f>MOD((LEN(Survey!W130)+2),22)</f>
        <v>2</v>
      </c>
      <c r="AM130" t="str">
        <f t="shared" si="63"/>
        <v>Pass</v>
      </c>
      <c r="AN130" s="33" t="b">
        <f>NOT(ISNUMBER(SEARCH("Other",Survey!$Q130)))</f>
        <v>1</v>
      </c>
      <c r="AO130" s="32" t="b">
        <f>NOT(ISBLANK(Survey!$R130))</f>
        <v>0</v>
      </c>
      <c r="AP130" s="16" t="str">
        <f t="shared" si="64"/>
        <v>Pass</v>
      </c>
      <c r="AQ130" s="114">
        <f>COUNTBLANK(Survey!$X130)</f>
        <v>1</v>
      </c>
      <c r="AR130" s="58">
        <f>IF(AND(Survey!L130&lt;&gt;"Exempt fund",OR(Survey!$M130="ETF",Survey!$M130="ETF, alternative mutual fund",Survey!$M130="Mutual fund",Survey!$M130="Alternative mutual fund",Survey!$M130="Money market")),1,0)</f>
        <v>0</v>
      </c>
      <c r="AS130" s="16" t="str">
        <f t="shared" si="65"/>
        <v>Pass</v>
      </c>
      <c r="AT130" s="33" t="b">
        <f>NOT(ISNUMBER(SEARCH("Yes",Survey!$AC130)))</f>
        <v>1</v>
      </c>
      <c r="AU130" s="32" t="b">
        <f>IF(COUNTBLANK(Survey!$AD130:$AE130)=0,TRUE, FALSE)</f>
        <v>0</v>
      </c>
      <c r="AV130" s="16" t="str">
        <f t="shared" si="66"/>
        <v>Pass</v>
      </c>
      <c r="AW130" s="33" t="b">
        <f>NOT(ISNUMBER(SEARCH("Yes",Survey!$AF130)))</f>
        <v>1</v>
      </c>
      <c r="AX130" s="32" t="b">
        <f>NOT(ISBLANK(Survey!$AH130))</f>
        <v>0</v>
      </c>
      <c r="AY130" s="16" t="str">
        <f t="shared" si="67"/>
        <v>Pass</v>
      </c>
      <c r="AZ130" s="33" t="b">
        <f>NOT(OR(ISNUMBER(SEARCH("Other",Survey!$AH130)),ISNUMBER(SEARCH("Multiple",Survey!$AH130))))</f>
        <v>1</v>
      </c>
      <c r="BA130" s="32" t="b">
        <f>NOT(ISBLANK(Survey!$AI130))</f>
        <v>0</v>
      </c>
      <c r="BB130" s="16" t="str">
        <f t="shared" si="68"/>
        <v>Fail</v>
      </c>
      <c r="BC130" s="114">
        <f>IF(ABS(Survey!$BA130)&gt;0, 1,0)</f>
        <v>0</v>
      </c>
      <c r="BD130" s="114">
        <f>IF(COUNTBLANK(Survey!$AL130)=0,1,0)</f>
        <v>0</v>
      </c>
      <c r="BE130" s="16" t="str">
        <f t="shared" si="69"/>
        <v>Pass</v>
      </c>
      <c r="BF130" s="114">
        <f>IF(ISBLANK(Survey!$AL130),0,1)</f>
        <v>0</v>
      </c>
      <c r="BG130" s="133">
        <f>COUNTBLANK(Survey!$AM130)</f>
        <v>1</v>
      </c>
      <c r="BH130" s="16" t="str">
        <f t="shared" si="70"/>
        <v>Pass</v>
      </c>
      <c r="BI130" s="114">
        <f>IF(OR(Survey!$AM130="Closed",ISBLANK(Survey!$AM130)),0,1)</f>
        <v>0</v>
      </c>
      <c r="BJ130" s="133">
        <f>IF(ISBLANK(Survey!$AN130),1,0)</f>
        <v>1</v>
      </c>
      <c r="BK130" s="118" t="str">
        <f t="shared" si="71"/>
        <v>Pass</v>
      </c>
      <c r="BL130" s="31" cm="1">
        <f t="array" ref="BL130">SUM(SUMIF(Survey!AO130:AP130,{"&gt;0","&lt;0"})*{1,-1})</f>
        <v>0</v>
      </c>
      <c r="BM130">
        <f t="shared" si="72"/>
        <v>0</v>
      </c>
      <c r="BN130">
        <f t="shared" si="73"/>
        <v>100</v>
      </c>
      <c r="BO130" s="118" t="str">
        <f t="shared" si="74"/>
        <v>Pass</v>
      </c>
      <c r="BP130">
        <f>IF(Survey!AQ130="No",0,1)</f>
        <v>1</v>
      </c>
      <c r="BQ130" s="207">
        <f>MOD((LEN(Survey!AQ130)+2),22)</f>
        <v>2</v>
      </c>
      <c r="BR130">
        <f>IF(Survey!AR130="No",0,1)</f>
        <v>1</v>
      </c>
      <c r="BS130" s="207">
        <f>MOD((LEN(Survey!AR130)+2),22)</f>
        <v>2</v>
      </c>
      <c r="BT130" s="114">
        <f>COUNTBLANK(Survey!$AQ130:$AS130)+COUNTBLANK(Survey!$AU130)</f>
        <v>4</v>
      </c>
      <c r="BU130" s="114">
        <f>IF(Survey!$I130="Yes",1,0)</f>
        <v>0</v>
      </c>
      <c r="BV130" s="114">
        <f>IF(OR(Survey!$M130="Mutual fund",Survey!$M130="Alternative mutual fund",Survey!$M130="Money market"),1,0)</f>
        <v>0</v>
      </c>
      <c r="BW130" s="119">
        <f>IF(OR(Survey!$M130="ETF",Survey!$M130="ETF, alternative mutual fund"),1,0)</f>
        <v>0</v>
      </c>
      <c r="BX130" s="16" t="str">
        <f t="shared" si="75"/>
        <v>Pass</v>
      </c>
      <c r="BY130" s="33">
        <f>IF(ISNUMBER(SEARCH("Other",Survey!$AS130)), 1, 0)</f>
        <v>0</v>
      </c>
      <c r="BZ130" s="58" t="b">
        <f>NOT(ISBLANK(Survey!$AT130))</f>
        <v>0</v>
      </c>
      <c r="CA130" s="16" t="str">
        <f t="shared" si="76"/>
        <v>Pass</v>
      </c>
      <c r="CB130" s="114">
        <f>IF(Survey!$BB130=0, 0,1)</f>
        <v>0</v>
      </c>
      <c r="CC130" s="58">
        <f>Survey!$AV130</f>
        <v>0</v>
      </c>
      <c r="CD130" s="58">
        <f>Survey!$BC130+Survey!$BD130+ABS(Survey!$BE130)-ABS(Survey!$BF130)-ABS(Survey!$BG130)-ABS(Survey!$BL130)</f>
        <v>0</v>
      </c>
      <c r="CE130" s="138">
        <f>Survey!BB130+(ABS(Survey!$BH130)-ABS(Survey!$BI130)+ABS(Survey!$BJ130)-ABS(Survey!$BK130))*0.5</f>
        <v>0</v>
      </c>
      <c r="CF130" s="58">
        <f t="shared" si="77"/>
        <v>0</v>
      </c>
      <c r="CG130" s="58">
        <f>IF(AND($CC130&gt;$CF130-0.2,$CC130&lt;$CF130+0.2,ISBLANK(Survey!$AV130)=FALSE),0,1)</f>
        <v>1</v>
      </c>
      <c r="CH130" s="133">
        <f>IF(ISBLANK(Survey!$AW130),1,0)</f>
        <v>1</v>
      </c>
      <c r="CI130" s="16" t="str">
        <f t="shared" si="78"/>
        <v>Pass</v>
      </c>
      <c r="CJ130" s="114">
        <f>IF(Survey!$BB130=0, 0,1)</f>
        <v>0</v>
      </c>
      <c r="CK130" s="58">
        <f>IF(AND(Survey!$AX130&gt;=0,Survey!$AX130&lt;=0.2,Survey!$AX130&lt;&gt;""),0,1)</f>
        <v>1</v>
      </c>
      <c r="CL130" s="114">
        <f>IF(ISBLANK(Survey!$AY130),1,0)</f>
        <v>1</v>
      </c>
      <c r="CM130" s="16" t="str">
        <f t="shared" si="79"/>
        <v>Fail</v>
      </c>
      <c r="CN130" s="133">
        <f>Survey!$AZ130</f>
        <v>0</v>
      </c>
      <c r="CO130" s="16" t="str">
        <f t="shared" si="80"/>
        <v>Pass</v>
      </c>
      <c r="CP130" s="31">
        <f>Survey!$BA130</f>
        <v>0</v>
      </c>
      <c r="CQ130" s="138">
        <f>Survey!$BB130+Survey!$BC130+Survey!$BD130+ABS(Survey!$BE130)-ABS(Survey!$BF130)-ABS(Survey!$BG130)+ABS(Survey!$BH130)-ABS(Survey!$BI130)+ABS(Survey!$BJ130)-ABS(Survey!$BK130)-ABS(Survey!$BL130)+Survey!$BM130</f>
        <v>0</v>
      </c>
      <c r="CR130" s="30">
        <f t="shared" si="81"/>
        <v>0</v>
      </c>
      <c r="CS130" s="17">
        <f t="shared" si="82"/>
        <v>0</v>
      </c>
      <c r="CT130" s="16" t="str">
        <f t="shared" si="83"/>
        <v>Pass</v>
      </c>
      <c r="CU130" s="33" t="b">
        <f>IF(ABS(Survey!$BM130)=0,TRUE,FALSE)</f>
        <v>1</v>
      </c>
      <c r="CV130" s="32" t="b">
        <f>NOT(ISBLANK(Survey!$BN130))</f>
        <v>0</v>
      </c>
      <c r="CW130" t="str">
        <f t="shared" si="84"/>
        <v>Fail</v>
      </c>
      <c r="CX130" s="25">
        <f>Survey!$BA130</f>
        <v>0</v>
      </c>
      <c r="CY130" s="25" cm="1">
        <f t="array" ref="CY130">SUM(SUMIF(Survey!BP130:BW130,{"&gt;0","&lt;0"})*{1,-1})-SUM(SUMIF(Survey!BY130:CF130,{"&gt;0","&lt;0"})*{1,-1})</f>
        <v>0</v>
      </c>
      <c r="CZ130" s="30" t="str">
        <f t="shared" si="85"/>
        <v>No holdings</v>
      </c>
      <c r="DA130">
        <f t="shared" si="86"/>
        <v>0</v>
      </c>
      <c r="DB130" s="16" t="str">
        <f t="shared" si="87"/>
        <v>Fail</v>
      </c>
      <c r="DC130" s="31">
        <f>Survey!$BA130</f>
        <v>0</v>
      </c>
      <c r="DD130" s="31" cm="1">
        <f t="array" ref="DD130">SUM(SUMIF(Survey!CH130:DA130,{"&gt;0","&lt;0"})*{1,-1})-SUM(SUMIF(Survey!DC130:DV130,{"&gt;0","&lt;0"})*{1,-1})</f>
        <v>0</v>
      </c>
      <c r="DE130" s="30" t="str">
        <f t="shared" si="88"/>
        <v>No holdings</v>
      </c>
      <c r="DF130" s="17">
        <f t="shared" si="89"/>
        <v>0</v>
      </c>
      <c r="DG130" s="16" t="str">
        <f t="shared" si="90"/>
        <v>Pass</v>
      </c>
      <c r="DH130" s="33" t="b">
        <f>IF(ABS(Survey!$DA130)=0,TRUE,FALSE)</f>
        <v>1</v>
      </c>
      <c r="DI130" s="32" t="b">
        <f>NOT(ISBLANK(Survey!$DB130))</f>
        <v>0</v>
      </c>
      <c r="DJ130" s="16" t="str">
        <f t="shared" si="91"/>
        <v>Pass</v>
      </c>
      <c r="DK130" s="33" t="b">
        <f>IF(ABS(Survey!$DV130)=0,TRUE,FALSE)</f>
        <v>1</v>
      </c>
      <c r="DL130" s="32" t="b">
        <f>NOT(ISBLANK(Survey!$DW130))</f>
        <v>0</v>
      </c>
      <c r="DM130" t="str">
        <f t="shared" si="92"/>
        <v>Pass</v>
      </c>
      <c r="DN130" s="25" cm="1">
        <f t="array" ref="DN130">SUM(SUMIF(Survey!CW130,{"&gt;0","&lt;0"})*{1,-1})+SUM(SUMIF(Survey!DR130,{"&gt;0","&lt;0"})*{1,-1})</f>
        <v>0</v>
      </c>
      <c r="DO130" s="25">
        <f>SUM(SUMIF(Survey!DY130:EE130,{"&gt;0","&lt;0"})*{1,-1})+SUM(SUMIF(Survey!EG130:EM130,{"&gt;0","&lt;0"})*{1,-1})</f>
        <v>0</v>
      </c>
      <c r="DP130">
        <f t="shared" si="93"/>
        <v>0</v>
      </c>
      <c r="DQ130">
        <f t="shared" si="94"/>
        <v>0</v>
      </c>
      <c r="DR130" s="16" t="str">
        <f t="shared" si="95"/>
        <v>Pass</v>
      </c>
      <c r="DS130" s="33" t="b">
        <f>IF(ABS(Survey!$EE130)=0,TRUE,FALSE)</f>
        <v>1</v>
      </c>
      <c r="DT130" s="32" t="b">
        <f>NOT(ISBLANK(Survey!EF130))</f>
        <v>0</v>
      </c>
      <c r="DU130" s="16" t="str">
        <f t="shared" si="96"/>
        <v>Pass</v>
      </c>
      <c r="DV130" s="33" t="b">
        <f>IF(ABS(Survey!$EM130)=0,TRUE,FALSE)</f>
        <v>1</v>
      </c>
      <c r="DW130" s="32" t="b">
        <f>NOT(ISBLANK(Survey!$EN130))</f>
        <v>0</v>
      </c>
      <c r="DX130" s="16" t="str">
        <f t="shared" si="97"/>
        <v>Fail</v>
      </c>
      <c r="DY130" s="31">
        <f>SUM(SUMIF(Survey!ET130:EV130,{"&gt;0","&lt;0"})*{1,-1})</f>
        <v>0</v>
      </c>
      <c r="DZ130">
        <f t="shared" si="98"/>
        <v>0</v>
      </c>
      <c r="EA130">
        <f t="shared" si="99"/>
        <v>100</v>
      </c>
      <c r="EB130" s="30" t="b">
        <f>IF(OR(Survey!$M130="ETF",Survey!$M130="ETF, alternative mutual fund",Survey!$M130="Closed-end", Survey!$M130="Split share corp"),TRUE,FALSE)</f>
        <v>0</v>
      </c>
      <c r="EC130" s="16" t="str">
        <f t="shared" si="100"/>
        <v>Fail</v>
      </c>
      <c r="ED130" s="31">
        <f>SUM(SUMIF(Survey!EX130:FD130,{"&gt;0","&lt;0"})*{1,-1})</f>
        <v>0</v>
      </c>
      <c r="EE130">
        <f t="shared" si="101"/>
        <v>0</v>
      </c>
      <c r="EF130" s="17">
        <f t="shared" si="102"/>
        <v>100</v>
      </c>
      <c r="EG130" s="16" t="str">
        <f t="shared" si="103"/>
        <v>Fail</v>
      </c>
      <c r="EH130" s="31">
        <f>SUM(SUMIF(Survey!FF130:FL130,{"&gt;0","&lt;0"})*{1,-1})</f>
        <v>0</v>
      </c>
      <c r="EI130">
        <f t="shared" si="104"/>
        <v>0</v>
      </c>
      <c r="EJ130" s="17">
        <f t="shared" si="105"/>
        <v>100</v>
      </c>
    </row>
    <row r="131" spans="1:140">
      <c r="A131">
        <v>131</v>
      </c>
      <c r="B131" t="str">
        <f t="shared" si="0"/>
        <v>Pass</v>
      </c>
      <c r="C131" t="str">
        <f>IF(COUNTBLANK(Survey!B131:FM131)=$C$2, "Pass", "Fail")</f>
        <v>Pass</v>
      </c>
      <c r="D131" s="16" t="str">
        <f t="shared" si="54"/>
        <v>Fail</v>
      </c>
      <c r="E131" t="str">
        <f>IF(OR(ISBLANK(Survey!AL131),COUNTIF(G131:BJ131,"Fail")),"Fail","Pass")</f>
        <v>Fail</v>
      </c>
      <c r="F131" s="265"/>
      <c r="G131" s="16" t="str">
        <f t="shared" si="55"/>
        <v>Fail</v>
      </c>
      <c r="H131" s="139">
        <f>COUNTBLANK(Survey!B131:D131)+COUNTBLANK(Survey!G131)+COUNTBLANK(Survey!I131)+COUNTBLANK(Survey!K131:M131)+COUNTBLANK(Survey!P131:Q131)+COUNTBLANK(Survey!T131:W131)+COUNTBLANK(Survey!Z131:AC131)+COUNTBLANK(Survey!AF131:AG131)+COUNTBLANK(Survey!AK131:AK131)</f>
        <v>21</v>
      </c>
      <c r="I131" t="str">
        <f t="shared" si="56"/>
        <v>Fail</v>
      </c>
      <c r="J131" t="b">
        <f>IF(Survey!E131="No",TRUE,FALSE)</f>
        <v>0</v>
      </c>
      <c r="K131" s="29" cm="1">
        <f t="array" ref="K131">IF(COUNTA(Survey!$E$4:$E$695)=1, 0, SUM(IF(COUNTIF(Survey!$E$4:$E$695, Survey!$E$4:$E$695)=1,1,0)))</f>
        <v>0</v>
      </c>
      <c r="L131" s="29">
        <f>LEN(Survey!E131)</f>
        <v>0</v>
      </c>
      <c r="M131" s="16" t="str">
        <f t="shared" si="57"/>
        <v>Fail</v>
      </c>
      <c r="N131" t="b">
        <f>IF(Survey!F131="No",TRUE,FALSE)</f>
        <v>0</v>
      </c>
      <c r="O131" t="b">
        <f>Survey!F131=Survey!E131</f>
        <v>1</v>
      </c>
      <c r="P131">
        <f>COUNTIF(Survey!$F$4:$F$695,Survey!F131)</f>
        <v>0</v>
      </c>
      <c r="Q131" s="28">
        <f>LEN(Survey!F131)</f>
        <v>0</v>
      </c>
      <c r="R131" s="16" t="str">
        <f t="shared" si="58"/>
        <v>Pass</v>
      </c>
      <c r="S131" s="29">
        <f>MOD((LEN(Survey!H131)+2),11)</f>
        <v>2</v>
      </c>
      <c r="T131">
        <f>COUNTIF(Survey!$H$4:$H$695,Survey!H131)</f>
        <v>0</v>
      </c>
      <c r="U131" s="28" t="str">
        <f>IF(Survey!$L131="Prospectus fund", "Yes", "No")</f>
        <v>No</v>
      </c>
      <c r="V131" s="16" t="str">
        <f t="shared" si="59"/>
        <v>Pass</v>
      </c>
      <c r="W131" s="29">
        <f>MOD((LEN(Survey!J131)+2),11)</f>
        <v>2</v>
      </c>
      <c r="X131">
        <f>COUNTIF(Survey!$J$4:$J$695,Survey!J131)</f>
        <v>0</v>
      </c>
      <c r="Y131" s="30" t="b">
        <f>IF(OR(Survey!$M131="ETF",Survey!$M131="ETF, alternative mutual fund",Survey!$M131="Closed-end", Survey!$M131="Split share corp", Survey!$I131="Yes"),TRUE,FALSE)</f>
        <v>0</v>
      </c>
      <c r="Z131" s="16" t="str">
        <f>IFERROR(IF(AND(OR(AC131=AD131,AD131 = "Either"),NOT(ISBLANK(Survey!K131))),"Pass","Fail"),"Pass")</f>
        <v>Fail</v>
      </c>
      <c r="AA131" s="31" cm="1">
        <f t="array" ref="AA131">SUM(SUMIF(Survey!CH131:DA131,{"&gt;0","&lt;0"})*{1,-1})</f>
        <v>0</v>
      </c>
      <c r="AB131" s="33" cm="1">
        <f t="array" ref="AB131">SUM(SUMIF(Survey!CK131,{"&gt;0","&lt;0"})*{1,-1})+SUM(SUMIF(Survey!CU131,{"&gt;0","&lt;0"})*{1,-1})</f>
        <v>0</v>
      </c>
      <c r="AC131" s="33">
        <f>Survey!K131</f>
        <v>0</v>
      </c>
      <c r="AD131" s="32" t="str">
        <f t="shared" si="60"/>
        <v>Either</v>
      </c>
      <c r="AE131" s="16" t="str">
        <f t="shared" si="61"/>
        <v>Fail</v>
      </c>
      <c r="AF131" s="58" cm="1">
        <f t="array" ref="AF131">SUM(SUMIF(Survey!CH131:DA131,{"&gt;0","&lt;0"})*{1,-1})+SUM(SUMIF(Survey!DC131:DV131,{"&gt;0","&lt;0"})*{1,-1})</f>
        <v>0</v>
      </c>
      <c r="AG131" s="58">
        <f>IFERROR(AF131/(Survey!$BA131),0)</f>
        <v>0</v>
      </c>
      <c r="AH131" s="104" t="b">
        <f>IF(OR(Survey!$M131="Alternative strategy or hedge",Survey!$M131="Private asset",Survey!$L131="Prospectus fund"),TRUE,FALSE)</f>
        <v>0</v>
      </c>
      <c r="AI131" s="104" t="b">
        <f>NOT(ISBLANK(Survey!$M131))</f>
        <v>0</v>
      </c>
      <c r="AJ131" s="16" t="str">
        <f t="shared" si="62"/>
        <v>Fail</v>
      </c>
      <c r="AK131" t="b">
        <f>IF(Survey!W131="No",TRUE,FALSE)</f>
        <v>0</v>
      </c>
      <c r="AL131" s="119">
        <f>MOD((LEN(Survey!W131)+2),22)</f>
        <v>2</v>
      </c>
      <c r="AM131" t="str">
        <f t="shared" si="63"/>
        <v>Pass</v>
      </c>
      <c r="AN131" s="33" t="b">
        <f>NOT(ISNUMBER(SEARCH("Other",Survey!$Q131)))</f>
        <v>1</v>
      </c>
      <c r="AO131" s="32" t="b">
        <f>NOT(ISBLANK(Survey!$R131))</f>
        <v>0</v>
      </c>
      <c r="AP131" s="16" t="str">
        <f t="shared" si="64"/>
        <v>Pass</v>
      </c>
      <c r="AQ131" s="114">
        <f>COUNTBLANK(Survey!$X131)</f>
        <v>1</v>
      </c>
      <c r="AR131" s="58">
        <f>IF(AND(Survey!L131&lt;&gt;"Exempt fund",OR(Survey!$M131="ETF",Survey!$M131="ETF, alternative mutual fund",Survey!$M131="Mutual fund",Survey!$M131="Alternative mutual fund",Survey!$M131="Money market")),1,0)</f>
        <v>0</v>
      </c>
      <c r="AS131" s="16" t="str">
        <f t="shared" si="65"/>
        <v>Pass</v>
      </c>
      <c r="AT131" s="33" t="b">
        <f>NOT(ISNUMBER(SEARCH("Yes",Survey!$AC131)))</f>
        <v>1</v>
      </c>
      <c r="AU131" s="32" t="b">
        <f>IF(COUNTBLANK(Survey!$AD131:$AE131)=0,TRUE, FALSE)</f>
        <v>0</v>
      </c>
      <c r="AV131" s="16" t="str">
        <f t="shared" si="66"/>
        <v>Pass</v>
      </c>
      <c r="AW131" s="33" t="b">
        <f>NOT(ISNUMBER(SEARCH("Yes",Survey!$AF131)))</f>
        <v>1</v>
      </c>
      <c r="AX131" s="32" t="b">
        <f>NOT(ISBLANK(Survey!$AH131))</f>
        <v>0</v>
      </c>
      <c r="AY131" s="16" t="str">
        <f t="shared" si="67"/>
        <v>Pass</v>
      </c>
      <c r="AZ131" s="33" t="b">
        <f>NOT(OR(ISNUMBER(SEARCH("Other",Survey!$AH131)),ISNUMBER(SEARCH("Multiple",Survey!$AH131))))</f>
        <v>1</v>
      </c>
      <c r="BA131" s="32" t="b">
        <f>NOT(ISBLANK(Survey!$AI131))</f>
        <v>0</v>
      </c>
      <c r="BB131" s="16" t="str">
        <f t="shared" si="68"/>
        <v>Fail</v>
      </c>
      <c r="BC131" s="114">
        <f>IF(ABS(Survey!$BA131)&gt;0, 1,0)</f>
        <v>0</v>
      </c>
      <c r="BD131" s="114">
        <f>IF(COUNTBLANK(Survey!$AL131)=0,1,0)</f>
        <v>0</v>
      </c>
      <c r="BE131" s="16" t="str">
        <f t="shared" si="69"/>
        <v>Pass</v>
      </c>
      <c r="BF131" s="114">
        <f>IF(ISBLANK(Survey!$AL131),0,1)</f>
        <v>0</v>
      </c>
      <c r="BG131" s="133">
        <f>COUNTBLANK(Survey!$AM131)</f>
        <v>1</v>
      </c>
      <c r="BH131" s="16" t="str">
        <f t="shared" si="70"/>
        <v>Pass</v>
      </c>
      <c r="BI131" s="114">
        <f>IF(OR(Survey!$AM131="Closed",ISBLANK(Survey!$AM131)),0,1)</f>
        <v>0</v>
      </c>
      <c r="BJ131" s="133">
        <f>IF(ISBLANK(Survey!$AN131),1,0)</f>
        <v>1</v>
      </c>
      <c r="BK131" s="118" t="str">
        <f t="shared" si="71"/>
        <v>Pass</v>
      </c>
      <c r="BL131" s="31" cm="1">
        <f t="array" ref="BL131">SUM(SUMIF(Survey!AO131:AP131,{"&gt;0","&lt;0"})*{1,-1})</f>
        <v>0</v>
      </c>
      <c r="BM131">
        <f t="shared" si="72"/>
        <v>0</v>
      </c>
      <c r="BN131">
        <f t="shared" si="73"/>
        <v>100</v>
      </c>
      <c r="BO131" s="118" t="str">
        <f t="shared" si="74"/>
        <v>Pass</v>
      </c>
      <c r="BP131">
        <f>IF(Survey!AQ131="No",0,1)</f>
        <v>1</v>
      </c>
      <c r="BQ131" s="207">
        <f>MOD((LEN(Survey!AQ131)+2),22)</f>
        <v>2</v>
      </c>
      <c r="BR131">
        <f>IF(Survey!AR131="No",0,1)</f>
        <v>1</v>
      </c>
      <c r="BS131" s="207">
        <f>MOD((LEN(Survey!AR131)+2),22)</f>
        <v>2</v>
      </c>
      <c r="BT131" s="114">
        <f>COUNTBLANK(Survey!$AQ131:$AS131)+COUNTBLANK(Survey!$AU131)</f>
        <v>4</v>
      </c>
      <c r="BU131" s="114">
        <f>IF(Survey!$I131="Yes",1,0)</f>
        <v>0</v>
      </c>
      <c r="BV131" s="114">
        <f>IF(OR(Survey!$M131="Mutual fund",Survey!$M131="Alternative mutual fund",Survey!$M131="Money market"),1,0)</f>
        <v>0</v>
      </c>
      <c r="BW131" s="119">
        <f>IF(OR(Survey!$M131="ETF",Survey!$M131="ETF, alternative mutual fund"),1,0)</f>
        <v>0</v>
      </c>
      <c r="BX131" s="16" t="str">
        <f t="shared" si="75"/>
        <v>Pass</v>
      </c>
      <c r="BY131" s="33">
        <f>IF(ISNUMBER(SEARCH("Other",Survey!$AS131)), 1, 0)</f>
        <v>0</v>
      </c>
      <c r="BZ131" s="58" t="b">
        <f>NOT(ISBLANK(Survey!$AT131))</f>
        <v>0</v>
      </c>
      <c r="CA131" s="16" t="str">
        <f t="shared" si="76"/>
        <v>Pass</v>
      </c>
      <c r="CB131" s="114">
        <f>IF(Survey!$BB131=0, 0,1)</f>
        <v>0</v>
      </c>
      <c r="CC131" s="58">
        <f>Survey!$AV131</f>
        <v>0</v>
      </c>
      <c r="CD131" s="58">
        <f>Survey!$BC131+Survey!$BD131+ABS(Survey!$BE131)-ABS(Survey!$BF131)-ABS(Survey!$BG131)-ABS(Survey!$BL131)</f>
        <v>0</v>
      </c>
      <c r="CE131" s="138">
        <f>Survey!BB131+(ABS(Survey!$BH131)-ABS(Survey!$BI131)+ABS(Survey!$BJ131)-ABS(Survey!$BK131))*0.5</f>
        <v>0</v>
      </c>
      <c r="CF131" s="58">
        <f t="shared" si="77"/>
        <v>0</v>
      </c>
      <c r="CG131" s="58">
        <f>IF(AND($CC131&gt;$CF131-0.2,$CC131&lt;$CF131+0.2,ISBLANK(Survey!$AV131)=FALSE),0,1)</f>
        <v>1</v>
      </c>
      <c r="CH131" s="133">
        <f>IF(ISBLANK(Survey!$AW131),1,0)</f>
        <v>1</v>
      </c>
      <c r="CI131" s="16" t="str">
        <f t="shared" si="78"/>
        <v>Pass</v>
      </c>
      <c r="CJ131" s="114">
        <f>IF(Survey!$BB131=0, 0,1)</f>
        <v>0</v>
      </c>
      <c r="CK131" s="58">
        <f>IF(AND(Survey!$AX131&gt;=0,Survey!$AX131&lt;=0.2,Survey!$AX131&lt;&gt;""),0,1)</f>
        <v>1</v>
      </c>
      <c r="CL131" s="114">
        <f>IF(ISBLANK(Survey!$AY131),1,0)</f>
        <v>1</v>
      </c>
      <c r="CM131" s="16" t="str">
        <f t="shared" si="79"/>
        <v>Fail</v>
      </c>
      <c r="CN131" s="133">
        <f>Survey!$AZ131</f>
        <v>0</v>
      </c>
      <c r="CO131" s="16" t="str">
        <f t="shared" si="80"/>
        <v>Pass</v>
      </c>
      <c r="CP131" s="31">
        <f>Survey!$BA131</f>
        <v>0</v>
      </c>
      <c r="CQ131" s="138">
        <f>Survey!$BB131+Survey!$BC131+Survey!$BD131+ABS(Survey!$BE131)-ABS(Survey!$BF131)-ABS(Survey!$BG131)+ABS(Survey!$BH131)-ABS(Survey!$BI131)+ABS(Survey!$BJ131)-ABS(Survey!$BK131)-ABS(Survey!$BL131)+Survey!$BM131</f>
        <v>0</v>
      </c>
      <c r="CR131" s="30">
        <f t="shared" si="81"/>
        <v>0</v>
      </c>
      <c r="CS131" s="17">
        <f t="shared" si="82"/>
        <v>0</v>
      </c>
      <c r="CT131" s="16" t="str">
        <f t="shared" si="83"/>
        <v>Pass</v>
      </c>
      <c r="CU131" s="33" t="b">
        <f>IF(ABS(Survey!$BM131)=0,TRUE,FALSE)</f>
        <v>1</v>
      </c>
      <c r="CV131" s="32" t="b">
        <f>NOT(ISBLANK(Survey!$BN131))</f>
        <v>0</v>
      </c>
      <c r="CW131" t="str">
        <f t="shared" si="84"/>
        <v>Fail</v>
      </c>
      <c r="CX131" s="25">
        <f>Survey!$BA131</f>
        <v>0</v>
      </c>
      <c r="CY131" s="25" cm="1">
        <f t="array" ref="CY131">SUM(SUMIF(Survey!BP131:BW131,{"&gt;0","&lt;0"})*{1,-1})-SUM(SUMIF(Survey!BY131:CF131,{"&gt;0","&lt;0"})*{1,-1})</f>
        <v>0</v>
      </c>
      <c r="CZ131" s="30" t="str">
        <f t="shared" si="85"/>
        <v>No holdings</v>
      </c>
      <c r="DA131">
        <f t="shared" si="86"/>
        <v>0</v>
      </c>
      <c r="DB131" s="16" t="str">
        <f t="shared" si="87"/>
        <v>Fail</v>
      </c>
      <c r="DC131" s="31">
        <f>Survey!$BA131</f>
        <v>0</v>
      </c>
      <c r="DD131" s="31" cm="1">
        <f t="array" ref="DD131">SUM(SUMIF(Survey!CH131:DA131,{"&gt;0","&lt;0"})*{1,-1})-SUM(SUMIF(Survey!DC131:DV131,{"&gt;0","&lt;0"})*{1,-1})</f>
        <v>0</v>
      </c>
      <c r="DE131" s="30" t="str">
        <f t="shared" si="88"/>
        <v>No holdings</v>
      </c>
      <c r="DF131" s="17">
        <f t="shared" si="89"/>
        <v>0</v>
      </c>
      <c r="DG131" s="16" t="str">
        <f t="shared" si="90"/>
        <v>Pass</v>
      </c>
      <c r="DH131" s="33" t="b">
        <f>IF(ABS(Survey!$DA131)=0,TRUE,FALSE)</f>
        <v>1</v>
      </c>
      <c r="DI131" s="32" t="b">
        <f>NOT(ISBLANK(Survey!$DB131))</f>
        <v>0</v>
      </c>
      <c r="DJ131" s="16" t="str">
        <f t="shared" si="91"/>
        <v>Pass</v>
      </c>
      <c r="DK131" s="33" t="b">
        <f>IF(ABS(Survey!$DV131)=0,TRUE,FALSE)</f>
        <v>1</v>
      </c>
      <c r="DL131" s="32" t="b">
        <f>NOT(ISBLANK(Survey!$DW131))</f>
        <v>0</v>
      </c>
      <c r="DM131" t="str">
        <f t="shared" si="92"/>
        <v>Pass</v>
      </c>
      <c r="DN131" s="25" cm="1">
        <f t="array" ref="DN131">SUM(SUMIF(Survey!CW131,{"&gt;0","&lt;0"})*{1,-1})+SUM(SUMIF(Survey!DR131,{"&gt;0","&lt;0"})*{1,-1})</f>
        <v>0</v>
      </c>
      <c r="DO131" s="25">
        <f>SUM(SUMIF(Survey!DY131:EE131,{"&gt;0","&lt;0"})*{1,-1})+SUM(SUMIF(Survey!EG131:EM131,{"&gt;0","&lt;0"})*{1,-1})</f>
        <v>0</v>
      </c>
      <c r="DP131">
        <f t="shared" si="93"/>
        <v>0</v>
      </c>
      <c r="DQ131">
        <f t="shared" si="94"/>
        <v>0</v>
      </c>
      <c r="DR131" s="16" t="str">
        <f t="shared" si="95"/>
        <v>Pass</v>
      </c>
      <c r="DS131" s="33" t="b">
        <f>IF(ABS(Survey!$EE131)=0,TRUE,FALSE)</f>
        <v>1</v>
      </c>
      <c r="DT131" s="32" t="b">
        <f>NOT(ISBLANK(Survey!EF131))</f>
        <v>0</v>
      </c>
      <c r="DU131" s="16" t="str">
        <f t="shared" si="96"/>
        <v>Pass</v>
      </c>
      <c r="DV131" s="33" t="b">
        <f>IF(ABS(Survey!$EM131)=0,TRUE,FALSE)</f>
        <v>1</v>
      </c>
      <c r="DW131" s="32" t="b">
        <f>NOT(ISBLANK(Survey!$EN131))</f>
        <v>0</v>
      </c>
      <c r="DX131" s="16" t="str">
        <f t="shared" si="97"/>
        <v>Fail</v>
      </c>
      <c r="DY131" s="31">
        <f>SUM(SUMIF(Survey!ET131:EV131,{"&gt;0","&lt;0"})*{1,-1})</f>
        <v>0</v>
      </c>
      <c r="DZ131">
        <f t="shared" si="98"/>
        <v>0</v>
      </c>
      <c r="EA131">
        <f t="shared" si="99"/>
        <v>100</v>
      </c>
      <c r="EB131" s="30" t="b">
        <f>IF(OR(Survey!$M131="ETF",Survey!$M131="ETF, alternative mutual fund",Survey!$M131="Closed-end", Survey!$M131="Split share corp"),TRUE,FALSE)</f>
        <v>0</v>
      </c>
      <c r="EC131" s="16" t="str">
        <f t="shared" si="100"/>
        <v>Fail</v>
      </c>
      <c r="ED131" s="31">
        <f>SUM(SUMIF(Survey!EX131:FD131,{"&gt;0","&lt;0"})*{1,-1})</f>
        <v>0</v>
      </c>
      <c r="EE131">
        <f t="shared" si="101"/>
        <v>0</v>
      </c>
      <c r="EF131" s="17">
        <f t="shared" si="102"/>
        <v>100</v>
      </c>
      <c r="EG131" s="16" t="str">
        <f t="shared" si="103"/>
        <v>Fail</v>
      </c>
      <c r="EH131" s="31">
        <f>SUM(SUMIF(Survey!FF131:FL131,{"&gt;0","&lt;0"})*{1,-1})</f>
        <v>0</v>
      </c>
      <c r="EI131">
        <f t="shared" si="104"/>
        <v>0</v>
      </c>
      <c r="EJ131" s="17">
        <f t="shared" si="105"/>
        <v>100</v>
      </c>
    </row>
    <row r="132" spans="1:140">
      <c r="A132">
        <v>132</v>
      </c>
      <c r="B132" t="str">
        <f t="shared" si="0"/>
        <v>Pass</v>
      </c>
      <c r="C132" t="str">
        <f>IF(COUNTBLANK(Survey!B132:FM132)=$C$2, "Pass", "Fail")</f>
        <v>Pass</v>
      </c>
      <c r="D132" s="16" t="str">
        <f t="shared" si="54"/>
        <v>Fail</v>
      </c>
      <c r="E132" t="str">
        <f>IF(OR(ISBLANK(Survey!AL132),COUNTIF(G132:BJ132,"Fail")),"Fail","Pass")</f>
        <v>Fail</v>
      </c>
      <c r="F132" s="265"/>
      <c r="G132" s="16" t="str">
        <f t="shared" si="55"/>
        <v>Fail</v>
      </c>
      <c r="H132" s="139">
        <f>COUNTBLANK(Survey!B132:D132)+COUNTBLANK(Survey!G132)+COUNTBLANK(Survey!I132)+COUNTBLANK(Survey!K132:M132)+COUNTBLANK(Survey!P132:Q132)+COUNTBLANK(Survey!T132:W132)+COUNTBLANK(Survey!Z132:AC132)+COUNTBLANK(Survey!AF132:AG132)+COUNTBLANK(Survey!AK132:AK132)</f>
        <v>21</v>
      </c>
      <c r="I132" t="str">
        <f t="shared" si="56"/>
        <v>Fail</v>
      </c>
      <c r="J132" t="b">
        <f>IF(Survey!E132="No",TRUE,FALSE)</f>
        <v>0</v>
      </c>
      <c r="K132" s="29" cm="1">
        <f t="array" ref="K132">IF(COUNTA(Survey!$E$4:$E$695)=1, 0, SUM(IF(COUNTIF(Survey!$E$4:$E$695, Survey!$E$4:$E$695)=1,1,0)))</f>
        <v>0</v>
      </c>
      <c r="L132" s="29">
        <f>LEN(Survey!E132)</f>
        <v>0</v>
      </c>
      <c r="M132" s="16" t="str">
        <f t="shared" si="57"/>
        <v>Fail</v>
      </c>
      <c r="N132" t="b">
        <f>IF(Survey!F132="No",TRUE,FALSE)</f>
        <v>0</v>
      </c>
      <c r="O132" t="b">
        <f>Survey!F132=Survey!E132</f>
        <v>1</v>
      </c>
      <c r="P132">
        <f>COUNTIF(Survey!$F$4:$F$695,Survey!F132)</f>
        <v>0</v>
      </c>
      <c r="Q132" s="28">
        <f>LEN(Survey!F132)</f>
        <v>0</v>
      </c>
      <c r="R132" s="16" t="str">
        <f t="shared" si="58"/>
        <v>Pass</v>
      </c>
      <c r="S132" s="29">
        <f>MOD((LEN(Survey!H132)+2),11)</f>
        <v>2</v>
      </c>
      <c r="T132">
        <f>COUNTIF(Survey!$H$4:$H$695,Survey!H132)</f>
        <v>0</v>
      </c>
      <c r="U132" s="28" t="str">
        <f>IF(Survey!$L132="Prospectus fund", "Yes", "No")</f>
        <v>No</v>
      </c>
      <c r="V132" s="16" t="str">
        <f t="shared" si="59"/>
        <v>Pass</v>
      </c>
      <c r="W132" s="29">
        <f>MOD((LEN(Survey!J132)+2),11)</f>
        <v>2</v>
      </c>
      <c r="X132">
        <f>COUNTIF(Survey!$J$4:$J$695,Survey!J132)</f>
        <v>0</v>
      </c>
      <c r="Y132" s="30" t="b">
        <f>IF(OR(Survey!$M132="ETF",Survey!$M132="ETF, alternative mutual fund",Survey!$M132="Closed-end", Survey!$M132="Split share corp", Survey!$I132="Yes"),TRUE,FALSE)</f>
        <v>0</v>
      </c>
      <c r="Z132" s="16" t="str">
        <f>IFERROR(IF(AND(OR(AC132=AD132,AD132 = "Either"),NOT(ISBLANK(Survey!K132))),"Pass","Fail"),"Pass")</f>
        <v>Fail</v>
      </c>
      <c r="AA132" s="31" cm="1">
        <f t="array" ref="AA132">SUM(SUMIF(Survey!CH132:DA132,{"&gt;0","&lt;0"})*{1,-1})</f>
        <v>0</v>
      </c>
      <c r="AB132" s="33" cm="1">
        <f t="array" ref="AB132">SUM(SUMIF(Survey!CK132,{"&gt;0","&lt;0"})*{1,-1})+SUM(SUMIF(Survey!CU132,{"&gt;0","&lt;0"})*{1,-1})</f>
        <v>0</v>
      </c>
      <c r="AC132" s="33">
        <f>Survey!K132</f>
        <v>0</v>
      </c>
      <c r="AD132" s="32" t="str">
        <f t="shared" si="60"/>
        <v>Either</v>
      </c>
      <c r="AE132" s="16" t="str">
        <f t="shared" si="61"/>
        <v>Fail</v>
      </c>
      <c r="AF132" s="58" cm="1">
        <f t="array" ref="AF132">SUM(SUMIF(Survey!CH132:DA132,{"&gt;0","&lt;0"})*{1,-1})+SUM(SUMIF(Survey!DC132:DV132,{"&gt;0","&lt;0"})*{1,-1})</f>
        <v>0</v>
      </c>
      <c r="AG132" s="58">
        <f>IFERROR(AF132/(Survey!$BA132),0)</f>
        <v>0</v>
      </c>
      <c r="AH132" s="104" t="b">
        <f>IF(OR(Survey!$M132="Alternative strategy or hedge",Survey!$M132="Private asset",Survey!$L132="Prospectus fund"),TRUE,FALSE)</f>
        <v>0</v>
      </c>
      <c r="AI132" s="104" t="b">
        <f>NOT(ISBLANK(Survey!$M132))</f>
        <v>0</v>
      </c>
      <c r="AJ132" s="16" t="str">
        <f t="shared" si="62"/>
        <v>Fail</v>
      </c>
      <c r="AK132" t="b">
        <f>IF(Survey!W132="No",TRUE,FALSE)</f>
        <v>0</v>
      </c>
      <c r="AL132" s="119">
        <f>MOD((LEN(Survey!W132)+2),22)</f>
        <v>2</v>
      </c>
      <c r="AM132" t="str">
        <f t="shared" si="63"/>
        <v>Pass</v>
      </c>
      <c r="AN132" s="33" t="b">
        <f>NOT(ISNUMBER(SEARCH("Other",Survey!$Q132)))</f>
        <v>1</v>
      </c>
      <c r="AO132" s="32" t="b">
        <f>NOT(ISBLANK(Survey!$R132))</f>
        <v>0</v>
      </c>
      <c r="AP132" s="16" t="str">
        <f t="shared" si="64"/>
        <v>Pass</v>
      </c>
      <c r="AQ132" s="114">
        <f>COUNTBLANK(Survey!$X132)</f>
        <v>1</v>
      </c>
      <c r="AR132" s="58">
        <f>IF(AND(Survey!L132&lt;&gt;"Exempt fund",OR(Survey!$M132="ETF",Survey!$M132="ETF, alternative mutual fund",Survey!$M132="Mutual fund",Survey!$M132="Alternative mutual fund",Survey!$M132="Money market")),1,0)</f>
        <v>0</v>
      </c>
      <c r="AS132" s="16" t="str">
        <f t="shared" si="65"/>
        <v>Pass</v>
      </c>
      <c r="AT132" s="33" t="b">
        <f>NOT(ISNUMBER(SEARCH("Yes",Survey!$AC132)))</f>
        <v>1</v>
      </c>
      <c r="AU132" s="32" t="b">
        <f>IF(COUNTBLANK(Survey!$AD132:$AE132)=0,TRUE, FALSE)</f>
        <v>0</v>
      </c>
      <c r="AV132" s="16" t="str">
        <f t="shared" si="66"/>
        <v>Pass</v>
      </c>
      <c r="AW132" s="33" t="b">
        <f>NOT(ISNUMBER(SEARCH("Yes",Survey!$AF132)))</f>
        <v>1</v>
      </c>
      <c r="AX132" s="32" t="b">
        <f>NOT(ISBLANK(Survey!$AH132))</f>
        <v>0</v>
      </c>
      <c r="AY132" s="16" t="str">
        <f t="shared" si="67"/>
        <v>Pass</v>
      </c>
      <c r="AZ132" s="33" t="b">
        <f>NOT(OR(ISNUMBER(SEARCH("Other",Survey!$AH132)),ISNUMBER(SEARCH("Multiple",Survey!$AH132))))</f>
        <v>1</v>
      </c>
      <c r="BA132" s="32" t="b">
        <f>NOT(ISBLANK(Survey!$AI132))</f>
        <v>0</v>
      </c>
      <c r="BB132" s="16" t="str">
        <f t="shared" si="68"/>
        <v>Fail</v>
      </c>
      <c r="BC132" s="114">
        <f>IF(ABS(Survey!$BA132)&gt;0, 1,0)</f>
        <v>0</v>
      </c>
      <c r="BD132" s="114">
        <f>IF(COUNTBLANK(Survey!$AL132)=0,1,0)</f>
        <v>0</v>
      </c>
      <c r="BE132" s="16" t="str">
        <f t="shared" si="69"/>
        <v>Pass</v>
      </c>
      <c r="BF132" s="114">
        <f>IF(ISBLANK(Survey!$AL132),0,1)</f>
        <v>0</v>
      </c>
      <c r="BG132" s="133">
        <f>COUNTBLANK(Survey!$AM132)</f>
        <v>1</v>
      </c>
      <c r="BH132" s="16" t="str">
        <f t="shared" si="70"/>
        <v>Pass</v>
      </c>
      <c r="BI132" s="114">
        <f>IF(OR(Survey!$AM132="Closed",ISBLANK(Survey!$AM132)),0,1)</f>
        <v>0</v>
      </c>
      <c r="BJ132" s="133">
        <f>IF(ISBLANK(Survey!$AN132),1,0)</f>
        <v>1</v>
      </c>
      <c r="BK132" s="118" t="str">
        <f t="shared" si="71"/>
        <v>Pass</v>
      </c>
      <c r="BL132" s="31" cm="1">
        <f t="array" ref="BL132">SUM(SUMIF(Survey!AO132:AP132,{"&gt;0","&lt;0"})*{1,-1})</f>
        <v>0</v>
      </c>
      <c r="BM132">
        <f t="shared" si="72"/>
        <v>0</v>
      </c>
      <c r="BN132">
        <f t="shared" si="73"/>
        <v>100</v>
      </c>
      <c r="BO132" s="118" t="str">
        <f t="shared" si="74"/>
        <v>Pass</v>
      </c>
      <c r="BP132">
        <f>IF(Survey!AQ132="No",0,1)</f>
        <v>1</v>
      </c>
      <c r="BQ132" s="207">
        <f>MOD((LEN(Survey!AQ132)+2),22)</f>
        <v>2</v>
      </c>
      <c r="BR132">
        <f>IF(Survey!AR132="No",0,1)</f>
        <v>1</v>
      </c>
      <c r="BS132" s="207">
        <f>MOD((LEN(Survey!AR132)+2),22)</f>
        <v>2</v>
      </c>
      <c r="BT132" s="114">
        <f>COUNTBLANK(Survey!$AQ132:$AS132)+COUNTBLANK(Survey!$AU132)</f>
        <v>4</v>
      </c>
      <c r="BU132" s="114">
        <f>IF(Survey!$I132="Yes",1,0)</f>
        <v>0</v>
      </c>
      <c r="BV132" s="114">
        <f>IF(OR(Survey!$M132="Mutual fund",Survey!$M132="Alternative mutual fund",Survey!$M132="Money market"),1,0)</f>
        <v>0</v>
      </c>
      <c r="BW132" s="119">
        <f>IF(OR(Survey!$M132="ETF",Survey!$M132="ETF, alternative mutual fund"),1,0)</f>
        <v>0</v>
      </c>
      <c r="BX132" s="16" t="str">
        <f t="shared" si="75"/>
        <v>Pass</v>
      </c>
      <c r="BY132" s="33">
        <f>IF(ISNUMBER(SEARCH("Other",Survey!$AS132)), 1, 0)</f>
        <v>0</v>
      </c>
      <c r="BZ132" s="58" t="b">
        <f>NOT(ISBLANK(Survey!$AT132))</f>
        <v>0</v>
      </c>
      <c r="CA132" s="16" t="str">
        <f t="shared" si="76"/>
        <v>Pass</v>
      </c>
      <c r="CB132" s="114">
        <f>IF(Survey!$BB132=0, 0,1)</f>
        <v>0</v>
      </c>
      <c r="CC132" s="58">
        <f>Survey!$AV132</f>
        <v>0</v>
      </c>
      <c r="CD132" s="58">
        <f>Survey!$BC132+Survey!$BD132+ABS(Survey!$BE132)-ABS(Survey!$BF132)-ABS(Survey!$BG132)-ABS(Survey!$BL132)</f>
        <v>0</v>
      </c>
      <c r="CE132" s="138">
        <f>Survey!BB132+(ABS(Survey!$BH132)-ABS(Survey!$BI132)+ABS(Survey!$BJ132)-ABS(Survey!$BK132))*0.5</f>
        <v>0</v>
      </c>
      <c r="CF132" s="58">
        <f t="shared" si="77"/>
        <v>0</v>
      </c>
      <c r="CG132" s="58">
        <f>IF(AND($CC132&gt;$CF132-0.2,$CC132&lt;$CF132+0.2,ISBLANK(Survey!$AV132)=FALSE),0,1)</f>
        <v>1</v>
      </c>
      <c r="CH132" s="133">
        <f>IF(ISBLANK(Survey!$AW132),1,0)</f>
        <v>1</v>
      </c>
      <c r="CI132" s="16" t="str">
        <f t="shared" si="78"/>
        <v>Pass</v>
      </c>
      <c r="CJ132" s="114">
        <f>IF(Survey!$BB132=0, 0,1)</f>
        <v>0</v>
      </c>
      <c r="CK132" s="58">
        <f>IF(AND(Survey!$AX132&gt;=0,Survey!$AX132&lt;=0.2,Survey!$AX132&lt;&gt;""),0,1)</f>
        <v>1</v>
      </c>
      <c r="CL132" s="114">
        <f>IF(ISBLANK(Survey!$AY132),1,0)</f>
        <v>1</v>
      </c>
      <c r="CM132" s="16" t="str">
        <f t="shared" si="79"/>
        <v>Fail</v>
      </c>
      <c r="CN132" s="133">
        <f>Survey!$AZ132</f>
        <v>0</v>
      </c>
      <c r="CO132" s="16" t="str">
        <f t="shared" si="80"/>
        <v>Pass</v>
      </c>
      <c r="CP132" s="31">
        <f>Survey!$BA132</f>
        <v>0</v>
      </c>
      <c r="CQ132" s="138">
        <f>Survey!$BB132+Survey!$BC132+Survey!$BD132+ABS(Survey!$BE132)-ABS(Survey!$BF132)-ABS(Survey!$BG132)+ABS(Survey!$BH132)-ABS(Survey!$BI132)+ABS(Survey!$BJ132)-ABS(Survey!$BK132)-ABS(Survey!$BL132)+Survey!$BM132</f>
        <v>0</v>
      </c>
      <c r="CR132" s="30">
        <f t="shared" si="81"/>
        <v>0</v>
      </c>
      <c r="CS132" s="17">
        <f t="shared" si="82"/>
        <v>0</v>
      </c>
      <c r="CT132" s="16" t="str">
        <f t="shared" si="83"/>
        <v>Pass</v>
      </c>
      <c r="CU132" s="33" t="b">
        <f>IF(ABS(Survey!$BM132)=0,TRUE,FALSE)</f>
        <v>1</v>
      </c>
      <c r="CV132" s="32" t="b">
        <f>NOT(ISBLANK(Survey!$BN132))</f>
        <v>0</v>
      </c>
      <c r="CW132" t="str">
        <f t="shared" si="84"/>
        <v>Fail</v>
      </c>
      <c r="CX132" s="25">
        <f>Survey!$BA132</f>
        <v>0</v>
      </c>
      <c r="CY132" s="25" cm="1">
        <f t="array" ref="CY132">SUM(SUMIF(Survey!BP132:BW132,{"&gt;0","&lt;0"})*{1,-1})-SUM(SUMIF(Survey!BY132:CF132,{"&gt;0","&lt;0"})*{1,-1})</f>
        <v>0</v>
      </c>
      <c r="CZ132" s="30" t="str">
        <f t="shared" si="85"/>
        <v>No holdings</v>
      </c>
      <c r="DA132">
        <f t="shared" si="86"/>
        <v>0</v>
      </c>
      <c r="DB132" s="16" t="str">
        <f t="shared" si="87"/>
        <v>Fail</v>
      </c>
      <c r="DC132" s="31">
        <f>Survey!$BA132</f>
        <v>0</v>
      </c>
      <c r="DD132" s="31" cm="1">
        <f t="array" ref="DD132">SUM(SUMIF(Survey!CH132:DA132,{"&gt;0","&lt;0"})*{1,-1})-SUM(SUMIF(Survey!DC132:DV132,{"&gt;0","&lt;0"})*{1,-1})</f>
        <v>0</v>
      </c>
      <c r="DE132" s="30" t="str">
        <f t="shared" si="88"/>
        <v>No holdings</v>
      </c>
      <c r="DF132" s="17">
        <f t="shared" si="89"/>
        <v>0</v>
      </c>
      <c r="DG132" s="16" t="str">
        <f t="shared" si="90"/>
        <v>Pass</v>
      </c>
      <c r="DH132" s="33" t="b">
        <f>IF(ABS(Survey!$DA132)=0,TRUE,FALSE)</f>
        <v>1</v>
      </c>
      <c r="DI132" s="32" t="b">
        <f>NOT(ISBLANK(Survey!$DB132))</f>
        <v>0</v>
      </c>
      <c r="DJ132" s="16" t="str">
        <f t="shared" si="91"/>
        <v>Pass</v>
      </c>
      <c r="DK132" s="33" t="b">
        <f>IF(ABS(Survey!$DV132)=0,TRUE,FALSE)</f>
        <v>1</v>
      </c>
      <c r="DL132" s="32" t="b">
        <f>NOT(ISBLANK(Survey!$DW132))</f>
        <v>0</v>
      </c>
      <c r="DM132" t="str">
        <f t="shared" si="92"/>
        <v>Pass</v>
      </c>
      <c r="DN132" s="25" cm="1">
        <f t="array" ref="DN132">SUM(SUMIF(Survey!CW132,{"&gt;0","&lt;0"})*{1,-1})+SUM(SUMIF(Survey!DR132,{"&gt;0","&lt;0"})*{1,-1})</f>
        <v>0</v>
      </c>
      <c r="DO132" s="25">
        <f>SUM(SUMIF(Survey!DY132:EE132,{"&gt;0","&lt;0"})*{1,-1})+SUM(SUMIF(Survey!EG132:EM132,{"&gt;0","&lt;0"})*{1,-1})</f>
        <v>0</v>
      </c>
      <c r="DP132">
        <f t="shared" si="93"/>
        <v>0</v>
      </c>
      <c r="DQ132">
        <f t="shared" si="94"/>
        <v>0</v>
      </c>
      <c r="DR132" s="16" t="str">
        <f t="shared" si="95"/>
        <v>Pass</v>
      </c>
      <c r="DS132" s="33" t="b">
        <f>IF(ABS(Survey!$EE132)=0,TRUE,FALSE)</f>
        <v>1</v>
      </c>
      <c r="DT132" s="32" t="b">
        <f>NOT(ISBLANK(Survey!EF132))</f>
        <v>0</v>
      </c>
      <c r="DU132" s="16" t="str">
        <f t="shared" si="96"/>
        <v>Pass</v>
      </c>
      <c r="DV132" s="33" t="b">
        <f>IF(ABS(Survey!$EM132)=0,TRUE,FALSE)</f>
        <v>1</v>
      </c>
      <c r="DW132" s="32" t="b">
        <f>NOT(ISBLANK(Survey!$EN132))</f>
        <v>0</v>
      </c>
      <c r="DX132" s="16" t="str">
        <f t="shared" si="97"/>
        <v>Fail</v>
      </c>
      <c r="DY132" s="31">
        <f>SUM(SUMIF(Survey!ET132:EV132,{"&gt;0","&lt;0"})*{1,-1})</f>
        <v>0</v>
      </c>
      <c r="DZ132">
        <f t="shared" si="98"/>
        <v>0</v>
      </c>
      <c r="EA132">
        <f t="shared" si="99"/>
        <v>100</v>
      </c>
      <c r="EB132" s="30" t="b">
        <f>IF(OR(Survey!$M132="ETF",Survey!$M132="ETF, alternative mutual fund",Survey!$M132="Closed-end", Survey!$M132="Split share corp"),TRUE,FALSE)</f>
        <v>0</v>
      </c>
      <c r="EC132" s="16" t="str">
        <f t="shared" si="100"/>
        <v>Fail</v>
      </c>
      <c r="ED132" s="31">
        <f>SUM(SUMIF(Survey!EX132:FD132,{"&gt;0","&lt;0"})*{1,-1})</f>
        <v>0</v>
      </c>
      <c r="EE132">
        <f t="shared" si="101"/>
        <v>0</v>
      </c>
      <c r="EF132" s="17">
        <f t="shared" si="102"/>
        <v>100</v>
      </c>
      <c r="EG132" s="16" t="str">
        <f t="shared" si="103"/>
        <v>Fail</v>
      </c>
      <c r="EH132" s="31">
        <f>SUM(SUMIF(Survey!FF132:FL132,{"&gt;0","&lt;0"})*{1,-1})</f>
        <v>0</v>
      </c>
      <c r="EI132">
        <f t="shared" si="104"/>
        <v>0</v>
      </c>
      <c r="EJ132" s="17">
        <f t="shared" si="105"/>
        <v>100</v>
      </c>
    </row>
    <row r="133" spans="1:140">
      <c r="A133">
        <v>133</v>
      </c>
      <c r="B133" t="str">
        <f t="shared" si="0"/>
        <v>Pass</v>
      </c>
      <c r="C133" t="str">
        <f>IF(COUNTBLANK(Survey!B133:FM133)=$C$2, "Pass", "Fail")</f>
        <v>Pass</v>
      </c>
      <c r="D133" s="16" t="str">
        <f t="shared" ref="D133:D196" si="106">IF(COUNTIF(G133:EJ133,"Fail"),"Fail","Pass")</f>
        <v>Fail</v>
      </c>
      <c r="E133" t="str">
        <f>IF(OR(ISBLANK(Survey!AL133),COUNTIF(G133:BJ133,"Fail")),"Fail","Pass")</f>
        <v>Fail</v>
      </c>
      <c r="F133" s="265"/>
      <c r="G133" s="16" t="str">
        <f t="shared" ref="G133:G196" si="107">IF(H133=0,"Pass","Fail")</f>
        <v>Fail</v>
      </c>
      <c r="H133" s="139">
        <f>COUNTBLANK(Survey!B133:D133)+COUNTBLANK(Survey!G133)+COUNTBLANK(Survey!I133)+COUNTBLANK(Survey!K133:M133)+COUNTBLANK(Survey!P133:Q133)+COUNTBLANK(Survey!T133:W133)+COUNTBLANK(Survey!Z133:AC133)+COUNTBLANK(Survey!AF133:AG133)+COUNTBLANK(Survey!AK133:AK133)</f>
        <v>21</v>
      </c>
      <c r="I133" t="str">
        <f t="shared" ref="I133:I196" si="108">IF(AND(OR(L133=20, J133=TRUE),K133&lt;1),"Pass","Fail")</f>
        <v>Fail</v>
      </c>
      <c r="J133" t="b">
        <f>IF(Survey!E133="No",TRUE,FALSE)</f>
        <v>0</v>
      </c>
      <c r="K133" s="29" cm="1">
        <f t="array" ref="K133">IF(COUNTA(Survey!$E$4:$E$695)=1, 0, SUM(IF(COUNTIF(Survey!$E$4:$E$695, Survey!$E$4:$E$695)=1,1,0)))</f>
        <v>0</v>
      </c>
      <c r="L133" s="29">
        <f>LEN(Survey!E133)</f>
        <v>0</v>
      </c>
      <c r="M133" s="16" t="str">
        <f t="shared" ref="M133:M196" si="109">IF(OR(AND(Q133=20,O133=FALSE,P133&lt;2), N133=TRUE),"Pass","Fail")</f>
        <v>Fail</v>
      </c>
      <c r="N133" t="b">
        <f>IF(Survey!F133="No",TRUE,FALSE)</f>
        <v>0</v>
      </c>
      <c r="O133" t="b">
        <f>Survey!F133=Survey!E133</f>
        <v>1</v>
      </c>
      <c r="P133">
        <f>COUNTIF(Survey!$F$4:$F$695,Survey!F133)</f>
        <v>0</v>
      </c>
      <c r="Q133" s="28">
        <f>LEN(Survey!F133)</f>
        <v>0</v>
      </c>
      <c r="R133" s="16" t="str">
        <f t="shared" ref="R133:R196" si="110">IF(OR(AND(S133=0,T133&lt;2), U133="No"),"Pass","Fail")</f>
        <v>Pass</v>
      </c>
      <c r="S133" s="29">
        <f>MOD((LEN(Survey!H133)+2),11)</f>
        <v>2</v>
      </c>
      <c r="T133">
        <f>COUNTIF(Survey!$H$4:$H$695,Survey!H133)</f>
        <v>0</v>
      </c>
      <c r="U133" s="28" t="str">
        <f>IF(Survey!$L133="Prospectus fund", "Yes", "No")</f>
        <v>No</v>
      </c>
      <c r="V133" s="16" t="str">
        <f t="shared" ref="V133:V196" si="111">IFERROR(IF(OR(AND(W133=0,X133&lt;2), Y133=FALSE),"Pass","Fail"),"Pass")</f>
        <v>Pass</v>
      </c>
      <c r="W133" s="29">
        <f>MOD((LEN(Survey!J133)+2),11)</f>
        <v>2</v>
      </c>
      <c r="X133">
        <f>COUNTIF(Survey!$J$4:$J$695,Survey!J133)</f>
        <v>0</v>
      </c>
      <c r="Y133" s="30" t="b">
        <f>IF(OR(Survey!$M133="ETF",Survey!$M133="ETF, alternative mutual fund",Survey!$M133="Closed-end", Survey!$M133="Split share corp", Survey!$I133="Yes"),TRUE,FALSE)</f>
        <v>0</v>
      </c>
      <c r="Z133" s="16" t="str">
        <f>IFERROR(IF(AND(OR(AC133=AD133,AD133 = "Either"),NOT(ISBLANK(Survey!K133))),"Pass","Fail"),"Pass")</f>
        <v>Fail</v>
      </c>
      <c r="AA133" s="31" cm="1">
        <f t="array" ref="AA133">SUM(SUMIF(Survey!CH133:DA133,{"&gt;0","&lt;0"})*{1,-1})</f>
        <v>0</v>
      </c>
      <c r="AB133" s="33" cm="1">
        <f t="array" ref="AB133">SUM(SUMIF(Survey!CK133,{"&gt;0","&lt;0"})*{1,-1})+SUM(SUMIF(Survey!CU133,{"&gt;0","&lt;0"})*{1,-1})</f>
        <v>0</v>
      </c>
      <c r="AC133" s="33">
        <f>Survey!K133</f>
        <v>0</v>
      </c>
      <c r="AD133" s="32" t="str">
        <f t="shared" ref="AD133:AD196" si="112">IFERROR(IF(AB133/AA133 &gt; 0.65, "Fund of funds", IF(AB133/AA133 &lt; 0.35,"Stand-alone","Either")),"Either")</f>
        <v>Either</v>
      </c>
      <c r="AE133" s="16" t="str">
        <f t="shared" ref="AE133:AE196" si="113">IF(AND(AI133=TRUE,OR(AG133&lt;=2, AH133=TRUE)),"Pass","Fail")</f>
        <v>Fail</v>
      </c>
      <c r="AF133" s="58" cm="1">
        <f t="array" ref="AF133">SUM(SUMIF(Survey!CH133:DA133,{"&gt;0","&lt;0"})*{1,-1})+SUM(SUMIF(Survey!DC133:DV133,{"&gt;0","&lt;0"})*{1,-1})</f>
        <v>0</v>
      </c>
      <c r="AG133" s="58">
        <f>IFERROR(AF133/(Survey!$BA133),0)</f>
        <v>0</v>
      </c>
      <c r="AH133" s="104" t="b">
        <f>IF(OR(Survey!$M133="Alternative strategy or hedge",Survey!$M133="Private asset",Survey!$L133="Prospectus fund"),TRUE,FALSE)</f>
        <v>0</v>
      </c>
      <c r="AI133" s="104" t="b">
        <f>NOT(ISBLANK(Survey!$M133))</f>
        <v>0</v>
      </c>
      <c r="AJ133" s="16" t="str">
        <f t="shared" ref="AJ133:AJ196" si="114">IF(OR(AL133=0, AK133=TRUE),"Pass","Fail")</f>
        <v>Fail</v>
      </c>
      <c r="AK133" t="b">
        <f>IF(Survey!W133="No",TRUE,FALSE)</f>
        <v>0</v>
      </c>
      <c r="AL133" s="119">
        <f>MOD((LEN(Survey!W133)+2),22)</f>
        <v>2</v>
      </c>
      <c r="AM133" t="str">
        <f t="shared" ref="AM133:AM196" si="115">IF(OR(AN133=TRUE, AO133=TRUE),"Pass","Fail")</f>
        <v>Pass</v>
      </c>
      <c r="AN133" s="33" t="b">
        <f>NOT(ISNUMBER(SEARCH("Other",Survey!$Q133)))</f>
        <v>1</v>
      </c>
      <c r="AO133" s="32" t="b">
        <f>NOT(ISBLANK(Survey!$R133))</f>
        <v>0</v>
      </c>
      <c r="AP133" s="16" t="str">
        <f t="shared" ref="AP133:AP196" si="116">IF(OR(AQ133=0, AR133=0),"Pass","Fail")</f>
        <v>Pass</v>
      </c>
      <c r="AQ133" s="114">
        <f>COUNTBLANK(Survey!$X133)</f>
        <v>1</v>
      </c>
      <c r="AR133" s="58">
        <f>IF(AND(Survey!L133&lt;&gt;"Exempt fund",OR(Survey!$M133="ETF",Survey!$M133="ETF, alternative mutual fund",Survey!$M133="Mutual fund",Survey!$M133="Alternative mutual fund",Survey!$M133="Money market")),1,0)</f>
        <v>0</v>
      </c>
      <c r="AS133" s="16" t="str">
        <f t="shared" ref="AS133:AS196" si="117">IF(OR(AT133=TRUE, AU133=TRUE),"Pass","Fail")</f>
        <v>Pass</v>
      </c>
      <c r="AT133" s="33" t="b">
        <f>NOT(ISNUMBER(SEARCH("Yes",Survey!$AC133)))</f>
        <v>1</v>
      </c>
      <c r="AU133" s="32" t="b">
        <f>IF(COUNTBLANK(Survey!$AD133:$AE133)=0,TRUE, FALSE)</f>
        <v>0</v>
      </c>
      <c r="AV133" s="16" t="str">
        <f t="shared" ref="AV133:AV196" si="118">IF(OR(AW133=TRUE, AX133=TRUE),"Pass","Fail")</f>
        <v>Pass</v>
      </c>
      <c r="AW133" s="33" t="b">
        <f>NOT(ISNUMBER(SEARCH("Yes",Survey!$AF133)))</f>
        <v>1</v>
      </c>
      <c r="AX133" s="32" t="b">
        <f>NOT(ISBLANK(Survey!$AH133))</f>
        <v>0</v>
      </c>
      <c r="AY133" s="16" t="str">
        <f t="shared" ref="AY133:AY196" si="119">IF(OR(AZ133=TRUE, BA133=TRUE),"Pass","Fail")</f>
        <v>Pass</v>
      </c>
      <c r="AZ133" s="33" t="b">
        <f>NOT(OR(ISNUMBER(SEARCH("Other",Survey!$AH133)),ISNUMBER(SEARCH("Multiple",Survey!$AH133))))</f>
        <v>1</v>
      </c>
      <c r="BA133" s="32" t="b">
        <f>NOT(ISBLANK(Survey!$AI133))</f>
        <v>0</v>
      </c>
      <c r="BB133" s="16" t="str">
        <f t="shared" ref="BB133:BB196" si="120">IF(OR(AND(BC133=1, BD133=0), AND(BC133=0, BD133=1)),"Pass","Fail")</f>
        <v>Fail</v>
      </c>
      <c r="BC133" s="114">
        <f>IF(ABS(Survey!$BA133)&gt;0, 1,0)</f>
        <v>0</v>
      </c>
      <c r="BD133" s="114">
        <f>IF(COUNTBLANK(Survey!$AL133)=0,1,0)</f>
        <v>0</v>
      </c>
      <c r="BE133" s="16" t="str">
        <f t="shared" ref="BE133:BE196" si="121">IF(OR(BF133=0, BG133=0),"Pass","Fail")</f>
        <v>Pass</v>
      </c>
      <c r="BF133" s="114">
        <f>IF(ISBLANK(Survey!$AL133),0,1)</f>
        <v>0</v>
      </c>
      <c r="BG133" s="133">
        <f>COUNTBLANK(Survey!$AM133)</f>
        <v>1</v>
      </c>
      <c r="BH133" s="16" t="str">
        <f t="shared" ref="BH133:BH196" si="122">IF(OR(BI133=0, BJ133=0),"Pass","Fail")</f>
        <v>Pass</v>
      </c>
      <c r="BI133" s="114">
        <f>IF(OR(Survey!$AM133="Closed",ISBLANK(Survey!$AM133)),0,1)</f>
        <v>0</v>
      </c>
      <c r="BJ133" s="133">
        <f>IF(ISBLANK(Survey!$AN133),1,0)</f>
        <v>1</v>
      </c>
      <c r="BK133" s="118" t="str">
        <f t="shared" ref="BK133:BK196" si="123">IF(OR(IF(OR($BU133+$BV133 = 2, $BW133=1), FALSE, TRUE), OR(AND(BL133&gt;=0.99,BL133&lt;=1.01),AND(BL133&gt;=99,BL133&lt;=101))),"Pass","Fail")</f>
        <v>Pass</v>
      </c>
      <c r="BL133" s="31" cm="1">
        <f t="array" ref="BL133">SUM(SUMIF(Survey!AO133:AP133,{"&gt;0","&lt;0"})*{1,-1})</f>
        <v>0</v>
      </c>
      <c r="BM133">
        <f t="shared" ref="BM133:BM196" si="124">IF(BL133=0,0,100/BL133)</f>
        <v>0</v>
      </c>
      <c r="BN133">
        <f t="shared" ref="BN133:BN196" si="125">100-BL133</f>
        <v>100</v>
      </c>
      <c r="BO133" s="118" t="str">
        <f t="shared" ref="BO133:BO196" si="126">IF(OR(IF(OR($BU133+$BV133 = 2, $BW133=1), FALSE, TRUE), AND(OR($BQ133 = 0,$BP133=0),OR($BR133 = 0,$BS133=0),BT133=0)),"Pass","Fail")</f>
        <v>Pass</v>
      </c>
      <c r="BP133">
        <f>IF(Survey!AQ133="No",0,1)</f>
        <v>1</v>
      </c>
      <c r="BQ133" s="207">
        <f>MOD((LEN(Survey!AQ133)+2),22)</f>
        <v>2</v>
      </c>
      <c r="BR133">
        <f>IF(Survey!AR133="No",0,1)</f>
        <v>1</v>
      </c>
      <c r="BS133" s="207">
        <f>MOD((LEN(Survey!AR133)+2),22)</f>
        <v>2</v>
      </c>
      <c r="BT133" s="114">
        <f>COUNTBLANK(Survey!$AQ133:$AS133)+COUNTBLANK(Survey!$AU133)</f>
        <v>4</v>
      </c>
      <c r="BU133" s="114">
        <f>IF(Survey!$I133="Yes",1,0)</f>
        <v>0</v>
      </c>
      <c r="BV133" s="114">
        <f>IF(OR(Survey!$M133="Mutual fund",Survey!$M133="Alternative mutual fund",Survey!$M133="Money market"),1,0)</f>
        <v>0</v>
      </c>
      <c r="BW133" s="119">
        <f>IF(OR(Survey!$M133="ETF",Survey!$M133="ETF, alternative mutual fund"),1,0)</f>
        <v>0</v>
      </c>
      <c r="BX133" s="16" t="str">
        <f t="shared" ref="BX133:BX196" si="127">IF(OR(BY133=0, BZ133=TRUE),"Pass","Fail")</f>
        <v>Pass</v>
      </c>
      <c r="BY133" s="33">
        <f>IF(ISNUMBER(SEARCH("Other",Survey!$AS133)), 1, 0)</f>
        <v>0</v>
      </c>
      <c r="BZ133" s="58" t="b">
        <f>NOT(ISBLANK(Survey!$AT133))</f>
        <v>0</v>
      </c>
      <c r="CA133" s="16" t="str">
        <f t="shared" ref="CA133:CA196" si="128">IF(OR(CB133=0, CG133=0, CH133=0),"Pass","Fail")</f>
        <v>Pass</v>
      </c>
      <c r="CB133" s="114">
        <f>IF(Survey!$BB133=0, 0,1)</f>
        <v>0</v>
      </c>
      <c r="CC133" s="58">
        <f>Survey!$AV133</f>
        <v>0</v>
      </c>
      <c r="CD133" s="58">
        <f>Survey!$BC133+Survey!$BD133+ABS(Survey!$BE133)-ABS(Survey!$BF133)-ABS(Survey!$BG133)-ABS(Survey!$BL133)</f>
        <v>0</v>
      </c>
      <c r="CE133" s="138">
        <f>Survey!BB133+(ABS(Survey!$BH133)-ABS(Survey!$BI133)+ABS(Survey!$BJ133)-ABS(Survey!$BK133))*0.5</f>
        <v>0</v>
      </c>
      <c r="CF133" s="58">
        <f t="shared" ref="CF133:CF196" si="129">IFERROR(CD133/(CE133),0)</f>
        <v>0</v>
      </c>
      <c r="CG133" s="58">
        <f>IF(AND($CC133&gt;$CF133-0.2,$CC133&lt;$CF133+0.2,ISBLANK(Survey!$AV133)=FALSE),0,1)</f>
        <v>1</v>
      </c>
      <c r="CH133" s="133">
        <f>IF(ISBLANK(Survey!$AW133),1,0)</f>
        <v>1</v>
      </c>
      <c r="CI133" s="16" t="str">
        <f t="shared" ref="CI133:CI196" si="130">IF(OR($CJ133=0, $CK133=0,$CL133=0),"Pass","Fail")</f>
        <v>Pass</v>
      </c>
      <c r="CJ133" s="114">
        <f>IF(Survey!$BB133=0, 0,1)</f>
        <v>0</v>
      </c>
      <c r="CK133" s="58">
        <f>IF(AND(Survey!$AX133&gt;=0,Survey!$AX133&lt;=0.2,Survey!$AX133&lt;&gt;""),0,1)</f>
        <v>1</v>
      </c>
      <c r="CL133" s="114">
        <f>IF(ISBLANK(Survey!$AY133),1,0)</f>
        <v>1</v>
      </c>
      <c r="CM133" s="16" t="str">
        <f t="shared" ref="CM133:CM196" si="131">IF(OR(CN133="CAD",CN133="USD"),"Pass","Fail")</f>
        <v>Fail</v>
      </c>
      <c r="CN133" s="133">
        <f>Survey!$AZ133</f>
        <v>0</v>
      </c>
      <c r="CO133" s="16" t="str">
        <f t="shared" ref="CO133:CO196" si="132">IF(OR(CS133=0,AND(CR133&gt;=0.99,CR133&lt;=1.01)),"Pass","Fail")</f>
        <v>Pass</v>
      </c>
      <c r="CP133" s="31">
        <f>Survey!$BA133</f>
        <v>0</v>
      </c>
      <c r="CQ133" s="138">
        <f>Survey!$BB133+Survey!$BC133+Survey!$BD133+ABS(Survey!$BE133)-ABS(Survey!$BF133)-ABS(Survey!$BG133)+ABS(Survey!$BH133)-ABS(Survey!$BI133)+ABS(Survey!$BJ133)-ABS(Survey!$BK133)-ABS(Survey!$BL133)+Survey!$BM133</f>
        <v>0</v>
      </c>
      <c r="CR133" s="30">
        <f t="shared" ref="CR133:CR196" si="133">IFERROR(CP133/CQ133,0)</f>
        <v>0</v>
      </c>
      <c r="CS133" s="17">
        <f t="shared" ref="CS133:CS196" si="134">CP133-CQ133</f>
        <v>0</v>
      </c>
      <c r="CT133" s="16" t="str">
        <f t="shared" ref="CT133:CT196" si="135">IF(OR(CU133=TRUE, CV133=TRUE),"Pass","Fail")</f>
        <v>Pass</v>
      </c>
      <c r="CU133" s="33" t="b">
        <f>IF(ABS(Survey!$BM133)=0,TRUE,FALSE)</f>
        <v>1</v>
      </c>
      <c r="CV133" s="32" t="b">
        <f>NOT(ISBLANK(Survey!$BN133))</f>
        <v>0</v>
      </c>
      <c r="CW133" t="str">
        <f t="shared" ref="CW133:CW196" si="136">IF(AND(CZ133&gt;=0.99,CZ133&lt;=1.01),"Pass","Fail")</f>
        <v>Fail</v>
      </c>
      <c r="CX133" s="25">
        <f>Survey!$BA133</f>
        <v>0</v>
      </c>
      <c r="CY133" s="25" cm="1">
        <f t="array" ref="CY133">SUM(SUMIF(Survey!BP133:BW133,{"&gt;0","&lt;0"})*{1,-1})-SUM(SUMIF(Survey!BY133:CF133,{"&gt;0","&lt;0"})*{1,-1})</f>
        <v>0</v>
      </c>
      <c r="CZ133" s="30" t="str">
        <f t="shared" ref="CZ133:CZ196" si="137">IF(CY133=0,"No holdings",CX133/CY133)</f>
        <v>No holdings</v>
      </c>
      <c r="DA133">
        <f t="shared" ref="DA133:DA196" si="138">CX133-CY133</f>
        <v>0</v>
      </c>
      <c r="DB133" s="16" t="str">
        <f t="shared" ref="DB133:DB196" si="139">IF(AND(DE133&gt;=0.99,DE133&lt;=1.01),"Pass","Fail")</f>
        <v>Fail</v>
      </c>
      <c r="DC133" s="31">
        <f>Survey!$BA133</f>
        <v>0</v>
      </c>
      <c r="DD133" s="31" cm="1">
        <f t="array" ref="DD133">SUM(SUMIF(Survey!CH133:DA133,{"&gt;0","&lt;0"})*{1,-1})-SUM(SUMIF(Survey!DC133:DV133,{"&gt;0","&lt;0"})*{1,-1})</f>
        <v>0</v>
      </c>
      <c r="DE133" s="30" t="str">
        <f t="shared" ref="DE133:DE196" si="140">IF(DD133=0,"No holdings",DC133/DD133)</f>
        <v>No holdings</v>
      </c>
      <c r="DF133" s="17">
        <f t="shared" ref="DF133:DF196" si="141">DC133-DD133</f>
        <v>0</v>
      </c>
      <c r="DG133" s="16" t="str">
        <f t="shared" ref="DG133:DG196" si="142">IF(OR(DH133=TRUE, DI133=TRUE),"Pass","Fail")</f>
        <v>Pass</v>
      </c>
      <c r="DH133" s="33" t="b">
        <f>IF(ABS(Survey!$DA133)=0,TRUE,FALSE)</f>
        <v>1</v>
      </c>
      <c r="DI133" s="32" t="b">
        <f>NOT(ISBLANK(Survey!$DB133))</f>
        <v>0</v>
      </c>
      <c r="DJ133" s="16" t="str">
        <f t="shared" ref="DJ133:DJ196" si="143">IF(OR(DK133=TRUE, DL133=TRUE),"Pass","Fail")</f>
        <v>Pass</v>
      </c>
      <c r="DK133" s="33" t="b">
        <f>IF(ABS(Survey!$DV133)=0,TRUE,FALSE)</f>
        <v>1</v>
      </c>
      <c r="DL133" s="32" t="b">
        <f>NOT(ISBLANK(Survey!$DW133))</f>
        <v>0</v>
      </c>
      <c r="DM133" t="str">
        <f t="shared" ref="DM133:DM196" si="144">IF(DP133&lt;1,"Pass","Fail")</f>
        <v>Pass</v>
      </c>
      <c r="DN133" s="25" cm="1">
        <f t="array" ref="DN133">SUM(SUMIF(Survey!CW133,{"&gt;0","&lt;0"})*{1,-1})+SUM(SUMIF(Survey!DR133,{"&gt;0","&lt;0"})*{1,-1})</f>
        <v>0</v>
      </c>
      <c r="DO133" s="25">
        <f>SUM(SUMIF(Survey!DY133:EE133,{"&gt;0","&lt;0"})*{1,-1})+SUM(SUMIF(Survey!EG133:EM133,{"&gt;0","&lt;0"})*{1,-1})</f>
        <v>0</v>
      </c>
      <c r="DP133">
        <f t="shared" ref="DP133:DP196" si="145">IFERROR(IF(AND(DO133=0,DN133&gt;0),"No Gross Notional",DN133/DO133),0)</f>
        <v>0</v>
      </c>
      <c r="DQ133">
        <f t="shared" ref="DQ133:DQ196" si="146">IF(DN133-DO133 &lt; 0, 0, DN133-DO133)</f>
        <v>0</v>
      </c>
      <c r="DR133" s="16" t="str">
        <f t="shared" ref="DR133:DR196" si="147">IF(OR(DS133=TRUE, DT133=TRUE),"Pass","Fail")</f>
        <v>Pass</v>
      </c>
      <c r="DS133" s="33" t="b">
        <f>IF(ABS(Survey!$EE133)=0,TRUE,FALSE)</f>
        <v>1</v>
      </c>
      <c r="DT133" s="32" t="b">
        <f>NOT(ISBLANK(Survey!EF133))</f>
        <v>0</v>
      </c>
      <c r="DU133" s="16" t="str">
        <f t="shared" ref="DU133:DU196" si="148">IF(OR(DV133=TRUE, DW133=TRUE),"Pass","Fail")</f>
        <v>Pass</v>
      </c>
      <c r="DV133" s="33" t="b">
        <f>IF(ABS(Survey!$EM133)=0,TRUE,FALSE)</f>
        <v>1</v>
      </c>
      <c r="DW133" s="32" t="b">
        <f>NOT(ISBLANK(Survey!$EN133))</f>
        <v>0</v>
      </c>
      <c r="DX133" s="16" t="str">
        <f t="shared" ref="DX133:DX196" si="149">IF(EB133=TRUE,"Pass",IF(OR(AND(DY133&gt;=0.99,DY133&lt;=1.01),AND(DY133&gt;=99,DY133&lt;=101)),"Pass","Fail"))</f>
        <v>Fail</v>
      </c>
      <c r="DY133" s="31">
        <f>SUM(SUMIF(Survey!ET133:EV133,{"&gt;0","&lt;0"})*{1,-1})</f>
        <v>0</v>
      </c>
      <c r="DZ133">
        <f t="shared" ref="DZ133:DZ196" si="150">IF(DY133=0,0,100/DY133)</f>
        <v>0</v>
      </c>
      <c r="EA133">
        <f t="shared" ref="EA133:EA196" si="151">100-DY133</f>
        <v>100</v>
      </c>
      <c r="EB133" s="30" t="b">
        <f>IF(OR(Survey!$M133="ETF",Survey!$M133="ETF, alternative mutual fund",Survey!$M133="Closed-end", Survey!$M133="Split share corp"),TRUE,FALSE)</f>
        <v>0</v>
      </c>
      <c r="EC133" s="16" t="str">
        <f t="shared" ref="EC133:EC196" si="152">IF(OR(AND(ED133&gt;=0.99,ED133&lt;=1.01),AND(ED133&gt;=99,ED133&lt;=101)),"Pass","Fail")</f>
        <v>Fail</v>
      </c>
      <c r="ED133" s="31">
        <f>SUM(SUMIF(Survey!EX133:FD133,{"&gt;0","&lt;0"})*{1,-1})</f>
        <v>0</v>
      </c>
      <c r="EE133">
        <f t="shared" ref="EE133:EE196" si="153">IF(ED133=0,0,100/ED133)</f>
        <v>0</v>
      </c>
      <c r="EF133" s="17">
        <f t="shared" ref="EF133:EF196" si="154">100-ED133</f>
        <v>100</v>
      </c>
      <c r="EG133" s="16" t="str">
        <f t="shared" ref="EG133:EG196" si="155">IF(OR(AND(EH133&gt;=0.99,EH133&lt;=1.01),AND(EH133&gt;=99,EH133&lt;=101)),"Pass","Fail")</f>
        <v>Fail</v>
      </c>
      <c r="EH133" s="31">
        <f>SUM(SUMIF(Survey!FF133:FL133,{"&gt;0","&lt;0"})*{1,-1})</f>
        <v>0</v>
      </c>
      <c r="EI133">
        <f t="shared" ref="EI133:EI196" si="156">IF(EH133=0,0,100/EH133)</f>
        <v>0</v>
      </c>
      <c r="EJ133" s="17">
        <f t="shared" ref="EJ133:EJ196" si="157">100-EH133</f>
        <v>100</v>
      </c>
    </row>
    <row r="134" spans="1:140">
      <c r="A134">
        <v>134</v>
      </c>
      <c r="B134" t="str">
        <f t="shared" si="0"/>
        <v>Pass</v>
      </c>
      <c r="C134" t="str">
        <f>IF(COUNTBLANK(Survey!B134:FM134)=$C$2, "Pass", "Fail")</f>
        <v>Pass</v>
      </c>
      <c r="D134" s="16" t="str">
        <f t="shared" si="106"/>
        <v>Fail</v>
      </c>
      <c r="E134" t="str">
        <f>IF(OR(ISBLANK(Survey!AL134),COUNTIF(G134:BJ134,"Fail")),"Fail","Pass")</f>
        <v>Fail</v>
      </c>
      <c r="F134" s="265"/>
      <c r="G134" s="16" t="str">
        <f t="shared" si="107"/>
        <v>Fail</v>
      </c>
      <c r="H134" s="139">
        <f>COUNTBLANK(Survey!B134:D134)+COUNTBLANK(Survey!G134)+COUNTBLANK(Survey!I134)+COUNTBLANK(Survey!K134:M134)+COUNTBLANK(Survey!P134:Q134)+COUNTBLANK(Survey!T134:W134)+COUNTBLANK(Survey!Z134:AC134)+COUNTBLANK(Survey!AF134:AG134)+COUNTBLANK(Survey!AK134:AK134)</f>
        <v>21</v>
      </c>
      <c r="I134" t="str">
        <f t="shared" si="108"/>
        <v>Fail</v>
      </c>
      <c r="J134" t="b">
        <f>IF(Survey!E134="No",TRUE,FALSE)</f>
        <v>0</v>
      </c>
      <c r="K134" s="29" cm="1">
        <f t="array" ref="K134">IF(COUNTA(Survey!$E$4:$E$695)=1, 0, SUM(IF(COUNTIF(Survey!$E$4:$E$695, Survey!$E$4:$E$695)=1,1,0)))</f>
        <v>0</v>
      </c>
      <c r="L134" s="29">
        <f>LEN(Survey!E134)</f>
        <v>0</v>
      </c>
      <c r="M134" s="16" t="str">
        <f t="shared" si="109"/>
        <v>Fail</v>
      </c>
      <c r="N134" t="b">
        <f>IF(Survey!F134="No",TRUE,FALSE)</f>
        <v>0</v>
      </c>
      <c r="O134" t="b">
        <f>Survey!F134=Survey!E134</f>
        <v>1</v>
      </c>
      <c r="P134">
        <f>COUNTIF(Survey!$F$4:$F$695,Survey!F134)</f>
        <v>0</v>
      </c>
      <c r="Q134" s="28">
        <f>LEN(Survey!F134)</f>
        <v>0</v>
      </c>
      <c r="R134" s="16" t="str">
        <f t="shared" si="110"/>
        <v>Pass</v>
      </c>
      <c r="S134" s="29">
        <f>MOD((LEN(Survey!H134)+2),11)</f>
        <v>2</v>
      </c>
      <c r="T134">
        <f>COUNTIF(Survey!$H$4:$H$695,Survey!H134)</f>
        <v>0</v>
      </c>
      <c r="U134" s="28" t="str">
        <f>IF(Survey!$L134="Prospectus fund", "Yes", "No")</f>
        <v>No</v>
      </c>
      <c r="V134" s="16" t="str">
        <f t="shared" si="111"/>
        <v>Pass</v>
      </c>
      <c r="W134" s="29">
        <f>MOD((LEN(Survey!J134)+2),11)</f>
        <v>2</v>
      </c>
      <c r="X134">
        <f>COUNTIF(Survey!$J$4:$J$695,Survey!J134)</f>
        <v>0</v>
      </c>
      <c r="Y134" s="30" t="b">
        <f>IF(OR(Survey!$M134="ETF",Survey!$M134="ETF, alternative mutual fund",Survey!$M134="Closed-end", Survey!$M134="Split share corp", Survey!$I134="Yes"),TRUE,FALSE)</f>
        <v>0</v>
      </c>
      <c r="Z134" s="16" t="str">
        <f>IFERROR(IF(AND(OR(AC134=AD134,AD134 = "Either"),NOT(ISBLANK(Survey!K134))),"Pass","Fail"),"Pass")</f>
        <v>Fail</v>
      </c>
      <c r="AA134" s="31" cm="1">
        <f t="array" ref="AA134">SUM(SUMIF(Survey!CH134:DA134,{"&gt;0","&lt;0"})*{1,-1})</f>
        <v>0</v>
      </c>
      <c r="AB134" s="33" cm="1">
        <f t="array" ref="AB134">SUM(SUMIF(Survey!CK134,{"&gt;0","&lt;0"})*{1,-1})+SUM(SUMIF(Survey!CU134,{"&gt;0","&lt;0"})*{1,-1})</f>
        <v>0</v>
      </c>
      <c r="AC134" s="33">
        <f>Survey!K134</f>
        <v>0</v>
      </c>
      <c r="AD134" s="32" t="str">
        <f t="shared" si="112"/>
        <v>Either</v>
      </c>
      <c r="AE134" s="16" t="str">
        <f t="shared" si="113"/>
        <v>Fail</v>
      </c>
      <c r="AF134" s="58" cm="1">
        <f t="array" ref="AF134">SUM(SUMIF(Survey!CH134:DA134,{"&gt;0","&lt;0"})*{1,-1})+SUM(SUMIF(Survey!DC134:DV134,{"&gt;0","&lt;0"})*{1,-1})</f>
        <v>0</v>
      </c>
      <c r="AG134" s="58">
        <f>IFERROR(AF134/(Survey!$BA134),0)</f>
        <v>0</v>
      </c>
      <c r="AH134" s="104" t="b">
        <f>IF(OR(Survey!$M134="Alternative strategy or hedge",Survey!$M134="Private asset",Survey!$L134="Prospectus fund"),TRUE,FALSE)</f>
        <v>0</v>
      </c>
      <c r="AI134" s="104" t="b">
        <f>NOT(ISBLANK(Survey!$M134))</f>
        <v>0</v>
      </c>
      <c r="AJ134" s="16" t="str">
        <f t="shared" si="114"/>
        <v>Fail</v>
      </c>
      <c r="AK134" t="b">
        <f>IF(Survey!W134="No",TRUE,FALSE)</f>
        <v>0</v>
      </c>
      <c r="AL134" s="119">
        <f>MOD((LEN(Survey!W134)+2),22)</f>
        <v>2</v>
      </c>
      <c r="AM134" t="str">
        <f t="shared" si="115"/>
        <v>Pass</v>
      </c>
      <c r="AN134" s="33" t="b">
        <f>NOT(ISNUMBER(SEARCH("Other",Survey!$Q134)))</f>
        <v>1</v>
      </c>
      <c r="AO134" s="32" t="b">
        <f>NOT(ISBLANK(Survey!$R134))</f>
        <v>0</v>
      </c>
      <c r="AP134" s="16" t="str">
        <f t="shared" si="116"/>
        <v>Pass</v>
      </c>
      <c r="AQ134" s="114">
        <f>COUNTBLANK(Survey!$X134)</f>
        <v>1</v>
      </c>
      <c r="AR134" s="58">
        <f>IF(AND(Survey!L134&lt;&gt;"Exempt fund",OR(Survey!$M134="ETF",Survey!$M134="ETF, alternative mutual fund",Survey!$M134="Mutual fund",Survey!$M134="Alternative mutual fund",Survey!$M134="Money market")),1,0)</f>
        <v>0</v>
      </c>
      <c r="AS134" s="16" t="str">
        <f t="shared" si="117"/>
        <v>Pass</v>
      </c>
      <c r="AT134" s="33" t="b">
        <f>NOT(ISNUMBER(SEARCH("Yes",Survey!$AC134)))</f>
        <v>1</v>
      </c>
      <c r="AU134" s="32" t="b">
        <f>IF(COUNTBLANK(Survey!$AD134:$AE134)=0,TRUE, FALSE)</f>
        <v>0</v>
      </c>
      <c r="AV134" s="16" t="str">
        <f t="shared" si="118"/>
        <v>Pass</v>
      </c>
      <c r="AW134" s="33" t="b">
        <f>NOT(ISNUMBER(SEARCH("Yes",Survey!$AF134)))</f>
        <v>1</v>
      </c>
      <c r="AX134" s="32" t="b">
        <f>NOT(ISBLANK(Survey!$AH134))</f>
        <v>0</v>
      </c>
      <c r="AY134" s="16" t="str">
        <f t="shared" si="119"/>
        <v>Pass</v>
      </c>
      <c r="AZ134" s="33" t="b">
        <f>NOT(OR(ISNUMBER(SEARCH("Other",Survey!$AH134)),ISNUMBER(SEARCH("Multiple",Survey!$AH134))))</f>
        <v>1</v>
      </c>
      <c r="BA134" s="32" t="b">
        <f>NOT(ISBLANK(Survey!$AI134))</f>
        <v>0</v>
      </c>
      <c r="BB134" s="16" t="str">
        <f t="shared" si="120"/>
        <v>Fail</v>
      </c>
      <c r="BC134" s="114">
        <f>IF(ABS(Survey!$BA134)&gt;0, 1,0)</f>
        <v>0</v>
      </c>
      <c r="BD134" s="114">
        <f>IF(COUNTBLANK(Survey!$AL134)=0,1,0)</f>
        <v>0</v>
      </c>
      <c r="BE134" s="16" t="str">
        <f t="shared" si="121"/>
        <v>Pass</v>
      </c>
      <c r="BF134" s="114">
        <f>IF(ISBLANK(Survey!$AL134),0,1)</f>
        <v>0</v>
      </c>
      <c r="BG134" s="133">
        <f>COUNTBLANK(Survey!$AM134)</f>
        <v>1</v>
      </c>
      <c r="BH134" s="16" t="str">
        <f t="shared" si="122"/>
        <v>Pass</v>
      </c>
      <c r="BI134" s="114">
        <f>IF(OR(Survey!$AM134="Closed",ISBLANK(Survey!$AM134)),0,1)</f>
        <v>0</v>
      </c>
      <c r="BJ134" s="133">
        <f>IF(ISBLANK(Survey!$AN134),1,0)</f>
        <v>1</v>
      </c>
      <c r="BK134" s="118" t="str">
        <f t="shared" si="123"/>
        <v>Pass</v>
      </c>
      <c r="BL134" s="31" cm="1">
        <f t="array" ref="BL134">SUM(SUMIF(Survey!AO134:AP134,{"&gt;0","&lt;0"})*{1,-1})</f>
        <v>0</v>
      </c>
      <c r="BM134">
        <f t="shared" si="124"/>
        <v>0</v>
      </c>
      <c r="BN134">
        <f t="shared" si="125"/>
        <v>100</v>
      </c>
      <c r="BO134" s="118" t="str">
        <f t="shared" si="126"/>
        <v>Pass</v>
      </c>
      <c r="BP134">
        <f>IF(Survey!AQ134="No",0,1)</f>
        <v>1</v>
      </c>
      <c r="BQ134" s="207">
        <f>MOD((LEN(Survey!AQ134)+2),22)</f>
        <v>2</v>
      </c>
      <c r="BR134">
        <f>IF(Survey!AR134="No",0,1)</f>
        <v>1</v>
      </c>
      <c r="BS134" s="207">
        <f>MOD((LEN(Survey!AR134)+2),22)</f>
        <v>2</v>
      </c>
      <c r="BT134" s="114">
        <f>COUNTBLANK(Survey!$AQ134:$AS134)+COUNTBLANK(Survey!$AU134)</f>
        <v>4</v>
      </c>
      <c r="BU134" s="114">
        <f>IF(Survey!$I134="Yes",1,0)</f>
        <v>0</v>
      </c>
      <c r="BV134" s="114">
        <f>IF(OR(Survey!$M134="Mutual fund",Survey!$M134="Alternative mutual fund",Survey!$M134="Money market"),1,0)</f>
        <v>0</v>
      </c>
      <c r="BW134" s="119">
        <f>IF(OR(Survey!$M134="ETF",Survey!$M134="ETF, alternative mutual fund"),1,0)</f>
        <v>0</v>
      </c>
      <c r="BX134" s="16" t="str">
        <f t="shared" si="127"/>
        <v>Pass</v>
      </c>
      <c r="BY134" s="33">
        <f>IF(ISNUMBER(SEARCH("Other",Survey!$AS134)), 1, 0)</f>
        <v>0</v>
      </c>
      <c r="BZ134" s="58" t="b">
        <f>NOT(ISBLANK(Survey!$AT134))</f>
        <v>0</v>
      </c>
      <c r="CA134" s="16" t="str">
        <f t="shared" si="128"/>
        <v>Pass</v>
      </c>
      <c r="CB134" s="114">
        <f>IF(Survey!$BB134=0, 0,1)</f>
        <v>0</v>
      </c>
      <c r="CC134" s="58">
        <f>Survey!$AV134</f>
        <v>0</v>
      </c>
      <c r="CD134" s="58">
        <f>Survey!$BC134+Survey!$BD134+ABS(Survey!$BE134)-ABS(Survey!$BF134)-ABS(Survey!$BG134)-ABS(Survey!$BL134)</f>
        <v>0</v>
      </c>
      <c r="CE134" s="138">
        <f>Survey!BB134+(ABS(Survey!$BH134)-ABS(Survey!$BI134)+ABS(Survey!$BJ134)-ABS(Survey!$BK134))*0.5</f>
        <v>0</v>
      </c>
      <c r="CF134" s="58">
        <f t="shared" si="129"/>
        <v>0</v>
      </c>
      <c r="CG134" s="58">
        <f>IF(AND($CC134&gt;$CF134-0.2,$CC134&lt;$CF134+0.2,ISBLANK(Survey!$AV134)=FALSE),0,1)</f>
        <v>1</v>
      </c>
      <c r="CH134" s="133">
        <f>IF(ISBLANK(Survey!$AW134),1,0)</f>
        <v>1</v>
      </c>
      <c r="CI134" s="16" t="str">
        <f t="shared" si="130"/>
        <v>Pass</v>
      </c>
      <c r="CJ134" s="114">
        <f>IF(Survey!$BB134=0, 0,1)</f>
        <v>0</v>
      </c>
      <c r="CK134" s="58">
        <f>IF(AND(Survey!$AX134&gt;=0,Survey!$AX134&lt;=0.2,Survey!$AX134&lt;&gt;""),0,1)</f>
        <v>1</v>
      </c>
      <c r="CL134" s="114">
        <f>IF(ISBLANK(Survey!$AY134),1,0)</f>
        <v>1</v>
      </c>
      <c r="CM134" s="16" t="str">
        <f t="shared" si="131"/>
        <v>Fail</v>
      </c>
      <c r="CN134" s="133">
        <f>Survey!$AZ134</f>
        <v>0</v>
      </c>
      <c r="CO134" s="16" t="str">
        <f t="shared" si="132"/>
        <v>Pass</v>
      </c>
      <c r="CP134" s="31">
        <f>Survey!$BA134</f>
        <v>0</v>
      </c>
      <c r="CQ134" s="138">
        <f>Survey!$BB134+Survey!$BC134+Survey!$BD134+ABS(Survey!$BE134)-ABS(Survey!$BF134)-ABS(Survey!$BG134)+ABS(Survey!$BH134)-ABS(Survey!$BI134)+ABS(Survey!$BJ134)-ABS(Survey!$BK134)-ABS(Survey!$BL134)+Survey!$BM134</f>
        <v>0</v>
      </c>
      <c r="CR134" s="30">
        <f t="shared" si="133"/>
        <v>0</v>
      </c>
      <c r="CS134" s="17">
        <f t="shared" si="134"/>
        <v>0</v>
      </c>
      <c r="CT134" s="16" t="str">
        <f t="shared" si="135"/>
        <v>Pass</v>
      </c>
      <c r="CU134" s="33" t="b">
        <f>IF(ABS(Survey!$BM134)=0,TRUE,FALSE)</f>
        <v>1</v>
      </c>
      <c r="CV134" s="32" t="b">
        <f>NOT(ISBLANK(Survey!$BN134))</f>
        <v>0</v>
      </c>
      <c r="CW134" t="str">
        <f t="shared" si="136"/>
        <v>Fail</v>
      </c>
      <c r="CX134" s="25">
        <f>Survey!$BA134</f>
        <v>0</v>
      </c>
      <c r="CY134" s="25" cm="1">
        <f t="array" ref="CY134">SUM(SUMIF(Survey!BP134:BW134,{"&gt;0","&lt;0"})*{1,-1})-SUM(SUMIF(Survey!BY134:CF134,{"&gt;0","&lt;0"})*{1,-1})</f>
        <v>0</v>
      </c>
      <c r="CZ134" s="30" t="str">
        <f t="shared" si="137"/>
        <v>No holdings</v>
      </c>
      <c r="DA134">
        <f t="shared" si="138"/>
        <v>0</v>
      </c>
      <c r="DB134" s="16" t="str">
        <f t="shared" si="139"/>
        <v>Fail</v>
      </c>
      <c r="DC134" s="31">
        <f>Survey!$BA134</f>
        <v>0</v>
      </c>
      <c r="DD134" s="31" cm="1">
        <f t="array" ref="DD134">SUM(SUMIF(Survey!CH134:DA134,{"&gt;0","&lt;0"})*{1,-1})-SUM(SUMIF(Survey!DC134:DV134,{"&gt;0","&lt;0"})*{1,-1})</f>
        <v>0</v>
      </c>
      <c r="DE134" s="30" t="str">
        <f t="shared" si="140"/>
        <v>No holdings</v>
      </c>
      <c r="DF134" s="17">
        <f t="shared" si="141"/>
        <v>0</v>
      </c>
      <c r="DG134" s="16" t="str">
        <f t="shared" si="142"/>
        <v>Pass</v>
      </c>
      <c r="DH134" s="33" t="b">
        <f>IF(ABS(Survey!$DA134)=0,TRUE,FALSE)</f>
        <v>1</v>
      </c>
      <c r="DI134" s="32" t="b">
        <f>NOT(ISBLANK(Survey!$DB134))</f>
        <v>0</v>
      </c>
      <c r="DJ134" s="16" t="str">
        <f t="shared" si="143"/>
        <v>Pass</v>
      </c>
      <c r="DK134" s="33" t="b">
        <f>IF(ABS(Survey!$DV134)=0,TRUE,FALSE)</f>
        <v>1</v>
      </c>
      <c r="DL134" s="32" t="b">
        <f>NOT(ISBLANK(Survey!$DW134))</f>
        <v>0</v>
      </c>
      <c r="DM134" t="str">
        <f t="shared" si="144"/>
        <v>Pass</v>
      </c>
      <c r="DN134" s="25" cm="1">
        <f t="array" ref="DN134">SUM(SUMIF(Survey!CW134,{"&gt;0","&lt;0"})*{1,-1})+SUM(SUMIF(Survey!DR134,{"&gt;0","&lt;0"})*{1,-1})</f>
        <v>0</v>
      </c>
      <c r="DO134" s="25">
        <f>SUM(SUMIF(Survey!DY134:EE134,{"&gt;0","&lt;0"})*{1,-1})+SUM(SUMIF(Survey!EG134:EM134,{"&gt;0","&lt;0"})*{1,-1})</f>
        <v>0</v>
      </c>
      <c r="DP134">
        <f t="shared" si="145"/>
        <v>0</v>
      </c>
      <c r="DQ134">
        <f t="shared" si="146"/>
        <v>0</v>
      </c>
      <c r="DR134" s="16" t="str">
        <f t="shared" si="147"/>
        <v>Pass</v>
      </c>
      <c r="DS134" s="33" t="b">
        <f>IF(ABS(Survey!$EE134)=0,TRUE,FALSE)</f>
        <v>1</v>
      </c>
      <c r="DT134" s="32" t="b">
        <f>NOT(ISBLANK(Survey!EF134))</f>
        <v>0</v>
      </c>
      <c r="DU134" s="16" t="str">
        <f t="shared" si="148"/>
        <v>Pass</v>
      </c>
      <c r="DV134" s="33" t="b">
        <f>IF(ABS(Survey!$EM134)=0,TRUE,FALSE)</f>
        <v>1</v>
      </c>
      <c r="DW134" s="32" t="b">
        <f>NOT(ISBLANK(Survey!$EN134))</f>
        <v>0</v>
      </c>
      <c r="DX134" s="16" t="str">
        <f t="shared" si="149"/>
        <v>Fail</v>
      </c>
      <c r="DY134" s="31">
        <f>SUM(SUMIF(Survey!ET134:EV134,{"&gt;0","&lt;0"})*{1,-1})</f>
        <v>0</v>
      </c>
      <c r="DZ134">
        <f t="shared" si="150"/>
        <v>0</v>
      </c>
      <c r="EA134">
        <f t="shared" si="151"/>
        <v>100</v>
      </c>
      <c r="EB134" s="30" t="b">
        <f>IF(OR(Survey!$M134="ETF",Survey!$M134="ETF, alternative mutual fund",Survey!$M134="Closed-end", Survey!$M134="Split share corp"),TRUE,FALSE)</f>
        <v>0</v>
      </c>
      <c r="EC134" s="16" t="str">
        <f t="shared" si="152"/>
        <v>Fail</v>
      </c>
      <c r="ED134" s="31">
        <f>SUM(SUMIF(Survey!EX134:FD134,{"&gt;0","&lt;0"})*{1,-1})</f>
        <v>0</v>
      </c>
      <c r="EE134">
        <f t="shared" si="153"/>
        <v>0</v>
      </c>
      <c r="EF134" s="17">
        <f t="shared" si="154"/>
        <v>100</v>
      </c>
      <c r="EG134" s="16" t="str">
        <f t="shared" si="155"/>
        <v>Fail</v>
      </c>
      <c r="EH134" s="31">
        <f>SUM(SUMIF(Survey!FF134:FL134,{"&gt;0","&lt;0"})*{1,-1})</f>
        <v>0</v>
      </c>
      <c r="EI134">
        <f t="shared" si="156"/>
        <v>0</v>
      </c>
      <c r="EJ134" s="17">
        <f t="shared" si="157"/>
        <v>100</v>
      </c>
    </row>
    <row r="135" spans="1:140">
      <c r="A135">
        <v>135</v>
      </c>
      <c r="B135" t="str">
        <f t="shared" si="0"/>
        <v>Pass</v>
      </c>
      <c r="C135" t="str">
        <f>IF(COUNTBLANK(Survey!B135:FM135)=$C$2, "Pass", "Fail")</f>
        <v>Pass</v>
      </c>
      <c r="D135" s="16" t="str">
        <f t="shared" si="106"/>
        <v>Fail</v>
      </c>
      <c r="E135" t="str">
        <f>IF(OR(ISBLANK(Survey!AL135),COUNTIF(G135:BJ135,"Fail")),"Fail","Pass")</f>
        <v>Fail</v>
      </c>
      <c r="F135" s="265"/>
      <c r="G135" s="16" t="str">
        <f t="shared" si="107"/>
        <v>Fail</v>
      </c>
      <c r="H135" s="139">
        <f>COUNTBLANK(Survey!B135:D135)+COUNTBLANK(Survey!G135)+COUNTBLANK(Survey!I135)+COUNTBLANK(Survey!K135:M135)+COUNTBLANK(Survey!P135:Q135)+COUNTBLANK(Survey!T135:W135)+COUNTBLANK(Survey!Z135:AC135)+COUNTBLANK(Survey!AF135:AG135)+COUNTBLANK(Survey!AK135:AK135)</f>
        <v>21</v>
      </c>
      <c r="I135" t="str">
        <f t="shared" si="108"/>
        <v>Fail</v>
      </c>
      <c r="J135" t="b">
        <f>IF(Survey!E135="No",TRUE,FALSE)</f>
        <v>0</v>
      </c>
      <c r="K135" s="29" cm="1">
        <f t="array" ref="K135">IF(COUNTA(Survey!$E$4:$E$695)=1, 0, SUM(IF(COUNTIF(Survey!$E$4:$E$695, Survey!$E$4:$E$695)=1,1,0)))</f>
        <v>0</v>
      </c>
      <c r="L135" s="29">
        <f>LEN(Survey!E135)</f>
        <v>0</v>
      </c>
      <c r="M135" s="16" t="str">
        <f t="shared" si="109"/>
        <v>Fail</v>
      </c>
      <c r="N135" t="b">
        <f>IF(Survey!F135="No",TRUE,FALSE)</f>
        <v>0</v>
      </c>
      <c r="O135" t="b">
        <f>Survey!F135=Survey!E135</f>
        <v>1</v>
      </c>
      <c r="P135">
        <f>COUNTIF(Survey!$F$4:$F$695,Survey!F135)</f>
        <v>0</v>
      </c>
      <c r="Q135" s="28">
        <f>LEN(Survey!F135)</f>
        <v>0</v>
      </c>
      <c r="R135" s="16" t="str">
        <f t="shared" si="110"/>
        <v>Pass</v>
      </c>
      <c r="S135" s="29">
        <f>MOD((LEN(Survey!H135)+2),11)</f>
        <v>2</v>
      </c>
      <c r="T135">
        <f>COUNTIF(Survey!$H$4:$H$695,Survey!H135)</f>
        <v>0</v>
      </c>
      <c r="U135" s="28" t="str">
        <f>IF(Survey!$L135="Prospectus fund", "Yes", "No")</f>
        <v>No</v>
      </c>
      <c r="V135" s="16" t="str">
        <f t="shared" si="111"/>
        <v>Pass</v>
      </c>
      <c r="W135" s="29">
        <f>MOD((LEN(Survey!J135)+2),11)</f>
        <v>2</v>
      </c>
      <c r="X135">
        <f>COUNTIF(Survey!$J$4:$J$695,Survey!J135)</f>
        <v>0</v>
      </c>
      <c r="Y135" s="30" t="b">
        <f>IF(OR(Survey!$M135="ETF",Survey!$M135="ETF, alternative mutual fund",Survey!$M135="Closed-end", Survey!$M135="Split share corp", Survey!$I135="Yes"),TRUE,FALSE)</f>
        <v>0</v>
      </c>
      <c r="Z135" s="16" t="str">
        <f>IFERROR(IF(AND(OR(AC135=AD135,AD135 = "Either"),NOT(ISBLANK(Survey!K135))),"Pass","Fail"),"Pass")</f>
        <v>Fail</v>
      </c>
      <c r="AA135" s="31" cm="1">
        <f t="array" ref="AA135">SUM(SUMIF(Survey!CH135:DA135,{"&gt;0","&lt;0"})*{1,-1})</f>
        <v>0</v>
      </c>
      <c r="AB135" s="33" cm="1">
        <f t="array" ref="AB135">SUM(SUMIF(Survey!CK135,{"&gt;0","&lt;0"})*{1,-1})+SUM(SUMIF(Survey!CU135,{"&gt;0","&lt;0"})*{1,-1})</f>
        <v>0</v>
      </c>
      <c r="AC135" s="33">
        <f>Survey!K135</f>
        <v>0</v>
      </c>
      <c r="AD135" s="32" t="str">
        <f t="shared" si="112"/>
        <v>Either</v>
      </c>
      <c r="AE135" s="16" t="str">
        <f t="shared" si="113"/>
        <v>Fail</v>
      </c>
      <c r="AF135" s="58" cm="1">
        <f t="array" ref="AF135">SUM(SUMIF(Survey!CH135:DA135,{"&gt;0","&lt;0"})*{1,-1})+SUM(SUMIF(Survey!DC135:DV135,{"&gt;0","&lt;0"})*{1,-1})</f>
        <v>0</v>
      </c>
      <c r="AG135" s="58">
        <f>IFERROR(AF135/(Survey!$BA135),0)</f>
        <v>0</v>
      </c>
      <c r="AH135" s="104" t="b">
        <f>IF(OR(Survey!$M135="Alternative strategy or hedge",Survey!$M135="Private asset",Survey!$L135="Prospectus fund"),TRUE,FALSE)</f>
        <v>0</v>
      </c>
      <c r="AI135" s="104" t="b">
        <f>NOT(ISBLANK(Survey!$M135))</f>
        <v>0</v>
      </c>
      <c r="AJ135" s="16" t="str">
        <f t="shared" si="114"/>
        <v>Fail</v>
      </c>
      <c r="AK135" t="b">
        <f>IF(Survey!W135="No",TRUE,FALSE)</f>
        <v>0</v>
      </c>
      <c r="AL135" s="119">
        <f>MOD((LEN(Survey!W135)+2),22)</f>
        <v>2</v>
      </c>
      <c r="AM135" t="str">
        <f t="shared" si="115"/>
        <v>Pass</v>
      </c>
      <c r="AN135" s="33" t="b">
        <f>NOT(ISNUMBER(SEARCH("Other",Survey!$Q135)))</f>
        <v>1</v>
      </c>
      <c r="AO135" s="32" t="b">
        <f>NOT(ISBLANK(Survey!$R135))</f>
        <v>0</v>
      </c>
      <c r="AP135" s="16" t="str">
        <f t="shared" si="116"/>
        <v>Pass</v>
      </c>
      <c r="AQ135" s="114">
        <f>COUNTBLANK(Survey!$X135)</f>
        <v>1</v>
      </c>
      <c r="AR135" s="58">
        <f>IF(AND(Survey!L135&lt;&gt;"Exempt fund",OR(Survey!$M135="ETF",Survey!$M135="ETF, alternative mutual fund",Survey!$M135="Mutual fund",Survey!$M135="Alternative mutual fund",Survey!$M135="Money market")),1,0)</f>
        <v>0</v>
      </c>
      <c r="AS135" s="16" t="str">
        <f t="shared" si="117"/>
        <v>Pass</v>
      </c>
      <c r="AT135" s="33" t="b">
        <f>NOT(ISNUMBER(SEARCH("Yes",Survey!$AC135)))</f>
        <v>1</v>
      </c>
      <c r="AU135" s="32" t="b">
        <f>IF(COUNTBLANK(Survey!$AD135:$AE135)=0,TRUE, FALSE)</f>
        <v>0</v>
      </c>
      <c r="AV135" s="16" t="str">
        <f t="shared" si="118"/>
        <v>Pass</v>
      </c>
      <c r="AW135" s="33" t="b">
        <f>NOT(ISNUMBER(SEARCH("Yes",Survey!$AF135)))</f>
        <v>1</v>
      </c>
      <c r="AX135" s="32" t="b">
        <f>NOT(ISBLANK(Survey!$AH135))</f>
        <v>0</v>
      </c>
      <c r="AY135" s="16" t="str">
        <f t="shared" si="119"/>
        <v>Pass</v>
      </c>
      <c r="AZ135" s="33" t="b">
        <f>NOT(OR(ISNUMBER(SEARCH("Other",Survey!$AH135)),ISNUMBER(SEARCH("Multiple",Survey!$AH135))))</f>
        <v>1</v>
      </c>
      <c r="BA135" s="32" t="b">
        <f>NOT(ISBLANK(Survey!$AI135))</f>
        <v>0</v>
      </c>
      <c r="BB135" s="16" t="str">
        <f t="shared" si="120"/>
        <v>Fail</v>
      </c>
      <c r="BC135" s="114">
        <f>IF(ABS(Survey!$BA135)&gt;0, 1,0)</f>
        <v>0</v>
      </c>
      <c r="BD135" s="114">
        <f>IF(COUNTBLANK(Survey!$AL135)=0,1,0)</f>
        <v>0</v>
      </c>
      <c r="BE135" s="16" t="str">
        <f t="shared" si="121"/>
        <v>Pass</v>
      </c>
      <c r="BF135" s="114">
        <f>IF(ISBLANK(Survey!$AL135),0,1)</f>
        <v>0</v>
      </c>
      <c r="BG135" s="133">
        <f>COUNTBLANK(Survey!$AM135)</f>
        <v>1</v>
      </c>
      <c r="BH135" s="16" t="str">
        <f t="shared" si="122"/>
        <v>Pass</v>
      </c>
      <c r="BI135" s="114">
        <f>IF(OR(Survey!$AM135="Closed",ISBLANK(Survey!$AM135)),0,1)</f>
        <v>0</v>
      </c>
      <c r="BJ135" s="133">
        <f>IF(ISBLANK(Survey!$AN135),1,0)</f>
        <v>1</v>
      </c>
      <c r="BK135" s="118" t="str">
        <f t="shared" si="123"/>
        <v>Pass</v>
      </c>
      <c r="BL135" s="31" cm="1">
        <f t="array" ref="BL135">SUM(SUMIF(Survey!AO135:AP135,{"&gt;0","&lt;0"})*{1,-1})</f>
        <v>0</v>
      </c>
      <c r="BM135">
        <f t="shared" si="124"/>
        <v>0</v>
      </c>
      <c r="BN135">
        <f t="shared" si="125"/>
        <v>100</v>
      </c>
      <c r="BO135" s="118" t="str">
        <f t="shared" si="126"/>
        <v>Pass</v>
      </c>
      <c r="BP135">
        <f>IF(Survey!AQ135="No",0,1)</f>
        <v>1</v>
      </c>
      <c r="BQ135" s="207">
        <f>MOD((LEN(Survey!AQ135)+2),22)</f>
        <v>2</v>
      </c>
      <c r="BR135">
        <f>IF(Survey!AR135="No",0,1)</f>
        <v>1</v>
      </c>
      <c r="BS135" s="207">
        <f>MOD((LEN(Survey!AR135)+2),22)</f>
        <v>2</v>
      </c>
      <c r="BT135" s="114">
        <f>COUNTBLANK(Survey!$AQ135:$AS135)+COUNTBLANK(Survey!$AU135)</f>
        <v>4</v>
      </c>
      <c r="BU135" s="114">
        <f>IF(Survey!$I135="Yes",1,0)</f>
        <v>0</v>
      </c>
      <c r="BV135" s="114">
        <f>IF(OR(Survey!$M135="Mutual fund",Survey!$M135="Alternative mutual fund",Survey!$M135="Money market"),1,0)</f>
        <v>0</v>
      </c>
      <c r="BW135" s="119">
        <f>IF(OR(Survey!$M135="ETF",Survey!$M135="ETF, alternative mutual fund"),1,0)</f>
        <v>0</v>
      </c>
      <c r="BX135" s="16" t="str">
        <f t="shared" si="127"/>
        <v>Pass</v>
      </c>
      <c r="BY135" s="33">
        <f>IF(ISNUMBER(SEARCH("Other",Survey!$AS135)), 1, 0)</f>
        <v>0</v>
      </c>
      <c r="BZ135" s="58" t="b">
        <f>NOT(ISBLANK(Survey!$AT135))</f>
        <v>0</v>
      </c>
      <c r="CA135" s="16" t="str">
        <f t="shared" si="128"/>
        <v>Pass</v>
      </c>
      <c r="CB135" s="114">
        <f>IF(Survey!$BB135=0, 0,1)</f>
        <v>0</v>
      </c>
      <c r="CC135" s="58">
        <f>Survey!$AV135</f>
        <v>0</v>
      </c>
      <c r="CD135" s="58">
        <f>Survey!$BC135+Survey!$BD135+ABS(Survey!$BE135)-ABS(Survey!$BF135)-ABS(Survey!$BG135)-ABS(Survey!$BL135)</f>
        <v>0</v>
      </c>
      <c r="CE135" s="138">
        <f>Survey!BB135+(ABS(Survey!$BH135)-ABS(Survey!$BI135)+ABS(Survey!$BJ135)-ABS(Survey!$BK135))*0.5</f>
        <v>0</v>
      </c>
      <c r="CF135" s="58">
        <f t="shared" si="129"/>
        <v>0</v>
      </c>
      <c r="CG135" s="58">
        <f>IF(AND($CC135&gt;$CF135-0.2,$CC135&lt;$CF135+0.2,ISBLANK(Survey!$AV135)=FALSE),0,1)</f>
        <v>1</v>
      </c>
      <c r="CH135" s="133">
        <f>IF(ISBLANK(Survey!$AW135),1,0)</f>
        <v>1</v>
      </c>
      <c r="CI135" s="16" t="str">
        <f t="shared" si="130"/>
        <v>Pass</v>
      </c>
      <c r="CJ135" s="114">
        <f>IF(Survey!$BB135=0, 0,1)</f>
        <v>0</v>
      </c>
      <c r="CK135" s="58">
        <f>IF(AND(Survey!$AX135&gt;=0,Survey!$AX135&lt;=0.2,Survey!$AX135&lt;&gt;""),0,1)</f>
        <v>1</v>
      </c>
      <c r="CL135" s="114">
        <f>IF(ISBLANK(Survey!$AY135),1,0)</f>
        <v>1</v>
      </c>
      <c r="CM135" s="16" t="str">
        <f t="shared" si="131"/>
        <v>Fail</v>
      </c>
      <c r="CN135" s="133">
        <f>Survey!$AZ135</f>
        <v>0</v>
      </c>
      <c r="CO135" s="16" t="str">
        <f t="shared" si="132"/>
        <v>Pass</v>
      </c>
      <c r="CP135" s="31">
        <f>Survey!$BA135</f>
        <v>0</v>
      </c>
      <c r="CQ135" s="138">
        <f>Survey!$BB135+Survey!$BC135+Survey!$BD135+ABS(Survey!$BE135)-ABS(Survey!$BF135)-ABS(Survey!$BG135)+ABS(Survey!$BH135)-ABS(Survey!$BI135)+ABS(Survey!$BJ135)-ABS(Survey!$BK135)-ABS(Survey!$BL135)+Survey!$BM135</f>
        <v>0</v>
      </c>
      <c r="CR135" s="30">
        <f t="shared" si="133"/>
        <v>0</v>
      </c>
      <c r="CS135" s="17">
        <f t="shared" si="134"/>
        <v>0</v>
      </c>
      <c r="CT135" s="16" t="str">
        <f t="shared" si="135"/>
        <v>Pass</v>
      </c>
      <c r="CU135" s="33" t="b">
        <f>IF(ABS(Survey!$BM135)=0,TRUE,FALSE)</f>
        <v>1</v>
      </c>
      <c r="CV135" s="32" t="b">
        <f>NOT(ISBLANK(Survey!$BN135))</f>
        <v>0</v>
      </c>
      <c r="CW135" t="str">
        <f t="shared" si="136"/>
        <v>Fail</v>
      </c>
      <c r="CX135" s="25">
        <f>Survey!$BA135</f>
        <v>0</v>
      </c>
      <c r="CY135" s="25" cm="1">
        <f t="array" ref="CY135">SUM(SUMIF(Survey!BP135:BW135,{"&gt;0","&lt;0"})*{1,-1})-SUM(SUMIF(Survey!BY135:CF135,{"&gt;0","&lt;0"})*{1,-1})</f>
        <v>0</v>
      </c>
      <c r="CZ135" s="30" t="str">
        <f t="shared" si="137"/>
        <v>No holdings</v>
      </c>
      <c r="DA135">
        <f t="shared" si="138"/>
        <v>0</v>
      </c>
      <c r="DB135" s="16" t="str">
        <f t="shared" si="139"/>
        <v>Fail</v>
      </c>
      <c r="DC135" s="31">
        <f>Survey!$BA135</f>
        <v>0</v>
      </c>
      <c r="DD135" s="31" cm="1">
        <f t="array" ref="DD135">SUM(SUMIF(Survey!CH135:DA135,{"&gt;0","&lt;0"})*{1,-1})-SUM(SUMIF(Survey!DC135:DV135,{"&gt;0","&lt;0"})*{1,-1})</f>
        <v>0</v>
      </c>
      <c r="DE135" s="30" t="str">
        <f t="shared" si="140"/>
        <v>No holdings</v>
      </c>
      <c r="DF135" s="17">
        <f t="shared" si="141"/>
        <v>0</v>
      </c>
      <c r="DG135" s="16" t="str">
        <f t="shared" si="142"/>
        <v>Pass</v>
      </c>
      <c r="DH135" s="33" t="b">
        <f>IF(ABS(Survey!$DA135)=0,TRUE,FALSE)</f>
        <v>1</v>
      </c>
      <c r="DI135" s="32" t="b">
        <f>NOT(ISBLANK(Survey!$DB135))</f>
        <v>0</v>
      </c>
      <c r="DJ135" s="16" t="str">
        <f t="shared" si="143"/>
        <v>Pass</v>
      </c>
      <c r="DK135" s="33" t="b">
        <f>IF(ABS(Survey!$DV135)=0,TRUE,FALSE)</f>
        <v>1</v>
      </c>
      <c r="DL135" s="32" t="b">
        <f>NOT(ISBLANK(Survey!$DW135))</f>
        <v>0</v>
      </c>
      <c r="DM135" t="str">
        <f t="shared" si="144"/>
        <v>Pass</v>
      </c>
      <c r="DN135" s="25" cm="1">
        <f t="array" ref="DN135">SUM(SUMIF(Survey!CW135,{"&gt;0","&lt;0"})*{1,-1})+SUM(SUMIF(Survey!DR135,{"&gt;0","&lt;0"})*{1,-1})</f>
        <v>0</v>
      </c>
      <c r="DO135" s="25">
        <f>SUM(SUMIF(Survey!DY135:EE135,{"&gt;0","&lt;0"})*{1,-1})+SUM(SUMIF(Survey!EG135:EM135,{"&gt;0","&lt;0"})*{1,-1})</f>
        <v>0</v>
      </c>
      <c r="DP135">
        <f t="shared" si="145"/>
        <v>0</v>
      </c>
      <c r="DQ135">
        <f t="shared" si="146"/>
        <v>0</v>
      </c>
      <c r="DR135" s="16" t="str">
        <f t="shared" si="147"/>
        <v>Pass</v>
      </c>
      <c r="DS135" s="33" t="b">
        <f>IF(ABS(Survey!$EE135)=0,TRUE,FALSE)</f>
        <v>1</v>
      </c>
      <c r="DT135" s="32" t="b">
        <f>NOT(ISBLANK(Survey!EF135))</f>
        <v>0</v>
      </c>
      <c r="DU135" s="16" t="str">
        <f t="shared" si="148"/>
        <v>Pass</v>
      </c>
      <c r="DV135" s="33" t="b">
        <f>IF(ABS(Survey!$EM135)=0,TRUE,FALSE)</f>
        <v>1</v>
      </c>
      <c r="DW135" s="32" t="b">
        <f>NOT(ISBLANK(Survey!$EN135))</f>
        <v>0</v>
      </c>
      <c r="DX135" s="16" t="str">
        <f t="shared" si="149"/>
        <v>Fail</v>
      </c>
      <c r="DY135" s="31">
        <f>SUM(SUMIF(Survey!ET135:EV135,{"&gt;0","&lt;0"})*{1,-1})</f>
        <v>0</v>
      </c>
      <c r="DZ135">
        <f t="shared" si="150"/>
        <v>0</v>
      </c>
      <c r="EA135">
        <f t="shared" si="151"/>
        <v>100</v>
      </c>
      <c r="EB135" s="30" t="b">
        <f>IF(OR(Survey!$M135="ETF",Survey!$M135="ETF, alternative mutual fund",Survey!$M135="Closed-end", Survey!$M135="Split share corp"),TRUE,FALSE)</f>
        <v>0</v>
      </c>
      <c r="EC135" s="16" t="str">
        <f t="shared" si="152"/>
        <v>Fail</v>
      </c>
      <c r="ED135" s="31">
        <f>SUM(SUMIF(Survey!EX135:FD135,{"&gt;0","&lt;0"})*{1,-1})</f>
        <v>0</v>
      </c>
      <c r="EE135">
        <f t="shared" si="153"/>
        <v>0</v>
      </c>
      <c r="EF135" s="17">
        <f t="shared" si="154"/>
        <v>100</v>
      </c>
      <c r="EG135" s="16" t="str">
        <f t="shared" si="155"/>
        <v>Fail</v>
      </c>
      <c r="EH135" s="31">
        <f>SUM(SUMIF(Survey!FF135:FL135,{"&gt;0","&lt;0"})*{1,-1})</f>
        <v>0</v>
      </c>
      <c r="EI135">
        <f t="shared" si="156"/>
        <v>0</v>
      </c>
      <c r="EJ135" s="17">
        <f t="shared" si="157"/>
        <v>100</v>
      </c>
    </row>
    <row r="136" spans="1:140">
      <c r="A136">
        <v>136</v>
      </c>
      <c r="B136" t="str">
        <f t="shared" si="0"/>
        <v>Pass</v>
      </c>
      <c r="C136" t="str">
        <f>IF(COUNTBLANK(Survey!B136:FM136)=$C$2, "Pass", "Fail")</f>
        <v>Pass</v>
      </c>
      <c r="D136" s="16" t="str">
        <f t="shared" si="106"/>
        <v>Fail</v>
      </c>
      <c r="E136" t="str">
        <f>IF(OR(ISBLANK(Survey!AL136),COUNTIF(G136:BJ136,"Fail")),"Fail","Pass")</f>
        <v>Fail</v>
      </c>
      <c r="F136" s="265"/>
      <c r="G136" s="16" t="str">
        <f t="shared" si="107"/>
        <v>Fail</v>
      </c>
      <c r="H136" s="139">
        <f>COUNTBLANK(Survey!B136:D136)+COUNTBLANK(Survey!G136)+COUNTBLANK(Survey!I136)+COUNTBLANK(Survey!K136:M136)+COUNTBLANK(Survey!P136:Q136)+COUNTBLANK(Survey!T136:W136)+COUNTBLANK(Survey!Z136:AC136)+COUNTBLANK(Survey!AF136:AG136)+COUNTBLANK(Survey!AK136:AK136)</f>
        <v>21</v>
      </c>
      <c r="I136" t="str">
        <f t="shared" si="108"/>
        <v>Fail</v>
      </c>
      <c r="J136" t="b">
        <f>IF(Survey!E136="No",TRUE,FALSE)</f>
        <v>0</v>
      </c>
      <c r="K136" s="29" cm="1">
        <f t="array" ref="K136">IF(COUNTA(Survey!$E$4:$E$695)=1, 0, SUM(IF(COUNTIF(Survey!$E$4:$E$695, Survey!$E$4:$E$695)=1,1,0)))</f>
        <v>0</v>
      </c>
      <c r="L136" s="29">
        <f>LEN(Survey!E136)</f>
        <v>0</v>
      </c>
      <c r="M136" s="16" t="str">
        <f t="shared" si="109"/>
        <v>Fail</v>
      </c>
      <c r="N136" t="b">
        <f>IF(Survey!F136="No",TRUE,FALSE)</f>
        <v>0</v>
      </c>
      <c r="O136" t="b">
        <f>Survey!F136=Survey!E136</f>
        <v>1</v>
      </c>
      <c r="P136">
        <f>COUNTIF(Survey!$F$4:$F$695,Survey!F136)</f>
        <v>0</v>
      </c>
      <c r="Q136" s="28">
        <f>LEN(Survey!F136)</f>
        <v>0</v>
      </c>
      <c r="R136" s="16" t="str">
        <f t="shared" si="110"/>
        <v>Pass</v>
      </c>
      <c r="S136" s="29">
        <f>MOD((LEN(Survey!H136)+2),11)</f>
        <v>2</v>
      </c>
      <c r="T136">
        <f>COUNTIF(Survey!$H$4:$H$695,Survey!H136)</f>
        <v>0</v>
      </c>
      <c r="U136" s="28" t="str">
        <f>IF(Survey!$L136="Prospectus fund", "Yes", "No")</f>
        <v>No</v>
      </c>
      <c r="V136" s="16" t="str">
        <f t="shared" si="111"/>
        <v>Pass</v>
      </c>
      <c r="W136" s="29">
        <f>MOD((LEN(Survey!J136)+2),11)</f>
        <v>2</v>
      </c>
      <c r="X136">
        <f>COUNTIF(Survey!$J$4:$J$695,Survey!J136)</f>
        <v>0</v>
      </c>
      <c r="Y136" s="30" t="b">
        <f>IF(OR(Survey!$M136="ETF",Survey!$M136="ETF, alternative mutual fund",Survey!$M136="Closed-end", Survey!$M136="Split share corp", Survey!$I136="Yes"),TRUE,FALSE)</f>
        <v>0</v>
      </c>
      <c r="Z136" s="16" t="str">
        <f>IFERROR(IF(AND(OR(AC136=AD136,AD136 = "Either"),NOT(ISBLANK(Survey!K136))),"Pass","Fail"),"Pass")</f>
        <v>Fail</v>
      </c>
      <c r="AA136" s="31" cm="1">
        <f t="array" ref="AA136">SUM(SUMIF(Survey!CH136:DA136,{"&gt;0","&lt;0"})*{1,-1})</f>
        <v>0</v>
      </c>
      <c r="AB136" s="33" cm="1">
        <f t="array" ref="AB136">SUM(SUMIF(Survey!CK136,{"&gt;0","&lt;0"})*{1,-1})+SUM(SUMIF(Survey!CU136,{"&gt;0","&lt;0"})*{1,-1})</f>
        <v>0</v>
      </c>
      <c r="AC136" s="33">
        <f>Survey!K136</f>
        <v>0</v>
      </c>
      <c r="AD136" s="32" t="str">
        <f t="shared" si="112"/>
        <v>Either</v>
      </c>
      <c r="AE136" s="16" t="str">
        <f t="shared" si="113"/>
        <v>Fail</v>
      </c>
      <c r="AF136" s="58" cm="1">
        <f t="array" ref="AF136">SUM(SUMIF(Survey!CH136:DA136,{"&gt;0","&lt;0"})*{1,-1})+SUM(SUMIF(Survey!DC136:DV136,{"&gt;0","&lt;0"})*{1,-1})</f>
        <v>0</v>
      </c>
      <c r="AG136" s="58">
        <f>IFERROR(AF136/(Survey!$BA136),0)</f>
        <v>0</v>
      </c>
      <c r="AH136" s="104" t="b">
        <f>IF(OR(Survey!$M136="Alternative strategy or hedge",Survey!$M136="Private asset",Survey!$L136="Prospectus fund"),TRUE,FALSE)</f>
        <v>0</v>
      </c>
      <c r="AI136" s="104" t="b">
        <f>NOT(ISBLANK(Survey!$M136))</f>
        <v>0</v>
      </c>
      <c r="AJ136" s="16" t="str">
        <f t="shared" si="114"/>
        <v>Fail</v>
      </c>
      <c r="AK136" t="b">
        <f>IF(Survey!W136="No",TRUE,FALSE)</f>
        <v>0</v>
      </c>
      <c r="AL136" s="119">
        <f>MOD((LEN(Survey!W136)+2),22)</f>
        <v>2</v>
      </c>
      <c r="AM136" t="str">
        <f t="shared" si="115"/>
        <v>Pass</v>
      </c>
      <c r="AN136" s="33" t="b">
        <f>NOT(ISNUMBER(SEARCH("Other",Survey!$Q136)))</f>
        <v>1</v>
      </c>
      <c r="AO136" s="32" t="b">
        <f>NOT(ISBLANK(Survey!$R136))</f>
        <v>0</v>
      </c>
      <c r="AP136" s="16" t="str">
        <f t="shared" si="116"/>
        <v>Pass</v>
      </c>
      <c r="AQ136" s="114">
        <f>COUNTBLANK(Survey!$X136)</f>
        <v>1</v>
      </c>
      <c r="AR136" s="58">
        <f>IF(AND(Survey!L136&lt;&gt;"Exempt fund",OR(Survey!$M136="ETF",Survey!$M136="ETF, alternative mutual fund",Survey!$M136="Mutual fund",Survey!$M136="Alternative mutual fund",Survey!$M136="Money market")),1,0)</f>
        <v>0</v>
      </c>
      <c r="AS136" s="16" t="str">
        <f t="shared" si="117"/>
        <v>Pass</v>
      </c>
      <c r="AT136" s="33" t="b">
        <f>NOT(ISNUMBER(SEARCH("Yes",Survey!$AC136)))</f>
        <v>1</v>
      </c>
      <c r="AU136" s="32" t="b">
        <f>IF(COUNTBLANK(Survey!$AD136:$AE136)=0,TRUE, FALSE)</f>
        <v>0</v>
      </c>
      <c r="AV136" s="16" t="str">
        <f t="shared" si="118"/>
        <v>Pass</v>
      </c>
      <c r="AW136" s="33" t="b">
        <f>NOT(ISNUMBER(SEARCH("Yes",Survey!$AF136)))</f>
        <v>1</v>
      </c>
      <c r="AX136" s="32" t="b">
        <f>NOT(ISBLANK(Survey!$AH136))</f>
        <v>0</v>
      </c>
      <c r="AY136" s="16" t="str">
        <f t="shared" si="119"/>
        <v>Pass</v>
      </c>
      <c r="AZ136" s="33" t="b">
        <f>NOT(OR(ISNUMBER(SEARCH("Other",Survey!$AH136)),ISNUMBER(SEARCH("Multiple",Survey!$AH136))))</f>
        <v>1</v>
      </c>
      <c r="BA136" s="32" t="b">
        <f>NOT(ISBLANK(Survey!$AI136))</f>
        <v>0</v>
      </c>
      <c r="BB136" s="16" t="str">
        <f t="shared" si="120"/>
        <v>Fail</v>
      </c>
      <c r="BC136" s="114">
        <f>IF(ABS(Survey!$BA136)&gt;0, 1,0)</f>
        <v>0</v>
      </c>
      <c r="BD136" s="114">
        <f>IF(COUNTBLANK(Survey!$AL136)=0,1,0)</f>
        <v>0</v>
      </c>
      <c r="BE136" s="16" t="str">
        <f t="shared" si="121"/>
        <v>Pass</v>
      </c>
      <c r="BF136" s="114">
        <f>IF(ISBLANK(Survey!$AL136),0,1)</f>
        <v>0</v>
      </c>
      <c r="BG136" s="133">
        <f>COUNTBLANK(Survey!$AM136)</f>
        <v>1</v>
      </c>
      <c r="BH136" s="16" t="str">
        <f t="shared" si="122"/>
        <v>Pass</v>
      </c>
      <c r="BI136" s="114">
        <f>IF(OR(Survey!$AM136="Closed",ISBLANK(Survey!$AM136)),0,1)</f>
        <v>0</v>
      </c>
      <c r="BJ136" s="133">
        <f>IF(ISBLANK(Survey!$AN136),1,0)</f>
        <v>1</v>
      </c>
      <c r="BK136" s="118" t="str">
        <f t="shared" si="123"/>
        <v>Pass</v>
      </c>
      <c r="BL136" s="31" cm="1">
        <f t="array" ref="BL136">SUM(SUMIF(Survey!AO136:AP136,{"&gt;0","&lt;0"})*{1,-1})</f>
        <v>0</v>
      </c>
      <c r="BM136">
        <f t="shared" si="124"/>
        <v>0</v>
      </c>
      <c r="BN136">
        <f t="shared" si="125"/>
        <v>100</v>
      </c>
      <c r="BO136" s="118" t="str">
        <f t="shared" si="126"/>
        <v>Pass</v>
      </c>
      <c r="BP136">
        <f>IF(Survey!AQ136="No",0,1)</f>
        <v>1</v>
      </c>
      <c r="BQ136" s="207">
        <f>MOD((LEN(Survey!AQ136)+2),22)</f>
        <v>2</v>
      </c>
      <c r="BR136">
        <f>IF(Survey!AR136="No",0,1)</f>
        <v>1</v>
      </c>
      <c r="BS136" s="207">
        <f>MOD((LEN(Survey!AR136)+2),22)</f>
        <v>2</v>
      </c>
      <c r="BT136" s="114">
        <f>COUNTBLANK(Survey!$AQ136:$AS136)+COUNTBLANK(Survey!$AU136)</f>
        <v>4</v>
      </c>
      <c r="BU136" s="114">
        <f>IF(Survey!$I136="Yes",1,0)</f>
        <v>0</v>
      </c>
      <c r="BV136" s="114">
        <f>IF(OR(Survey!$M136="Mutual fund",Survey!$M136="Alternative mutual fund",Survey!$M136="Money market"),1,0)</f>
        <v>0</v>
      </c>
      <c r="BW136" s="119">
        <f>IF(OR(Survey!$M136="ETF",Survey!$M136="ETF, alternative mutual fund"),1,0)</f>
        <v>0</v>
      </c>
      <c r="BX136" s="16" t="str">
        <f t="shared" si="127"/>
        <v>Pass</v>
      </c>
      <c r="BY136" s="33">
        <f>IF(ISNUMBER(SEARCH("Other",Survey!$AS136)), 1, 0)</f>
        <v>0</v>
      </c>
      <c r="BZ136" s="58" t="b">
        <f>NOT(ISBLANK(Survey!$AT136))</f>
        <v>0</v>
      </c>
      <c r="CA136" s="16" t="str">
        <f t="shared" si="128"/>
        <v>Pass</v>
      </c>
      <c r="CB136" s="114">
        <f>IF(Survey!$BB136=0, 0,1)</f>
        <v>0</v>
      </c>
      <c r="CC136" s="58">
        <f>Survey!$AV136</f>
        <v>0</v>
      </c>
      <c r="CD136" s="58">
        <f>Survey!$BC136+Survey!$BD136+ABS(Survey!$BE136)-ABS(Survey!$BF136)-ABS(Survey!$BG136)-ABS(Survey!$BL136)</f>
        <v>0</v>
      </c>
      <c r="CE136" s="138">
        <f>Survey!BB136+(ABS(Survey!$BH136)-ABS(Survey!$BI136)+ABS(Survey!$BJ136)-ABS(Survey!$BK136))*0.5</f>
        <v>0</v>
      </c>
      <c r="CF136" s="58">
        <f t="shared" si="129"/>
        <v>0</v>
      </c>
      <c r="CG136" s="58">
        <f>IF(AND($CC136&gt;$CF136-0.2,$CC136&lt;$CF136+0.2,ISBLANK(Survey!$AV136)=FALSE),0,1)</f>
        <v>1</v>
      </c>
      <c r="CH136" s="133">
        <f>IF(ISBLANK(Survey!$AW136),1,0)</f>
        <v>1</v>
      </c>
      <c r="CI136" s="16" t="str">
        <f t="shared" si="130"/>
        <v>Pass</v>
      </c>
      <c r="CJ136" s="114">
        <f>IF(Survey!$BB136=0, 0,1)</f>
        <v>0</v>
      </c>
      <c r="CK136" s="58">
        <f>IF(AND(Survey!$AX136&gt;=0,Survey!$AX136&lt;=0.2,Survey!$AX136&lt;&gt;""),0,1)</f>
        <v>1</v>
      </c>
      <c r="CL136" s="114">
        <f>IF(ISBLANK(Survey!$AY136),1,0)</f>
        <v>1</v>
      </c>
      <c r="CM136" s="16" t="str">
        <f t="shared" si="131"/>
        <v>Fail</v>
      </c>
      <c r="CN136" s="133">
        <f>Survey!$AZ136</f>
        <v>0</v>
      </c>
      <c r="CO136" s="16" t="str">
        <f t="shared" si="132"/>
        <v>Pass</v>
      </c>
      <c r="CP136" s="31">
        <f>Survey!$BA136</f>
        <v>0</v>
      </c>
      <c r="CQ136" s="138">
        <f>Survey!$BB136+Survey!$BC136+Survey!$BD136+ABS(Survey!$BE136)-ABS(Survey!$BF136)-ABS(Survey!$BG136)+ABS(Survey!$BH136)-ABS(Survey!$BI136)+ABS(Survey!$BJ136)-ABS(Survey!$BK136)-ABS(Survey!$BL136)+Survey!$BM136</f>
        <v>0</v>
      </c>
      <c r="CR136" s="30">
        <f t="shared" si="133"/>
        <v>0</v>
      </c>
      <c r="CS136" s="17">
        <f t="shared" si="134"/>
        <v>0</v>
      </c>
      <c r="CT136" s="16" t="str">
        <f t="shared" si="135"/>
        <v>Pass</v>
      </c>
      <c r="CU136" s="33" t="b">
        <f>IF(ABS(Survey!$BM136)=0,TRUE,FALSE)</f>
        <v>1</v>
      </c>
      <c r="CV136" s="32" t="b">
        <f>NOT(ISBLANK(Survey!$BN136))</f>
        <v>0</v>
      </c>
      <c r="CW136" t="str">
        <f t="shared" si="136"/>
        <v>Fail</v>
      </c>
      <c r="CX136" s="25">
        <f>Survey!$BA136</f>
        <v>0</v>
      </c>
      <c r="CY136" s="25" cm="1">
        <f t="array" ref="CY136">SUM(SUMIF(Survey!BP136:BW136,{"&gt;0","&lt;0"})*{1,-1})-SUM(SUMIF(Survey!BY136:CF136,{"&gt;0","&lt;0"})*{1,-1})</f>
        <v>0</v>
      </c>
      <c r="CZ136" s="30" t="str">
        <f t="shared" si="137"/>
        <v>No holdings</v>
      </c>
      <c r="DA136">
        <f t="shared" si="138"/>
        <v>0</v>
      </c>
      <c r="DB136" s="16" t="str">
        <f t="shared" si="139"/>
        <v>Fail</v>
      </c>
      <c r="DC136" s="31">
        <f>Survey!$BA136</f>
        <v>0</v>
      </c>
      <c r="DD136" s="31" cm="1">
        <f t="array" ref="DD136">SUM(SUMIF(Survey!CH136:DA136,{"&gt;0","&lt;0"})*{1,-1})-SUM(SUMIF(Survey!DC136:DV136,{"&gt;0","&lt;0"})*{1,-1})</f>
        <v>0</v>
      </c>
      <c r="DE136" s="30" t="str">
        <f t="shared" si="140"/>
        <v>No holdings</v>
      </c>
      <c r="DF136" s="17">
        <f t="shared" si="141"/>
        <v>0</v>
      </c>
      <c r="DG136" s="16" t="str">
        <f t="shared" si="142"/>
        <v>Pass</v>
      </c>
      <c r="DH136" s="33" t="b">
        <f>IF(ABS(Survey!$DA136)=0,TRUE,FALSE)</f>
        <v>1</v>
      </c>
      <c r="DI136" s="32" t="b">
        <f>NOT(ISBLANK(Survey!$DB136))</f>
        <v>0</v>
      </c>
      <c r="DJ136" s="16" t="str">
        <f t="shared" si="143"/>
        <v>Pass</v>
      </c>
      <c r="DK136" s="33" t="b">
        <f>IF(ABS(Survey!$DV136)=0,TRUE,FALSE)</f>
        <v>1</v>
      </c>
      <c r="DL136" s="32" t="b">
        <f>NOT(ISBLANK(Survey!$DW136))</f>
        <v>0</v>
      </c>
      <c r="DM136" t="str">
        <f t="shared" si="144"/>
        <v>Pass</v>
      </c>
      <c r="DN136" s="25" cm="1">
        <f t="array" ref="DN136">SUM(SUMIF(Survey!CW136,{"&gt;0","&lt;0"})*{1,-1})+SUM(SUMIF(Survey!DR136,{"&gt;0","&lt;0"})*{1,-1})</f>
        <v>0</v>
      </c>
      <c r="DO136" s="25">
        <f>SUM(SUMIF(Survey!DY136:EE136,{"&gt;0","&lt;0"})*{1,-1})+SUM(SUMIF(Survey!EG136:EM136,{"&gt;0","&lt;0"})*{1,-1})</f>
        <v>0</v>
      </c>
      <c r="DP136">
        <f t="shared" si="145"/>
        <v>0</v>
      </c>
      <c r="DQ136">
        <f t="shared" si="146"/>
        <v>0</v>
      </c>
      <c r="DR136" s="16" t="str">
        <f t="shared" si="147"/>
        <v>Pass</v>
      </c>
      <c r="DS136" s="33" t="b">
        <f>IF(ABS(Survey!$EE136)=0,TRUE,FALSE)</f>
        <v>1</v>
      </c>
      <c r="DT136" s="32" t="b">
        <f>NOT(ISBLANK(Survey!EF136))</f>
        <v>0</v>
      </c>
      <c r="DU136" s="16" t="str">
        <f t="shared" si="148"/>
        <v>Pass</v>
      </c>
      <c r="DV136" s="33" t="b">
        <f>IF(ABS(Survey!$EM136)=0,TRUE,FALSE)</f>
        <v>1</v>
      </c>
      <c r="DW136" s="32" t="b">
        <f>NOT(ISBLANK(Survey!$EN136))</f>
        <v>0</v>
      </c>
      <c r="DX136" s="16" t="str">
        <f t="shared" si="149"/>
        <v>Fail</v>
      </c>
      <c r="DY136" s="31">
        <f>SUM(SUMIF(Survey!ET136:EV136,{"&gt;0","&lt;0"})*{1,-1})</f>
        <v>0</v>
      </c>
      <c r="DZ136">
        <f t="shared" si="150"/>
        <v>0</v>
      </c>
      <c r="EA136">
        <f t="shared" si="151"/>
        <v>100</v>
      </c>
      <c r="EB136" s="30" t="b">
        <f>IF(OR(Survey!$M136="ETF",Survey!$M136="ETF, alternative mutual fund",Survey!$M136="Closed-end", Survey!$M136="Split share corp"),TRUE,FALSE)</f>
        <v>0</v>
      </c>
      <c r="EC136" s="16" t="str">
        <f t="shared" si="152"/>
        <v>Fail</v>
      </c>
      <c r="ED136" s="31">
        <f>SUM(SUMIF(Survey!EX136:FD136,{"&gt;0","&lt;0"})*{1,-1})</f>
        <v>0</v>
      </c>
      <c r="EE136">
        <f t="shared" si="153"/>
        <v>0</v>
      </c>
      <c r="EF136" s="17">
        <f t="shared" si="154"/>
        <v>100</v>
      </c>
      <c r="EG136" s="16" t="str">
        <f t="shared" si="155"/>
        <v>Fail</v>
      </c>
      <c r="EH136" s="31">
        <f>SUM(SUMIF(Survey!FF136:FL136,{"&gt;0","&lt;0"})*{1,-1})</f>
        <v>0</v>
      </c>
      <c r="EI136">
        <f t="shared" si="156"/>
        <v>0</v>
      </c>
      <c r="EJ136" s="17">
        <f t="shared" si="157"/>
        <v>100</v>
      </c>
    </row>
    <row r="137" spans="1:140">
      <c r="A137">
        <v>137</v>
      </c>
      <c r="B137" t="str">
        <f t="shared" si="0"/>
        <v>Pass</v>
      </c>
      <c r="C137" t="str">
        <f>IF(COUNTBLANK(Survey!B137:FM137)=$C$2, "Pass", "Fail")</f>
        <v>Pass</v>
      </c>
      <c r="D137" s="16" t="str">
        <f t="shared" si="106"/>
        <v>Fail</v>
      </c>
      <c r="E137" t="str">
        <f>IF(OR(ISBLANK(Survey!AL137),COUNTIF(G137:BJ137,"Fail")),"Fail","Pass")</f>
        <v>Fail</v>
      </c>
      <c r="F137" s="265"/>
      <c r="G137" s="16" t="str">
        <f t="shared" si="107"/>
        <v>Fail</v>
      </c>
      <c r="H137" s="139">
        <f>COUNTBLANK(Survey!B137:D137)+COUNTBLANK(Survey!G137)+COUNTBLANK(Survey!I137)+COUNTBLANK(Survey!K137:M137)+COUNTBLANK(Survey!P137:Q137)+COUNTBLANK(Survey!T137:W137)+COUNTBLANK(Survey!Z137:AC137)+COUNTBLANK(Survey!AF137:AG137)+COUNTBLANK(Survey!AK137:AK137)</f>
        <v>21</v>
      </c>
      <c r="I137" t="str">
        <f t="shared" si="108"/>
        <v>Fail</v>
      </c>
      <c r="J137" t="b">
        <f>IF(Survey!E137="No",TRUE,FALSE)</f>
        <v>0</v>
      </c>
      <c r="K137" s="29" cm="1">
        <f t="array" ref="K137">IF(COUNTA(Survey!$E$4:$E$695)=1, 0, SUM(IF(COUNTIF(Survey!$E$4:$E$695, Survey!$E$4:$E$695)=1,1,0)))</f>
        <v>0</v>
      </c>
      <c r="L137" s="29">
        <f>LEN(Survey!E137)</f>
        <v>0</v>
      </c>
      <c r="M137" s="16" t="str">
        <f t="shared" si="109"/>
        <v>Fail</v>
      </c>
      <c r="N137" t="b">
        <f>IF(Survey!F137="No",TRUE,FALSE)</f>
        <v>0</v>
      </c>
      <c r="O137" t="b">
        <f>Survey!F137=Survey!E137</f>
        <v>1</v>
      </c>
      <c r="P137">
        <f>COUNTIF(Survey!$F$4:$F$695,Survey!F137)</f>
        <v>0</v>
      </c>
      <c r="Q137" s="28">
        <f>LEN(Survey!F137)</f>
        <v>0</v>
      </c>
      <c r="R137" s="16" t="str">
        <f t="shared" si="110"/>
        <v>Pass</v>
      </c>
      <c r="S137" s="29">
        <f>MOD((LEN(Survey!H137)+2),11)</f>
        <v>2</v>
      </c>
      <c r="T137">
        <f>COUNTIF(Survey!$H$4:$H$695,Survey!H137)</f>
        <v>0</v>
      </c>
      <c r="U137" s="28" t="str">
        <f>IF(Survey!$L137="Prospectus fund", "Yes", "No")</f>
        <v>No</v>
      </c>
      <c r="V137" s="16" t="str">
        <f t="shared" si="111"/>
        <v>Pass</v>
      </c>
      <c r="W137" s="29">
        <f>MOD((LEN(Survey!J137)+2),11)</f>
        <v>2</v>
      </c>
      <c r="X137">
        <f>COUNTIF(Survey!$J$4:$J$695,Survey!J137)</f>
        <v>0</v>
      </c>
      <c r="Y137" s="30" t="b">
        <f>IF(OR(Survey!$M137="ETF",Survey!$M137="ETF, alternative mutual fund",Survey!$M137="Closed-end", Survey!$M137="Split share corp", Survey!$I137="Yes"),TRUE,FALSE)</f>
        <v>0</v>
      </c>
      <c r="Z137" s="16" t="str">
        <f>IFERROR(IF(AND(OR(AC137=AD137,AD137 = "Either"),NOT(ISBLANK(Survey!K137))),"Pass","Fail"),"Pass")</f>
        <v>Fail</v>
      </c>
      <c r="AA137" s="31" cm="1">
        <f t="array" ref="AA137">SUM(SUMIF(Survey!CH137:DA137,{"&gt;0","&lt;0"})*{1,-1})</f>
        <v>0</v>
      </c>
      <c r="AB137" s="33" cm="1">
        <f t="array" ref="AB137">SUM(SUMIF(Survey!CK137,{"&gt;0","&lt;0"})*{1,-1})+SUM(SUMIF(Survey!CU137,{"&gt;0","&lt;0"})*{1,-1})</f>
        <v>0</v>
      </c>
      <c r="AC137" s="33">
        <f>Survey!K137</f>
        <v>0</v>
      </c>
      <c r="AD137" s="32" t="str">
        <f t="shared" si="112"/>
        <v>Either</v>
      </c>
      <c r="AE137" s="16" t="str">
        <f t="shared" si="113"/>
        <v>Fail</v>
      </c>
      <c r="AF137" s="58" cm="1">
        <f t="array" ref="AF137">SUM(SUMIF(Survey!CH137:DA137,{"&gt;0","&lt;0"})*{1,-1})+SUM(SUMIF(Survey!DC137:DV137,{"&gt;0","&lt;0"})*{1,-1})</f>
        <v>0</v>
      </c>
      <c r="AG137" s="58">
        <f>IFERROR(AF137/(Survey!$BA137),0)</f>
        <v>0</v>
      </c>
      <c r="AH137" s="104" t="b">
        <f>IF(OR(Survey!$M137="Alternative strategy or hedge",Survey!$M137="Private asset",Survey!$L137="Prospectus fund"),TRUE,FALSE)</f>
        <v>0</v>
      </c>
      <c r="AI137" s="104" t="b">
        <f>NOT(ISBLANK(Survey!$M137))</f>
        <v>0</v>
      </c>
      <c r="AJ137" s="16" t="str">
        <f t="shared" si="114"/>
        <v>Fail</v>
      </c>
      <c r="AK137" t="b">
        <f>IF(Survey!W137="No",TRUE,FALSE)</f>
        <v>0</v>
      </c>
      <c r="AL137" s="119">
        <f>MOD((LEN(Survey!W137)+2),22)</f>
        <v>2</v>
      </c>
      <c r="AM137" t="str">
        <f t="shared" si="115"/>
        <v>Pass</v>
      </c>
      <c r="AN137" s="33" t="b">
        <f>NOT(ISNUMBER(SEARCH("Other",Survey!$Q137)))</f>
        <v>1</v>
      </c>
      <c r="AO137" s="32" t="b">
        <f>NOT(ISBLANK(Survey!$R137))</f>
        <v>0</v>
      </c>
      <c r="AP137" s="16" t="str">
        <f t="shared" si="116"/>
        <v>Pass</v>
      </c>
      <c r="AQ137" s="114">
        <f>COUNTBLANK(Survey!$X137)</f>
        <v>1</v>
      </c>
      <c r="AR137" s="58">
        <f>IF(AND(Survey!L137&lt;&gt;"Exempt fund",OR(Survey!$M137="ETF",Survey!$M137="ETF, alternative mutual fund",Survey!$M137="Mutual fund",Survey!$M137="Alternative mutual fund",Survey!$M137="Money market")),1,0)</f>
        <v>0</v>
      </c>
      <c r="AS137" s="16" t="str">
        <f t="shared" si="117"/>
        <v>Pass</v>
      </c>
      <c r="AT137" s="33" t="b">
        <f>NOT(ISNUMBER(SEARCH("Yes",Survey!$AC137)))</f>
        <v>1</v>
      </c>
      <c r="AU137" s="32" t="b">
        <f>IF(COUNTBLANK(Survey!$AD137:$AE137)=0,TRUE, FALSE)</f>
        <v>0</v>
      </c>
      <c r="AV137" s="16" t="str">
        <f t="shared" si="118"/>
        <v>Pass</v>
      </c>
      <c r="AW137" s="33" t="b">
        <f>NOT(ISNUMBER(SEARCH("Yes",Survey!$AF137)))</f>
        <v>1</v>
      </c>
      <c r="AX137" s="32" t="b">
        <f>NOT(ISBLANK(Survey!$AH137))</f>
        <v>0</v>
      </c>
      <c r="AY137" s="16" t="str">
        <f t="shared" si="119"/>
        <v>Pass</v>
      </c>
      <c r="AZ137" s="33" t="b">
        <f>NOT(OR(ISNUMBER(SEARCH("Other",Survey!$AH137)),ISNUMBER(SEARCH("Multiple",Survey!$AH137))))</f>
        <v>1</v>
      </c>
      <c r="BA137" s="32" t="b">
        <f>NOT(ISBLANK(Survey!$AI137))</f>
        <v>0</v>
      </c>
      <c r="BB137" s="16" t="str">
        <f t="shared" si="120"/>
        <v>Fail</v>
      </c>
      <c r="BC137" s="114">
        <f>IF(ABS(Survey!$BA137)&gt;0, 1,0)</f>
        <v>0</v>
      </c>
      <c r="BD137" s="114">
        <f>IF(COUNTBLANK(Survey!$AL137)=0,1,0)</f>
        <v>0</v>
      </c>
      <c r="BE137" s="16" t="str">
        <f t="shared" si="121"/>
        <v>Pass</v>
      </c>
      <c r="BF137" s="114">
        <f>IF(ISBLANK(Survey!$AL137),0,1)</f>
        <v>0</v>
      </c>
      <c r="BG137" s="133">
        <f>COUNTBLANK(Survey!$AM137)</f>
        <v>1</v>
      </c>
      <c r="BH137" s="16" t="str">
        <f t="shared" si="122"/>
        <v>Pass</v>
      </c>
      <c r="BI137" s="114">
        <f>IF(OR(Survey!$AM137="Closed",ISBLANK(Survey!$AM137)),0,1)</f>
        <v>0</v>
      </c>
      <c r="BJ137" s="133">
        <f>IF(ISBLANK(Survey!$AN137),1,0)</f>
        <v>1</v>
      </c>
      <c r="BK137" s="118" t="str">
        <f t="shared" si="123"/>
        <v>Pass</v>
      </c>
      <c r="BL137" s="31" cm="1">
        <f t="array" ref="BL137">SUM(SUMIF(Survey!AO137:AP137,{"&gt;0","&lt;0"})*{1,-1})</f>
        <v>0</v>
      </c>
      <c r="BM137">
        <f t="shared" si="124"/>
        <v>0</v>
      </c>
      <c r="BN137">
        <f t="shared" si="125"/>
        <v>100</v>
      </c>
      <c r="BO137" s="118" t="str">
        <f t="shared" si="126"/>
        <v>Pass</v>
      </c>
      <c r="BP137">
        <f>IF(Survey!AQ137="No",0,1)</f>
        <v>1</v>
      </c>
      <c r="BQ137" s="207">
        <f>MOD((LEN(Survey!AQ137)+2),22)</f>
        <v>2</v>
      </c>
      <c r="BR137">
        <f>IF(Survey!AR137="No",0,1)</f>
        <v>1</v>
      </c>
      <c r="BS137" s="207">
        <f>MOD((LEN(Survey!AR137)+2),22)</f>
        <v>2</v>
      </c>
      <c r="BT137" s="114">
        <f>COUNTBLANK(Survey!$AQ137:$AS137)+COUNTBLANK(Survey!$AU137)</f>
        <v>4</v>
      </c>
      <c r="BU137" s="114">
        <f>IF(Survey!$I137="Yes",1,0)</f>
        <v>0</v>
      </c>
      <c r="BV137" s="114">
        <f>IF(OR(Survey!$M137="Mutual fund",Survey!$M137="Alternative mutual fund",Survey!$M137="Money market"),1,0)</f>
        <v>0</v>
      </c>
      <c r="BW137" s="119">
        <f>IF(OR(Survey!$M137="ETF",Survey!$M137="ETF, alternative mutual fund"),1,0)</f>
        <v>0</v>
      </c>
      <c r="BX137" s="16" t="str">
        <f t="shared" si="127"/>
        <v>Pass</v>
      </c>
      <c r="BY137" s="33">
        <f>IF(ISNUMBER(SEARCH("Other",Survey!$AS137)), 1, 0)</f>
        <v>0</v>
      </c>
      <c r="BZ137" s="58" t="b">
        <f>NOT(ISBLANK(Survey!$AT137))</f>
        <v>0</v>
      </c>
      <c r="CA137" s="16" t="str">
        <f t="shared" si="128"/>
        <v>Pass</v>
      </c>
      <c r="CB137" s="114">
        <f>IF(Survey!$BB137=0, 0,1)</f>
        <v>0</v>
      </c>
      <c r="CC137" s="58">
        <f>Survey!$AV137</f>
        <v>0</v>
      </c>
      <c r="CD137" s="58">
        <f>Survey!$BC137+Survey!$BD137+ABS(Survey!$BE137)-ABS(Survey!$BF137)-ABS(Survey!$BG137)-ABS(Survey!$BL137)</f>
        <v>0</v>
      </c>
      <c r="CE137" s="138">
        <f>Survey!BB137+(ABS(Survey!$BH137)-ABS(Survey!$BI137)+ABS(Survey!$BJ137)-ABS(Survey!$BK137))*0.5</f>
        <v>0</v>
      </c>
      <c r="CF137" s="58">
        <f t="shared" si="129"/>
        <v>0</v>
      </c>
      <c r="CG137" s="58">
        <f>IF(AND($CC137&gt;$CF137-0.2,$CC137&lt;$CF137+0.2,ISBLANK(Survey!$AV137)=FALSE),0,1)</f>
        <v>1</v>
      </c>
      <c r="CH137" s="133">
        <f>IF(ISBLANK(Survey!$AW137),1,0)</f>
        <v>1</v>
      </c>
      <c r="CI137" s="16" t="str">
        <f t="shared" si="130"/>
        <v>Pass</v>
      </c>
      <c r="CJ137" s="114">
        <f>IF(Survey!$BB137=0, 0,1)</f>
        <v>0</v>
      </c>
      <c r="CK137" s="58">
        <f>IF(AND(Survey!$AX137&gt;=0,Survey!$AX137&lt;=0.2,Survey!$AX137&lt;&gt;""),0,1)</f>
        <v>1</v>
      </c>
      <c r="CL137" s="114">
        <f>IF(ISBLANK(Survey!$AY137),1,0)</f>
        <v>1</v>
      </c>
      <c r="CM137" s="16" t="str">
        <f t="shared" si="131"/>
        <v>Fail</v>
      </c>
      <c r="CN137" s="133">
        <f>Survey!$AZ137</f>
        <v>0</v>
      </c>
      <c r="CO137" s="16" t="str">
        <f t="shared" si="132"/>
        <v>Pass</v>
      </c>
      <c r="CP137" s="31">
        <f>Survey!$BA137</f>
        <v>0</v>
      </c>
      <c r="CQ137" s="138">
        <f>Survey!$BB137+Survey!$BC137+Survey!$BD137+ABS(Survey!$BE137)-ABS(Survey!$BF137)-ABS(Survey!$BG137)+ABS(Survey!$BH137)-ABS(Survey!$BI137)+ABS(Survey!$BJ137)-ABS(Survey!$BK137)-ABS(Survey!$BL137)+Survey!$BM137</f>
        <v>0</v>
      </c>
      <c r="CR137" s="30">
        <f t="shared" si="133"/>
        <v>0</v>
      </c>
      <c r="CS137" s="17">
        <f t="shared" si="134"/>
        <v>0</v>
      </c>
      <c r="CT137" s="16" t="str">
        <f t="shared" si="135"/>
        <v>Pass</v>
      </c>
      <c r="CU137" s="33" t="b">
        <f>IF(ABS(Survey!$BM137)=0,TRUE,FALSE)</f>
        <v>1</v>
      </c>
      <c r="CV137" s="32" t="b">
        <f>NOT(ISBLANK(Survey!$BN137))</f>
        <v>0</v>
      </c>
      <c r="CW137" t="str">
        <f t="shared" si="136"/>
        <v>Fail</v>
      </c>
      <c r="CX137" s="25">
        <f>Survey!$BA137</f>
        <v>0</v>
      </c>
      <c r="CY137" s="25" cm="1">
        <f t="array" ref="CY137">SUM(SUMIF(Survey!BP137:BW137,{"&gt;0","&lt;0"})*{1,-1})-SUM(SUMIF(Survey!BY137:CF137,{"&gt;0","&lt;0"})*{1,-1})</f>
        <v>0</v>
      </c>
      <c r="CZ137" s="30" t="str">
        <f t="shared" si="137"/>
        <v>No holdings</v>
      </c>
      <c r="DA137">
        <f t="shared" si="138"/>
        <v>0</v>
      </c>
      <c r="DB137" s="16" t="str">
        <f t="shared" si="139"/>
        <v>Fail</v>
      </c>
      <c r="DC137" s="31">
        <f>Survey!$BA137</f>
        <v>0</v>
      </c>
      <c r="DD137" s="31" cm="1">
        <f t="array" ref="DD137">SUM(SUMIF(Survey!CH137:DA137,{"&gt;0","&lt;0"})*{1,-1})-SUM(SUMIF(Survey!DC137:DV137,{"&gt;0","&lt;0"})*{1,-1})</f>
        <v>0</v>
      </c>
      <c r="DE137" s="30" t="str">
        <f t="shared" si="140"/>
        <v>No holdings</v>
      </c>
      <c r="DF137" s="17">
        <f t="shared" si="141"/>
        <v>0</v>
      </c>
      <c r="DG137" s="16" t="str">
        <f t="shared" si="142"/>
        <v>Pass</v>
      </c>
      <c r="DH137" s="33" t="b">
        <f>IF(ABS(Survey!$DA137)=0,TRUE,FALSE)</f>
        <v>1</v>
      </c>
      <c r="DI137" s="32" t="b">
        <f>NOT(ISBLANK(Survey!$DB137))</f>
        <v>0</v>
      </c>
      <c r="DJ137" s="16" t="str">
        <f t="shared" si="143"/>
        <v>Pass</v>
      </c>
      <c r="DK137" s="33" t="b">
        <f>IF(ABS(Survey!$DV137)=0,TRUE,FALSE)</f>
        <v>1</v>
      </c>
      <c r="DL137" s="32" t="b">
        <f>NOT(ISBLANK(Survey!$DW137))</f>
        <v>0</v>
      </c>
      <c r="DM137" t="str">
        <f t="shared" si="144"/>
        <v>Pass</v>
      </c>
      <c r="DN137" s="25" cm="1">
        <f t="array" ref="DN137">SUM(SUMIF(Survey!CW137,{"&gt;0","&lt;0"})*{1,-1})+SUM(SUMIF(Survey!DR137,{"&gt;0","&lt;0"})*{1,-1})</f>
        <v>0</v>
      </c>
      <c r="DO137" s="25">
        <f>SUM(SUMIF(Survey!DY137:EE137,{"&gt;0","&lt;0"})*{1,-1})+SUM(SUMIF(Survey!EG137:EM137,{"&gt;0","&lt;0"})*{1,-1})</f>
        <v>0</v>
      </c>
      <c r="DP137">
        <f t="shared" si="145"/>
        <v>0</v>
      </c>
      <c r="DQ137">
        <f t="shared" si="146"/>
        <v>0</v>
      </c>
      <c r="DR137" s="16" t="str">
        <f t="shared" si="147"/>
        <v>Pass</v>
      </c>
      <c r="DS137" s="33" t="b">
        <f>IF(ABS(Survey!$EE137)=0,TRUE,FALSE)</f>
        <v>1</v>
      </c>
      <c r="DT137" s="32" t="b">
        <f>NOT(ISBLANK(Survey!EF137))</f>
        <v>0</v>
      </c>
      <c r="DU137" s="16" t="str">
        <f t="shared" si="148"/>
        <v>Pass</v>
      </c>
      <c r="DV137" s="33" t="b">
        <f>IF(ABS(Survey!$EM137)=0,TRUE,FALSE)</f>
        <v>1</v>
      </c>
      <c r="DW137" s="32" t="b">
        <f>NOT(ISBLANK(Survey!$EN137))</f>
        <v>0</v>
      </c>
      <c r="DX137" s="16" t="str">
        <f t="shared" si="149"/>
        <v>Fail</v>
      </c>
      <c r="DY137" s="31">
        <f>SUM(SUMIF(Survey!ET137:EV137,{"&gt;0","&lt;0"})*{1,-1})</f>
        <v>0</v>
      </c>
      <c r="DZ137">
        <f t="shared" si="150"/>
        <v>0</v>
      </c>
      <c r="EA137">
        <f t="shared" si="151"/>
        <v>100</v>
      </c>
      <c r="EB137" s="30" t="b">
        <f>IF(OR(Survey!$M137="ETF",Survey!$M137="ETF, alternative mutual fund",Survey!$M137="Closed-end", Survey!$M137="Split share corp"),TRUE,FALSE)</f>
        <v>0</v>
      </c>
      <c r="EC137" s="16" t="str">
        <f t="shared" si="152"/>
        <v>Fail</v>
      </c>
      <c r="ED137" s="31">
        <f>SUM(SUMIF(Survey!EX137:FD137,{"&gt;0","&lt;0"})*{1,-1})</f>
        <v>0</v>
      </c>
      <c r="EE137">
        <f t="shared" si="153"/>
        <v>0</v>
      </c>
      <c r="EF137" s="17">
        <f t="shared" si="154"/>
        <v>100</v>
      </c>
      <c r="EG137" s="16" t="str">
        <f t="shared" si="155"/>
        <v>Fail</v>
      </c>
      <c r="EH137" s="31">
        <f>SUM(SUMIF(Survey!FF137:FL137,{"&gt;0","&lt;0"})*{1,-1})</f>
        <v>0</v>
      </c>
      <c r="EI137">
        <f t="shared" si="156"/>
        <v>0</v>
      </c>
      <c r="EJ137" s="17">
        <f t="shared" si="157"/>
        <v>100</v>
      </c>
    </row>
    <row r="138" spans="1:140">
      <c r="A138">
        <v>138</v>
      </c>
      <c r="B138" t="str">
        <f t="shared" si="0"/>
        <v>Pass</v>
      </c>
      <c r="C138" t="str">
        <f>IF(COUNTBLANK(Survey!B138:FM138)=$C$2, "Pass", "Fail")</f>
        <v>Pass</v>
      </c>
      <c r="D138" s="16" t="str">
        <f t="shared" si="106"/>
        <v>Fail</v>
      </c>
      <c r="E138" t="str">
        <f>IF(OR(ISBLANK(Survey!AL138),COUNTIF(G138:BJ138,"Fail")),"Fail","Pass")</f>
        <v>Fail</v>
      </c>
      <c r="F138" s="265"/>
      <c r="G138" s="16" t="str">
        <f t="shared" si="107"/>
        <v>Fail</v>
      </c>
      <c r="H138" s="139">
        <f>COUNTBLANK(Survey!B138:D138)+COUNTBLANK(Survey!G138)+COUNTBLANK(Survey!I138)+COUNTBLANK(Survey!K138:M138)+COUNTBLANK(Survey!P138:Q138)+COUNTBLANK(Survey!T138:W138)+COUNTBLANK(Survey!Z138:AC138)+COUNTBLANK(Survey!AF138:AG138)+COUNTBLANK(Survey!AK138:AK138)</f>
        <v>21</v>
      </c>
      <c r="I138" t="str">
        <f t="shared" si="108"/>
        <v>Fail</v>
      </c>
      <c r="J138" t="b">
        <f>IF(Survey!E138="No",TRUE,FALSE)</f>
        <v>0</v>
      </c>
      <c r="K138" s="29" cm="1">
        <f t="array" ref="K138">IF(COUNTA(Survey!$E$4:$E$695)=1, 0, SUM(IF(COUNTIF(Survey!$E$4:$E$695, Survey!$E$4:$E$695)=1,1,0)))</f>
        <v>0</v>
      </c>
      <c r="L138" s="29">
        <f>LEN(Survey!E138)</f>
        <v>0</v>
      </c>
      <c r="M138" s="16" t="str">
        <f t="shared" si="109"/>
        <v>Fail</v>
      </c>
      <c r="N138" t="b">
        <f>IF(Survey!F138="No",TRUE,FALSE)</f>
        <v>0</v>
      </c>
      <c r="O138" t="b">
        <f>Survey!F138=Survey!E138</f>
        <v>1</v>
      </c>
      <c r="P138">
        <f>COUNTIF(Survey!$F$4:$F$695,Survey!F138)</f>
        <v>0</v>
      </c>
      <c r="Q138" s="28">
        <f>LEN(Survey!F138)</f>
        <v>0</v>
      </c>
      <c r="R138" s="16" t="str">
        <f t="shared" si="110"/>
        <v>Pass</v>
      </c>
      <c r="S138" s="29">
        <f>MOD((LEN(Survey!H138)+2),11)</f>
        <v>2</v>
      </c>
      <c r="T138">
        <f>COUNTIF(Survey!$H$4:$H$695,Survey!H138)</f>
        <v>0</v>
      </c>
      <c r="U138" s="28" t="str">
        <f>IF(Survey!$L138="Prospectus fund", "Yes", "No")</f>
        <v>No</v>
      </c>
      <c r="V138" s="16" t="str">
        <f t="shared" si="111"/>
        <v>Pass</v>
      </c>
      <c r="W138" s="29">
        <f>MOD((LEN(Survey!J138)+2),11)</f>
        <v>2</v>
      </c>
      <c r="X138">
        <f>COUNTIF(Survey!$J$4:$J$695,Survey!J138)</f>
        <v>0</v>
      </c>
      <c r="Y138" s="30" t="b">
        <f>IF(OR(Survey!$M138="ETF",Survey!$M138="ETF, alternative mutual fund",Survey!$M138="Closed-end", Survey!$M138="Split share corp", Survey!$I138="Yes"),TRUE,FALSE)</f>
        <v>0</v>
      </c>
      <c r="Z138" s="16" t="str">
        <f>IFERROR(IF(AND(OR(AC138=AD138,AD138 = "Either"),NOT(ISBLANK(Survey!K138))),"Pass","Fail"),"Pass")</f>
        <v>Fail</v>
      </c>
      <c r="AA138" s="31" cm="1">
        <f t="array" ref="AA138">SUM(SUMIF(Survey!CH138:DA138,{"&gt;0","&lt;0"})*{1,-1})</f>
        <v>0</v>
      </c>
      <c r="AB138" s="33" cm="1">
        <f t="array" ref="AB138">SUM(SUMIF(Survey!CK138,{"&gt;0","&lt;0"})*{1,-1})+SUM(SUMIF(Survey!CU138,{"&gt;0","&lt;0"})*{1,-1})</f>
        <v>0</v>
      </c>
      <c r="AC138" s="33">
        <f>Survey!K138</f>
        <v>0</v>
      </c>
      <c r="AD138" s="32" t="str">
        <f t="shared" si="112"/>
        <v>Either</v>
      </c>
      <c r="AE138" s="16" t="str">
        <f t="shared" si="113"/>
        <v>Fail</v>
      </c>
      <c r="AF138" s="58" cm="1">
        <f t="array" ref="AF138">SUM(SUMIF(Survey!CH138:DA138,{"&gt;0","&lt;0"})*{1,-1})+SUM(SUMIF(Survey!DC138:DV138,{"&gt;0","&lt;0"})*{1,-1})</f>
        <v>0</v>
      </c>
      <c r="AG138" s="58">
        <f>IFERROR(AF138/(Survey!$BA138),0)</f>
        <v>0</v>
      </c>
      <c r="AH138" s="104" t="b">
        <f>IF(OR(Survey!$M138="Alternative strategy or hedge",Survey!$M138="Private asset",Survey!$L138="Prospectus fund"),TRUE,FALSE)</f>
        <v>0</v>
      </c>
      <c r="AI138" s="104" t="b">
        <f>NOT(ISBLANK(Survey!$M138))</f>
        <v>0</v>
      </c>
      <c r="AJ138" s="16" t="str">
        <f t="shared" si="114"/>
        <v>Fail</v>
      </c>
      <c r="AK138" t="b">
        <f>IF(Survey!W138="No",TRUE,FALSE)</f>
        <v>0</v>
      </c>
      <c r="AL138" s="119">
        <f>MOD((LEN(Survey!W138)+2),22)</f>
        <v>2</v>
      </c>
      <c r="AM138" t="str">
        <f t="shared" si="115"/>
        <v>Pass</v>
      </c>
      <c r="AN138" s="33" t="b">
        <f>NOT(ISNUMBER(SEARCH("Other",Survey!$Q138)))</f>
        <v>1</v>
      </c>
      <c r="AO138" s="32" t="b">
        <f>NOT(ISBLANK(Survey!$R138))</f>
        <v>0</v>
      </c>
      <c r="AP138" s="16" t="str">
        <f t="shared" si="116"/>
        <v>Pass</v>
      </c>
      <c r="AQ138" s="114">
        <f>COUNTBLANK(Survey!$X138)</f>
        <v>1</v>
      </c>
      <c r="AR138" s="58">
        <f>IF(AND(Survey!L138&lt;&gt;"Exempt fund",OR(Survey!$M138="ETF",Survey!$M138="ETF, alternative mutual fund",Survey!$M138="Mutual fund",Survey!$M138="Alternative mutual fund",Survey!$M138="Money market")),1,0)</f>
        <v>0</v>
      </c>
      <c r="AS138" s="16" t="str">
        <f t="shared" si="117"/>
        <v>Pass</v>
      </c>
      <c r="AT138" s="33" t="b">
        <f>NOT(ISNUMBER(SEARCH("Yes",Survey!$AC138)))</f>
        <v>1</v>
      </c>
      <c r="AU138" s="32" t="b">
        <f>IF(COUNTBLANK(Survey!$AD138:$AE138)=0,TRUE, FALSE)</f>
        <v>0</v>
      </c>
      <c r="AV138" s="16" t="str">
        <f t="shared" si="118"/>
        <v>Pass</v>
      </c>
      <c r="AW138" s="33" t="b">
        <f>NOT(ISNUMBER(SEARCH("Yes",Survey!$AF138)))</f>
        <v>1</v>
      </c>
      <c r="AX138" s="32" t="b">
        <f>NOT(ISBLANK(Survey!$AH138))</f>
        <v>0</v>
      </c>
      <c r="AY138" s="16" t="str">
        <f t="shared" si="119"/>
        <v>Pass</v>
      </c>
      <c r="AZ138" s="33" t="b">
        <f>NOT(OR(ISNUMBER(SEARCH("Other",Survey!$AH138)),ISNUMBER(SEARCH("Multiple",Survey!$AH138))))</f>
        <v>1</v>
      </c>
      <c r="BA138" s="32" t="b">
        <f>NOT(ISBLANK(Survey!$AI138))</f>
        <v>0</v>
      </c>
      <c r="BB138" s="16" t="str">
        <f t="shared" si="120"/>
        <v>Fail</v>
      </c>
      <c r="BC138" s="114">
        <f>IF(ABS(Survey!$BA138)&gt;0, 1,0)</f>
        <v>0</v>
      </c>
      <c r="BD138" s="114">
        <f>IF(COUNTBLANK(Survey!$AL138)=0,1,0)</f>
        <v>0</v>
      </c>
      <c r="BE138" s="16" t="str">
        <f t="shared" si="121"/>
        <v>Pass</v>
      </c>
      <c r="BF138" s="114">
        <f>IF(ISBLANK(Survey!$AL138),0,1)</f>
        <v>0</v>
      </c>
      <c r="BG138" s="133">
        <f>COUNTBLANK(Survey!$AM138)</f>
        <v>1</v>
      </c>
      <c r="BH138" s="16" t="str">
        <f t="shared" si="122"/>
        <v>Pass</v>
      </c>
      <c r="BI138" s="114">
        <f>IF(OR(Survey!$AM138="Closed",ISBLANK(Survey!$AM138)),0,1)</f>
        <v>0</v>
      </c>
      <c r="BJ138" s="133">
        <f>IF(ISBLANK(Survey!$AN138),1,0)</f>
        <v>1</v>
      </c>
      <c r="BK138" s="118" t="str">
        <f t="shared" si="123"/>
        <v>Pass</v>
      </c>
      <c r="BL138" s="31" cm="1">
        <f t="array" ref="BL138">SUM(SUMIF(Survey!AO138:AP138,{"&gt;0","&lt;0"})*{1,-1})</f>
        <v>0</v>
      </c>
      <c r="BM138">
        <f t="shared" si="124"/>
        <v>0</v>
      </c>
      <c r="BN138">
        <f t="shared" si="125"/>
        <v>100</v>
      </c>
      <c r="BO138" s="118" t="str">
        <f t="shared" si="126"/>
        <v>Pass</v>
      </c>
      <c r="BP138">
        <f>IF(Survey!AQ138="No",0,1)</f>
        <v>1</v>
      </c>
      <c r="BQ138" s="207">
        <f>MOD((LEN(Survey!AQ138)+2),22)</f>
        <v>2</v>
      </c>
      <c r="BR138">
        <f>IF(Survey!AR138="No",0,1)</f>
        <v>1</v>
      </c>
      <c r="BS138" s="207">
        <f>MOD((LEN(Survey!AR138)+2),22)</f>
        <v>2</v>
      </c>
      <c r="BT138" s="114">
        <f>COUNTBLANK(Survey!$AQ138:$AS138)+COUNTBLANK(Survey!$AU138)</f>
        <v>4</v>
      </c>
      <c r="BU138" s="114">
        <f>IF(Survey!$I138="Yes",1,0)</f>
        <v>0</v>
      </c>
      <c r="BV138" s="114">
        <f>IF(OR(Survey!$M138="Mutual fund",Survey!$M138="Alternative mutual fund",Survey!$M138="Money market"),1,0)</f>
        <v>0</v>
      </c>
      <c r="BW138" s="119">
        <f>IF(OR(Survey!$M138="ETF",Survey!$M138="ETF, alternative mutual fund"),1,0)</f>
        <v>0</v>
      </c>
      <c r="BX138" s="16" t="str">
        <f t="shared" si="127"/>
        <v>Pass</v>
      </c>
      <c r="BY138" s="33">
        <f>IF(ISNUMBER(SEARCH("Other",Survey!$AS138)), 1, 0)</f>
        <v>0</v>
      </c>
      <c r="BZ138" s="58" t="b">
        <f>NOT(ISBLANK(Survey!$AT138))</f>
        <v>0</v>
      </c>
      <c r="CA138" s="16" t="str">
        <f t="shared" si="128"/>
        <v>Pass</v>
      </c>
      <c r="CB138" s="114">
        <f>IF(Survey!$BB138=0, 0,1)</f>
        <v>0</v>
      </c>
      <c r="CC138" s="58">
        <f>Survey!$AV138</f>
        <v>0</v>
      </c>
      <c r="CD138" s="58">
        <f>Survey!$BC138+Survey!$BD138+ABS(Survey!$BE138)-ABS(Survey!$BF138)-ABS(Survey!$BG138)-ABS(Survey!$BL138)</f>
        <v>0</v>
      </c>
      <c r="CE138" s="138">
        <f>Survey!BB138+(ABS(Survey!$BH138)-ABS(Survey!$BI138)+ABS(Survey!$BJ138)-ABS(Survey!$BK138))*0.5</f>
        <v>0</v>
      </c>
      <c r="CF138" s="58">
        <f t="shared" si="129"/>
        <v>0</v>
      </c>
      <c r="CG138" s="58">
        <f>IF(AND($CC138&gt;$CF138-0.2,$CC138&lt;$CF138+0.2,ISBLANK(Survey!$AV138)=FALSE),0,1)</f>
        <v>1</v>
      </c>
      <c r="CH138" s="133">
        <f>IF(ISBLANK(Survey!$AW138),1,0)</f>
        <v>1</v>
      </c>
      <c r="CI138" s="16" t="str">
        <f t="shared" si="130"/>
        <v>Pass</v>
      </c>
      <c r="CJ138" s="114">
        <f>IF(Survey!$BB138=0, 0,1)</f>
        <v>0</v>
      </c>
      <c r="CK138" s="58">
        <f>IF(AND(Survey!$AX138&gt;=0,Survey!$AX138&lt;=0.2,Survey!$AX138&lt;&gt;""),0,1)</f>
        <v>1</v>
      </c>
      <c r="CL138" s="114">
        <f>IF(ISBLANK(Survey!$AY138),1,0)</f>
        <v>1</v>
      </c>
      <c r="CM138" s="16" t="str">
        <f t="shared" si="131"/>
        <v>Fail</v>
      </c>
      <c r="CN138" s="133">
        <f>Survey!$AZ138</f>
        <v>0</v>
      </c>
      <c r="CO138" s="16" t="str">
        <f t="shared" si="132"/>
        <v>Pass</v>
      </c>
      <c r="CP138" s="31">
        <f>Survey!$BA138</f>
        <v>0</v>
      </c>
      <c r="CQ138" s="138">
        <f>Survey!$BB138+Survey!$BC138+Survey!$BD138+ABS(Survey!$BE138)-ABS(Survey!$BF138)-ABS(Survey!$BG138)+ABS(Survey!$BH138)-ABS(Survey!$BI138)+ABS(Survey!$BJ138)-ABS(Survey!$BK138)-ABS(Survey!$BL138)+Survey!$BM138</f>
        <v>0</v>
      </c>
      <c r="CR138" s="30">
        <f t="shared" si="133"/>
        <v>0</v>
      </c>
      <c r="CS138" s="17">
        <f t="shared" si="134"/>
        <v>0</v>
      </c>
      <c r="CT138" s="16" t="str">
        <f t="shared" si="135"/>
        <v>Pass</v>
      </c>
      <c r="CU138" s="33" t="b">
        <f>IF(ABS(Survey!$BM138)=0,TRUE,FALSE)</f>
        <v>1</v>
      </c>
      <c r="CV138" s="32" t="b">
        <f>NOT(ISBLANK(Survey!$BN138))</f>
        <v>0</v>
      </c>
      <c r="CW138" t="str">
        <f t="shared" si="136"/>
        <v>Fail</v>
      </c>
      <c r="CX138" s="25">
        <f>Survey!$BA138</f>
        <v>0</v>
      </c>
      <c r="CY138" s="25" cm="1">
        <f t="array" ref="CY138">SUM(SUMIF(Survey!BP138:BW138,{"&gt;0","&lt;0"})*{1,-1})-SUM(SUMIF(Survey!BY138:CF138,{"&gt;0","&lt;0"})*{1,-1})</f>
        <v>0</v>
      </c>
      <c r="CZ138" s="30" t="str">
        <f t="shared" si="137"/>
        <v>No holdings</v>
      </c>
      <c r="DA138">
        <f t="shared" si="138"/>
        <v>0</v>
      </c>
      <c r="DB138" s="16" t="str">
        <f t="shared" si="139"/>
        <v>Fail</v>
      </c>
      <c r="DC138" s="31">
        <f>Survey!$BA138</f>
        <v>0</v>
      </c>
      <c r="DD138" s="31" cm="1">
        <f t="array" ref="DD138">SUM(SUMIF(Survey!CH138:DA138,{"&gt;0","&lt;0"})*{1,-1})-SUM(SUMIF(Survey!DC138:DV138,{"&gt;0","&lt;0"})*{1,-1})</f>
        <v>0</v>
      </c>
      <c r="DE138" s="30" t="str">
        <f t="shared" si="140"/>
        <v>No holdings</v>
      </c>
      <c r="DF138" s="17">
        <f t="shared" si="141"/>
        <v>0</v>
      </c>
      <c r="DG138" s="16" t="str">
        <f t="shared" si="142"/>
        <v>Pass</v>
      </c>
      <c r="DH138" s="33" t="b">
        <f>IF(ABS(Survey!$DA138)=0,TRUE,FALSE)</f>
        <v>1</v>
      </c>
      <c r="DI138" s="32" t="b">
        <f>NOT(ISBLANK(Survey!$DB138))</f>
        <v>0</v>
      </c>
      <c r="DJ138" s="16" t="str">
        <f t="shared" si="143"/>
        <v>Pass</v>
      </c>
      <c r="DK138" s="33" t="b">
        <f>IF(ABS(Survey!$DV138)=0,TRUE,FALSE)</f>
        <v>1</v>
      </c>
      <c r="DL138" s="32" t="b">
        <f>NOT(ISBLANK(Survey!$DW138))</f>
        <v>0</v>
      </c>
      <c r="DM138" t="str">
        <f t="shared" si="144"/>
        <v>Pass</v>
      </c>
      <c r="DN138" s="25" cm="1">
        <f t="array" ref="DN138">SUM(SUMIF(Survey!CW138,{"&gt;0","&lt;0"})*{1,-1})+SUM(SUMIF(Survey!DR138,{"&gt;0","&lt;0"})*{1,-1})</f>
        <v>0</v>
      </c>
      <c r="DO138" s="25">
        <f>SUM(SUMIF(Survey!DY138:EE138,{"&gt;0","&lt;0"})*{1,-1})+SUM(SUMIF(Survey!EG138:EM138,{"&gt;0","&lt;0"})*{1,-1})</f>
        <v>0</v>
      </c>
      <c r="DP138">
        <f t="shared" si="145"/>
        <v>0</v>
      </c>
      <c r="DQ138">
        <f t="shared" si="146"/>
        <v>0</v>
      </c>
      <c r="DR138" s="16" t="str">
        <f t="shared" si="147"/>
        <v>Pass</v>
      </c>
      <c r="DS138" s="33" t="b">
        <f>IF(ABS(Survey!$EE138)=0,TRUE,FALSE)</f>
        <v>1</v>
      </c>
      <c r="DT138" s="32" t="b">
        <f>NOT(ISBLANK(Survey!EF138))</f>
        <v>0</v>
      </c>
      <c r="DU138" s="16" t="str">
        <f t="shared" si="148"/>
        <v>Pass</v>
      </c>
      <c r="DV138" s="33" t="b">
        <f>IF(ABS(Survey!$EM138)=0,TRUE,FALSE)</f>
        <v>1</v>
      </c>
      <c r="DW138" s="32" t="b">
        <f>NOT(ISBLANK(Survey!$EN138))</f>
        <v>0</v>
      </c>
      <c r="DX138" s="16" t="str">
        <f t="shared" si="149"/>
        <v>Fail</v>
      </c>
      <c r="DY138" s="31">
        <f>SUM(SUMIF(Survey!ET138:EV138,{"&gt;0","&lt;0"})*{1,-1})</f>
        <v>0</v>
      </c>
      <c r="DZ138">
        <f t="shared" si="150"/>
        <v>0</v>
      </c>
      <c r="EA138">
        <f t="shared" si="151"/>
        <v>100</v>
      </c>
      <c r="EB138" s="30" t="b">
        <f>IF(OR(Survey!$M138="ETF",Survey!$M138="ETF, alternative mutual fund",Survey!$M138="Closed-end", Survey!$M138="Split share corp"),TRUE,FALSE)</f>
        <v>0</v>
      </c>
      <c r="EC138" s="16" t="str">
        <f t="shared" si="152"/>
        <v>Fail</v>
      </c>
      <c r="ED138" s="31">
        <f>SUM(SUMIF(Survey!EX138:FD138,{"&gt;0","&lt;0"})*{1,-1})</f>
        <v>0</v>
      </c>
      <c r="EE138">
        <f t="shared" si="153"/>
        <v>0</v>
      </c>
      <c r="EF138" s="17">
        <f t="shared" si="154"/>
        <v>100</v>
      </c>
      <c r="EG138" s="16" t="str">
        <f t="shared" si="155"/>
        <v>Fail</v>
      </c>
      <c r="EH138" s="31">
        <f>SUM(SUMIF(Survey!FF138:FL138,{"&gt;0","&lt;0"})*{1,-1})</f>
        <v>0</v>
      </c>
      <c r="EI138">
        <f t="shared" si="156"/>
        <v>0</v>
      </c>
      <c r="EJ138" s="17">
        <f t="shared" si="157"/>
        <v>100</v>
      </c>
    </row>
    <row r="139" spans="1:140">
      <c r="A139">
        <v>139</v>
      </c>
      <c r="B139" t="str">
        <f t="shared" si="0"/>
        <v>Pass</v>
      </c>
      <c r="C139" t="str">
        <f>IF(COUNTBLANK(Survey!B139:FM139)=$C$2, "Pass", "Fail")</f>
        <v>Pass</v>
      </c>
      <c r="D139" s="16" t="str">
        <f t="shared" si="106"/>
        <v>Fail</v>
      </c>
      <c r="E139" t="str">
        <f>IF(OR(ISBLANK(Survey!AL139),COUNTIF(G139:BJ139,"Fail")),"Fail","Pass")</f>
        <v>Fail</v>
      </c>
      <c r="F139" s="265"/>
      <c r="G139" s="16" t="str">
        <f t="shared" si="107"/>
        <v>Fail</v>
      </c>
      <c r="H139" s="139">
        <f>COUNTBLANK(Survey!B139:D139)+COUNTBLANK(Survey!G139)+COUNTBLANK(Survey!I139)+COUNTBLANK(Survey!K139:M139)+COUNTBLANK(Survey!P139:Q139)+COUNTBLANK(Survey!T139:W139)+COUNTBLANK(Survey!Z139:AC139)+COUNTBLANK(Survey!AF139:AG139)+COUNTBLANK(Survey!AK139:AK139)</f>
        <v>21</v>
      </c>
      <c r="I139" t="str">
        <f t="shared" si="108"/>
        <v>Fail</v>
      </c>
      <c r="J139" t="b">
        <f>IF(Survey!E139="No",TRUE,FALSE)</f>
        <v>0</v>
      </c>
      <c r="K139" s="29" cm="1">
        <f t="array" ref="K139">IF(COUNTA(Survey!$E$4:$E$695)=1, 0, SUM(IF(COUNTIF(Survey!$E$4:$E$695, Survey!$E$4:$E$695)=1,1,0)))</f>
        <v>0</v>
      </c>
      <c r="L139" s="29">
        <f>LEN(Survey!E139)</f>
        <v>0</v>
      </c>
      <c r="M139" s="16" t="str">
        <f t="shared" si="109"/>
        <v>Fail</v>
      </c>
      <c r="N139" t="b">
        <f>IF(Survey!F139="No",TRUE,FALSE)</f>
        <v>0</v>
      </c>
      <c r="O139" t="b">
        <f>Survey!F139=Survey!E139</f>
        <v>1</v>
      </c>
      <c r="P139">
        <f>COUNTIF(Survey!$F$4:$F$695,Survey!F139)</f>
        <v>0</v>
      </c>
      <c r="Q139" s="28">
        <f>LEN(Survey!F139)</f>
        <v>0</v>
      </c>
      <c r="R139" s="16" t="str">
        <f t="shared" si="110"/>
        <v>Pass</v>
      </c>
      <c r="S139" s="29">
        <f>MOD((LEN(Survey!H139)+2),11)</f>
        <v>2</v>
      </c>
      <c r="T139">
        <f>COUNTIF(Survey!$H$4:$H$695,Survey!H139)</f>
        <v>0</v>
      </c>
      <c r="U139" s="28" t="str">
        <f>IF(Survey!$L139="Prospectus fund", "Yes", "No")</f>
        <v>No</v>
      </c>
      <c r="V139" s="16" t="str">
        <f t="shared" si="111"/>
        <v>Pass</v>
      </c>
      <c r="W139" s="29">
        <f>MOD((LEN(Survey!J139)+2),11)</f>
        <v>2</v>
      </c>
      <c r="X139">
        <f>COUNTIF(Survey!$J$4:$J$695,Survey!J139)</f>
        <v>0</v>
      </c>
      <c r="Y139" s="30" t="b">
        <f>IF(OR(Survey!$M139="ETF",Survey!$M139="ETF, alternative mutual fund",Survey!$M139="Closed-end", Survey!$M139="Split share corp", Survey!$I139="Yes"),TRUE,FALSE)</f>
        <v>0</v>
      </c>
      <c r="Z139" s="16" t="str">
        <f>IFERROR(IF(AND(OR(AC139=AD139,AD139 = "Either"),NOT(ISBLANK(Survey!K139))),"Pass","Fail"),"Pass")</f>
        <v>Fail</v>
      </c>
      <c r="AA139" s="31" cm="1">
        <f t="array" ref="AA139">SUM(SUMIF(Survey!CH139:DA139,{"&gt;0","&lt;0"})*{1,-1})</f>
        <v>0</v>
      </c>
      <c r="AB139" s="33" cm="1">
        <f t="array" ref="AB139">SUM(SUMIF(Survey!CK139,{"&gt;0","&lt;0"})*{1,-1})+SUM(SUMIF(Survey!CU139,{"&gt;0","&lt;0"})*{1,-1})</f>
        <v>0</v>
      </c>
      <c r="AC139" s="33">
        <f>Survey!K139</f>
        <v>0</v>
      </c>
      <c r="AD139" s="32" t="str">
        <f t="shared" si="112"/>
        <v>Either</v>
      </c>
      <c r="AE139" s="16" t="str">
        <f t="shared" si="113"/>
        <v>Fail</v>
      </c>
      <c r="AF139" s="58" cm="1">
        <f t="array" ref="AF139">SUM(SUMIF(Survey!CH139:DA139,{"&gt;0","&lt;0"})*{1,-1})+SUM(SUMIF(Survey!DC139:DV139,{"&gt;0","&lt;0"})*{1,-1})</f>
        <v>0</v>
      </c>
      <c r="AG139" s="58">
        <f>IFERROR(AF139/(Survey!$BA139),0)</f>
        <v>0</v>
      </c>
      <c r="AH139" s="104" t="b">
        <f>IF(OR(Survey!$M139="Alternative strategy or hedge",Survey!$M139="Private asset",Survey!$L139="Prospectus fund"),TRUE,FALSE)</f>
        <v>0</v>
      </c>
      <c r="AI139" s="104" t="b">
        <f>NOT(ISBLANK(Survey!$M139))</f>
        <v>0</v>
      </c>
      <c r="AJ139" s="16" t="str">
        <f t="shared" si="114"/>
        <v>Fail</v>
      </c>
      <c r="AK139" t="b">
        <f>IF(Survey!W139="No",TRUE,FALSE)</f>
        <v>0</v>
      </c>
      <c r="AL139" s="119">
        <f>MOD((LEN(Survey!W139)+2),22)</f>
        <v>2</v>
      </c>
      <c r="AM139" t="str">
        <f t="shared" si="115"/>
        <v>Pass</v>
      </c>
      <c r="AN139" s="33" t="b">
        <f>NOT(ISNUMBER(SEARCH("Other",Survey!$Q139)))</f>
        <v>1</v>
      </c>
      <c r="AO139" s="32" t="b">
        <f>NOT(ISBLANK(Survey!$R139))</f>
        <v>0</v>
      </c>
      <c r="AP139" s="16" t="str">
        <f t="shared" si="116"/>
        <v>Pass</v>
      </c>
      <c r="AQ139" s="114">
        <f>COUNTBLANK(Survey!$X139)</f>
        <v>1</v>
      </c>
      <c r="AR139" s="58">
        <f>IF(AND(Survey!L139&lt;&gt;"Exempt fund",OR(Survey!$M139="ETF",Survey!$M139="ETF, alternative mutual fund",Survey!$M139="Mutual fund",Survey!$M139="Alternative mutual fund",Survey!$M139="Money market")),1,0)</f>
        <v>0</v>
      </c>
      <c r="AS139" s="16" t="str">
        <f t="shared" si="117"/>
        <v>Pass</v>
      </c>
      <c r="AT139" s="33" t="b">
        <f>NOT(ISNUMBER(SEARCH("Yes",Survey!$AC139)))</f>
        <v>1</v>
      </c>
      <c r="AU139" s="32" t="b">
        <f>IF(COUNTBLANK(Survey!$AD139:$AE139)=0,TRUE, FALSE)</f>
        <v>0</v>
      </c>
      <c r="AV139" s="16" t="str">
        <f t="shared" si="118"/>
        <v>Pass</v>
      </c>
      <c r="AW139" s="33" t="b">
        <f>NOT(ISNUMBER(SEARCH("Yes",Survey!$AF139)))</f>
        <v>1</v>
      </c>
      <c r="AX139" s="32" t="b">
        <f>NOT(ISBLANK(Survey!$AH139))</f>
        <v>0</v>
      </c>
      <c r="AY139" s="16" t="str">
        <f t="shared" si="119"/>
        <v>Pass</v>
      </c>
      <c r="AZ139" s="33" t="b">
        <f>NOT(OR(ISNUMBER(SEARCH("Other",Survey!$AH139)),ISNUMBER(SEARCH("Multiple",Survey!$AH139))))</f>
        <v>1</v>
      </c>
      <c r="BA139" s="32" t="b">
        <f>NOT(ISBLANK(Survey!$AI139))</f>
        <v>0</v>
      </c>
      <c r="BB139" s="16" t="str">
        <f t="shared" si="120"/>
        <v>Fail</v>
      </c>
      <c r="BC139" s="114">
        <f>IF(ABS(Survey!$BA139)&gt;0, 1,0)</f>
        <v>0</v>
      </c>
      <c r="BD139" s="114">
        <f>IF(COUNTBLANK(Survey!$AL139)=0,1,0)</f>
        <v>0</v>
      </c>
      <c r="BE139" s="16" t="str">
        <f t="shared" si="121"/>
        <v>Pass</v>
      </c>
      <c r="BF139" s="114">
        <f>IF(ISBLANK(Survey!$AL139),0,1)</f>
        <v>0</v>
      </c>
      <c r="BG139" s="133">
        <f>COUNTBLANK(Survey!$AM139)</f>
        <v>1</v>
      </c>
      <c r="BH139" s="16" t="str">
        <f t="shared" si="122"/>
        <v>Pass</v>
      </c>
      <c r="BI139" s="114">
        <f>IF(OR(Survey!$AM139="Closed",ISBLANK(Survey!$AM139)),0,1)</f>
        <v>0</v>
      </c>
      <c r="BJ139" s="133">
        <f>IF(ISBLANK(Survey!$AN139),1,0)</f>
        <v>1</v>
      </c>
      <c r="BK139" s="118" t="str">
        <f t="shared" si="123"/>
        <v>Pass</v>
      </c>
      <c r="BL139" s="31" cm="1">
        <f t="array" ref="BL139">SUM(SUMIF(Survey!AO139:AP139,{"&gt;0","&lt;0"})*{1,-1})</f>
        <v>0</v>
      </c>
      <c r="BM139">
        <f t="shared" si="124"/>
        <v>0</v>
      </c>
      <c r="BN139">
        <f t="shared" si="125"/>
        <v>100</v>
      </c>
      <c r="BO139" s="118" t="str">
        <f t="shared" si="126"/>
        <v>Pass</v>
      </c>
      <c r="BP139">
        <f>IF(Survey!AQ139="No",0,1)</f>
        <v>1</v>
      </c>
      <c r="BQ139" s="207">
        <f>MOD((LEN(Survey!AQ139)+2),22)</f>
        <v>2</v>
      </c>
      <c r="BR139">
        <f>IF(Survey!AR139="No",0,1)</f>
        <v>1</v>
      </c>
      <c r="BS139" s="207">
        <f>MOD((LEN(Survey!AR139)+2),22)</f>
        <v>2</v>
      </c>
      <c r="BT139" s="114">
        <f>COUNTBLANK(Survey!$AQ139:$AS139)+COUNTBLANK(Survey!$AU139)</f>
        <v>4</v>
      </c>
      <c r="BU139" s="114">
        <f>IF(Survey!$I139="Yes",1,0)</f>
        <v>0</v>
      </c>
      <c r="BV139" s="114">
        <f>IF(OR(Survey!$M139="Mutual fund",Survey!$M139="Alternative mutual fund",Survey!$M139="Money market"),1,0)</f>
        <v>0</v>
      </c>
      <c r="BW139" s="119">
        <f>IF(OR(Survey!$M139="ETF",Survey!$M139="ETF, alternative mutual fund"),1,0)</f>
        <v>0</v>
      </c>
      <c r="BX139" s="16" t="str">
        <f t="shared" si="127"/>
        <v>Pass</v>
      </c>
      <c r="BY139" s="33">
        <f>IF(ISNUMBER(SEARCH("Other",Survey!$AS139)), 1, 0)</f>
        <v>0</v>
      </c>
      <c r="BZ139" s="58" t="b">
        <f>NOT(ISBLANK(Survey!$AT139))</f>
        <v>0</v>
      </c>
      <c r="CA139" s="16" t="str">
        <f t="shared" si="128"/>
        <v>Pass</v>
      </c>
      <c r="CB139" s="114">
        <f>IF(Survey!$BB139=0, 0,1)</f>
        <v>0</v>
      </c>
      <c r="CC139" s="58">
        <f>Survey!$AV139</f>
        <v>0</v>
      </c>
      <c r="CD139" s="58">
        <f>Survey!$BC139+Survey!$BD139+ABS(Survey!$BE139)-ABS(Survey!$BF139)-ABS(Survey!$BG139)-ABS(Survey!$BL139)</f>
        <v>0</v>
      </c>
      <c r="CE139" s="138">
        <f>Survey!BB139+(ABS(Survey!$BH139)-ABS(Survey!$BI139)+ABS(Survey!$BJ139)-ABS(Survey!$BK139))*0.5</f>
        <v>0</v>
      </c>
      <c r="CF139" s="58">
        <f t="shared" si="129"/>
        <v>0</v>
      </c>
      <c r="CG139" s="58">
        <f>IF(AND($CC139&gt;$CF139-0.2,$CC139&lt;$CF139+0.2,ISBLANK(Survey!$AV139)=FALSE),0,1)</f>
        <v>1</v>
      </c>
      <c r="CH139" s="133">
        <f>IF(ISBLANK(Survey!$AW139),1,0)</f>
        <v>1</v>
      </c>
      <c r="CI139" s="16" t="str">
        <f t="shared" si="130"/>
        <v>Pass</v>
      </c>
      <c r="CJ139" s="114">
        <f>IF(Survey!$BB139=0, 0,1)</f>
        <v>0</v>
      </c>
      <c r="CK139" s="58">
        <f>IF(AND(Survey!$AX139&gt;=0,Survey!$AX139&lt;=0.2,Survey!$AX139&lt;&gt;""),0,1)</f>
        <v>1</v>
      </c>
      <c r="CL139" s="114">
        <f>IF(ISBLANK(Survey!$AY139),1,0)</f>
        <v>1</v>
      </c>
      <c r="CM139" s="16" t="str">
        <f t="shared" si="131"/>
        <v>Fail</v>
      </c>
      <c r="CN139" s="133">
        <f>Survey!$AZ139</f>
        <v>0</v>
      </c>
      <c r="CO139" s="16" t="str">
        <f t="shared" si="132"/>
        <v>Pass</v>
      </c>
      <c r="CP139" s="31">
        <f>Survey!$BA139</f>
        <v>0</v>
      </c>
      <c r="CQ139" s="138">
        <f>Survey!$BB139+Survey!$BC139+Survey!$BD139+ABS(Survey!$BE139)-ABS(Survey!$BF139)-ABS(Survey!$BG139)+ABS(Survey!$BH139)-ABS(Survey!$BI139)+ABS(Survey!$BJ139)-ABS(Survey!$BK139)-ABS(Survey!$BL139)+Survey!$BM139</f>
        <v>0</v>
      </c>
      <c r="CR139" s="30">
        <f t="shared" si="133"/>
        <v>0</v>
      </c>
      <c r="CS139" s="17">
        <f t="shared" si="134"/>
        <v>0</v>
      </c>
      <c r="CT139" s="16" t="str">
        <f t="shared" si="135"/>
        <v>Pass</v>
      </c>
      <c r="CU139" s="33" t="b">
        <f>IF(ABS(Survey!$BM139)=0,TRUE,FALSE)</f>
        <v>1</v>
      </c>
      <c r="CV139" s="32" t="b">
        <f>NOT(ISBLANK(Survey!$BN139))</f>
        <v>0</v>
      </c>
      <c r="CW139" t="str">
        <f t="shared" si="136"/>
        <v>Fail</v>
      </c>
      <c r="CX139" s="25">
        <f>Survey!$BA139</f>
        <v>0</v>
      </c>
      <c r="CY139" s="25" cm="1">
        <f t="array" ref="CY139">SUM(SUMIF(Survey!BP139:BW139,{"&gt;0","&lt;0"})*{1,-1})-SUM(SUMIF(Survey!BY139:CF139,{"&gt;0","&lt;0"})*{1,-1})</f>
        <v>0</v>
      </c>
      <c r="CZ139" s="30" t="str">
        <f t="shared" si="137"/>
        <v>No holdings</v>
      </c>
      <c r="DA139">
        <f t="shared" si="138"/>
        <v>0</v>
      </c>
      <c r="DB139" s="16" t="str">
        <f t="shared" si="139"/>
        <v>Fail</v>
      </c>
      <c r="DC139" s="31">
        <f>Survey!$BA139</f>
        <v>0</v>
      </c>
      <c r="DD139" s="31" cm="1">
        <f t="array" ref="DD139">SUM(SUMIF(Survey!CH139:DA139,{"&gt;0","&lt;0"})*{1,-1})-SUM(SUMIF(Survey!DC139:DV139,{"&gt;0","&lt;0"})*{1,-1})</f>
        <v>0</v>
      </c>
      <c r="DE139" s="30" t="str">
        <f t="shared" si="140"/>
        <v>No holdings</v>
      </c>
      <c r="DF139" s="17">
        <f t="shared" si="141"/>
        <v>0</v>
      </c>
      <c r="DG139" s="16" t="str">
        <f t="shared" si="142"/>
        <v>Pass</v>
      </c>
      <c r="DH139" s="33" t="b">
        <f>IF(ABS(Survey!$DA139)=0,TRUE,FALSE)</f>
        <v>1</v>
      </c>
      <c r="DI139" s="32" t="b">
        <f>NOT(ISBLANK(Survey!$DB139))</f>
        <v>0</v>
      </c>
      <c r="DJ139" s="16" t="str">
        <f t="shared" si="143"/>
        <v>Pass</v>
      </c>
      <c r="DK139" s="33" t="b">
        <f>IF(ABS(Survey!$DV139)=0,TRUE,FALSE)</f>
        <v>1</v>
      </c>
      <c r="DL139" s="32" t="b">
        <f>NOT(ISBLANK(Survey!$DW139))</f>
        <v>0</v>
      </c>
      <c r="DM139" t="str">
        <f t="shared" si="144"/>
        <v>Pass</v>
      </c>
      <c r="DN139" s="25" cm="1">
        <f t="array" ref="DN139">SUM(SUMIF(Survey!CW139,{"&gt;0","&lt;0"})*{1,-1})+SUM(SUMIF(Survey!DR139,{"&gt;0","&lt;0"})*{1,-1})</f>
        <v>0</v>
      </c>
      <c r="DO139" s="25">
        <f>SUM(SUMIF(Survey!DY139:EE139,{"&gt;0","&lt;0"})*{1,-1})+SUM(SUMIF(Survey!EG139:EM139,{"&gt;0","&lt;0"})*{1,-1})</f>
        <v>0</v>
      </c>
      <c r="DP139">
        <f t="shared" si="145"/>
        <v>0</v>
      </c>
      <c r="DQ139">
        <f t="shared" si="146"/>
        <v>0</v>
      </c>
      <c r="DR139" s="16" t="str">
        <f t="shared" si="147"/>
        <v>Pass</v>
      </c>
      <c r="DS139" s="33" t="b">
        <f>IF(ABS(Survey!$EE139)=0,TRUE,FALSE)</f>
        <v>1</v>
      </c>
      <c r="DT139" s="32" t="b">
        <f>NOT(ISBLANK(Survey!EF139))</f>
        <v>0</v>
      </c>
      <c r="DU139" s="16" t="str">
        <f t="shared" si="148"/>
        <v>Pass</v>
      </c>
      <c r="DV139" s="33" t="b">
        <f>IF(ABS(Survey!$EM139)=0,TRUE,FALSE)</f>
        <v>1</v>
      </c>
      <c r="DW139" s="32" t="b">
        <f>NOT(ISBLANK(Survey!$EN139))</f>
        <v>0</v>
      </c>
      <c r="DX139" s="16" t="str">
        <f t="shared" si="149"/>
        <v>Fail</v>
      </c>
      <c r="DY139" s="31">
        <f>SUM(SUMIF(Survey!ET139:EV139,{"&gt;0","&lt;0"})*{1,-1})</f>
        <v>0</v>
      </c>
      <c r="DZ139">
        <f t="shared" si="150"/>
        <v>0</v>
      </c>
      <c r="EA139">
        <f t="shared" si="151"/>
        <v>100</v>
      </c>
      <c r="EB139" s="30" t="b">
        <f>IF(OR(Survey!$M139="ETF",Survey!$M139="ETF, alternative mutual fund",Survey!$M139="Closed-end", Survey!$M139="Split share corp"),TRUE,FALSE)</f>
        <v>0</v>
      </c>
      <c r="EC139" s="16" t="str">
        <f t="shared" si="152"/>
        <v>Fail</v>
      </c>
      <c r="ED139" s="31">
        <f>SUM(SUMIF(Survey!EX139:FD139,{"&gt;0","&lt;0"})*{1,-1})</f>
        <v>0</v>
      </c>
      <c r="EE139">
        <f t="shared" si="153"/>
        <v>0</v>
      </c>
      <c r="EF139" s="17">
        <f t="shared" si="154"/>
        <v>100</v>
      </c>
      <c r="EG139" s="16" t="str">
        <f t="shared" si="155"/>
        <v>Fail</v>
      </c>
      <c r="EH139" s="31">
        <f>SUM(SUMIF(Survey!FF139:FL139,{"&gt;0","&lt;0"})*{1,-1})</f>
        <v>0</v>
      </c>
      <c r="EI139">
        <f t="shared" si="156"/>
        <v>0</v>
      </c>
      <c r="EJ139" s="17">
        <f t="shared" si="157"/>
        <v>100</v>
      </c>
    </row>
    <row r="140" spans="1:140">
      <c r="A140">
        <v>140</v>
      </c>
      <c r="B140" t="str">
        <f t="shared" si="0"/>
        <v>Pass</v>
      </c>
      <c r="C140" t="str">
        <f>IF(COUNTBLANK(Survey!B140:FM140)=$C$2, "Pass", "Fail")</f>
        <v>Pass</v>
      </c>
      <c r="D140" s="16" t="str">
        <f t="shared" si="106"/>
        <v>Fail</v>
      </c>
      <c r="E140" t="str">
        <f>IF(OR(ISBLANK(Survey!AL140),COUNTIF(G140:BJ140,"Fail")),"Fail","Pass")</f>
        <v>Fail</v>
      </c>
      <c r="F140" s="265"/>
      <c r="G140" s="16" t="str">
        <f t="shared" si="107"/>
        <v>Fail</v>
      </c>
      <c r="H140" s="139">
        <f>COUNTBLANK(Survey!B140:D140)+COUNTBLANK(Survey!G140)+COUNTBLANK(Survey!I140)+COUNTBLANK(Survey!K140:M140)+COUNTBLANK(Survey!P140:Q140)+COUNTBLANK(Survey!T140:W140)+COUNTBLANK(Survey!Z140:AC140)+COUNTBLANK(Survey!AF140:AG140)+COUNTBLANK(Survey!AK140:AK140)</f>
        <v>21</v>
      </c>
      <c r="I140" t="str">
        <f t="shared" si="108"/>
        <v>Fail</v>
      </c>
      <c r="J140" t="b">
        <f>IF(Survey!E140="No",TRUE,FALSE)</f>
        <v>0</v>
      </c>
      <c r="K140" s="29" cm="1">
        <f t="array" ref="K140">IF(COUNTA(Survey!$E$4:$E$695)=1, 0, SUM(IF(COUNTIF(Survey!$E$4:$E$695, Survey!$E$4:$E$695)=1,1,0)))</f>
        <v>0</v>
      </c>
      <c r="L140" s="29">
        <f>LEN(Survey!E140)</f>
        <v>0</v>
      </c>
      <c r="M140" s="16" t="str">
        <f t="shared" si="109"/>
        <v>Fail</v>
      </c>
      <c r="N140" t="b">
        <f>IF(Survey!F140="No",TRUE,FALSE)</f>
        <v>0</v>
      </c>
      <c r="O140" t="b">
        <f>Survey!F140=Survey!E140</f>
        <v>1</v>
      </c>
      <c r="P140">
        <f>COUNTIF(Survey!$F$4:$F$695,Survey!F140)</f>
        <v>0</v>
      </c>
      <c r="Q140" s="28">
        <f>LEN(Survey!F140)</f>
        <v>0</v>
      </c>
      <c r="R140" s="16" t="str">
        <f t="shared" si="110"/>
        <v>Pass</v>
      </c>
      <c r="S140" s="29">
        <f>MOD((LEN(Survey!H140)+2),11)</f>
        <v>2</v>
      </c>
      <c r="T140">
        <f>COUNTIF(Survey!$H$4:$H$695,Survey!H140)</f>
        <v>0</v>
      </c>
      <c r="U140" s="28" t="str">
        <f>IF(Survey!$L140="Prospectus fund", "Yes", "No")</f>
        <v>No</v>
      </c>
      <c r="V140" s="16" t="str">
        <f t="shared" si="111"/>
        <v>Pass</v>
      </c>
      <c r="W140" s="29">
        <f>MOD((LEN(Survey!J140)+2),11)</f>
        <v>2</v>
      </c>
      <c r="X140">
        <f>COUNTIF(Survey!$J$4:$J$695,Survey!J140)</f>
        <v>0</v>
      </c>
      <c r="Y140" s="30" t="b">
        <f>IF(OR(Survey!$M140="ETF",Survey!$M140="ETF, alternative mutual fund",Survey!$M140="Closed-end", Survey!$M140="Split share corp", Survey!$I140="Yes"),TRUE,FALSE)</f>
        <v>0</v>
      </c>
      <c r="Z140" s="16" t="str">
        <f>IFERROR(IF(AND(OR(AC140=AD140,AD140 = "Either"),NOT(ISBLANK(Survey!K140))),"Pass","Fail"),"Pass")</f>
        <v>Fail</v>
      </c>
      <c r="AA140" s="31" cm="1">
        <f t="array" ref="AA140">SUM(SUMIF(Survey!CH140:DA140,{"&gt;0","&lt;0"})*{1,-1})</f>
        <v>0</v>
      </c>
      <c r="AB140" s="33" cm="1">
        <f t="array" ref="AB140">SUM(SUMIF(Survey!CK140,{"&gt;0","&lt;0"})*{1,-1})+SUM(SUMIF(Survey!CU140,{"&gt;0","&lt;0"})*{1,-1})</f>
        <v>0</v>
      </c>
      <c r="AC140" s="33">
        <f>Survey!K140</f>
        <v>0</v>
      </c>
      <c r="AD140" s="32" t="str">
        <f t="shared" si="112"/>
        <v>Either</v>
      </c>
      <c r="AE140" s="16" t="str">
        <f t="shared" si="113"/>
        <v>Fail</v>
      </c>
      <c r="AF140" s="58" cm="1">
        <f t="array" ref="AF140">SUM(SUMIF(Survey!CH140:DA140,{"&gt;0","&lt;0"})*{1,-1})+SUM(SUMIF(Survey!DC140:DV140,{"&gt;0","&lt;0"})*{1,-1})</f>
        <v>0</v>
      </c>
      <c r="AG140" s="58">
        <f>IFERROR(AF140/(Survey!$BA140),0)</f>
        <v>0</v>
      </c>
      <c r="AH140" s="104" t="b">
        <f>IF(OR(Survey!$M140="Alternative strategy or hedge",Survey!$M140="Private asset",Survey!$L140="Prospectus fund"),TRUE,FALSE)</f>
        <v>0</v>
      </c>
      <c r="AI140" s="104" t="b">
        <f>NOT(ISBLANK(Survey!$M140))</f>
        <v>0</v>
      </c>
      <c r="AJ140" s="16" t="str">
        <f t="shared" si="114"/>
        <v>Fail</v>
      </c>
      <c r="AK140" t="b">
        <f>IF(Survey!W140="No",TRUE,FALSE)</f>
        <v>0</v>
      </c>
      <c r="AL140" s="119">
        <f>MOD((LEN(Survey!W140)+2),22)</f>
        <v>2</v>
      </c>
      <c r="AM140" t="str">
        <f t="shared" si="115"/>
        <v>Pass</v>
      </c>
      <c r="AN140" s="33" t="b">
        <f>NOT(ISNUMBER(SEARCH("Other",Survey!$Q140)))</f>
        <v>1</v>
      </c>
      <c r="AO140" s="32" t="b">
        <f>NOT(ISBLANK(Survey!$R140))</f>
        <v>0</v>
      </c>
      <c r="AP140" s="16" t="str">
        <f t="shared" si="116"/>
        <v>Pass</v>
      </c>
      <c r="AQ140" s="114">
        <f>COUNTBLANK(Survey!$X140)</f>
        <v>1</v>
      </c>
      <c r="AR140" s="58">
        <f>IF(AND(Survey!L140&lt;&gt;"Exempt fund",OR(Survey!$M140="ETF",Survey!$M140="ETF, alternative mutual fund",Survey!$M140="Mutual fund",Survey!$M140="Alternative mutual fund",Survey!$M140="Money market")),1,0)</f>
        <v>0</v>
      </c>
      <c r="AS140" s="16" t="str">
        <f t="shared" si="117"/>
        <v>Pass</v>
      </c>
      <c r="AT140" s="33" t="b">
        <f>NOT(ISNUMBER(SEARCH("Yes",Survey!$AC140)))</f>
        <v>1</v>
      </c>
      <c r="AU140" s="32" t="b">
        <f>IF(COUNTBLANK(Survey!$AD140:$AE140)=0,TRUE, FALSE)</f>
        <v>0</v>
      </c>
      <c r="AV140" s="16" t="str">
        <f t="shared" si="118"/>
        <v>Pass</v>
      </c>
      <c r="AW140" s="33" t="b">
        <f>NOT(ISNUMBER(SEARCH("Yes",Survey!$AF140)))</f>
        <v>1</v>
      </c>
      <c r="AX140" s="32" t="b">
        <f>NOT(ISBLANK(Survey!$AH140))</f>
        <v>0</v>
      </c>
      <c r="AY140" s="16" t="str">
        <f t="shared" si="119"/>
        <v>Pass</v>
      </c>
      <c r="AZ140" s="33" t="b">
        <f>NOT(OR(ISNUMBER(SEARCH("Other",Survey!$AH140)),ISNUMBER(SEARCH("Multiple",Survey!$AH140))))</f>
        <v>1</v>
      </c>
      <c r="BA140" s="32" t="b">
        <f>NOT(ISBLANK(Survey!$AI140))</f>
        <v>0</v>
      </c>
      <c r="BB140" s="16" t="str">
        <f t="shared" si="120"/>
        <v>Fail</v>
      </c>
      <c r="BC140" s="114">
        <f>IF(ABS(Survey!$BA140)&gt;0, 1,0)</f>
        <v>0</v>
      </c>
      <c r="BD140" s="114">
        <f>IF(COUNTBLANK(Survey!$AL140)=0,1,0)</f>
        <v>0</v>
      </c>
      <c r="BE140" s="16" t="str">
        <f t="shared" si="121"/>
        <v>Pass</v>
      </c>
      <c r="BF140" s="114">
        <f>IF(ISBLANK(Survey!$AL140),0,1)</f>
        <v>0</v>
      </c>
      <c r="BG140" s="133">
        <f>COUNTBLANK(Survey!$AM140)</f>
        <v>1</v>
      </c>
      <c r="BH140" s="16" t="str">
        <f t="shared" si="122"/>
        <v>Pass</v>
      </c>
      <c r="BI140" s="114">
        <f>IF(OR(Survey!$AM140="Closed",ISBLANK(Survey!$AM140)),0,1)</f>
        <v>0</v>
      </c>
      <c r="BJ140" s="133">
        <f>IF(ISBLANK(Survey!$AN140),1,0)</f>
        <v>1</v>
      </c>
      <c r="BK140" s="118" t="str">
        <f t="shared" si="123"/>
        <v>Pass</v>
      </c>
      <c r="BL140" s="31" cm="1">
        <f t="array" ref="BL140">SUM(SUMIF(Survey!AO140:AP140,{"&gt;0","&lt;0"})*{1,-1})</f>
        <v>0</v>
      </c>
      <c r="BM140">
        <f t="shared" si="124"/>
        <v>0</v>
      </c>
      <c r="BN140">
        <f t="shared" si="125"/>
        <v>100</v>
      </c>
      <c r="BO140" s="118" t="str">
        <f t="shared" si="126"/>
        <v>Pass</v>
      </c>
      <c r="BP140">
        <f>IF(Survey!AQ140="No",0,1)</f>
        <v>1</v>
      </c>
      <c r="BQ140" s="207">
        <f>MOD((LEN(Survey!AQ140)+2),22)</f>
        <v>2</v>
      </c>
      <c r="BR140">
        <f>IF(Survey!AR140="No",0,1)</f>
        <v>1</v>
      </c>
      <c r="BS140" s="207">
        <f>MOD((LEN(Survey!AR140)+2),22)</f>
        <v>2</v>
      </c>
      <c r="BT140" s="114">
        <f>COUNTBLANK(Survey!$AQ140:$AS140)+COUNTBLANK(Survey!$AU140)</f>
        <v>4</v>
      </c>
      <c r="BU140" s="114">
        <f>IF(Survey!$I140="Yes",1,0)</f>
        <v>0</v>
      </c>
      <c r="BV140" s="114">
        <f>IF(OR(Survey!$M140="Mutual fund",Survey!$M140="Alternative mutual fund",Survey!$M140="Money market"),1,0)</f>
        <v>0</v>
      </c>
      <c r="BW140" s="119">
        <f>IF(OR(Survey!$M140="ETF",Survey!$M140="ETF, alternative mutual fund"),1,0)</f>
        <v>0</v>
      </c>
      <c r="BX140" s="16" t="str">
        <f t="shared" si="127"/>
        <v>Pass</v>
      </c>
      <c r="BY140" s="33">
        <f>IF(ISNUMBER(SEARCH("Other",Survey!$AS140)), 1, 0)</f>
        <v>0</v>
      </c>
      <c r="BZ140" s="58" t="b">
        <f>NOT(ISBLANK(Survey!$AT140))</f>
        <v>0</v>
      </c>
      <c r="CA140" s="16" t="str">
        <f t="shared" si="128"/>
        <v>Pass</v>
      </c>
      <c r="CB140" s="114">
        <f>IF(Survey!$BB140=0, 0,1)</f>
        <v>0</v>
      </c>
      <c r="CC140" s="58">
        <f>Survey!$AV140</f>
        <v>0</v>
      </c>
      <c r="CD140" s="58">
        <f>Survey!$BC140+Survey!$BD140+ABS(Survey!$BE140)-ABS(Survey!$BF140)-ABS(Survey!$BG140)-ABS(Survey!$BL140)</f>
        <v>0</v>
      </c>
      <c r="CE140" s="138">
        <f>Survey!BB140+(ABS(Survey!$BH140)-ABS(Survey!$BI140)+ABS(Survey!$BJ140)-ABS(Survey!$BK140))*0.5</f>
        <v>0</v>
      </c>
      <c r="CF140" s="58">
        <f t="shared" si="129"/>
        <v>0</v>
      </c>
      <c r="CG140" s="58">
        <f>IF(AND($CC140&gt;$CF140-0.2,$CC140&lt;$CF140+0.2,ISBLANK(Survey!$AV140)=FALSE),0,1)</f>
        <v>1</v>
      </c>
      <c r="CH140" s="133">
        <f>IF(ISBLANK(Survey!$AW140),1,0)</f>
        <v>1</v>
      </c>
      <c r="CI140" s="16" t="str">
        <f t="shared" si="130"/>
        <v>Pass</v>
      </c>
      <c r="CJ140" s="114">
        <f>IF(Survey!$BB140=0, 0,1)</f>
        <v>0</v>
      </c>
      <c r="CK140" s="58">
        <f>IF(AND(Survey!$AX140&gt;=0,Survey!$AX140&lt;=0.2,Survey!$AX140&lt;&gt;""),0,1)</f>
        <v>1</v>
      </c>
      <c r="CL140" s="114">
        <f>IF(ISBLANK(Survey!$AY140),1,0)</f>
        <v>1</v>
      </c>
      <c r="CM140" s="16" t="str">
        <f t="shared" si="131"/>
        <v>Fail</v>
      </c>
      <c r="CN140" s="133">
        <f>Survey!$AZ140</f>
        <v>0</v>
      </c>
      <c r="CO140" s="16" t="str">
        <f t="shared" si="132"/>
        <v>Pass</v>
      </c>
      <c r="CP140" s="31">
        <f>Survey!$BA140</f>
        <v>0</v>
      </c>
      <c r="CQ140" s="138">
        <f>Survey!$BB140+Survey!$BC140+Survey!$BD140+ABS(Survey!$BE140)-ABS(Survey!$BF140)-ABS(Survey!$BG140)+ABS(Survey!$BH140)-ABS(Survey!$BI140)+ABS(Survey!$BJ140)-ABS(Survey!$BK140)-ABS(Survey!$BL140)+Survey!$BM140</f>
        <v>0</v>
      </c>
      <c r="CR140" s="30">
        <f t="shared" si="133"/>
        <v>0</v>
      </c>
      <c r="CS140" s="17">
        <f t="shared" si="134"/>
        <v>0</v>
      </c>
      <c r="CT140" s="16" t="str">
        <f t="shared" si="135"/>
        <v>Pass</v>
      </c>
      <c r="CU140" s="33" t="b">
        <f>IF(ABS(Survey!$BM140)=0,TRUE,FALSE)</f>
        <v>1</v>
      </c>
      <c r="CV140" s="32" t="b">
        <f>NOT(ISBLANK(Survey!$BN140))</f>
        <v>0</v>
      </c>
      <c r="CW140" t="str">
        <f t="shared" si="136"/>
        <v>Fail</v>
      </c>
      <c r="CX140" s="25">
        <f>Survey!$BA140</f>
        <v>0</v>
      </c>
      <c r="CY140" s="25" cm="1">
        <f t="array" ref="CY140">SUM(SUMIF(Survey!BP140:BW140,{"&gt;0","&lt;0"})*{1,-1})-SUM(SUMIF(Survey!BY140:CF140,{"&gt;0","&lt;0"})*{1,-1})</f>
        <v>0</v>
      </c>
      <c r="CZ140" s="30" t="str">
        <f t="shared" si="137"/>
        <v>No holdings</v>
      </c>
      <c r="DA140">
        <f t="shared" si="138"/>
        <v>0</v>
      </c>
      <c r="DB140" s="16" t="str">
        <f t="shared" si="139"/>
        <v>Fail</v>
      </c>
      <c r="DC140" s="31">
        <f>Survey!$BA140</f>
        <v>0</v>
      </c>
      <c r="DD140" s="31" cm="1">
        <f t="array" ref="DD140">SUM(SUMIF(Survey!CH140:DA140,{"&gt;0","&lt;0"})*{1,-1})-SUM(SUMIF(Survey!DC140:DV140,{"&gt;0","&lt;0"})*{1,-1})</f>
        <v>0</v>
      </c>
      <c r="DE140" s="30" t="str">
        <f t="shared" si="140"/>
        <v>No holdings</v>
      </c>
      <c r="DF140" s="17">
        <f t="shared" si="141"/>
        <v>0</v>
      </c>
      <c r="DG140" s="16" t="str">
        <f t="shared" si="142"/>
        <v>Pass</v>
      </c>
      <c r="DH140" s="33" t="b">
        <f>IF(ABS(Survey!$DA140)=0,TRUE,FALSE)</f>
        <v>1</v>
      </c>
      <c r="DI140" s="32" t="b">
        <f>NOT(ISBLANK(Survey!$DB140))</f>
        <v>0</v>
      </c>
      <c r="DJ140" s="16" t="str">
        <f t="shared" si="143"/>
        <v>Pass</v>
      </c>
      <c r="DK140" s="33" t="b">
        <f>IF(ABS(Survey!$DV140)=0,TRUE,FALSE)</f>
        <v>1</v>
      </c>
      <c r="DL140" s="32" t="b">
        <f>NOT(ISBLANK(Survey!$DW140))</f>
        <v>0</v>
      </c>
      <c r="DM140" t="str">
        <f t="shared" si="144"/>
        <v>Pass</v>
      </c>
      <c r="DN140" s="25" cm="1">
        <f t="array" ref="DN140">SUM(SUMIF(Survey!CW140,{"&gt;0","&lt;0"})*{1,-1})+SUM(SUMIF(Survey!DR140,{"&gt;0","&lt;0"})*{1,-1})</f>
        <v>0</v>
      </c>
      <c r="DO140" s="25">
        <f>SUM(SUMIF(Survey!DY140:EE140,{"&gt;0","&lt;0"})*{1,-1})+SUM(SUMIF(Survey!EG140:EM140,{"&gt;0","&lt;0"})*{1,-1})</f>
        <v>0</v>
      </c>
      <c r="DP140">
        <f t="shared" si="145"/>
        <v>0</v>
      </c>
      <c r="DQ140">
        <f t="shared" si="146"/>
        <v>0</v>
      </c>
      <c r="DR140" s="16" t="str">
        <f t="shared" si="147"/>
        <v>Pass</v>
      </c>
      <c r="DS140" s="33" t="b">
        <f>IF(ABS(Survey!$EE140)=0,TRUE,FALSE)</f>
        <v>1</v>
      </c>
      <c r="DT140" s="32" t="b">
        <f>NOT(ISBLANK(Survey!EF140))</f>
        <v>0</v>
      </c>
      <c r="DU140" s="16" t="str">
        <f t="shared" si="148"/>
        <v>Pass</v>
      </c>
      <c r="DV140" s="33" t="b">
        <f>IF(ABS(Survey!$EM140)=0,TRUE,FALSE)</f>
        <v>1</v>
      </c>
      <c r="DW140" s="32" t="b">
        <f>NOT(ISBLANK(Survey!$EN140))</f>
        <v>0</v>
      </c>
      <c r="DX140" s="16" t="str">
        <f t="shared" si="149"/>
        <v>Fail</v>
      </c>
      <c r="DY140" s="31">
        <f>SUM(SUMIF(Survey!ET140:EV140,{"&gt;0","&lt;0"})*{1,-1})</f>
        <v>0</v>
      </c>
      <c r="DZ140">
        <f t="shared" si="150"/>
        <v>0</v>
      </c>
      <c r="EA140">
        <f t="shared" si="151"/>
        <v>100</v>
      </c>
      <c r="EB140" s="30" t="b">
        <f>IF(OR(Survey!$M140="ETF",Survey!$M140="ETF, alternative mutual fund",Survey!$M140="Closed-end", Survey!$M140="Split share corp"),TRUE,FALSE)</f>
        <v>0</v>
      </c>
      <c r="EC140" s="16" t="str">
        <f t="shared" si="152"/>
        <v>Fail</v>
      </c>
      <c r="ED140" s="31">
        <f>SUM(SUMIF(Survey!EX140:FD140,{"&gt;0","&lt;0"})*{1,-1})</f>
        <v>0</v>
      </c>
      <c r="EE140">
        <f t="shared" si="153"/>
        <v>0</v>
      </c>
      <c r="EF140" s="17">
        <f t="shared" si="154"/>
        <v>100</v>
      </c>
      <c r="EG140" s="16" t="str">
        <f t="shared" si="155"/>
        <v>Fail</v>
      </c>
      <c r="EH140" s="31">
        <f>SUM(SUMIF(Survey!FF140:FL140,{"&gt;0","&lt;0"})*{1,-1})</f>
        <v>0</v>
      </c>
      <c r="EI140">
        <f t="shared" si="156"/>
        <v>0</v>
      </c>
      <c r="EJ140" s="17">
        <f t="shared" si="157"/>
        <v>100</v>
      </c>
    </row>
    <row r="141" spans="1:140">
      <c r="A141">
        <v>141</v>
      </c>
      <c r="B141" t="str">
        <f t="shared" si="0"/>
        <v>Pass</v>
      </c>
      <c r="C141" t="str">
        <f>IF(COUNTBLANK(Survey!B141:FM141)=$C$2, "Pass", "Fail")</f>
        <v>Pass</v>
      </c>
      <c r="D141" s="16" t="str">
        <f t="shared" si="106"/>
        <v>Fail</v>
      </c>
      <c r="E141" t="str">
        <f>IF(OR(ISBLANK(Survey!AL141),COUNTIF(G141:BJ141,"Fail")),"Fail","Pass")</f>
        <v>Fail</v>
      </c>
      <c r="F141" s="265"/>
      <c r="G141" s="16" t="str">
        <f t="shared" si="107"/>
        <v>Fail</v>
      </c>
      <c r="H141" s="139">
        <f>COUNTBLANK(Survey!B141:D141)+COUNTBLANK(Survey!G141)+COUNTBLANK(Survey!I141)+COUNTBLANK(Survey!K141:M141)+COUNTBLANK(Survey!P141:Q141)+COUNTBLANK(Survey!T141:W141)+COUNTBLANK(Survey!Z141:AC141)+COUNTBLANK(Survey!AF141:AG141)+COUNTBLANK(Survey!AK141:AK141)</f>
        <v>21</v>
      </c>
      <c r="I141" t="str">
        <f t="shared" si="108"/>
        <v>Fail</v>
      </c>
      <c r="J141" t="b">
        <f>IF(Survey!E141="No",TRUE,FALSE)</f>
        <v>0</v>
      </c>
      <c r="K141" s="29" cm="1">
        <f t="array" ref="K141">IF(COUNTA(Survey!$E$4:$E$695)=1, 0, SUM(IF(COUNTIF(Survey!$E$4:$E$695, Survey!$E$4:$E$695)=1,1,0)))</f>
        <v>0</v>
      </c>
      <c r="L141" s="29">
        <f>LEN(Survey!E141)</f>
        <v>0</v>
      </c>
      <c r="M141" s="16" t="str">
        <f t="shared" si="109"/>
        <v>Fail</v>
      </c>
      <c r="N141" t="b">
        <f>IF(Survey!F141="No",TRUE,FALSE)</f>
        <v>0</v>
      </c>
      <c r="O141" t="b">
        <f>Survey!F141=Survey!E141</f>
        <v>1</v>
      </c>
      <c r="P141">
        <f>COUNTIF(Survey!$F$4:$F$695,Survey!F141)</f>
        <v>0</v>
      </c>
      <c r="Q141" s="28">
        <f>LEN(Survey!F141)</f>
        <v>0</v>
      </c>
      <c r="R141" s="16" t="str">
        <f t="shared" si="110"/>
        <v>Pass</v>
      </c>
      <c r="S141" s="29">
        <f>MOD((LEN(Survey!H141)+2),11)</f>
        <v>2</v>
      </c>
      <c r="T141">
        <f>COUNTIF(Survey!$H$4:$H$695,Survey!H141)</f>
        <v>0</v>
      </c>
      <c r="U141" s="28" t="str">
        <f>IF(Survey!$L141="Prospectus fund", "Yes", "No")</f>
        <v>No</v>
      </c>
      <c r="V141" s="16" t="str">
        <f t="shared" si="111"/>
        <v>Pass</v>
      </c>
      <c r="W141" s="29">
        <f>MOD((LEN(Survey!J141)+2),11)</f>
        <v>2</v>
      </c>
      <c r="X141">
        <f>COUNTIF(Survey!$J$4:$J$695,Survey!J141)</f>
        <v>0</v>
      </c>
      <c r="Y141" s="30" t="b">
        <f>IF(OR(Survey!$M141="ETF",Survey!$M141="ETF, alternative mutual fund",Survey!$M141="Closed-end", Survey!$M141="Split share corp", Survey!$I141="Yes"),TRUE,FALSE)</f>
        <v>0</v>
      </c>
      <c r="Z141" s="16" t="str">
        <f>IFERROR(IF(AND(OR(AC141=AD141,AD141 = "Either"),NOT(ISBLANK(Survey!K141))),"Pass","Fail"),"Pass")</f>
        <v>Fail</v>
      </c>
      <c r="AA141" s="31" cm="1">
        <f t="array" ref="AA141">SUM(SUMIF(Survey!CH141:DA141,{"&gt;0","&lt;0"})*{1,-1})</f>
        <v>0</v>
      </c>
      <c r="AB141" s="33" cm="1">
        <f t="array" ref="AB141">SUM(SUMIF(Survey!CK141,{"&gt;0","&lt;0"})*{1,-1})+SUM(SUMIF(Survey!CU141,{"&gt;0","&lt;0"})*{1,-1})</f>
        <v>0</v>
      </c>
      <c r="AC141" s="33">
        <f>Survey!K141</f>
        <v>0</v>
      </c>
      <c r="AD141" s="32" t="str">
        <f t="shared" si="112"/>
        <v>Either</v>
      </c>
      <c r="AE141" s="16" t="str">
        <f t="shared" si="113"/>
        <v>Fail</v>
      </c>
      <c r="AF141" s="58" cm="1">
        <f t="array" ref="AF141">SUM(SUMIF(Survey!CH141:DA141,{"&gt;0","&lt;0"})*{1,-1})+SUM(SUMIF(Survey!DC141:DV141,{"&gt;0","&lt;0"})*{1,-1})</f>
        <v>0</v>
      </c>
      <c r="AG141" s="58">
        <f>IFERROR(AF141/(Survey!$BA141),0)</f>
        <v>0</v>
      </c>
      <c r="AH141" s="104" t="b">
        <f>IF(OR(Survey!$M141="Alternative strategy or hedge",Survey!$M141="Private asset",Survey!$L141="Prospectus fund"),TRUE,FALSE)</f>
        <v>0</v>
      </c>
      <c r="AI141" s="104" t="b">
        <f>NOT(ISBLANK(Survey!$M141))</f>
        <v>0</v>
      </c>
      <c r="AJ141" s="16" t="str">
        <f t="shared" si="114"/>
        <v>Fail</v>
      </c>
      <c r="AK141" t="b">
        <f>IF(Survey!W141="No",TRUE,FALSE)</f>
        <v>0</v>
      </c>
      <c r="AL141" s="119">
        <f>MOD((LEN(Survey!W141)+2),22)</f>
        <v>2</v>
      </c>
      <c r="AM141" t="str">
        <f t="shared" si="115"/>
        <v>Pass</v>
      </c>
      <c r="AN141" s="33" t="b">
        <f>NOT(ISNUMBER(SEARCH("Other",Survey!$Q141)))</f>
        <v>1</v>
      </c>
      <c r="AO141" s="32" t="b">
        <f>NOT(ISBLANK(Survey!$R141))</f>
        <v>0</v>
      </c>
      <c r="AP141" s="16" t="str">
        <f t="shared" si="116"/>
        <v>Pass</v>
      </c>
      <c r="AQ141" s="114">
        <f>COUNTBLANK(Survey!$X141)</f>
        <v>1</v>
      </c>
      <c r="AR141" s="58">
        <f>IF(AND(Survey!L141&lt;&gt;"Exempt fund",OR(Survey!$M141="ETF",Survey!$M141="ETF, alternative mutual fund",Survey!$M141="Mutual fund",Survey!$M141="Alternative mutual fund",Survey!$M141="Money market")),1,0)</f>
        <v>0</v>
      </c>
      <c r="AS141" s="16" t="str">
        <f t="shared" si="117"/>
        <v>Pass</v>
      </c>
      <c r="AT141" s="33" t="b">
        <f>NOT(ISNUMBER(SEARCH("Yes",Survey!$AC141)))</f>
        <v>1</v>
      </c>
      <c r="AU141" s="32" t="b">
        <f>IF(COUNTBLANK(Survey!$AD141:$AE141)=0,TRUE, FALSE)</f>
        <v>0</v>
      </c>
      <c r="AV141" s="16" t="str">
        <f t="shared" si="118"/>
        <v>Pass</v>
      </c>
      <c r="AW141" s="33" t="b">
        <f>NOT(ISNUMBER(SEARCH("Yes",Survey!$AF141)))</f>
        <v>1</v>
      </c>
      <c r="AX141" s="32" t="b">
        <f>NOT(ISBLANK(Survey!$AH141))</f>
        <v>0</v>
      </c>
      <c r="AY141" s="16" t="str">
        <f t="shared" si="119"/>
        <v>Pass</v>
      </c>
      <c r="AZ141" s="33" t="b">
        <f>NOT(OR(ISNUMBER(SEARCH("Other",Survey!$AH141)),ISNUMBER(SEARCH("Multiple",Survey!$AH141))))</f>
        <v>1</v>
      </c>
      <c r="BA141" s="32" t="b">
        <f>NOT(ISBLANK(Survey!$AI141))</f>
        <v>0</v>
      </c>
      <c r="BB141" s="16" t="str">
        <f t="shared" si="120"/>
        <v>Fail</v>
      </c>
      <c r="BC141" s="114">
        <f>IF(ABS(Survey!$BA141)&gt;0, 1,0)</f>
        <v>0</v>
      </c>
      <c r="BD141" s="114">
        <f>IF(COUNTBLANK(Survey!$AL141)=0,1,0)</f>
        <v>0</v>
      </c>
      <c r="BE141" s="16" t="str">
        <f t="shared" si="121"/>
        <v>Pass</v>
      </c>
      <c r="BF141" s="114">
        <f>IF(ISBLANK(Survey!$AL141),0,1)</f>
        <v>0</v>
      </c>
      <c r="BG141" s="133">
        <f>COUNTBLANK(Survey!$AM141)</f>
        <v>1</v>
      </c>
      <c r="BH141" s="16" t="str">
        <f t="shared" si="122"/>
        <v>Pass</v>
      </c>
      <c r="BI141" s="114">
        <f>IF(OR(Survey!$AM141="Closed",ISBLANK(Survey!$AM141)),0,1)</f>
        <v>0</v>
      </c>
      <c r="BJ141" s="133">
        <f>IF(ISBLANK(Survey!$AN141),1,0)</f>
        <v>1</v>
      </c>
      <c r="BK141" s="118" t="str">
        <f t="shared" si="123"/>
        <v>Pass</v>
      </c>
      <c r="BL141" s="31" cm="1">
        <f t="array" ref="BL141">SUM(SUMIF(Survey!AO141:AP141,{"&gt;0","&lt;0"})*{1,-1})</f>
        <v>0</v>
      </c>
      <c r="BM141">
        <f t="shared" si="124"/>
        <v>0</v>
      </c>
      <c r="BN141">
        <f t="shared" si="125"/>
        <v>100</v>
      </c>
      <c r="BO141" s="118" t="str">
        <f t="shared" si="126"/>
        <v>Pass</v>
      </c>
      <c r="BP141">
        <f>IF(Survey!AQ141="No",0,1)</f>
        <v>1</v>
      </c>
      <c r="BQ141" s="207">
        <f>MOD((LEN(Survey!AQ141)+2),22)</f>
        <v>2</v>
      </c>
      <c r="BR141">
        <f>IF(Survey!AR141="No",0,1)</f>
        <v>1</v>
      </c>
      <c r="BS141" s="207">
        <f>MOD((LEN(Survey!AR141)+2),22)</f>
        <v>2</v>
      </c>
      <c r="BT141" s="114">
        <f>COUNTBLANK(Survey!$AQ141:$AS141)+COUNTBLANK(Survey!$AU141)</f>
        <v>4</v>
      </c>
      <c r="BU141" s="114">
        <f>IF(Survey!$I141="Yes",1,0)</f>
        <v>0</v>
      </c>
      <c r="BV141" s="114">
        <f>IF(OR(Survey!$M141="Mutual fund",Survey!$M141="Alternative mutual fund",Survey!$M141="Money market"),1,0)</f>
        <v>0</v>
      </c>
      <c r="BW141" s="119">
        <f>IF(OR(Survey!$M141="ETF",Survey!$M141="ETF, alternative mutual fund"),1,0)</f>
        <v>0</v>
      </c>
      <c r="BX141" s="16" t="str">
        <f t="shared" si="127"/>
        <v>Pass</v>
      </c>
      <c r="BY141" s="33">
        <f>IF(ISNUMBER(SEARCH("Other",Survey!$AS141)), 1, 0)</f>
        <v>0</v>
      </c>
      <c r="BZ141" s="58" t="b">
        <f>NOT(ISBLANK(Survey!$AT141))</f>
        <v>0</v>
      </c>
      <c r="CA141" s="16" t="str">
        <f t="shared" si="128"/>
        <v>Pass</v>
      </c>
      <c r="CB141" s="114">
        <f>IF(Survey!$BB141=0, 0,1)</f>
        <v>0</v>
      </c>
      <c r="CC141" s="58">
        <f>Survey!$AV141</f>
        <v>0</v>
      </c>
      <c r="CD141" s="58">
        <f>Survey!$BC141+Survey!$BD141+ABS(Survey!$BE141)-ABS(Survey!$BF141)-ABS(Survey!$BG141)-ABS(Survey!$BL141)</f>
        <v>0</v>
      </c>
      <c r="CE141" s="138">
        <f>Survey!BB141+(ABS(Survey!$BH141)-ABS(Survey!$BI141)+ABS(Survey!$BJ141)-ABS(Survey!$BK141))*0.5</f>
        <v>0</v>
      </c>
      <c r="CF141" s="58">
        <f t="shared" si="129"/>
        <v>0</v>
      </c>
      <c r="CG141" s="58">
        <f>IF(AND($CC141&gt;$CF141-0.2,$CC141&lt;$CF141+0.2,ISBLANK(Survey!$AV141)=FALSE),0,1)</f>
        <v>1</v>
      </c>
      <c r="CH141" s="133">
        <f>IF(ISBLANK(Survey!$AW141),1,0)</f>
        <v>1</v>
      </c>
      <c r="CI141" s="16" t="str">
        <f t="shared" si="130"/>
        <v>Pass</v>
      </c>
      <c r="CJ141" s="114">
        <f>IF(Survey!$BB141=0, 0,1)</f>
        <v>0</v>
      </c>
      <c r="CK141" s="58">
        <f>IF(AND(Survey!$AX141&gt;=0,Survey!$AX141&lt;=0.2,Survey!$AX141&lt;&gt;""),0,1)</f>
        <v>1</v>
      </c>
      <c r="CL141" s="114">
        <f>IF(ISBLANK(Survey!$AY141),1,0)</f>
        <v>1</v>
      </c>
      <c r="CM141" s="16" t="str">
        <f t="shared" si="131"/>
        <v>Fail</v>
      </c>
      <c r="CN141" s="133">
        <f>Survey!$AZ141</f>
        <v>0</v>
      </c>
      <c r="CO141" s="16" t="str">
        <f t="shared" si="132"/>
        <v>Pass</v>
      </c>
      <c r="CP141" s="31">
        <f>Survey!$BA141</f>
        <v>0</v>
      </c>
      <c r="CQ141" s="138">
        <f>Survey!$BB141+Survey!$BC141+Survey!$BD141+ABS(Survey!$BE141)-ABS(Survey!$BF141)-ABS(Survey!$BG141)+ABS(Survey!$BH141)-ABS(Survey!$BI141)+ABS(Survey!$BJ141)-ABS(Survey!$BK141)-ABS(Survey!$BL141)+Survey!$BM141</f>
        <v>0</v>
      </c>
      <c r="CR141" s="30">
        <f t="shared" si="133"/>
        <v>0</v>
      </c>
      <c r="CS141" s="17">
        <f t="shared" si="134"/>
        <v>0</v>
      </c>
      <c r="CT141" s="16" t="str">
        <f t="shared" si="135"/>
        <v>Pass</v>
      </c>
      <c r="CU141" s="33" t="b">
        <f>IF(ABS(Survey!$BM141)=0,TRUE,FALSE)</f>
        <v>1</v>
      </c>
      <c r="CV141" s="32" t="b">
        <f>NOT(ISBLANK(Survey!$BN141))</f>
        <v>0</v>
      </c>
      <c r="CW141" t="str">
        <f t="shared" si="136"/>
        <v>Fail</v>
      </c>
      <c r="CX141" s="25">
        <f>Survey!$BA141</f>
        <v>0</v>
      </c>
      <c r="CY141" s="25" cm="1">
        <f t="array" ref="CY141">SUM(SUMIF(Survey!BP141:BW141,{"&gt;0","&lt;0"})*{1,-1})-SUM(SUMIF(Survey!BY141:CF141,{"&gt;0","&lt;0"})*{1,-1})</f>
        <v>0</v>
      </c>
      <c r="CZ141" s="30" t="str">
        <f t="shared" si="137"/>
        <v>No holdings</v>
      </c>
      <c r="DA141">
        <f t="shared" si="138"/>
        <v>0</v>
      </c>
      <c r="DB141" s="16" t="str">
        <f t="shared" si="139"/>
        <v>Fail</v>
      </c>
      <c r="DC141" s="31">
        <f>Survey!$BA141</f>
        <v>0</v>
      </c>
      <c r="DD141" s="31" cm="1">
        <f t="array" ref="DD141">SUM(SUMIF(Survey!CH141:DA141,{"&gt;0","&lt;0"})*{1,-1})-SUM(SUMIF(Survey!DC141:DV141,{"&gt;0","&lt;0"})*{1,-1})</f>
        <v>0</v>
      </c>
      <c r="DE141" s="30" t="str">
        <f t="shared" si="140"/>
        <v>No holdings</v>
      </c>
      <c r="DF141" s="17">
        <f t="shared" si="141"/>
        <v>0</v>
      </c>
      <c r="DG141" s="16" t="str">
        <f t="shared" si="142"/>
        <v>Pass</v>
      </c>
      <c r="DH141" s="33" t="b">
        <f>IF(ABS(Survey!$DA141)=0,TRUE,FALSE)</f>
        <v>1</v>
      </c>
      <c r="DI141" s="32" t="b">
        <f>NOT(ISBLANK(Survey!$DB141))</f>
        <v>0</v>
      </c>
      <c r="DJ141" s="16" t="str">
        <f t="shared" si="143"/>
        <v>Pass</v>
      </c>
      <c r="DK141" s="33" t="b">
        <f>IF(ABS(Survey!$DV141)=0,TRUE,FALSE)</f>
        <v>1</v>
      </c>
      <c r="DL141" s="32" t="b">
        <f>NOT(ISBLANK(Survey!$DW141))</f>
        <v>0</v>
      </c>
      <c r="DM141" t="str">
        <f t="shared" si="144"/>
        <v>Pass</v>
      </c>
      <c r="DN141" s="25" cm="1">
        <f t="array" ref="DN141">SUM(SUMIF(Survey!CW141,{"&gt;0","&lt;0"})*{1,-1})+SUM(SUMIF(Survey!DR141,{"&gt;0","&lt;0"})*{1,-1})</f>
        <v>0</v>
      </c>
      <c r="DO141" s="25">
        <f>SUM(SUMIF(Survey!DY141:EE141,{"&gt;0","&lt;0"})*{1,-1})+SUM(SUMIF(Survey!EG141:EM141,{"&gt;0","&lt;0"})*{1,-1})</f>
        <v>0</v>
      </c>
      <c r="DP141">
        <f t="shared" si="145"/>
        <v>0</v>
      </c>
      <c r="DQ141">
        <f t="shared" si="146"/>
        <v>0</v>
      </c>
      <c r="DR141" s="16" t="str">
        <f t="shared" si="147"/>
        <v>Pass</v>
      </c>
      <c r="DS141" s="33" t="b">
        <f>IF(ABS(Survey!$EE141)=0,TRUE,FALSE)</f>
        <v>1</v>
      </c>
      <c r="DT141" s="32" t="b">
        <f>NOT(ISBLANK(Survey!EF141))</f>
        <v>0</v>
      </c>
      <c r="DU141" s="16" t="str">
        <f t="shared" si="148"/>
        <v>Pass</v>
      </c>
      <c r="DV141" s="33" t="b">
        <f>IF(ABS(Survey!$EM141)=0,TRUE,FALSE)</f>
        <v>1</v>
      </c>
      <c r="DW141" s="32" t="b">
        <f>NOT(ISBLANK(Survey!$EN141))</f>
        <v>0</v>
      </c>
      <c r="DX141" s="16" t="str">
        <f t="shared" si="149"/>
        <v>Fail</v>
      </c>
      <c r="DY141" s="31">
        <f>SUM(SUMIF(Survey!ET141:EV141,{"&gt;0","&lt;0"})*{1,-1})</f>
        <v>0</v>
      </c>
      <c r="DZ141">
        <f t="shared" si="150"/>
        <v>0</v>
      </c>
      <c r="EA141">
        <f t="shared" si="151"/>
        <v>100</v>
      </c>
      <c r="EB141" s="30" t="b">
        <f>IF(OR(Survey!$M141="ETF",Survey!$M141="ETF, alternative mutual fund",Survey!$M141="Closed-end", Survey!$M141="Split share corp"),TRUE,FALSE)</f>
        <v>0</v>
      </c>
      <c r="EC141" s="16" t="str">
        <f t="shared" si="152"/>
        <v>Fail</v>
      </c>
      <c r="ED141" s="31">
        <f>SUM(SUMIF(Survey!EX141:FD141,{"&gt;0","&lt;0"})*{1,-1})</f>
        <v>0</v>
      </c>
      <c r="EE141">
        <f t="shared" si="153"/>
        <v>0</v>
      </c>
      <c r="EF141" s="17">
        <f t="shared" si="154"/>
        <v>100</v>
      </c>
      <c r="EG141" s="16" t="str">
        <f t="shared" si="155"/>
        <v>Fail</v>
      </c>
      <c r="EH141" s="31">
        <f>SUM(SUMIF(Survey!FF141:FL141,{"&gt;0","&lt;0"})*{1,-1})</f>
        <v>0</v>
      </c>
      <c r="EI141">
        <f t="shared" si="156"/>
        <v>0</v>
      </c>
      <c r="EJ141" s="17">
        <f t="shared" si="157"/>
        <v>100</v>
      </c>
    </row>
    <row r="142" spans="1:140">
      <c r="A142">
        <v>142</v>
      </c>
      <c r="B142" t="str">
        <f t="shared" si="0"/>
        <v>Pass</v>
      </c>
      <c r="C142" t="str">
        <f>IF(COUNTBLANK(Survey!B142:FM142)=$C$2, "Pass", "Fail")</f>
        <v>Pass</v>
      </c>
      <c r="D142" s="16" t="str">
        <f t="shared" si="106"/>
        <v>Fail</v>
      </c>
      <c r="E142" t="str">
        <f>IF(OR(ISBLANK(Survey!AL142),COUNTIF(G142:BJ142,"Fail")),"Fail","Pass")</f>
        <v>Fail</v>
      </c>
      <c r="F142" s="265"/>
      <c r="G142" s="16" t="str">
        <f t="shared" si="107"/>
        <v>Fail</v>
      </c>
      <c r="H142" s="139">
        <f>COUNTBLANK(Survey!B142:D142)+COUNTBLANK(Survey!G142)+COUNTBLANK(Survey!I142)+COUNTBLANK(Survey!K142:M142)+COUNTBLANK(Survey!P142:Q142)+COUNTBLANK(Survey!T142:W142)+COUNTBLANK(Survey!Z142:AC142)+COUNTBLANK(Survey!AF142:AG142)+COUNTBLANK(Survey!AK142:AK142)</f>
        <v>21</v>
      </c>
      <c r="I142" t="str">
        <f t="shared" si="108"/>
        <v>Fail</v>
      </c>
      <c r="J142" t="b">
        <f>IF(Survey!E142="No",TRUE,FALSE)</f>
        <v>0</v>
      </c>
      <c r="K142" s="29" cm="1">
        <f t="array" ref="K142">IF(COUNTA(Survey!$E$4:$E$695)=1, 0, SUM(IF(COUNTIF(Survey!$E$4:$E$695, Survey!$E$4:$E$695)=1,1,0)))</f>
        <v>0</v>
      </c>
      <c r="L142" s="29">
        <f>LEN(Survey!E142)</f>
        <v>0</v>
      </c>
      <c r="M142" s="16" t="str">
        <f t="shared" si="109"/>
        <v>Fail</v>
      </c>
      <c r="N142" t="b">
        <f>IF(Survey!F142="No",TRUE,FALSE)</f>
        <v>0</v>
      </c>
      <c r="O142" t="b">
        <f>Survey!F142=Survey!E142</f>
        <v>1</v>
      </c>
      <c r="P142">
        <f>COUNTIF(Survey!$F$4:$F$695,Survey!F142)</f>
        <v>0</v>
      </c>
      <c r="Q142" s="28">
        <f>LEN(Survey!F142)</f>
        <v>0</v>
      </c>
      <c r="R142" s="16" t="str">
        <f t="shared" si="110"/>
        <v>Pass</v>
      </c>
      <c r="S142" s="29">
        <f>MOD((LEN(Survey!H142)+2),11)</f>
        <v>2</v>
      </c>
      <c r="T142">
        <f>COUNTIF(Survey!$H$4:$H$695,Survey!H142)</f>
        <v>0</v>
      </c>
      <c r="U142" s="28" t="str">
        <f>IF(Survey!$L142="Prospectus fund", "Yes", "No")</f>
        <v>No</v>
      </c>
      <c r="V142" s="16" t="str">
        <f t="shared" si="111"/>
        <v>Pass</v>
      </c>
      <c r="W142" s="29">
        <f>MOD((LEN(Survey!J142)+2),11)</f>
        <v>2</v>
      </c>
      <c r="X142">
        <f>COUNTIF(Survey!$J$4:$J$695,Survey!J142)</f>
        <v>0</v>
      </c>
      <c r="Y142" s="30" t="b">
        <f>IF(OR(Survey!$M142="ETF",Survey!$M142="ETF, alternative mutual fund",Survey!$M142="Closed-end", Survey!$M142="Split share corp", Survey!$I142="Yes"),TRUE,FALSE)</f>
        <v>0</v>
      </c>
      <c r="Z142" s="16" t="str">
        <f>IFERROR(IF(AND(OR(AC142=AD142,AD142 = "Either"),NOT(ISBLANK(Survey!K142))),"Pass","Fail"),"Pass")</f>
        <v>Fail</v>
      </c>
      <c r="AA142" s="31" cm="1">
        <f t="array" ref="AA142">SUM(SUMIF(Survey!CH142:DA142,{"&gt;0","&lt;0"})*{1,-1})</f>
        <v>0</v>
      </c>
      <c r="AB142" s="33" cm="1">
        <f t="array" ref="AB142">SUM(SUMIF(Survey!CK142,{"&gt;0","&lt;0"})*{1,-1})+SUM(SUMIF(Survey!CU142,{"&gt;0","&lt;0"})*{1,-1})</f>
        <v>0</v>
      </c>
      <c r="AC142" s="33">
        <f>Survey!K142</f>
        <v>0</v>
      </c>
      <c r="AD142" s="32" t="str">
        <f t="shared" si="112"/>
        <v>Either</v>
      </c>
      <c r="AE142" s="16" t="str">
        <f t="shared" si="113"/>
        <v>Fail</v>
      </c>
      <c r="AF142" s="58" cm="1">
        <f t="array" ref="AF142">SUM(SUMIF(Survey!CH142:DA142,{"&gt;0","&lt;0"})*{1,-1})+SUM(SUMIF(Survey!DC142:DV142,{"&gt;0","&lt;0"})*{1,-1})</f>
        <v>0</v>
      </c>
      <c r="AG142" s="58">
        <f>IFERROR(AF142/(Survey!$BA142),0)</f>
        <v>0</v>
      </c>
      <c r="AH142" s="104" t="b">
        <f>IF(OR(Survey!$M142="Alternative strategy or hedge",Survey!$M142="Private asset",Survey!$L142="Prospectus fund"),TRUE,FALSE)</f>
        <v>0</v>
      </c>
      <c r="AI142" s="104" t="b">
        <f>NOT(ISBLANK(Survey!$M142))</f>
        <v>0</v>
      </c>
      <c r="AJ142" s="16" t="str">
        <f t="shared" si="114"/>
        <v>Fail</v>
      </c>
      <c r="AK142" t="b">
        <f>IF(Survey!W142="No",TRUE,FALSE)</f>
        <v>0</v>
      </c>
      <c r="AL142" s="119">
        <f>MOD((LEN(Survey!W142)+2),22)</f>
        <v>2</v>
      </c>
      <c r="AM142" t="str">
        <f t="shared" si="115"/>
        <v>Pass</v>
      </c>
      <c r="AN142" s="33" t="b">
        <f>NOT(ISNUMBER(SEARCH("Other",Survey!$Q142)))</f>
        <v>1</v>
      </c>
      <c r="AO142" s="32" t="b">
        <f>NOT(ISBLANK(Survey!$R142))</f>
        <v>0</v>
      </c>
      <c r="AP142" s="16" t="str">
        <f t="shared" si="116"/>
        <v>Pass</v>
      </c>
      <c r="AQ142" s="114">
        <f>COUNTBLANK(Survey!$X142)</f>
        <v>1</v>
      </c>
      <c r="AR142" s="58">
        <f>IF(AND(Survey!L142&lt;&gt;"Exempt fund",OR(Survey!$M142="ETF",Survey!$M142="ETF, alternative mutual fund",Survey!$M142="Mutual fund",Survey!$M142="Alternative mutual fund",Survey!$M142="Money market")),1,0)</f>
        <v>0</v>
      </c>
      <c r="AS142" s="16" t="str">
        <f t="shared" si="117"/>
        <v>Pass</v>
      </c>
      <c r="AT142" s="33" t="b">
        <f>NOT(ISNUMBER(SEARCH("Yes",Survey!$AC142)))</f>
        <v>1</v>
      </c>
      <c r="AU142" s="32" t="b">
        <f>IF(COUNTBLANK(Survey!$AD142:$AE142)=0,TRUE, FALSE)</f>
        <v>0</v>
      </c>
      <c r="AV142" s="16" t="str">
        <f t="shared" si="118"/>
        <v>Pass</v>
      </c>
      <c r="AW142" s="33" t="b">
        <f>NOT(ISNUMBER(SEARCH("Yes",Survey!$AF142)))</f>
        <v>1</v>
      </c>
      <c r="AX142" s="32" t="b">
        <f>NOT(ISBLANK(Survey!$AH142))</f>
        <v>0</v>
      </c>
      <c r="AY142" s="16" t="str">
        <f t="shared" si="119"/>
        <v>Pass</v>
      </c>
      <c r="AZ142" s="33" t="b">
        <f>NOT(OR(ISNUMBER(SEARCH("Other",Survey!$AH142)),ISNUMBER(SEARCH("Multiple",Survey!$AH142))))</f>
        <v>1</v>
      </c>
      <c r="BA142" s="32" t="b">
        <f>NOT(ISBLANK(Survey!$AI142))</f>
        <v>0</v>
      </c>
      <c r="BB142" s="16" t="str">
        <f t="shared" si="120"/>
        <v>Fail</v>
      </c>
      <c r="BC142" s="114">
        <f>IF(ABS(Survey!$BA142)&gt;0, 1,0)</f>
        <v>0</v>
      </c>
      <c r="BD142" s="114">
        <f>IF(COUNTBLANK(Survey!$AL142)=0,1,0)</f>
        <v>0</v>
      </c>
      <c r="BE142" s="16" t="str">
        <f t="shared" si="121"/>
        <v>Pass</v>
      </c>
      <c r="BF142" s="114">
        <f>IF(ISBLANK(Survey!$AL142),0,1)</f>
        <v>0</v>
      </c>
      <c r="BG142" s="133">
        <f>COUNTBLANK(Survey!$AM142)</f>
        <v>1</v>
      </c>
      <c r="BH142" s="16" t="str">
        <f t="shared" si="122"/>
        <v>Pass</v>
      </c>
      <c r="BI142" s="114">
        <f>IF(OR(Survey!$AM142="Closed",ISBLANK(Survey!$AM142)),0,1)</f>
        <v>0</v>
      </c>
      <c r="BJ142" s="133">
        <f>IF(ISBLANK(Survey!$AN142),1,0)</f>
        <v>1</v>
      </c>
      <c r="BK142" s="118" t="str">
        <f t="shared" si="123"/>
        <v>Pass</v>
      </c>
      <c r="BL142" s="31" cm="1">
        <f t="array" ref="BL142">SUM(SUMIF(Survey!AO142:AP142,{"&gt;0","&lt;0"})*{1,-1})</f>
        <v>0</v>
      </c>
      <c r="BM142">
        <f t="shared" si="124"/>
        <v>0</v>
      </c>
      <c r="BN142">
        <f t="shared" si="125"/>
        <v>100</v>
      </c>
      <c r="BO142" s="118" t="str">
        <f t="shared" si="126"/>
        <v>Pass</v>
      </c>
      <c r="BP142">
        <f>IF(Survey!AQ142="No",0,1)</f>
        <v>1</v>
      </c>
      <c r="BQ142" s="207">
        <f>MOD((LEN(Survey!AQ142)+2),22)</f>
        <v>2</v>
      </c>
      <c r="BR142">
        <f>IF(Survey!AR142="No",0,1)</f>
        <v>1</v>
      </c>
      <c r="BS142" s="207">
        <f>MOD((LEN(Survey!AR142)+2),22)</f>
        <v>2</v>
      </c>
      <c r="BT142" s="114">
        <f>COUNTBLANK(Survey!$AQ142:$AS142)+COUNTBLANK(Survey!$AU142)</f>
        <v>4</v>
      </c>
      <c r="BU142" s="114">
        <f>IF(Survey!$I142="Yes",1,0)</f>
        <v>0</v>
      </c>
      <c r="BV142" s="114">
        <f>IF(OR(Survey!$M142="Mutual fund",Survey!$M142="Alternative mutual fund",Survey!$M142="Money market"),1,0)</f>
        <v>0</v>
      </c>
      <c r="BW142" s="119">
        <f>IF(OR(Survey!$M142="ETF",Survey!$M142="ETF, alternative mutual fund"),1,0)</f>
        <v>0</v>
      </c>
      <c r="BX142" s="16" t="str">
        <f t="shared" si="127"/>
        <v>Pass</v>
      </c>
      <c r="BY142" s="33">
        <f>IF(ISNUMBER(SEARCH("Other",Survey!$AS142)), 1, 0)</f>
        <v>0</v>
      </c>
      <c r="BZ142" s="58" t="b">
        <f>NOT(ISBLANK(Survey!$AT142))</f>
        <v>0</v>
      </c>
      <c r="CA142" s="16" t="str">
        <f t="shared" si="128"/>
        <v>Pass</v>
      </c>
      <c r="CB142" s="114">
        <f>IF(Survey!$BB142=0, 0,1)</f>
        <v>0</v>
      </c>
      <c r="CC142" s="58">
        <f>Survey!$AV142</f>
        <v>0</v>
      </c>
      <c r="CD142" s="58">
        <f>Survey!$BC142+Survey!$BD142+ABS(Survey!$BE142)-ABS(Survey!$BF142)-ABS(Survey!$BG142)-ABS(Survey!$BL142)</f>
        <v>0</v>
      </c>
      <c r="CE142" s="138">
        <f>Survey!BB142+(ABS(Survey!$BH142)-ABS(Survey!$BI142)+ABS(Survey!$BJ142)-ABS(Survey!$BK142))*0.5</f>
        <v>0</v>
      </c>
      <c r="CF142" s="58">
        <f t="shared" si="129"/>
        <v>0</v>
      </c>
      <c r="CG142" s="58">
        <f>IF(AND($CC142&gt;$CF142-0.2,$CC142&lt;$CF142+0.2,ISBLANK(Survey!$AV142)=FALSE),0,1)</f>
        <v>1</v>
      </c>
      <c r="CH142" s="133">
        <f>IF(ISBLANK(Survey!$AW142),1,0)</f>
        <v>1</v>
      </c>
      <c r="CI142" s="16" t="str">
        <f t="shared" si="130"/>
        <v>Pass</v>
      </c>
      <c r="CJ142" s="114">
        <f>IF(Survey!$BB142=0, 0,1)</f>
        <v>0</v>
      </c>
      <c r="CK142" s="58">
        <f>IF(AND(Survey!$AX142&gt;=0,Survey!$AX142&lt;=0.2,Survey!$AX142&lt;&gt;""),0,1)</f>
        <v>1</v>
      </c>
      <c r="CL142" s="114">
        <f>IF(ISBLANK(Survey!$AY142),1,0)</f>
        <v>1</v>
      </c>
      <c r="CM142" s="16" t="str">
        <f t="shared" si="131"/>
        <v>Fail</v>
      </c>
      <c r="CN142" s="133">
        <f>Survey!$AZ142</f>
        <v>0</v>
      </c>
      <c r="CO142" s="16" t="str">
        <f t="shared" si="132"/>
        <v>Pass</v>
      </c>
      <c r="CP142" s="31">
        <f>Survey!$BA142</f>
        <v>0</v>
      </c>
      <c r="CQ142" s="138">
        <f>Survey!$BB142+Survey!$BC142+Survey!$BD142+ABS(Survey!$BE142)-ABS(Survey!$BF142)-ABS(Survey!$BG142)+ABS(Survey!$BH142)-ABS(Survey!$BI142)+ABS(Survey!$BJ142)-ABS(Survey!$BK142)-ABS(Survey!$BL142)+Survey!$BM142</f>
        <v>0</v>
      </c>
      <c r="CR142" s="30">
        <f t="shared" si="133"/>
        <v>0</v>
      </c>
      <c r="CS142" s="17">
        <f t="shared" si="134"/>
        <v>0</v>
      </c>
      <c r="CT142" s="16" t="str">
        <f t="shared" si="135"/>
        <v>Pass</v>
      </c>
      <c r="CU142" s="33" t="b">
        <f>IF(ABS(Survey!$BM142)=0,TRUE,FALSE)</f>
        <v>1</v>
      </c>
      <c r="CV142" s="32" t="b">
        <f>NOT(ISBLANK(Survey!$BN142))</f>
        <v>0</v>
      </c>
      <c r="CW142" t="str">
        <f t="shared" si="136"/>
        <v>Fail</v>
      </c>
      <c r="CX142" s="25">
        <f>Survey!$BA142</f>
        <v>0</v>
      </c>
      <c r="CY142" s="25" cm="1">
        <f t="array" ref="CY142">SUM(SUMIF(Survey!BP142:BW142,{"&gt;0","&lt;0"})*{1,-1})-SUM(SUMIF(Survey!BY142:CF142,{"&gt;0","&lt;0"})*{1,-1})</f>
        <v>0</v>
      </c>
      <c r="CZ142" s="30" t="str">
        <f t="shared" si="137"/>
        <v>No holdings</v>
      </c>
      <c r="DA142">
        <f t="shared" si="138"/>
        <v>0</v>
      </c>
      <c r="DB142" s="16" t="str">
        <f t="shared" si="139"/>
        <v>Fail</v>
      </c>
      <c r="DC142" s="31">
        <f>Survey!$BA142</f>
        <v>0</v>
      </c>
      <c r="DD142" s="31" cm="1">
        <f t="array" ref="DD142">SUM(SUMIF(Survey!CH142:DA142,{"&gt;0","&lt;0"})*{1,-1})-SUM(SUMIF(Survey!DC142:DV142,{"&gt;0","&lt;0"})*{1,-1})</f>
        <v>0</v>
      </c>
      <c r="DE142" s="30" t="str">
        <f t="shared" si="140"/>
        <v>No holdings</v>
      </c>
      <c r="DF142" s="17">
        <f t="shared" si="141"/>
        <v>0</v>
      </c>
      <c r="DG142" s="16" t="str">
        <f t="shared" si="142"/>
        <v>Pass</v>
      </c>
      <c r="DH142" s="33" t="b">
        <f>IF(ABS(Survey!$DA142)=0,TRUE,FALSE)</f>
        <v>1</v>
      </c>
      <c r="DI142" s="32" t="b">
        <f>NOT(ISBLANK(Survey!$DB142))</f>
        <v>0</v>
      </c>
      <c r="DJ142" s="16" t="str">
        <f t="shared" si="143"/>
        <v>Pass</v>
      </c>
      <c r="DK142" s="33" t="b">
        <f>IF(ABS(Survey!$DV142)=0,TRUE,FALSE)</f>
        <v>1</v>
      </c>
      <c r="DL142" s="32" t="b">
        <f>NOT(ISBLANK(Survey!$DW142))</f>
        <v>0</v>
      </c>
      <c r="DM142" t="str">
        <f t="shared" si="144"/>
        <v>Pass</v>
      </c>
      <c r="DN142" s="25" cm="1">
        <f t="array" ref="DN142">SUM(SUMIF(Survey!CW142,{"&gt;0","&lt;0"})*{1,-1})+SUM(SUMIF(Survey!DR142,{"&gt;0","&lt;0"})*{1,-1})</f>
        <v>0</v>
      </c>
      <c r="DO142" s="25">
        <f>SUM(SUMIF(Survey!DY142:EE142,{"&gt;0","&lt;0"})*{1,-1})+SUM(SUMIF(Survey!EG142:EM142,{"&gt;0","&lt;0"})*{1,-1})</f>
        <v>0</v>
      </c>
      <c r="DP142">
        <f t="shared" si="145"/>
        <v>0</v>
      </c>
      <c r="DQ142">
        <f t="shared" si="146"/>
        <v>0</v>
      </c>
      <c r="DR142" s="16" t="str">
        <f t="shared" si="147"/>
        <v>Pass</v>
      </c>
      <c r="DS142" s="33" t="b">
        <f>IF(ABS(Survey!$EE142)=0,TRUE,FALSE)</f>
        <v>1</v>
      </c>
      <c r="DT142" s="32" t="b">
        <f>NOT(ISBLANK(Survey!EF142))</f>
        <v>0</v>
      </c>
      <c r="DU142" s="16" t="str">
        <f t="shared" si="148"/>
        <v>Pass</v>
      </c>
      <c r="DV142" s="33" t="b">
        <f>IF(ABS(Survey!$EM142)=0,TRUE,FALSE)</f>
        <v>1</v>
      </c>
      <c r="DW142" s="32" t="b">
        <f>NOT(ISBLANK(Survey!$EN142))</f>
        <v>0</v>
      </c>
      <c r="DX142" s="16" t="str">
        <f t="shared" si="149"/>
        <v>Fail</v>
      </c>
      <c r="DY142" s="31">
        <f>SUM(SUMIF(Survey!ET142:EV142,{"&gt;0","&lt;0"})*{1,-1})</f>
        <v>0</v>
      </c>
      <c r="DZ142">
        <f t="shared" si="150"/>
        <v>0</v>
      </c>
      <c r="EA142">
        <f t="shared" si="151"/>
        <v>100</v>
      </c>
      <c r="EB142" s="30" t="b">
        <f>IF(OR(Survey!$M142="ETF",Survey!$M142="ETF, alternative mutual fund",Survey!$M142="Closed-end", Survey!$M142="Split share corp"),TRUE,FALSE)</f>
        <v>0</v>
      </c>
      <c r="EC142" s="16" t="str">
        <f t="shared" si="152"/>
        <v>Fail</v>
      </c>
      <c r="ED142" s="31">
        <f>SUM(SUMIF(Survey!EX142:FD142,{"&gt;0","&lt;0"})*{1,-1})</f>
        <v>0</v>
      </c>
      <c r="EE142">
        <f t="shared" si="153"/>
        <v>0</v>
      </c>
      <c r="EF142" s="17">
        <f t="shared" si="154"/>
        <v>100</v>
      </c>
      <c r="EG142" s="16" t="str">
        <f t="shared" si="155"/>
        <v>Fail</v>
      </c>
      <c r="EH142" s="31">
        <f>SUM(SUMIF(Survey!FF142:FL142,{"&gt;0","&lt;0"})*{1,-1})</f>
        <v>0</v>
      </c>
      <c r="EI142">
        <f t="shared" si="156"/>
        <v>0</v>
      </c>
      <c r="EJ142" s="17">
        <f t="shared" si="157"/>
        <v>100</v>
      </c>
    </row>
    <row r="143" spans="1:140">
      <c r="A143">
        <v>143</v>
      </c>
      <c r="B143" t="str">
        <f t="shared" si="0"/>
        <v>Pass</v>
      </c>
      <c r="C143" t="str">
        <f>IF(COUNTBLANK(Survey!B143:FM143)=$C$2, "Pass", "Fail")</f>
        <v>Pass</v>
      </c>
      <c r="D143" s="16" t="str">
        <f t="shared" si="106"/>
        <v>Fail</v>
      </c>
      <c r="E143" t="str">
        <f>IF(OR(ISBLANK(Survey!AL143),COUNTIF(G143:BJ143,"Fail")),"Fail","Pass")</f>
        <v>Fail</v>
      </c>
      <c r="F143" s="265"/>
      <c r="G143" s="16" t="str">
        <f t="shared" si="107"/>
        <v>Fail</v>
      </c>
      <c r="H143" s="139">
        <f>COUNTBLANK(Survey!B143:D143)+COUNTBLANK(Survey!G143)+COUNTBLANK(Survey!I143)+COUNTBLANK(Survey!K143:M143)+COUNTBLANK(Survey!P143:Q143)+COUNTBLANK(Survey!T143:W143)+COUNTBLANK(Survey!Z143:AC143)+COUNTBLANK(Survey!AF143:AG143)+COUNTBLANK(Survey!AK143:AK143)</f>
        <v>21</v>
      </c>
      <c r="I143" t="str">
        <f t="shared" si="108"/>
        <v>Fail</v>
      </c>
      <c r="J143" t="b">
        <f>IF(Survey!E143="No",TRUE,FALSE)</f>
        <v>0</v>
      </c>
      <c r="K143" s="29" cm="1">
        <f t="array" ref="K143">IF(COUNTA(Survey!$E$4:$E$695)=1, 0, SUM(IF(COUNTIF(Survey!$E$4:$E$695, Survey!$E$4:$E$695)=1,1,0)))</f>
        <v>0</v>
      </c>
      <c r="L143" s="29">
        <f>LEN(Survey!E143)</f>
        <v>0</v>
      </c>
      <c r="M143" s="16" t="str">
        <f t="shared" si="109"/>
        <v>Fail</v>
      </c>
      <c r="N143" t="b">
        <f>IF(Survey!F143="No",TRUE,FALSE)</f>
        <v>0</v>
      </c>
      <c r="O143" t="b">
        <f>Survey!F143=Survey!E143</f>
        <v>1</v>
      </c>
      <c r="P143">
        <f>COUNTIF(Survey!$F$4:$F$695,Survey!F143)</f>
        <v>0</v>
      </c>
      <c r="Q143" s="28">
        <f>LEN(Survey!F143)</f>
        <v>0</v>
      </c>
      <c r="R143" s="16" t="str">
        <f t="shared" si="110"/>
        <v>Pass</v>
      </c>
      <c r="S143" s="29">
        <f>MOD((LEN(Survey!H143)+2),11)</f>
        <v>2</v>
      </c>
      <c r="T143">
        <f>COUNTIF(Survey!$H$4:$H$695,Survey!H143)</f>
        <v>0</v>
      </c>
      <c r="U143" s="28" t="str">
        <f>IF(Survey!$L143="Prospectus fund", "Yes", "No")</f>
        <v>No</v>
      </c>
      <c r="V143" s="16" t="str">
        <f t="shared" si="111"/>
        <v>Pass</v>
      </c>
      <c r="W143" s="29">
        <f>MOD((LEN(Survey!J143)+2),11)</f>
        <v>2</v>
      </c>
      <c r="X143">
        <f>COUNTIF(Survey!$J$4:$J$695,Survey!J143)</f>
        <v>0</v>
      </c>
      <c r="Y143" s="30" t="b">
        <f>IF(OR(Survey!$M143="ETF",Survey!$M143="ETF, alternative mutual fund",Survey!$M143="Closed-end", Survey!$M143="Split share corp", Survey!$I143="Yes"),TRUE,FALSE)</f>
        <v>0</v>
      </c>
      <c r="Z143" s="16" t="str">
        <f>IFERROR(IF(AND(OR(AC143=AD143,AD143 = "Either"),NOT(ISBLANK(Survey!K143))),"Pass","Fail"),"Pass")</f>
        <v>Fail</v>
      </c>
      <c r="AA143" s="31" cm="1">
        <f t="array" ref="AA143">SUM(SUMIF(Survey!CH143:DA143,{"&gt;0","&lt;0"})*{1,-1})</f>
        <v>0</v>
      </c>
      <c r="AB143" s="33" cm="1">
        <f t="array" ref="AB143">SUM(SUMIF(Survey!CK143,{"&gt;0","&lt;0"})*{1,-1})+SUM(SUMIF(Survey!CU143,{"&gt;0","&lt;0"})*{1,-1})</f>
        <v>0</v>
      </c>
      <c r="AC143" s="33">
        <f>Survey!K143</f>
        <v>0</v>
      </c>
      <c r="AD143" s="32" t="str">
        <f t="shared" si="112"/>
        <v>Either</v>
      </c>
      <c r="AE143" s="16" t="str">
        <f t="shared" si="113"/>
        <v>Fail</v>
      </c>
      <c r="AF143" s="58" cm="1">
        <f t="array" ref="AF143">SUM(SUMIF(Survey!CH143:DA143,{"&gt;0","&lt;0"})*{1,-1})+SUM(SUMIF(Survey!DC143:DV143,{"&gt;0","&lt;0"})*{1,-1})</f>
        <v>0</v>
      </c>
      <c r="AG143" s="58">
        <f>IFERROR(AF143/(Survey!$BA143),0)</f>
        <v>0</v>
      </c>
      <c r="AH143" s="104" t="b">
        <f>IF(OR(Survey!$M143="Alternative strategy or hedge",Survey!$M143="Private asset",Survey!$L143="Prospectus fund"),TRUE,FALSE)</f>
        <v>0</v>
      </c>
      <c r="AI143" s="104" t="b">
        <f>NOT(ISBLANK(Survey!$M143))</f>
        <v>0</v>
      </c>
      <c r="AJ143" s="16" t="str">
        <f t="shared" si="114"/>
        <v>Fail</v>
      </c>
      <c r="AK143" t="b">
        <f>IF(Survey!W143="No",TRUE,FALSE)</f>
        <v>0</v>
      </c>
      <c r="AL143" s="119">
        <f>MOD((LEN(Survey!W143)+2),22)</f>
        <v>2</v>
      </c>
      <c r="AM143" t="str">
        <f t="shared" si="115"/>
        <v>Pass</v>
      </c>
      <c r="AN143" s="33" t="b">
        <f>NOT(ISNUMBER(SEARCH("Other",Survey!$Q143)))</f>
        <v>1</v>
      </c>
      <c r="AO143" s="32" t="b">
        <f>NOT(ISBLANK(Survey!$R143))</f>
        <v>0</v>
      </c>
      <c r="AP143" s="16" t="str">
        <f t="shared" si="116"/>
        <v>Pass</v>
      </c>
      <c r="AQ143" s="114">
        <f>COUNTBLANK(Survey!$X143)</f>
        <v>1</v>
      </c>
      <c r="AR143" s="58">
        <f>IF(AND(Survey!L143&lt;&gt;"Exempt fund",OR(Survey!$M143="ETF",Survey!$M143="ETF, alternative mutual fund",Survey!$M143="Mutual fund",Survey!$M143="Alternative mutual fund",Survey!$M143="Money market")),1,0)</f>
        <v>0</v>
      </c>
      <c r="AS143" s="16" t="str">
        <f t="shared" si="117"/>
        <v>Pass</v>
      </c>
      <c r="AT143" s="33" t="b">
        <f>NOT(ISNUMBER(SEARCH("Yes",Survey!$AC143)))</f>
        <v>1</v>
      </c>
      <c r="AU143" s="32" t="b">
        <f>IF(COUNTBLANK(Survey!$AD143:$AE143)=0,TRUE, FALSE)</f>
        <v>0</v>
      </c>
      <c r="AV143" s="16" t="str">
        <f t="shared" si="118"/>
        <v>Pass</v>
      </c>
      <c r="AW143" s="33" t="b">
        <f>NOT(ISNUMBER(SEARCH("Yes",Survey!$AF143)))</f>
        <v>1</v>
      </c>
      <c r="AX143" s="32" t="b">
        <f>NOT(ISBLANK(Survey!$AH143))</f>
        <v>0</v>
      </c>
      <c r="AY143" s="16" t="str">
        <f t="shared" si="119"/>
        <v>Pass</v>
      </c>
      <c r="AZ143" s="33" t="b">
        <f>NOT(OR(ISNUMBER(SEARCH("Other",Survey!$AH143)),ISNUMBER(SEARCH("Multiple",Survey!$AH143))))</f>
        <v>1</v>
      </c>
      <c r="BA143" s="32" t="b">
        <f>NOT(ISBLANK(Survey!$AI143))</f>
        <v>0</v>
      </c>
      <c r="BB143" s="16" t="str">
        <f t="shared" si="120"/>
        <v>Fail</v>
      </c>
      <c r="BC143" s="114">
        <f>IF(ABS(Survey!$BA143)&gt;0, 1,0)</f>
        <v>0</v>
      </c>
      <c r="BD143" s="114">
        <f>IF(COUNTBLANK(Survey!$AL143)=0,1,0)</f>
        <v>0</v>
      </c>
      <c r="BE143" s="16" t="str">
        <f t="shared" si="121"/>
        <v>Pass</v>
      </c>
      <c r="BF143" s="114">
        <f>IF(ISBLANK(Survey!$AL143),0,1)</f>
        <v>0</v>
      </c>
      <c r="BG143" s="133">
        <f>COUNTBLANK(Survey!$AM143)</f>
        <v>1</v>
      </c>
      <c r="BH143" s="16" t="str">
        <f t="shared" si="122"/>
        <v>Pass</v>
      </c>
      <c r="BI143" s="114">
        <f>IF(OR(Survey!$AM143="Closed",ISBLANK(Survey!$AM143)),0,1)</f>
        <v>0</v>
      </c>
      <c r="BJ143" s="133">
        <f>IF(ISBLANK(Survey!$AN143),1,0)</f>
        <v>1</v>
      </c>
      <c r="BK143" s="118" t="str">
        <f t="shared" si="123"/>
        <v>Pass</v>
      </c>
      <c r="BL143" s="31" cm="1">
        <f t="array" ref="BL143">SUM(SUMIF(Survey!AO143:AP143,{"&gt;0","&lt;0"})*{1,-1})</f>
        <v>0</v>
      </c>
      <c r="BM143">
        <f t="shared" si="124"/>
        <v>0</v>
      </c>
      <c r="BN143">
        <f t="shared" si="125"/>
        <v>100</v>
      </c>
      <c r="BO143" s="118" t="str">
        <f t="shared" si="126"/>
        <v>Pass</v>
      </c>
      <c r="BP143">
        <f>IF(Survey!AQ143="No",0,1)</f>
        <v>1</v>
      </c>
      <c r="BQ143" s="207">
        <f>MOD((LEN(Survey!AQ143)+2),22)</f>
        <v>2</v>
      </c>
      <c r="BR143">
        <f>IF(Survey!AR143="No",0,1)</f>
        <v>1</v>
      </c>
      <c r="BS143" s="207">
        <f>MOD((LEN(Survey!AR143)+2),22)</f>
        <v>2</v>
      </c>
      <c r="BT143" s="114">
        <f>COUNTBLANK(Survey!$AQ143:$AS143)+COUNTBLANK(Survey!$AU143)</f>
        <v>4</v>
      </c>
      <c r="BU143" s="114">
        <f>IF(Survey!$I143="Yes",1,0)</f>
        <v>0</v>
      </c>
      <c r="BV143" s="114">
        <f>IF(OR(Survey!$M143="Mutual fund",Survey!$M143="Alternative mutual fund",Survey!$M143="Money market"),1,0)</f>
        <v>0</v>
      </c>
      <c r="BW143" s="119">
        <f>IF(OR(Survey!$M143="ETF",Survey!$M143="ETF, alternative mutual fund"),1,0)</f>
        <v>0</v>
      </c>
      <c r="BX143" s="16" t="str">
        <f t="shared" si="127"/>
        <v>Pass</v>
      </c>
      <c r="BY143" s="33">
        <f>IF(ISNUMBER(SEARCH("Other",Survey!$AS143)), 1, 0)</f>
        <v>0</v>
      </c>
      <c r="BZ143" s="58" t="b">
        <f>NOT(ISBLANK(Survey!$AT143))</f>
        <v>0</v>
      </c>
      <c r="CA143" s="16" t="str">
        <f t="shared" si="128"/>
        <v>Pass</v>
      </c>
      <c r="CB143" s="114">
        <f>IF(Survey!$BB143=0, 0,1)</f>
        <v>0</v>
      </c>
      <c r="CC143" s="58">
        <f>Survey!$AV143</f>
        <v>0</v>
      </c>
      <c r="CD143" s="58">
        <f>Survey!$BC143+Survey!$BD143+ABS(Survey!$BE143)-ABS(Survey!$BF143)-ABS(Survey!$BG143)-ABS(Survey!$BL143)</f>
        <v>0</v>
      </c>
      <c r="CE143" s="138">
        <f>Survey!BB143+(ABS(Survey!$BH143)-ABS(Survey!$BI143)+ABS(Survey!$BJ143)-ABS(Survey!$BK143))*0.5</f>
        <v>0</v>
      </c>
      <c r="CF143" s="58">
        <f t="shared" si="129"/>
        <v>0</v>
      </c>
      <c r="CG143" s="58">
        <f>IF(AND($CC143&gt;$CF143-0.2,$CC143&lt;$CF143+0.2,ISBLANK(Survey!$AV143)=FALSE),0,1)</f>
        <v>1</v>
      </c>
      <c r="CH143" s="133">
        <f>IF(ISBLANK(Survey!$AW143),1,0)</f>
        <v>1</v>
      </c>
      <c r="CI143" s="16" t="str">
        <f t="shared" si="130"/>
        <v>Pass</v>
      </c>
      <c r="CJ143" s="114">
        <f>IF(Survey!$BB143=0, 0,1)</f>
        <v>0</v>
      </c>
      <c r="CK143" s="58">
        <f>IF(AND(Survey!$AX143&gt;=0,Survey!$AX143&lt;=0.2,Survey!$AX143&lt;&gt;""),0,1)</f>
        <v>1</v>
      </c>
      <c r="CL143" s="114">
        <f>IF(ISBLANK(Survey!$AY143),1,0)</f>
        <v>1</v>
      </c>
      <c r="CM143" s="16" t="str">
        <f t="shared" si="131"/>
        <v>Fail</v>
      </c>
      <c r="CN143" s="133">
        <f>Survey!$AZ143</f>
        <v>0</v>
      </c>
      <c r="CO143" s="16" t="str">
        <f t="shared" si="132"/>
        <v>Pass</v>
      </c>
      <c r="CP143" s="31">
        <f>Survey!$BA143</f>
        <v>0</v>
      </c>
      <c r="CQ143" s="138">
        <f>Survey!$BB143+Survey!$BC143+Survey!$BD143+ABS(Survey!$BE143)-ABS(Survey!$BF143)-ABS(Survey!$BG143)+ABS(Survey!$BH143)-ABS(Survey!$BI143)+ABS(Survey!$BJ143)-ABS(Survey!$BK143)-ABS(Survey!$BL143)+Survey!$BM143</f>
        <v>0</v>
      </c>
      <c r="CR143" s="30">
        <f t="shared" si="133"/>
        <v>0</v>
      </c>
      <c r="CS143" s="17">
        <f t="shared" si="134"/>
        <v>0</v>
      </c>
      <c r="CT143" s="16" t="str">
        <f t="shared" si="135"/>
        <v>Pass</v>
      </c>
      <c r="CU143" s="33" t="b">
        <f>IF(ABS(Survey!$BM143)=0,TRUE,FALSE)</f>
        <v>1</v>
      </c>
      <c r="CV143" s="32" t="b">
        <f>NOT(ISBLANK(Survey!$BN143))</f>
        <v>0</v>
      </c>
      <c r="CW143" t="str">
        <f t="shared" si="136"/>
        <v>Fail</v>
      </c>
      <c r="CX143" s="25">
        <f>Survey!$BA143</f>
        <v>0</v>
      </c>
      <c r="CY143" s="25" cm="1">
        <f t="array" ref="CY143">SUM(SUMIF(Survey!BP143:BW143,{"&gt;0","&lt;0"})*{1,-1})-SUM(SUMIF(Survey!BY143:CF143,{"&gt;0","&lt;0"})*{1,-1})</f>
        <v>0</v>
      </c>
      <c r="CZ143" s="30" t="str">
        <f t="shared" si="137"/>
        <v>No holdings</v>
      </c>
      <c r="DA143">
        <f t="shared" si="138"/>
        <v>0</v>
      </c>
      <c r="DB143" s="16" t="str">
        <f t="shared" si="139"/>
        <v>Fail</v>
      </c>
      <c r="DC143" s="31">
        <f>Survey!$BA143</f>
        <v>0</v>
      </c>
      <c r="DD143" s="31" cm="1">
        <f t="array" ref="DD143">SUM(SUMIF(Survey!CH143:DA143,{"&gt;0","&lt;0"})*{1,-1})-SUM(SUMIF(Survey!DC143:DV143,{"&gt;0","&lt;0"})*{1,-1})</f>
        <v>0</v>
      </c>
      <c r="DE143" s="30" t="str">
        <f t="shared" si="140"/>
        <v>No holdings</v>
      </c>
      <c r="DF143" s="17">
        <f t="shared" si="141"/>
        <v>0</v>
      </c>
      <c r="DG143" s="16" t="str">
        <f t="shared" si="142"/>
        <v>Pass</v>
      </c>
      <c r="DH143" s="33" t="b">
        <f>IF(ABS(Survey!$DA143)=0,TRUE,FALSE)</f>
        <v>1</v>
      </c>
      <c r="DI143" s="32" t="b">
        <f>NOT(ISBLANK(Survey!$DB143))</f>
        <v>0</v>
      </c>
      <c r="DJ143" s="16" t="str">
        <f t="shared" si="143"/>
        <v>Pass</v>
      </c>
      <c r="DK143" s="33" t="b">
        <f>IF(ABS(Survey!$DV143)=0,TRUE,FALSE)</f>
        <v>1</v>
      </c>
      <c r="DL143" s="32" t="b">
        <f>NOT(ISBLANK(Survey!$DW143))</f>
        <v>0</v>
      </c>
      <c r="DM143" t="str">
        <f t="shared" si="144"/>
        <v>Pass</v>
      </c>
      <c r="DN143" s="25" cm="1">
        <f t="array" ref="DN143">SUM(SUMIF(Survey!CW143,{"&gt;0","&lt;0"})*{1,-1})+SUM(SUMIF(Survey!DR143,{"&gt;0","&lt;0"})*{1,-1})</f>
        <v>0</v>
      </c>
      <c r="DO143" s="25">
        <f>SUM(SUMIF(Survey!DY143:EE143,{"&gt;0","&lt;0"})*{1,-1})+SUM(SUMIF(Survey!EG143:EM143,{"&gt;0","&lt;0"})*{1,-1})</f>
        <v>0</v>
      </c>
      <c r="DP143">
        <f t="shared" si="145"/>
        <v>0</v>
      </c>
      <c r="DQ143">
        <f t="shared" si="146"/>
        <v>0</v>
      </c>
      <c r="DR143" s="16" t="str">
        <f t="shared" si="147"/>
        <v>Pass</v>
      </c>
      <c r="DS143" s="33" t="b">
        <f>IF(ABS(Survey!$EE143)=0,TRUE,FALSE)</f>
        <v>1</v>
      </c>
      <c r="DT143" s="32" t="b">
        <f>NOT(ISBLANK(Survey!EF143))</f>
        <v>0</v>
      </c>
      <c r="DU143" s="16" t="str">
        <f t="shared" si="148"/>
        <v>Pass</v>
      </c>
      <c r="DV143" s="33" t="b">
        <f>IF(ABS(Survey!$EM143)=0,TRUE,FALSE)</f>
        <v>1</v>
      </c>
      <c r="DW143" s="32" t="b">
        <f>NOT(ISBLANK(Survey!$EN143))</f>
        <v>0</v>
      </c>
      <c r="DX143" s="16" t="str">
        <f t="shared" si="149"/>
        <v>Fail</v>
      </c>
      <c r="DY143" s="31">
        <f>SUM(SUMIF(Survey!ET143:EV143,{"&gt;0","&lt;0"})*{1,-1})</f>
        <v>0</v>
      </c>
      <c r="DZ143">
        <f t="shared" si="150"/>
        <v>0</v>
      </c>
      <c r="EA143">
        <f t="shared" si="151"/>
        <v>100</v>
      </c>
      <c r="EB143" s="30" t="b">
        <f>IF(OR(Survey!$M143="ETF",Survey!$M143="ETF, alternative mutual fund",Survey!$M143="Closed-end", Survey!$M143="Split share corp"),TRUE,FALSE)</f>
        <v>0</v>
      </c>
      <c r="EC143" s="16" t="str">
        <f t="shared" si="152"/>
        <v>Fail</v>
      </c>
      <c r="ED143" s="31">
        <f>SUM(SUMIF(Survey!EX143:FD143,{"&gt;0","&lt;0"})*{1,-1})</f>
        <v>0</v>
      </c>
      <c r="EE143">
        <f t="shared" si="153"/>
        <v>0</v>
      </c>
      <c r="EF143" s="17">
        <f t="shared" si="154"/>
        <v>100</v>
      </c>
      <c r="EG143" s="16" t="str">
        <f t="shared" si="155"/>
        <v>Fail</v>
      </c>
      <c r="EH143" s="31">
        <f>SUM(SUMIF(Survey!FF143:FL143,{"&gt;0","&lt;0"})*{1,-1})</f>
        <v>0</v>
      </c>
      <c r="EI143">
        <f t="shared" si="156"/>
        <v>0</v>
      </c>
      <c r="EJ143" s="17">
        <f t="shared" si="157"/>
        <v>100</v>
      </c>
    </row>
    <row r="144" spans="1:140">
      <c r="A144">
        <v>144</v>
      </c>
      <c r="B144" t="str">
        <f t="shared" si="0"/>
        <v>Pass</v>
      </c>
      <c r="C144" t="str">
        <f>IF(COUNTBLANK(Survey!B144:FM144)=$C$2, "Pass", "Fail")</f>
        <v>Pass</v>
      </c>
      <c r="D144" s="16" t="str">
        <f t="shared" si="106"/>
        <v>Fail</v>
      </c>
      <c r="E144" t="str">
        <f>IF(OR(ISBLANK(Survey!AL144),COUNTIF(G144:BJ144,"Fail")),"Fail","Pass")</f>
        <v>Fail</v>
      </c>
      <c r="F144" s="265"/>
      <c r="G144" s="16" t="str">
        <f t="shared" si="107"/>
        <v>Fail</v>
      </c>
      <c r="H144" s="139">
        <f>COUNTBLANK(Survey!B144:D144)+COUNTBLANK(Survey!G144)+COUNTBLANK(Survey!I144)+COUNTBLANK(Survey!K144:M144)+COUNTBLANK(Survey!P144:Q144)+COUNTBLANK(Survey!T144:W144)+COUNTBLANK(Survey!Z144:AC144)+COUNTBLANK(Survey!AF144:AG144)+COUNTBLANK(Survey!AK144:AK144)</f>
        <v>21</v>
      </c>
      <c r="I144" t="str">
        <f t="shared" si="108"/>
        <v>Fail</v>
      </c>
      <c r="J144" t="b">
        <f>IF(Survey!E144="No",TRUE,FALSE)</f>
        <v>0</v>
      </c>
      <c r="K144" s="29" cm="1">
        <f t="array" ref="K144">IF(COUNTA(Survey!$E$4:$E$695)=1, 0, SUM(IF(COUNTIF(Survey!$E$4:$E$695, Survey!$E$4:$E$695)=1,1,0)))</f>
        <v>0</v>
      </c>
      <c r="L144" s="29">
        <f>LEN(Survey!E144)</f>
        <v>0</v>
      </c>
      <c r="M144" s="16" t="str">
        <f t="shared" si="109"/>
        <v>Fail</v>
      </c>
      <c r="N144" t="b">
        <f>IF(Survey!F144="No",TRUE,FALSE)</f>
        <v>0</v>
      </c>
      <c r="O144" t="b">
        <f>Survey!F144=Survey!E144</f>
        <v>1</v>
      </c>
      <c r="P144">
        <f>COUNTIF(Survey!$F$4:$F$695,Survey!F144)</f>
        <v>0</v>
      </c>
      <c r="Q144" s="28">
        <f>LEN(Survey!F144)</f>
        <v>0</v>
      </c>
      <c r="R144" s="16" t="str">
        <f t="shared" si="110"/>
        <v>Pass</v>
      </c>
      <c r="S144" s="29">
        <f>MOD((LEN(Survey!H144)+2),11)</f>
        <v>2</v>
      </c>
      <c r="T144">
        <f>COUNTIF(Survey!$H$4:$H$695,Survey!H144)</f>
        <v>0</v>
      </c>
      <c r="U144" s="28" t="str">
        <f>IF(Survey!$L144="Prospectus fund", "Yes", "No")</f>
        <v>No</v>
      </c>
      <c r="V144" s="16" t="str">
        <f t="shared" si="111"/>
        <v>Pass</v>
      </c>
      <c r="W144" s="29">
        <f>MOD((LEN(Survey!J144)+2),11)</f>
        <v>2</v>
      </c>
      <c r="X144">
        <f>COUNTIF(Survey!$J$4:$J$695,Survey!J144)</f>
        <v>0</v>
      </c>
      <c r="Y144" s="30" t="b">
        <f>IF(OR(Survey!$M144="ETF",Survey!$M144="ETF, alternative mutual fund",Survey!$M144="Closed-end", Survey!$M144="Split share corp", Survey!$I144="Yes"),TRUE,FALSE)</f>
        <v>0</v>
      </c>
      <c r="Z144" s="16" t="str">
        <f>IFERROR(IF(AND(OR(AC144=AD144,AD144 = "Either"),NOT(ISBLANK(Survey!K144))),"Pass","Fail"),"Pass")</f>
        <v>Fail</v>
      </c>
      <c r="AA144" s="31" cm="1">
        <f t="array" ref="AA144">SUM(SUMIF(Survey!CH144:DA144,{"&gt;0","&lt;0"})*{1,-1})</f>
        <v>0</v>
      </c>
      <c r="AB144" s="33" cm="1">
        <f t="array" ref="AB144">SUM(SUMIF(Survey!CK144,{"&gt;0","&lt;0"})*{1,-1})+SUM(SUMIF(Survey!CU144,{"&gt;0","&lt;0"})*{1,-1})</f>
        <v>0</v>
      </c>
      <c r="AC144" s="33">
        <f>Survey!K144</f>
        <v>0</v>
      </c>
      <c r="AD144" s="32" t="str">
        <f t="shared" si="112"/>
        <v>Either</v>
      </c>
      <c r="AE144" s="16" t="str">
        <f t="shared" si="113"/>
        <v>Fail</v>
      </c>
      <c r="AF144" s="58" cm="1">
        <f t="array" ref="AF144">SUM(SUMIF(Survey!CH144:DA144,{"&gt;0","&lt;0"})*{1,-1})+SUM(SUMIF(Survey!DC144:DV144,{"&gt;0","&lt;0"})*{1,-1})</f>
        <v>0</v>
      </c>
      <c r="AG144" s="58">
        <f>IFERROR(AF144/(Survey!$BA144),0)</f>
        <v>0</v>
      </c>
      <c r="AH144" s="104" t="b">
        <f>IF(OR(Survey!$M144="Alternative strategy or hedge",Survey!$M144="Private asset",Survey!$L144="Prospectus fund"),TRUE,FALSE)</f>
        <v>0</v>
      </c>
      <c r="AI144" s="104" t="b">
        <f>NOT(ISBLANK(Survey!$M144))</f>
        <v>0</v>
      </c>
      <c r="AJ144" s="16" t="str">
        <f t="shared" si="114"/>
        <v>Fail</v>
      </c>
      <c r="AK144" t="b">
        <f>IF(Survey!W144="No",TRUE,FALSE)</f>
        <v>0</v>
      </c>
      <c r="AL144" s="119">
        <f>MOD((LEN(Survey!W144)+2),22)</f>
        <v>2</v>
      </c>
      <c r="AM144" t="str">
        <f t="shared" si="115"/>
        <v>Pass</v>
      </c>
      <c r="AN144" s="33" t="b">
        <f>NOT(ISNUMBER(SEARCH("Other",Survey!$Q144)))</f>
        <v>1</v>
      </c>
      <c r="AO144" s="32" t="b">
        <f>NOT(ISBLANK(Survey!$R144))</f>
        <v>0</v>
      </c>
      <c r="AP144" s="16" t="str">
        <f t="shared" si="116"/>
        <v>Pass</v>
      </c>
      <c r="AQ144" s="114">
        <f>COUNTBLANK(Survey!$X144)</f>
        <v>1</v>
      </c>
      <c r="AR144" s="58">
        <f>IF(AND(Survey!L144&lt;&gt;"Exempt fund",OR(Survey!$M144="ETF",Survey!$M144="ETF, alternative mutual fund",Survey!$M144="Mutual fund",Survey!$M144="Alternative mutual fund",Survey!$M144="Money market")),1,0)</f>
        <v>0</v>
      </c>
      <c r="AS144" s="16" t="str">
        <f t="shared" si="117"/>
        <v>Pass</v>
      </c>
      <c r="AT144" s="33" t="b">
        <f>NOT(ISNUMBER(SEARCH("Yes",Survey!$AC144)))</f>
        <v>1</v>
      </c>
      <c r="AU144" s="32" t="b">
        <f>IF(COUNTBLANK(Survey!$AD144:$AE144)=0,TRUE, FALSE)</f>
        <v>0</v>
      </c>
      <c r="AV144" s="16" t="str">
        <f t="shared" si="118"/>
        <v>Pass</v>
      </c>
      <c r="AW144" s="33" t="b">
        <f>NOT(ISNUMBER(SEARCH("Yes",Survey!$AF144)))</f>
        <v>1</v>
      </c>
      <c r="AX144" s="32" t="b">
        <f>NOT(ISBLANK(Survey!$AH144))</f>
        <v>0</v>
      </c>
      <c r="AY144" s="16" t="str">
        <f t="shared" si="119"/>
        <v>Pass</v>
      </c>
      <c r="AZ144" s="33" t="b">
        <f>NOT(OR(ISNUMBER(SEARCH("Other",Survey!$AH144)),ISNUMBER(SEARCH("Multiple",Survey!$AH144))))</f>
        <v>1</v>
      </c>
      <c r="BA144" s="32" t="b">
        <f>NOT(ISBLANK(Survey!$AI144))</f>
        <v>0</v>
      </c>
      <c r="BB144" s="16" t="str">
        <f t="shared" si="120"/>
        <v>Fail</v>
      </c>
      <c r="BC144" s="114">
        <f>IF(ABS(Survey!$BA144)&gt;0, 1,0)</f>
        <v>0</v>
      </c>
      <c r="BD144" s="114">
        <f>IF(COUNTBLANK(Survey!$AL144)=0,1,0)</f>
        <v>0</v>
      </c>
      <c r="BE144" s="16" t="str">
        <f t="shared" si="121"/>
        <v>Pass</v>
      </c>
      <c r="BF144" s="114">
        <f>IF(ISBLANK(Survey!$AL144),0,1)</f>
        <v>0</v>
      </c>
      <c r="BG144" s="133">
        <f>COUNTBLANK(Survey!$AM144)</f>
        <v>1</v>
      </c>
      <c r="BH144" s="16" t="str">
        <f t="shared" si="122"/>
        <v>Pass</v>
      </c>
      <c r="BI144" s="114">
        <f>IF(OR(Survey!$AM144="Closed",ISBLANK(Survey!$AM144)),0,1)</f>
        <v>0</v>
      </c>
      <c r="BJ144" s="133">
        <f>IF(ISBLANK(Survey!$AN144),1,0)</f>
        <v>1</v>
      </c>
      <c r="BK144" s="118" t="str">
        <f t="shared" si="123"/>
        <v>Pass</v>
      </c>
      <c r="BL144" s="31" cm="1">
        <f t="array" ref="BL144">SUM(SUMIF(Survey!AO144:AP144,{"&gt;0","&lt;0"})*{1,-1})</f>
        <v>0</v>
      </c>
      <c r="BM144">
        <f t="shared" si="124"/>
        <v>0</v>
      </c>
      <c r="BN144">
        <f t="shared" si="125"/>
        <v>100</v>
      </c>
      <c r="BO144" s="118" t="str">
        <f t="shared" si="126"/>
        <v>Pass</v>
      </c>
      <c r="BP144">
        <f>IF(Survey!AQ144="No",0,1)</f>
        <v>1</v>
      </c>
      <c r="BQ144" s="207">
        <f>MOD((LEN(Survey!AQ144)+2),22)</f>
        <v>2</v>
      </c>
      <c r="BR144">
        <f>IF(Survey!AR144="No",0,1)</f>
        <v>1</v>
      </c>
      <c r="BS144" s="207">
        <f>MOD((LEN(Survey!AR144)+2),22)</f>
        <v>2</v>
      </c>
      <c r="BT144" s="114">
        <f>COUNTBLANK(Survey!$AQ144:$AS144)+COUNTBLANK(Survey!$AU144)</f>
        <v>4</v>
      </c>
      <c r="BU144" s="114">
        <f>IF(Survey!$I144="Yes",1,0)</f>
        <v>0</v>
      </c>
      <c r="BV144" s="114">
        <f>IF(OR(Survey!$M144="Mutual fund",Survey!$M144="Alternative mutual fund",Survey!$M144="Money market"),1,0)</f>
        <v>0</v>
      </c>
      <c r="BW144" s="119">
        <f>IF(OR(Survey!$M144="ETF",Survey!$M144="ETF, alternative mutual fund"),1,0)</f>
        <v>0</v>
      </c>
      <c r="BX144" s="16" t="str">
        <f t="shared" si="127"/>
        <v>Pass</v>
      </c>
      <c r="BY144" s="33">
        <f>IF(ISNUMBER(SEARCH("Other",Survey!$AS144)), 1, 0)</f>
        <v>0</v>
      </c>
      <c r="BZ144" s="58" t="b">
        <f>NOT(ISBLANK(Survey!$AT144))</f>
        <v>0</v>
      </c>
      <c r="CA144" s="16" t="str">
        <f t="shared" si="128"/>
        <v>Pass</v>
      </c>
      <c r="CB144" s="114">
        <f>IF(Survey!$BB144=0, 0,1)</f>
        <v>0</v>
      </c>
      <c r="CC144" s="58">
        <f>Survey!$AV144</f>
        <v>0</v>
      </c>
      <c r="CD144" s="58">
        <f>Survey!$BC144+Survey!$BD144+ABS(Survey!$BE144)-ABS(Survey!$BF144)-ABS(Survey!$BG144)-ABS(Survey!$BL144)</f>
        <v>0</v>
      </c>
      <c r="CE144" s="138">
        <f>Survey!BB144+(ABS(Survey!$BH144)-ABS(Survey!$BI144)+ABS(Survey!$BJ144)-ABS(Survey!$BK144))*0.5</f>
        <v>0</v>
      </c>
      <c r="CF144" s="58">
        <f t="shared" si="129"/>
        <v>0</v>
      </c>
      <c r="CG144" s="58">
        <f>IF(AND($CC144&gt;$CF144-0.2,$CC144&lt;$CF144+0.2,ISBLANK(Survey!$AV144)=FALSE),0,1)</f>
        <v>1</v>
      </c>
      <c r="CH144" s="133">
        <f>IF(ISBLANK(Survey!$AW144),1,0)</f>
        <v>1</v>
      </c>
      <c r="CI144" s="16" t="str">
        <f t="shared" si="130"/>
        <v>Pass</v>
      </c>
      <c r="CJ144" s="114">
        <f>IF(Survey!$BB144=0, 0,1)</f>
        <v>0</v>
      </c>
      <c r="CK144" s="58">
        <f>IF(AND(Survey!$AX144&gt;=0,Survey!$AX144&lt;=0.2,Survey!$AX144&lt;&gt;""),0,1)</f>
        <v>1</v>
      </c>
      <c r="CL144" s="114">
        <f>IF(ISBLANK(Survey!$AY144),1,0)</f>
        <v>1</v>
      </c>
      <c r="CM144" s="16" t="str">
        <f t="shared" si="131"/>
        <v>Fail</v>
      </c>
      <c r="CN144" s="133">
        <f>Survey!$AZ144</f>
        <v>0</v>
      </c>
      <c r="CO144" s="16" t="str">
        <f t="shared" si="132"/>
        <v>Pass</v>
      </c>
      <c r="CP144" s="31">
        <f>Survey!$BA144</f>
        <v>0</v>
      </c>
      <c r="CQ144" s="138">
        <f>Survey!$BB144+Survey!$BC144+Survey!$BD144+ABS(Survey!$BE144)-ABS(Survey!$BF144)-ABS(Survey!$BG144)+ABS(Survey!$BH144)-ABS(Survey!$BI144)+ABS(Survey!$BJ144)-ABS(Survey!$BK144)-ABS(Survey!$BL144)+Survey!$BM144</f>
        <v>0</v>
      </c>
      <c r="CR144" s="30">
        <f t="shared" si="133"/>
        <v>0</v>
      </c>
      <c r="CS144" s="17">
        <f t="shared" si="134"/>
        <v>0</v>
      </c>
      <c r="CT144" s="16" t="str">
        <f t="shared" si="135"/>
        <v>Pass</v>
      </c>
      <c r="CU144" s="33" t="b">
        <f>IF(ABS(Survey!$BM144)=0,TRUE,FALSE)</f>
        <v>1</v>
      </c>
      <c r="CV144" s="32" t="b">
        <f>NOT(ISBLANK(Survey!$BN144))</f>
        <v>0</v>
      </c>
      <c r="CW144" t="str">
        <f t="shared" si="136"/>
        <v>Fail</v>
      </c>
      <c r="CX144" s="25">
        <f>Survey!$BA144</f>
        <v>0</v>
      </c>
      <c r="CY144" s="25" cm="1">
        <f t="array" ref="CY144">SUM(SUMIF(Survey!BP144:BW144,{"&gt;0","&lt;0"})*{1,-1})-SUM(SUMIF(Survey!BY144:CF144,{"&gt;0","&lt;0"})*{1,-1})</f>
        <v>0</v>
      </c>
      <c r="CZ144" s="30" t="str">
        <f t="shared" si="137"/>
        <v>No holdings</v>
      </c>
      <c r="DA144">
        <f t="shared" si="138"/>
        <v>0</v>
      </c>
      <c r="DB144" s="16" t="str">
        <f t="shared" si="139"/>
        <v>Fail</v>
      </c>
      <c r="DC144" s="31">
        <f>Survey!$BA144</f>
        <v>0</v>
      </c>
      <c r="DD144" s="31" cm="1">
        <f t="array" ref="DD144">SUM(SUMIF(Survey!CH144:DA144,{"&gt;0","&lt;0"})*{1,-1})-SUM(SUMIF(Survey!DC144:DV144,{"&gt;0","&lt;0"})*{1,-1})</f>
        <v>0</v>
      </c>
      <c r="DE144" s="30" t="str">
        <f t="shared" si="140"/>
        <v>No holdings</v>
      </c>
      <c r="DF144" s="17">
        <f t="shared" si="141"/>
        <v>0</v>
      </c>
      <c r="DG144" s="16" t="str">
        <f t="shared" si="142"/>
        <v>Pass</v>
      </c>
      <c r="DH144" s="33" t="b">
        <f>IF(ABS(Survey!$DA144)=0,TRUE,FALSE)</f>
        <v>1</v>
      </c>
      <c r="DI144" s="32" t="b">
        <f>NOT(ISBLANK(Survey!$DB144))</f>
        <v>0</v>
      </c>
      <c r="DJ144" s="16" t="str">
        <f t="shared" si="143"/>
        <v>Pass</v>
      </c>
      <c r="DK144" s="33" t="b">
        <f>IF(ABS(Survey!$DV144)=0,TRUE,FALSE)</f>
        <v>1</v>
      </c>
      <c r="DL144" s="32" t="b">
        <f>NOT(ISBLANK(Survey!$DW144))</f>
        <v>0</v>
      </c>
      <c r="DM144" t="str">
        <f t="shared" si="144"/>
        <v>Pass</v>
      </c>
      <c r="DN144" s="25" cm="1">
        <f t="array" ref="DN144">SUM(SUMIF(Survey!CW144,{"&gt;0","&lt;0"})*{1,-1})+SUM(SUMIF(Survey!DR144,{"&gt;0","&lt;0"})*{1,-1})</f>
        <v>0</v>
      </c>
      <c r="DO144" s="25">
        <f>SUM(SUMIF(Survey!DY144:EE144,{"&gt;0","&lt;0"})*{1,-1})+SUM(SUMIF(Survey!EG144:EM144,{"&gt;0","&lt;0"})*{1,-1})</f>
        <v>0</v>
      </c>
      <c r="DP144">
        <f t="shared" si="145"/>
        <v>0</v>
      </c>
      <c r="DQ144">
        <f t="shared" si="146"/>
        <v>0</v>
      </c>
      <c r="DR144" s="16" t="str">
        <f t="shared" si="147"/>
        <v>Pass</v>
      </c>
      <c r="DS144" s="33" t="b">
        <f>IF(ABS(Survey!$EE144)=0,TRUE,FALSE)</f>
        <v>1</v>
      </c>
      <c r="DT144" s="32" t="b">
        <f>NOT(ISBLANK(Survey!EF144))</f>
        <v>0</v>
      </c>
      <c r="DU144" s="16" t="str">
        <f t="shared" si="148"/>
        <v>Pass</v>
      </c>
      <c r="DV144" s="33" t="b">
        <f>IF(ABS(Survey!$EM144)=0,TRUE,FALSE)</f>
        <v>1</v>
      </c>
      <c r="DW144" s="32" t="b">
        <f>NOT(ISBLANK(Survey!$EN144))</f>
        <v>0</v>
      </c>
      <c r="DX144" s="16" t="str">
        <f t="shared" si="149"/>
        <v>Fail</v>
      </c>
      <c r="DY144" s="31">
        <f>SUM(SUMIF(Survey!ET144:EV144,{"&gt;0","&lt;0"})*{1,-1})</f>
        <v>0</v>
      </c>
      <c r="DZ144">
        <f t="shared" si="150"/>
        <v>0</v>
      </c>
      <c r="EA144">
        <f t="shared" si="151"/>
        <v>100</v>
      </c>
      <c r="EB144" s="30" t="b">
        <f>IF(OR(Survey!$M144="ETF",Survey!$M144="ETF, alternative mutual fund",Survey!$M144="Closed-end", Survey!$M144="Split share corp"),TRUE,FALSE)</f>
        <v>0</v>
      </c>
      <c r="EC144" s="16" t="str">
        <f t="shared" si="152"/>
        <v>Fail</v>
      </c>
      <c r="ED144" s="31">
        <f>SUM(SUMIF(Survey!EX144:FD144,{"&gt;0","&lt;0"})*{1,-1})</f>
        <v>0</v>
      </c>
      <c r="EE144">
        <f t="shared" si="153"/>
        <v>0</v>
      </c>
      <c r="EF144" s="17">
        <f t="shared" si="154"/>
        <v>100</v>
      </c>
      <c r="EG144" s="16" t="str">
        <f t="shared" si="155"/>
        <v>Fail</v>
      </c>
      <c r="EH144" s="31">
        <f>SUM(SUMIF(Survey!FF144:FL144,{"&gt;0","&lt;0"})*{1,-1})</f>
        <v>0</v>
      </c>
      <c r="EI144">
        <f t="shared" si="156"/>
        <v>0</v>
      </c>
      <c r="EJ144" s="17">
        <f t="shared" si="157"/>
        <v>100</v>
      </c>
    </row>
    <row r="145" spans="1:140">
      <c r="A145">
        <v>145</v>
      </c>
      <c r="B145" t="str">
        <f t="shared" si="0"/>
        <v>Pass</v>
      </c>
      <c r="C145" t="str">
        <f>IF(COUNTBLANK(Survey!B145:FM145)=$C$2, "Pass", "Fail")</f>
        <v>Pass</v>
      </c>
      <c r="D145" s="16" t="str">
        <f t="shared" si="106"/>
        <v>Fail</v>
      </c>
      <c r="E145" t="str">
        <f>IF(OR(ISBLANK(Survey!AL145),COUNTIF(G145:BJ145,"Fail")),"Fail","Pass")</f>
        <v>Fail</v>
      </c>
      <c r="F145" s="265"/>
      <c r="G145" s="16" t="str">
        <f t="shared" si="107"/>
        <v>Fail</v>
      </c>
      <c r="H145" s="139">
        <f>COUNTBLANK(Survey!B145:D145)+COUNTBLANK(Survey!G145)+COUNTBLANK(Survey!I145)+COUNTBLANK(Survey!K145:M145)+COUNTBLANK(Survey!P145:Q145)+COUNTBLANK(Survey!T145:W145)+COUNTBLANK(Survey!Z145:AC145)+COUNTBLANK(Survey!AF145:AG145)+COUNTBLANK(Survey!AK145:AK145)</f>
        <v>21</v>
      </c>
      <c r="I145" t="str">
        <f t="shared" si="108"/>
        <v>Fail</v>
      </c>
      <c r="J145" t="b">
        <f>IF(Survey!E145="No",TRUE,FALSE)</f>
        <v>0</v>
      </c>
      <c r="K145" s="29" cm="1">
        <f t="array" ref="K145">IF(COUNTA(Survey!$E$4:$E$695)=1, 0, SUM(IF(COUNTIF(Survey!$E$4:$E$695, Survey!$E$4:$E$695)=1,1,0)))</f>
        <v>0</v>
      </c>
      <c r="L145" s="29">
        <f>LEN(Survey!E145)</f>
        <v>0</v>
      </c>
      <c r="M145" s="16" t="str">
        <f t="shared" si="109"/>
        <v>Fail</v>
      </c>
      <c r="N145" t="b">
        <f>IF(Survey!F145="No",TRUE,FALSE)</f>
        <v>0</v>
      </c>
      <c r="O145" t="b">
        <f>Survey!F145=Survey!E145</f>
        <v>1</v>
      </c>
      <c r="P145">
        <f>COUNTIF(Survey!$F$4:$F$695,Survey!F145)</f>
        <v>0</v>
      </c>
      <c r="Q145" s="28">
        <f>LEN(Survey!F145)</f>
        <v>0</v>
      </c>
      <c r="R145" s="16" t="str">
        <f t="shared" si="110"/>
        <v>Pass</v>
      </c>
      <c r="S145" s="29">
        <f>MOD((LEN(Survey!H145)+2),11)</f>
        <v>2</v>
      </c>
      <c r="T145">
        <f>COUNTIF(Survey!$H$4:$H$695,Survey!H145)</f>
        <v>0</v>
      </c>
      <c r="U145" s="28" t="str">
        <f>IF(Survey!$L145="Prospectus fund", "Yes", "No")</f>
        <v>No</v>
      </c>
      <c r="V145" s="16" t="str">
        <f t="shared" si="111"/>
        <v>Pass</v>
      </c>
      <c r="W145" s="29">
        <f>MOD((LEN(Survey!J145)+2),11)</f>
        <v>2</v>
      </c>
      <c r="X145">
        <f>COUNTIF(Survey!$J$4:$J$695,Survey!J145)</f>
        <v>0</v>
      </c>
      <c r="Y145" s="30" t="b">
        <f>IF(OR(Survey!$M145="ETF",Survey!$M145="ETF, alternative mutual fund",Survey!$M145="Closed-end", Survey!$M145="Split share corp", Survey!$I145="Yes"),TRUE,FALSE)</f>
        <v>0</v>
      </c>
      <c r="Z145" s="16" t="str">
        <f>IFERROR(IF(AND(OR(AC145=AD145,AD145 = "Either"),NOT(ISBLANK(Survey!K145))),"Pass","Fail"),"Pass")</f>
        <v>Fail</v>
      </c>
      <c r="AA145" s="31" cm="1">
        <f t="array" ref="AA145">SUM(SUMIF(Survey!CH145:DA145,{"&gt;0","&lt;0"})*{1,-1})</f>
        <v>0</v>
      </c>
      <c r="AB145" s="33" cm="1">
        <f t="array" ref="AB145">SUM(SUMIF(Survey!CK145,{"&gt;0","&lt;0"})*{1,-1})+SUM(SUMIF(Survey!CU145,{"&gt;0","&lt;0"})*{1,-1})</f>
        <v>0</v>
      </c>
      <c r="AC145" s="33">
        <f>Survey!K145</f>
        <v>0</v>
      </c>
      <c r="AD145" s="32" t="str">
        <f t="shared" si="112"/>
        <v>Either</v>
      </c>
      <c r="AE145" s="16" t="str">
        <f t="shared" si="113"/>
        <v>Fail</v>
      </c>
      <c r="AF145" s="58" cm="1">
        <f t="array" ref="AF145">SUM(SUMIF(Survey!CH145:DA145,{"&gt;0","&lt;0"})*{1,-1})+SUM(SUMIF(Survey!DC145:DV145,{"&gt;0","&lt;0"})*{1,-1})</f>
        <v>0</v>
      </c>
      <c r="AG145" s="58">
        <f>IFERROR(AF145/(Survey!$BA145),0)</f>
        <v>0</v>
      </c>
      <c r="AH145" s="104" t="b">
        <f>IF(OR(Survey!$M145="Alternative strategy or hedge",Survey!$M145="Private asset",Survey!$L145="Prospectus fund"),TRUE,FALSE)</f>
        <v>0</v>
      </c>
      <c r="AI145" s="104" t="b">
        <f>NOT(ISBLANK(Survey!$M145))</f>
        <v>0</v>
      </c>
      <c r="AJ145" s="16" t="str">
        <f t="shared" si="114"/>
        <v>Fail</v>
      </c>
      <c r="AK145" t="b">
        <f>IF(Survey!W145="No",TRUE,FALSE)</f>
        <v>0</v>
      </c>
      <c r="AL145" s="119">
        <f>MOD((LEN(Survey!W145)+2),22)</f>
        <v>2</v>
      </c>
      <c r="AM145" t="str">
        <f t="shared" si="115"/>
        <v>Pass</v>
      </c>
      <c r="AN145" s="33" t="b">
        <f>NOT(ISNUMBER(SEARCH("Other",Survey!$Q145)))</f>
        <v>1</v>
      </c>
      <c r="AO145" s="32" t="b">
        <f>NOT(ISBLANK(Survey!$R145))</f>
        <v>0</v>
      </c>
      <c r="AP145" s="16" t="str">
        <f t="shared" si="116"/>
        <v>Pass</v>
      </c>
      <c r="AQ145" s="114">
        <f>COUNTBLANK(Survey!$X145)</f>
        <v>1</v>
      </c>
      <c r="AR145" s="58">
        <f>IF(AND(Survey!L145&lt;&gt;"Exempt fund",OR(Survey!$M145="ETF",Survey!$M145="ETF, alternative mutual fund",Survey!$M145="Mutual fund",Survey!$M145="Alternative mutual fund",Survey!$M145="Money market")),1,0)</f>
        <v>0</v>
      </c>
      <c r="AS145" s="16" t="str">
        <f t="shared" si="117"/>
        <v>Pass</v>
      </c>
      <c r="AT145" s="33" t="b">
        <f>NOT(ISNUMBER(SEARCH("Yes",Survey!$AC145)))</f>
        <v>1</v>
      </c>
      <c r="AU145" s="32" t="b">
        <f>IF(COUNTBLANK(Survey!$AD145:$AE145)=0,TRUE, FALSE)</f>
        <v>0</v>
      </c>
      <c r="AV145" s="16" t="str">
        <f t="shared" si="118"/>
        <v>Pass</v>
      </c>
      <c r="AW145" s="33" t="b">
        <f>NOT(ISNUMBER(SEARCH("Yes",Survey!$AF145)))</f>
        <v>1</v>
      </c>
      <c r="AX145" s="32" t="b">
        <f>NOT(ISBLANK(Survey!$AH145))</f>
        <v>0</v>
      </c>
      <c r="AY145" s="16" t="str">
        <f t="shared" si="119"/>
        <v>Pass</v>
      </c>
      <c r="AZ145" s="33" t="b">
        <f>NOT(OR(ISNUMBER(SEARCH("Other",Survey!$AH145)),ISNUMBER(SEARCH("Multiple",Survey!$AH145))))</f>
        <v>1</v>
      </c>
      <c r="BA145" s="32" t="b">
        <f>NOT(ISBLANK(Survey!$AI145))</f>
        <v>0</v>
      </c>
      <c r="BB145" s="16" t="str">
        <f t="shared" si="120"/>
        <v>Fail</v>
      </c>
      <c r="BC145" s="114">
        <f>IF(ABS(Survey!$BA145)&gt;0, 1,0)</f>
        <v>0</v>
      </c>
      <c r="BD145" s="114">
        <f>IF(COUNTBLANK(Survey!$AL145)=0,1,0)</f>
        <v>0</v>
      </c>
      <c r="BE145" s="16" t="str">
        <f t="shared" si="121"/>
        <v>Pass</v>
      </c>
      <c r="BF145" s="114">
        <f>IF(ISBLANK(Survey!$AL145),0,1)</f>
        <v>0</v>
      </c>
      <c r="BG145" s="133">
        <f>COUNTBLANK(Survey!$AM145)</f>
        <v>1</v>
      </c>
      <c r="BH145" s="16" t="str">
        <f t="shared" si="122"/>
        <v>Pass</v>
      </c>
      <c r="BI145" s="114">
        <f>IF(OR(Survey!$AM145="Closed",ISBLANK(Survey!$AM145)),0,1)</f>
        <v>0</v>
      </c>
      <c r="BJ145" s="133">
        <f>IF(ISBLANK(Survey!$AN145),1,0)</f>
        <v>1</v>
      </c>
      <c r="BK145" s="118" t="str">
        <f t="shared" si="123"/>
        <v>Pass</v>
      </c>
      <c r="BL145" s="31" cm="1">
        <f t="array" ref="BL145">SUM(SUMIF(Survey!AO145:AP145,{"&gt;0","&lt;0"})*{1,-1})</f>
        <v>0</v>
      </c>
      <c r="BM145">
        <f t="shared" si="124"/>
        <v>0</v>
      </c>
      <c r="BN145">
        <f t="shared" si="125"/>
        <v>100</v>
      </c>
      <c r="BO145" s="118" t="str">
        <f t="shared" si="126"/>
        <v>Pass</v>
      </c>
      <c r="BP145">
        <f>IF(Survey!AQ145="No",0,1)</f>
        <v>1</v>
      </c>
      <c r="BQ145" s="207">
        <f>MOD((LEN(Survey!AQ145)+2),22)</f>
        <v>2</v>
      </c>
      <c r="BR145">
        <f>IF(Survey!AR145="No",0,1)</f>
        <v>1</v>
      </c>
      <c r="BS145" s="207">
        <f>MOD((LEN(Survey!AR145)+2),22)</f>
        <v>2</v>
      </c>
      <c r="BT145" s="114">
        <f>COUNTBLANK(Survey!$AQ145:$AS145)+COUNTBLANK(Survey!$AU145)</f>
        <v>4</v>
      </c>
      <c r="BU145" s="114">
        <f>IF(Survey!$I145="Yes",1,0)</f>
        <v>0</v>
      </c>
      <c r="BV145" s="114">
        <f>IF(OR(Survey!$M145="Mutual fund",Survey!$M145="Alternative mutual fund",Survey!$M145="Money market"),1,0)</f>
        <v>0</v>
      </c>
      <c r="BW145" s="119">
        <f>IF(OR(Survey!$M145="ETF",Survey!$M145="ETF, alternative mutual fund"),1,0)</f>
        <v>0</v>
      </c>
      <c r="BX145" s="16" t="str">
        <f t="shared" si="127"/>
        <v>Pass</v>
      </c>
      <c r="BY145" s="33">
        <f>IF(ISNUMBER(SEARCH("Other",Survey!$AS145)), 1, 0)</f>
        <v>0</v>
      </c>
      <c r="BZ145" s="58" t="b">
        <f>NOT(ISBLANK(Survey!$AT145))</f>
        <v>0</v>
      </c>
      <c r="CA145" s="16" t="str">
        <f t="shared" si="128"/>
        <v>Pass</v>
      </c>
      <c r="CB145" s="114">
        <f>IF(Survey!$BB145=0, 0,1)</f>
        <v>0</v>
      </c>
      <c r="CC145" s="58">
        <f>Survey!$AV145</f>
        <v>0</v>
      </c>
      <c r="CD145" s="58">
        <f>Survey!$BC145+Survey!$BD145+ABS(Survey!$BE145)-ABS(Survey!$BF145)-ABS(Survey!$BG145)-ABS(Survey!$BL145)</f>
        <v>0</v>
      </c>
      <c r="CE145" s="138">
        <f>Survey!BB145+(ABS(Survey!$BH145)-ABS(Survey!$BI145)+ABS(Survey!$BJ145)-ABS(Survey!$BK145))*0.5</f>
        <v>0</v>
      </c>
      <c r="CF145" s="58">
        <f t="shared" si="129"/>
        <v>0</v>
      </c>
      <c r="CG145" s="58">
        <f>IF(AND($CC145&gt;$CF145-0.2,$CC145&lt;$CF145+0.2,ISBLANK(Survey!$AV145)=FALSE),0,1)</f>
        <v>1</v>
      </c>
      <c r="CH145" s="133">
        <f>IF(ISBLANK(Survey!$AW145),1,0)</f>
        <v>1</v>
      </c>
      <c r="CI145" s="16" t="str">
        <f t="shared" si="130"/>
        <v>Pass</v>
      </c>
      <c r="CJ145" s="114">
        <f>IF(Survey!$BB145=0, 0,1)</f>
        <v>0</v>
      </c>
      <c r="CK145" s="58">
        <f>IF(AND(Survey!$AX145&gt;=0,Survey!$AX145&lt;=0.2,Survey!$AX145&lt;&gt;""),0,1)</f>
        <v>1</v>
      </c>
      <c r="CL145" s="114">
        <f>IF(ISBLANK(Survey!$AY145),1,0)</f>
        <v>1</v>
      </c>
      <c r="CM145" s="16" t="str">
        <f t="shared" si="131"/>
        <v>Fail</v>
      </c>
      <c r="CN145" s="133">
        <f>Survey!$AZ145</f>
        <v>0</v>
      </c>
      <c r="CO145" s="16" t="str">
        <f t="shared" si="132"/>
        <v>Pass</v>
      </c>
      <c r="CP145" s="31">
        <f>Survey!$BA145</f>
        <v>0</v>
      </c>
      <c r="CQ145" s="138">
        <f>Survey!$BB145+Survey!$BC145+Survey!$BD145+ABS(Survey!$BE145)-ABS(Survey!$BF145)-ABS(Survey!$BG145)+ABS(Survey!$BH145)-ABS(Survey!$BI145)+ABS(Survey!$BJ145)-ABS(Survey!$BK145)-ABS(Survey!$BL145)+Survey!$BM145</f>
        <v>0</v>
      </c>
      <c r="CR145" s="30">
        <f t="shared" si="133"/>
        <v>0</v>
      </c>
      <c r="CS145" s="17">
        <f t="shared" si="134"/>
        <v>0</v>
      </c>
      <c r="CT145" s="16" t="str">
        <f t="shared" si="135"/>
        <v>Pass</v>
      </c>
      <c r="CU145" s="33" t="b">
        <f>IF(ABS(Survey!$BM145)=0,TRUE,FALSE)</f>
        <v>1</v>
      </c>
      <c r="CV145" s="32" t="b">
        <f>NOT(ISBLANK(Survey!$BN145))</f>
        <v>0</v>
      </c>
      <c r="CW145" t="str">
        <f t="shared" si="136"/>
        <v>Fail</v>
      </c>
      <c r="CX145" s="25">
        <f>Survey!$BA145</f>
        <v>0</v>
      </c>
      <c r="CY145" s="25" cm="1">
        <f t="array" ref="CY145">SUM(SUMIF(Survey!BP145:BW145,{"&gt;0","&lt;0"})*{1,-1})-SUM(SUMIF(Survey!BY145:CF145,{"&gt;0","&lt;0"})*{1,-1})</f>
        <v>0</v>
      </c>
      <c r="CZ145" s="30" t="str">
        <f t="shared" si="137"/>
        <v>No holdings</v>
      </c>
      <c r="DA145">
        <f t="shared" si="138"/>
        <v>0</v>
      </c>
      <c r="DB145" s="16" t="str">
        <f t="shared" si="139"/>
        <v>Fail</v>
      </c>
      <c r="DC145" s="31">
        <f>Survey!$BA145</f>
        <v>0</v>
      </c>
      <c r="DD145" s="31" cm="1">
        <f t="array" ref="DD145">SUM(SUMIF(Survey!CH145:DA145,{"&gt;0","&lt;0"})*{1,-1})-SUM(SUMIF(Survey!DC145:DV145,{"&gt;0","&lt;0"})*{1,-1})</f>
        <v>0</v>
      </c>
      <c r="DE145" s="30" t="str">
        <f t="shared" si="140"/>
        <v>No holdings</v>
      </c>
      <c r="DF145" s="17">
        <f t="shared" si="141"/>
        <v>0</v>
      </c>
      <c r="DG145" s="16" t="str">
        <f t="shared" si="142"/>
        <v>Pass</v>
      </c>
      <c r="DH145" s="33" t="b">
        <f>IF(ABS(Survey!$DA145)=0,TRUE,FALSE)</f>
        <v>1</v>
      </c>
      <c r="DI145" s="32" t="b">
        <f>NOT(ISBLANK(Survey!$DB145))</f>
        <v>0</v>
      </c>
      <c r="DJ145" s="16" t="str">
        <f t="shared" si="143"/>
        <v>Pass</v>
      </c>
      <c r="DK145" s="33" t="b">
        <f>IF(ABS(Survey!$DV145)=0,TRUE,FALSE)</f>
        <v>1</v>
      </c>
      <c r="DL145" s="32" t="b">
        <f>NOT(ISBLANK(Survey!$DW145))</f>
        <v>0</v>
      </c>
      <c r="DM145" t="str">
        <f t="shared" si="144"/>
        <v>Pass</v>
      </c>
      <c r="DN145" s="25" cm="1">
        <f t="array" ref="DN145">SUM(SUMIF(Survey!CW145,{"&gt;0","&lt;0"})*{1,-1})+SUM(SUMIF(Survey!DR145,{"&gt;0","&lt;0"})*{1,-1})</f>
        <v>0</v>
      </c>
      <c r="DO145" s="25">
        <f>SUM(SUMIF(Survey!DY145:EE145,{"&gt;0","&lt;0"})*{1,-1})+SUM(SUMIF(Survey!EG145:EM145,{"&gt;0","&lt;0"})*{1,-1})</f>
        <v>0</v>
      </c>
      <c r="DP145">
        <f t="shared" si="145"/>
        <v>0</v>
      </c>
      <c r="DQ145">
        <f t="shared" si="146"/>
        <v>0</v>
      </c>
      <c r="DR145" s="16" t="str">
        <f t="shared" si="147"/>
        <v>Pass</v>
      </c>
      <c r="DS145" s="33" t="b">
        <f>IF(ABS(Survey!$EE145)=0,TRUE,FALSE)</f>
        <v>1</v>
      </c>
      <c r="DT145" s="32" t="b">
        <f>NOT(ISBLANK(Survey!EF145))</f>
        <v>0</v>
      </c>
      <c r="DU145" s="16" t="str">
        <f t="shared" si="148"/>
        <v>Pass</v>
      </c>
      <c r="DV145" s="33" t="b">
        <f>IF(ABS(Survey!$EM145)=0,TRUE,FALSE)</f>
        <v>1</v>
      </c>
      <c r="DW145" s="32" t="b">
        <f>NOT(ISBLANK(Survey!$EN145))</f>
        <v>0</v>
      </c>
      <c r="DX145" s="16" t="str">
        <f t="shared" si="149"/>
        <v>Fail</v>
      </c>
      <c r="DY145" s="31">
        <f>SUM(SUMIF(Survey!ET145:EV145,{"&gt;0","&lt;0"})*{1,-1})</f>
        <v>0</v>
      </c>
      <c r="DZ145">
        <f t="shared" si="150"/>
        <v>0</v>
      </c>
      <c r="EA145">
        <f t="shared" si="151"/>
        <v>100</v>
      </c>
      <c r="EB145" s="30" t="b">
        <f>IF(OR(Survey!$M145="ETF",Survey!$M145="ETF, alternative mutual fund",Survey!$M145="Closed-end", Survey!$M145="Split share corp"),TRUE,FALSE)</f>
        <v>0</v>
      </c>
      <c r="EC145" s="16" t="str">
        <f t="shared" si="152"/>
        <v>Fail</v>
      </c>
      <c r="ED145" s="31">
        <f>SUM(SUMIF(Survey!EX145:FD145,{"&gt;0","&lt;0"})*{1,-1})</f>
        <v>0</v>
      </c>
      <c r="EE145">
        <f t="shared" si="153"/>
        <v>0</v>
      </c>
      <c r="EF145" s="17">
        <f t="shared" si="154"/>
        <v>100</v>
      </c>
      <c r="EG145" s="16" t="str">
        <f t="shared" si="155"/>
        <v>Fail</v>
      </c>
      <c r="EH145" s="31">
        <f>SUM(SUMIF(Survey!FF145:FL145,{"&gt;0","&lt;0"})*{1,-1})</f>
        <v>0</v>
      </c>
      <c r="EI145">
        <f t="shared" si="156"/>
        <v>0</v>
      </c>
      <c r="EJ145" s="17">
        <f t="shared" si="157"/>
        <v>100</v>
      </c>
    </row>
    <row r="146" spans="1:140">
      <c r="A146">
        <v>146</v>
      </c>
      <c r="B146" t="str">
        <f t="shared" si="0"/>
        <v>Pass</v>
      </c>
      <c r="C146" t="str">
        <f>IF(COUNTBLANK(Survey!B146:FM146)=$C$2, "Pass", "Fail")</f>
        <v>Pass</v>
      </c>
      <c r="D146" s="16" t="str">
        <f t="shared" si="106"/>
        <v>Fail</v>
      </c>
      <c r="E146" t="str">
        <f>IF(OR(ISBLANK(Survey!AL146),COUNTIF(G146:BJ146,"Fail")),"Fail","Pass")</f>
        <v>Fail</v>
      </c>
      <c r="F146" s="265"/>
      <c r="G146" s="16" t="str">
        <f t="shared" si="107"/>
        <v>Fail</v>
      </c>
      <c r="H146" s="139">
        <f>COUNTBLANK(Survey!B146:D146)+COUNTBLANK(Survey!G146)+COUNTBLANK(Survey!I146)+COUNTBLANK(Survey!K146:M146)+COUNTBLANK(Survey!P146:Q146)+COUNTBLANK(Survey!T146:W146)+COUNTBLANK(Survey!Z146:AC146)+COUNTBLANK(Survey!AF146:AG146)+COUNTBLANK(Survey!AK146:AK146)</f>
        <v>21</v>
      </c>
      <c r="I146" t="str">
        <f t="shared" si="108"/>
        <v>Fail</v>
      </c>
      <c r="J146" t="b">
        <f>IF(Survey!E146="No",TRUE,FALSE)</f>
        <v>0</v>
      </c>
      <c r="K146" s="29" cm="1">
        <f t="array" ref="K146">IF(COUNTA(Survey!$E$4:$E$695)=1, 0, SUM(IF(COUNTIF(Survey!$E$4:$E$695, Survey!$E$4:$E$695)=1,1,0)))</f>
        <v>0</v>
      </c>
      <c r="L146" s="29">
        <f>LEN(Survey!E146)</f>
        <v>0</v>
      </c>
      <c r="M146" s="16" t="str">
        <f t="shared" si="109"/>
        <v>Fail</v>
      </c>
      <c r="N146" t="b">
        <f>IF(Survey!F146="No",TRUE,FALSE)</f>
        <v>0</v>
      </c>
      <c r="O146" t="b">
        <f>Survey!F146=Survey!E146</f>
        <v>1</v>
      </c>
      <c r="P146">
        <f>COUNTIF(Survey!$F$4:$F$695,Survey!F146)</f>
        <v>0</v>
      </c>
      <c r="Q146" s="28">
        <f>LEN(Survey!F146)</f>
        <v>0</v>
      </c>
      <c r="R146" s="16" t="str">
        <f t="shared" si="110"/>
        <v>Pass</v>
      </c>
      <c r="S146" s="29">
        <f>MOD((LEN(Survey!H146)+2),11)</f>
        <v>2</v>
      </c>
      <c r="T146">
        <f>COUNTIF(Survey!$H$4:$H$695,Survey!H146)</f>
        <v>0</v>
      </c>
      <c r="U146" s="28" t="str">
        <f>IF(Survey!$L146="Prospectus fund", "Yes", "No")</f>
        <v>No</v>
      </c>
      <c r="V146" s="16" t="str">
        <f t="shared" si="111"/>
        <v>Pass</v>
      </c>
      <c r="W146" s="29">
        <f>MOD((LEN(Survey!J146)+2),11)</f>
        <v>2</v>
      </c>
      <c r="X146">
        <f>COUNTIF(Survey!$J$4:$J$695,Survey!J146)</f>
        <v>0</v>
      </c>
      <c r="Y146" s="30" t="b">
        <f>IF(OR(Survey!$M146="ETF",Survey!$M146="ETF, alternative mutual fund",Survey!$M146="Closed-end", Survey!$M146="Split share corp", Survey!$I146="Yes"),TRUE,FALSE)</f>
        <v>0</v>
      </c>
      <c r="Z146" s="16" t="str">
        <f>IFERROR(IF(AND(OR(AC146=AD146,AD146 = "Either"),NOT(ISBLANK(Survey!K146))),"Pass","Fail"),"Pass")</f>
        <v>Fail</v>
      </c>
      <c r="AA146" s="31" cm="1">
        <f t="array" ref="AA146">SUM(SUMIF(Survey!CH146:DA146,{"&gt;0","&lt;0"})*{1,-1})</f>
        <v>0</v>
      </c>
      <c r="AB146" s="33" cm="1">
        <f t="array" ref="AB146">SUM(SUMIF(Survey!CK146,{"&gt;0","&lt;0"})*{1,-1})+SUM(SUMIF(Survey!CU146,{"&gt;0","&lt;0"})*{1,-1})</f>
        <v>0</v>
      </c>
      <c r="AC146" s="33">
        <f>Survey!K146</f>
        <v>0</v>
      </c>
      <c r="AD146" s="32" t="str">
        <f t="shared" si="112"/>
        <v>Either</v>
      </c>
      <c r="AE146" s="16" t="str">
        <f t="shared" si="113"/>
        <v>Fail</v>
      </c>
      <c r="AF146" s="58" cm="1">
        <f t="array" ref="AF146">SUM(SUMIF(Survey!CH146:DA146,{"&gt;0","&lt;0"})*{1,-1})+SUM(SUMIF(Survey!DC146:DV146,{"&gt;0","&lt;0"})*{1,-1})</f>
        <v>0</v>
      </c>
      <c r="AG146" s="58">
        <f>IFERROR(AF146/(Survey!$BA146),0)</f>
        <v>0</v>
      </c>
      <c r="AH146" s="104" t="b">
        <f>IF(OR(Survey!$M146="Alternative strategy or hedge",Survey!$M146="Private asset",Survey!$L146="Prospectus fund"),TRUE,FALSE)</f>
        <v>0</v>
      </c>
      <c r="AI146" s="104" t="b">
        <f>NOT(ISBLANK(Survey!$M146))</f>
        <v>0</v>
      </c>
      <c r="AJ146" s="16" t="str">
        <f t="shared" si="114"/>
        <v>Fail</v>
      </c>
      <c r="AK146" t="b">
        <f>IF(Survey!W146="No",TRUE,FALSE)</f>
        <v>0</v>
      </c>
      <c r="AL146" s="119">
        <f>MOD((LEN(Survey!W146)+2),22)</f>
        <v>2</v>
      </c>
      <c r="AM146" t="str">
        <f t="shared" si="115"/>
        <v>Pass</v>
      </c>
      <c r="AN146" s="33" t="b">
        <f>NOT(ISNUMBER(SEARCH("Other",Survey!$Q146)))</f>
        <v>1</v>
      </c>
      <c r="AO146" s="32" t="b">
        <f>NOT(ISBLANK(Survey!$R146))</f>
        <v>0</v>
      </c>
      <c r="AP146" s="16" t="str">
        <f t="shared" si="116"/>
        <v>Pass</v>
      </c>
      <c r="AQ146" s="114">
        <f>COUNTBLANK(Survey!$X146)</f>
        <v>1</v>
      </c>
      <c r="AR146" s="58">
        <f>IF(AND(Survey!L146&lt;&gt;"Exempt fund",OR(Survey!$M146="ETF",Survey!$M146="ETF, alternative mutual fund",Survey!$M146="Mutual fund",Survey!$M146="Alternative mutual fund",Survey!$M146="Money market")),1,0)</f>
        <v>0</v>
      </c>
      <c r="AS146" s="16" t="str">
        <f t="shared" si="117"/>
        <v>Pass</v>
      </c>
      <c r="AT146" s="33" t="b">
        <f>NOT(ISNUMBER(SEARCH("Yes",Survey!$AC146)))</f>
        <v>1</v>
      </c>
      <c r="AU146" s="32" t="b">
        <f>IF(COUNTBLANK(Survey!$AD146:$AE146)=0,TRUE, FALSE)</f>
        <v>0</v>
      </c>
      <c r="AV146" s="16" t="str">
        <f t="shared" si="118"/>
        <v>Pass</v>
      </c>
      <c r="AW146" s="33" t="b">
        <f>NOT(ISNUMBER(SEARCH("Yes",Survey!$AF146)))</f>
        <v>1</v>
      </c>
      <c r="AX146" s="32" t="b">
        <f>NOT(ISBLANK(Survey!$AH146))</f>
        <v>0</v>
      </c>
      <c r="AY146" s="16" t="str">
        <f t="shared" si="119"/>
        <v>Pass</v>
      </c>
      <c r="AZ146" s="33" t="b">
        <f>NOT(OR(ISNUMBER(SEARCH("Other",Survey!$AH146)),ISNUMBER(SEARCH("Multiple",Survey!$AH146))))</f>
        <v>1</v>
      </c>
      <c r="BA146" s="32" t="b">
        <f>NOT(ISBLANK(Survey!$AI146))</f>
        <v>0</v>
      </c>
      <c r="BB146" s="16" t="str">
        <f t="shared" si="120"/>
        <v>Fail</v>
      </c>
      <c r="BC146" s="114">
        <f>IF(ABS(Survey!$BA146)&gt;0, 1,0)</f>
        <v>0</v>
      </c>
      <c r="BD146" s="114">
        <f>IF(COUNTBLANK(Survey!$AL146)=0,1,0)</f>
        <v>0</v>
      </c>
      <c r="BE146" s="16" t="str">
        <f t="shared" si="121"/>
        <v>Pass</v>
      </c>
      <c r="BF146" s="114">
        <f>IF(ISBLANK(Survey!$AL146),0,1)</f>
        <v>0</v>
      </c>
      <c r="BG146" s="133">
        <f>COUNTBLANK(Survey!$AM146)</f>
        <v>1</v>
      </c>
      <c r="BH146" s="16" t="str">
        <f t="shared" si="122"/>
        <v>Pass</v>
      </c>
      <c r="BI146" s="114">
        <f>IF(OR(Survey!$AM146="Closed",ISBLANK(Survey!$AM146)),0,1)</f>
        <v>0</v>
      </c>
      <c r="BJ146" s="133">
        <f>IF(ISBLANK(Survey!$AN146),1,0)</f>
        <v>1</v>
      </c>
      <c r="BK146" s="118" t="str">
        <f t="shared" si="123"/>
        <v>Pass</v>
      </c>
      <c r="BL146" s="31" cm="1">
        <f t="array" ref="BL146">SUM(SUMIF(Survey!AO146:AP146,{"&gt;0","&lt;0"})*{1,-1})</f>
        <v>0</v>
      </c>
      <c r="BM146">
        <f t="shared" si="124"/>
        <v>0</v>
      </c>
      <c r="BN146">
        <f t="shared" si="125"/>
        <v>100</v>
      </c>
      <c r="BO146" s="118" t="str">
        <f t="shared" si="126"/>
        <v>Pass</v>
      </c>
      <c r="BP146">
        <f>IF(Survey!AQ146="No",0,1)</f>
        <v>1</v>
      </c>
      <c r="BQ146" s="207">
        <f>MOD((LEN(Survey!AQ146)+2),22)</f>
        <v>2</v>
      </c>
      <c r="BR146">
        <f>IF(Survey!AR146="No",0,1)</f>
        <v>1</v>
      </c>
      <c r="BS146" s="207">
        <f>MOD((LEN(Survey!AR146)+2),22)</f>
        <v>2</v>
      </c>
      <c r="BT146" s="114">
        <f>COUNTBLANK(Survey!$AQ146:$AS146)+COUNTBLANK(Survey!$AU146)</f>
        <v>4</v>
      </c>
      <c r="BU146" s="114">
        <f>IF(Survey!$I146="Yes",1,0)</f>
        <v>0</v>
      </c>
      <c r="BV146" s="114">
        <f>IF(OR(Survey!$M146="Mutual fund",Survey!$M146="Alternative mutual fund",Survey!$M146="Money market"),1,0)</f>
        <v>0</v>
      </c>
      <c r="BW146" s="119">
        <f>IF(OR(Survey!$M146="ETF",Survey!$M146="ETF, alternative mutual fund"),1,0)</f>
        <v>0</v>
      </c>
      <c r="BX146" s="16" t="str">
        <f t="shared" si="127"/>
        <v>Pass</v>
      </c>
      <c r="BY146" s="33">
        <f>IF(ISNUMBER(SEARCH("Other",Survey!$AS146)), 1, 0)</f>
        <v>0</v>
      </c>
      <c r="BZ146" s="58" t="b">
        <f>NOT(ISBLANK(Survey!$AT146))</f>
        <v>0</v>
      </c>
      <c r="CA146" s="16" t="str">
        <f t="shared" si="128"/>
        <v>Pass</v>
      </c>
      <c r="CB146" s="114">
        <f>IF(Survey!$BB146=0, 0,1)</f>
        <v>0</v>
      </c>
      <c r="CC146" s="58">
        <f>Survey!$AV146</f>
        <v>0</v>
      </c>
      <c r="CD146" s="58">
        <f>Survey!$BC146+Survey!$BD146+ABS(Survey!$BE146)-ABS(Survey!$BF146)-ABS(Survey!$BG146)-ABS(Survey!$BL146)</f>
        <v>0</v>
      </c>
      <c r="CE146" s="138">
        <f>Survey!BB146+(ABS(Survey!$BH146)-ABS(Survey!$BI146)+ABS(Survey!$BJ146)-ABS(Survey!$BK146))*0.5</f>
        <v>0</v>
      </c>
      <c r="CF146" s="58">
        <f t="shared" si="129"/>
        <v>0</v>
      </c>
      <c r="CG146" s="58">
        <f>IF(AND($CC146&gt;$CF146-0.2,$CC146&lt;$CF146+0.2,ISBLANK(Survey!$AV146)=FALSE),0,1)</f>
        <v>1</v>
      </c>
      <c r="CH146" s="133">
        <f>IF(ISBLANK(Survey!$AW146),1,0)</f>
        <v>1</v>
      </c>
      <c r="CI146" s="16" t="str">
        <f t="shared" si="130"/>
        <v>Pass</v>
      </c>
      <c r="CJ146" s="114">
        <f>IF(Survey!$BB146=0, 0,1)</f>
        <v>0</v>
      </c>
      <c r="CK146" s="58">
        <f>IF(AND(Survey!$AX146&gt;=0,Survey!$AX146&lt;=0.2,Survey!$AX146&lt;&gt;""),0,1)</f>
        <v>1</v>
      </c>
      <c r="CL146" s="114">
        <f>IF(ISBLANK(Survey!$AY146),1,0)</f>
        <v>1</v>
      </c>
      <c r="CM146" s="16" t="str">
        <f t="shared" si="131"/>
        <v>Fail</v>
      </c>
      <c r="CN146" s="133">
        <f>Survey!$AZ146</f>
        <v>0</v>
      </c>
      <c r="CO146" s="16" t="str">
        <f t="shared" si="132"/>
        <v>Pass</v>
      </c>
      <c r="CP146" s="31">
        <f>Survey!$BA146</f>
        <v>0</v>
      </c>
      <c r="CQ146" s="138">
        <f>Survey!$BB146+Survey!$BC146+Survey!$BD146+ABS(Survey!$BE146)-ABS(Survey!$BF146)-ABS(Survey!$BG146)+ABS(Survey!$BH146)-ABS(Survey!$BI146)+ABS(Survey!$BJ146)-ABS(Survey!$BK146)-ABS(Survey!$BL146)+Survey!$BM146</f>
        <v>0</v>
      </c>
      <c r="CR146" s="30">
        <f t="shared" si="133"/>
        <v>0</v>
      </c>
      <c r="CS146" s="17">
        <f t="shared" si="134"/>
        <v>0</v>
      </c>
      <c r="CT146" s="16" t="str">
        <f t="shared" si="135"/>
        <v>Pass</v>
      </c>
      <c r="CU146" s="33" t="b">
        <f>IF(ABS(Survey!$BM146)=0,TRUE,FALSE)</f>
        <v>1</v>
      </c>
      <c r="CV146" s="32" t="b">
        <f>NOT(ISBLANK(Survey!$BN146))</f>
        <v>0</v>
      </c>
      <c r="CW146" t="str">
        <f t="shared" si="136"/>
        <v>Fail</v>
      </c>
      <c r="CX146" s="25">
        <f>Survey!$BA146</f>
        <v>0</v>
      </c>
      <c r="CY146" s="25" cm="1">
        <f t="array" ref="CY146">SUM(SUMIF(Survey!BP146:BW146,{"&gt;0","&lt;0"})*{1,-1})-SUM(SUMIF(Survey!BY146:CF146,{"&gt;0","&lt;0"})*{1,-1})</f>
        <v>0</v>
      </c>
      <c r="CZ146" s="30" t="str">
        <f t="shared" si="137"/>
        <v>No holdings</v>
      </c>
      <c r="DA146">
        <f t="shared" si="138"/>
        <v>0</v>
      </c>
      <c r="DB146" s="16" t="str">
        <f t="shared" si="139"/>
        <v>Fail</v>
      </c>
      <c r="DC146" s="31">
        <f>Survey!$BA146</f>
        <v>0</v>
      </c>
      <c r="DD146" s="31" cm="1">
        <f t="array" ref="DD146">SUM(SUMIF(Survey!CH146:DA146,{"&gt;0","&lt;0"})*{1,-1})-SUM(SUMIF(Survey!DC146:DV146,{"&gt;0","&lt;0"})*{1,-1})</f>
        <v>0</v>
      </c>
      <c r="DE146" s="30" t="str">
        <f t="shared" si="140"/>
        <v>No holdings</v>
      </c>
      <c r="DF146" s="17">
        <f t="shared" si="141"/>
        <v>0</v>
      </c>
      <c r="DG146" s="16" t="str">
        <f t="shared" si="142"/>
        <v>Pass</v>
      </c>
      <c r="DH146" s="33" t="b">
        <f>IF(ABS(Survey!$DA146)=0,TRUE,FALSE)</f>
        <v>1</v>
      </c>
      <c r="DI146" s="32" t="b">
        <f>NOT(ISBLANK(Survey!$DB146))</f>
        <v>0</v>
      </c>
      <c r="DJ146" s="16" t="str">
        <f t="shared" si="143"/>
        <v>Pass</v>
      </c>
      <c r="DK146" s="33" t="b">
        <f>IF(ABS(Survey!$DV146)=0,TRUE,FALSE)</f>
        <v>1</v>
      </c>
      <c r="DL146" s="32" t="b">
        <f>NOT(ISBLANK(Survey!$DW146))</f>
        <v>0</v>
      </c>
      <c r="DM146" t="str">
        <f t="shared" si="144"/>
        <v>Pass</v>
      </c>
      <c r="DN146" s="25" cm="1">
        <f t="array" ref="DN146">SUM(SUMIF(Survey!CW146,{"&gt;0","&lt;0"})*{1,-1})+SUM(SUMIF(Survey!DR146,{"&gt;0","&lt;0"})*{1,-1})</f>
        <v>0</v>
      </c>
      <c r="DO146" s="25">
        <f>SUM(SUMIF(Survey!DY146:EE146,{"&gt;0","&lt;0"})*{1,-1})+SUM(SUMIF(Survey!EG146:EM146,{"&gt;0","&lt;0"})*{1,-1})</f>
        <v>0</v>
      </c>
      <c r="DP146">
        <f t="shared" si="145"/>
        <v>0</v>
      </c>
      <c r="DQ146">
        <f t="shared" si="146"/>
        <v>0</v>
      </c>
      <c r="DR146" s="16" t="str">
        <f t="shared" si="147"/>
        <v>Pass</v>
      </c>
      <c r="DS146" s="33" t="b">
        <f>IF(ABS(Survey!$EE146)=0,TRUE,FALSE)</f>
        <v>1</v>
      </c>
      <c r="DT146" s="32" t="b">
        <f>NOT(ISBLANK(Survey!EF146))</f>
        <v>0</v>
      </c>
      <c r="DU146" s="16" t="str">
        <f t="shared" si="148"/>
        <v>Pass</v>
      </c>
      <c r="DV146" s="33" t="b">
        <f>IF(ABS(Survey!$EM146)=0,TRUE,FALSE)</f>
        <v>1</v>
      </c>
      <c r="DW146" s="32" t="b">
        <f>NOT(ISBLANK(Survey!$EN146))</f>
        <v>0</v>
      </c>
      <c r="DX146" s="16" t="str">
        <f t="shared" si="149"/>
        <v>Fail</v>
      </c>
      <c r="DY146" s="31">
        <f>SUM(SUMIF(Survey!ET146:EV146,{"&gt;0","&lt;0"})*{1,-1})</f>
        <v>0</v>
      </c>
      <c r="DZ146">
        <f t="shared" si="150"/>
        <v>0</v>
      </c>
      <c r="EA146">
        <f t="shared" si="151"/>
        <v>100</v>
      </c>
      <c r="EB146" s="30" t="b">
        <f>IF(OR(Survey!$M146="ETF",Survey!$M146="ETF, alternative mutual fund",Survey!$M146="Closed-end", Survey!$M146="Split share corp"),TRUE,FALSE)</f>
        <v>0</v>
      </c>
      <c r="EC146" s="16" t="str">
        <f t="shared" si="152"/>
        <v>Fail</v>
      </c>
      <c r="ED146" s="31">
        <f>SUM(SUMIF(Survey!EX146:FD146,{"&gt;0","&lt;0"})*{1,-1})</f>
        <v>0</v>
      </c>
      <c r="EE146">
        <f t="shared" si="153"/>
        <v>0</v>
      </c>
      <c r="EF146" s="17">
        <f t="shared" si="154"/>
        <v>100</v>
      </c>
      <c r="EG146" s="16" t="str">
        <f t="shared" si="155"/>
        <v>Fail</v>
      </c>
      <c r="EH146" s="31">
        <f>SUM(SUMIF(Survey!FF146:FL146,{"&gt;0","&lt;0"})*{1,-1})</f>
        <v>0</v>
      </c>
      <c r="EI146">
        <f t="shared" si="156"/>
        <v>0</v>
      </c>
      <c r="EJ146" s="17">
        <f t="shared" si="157"/>
        <v>100</v>
      </c>
    </row>
    <row r="147" spans="1:140">
      <c r="A147">
        <v>147</v>
      </c>
      <c r="B147" t="str">
        <f t="shared" si="0"/>
        <v>Pass</v>
      </c>
      <c r="C147" t="str">
        <f>IF(COUNTBLANK(Survey!B147:FM147)=$C$2, "Pass", "Fail")</f>
        <v>Pass</v>
      </c>
      <c r="D147" s="16" t="str">
        <f t="shared" si="106"/>
        <v>Fail</v>
      </c>
      <c r="E147" t="str">
        <f>IF(OR(ISBLANK(Survey!AL147),COUNTIF(G147:BJ147,"Fail")),"Fail","Pass")</f>
        <v>Fail</v>
      </c>
      <c r="F147" s="265"/>
      <c r="G147" s="16" t="str">
        <f t="shared" si="107"/>
        <v>Fail</v>
      </c>
      <c r="H147" s="139">
        <f>COUNTBLANK(Survey!B147:D147)+COUNTBLANK(Survey!G147)+COUNTBLANK(Survey!I147)+COUNTBLANK(Survey!K147:M147)+COUNTBLANK(Survey!P147:Q147)+COUNTBLANK(Survey!T147:W147)+COUNTBLANK(Survey!Z147:AC147)+COUNTBLANK(Survey!AF147:AG147)+COUNTBLANK(Survey!AK147:AK147)</f>
        <v>21</v>
      </c>
      <c r="I147" t="str">
        <f t="shared" si="108"/>
        <v>Fail</v>
      </c>
      <c r="J147" t="b">
        <f>IF(Survey!E147="No",TRUE,FALSE)</f>
        <v>0</v>
      </c>
      <c r="K147" s="29" cm="1">
        <f t="array" ref="K147">IF(COUNTA(Survey!$E$4:$E$695)=1, 0, SUM(IF(COUNTIF(Survey!$E$4:$E$695, Survey!$E$4:$E$695)=1,1,0)))</f>
        <v>0</v>
      </c>
      <c r="L147" s="29">
        <f>LEN(Survey!E147)</f>
        <v>0</v>
      </c>
      <c r="M147" s="16" t="str">
        <f t="shared" si="109"/>
        <v>Fail</v>
      </c>
      <c r="N147" t="b">
        <f>IF(Survey!F147="No",TRUE,FALSE)</f>
        <v>0</v>
      </c>
      <c r="O147" t="b">
        <f>Survey!F147=Survey!E147</f>
        <v>1</v>
      </c>
      <c r="P147">
        <f>COUNTIF(Survey!$F$4:$F$695,Survey!F147)</f>
        <v>0</v>
      </c>
      <c r="Q147" s="28">
        <f>LEN(Survey!F147)</f>
        <v>0</v>
      </c>
      <c r="R147" s="16" t="str">
        <f t="shared" si="110"/>
        <v>Pass</v>
      </c>
      <c r="S147" s="29">
        <f>MOD((LEN(Survey!H147)+2),11)</f>
        <v>2</v>
      </c>
      <c r="T147">
        <f>COUNTIF(Survey!$H$4:$H$695,Survey!H147)</f>
        <v>0</v>
      </c>
      <c r="U147" s="28" t="str">
        <f>IF(Survey!$L147="Prospectus fund", "Yes", "No")</f>
        <v>No</v>
      </c>
      <c r="V147" s="16" t="str">
        <f t="shared" si="111"/>
        <v>Pass</v>
      </c>
      <c r="W147" s="29">
        <f>MOD((LEN(Survey!J147)+2),11)</f>
        <v>2</v>
      </c>
      <c r="X147">
        <f>COUNTIF(Survey!$J$4:$J$695,Survey!J147)</f>
        <v>0</v>
      </c>
      <c r="Y147" s="30" t="b">
        <f>IF(OR(Survey!$M147="ETF",Survey!$M147="ETF, alternative mutual fund",Survey!$M147="Closed-end", Survey!$M147="Split share corp", Survey!$I147="Yes"),TRUE,FALSE)</f>
        <v>0</v>
      </c>
      <c r="Z147" s="16" t="str">
        <f>IFERROR(IF(AND(OR(AC147=AD147,AD147 = "Either"),NOT(ISBLANK(Survey!K147))),"Pass","Fail"),"Pass")</f>
        <v>Fail</v>
      </c>
      <c r="AA147" s="31" cm="1">
        <f t="array" ref="AA147">SUM(SUMIF(Survey!CH147:DA147,{"&gt;0","&lt;0"})*{1,-1})</f>
        <v>0</v>
      </c>
      <c r="AB147" s="33" cm="1">
        <f t="array" ref="AB147">SUM(SUMIF(Survey!CK147,{"&gt;0","&lt;0"})*{1,-1})+SUM(SUMIF(Survey!CU147,{"&gt;0","&lt;0"})*{1,-1})</f>
        <v>0</v>
      </c>
      <c r="AC147" s="33">
        <f>Survey!K147</f>
        <v>0</v>
      </c>
      <c r="AD147" s="32" t="str">
        <f t="shared" si="112"/>
        <v>Either</v>
      </c>
      <c r="AE147" s="16" t="str">
        <f t="shared" si="113"/>
        <v>Fail</v>
      </c>
      <c r="AF147" s="58" cm="1">
        <f t="array" ref="AF147">SUM(SUMIF(Survey!CH147:DA147,{"&gt;0","&lt;0"})*{1,-1})+SUM(SUMIF(Survey!DC147:DV147,{"&gt;0","&lt;0"})*{1,-1})</f>
        <v>0</v>
      </c>
      <c r="AG147" s="58">
        <f>IFERROR(AF147/(Survey!$BA147),0)</f>
        <v>0</v>
      </c>
      <c r="AH147" s="104" t="b">
        <f>IF(OR(Survey!$M147="Alternative strategy or hedge",Survey!$M147="Private asset",Survey!$L147="Prospectus fund"),TRUE,FALSE)</f>
        <v>0</v>
      </c>
      <c r="AI147" s="104" t="b">
        <f>NOT(ISBLANK(Survey!$M147))</f>
        <v>0</v>
      </c>
      <c r="AJ147" s="16" t="str">
        <f t="shared" si="114"/>
        <v>Fail</v>
      </c>
      <c r="AK147" t="b">
        <f>IF(Survey!W147="No",TRUE,FALSE)</f>
        <v>0</v>
      </c>
      <c r="AL147" s="119">
        <f>MOD((LEN(Survey!W147)+2),22)</f>
        <v>2</v>
      </c>
      <c r="AM147" t="str">
        <f t="shared" si="115"/>
        <v>Pass</v>
      </c>
      <c r="AN147" s="33" t="b">
        <f>NOT(ISNUMBER(SEARCH("Other",Survey!$Q147)))</f>
        <v>1</v>
      </c>
      <c r="AO147" s="32" t="b">
        <f>NOT(ISBLANK(Survey!$R147))</f>
        <v>0</v>
      </c>
      <c r="AP147" s="16" t="str">
        <f t="shared" si="116"/>
        <v>Pass</v>
      </c>
      <c r="AQ147" s="114">
        <f>COUNTBLANK(Survey!$X147)</f>
        <v>1</v>
      </c>
      <c r="AR147" s="58">
        <f>IF(AND(Survey!L147&lt;&gt;"Exempt fund",OR(Survey!$M147="ETF",Survey!$M147="ETF, alternative mutual fund",Survey!$M147="Mutual fund",Survey!$M147="Alternative mutual fund",Survey!$M147="Money market")),1,0)</f>
        <v>0</v>
      </c>
      <c r="AS147" s="16" t="str">
        <f t="shared" si="117"/>
        <v>Pass</v>
      </c>
      <c r="AT147" s="33" t="b">
        <f>NOT(ISNUMBER(SEARCH("Yes",Survey!$AC147)))</f>
        <v>1</v>
      </c>
      <c r="AU147" s="32" t="b">
        <f>IF(COUNTBLANK(Survey!$AD147:$AE147)=0,TRUE, FALSE)</f>
        <v>0</v>
      </c>
      <c r="AV147" s="16" t="str">
        <f t="shared" si="118"/>
        <v>Pass</v>
      </c>
      <c r="AW147" s="33" t="b">
        <f>NOT(ISNUMBER(SEARCH("Yes",Survey!$AF147)))</f>
        <v>1</v>
      </c>
      <c r="AX147" s="32" t="b">
        <f>NOT(ISBLANK(Survey!$AH147))</f>
        <v>0</v>
      </c>
      <c r="AY147" s="16" t="str">
        <f t="shared" si="119"/>
        <v>Pass</v>
      </c>
      <c r="AZ147" s="33" t="b">
        <f>NOT(OR(ISNUMBER(SEARCH("Other",Survey!$AH147)),ISNUMBER(SEARCH("Multiple",Survey!$AH147))))</f>
        <v>1</v>
      </c>
      <c r="BA147" s="32" t="b">
        <f>NOT(ISBLANK(Survey!$AI147))</f>
        <v>0</v>
      </c>
      <c r="BB147" s="16" t="str">
        <f t="shared" si="120"/>
        <v>Fail</v>
      </c>
      <c r="BC147" s="114">
        <f>IF(ABS(Survey!$BA147)&gt;0, 1,0)</f>
        <v>0</v>
      </c>
      <c r="BD147" s="114">
        <f>IF(COUNTBLANK(Survey!$AL147)=0,1,0)</f>
        <v>0</v>
      </c>
      <c r="BE147" s="16" t="str">
        <f t="shared" si="121"/>
        <v>Pass</v>
      </c>
      <c r="BF147" s="114">
        <f>IF(ISBLANK(Survey!$AL147),0,1)</f>
        <v>0</v>
      </c>
      <c r="BG147" s="133">
        <f>COUNTBLANK(Survey!$AM147)</f>
        <v>1</v>
      </c>
      <c r="BH147" s="16" t="str">
        <f t="shared" si="122"/>
        <v>Pass</v>
      </c>
      <c r="BI147" s="114">
        <f>IF(OR(Survey!$AM147="Closed",ISBLANK(Survey!$AM147)),0,1)</f>
        <v>0</v>
      </c>
      <c r="BJ147" s="133">
        <f>IF(ISBLANK(Survey!$AN147),1,0)</f>
        <v>1</v>
      </c>
      <c r="BK147" s="118" t="str">
        <f t="shared" si="123"/>
        <v>Pass</v>
      </c>
      <c r="BL147" s="31" cm="1">
        <f t="array" ref="BL147">SUM(SUMIF(Survey!AO147:AP147,{"&gt;0","&lt;0"})*{1,-1})</f>
        <v>0</v>
      </c>
      <c r="BM147">
        <f t="shared" si="124"/>
        <v>0</v>
      </c>
      <c r="BN147">
        <f t="shared" si="125"/>
        <v>100</v>
      </c>
      <c r="BO147" s="118" t="str">
        <f t="shared" si="126"/>
        <v>Pass</v>
      </c>
      <c r="BP147">
        <f>IF(Survey!AQ147="No",0,1)</f>
        <v>1</v>
      </c>
      <c r="BQ147" s="207">
        <f>MOD((LEN(Survey!AQ147)+2),22)</f>
        <v>2</v>
      </c>
      <c r="BR147">
        <f>IF(Survey!AR147="No",0,1)</f>
        <v>1</v>
      </c>
      <c r="BS147" s="207">
        <f>MOD((LEN(Survey!AR147)+2),22)</f>
        <v>2</v>
      </c>
      <c r="BT147" s="114">
        <f>COUNTBLANK(Survey!$AQ147:$AS147)+COUNTBLANK(Survey!$AU147)</f>
        <v>4</v>
      </c>
      <c r="BU147" s="114">
        <f>IF(Survey!$I147="Yes",1,0)</f>
        <v>0</v>
      </c>
      <c r="BV147" s="114">
        <f>IF(OR(Survey!$M147="Mutual fund",Survey!$M147="Alternative mutual fund",Survey!$M147="Money market"),1,0)</f>
        <v>0</v>
      </c>
      <c r="BW147" s="119">
        <f>IF(OR(Survey!$M147="ETF",Survey!$M147="ETF, alternative mutual fund"),1,0)</f>
        <v>0</v>
      </c>
      <c r="BX147" s="16" t="str">
        <f t="shared" si="127"/>
        <v>Pass</v>
      </c>
      <c r="BY147" s="33">
        <f>IF(ISNUMBER(SEARCH("Other",Survey!$AS147)), 1, 0)</f>
        <v>0</v>
      </c>
      <c r="BZ147" s="58" t="b">
        <f>NOT(ISBLANK(Survey!$AT147))</f>
        <v>0</v>
      </c>
      <c r="CA147" s="16" t="str">
        <f t="shared" si="128"/>
        <v>Pass</v>
      </c>
      <c r="CB147" s="114">
        <f>IF(Survey!$BB147=0, 0,1)</f>
        <v>0</v>
      </c>
      <c r="CC147" s="58">
        <f>Survey!$AV147</f>
        <v>0</v>
      </c>
      <c r="CD147" s="58">
        <f>Survey!$BC147+Survey!$BD147+ABS(Survey!$BE147)-ABS(Survey!$BF147)-ABS(Survey!$BG147)-ABS(Survey!$BL147)</f>
        <v>0</v>
      </c>
      <c r="CE147" s="138">
        <f>Survey!BB147+(ABS(Survey!$BH147)-ABS(Survey!$BI147)+ABS(Survey!$BJ147)-ABS(Survey!$BK147))*0.5</f>
        <v>0</v>
      </c>
      <c r="CF147" s="58">
        <f t="shared" si="129"/>
        <v>0</v>
      </c>
      <c r="CG147" s="58">
        <f>IF(AND($CC147&gt;$CF147-0.2,$CC147&lt;$CF147+0.2,ISBLANK(Survey!$AV147)=FALSE),0,1)</f>
        <v>1</v>
      </c>
      <c r="CH147" s="133">
        <f>IF(ISBLANK(Survey!$AW147),1,0)</f>
        <v>1</v>
      </c>
      <c r="CI147" s="16" t="str">
        <f t="shared" si="130"/>
        <v>Pass</v>
      </c>
      <c r="CJ147" s="114">
        <f>IF(Survey!$BB147=0, 0,1)</f>
        <v>0</v>
      </c>
      <c r="CK147" s="58">
        <f>IF(AND(Survey!$AX147&gt;=0,Survey!$AX147&lt;=0.2,Survey!$AX147&lt;&gt;""),0,1)</f>
        <v>1</v>
      </c>
      <c r="CL147" s="114">
        <f>IF(ISBLANK(Survey!$AY147),1,0)</f>
        <v>1</v>
      </c>
      <c r="CM147" s="16" t="str">
        <f t="shared" si="131"/>
        <v>Fail</v>
      </c>
      <c r="CN147" s="133">
        <f>Survey!$AZ147</f>
        <v>0</v>
      </c>
      <c r="CO147" s="16" t="str">
        <f t="shared" si="132"/>
        <v>Pass</v>
      </c>
      <c r="CP147" s="31">
        <f>Survey!$BA147</f>
        <v>0</v>
      </c>
      <c r="CQ147" s="138">
        <f>Survey!$BB147+Survey!$BC147+Survey!$BD147+ABS(Survey!$BE147)-ABS(Survey!$BF147)-ABS(Survey!$BG147)+ABS(Survey!$BH147)-ABS(Survey!$BI147)+ABS(Survey!$BJ147)-ABS(Survey!$BK147)-ABS(Survey!$BL147)+Survey!$BM147</f>
        <v>0</v>
      </c>
      <c r="CR147" s="30">
        <f t="shared" si="133"/>
        <v>0</v>
      </c>
      <c r="CS147" s="17">
        <f t="shared" si="134"/>
        <v>0</v>
      </c>
      <c r="CT147" s="16" t="str">
        <f t="shared" si="135"/>
        <v>Pass</v>
      </c>
      <c r="CU147" s="33" t="b">
        <f>IF(ABS(Survey!$BM147)=0,TRUE,FALSE)</f>
        <v>1</v>
      </c>
      <c r="CV147" s="32" t="b">
        <f>NOT(ISBLANK(Survey!$BN147))</f>
        <v>0</v>
      </c>
      <c r="CW147" t="str">
        <f t="shared" si="136"/>
        <v>Fail</v>
      </c>
      <c r="CX147" s="25">
        <f>Survey!$BA147</f>
        <v>0</v>
      </c>
      <c r="CY147" s="25" cm="1">
        <f t="array" ref="CY147">SUM(SUMIF(Survey!BP147:BW147,{"&gt;0","&lt;0"})*{1,-1})-SUM(SUMIF(Survey!BY147:CF147,{"&gt;0","&lt;0"})*{1,-1})</f>
        <v>0</v>
      </c>
      <c r="CZ147" s="30" t="str">
        <f t="shared" si="137"/>
        <v>No holdings</v>
      </c>
      <c r="DA147">
        <f t="shared" si="138"/>
        <v>0</v>
      </c>
      <c r="DB147" s="16" t="str">
        <f t="shared" si="139"/>
        <v>Fail</v>
      </c>
      <c r="DC147" s="31">
        <f>Survey!$BA147</f>
        <v>0</v>
      </c>
      <c r="DD147" s="31" cm="1">
        <f t="array" ref="DD147">SUM(SUMIF(Survey!CH147:DA147,{"&gt;0","&lt;0"})*{1,-1})-SUM(SUMIF(Survey!DC147:DV147,{"&gt;0","&lt;0"})*{1,-1})</f>
        <v>0</v>
      </c>
      <c r="DE147" s="30" t="str">
        <f t="shared" si="140"/>
        <v>No holdings</v>
      </c>
      <c r="DF147" s="17">
        <f t="shared" si="141"/>
        <v>0</v>
      </c>
      <c r="DG147" s="16" t="str">
        <f t="shared" si="142"/>
        <v>Pass</v>
      </c>
      <c r="DH147" s="33" t="b">
        <f>IF(ABS(Survey!$DA147)=0,TRUE,FALSE)</f>
        <v>1</v>
      </c>
      <c r="DI147" s="32" t="b">
        <f>NOT(ISBLANK(Survey!$DB147))</f>
        <v>0</v>
      </c>
      <c r="DJ147" s="16" t="str">
        <f t="shared" si="143"/>
        <v>Pass</v>
      </c>
      <c r="DK147" s="33" t="b">
        <f>IF(ABS(Survey!$DV147)=0,TRUE,FALSE)</f>
        <v>1</v>
      </c>
      <c r="DL147" s="32" t="b">
        <f>NOT(ISBLANK(Survey!$DW147))</f>
        <v>0</v>
      </c>
      <c r="DM147" t="str">
        <f t="shared" si="144"/>
        <v>Pass</v>
      </c>
      <c r="DN147" s="25" cm="1">
        <f t="array" ref="DN147">SUM(SUMIF(Survey!CW147,{"&gt;0","&lt;0"})*{1,-1})+SUM(SUMIF(Survey!DR147,{"&gt;0","&lt;0"})*{1,-1})</f>
        <v>0</v>
      </c>
      <c r="DO147" s="25">
        <f>SUM(SUMIF(Survey!DY147:EE147,{"&gt;0","&lt;0"})*{1,-1})+SUM(SUMIF(Survey!EG147:EM147,{"&gt;0","&lt;0"})*{1,-1})</f>
        <v>0</v>
      </c>
      <c r="DP147">
        <f t="shared" si="145"/>
        <v>0</v>
      </c>
      <c r="DQ147">
        <f t="shared" si="146"/>
        <v>0</v>
      </c>
      <c r="DR147" s="16" t="str">
        <f t="shared" si="147"/>
        <v>Pass</v>
      </c>
      <c r="DS147" s="33" t="b">
        <f>IF(ABS(Survey!$EE147)=0,TRUE,FALSE)</f>
        <v>1</v>
      </c>
      <c r="DT147" s="32" t="b">
        <f>NOT(ISBLANK(Survey!EF147))</f>
        <v>0</v>
      </c>
      <c r="DU147" s="16" t="str">
        <f t="shared" si="148"/>
        <v>Pass</v>
      </c>
      <c r="DV147" s="33" t="b">
        <f>IF(ABS(Survey!$EM147)=0,TRUE,FALSE)</f>
        <v>1</v>
      </c>
      <c r="DW147" s="32" t="b">
        <f>NOT(ISBLANK(Survey!$EN147))</f>
        <v>0</v>
      </c>
      <c r="DX147" s="16" t="str">
        <f t="shared" si="149"/>
        <v>Fail</v>
      </c>
      <c r="DY147" s="31">
        <f>SUM(SUMIF(Survey!ET147:EV147,{"&gt;0","&lt;0"})*{1,-1})</f>
        <v>0</v>
      </c>
      <c r="DZ147">
        <f t="shared" si="150"/>
        <v>0</v>
      </c>
      <c r="EA147">
        <f t="shared" si="151"/>
        <v>100</v>
      </c>
      <c r="EB147" s="30" t="b">
        <f>IF(OR(Survey!$M147="ETF",Survey!$M147="ETF, alternative mutual fund",Survey!$M147="Closed-end", Survey!$M147="Split share corp"),TRUE,FALSE)</f>
        <v>0</v>
      </c>
      <c r="EC147" s="16" t="str">
        <f t="shared" si="152"/>
        <v>Fail</v>
      </c>
      <c r="ED147" s="31">
        <f>SUM(SUMIF(Survey!EX147:FD147,{"&gt;0","&lt;0"})*{1,-1})</f>
        <v>0</v>
      </c>
      <c r="EE147">
        <f t="shared" si="153"/>
        <v>0</v>
      </c>
      <c r="EF147" s="17">
        <f t="shared" si="154"/>
        <v>100</v>
      </c>
      <c r="EG147" s="16" t="str">
        <f t="shared" si="155"/>
        <v>Fail</v>
      </c>
      <c r="EH147" s="31">
        <f>SUM(SUMIF(Survey!FF147:FL147,{"&gt;0","&lt;0"})*{1,-1})</f>
        <v>0</v>
      </c>
      <c r="EI147">
        <f t="shared" si="156"/>
        <v>0</v>
      </c>
      <c r="EJ147" s="17">
        <f t="shared" si="157"/>
        <v>100</v>
      </c>
    </row>
    <row r="148" spans="1:140">
      <c r="A148">
        <v>148</v>
      </c>
      <c r="B148" t="str">
        <f t="shared" si="0"/>
        <v>Pass</v>
      </c>
      <c r="C148" t="str">
        <f>IF(COUNTBLANK(Survey!B148:FM148)=$C$2, "Pass", "Fail")</f>
        <v>Pass</v>
      </c>
      <c r="D148" s="16" t="str">
        <f t="shared" si="106"/>
        <v>Fail</v>
      </c>
      <c r="E148" t="str">
        <f>IF(OR(ISBLANK(Survey!AL148),COUNTIF(G148:BJ148,"Fail")),"Fail","Pass")</f>
        <v>Fail</v>
      </c>
      <c r="F148" s="265"/>
      <c r="G148" s="16" t="str">
        <f t="shared" si="107"/>
        <v>Fail</v>
      </c>
      <c r="H148" s="139">
        <f>COUNTBLANK(Survey!B148:D148)+COUNTBLANK(Survey!G148)+COUNTBLANK(Survey!I148)+COUNTBLANK(Survey!K148:M148)+COUNTBLANK(Survey!P148:Q148)+COUNTBLANK(Survey!T148:W148)+COUNTBLANK(Survey!Z148:AC148)+COUNTBLANK(Survey!AF148:AG148)+COUNTBLANK(Survey!AK148:AK148)</f>
        <v>21</v>
      </c>
      <c r="I148" t="str">
        <f t="shared" si="108"/>
        <v>Fail</v>
      </c>
      <c r="J148" t="b">
        <f>IF(Survey!E148="No",TRUE,FALSE)</f>
        <v>0</v>
      </c>
      <c r="K148" s="29" cm="1">
        <f t="array" ref="K148">IF(COUNTA(Survey!$E$4:$E$695)=1, 0, SUM(IF(COUNTIF(Survey!$E$4:$E$695, Survey!$E$4:$E$695)=1,1,0)))</f>
        <v>0</v>
      </c>
      <c r="L148" s="29">
        <f>LEN(Survey!E148)</f>
        <v>0</v>
      </c>
      <c r="M148" s="16" t="str">
        <f t="shared" si="109"/>
        <v>Fail</v>
      </c>
      <c r="N148" t="b">
        <f>IF(Survey!F148="No",TRUE,FALSE)</f>
        <v>0</v>
      </c>
      <c r="O148" t="b">
        <f>Survey!F148=Survey!E148</f>
        <v>1</v>
      </c>
      <c r="P148">
        <f>COUNTIF(Survey!$F$4:$F$695,Survey!F148)</f>
        <v>0</v>
      </c>
      <c r="Q148" s="28">
        <f>LEN(Survey!F148)</f>
        <v>0</v>
      </c>
      <c r="R148" s="16" t="str">
        <f t="shared" si="110"/>
        <v>Pass</v>
      </c>
      <c r="S148" s="29">
        <f>MOD((LEN(Survey!H148)+2),11)</f>
        <v>2</v>
      </c>
      <c r="T148">
        <f>COUNTIF(Survey!$H$4:$H$695,Survey!H148)</f>
        <v>0</v>
      </c>
      <c r="U148" s="28" t="str">
        <f>IF(Survey!$L148="Prospectus fund", "Yes", "No")</f>
        <v>No</v>
      </c>
      <c r="V148" s="16" t="str">
        <f t="shared" si="111"/>
        <v>Pass</v>
      </c>
      <c r="W148" s="29">
        <f>MOD((LEN(Survey!J148)+2),11)</f>
        <v>2</v>
      </c>
      <c r="X148">
        <f>COUNTIF(Survey!$J$4:$J$695,Survey!J148)</f>
        <v>0</v>
      </c>
      <c r="Y148" s="30" t="b">
        <f>IF(OR(Survey!$M148="ETF",Survey!$M148="ETF, alternative mutual fund",Survey!$M148="Closed-end", Survey!$M148="Split share corp", Survey!$I148="Yes"),TRUE,FALSE)</f>
        <v>0</v>
      </c>
      <c r="Z148" s="16" t="str">
        <f>IFERROR(IF(AND(OR(AC148=AD148,AD148 = "Either"),NOT(ISBLANK(Survey!K148))),"Pass","Fail"),"Pass")</f>
        <v>Fail</v>
      </c>
      <c r="AA148" s="31" cm="1">
        <f t="array" ref="AA148">SUM(SUMIF(Survey!CH148:DA148,{"&gt;0","&lt;0"})*{1,-1})</f>
        <v>0</v>
      </c>
      <c r="AB148" s="33" cm="1">
        <f t="array" ref="AB148">SUM(SUMIF(Survey!CK148,{"&gt;0","&lt;0"})*{1,-1})+SUM(SUMIF(Survey!CU148,{"&gt;0","&lt;0"})*{1,-1})</f>
        <v>0</v>
      </c>
      <c r="AC148" s="33">
        <f>Survey!K148</f>
        <v>0</v>
      </c>
      <c r="AD148" s="32" t="str">
        <f t="shared" si="112"/>
        <v>Either</v>
      </c>
      <c r="AE148" s="16" t="str">
        <f t="shared" si="113"/>
        <v>Fail</v>
      </c>
      <c r="AF148" s="58" cm="1">
        <f t="array" ref="AF148">SUM(SUMIF(Survey!CH148:DA148,{"&gt;0","&lt;0"})*{1,-1})+SUM(SUMIF(Survey!DC148:DV148,{"&gt;0","&lt;0"})*{1,-1})</f>
        <v>0</v>
      </c>
      <c r="AG148" s="58">
        <f>IFERROR(AF148/(Survey!$BA148),0)</f>
        <v>0</v>
      </c>
      <c r="AH148" s="104" t="b">
        <f>IF(OR(Survey!$M148="Alternative strategy or hedge",Survey!$M148="Private asset",Survey!$L148="Prospectus fund"),TRUE,FALSE)</f>
        <v>0</v>
      </c>
      <c r="AI148" s="104" t="b">
        <f>NOT(ISBLANK(Survey!$M148))</f>
        <v>0</v>
      </c>
      <c r="AJ148" s="16" t="str">
        <f t="shared" si="114"/>
        <v>Fail</v>
      </c>
      <c r="AK148" t="b">
        <f>IF(Survey!W148="No",TRUE,FALSE)</f>
        <v>0</v>
      </c>
      <c r="AL148" s="119">
        <f>MOD((LEN(Survey!W148)+2),22)</f>
        <v>2</v>
      </c>
      <c r="AM148" t="str">
        <f t="shared" si="115"/>
        <v>Pass</v>
      </c>
      <c r="AN148" s="33" t="b">
        <f>NOT(ISNUMBER(SEARCH("Other",Survey!$Q148)))</f>
        <v>1</v>
      </c>
      <c r="AO148" s="32" t="b">
        <f>NOT(ISBLANK(Survey!$R148))</f>
        <v>0</v>
      </c>
      <c r="AP148" s="16" t="str">
        <f t="shared" si="116"/>
        <v>Pass</v>
      </c>
      <c r="AQ148" s="114">
        <f>COUNTBLANK(Survey!$X148)</f>
        <v>1</v>
      </c>
      <c r="AR148" s="58">
        <f>IF(AND(Survey!L148&lt;&gt;"Exempt fund",OR(Survey!$M148="ETF",Survey!$M148="ETF, alternative mutual fund",Survey!$M148="Mutual fund",Survey!$M148="Alternative mutual fund",Survey!$M148="Money market")),1,0)</f>
        <v>0</v>
      </c>
      <c r="AS148" s="16" t="str">
        <f t="shared" si="117"/>
        <v>Pass</v>
      </c>
      <c r="AT148" s="33" t="b">
        <f>NOT(ISNUMBER(SEARCH("Yes",Survey!$AC148)))</f>
        <v>1</v>
      </c>
      <c r="AU148" s="32" t="b">
        <f>IF(COUNTBLANK(Survey!$AD148:$AE148)=0,TRUE, FALSE)</f>
        <v>0</v>
      </c>
      <c r="AV148" s="16" t="str">
        <f t="shared" si="118"/>
        <v>Pass</v>
      </c>
      <c r="AW148" s="33" t="b">
        <f>NOT(ISNUMBER(SEARCH("Yes",Survey!$AF148)))</f>
        <v>1</v>
      </c>
      <c r="AX148" s="32" t="b">
        <f>NOT(ISBLANK(Survey!$AH148))</f>
        <v>0</v>
      </c>
      <c r="AY148" s="16" t="str">
        <f t="shared" si="119"/>
        <v>Pass</v>
      </c>
      <c r="AZ148" s="33" t="b">
        <f>NOT(OR(ISNUMBER(SEARCH("Other",Survey!$AH148)),ISNUMBER(SEARCH("Multiple",Survey!$AH148))))</f>
        <v>1</v>
      </c>
      <c r="BA148" s="32" t="b">
        <f>NOT(ISBLANK(Survey!$AI148))</f>
        <v>0</v>
      </c>
      <c r="BB148" s="16" t="str">
        <f t="shared" si="120"/>
        <v>Fail</v>
      </c>
      <c r="BC148" s="114">
        <f>IF(ABS(Survey!$BA148)&gt;0, 1,0)</f>
        <v>0</v>
      </c>
      <c r="BD148" s="114">
        <f>IF(COUNTBLANK(Survey!$AL148)=0,1,0)</f>
        <v>0</v>
      </c>
      <c r="BE148" s="16" t="str">
        <f t="shared" si="121"/>
        <v>Pass</v>
      </c>
      <c r="BF148" s="114">
        <f>IF(ISBLANK(Survey!$AL148),0,1)</f>
        <v>0</v>
      </c>
      <c r="BG148" s="133">
        <f>COUNTBLANK(Survey!$AM148)</f>
        <v>1</v>
      </c>
      <c r="BH148" s="16" t="str">
        <f t="shared" si="122"/>
        <v>Pass</v>
      </c>
      <c r="BI148" s="114">
        <f>IF(OR(Survey!$AM148="Closed",ISBLANK(Survey!$AM148)),0,1)</f>
        <v>0</v>
      </c>
      <c r="BJ148" s="133">
        <f>IF(ISBLANK(Survey!$AN148),1,0)</f>
        <v>1</v>
      </c>
      <c r="BK148" s="118" t="str">
        <f t="shared" si="123"/>
        <v>Pass</v>
      </c>
      <c r="BL148" s="31" cm="1">
        <f t="array" ref="BL148">SUM(SUMIF(Survey!AO148:AP148,{"&gt;0","&lt;0"})*{1,-1})</f>
        <v>0</v>
      </c>
      <c r="BM148">
        <f t="shared" si="124"/>
        <v>0</v>
      </c>
      <c r="BN148">
        <f t="shared" si="125"/>
        <v>100</v>
      </c>
      <c r="BO148" s="118" t="str">
        <f t="shared" si="126"/>
        <v>Pass</v>
      </c>
      <c r="BP148">
        <f>IF(Survey!AQ148="No",0,1)</f>
        <v>1</v>
      </c>
      <c r="BQ148" s="207">
        <f>MOD((LEN(Survey!AQ148)+2),22)</f>
        <v>2</v>
      </c>
      <c r="BR148">
        <f>IF(Survey!AR148="No",0,1)</f>
        <v>1</v>
      </c>
      <c r="BS148" s="207">
        <f>MOD((LEN(Survey!AR148)+2),22)</f>
        <v>2</v>
      </c>
      <c r="BT148" s="114">
        <f>COUNTBLANK(Survey!$AQ148:$AS148)+COUNTBLANK(Survey!$AU148)</f>
        <v>4</v>
      </c>
      <c r="BU148" s="114">
        <f>IF(Survey!$I148="Yes",1,0)</f>
        <v>0</v>
      </c>
      <c r="BV148" s="114">
        <f>IF(OR(Survey!$M148="Mutual fund",Survey!$M148="Alternative mutual fund",Survey!$M148="Money market"),1,0)</f>
        <v>0</v>
      </c>
      <c r="BW148" s="119">
        <f>IF(OR(Survey!$M148="ETF",Survey!$M148="ETF, alternative mutual fund"),1,0)</f>
        <v>0</v>
      </c>
      <c r="BX148" s="16" t="str">
        <f t="shared" si="127"/>
        <v>Pass</v>
      </c>
      <c r="BY148" s="33">
        <f>IF(ISNUMBER(SEARCH("Other",Survey!$AS148)), 1, 0)</f>
        <v>0</v>
      </c>
      <c r="BZ148" s="58" t="b">
        <f>NOT(ISBLANK(Survey!$AT148))</f>
        <v>0</v>
      </c>
      <c r="CA148" s="16" t="str">
        <f t="shared" si="128"/>
        <v>Pass</v>
      </c>
      <c r="CB148" s="114">
        <f>IF(Survey!$BB148=0, 0,1)</f>
        <v>0</v>
      </c>
      <c r="CC148" s="58">
        <f>Survey!$AV148</f>
        <v>0</v>
      </c>
      <c r="CD148" s="58">
        <f>Survey!$BC148+Survey!$BD148+ABS(Survey!$BE148)-ABS(Survey!$BF148)-ABS(Survey!$BG148)-ABS(Survey!$BL148)</f>
        <v>0</v>
      </c>
      <c r="CE148" s="138">
        <f>Survey!BB148+(ABS(Survey!$BH148)-ABS(Survey!$BI148)+ABS(Survey!$BJ148)-ABS(Survey!$BK148))*0.5</f>
        <v>0</v>
      </c>
      <c r="CF148" s="58">
        <f t="shared" si="129"/>
        <v>0</v>
      </c>
      <c r="CG148" s="58">
        <f>IF(AND($CC148&gt;$CF148-0.2,$CC148&lt;$CF148+0.2,ISBLANK(Survey!$AV148)=FALSE),0,1)</f>
        <v>1</v>
      </c>
      <c r="CH148" s="133">
        <f>IF(ISBLANK(Survey!$AW148),1,0)</f>
        <v>1</v>
      </c>
      <c r="CI148" s="16" t="str">
        <f t="shared" si="130"/>
        <v>Pass</v>
      </c>
      <c r="CJ148" s="114">
        <f>IF(Survey!$BB148=0, 0,1)</f>
        <v>0</v>
      </c>
      <c r="CK148" s="58">
        <f>IF(AND(Survey!$AX148&gt;=0,Survey!$AX148&lt;=0.2,Survey!$AX148&lt;&gt;""),0,1)</f>
        <v>1</v>
      </c>
      <c r="CL148" s="114">
        <f>IF(ISBLANK(Survey!$AY148),1,0)</f>
        <v>1</v>
      </c>
      <c r="CM148" s="16" t="str">
        <f t="shared" si="131"/>
        <v>Fail</v>
      </c>
      <c r="CN148" s="133">
        <f>Survey!$AZ148</f>
        <v>0</v>
      </c>
      <c r="CO148" s="16" t="str">
        <f t="shared" si="132"/>
        <v>Pass</v>
      </c>
      <c r="CP148" s="31">
        <f>Survey!$BA148</f>
        <v>0</v>
      </c>
      <c r="CQ148" s="138">
        <f>Survey!$BB148+Survey!$BC148+Survey!$BD148+ABS(Survey!$BE148)-ABS(Survey!$BF148)-ABS(Survey!$BG148)+ABS(Survey!$BH148)-ABS(Survey!$BI148)+ABS(Survey!$BJ148)-ABS(Survey!$BK148)-ABS(Survey!$BL148)+Survey!$BM148</f>
        <v>0</v>
      </c>
      <c r="CR148" s="30">
        <f t="shared" si="133"/>
        <v>0</v>
      </c>
      <c r="CS148" s="17">
        <f t="shared" si="134"/>
        <v>0</v>
      </c>
      <c r="CT148" s="16" t="str">
        <f t="shared" si="135"/>
        <v>Pass</v>
      </c>
      <c r="CU148" s="33" t="b">
        <f>IF(ABS(Survey!$BM148)=0,TRUE,FALSE)</f>
        <v>1</v>
      </c>
      <c r="CV148" s="32" t="b">
        <f>NOT(ISBLANK(Survey!$BN148))</f>
        <v>0</v>
      </c>
      <c r="CW148" t="str">
        <f t="shared" si="136"/>
        <v>Fail</v>
      </c>
      <c r="CX148" s="25">
        <f>Survey!$BA148</f>
        <v>0</v>
      </c>
      <c r="CY148" s="25" cm="1">
        <f t="array" ref="CY148">SUM(SUMIF(Survey!BP148:BW148,{"&gt;0","&lt;0"})*{1,-1})-SUM(SUMIF(Survey!BY148:CF148,{"&gt;0","&lt;0"})*{1,-1})</f>
        <v>0</v>
      </c>
      <c r="CZ148" s="30" t="str">
        <f t="shared" si="137"/>
        <v>No holdings</v>
      </c>
      <c r="DA148">
        <f t="shared" si="138"/>
        <v>0</v>
      </c>
      <c r="DB148" s="16" t="str">
        <f t="shared" si="139"/>
        <v>Fail</v>
      </c>
      <c r="DC148" s="31">
        <f>Survey!$BA148</f>
        <v>0</v>
      </c>
      <c r="DD148" s="31" cm="1">
        <f t="array" ref="DD148">SUM(SUMIF(Survey!CH148:DA148,{"&gt;0","&lt;0"})*{1,-1})-SUM(SUMIF(Survey!DC148:DV148,{"&gt;0","&lt;0"})*{1,-1})</f>
        <v>0</v>
      </c>
      <c r="DE148" s="30" t="str">
        <f t="shared" si="140"/>
        <v>No holdings</v>
      </c>
      <c r="DF148" s="17">
        <f t="shared" si="141"/>
        <v>0</v>
      </c>
      <c r="DG148" s="16" t="str">
        <f t="shared" si="142"/>
        <v>Pass</v>
      </c>
      <c r="DH148" s="33" t="b">
        <f>IF(ABS(Survey!$DA148)=0,TRUE,FALSE)</f>
        <v>1</v>
      </c>
      <c r="DI148" s="32" t="b">
        <f>NOT(ISBLANK(Survey!$DB148))</f>
        <v>0</v>
      </c>
      <c r="DJ148" s="16" t="str">
        <f t="shared" si="143"/>
        <v>Pass</v>
      </c>
      <c r="DK148" s="33" t="b">
        <f>IF(ABS(Survey!$DV148)=0,TRUE,FALSE)</f>
        <v>1</v>
      </c>
      <c r="DL148" s="32" t="b">
        <f>NOT(ISBLANK(Survey!$DW148))</f>
        <v>0</v>
      </c>
      <c r="DM148" t="str">
        <f t="shared" si="144"/>
        <v>Pass</v>
      </c>
      <c r="DN148" s="25" cm="1">
        <f t="array" ref="DN148">SUM(SUMIF(Survey!CW148,{"&gt;0","&lt;0"})*{1,-1})+SUM(SUMIF(Survey!DR148,{"&gt;0","&lt;0"})*{1,-1})</f>
        <v>0</v>
      </c>
      <c r="DO148" s="25">
        <f>SUM(SUMIF(Survey!DY148:EE148,{"&gt;0","&lt;0"})*{1,-1})+SUM(SUMIF(Survey!EG148:EM148,{"&gt;0","&lt;0"})*{1,-1})</f>
        <v>0</v>
      </c>
      <c r="DP148">
        <f t="shared" si="145"/>
        <v>0</v>
      </c>
      <c r="DQ148">
        <f t="shared" si="146"/>
        <v>0</v>
      </c>
      <c r="DR148" s="16" t="str">
        <f t="shared" si="147"/>
        <v>Pass</v>
      </c>
      <c r="DS148" s="33" t="b">
        <f>IF(ABS(Survey!$EE148)=0,TRUE,FALSE)</f>
        <v>1</v>
      </c>
      <c r="DT148" s="32" t="b">
        <f>NOT(ISBLANK(Survey!EF148))</f>
        <v>0</v>
      </c>
      <c r="DU148" s="16" t="str">
        <f t="shared" si="148"/>
        <v>Pass</v>
      </c>
      <c r="DV148" s="33" t="b">
        <f>IF(ABS(Survey!$EM148)=0,TRUE,FALSE)</f>
        <v>1</v>
      </c>
      <c r="DW148" s="32" t="b">
        <f>NOT(ISBLANK(Survey!$EN148))</f>
        <v>0</v>
      </c>
      <c r="DX148" s="16" t="str">
        <f t="shared" si="149"/>
        <v>Fail</v>
      </c>
      <c r="DY148" s="31">
        <f>SUM(SUMIF(Survey!ET148:EV148,{"&gt;0","&lt;0"})*{1,-1})</f>
        <v>0</v>
      </c>
      <c r="DZ148">
        <f t="shared" si="150"/>
        <v>0</v>
      </c>
      <c r="EA148">
        <f t="shared" si="151"/>
        <v>100</v>
      </c>
      <c r="EB148" s="30" t="b">
        <f>IF(OR(Survey!$M148="ETF",Survey!$M148="ETF, alternative mutual fund",Survey!$M148="Closed-end", Survey!$M148="Split share corp"),TRUE,FALSE)</f>
        <v>0</v>
      </c>
      <c r="EC148" s="16" t="str">
        <f t="shared" si="152"/>
        <v>Fail</v>
      </c>
      <c r="ED148" s="31">
        <f>SUM(SUMIF(Survey!EX148:FD148,{"&gt;0","&lt;0"})*{1,-1})</f>
        <v>0</v>
      </c>
      <c r="EE148">
        <f t="shared" si="153"/>
        <v>0</v>
      </c>
      <c r="EF148" s="17">
        <f t="shared" si="154"/>
        <v>100</v>
      </c>
      <c r="EG148" s="16" t="str">
        <f t="shared" si="155"/>
        <v>Fail</v>
      </c>
      <c r="EH148" s="31">
        <f>SUM(SUMIF(Survey!FF148:FL148,{"&gt;0","&lt;0"})*{1,-1})</f>
        <v>0</v>
      </c>
      <c r="EI148">
        <f t="shared" si="156"/>
        <v>0</v>
      </c>
      <c r="EJ148" s="17">
        <f t="shared" si="157"/>
        <v>100</v>
      </c>
    </row>
    <row r="149" spans="1:140">
      <c r="A149">
        <v>149</v>
      </c>
      <c r="B149" t="str">
        <f t="shared" si="0"/>
        <v>Pass</v>
      </c>
      <c r="C149" t="str">
        <f>IF(COUNTBLANK(Survey!B149:FM149)=$C$2, "Pass", "Fail")</f>
        <v>Pass</v>
      </c>
      <c r="D149" s="16" t="str">
        <f t="shared" si="106"/>
        <v>Fail</v>
      </c>
      <c r="E149" t="str">
        <f>IF(OR(ISBLANK(Survey!AL149),COUNTIF(G149:BJ149,"Fail")),"Fail","Pass")</f>
        <v>Fail</v>
      </c>
      <c r="F149" s="265"/>
      <c r="G149" s="16" t="str">
        <f t="shared" si="107"/>
        <v>Fail</v>
      </c>
      <c r="H149" s="139">
        <f>COUNTBLANK(Survey!B149:D149)+COUNTBLANK(Survey!G149)+COUNTBLANK(Survey!I149)+COUNTBLANK(Survey!K149:M149)+COUNTBLANK(Survey!P149:Q149)+COUNTBLANK(Survey!T149:W149)+COUNTBLANK(Survey!Z149:AC149)+COUNTBLANK(Survey!AF149:AG149)+COUNTBLANK(Survey!AK149:AK149)</f>
        <v>21</v>
      </c>
      <c r="I149" t="str">
        <f t="shared" si="108"/>
        <v>Fail</v>
      </c>
      <c r="J149" t="b">
        <f>IF(Survey!E149="No",TRUE,FALSE)</f>
        <v>0</v>
      </c>
      <c r="K149" s="29" cm="1">
        <f t="array" ref="K149">IF(COUNTA(Survey!$E$4:$E$695)=1, 0, SUM(IF(COUNTIF(Survey!$E$4:$E$695, Survey!$E$4:$E$695)=1,1,0)))</f>
        <v>0</v>
      </c>
      <c r="L149" s="29">
        <f>LEN(Survey!E149)</f>
        <v>0</v>
      </c>
      <c r="M149" s="16" t="str">
        <f t="shared" si="109"/>
        <v>Fail</v>
      </c>
      <c r="N149" t="b">
        <f>IF(Survey!F149="No",TRUE,FALSE)</f>
        <v>0</v>
      </c>
      <c r="O149" t="b">
        <f>Survey!F149=Survey!E149</f>
        <v>1</v>
      </c>
      <c r="P149">
        <f>COUNTIF(Survey!$F$4:$F$695,Survey!F149)</f>
        <v>0</v>
      </c>
      <c r="Q149" s="28">
        <f>LEN(Survey!F149)</f>
        <v>0</v>
      </c>
      <c r="R149" s="16" t="str">
        <f t="shared" si="110"/>
        <v>Pass</v>
      </c>
      <c r="S149" s="29">
        <f>MOD((LEN(Survey!H149)+2),11)</f>
        <v>2</v>
      </c>
      <c r="T149">
        <f>COUNTIF(Survey!$H$4:$H$695,Survey!H149)</f>
        <v>0</v>
      </c>
      <c r="U149" s="28" t="str">
        <f>IF(Survey!$L149="Prospectus fund", "Yes", "No")</f>
        <v>No</v>
      </c>
      <c r="V149" s="16" t="str">
        <f t="shared" si="111"/>
        <v>Pass</v>
      </c>
      <c r="W149" s="29">
        <f>MOD((LEN(Survey!J149)+2),11)</f>
        <v>2</v>
      </c>
      <c r="X149">
        <f>COUNTIF(Survey!$J$4:$J$695,Survey!J149)</f>
        <v>0</v>
      </c>
      <c r="Y149" s="30" t="b">
        <f>IF(OR(Survey!$M149="ETF",Survey!$M149="ETF, alternative mutual fund",Survey!$M149="Closed-end", Survey!$M149="Split share corp", Survey!$I149="Yes"),TRUE,FALSE)</f>
        <v>0</v>
      </c>
      <c r="Z149" s="16" t="str">
        <f>IFERROR(IF(AND(OR(AC149=AD149,AD149 = "Either"),NOT(ISBLANK(Survey!K149))),"Pass","Fail"),"Pass")</f>
        <v>Fail</v>
      </c>
      <c r="AA149" s="31" cm="1">
        <f t="array" ref="AA149">SUM(SUMIF(Survey!CH149:DA149,{"&gt;0","&lt;0"})*{1,-1})</f>
        <v>0</v>
      </c>
      <c r="AB149" s="33" cm="1">
        <f t="array" ref="AB149">SUM(SUMIF(Survey!CK149,{"&gt;0","&lt;0"})*{1,-1})+SUM(SUMIF(Survey!CU149,{"&gt;0","&lt;0"})*{1,-1})</f>
        <v>0</v>
      </c>
      <c r="AC149" s="33">
        <f>Survey!K149</f>
        <v>0</v>
      </c>
      <c r="AD149" s="32" t="str">
        <f t="shared" si="112"/>
        <v>Either</v>
      </c>
      <c r="AE149" s="16" t="str">
        <f t="shared" si="113"/>
        <v>Fail</v>
      </c>
      <c r="AF149" s="58" cm="1">
        <f t="array" ref="AF149">SUM(SUMIF(Survey!CH149:DA149,{"&gt;0","&lt;0"})*{1,-1})+SUM(SUMIF(Survey!DC149:DV149,{"&gt;0","&lt;0"})*{1,-1})</f>
        <v>0</v>
      </c>
      <c r="AG149" s="58">
        <f>IFERROR(AF149/(Survey!$BA149),0)</f>
        <v>0</v>
      </c>
      <c r="AH149" s="104" t="b">
        <f>IF(OR(Survey!$M149="Alternative strategy or hedge",Survey!$M149="Private asset",Survey!$L149="Prospectus fund"),TRUE,FALSE)</f>
        <v>0</v>
      </c>
      <c r="AI149" s="104" t="b">
        <f>NOT(ISBLANK(Survey!$M149))</f>
        <v>0</v>
      </c>
      <c r="AJ149" s="16" t="str">
        <f t="shared" si="114"/>
        <v>Fail</v>
      </c>
      <c r="AK149" t="b">
        <f>IF(Survey!W149="No",TRUE,FALSE)</f>
        <v>0</v>
      </c>
      <c r="AL149" s="119">
        <f>MOD((LEN(Survey!W149)+2),22)</f>
        <v>2</v>
      </c>
      <c r="AM149" t="str">
        <f t="shared" si="115"/>
        <v>Pass</v>
      </c>
      <c r="AN149" s="33" t="b">
        <f>NOT(ISNUMBER(SEARCH("Other",Survey!$Q149)))</f>
        <v>1</v>
      </c>
      <c r="AO149" s="32" t="b">
        <f>NOT(ISBLANK(Survey!$R149))</f>
        <v>0</v>
      </c>
      <c r="AP149" s="16" t="str">
        <f t="shared" si="116"/>
        <v>Pass</v>
      </c>
      <c r="AQ149" s="114">
        <f>COUNTBLANK(Survey!$X149)</f>
        <v>1</v>
      </c>
      <c r="AR149" s="58">
        <f>IF(AND(Survey!L149&lt;&gt;"Exempt fund",OR(Survey!$M149="ETF",Survey!$M149="ETF, alternative mutual fund",Survey!$M149="Mutual fund",Survey!$M149="Alternative mutual fund",Survey!$M149="Money market")),1,0)</f>
        <v>0</v>
      </c>
      <c r="AS149" s="16" t="str">
        <f t="shared" si="117"/>
        <v>Pass</v>
      </c>
      <c r="AT149" s="33" t="b">
        <f>NOT(ISNUMBER(SEARCH("Yes",Survey!$AC149)))</f>
        <v>1</v>
      </c>
      <c r="AU149" s="32" t="b">
        <f>IF(COUNTBLANK(Survey!$AD149:$AE149)=0,TRUE, FALSE)</f>
        <v>0</v>
      </c>
      <c r="AV149" s="16" t="str">
        <f t="shared" si="118"/>
        <v>Pass</v>
      </c>
      <c r="AW149" s="33" t="b">
        <f>NOT(ISNUMBER(SEARCH("Yes",Survey!$AF149)))</f>
        <v>1</v>
      </c>
      <c r="AX149" s="32" t="b">
        <f>NOT(ISBLANK(Survey!$AH149))</f>
        <v>0</v>
      </c>
      <c r="AY149" s="16" t="str">
        <f t="shared" si="119"/>
        <v>Pass</v>
      </c>
      <c r="AZ149" s="33" t="b">
        <f>NOT(OR(ISNUMBER(SEARCH("Other",Survey!$AH149)),ISNUMBER(SEARCH("Multiple",Survey!$AH149))))</f>
        <v>1</v>
      </c>
      <c r="BA149" s="32" t="b">
        <f>NOT(ISBLANK(Survey!$AI149))</f>
        <v>0</v>
      </c>
      <c r="BB149" s="16" t="str">
        <f t="shared" si="120"/>
        <v>Fail</v>
      </c>
      <c r="BC149" s="114">
        <f>IF(ABS(Survey!$BA149)&gt;0, 1,0)</f>
        <v>0</v>
      </c>
      <c r="BD149" s="114">
        <f>IF(COUNTBLANK(Survey!$AL149)=0,1,0)</f>
        <v>0</v>
      </c>
      <c r="BE149" s="16" t="str">
        <f t="shared" si="121"/>
        <v>Pass</v>
      </c>
      <c r="BF149" s="114">
        <f>IF(ISBLANK(Survey!$AL149),0,1)</f>
        <v>0</v>
      </c>
      <c r="BG149" s="133">
        <f>COUNTBLANK(Survey!$AM149)</f>
        <v>1</v>
      </c>
      <c r="BH149" s="16" t="str">
        <f t="shared" si="122"/>
        <v>Pass</v>
      </c>
      <c r="BI149" s="114">
        <f>IF(OR(Survey!$AM149="Closed",ISBLANK(Survey!$AM149)),0,1)</f>
        <v>0</v>
      </c>
      <c r="BJ149" s="133">
        <f>IF(ISBLANK(Survey!$AN149),1,0)</f>
        <v>1</v>
      </c>
      <c r="BK149" s="118" t="str">
        <f t="shared" si="123"/>
        <v>Pass</v>
      </c>
      <c r="BL149" s="31" cm="1">
        <f t="array" ref="BL149">SUM(SUMIF(Survey!AO149:AP149,{"&gt;0","&lt;0"})*{1,-1})</f>
        <v>0</v>
      </c>
      <c r="BM149">
        <f t="shared" si="124"/>
        <v>0</v>
      </c>
      <c r="BN149">
        <f t="shared" si="125"/>
        <v>100</v>
      </c>
      <c r="BO149" s="118" t="str">
        <f t="shared" si="126"/>
        <v>Pass</v>
      </c>
      <c r="BP149">
        <f>IF(Survey!AQ149="No",0,1)</f>
        <v>1</v>
      </c>
      <c r="BQ149" s="207">
        <f>MOD((LEN(Survey!AQ149)+2),22)</f>
        <v>2</v>
      </c>
      <c r="BR149">
        <f>IF(Survey!AR149="No",0,1)</f>
        <v>1</v>
      </c>
      <c r="BS149" s="207">
        <f>MOD((LEN(Survey!AR149)+2),22)</f>
        <v>2</v>
      </c>
      <c r="BT149" s="114">
        <f>COUNTBLANK(Survey!$AQ149:$AS149)+COUNTBLANK(Survey!$AU149)</f>
        <v>4</v>
      </c>
      <c r="BU149" s="114">
        <f>IF(Survey!$I149="Yes",1,0)</f>
        <v>0</v>
      </c>
      <c r="BV149" s="114">
        <f>IF(OR(Survey!$M149="Mutual fund",Survey!$M149="Alternative mutual fund",Survey!$M149="Money market"),1,0)</f>
        <v>0</v>
      </c>
      <c r="BW149" s="119">
        <f>IF(OR(Survey!$M149="ETF",Survey!$M149="ETF, alternative mutual fund"),1,0)</f>
        <v>0</v>
      </c>
      <c r="BX149" s="16" t="str">
        <f t="shared" si="127"/>
        <v>Pass</v>
      </c>
      <c r="BY149" s="33">
        <f>IF(ISNUMBER(SEARCH("Other",Survey!$AS149)), 1, 0)</f>
        <v>0</v>
      </c>
      <c r="BZ149" s="58" t="b">
        <f>NOT(ISBLANK(Survey!$AT149))</f>
        <v>0</v>
      </c>
      <c r="CA149" s="16" t="str">
        <f t="shared" si="128"/>
        <v>Pass</v>
      </c>
      <c r="CB149" s="114">
        <f>IF(Survey!$BB149=0, 0,1)</f>
        <v>0</v>
      </c>
      <c r="CC149" s="58">
        <f>Survey!$AV149</f>
        <v>0</v>
      </c>
      <c r="CD149" s="58">
        <f>Survey!$BC149+Survey!$BD149+ABS(Survey!$BE149)-ABS(Survey!$BF149)-ABS(Survey!$BG149)-ABS(Survey!$BL149)</f>
        <v>0</v>
      </c>
      <c r="CE149" s="138">
        <f>Survey!BB149+(ABS(Survey!$BH149)-ABS(Survey!$BI149)+ABS(Survey!$BJ149)-ABS(Survey!$BK149))*0.5</f>
        <v>0</v>
      </c>
      <c r="CF149" s="58">
        <f t="shared" si="129"/>
        <v>0</v>
      </c>
      <c r="CG149" s="58">
        <f>IF(AND($CC149&gt;$CF149-0.2,$CC149&lt;$CF149+0.2,ISBLANK(Survey!$AV149)=FALSE),0,1)</f>
        <v>1</v>
      </c>
      <c r="CH149" s="133">
        <f>IF(ISBLANK(Survey!$AW149),1,0)</f>
        <v>1</v>
      </c>
      <c r="CI149" s="16" t="str">
        <f t="shared" si="130"/>
        <v>Pass</v>
      </c>
      <c r="CJ149" s="114">
        <f>IF(Survey!$BB149=0, 0,1)</f>
        <v>0</v>
      </c>
      <c r="CK149" s="58">
        <f>IF(AND(Survey!$AX149&gt;=0,Survey!$AX149&lt;=0.2,Survey!$AX149&lt;&gt;""),0,1)</f>
        <v>1</v>
      </c>
      <c r="CL149" s="114">
        <f>IF(ISBLANK(Survey!$AY149),1,0)</f>
        <v>1</v>
      </c>
      <c r="CM149" s="16" t="str">
        <f t="shared" si="131"/>
        <v>Fail</v>
      </c>
      <c r="CN149" s="133">
        <f>Survey!$AZ149</f>
        <v>0</v>
      </c>
      <c r="CO149" s="16" t="str">
        <f t="shared" si="132"/>
        <v>Pass</v>
      </c>
      <c r="CP149" s="31">
        <f>Survey!$BA149</f>
        <v>0</v>
      </c>
      <c r="CQ149" s="138">
        <f>Survey!$BB149+Survey!$BC149+Survey!$BD149+ABS(Survey!$BE149)-ABS(Survey!$BF149)-ABS(Survey!$BG149)+ABS(Survey!$BH149)-ABS(Survey!$BI149)+ABS(Survey!$BJ149)-ABS(Survey!$BK149)-ABS(Survey!$BL149)+Survey!$BM149</f>
        <v>0</v>
      </c>
      <c r="CR149" s="30">
        <f t="shared" si="133"/>
        <v>0</v>
      </c>
      <c r="CS149" s="17">
        <f t="shared" si="134"/>
        <v>0</v>
      </c>
      <c r="CT149" s="16" t="str">
        <f t="shared" si="135"/>
        <v>Pass</v>
      </c>
      <c r="CU149" s="33" t="b">
        <f>IF(ABS(Survey!$BM149)=0,TRUE,FALSE)</f>
        <v>1</v>
      </c>
      <c r="CV149" s="32" t="b">
        <f>NOT(ISBLANK(Survey!$BN149))</f>
        <v>0</v>
      </c>
      <c r="CW149" t="str">
        <f t="shared" si="136"/>
        <v>Fail</v>
      </c>
      <c r="CX149" s="25">
        <f>Survey!$BA149</f>
        <v>0</v>
      </c>
      <c r="CY149" s="25" cm="1">
        <f t="array" ref="CY149">SUM(SUMIF(Survey!BP149:BW149,{"&gt;0","&lt;0"})*{1,-1})-SUM(SUMIF(Survey!BY149:CF149,{"&gt;0","&lt;0"})*{1,-1})</f>
        <v>0</v>
      </c>
      <c r="CZ149" s="30" t="str">
        <f t="shared" si="137"/>
        <v>No holdings</v>
      </c>
      <c r="DA149">
        <f t="shared" si="138"/>
        <v>0</v>
      </c>
      <c r="DB149" s="16" t="str">
        <f t="shared" si="139"/>
        <v>Fail</v>
      </c>
      <c r="DC149" s="31">
        <f>Survey!$BA149</f>
        <v>0</v>
      </c>
      <c r="DD149" s="31" cm="1">
        <f t="array" ref="DD149">SUM(SUMIF(Survey!CH149:DA149,{"&gt;0","&lt;0"})*{1,-1})-SUM(SUMIF(Survey!DC149:DV149,{"&gt;0","&lt;0"})*{1,-1})</f>
        <v>0</v>
      </c>
      <c r="DE149" s="30" t="str">
        <f t="shared" si="140"/>
        <v>No holdings</v>
      </c>
      <c r="DF149" s="17">
        <f t="shared" si="141"/>
        <v>0</v>
      </c>
      <c r="DG149" s="16" t="str">
        <f t="shared" si="142"/>
        <v>Pass</v>
      </c>
      <c r="DH149" s="33" t="b">
        <f>IF(ABS(Survey!$DA149)=0,TRUE,FALSE)</f>
        <v>1</v>
      </c>
      <c r="DI149" s="32" t="b">
        <f>NOT(ISBLANK(Survey!$DB149))</f>
        <v>0</v>
      </c>
      <c r="DJ149" s="16" t="str">
        <f t="shared" si="143"/>
        <v>Pass</v>
      </c>
      <c r="DK149" s="33" t="b">
        <f>IF(ABS(Survey!$DV149)=0,TRUE,FALSE)</f>
        <v>1</v>
      </c>
      <c r="DL149" s="32" t="b">
        <f>NOT(ISBLANK(Survey!$DW149))</f>
        <v>0</v>
      </c>
      <c r="DM149" t="str">
        <f t="shared" si="144"/>
        <v>Pass</v>
      </c>
      <c r="DN149" s="25" cm="1">
        <f t="array" ref="DN149">SUM(SUMIF(Survey!CW149,{"&gt;0","&lt;0"})*{1,-1})+SUM(SUMIF(Survey!DR149,{"&gt;0","&lt;0"})*{1,-1})</f>
        <v>0</v>
      </c>
      <c r="DO149" s="25">
        <f>SUM(SUMIF(Survey!DY149:EE149,{"&gt;0","&lt;0"})*{1,-1})+SUM(SUMIF(Survey!EG149:EM149,{"&gt;0","&lt;0"})*{1,-1})</f>
        <v>0</v>
      </c>
      <c r="DP149">
        <f t="shared" si="145"/>
        <v>0</v>
      </c>
      <c r="DQ149">
        <f t="shared" si="146"/>
        <v>0</v>
      </c>
      <c r="DR149" s="16" t="str">
        <f t="shared" si="147"/>
        <v>Pass</v>
      </c>
      <c r="DS149" s="33" t="b">
        <f>IF(ABS(Survey!$EE149)=0,TRUE,FALSE)</f>
        <v>1</v>
      </c>
      <c r="DT149" s="32" t="b">
        <f>NOT(ISBLANK(Survey!EF149))</f>
        <v>0</v>
      </c>
      <c r="DU149" s="16" t="str">
        <f t="shared" si="148"/>
        <v>Pass</v>
      </c>
      <c r="DV149" s="33" t="b">
        <f>IF(ABS(Survey!$EM149)=0,TRUE,FALSE)</f>
        <v>1</v>
      </c>
      <c r="DW149" s="32" t="b">
        <f>NOT(ISBLANK(Survey!$EN149))</f>
        <v>0</v>
      </c>
      <c r="DX149" s="16" t="str">
        <f t="shared" si="149"/>
        <v>Fail</v>
      </c>
      <c r="DY149" s="31">
        <f>SUM(SUMIF(Survey!ET149:EV149,{"&gt;0","&lt;0"})*{1,-1})</f>
        <v>0</v>
      </c>
      <c r="DZ149">
        <f t="shared" si="150"/>
        <v>0</v>
      </c>
      <c r="EA149">
        <f t="shared" si="151"/>
        <v>100</v>
      </c>
      <c r="EB149" s="30" t="b">
        <f>IF(OR(Survey!$M149="ETF",Survey!$M149="ETF, alternative mutual fund",Survey!$M149="Closed-end", Survey!$M149="Split share corp"),TRUE,FALSE)</f>
        <v>0</v>
      </c>
      <c r="EC149" s="16" t="str">
        <f t="shared" si="152"/>
        <v>Fail</v>
      </c>
      <c r="ED149" s="31">
        <f>SUM(SUMIF(Survey!EX149:FD149,{"&gt;0","&lt;0"})*{1,-1})</f>
        <v>0</v>
      </c>
      <c r="EE149">
        <f t="shared" si="153"/>
        <v>0</v>
      </c>
      <c r="EF149" s="17">
        <f t="shared" si="154"/>
        <v>100</v>
      </c>
      <c r="EG149" s="16" t="str">
        <f t="shared" si="155"/>
        <v>Fail</v>
      </c>
      <c r="EH149" s="31">
        <f>SUM(SUMIF(Survey!FF149:FL149,{"&gt;0","&lt;0"})*{1,-1})</f>
        <v>0</v>
      </c>
      <c r="EI149">
        <f t="shared" si="156"/>
        <v>0</v>
      </c>
      <c r="EJ149" s="17">
        <f t="shared" si="157"/>
        <v>100</v>
      </c>
    </row>
    <row r="150" spans="1:140">
      <c r="A150">
        <v>150</v>
      </c>
      <c r="B150" t="str">
        <f t="shared" si="0"/>
        <v>Pass</v>
      </c>
      <c r="C150" t="str">
        <f>IF(COUNTBLANK(Survey!B150:FM150)=$C$2, "Pass", "Fail")</f>
        <v>Pass</v>
      </c>
      <c r="D150" s="16" t="str">
        <f t="shared" si="106"/>
        <v>Fail</v>
      </c>
      <c r="E150" t="str">
        <f>IF(OR(ISBLANK(Survey!AL150),COUNTIF(G150:BJ150,"Fail")),"Fail","Pass")</f>
        <v>Fail</v>
      </c>
      <c r="F150" s="265"/>
      <c r="G150" s="16" t="str">
        <f t="shared" si="107"/>
        <v>Fail</v>
      </c>
      <c r="H150" s="139">
        <f>COUNTBLANK(Survey!B150:D150)+COUNTBLANK(Survey!G150)+COUNTBLANK(Survey!I150)+COUNTBLANK(Survey!K150:M150)+COUNTBLANK(Survey!P150:Q150)+COUNTBLANK(Survey!T150:W150)+COUNTBLANK(Survey!Z150:AC150)+COUNTBLANK(Survey!AF150:AG150)+COUNTBLANK(Survey!AK150:AK150)</f>
        <v>21</v>
      </c>
      <c r="I150" t="str">
        <f t="shared" si="108"/>
        <v>Fail</v>
      </c>
      <c r="J150" t="b">
        <f>IF(Survey!E150="No",TRUE,FALSE)</f>
        <v>0</v>
      </c>
      <c r="K150" s="29" cm="1">
        <f t="array" ref="K150">IF(COUNTA(Survey!$E$4:$E$695)=1, 0, SUM(IF(COUNTIF(Survey!$E$4:$E$695, Survey!$E$4:$E$695)=1,1,0)))</f>
        <v>0</v>
      </c>
      <c r="L150" s="29">
        <f>LEN(Survey!E150)</f>
        <v>0</v>
      </c>
      <c r="M150" s="16" t="str">
        <f t="shared" si="109"/>
        <v>Fail</v>
      </c>
      <c r="N150" t="b">
        <f>IF(Survey!F150="No",TRUE,FALSE)</f>
        <v>0</v>
      </c>
      <c r="O150" t="b">
        <f>Survey!F150=Survey!E150</f>
        <v>1</v>
      </c>
      <c r="P150">
        <f>COUNTIF(Survey!$F$4:$F$695,Survey!F150)</f>
        <v>0</v>
      </c>
      <c r="Q150" s="28">
        <f>LEN(Survey!F150)</f>
        <v>0</v>
      </c>
      <c r="R150" s="16" t="str">
        <f t="shared" si="110"/>
        <v>Pass</v>
      </c>
      <c r="S150" s="29">
        <f>MOD((LEN(Survey!H150)+2),11)</f>
        <v>2</v>
      </c>
      <c r="T150">
        <f>COUNTIF(Survey!$H$4:$H$695,Survey!H150)</f>
        <v>0</v>
      </c>
      <c r="U150" s="28" t="str">
        <f>IF(Survey!$L150="Prospectus fund", "Yes", "No")</f>
        <v>No</v>
      </c>
      <c r="V150" s="16" t="str">
        <f t="shared" si="111"/>
        <v>Pass</v>
      </c>
      <c r="W150" s="29">
        <f>MOD((LEN(Survey!J150)+2),11)</f>
        <v>2</v>
      </c>
      <c r="X150">
        <f>COUNTIF(Survey!$J$4:$J$695,Survey!J150)</f>
        <v>0</v>
      </c>
      <c r="Y150" s="30" t="b">
        <f>IF(OR(Survey!$M150="ETF",Survey!$M150="ETF, alternative mutual fund",Survey!$M150="Closed-end", Survey!$M150="Split share corp", Survey!$I150="Yes"),TRUE,FALSE)</f>
        <v>0</v>
      </c>
      <c r="Z150" s="16" t="str">
        <f>IFERROR(IF(AND(OR(AC150=AD150,AD150 = "Either"),NOT(ISBLANK(Survey!K150))),"Pass","Fail"),"Pass")</f>
        <v>Fail</v>
      </c>
      <c r="AA150" s="31" cm="1">
        <f t="array" ref="AA150">SUM(SUMIF(Survey!CH150:DA150,{"&gt;0","&lt;0"})*{1,-1})</f>
        <v>0</v>
      </c>
      <c r="AB150" s="33" cm="1">
        <f t="array" ref="AB150">SUM(SUMIF(Survey!CK150,{"&gt;0","&lt;0"})*{1,-1})+SUM(SUMIF(Survey!CU150,{"&gt;0","&lt;0"})*{1,-1})</f>
        <v>0</v>
      </c>
      <c r="AC150" s="33">
        <f>Survey!K150</f>
        <v>0</v>
      </c>
      <c r="AD150" s="32" t="str">
        <f t="shared" si="112"/>
        <v>Either</v>
      </c>
      <c r="AE150" s="16" t="str">
        <f t="shared" si="113"/>
        <v>Fail</v>
      </c>
      <c r="AF150" s="58" cm="1">
        <f t="array" ref="AF150">SUM(SUMIF(Survey!CH150:DA150,{"&gt;0","&lt;0"})*{1,-1})+SUM(SUMIF(Survey!DC150:DV150,{"&gt;0","&lt;0"})*{1,-1})</f>
        <v>0</v>
      </c>
      <c r="AG150" s="58">
        <f>IFERROR(AF150/(Survey!$BA150),0)</f>
        <v>0</v>
      </c>
      <c r="AH150" s="104" t="b">
        <f>IF(OR(Survey!$M150="Alternative strategy or hedge",Survey!$M150="Private asset",Survey!$L150="Prospectus fund"),TRUE,FALSE)</f>
        <v>0</v>
      </c>
      <c r="AI150" s="104" t="b">
        <f>NOT(ISBLANK(Survey!$M150))</f>
        <v>0</v>
      </c>
      <c r="AJ150" s="16" t="str">
        <f t="shared" si="114"/>
        <v>Fail</v>
      </c>
      <c r="AK150" t="b">
        <f>IF(Survey!W150="No",TRUE,FALSE)</f>
        <v>0</v>
      </c>
      <c r="AL150" s="119">
        <f>MOD((LEN(Survey!W150)+2),22)</f>
        <v>2</v>
      </c>
      <c r="AM150" t="str">
        <f t="shared" si="115"/>
        <v>Pass</v>
      </c>
      <c r="AN150" s="33" t="b">
        <f>NOT(ISNUMBER(SEARCH("Other",Survey!$Q150)))</f>
        <v>1</v>
      </c>
      <c r="AO150" s="32" t="b">
        <f>NOT(ISBLANK(Survey!$R150))</f>
        <v>0</v>
      </c>
      <c r="AP150" s="16" t="str">
        <f t="shared" si="116"/>
        <v>Pass</v>
      </c>
      <c r="AQ150" s="114">
        <f>COUNTBLANK(Survey!$X150)</f>
        <v>1</v>
      </c>
      <c r="AR150" s="58">
        <f>IF(AND(Survey!L150&lt;&gt;"Exempt fund",OR(Survey!$M150="ETF",Survey!$M150="ETF, alternative mutual fund",Survey!$M150="Mutual fund",Survey!$M150="Alternative mutual fund",Survey!$M150="Money market")),1,0)</f>
        <v>0</v>
      </c>
      <c r="AS150" s="16" t="str">
        <f t="shared" si="117"/>
        <v>Pass</v>
      </c>
      <c r="AT150" s="33" t="b">
        <f>NOT(ISNUMBER(SEARCH("Yes",Survey!$AC150)))</f>
        <v>1</v>
      </c>
      <c r="AU150" s="32" t="b">
        <f>IF(COUNTBLANK(Survey!$AD150:$AE150)=0,TRUE, FALSE)</f>
        <v>0</v>
      </c>
      <c r="AV150" s="16" t="str">
        <f t="shared" si="118"/>
        <v>Pass</v>
      </c>
      <c r="AW150" s="33" t="b">
        <f>NOT(ISNUMBER(SEARCH("Yes",Survey!$AF150)))</f>
        <v>1</v>
      </c>
      <c r="AX150" s="32" t="b">
        <f>NOT(ISBLANK(Survey!$AH150))</f>
        <v>0</v>
      </c>
      <c r="AY150" s="16" t="str">
        <f t="shared" si="119"/>
        <v>Pass</v>
      </c>
      <c r="AZ150" s="33" t="b">
        <f>NOT(OR(ISNUMBER(SEARCH("Other",Survey!$AH150)),ISNUMBER(SEARCH("Multiple",Survey!$AH150))))</f>
        <v>1</v>
      </c>
      <c r="BA150" s="32" t="b">
        <f>NOT(ISBLANK(Survey!$AI150))</f>
        <v>0</v>
      </c>
      <c r="BB150" s="16" t="str">
        <f t="shared" si="120"/>
        <v>Fail</v>
      </c>
      <c r="BC150" s="114">
        <f>IF(ABS(Survey!$BA150)&gt;0, 1,0)</f>
        <v>0</v>
      </c>
      <c r="BD150" s="114">
        <f>IF(COUNTBLANK(Survey!$AL150)=0,1,0)</f>
        <v>0</v>
      </c>
      <c r="BE150" s="16" t="str">
        <f t="shared" si="121"/>
        <v>Pass</v>
      </c>
      <c r="BF150" s="114">
        <f>IF(ISBLANK(Survey!$AL150),0,1)</f>
        <v>0</v>
      </c>
      <c r="BG150" s="133">
        <f>COUNTBLANK(Survey!$AM150)</f>
        <v>1</v>
      </c>
      <c r="BH150" s="16" t="str">
        <f t="shared" si="122"/>
        <v>Pass</v>
      </c>
      <c r="BI150" s="114">
        <f>IF(OR(Survey!$AM150="Closed",ISBLANK(Survey!$AM150)),0,1)</f>
        <v>0</v>
      </c>
      <c r="BJ150" s="133">
        <f>IF(ISBLANK(Survey!$AN150),1,0)</f>
        <v>1</v>
      </c>
      <c r="BK150" s="118" t="str">
        <f t="shared" si="123"/>
        <v>Pass</v>
      </c>
      <c r="BL150" s="31" cm="1">
        <f t="array" ref="BL150">SUM(SUMIF(Survey!AO150:AP150,{"&gt;0","&lt;0"})*{1,-1})</f>
        <v>0</v>
      </c>
      <c r="BM150">
        <f t="shared" si="124"/>
        <v>0</v>
      </c>
      <c r="BN150">
        <f t="shared" si="125"/>
        <v>100</v>
      </c>
      <c r="BO150" s="118" t="str">
        <f t="shared" si="126"/>
        <v>Pass</v>
      </c>
      <c r="BP150">
        <f>IF(Survey!AQ150="No",0,1)</f>
        <v>1</v>
      </c>
      <c r="BQ150" s="207">
        <f>MOD((LEN(Survey!AQ150)+2),22)</f>
        <v>2</v>
      </c>
      <c r="BR150">
        <f>IF(Survey!AR150="No",0,1)</f>
        <v>1</v>
      </c>
      <c r="BS150" s="207">
        <f>MOD((LEN(Survey!AR150)+2),22)</f>
        <v>2</v>
      </c>
      <c r="BT150" s="114">
        <f>COUNTBLANK(Survey!$AQ150:$AS150)+COUNTBLANK(Survey!$AU150)</f>
        <v>4</v>
      </c>
      <c r="BU150" s="114">
        <f>IF(Survey!$I150="Yes",1,0)</f>
        <v>0</v>
      </c>
      <c r="BV150" s="114">
        <f>IF(OR(Survey!$M150="Mutual fund",Survey!$M150="Alternative mutual fund",Survey!$M150="Money market"),1,0)</f>
        <v>0</v>
      </c>
      <c r="BW150" s="119">
        <f>IF(OR(Survey!$M150="ETF",Survey!$M150="ETF, alternative mutual fund"),1,0)</f>
        <v>0</v>
      </c>
      <c r="BX150" s="16" t="str">
        <f t="shared" si="127"/>
        <v>Pass</v>
      </c>
      <c r="BY150" s="33">
        <f>IF(ISNUMBER(SEARCH("Other",Survey!$AS150)), 1, 0)</f>
        <v>0</v>
      </c>
      <c r="BZ150" s="58" t="b">
        <f>NOT(ISBLANK(Survey!$AT150))</f>
        <v>0</v>
      </c>
      <c r="CA150" s="16" t="str">
        <f t="shared" si="128"/>
        <v>Pass</v>
      </c>
      <c r="CB150" s="114">
        <f>IF(Survey!$BB150=0, 0,1)</f>
        <v>0</v>
      </c>
      <c r="CC150" s="58">
        <f>Survey!$AV150</f>
        <v>0</v>
      </c>
      <c r="CD150" s="58">
        <f>Survey!$BC150+Survey!$BD150+ABS(Survey!$BE150)-ABS(Survey!$BF150)-ABS(Survey!$BG150)-ABS(Survey!$BL150)</f>
        <v>0</v>
      </c>
      <c r="CE150" s="138">
        <f>Survey!BB150+(ABS(Survey!$BH150)-ABS(Survey!$BI150)+ABS(Survey!$BJ150)-ABS(Survey!$BK150))*0.5</f>
        <v>0</v>
      </c>
      <c r="CF150" s="58">
        <f t="shared" si="129"/>
        <v>0</v>
      </c>
      <c r="CG150" s="58">
        <f>IF(AND($CC150&gt;$CF150-0.2,$CC150&lt;$CF150+0.2,ISBLANK(Survey!$AV150)=FALSE),0,1)</f>
        <v>1</v>
      </c>
      <c r="CH150" s="133">
        <f>IF(ISBLANK(Survey!$AW150),1,0)</f>
        <v>1</v>
      </c>
      <c r="CI150" s="16" t="str">
        <f t="shared" si="130"/>
        <v>Pass</v>
      </c>
      <c r="CJ150" s="114">
        <f>IF(Survey!$BB150=0, 0,1)</f>
        <v>0</v>
      </c>
      <c r="CK150" s="58">
        <f>IF(AND(Survey!$AX150&gt;=0,Survey!$AX150&lt;=0.2,Survey!$AX150&lt;&gt;""),0,1)</f>
        <v>1</v>
      </c>
      <c r="CL150" s="114">
        <f>IF(ISBLANK(Survey!$AY150),1,0)</f>
        <v>1</v>
      </c>
      <c r="CM150" s="16" t="str">
        <f t="shared" si="131"/>
        <v>Fail</v>
      </c>
      <c r="CN150" s="133">
        <f>Survey!$AZ150</f>
        <v>0</v>
      </c>
      <c r="CO150" s="16" t="str">
        <f t="shared" si="132"/>
        <v>Pass</v>
      </c>
      <c r="CP150" s="31">
        <f>Survey!$BA150</f>
        <v>0</v>
      </c>
      <c r="CQ150" s="138">
        <f>Survey!$BB150+Survey!$BC150+Survey!$BD150+ABS(Survey!$BE150)-ABS(Survey!$BF150)-ABS(Survey!$BG150)+ABS(Survey!$BH150)-ABS(Survey!$BI150)+ABS(Survey!$BJ150)-ABS(Survey!$BK150)-ABS(Survey!$BL150)+Survey!$BM150</f>
        <v>0</v>
      </c>
      <c r="CR150" s="30">
        <f t="shared" si="133"/>
        <v>0</v>
      </c>
      <c r="CS150" s="17">
        <f t="shared" si="134"/>
        <v>0</v>
      </c>
      <c r="CT150" s="16" t="str">
        <f t="shared" si="135"/>
        <v>Pass</v>
      </c>
      <c r="CU150" s="33" t="b">
        <f>IF(ABS(Survey!$BM150)=0,TRUE,FALSE)</f>
        <v>1</v>
      </c>
      <c r="CV150" s="32" t="b">
        <f>NOT(ISBLANK(Survey!$BN150))</f>
        <v>0</v>
      </c>
      <c r="CW150" t="str">
        <f t="shared" si="136"/>
        <v>Fail</v>
      </c>
      <c r="CX150" s="25">
        <f>Survey!$BA150</f>
        <v>0</v>
      </c>
      <c r="CY150" s="25" cm="1">
        <f t="array" ref="CY150">SUM(SUMIF(Survey!BP150:BW150,{"&gt;0","&lt;0"})*{1,-1})-SUM(SUMIF(Survey!BY150:CF150,{"&gt;0","&lt;0"})*{1,-1})</f>
        <v>0</v>
      </c>
      <c r="CZ150" s="30" t="str">
        <f t="shared" si="137"/>
        <v>No holdings</v>
      </c>
      <c r="DA150">
        <f t="shared" si="138"/>
        <v>0</v>
      </c>
      <c r="DB150" s="16" t="str">
        <f t="shared" si="139"/>
        <v>Fail</v>
      </c>
      <c r="DC150" s="31">
        <f>Survey!$BA150</f>
        <v>0</v>
      </c>
      <c r="DD150" s="31" cm="1">
        <f t="array" ref="DD150">SUM(SUMIF(Survey!CH150:DA150,{"&gt;0","&lt;0"})*{1,-1})-SUM(SUMIF(Survey!DC150:DV150,{"&gt;0","&lt;0"})*{1,-1})</f>
        <v>0</v>
      </c>
      <c r="DE150" s="30" t="str">
        <f t="shared" si="140"/>
        <v>No holdings</v>
      </c>
      <c r="DF150" s="17">
        <f t="shared" si="141"/>
        <v>0</v>
      </c>
      <c r="DG150" s="16" t="str">
        <f t="shared" si="142"/>
        <v>Pass</v>
      </c>
      <c r="DH150" s="33" t="b">
        <f>IF(ABS(Survey!$DA150)=0,TRUE,FALSE)</f>
        <v>1</v>
      </c>
      <c r="DI150" s="32" t="b">
        <f>NOT(ISBLANK(Survey!$DB150))</f>
        <v>0</v>
      </c>
      <c r="DJ150" s="16" t="str">
        <f t="shared" si="143"/>
        <v>Pass</v>
      </c>
      <c r="DK150" s="33" t="b">
        <f>IF(ABS(Survey!$DV150)=0,TRUE,FALSE)</f>
        <v>1</v>
      </c>
      <c r="DL150" s="32" t="b">
        <f>NOT(ISBLANK(Survey!$DW150))</f>
        <v>0</v>
      </c>
      <c r="DM150" t="str">
        <f t="shared" si="144"/>
        <v>Pass</v>
      </c>
      <c r="DN150" s="25" cm="1">
        <f t="array" ref="DN150">SUM(SUMIF(Survey!CW150,{"&gt;0","&lt;0"})*{1,-1})+SUM(SUMIF(Survey!DR150,{"&gt;0","&lt;0"})*{1,-1})</f>
        <v>0</v>
      </c>
      <c r="DO150" s="25">
        <f>SUM(SUMIF(Survey!DY150:EE150,{"&gt;0","&lt;0"})*{1,-1})+SUM(SUMIF(Survey!EG150:EM150,{"&gt;0","&lt;0"})*{1,-1})</f>
        <v>0</v>
      </c>
      <c r="DP150">
        <f t="shared" si="145"/>
        <v>0</v>
      </c>
      <c r="DQ150">
        <f t="shared" si="146"/>
        <v>0</v>
      </c>
      <c r="DR150" s="16" t="str">
        <f t="shared" si="147"/>
        <v>Pass</v>
      </c>
      <c r="DS150" s="33" t="b">
        <f>IF(ABS(Survey!$EE150)=0,TRUE,FALSE)</f>
        <v>1</v>
      </c>
      <c r="DT150" s="32" t="b">
        <f>NOT(ISBLANK(Survey!EF150))</f>
        <v>0</v>
      </c>
      <c r="DU150" s="16" t="str">
        <f t="shared" si="148"/>
        <v>Pass</v>
      </c>
      <c r="DV150" s="33" t="b">
        <f>IF(ABS(Survey!$EM150)=0,TRUE,FALSE)</f>
        <v>1</v>
      </c>
      <c r="DW150" s="32" t="b">
        <f>NOT(ISBLANK(Survey!$EN150))</f>
        <v>0</v>
      </c>
      <c r="DX150" s="16" t="str">
        <f t="shared" si="149"/>
        <v>Fail</v>
      </c>
      <c r="DY150" s="31">
        <f>SUM(SUMIF(Survey!ET150:EV150,{"&gt;0","&lt;0"})*{1,-1})</f>
        <v>0</v>
      </c>
      <c r="DZ150">
        <f t="shared" si="150"/>
        <v>0</v>
      </c>
      <c r="EA150">
        <f t="shared" si="151"/>
        <v>100</v>
      </c>
      <c r="EB150" s="30" t="b">
        <f>IF(OR(Survey!$M150="ETF",Survey!$M150="ETF, alternative mutual fund",Survey!$M150="Closed-end", Survey!$M150="Split share corp"),TRUE,FALSE)</f>
        <v>0</v>
      </c>
      <c r="EC150" s="16" t="str">
        <f t="shared" si="152"/>
        <v>Fail</v>
      </c>
      <c r="ED150" s="31">
        <f>SUM(SUMIF(Survey!EX150:FD150,{"&gt;0","&lt;0"})*{1,-1})</f>
        <v>0</v>
      </c>
      <c r="EE150">
        <f t="shared" si="153"/>
        <v>0</v>
      </c>
      <c r="EF150" s="17">
        <f t="shared" si="154"/>
        <v>100</v>
      </c>
      <c r="EG150" s="16" t="str">
        <f t="shared" si="155"/>
        <v>Fail</v>
      </c>
      <c r="EH150" s="31">
        <f>SUM(SUMIF(Survey!FF150:FL150,{"&gt;0","&lt;0"})*{1,-1})</f>
        <v>0</v>
      </c>
      <c r="EI150">
        <f t="shared" si="156"/>
        <v>0</v>
      </c>
      <c r="EJ150" s="17">
        <f t="shared" si="157"/>
        <v>100</v>
      </c>
    </row>
    <row r="151" spans="1:140">
      <c r="A151">
        <v>151</v>
      </c>
      <c r="B151" t="str">
        <f t="shared" si="0"/>
        <v>Pass</v>
      </c>
      <c r="C151" t="str">
        <f>IF(COUNTBLANK(Survey!B151:FM151)=$C$2, "Pass", "Fail")</f>
        <v>Pass</v>
      </c>
      <c r="D151" s="16" t="str">
        <f t="shared" si="106"/>
        <v>Fail</v>
      </c>
      <c r="E151" t="str">
        <f>IF(OR(ISBLANK(Survey!AL151),COUNTIF(G151:BJ151,"Fail")),"Fail","Pass")</f>
        <v>Fail</v>
      </c>
      <c r="F151" s="265"/>
      <c r="G151" s="16" t="str">
        <f t="shared" si="107"/>
        <v>Fail</v>
      </c>
      <c r="H151" s="139">
        <f>COUNTBLANK(Survey!B151:D151)+COUNTBLANK(Survey!G151)+COUNTBLANK(Survey!I151)+COUNTBLANK(Survey!K151:M151)+COUNTBLANK(Survey!P151:Q151)+COUNTBLANK(Survey!T151:W151)+COUNTBLANK(Survey!Z151:AC151)+COUNTBLANK(Survey!AF151:AG151)+COUNTBLANK(Survey!AK151:AK151)</f>
        <v>21</v>
      </c>
      <c r="I151" t="str">
        <f t="shared" si="108"/>
        <v>Fail</v>
      </c>
      <c r="J151" t="b">
        <f>IF(Survey!E151="No",TRUE,FALSE)</f>
        <v>0</v>
      </c>
      <c r="K151" s="29" cm="1">
        <f t="array" ref="K151">IF(COUNTA(Survey!$E$4:$E$695)=1, 0, SUM(IF(COUNTIF(Survey!$E$4:$E$695, Survey!$E$4:$E$695)=1,1,0)))</f>
        <v>0</v>
      </c>
      <c r="L151" s="29">
        <f>LEN(Survey!E151)</f>
        <v>0</v>
      </c>
      <c r="M151" s="16" t="str">
        <f t="shared" si="109"/>
        <v>Fail</v>
      </c>
      <c r="N151" t="b">
        <f>IF(Survey!F151="No",TRUE,FALSE)</f>
        <v>0</v>
      </c>
      <c r="O151" t="b">
        <f>Survey!F151=Survey!E151</f>
        <v>1</v>
      </c>
      <c r="P151">
        <f>COUNTIF(Survey!$F$4:$F$695,Survey!F151)</f>
        <v>0</v>
      </c>
      <c r="Q151" s="28">
        <f>LEN(Survey!F151)</f>
        <v>0</v>
      </c>
      <c r="R151" s="16" t="str">
        <f t="shared" si="110"/>
        <v>Pass</v>
      </c>
      <c r="S151" s="29">
        <f>MOD((LEN(Survey!H151)+2),11)</f>
        <v>2</v>
      </c>
      <c r="T151">
        <f>COUNTIF(Survey!$H$4:$H$695,Survey!H151)</f>
        <v>0</v>
      </c>
      <c r="U151" s="28" t="str">
        <f>IF(Survey!$L151="Prospectus fund", "Yes", "No")</f>
        <v>No</v>
      </c>
      <c r="V151" s="16" t="str">
        <f t="shared" si="111"/>
        <v>Pass</v>
      </c>
      <c r="W151" s="29">
        <f>MOD((LEN(Survey!J151)+2),11)</f>
        <v>2</v>
      </c>
      <c r="X151">
        <f>COUNTIF(Survey!$J$4:$J$695,Survey!J151)</f>
        <v>0</v>
      </c>
      <c r="Y151" s="30" t="b">
        <f>IF(OR(Survey!$M151="ETF",Survey!$M151="ETF, alternative mutual fund",Survey!$M151="Closed-end", Survey!$M151="Split share corp", Survey!$I151="Yes"),TRUE,FALSE)</f>
        <v>0</v>
      </c>
      <c r="Z151" s="16" t="str">
        <f>IFERROR(IF(AND(OR(AC151=AD151,AD151 = "Either"),NOT(ISBLANK(Survey!K151))),"Pass","Fail"),"Pass")</f>
        <v>Fail</v>
      </c>
      <c r="AA151" s="31" cm="1">
        <f t="array" ref="AA151">SUM(SUMIF(Survey!CH151:DA151,{"&gt;0","&lt;0"})*{1,-1})</f>
        <v>0</v>
      </c>
      <c r="AB151" s="33" cm="1">
        <f t="array" ref="AB151">SUM(SUMIF(Survey!CK151,{"&gt;0","&lt;0"})*{1,-1})+SUM(SUMIF(Survey!CU151,{"&gt;0","&lt;0"})*{1,-1})</f>
        <v>0</v>
      </c>
      <c r="AC151" s="33">
        <f>Survey!K151</f>
        <v>0</v>
      </c>
      <c r="AD151" s="32" t="str">
        <f t="shared" si="112"/>
        <v>Either</v>
      </c>
      <c r="AE151" s="16" t="str">
        <f t="shared" si="113"/>
        <v>Fail</v>
      </c>
      <c r="AF151" s="58" cm="1">
        <f t="array" ref="AF151">SUM(SUMIF(Survey!CH151:DA151,{"&gt;0","&lt;0"})*{1,-1})+SUM(SUMIF(Survey!DC151:DV151,{"&gt;0","&lt;0"})*{1,-1})</f>
        <v>0</v>
      </c>
      <c r="AG151" s="58">
        <f>IFERROR(AF151/(Survey!$BA151),0)</f>
        <v>0</v>
      </c>
      <c r="AH151" s="104" t="b">
        <f>IF(OR(Survey!$M151="Alternative strategy or hedge",Survey!$M151="Private asset",Survey!$L151="Prospectus fund"),TRUE,FALSE)</f>
        <v>0</v>
      </c>
      <c r="AI151" s="104" t="b">
        <f>NOT(ISBLANK(Survey!$M151))</f>
        <v>0</v>
      </c>
      <c r="AJ151" s="16" t="str">
        <f t="shared" si="114"/>
        <v>Fail</v>
      </c>
      <c r="AK151" t="b">
        <f>IF(Survey!W151="No",TRUE,FALSE)</f>
        <v>0</v>
      </c>
      <c r="AL151" s="119">
        <f>MOD((LEN(Survey!W151)+2),22)</f>
        <v>2</v>
      </c>
      <c r="AM151" t="str">
        <f t="shared" si="115"/>
        <v>Pass</v>
      </c>
      <c r="AN151" s="33" t="b">
        <f>NOT(ISNUMBER(SEARCH("Other",Survey!$Q151)))</f>
        <v>1</v>
      </c>
      <c r="AO151" s="32" t="b">
        <f>NOT(ISBLANK(Survey!$R151))</f>
        <v>0</v>
      </c>
      <c r="AP151" s="16" t="str">
        <f t="shared" si="116"/>
        <v>Pass</v>
      </c>
      <c r="AQ151" s="114">
        <f>COUNTBLANK(Survey!$X151)</f>
        <v>1</v>
      </c>
      <c r="AR151" s="58">
        <f>IF(AND(Survey!L151&lt;&gt;"Exempt fund",OR(Survey!$M151="ETF",Survey!$M151="ETF, alternative mutual fund",Survey!$M151="Mutual fund",Survey!$M151="Alternative mutual fund",Survey!$M151="Money market")),1,0)</f>
        <v>0</v>
      </c>
      <c r="AS151" s="16" t="str">
        <f t="shared" si="117"/>
        <v>Pass</v>
      </c>
      <c r="AT151" s="33" t="b">
        <f>NOT(ISNUMBER(SEARCH("Yes",Survey!$AC151)))</f>
        <v>1</v>
      </c>
      <c r="AU151" s="32" t="b">
        <f>IF(COUNTBLANK(Survey!$AD151:$AE151)=0,TRUE, FALSE)</f>
        <v>0</v>
      </c>
      <c r="AV151" s="16" t="str">
        <f t="shared" si="118"/>
        <v>Pass</v>
      </c>
      <c r="AW151" s="33" t="b">
        <f>NOT(ISNUMBER(SEARCH("Yes",Survey!$AF151)))</f>
        <v>1</v>
      </c>
      <c r="AX151" s="32" t="b">
        <f>NOT(ISBLANK(Survey!$AH151))</f>
        <v>0</v>
      </c>
      <c r="AY151" s="16" t="str">
        <f t="shared" si="119"/>
        <v>Pass</v>
      </c>
      <c r="AZ151" s="33" t="b">
        <f>NOT(OR(ISNUMBER(SEARCH("Other",Survey!$AH151)),ISNUMBER(SEARCH("Multiple",Survey!$AH151))))</f>
        <v>1</v>
      </c>
      <c r="BA151" s="32" t="b">
        <f>NOT(ISBLANK(Survey!$AI151))</f>
        <v>0</v>
      </c>
      <c r="BB151" s="16" t="str">
        <f t="shared" si="120"/>
        <v>Fail</v>
      </c>
      <c r="BC151" s="114">
        <f>IF(ABS(Survey!$BA151)&gt;0, 1,0)</f>
        <v>0</v>
      </c>
      <c r="BD151" s="114">
        <f>IF(COUNTBLANK(Survey!$AL151)=0,1,0)</f>
        <v>0</v>
      </c>
      <c r="BE151" s="16" t="str">
        <f t="shared" si="121"/>
        <v>Pass</v>
      </c>
      <c r="BF151" s="114">
        <f>IF(ISBLANK(Survey!$AL151),0,1)</f>
        <v>0</v>
      </c>
      <c r="BG151" s="133">
        <f>COUNTBLANK(Survey!$AM151)</f>
        <v>1</v>
      </c>
      <c r="BH151" s="16" t="str">
        <f t="shared" si="122"/>
        <v>Pass</v>
      </c>
      <c r="BI151" s="114">
        <f>IF(OR(Survey!$AM151="Closed",ISBLANK(Survey!$AM151)),0,1)</f>
        <v>0</v>
      </c>
      <c r="BJ151" s="133">
        <f>IF(ISBLANK(Survey!$AN151),1,0)</f>
        <v>1</v>
      </c>
      <c r="BK151" s="118" t="str">
        <f t="shared" si="123"/>
        <v>Pass</v>
      </c>
      <c r="BL151" s="31" cm="1">
        <f t="array" ref="BL151">SUM(SUMIF(Survey!AO151:AP151,{"&gt;0","&lt;0"})*{1,-1})</f>
        <v>0</v>
      </c>
      <c r="BM151">
        <f t="shared" si="124"/>
        <v>0</v>
      </c>
      <c r="BN151">
        <f t="shared" si="125"/>
        <v>100</v>
      </c>
      <c r="BO151" s="118" t="str">
        <f t="shared" si="126"/>
        <v>Pass</v>
      </c>
      <c r="BP151">
        <f>IF(Survey!AQ151="No",0,1)</f>
        <v>1</v>
      </c>
      <c r="BQ151" s="207">
        <f>MOD((LEN(Survey!AQ151)+2),22)</f>
        <v>2</v>
      </c>
      <c r="BR151">
        <f>IF(Survey!AR151="No",0,1)</f>
        <v>1</v>
      </c>
      <c r="BS151" s="207">
        <f>MOD((LEN(Survey!AR151)+2),22)</f>
        <v>2</v>
      </c>
      <c r="BT151" s="114">
        <f>COUNTBLANK(Survey!$AQ151:$AS151)+COUNTBLANK(Survey!$AU151)</f>
        <v>4</v>
      </c>
      <c r="BU151" s="114">
        <f>IF(Survey!$I151="Yes",1,0)</f>
        <v>0</v>
      </c>
      <c r="BV151" s="114">
        <f>IF(OR(Survey!$M151="Mutual fund",Survey!$M151="Alternative mutual fund",Survey!$M151="Money market"),1,0)</f>
        <v>0</v>
      </c>
      <c r="BW151" s="119">
        <f>IF(OR(Survey!$M151="ETF",Survey!$M151="ETF, alternative mutual fund"),1,0)</f>
        <v>0</v>
      </c>
      <c r="BX151" s="16" t="str">
        <f t="shared" si="127"/>
        <v>Pass</v>
      </c>
      <c r="BY151" s="33">
        <f>IF(ISNUMBER(SEARCH("Other",Survey!$AS151)), 1, 0)</f>
        <v>0</v>
      </c>
      <c r="BZ151" s="58" t="b">
        <f>NOT(ISBLANK(Survey!$AT151))</f>
        <v>0</v>
      </c>
      <c r="CA151" s="16" t="str">
        <f t="shared" si="128"/>
        <v>Pass</v>
      </c>
      <c r="CB151" s="114">
        <f>IF(Survey!$BB151=0, 0,1)</f>
        <v>0</v>
      </c>
      <c r="CC151" s="58">
        <f>Survey!$AV151</f>
        <v>0</v>
      </c>
      <c r="CD151" s="58">
        <f>Survey!$BC151+Survey!$BD151+ABS(Survey!$BE151)-ABS(Survey!$BF151)-ABS(Survey!$BG151)-ABS(Survey!$BL151)</f>
        <v>0</v>
      </c>
      <c r="CE151" s="138">
        <f>Survey!BB151+(ABS(Survey!$BH151)-ABS(Survey!$BI151)+ABS(Survey!$BJ151)-ABS(Survey!$BK151))*0.5</f>
        <v>0</v>
      </c>
      <c r="CF151" s="58">
        <f t="shared" si="129"/>
        <v>0</v>
      </c>
      <c r="CG151" s="58">
        <f>IF(AND($CC151&gt;$CF151-0.2,$CC151&lt;$CF151+0.2,ISBLANK(Survey!$AV151)=FALSE),0,1)</f>
        <v>1</v>
      </c>
      <c r="CH151" s="133">
        <f>IF(ISBLANK(Survey!$AW151),1,0)</f>
        <v>1</v>
      </c>
      <c r="CI151" s="16" t="str">
        <f t="shared" si="130"/>
        <v>Pass</v>
      </c>
      <c r="CJ151" s="114">
        <f>IF(Survey!$BB151=0, 0,1)</f>
        <v>0</v>
      </c>
      <c r="CK151" s="58">
        <f>IF(AND(Survey!$AX151&gt;=0,Survey!$AX151&lt;=0.2,Survey!$AX151&lt;&gt;""),0,1)</f>
        <v>1</v>
      </c>
      <c r="CL151" s="114">
        <f>IF(ISBLANK(Survey!$AY151),1,0)</f>
        <v>1</v>
      </c>
      <c r="CM151" s="16" t="str">
        <f t="shared" si="131"/>
        <v>Fail</v>
      </c>
      <c r="CN151" s="133">
        <f>Survey!$AZ151</f>
        <v>0</v>
      </c>
      <c r="CO151" s="16" t="str">
        <f t="shared" si="132"/>
        <v>Pass</v>
      </c>
      <c r="CP151" s="31">
        <f>Survey!$BA151</f>
        <v>0</v>
      </c>
      <c r="CQ151" s="138">
        <f>Survey!$BB151+Survey!$BC151+Survey!$BD151+ABS(Survey!$BE151)-ABS(Survey!$BF151)-ABS(Survey!$BG151)+ABS(Survey!$BH151)-ABS(Survey!$BI151)+ABS(Survey!$BJ151)-ABS(Survey!$BK151)-ABS(Survey!$BL151)+Survey!$BM151</f>
        <v>0</v>
      </c>
      <c r="CR151" s="30">
        <f t="shared" si="133"/>
        <v>0</v>
      </c>
      <c r="CS151" s="17">
        <f t="shared" si="134"/>
        <v>0</v>
      </c>
      <c r="CT151" s="16" t="str">
        <f t="shared" si="135"/>
        <v>Pass</v>
      </c>
      <c r="CU151" s="33" t="b">
        <f>IF(ABS(Survey!$BM151)=0,TRUE,FALSE)</f>
        <v>1</v>
      </c>
      <c r="CV151" s="32" t="b">
        <f>NOT(ISBLANK(Survey!$BN151))</f>
        <v>0</v>
      </c>
      <c r="CW151" t="str">
        <f t="shared" si="136"/>
        <v>Fail</v>
      </c>
      <c r="CX151" s="25">
        <f>Survey!$BA151</f>
        <v>0</v>
      </c>
      <c r="CY151" s="25" cm="1">
        <f t="array" ref="CY151">SUM(SUMIF(Survey!BP151:BW151,{"&gt;0","&lt;0"})*{1,-1})-SUM(SUMIF(Survey!BY151:CF151,{"&gt;0","&lt;0"})*{1,-1})</f>
        <v>0</v>
      </c>
      <c r="CZ151" s="30" t="str">
        <f t="shared" si="137"/>
        <v>No holdings</v>
      </c>
      <c r="DA151">
        <f t="shared" si="138"/>
        <v>0</v>
      </c>
      <c r="DB151" s="16" t="str">
        <f t="shared" si="139"/>
        <v>Fail</v>
      </c>
      <c r="DC151" s="31">
        <f>Survey!$BA151</f>
        <v>0</v>
      </c>
      <c r="DD151" s="31" cm="1">
        <f t="array" ref="DD151">SUM(SUMIF(Survey!CH151:DA151,{"&gt;0","&lt;0"})*{1,-1})-SUM(SUMIF(Survey!DC151:DV151,{"&gt;0","&lt;0"})*{1,-1})</f>
        <v>0</v>
      </c>
      <c r="DE151" s="30" t="str">
        <f t="shared" si="140"/>
        <v>No holdings</v>
      </c>
      <c r="DF151" s="17">
        <f t="shared" si="141"/>
        <v>0</v>
      </c>
      <c r="DG151" s="16" t="str">
        <f t="shared" si="142"/>
        <v>Pass</v>
      </c>
      <c r="DH151" s="33" t="b">
        <f>IF(ABS(Survey!$DA151)=0,TRUE,FALSE)</f>
        <v>1</v>
      </c>
      <c r="DI151" s="32" t="b">
        <f>NOT(ISBLANK(Survey!$DB151))</f>
        <v>0</v>
      </c>
      <c r="DJ151" s="16" t="str">
        <f t="shared" si="143"/>
        <v>Pass</v>
      </c>
      <c r="DK151" s="33" t="b">
        <f>IF(ABS(Survey!$DV151)=0,TRUE,FALSE)</f>
        <v>1</v>
      </c>
      <c r="DL151" s="32" t="b">
        <f>NOT(ISBLANK(Survey!$DW151))</f>
        <v>0</v>
      </c>
      <c r="DM151" t="str">
        <f t="shared" si="144"/>
        <v>Pass</v>
      </c>
      <c r="DN151" s="25" cm="1">
        <f t="array" ref="DN151">SUM(SUMIF(Survey!CW151,{"&gt;0","&lt;0"})*{1,-1})+SUM(SUMIF(Survey!DR151,{"&gt;0","&lt;0"})*{1,-1})</f>
        <v>0</v>
      </c>
      <c r="DO151" s="25">
        <f>SUM(SUMIF(Survey!DY151:EE151,{"&gt;0","&lt;0"})*{1,-1})+SUM(SUMIF(Survey!EG151:EM151,{"&gt;0","&lt;0"})*{1,-1})</f>
        <v>0</v>
      </c>
      <c r="DP151">
        <f t="shared" si="145"/>
        <v>0</v>
      </c>
      <c r="DQ151">
        <f t="shared" si="146"/>
        <v>0</v>
      </c>
      <c r="DR151" s="16" t="str">
        <f t="shared" si="147"/>
        <v>Pass</v>
      </c>
      <c r="DS151" s="33" t="b">
        <f>IF(ABS(Survey!$EE151)=0,TRUE,FALSE)</f>
        <v>1</v>
      </c>
      <c r="DT151" s="32" t="b">
        <f>NOT(ISBLANK(Survey!EF151))</f>
        <v>0</v>
      </c>
      <c r="DU151" s="16" t="str">
        <f t="shared" si="148"/>
        <v>Pass</v>
      </c>
      <c r="DV151" s="33" t="b">
        <f>IF(ABS(Survey!$EM151)=0,TRUE,FALSE)</f>
        <v>1</v>
      </c>
      <c r="DW151" s="32" t="b">
        <f>NOT(ISBLANK(Survey!$EN151))</f>
        <v>0</v>
      </c>
      <c r="DX151" s="16" t="str">
        <f t="shared" si="149"/>
        <v>Fail</v>
      </c>
      <c r="DY151" s="31">
        <f>SUM(SUMIF(Survey!ET151:EV151,{"&gt;0","&lt;0"})*{1,-1})</f>
        <v>0</v>
      </c>
      <c r="DZ151">
        <f t="shared" si="150"/>
        <v>0</v>
      </c>
      <c r="EA151">
        <f t="shared" si="151"/>
        <v>100</v>
      </c>
      <c r="EB151" s="30" t="b">
        <f>IF(OR(Survey!$M151="ETF",Survey!$M151="ETF, alternative mutual fund",Survey!$M151="Closed-end", Survey!$M151="Split share corp"),TRUE,FALSE)</f>
        <v>0</v>
      </c>
      <c r="EC151" s="16" t="str">
        <f t="shared" si="152"/>
        <v>Fail</v>
      </c>
      <c r="ED151" s="31">
        <f>SUM(SUMIF(Survey!EX151:FD151,{"&gt;0","&lt;0"})*{1,-1})</f>
        <v>0</v>
      </c>
      <c r="EE151">
        <f t="shared" si="153"/>
        <v>0</v>
      </c>
      <c r="EF151" s="17">
        <f t="shared" si="154"/>
        <v>100</v>
      </c>
      <c r="EG151" s="16" t="str">
        <f t="shared" si="155"/>
        <v>Fail</v>
      </c>
      <c r="EH151" s="31">
        <f>SUM(SUMIF(Survey!FF151:FL151,{"&gt;0","&lt;0"})*{1,-1})</f>
        <v>0</v>
      </c>
      <c r="EI151">
        <f t="shared" si="156"/>
        <v>0</v>
      </c>
      <c r="EJ151" s="17">
        <f t="shared" si="157"/>
        <v>100</v>
      </c>
    </row>
    <row r="152" spans="1:140">
      <c r="A152">
        <v>152</v>
      </c>
      <c r="B152" t="str">
        <f t="shared" si="0"/>
        <v>Pass</v>
      </c>
      <c r="C152" t="str">
        <f>IF(COUNTBLANK(Survey!B152:FM152)=$C$2, "Pass", "Fail")</f>
        <v>Pass</v>
      </c>
      <c r="D152" s="16" t="str">
        <f t="shared" si="106"/>
        <v>Fail</v>
      </c>
      <c r="E152" t="str">
        <f>IF(OR(ISBLANK(Survey!AL152),COUNTIF(G152:BJ152,"Fail")),"Fail","Pass")</f>
        <v>Fail</v>
      </c>
      <c r="F152" s="265"/>
      <c r="G152" s="16" t="str">
        <f t="shared" si="107"/>
        <v>Fail</v>
      </c>
      <c r="H152" s="139">
        <f>COUNTBLANK(Survey!B152:D152)+COUNTBLANK(Survey!G152)+COUNTBLANK(Survey!I152)+COUNTBLANK(Survey!K152:M152)+COUNTBLANK(Survey!P152:Q152)+COUNTBLANK(Survey!T152:W152)+COUNTBLANK(Survey!Z152:AC152)+COUNTBLANK(Survey!AF152:AG152)+COUNTBLANK(Survey!AK152:AK152)</f>
        <v>21</v>
      </c>
      <c r="I152" t="str">
        <f t="shared" si="108"/>
        <v>Fail</v>
      </c>
      <c r="J152" t="b">
        <f>IF(Survey!E152="No",TRUE,FALSE)</f>
        <v>0</v>
      </c>
      <c r="K152" s="29" cm="1">
        <f t="array" ref="K152">IF(COUNTA(Survey!$E$4:$E$695)=1, 0, SUM(IF(COUNTIF(Survey!$E$4:$E$695, Survey!$E$4:$E$695)=1,1,0)))</f>
        <v>0</v>
      </c>
      <c r="L152" s="29">
        <f>LEN(Survey!E152)</f>
        <v>0</v>
      </c>
      <c r="M152" s="16" t="str">
        <f t="shared" si="109"/>
        <v>Fail</v>
      </c>
      <c r="N152" t="b">
        <f>IF(Survey!F152="No",TRUE,FALSE)</f>
        <v>0</v>
      </c>
      <c r="O152" t="b">
        <f>Survey!F152=Survey!E152</f>
        <v>1</v>
      </c>
      <c r="P152">
        <f>COUNTIF(Survey!$F$4:$F$695,Survey!F152)</f>
        <v>0</v>
      </c>
      <c r="Q152" s="28">
        <f>LEN(Survey!F152)</f>
        <v>0</v>
      </c>
      <c r="R152" s="16" t="str">
        <f t="shared" si="110"/>
        <v>Pass</v>
      </c>
      <c r="S152" s="29">
        <f>MOD((LEN(Survey!H152)+2),11)</f>
        <v>2</v>
      </c>
      <c r="T152">
        <f>COUNTIF(Survey!$H$4:$H$695,Survey!H152)</f>
        <v>0</v>
      </c>
      <c r="U152" s="28" t="str">
        <f>IF(Survey!$L152="Prospectus fund", "Yes", "No")</f>
        <v>No</v>
      </c>
      <c r="V152" s="16" t="str">
        <f t="shared" si="111"/>
        <v>Pass</v>
      </c>
      <c r="W152" s="29">
        <f>MOD((LEN(Survey!J152)+2),11)</f>
        <v>2</v>
      </c>
      <c r="X152">
        <f>COUNTIF(Survey!$J$4:$J$695,Survey!J152)</f>
        <v>0</v>
      </c>
      <c r="Y152" s="30" t="b">
        <f>IF(OR(Survey!$M152="ETF",Survey!$M152="ETF, alternative mutual fund",Survey!$M152="Closed-end", Survey!$M152="Split share corp", Survey!$I152="Yes"),TRUE,FALSE)</f>
        <v>0</v>
      </c>
      <c r="Z152" s="16" t="str">
        <f>IFERROR(IF(AND(OR(AC152=AD152,AD152 = "Either"),NOT(ISBLANK(Survey!K152))),"Pass","Fail"),"Pass")</f>
        <v>Fail</v>
      </c>
      <c r="AA152" s="31" cm="1">
        <f t="array" ref="AA152">SUM(SUMIF(Survey!CH152:DA152,{"&gt;0","&lt;0"})*{1,-1})</f>
        <v>0</v>
      </c>
      <c r="AB152" s="33" cm="1">
        <f t="array" ref="AB152">SUM(SUMIF(Survey!CK152,{"&gt;0","&lt;0"})*{1,-1})+SUM(SUMIF(Survey!CU152,{"&gt;0","&lt;0"})*{1,-1})</f>
        <v>0</v>
      </c>
      <c r="AC152" s="33">
        <f>Survey!K152</f>
        <v>0</v>
      </c>
      <c r="AD152" s="32" t="str">
        <f t="shared" si="112"/>
        <v>Either</v>
      </c>
      <c r="AE152" s="16" t="str">
        <f t="shared" si="113"/>
        <v>Fail</v>
      </c>
      <c r="AF152" s="58" cm="1">
        <f t="array" ref="AF152">SUM(SUMIF(Survey!CH152:DA152,{"&gt;0","&lt;0"})*{1,-1})+SUM(SUMIF(Survey!DC152:DV152,{"&gt;0","&lt;0"})*{1,-1})</f>
        <v>0</v>
      </c>
      <c r="AG152" s="58">
        <f>IFERROR(AF152/(Survey!$BA152),0)</f>
        <v>0</v>
      </c>
      <c r="AH152" s="104" t="b">
        <f>IF(OR(Survey!$M152="Alternative strategy or hedge",Survey!$M152="Private asset",Survey!$L152="Prospectus fund"),TRUE,FALSE)</f>
        <v>0</v>
      </c>
      <c r="AI152" s="104" t="b">
        <f>NOT(ISBLANK(Survey!$M152))</f>
        <v>0</v>
      </c>
      <c r="AJ152" s="16" t="str">
        <f t="shared" si="114"/>
        <v>Fail</v>
      </c>
      <c r="AK152" t="b">
        <f>IF(Survey!W152="No",TRUE,FALSE)</f>
        <v>0</v>
      </c>
      <c r="AL152" s="119">
        <f>MOD((LEN(Survey!W152)+2),22)</f>
        <v>2</v>
      </c>
      <c r="AM152" t="str">
        <f t="shared" si="115"/>
        <v>Pass</v>
      </c>
      <c r="AN152" s="33" t="b">
        <f>NOT(ISNUMBER(SEARCH("Other",Survey!$Q152)))</f>
        <v>1</v>
      </c>
      <c r="AO152" s="32" t="b">
        <f>NOT(ISBLANK(Survey!$R152))</f>
        <v>0</v>
      </c>
      <c r="AP152" s="16" t="str">
        <f t="shared" si="116"/>
        <v>Pass</v>
      </c>
      <c r="AQ152" s="114">
        <f>COUNTBLANK(Survey!$X152)</f>
        <v>1</v>
      </c>
      <c r="AR152" s="58">
        <f>IF(AND(Survey!L152&lt;&gt;"Exempt fund",OR(Survey!$M152="ETF",Survey!$M152="ETF, alternative mutual fund",Survey!$M152="Mutual fund",Survey!$M152="Alternative mutual fund",Survey!$M152="Money market")),1,0)</f>
        <v>0</v>
      </c>
      <c r="AS152" s="16" t="str">
        <f t="shared" si="117"/>
        <v>Pass</v>
      </c>
      <c r="AT152" s="33" t="b">
        <f>NOT(ISNUMBER(SEARCH("Yes",Survey!$AC152)))</f>
        <v>1</v>
      </c>
      <c r="AU152" s="32" t="b">
        <f>IF(COUNTBLANK(Survey!$AD152:$AE152)=0,TRUE, FALSE)</f>
        <v>0</v>
      </c>
      <c r="AV152" s="16" t="str">
        <f t="shared" si="118"/>
        <v>Pass</v>
      </c>
      <c r="AW152" s="33" t="b">
        <f>NOT(ISNUMBER(SEARCH("Yes",Survey!$AF152)))</f>
        <v>1</v>
      </c>
      <c r="AX152" s="32" t="b">
        <f>NOT(ISBLANK(Survey!$AH152))</f>
        <v>0</v>
      </c>
      <c r="AY152" s="16" t="str">
        <f t="shared" si="119"/>
        <v>Pass</v>
      </c>
      <c r="AZ152" s="33" t="b">
        <f>NOT(OR(ISNUMBER(SEARCH("Other",Survey!$AH152)),ISNUMBER(SEARCH("Multiple",Survey!$AH152))))</f>
        <v>1</v>
      </c>
      <c r="BA152" s="32" t="b">
        <f>NOT(ISBLANK(Survey!$AI152))</f>
        <v>0</v>
      </c>
      <c r="BB152" s="16" t="str">
        <f t="shared" si="120"/>
        <v>Fail</v>
      </c>
      <c r="BC152" s="114">
        <f>IF(ABS(Survey!$BA152)&gt;0, 1,0)</f>
        <v>0</v>
      </c>
      <c r="BD152" s="114">
        <f>IF(COUNTBLANK(Survey!$AL152)=0,1,0)</f>
        <v>0</v>
      </c>
      <c r="BE152" s="16" t="str">
        <f t="shared" si="121"/>
        <v>Pass</v>
      </c>
      <c r="BF152" s="114">
        <f>IF(ISBLANK(Survey!$AL152),0,1)</f>
        <v>0</v>
      </c>
      <c r="BG152" s="133">
        <f>COUNTBLANK(Survey!$AM152)</f>
        <v>1</v>
      </c>
      <c r="BH152" s="16" t="str">
        <f t="shared" si="122"/>
        <v>Pass</v>
      </c>
      <c r="BI152" s="114">
        <f>IF(OR(Survey!$AM152="Closed",ISBLANK(Survey!$AM152)),0,1)</f>
        <v>0</v>
      </c>
      <c r="BJ152" s="133">
        <f>IF(ISBLANK(Survey!$AN152),1,0)</f>
        <v>1</v>
      </c>
      <c r="BK152" s="118" t="str">
        <f t="shared" si="123"/>
        <v>Pass</v>
      </c>
      <c r="BL152" s="31" cm="1">
        <f t="array" ref="BL152">SUM(SUMIF(Survey!AO152:AP152,{"&gt;0","&lt;0"})*{1,-1})</f>
        <v>0</v>
      </c>
      <c r="BM152">
        <f t="shared" si="124"/>
        <v>0</v>
      </c>
      <c r="BN152">
        <f t="shared" si="125"/>
        <v>100</v>
      </c>
      <c r="BO152" s="118" t="str">
        <f t="shared" si="126"/>
        <v>Pass</v>
      </c>
      <c r="BP152">
        <f>IF(Survey!AQ152="No",0,1)</f>
        <v>1</v>
      </c>
      <c r="BQ152" s="207">
        <f>MOD((LEN(Survey!AQ152)+2),22)</f>
        <v>2</v>
      </c>
      <c r="BR152">
        <f>IF(Survey!AR152="No",0,1)</f>
        <v>1</v>
      </c>
      <c r="BS152" s="207">
        <f>MOD((LEN(Survey!AR152)+2),22)</f>
        <v>2</v>
      </c>
      <c r="BT152" s="114">
        <f>COUNTBLANK(Survey!$AQ152:$AS152)+COUNTBLANK(Survey!$AU152)</f>
        <v>4</v>
      </c>
      <c r="BU152" s="114">
        <f>IF(Survey!$I152="Yes",1,0)</f>
        <v>0</v>
      </c>
      <c r="BV152" s="114">
        <f>IF(OR(Survey!$M152="Mutual fund",Survey!$M152="Alternative mutual fund",Survey!$M152="Money market"),1,0)</f>
        <v>0</v>
      </c>
      <c r="BW152" s="119">
        <f>IF(OR(Survey!$M152="ETF",Survey!$M152="ETF, alternative mutual fund"),1,0)</f>
        <v>0</v>
      </c>
      <c r="BX152" s="16" t="str">
        <f t="shared" si="127"/>
        <v>Pass</v>
      </c>
      <c r="BY152" s="33">
        <f>IF(ISNUMBER(SEARCH("Other",Survey!$AS152)), 1, 0)</f>
        <v>0</v>
      </c>
      <c r="BZ152" s="58" t="b">
        <f>NOT(ISBLANK(Survey!$AT152))</f>
        <v>0</v>
      </c>
      <c r="CA152" s="16" t="str">
        <f t="shared" si="128"/>
        <v>Pass</v>
      </c>
      <c r="CB152" s="114">
        <f>IF(Survey!$BB152=0, 0,1)</f>
        <v>0</v>
      </c>
      <c r="CC152" s="58">
        <f>Survey!$AV152</f>
        <v>0</v>
      </c>
      <c r="CD152" s="58">
        <f>Survey!$BC152+Survey!$BD152+ABS(Survey!$BE152)-ABS(Survey!$BF152)-ABS(Survey!$BG152)-ABS(Survey!$BL152)</f>
        <v>0</v>
      </c>
      <c r="CE152" s="138">
        <f>Survey!BB152+(ABS(Survey!$BH152)-ABS(Survey!$BI152)+ABS(Survey!$BJ152)-ABS(Survey!$BK152))*0.5</f>
        <v>0</v>
      </c>
      <c r="CF152" s="58">
        <f t="shared" si="129"/>
        <v>0</v>
      </c>
      <c r="CG152" s="58">
        <f>IF(AND($CC152&gt;$CF152-0.2,$CC152&lt;$CF152+0.2,ISBLANK(Survey!$AV152)=FALSE),0,1)</f>
        <v>1</v>
      </c>
      <c r="CH152" s="133">
        <f>IF(ISBLANK(Survey!$AW152),1,0)</f>
        <v>1</v>
      </c>
      <c r="CI152" s="16" t="str">
        <f t="shared" si="130"/>
        <v>Pass</v>
      </c>
      <c r="CJ152" s="114">
        <f>IF(Survey!$BB152=0, 0,1)</f>
        <v>0</v>
      </c>
      <c r="CK152" s="58">
        <f>IF(AND(Survey!$AX152&gt;=0,Survey!$AX152&lt;=0.2,Survey!$AX152&lt;&gt;""),0,1)</f>
        <v>1</v>
      </c>
      <c r="CL152" s="114">
        <f>IF(ISBLANK(Survey!$AY152),1,0)</f>
        <v>1</v>
      </c>
      <c r="CM152" s="16" t="str">
        <f t="shared" si="131"/>
        <v>Fail</v>
      </c>
      <c r="CN152" s="133">
        <f>Survey!$AZ152</f>
        <v>0</v>
      </c>
      <c r="CO152" s="16" t="str">
        <f t="shared" si="132"/>
        <v>Pass</v>
      </c>
      <c r="CP152" s="31">
        <f>Survey!$BA152</f>
        <v>0</v>
      </c>
      <c r="CQ152" s="138">
        <f>Survey!$BB152+Survey!$BC152+Survey!$BD152+ABS(Survey!$BE152)-ABS(Survey!$BF152)-ABS(Survey!$BG152)+ABS(Survey!$BH152)-ABS(Survey!$BI152)+ABS(Survey!$BJ152)-ABS(Survey!$BK152)-ABS(Survey!$BL152)+Survey!$BM152</f>
        <v>0</v>
      </c>
      <c r="CR152" s="30">
        <f t="shared" si="133"/>
        <v>0</v>
      </c>
      <c r="CS152" s="17">
        <f t="shared" si="134"/>
        <v>0</v>
      </c>
      <c r="CT152" s="16" t="str">
        <f t="shared" si="135"/>
        <v>Pass</v>
      </c>
      <c r="CU152" s="33" t="b">
        <f>IF(ABS(Survey!$BM152)=0,TRUE,FALSE)</f>
        <v>1</v>
      </c>
      <c r="CV152" s="32" t="b">
        <f>NOT(ISBLANK(Survey!$BN152))</f>
        <v>0</v>
      </c>
      <c r="CW152" t="str">
        <f t="shared" si="136"/>
        <v>Fail</v>
      </c>
      <c r="CX152" s="25">
        <f>Survey!$BA152</f>
        <v>0</v>
      </c>
      <c r="CY152" s="25" cm="1">
        <f t="array" ref="CY152">SUM(SUMIF(Survey!BP152:BW152,{"&gt;0","&lt;0"})*{1,-1})-SUM(SUMIF(Survey!BY152:CF152,{"&gt;0","&lt;0"})*{1,-1})</f>
        <v>0</v>
      </c>
      <c r="CZ152" s="30" t="str">
        <f t="shared" si="137"/>
        <v>No holdings</v>
      </c>
      <c r="DA152">
        <f t="shared" si="138"/>
        <v>0</v>
      </c>
      <c r="DB152" s="16" t="str">
        <f t="shared" si="139"/>
        <v>Fail</v>
      </c>
      <c r="DC152" s="31">
        <f>Survey!$BA152</f>
        <v>0</v>
      </c>
      <c r="DD152" s="31" cm="1">
        <f t="array" ref="DD152">SUM(SUMIF(Survey!CH152:DA152,{"&gt;0","&lt;0"})*{1,-1})-SUM(SUMIF(Survey!DC152:DV152,{"&gt;0","&lt;0"})*{1,-1})</f>
        <v>0</v>
      </c>
      <c r="DE152" s="30" t="str">
        <f t="shared" si="140"/>
        <v>No holdings</v>
      </c>
      <c r="DF152" s="17">
        <f t="shared" si="141"/>
        <v>0</v>
      </c>
      <c r="DG152" s="16" t="str">
        <f t="shared" si="142"/>
        <v>Pass</v>
      </c>
      <c r="DH152" s="33" t="b">
        <f>IF(ABS(Survey!$DA152)=0,TRUE,FALSE)</f>
        <v>1</v>
      </c>
      <c r="DI152" s="32" t="b">
        <f>NOT(ISBLANK(Survey!$DB152))</f>
        <v>0</v>
      </c>
      <c r="DJ152" s="16" t="str">
        <f t="shared" si="143"/>
        <v>Pass</v>
      </c>
      <c r="DK152" s="33" t="b">
        <f>IF(ABS(Survey!$DV152)=0,TRUE,FALSE)</f>
        <v>1</v>
      </c>
      <c r="DL152" s="32" t="b">
        <f>NOT(ISBLANK(Survey!$DW152))</f>
        <v>0</v>
      </c>
      <c r="DM152" t="str">
        <f t="shared" si="144"/>
        <v>Pass</v>
      </c>
      <c r="DN152" s="25" cm="1">
        <f t="array" ref="DN152">SUM(SUMIF(Survey!CW152,{"&gt;0","&lt;0"})*{1,-1})+SUM(SUMIF(Survey!DR152,{"&gt;0","&lt;0"})*{1,-1})</f>
        <v>0</v>
      </c>
      <c r="DO152" s="25">
        <f>SUM(SUMIF(Survey!DY152:EE152,{"&gt;0","&lt;0"})*{1,-1})+SUM(SUMIF(Survey!EG152:EM152,{"&gt;0","&lt;0"})*{1,-1})</f>
        <v>0</v>
      </c>
      <c r="DP152">
        <f t="shared" si="145"/>
        <v>0</v>
      </c>
      <c r="DQ152">
        <f t="shared" si="146"/>
        <v>0</v>
      </c>
      <c r="DR152" s="16" t="str">
        <f t="shared" si="147"/>
        <v>Pass</v>
      </c>
      <c r="DS152" s="33" t="b">
        <f>IF(ABS(Survey!$EE152)=0,TRUE,FALSE)</f>
        <v>1</v>
      </c>
      <c r="DT152" s="32" t="b">
        <f>NOT(ISBLANK(Survey!EF152))</f>
        <v>0</v>
      </c>
      <c r="DU152" s="16" t="str">
        <f t="shared" si="148"/>
        <v>Pass</v>
      </c>
      <c r="DV152" s="33" t="b">
        <f>IF(ABS(Survey!$EM152)=0,TRUE,FALSE)</f>
        <v>1</v>
      </c>
      <c r="DW152" s="32" t="b">
        <f>NOT(ISBLANK(Survey!$EN152))</f>
        <v>0</v>
      </c>
      <c r="DX152" s="16" t="str">
        <f t="shared" si="149"/>
        <v>Fail</v>
      </c>
      <c r="DY152" s="31">
        <f>SUM(SUMIF(Survey!ET152:EV152,{"&gt;0","&lt;0"})*{1,-1})</f>
        <v>0</v>
      </c>
      <c r="DZ152">
        <f t="shared" si="150"/>
        <v>0</v>
      </c>
      <c r="EA152">
        <f t="shared" si="151"/>
        <v>100</v>
      </c>
      <c r="EB152" s="30" t="b">
        <f>IF(OR(Survey!$M152="ETF",Survey!$M152="ETF, alternative mutual fund",Survey!$M152="Closed-end", Survey!$M152="Split share corp"),TRUE,FALSE)</f>
        <v>0</v>
      </c>
      <c r="EC152" s="16" t="str">
        <f t="shared" si="152"/>
        <v>Fail</v>
      </c>
      <c r="ED152" s="31">
        <f>SUM(SUMIF(Survey!EX152:FD152,{"&gt;0","&lt;0"})*{1,-1})</f>
        <v>0</v>
      </c>
      <c r="EE152">
        <f t="shared" si="153"/>
        <v>0</v>
      </c>
      <c r="EF152" s="17">
        <f t="shared" si="154"/>
        <v>100</v>
      </c>
      <c r="EG152" s="16" t="str">
        <f t="shared" si="155"/>
        <v>Fail</v>
      </c>
      <c r="EH152" s="31">
        <f>SUM(SUMIF(Survey!FF152:FL152,{"&gt;0","&lt;0"})*{1,-1})</f>
        <v>0</v>
      </c>
      <c r="EI152">
        <f t="shared" si="156"/>
        <v>0</v>
      </c>
      <c r="EJ152" s="17">
        <f t="shared" si="157"/>
        <v>100</v>
      </c>
    </row>
    <row r="153" spans="1:140">
      <c r="A153">
        <v>153</v>
      </c>
      <c r="B153" t="str">
        <f t="shared" si="0"/>
        <v>Pass</v>
      </c>
      <c r="C153" t="str">
        <f>IF(COUNTBLANK(Survey!B153:FM153)=$C$2, "Pass", "Fail")</f>
        <v>Pass</v>
      </c>
      <c r="D153" s="16" t="str">
        <f t="shared" si="106"/>
        <v>Fail</v>
      </c>
      <c r="E153" t="str">
        <f>IF(OR(ISBLANK(Survey!AL153),COUNTIF(G153:BJ153,"Fail")),"Fail","Pass")</f>
        <v>Fail</v>
      </c>
      <c r="F153" s="265"/>
      <c r="G153" s="16" t="str">
        <f t="shared" si="107"/>
        <v>Fail</v>
      </c>
      <c r="H153" s="139">
        <f>COUNTBLANK(Survey!B153:D153)+COUNTBLANK(Survey!G153)+COUNTBLANK(Survey!I153)+COUNTBLANK(Survey!K153:M153)+COUNTBLANK(Survey!P153:Q153)+COUNTBLANK(Survey!T153:W153)+COUNTBLANK(Survey!Z153:AC153)+COUNTBLANK(Survey!AF153:AG153)+COUNTBLANK(Survey!AK153:AK153)</f>
        <v>21</v>
      </c>
      <c r="I153" t="str">
        <f t="shared" si="108"/>
        <v>Fail</v>
      </c>
      <c r="J153" t="b">
        <f>IF(Survey!E153="No",TRUE,FALSE)</f>
        <v>0</v>
      </c>
      <c r="K153" s="29" cm="1">
        <f t="array" ref="K153">IF(COUNTA(Survey!$E$4:$E$695)=1, 0, SUM(IF(COUNTIF(Survey!$E$4:$E$695, Survey!$E$4:$E$695)=1,1,0)))</f>
        <v>0</v>
      </c>
      <c r="L153" s="29">
        <f>LEN(Survey!E153)</f>
        <v>0</v>
      </c>
      <c r="M153" s="16" t="str">
        <f t="shared" si="109"/>
        <v>Fail</v>
      </c>
      <c r="N153" t="b">
        <f>IF(Survey!F153="No",TRUE,FALSE)</f>
        <v>0</v>
      </c>
      <c r="O153" t="b">
        <f>Survey!F153=Survey!E153</f>
        <v>1</v>
      </c>
      <c r="P153">
        <f>COUNTIF(Survey!$F$4:$F$695,Survey!F153)</f>
        <v>0</v>
      </c>
      <c r="Q153" s="28">
        <f>LEN(Survey!F153)</f>
        <v>0</v>
      </c>
      <c r="R153" s="16" t="str">
        <f t="shared" si="110"/>
        <v>Pass</v>
      </c>
      <c r="S153" s="29">
        <f>MOD((LEN(Survey!H153)+2),11)</f>
        <v>2</v>
      </c>
      <c r="T153">
        <f>COUNTIF(Survey!$H$4:$H$695,Survey!H153)</f>
        <v>0</v>
      </c>
      <c r="U153" s="28" t="str">
        <f>IF(Survey!$L153="Prospectus fund", "Yes", "No")</f>
        <v>No</v>
      </c>
      <c r="V153" s="16" t="str">
        <f t="shared" si="111"/>
        <v>Pass</v>
      </c>
      <c r="W153" s="29">
        <f>MOD((LEN(Survey!J153)+2),11)</f>
        <v>2</v>
      </c>
      <c r="X153">
        <f>COUNTIF(Survey!$J$4:$J$695,Survey!J153)</f>
        <v>0</v>
      </c>
      <c r="Y153" s="30" t="b">
        <f>IF(OR(Survey!$M153="ETF",Survey!$M153="ETF, alternative mutual fund",Survey!$M153="Closed-end", Survey!$M153="Split share corp", Survey!$I153="Yes"),TRUE,FALSE)</f>
        <v>0</v>
      </c>
      <c r="Z153" s="16" t="str">
        <f>IFERROR(IF(AND(OR(AC153=AD153,AD153 = "Either"),NOT(ISBLANK(Survey!K153))),"Pass","Fail"),"Pass")</f>
        <v>Fail</v>
      </c>
      <c r="AA153" s="31" cm="1">
        <f t="array" ref="AA153">SUM(SUMIF(Survey!CH153:DA153,{"&gt;0","&lt;0"})*{1,-1})</f>
        <v>0</v>
      </c>
      <c r="AB153" s="33" cm="1">
        <f t="array" ref="AB153">SUM(SUMIF(Survey!CK153,{"&gt;0","&lt;0"})*{1,-1})+SUM(SUMIF(Survey!CU153,{"&gt;0","&lt;0"})*{1,-1})</f>
        <v>0</v>
      </c>
      <c r="AC153" s="33">
        <f>Survey!K153</f>
        <v>0</v>
      </c>
      <c r="AD153" s="32" t="str">
        <f t="shared" si="112"/>
        <v>Either</v>
      </c>
      <c r="AE153" s="16" t="str">
        <f t="shared" si="113"/>
        <v>Fail</v>
      </c>
      <c r="AF153" s="58" cm="1">
        <f t="array" ref="AF153">SUM(SUMIF(Survey!CH153:DA153,{"&gt;0","&lt;0"})*{1,-1})+SUM(SUMIF(Survey!DC153:DV153,{"&gt;0","&lt;0"})*{1,-1})</f>
        <v>0</v>
      </c>
      <c r="AG153" s="58">
        <f>IFERROR(AF153/(Survey!$BA153),0)</f>
        <v>0</v>
      </c>
      <c r="AH153" s="104" t="b">
        <f>IF(OR(Survey!$M153="Alternative strategy or hedge",Survey!$M153="Private asset",Survey!$L153="Prospectus fund"),TRUE,FALSE)</f>
        <v>0</v>
      </c>
      <c r="AI153" s="104" t="b">
        <f>NOT(ISBLANK(Survey!$M153))</f>
        <v>0</v>
      </c>
      <c r="AJ153" s="16" t="str">
        <f t="shared" si="114"/>
        <v>Fail</v>
      </c>
      <c r="AK153" t="b">
        <f>IF(Survey!W153="No",TRUE,FALSE)</f>
        <v>0</v>
      </c>
      <c r="AL153" s="119">
        <f>MOD((LEN(Survey!W153)+2),22)</f>
        <v>2</v>
      </c>
      <c r="AM153" t="str">
        <f t="shared" si="115"/>
        <v>Pass</v>
      </c>
      <c r="AN153" s="33" t="b">
        <f>NOT(ISNUMBER(SEARCH("Other",Survey!$Q153)))</f>
        <v>1</v>
      </c>
      <c r="AO153" s="32" t="b">
        <f>NOT(ISBLANK(Survey!$R153))</f>
        <v>0</v>
      </c>
      <c r="AP153" s="16" t="str">
        <f t="shared" si="116"/>
        <v>Pass</v>
      </c>
      <c r="AQ153" s="114">
        <f>COUNTBLANK(Survey!$X153)</f>
        <v>1</v>
      </c>
      <c r="AR153" s="58">
        <f>IF(AND(Survey!L153&lt;&gt;"Exempt fund",OR(Survey!$M153="ETF",Survey!$M153="ETF, alternative mutual fund",Survey!$M153="Mutual fund",Survey!$M153="Alternative mutual fund",Survey!$M153="Money market")),1,0)</f>
        <v>0</v>
      </c>
      <c r="AS153" s="16" t="str">
        <f t="shared" si="117"/>
        <v>Pass</v>
      </c>
      <c r="AT153" s="33" t="b">
        <f>NOT(ISNUMBER(SEARCH("Yes",Survey!$AC153)))</f>
        <v>1</v>
      </c>
      <c r="AU153" s="32" t="b">
        <f>IF(COUNTBLANK(Survey!$AD153:$AE153)=0,TRUE, FALSE)</f>
        <v>0</v>
      </c>
      <c r="AV153" s="16" t="str">
        <f t="shared" si="118"/>
        <v>Pass</v>
      </c>
      <c r="AW153" s="33" t="b">
        <f>NOT(ISNUMBER(SEARCH("Yes",Survey!$AF153)))</f>
        <v>1</v>
      </c>
      <c r="AX153" s="32" t="b">
        <f>NOT(ISBLANK(Survey!$AH153))</f>
        <v>0</v>
      </c>
      <c r="AY153" s="16" t="str">
        <f t="shared" si="119"/>
        <v>Pass</v>
      </c>
      <c r="AZ153" s="33" t="b">
        <f>NOT(OR(ISNUMBER(SEARCH("Other",Survey!$AH153)),ISNUMBER(SEARCH("Multiple",Survey!$AH153))))</f>
        <v>1</v>
      </c>
      <c r="BA153" s="32" t="b">
        <f>NOT(ISBLANK(Survey!$AI153))</f>
        <v>0</v>
      </c>
      <c r="BB153" s="16" t="str">
        <f t="shared" si="120"/>
        <v>Fail</v>
      </c>
      <c r="BC153" s="114">
        <f>IF(ABS(Survey!$BA153)&gt;0, 1,0)</f>
        <v>0</v>
      </c>
      <c r="BD153" s="114">
        <f>IF(COUNTBLANK(Survey!$AL153)=0,1,0)</f>
        <v>0</v>
      </c>
      <c r="BE153" s="16" t="str">
        <f t="shared" si="121"/>
        <v>Pass</v>
      </c>
      <c r="BF153" s="114">
        <f>IF(ISBLANK(Survey!$AL153),0,1)</f>
        <v>0</v>
      </c>
      <c r="BG153" s="133">
        <f>COUNTBLANK(Survey!$AM153)</f>
        <v>1</v>
      </c>
      <c r="BH153" s="16" t="str">
        <f t="shared" si="122"/>
        <v>Pass</v>
      </c>
      <c r="BI153" s="114">
        <f>IF(OR(Survey!$AM153="Closed",ISBLANK(Survey!$AM153)),0,1)</f>
        <v>0</v>
      </c>
      <c r="BJ153" s="133">
        <f>IF(ISBLANK(Survey!$AN153),1,0)</f>
        <v>1</v>
      </c>
      <c r="BK153" s="118" t="str">
        <f t="shared" si="123"/>
        <v>Pass</v>
      </c>
      <c r="BL153" s="31" cm="1">
        <f t="array" ref="BL153">SUM(SUMIF(Survey!AO153:AP153,{"&gt;0","&lt;0"})*{1,-1})</f>
        <v>0</v>
      </c>
      <c r="BM153">
        <f t="shared" si="124"/>
        <v>0</v>
      </c>
      <c r="BN153">
        <f t="shared" si="125"/>
        <v>100</v>
      </c>
      <c r="BO153" s="118" t="str">
        <f t="shared" si="126"/>
        <v>Pass</v>
      </c>
      <c r="BP153">
        <f>IF(Survey!AQ153="No",0,1)</f>
        <v>1</v>
      </c>
      <c r="BQ153" s="207">
        <f>MOD((LEN(Survey!AQ153)+2),22)</f>
        <v>2</v>
      </c>
      <c r="BR153">
        <f>IF(Survey!AR153="No",0,1)</f>
        <v>1</v>
      </c>
      <c r="BS153" s="207">
        <f>MOD((LEN(Survey!AR153)+2),22)</f>
        <v>2</v>
      </c>
      <c r="BT153" s="114">
        <f>COUNTBLANK(Survey!$AQ153:$AS153)+COUNTBLANK(Survey!$AU153)</f>
        <v>4</v>
      </c>
      <c r="BU153" s="114">
        <f>IF(Survey!$I153="Yes",1,0)</f>
        <v>0</v>
      </c>
      <c r="BV153" s="114">
        <f>IF(OR(Survey!$M153="Mutual fund",Survey!$M153="Alternative mutual fund",Survey!$M153="Money market"),1,0)</f>
        <v>0</v>
      </c>
      <c r="BW153" s="119">
        <f>IF(OR(Survey!$M153="ETF",Survey!$M153="ETF, alternative mutual fund"),1,0)</f>
        <v>0</v>
      </c>
      <c r="BX153" s="16" t="str">
        <f t="shared" si="127"/>
        <v>Pass</v>
      </c>
      <c r="BY153" s="33">
        <f>IF(ISNUMBER(SEARCH("Other",Survey!$AS153)), 1, 0)</f>
        <v>0</v>
      </c>
      <c r="BZ153" s="58" t="b">
        <f>NOT(ISBLANK(Survey!$AT153))</f>
        <v>0</v>
      </c>
      <c r="CA153" s="16" t="str">
        <f t="shared" si="128"/>
        <v>Pass</v>
      </c>
      <c r="CB153" s="114">
        <f>IF(Survey!$BB153=0, 0,1)</f>
        <v>0</v>
      </c>
      <c r="CC153" s="58">
        <f>Survey!$AV153</f>
        <v>0</v>
      </c>
      <c r="CD153" s="58">
        <f>Survey!$BC153+Survey!$BD153+ABS(Survey!$BE153)-ABS(Survey!$BF153)-ABS(Survey!$BG153)-ABS(Survey!$BL153)</f>
        <v>0</v>
      </c>
      <c r="CE153" s="138">
        <f>Survey!BB153+(ABS(Survey!$BH153)-ABS(Survey!$BI153)+ABS(Survey!$BJ153)-ABS(Survey!$BK153))*0.5</f>
        <v>0</v>
      </c>
      <c r="CF153" s="58">
        <f t="shared" si="129"/>
        <v>0</v>
      </c>
      <c r="CG153" s="58">
        <f>IF(AND($CC153&gt;$CF153-0.2,$CC153&lt;$CF153+0.2,ISBLANK(Survey!$AV153)=FALSE),0,1)</f>
        <v>1</v>
      </c>
      <c r="CH153" s="133">
        <f>IF(ISBLANK(Survey!$AW153),1,0)</f>
        <v>1</v>
      </c>
      <c r="CI153" s="16" t="str">
        <f t="shared" si="130"/>
        <v>Pass</v>
      </c>
      <c r="CJ153" s="114">
        <f>IF(Survey!$BB153=0, 0,1)</f>
        <v>0</v>
      </c>
      <c r="CK153" s="58">
        <f>IF(AND(Survey!$AX153&gt;=0,Survey!$AX153&lt;=0.2,Survey!$AX153&lt;&gt;""),0,1)</f>
        <v>1</v>
      </c>
      <c r="CL153" s="114">
        <f>IF(ISBLANK(Survey!$AY153),1,0)</f>
        <v>1</v>
      </c>
      <c r="CM153" s="16" t="str">
        <f t="shared" si="131"/>
        <v>Fail</v>
      </c>
      <c r="CN153" s="133">
        <f>Survey!$AZ153</f>
        <v>0</v>
      </c>
      <c r="CO153" s="16" t="str">
        <f t="shared" si="132"/>
        <v>Pass</v>
      </c>
      <c r="CP153" s="31">
        <f>Survey!$BA153</f>
        <v>0</v>
      </c>
      <c r="CQ153" s="138">
        <f>Survey!$BB153+Survey!$BC153+Survey!$BD153+ABS(Survey!$BE153)-ABS(Survey!$BF153)-ABS(Survey!$BG153)+ABS(Survey!$BH153)-ABS(Survey!$BI153)+ABS(Survey!$BJ153)-ABS(Survey!$BK153)-ABS(Survey!$BL153)+Survey!$BM153</f>
        <v>0</v>
      </c>
      <c r="CR153" s="30">
        <f t="shared" si="133"/>
        <v>0</v>
      </c>
      <c r="CS153" s="17">
        <f t="shared" si="134"/>
        <v>0</v>
      </c>
      <c r="CT153" s="16" t="str">
        <f t="shared" si="135"/>
        <v>Pass</v>
      </c>
      <c r="CU153" s="33" t="b">
        <f>IF(ABS(Survey!$BM153)=0,TRUE,FALSE)</f>
        <v>1</v>
      </c>
      <c r="CV153" s="32" t="b">
        <f>NOT(ISBLANK(Survey!$BN153))</f>
        <v>0</v>
      </c>
      <c r="CW153" t="str">
        <f t="shared" si="136"/>
        <v>Fail</v>
      </c>
      <c r="CX153" s="25">
        <f>Survey!$BA153</f>
        <v>0</v>
      </c>
      <c r="CY153" s="25" cm="1">
        <f t="array" ref="CY153">SUM(SUMIF(Survey!BP153:BW153,{"&gt;0","&lt;0"})*{1,-1})-SUM(SUMIF(Survey!BY153:CF153,{"&gt;0","&lt;0"})*{1,-1})</f>
        <v>0</v>
      </c>
      <c r="CZ153" s="30" t="str">
        <f t="shared" si="137"/>
        <v>No holdings</v>
      </c>
      <c r="DA153">
        <f t="shared" si="138"/>
        <v>0</v>
      </c>
      <c r="DB153" s="16" t="str">
        <f t="shared" si="139"/>
        <v>Fail</v>
      </c>
      <c r="DC153" s="31">
        <f>Survey!$BA153</f>
        <v>0</v>
      </c>
      <c r="DD153" s="31" cm="1">
        <f t="array" ref="DD153">SUM(SUMIF(Survey!CH153:DA153,{"&gt;0","&lt;0"})*{1,-1})-SUM(SUMIF(Survey!DC153:DV153,{"&gt;0","&lt;0"})*{1,-1})</f>
        <v>0</v>
      </c>
      <c r="DE153" s="30" t="str">
        <f t="shared" si="140"/>
        <v>No holdings</v>
      </c>
      <c r="DF153" s="17">
        <f t="shared" si="141"/>
        <v>0</v>
      </c>
      <c r="DG153" s="16" t="str">
        <f t="shared" si="142"/>
        <v>Pass</v>
      </c>
      <c r="DH153" s="33" t="b">
        <f>IF(ABS(Survey!$DA153)=0,TRUE,FALSE)</f>
        <v>1</v>
      </c>
      <c r="DI153" s="32" t="b">
        <f>NOT(ISBLANK(Survey!$DB153))</f>
        <v>0</v>
      </c>
      <c r="DJ153" s="16" t="str">
        <f t="shared" si="143"/>
        <v>Pass</v>
      </c>
      <c r="DK153" s="33" t="b">
        <f>IF(ABS(Survey!$DV153)=0,TRUE,FALSE)</f>
        <v>1</v>
      </c>
      <c r="DL153" s="32" t="b">
        <f>NOT(ISBLANK(Survey!$DW153))</f>
        <v>0</v>
      </c>
      <c r="DM153" t="str">
        <f t="shared" si="144"/>
        <v>Pass</v>
      </c>
      <c r="DN153" s="25" cm="1">
        <f t="array" ref="DN153">SUM(SUMIF(Survey!CW153,{"&gt;0","&lt;0"})*{1,-1})+SUM(SUMIF(Survey!DR153,{"&gt;0","&lt;0"})*{1,-1})</f>
        <v>0</v>
      </c>
      <c r="DO153" s="25">
        <f>SUM(SUMIF(Survey!DY153:EE153,{"&gt;0","&lt;0"})*{1,-1})+SUM(SUMIF(Survey!EG153:EM153,{"&gt;0","&lt;0"})*{1,-1})</f>
        <v>0</v>
      </c>
      <c r="DP153">
        <f t="shared" si="145"/>
        <v>0</v>
      </c>
      <c r="DQ153">
        <f t="shared" si="146"/>
        <v>0</v>
      </c>
      <c r="DR153" s="16" t="str">
        <f t="shared" si="147"/>
        <v>Pass</v>
      </c>
      <c r="DS153" s="33" t="b">
        <f>IF(ABS(Survey!$EE153)=0,TRUE,FALSE)</f>
        <v>1</v>
      </c>
      <c r="DT153" s="32" t="b">
        <f>NOT(ISBLANK(Survey!EF153))</f>
        <v>0</v>
      </c>
      <c r="DU153" s="16" t="str">
        <f t="shared" si="148"/>
        <v>Pass</v>
      </c>
      <c r="DV153" s="33" t="b">
        <f>IF(ABS(Survey!$EM153)=0,TRUE,FALSE)</f>
        <v>1</v>
      </c>
      <c r="DW153" s="32" t="b">
        <f>NOT(ISBLANK(Survey!$EN153))</f>
        <v>0</v>
      </c>
      <c r="DX153" s="16" t="str">
        <f t="shared" si="149"/>
        <v>Fail</v>
      </c>
      <c r="DY153" s="31">
        <f>SUM(SUMIF(Survey!ET153:EV153,{"&gt;0","&lt;0"})*{1,-1})</f>
        <v>0</v>
      </c>
      <c r="DZ153">
        <f t="shared" si="150"/>
        <v>0</v>
      </c>
      <c r="EA153">
        <f t="shared" si="151"/>
        <v>100</v>
      </c>
      <c r="EB153" s="30" t="b">
        <f>IF(OR(Survey!$M153="ETF",Survey!$M153="ETF, alternative mutual fund",Survey!$M153="Closed-end", Survey!$M153="Split share corp"),TRUE,FALSE)</f>
        <v>0</v>
      </c>
      <c r="EC153" s="16" t="str">
        <f t="shared" si="152"/>
        <v>Fail</v>
      </c>
      <c r="ED153" s="31">
        <f>SUM(SUMIF(Survey!EX153:FD153,{"&gt;0","&lt;0"})*{1,-1})</f>
        <v>0</v>
      </c>
      <c r="EE153">
        <f t="shared" si="153"/>
        <v>0</v>
      </c>
      <c r="EF153" s="17">
        <f t="shared" si="154"/>
        <v>100</v>
      </c>
      <c r="EG153" s="16" t="str">
        <f t="shared" si="155"/>
        <v>Fail</v>
      </c>
      <c r="EH153" s="31">
        <f>SUM(SUMIF(Survey!FF153:FL153,{"&gt;0","&lt;0"})*{1,-1})</f>
        <v>0</v>
      </c>
      <c r="EI153">
        <f t="shared" si="156"/>
        <v>0</v>
      </c>
      <c r="EJ153" s="17">
        <f t="shared" si="157"/>
        <v>100</v>
      </c>
    </row>
    <row r="154" spans="1:140">
      <c r="A154">
        <v>154</v>
      </c>
      <c r="B154" t="str">
        <f t="shared" si="0"/>
        <v>Pass</v>
      </c>
      <c r="C154" t="str">
        <f>IF(COUNTBLANK(Survey!B154:FM154)=$C$2, "Pass", "Fail")</f>
        <v>Pass</v>
      </c>
      <c r="D154" s="16" t="str">
        <f t="shared" si="106"/>
        <v>Fail</v>
      </c>
      <c r="E154" t="str">
        <f>IF(OR(ISBLANK(Survey!AL154),COUNTIF(G154:BJ154,"Fail")),"Fail","Pass")</f>
        <v>Fail</v>
      </c>
      <c r="F154" s="265"/>
      <c r="G154" s="16" t="str">
        <f t="shared" si="107"/>
        <v>Fail</v>
      </c>
      <c r="H154" s="139">
        <f>COUNTBLANK(Survey!B154:D154)+COUNTBLANK(Survey!G154)+COUNTBLANK(Survey!I154)+COUNTBLANK(Survey!K154:M154)+COUNTBLANK(Survey!P154:Q154)+COUNTBLANK(Survey!T154:W154)+COUNTBLANK(Survey!Z154:AC154)+COUNTBLANK(Survey!AF154:AG154)+COUNTBLANK(Survey!AK154:AK154)</f>
        <v>21</v>
      </c>
      <c r="I154" t="str">
        <f t="shared" si="108"/>
        <v>Fail</v>
      </c>
      <c r="J154" t="b">
        <f>IF(Survey!E154="No",TRUE,FALSE)</f>
        <v>0</v>
      </c>
      <c r="K154" s="29" cm="1">
        <f t="array" ref="K154">IF(COUNTA(Survey!$E$4:$E$695)=1, 0, SUM(IF(COUNTIF(Survey!$E$4:$E$695, Survey!$E$4:$E$695)=1,1,0)))</f>
        <v>0</v>
      </c>
      <c r="L154" s="29">
        <f>LEN(Survey!E154)</f>
        <v>0</v>
      </c>
      <c r="M154" s="16" t="str">
        <f t="shared" si="109"/>
        <v>Fail</v>
      </c>
      <c r="N154" t="b">
        <f>IF(Survey!F154="No",TRUE,FALSE)</f>
        <v>0</v>
      </c>
      <c r="O154" t="b">
        <f>Survey!F154=Survey!E154</f>
        <v>1</v>
      </c>
      <c r="P154">
        <f>COUNTIF(Survey!$F$4:$F$695,Survey!F154)</f>
        <v>0</v>
      </c>
      <c r="Q154" s="28">
        <f>LEN(Survey!F154)</f>
        <v>0</v>
      </c>
      <c r="R154" s="16" t="str">
        <f t="shared" si="110"/>
        <v>Pass</v>
      </c>
      <c r="S154" s="29">
        <f>MOD((LEN(Survey!H154)+2),11)</f>
        <v>2</v>
      </c>
      <c r="T154">
        <f>COUNTIF(Survey!$H$4:$H$695,Survey!H154)</f>
        <v>0</v>
      </c>
      <c r="U154" s="28" t="str">
        <f>IF(Survey!$L154="Prospectus fund", "Yes", "No")</f>
        <v>No</v>
      </c>
      <c r="V154" s="16" t="str">
        <f t="shared" si="111"/>
        <v>Pass</v>
      </c>
      <c r="W154" s="29">
        <f>MOD((LEN(Survey!J154)+2),11)</f>
        <v>2</v>
      </c>
      <c r="X154">
        <f>COUNTIF(Survey!$J$4:$J$695,Survey!J154)</f>
        <v>0</v>
      </c>
      <c r="Y154" s="30" t="b">
        <f>IF(OR(Survey!$M154="ETF",Survey!$M154="ETF, alternative mutual fund",Survey!$M154="Closed-end", Survey!$M154="Split share corp", Survey!$I154="Yes"),TRUE,FALSE)</f>
        <v>0</v>
      </c>
      <c r="Z154" s="16" t="str">
        <f>IFERROR(IF(AND(OR(AC154=AD154,AD154 = "Either"),NOT(ISBLANK(Survey!K154))),"Pass","Fail"),"Pass")</f>
        <v>Fail</v>
      </c>
      <c r="AA154" s="31" cm="1">
        <f t="array" ref="AA154">SUM(SUMIF(Survey!CH154:DA154,{"&gt;0","&lt;0"})*{1,-1})</f>
        <v>0</v>
      </c>
      <c r="AB154" s="33" cm="1">
        <f t="array" ref="AB154">SUM(SUMIF(Survey!CK154,{"&gt;0","&lt;0"})*{1,-1})+SUM(SUMIF(Survey!CU154,{"&gt;0","&lt;0"})*{1,-1})</f>
        <v>0</v>
      </c>
      <c r="AC154" s="33">
        <f>Survey!K154</f>
        <v>0</v>
      </c>
      <c r="AD154" s="32" t="str">
        <f t="shared" si="112"/>
        <v>Either</v>
      </c>
      <c r="AE154" s="16" t="str">
        <f t="shared" si="113"/>
        <v>Fail</v>
      </c>
      <c r="AF154" s="58" cm="1">
        <f t="array" ref="AF154">SUM(SUMIF(Survey!CH154:DA154,{"&gt;0","&lt;0"})*{1,-1})+SUM(SUMIF(Survey!DC154:DV154,{"&gt;0","&lt;0"})*{1,-1})</f>
        <v>0</v>
      </c>
      <c r="AG154" s="58">
        <f>IFERROR(AF154/(Survey!$BA154),0)</f>
        <v>0</v>
      </c>
      <c r="AH154" s="104" t="b">
        <f>IF(OR(Survey!$M154="Alternative strategy or hedge",Survey!$M154="Private asset",Survey!$L154="Prospectus fund"),TRUE,FALSE)</f>
        <v>0</v>
      </c>
      <c r="AI154" s="104" t="b">
        <f>NOT(ISBLANK(Survey!$M154))</f>
        <v>0</v>
      </c>
      <c r="AJ154" s="16" t="str">
        <f t="shared" si="114"/>
        <v>Fail</v>
      </c>
      <c r="AK154" t="b">
        <f>IF(Survey!W154="No",TRUE,FALSE)</f>
        <v>0</v>
      </c>
      <c r="AL154" s="119">
        <f>MOD((LEN(Survey!W154)+2),22)</f>
        <v>2</v>
      </c>
      <c r="AM154" t="str">
        <f t="shared" si="115"/>
        <v>Pass</v>
      </c>
      <c r="AN154" s="33" t="b">
        <f>NOT(ISNUMBER(SEARCH("Other",Survey!$Q154)))</f>
        <v>1</v>
      </c>
      <c r="AO154" s="32" t="b">
        <f>NOT(ISBLANK(Survey!$R154))</f>
        <v>0</v>
      </c>
      <c r="AP154" s="16" t="str">
        <f t="shared" si="116"/>
        <v>Pass</v>
      </c>
      <c r="AQ154" s="114">
        <f>COUNTBLANK(Survey!$X154)</f>
        <v>1</v>
      </c>
      <c r="AR154" s="58">
        <f>IF(AND(Survey!L154&lt;&gt;"Exempt fund",OR(Survey!$M154="ETF",Survey!$M154="ETF, alternative mutual fund",Survey!$M154="Mutual fund",Survey!$M154="Alternative mutual fund",Survey!$M154="Money market")),1,0)</f>
        <v>0</v>
      </c>
      <c r="AS154" s="16" t="str">
        <f t="shared" si="117"/>
        <v>Pass</v>
      </c>
      <c r="AT154" s="33" t="b">
        <f>NOT(ISNUMBER(SEARCH("Yes",Survey!$AC154)))</f>
        <v>1</v>
      </c>
      <c r="AU154" s="32" t="b">
        <f>IF(COUNTBLANK(Survey!$AD154:$AE154)=0,TRUE, FALSE)</f>
        <v>0</v>
      </c>
      <c r="AV154" s="16" t="str">
        <f t="shared" si="118"/>
        <v>Pass</v>
      </c>
      <c r="AW154" s="33" t="b">
        <f>NOT(ISNUMBER(SEARCH("Yes",Survey!$AF154)))</f>
        <v>1</v>
      </c>
      <c r="AX154" s="32" t="b">
        <f>NOT(ISBLANK(Survey!$AH154))</f>
        <v>0</v>
      </c>
      <c r="AY154" s="16" t="str">
        <f t="shared" si="119"/>
        <v>Pass</v>
      </c>
      <c r="AZ154" s="33" t="b">
        <f>NOT(OR(ISNUMBER(SEARCH("Other",Survey!$AH154)),ISNUMBER(SEARCH("Multiple",Survey!$AH154))))</f>
        <v>1</v>
      </c>
      <c r="BA154" s="32" t="b">
        <f>NOT(ISBLANK(Survey!$AI154))</f>
        <v>0</v>
      </c>
      <c r="BB154" s="16" t="str">
        <f t="shared" si="120"/>
        <v>Fail</v>
      </c>
      <c r="BC154" s="114">
        <f>IF(ABS(Survey!$BA154)&gt;0, 1,0)</f>
        <v>0</v>
      </c>
      <c r="BD154" s="114">
        <f>IF(COUNTBLANK(Survey!$AL154)=0,1,0)</f>
        <v>0</v>
      </c>
      <c r="BE154" s="16" t="str">
        <f t="shared" si="121"/>
        <v>Pass</v>
      </c>
      <c r="BF154" s="114">
        <f>IF(ISBLANK(Survey!$AL154),0,1)</f>
        <v>0</v>
      </c>
      <c r="BG154" s="133">
        <f>COUNTBLANK(Survey!$AM154)</f>
        <v>1</v>
      </c>
      <c r="BH154" s="16" t="str">
        <f t="shared" si="122"/>
        <v>Pass</v>
      </c>
      <c r="BI154" s="114">
        <f>IF(OR(Survey!$AM154="Closed",ISBLANK(Survey!$AM154)),0,1)</f>
        <v>0</v>
      </c>
      <c r="BJ154" s="133">
        <f>IF(ISBLANK(Survey!$AN154),1,0)</f>
        <v>1</v>
      </c>
      <c r="BK154" s="118" t="str">
        <f t="shared" si="123"/>
        <v>Pass</v>
      </c>
      <c r="BL154" s="31" cm="1">
        <f t="array" ref="BL154">SUM(SUMIF(Survey!AO154:AP154,{"&gt;0","&lt;0"})*{1,-1})</f>
        <v>0</v>
      </c>
      <c r="BM154">
        <f t="shared" si="124"/>
        <v>0</v>
      </c>
      <c r="BN154">
        <f t="shared" si="125"/>
        <v>100</v>
      </c>
      <c r="BO154" s="118" t="str">
        <f t="shared" si="126"/>
        <v>Pass</v>
      </c>
      <c r="BP154">
        <f>IF(Survey!AQ154="No",0,1)</f>
        <v>1</v>
      </c>
      <c r="BQ154" s="207">
        <f>MOD((LEN(Survey!AQ154)+2),22)</f>
        <v>2</v>
      </c>
      <c r="BR154">
        <f>IF(Survey!AR154="No",0,1)</f>
        <v>1</v>
      </c>
      <c r="BS154" s="207">
        <f>MOD((LEN(Survey!AR154)+2),22)</f>
        <v>2</v>
      </c>
      <c r="BT154" s="114">
        <f>COUNTBLANK(Survey!$AQ154:$AS154)+COUNTBLANK(Survey!$AU154)</f>
        <v>4</v>
      </c>
      <c r="BU154" s="114">
        <f>IF(Survey!$I154="Yes",1,0)</f>
        <v>0</v>
      </c>
      <c r="BV154" s="114">
        <f>IF(OR(Survey!$M154="Mutual fund",Survey!$M154="Alternative mutual fund",Survey!$M154="Money market"),1,0)</f>
        <v>0</v>
      </c>
      <c r="BW154" s="119">
        <f>IF(OR(Survey!$M154="ETF",Survey!$M154="ETF, alternative mutual fund"),1,0)</f>
        <v>0</v>
      </c>
      <c r="BX154" s="16" t="str">
        <f t="shared" si="127"/>
        <v>Pass</v>
      </c>
      <c r="BY154" s="33">
        <f>IF(ISNUMBER(SEARCH("Other",Survey!$AS154)), 1, 0)</f>
        <v>0</v>
      </c>
      <c r="BZ154" s="58" t="b">
        <f>NOT(ISBLANK(Survey!$AT154))</f>
        <v>0</v>
      </c>
      <c r="CA154" s="16" t="str">
        <f t="shared" si="128"/>
        <v>Pass</v>
      </c>
      <c r="CB154" s="114">
        <f>IF(Survey!$BB154=0, 0,1)</f>
        <v>0</v>
      </c>
      <c r="CC154" s="58">
        <f>Survey!$AV154</f>
        <v>0</v>
      </c>
      <c r="CD154" s="58">
        <f>Survey!$BC154+Survey!$BD154+ABS(Survey!$BE154)-ABS(Survey!$BF154)-ABS(Survey!$BG154)-ABS(Survey!$BL154)</f>
        <v>0</v>
      </c>
      <c r="CE154" s="138">
        <f>Survey!BB154+(ABS(Survey!$BH154)-ABS(Survey!$BI154)+ABS(Survey!$BJ154)-ABS(Survey!$BK154))*0.5</f>
        <v>0</v>
      </c>
      <c r="CF154" s="58">
        <f t="shared" si="129"/>
        <v>0</v>
      </c>
      <c r="CG154" s="58">
        <f>IF(AND($CC154&gt;$CF154-0.2,$CC154&lt;$CF154+0.2,ISBLANK(Survey!$AV154)=FALSE),0,1)</f>
        <v>1</v>
      </c>
      <c r="CH154" s="133">
        <f>IF(ISBLANK(Survey!$AW154),1,0)</f>
        <v>1</v>
      </c>
      <c r="CI154" s="16" t="str">
        <f t="shared" si="130"/>
        <v>Pass</v>
      </c>
      <c r="CJ154" s="114">
        <f>IF(Survey!$BB154=0, 0,1)</f>
        <v>0</v>
      </c>
      <c r="CK154" s="58">
        <f>IF(AND(Survey!$AX154&gt;=0,Survey!$AX154&lt;=0.2,Survey!$AX154&lt;&gt;""),0,1)</f>
        <v>1</v>
      </c>
      <c r="CL154" s="114">
        <f>IF(ISBLANK(Survey!$AY154),1,0)</f>
        <v>1</v>
      </c>
      <c r="CM154" s="16" t="str">
        <f t="shared" si="131"/>
        <v>Fail</v>
      </c>
      <c r="CN154" s="133">
        <f>Survey!$AZ154</f>
        <v>0</v>
      </c>
      <c r="CO154" s="16" t="str">
        <f t="shared" si="132"/>
        <v>Pass</v>
      </c>
      <c r="CP154" s="31">
        <f>Survey!$BA154</f>
        <v>0</v>
      </c>
      <c r="CQ154" s="138">
        <f>Survey!$BB154+Survey!$BC154+Survey!$BD154+ABS(Survey!$BE154)-ABS(Survey!$BF154)-ABS(Survey!$BG154)+ABS(Survey!$BH154)-ABS(Survey!$BI154)+ABS(Survey!$BJ154)-ABS(Survey!$BK154)-ABS(Survey!$BL154)+Survey!$BM154</f>
        <v>0</v>
      </c>
      <c r="CR154" s="30">
        <f t="shared" si="133"/>
        <v>0</v>
      </c>
      <c r="CS154" s="17">
        <f t="shared" si="134"/>
        <v>0</v>
      </c>
      <c r="CT154" s="16" t="str">
        <f t="shared" si="135"/>
        <v>Pass</v>
      </c>
      <c r="CU154" s="33" t="b">
        <f>IF(ABS(Survey!$BM154)=0,TRUE,FALSE)</f>
        <v>1</v>
      </c>
      <c r="CV154" s="32" t="b">
        <f>NOT(ISBLANK(Survey!$BN154))</f>
        <v>0</v>
      </c>
      <c r="CW154" t="str">
        <f t="shared" si="136"/>
        <v>Fail</v>
      </c>
      <c r="CX154" s="25">
        <f>Survey!$BA154</f>
        <v>0</v>
      </c>
      <c r="CY154" s="25" cm="1">
        <f t="array" ref="CY154">SUM(SUMIF(Survey!BP154:BW154,{"&gt;0","&lt;0"})*{1,-1})-SUM(SUMIF(Survey!BY154:CF154,{"&gt;0","&lt;0"})*{1,-1})</f>
        <v>0</v>
      </c>
      <c r="CZ154" s="30" t="str">
        <f t="shared" si="137"/>
        <v>No holdings</v>
      </c>
      <c r="DA154">
        <f t="shared" si="138"/>
        <v>0</v>
      </c>
      <c r="DB154" s="16" t="str">
        <f t="shared" si="139"/>
        <v>Fail</v>
      </c>
      <c r="DC154" s="31">
        <f>Survey!$BA154</f>
        <v>0</v>
      </c>
      <c r="DD154" s="31" cm="1">
        <f t="array" ref="DD154">SUM(SUMIF(Survey!CH154:DA154,{"&gt;0","&lt;0"})*{1,-1})-SUM(SUMIF(Survey!DC154:DV154,{"&gt;0","&lt;0"})*{1,-1})</f>
        <v>0</v>
      </c>
      <c r="DE154" s="30" t="str">
        <f t="shared" si="140"/>
        <v>No holdings</v>
      </c>
      <c r="DF154" s="17">
        <f t="shared" si="141"/>
        <v>0</v>
      </c>
      <c r="DG154" s="16" t="str">
        <f t="shared" si="142"/>
        <v>Pass</v>
      </c>
      <c r="DH154" s="33" t="b">
        <f>IF(ABS(Survey!$DA154)=0,TRUE,FALSE)</f>
        <v>1</v>
      </c>
      <c r="DI154" s="32" t="b">
        <f>NOT(ISBLANK(Survey!$DB154))</f>
        <v>0</v>
      </c>
      <c r="DJ154" s="16" t="str">
        <f t="shared" si="143"/>
        <v>Pass</v>
      </c>
      <c r="DK154" s="33" t="b">
        <f>IF(ABS(Survey!$DV154)=0,TRUE,FALSE)</f>
        <v>1</v>
      </c>
      <c r="DL154" s="32" t="b">
        <f>NOT(ISBLANK(Survey!$DW154))</f>
        <v>0</v>
      </c>
      <c r="DM154" t="str">
        <f t="shared" si="144"/>
        <v>Pass</v>
      </c>
      <c r="DN154" s="25" cm="1">
        <f t="array" ref="DN154">SUM(SUMIF(Survey!CW154,{"&gt;0","&lt;0"})*{1,-1})+SUM(SUMIF(Survey!DR154,{"&gt;0","&lt;0"})*{1,-1})</f>
        <v>0</v>
      </c>
      <c r="DO154" s="25">
        <f>SUM(SUMIF(Survey!DY154:EE154,{"&gt;0","&lt;0"})*{1,-1})+SUM(SUMIF(Survey!EG154:EM154,{"&gt;0","&lt;0"})*{1,-1})</f>
        <v>0</v>
      </c>
      <c r="DP154">
        <f t="shared" si="145"/>
        <v>0</v>
      </c>
      <c r="DQ154">
        <f t="shared" si="146"/>
        <v>0</v>
      </c>
      <c r="DR154" s="16" t="str">
        <f t="shared" si="147"/>
        <v>Pass</v>
      </c>
      <c r="DS154" s="33" t="b">
        <f>IF(ABS(Survey!$EE154)=0,TRUE,FALSE)</f>
        <v>1</v>
      </c>
      <c r="DT154" s="32" t="b">
        <f>NOT(ISBLANK(Survey!EF154))</f>
        <v>0</v>
      </c>
      <c r="DU154" s="16" t="str">
        <f t="shared" si="148"/>
        <v>Pass</v>
      </c>
      <c r="DV154" s="33" t="b">
        <f>IF(ABS(Survey!$EM154)=0,TRUE,FALSE)</f>
        <v>1</v>
      </c>
      <c r="DW154" s="32" t="b">
        <f>NOT(ISBLANK(Survey!$EN154))</f>
        <v>0</v>
      </c>
      <c r="DX154" s="16" t="str">
        <f t="shared" si="149"/>
        <v>Fail</v>
      </c>
      <c r="DY154" s="31">
        <f>SUM(SUMIF(Survey!ET154:EV154,{"&gt;0","&lt;0"})*{1,-1})</f>
        <v>0</v>
      </c>
      <c r="DZ154">
        <f t="shared" si="150"/>
        <v>0</v>
      </c>
      <c r="EA154">
        <f t="shared" si="151"/>
        <v>100</v>
      </c>
      <c r="EB154" s="30" t="b">
        <f>IF(OR(Survey!$M154="ETF",Survey!$M154="ETF, alternative mutual fund",Survey!$M154="Closed-end", Survey!$M154="Split share corp"),TRUE,FALSE)</f>
        <v>0</v>
      </c>
      <c r="EC154" s="16" t="str">
        <f t="shared" si="152"/>
        <v>Fail</v>
      </c>
      <c r="ED154" s="31">
        <f>SUM(SUMIF(Survey!EX154:FD154,{"&gt;0","&lt;0"})*{1,-1})</f>
        <v>0</v>
      </c>
      <c r="EE154">
        <f t="shared" si="153"/>
        <v>0</v>
      </c>
      <c r="EF154" s="17">
        <f t="shared" si="154"/>
        <v>100</v>
      </c>
      <c r="EG154" s="16" t="str">
        <f t="shared" si="155"/>
        <v>Fail</v>
      </c>
      <c r="EH154" s="31">
        <f>SUM(SUMIF(Survey!FF154:FL154,{"&gt;0","&lt;0"})*{1,-1})</f>
        <v>0</v>
      </c>
      <c r="EI154">
        <f t="shared" si="156"/>
        <v>0</v>
      </c>
      <c r="EJ154" s="17">
        <f t="shared" si="157"/>
        <v>100</v>
      </c>
    </row>
    <row r="155" spans="1:140">
      <c r="A155">
        <v>155</v>
      </c>
      <c r="B155" t="str">
        <f t="shared" si="0"/>
        <v>Pass</v>
      </c>
      <c r="C155" t="str">
        <f>IF(COUNTBLANK(Survey!B155:FM155)=$C$2, "Pass", "Fail")</f>
        <v>Pass</v>
      </c>
      <c r="D155" s="16" t="str">
        <f t="shared" si="106"/>
        <v>Fail</v>
      </c>
      <c r="E155" t="str">
        <f>IF(OR(ISBLANK(Survey!AL155),COUNTIF(G155:BJ155,"Fail")),"Fail","Pass")</f>
        <v>Fail</v>
      </c>
      <c r="F155" s="265"/>
      <c r="G155" s="16" t="str">
        <f t="shared" si="107"/>
        <v>Fail</v>
      </c>
      <c r="H155" s="139">
        <f>COUNTBLANK(Survey!B155:D155)+COUNTBLANK(Survey!G155)+COUNTBLANK(Survey!I155)+COUNTBLANK(Survey!K155:M155)+COUNTBLANK(Survey!P155:Q155)+COUNTBLANK(Survey!T155:W155)+COUNTBLANK(Survey!Z155:AC155)+COUNTBLANK(Survey!AF155:AG155)+COUNTBLANK(Survey!AK155:AK155)</f>
        <v>21</v>
      </c>
      <c r="I155" t="str">
        <f t="shared" si="108"/>
        <v>Fail</v>
      </c>
      <c r="J155" t="b">
        <f>IF(Survey!E155="No",TRUE,FALSE)</f>
        <v>0</v>
      </c>
      <c r="K155" s="29" cm="1">
        <f t="array" ref="K155">IF(COUNTA(Survey!$E$4:$E$695)=1, 0, SUM(IF(COUNTIF(Survey!$E$4:$E$695, Survey!$E$4:$E$695)=1,1,0)))</f>
        <v>0</v>
      </c>
      <c r="L155" s="29">
        <f>LEN(Survey!E155)</f>
        <v>0</v>
      </c>
      <c r="M155" s="16" t="str">
        <f t="shared" si="109"/>
        <v>Fail</v>
      </c>
      <c r="N155" t="b">
        <f>IF(Survey!F155="No",TRUE,FALSE)</f>
        <v>0</v>
      </c>
      <c r="O155" t="b">
        <f>Survey!F155=Survey!E155</f>
        <v>1</v>
      </c>
      <c r="P155">
        <f>COUNTIF(Survey!$F$4:$F$695,Survey!F155)</f>
        <v>0</v>
      </c>
      <c r="Q155" s="28">
        <f>LEN(Survey!F155)</f>
        <v>0</v>
      </c>
      <c r="R155" s="16" t="str">
        <f t="shared" si="110"/>
        <v>Pass</v>
      </c>
      <c r="S155" s="29">
        <f>MOD((LEN(Survey!H155)+2),11)</f>
        <v>2</v>
      </c>
      <c r="T155">
        <f>COUNTIF(Survey!$H$4:$H$695,Survey!H155)</f>
        <v>0</v>
      </c>
      <c r="U155" s="28" t="str">
        <f>IF(Survey!$L155="Prospectus fund", "Yes", "No")</f>
        <v>No</v>
      </c>
      <c r="V155" s="16" t="str">
        <f t="shared" si="111"/>
        <v>Pass</v>
      </c>
      <c r="W155" s="29">
        <f>MOD((LEN(Survey!J155)+2),11)</f>
        <v>2</v>
      </c>
      <c r="X155">
        <f>COUNTIF(Survey!$J$4:$J$695,Survey!J155)</f>
        <v>0</v>
      </c>
      <c r="Y155" s="30" t="b">
        <f>IF(OR(Survey!$M155="ETF",Survey!$M155="ETF, alternative mutual fund",Survey!$M155="Closed-end", Survey!$M155="Split share corp", Survey!$I155="Yes"),TRUE,FALSE)</f>
        <v>0</v>
      </c>
      <c r="Z155" s="16" t="str">
        <f>IFERROR(IF(AND(OR(AC155=AD155,AD155 = "Either"),NOT(ISBLANK(Survey!K155))),"Pass","Fail"),"Pass")</f>
        <v>Fail</v>
      </c>
      <c r="AA155" s="31" cm="1">
        <f t="array" ref="AA155">SUM(SUMIF(Survey!CH155:DA155,{"&gt;0","&lt;0"})*{1,-1})</f>
        <v>0</v>
      </c>
      <c r="AB155" s="33" cm="1">
        <f t="array" ref="AB155">SUM(SUMIF(Survey!CK155,{"&gt;0","&lt;0"})*{1,-1})+SUM(SUMIF(Survey!CU155,{"&gt;0","&lt;0"})*{1,-1})</f>
        <v>0</v>
      </c>
      <c r="AC155" s="33">
        <f>Survey!K155</f>
        <v>0</v>
      </c>
      <c r="AD155" s="32" t="str">
        <f t="shared" si="112"/>
        <v>Either</v>
      </c>
      <c r="AE155" s="16" t="str">
        <f t="shared" si="113"/>
        <v>Fail</v>
      </c>
      <c r="AF155" s="58" cm="1">
        <f t="array" ref="AF155">SUM(SUMIF(Survey!CH155:DA155,{"&gt;0","&lt;0"})*{1,-1})+SUM(SUMIF(Survey!DC155:DV155,{"&gt;0","&lt;0"})*{1,-1})</f>
        <v>0</v>
      </c>
      <c r="AG155" s="58">
        <f>IFERROR(AF155/(Survey!$BA155),0)</f>
        <v>0</v>
      </c>
      <c r="AH155" s="104" t="b">
        <f>IF(OR(Survey!$M155="Alternative strategy or hedge",Survey!$M155="Private asset",Survey!$L155="Prospectus fund"),TRUE,FALSE)</f>
        <v>0</v>
      </c>
      <c r="AI155" s="104" t="b">
        <f>NOT(ISBLANK(Survey!$M155))</f>
        <v>0</v>
      </c>
      <c r="AJ155" s="16" t="str">
        <f t="shared" si="114"/>
        <v>Fail</v>
      </c>
      <c r="AK155" t="b">
        <f>IF(Survey!W155="No",TRUE,FALSE)</f>
        <v>0</v>
      </c>
      <c r="AL155" s="119">
        <f>MOD((LEN(Survey!W155)+2),22)</f>
        <v>2</v>
      </c>
      <c r="AM155" t="str">
        <f t="shared" si="115"/>
        <v>Pass</v>
      </c>
      <c r="AN155" s="33" t="b">
        <f>NOT(ISNUMBER(SEARCH("Other",Survey!$Q155)))</f>
        <v>1</v>
      </c>
      <c r="AO155" s="32" t="b">
        <f>NOT(ISBLANK(Survey!$R155))</f>
        <v>0</v>
      </c>
      <c r="AP155" s="16" t="str">
        <f t="shared" si="116"/>
        <v>Pass</v>
      </c>
      <c r="AQ155" s="114">
        <f>COUNTBLANK(Survey!$X155)</f>
        <v>1</v>
      </c>
      <c r="AR155" s="58">
        <f>IF(AND(Survey!L155&lt;&gt;"Exempt fund",OR(Survey!$M155="ETF",Survey!$M155="ETF, alternative mutual fund",Survey!$M155="Mutual fund",Survey!$M155="Alternative mutual fund",Survey!$M155="Money market")),1,0)</f>
        <v>0</v>
      </c>
      <c r="AS155" s="16" t="str">
        <f t="shared" si="117"/>
        <v>Pass</v>
      </c>
      <c r="AT155" s="33" t="b">
        <f>NOT(ISNUMBER(SEARCH("Yes",Survey!$AC155)))</f>
        <v>1</v>
      </c>
      <c r="AU155" s="32" t="b">
        <f>IF(COUNTBLANK(Survey!$AD155:$AE155)=0,TRUE, FALSE)</f>
        <v>0</v>
      </c>
      <c r="AV155" s="16" t="str">
        <f t="shared" si="118"/>
        <v>Pass</v>
      </c>
      <c r="AW155" s="33" t="b">
        <f>NOT(ISNUMBER(SEARCH("Yes",Survey!$AF155)))</f>
        <v>1</v>
      </c>
      <c r="AX155" s="32" t="b">
        <f>NOT(ISBLANK(Survey!$AH155))</f>
        <v>0</v>
      </c>
      <c r="AY155" s="16" t="str">
        <f t="shared" si="119"/>
        <v>Pass</v>
      </c>
      <c r="AZ155" s="33" t="b">
        <f>NOT(OR(ISNUMBER(SEARCH("Other",Survey!$AH155)),ISNUMBER(SEARCH("Multiple",Survey!$AH155))))</f>
        <v>1</v>
      </c>
      <c r="BA155" s="32" t="b">
        <f>NOT(ISBLANK(Survey!$AI155))</f>
        <v>0</v>
      </c>
      <c r="BB155" s="16" t="str">
        <f t="shared" si="120"/>
        <v>Fail</v>
      </c>
      <c r="BC155" s="114">
        <f>IF(ABS(Survey!$BA155)&gt;0, 1,0)</f>
        <v>0</v>
      </c>
      <c r="BD155" s="114">
        <f>IF(COUNTBLANK(Survey!$AL155)=0,1,0)</f>
        <v>0</v>
      </c>
      <c r="BE155" s="16" t="str">
        <f t="shared" si="121"/>
        <v>Pass</v>
      </c>
      <c r="BF155" s="114">
        <f>IF(ISBLANK(Survey!$AL155),0,1)</f>
        <v>0</v>
      </c>
      <c r="BG155" s="133">
        <f>COUNTBLANK(Survey!$AM155)</f>
        <v>1</v>
      </c>
      <c r="BH155" s="16" t="str">
        <f t="shared" si="122"/>
        <v>Pass</v>
      </c>
      <c r="BI155" s="114">
        <f>IF(OR(Survey!$AM155="Closed",ISBLANK(Survey!$AM155)),0,1)</f>
        <v>0</v>
      </c>
      <c r="BJ155" s="133">
        <f>IF(ISBLANK(Survey!$AN155),1,0)</f>
        <v>1</v>
      </c>
      <c r="BK155" s="118" t="str">
        <f t="shared" si="123"/>
        <v>Pass</v>
      </c>
      <c r="BL155" s="31" cm="1">
        <f t="array" ref="BL155">SUM(SUMIF(Survey!AO155:AP155,{"&gt;0","&lt;0"})*{1,-1})</f>
        <v>0</v>
      </c>
      <c r="BM155">
        <f t="shared" si="124"/>
        <v>0</v>
      </c>
      <c r="BN155">
        <f t="shared" si="125"/>
        <v>100</v>
      </c>
      <c r="BO155" s="118" t="str">
        <f t="shared" si="126"/>
        <v>Pass</v>
      </c>
      <c r="BP155">
        <f>IF(Survey!AQ155="No",0,1)</f>
        <v>1</v>
      </c>
      <c r="BQ155" s="207">
        <f>MOD((LEN(Survey!AQ155)+2),22)</f>
        <v>2</v>
      </c>
      <c r="BR155">
        <f>IF(Survey!AR155="No",0,1)</f>
        <v>1</v>
      </c>
      <c r="BS155" s="207">
        <f>MOD((LEN(Survey!AR155)+2),22)</f>
        <v>2</v>
      </c>
      <c r="BT155" s="114">
        <f>COUNTBLANK(Survey!$AQ155:$AS155)+COUNTBLANK(Survey!$AU155)</f>
        <v>4</v>
      </c>
      <c r="BU155" s="114">
        <f>IF(Survey!$I155="Yes",1,0)</f>
        <v>0</v>
      </c>
      <c r="BV155" s="114">
        <f>IF(OR(Survey!$M155="Mutual fund",Survey!$M155="Alternative mutual fund",Survey!$M155="Money market"),1,0)</f>
        <v>0</v>
      </c>
      <c r="BW155" s="119">
        <f>IF(OR(Survey!$M155="ETF",Survey!$M155="ETF, alternative mutual fund"),1,0)</f>
        <v>0</v>
      </c>
      <c r="BX155" s="16" t="str">
        <f t="shared" si="127"/>
        <v>Pass</v>
      </c>
      <c r="BY155" s="33">
        <f>IF(ISNUMBER(SEARCH("Other",Survey!$AS155)), 1, 0)</f>
        <v>0</v>
      </c>
      <c r="BZ155" s="58" t="b">
        <f>NOT(ISBLANK(Survey!$AT155))</f>
        <v>0</v>
      </c>
      <c r="CA155" s="16" t="str">
        <f t="shared" si="128"/>
        <v>Pass</v>
      </c>
      <c r="CB155" s="114">
        <f>IF(Survey!$BB155=0, 0,1)</f>
        <v>0</v>
      </c>
      <c r="CC155" s="58">
        <f>Survey!$AV155</f>
        <v>0</v>
      </c>
      <c r="CD155" s="58">
        <f>Survey!$BC155+Survey!$BD155+ABS(Survey!$BE155)-ABS(Survey!$BF155)-ABS(Survey!$BG155)-ABS(Survey!$BL155)</f>
        <v>0</v>
      </c>
      <c r="CE155" s="138">
        <f>Survey!BB155+(ABS(Survey!$BH155)-ABS(Survey!$BI155)+ABS(Survey!$BJ155)-ABS(Survey!$BK155))*0.5</f>
        <v>0</v>
      </c>
      <c r="CF155" s="58">
        <f t="shared" si="129"/>
        <v>0</v>
      </c>
      <c r="CG155" s="58">
        <f>IF(AND($CC155&gt;$CF155-0.2,$CC155&lt;$CF155+0.2,ISBLANK(Survey!$AV155)=FALSE),0,1)</f>
        <v>1</v>
      </c>
      <c r="CH155" s="133">
        <f>IF(ISBLANK(Survey!$AW155),1,0)</f>
        <v>1</v>
      </c>
      <c r="CI155" s="16" t="str">
        <f t="shared" si="130"/>
        <v>Pass</v>
      </c>
      <c r="CJ155" s="114">
        <f>IF(Survey!$BB155=0, 0,1)</f>
        <v>0</v>
      </c>
      <c r="CK155" s="58">
        <f>IF(AND(Survey!$AX155&gt;=0,Survey!$AX155&lt;=0.2,Survey!$AX155&lt;&gt;""),0,1)</f>
        <v>1</v>
      </c>
      <c r="CL155" s="114">
        <f>IF(ISBLANK(Survey!$AY155),1,0)</f>
        <v>1</v>
      </c>
      <c r="CM155" s="16" t="str">
        <f t="shared" si="131"/>
        <v>Fail</v>
      </c>
      <c r="CN155" s="133">
        <f>Survey!$AZ155</f>
        <v>0</v>
      </c>
      <c r="CO155" s="16" t="str">
        <f t="shared" si="132"/>
        <v>Pass</v>
      </c>
      <c r="CP155" s="31">
        <f>Survey!$BA155</f>
        <v>0</v>
      </c>
      <c r="CQ155" s="138">
        <f>Survey!$BB155+Survey!$BC155+Survey!$BD155+ABS(Survey!$BE155)-ABS(Survey!$BF155)-ABS(Survey!$BG155)+ABS(Survey!$BH155)-ABS(Survey!$BI155)+ABS(Survey!$BJ155)-ABS(Survey!$BK155)-ABS(Survey!$BL155)+Survey!$BM155</f>
        <v>0</v>
      </c>
      <c r="CR155" s="30">
        <f t="shared" si="133"/>
        <v>0</v>
      </c>
      <c r="CS155" s="17">
        <f t="shared" si="134"/>
        <v>0</v>
      </c>
      <c r="CT155" s="16" t="str">
        <f t="shared" si="135"/>
        <v>Pass</v>
      </c>
      <c r="CU155" s="33" t="b">
        <f>IF(ABS(Survey!$BM155)=0,TRUE,FALSE)</f>
        <v>1</v>
      </c>
      <c r="CV155" s="32" t="b">
        <f>NOT(ISBLANK(Survey!$BN155))</f>
        <v>0</v>
      </c>
      <c r="CW155" t="str">
        <f t="shared" si="136"/>
        <v>Fail</v>
      </c>
      <c r="CX155" s="25">
        <f>Survey!$BA155</f>
        <v>0</v>
      </c>
      <c r="CY155" s="25" cm="1">
        <f t="array" ref="CY155">SUM(SUMIF(Survey!BP155:BW155,{"&gt;0","&lt;0"})*{1,-1})-SUM(SUMIF(Survey!BY155:CF155,{"&gt;0","&lt;0"})*{1,-1})</f>
        <v>0</v>
      </c>
      <c r="CZ155" s="30" t="str">
        <f t="shared" si="137"/>
        <v>No holdings</v>
      </c>
      <c r="DA155">
        <f t="shared" si="138"/>
        <v>0</v>
      </c>
      <c r="DB155" s="16" t="str">
        <f t="shared" si="139"/>
        <v>Fail</v>
      </c>
      <c r="DC155" s="31">
        <f>Survey!$BA155</f>
        <v>0</v>
      </c>
      <c r="DD155" s="31" cm="1">
        <f t="array" ref="DD155">SUM(SUMIF(Survey!CH155:DA155,{"&gt;0","&lt;0"})*{1,-1})-SUM(SUMIF(Survey!DC155:DV155,{"&gt;0","&lt;0"})*{1,-1})</f>
        <v>0</v>
      </c>
      <c r="DE155" s="30" t="str">
        <f t="shared" si="140"/>
        <v>No holdings</v>
      </c>
      <c r="DF155" s="17">
        <f t="shared" si="141"/>
        <v>0</v>
      </c>
      <c r="DG155" s="16" t="str">
        <f t="shared" si="142"/>
        <v>Pass</v>
      </c>
      <c r="DH155" s="33" t="b">
        <f>IF(ABS(Survey!$DA155)=0,TRUE,FALSE)</f>
        <v>1</v>
      </c>
      <c r="DI155" s="32" t="b">
        <f>NOT(ISBLANK(Survey!$DB155))</f>
        <v>0</v>
      </c>
      <c r="DJ155" s="16" t="str">
        <f t="shared" si="143"/>
        <v>Pass</v>
      </c>
      <c r="DK155" s="33" t="b">
        <f>IF(ABS(Survey!$DV155)=0,TRUE,FALSE)</f>
        <v>1</v>
      </c>
      <c r="DL155" s="32" t="b">
        <f>NOT(ISBLANK(Survey!$DW155))</f>
        <v>0</v>
      </c>
      <c r="DM155" t="str">
        <f t="shared" si="144"/>
        <v>Pass</v>
      </c>
      <c r="DN155" s="25" cm="1">
        <f t="array" ref="DN155">SUM(SUMIF(Survey!CW155,{"&gt;0","&lt;0"})*{1,-1})+SUM(SUMIF(Survey!DR155,{"&gt;0","&lt;0"})*{1,-1})</f>
        <v>0</v>
      </c>
      <c r="DO155" s="25">
        <f>SUM(SUMIF(Survey!DY155:EE155,{"&gt;0","&lt;0"})*{1,-1})+SUM(SUMIF(Survey!EG155:EM155,{"&gt;0","&lt;0"})*{1,-1})</f>
        <v>0</v>
      </c>
      <c r="DP155">
        <f t="shared" si="145"/>
        <v>0</v>
      </c>
      <c r="DQ155">
        <f t="shared" si="146"/>
        <v>0</v>
      </c>
      <c r="DR155" s="16" t="str">
        <f t="shared" si="147"/>
        <v>Pass</v>
      </c>
      <c r="DS155" s="33" t="b">
        <f>IF(ABS(Survey!$EE155)=0,TRUE,FALSE)</f>
        <v>1</v>
      </c>
      <c r="DT155" s="32" t="b">
        <f>NOT(ISBLANK(Survey!EF155))</f>
        <v>0</v>
      </c>
      <c r="DU155" s="16" t="str">
        <f t="shared" si="148"/>
        <v>Pass</v>
      </c>
      <c r="DV155" s="33" t="b">
        <f>IF(ABS(Survey!$EM155)=0,TRUE,FALSE)</f>
        <v>1</v>
      </c>
      <c r="DW155" s="32" t="b">
        <f>NOT(ISBLANK(Survey!$EN155))</f>
        <v>0</v>
      </c>
      <c r="DX155" s="16" t="str">
        <f t="shared" si="149"/>
        <v>Fail</v>
      </c>
      <c r="DY155" s="31">
        <f>SUM(SUMIF(Survey!ET155:EV155,{"&gt;0","&lt;0"})*{1,-1})</f>
        <v>0</v>
      </c>
      <c r="DZ155">
        <f t="shared" si="150"/>
        <v>0</v>
      </c>
      <c r="EA155">
        <f t="shared" si="151"/>
        <v>100</v>
      </c>
      <c r="EB155" s="30" t="b">
        <f>IF(OR(Survey!$M155="ETF",Survey!$M155="ETF, alternative mutual fund",Survey!$M155="Closed-end", Survey!$M155="Split share corp"),TRUE,FALSE)</f>
        <v>0</v>
      </c>
      <c r="EC155" s="16" t="str">
        <f t="shared" si="152"/>
        <v>Fail</v>
      </c>
      <c r="ED155" s="31">
        <f>SUM(SUMIF(Survey!EX155:FD155,{"&gt;0","&lt;0"})*{1,-1})</f>
        <v>0</v>
      </c>
      <c r="EE155">
        <f t="shared" si="153"/>
        <v>0</v>
      </c>
      <c r="EF155" s="17">
        <f t="shared" si="154"/>
        <v>100</v>
      </c>
      <c r="EG155" s="16" t="str">
        <f t="shared" si="155"/>
        <v>Fail</v>
      </c>
      <c r="EH155" s="31">
        <f>SUM(SUMIF(Survey!FF155:FL155,{"&gt;0","&lt;0"})*{1,-1})</f>
        <v>0</v>
      </c>
      <c r="EI155">
        <f t="shared" si="156"/>
        <v>0</v>
      </c>
      <c r="EJ155" s="17">
        <f t="shared" si="157"/>
        <v>100</v>
      </c>
    </row>
    <row r="156" spans="1:140">
      <c r="A156">
        <v>156</v>
      </c>
      <c r="B156" t="str">
        <f t="shared" si="0"/>
        <v>Pass</v>
      </c>
      <c r="C156" t="str">
        <f>IF(COUNTBLANK(Survey!B156:FM156)=$C$2, "Pass", "Fail")</f>
        <v>Pass</v>
      </c>
      <c r="D156" s="16" t="str">
        <f t="shared" si="106"/>
        <v>Fail</v>
      </c>
      <c r="E156" t="str">
        <f>IF(OR(ISBLANK(Survey!AL156),COUNTIF(G156:BJ156,"Fail")),"Fail","Pass")</f>
        <v>Fail</v>
      </c>
      <c r="F156" s="265"/>
      <c r="G156" s="16" t="str">
        <f t="shared" si="107"/>
        <v>Fail</v>
      </c>
      <c r="H156" s="139">
        <f>COUNTBLANK(Survey!B156:D156)+COUNTBLANK(Survey!G156)+COUNTBLANK(Survey!I156)+COUNTBLANK(Survey!K156:M156)+COUNTBLANK(Survey!P156:Q156)+COUNTBLANK(Survey!T156:W156)+COUNTBLANK(Survey!Z156:AC156)+COUNTBLANK(Survey!AF156:AG156)+COUNTBLANK(Survey!AK156:AK156)</f>
        <v>21</v>
      </c>
      <c r="I156" t="str">
        <f t="shared" si="108"/>
        <v>Fail</v>
      </c>
      <c r="J156" t="b">
        <f>IF(Survey!E156="No",TRUE,FALSE)</f>
        <v>0</v>
      </c>
      <c r="K156" s="29" cm="1">
        <f t="array" ref="K156">IF(COUNTA(Survey!$E$4:$E$695)=1, 0, SUM(IF(COUNTIF(Survey!$E$4:$E$695, Survey!$E$4:$E$695)=1,1,0)))</f>
        <v>0</v>
      </c>
      <c r="L156" s="29">
        <f>LEN(Survey!E156)</f>
        <v>0</v>
      </c>
      <c r="M156" s="16" t="str">
        <f t="shared" si="109"/>
        <v>Fail</v>
      </c>
      <c r="N156" t="b">
        <f>IF(Survey!F156="No",TRUE,FALSE)</f>
        <v>0</v>
      </c>
      <c r="O156" t="b">
        <f>Survey!F156=Survey!E156</f>
        <v>1</v>
      </c>
      <c r="P156">
        <f>COUNTIF(Survey!$F$4:$F$695,Survey!F156)</f>
        <v>0</v>
      </c>
      <c r="Q156" s="28">
        <f>LEN(Survey!F156)</f>
        <v>0</v>
      </c>
      <c r="R156" s="16" t="str">
        <f t="shared" si="110"/>
        <v>Pass</v>
      </c>
      <c r="S156" s="29">
        <f>MOD((LEN(Survey!H156)+2),11)</f>
        <v>2</v>
      </c>
      <c r="T156">
        <f>COUNTIF(Survey!$H$4:$H$695,Survey!H156)</f>
        <v>0</v>
      </c>
      <c r="U156" s="28" t="str">
        <f>IF(Survey!$L156="Prospectus fund", "Yes", "No")</f>
        <v>No</v>
      </c>
      <c r="V156" s="16" t="str">
        <f t="shared" si="111"/>
        <v>Pass</v>
      </c>
      <c r="W156" s="29">
        <f>MOD((LEN(Survey!J156)+2),11)</f>
        <v>2</v>
      </c>
      <c r="X156">
        <f>COUNTIF(Survey!$J$4:$J$695,Survey!J156)</f>
        <v>0</v>
      </c>
      <c r="Y156" s="30" t="b">
        <f>IF(OR(Survey!$M156="ETF",Survey!$M156="ETF, alternative mutual fund",Survey!$M156="Closed-end", Survey!$M156="Split share corp", Survey!$I156="Yes"),TRUE,FALSE)</f>
        <v>0</v>
      </c>
      <c r="Z156" s="16" t="str">
        <f>IFERROR(IF(AND(OR(AC156=AD156,AD156 = "Either"),NOT(ISBLANK(Survey!K156))),"Pass","Fail"),"Pass")</f>
        <v>Fail</v>
      </c>
      <c r="AA156" s="31" cm="1">
        <f t="array" ref="AA156">SUM(SUMIF(Survey!CH156:DA156,{"&gt;0","&lt;0"})*{1,-1})</f>
        <v>0</v>
      </c>
      <c r="AB156" s="33" cm="1">
        <f t="array" ref="AB156">SUM(SUMIF(Survey!CK156,{"&gt;0","&lt;0"})*{1,-1})+SUM(SUMIF(Survey!CU156,{"&gt;0","&lt;0"})*{1,-1})</f>
        <v>0</v>
      </c>
      <c r="AC156" s="33">
        <f>Survey!K156</f>
        <v>0</v>
      </c>
      <c r="AD156" s="32" t="str">
        <f t="shared" si="112"/>
        <v>Either</v>
      </c>
      <c r="AE156" s="16" t="str">
        <f t="shared" si="113"/>
        <v>Fail</v>
      </c>
      <c r="AF156" s="58" cm="1">
        <f t="array" ref="AF156">SUM(SUMIF(Survey!CH156:DA156,{"&gt;0","&lt;0"})*{1,-1})+SUM(SUMIF(Survey!DC156:DV156,{"&gt;0","&lt;0"})*{1,-1})</f>
        <v>0</v>
      </c>
      <c r="AG156" s="58">
        <f>IFERROR(AF156/(Survey!$BA156),0)</f>
        <v>0</v>
      </c>
      <c r="AH156" s="104" t="b">
        <f>IF(OR(Survey!$M156="Alternative strategy or hedge",Survey!$M156="Private asset",Survey!$L156="Prospectus fund"),TRUE,FALSE)</f>
        <v>0</v>
      </c>
      <c r="AI156" s="104" t="b">
        <f>NOT(ISBLANK(Survey!$M156))</f>
        <v>0</v>
      </c>
      <c r="AJ156" s="16" t="str">
        <f t="shared" si="114"/>
        <v>Fail</v>
      </c>
      <c r="AK156" t="b">
        <f>IF(Survey!W156="No",TRUE,FALSE)</f>
        <v>0</v>
      </c>
      <c r="AL156" s="119">
        <f>MOD((LEN(Survey!W156)+2),22)</f>
        <v>2</v>
      </c>
      <c r="AM156" t="str">
        <f t="shared" si="115"/>
        <v>Pass</v>
      </c>
      <c r="AN156" s="33" t="b">
        <f>NOT(ISNUMBER(SEARCH("Other",Survey!$Q156)))</f>
        <v>1</v>
      </c>
      <c r="AO156" s="32" t="b">
        <f>NOT(ISBLANK(Survey!$R156))</f>
        <v>0</v>
      </c>
      <c r="AP156" s="16" t="str">
        <f t="shared" si="116"/>
        <v>Pass</v>
      </c>
      <c r="AQ156" s="114">
        <f>COUNTBLANK(Survey!$X156)</f>
        <v>1</v>
      </c>
      <c r="AR156" s="58">
        <f>IF(AND(Survey!L156&lt;&gt;"Exempt fund",OR(Survey!$M156="ETF",Survey!$M156="ETF, alternative mutual fund",Survey!$M156="Mutual fund",Survey!$M156="Alternative mutual fund",Survey!$M156="Money market")),1,0)</f>
        <v>0</v>
      </c>
      <c r="AS156" s="16" t="str">
        <f t="shared" si="117"/>
        <v>Pass</v>
      </c>
      <c r="AT156" s="33" t="b">
        <f>NOT(ISNUMBER(SEARCH("Yes",Survey!$AC156)))</f>
        <v>1</v>
      </c>
      <c r="AU156" s="32" t="b">
        <f>IF(COUNTBLANK(Survey!$AD156:$AE156)=0,TRUE, FALSE)</f>
        <v>0</v>
      </c>
      <c r="AV156" s="16" t="str">
        <f t="shared" si="118"/>
        <v>Pass</v>
      </c>
      <c r="AW156" s="33" t="b">
        <f>NOT(ISNUMBER(SEARCH("Yes",Survey!$AF156)))</f>
        <v>1</v>
      </c>
      <c r="AX156" s="32" t="b">
        <f>NOT(ISBLANK(Survey!$AH156))</f>
        <v>0</v>
      </c>
      <c r="AY156" s="16" t="str">
        <f t="shared" si="119"/>
        <v>Pass</v>
      </c>
      <c r="AZ156" s="33" t="b">
        <f>NOT(OR(ISNUMBER(SEARCH("Other",Survey!$AH156)),ISNUMBER(SEARCH("Multiple",Survey!$AH156))))</f>
        <v>1</v>
      </c>
      <c r="BA156" s="32" t="b">
        <f>NOT(ISBLANK(Survey!$AI156))</f>
        <v>0</v>
      </c>
      <c r="BB156" s="16" t="str">
        <f t="shared" si="120"/>
        <v>Fail</v>
      </c>
      <c r="BC156" s="114">
        <f>IF(ABS(Survey!$BA156)&gt;0, 1,0)</f>
        <v>0</v>
      </c>
      <c r="BD156" s="114">
        <f>IF(COUNTBLANK(Survey!$AL156)=0,1,0)</f>
        <v>0</v>
      </c>
      <c r="BE156" s="16" t="str">
        <f t="shared" si="121"/>
        <v>Pass</v>
      </c>
      <c r="BF156" s="114">
        <f>IF(ISBLANK(Survey!$AL156),0,1)</f>
        <v>0</v>
      </c>
      <c r="BG156" s="133">
        <f>COUNTBLANK(Survey!$AM156)</f>
        <v>1</v>
      </c>
      <c r="BH156" s="16" t="str">
        <f t="shared" si="122"/>
        <v>Pass</v>
      </c>
      <c r="BI156" s="114">
        <f>IF(OR(Survey!$AM156="Closed",ISBLANK(Survey!$AM156)),0,1)</f>
        <v>0</v>
      </c>
      <c r="BJ156" s="133">
        <f>IF(ISBLANK(Survey!$AN156),1,0)</f>
        <v>1</v>
      </c>
      <c r="BK156" s="118" t="str">
        <f t="shared" si="123"/>
        <v>Pass</v>
      </c>
      <c r="BL156" s="31" cm="1">
        <f t="array" ref="BL156">SUM(SUMIF(Survey!AO156:AP156,{"&gt;0","&lt;0"})*{1,-1})</f>
        <v>0</v>
      </c>
      <c r="BM156">
        <f t="shared" si="124"/>
        <v>0</v>
      </c>
      <c r="BN156">
        <f t="shared" si="125"/>
        <v>100</v>
      </c>
      <c r="BO156" s="118" t="str">
        <f t="shared" si="126"/>
        <v>Pass</v>
      </c>
      <c r="BP156">
        <f>IF(Survey!AQ156="No",0,1)</f>
        <v>1</v>
      </c>
      <c r="BQ156" s="207">
        <f>MOD((LEN(Survey!AQ156)+2),22)</f>
        <v>2</v>
      </c>
      <c r="BR156">
        <f>IF(Survey!AR156="No",0,1)</f>
        <v>1</v>
      </c>
      <c r="BS156" s="207">
        <f>MOD((LEN(Survey!AR156)+2),22)</f>
        <v>2</v>
      </c>
      <c r="BT156" s="114">
        <f>COUNTBLANK(Survey!$AQ156:$AS156)+COUNTBLANK(Survey!$AU156)</f>
        <v>4</v>
      </c>
      <c r="BU156" s="114">
        <f>IF(Survey!$I156="Yes",1,0)</f>
        <v>0</v>
      </c>
      <c r="BV156" s="114">
        <f>IF(OR(Survey!$M156="Mutual fund",Survey!$M156="Alternative mutual fund",Survey!$M156="Money market"),1,0)</f>
        <v>0</v>
      </c>
      <c r="BW156" s="119">
        <f>IF(OR(Survey!$M156="ETF",Survey!$M156="ETF, alternative mutual fund"),1,0)</f>
        <v>0</v>
      </c>
      <c r="BX156" s="16" t="str">
        <f t="shared" si="127"/>
        <v>Pass</v>
      </c>
      <c r="BY156" s="33">
        <f>IF(ISNUMBER(SEARCH("Other",Survey!$AS156)), 1, 0)</f>
        <v>0</v>
      </c>
      <c r="BZ156" s="58" t="b">
        <f>NOT(ISBLANK(Survey!$AT156))</f>
        <v>0</v>
      </c>
      <c r="CA156" s="16" t="str">
        <f t="shared" si="128"/>
        <v>Pass</v>
      </c>
      <c r="CB156" s="114">
        <f>IF(Survey!$BB156=0, 0,1)</f>
        <v>0</v>
      </c>
      <c r="CC156" s="58">
        <f>Survey!$AV156</f>
        <v>0</v>
      </c>
      <c r="CD156" s="58">
        <f>Survey!$BC156+Survey!$BD156+ABS(Survey!$BE156)-ABS(Survey!$BF156)-ABS(Survey!$BG156)-ABS(Survey!$BL156)</f>
        <v>0</v>
      </c>
      <c r="CE156" s="138">
        <f>Survey!BB156+(ABS(Survey!$BH156)-ABS(Survey!$BI156)+ABS(Survey!$BJ156)-ABS(Survey!$BK156))*0.5</f>
        <v>0</v>
      </c>
      <c r="CF156" s="58">
        <f t="shared" si="129"/>
        <v>0</v>
      </c>
      <c r="CG156" s="58">
        <f>IF(AND($CC156&gt;$CF156-0.2,$CC156&lt;$CF156+0.2,ISBLANK(Survey!$AV156)=FALSE),0,1)</f>
        <v>1</v>
      </c>
      <c r="CH156" s="133">
        <f>IF(ISBLANK(Survey!$AW156),1,0)</f>
        <v>1</v>
      </c>
      <c r="CI156" s="16" t="str">
        <f t="shared" si="130"/>
        <v>Pass</v>
      </c>
      <c r="CJ156" s="114">
        <f>IF(Survey!$BB156=0, 0,1)</f>
        <v>0</v>
      </c>
      <c r="CK156" s="58">
        <f>IF(AND(Survey!$AX156&gt;=0,Survey!$AX156&lt;=0.2,Survey!$AX156&lt;&gt;""),0,1)</f>
        <v>1</v>
      </c>
      <c r="CL156" s="114">
        <f>IF(ISBLANK(Survey!$AY156),1,0)</f>
        <v>1</v>
      </c>
      <c r="CM156" s="16" t="str">
        <f t="shared" si="131"/>
        <v>Fail</v>
      </c>
      <c r="CN156" s="133">
        <f>Survey!$AZ156</f>
        <v>0</v>
      </c>
      <c r="CO156" s="16" t="str">
        <f t="shared" si="132"/>
        <v>Pass</v>
      </c>
      <c r="CP156" s="31">
        <f>Survey!$BA156</f>
        <v>0</v>
      </c>
      <c r="CQ156" s="138">
        <f>Survey!$BB156+Survey!$BC156+Survey!$BD156+ABS(Survey!$BE156)-ABS(Survey!$BF156)-ABS(Survey!$BG156)+ABS(Survey!$BH156)-ABS(Survey!$BI156)+ABS(Survey!$BJ156)-ABS(Survey!$BK156)-ABS(Survey!$BL156)+Survey!$BM156</f>
        <v>0</v>
      </c>
      <c r="CR156" s="30">
        <f t="shared" si="133"/>
        <v>0</v>
      </c>
      <c r="CS156" s="17">
        <f t="shared" si="134"/>
        <v>0</v>
      </c>
      <c r="CT156" s="16" t="str">
        <f t="shared" si="135"/>
        <v>Pass</v>
      </c>
      <c r="CU156" s="33" t="b">
        <f>IF(ABS(Survey!$BM156)=0,TRUE,FALSE)</f>
        <v>1</v>
      </c>
      <c r="CV156" s="32" t="b">
        <f>NOT(ISBLANK(Survey!$BN156))</f>
        <v>0</v>
      </c>
      <c r="CW156" t="str">
        <f t="shared" si="136"/>
        <v>Fail</v>
      </c>
      <c r="CX156" s="25">
        <f>Survey!$BA156</f>
        <v>0</v>
      </c>
      <c r="CY156" s="25" cm="1">
        <f t="array" ref="CY156">SUM(SUMIF(Survey!BP156:BW156,{"&gt;0","&lt;0"})*{1,-1})-SUM(SUMIF(Survey!BY156:CF156,{"&gt;0","&lt;0"})*{1,-1})</f>
        <v>0</v>
      </c>
      <c r="CZ156" s="30" t="str">
        <f t="shared" si="137"/>
        <v>No holdings</v>
      </c>
      <c r="DA156">
        <f t="shared" si="138"/>
        <v>0</v>
      </c>
      <c r="DB156" s="16" t="str">
        <f t="shared" si="139"/>
        <v>Fail</v>
      </c>
      <c r="DC156" s="31">
        <f>Survey!$BA156</f>
        <v>0</v>
      </c>
      <c r="DD156" s="31" cm="1">
        <f t="array" ref="DD156">SUM(SUMIF(Survey!CH156:DA156,{"&gt;0","&lt;0"})*{1,-1})-SUM(SUMIF(Survey!DC156:DV156,{"&gt;0","&lt;0"})*{1,-1})</f>
        <v>0</v>
      </c>
      <c r="DE156" s="30" t="str">
        <f t="shared" si="140"/>
        <v>No holdings</v>
      </c>
      <c r="DF156" s="17">
        <f t="shared" si="141"/>
        <v>0</v>
      </c>
      <c r="DG156" s="16" t="str">
        <f t="shared" si="142"/>
        <v>Pass</v>
      </c>
      <c r="DH156" s="33" t="b">
        <f>IF(ABS(Survey!$DA156)=0,TRUE,FALSE)</f>
        <v>1</v>
      </c>
      <c r="DI156" s="32" t="b">
        <f>NOT(ISBLANK(Survey!$DB156))</f>
        <v>0</v>
      </c>
      <c r="DJ156" s="16" t="str">
        <f t="shared" si="143"/>
        <v>Pass</v>
      </c>
      <c r="DK156" s="33" t="b">
        <f>IF(ABS(Survey!$DV156)=0,TRUE,FALSE)</f>
        <v>1</v>
      </c>
      <c r="DL156" s="32" t="b">
        <f>NOT(ISBLANK(Survey!$DW156))</f>
        <v>0</v>
      </c>
      <c r="DM156" t="str">
        <f t="shared" si="144"/>
        <v>Pass</v>
      </c>
      <c r="DN156" s="25" cm="1">
        <f t="array" ref="DN156">SUM(SUMIF(Survey!CW156,{"&gt;0","&lt;0"})*{1,-1})+SUM(SUMIF(Survey!DR156,{"&gt;0","&lt;0"})*{1,-1})</f>
        <v>0</v>
      </c>
      <c r="DO156" s="25">
        <f>SUM(SUMIF(Survey!DY156:EE156,{"&gt;0","&lt;0"})*{1,-1})+SUM(SUMIF(Survey!EG156:EM156,{"&gt;0","&lt;0"})*{1,-1})</f>
        <v>0</v>
      </c>
      <c r="DP156">
        <f t="shared" si="145"/>
        <v>0</v>
      </c>
      <c r="DQ156">
        <f t="shared" si="146"/>
        <v>0</v>
      </c>
      <c r="DR156" s="16" t="str">
        <f t="shared" si="147"/>
        <v>Pass</v>
      </c>
      <c r="DS156" s="33" t="b">
        <f>IF(ABS(Survey!$EE156)=0,TRUE,FALSE)</f>
        <v>1</v>
      </c>
      <c r="DT156" s="32" t="b">
        <f>NOT(ISBLANK(Survey!EF156))</f>
        <v>0</v>
      </c>
      <c r="DU156" s="16" t="str">
        <f t="shared" si="148"/>
        <v>Pass</v>
      </c>
      <c r="DV156" s="33" t="b">
        <f>IF(ABS(Survey!$EM156)=0,TRUE,FALSE)</f>
        <v>1</v>
      </c>
      <c r="DW156" s="32" t="b">
        <f>NOT(ISBLANK(Survey!$EN156))</f>
        <v>0</v>
      </c>
      <c r="DX156" s="16" t="str">
        <f t="shared" si="149"/>
        <v>Fail</v>
      </c>
      <c r="DY156" s="31">
        <f>SUM(SUMIF(Survey!ET156:EV156,{"&gt;0","&lt;0"})*{1,-1})</f>
        <v>0</v>
      </c>
      <c r="DZ156">
        <f t="shared" si="150"/>
        <v>0</v>
      </c>
      <c r="EA156">
        <f t="shared" si="151"/>
        <v>100</v>
      </c>
      <c r="EB156" s="30" t="b">
        <f>IF(OR(Survey!$M156="ETF",Survey!$M156="ETF, alternative mutual fund",Survey!$M156="Closed-end", Survey!$M156="Split share corp"),TRUE,FALSE)</f>
        <v>0</v>
      </c>
      <c r="EC156" s="16" t="str">
        <f t="shared" si="152"/>
        <v>Fail</v>
      </c>
      <c r="ED156" s="31">
        <f>SUM(SUMIF(Survey!EX156:FD156,{"&gt;0","&lt;0"})*{1,-1})</f>
        <v>0</v>
      </c>
      <c r="EE156">
        <f t="shared" si="153"/>
        <v>0</v>
      </c>
      <c r="EF156" s="17">
        <f t="shared" si="154"/>
        <v>100</v>
      </c>
      <c r="EG156" s="16" t="str">
        <f t="shared" si="155"/>
        <v>Fail</v>
      </c>
      <c r="EH156" s="31">
        <f>SUM(SUMIF(Survey!FF156:FL156,{"&gt;0","&lt;0"})*{1,-1})</f>
        <v>0</v>
      </c>
      <c r="EI156">
        <f t="shared" si="156"/>
        <v>0</v>
      </c>
      <c r="EJ156" s="17">
        <f t="shared" si="157"/>
        <v>100</v>
      </c>
    </row>
    <row r="157" spans="1:140">
      <c r="A157">
        <v>157</v>
      </c>
      <c r="B157" t="str">
        <f t="shared" si="0"/>
        <v>Pass</v>
      </c>
      <c r="C157" t="str">
        <f>IF(COUNTBLANK(Survey!B157:FM157)=$C$2, "Pass", "Fail")</f>
        <v>Pass</v>
      </c>
      <c r="D157" s="16" t="str">
        <f t="shared" si="106"/>
        <v>Fail</v>
      </c>
      <c r="E157" t="str">
        <f>IF(OR(ISBLANK(Survey!AL157),COUNTIF(G157:BJ157,"Fail")),"Fail","Pass")</f>
        <v>Fail</v>
      </c>
      <c r="F157" s="265"/>
      <c r="G157" s="16" t="str">
        <f t="shared" si="107"/>
        <v>Fail</v>
      </c>
      <c r="H157" s="139">
        <f>COUNTBLANK(Survey!B157:D157)+COUNTBLANK(Survey!G157)+COUNTBLANK(Survey!I157)+COUNTBLANK(Survey!K157:M157)+COUNTBLANK(Survey!P157:Q157)+COUNTBLANK(Survey!T157:W157)+COUNTBLANK(Survey!Z157:AC157)+COUNTBLANK(Survey!AF157:AG157)+COUNTBLANK(Survey!AK157:AK157)</f>
        <v>21</v>
      </c>
      <c r="I157" t="str">
        <f t="shared" si="108"/>
        <v>Fail</v>
      </c>
      <c r="J157" t="b">
        <f>IF(Survey!E157="No",TRUE,FALSE)</f>
        <v>0</v>
      </c>
      <c r="K157" s="29" cm="1">
        <f t="array" ref="K157">IF(COUNTA(Survey!$E$4:$E$695)=1, 0, SUM(IF(COUNTIF(Survey!$E$4:$E$695, Survey!$E$4:$E$695)=1,1,0)))</f>
        <v>0</v>
      </c>
      <c r="L157" s="29">
        <f>LEN(Survey!E157)</f>
        <v>0</v>
      </c>
      <c r="M157" s="16" t="str">
        <f t="shared" si="109"/>
        <v>Fail</v>
      </c>
      <c r="N157" t="b">
        <f>IF(Survey!F157="No",TRUE,FALSE)</f>
        <v>0</v>
      </c>
      <c r="O157" t="b">
        <f>Survey!F157=Survey!E157</f>
        <v>1</v>
      </c>
      <c r="P157">
        <f>COUNTIF(Survey!$F$4:$F$695,Survey!F157)</f>
        <v>0</v>
      </c>
      <c r="Q157" s="28">
        <f>LEN(Survey!F157)</f>
        <v>0</v>
      </c>
      <c r="R157" s="16" t="str">
        <f t="shared" si="110"/>
        <v>Pass</v>
      </c>
      <c r="S157" s="29">
        <f>MOD((LEN(Survey!H157)+2),11)</f>
        <v>2</v>
      </c>
      <c r="T157">
        <f>COUNTIF(Survey!$H$4:$H$695,Survey!H157)</f>
        <v>0</v>
      </c>
      <c r="U157" s="28" t="str">
        <f>IF(Survey!$L157="Prospectus fund", "Yes", "No")</f>
        <v>No</v>
      </c>
      <c r="V157" s="16" t="str">
        <f t="shared" si="111"/>
        <v>Pass</v>
      </c>
      <c r="W157" s="29">
        <f>MOD((LEN(Survey!J157)+2),11)</f>
        <v>2</v>
      </c>
      <c r="X157">
        <f>COUNTIF(Survey!$J$4:$J$695,Survey!J157)</f>
        <v>0</v>
      </c>
      <c r="Y157" s="30" t="b">
        <f>IF(OR(Survey!$M157="ETF",Survey!$M157="ETF, alternative mutual fund",Survey!$M157="Closed-end", Survey!$M157="Split share corp", Survey!$I157="Yes"),TRUE,FALSE)</f>
        <v>0</v>
      </c>
      <c r="Z157" s="16" t="str">
        <f>IFERROR(IF(AND(OR(AC157=AD157,AD157 = "Either"),NOT(ISBLANK(Survey!K157))),"Pass","Fail"),"Pass")</f>
        <v>Fail</v>
      </c>
      <c r="AA157" s="31" cm="1">
        <f t="array" ref="AA157">SUM(SUMIF(Survey!CH157:DA157,{"&gt;0","&lt;0"})*{1,-1})</f>
        <v>0</v>
      </c>
      <c r="AB157" s="33" cm="1">
        <f t="array" ref="AB157">SUM(SUMIF(Survey!CK157,{"&gt;0","&lt;0"})*{1,-1})+SUM(SUMIF(Survey!CU157,{"&gt;0","&lt;0"})*{1,-1})</f>
        <v>0</v>
      </c>
      <c r="AC157" s="33">
        <f>Survey!K157</f>
        <v>0</v>
      </c>
      <c r="AD157" s="32" t="str">
        <f t="shared" si="112"/>
        <v>Either</v>
      </c>
      <c r="AE157" s="16" t="str">
        <f t="shared" si="113"/>
        <v>Fail</v>
      </c>
      <c r="AF157" s="58" cm="1">
        <f t="array" ref="AF157">SUM(SUMIF(Survey!CH157:DA157,{"&gt;0","&lt;0"})*{1,-1})+SUM(SUMIF(Survey!DC157:DV157,{"&gt;0","&lt;0"})*{1,-1})</f>
        <v>0</v>
      </c>
      <c r="AG157" s="58">
        <f>IFERROR(AF157/(Survey!$BA157),0)</f>
        <v>0</v>
      </c>
      <c r="AH157" s="104" t="b">
        <f>IF(OR(Survey!$M157="Alternative strategy or hedge",Survey!$M157="Private asset",Survey!$L157="Prospectus fund"),TRUE,FALSE)</f>
        <v>0</v>
      </c>
      <c r="AI157" s="104" t="b">
        <f>NOT(ISBLANK(Survey!$M157))</f>
        <v>0</v>
      </c>
      <c r="AJ157" s="16" t="str">
        <f t="shared" si="114"/>
        <v>Fail</v>
      </c>
      <c r="AK157" t="b">
        <f>IF(Survey!W157="No",TRUE,FALSE)</f>
        <v>0</v>
      </c>
      <c r="AL157" s="119">
        <f>MOD((LEN(Survey!W157)+2),22)</f>
        <v>2</v>
      </c>
      <c r="AM157" t="str">
        <f t="shared" si="115"/>
        <v>Pass</v>
      </c>
      <c r="AN157" s="33" t="b">
        <f>NOT(ISNUMBER(SEARCH("Other",Survey!$Q157)))</f>
        <v>1</v>
      </c>
      <c r="AO157" s="32" t="b">
        <f>NOT(ISBLANK(Survey!$R157))</f>
        <v>0</v>
      </c>
      <c r="AP157" s="16" t="str">
        <f t="shared" si="116"/>
        <v>Pass</v>
      </c>
      <c r="AQ157" s="114">
        <f>COUNTBLANK(Survey!$X157)</f>
        <v>1</v>
      </c>
      <c r="AR157" s="58">
        <f>IF(AND(Survey!L157&lt;&gt;"Exempt fund",OR(Survey!$M157="ETF",Survey!$M157="ETF, alternative mutual fund",Survey!$M157="Mutual fund",Survey!$M157="Alternative mutual fund",Survey!$M157="Money market")),1,0)</f>
        <v>0</v>
      </c>
      <c r="AS157" s="16" t="str">
        <f t="shared" si="117"/>
        <v>Pass</v>
      </c>
      <c r="AT157" s="33" t="b">
        <f>NOT(ISNUMBER(SEARCH("Yes",Survey!$AC157)))</f>
        <v>1</v>
      </c>
      <c r="AU157" s="32" t="b">
        <f>IF(COUNTBLANK(Survey!$AD157:$AE157)=0,TRUE, FALSE)</f>
        <v>0</v>
      </c>
      <c r="AV157" s="16" t="str">
        <f t="shared" si="118"/>
        <v>Pass</v>
      </c>
      <c r="AW157" s="33" t="b">
        <f>NOT(ISNUMBER(SEARCH("Yes",Survey!$AF157)))</f>
        <v>1</v>
      </c>
      <c r="AX157" s="32" t="b">
        <f>NOT(ISBLANK(Survey!$AH157))</f>
        <v>0</v>
      </c>
      <c r="AY157" s="16" t="str">
        <f t="shared" si="119"/>
        <v>Pass</v>
      </c>
      <c r="AZ157" s="33" t="b">
        <f>NOT(OR(ISNUMBER(SEARCH("Other",Survey!$AH157)),ISNUMBER(SEARCH("Multiple",Survey!$AH157))))</f>
        <v>1</v>
      </c>
      <c r="BA157" s="32" t="b">
        <f>NOT(ISBLANK(Survey!$AI157))</f>
        <v>0</v>
      </c>
      <c r="BB157" s="16" t="str">
        <f t="shared" si="120"/>
        <v>Fail</v>
      </c>
      <c r="BC157" s="114">
        <f>IF(ABS(Survey!$BA157)&gt;0, 1,0)</f>
        <v>0</v>
      </c>
      <c r="BD157" s="114">
        <f>IF(COUNTBLANK(Survey!$AL157)=0,1,0)</f>
        <v>0</v>
      </c>
      <c r="BE157" s="16" t="str">
        <f t="shared" si="121"/>
        <v>Pass</v>
      </c>
      <c r="BF157" s="114">
        <f>IF(ISBLANK(Survey!$AL157),0,1)</f>
        <v>0</v>
      </c>
      <c r="BG157" s="133">
        <f>COUNTBLANK(Survey!$AM157)</f>
        <v>1</v>
      </c>
      <c r="BH157" s="16" t="str">
        <f t="shared" si="122"/>
        <v>Pass</v>
      </c>
      <c r="BI157" s="114">
        <f>IF(OR(Survey!$AM157="Closed",ISBLANK(Survey!$AM157)),0,1)</f>
        <v>0</v>
      </c>
      <c r="BJ157" s="133">
        <f>IF(ISBLANK(Survey!$AN157),1,0)</f>
        <v>1</v>
      </c>
      <c r="BK157" s="118" t="str">
        <f t="shared" si="123"/>
        <v>Pass</v>
      </c>
      <c r="BL157" s="31" cm="1">
        <f t="array" ref="BL157">SUM(SUMIF(Survey!AO157:AP157,{"&gt;0","&lt;0"})*{1,-1})</f>
        <v>0</v>
      </c>
      <c r="BM157">
        <f t="shared" si="124"/>
        <v>0</v>
      </c>
      <c r="BN157">
        <f t="shared" si="125"/>
        <v>100</v>
      </c>
      <c r="BO157" s="118" t="str">
        <f t="shared" si="126"/>
        <v>Pass</v>
      </c>
      <c r="BP157">
        <f>IF(Survey!AQ157="No",0,1)</f>
        <v>1</v>
      </c>
      <c r="BQ157" s="207">
        <f>MOD((LEN(Survey!AQ157)+2),22)</f>
        <v>2</v>
      </c>
      <c r="BR157">
        <f>IF(Survey!AR157="No",0,1)</f>
        <v>1</v>
      </c>
      <c r="BS157" s="207">
        <f>MOD((LEN(Survey!AR157)+2),22)</f>
        <v>2</v>
      </c>
      <c r="BT157" s="114">
        <f>COUNTBLANK(Survey!$AQ157:$AS157)+COUNTBLANK(Survey!$AU157)</f>
        <v>4</v>
      </c>
      <c r="BU157" s="114">
        <f>IF(Survey!$I157="Yes",1,0)</f>
        <v>0</v>
      </c>
      <c r="BV157" s="114">
        <f>IF(OR(Survey!$M157="Mutual fund",Survey!$M157="Alternative mutual fund",Survey!$M157="Money market"),1,0)</f>
        <v>0</v>
      </c>
      <c r="BW157" s="119">
        <f>IF(OR(Survey!$M157="ETF",Survey!$M157="ETF, alternative mutual fund"),1,0)</f>
        <v>0</v>
      </c>
      <c r="BX157" s="16" t="str">
        <f t="shared" si="127"/>
        <v>Pass</v>
      </c>
      <c r="BY157" s="33">
        <f>IF(ISNUMBER(SEARCH("Other",Survey!$AS157)), 1, 0)</f>
        <v>0</v>
      </c>
      <c r="BZ157" s="58" t="b">
        <f>NOT(ISBLANK(Survey!$AT157))</f>
        <v>0</v>
      </c>
      <c r="CA157" s="16" t="str">
        <f t="shared" si="128"/>
        <v>Pass</v>
      </c>
      <c r="CB157" s="114">
        <f>IF(Survey!$BB157=0, 0,1)</f>
        <v>0</v>
      </c>
      <c r="CC157" s="58">
        <f>Survey!$AV157</f>
        <v>0</v>
      </c>
      <c r="CD157" s="58">
        <f>Survey!$BC157+Survey!$BD157+ABS(Survey!$BE157)-ABS(Survey!$BF157)-ABS(Survey!$BG157)-ABS(Survey!$BL157)</f>
        <v>0</v>
      </c>
      <c r="CE157" s="138">
        <f>Survey!BB157+(ABS(Survey!$BH157)-ABS(Survey!$BI157)+ABS(Survey!$BJ157)-ABS(Survey!$BK157))*0.5</f>
        <v>0</v>
      </c>
      <c r="CF157" s="58">
        <f t="shared" si="129"/>
        <v>0</v>
      </c>
      <c r="CG157" s="58">
        <f>IF(AND($CC157&gt;$CF157-0.2,$CC157&lt;$CF157+0.2,ISBLANK(Survey!$AV157)=FALSE),0,1)</f>
        <v>1</v>
      </c>
      <c r="CH157" s="133">
        <f>IF(ISBLANK(Survey!$AW157),1,0)</f>
        <v>1</v>
      </c>
      <c r="CI157" s="16" t="str">
        <f t="shared" si="130"/>
        <v>Pass</v>
      </c>
      <c r="CJ157" s="114">
        <f>IF(Survey!$BB157=0, 0,1)</f>
        <v>0</v>
      </c>
      <c r="CK157" s="58">
        <f>IF(AND(Survey!$AX157&gt;=0,Survey!$AX157&lt;=0.2,Survey!$AX157&lt;&gt;""),0,1)</f>
        <v>1</v>
      </c>
      <c r="CL157" s="114">
        <f>IF(ISBLANK(Survey!$AY157),1,0)</f>
        <v>1</v>
      </c>
      <c r="CM157" s="16" t="str">
        <f t="shared" si="131"/>
        <v>Fail</v>
      </c>
      <c r="CN157" s="133">
        <f>Survey!$AZ157</f>
        <v>0</v>
      </c>
      <c r="CO157" s="16" t="str">
        <f t="shared" si="132"/>
        <v>Pass</v>
      </c>
      <c r="CP157" s="31">
        <f>Survey!$BA157</f>
        <v>0</v>
      </c>
      <c r="CQ157" s="138">
        <f>Survey!$BB157+Survey!$BC157+Survey!$BD157+ABS(Survey!$BE157)-ABS(Survey!$BF157)-ABS(Survey!$BG157)+ABS(Survey!$BH157)-ABS(Survey!$BI157)+ABS(Survey!$BJ157)-ABS(Survey!$BK157)-ABS(Survey!$BL157)+Survey!$BM157</f>
        <v>0</v>
      </c>
      <c r="CR157" s="30">
        <f t="shared" si="133"/>
        <v>0</v>
      </c>
      <c r="CS157" s="17">
        <f t="shared" si="134"/>
        <v>0</v>
      </c>
      <c r="CT157" s="16" t="str">
        <f t="shared" si="135"/>
        <v>Pass</v>
      </c>
      <c r="CU157" s="33" t="b">
        <f>IF(ABS(Survey!$BM157)=0,TRUE,FALSE)</f>
        <v>1</v>
      </c>
      <c r="CV157" s="32" t="b">
        <f>NOT(ISBLANK(Survey!$BN157))</f>
        <v>0</v>
      </c>
      <c r="CW157" t="str">
        <f t="shared" si="136"/>
        <v>Fail</v>
      </c>
      <c r="CX157" s="25">
        <f>Survey!$BA157</f>
        <v>0</v>
      </c>
      <c r="CY157" s="25" cm="1">
        <f t="array" ref="CY157">SUM(SUMIF(Survey!BP157:BW157,{"&gt;0","&lt;0"})*{1,-1})-SUM(SUMIF(Survey!BY157:CF157,{"&gt;0","&lt;0"})*{1,-1})</f>
        <v>0</v>
      </c>
      <c r="CZ157" s="30" t="str">
        <f t="shared" si="137"/>
        <v>No holdings</v>
      </c>
      <c r="DA157">
        <f t="shared" si="138"/>
        <v>0</v>
      </c>
      <c r="DB157" s="16" t="str">
        <f t="shared" si="139"/>
        <v>Fail</v>
      </c>
      <c r="DC157" s="31">
        <f>Survey!$BA157</f>
        <v>0</v>
      </c>
      <c r="DD157" s="31" cm="1">
        <f t="array" ref="DD157">SUM(SUMIF(Survey!CH157:DA157,{"&gt;0","&lt;0"})*{1,-1})-SUM(SUMIF(Survey!DC157:DV157,{"&gt;0","&lt;0"})*{1,-1})</f>
        <v>0</v>
      </c>
      <c r="DE157" s="30" t="str">
        <f t="shared" si="140"/>
        <v>No holdings</v>
      </c>
      <c r="DF157" s="17">
        <f t="shared" si="141"/>
        <v>0</v>
      </c>
      <c r="DG157" s="16" t="str">
        <f t="shared" si="142"/>
        <v>Pass</v>
      </c>
      <c r="DH157" s="33" t="b">
        <f>IF(ABS(Survey!$DA157)=0,TRUE,FALSE)</f>
        <v>1</v>
      </c>
      <c r="DI157" s="32" t="b">
        <f>NOT(ISBLANK(Survey!$DB157))</f>
        <v>0</v>
      </c>
      <c r="DJ157" s="16" t="str">
        <f t="shared" si="143"/>
        <v>Pass</v>
      </c>
      <c r="DK157" s="33" t="b">
        <f>IF(ABS(Survey!$DV157)=0,TRUE,FALSE)</f>
        <v>1</v>
      </c>
      <c r="DL157" s="32" t="b">
        <f>NOT(ISBLANK(Survey!$DW157))</f>
        <v>0</v>
      </c>
      <c r="DM157" t="str">
        <f t="shared" si="144"/>
        <v>Pass</v>
      </c>
      <c r="DN157" s="25" cm="1">
        <f t="array" ref="DN157">SUM(SUMIF(Survey!CW157,{"&gt;0","&lt;0"})*{1,-1})+SUM(SUMIF(Survey!DR157,{"&gt;0","&lt;0"})*{1,-1})</f>
        <v>0</v>
      </c>
      <c r="DO157" s="25">
        <f>SUM(SUMIF(Survey!DY157:EE157,{"&gt;0","&lt;0"})*{1,-1})+SUM(SUMIF(Survey!EG157:EM157,{"&gt;0","&lt;0"})*{1,-1})</f>
        <v>0</v>
      </c>
      <c r="DP157">
        <f t="shared" si="145"/>
        <v>0</v>
      </c>
      <c r="DQ157">
        <f t="shared" si="146"/>
        <v>0</v>
      </c>
      <c r="DR157" s="16" t="str">
        <f t="shared" si="147"/>
        <v>Pass</v>
      </c>
      <c r="DS157" s="33" t="b">
        <f>IF(ABS(Survey!$EE157)=0,TRUE,FALSE)</f>
        <v>1</v>
      </c>
      <c r="DT157" s="32" t="b">
        <f>NOT(ISBLANK(Survey!EF157))</f>
        <v>0</v>
      </c>
      <c r="DU157" s="16" t="str">
        <f t="shared" si="148"/>
        <v>Pass</v>
      </c>
      <c r="DV157" s="33" t="b">
        <f>IF(ABS(Survey!$EM157)=0,TRUE,FALSE)</f>
        <v>1</v>
      </c>
      <c r="DW157" s="32" t="b">
        <f>NOT(ISBLANK(Survey!$EN157))</f>
        <v>0</v>
      </c>
      <c r="DX157" s="16" t="str">
        <f t="shared" si="149"/>
        <v>Fail</v>
      </c>
      <c r="DY157" s="31">
        <f>SUM(SUMIF(Survey!ET157:EV157,{"&gt;0","&lt;0"})*{1,-1})</f>
        <v>0</v>
      </c>
      <c r="DZ157">
        <f t="shared" si="150"/>
        <v>0</v>
      </c>
      <c r="EA157">
        <f t="shared" si="151"/>
        <v>100</v>
      </c>
      <c r="EB157" s="30" t="b">
        <f>IF(OR(Survey!$M157="ETF",Survey!$M157="ETF, alternative mutual fund",Survey!$M157="Closed-end", Survey!$M157="Split share corp"),TRUE,FALSE)</f>
        <v>0</v>
      </c>
      <c r="EC157" s="16" t="str">
        <f t="shared" si="152"/>
        <v>Fail</v>
      </c>
      <c r="ED157" s="31">
        <f>SUM(SUMIF(Survey!EX157:FD157,{"&gt;0","&lt;0"})*{1,-1})</f>
        <v>0</v>
      </c>
      <c r="EE157">
        <f t="shared" si="153"/>
        <v>0</v>
      </c>
      <c r="EF157" s="17">
        <f t="shared" si="154"/>
        <v>100</v>
      </c>
      <c r="EG157" s="16" t="str">
        <f t="shared" si="155"/>
        <v>Fail</v>
      </c>
      <c r="EH157" s="31">
        <f>SUM(SUMIF(Survey!FF157:FL157,{"&gt;0","&lt;0"})*{1,-1})</f>
        <v>0</v>
      </c>
      <c r="EI157">
        <f t="shared" si="156"/>
        <v>0</v>
      </c>
      <c r="EJ157" s="17">
        <f t="shared" si="157"/>
        <v>100</v>
      </c>
    </row>
    <row r="158" spans="1:140">
      <c r="A158">
        <v>158</v>
      </c>
      <c r="B158" t="str">
        <f t="shared" si="0"/>
        <v>Pass</v>
      </c>
      <c r="C158" t="str">
        <f>IF(COUNTBLANK(Survey!B158:FM158)=$C$2, "Pass", "Fail")</f>
        <v>Pass</v>
      </c>
      <c r="D158" s="16" t="str">
        <f t="shared" si="106"/>
        <v>Fail</v>
      </c>
      <c r="E158" t="str">
        <f>IF(OR(ISBLANK(Survey!AL158),COUNTIF(G158:BJ158,"Fail")),"Fail","Pass")</f>
        <v>Fail</v>
      </c>
      <c r="F158" s="265"/>
      <c r="G158" s="16" t="str">
        <f t="shared" si="107"/>
        <v>Fail</v>
      </c>
      <c r="H158" s="139">
        <f>COUNTBLANK(Survey!B158:D158)+COUNTBLANK(Survey!G158)+COUNTBLANK(Survey!I158)+COUNTBLANK(Survey!K158:M158)+COUNTBLANK(Survey!P158:Q158)+COUNTBLANK(Survey!T158:W158)+COUNTBLANK(Survey!Z158:AC158)+COUNTBLANK(Survey!AF158:AG158)+COUNTBLANK(Survey!AK158:AK158)</f>
        <v>21</v>
      </c>
      <c r="I158" t="str">
        <f t="shared" si="108"/>
        <v>Fail</v>
      </c>
      <c r="J158" t="b">
        <f>IF(Survey!E158="No",TRUE,FALSE)</f>
        <v>0</v>
      </c>
      <c r="K158" s="29" cm="1">
        <f t="array" ref="K158">IF(COUNTA(Survey!$E$4:$E$695)=1, 0, SUM(IF(COUNTIF(Survey!$E$4:$E$695, Survey!$E$4:$E$695)=1,1,0)))</f>
        <v>0</v>
      </c>
      <c r="L158" s="29">
        <f>LEN(Survey!E158)</f>
        <v>0</v>
      </c>
      <c r="M158" s="16" t="str">
        <f t="shared" si="109"/>
        <v>Fail</v>
      </c>
      <c r="N158" t="b">
        <f>IF(Survey!F158="No",TRUE,FALSE)</f>
        <v>0</v>
      </c>
      <c r="O158" t="b">
        <f>Survey!F158=Survey!E158</f>
        <v>1</v>
      </c>
      <c r="P158">
        <f>COUNTIF(Survey!$F$4:$F$695,Survey!F158)</f>
        <v>0</v>
      </c>
      <c r="Q158" s="28">
        <f>LEN(Survey!F158)</f>
        <v>0</v>
      </c>
      <c r="R158" s="16" t="str">
        <f t="shared" si="110"/>
        <v>Pass</v>
      </c>
      <c r="S158" s="29">
        <f>MOD((LEN(Survey!H158)+2),11)</f>
        <v>2</v>
      </c>
      <c r="T158">
        <f>COUNTIF(Survey!$H$4:$H$695,Survey!H158)</f>
        <v>0</v>
      </c>
      <c r="U158" s="28" t="str">
        <f>IF(Survey!$L158="Prospectus fund", "Yes", "No")</f>
        <v>No</v>
      </c>
      <c r="V158" s="16" t="str">
        <f t="shared" si="111"/>
        <v>Pass</v>
      </c>
      <c r="W158" s="29">
        <f>MOD((LEN(Survey!J158)+2),11)</f>
        <v>2</v>
      </c>
      <c r="X158">
        <f>COUNTIF(Survey!$J$4:$J$695,Survey!J158)</f>
        <v>0</v>
      </c>
      <c r="Y158" s="30" t="b">
        <f>IF(OR(Survey!$M158="ETF",Survey!$M158="ETF, alternative mutual fund",Survey!$M158="Closed-end", Survey!$M158="Split share corp", Survey!$I158="Yes"),TRUE,FALSE)</f>
        <v>0</v>
      </c>
      <c r="Z158" s="16" t="str">
        <f>IFERROR(IF(AND(OR(AC158=AD158,AD158 = "Either"),NOT(ISBLANK(Survey!K158))),"Pass","Fail"),"Pass")</f>
        <v>Fail</v>
      </c>
      <c r="AA158" s="31" cm="1">
        <f t="array" ref="AA158">SUM(SUMIF(Survey!CH158:DA158,{"&gt;0","&lt;0"})*{1,-1})</f>
        <v>0</v>
      </c>
      <c r="AB158" s="33" cm="1">
        <f t="array" ref="AB158">SUM(SUMIF(Survey!CK158,{"&gt;0","&lt;0"})*{1,-1})+SUM(SUMIF(Survey!CU158,{"&gt;0","&lt;0"})*{1,-1})</f>
        <v>0</v>
      </c>
      <c r="AC158" s="33">
        <f>Survey!K158</f>
        <v>0</v>
      </c>
      <c r="AD158" s="32" t="str">
        <f t="shared" si="112"/>
        <v>Either</v>
      </c>
      <c r="AE158" s="16" t="str">
        <f t="shared" si="113"/>
        <v>Fail</v>
      </c>
      <c r="AF158" s="58" cm="1">
        <f t="array" ref="AF158">SUM(SUMIF(Survey!CH158:DA158,{"&gt;0","&lt;0"})*{1,-1})+SUM(SUMIF(Survey!DC158:DV158,{"&gt;0","&lt;0"})*{1,-1})</f>
        <v>0</v>
      </c>
      <c r="AG158" s="58">
        <f>IFERROR(AF158/(Survey!$BA158),0)</f>
        <v>0</v>
      </c>
      <c r="AH158" s="104" t="b">
        <f>IF(OR(Survey!$M158="Alternative strategy or hedge",Survey!$M158="Private asset",Survey!$L158="Prospectus fund"),TRUE,FALSE)</f>
        <v>0</v>
      </c>
      <c r="AI158" s="104" t="b">
        <f>NOT(ISBLANK(Survey!$M158))</f>
        <v>0</v>
      </c>
      <c r="AJ158" s="16" t="str">
        <f t="shared" si="114"/>
        <v>Fail</v>
      </c>
      <c r="AK158" t="b">
        <f>IF(Survey!W158="No",TRUE,FALSE)</f>
        <v>0</v>
      </c>
      <c r="AL158" s="119">
        <f>MOD((LEN(Survey!W158)+2),22)</f>
        <v>2</v>
      </c>
      <c r="AM158" t="str">
        <f t="shared" si="115"/>
        <v>Pass</v>
      </c>
      <c r="AN158" s="33" t="b">
        <f>NOT(ISNUMBER(SEARCH("Other",Survey!$Q158)))</f>
        <v>1</v>
      </c>
      <c r="AO158" s="32" t="b">
        <f>NOT(ISBLANK(Survey!$R158))</f>
        <v>0</v>
      </c>
      <c r="AP158" s="16" t="str">
        <f t="shared" si="116"/>
        <v>Pass</v>
      </c>
      <c r="AQ158" s="114">
        <f>COUNTBLANK(Survey!$X158)</f>
        <v>1</v>
      </c>
      <c r="AR158" s="58">
        <f>IF(AND(Survey!L158&lt;&gt;"Exempt fund",OR(Survey!$M158="ETF",Survey!$M158="ETF, alternative mutual fund",Survey!$M158="Mutual fund",Survey!$M158="Alternative mutual fund",Survey!$M158="Money market")),1,0)</f>
        <v>0</v>
      </c>
      <c r="AS158" s="16" t="str">
        <f t="shared" si="117"/>
        <v>Pass</v>
      </c>
      <c r="AT158" s="33" t="b">
        <f>NOT(ISNUMBER(SEARCH("Yes",Survey!$AC158)))</f>
        <v>1</v>
      </c>
      <c r="AU158" s="32" t="b">
        <f>IF(COUNTBLANK(Survey!$AD158:$AE158)=0,TRUE, FALSE)</f>
        <v>0</v>
      </c>
      <c r="AV158" s="16" t="str">
        <f t="shared" si="118"/>
        <v>Pass</v>
      </c>
      <c r="AW158" s="33" t="b">
        <f>NOT(ISNUMBER(SEARCH("Yes",Survey!$AF158)))</f>
        <v>1</v>
      </c>
      <c r="AX158" s="32" t="b">
        <f>NOT(ISBLANK(Survey!$AH158))</f>
        <v>0</v>
      </c>
      <c r="AY158" s="16" t="str">
        <f t="shared" si="119"/>
        <v>Pass</v>
      </c>
      <c r="AZ158" s="33" t="b">
        <f>NOT(OR(ISNUMBER(SEARCH("Other",Survey!$AH158)),ISNUMBER(SEARCH("Multiple",Survey!$AH158))))</f>
        <v>1</v>
      </c>
      <c r="BA158" s="32" t="b">
        <f>NOT(ISBLANK(Survey!$AI158))</f>
        <v>0</v>
      </c>
      <c r="BB158" s="16" t="str">
        <f t="shared" si="120"/>
        <v>Fail</v>
      </c>
      <c r="BC158" s="114">
        <f>IF(ABS(Survey!$BA158)&gt;0, 1,0)</f>
        <v>0</v>
      </c>
      <c r="BD158" s="114">
        <f>IF(COUNTBLANK(Survey!$AL158)=0,1,0)</f>
        <v>0</v>
      </c>
      <c r="BE158" s="16" t="str">
        <f t="shared" si="121"/>
        <v>Pass</v>
      </c>
      <c r="BF158" s="114">
        <f>IF(ISBLANK(Survey!$AL158),0,1)</f>
        <v>0</v>
      </c>
      <c r="BG158" s="133">
        <f>COUNTBLANK(Survey!$AM158)</f>
        <v>1</v>
      </c>
      <c r="BH158" s="16" t="str">
        <f t="shared" si="122"/>
        <v>Pass</v>
      </c>
      <c r="BI158" s="114">
        <f>IF(OR(Survey!$AM158="Closed",ISBLANK(Survey!$AM158)),0,1)</f>
        <v>0</v>
      </c>
      <c r="BJ158" s="133">
        <f>IF(ISBLANK(Survey!$AN158),1,0)</f>
        <v>1</v>
      </c>
      <c r="BK158" s="118" t="str">
        <f t="shared" si="123"/>
        <v>Pass</v>
      </c>
      <c r="BL158" s="31" cm="1">
        <f t="array" ref="BL158">SUM(SUMIF(Survey!AO158:AP158,{"&gt;0","&lt;0"})*{1,-1})</f>
        <v>0</v>
      </c>
      <c r="BM158">
        <f t="shared" si="124"/>
        <v>0</v>
      </c>
      <c r="BN158">
        <f t="shared" si="125"/>
        <v>100</v>
      </c>
      <c r="BO158" s="118" t="str">
        <f t="shared" si="126"/>
        <v>Pass</v>
      </c>
      <c r="BP158">
        <f>IF(Survey!AQ158="No",0,1)</f>
        <v>1</v>
      </c>
      <c r="BQ158" s="207">
        <f>MOD((LEN(Survey!AQ158)+2),22)</f>
        <v>2</v>
      </c>
      <c r="BR158">
        <f>IF(Survey!AR158="No",0,1)</f>
        <v>1</v>
      </c>
      <c r="BS158" s="207">
        <f>MOD((LEN(Survey!AR158)+2),22)</f>
        <v>2</v>
      </c>
      <c r="BT158" s="114">
        <f>COUNTBLANK(Survey!$AQ158:$AS158)+COUNTBLANK(Survey!$AU158)</f>
        <v>4</v>
      </c>
      <c r="BU158" s="114">
        <f>IF(Survey!$I158="Yes",1,0)</f>
        <v>0</v>
      </c>
      <c r="BV158" s="114">
        <f>IF(OR(Survey!$M158="Mutual fund",Survey!$M158="Alternative mutual fund",Survey!$M158="Money market"),1,0)</f>
        <v>0</v>
      </c>
      <c r="BW158" s="119">
        <f>IF(OR(Survey!$M158="ETF",Survey!$M158="ETF, alternative mutual fund"),1,0)</f>
        <v>0</v>
      </c>
      <c r="BX158" s="16" t="str">
        <f t="shared" si="127"/>
        <v>Pass</v>
      </c>
      <c r="BY158" s="33">
        <f>IF(ISNUMBER(SEARCH("Other",Survey!$AS158)), 1, 0)</f>
        <v>0</v>
      </c>
      <c r="BZ158" s="58" t="b">
        <f>NOT(ISBLANK(Survey!$AT158))</f>
        <v>0</v>
      </c>
      <c r="CA158" s="16" t="str">
        <f t="shared" si="128"/>
        <v>Pass</v>
      </c>
      <c r="CB158" s="114">
        <f>IF(Survey!$BB158=0, 0,1)</f>
        <v>0</v>
      </c>
      <c r="CC158" s="58">
        <f>Survey!$AV158</f>
        <v>0</v>
      </c>
      <c r="CD158" s="58">
        <f>Survey!$BC158+Survey!$BD158+ABS(Survey!$BE158)-ABS(Survey!$BF158)-ABS(Survey!$BG158)-ABS(Survey!$BL158)</f>
        <v>0</v>
      </c>
      <c r="CE158" s="138">
        <f>Survey!BB158+(ABS(Survey!$BH158)-ABS(Survey!$BI158)+ABS(Survey!$BJ158)-ABS(Survey!$BK158))*0.5</f>
        <v>0</v>
      </c>
      <c r="CF158" s="58">
        <f t="shared" si="129"/>
        <v>0</v>
      </c>
      <c r="CG158" s="58">
        <f>IF(AND($CC158&gt;$CF158-0.2,$CC158&lt;$CF158+0.2,ISBLANK(Survey!$AV158)=FALSE),0,1)</f>
        <v>1</v>
      </c>
      <c r="CH158" s="133">
        <f>IF(ISBLANK(Survey!$AW158),1,0)</f>
        <v>1</v>
      </c>
      <c r="CI158" s="16" t="str">
        <f t="shared" si="130"/>
        <v>Pass</v>
      </c>
      <c r="CJ158" s="114">
        <f>IF(Survey!$BB158=0, 0,1)</f>
        <v>0</v>
      </c>
      <c r="CK158" s="58">
        <f>IF(AND(Survey!$AX158&gt;=0,Survey!$AX158&lt;=0.2,Survey!$AX158&lt;&gt;""),0,1)</f>
        <v>1</v>
      </c>
      <c r="CL158" s="114">
        <f>IF(ISBLANK(Survey!$AY158),1,0)</f>
        <v>1</v>
      </c>
      <c r="CM158" s="16" t="str">
        <f t="shared" si="131"/>
        <v>Fail</v>
      </c>
      <c r="CN158" s="133">
        <f>Survey!$AZ158</f>
        <v>0</v>
      </c>
      <c r="CO158" s="16" t="str">
        <f t="shared" si="132"/>
        <v>Pass</v>
      </c>
      <c r="CP158" s="31">
        <f>Survey!$BA158</f>
        <v>0</v>
      </c>
      <c r="CQ158" s="138">
        <f>Survey!$BB158+Survey!$BC158+Survey!$BD158+ABS(Survey!$BE158)-ABS(Survey!$BF158)-ABS(Survey!$BG158)+ABS(Survey!$BH158)-ABS(Survey!$BI158)+ABS(Survey!$BJ158)-ABS(Survey!$BK158)-ABS(Survey!$BL158)+Survey!$BM158</f>
        <v>0</v>
      </c>
      <c r="CR158" s="30">
        <f t="shared" si="133"/>
        <v>0</v>
      </c>
      <c r="CS158" s="17">
        <f t="shared" si="134"/>
        <v>0</v>
      </c>
      <c r="CT158" s="16" t="str">
        <f t="shared" si="135"/>
        <v>Pass</v>
      </c>
      <c r="CU158" s="33" t="b">
        <f>IF(ABS(Survey!$BM158)=0,TRUE,FALSE)</f>
        <v>1</v>
      </c>
      <c r="CV158" s="32" t="b">
        <f>NOT(ISBLANK(Survey!$BN158))</f>
        <v>0</v>
      </c>
      <c r="CW158" t="str">
        <f t="shared" si="136"/>
        <v>Fail</v>
      </c>
      <c r="CX158" s="25">
        <f>Survey!$BA158</f>
        <v>0</v>
      </c>
      <c r="CY158" s="25" cm="1">
        <f t="array" ref="CY158">SUM(SUMIF(Survey!BP158:BW158,{"&gt;0","&lt;0"})*{1,-1})-SUM(SUMIF(Survey!BY158:CF158,{"&gt;0","&lt;0"})*{1,-1})</f>
        <v>0</v>
      </c>
      <c r="CZ158" s="30" t="str">
        <f t="shared" si="137"/>
        <v>No holdings</v>
      </c>
      <c r="DA158">
        <f t="shared" si="138"/>
        <v>0</v>
      </c>
      <c r="DB158" s="16" t="str">
        <f t="shared" si="139"/>
        <v>Fail</v>
      </c>
      <c r="DC158" s="31">
        <f>Survey!$BA158</f>
        <v>0</v>
      </c>
      <c r="DD158" s="31" cm="1">
        <f t="array" ref="DD158">SUM(SUMIF(Survey!CH158:DA158,{"&gt;0","&lt;0"})*{1,-1})-SUM(SUMIF(Survey!DC158:DV158,{"&gt;0","&lt;0"})*{1,-1})</f>
        <v>0</v>
      </c>
      <c r="DE158" s="30" t="str">
        <f t="shared" si="140"/>
        <v>No holdings</v>
      </c>
      <c r="DF158" s="17">
        <f t="shared" si="141"/>
        <v>0</v>
      </c>
      <c r="DG158" s="16" t="str">
        <f t="shared" si="142"/>
        <v>Pass</v>
      </c>
      <c r="DH158" s="33" t="b">
        <f>IF(ABS(Survey!$DA158)=0,TRUE,FALSE)</f>
        <v>1</v>
      </c>
      <c r="DI158" s="32" t="b">
        <f>NOT(ISBLANK(Survey!$DB158))</f>
        <v>0</v>
      </c>
      <c r="DJ158" s="16" t="str">
        <f t="shared" si="143"/>
        <v>Pass</v>
      </c>
      <c r="DK158" s="33" t="b">
        <f>IF(ABS(Survey!$DV158)=0,TRUE,FALSE)</f>
        <v>1</v>
      </c>
      <c r="DL158" s="32" t="b">
        <f>NOT(ISBLANK(Survey!$DW158))</f>
        <v>0</v>
      </c>
      <c r="DM158" t="str">
        <f t="shared" si="144"/>
        <v>Pass</v>
      </c>
      <c r="DN158" s="25" cm="1">
        <f t="array" ref="DN158">SUM(SUMIF(Survey!CW158,{"&gt;0","&lt;0"})*{1,-1})+SUM(SUMIF(Survey!DR158,{"&gt;0","&lt;0"})*{1,-1})</f>
        <v>0</v>
      </c>
      <c r="DO158" s="25">
        <f>SUM(SUMIF(Survey!DY158:EE158,{"&gt;0","&lt;0"})*{1,-1})+SUM(SUMIF(Survey!EG158:EM158,{"&gt;0","&lt;0"})*{1,-1})</f>
        <v>0</v>
      </c>
      <c r="DP158">
        <f t="shared" si="145"/>
        <v>0</v>
      </c>
      <c r="DQ158">
        <f t="shared" si="146"/>
        <v>0</v>
      </c>
      <c r="DR158" s="16" t="str">
        <f t="shared" si="147"/>
        <v>Pass</v>
      </c>
      <c r="DS158" s="33" t="b">
        <f>IF(ABS(Survey!$EE158)=0,TRUE,FALSE)</f>
        <v>1</v>
      </c>
      <c r="DT158" s="32" t="b">
        <f>NOT(ISBLANK(Survey!EF158))</f>
        <v>0</v>
      </c>
      <c r="DU158" s="16" t="str">
        <f t="shared" si="148"/>
        <v>Pass</v>
      </c>
      <c r="DV158" s="33" t="b">
        <f>IF(ABS(Survey!$EM158)=0,TRUE,FALSE)</f>
        <v>1</v>
      </c>
      <c r="DW158" s="32" t="b">
        <f>NOT(ISBLANK(Survey!$EN158))</f>
        <v>0</v>
      </c>
      <c r="DX158" s="16" t="str">
        <f t="shared" si="149"/>
        <v>Fail</v>
      </c>
      <c r="DY158" s="31">
        <f>SUM(SUMIF(Survey!ET158:EV158,{"&gt;0","&lt;0"})*{1,-1})</f>
        <v>0</v>
      </c>
      <c r="DZ158">
        <f t="shared" si="150"/>
        <v>0</v>
      </c>
      <c r="EA158">
        <f t="shared" si="151"/>
        <v>100</v>
      </c>
      <c r="EB158" s="30" t="b">
        <f>IF(OR(Survey!$M158="ETF",Survey!$M158="ETF, alternative mutual fund",Survey!$M158="Closed-end", Survey!$M158="Split share corp"),TRUE,FALSE)</f>
        <v>0</v>
      </c>
      <c r="EC158" s="16" t="str">
        <f t="shared" si="152"/>
        <v>Fail</v>
      </c>
      <c r="ED158" s="31">
        <f>SUM(SUMIF(Survey!EX158:FD158,{"&gt;0","&lt;0"})*{1,-1})</f>
        <v>0</v>
      </c>
      <c r="EE158">
        <f t="shared" si="153"/>
        <v>0</v>
      </c>
      <c r="EF158" s="17">
        <f t="shared" si="154"/>
        <v>100</v>
      </c>
      <c r="EG158" s="16" t="str">
        <f t="shared" si="155"/>
        <v>Fail</v>
      </c>
      <c r="EH158" s="31">
        <f>SUM(SUMIF(Survey!FF158:FL158,{"&gt;0","&lt;0"})*{1,-1})</f>
        <v>0</v>
      </c>
      <c r="EI158">
        <f t="shared" si="156"/>
        <v>0</v>
      </c>
      <c r="EJ158" s="17">
        <f t="shared" si="157"/>
        <v>100</v>
      </c>
    </row>
    <row r="159" spans="1:140">
      <c r="A159">
        <v>159</v>
      </c>
      <c r="B159" t="str">
        <f t="shared" si="0"/>
        <v>Pass</v>
      </c>
      <c r="C159" t="str">
        <f>IF(COUNTBLANK(Survey!B159:FM159)=$C$2, "Pass", "Fail")</f>
        <v>Pass</v>
      </c>
      <c r="D159" s="16" t="str">
        <f t="shared" si="106"/>
        <v>Fail</v>
      </c>
      <c r="E159" t="str">
        <f>IF(OR(ISBLANK(Survey!AL159),COUNTIF(G159:BJ159,"Fail")),"Fail","Pass")</f>
        <v>Fail</v>
      </c>
      <c r="F159" s="265"/>
      <c r="G159" s="16" t="str">
        <f t="shared" si="107"/>
        <v>Fail</v>
      </c>
      <c r="H159" s="139">
        <f>COUNTBLANK(Survey!B159:D159)+COUNTBLANK(Survey!G159)+COUNTBLANK(Survey!I159)+COUNTBLANK(Survey!K159:M159)+COUNTBLANK(Survey!P159:Q159)+COUNTBLANK(Survey!T159:W159)+COUNTBLANK(Survey!Z159:AC159)+COUNTBLANK(Survey!AF159:AG159)+COUNTBLANK(Survey!AK159:AK159)</f>
        <v>21</v>
      </c>
      <c r="I159" t="str">
        <f t="shared" si="108"/>
        <v>Fail</v>
      </c>
      <c r="J159" t="b">
        <f>IF(Survey!E159="No",TRUE,FALSE)</f>
        <v>0</v>
      </c>
      <c r="K159" s="29" cm="1">
        <f t="array" ref="K159">IF(COUNTA(Survey!$E$4:$E$695)=1, 0, SUM(IF(COUNTIF(Survey!$E$4:$E$695, Survey!$E$4:$E$695)=1,1,0)))</f>
        <v>0</v>
      </c>
      <c r="L159" s="29">
        <f>LEN(Survey!E159)</f>
        <v>0</v>
      </c>
      <c r="M159" s="16" t="str">
        <f t="shared" si="109"/>
        <v>Fail</v>
      </c>
      <c r="N159" t="b">
        <f>IF(Survey!F159="No",TRUE,FALSE)</f>
        <v>0</v>
      </c>
      <c r="O159" t="b">
        <f>Survey!F159=Survey!E159</f>
        <v>1</v>
      </c>
      <c r="P159">
        <f>COUNTIF(Survey!$F$4:$F$695,Survey!F159)</f>
        <v>0</v>
      </c>
      <c r="Q159" s="28">
        <f>LEN(Survey!F159)</f>
        <v>0</v>
      </c>
      <c r="R159" s="16" t="str">
        <f t="shared" si="110"/>
        <v>Pass</v>
      </c>
      <c r="S159" s="29">
        <f>MOD((LEN(Survey!H159)+2),11)</f>
        <v>2</v>
      </c>
      <c r="T159">
        <f>COUNTIF(Survey!$H$4:$H$695,Survey!H159)</f>
        <v>0</v>
      </c>
      <c r="U159" s="28" t="str">
        <f>IF(Survey!$L159="Prospectus fund", "Yes", "No")</f>
        <v>No</v>
      </c>
      <c r="V159" s="16" t="str">
        <f t="shared" si="111"/>
        <v>Pass</v>
      </c>
      <c r="W159" s="29">
        <f>MOD((LEN(Survey!J159)+2),11)</f>
        <v>2</v>
      </c>
      <c r="X159">
        <f>COUNTIF(Survey!$J$4:$J$695,Survey!J159)</f>
        <v>0</v>
      </c>
      <c r="Y159" s="30" t="b">
        <f>IF(OR(Survey!$M159="ETF",Survey!$M159="ETF, alternative mutual fund",Survey!$M159="Closed-end", Survey!$M159="Split share corp", Survey!$I159="Yes"),TRUE,FALSE)</f>
        <v>0</v>
      </c>
      <c r="Z159" s="16" t="str">
        <f>IFERROR(IF(AND(OR(AC159=AD159,AD159 = "Either"),NOT(ISBLANK(Survey!K159))),"Pass","Fail"),"Pass")</f>
        <v>Fail</v>
      </c>
      <c r="AA159" s="31" cm="1">
        <f t="array" ref="AA159">SUM(SUMIF(Survey!CH159:DA159,{"&gt;0","&lt;0"})*{1,-1})</f>
        <v>0</v>
      </c>
      <c r="AB159" s="33" cm="1">
        <f t="array" ref="AB159">SUM(SUMIF(Survey!CK159,{"&gt;0","&lt;0"})*{1,-1})+SUM(SUMIF(Survey!CU159,{"&gt;0","&lt;0"})*{1,-1})</f>
        <v>0</v>
      </c>
      <c r="AC159" s="33">
        <f>Survey!K159</f>
        <v>0</v>
      </c>
      <c r="AD159" s="32" t="str">
        <f t="shared" si="112"/>
        <v>Either</v>
      </c>
      <c r="AE159" s="16" t="str">
        <f t="shared" si="113"/>
        <v>Fail</v>
      </c>
      <c r="AF159" s="58" cm="1">
        <f t="array" ref="AF159">SUM(SUMIF(Survey!CH159:DA159,{"&gt;0","&lt;0"})*{1,-1})+SUM(SUMIF(Survey!DC159:DV159,{"&gt;0","&lt;0"})*{1,-1})</f>
        <v>0</v>
      </c>
      <c r="AG159" s="58">
        <f>IFERROR(AF159/(Survey!$BA159),0)</f>
        <v>0</v>
      </c>
      <c r="AH159" s="104" t="b">
        <f>IF(OR(Survey!$M159="Alternative strategy or hedge",Survey!$M159="Private asset",Survey!$L159="Prospectus fund"),TRUE,FALSE)</f>
        <v>0</v>
      </c>
      <c r="AI159" s="104" t="b">
        <f>NOT(ISBLANK(Survey!$M159))</f>
        <v>0</v>
      </c>
      <c r="AJ159" s="16" t="str">
        <f t="shared" si="114"/>
        <v>Fail</v>
      </c>
      <c r="AK159" t="b">
        <f>IF(Survey!W159="No",TRUE,FALSE)</f>
        <v>0</v>
      </c>
      <c r="AL159" s="119">
        <f>MOD((LEN(Survey!W159)+2),22)</f>
        <v>2</v>
      </c>
      <c r="AM159" t="str">
        <f t="shared" si="115"/>
        <v>Pass</v>
      </c>
      <c r="AN159" s="33" t="b">
        <f>NOT(ISNUMBER(SEARCH("Other",Survey!$Q159)))</f>
        <v>1</v>
      </c>
      <c r="AO159" s="32" t="b">
        <f>NOT(ISBLANK(Survey!$R159))</f>
        <v>0</v>
      </c>
      <c r="AP159" s="16" t="str">
        <f t="shared" si="116"/>
        <v>Pass</v>
      </c>
      <c r="AQ159" s="114">
        <f>COUNTBLANK(Survey!$X159)</f>
        <v>1</v>
      </c>
      <c r="AR159" s="58">
        <f>IF(AND(Survey!L159&lt;&gt;"Exempt fund",OR(Survey!$M159="ETF",Survey!$M159="ETF, alternative mutual fund",Survey!$M159="Mutual fund",Survey!$M159="Alternative mutual fund",Survey!$M159="Money market")),1,0)</f>
        <v>0</v>
      </c>
      <c r="AS159" s="16" t="str">
        <f t="shared" si="117"/>
        <v>Pass</v>
      </c>
      <c r="AT159" s="33" t="b">
        <f>NOT(ISNUMBER(SEARCH("Yes",Survey!$AC159)))</f>
        <v>1</v>
      </c>
      <c r="AU159" s="32" t="b">
        <f>IF(COUNTBLANK(Survey!$AD159:$AE159)=0,TRUE, FALSE)</f>
        <v>0</v>
      </c>
      <c r="AV159" s="16" t="str">
        <f t="shared" si="118"/>
        <v>Pass</v>
      </c>
      <c r="AW159" s="33" t="b">
        <f>NOT(ISNUMBER(SEARCH("Yes",Survey!$AF159)))</f>
        <v>1</v>
      </c>
      <c r="AX159" s="32" t="b">
        <f>NOT(ISBLANK(Survey!$AH159))</f>
        <v>0</v>
      </c>
      <c r="AY159" s="16" t="str">
        <f t="shared" si="119"/>
        <v>Pass</v>
      </c>
      <c r="AZ159" s="33" t="b">
        <f>NOT(OR(ISNUMBER(SEARCH("Other",Survey!$AH159)),ISNUMBER(SEARCH("Multiple",Survey!$AH159))))</f>
        <v>1</v>
      </c>
      <c r="BA159" s="32" t="b">
        <f>NOT(ISBLANK(Survey!$AI159))</f>
        <v>0</v>
      </c>
      <c r="BB159" s="16" t="str">
        <f t="shared" si="120"/>
        <v>Fail</v>
      </c>
      <c r="BC159" s="114">
        <f>IF(ABS(Survey!$BA159)&gt;0, 1,0)</f>
        <v>0</v>
      </c>
      <c r="BD159" s="114">
        <f>IF(COUNTBLANK(Survey!$AL159)=0,1,0)</f>
        <v>0</v>
      </c>
      <c r="BE159" s="16" t="str">
        <f t="shared" si="121"/>
        <v>Pass</v>
      </c>
      <c r="BF159" s="114">
        <f>IF(ISBLANK(Survey!$AL159),0,1)</f>
        <v>0</v>
      </c>
      <c r="BG159" s="133">
        <f>COUNTBLANK(Survey!$AM159)</f>
        <v>1</v>
      </c>
      <c r="BH159" s="16" t="str">
        <f t="shared" si="122"/>
        <v>Pass</v>
      </c>
      <c r="BI159" s="114">
        <f>IF(OR(Survey!$AM159="Closed",ISBLANK(Survey!$AM159)),0,1)</f>
        <v>0</v>
      </c>
      <c r="BJ159" s="133">
        <f>IF(ISBLANK(Survey!$AN159),1,0)</f>
        <v>1</v>
      </c>
      <c r="BK159" s="118" t="str">
        <f t="shared" si="123"/>
        <v>Pass</v>
      </c>
      <c r="BL159" s="31" cm="1">
        <f t="array" ref="BL159">SUM(SUMIF(Survey!AO159:AP159,{"&gt;0","&lt;0"})*{1,-1})</f>
        <v>0</v>
      </c>
      <c r="BM159">
        <f t="shared" si="124"/>
        <v>0</v>
      </c>
      <c r="BN159">
        <f t="shared" si="125"/>
        <v>100</v>
      </c>
      <c r="BO159" s="118" t="str">
        <f t="shared" si="126"/>
        <v>Pass</v>
      </c>
      <c r="BP159">
        <f>IF(Survey!AQ159="No",0,1)</f>
        <v>1</v>
      </c>
      <c r="BQ159" s="207">
        <f>MOD((LEN(Survey!AQ159)+2),22)</f>
        <v>2</v>
      </c>
      <c r="BR159">
        <f>IF(Survey!AR159="No",0,1)</f>
        <v>1</v>
      </c>
      <c r="BS159" s="207">
        <f>MOD((LEN(Survey!AR159)+2),22)</f>
        <v>2</v>
      </c>
      <c r="BT159" s="114">
        <f>COUNTBLANK(Survey!$AQ159:$AS159)+COUNTBLANK(Survey!$AU159)</f>
        <v>4</v>
      </c>
      <c r="BU159" s="114">
        <f>IF(Survey!$I159="Yes",1,0)</f>
        <v>0</v>
      </c>
      <c r="BV159" s="114">
        <f>IF(OR(Survey!$M159="Mutual fund",Survey!$M159="Alternative mutual fund",Survey!$M159="Money market"),1,0)</f>
        <v>0</v>
      </c>
      <c r="BW159" s="119">
        <f>IF(OR(Survey!$M159="ETF",Survey!$M159="ETF, alternative mutual fund"),1,0)</f>
        <v>0</v>
      </c>
      <c r="BX159" s="16" t="str">
        <f t="shared" si="127"/>
        <v>Pass</v>
      </c>
      <c r="BY159" s="33">
        <f>IF(ISNUMBER(SEARCH("Other",Survey!$AS159)), 1, 0)</f>
        <v>0</v>
      </c>
      <c r="BZ159" s="58" t="b">
        <f>NOT(ISBLANK(Survey!$AT159))</f>
        <v>0</v>
      </c>
      <c r="CA159" s="16" t="str">
        <f t="shared" si="128"/>
        <v>Pass</v>
      </c>
      <c r="CB159" s="114">
        <f>IF(Survey!$BB159=0, 0,1)</f>
        <v>0</v>
      </c>
      <c r="CC159" s="58">
        <f>Survey!$AV159</f>
        <v>0</v>
      </c>
      <c r="CD159" s="58">
        <f>Survey!$BC159+Survey!$BD159+ABS(Survey!$BE159)-ABS(Survey!$BF159)-ABS(Survey!$BG159)-ABS(Survey!$BL159)</f>
        <v>0</v>
      </c>
      <c r="CE159" s="138">
        <f>Survey!BB159+(ABS(Survey!$BH159)-ABS(Survey!$BI159)+ABS(Survey!$BJ159)-ABS(Survey!$BK159))*0.5</f>
        <v>0</v>
      </c>
      <c r="CF159" s="58">
        <f t="shared" si="129"/>
        <v>0</v>
      </c>
      <c r="CG159" s="58">
        <f>IF(AND($CC159&gt;$CF159-0.2,$CC159&lt;$CF159+0.2,ISBLANK(Survey!$AV159)=FALSE),0,1)</f>
        <v>1</v>
      </c>
      <c r="CH159" s="133">
        <f>IF(ISBLANK(Survey!$AW159),1,0)</f>
        <v>1</v>
      </c>
      <c r="CI159" s="16" t="str">
        <f t="shared" si="130"/>
        <v>Pass</v>
      </c>
      <c r="CJ159" s="114">
        <f>IF(Survey!$BB159=0, 0,1)</f>
        <v>0</v>
      </c>
      <c r="CK159" s="58">
        <f>IF(AND(Survey!$AX159&gt;=0,Survey!$AX159&lt;=0.2,Survey!$AX159&lt;&gt;""),0,1)</f>
        <v>1</v>
      </c>
      <c r="CL159" s="114">
        <f>IF(ISBLANK(Survey!$AY159),1,0)</f>
        <v>1</v>
      </c>
      <c r="CM159" s="16" t="str">
        <f t="shared" si="131"/>
        <v>Fail</v>
      </c>
      <c r="CN159" s="133">
        <f>Survey!$AZ159</f>
        <v>0</v>
      </c>
      <c r="CO159" s="16" t="str">
        <f t="shared" si="132"/>
        <v>Pass</v>
      </c>
      <c r="CP159" s="31">
        <f>Survey!$BA159</f>
        <v>0</v>
      </c>
      <c r="CQ159" s="138">
        <f>Survey!$BB159+Survey!$BC159+Survey!$BD159+ABS(Survey!$BE159)-ABS(Survey!$BF159)-ABS(Survey!$BG159)+ABS(Survey!$BH159)-ABS(Survey!$BI159)+ABS(Survey!$BJ159)-ABS(Survey!$BK159)-ABS(Survey!$BL159)+Survey!$BM159</f>
        <v>0</v>
      </c>
      <c r="CR159" s="30">
        <f t="shared" si="133"/>
        <v>0</v>
      </c>
      <c r="CS159" s="17">
        <f t="shared" si="134"/>
        <v>0</v>
      </c>
      <c r="CT159" s="16" t="str">
        <f t="shared" si="135"/>
        <v>Pass</v>
      </c>
      <c r="CU159" s="33" t="b">
        <f>IF(ABS(Survey!$BM159)=0,TRUE,FALSE)</f>
        <v>1</v>
      </c>
      <c r="CV159" s="32" t="b">
        <f>NOT(ISBLANK(Survey!$BN159))</f>
        <v>0</v>
      </c>
      <c r="CW159" t="str">
        <f t="shared" si="136"/>
        <v>Fail</v>
      </c>
      <c r="CX159" s="25">
        <f>Survey!$BA159</f>
        <v>0</v>
      </c>
      <c r="CY159" s="25" cm="1">
        <f t="array" ref="CY159">SUM(SUMIF(Survey!BP159:BW159,{"&gt;0","&lt;0"})*{1,-1})-SUM(SUMIF(Survey!BY159:CF159,{"&gt;0","&lt;0"})*{1,-1})</f>
        <v>0</v>
      </c>
      <c r="CZ159" s="30" t="str">
        <f t="shared" si="137"/>
        <v>No holdings</v>
      </c>
      <c r="DA159">
        <f t="shared" si="138"/>
        <v>0</v>
      </c>
      <c r="DB159" s="16" t="str">
        <f t="shared" si="139"/>
        <v>Fail</v>
      </c>
      <c r="DC159" s="31">
        <f>Survey!$BA159</f>
        <v>0</v>
      </c>
      <c r="DD159" s="31" cm="1">
        <f t="array" ref="DD159">SUM(SUMIF(Survey!CH159:DA159,{"&gt;0","&lt;0"})*{1,-1})-SUM(SUMIF(Survey!DC159:DV159,{"&gt;0","&lt;0"})*{1,-1})</f>
        <v>0</v>
      </c>
      <c r="DE159" s="30" t="str">
        <f t="shared" si="140"/>
        <v>No holdings</v>
      </c>
      <c r="DF159" s="17">
        <f t="shared" si="141"/>
        <v>0</v>
      </c>
      <c r="DG159" s="16" t="str">
        <f t="shared" si="142"/>
        <v>Pass</v>
      </c>
      <c r="DH159" s="33" t="b">
        <f>IF(ABS(Survey!$DA159)=0,TRUE,FALSE)</f>
        <v>1</v>
      </c>
      <c r="DI159" s="32" t="b">
        <f>NOT(ISBLANK(Survey!$DB159))</f>
        <v>0</v>
      </c>
      <c r="DJ159" s="16" t="str">
        <f t="shared" si="143"/>
        <v>Pass</v>
      </c>
      <c r="DK159" s="33" t="b">
        <f>IF(ABS(Survey!$DV159)=0,TRUE,FALSE)</f>
        <v>1</v>
      </c>
      <c r="DL159" s="32" t="b">
        <f>NOT(ISBLANK(Survey!$DW159))</f>
        <v>0</v>
      </c>
      <c r="DM159" t="str">
        <f t="shared" si="144"/>
        <v>Pass</v>
      </c>
      <c r="DN159" s="25" cm="1">
        <f t="array" ref="DN159">SUM(SUMIF(Survey!CW159,{"&gt;0","&lt;0"})*{1,-1})+SUM(SUMIF(Survey!DR159,{"&gt;0","&lt;0"})*{1,-1})</f>
        <v>0</v>
      </c>
      <c r="DO159" s="25">
        <f>SUM(SUMIF(Survey!DY159:EE159,{"&gt;0","&lt;0"})*{1,-1})+SUM(SUMIF(Survey!EG159:EM159,{"&gt;0","&lt;0"})*{1,-1})</f>
        <v>0</v>
      </c>
      <c r="DP159">
        <f t="shared" si="145"/>
        <v>0</v>
      </c>
      <c r="DQ159">
        <f t="shared" si="146"/>
        <v>0</v>
      </c>
      <c r="DR159" s="16" t="str">
        <f t="shared" si="147"/>
        <v>Pass</v>
      </c>
      <c r="DS159" s="33" t="b">
        <f>IF(ABS(Survey!$EE159)=0,TRUE,FALSE)</f>
        <v>1</v>
      </c>
      <c r="DT159" s="32" t="b">
        <f>NOT(ISBLANK(Survey!EF159))</f>
        <v>0</v>
      </c>
      <c r="DU159" s="16" t="str">
        <f t="shared" si="148"/>
        <v>Pass</v>
      </c>
      <c r="DV159" s="33" t="b">
        <f>IF(ABS(Survey!$EM159)=0,TRUE,FALSE)</f>
        <v>1</v>
      </c>
      <c r="DW159" s="32" t="b">
        <f>NOT(ISBLANK(Survey!$EN159))</f>
        <v>0</v>
      </c>
      <c r="DX159" s="16" t="str">
        <f t="shared" si="149"/>
        <v>Fail</v>
      </c>
      <c r="DY159" s="31">
        <f>SUM(SUMIF(Survey!ET159:EV159,{"&gt;0","&lt;0"})*{1,-1})</f>
        <v>0</v>
      </c>
      <c r="DZ159">
        <f t="shared" si="150"/>
        <v>0</v>
      </c>
      <c r="EA159">
        <f t="shared" si="151"/>
        <v>100</v>
      </c>
      <c r="EB159" s="30" t="b">
        <f>IF(OR(Survey!$M159="ETF",Survey!$M159="ETF, alternative mutual fund",Survey!$M159="Closed-end", Survey!$M159="Split share corp"),TRUE,FALSE)</f>
        <v>0</v>
      </c>
      <c r="EC159" s="16" t="str">
        <f t="shared" si="152"/>
        <v>Fail</v>
      </c>
      <c r="ED159" s="31">
        <f>SUM(SUMIF(Survey!EX159:FD159,{"&gt;0","&lt;0"})*{1,-1})</f>
        <v>0</v>
      </c>
      <c r="EE159">
        <f t="shared" si="153"/>
        <v>0</v>
      </c>
      <c r="EF159" s="17">
        <f t="shared" si="154"/>
        <v>100</v>
      </c>
      <c r="EG159" s="16" t="str">
        <f t="shared" si="155"/>
        <v>Fail</v>
      </c>
      <c r="EH159" s="31">
        <f>SUM(SUMIF(Survey!FF159:FL159,{"&gt;0","&lt;0"})*{1,-1})</f>
        <v>0</v>
      </c>
      <c r="EI159">
        <f t="shared" si="156"/>
        <v>0</v>
      </c>
      <c r="EJ159" s="17">
        <f t="shared" si="157"/>
        <v>100</v>
      </c>
    </row>
    <row r="160" spans="1:140">
      <c r="A160">
        <v>160</v>
      </c>
      <c r="B160" t="str">
        <f t="shared" si="0"/>
        <v>Pass</v>
      </c>
      <c r="C160" t="str">
        <f>IF(COUNTBLANK(Survey!B160:FM160)=$C$2, "Pass", "Fail")</f>
        <v>Pass</v>
      </c>
      <c r="D160" s="16" t="str">
        <f t="shared" si="106"/>
        <v>Fail</v>
      </c>
      <c r="E160" t="str">
        <f>IF(OR(ISBLANK(Survey!AL160),COUNTIF(G160:BJ160,"Fail")),"Fail","Pass")</f>
        <v>Fail</v>
      </c>
      <c r="F160" s="265"/>
      <c r="G160" s="16" t="str">
        <f t="shared" si="107"/>
        <v>Fail</v>
      </c>
      <c r="H160" s="139">
        <f>COUNTBLANK(Survey!B160:D160)+COUNTBLANK(Survey!G160)+COUNTBLANK(Survey!I160)+COUNTBLANK(Survey!K160:M160)+COUNTBLANK(Survey!P160:Q160)+COUNTBLANK(Survey!T160:W160)+COUNTBLANK(Survey!Z160:AC160)+COUNTBLANK(Survey!AF160:AG160)+COUNTBLANK(Survey!AK160:AK160)</f>
        <v>21</v>
      </c>
      <c r="I160" t="str">
        <f t="shared" si="108"/>
        <v>Fail</v>
      </c>
      <c r="J160" t="b">
        <f>IF(Survey!E160="No",TRUE,FALSE)</f>
        <v>0</v>
      </c>
      <c r="K160" s="29" cm="1">
        <f t="array" ref="K160">IF(COUNTA(Survey!$E$4:$E$695)=1, 0, SUM(IF(COUNTIF(Survey!$E$4:$E$695, Survey!$E$4:$E$695)=1,1,0)))</f>
        <v>0</v>
      </c>
      <c r="L160" s="29">
        <f>LEN(Survey!E160)</f>
        <v>0</v>
      </c>
      <c r="M160" s="16" t="str">
        <f t="shared" si="109"/>
        <v>Fail</v>
      </c>
      <c r="N160" t="b">
        <f>IF(Survey!F160="No",TRUE,FALSE)</f>
        <v>0</v>
      </c>
      <c r="O160" t="b">
        <f>Survey!F160=Survey!E160</f>
        <v>1</v>
      </c>
      <c r="P160">
        <f>COUNTIF(Survey!$F$4:$F$695,Survey!F160)</f>
        <v>0</v>
      </c>
      <c r="Q160" s="28">
        <f>LEN(Survey!F160)</f>
        <v>0</v>
      </c>
      <c r="R160" s="16" t="str">
        <f t="shared" si="110"/>
        <v>Pass</v>
      </c>
      <c r="S160" s="29">
        <f>MOD((LEN(Survey!H160)+2),11)</f>
        <v>2</v>
      </c>
      <c r="T160">
        <f>COUNTIF(Survey!$H$4:$H$695,Survey!H160)</f>
        <v>0</v>
      </c>
      <c r="U160" s="28" t="str">
        <f>IF(Survey!$L160="Prospectus fund", "Yes", "No")</f>
        <v>No</v>
      </c>
      <c r="V160" s="16" t="str">
        <f t="shared" si="111"/>
        <v>Pass</v>
      </c>
      <c r="W160" s="29">
        <f>MOD((LEN(Survey!J160)+2),11)</f>
        <v>2</v>
      </c>
      <c r="X160">
        <f>COUNTIF(Survey!$J$4:$J$695,Survey!J160)</f>
        <v>0</v>
      </c>
      <c r="Y160" s="30" t="b">
        <f>IF(OR(Survey!$M160="ETF",Survey!$M160="ETF, alternative mutual fund",Survey!$M160="Closed-end", Survey!$M160="Split share corp", Survey!$I160="Yes"),TRUE,FALSE)</f>
        <v>0</v>
      </c>
      <c r="Z160" s="16" t="str">
        <f>IFERROR(IF(AND(OR(AC160=AD160,AD160 = "Either"),NOT(ISBLANK(Survey!K160))),"Pass","Fail"),"Pass")</f>
        <v>Fail</v>
      </c>
      <c r="AA160" s="31" cm="1">
        <f t="array" ref="AA160">SUM(SUMIF(Survey!CH160:DA160,{"&gt;0","&lt;0"})*{1,-1})</f>
        <v>0</v>
      </c>
      <c r="AB160" s="33" cm="1">
        <f t="array" ref="AB160">SUM(SUMIF(Survey!CK160,{"&gt;0","&lt;0"})*{1,-1})+SUM(SUMIF(Survey!CU160,{"&gt;0","&lt;0"})*{1,-1})</f>
        <v>0</v>
      </c>
      <c r="AC160" s="33">
        <f>Survey!K160</f>
        <v>0</v>
      </c>
      <c r="AD160" s="32" t="str">
        <f t="shared" si="112"/>
        <v>Either</v>
      </c>
      <c r="AE160" s="16" t="str">
        <f t="shared" si="113"/>
        <v>Fail</v>
      </c>
      <c r="AF160" s="58" cm="1">
        <f t="array" ref="AF160">SUM(SUMIF(Survey!CH160:DA160,{"&gt;0","&lt;0"})*{1,-1})+SUM(SUMIF(Survey!DC160:DV160,{"&gt;0","&lt;0"})*{1,-1})</f>
        <v>0</v>
      </c>
      <c r="AG160" s="58">
        <f>IFERROR(AF160/(Survey!$BA160),0)</f>
        <v>0</v>
      </c>
      <c r="AH160" s="104" t="b">
        <f>IF(OR(Survey!$M160="Alternative strategy or hedge",Survey!$M160="Private asset",Survey!$L160="Prospectus fund"),TRUE,FALSE)</f>
        <v>0</v>
      </c>
      <c r="AI160" s="104" t="b">
        <f>NOT(ISBLANK(Survey!$M160))</f>
        <v>0</v>
      </c>
      <c r="AJ160" s="16" t="str">
        <f t="shared" si="114"/>
        <v>Fail</v>
      </c>
      <c r="AK160" t="b">
        <f>IF(Survey!W160="No",TRUE,FALSE)</f>
        <v>0</v>
      </c>
      <c r="AL160" s="119">
        <f>MOD((LEN(Survey!W160)+2),22)</f>
        <v>2</v>
      </c>
      <c r="AM160" t="str">
        <f t="shared" si="115"/>
        <v>Pass</v>
      </c>
      <c r="AN160" s="33" t="b">
        <f>NOT(ISNUMBER(SEARCH("Other",Survey!$Q160)))</f>
        <v>1</v>
      </c>
      <c r="AO160" s="32" t="b">
        <f>NOT(ISBLANK(Survey!$R160))</f>
        <v>0</v>
      </c>
      <c r="AP160" s="16" t="str">
        <f t="shared" si="116"/>
        <v>Pass</v>
      </c>
      <c r="AQ160" s="114">
        <f>COUNTBLANK(Survey!$X160)</f>
        <v>1</v>
      </c>
      <c r="AR160" s="58">
        <f>IF(AND(Survey!L160&lt;&gt;"Exempt fund",OR(Survey!$M160="ETF",Survey!$M160="ETF, alternative mutual fund",Survey!$M160="Mutual fund",Survey!$M160="Alternative mutual fund",Survey!$M160="Money market")),1,0)</f>
        <v>0</v>
      </c>
      <c r="AS160" s="16" t="str">
        <f t="shared" si="117"/>
        <v>Pass</v>
      </c>
      <c r="AT160" s="33" t="b">
        <f>NOT(ISNUMBER(SEARCH("Yes",Survey!$AC160)))</f>
        <v>1</v>
      </c>
      <c r="AU160" s="32" t="b">
        <f>IF(COUNTBLANK(Survey!$AD160:$AE160)=0,TRUE, FALSE)</f>
        <v>0</v>
      </c>
      <c r="AV160" s="16" t="str">
        <f t="shared" si="118"/>
        <v>Pass</v>
      </c>
      <c r="AW160" s="33" t="b">
        <f>NOT(ISNUMBER(SEARCH("Yes",Survey!$AF160)))</f>
        <v>1</v>
      </c>
      <c r="AX160" s="32" t="b">
        <f>NOT(ISBLANK(Survey!$AH160))</f>
        <v>0</v>
      </c>
      <c r="AY160" s="16" t="str">
        <f t="shared" si="119"/>
        <v>Pass</v>
      </c>
      <c r="AZ160" s="33" t="b">
        <f>NOT(OR(ISNUMBER(SEARCH("Other",Survey!$AH160)),ISNUMBER(SEARCH("Multiple",Survey!$AH160))))</f>
        <v>1</v>
      </c>
      <c r="BA160" s="32" t="b">
        <f>NOT(ISBLANK(Survey!$AI160))</f>
        <v>0</v>
      </c>
      <c r="BB160" s="16" t="str">
        <f t="shared" si="120"/>
        <v>Fail</v>
      </c>
      <c r="BC160" s="114">
        <f>IF(ABS(Survey!$BA160)&gt;0, 1,0)</f>
        <v>0</v>
      </c>
      <c r="BD160" s="114">
        <f>IF(COUNTBLANK(Survey!$AL160)=0,1,0)</f>
        <v>0</v>
      </c>
      <c r="BE160" s="16" t="str">
        <f t="shared" si="121"/>
        <v>Pass</v>
      </c>
      <c r="BF160" s="114">
        <f>IF(ISBLANK(Survey!$AL160),0,1)</f>
        <v>0</v>
      </c>
      <c r="BG160" s="133">
        <f>COUNTBLANK(Survey!$AM160)</f>
        <v>1</v>
      </c>
      <c r="BH160" s="16" t="str">
        <f t="shared" si="122"/>
        <v>Pass</v>
      </c>
      <c r="BI160" s="114">
        <f>IF(OR(Survey!$AM160="Closed",ISBLANK(Survey!$AM160)),0,1)</f>
        <v>0</v>
      </c>
      <c r="BJ160" s="133">
        <f>IF(ISBLANK(Survey!$AN160),1,0)</f>
        <v>1</v>
      </c>
      <c r="BK160" s="118" t="str">
        <f t="shared" si="123"/>
        <v>Pass</v>
      </c>
      <c r="BL160" s="31" cm="1">
        <f t="array" ref="BL160">SUM(SUMIF(Survey!AO160:AP160,{"&gt;0","&lt;0"})*{1,-1})</f>
        <v>0</v>
      </c>
      <c r="BM160">
        <f t="shared" si="124"/>
        <v>0</v>
      </c>
      <c r="BN160">
        <f t="shared" si="125"/>
        <v>100</v>
      </c>
      <c r="BO160" s="118" t="str">
        <f t="shared" si="126"/>
        <v>Pass</v>
      </c>
      <c r="BP160">
        <f>IF(Survey!AQ160="No",0,1)</f>
        <v>1</v>
      </c>
      <c r="BQ160" s="207">
        <f>MOD((LEN(Survey!AQ160)+2),22)</f>
        <v>2</v>
      </c>
      <c r="BR160">
        <f>IF(Survey!AR160="No",0,1)</f>
        <v>1</v>
      </c>
      <c r="BS160" s="207">
        <f>MOD((LEN(Survey!AR160)+2),22)</f>
        <v>2</v>
      </c>
      <c r="BT160" s="114">
        <f>COUNTBLANK(Survey!$AQ160:$AS160)+COUNTBLANK(Survey!$AU160)</f>
        <v>4</v>
      </c>
      <c r="BU160" s="114">
        <f>IF(Survey!$I160="Yes",1,0)</f>
        <v>0</v>
      </c>
      <c r="BV160" s="114">
        <f>IF(OR(Survey!$M160="Mutual fund",Survey!$M160="Alternative mutual fund",Survey!$M160="Money market"),1,0)</f>
        <v>0</v>
      </c>
      <c r="BW160" s="119">
        <f>IF(OR(Survey!$M160="ETF",Survey!$M160="ETF, alternative mutual fund"),1,0)</f>
        <v>0</v>
      </c>
      <c r="BX160" s="16" t="str">
        <f t="shared" si="127"/>
        <v>Pass</v>
      </c>
      <c r="BY160" s="33">
        <f>IF(ISNUMBER(SEARCH("Other",Survey!$AS160)), 1, 0)</f>
        <v>0</v>
      </c>
      <c r="BZ160" s="58" t="b">
        <f>NOT(ISBLANK(Survey!$AT160))</f>
        <v>0</v>
      </c>
      <c r="CA160" s="16" t="str">
        <f t="shared" si="128"/>
        <v>Pass</v>
      </c>
      <c r="CB160" s="114">
        <f>IF(Survey!$BB160=0, 0,1)</f>
        <v>0</v>
      </c>
      <c r="CC160" s="58">
        <f>Survey!$AV160</f>
        <v>0</v>
      </c>
      <c r="CD160" s="58">
        <f>Survey!$BC160+Survey!$BD160+ABS(Survey!$BE160)-ABS(Survey!$BF160)-ABS(Survey!$BG160)-ABS(Survey!$BL160)</f>
        <v>0</v>
      </c>
      <c r="CE160" s="138">
        <f>Survey!BB160+(ABS(Survey!$BH160)-ABS(Survey!$BI160)+ABS(Survey!$BJ160)-ABS(Survey!$BK160))*0.5</f>
        <v>0</v>
      </c>
      <c r="CF160" s="58">
        <f t="shared" si="129"/>
        <v>0</v>
      </c>
      <c r="CG160" s="58">
        <f>IF(AND($CC160&gt;$CF160-0.2,$CC160&lt;$CF160+0.2,ISBLANK(Survey!$AV160)=FALSE),0,1)</f>
        <v>1</v>
      </c>
      <c r="CH160" s="133">
        <f>IF(ISBLANK(Survey!$AW160),1,0)</f>
        <v>1</v>
      </c>
      <c r="CI160" s="16" t="str">
        <f t="shared" si="130"/>
        <v>Pass</v>
      </c>
      <c r="CJ160" s="114">
        <f>IF(Survey!$BB160=0, 0,1)</f>
        <v>0</v>
      </c>
      <c r="CK160" s="58">
        <f>IF(AND(Survey!$AX160&gt;=0,Survey!$AX160&lt;=0.2,Survey!$AX160&lt;&gt;""),0,1)</f>
        <v>1</v>
      </c>
      <c r="CL160" s="114">
        <f>IF(ISBLANK(Survey!$AY160),1,0)</f>
        <v>1</v>
      </c>
      <c r="CM160" s="16" t="str">
        <f t="shared" si="131"/>
        <v>Fail</v>
      </c>
      <c r="CN160" s="133">
        <f>Survey!$AZ160</f>
        <v>0</v>
      </c>
      <c r="CO160" s="16" t="str">
        <f t="shared" si="132"/>
        <v>Pass</v>
      </c>
      <c r="CP160" s="31">
        <f>Survey!$BA160</f>
        <v>0</v>
      </c>
      <c r="CQ160" s="138">
        <f>Survey!$BB160+Survey!$BC160+Survey!$BD160+ABS(Survey!$BE160)-ABS(Survey!$BF160)-ABS(Survey!$BG160)+ABS(Survey!$BH160)-ABS(Survey!$BI160)+ABS(Survey!$BJ160)-ABS(Survey!$BK160)-ABS(Survey!$BL160)+Survey!$BM160</f>
        <v>0</v>
      </c>
      <c r="CR160" s="30">
        <f t="shared" si="133"/>
        <v>0</v>
      </c>
      <c r="CS160" s="17">
        <f t="shared" si="134"/>
        <v>0</v>
      </c>
      <c r="CT160" s="16" t="str">
        <f t="shared" si="135"/>
        <v>Pass</v>
      </c>
      <c r="CU160" s="33" t="b">
        <f>IF(ABS(Survey!$BM160)=0,TRUE,FALSE)</f>
        <v>1</v>
      </c>
      <c r="CV160" s="32" t="b">
        <f>NOT(ISBLANK(Survey!$BN160))</f>
        <v>0</v>
      </c>
      <c r="CW160" t="str">
        <f t="shared" si="136"/>
        <v>Fail</v>
      </c>
      <c r="CX160" s="25">
        <f>Survey!$BA160</f>
        <v>0</v>
      </c>
      <c r="CY160" s="25" cm="1">
        <f t="array" ref="CY160">SUM(SUMIF(Survey!BP160:BW160,{"&gt;0","&lt;0"})*{1,-1})-SUM(SUMIF(Survey!BY160:CF160,{"&gt;0","&lt;0"})*{1,-1})</f>
        <v>0</v>
      </c>
      <c r="CZ160" s="30" t="str">
        <f t="shared" si="137"/>
        <v>No holdings</v>
      </c>
      <c r="DA160">
        <f t="shared" si="138"/>
        <v>0</v>
      </c>
      <c r="DB160" s="16" t="str">
        <f t="shared" si="139"/>
        <v>Fail</v>
      </c>
      <c r="DC160" s="31">
        <f>Survey!$BA160</f>
        <v>0</v>
      </c>
      <c r="DD160" s="31" cm="1">
        <f t="array" ref="DD160">SUM(SUMIF(Survey!CH160:DA160,{"&gt;0","&lt;0"})*{1,-1})-SUM(SUMIF(Survey!DC160:DV160,{"&gt;0","&lt;0"})*{1,-1})</f>
        <v>0</v>
      </c>
      <c r="DE160" s="30" t="str">
        <f t="shared" si="140"/>
        <v>No holdings</v>
      </c>
      <c r="DF160" s="17">
        <f t="shared" si="141"/>
        <v>0</v>
      </c>
      <c r="DG160" s="16" t="str">
        <f t="shared" si="142"/>
        <v>Pass</v>
      </c>
      <c r="DH160" s="33" t="b">
        <f>IF(ABS(Survey!$DA160)=0,TRUE,FALSE)</f>
        <v>1</v>
      </c>
      <c r="DI160" s="32" t="b">
        <f>NOT(ISBLANK(Survey!$DB160))</f>
        <v>0</v>
      </c>
      <c r="DJ160" s="16" t="str">
        <f t="shared" si="143"/>
        <v>Pass</v>
      </c>
      <c r="DK160" s="33" t="b">
        <f>IF(ABS(Survey!$DV160)=0,TRUE,FALSE)</f>
        <v>1</v>
      </c>
      <c r="DL160" s="32" t="b">
        <f>NOT(ISBLANK(Survey!$DW160))</f>
        <v>0</v>
      </c>
      <c r="DM160" t="str">
        <f t="shared" si="144"/>
        <v>Pass</v>
      </c>
      <c r="DN160" s="25" cm="1">
        <f t="array" ref="DN160">SUM(SUMIF(Survey!CW160,{"&gt;0","&lt;0"})*{1,-1})+SUM(SUMIF(Survey!DR160,{"&gt;0","&lt;0"})*{1,-1})</f>
        <v>0</v>
      </c>
      <c r="DO160" s="25">
        <f>SUM(SUMIF(Survey!DY160:EE160,{"&gt;0","&lt;0"})*{1,-1})+SUM(SUMIF(Survey!EG160:EM160,{"&gt;0","&lt;0"})*{1,-1})</f>
        <v>0</v>
      </c>
      <c r="DP160">
        <f t="shared" si="145"/>
        <v>0</v>
      </c>
      <c r="DQ160">
        <f t="shared" si="146"/>
        <v>0</v>
      </c>
      <c r="DR160" s="16" t="str">
        <f t="shared" si="147"/>
        <v>Pass</v>
      </c>
      <c r="DS160" s="33" t="b">
        <f>IF(ABS(Survey!$EE160)=0,TRUE,FALSE)</f>
        <v>1</v>
      </c>
      <c r="DT160" s="32" t="b">
        <f>NOT(ISBLANK(Survey!EF160))</f>
        <v>0</v>
      </c>
      <c r="DU160" s="16" t="str">
        <f t="shared" si="148"/>
        <v>Pass</v>
      </c>
      <c r="DV160" s="33" t="b">
        <f>IF(ABS(Survey!$EM160)=0,TRUE,FALSE)</f>
        <v>1</v>
      </c>
      <c r="DW160" s="32" t="b">
        <f>NOT(ISBLANK(Survey!$EN160))</f>
        <v>0</v>
      </c>
      <c r="DX160" s="16" t="str">
        <f t="shared" si="149"/>
        <v>Fail</v>
      </c>
      <c r="DY160" s="31">
        <f>SUM(SUMIF(Survey!ET160:EV160,{"&gt;0","&lt;0"})*{1,-1})</f>
        <v>0</v>
      </c>
      <c r="DZ160">
        <f t="shared" si="150"/>
        <v>0</v>
      </c>
      <c r="EA160">
        <f t="shared" si="151"/>
        <v>100</v>
      </c>
      <c r="EB160" s="30" t="b">
        <f>IF(OR(Survey!$M160="ETF",Survey!$M160="ETF, alternative mutual fund",Survey!$M160="Closed-end", Survey!$M160="Split share corp"),TRUE,FALSE)</f>
        <v>0</v>
      </c>
      <c r="EC160" s="16" t="str">
        <f t="shared" si="152"/>
        <v>Fail</v>
      </c>
      <c r="ED160" s="31">
        <f>SUM(SUMIF(Survey!EX160:FD160,{"&gt;0","&lt;0"})*{1,-1})</f>
        <v>0</v>
      </c>
      <c r="EE160">
        <f t="shared" si="153"/>
        <v>0</v>
      </c>
      <c r="EF160" s="17">
        <f t="shared" si="154"/>
        <v>100</v>
      </c>
      <c r="EG160" s="16" t="str">
        <f t="shared" si="155"/>
        <v>Fail</v>
      </c>
      <c r="EH160" s="31">
        <f>SUM(SUMIF(Survey!FF160:FL160,{"&gt;0","&lt;0"})*{1,-1})</f>
        <v>0</v>
      </c>
      <c r="EI160">
        <f t="shared" si="156"/>
        <v>0</v>
      </c>
      <c r="EJ160" s="17">
        <f t="shared" si="157"/>
        <v>100</v>
      </c>
    </row>
    <row r="161" spans="1:140">
      <c r="A161">
        <v>161</v>
      </c>
      <c r="B161" t="str">
        <f t="shared" si="0"/>
        <v>Pass</v>
      </c>
      <c r="C161" t="str">
        <f>IF(COUNTBLANK(Survey!B161:FM161)=$C$2, "Pass", "Fail")</f>
        <v>Pass</v>
      </c>
      <c r="D161" s="16" t="str">
        <f t="shared" si="106"/>
        <v>Fail</v>
      </c>
      <c r="E161" t="str">
        <f>IF(OR(ISBLANK(Survey!AL161),COUNTIF(G161:BJ161,"Fail")),"Fail","Pass")</f>
        <v>Fail</v>
      </c>
      <c r="F161" s="265"/>
      <c r="G161" s="16" t="str">
        <f t="shared" si="107"/>
        <v>Fail</v>
      </c>
      <c r="H161" s="139">
        <f>COUNTBLANK(Survey!B161:D161)+COUNTBLANK(Survey!G161)+COUNTBLANK(Survey!I161)+COUNTBLANK(Survey!K161:M161)+COUNTBLANK(Survey!P161:Q161)+COUNTBLANK(Survey!T161:W161)+COUNTBLANK(Survey!Z161:AC161)+COUNTBLANK(Survey!AF161:AG161)+COUNTBLANK(Survey!AK161:AK161)</f>
        <v>21</v>
      </c>
      <c r="I161" t="str">
        <f t="shared" si="108"/>
        <v>Fail</v>
      </c>
      <c r="J161" t="b">
        <f>IF(Survey!E161="No",TRUE,FALSE)</f>
        <v>0</v>
      </c>
      <c r="K161" s="29" cm="1">
        <f t="array" ref="K161">IF(COUNTA(Survey!$E$4:$E$695)=1, 0, SUM(IF(COUNTIF(Survey!$E$4:$E$695, Survey!$E$4:$E$695)=1,1,0)))</f>
        <v>0</v>
      </c>
      <c r="L161" s="29">
        <f>LEN(Survey!E161)</f>
        <v>0</v>
      </c>
      <c r="M161" s="16" t="str">
        <f t="shared" si="109"/>
        <v>Fail</v>
      </c>
      <c r="N161" t="b">
        <f>IF(Survey!F161="No",TRUE,FALSE)</f>
        <v>0</v>
      </c>
      <c r="O161" t="b">
        <f>Survey!F161=Survey!E161</f>
        <v>1</v>
      </c>
      <c r="P161">
        <f>COUNTIF(Survey!$F$4:$F$695,Survey!F161)</f>
        <v>0</v>
      </c>
      <c r="Q161" s="28">
        <f>LEN(Survey!F161)</f>
        <v>0</v>
      </c>
      <c r="R161" s="16" t="str">
        <f t="shared" si="110"/>
        <v>Pass</v>
      </c>
      <c r="S161" s="29">
        <f>MOD((LEN(Survey!H161)+2),11)</f>
        <v>2</v>
      </c>
      <c r="T161">
        <f>COUNTIF(Survey!$H$4:$H$695,Survey!H161)</f>
        <v>0</v>
      </c>
      <c r="U161" s="28" t="str">
        <f>IF(Survey!$L161="Prospectus fund", "Yes", "No")</f>
        <v>No</v>
      </c>
      <c r="V161" s="16" t="str">
        <f t="shared" si="111"/>
        <v>Pass</v>
      </c>
      <c r="W161" s="29">
        <f>MOD((LEN(Survey!J161)+2),11)</f>
        <v>2</v>
      </c>
      <c r="X161">
        <f>COUNTIF(Survey!$J$4:$J$695,Survey!J161)</f>
        <v>0</v>
      </c>
      <c r="Y161" s="30" t="b">
        <f>IF(OR(Survey!$M161="ETF",Survey!$M161="ETF, alternative mutual fund",Survey!$M161="Closed-end", Survey!$M161="Split share corp", Survey!$I161="Yes"),TRUE,FALSE)</f>
        <v>0</v>
      </c>
      <c r="Z161" s="16" t="str">
        <f>IFERROR(IF(AND(OR(AC161=AD161,AD161 = "Either"),NOT(ISBLANK(Survey!K161))),"Pass","Fail"),"Pass")</f>
        <v>Fail</v>
      </c>
      <c r="AA161" s="31" cm="1">
        <f t="array" ref="AA161">SUM(SUMIF(Survey!CH161:DA161,{"&gt;0","&lt;0"})*{1,-1})</f>
        <v>0</v>
      </c>
      <c r="AB161" s="33" cm="1">
        <f t="array" ref="AB161">SUM(SUMIF(Survey!CK161,{"&gt;0","&lt;0"})*{1,-1})+SUM(SUMIF(Survey!CU161,{"&gt;0","&lt;0"})*{1,-1})</f>
        <v>0</v>
      </c>
      <c r="AC161" s="33">
        <f>Survey!K161</f>
        <v>0</v>
      </c>
      <c r="AD161" s="32" t="str">
        <f t="shared" si="112"/>
        <v>Either</v>
      </c>
      <c r="AE161" s="16" t="str">
        <f t="shared" si="113"/>
        <v>Fail</v>
      </c>
      <c r="AF161" s="58" cm="1">
        <f t="array" ref="AF161">SUM(SUMIF(Survey!CH161:DA161,{"&gt;0","&lt;0"})*{1,-1})+SUM(SUMIF(Survey!DC161:DV161,{"&gt;0","&lt;0"})*{1,-1})</f>
        <v>0</v>
      </c>
      <c r="AG161" s="58">
        <f>IFERROR(AF161/(Survey!$BA161),0)</f>
        <v>0</v>
      </c>
      <c r="AH161" s="104" t="b">
        <f>IF(OR(Survey!$M161="Alternative strategy or hedge",Survey!$M161="Private asset",Survey!$L161="Prospectus fund"),TRUE,FALSE)</f>
        <v>0</v>
      </c>
      <c r="AI161" s="104" t="b">
        <f>NOT(ISBLANK(Survey!$M161))</f>
        <v>0</v>
      </c>
      <c r="AJ161" s="16" t="str">
        <f t="shared" si="114"/>
        <v>Fail</v>
      </c>
      <c r="AK161" t="b">
        <f>IF(Survey!W161="No",TRUE,FALSE)</f>
        <v>0</v>
      </c>
      <c r="AL161" s="119">
        <f>MOD((LEN(Survey!W161)+2),22)</f>
        <v>2</v>
      </c>
      <c r="AM161" t="str">
        <f t="shared" si="115"/>
        <v>Pass</v>
      </c>
      <c r="AN161" s="33" t="b">
        <f>NOT(ISNUMBER(SEARCH("Other",Survey!$Q161)))</f>
        <v>1</v>
      </c>
      <c r="AO161" s="32" t="b">
        <f>NOT(ISBLANK(Survey!$R161))</f>
        <v>0</v>
      </c>
      <c r="AP161" s="16" t="str">
        <f t="shared" si="116"/>
        <v>Pass</v>
      </c>
      <c r="AQ161" s="114">
        <f>COUNTBLANK(Survey!$X161)</f>
        <v>1</v>
      </c>
      <c r="AR161" s="58">
        <f>IF(AND(Survey!L161&lt;&gt;"Exempt fund",OR(Survey!$M161="ETF",Survey!$M161="ETF, alternative mutual fund",Survey!$M161="Mutual fund",Survey!$M161="Alternative mutual fund",Survey!$M161="Money market")),1,0)</f>
        <v>0</v>
      </c>
      <c r="AS161" s="16" t="str">
        <f t="shared" si="117"/>
        <v>Pass</v>
      </c>
      <c r="AT161" s="33" t="b">
        <f>NOT(ISNUMBER(SEARCH("Yes",Survey!$AC161)))</f>
        <v>1</v>
      </c>
      <c r="AU161" s="32" t="b">
        <f>IF(COUNTBLANK(Survey!$AD161:$AE161)=0,TRUE, FALSE)</f>
        <v>0</v>
      </c>
      <c r="AV161" s="16" t="str">
        <f t="shared" si="118"/>
        <v>Pass</v>
      </c>
      <c r="AW161" s="33" t="b">
        <f>NOT(ISNUMBER(SEARCH("Yes",Survey!$AF161)))</f>
        <v>1</v>
      </c>
      <c r="AX161" s="32" t="b">
        <f>NOT(ISBLANK(Survey!$AH161))</f>
        <v>0</v>
      </c>
      <c r="AY161" s="16" t="str">
        <f t="shared" si="119"/>
        <v>Pass</v>
      </c>
      <c r="AZ161" s="33" t="b">
        <f>NOT(OR(ISNUMBER(SEARCH("Other",Survey!$AH161)),ISNUMBER(SEARCH("Multiple",Survey!$AH161))))</f>
        <v>1</v>
      </c>
      <c r="BA161" s="32" t="b">
        <f>NOT(ISBLANK(Survey!$AI161))</f>
        <v>0</v>
      </c>
      <c r="BB161" s="16" t="str">
        <f t="shared" si="120"/>
        <v>Fail</v>
      </c>
      <c r="BC161" s="114">
        <f>IF(ABS(Survey!$BA161)&gt;0, 1,0)</f>
        <v>0</v>
      </c>
      <c r="BD161" s="114">
        <f>IF(COUNTBLANK(Survey!$AL161)=0,1,0)</f>
        <v>0</v>
      </c>
      <c r="BE161" s="16" t="str">
        <f t="shared" si="121"/>
        <v>Pass</v>
      </c>
      <c r="BF161" s="114">
        <f>IF(ISBLANK(Survey!$AL161),0,1)</f>
        <v>0</v>
      </c>
      <c r="BG161" s="133">
        <f>COUNTBLANK(Survey!$AM161)</f>
        <v>1</v>
      </c>
      <c r="BH161" s="16" t="str">
        <f t="shared" si="122"/>
        <v>Pass</v>
      </c>
      <c r="BI161" s="114">
        <f>IF(OR(Survey!$AM161="Closed",ISBLANK(Survey!$AM161)),0,1)</f>
        <v>0</v>
      </c>
      <c r="BJ161" s="133">
        <f>IF(ISBLANK(Survey!$AN161),1,0)</f>
        <v>1</v>
      </c>
      <c r="BK161" s="118" t="str">
        <f t="shared" si="123"/>
        <v>Pass</v>
      </c>
      <c r="BL161" s="31" cm="1">
        <f t="array" ref="BL161">SUM(SUMIF(Survey!AO161:AP161,{"&gt;0","&lt;0"})*{1,-1})</f>
        <v>0</v>
      </c>
      <c r="BM161">
        <f t="shared" si="124"/>
        <v>0</v>
      </c>
      <c r="BN161">
        <f t="shared" si="125"/>
        <v>100</v>
      </c>
      <c r="BO161" s="118" t="str">
        <f t="shared" si="126"/>
        <v>Pass</v>
      </c>
      <c r="BP161">
        <f>IF(Survey!AQ161="No",0,1)</f>
        <v>1</v>
      </c>
      <c r="BQ161" s="207">
        <f>MOD((LEN(Survey!AQ161)+2),22)</f>
        <v>2</v>
      </c>
      <c r="BR161">
        <f>IF(Survey!AR161="No",0,1)</f>
        <v>1</v>
      </c>
      <c r="BS161" s="207">
        <f>MOD((LEN(Survey!AR161)+2),22)</f>
        <v>2</v>
      </c>
      <c r="BT161" s="114">
        <f>COUNTBLANK(Survey!$AQ161:$AS161)+COUNTBLANK(Survey!$AU161)</f>
        <v>4</v>
      </c>
      <c r="BU161" s="114">
        <f>IF(Survey!$I161="Yes",1,0)</f>
        <v>0</v>
      </c>
      <c r="BV161" s="114">
        <f>IF(OR(Survey!$M161="Mutual fund",Survey!$M161="Alternative mutual fund",Survey!$M161="Money market"),1,0)</f>
        <v>0</v>
      </c>
      <c r="BW161" s="119">
        <f>IF(OR(Survey!$M161="ETF",Survey!$M161="ETF, alternative mutual fund"),1,0)</f>
        <v>0</v>
      </c>
      <c r="BX161" s="16" t="str">
        <f t="shared" si="127"/>
        <v>Pass</v>
      </c>
      <c r="BY161" s="33">
        <f>IF(ISNUMBER(SEARCH("Other",Survey!$AS161)), 1, 0)</f>
        <v>0</v>
      </c>
      <c r="BZ161" s="58" t="b">
        <f>NOT(ISBLANK(Survey!$AT161))</f>
        <v>0</v>
      </c>
      <c r="CA161" s="16" t="str">
        <f t="shared" si="128"/>
        <v>Pass</v>
      </c>
      <c r="CB161" s="114">
        <f>IF(Survey!$BB161=0, 0,1)</f>
        <v>0</v>
      </c>
      <c r="CC161" s="58">
        <f>Survey!$AV161</f>
        <v>0</v>
      </c>
      <c r="CD161" s="58">
        <f>Survey!$BC161+Survey!$BD161+ABS(Survey!$BE161)-ABS(Survey!$BF161)-ABS(Survey!$BG161)-ABS(Survey!$BL161)</f>
        <v>0</v>
      </c>
      <c r="CE161" s="138">
        <f>Survey!BB161+(ABS(Survey!$BH161)-ABS(Survey!$BI161)+ABS(Survey!$BJ161)-ABS(Survey!$BK161))*0.5</f>
        <v>0</v>
      </c>
      <c r="CF161" s="58">
        <f t="shared" si="129"/>
        <v>0</v>
      </c>
      <c r="CG161" s="58">
        <f>IF(AND($CC161&gt;$CF161-0.2,$CC161&lt;$CF161+0.2,ISBLANK(Survey!$AV161)=FALSE),0,1)</f>
        <v>1</v>
      </c>
      <c r="CH161" s="133">
        <f>IF(ISBLANK(Survey!$AW161),1,0)</f>
        <v>1</v>
      </c>
      <c r="CI161" s="16" t="str">
        <f t="shared" si="130"/>
        <v>Pass</v>
      </c>
      <c r="CJ161" s="114">
        <f>IF(Survey!$BB161=0, 0,1)</f>
        <v>0</v>
      </c>
      <c r="CK161" s="58">
        <f>IF(AND(Survey!$AX161&gt;=0,Survey!$AX161&lt;=0.2,Survey!$AX161&lt;&gt;""),0,1)</f>
        <v>1</v>
      </c>
      <c r="CL161" s="114">
        <f>IF(ISBLANK(Survey!$AY161),1,0)</f>
        <v>1</v>
      </c>
      <c r="CM161" s="16" t="str">
        <f t="shared" si="131"/>
        <v>Fail</v>
      </c>
      <c r="CN161" s="133">
        <f>Survey!$AZ161</f>
        <v>0</v>
      </c>
      <c r="CO161" s="16" t="str">
        <f t="shared" si="132"/>
        <v>Pass</v>
      </c>
      <c r="CP161" s="31">
        <f>Survey!$BA161</f>
        <v>0</v>
      </c>
      <c r="CQ161" s="138">
        <f>Survey!$BB161+Survey!$BC161+Survey!$BD161+ABS(Survey!$BE161)-ABS(Survey!$BF161)-ABS(Survey!$BG161)+ABS(Survey!$BH161)-ABS(Survey!$BI161)+ABS(Survey!$BJ161)-ABS(Survey!$BK161)-ABS(Survey!$BL161)+Survey!$BM161</f>
        <v>0</v>
      </c>
      <c r="CR161" s="30">
        <f t="shared" si="133"/>
        <v>0</v>
      </c>
      <c r="CS161" s="17">
        <f t="shared" si="134"/>
        <v>0</v>
      </c>
      <c r="CT161" s="16" t="str">
        <f t="shared" si="135"/>
        <v>Pass</v>
      </c>
      <c r="CU161" s="33" t="b">
        <f>IF(ABS(Survey!$BM161)=0,TRUE,FALSE)</f>
        <v>1</v>
      </c>
      <c r="CV161" s="32" t="b">
        <f>NOT(ISBLANK(Survey!$BN161))</f>
        <v>0</v>
      </c>
      <c r="CW161" t="str">
        <f t="shared" si="136"/>
        <v>Fail</v>
      </c>
      <c r="CX161" s="25">
        <f>Survey!$BA161</f>
        <v>0</v>
      </c>
      <c r="CY161" s="25" cm="1">
        <f t="array" ref="CY161">SUM(SUMIF(Survey!BP161:BW161,{"&gt;0","&lt;0"})*{1,-1})-SUM(SUMIF(Survey!BY161:CF161,{"&gt;0","&lt;0"})*{1,-1})</f>
        <v>0</v>
      </c>
      <c r="CZ161" s="30" t="str">
        <f t="shared" si="137"/>
        <v>No holdings</v>
      </c>
      <c r="DA161">
        <f t="shared" si="138"/>
        <v>0</v>
      </c>
      <c r="DB161" s="16" t="str">
        <f t="shared" si="139"/>
        <v>Fail</v>
      </c>
      <c r="DC161" s="31">
        <f>Survey!$BA161</f>
        <v>0</v>
      </c>
      <c r="DD161" s="31" cm="1">
        <f t="array" ref="DD161">SUM(SUMIF(Survey!CH161:DA161,{"&gt;0","&lt;0"})*{1,-1})-SUM(SUMIF(Survey!DC161:DV161,{"&gt;0","&lt;0"})*{1,-1})</f>
        <v>0</v>
      </c>
      <c r="DE161" s="30" t="str">
        <f t="shared" si="140"/>
        <v>No holdings</v>
      </c>
      <c r="DF161" s="17">
        <f t="shared" si="141"/>
        <v>0</v>
      </c>
      <c r="DG161" s="16" t="str">
        <f t="shared" si="142"/>
        <v>Pass</v>
      </c>
      <c r="DH161" s="33" t="b">
        <f>IF(ABS(Survey!$DA161)=0,TRUE,FALSE)</f>
        <v>1</v>
      </c>
      <c r="DI161" s="32" t="b">
        <f>NOT(ISBLANK(Survey!$DB161))</f>
        <v>0</v>
      </c>
      <c r="DJ161" s="16" t="str">
        <f t="shared" si="143"/>
        <v>Pass</v>
      </c>
      <c r="DK161" s="33" t="b">
        <f>IF(ABS(Survey!$DV161)=0,TRUE,FALSE)</f>
        <v>1</v>
      </c>
      <c r="DL161" s="32" t="b">
        <f>NOT(ISBLANK(Survey!$DW161))</f>
        <v>0</v>
      </c>
      <c r="DM161" t="str">
        <f t="shared" si="144"/>
        <v>Pass</v>
      </c>
      <c r="DN161" s="25" cm="1">
        <f t="array" ref="DN161">SUM(SUMIF(Survey!CW161,{"&gt;0","&lt;0"})*{1,-1})+SUM(SUMIF(Survey!DR161,{"&gt;0","&lt;0"})*{1,-1})</f>
        <v>0</v>
      </c>
      <c r="DO161" s="25">
        <f>SUM(SUMIF(Survey!DY161:EE161,{"&gt;0","&lt;0"})*{1,-1})+SUM(SUMIF(Survey!EG161:EM161,{"&gt;0","&lt;0"})*{1,-1})</f>
        <v>0</v>
      </c>
      <c r="DP161">
        <f t="shared" si="145"/>
        <v>0</v>
      </c>
      <c r="DQ161">
        <f t="shared" si="146"/>
        <v>0</v>
      </c>
      <c r="DR161" s="16" t="str">
        <f t="shared" si="147"/>
        <v>Pass</v>
      </c>
      <c r="DS161" s="33" t="b">
        <f>IF(ABS(Survey!$EE161)=0,TRUE,FALSE)</f>
        <v>1</v>
      </c>
      <c r="DT161" s="32" t="b">
        <f>NOT(ISBLANK(Survey!EF161))</f>
        <v>0</v>
      </c>
      <c r="DU161" s="16" t="str">
        <f t="shared" si="148"/>
        <v>Pass</v>
      </c>
      <c r="DV161" s="33" t="b">
        <f>IF(ABS(Survey!$EM161)=0,TRUE,FALSE)</f>
        <v>1</v>
      </c>
      <c r="DW161" s="32" t="b">
        <f>NOT(ISBLANK(Survey!$EN161))</f>
        <v>0</v>
      </c>
      <c r="DX161" s="16" t="str">
        <f t="shared" si="149"/>
        <v>Fail</v>
      </c>
      <c r="DY161" s="31">
        <f>SUM(SUMIF(Survey!ET161:EV161,{"&gt;0","&lt;0"})*{1,-1})</f>
        <v>0</v>
      </c>
      <c r="DZ161">
        <f t="shared" si="150"/>
        <v>0</v>
      </c>
      <c r="EA161">
        <f t="shared" si="151"/>
        <v>100</v>
      </c>
      <c r="EB161" s="30" t="b">
        <f>IF(OR(Survey!$M161="ETF",Survey!$M161="ETF, alternative mutual fund",Survey!$M161="Closed-end", Survey!$M161="Split share corp"),TRUE,FALSE)</f>
        <v>0</v>
      </c>
      <c r="EC161" s="16" t="str">
        <f t="shared" si="152"/>
        <v>Fail</v>
      </c>
      <c r="ED161" s="31">
        <f>SUM(SUMIF(Survey!EX161:FD161,{"&gt;0","&lt;0"})*{1,-1})</f>
        <v>0</v>
      </c>
      <c r="EE161">
        <f t="shared" si="153"/>
        <v>0</v>
      </c>
      <c r="EF161" s="17">
        <f t="shared" si="154"/>
        <v>100</v>
      </c>
      <c r="EG161" s="16" t="str">
        <f t="shared" si="155"/>
        <v>Fail</v>
      </c>
      <c r="EH161" s="31">
        <f>SUM(SUMIF(Survey!FF161:FL161,{"&gt;0","&lt;0"})*{1,-1})</f>
        <v>0</v>
      </c>
      <c r="EI161">
        <f t="shared" si="156"/>
        <v>0</v>
      </c>
      <c r="EJ161" s="17">
        <f t="shared" si="157"/>
        <v>100</v>
      </c>
    </row>
    <row r="162" spans="1:140">
      <c r="A162">
        <v>162</v>
      </c>
      <c r="B162" t="str">
        <f t="shared" si="0"/>
        <v>Pass</v>
      </c>
      <c r="C162" t="str">
        <f>IF(COUNTBLANK(Survey!B162:FM162)=$C$2, "Pass", "Fail")</f>
        <v>Pass</v>
      </c>
      <c r="D162" s="16" t="str">
        <f t="shared" si="106"/>
        <v>Fail</v>
      </c>
      <c r="E162" t="str">
        <f>IF(OR(ISBLANK(Survey!AL162),COUNTIF(G162:BJ162,"Fail")),"Fail","Pass")</f>
        <v>Fail</v>
      </c>
      <c r="F162" s="265"/>
      <c r="G162" s="16" t="str">
        <f t="shared" si="107"/>
        <v>Fail</v>
      </c>
      <c r="H162" s="139">
        <f>COUNTBLANK(Survey!B162:D162)+COUNTBLANK(Survey!G162)+COUNTBLANK(Survey!I162)+COUNTBLANK(Survey!K162:M162)+COUNTBLANK(Survey!P162:Q162)+COUNTBLANK(Survey!T162:W162)+COUNTBLANK(Survey!Z162:AC162)+COUNTBLANK(Survey!AF162:AG162)+COUNTBLANK(Survey!AK162:AK162)</f>
        <v>21</v>
      </c>
      <c r="I162" t="str">
        <f t="shared" si="108"/>
        <v>Fail</v>
      </c>
      <c r="J162" t="b">
        <f>IF(Survey!E162="No",TRUE,FALSE)</f>
        <v>0</v>
      </c>
      <c r="K162" s="29" cm="1">
        <f t="array" ref="K162">IF(COUNTA(Survey!$E$4:$E$695)=1, 0, SUM(IF(COUNTIF(Survey!$E$4:$E$695, Survey!$E$4:$E$695)=1,1,0)))</f>
        <v>0</v>
      </c>
      <c r="L162" s="29">
        <f>LEN(Survey!E162)</f>
        <v>0</v>
      </c>
      <c r="M162" s="16" t="str">
        <f t="shared" si="109"/>
        <v>Fail</v>
      </c>
      <c r="N162" t="b">
        <f>IF(Survey!F162="No",TRUE,FALSE)</f>
        <v>0</v>
      </c>
      <c r="O162" t="b">
        <f>Survey!F162=Survey!E162</f>
        <v>1</v>
      </c>
      <c r="P162">
        <f>COUNTIF(Survey!$F$4:$F$695,Survey!F162)</f>
        <v>0</v>
      </c>
      <c r="Q162" s="28">
        <f>LEN(Survey!F162)</f>
        <v>0</v>
      </c>
      <c r="R162" s="16" t="str">
        <f t="shared" si="110"/>
        <v>Pass</v>
      </c>
      <c r="S162" s="29">
        <f>MOD((LEN(Survey!H162)+2),11)</f>
        <v>2</v>
      </c>
      <c r="T162">
        <f>COUNTIF(Survey!$H$4:$H$695,Survey!H162)</f>
        <v>0</v>
      </c>
      <c r="U162" s="28" t="str">
        <f>IF(Survey!$L162="Prospectus fund", "Yes", "No")</f>
        <v>No</v>
      </c>
      <c r="V162" s="16" t="str">
        <f t="shared" si="111"/>
        <v>Pass</v>
      </c>
      <c r="W162" s="29">
        <f>MOD((LEN(Survey!J162)+2),11)</f>
        <v>2</v>
      </c>
      <c r="X162">
        <f>COUNTIF(Survey!$J$4:$J$695,Survey!J162)</f>
        <v>0</v>
      </c>
      <c r="Y162" s="30" t="b">
        <f>IF(OR(Survey!$M162="ETF",Survey!$M162="ETF, alternative mutual fund",Survey!$M162="Closed-end", Survey!$M162="Split share corp", Survey!$I162="Yes"),TRUE,FALSE)</f>
        <v>0</v>
      </c>
      <c r="Z162" s="16" t="str">
        <f>IFERROR(IF(AND(OR(AC162=AD162,AD162 = "Either"),NOT(ISBLANK(Survey!K162))),"Pass","Fail"),"Pass")</f>
        <v>Fail</v>
      </c>
      <c r="AA162" s="31" cm="1">
        <f t="array" ref="AA162">SUM(SUMIF(Survey!CH162:DA162,{"&gt;0","&lt;0"})*{1,-1})</f>
        <v>0</v>
      </c>
      <c r="AB162" s="33" cm="1">
        <f t="array" ref="AB162">SUM(SUMIF(Survey!CK162,{"&gt;0","&lt;0"})*{1,-1})+SUM(SUMIF(Survey!CU162,{"&gt;0","&lt;0"})*{1,-1})</f>
        <v>0</v>
      </c>
      <c r="AC162" s="33">
        <f>Survey!K162</f>
        <v>0</v>
      </c>
      <c r="AD162" s="32" t="str">
        <f t="shared" si="112"/>
        <v>Either</v>
      </c>
      <c r="AE162" s="16" t="str">
        <f t="shared" si="113"/>
        <v>Fail</v>
      </c>
      <c r="AF162" s="58" cm="1">
        <f t="array" ref="AF162">SUM(SUMIF(Survey!CH162:DA162,{"&gt;0","&lt;0"})*{1,-1})+SUM(SUMIF(Survey!DC162:DV162,{"&gt;0","&lt;0"})*{1,-1})</f>
        <v>0</v>
      </c>
      <c r="AG162" s="58">
        <f>IFERROR(AF162/(Survey!$BA162),0)</f>
        <v>0</v>
      </c>
      <c r="AH162" s="104" t="b">
        <f>IF(OR(Survey!$M162="Alternative strategy or hedge",Survey!$M162="Private asset",Survey!$L162="Prospectus fund"),TRUE,FALSE)</f>
        <v>0</v>
      </c>
      <c r="AI162" s="104" t="b">
        <f>NOT(ISBLANK(Survey!$M162))</f>
        <v>0</v>
      </c>
      <c r="AJ162" s="16" t="str">
        <f t="shared" si="114"/>
        <v>Fail</v>
      </c>
      <c r="AK162" t="b">
        <f>IF(Survey!W162="No",TRUE,FALSE)</f>
        <v>0</v>
      </c>
      <c r="AL162" s="119">
        <f>MOD((LEN(Survey!W162)+2),22)</f>
        <v>2</v>
      </c>
      <c r="AM162" t="str">
        <f t="shared" si="115"/>
        <v>Pass</v>
      </c>
      <c r="AN162" s="33" t="b">
        <f>NOT(ISNUMBER(SEARCH("Other",Survey!$Q162)))</f>
        <v>1</v>
      </c>
      <c r="AO162" s="32" t="b">
        <f>NOT(ISBLANK(Survey!$R162))</f>
        <v>0</v>
      </c>
      <c r="AP162" s="16" t="str">
        <f t="shared" si="116"/>
        <v>Pass</v>
      </c>
      <c r="AQ162" s="114">
        <f>COUNTBLANK(Survey!$X162)</f>
        <v>1</v>
      </c>
      <c r="AR162" s="58">
        <f>IF(AND(Survey!L162&lt;&gt;"Exempt fund",OR(Survey!$M162="ETF",Survey!$M162="ETF, alternative mutual fund",Survey!$M162="Mutual fund",Survey!$M162="Alternative mutual fund",Survey!$M162="Money market")),1,0)</f>
        <v>0</v>
      </c>
      <c r="AS162" s="16" t="str">
        <f t="shared" si="117"/>
        <v>Pass</v>
      </c>
      <c r="AT162" s="33" t="b">
        <f>NOT(ISNUMBER(SEARCH("Yes",Survey!$AC162)))</f>
        <v>1</v>
      </c>
      <c r="AU162" s="32" t="b">
        <f>IF(COUNTBLANK(Survey!$AD162:$AE162)=0,TRUE, FALSE)</f>
        <v>0</v>
      </c>
      <c r="AV162" s="16" t="str">
        <f t="shared" si="118"/>
        <v>Pass</v>
      </c>
      <c r="AW162" s="33" t="b">
        <f>NOT(ISNUMBER(SEARCH("Yes",Survey!$AF162)))</f>
        <v>1</v>
      </c>
      <c r="AX162" s="32" t="b">
        <f>NOT(ISBLANK(Survey!$AH162))</f>
        <v>0</v>
      </c>
      <c r="AY162" s="16" t="str">
        <f t="shared" si="119"/>
        <v>Pass</v>
      </c>
      <c r="AZ162" s="33" t="b">
        <f>NOT(OR(ISNUMBER(SEARCH("Other",Survey!$AH162)),ISNUMBER(SEARCH("Multiple",Survey!$AH162))))</f>
        <v>1</v>
      </c>
      <c r="BA162" s="32" t="b">
        <f>NOT(ISBLANK(Survey!$AI162))</f>
        <v>0</v>
      </c>
      <c r="BB162" s="16" t="str">
        <f t="shared" si="120"/>
        <v>Fail</v>
      </c>
      <c r="BC162" s="114">
        <f>IF(ABS(Survey!$BA162)&gt;0, 1,0)</f>
        <v>0</v>
      </c>
      <c r="BD162" s="114">
        <f>IF(COUNTBLANK(Survey!$AL162)=0,1,0)</f>
        <v>0</v>
      </c>
      <c r="BE162" s="16" t="str">
        <f t="shared" si="121"/>
        <v>Pass</v>
      </c>
      <c r="BF162" s="114">
        <f>IF(ISBLANK(Survey!$AL162),0,1)</f>
        <v>0</v>
      </c>
      <c r="BG162" s="133">
        <f>COUNTBLANK(Survey!$AM162)</f>
        <v>1</v>
      </c>
      <c r="BH162" s="16" t="str">
        <f t="shared" si="122"/>
        <v>Pass</v>
      </c>
      <c r="BI162" s="114">
        <f>IF(OR(Survey!$AM162="Closed",ISBLANK(Survey!$AM162)),0,1)</f>
        <v>0</v>
      </c>
      <c r="BJ162" s="133">
        <f>IF(ISBLANK(Survey!$AN162),1,0)</f>
        <v>1</v>
      </c>
      <c r="BK162" s="118" t="str">
        <f t="shared" si="123"/>
        <v>Pass</v>
      </c>
      <c r="BL162" s="31" cm="1">
        <f t="array" ref="BL162">SUM(SUMIF(Survey!AO162:AP162,{"&gt;0","&lt;0"})*{1,-1})</f>
        <v>0</v>
      </c>
      <c r="BM162">
        <f t="shared" si="124"/>
        <v>0</v>
      </c>
      <c r="BN162">
        <f t="shared" si="125"/>
        <v>100</v>
      </c>
      <c r="BO162" s="118" t="str">
        <f t="shared" si="126"/>
        <v>Pass</v>
      </c>
      <c r="BP162">
        <f>IF(Survey!AQ162="No",0,1)</f>
        <v>1</v>
      </c>
      <c r="BQ162" s="207">
        <f>MOD((LEN(Survey!AQ162)+2),22)</f>
        <v>2</v>
      </c>
      <c r="BR162">
        <f>IF(Survey!AR162="No",0,1)</f>
        <v>1</v>
      </c>
      <c r="BS162" s="207">
        <f>MOD((LEN(Survey!AR162)+2),22)</f>
        <v>2</v>
      </c>
      <c r="BT162" s="114">
        <f>COUNTBLANK(Survey!$AQ162:$AS162)+COUNTBLANK(Survey!$AU162)</f>
        <v>4</v>
      </c>
      <c r="BU162" s="114">
        <f>IF(Survey!$I162="Yes",1,0)</f>
        <v>0</v>
      </c>
      <c r="BV162" s="114">
        <f>IF(OR(Survey!$M162="Mutual fund",Survey!$M162="Alternative mutual fund",Survey!$M162="Money market"),1,0)</f>
        <v>0</v>
      </c>
      <c r="BW162" s="119">
        <f>IF(OR(Survey!$M162="ETF",Survey!$M162="ETF, alternative mutual fund"),1,0)</f>
        <v>0</v>
      </c>
      <c r="BX162" s="16" t="str">
        <f t="shared" si="127"/>
        <v>Pass</v>
      </c>
      <c r="BY162" s="33">
        <f>IF(ISNUMBER(SEARCH("Other",Survey!$AS162)), 1, 0)</f>
        <v>0</v>
      </c>
      <c r="BZ162" s="58" t="b">
        <f>NOT(ISBLANK(Survey!$AT162))</f>
        <v>0</v>
      </c>
      <c r="CA162" s="16" t="str">
        <f t="shared" si="128"/>
        <v>Pass</v>
      </c>
      <c r="CB162" s="114">
        <f>IF(Survey!$BB162=0, 0,1)</f>
        <v>0</v>
      </c>
      <c r="CC162" s="58">
        <f>Survey!$AV162</f>
        <v>0</v>
      </c>
      <c r="CD162" s="58">
        <f>Survey!$BC162+Survey!$BD162+ABS(Survey!$BE162)-ABS(Survey!$BF162)-ABS(Survey!$BG162)-ABS(Survey!$BL162)</f>
        <v>0</v>
      </c>
      <c r="CE162" s="138">
        <f>Survey!BB162+(ABS(Survey!$BH162)-ABS(Survey!$BI162)+ABS(Survey!$BJ162)-ABS(Survey!$BK162))*0.5</f>
        <v>0</v>
      </c>
      <c r="CF162" s="58">
        <f t="shared" si="129"/>
        <v>0</v>
      </c>
      <c r="CG162" s="58">
        <f>IF(AND($CC162&gt;$CF162-0.2,$CC162&lt;$CF162+0.2,ISBLANK(Survey!$AV162)=FALSE),0,1)</f>
        <v>1</v>
      </c>
      <c r="CH162" s="133">
        <f>IF(ISBLANK(Survey!$AW162),1,0)</f>
        <v>1</v>
      </c>
      <c r="CI162" s="16" t="str">
        <f t="shared" si="130"/>
        <v>Pass</v>
      </c>
      <c r="CJ162" s="114">
        <f>IF(Survey!$BB162=0, 0,1)</f>
        <v>0</v>
      </c>
      <c r="CK162" s="58">
        <f>IF(AND(Survey!$AX162&gt;=0,Survey!$AX162&lt;=0.2,Survey!$AX162&lt;&gt;""),0,1)</f>
        <v>1</v>
      </c>
      <c r="CL162" s="114">
        <f>IF(ISBLANK(Survey!$AY162),1,0)</f>
        <v>1</v>
      </c>
      <c r="CM162" s="16" t="str">
        <f t="shared" si="131"/>
        <v>Fail</v>
      </c>
      <c r="CN162" s="133">
        <f>Survey!$AZ162</f>
        <v>0</v>
      </c>
      <c r="CO162" s="16" t="str">
        <f t="shared" si="132"/>
        <v>Pass</v>
      </c>
      <c r="CP162" s="31">
        <f>Survey!$BA162</f>
        <v>0</v>
      </c>
      <c r="CQ162" s="138">
        <f>Survey!$BB162+Survey!$BC162+Survey!$BD162+ABS(Survey!$BE162)-ABS(Survey!$BF162)-ABS(Survey!$BG162)+ABS(Survey!$BH162)-ABS(Survey!$BI162)+ABS(Survey!$BJ162)-ABS(Survey!$BK162)-ABS(Survey!$BL162)+Survey!$BM162</f>
        <v>0</v>
      </c>
      <c r="CR162" s="30">
        <f t="shared" si="133"/>
        <v>0</v>
      </c>
      <c r="CS162" s="17">
        <f t="shared" si="134"/>
        <v>0</v>
      </c>
      <c r="CT162" s="16" t="str">
        <f t="shared" si="135"/>
        <v>Pass</v>
      </c>
      <c r="CU162" s="33" t="b">
        <f>IF(ABS(Survey!$BM162)=0,TRUE,FALSE)</f>
        <v>1</v>
      </c>
      <c r="CV162" s="32" t="b">
        <f>NOT(ISBLANK(Survey!$BN162))</f>
        <v>0</v>
      </c>
      <c r="CW162" t="str">
        <f t="shared" si="136"/>
        <v>Fail</v>
      </c>
      <c r="CX162" s="25">
        <f>Survey!$BA162</f>
        <v>0</v>
      </c>
      <c r="CY162" s="25" cm="1">
        <f t="array" ref="CY162">SUM(SUMIF(Survey!BP162:BW162,{"&gt;0","&lt;0"})*{1,-1})-SUM(SUMIF(Survey!BY162:CF162,{"&gt;0","&lt;0"})*{1,-1})</f>
        <v>0</v>
      </c>
      <c r="CZ162" s="30" t="str">
        <f t="shared" si="137"/>
        <v>No holdings</v>
      </c>
      <c r="DA162">
        <f t="shared" si="138"/>
        <v>0</v>
      </c>
      <c r="DB162" s="16" t="str">
        <f t="shared" si="139"/>
        <v>Fail</v>
      </c>
      <c r="DC162" s="31">
        <f>Survey!$BA162</f>
        <v>0</v>
      </c>
      <c r="DD162" s="31" cm="1">
        <f t="array" ref="DD162">SUM(SUMIF(Survey!CH162:DA162,{"&gt;0","&lt;0"})*{1,-1})-SUM(SUMIF(Survey!DC162:DV162,{"&gt;0","&lt;0"})*{1,-1})</f>
        <v>0</v>
      </c>
      <c r="DE162" s="30" t="str">
        <f t="shared" si="140"/>
        <v>No holdings</v>
      </c>
      <c r="DF162" s="17">
        <f t="shared" si="141"/>
        <v>0</v>
      </c>
      <c r="DG162" s="16" t="str">
        <f t="shared" si="142"/>
        <v>Pass</v>
      </c>
      <c r="DH162" s="33" t="b">
        <f>IF(ABS(Survey!$DA162)=0,TRUE,FALSE)</f>
        <v>1</v>
      </c>
      <c r="DI162" s="32" t="b">
        <f>NOT(ISBLANK(Survey!$DB162))</f>
        <v>0</v>
      </c>
      <c r="DJ162" s="16" t="str">
        <f t="shared" si="143"/>
        <v>Pass</v>
      </c>
      <c r="DK162" s="33" t="b">
        <f>IF(ABS(Survey!$DV162)=0,TRUE,FALSE)</f>
        <v>1</v>
      </c>
      <c r="DL162" s="32" t="b">
        <f>NOT(ISBLANK(Survey!$DW162))</f>
        <v>0</v>
      </c>
      <c r="DM162" t="str">
        <f t="shared" si="144"/>
        <v>Pass</v>
      </c>
      <c r="DN162" s="25" cm="1">
        <f t="array" ref="DN162">SUM(SUMIF(Survey!CW162,{"&gt;0","&lt;0"})*{1,-1})+SUM(SUMIF(Survey!DR162,{"&gt;0","&lt;0"})*{1,-1})</f>
        <v>0</v>
      </c>
      <c r="DO162" s="25">
        <f>SUM(SUMIF(Survey!DY162:EE162,{"&gt;0","&lt;0"})*{1,-1})+SUM(SUMIF(Survey!EG162:EM162,{"&gt;0","&lt;0"})*{1,-1})</f>
        <v>0</v>
      </c>
      <c r="DP162">
        <f t="shared" si="145"/>
        <v>0</v>
      </c>
      <c r="DQ162">
        <f t="shared" si="146"/>
        <v>0</v>
      </c>
      <c r="DR162" s="16" t="str">
        <f t="shared" si="147"/>
        <v>Pass</v>
      </c>
      <c r="DS162" s="33" t="b">
        <f>IF(ABS(Survey!$EE162)=0,TRUE,FALSE)</f>
        <v>1</v>
      </c>
      <c r="DT162" s="32" t="b">
        <f>NOT(ISBLANK(Survey!EF162))</f>
        <v>0</v>
      </c>
      <c r="DU162" s="16" t="str">
        <f t="shared" si="148"/>
        <v>Pass</v>
      </c>
      <c r="DV162" s="33" t="b">
        <f>IF(ABS(Survey!$EM162)=0,TRUE,FALSE)</f>
        <v>1</v>
      </c>
      <c r="DW162" s="32" t="b">
        <f>NOT(ISBLANK(Survey!$EN162))</f>
        <v>0</v>
      </c>
      <c r="DX162" s="16" t="str">
        <f t="shared" si="149"/>
        <v>Fail</v>
      </c>
      <c r="DY162" s="31">
        <f>SUM(SUMIF(Survey!ET162:EV162,{"&gt;0","&lt;0"})*{1,-1})</f>
        <v>0</v>
      </c>
      <c r="DZ162">
        <f t="shared" si="150"/>
        <v>0</v>
      </c>
      <c r="EA162">
        <f t="shared" si="151"/>
        <v>100</v>
      </c>
      <c r="EB162" s="30" t="b">
        <f>IF(OR(Survey!$M162="ETF",Survey!$M162="ETF, alternative mutual fund",Survey!$M162="Closed-end", Survey!$M162="Split share corp"),TRUE,FALSE)</f>
        <v>0</v>
      </c>
      <c r="EC162" s="16" t="str">
        <f t="shared" si="152"/>
        <v>Fail</v>
      </c>
      <c r="ED162" s="31">
        <f>SUM(SUMIF(Survey!EX162:FD162,{"&gt;0","&lt;0"})*{1,-1})</f>
        <v>0</v>
      </c>
      <c r="EE162">
        <f t="shared" si="153"/>
        <v>0</v>
      </c>
      <c r="EF162" s="17">
        <f t="shared" si="154"/>
        <v>100</v>
      </c>
      <c r="EG162" s="16" t="str">
        <f t="shared" si="155"/>
        <v>Fail</v>
      </c>
      <c r="EH162" s="31">
        <f>SUM(SUMIF(Survey!FF162:FL162,{"&gt;0","&lt;0"})*{1,-1})</f>
        <v>0</v>
      </c>
      <c r="EI162">
        <f t="shared" si="156"/>
        <v>0</v>
      </c>
      <c r="EJ162" s="17">
        <f t="shared" si="157"/>
        <v>100</v>
      </c>
    </row>
    <row r="163" spans="1:140">
      <c r="A163">
        <v>163</v>
      </c>
      <c r="B163" t="str">
        <f t="shared" si="0"/>
        <v>Pass</v>
      </c>
      <c r="C163" t="str">
        <f>IF(COUNTBLANK(Survey!B163:FM163)=$C$2, "Pass", "Fail")</f>
        <v>Pass</v>
      </c>
      <c r="D163" s="16" t="str">
        <f t="shared" si="106"/>
        <v>Fail</v>
      </c>
      <c r="E163" t="str">
        <f>IF(OR(ISBLANK(Survey!AL163),COUNTIF(G163:BJ163,"Fail")),"Fail","Pass")</f>
        <v>Fail</v>
      </c>
      <c r="F163" s="265"/>
      <c r="G163" s="16" t="str">
        <f t="shared" si="107"/>
        <v>Fail</v>
      </c>
      <c r="H163" s="139">
        <f>COUNTBLANK(Survey!B163:D163)+COUNTBLANK(Survey!G163)+COUNTBLANK(Survey!I163)+COUNTBLANK(Survey!K163:M163)+COUNTBLANK(Survey!P163:Q163)+COUNTBLANK(Survey!T163:W163)+COUNTBLANK(Survey!Z163:AC163)+COUNTBLANK(Survey!AF163:AG163)+COUNTBLANK(Survey!AK163:AK163)</f>
        <v>21</v>
      </c>
      <c r="I163" t="str">
        <f t="shared" si="108"/>
        <v>Fail</v>
      </c>
      <c r="J163" t="b">
        <f>IF(Survey!E163="No",TRUE,FALSE)</f>
        <v>0</v>
      </c>
      <c r="K163" s="29" cm="1">
        <f t="array" ref="K163">IF(COUNTA(Survey!$E$4:$E$695)=1, 0, SUM(IF(COUNTIF(Survey!$E$4:$E$695, Survey!$E$4:$E$695)=1,1,0)))</f>
        <v>0</v>
      </c>
      <c r="L163" s="29">
        <f>LEN(Survey!E163)</f>
        <v>0</v>
      </c>
      <c r="M163" s="16" t="str">
        <f t="shared" si="109"/>
        <v>Fail</v>
      </c>
      <c r="N163" t="b">
        <f>IF(Survey!F163="No",TRUE,FALSE)</f>
        <v>0</v>
      </c>
      <c r="O163" t="b">
        <f>Survey!F163=Survey!E163</f>
        <v>1</v>
      </c>
      <c r="P163">
        <f>COUNTIF(Survey!$F$4:$F$695,Survey!F163)</f>
        <v>0</v>
      </c>
      <c r="Q163" s="28">
        <f>LEN(Survey!F163)</f>
        <v>0</v>
      </c>
      <c r="R163" s="16" t="str">
        <f t="shared" si="110"/>
        <v>Pass</v>
      </c>
      <c r="S163" s="29">
        <f>MOD((LEN(Survey!H163)+2),11)</f>
        <v>2</v>
      </c>
      <c r="T163">
        <f>COUNTIF(Survey!$H$4:$H$695,Survey!H163)</f>
        <v>0</v>
      </c>
      <c r="U163" s="28" t="str">
        <f>IF(Survey!$L163="Prospectus fund", "Yes", "No")</f>
        <v>No</v>
      </c>
      <c r="V163" s="16" t="str">
        <f t="shared" si="111"/>
        <v>Pass</v>
      </c>
      <c r="W163" s="29">
        <f>MOD((LEN(Survey!J163)+2),11)</f>
        <v>2</v>
      </c>
      <c r="X163">
        <f>COUNTIF(Survey!$J$4:$J$695,Survey!J163)</f>
        <v>0</v>
      </c>
      <c r="Y163" s="30" t="b">
        <f>IF(OR(Survey!$M163="ETF",Survey!$M163="ETF, alternative mutual fund",Survey!$M163="Closed-end", Survey!$M163="Split share corp", Survey!$I163="Yes"),TRUE,FALSE)</f>
        <v>0</v>
      </c>
      <c r="Z163" s="16" t="str">
        <f>IFERROR(IF(AND(OR(AC163=AD163,AD163 = "Either"),NOT(ISBLANK(Survey!K163))),"Pass","Fail"),"Pass")</f>
        <v>Fail</v>
      </c>
      <c r="AA163" s="31" cm="1">
        <f t="array" ref="AA163">SUM(SUMIF(Survey!CH163:DA163,{"&gt;0","&lt;0"})*{1,-1})</f>
        <v>0</v>
      </c>
      <c r="AB163" s="33" cm="1">
        <f t="array" ref="AB163">SUM(SUMIF(Survey!CK163,{"&gt;0","&lt;0"})*{1,-1})+SUM(SUMIF(Survey!CU163,{"&gt;0","&lt;0"})*{1,-1})</f>
        <v>0</v>
      </c>
      <c r="AC163" s="33">
        <f>Survey!K163</f>
        <v>0</v>
      </c>
      <c r="AD163" s="32" t="str">
        <f t="shared" si="112"/>
        <v>Either</v>
      </c>
      <c r="AE163" s="16" t="str">
        <f t="shared" si="113"/>
        <v>Fail</v>
      </c>
      <c r="AF163" s="58" cm="1">
        <f t="array" ref="AF163">SUM(SUMIF(Survey!CH163:DA163,{"&gt;0","&lt;0"})*{1,-1})+SUM(SUMIF(Survey!DC163:DV163,{"&gt;0","&lt;0"})*{1,-1})</f>
        <v>0</v>
      </c>
      <c r="AG163" s="58">
        <f>IFERROR(AF163/(Survey!$BA163),0)</f>
        <v>0</v>
      </c>
      <c r="AH163" s="104" t="b">
        <f>IF(OR(Survey!$M163="Alternative strategy or hedge",Survey!$M163="Private asset",Survey!$L163="Prospectus fund"),TRUE,FALSE)</f>
        <v>0</v>
      </c>
      <c r="AI163" s="104" t="b">
        <f>NOT(ISBLANK(Survey!$M163))</f>
        <v>0</v>
      </c>
      <c r="AJ163" s="16" t="str">
        <f t="shared" si="114"/>
        <v>Fail</v>
      </c>
      <c r="AK163" t="b">
        <f>IF(Survey!W163="No",TRUE,FALSE)</f>
        <v>0</v>
      </c>
      <c r="AL163" s="119">
        <f>MOD((LEN(Survey!W163)+2),22)</f>
        <v>2</v>
      </c>
      <c r="AM163" t="str">
        <f t="shared" si="115"/>
        <v>Pass</v>
      </c>
      <c r="AN163" s="33" t="b">
        <f>NOT(ISNUMBER(SEARCH("Other",Survey!$Q163)))</f>
        <v>1</v>
      </c>
      <c r="AO163" s="32" t="b">
        <f>NOT(ISBLANK(Survey!$R163))</f>
        <v>0</v>
      </c>
      <c r="AP163" s="16" t="str">
        <f t="shared" si="116"/>
        <v>Pass</v>
      </c>
      <c r="AQ163" s="114">
        <f>COUNTBLANK(Survey!$X163)</f>
        <v>1</v>
      </c>
      <c r="AR163" s="58">
        <f>IF(AND(Survey!L163&lt;&gt;"Exempt fund",OR(Survey!$M163="ETF",Survey!$M163="ETF, alternative mutual fund",Survey!$M163="Mutual fund",Survey!$M163="Alternative mutual fund",Survey!$M163="Money market")),1,0)</f>
        <v>0</v>
      </c>
      <c r="AS163" s="16" t="str">
        <f t="shared" si="117"/>
        <v>Pass</v>
      </c>
      <c r="AT163" s="33" t="b">
        <f>NOT(ISNUMBER(SEARCH("Yes",Survey!$AC163)))</f>
        <v>1</v>
      </c>
      <c r="AU163" s="32" t="b">
        <f>IF(COUNTBLANK(Survey!$AD163:$AE163)=0,TRUE, FALSE)</f>
        <v>0</v>
      </c>
      <c r="AV163" s="16" t="str">
        <f t="shared" si="118"/>
        <v>Pass</v>
      </c>
      <c r="AW163" s="33" t="b">
        <f>NOT(ISNUMBER(SEARCH("Yes",Survey!$AF163)))</f>
        <v>1</v>
      </c>
      <c r="AX163" s="32" t="b">
        <f>NOT(ISBLANK(Survey!$AH163))</f>
        <v>0</v>
      </c>
      <c r="AY163" s="16" t="str">
        <f t="shared" si="119"/>
        <v>Pass</v>
      </c>
      <c r="AZ163" s="33" t="b">
        <f>NOT(OR(ISNUMBER(SEARCH("Other",Survey!$AH163)),ISNUMBER(SEARCH("Multiple",Survey!$AH163))))</f>
        <v>1</v>
      </c>
      <c r="BA163" s="32" t="b">
        <f>NOT(ISBLANK(Survey!$AI163))</f>
        <v>0</v>
      </c>
      <c r="BB163" s="16" t="str">
        <f t="shared" si="120"/>
        <v>Fail</v>
      </c>
      <c r="BC163" s="114">
        <f>IF(ABS(Survey!$BA163)&gt;0, 1,0)</f>
        <v>0</v>
      </c>
      <c r="BD163" s="114">
        <f>IF(COUNTBLANK(Survey!$AL163)=0,1,0)</f>
        <v>0</v>
      </c>
      <c r="BE163" s="16" t="str">
        <f t="shared" si="121"/>
        <v>Pass</v>
      </c>
      <c r="BF163" s="114">
        <f>IF(ISBLANK(Survey!$AL163),0,1)</f>
        <v>0</v>
      </c>
      <c r="BG163" s="133">
        <f>COUNTBLANK(Survey!$AM163)</f>
        <v>1</v>
      </c>
      <c r="BH163" s="16" t="str">
        <f t="shared" si="122"/>
        <v>Pass</v>
      </c>
      <c r="BI163" s="114">
        <f>IF(OR(Survey!$AM163="Closed",ISBLANK(Survey!$AM163)),0,1)</f>
        <v>0</v>
      </c>
      <c r="BJ163" s="133">
        <f>IF(ISBLANK(Survey!$AN163),1,0)</f>
        <v>1</v>
      </c>
      <c r="BK163" s="118" t="str">
        <f t="shared" si="123"/>
        <v>Pass</v>
      </c>
      <c r="BL163" s="31" cm="1">
        <f t="array" ref="BL163">SUM(SUMIF(Survey!AO163:AP163,{"&gt;0","&lt;0"})*{1,-1})</f>
        <v>0</v>
      </c>
      <c r="BM163">
        <f t="shared" si="124"/>
        <v>0</v>
      </c>
      <c r="BN163">
        <f t="shared" si="125"/>
        <v>100</v>
      </c>
      <c r="BO163" s="118" t="str">
        <f t="shared" si="126"/>
        <v>Pass</v>
      </c>
      <c r="BP163">
        <f>IF(Survey!AQ163="No",0,1)</f>
        <v>1</v>
      </c>
      <c r="BQ163" s="207">
        <f>MOD((LEN(Survey!AQ163)+2),22)</f>
        <v>2</v>
      </c>
      <c r="BR163">
        <f>IF(Survey!AR163="No",0,1)</f>
        <v>1</v>
      </c>
      <c r="BS163" s="207">
        <f>MOD((LEN(Survey!AR163)+2),22)</f>
        <v>2</v>
      </c>
      <c r="BT163" s="114">
        <f>COUNTBLANK(Survey!$AQ163:$AS163)+COUNTBLANK(Survey!$AU163)</f>
        <v>4</v>
      </c>
      <c r="BU163" s="114">
        <f>IF(Survey!$I163="Yes",1,0)</f>
        <v>0</v>
      </c>
      <c r="BV163" s="114">
        <f>IF(OR(Survey!$M163="Mutual fund",Survey!$M163="Alternative mutual fund",Survey!$M163="Money market"),1,0)</f>
        <v>0</v>
      </c>
      <c r="BW163" s="119">
        <f>IF(OR(Survey!$M163="ETF",Survey!$M163="ETF, alternative mutual fund"),1,0)</f>
        <v>0</v>
      </c>
      <c r="BX163" s="16" t="str">
        <f t="shared" si="127"/>
        <v>Pass</v>
      </c>
      <c r="BY163" s="33">
        <f>IF(ISNUMBER(SEARCH("Other",Survey!$AS163)), 1, 0)</f>
        <v>0</v>
      </c>
      <c r="BZ163" s="58" t="b">
        <f>NOT(ISBLANK(Survey!$AT163))</f>
        <v>0</v>
      </c>
      <c r="CA163" s="16" t="str">
        <f t="shared" si="128"/>
        <v>Pass</v>
      </c>
      <c r="CB163" s="114">
        <f>IF(Survey!$BB163=0, 0,1)</f>
        <v>0</v>
      </c>
      <c r="CC163" s="58">
        <f>Survey!$AV163</f>
        <v>0</v>
      </c>
      <c r="CD163" s="58">
        <f>Survey!$BC163+Survey!$BD163+ABS(Survey!$BE163)-ABS(Survey!$BF163)-ABS(Survey!$BG163)-ABS(Survey!$BL163)</f>
        <v>0</v>
      </c>
      <c r="CE163" s="138">
        <f>Survey!BB163+(ABS(Survey!$BH163)-ABS(Survey!$BI163)+ABS(Survey!$BJ163)-ABS(Survey!$BK163))*0.5</f>
        <v>0</v>
      </c>
      <c r="CF163" s="58">
        <f t="shared" si="129"/>
        <v>0</v>
      </c>
      <c r="CG163" s="58">
        <f>IF(AND($CC163&gt;$CF163-0.2,$CC163&lt;$CF163+0.2,ISBLANK(Survey!$AV163)=FALSE),0,1)</f>
        <v>1</v>
      </c>
      <c r="CH163" s="133">
        <f>IF(ISBLANK(Survey!$AW163),1,0)</f>
        <v>1</v>
      </c>
      <c r="CI163" s="16" t="str">
        <f t="shared" si="130"/>
        <v>Pass</v>
      </c>
      <c r="CJ163" s="114">
        <f>IF(Survey!$BB163=0, 0,1)</f>
        <v>0</v>
      </c>
      <c r="CK163" s="58">
        <f>IF(AND(Survey!$AX163&gt;=0,Survey!$AX163&lt;=0.2,Survey!$AX163&lt;&gt;""),0,1)</f>
        <v>1</v>
      </c>
      <c r="CL163" s="114">
        <f>IF(ISBLANK(Survey!$AY163),1,0)</f>
        <v>1</v>
      </c>
      <c r="CM163" s="16" t="str">
        <f t="shared" si="131"/>
        <v>Fail</v>
      </c>
      <c r="CN163" s="133">
        <f>Survey!$AZ163</f>
        <v>0</v>
      </c>
      <c r="CO163" s="16" t="str">
        <f t="shared" si="132"/>
        <v>Pass</v>
      </c>
      <c r="CP163" s="31">
        <f>Survey!$BA163</f>
        <v>0</v>
      </c>
      <c r="CQ163" s="138">
        <f>Survey!$BB163+Survey!$BC163+Survey!$BD163+ABS(Survey!$BE163)-ABS(Survey!$BF163)-ABS(Survey!$BG163)+ABS(Survey!$BH163)-ABS(Survey!$BI163)+ABS(Survey!$BJ163)-ABS(Survey!$BK163)-ABS(Survey!$BL163)+Survey!$BM163</f>
        <v>0</v>
      </c>
      <c r="CR163" s="30">
        <f t="shared" si="133"/>
        <v>0</v>
      </c>
      <c r="CS163" s="17">
        <f t="shared" si="134"/>
        <v>0</v>
      </c>
      <c r="CT163" s="16" t="str">
        <f t="shared" si="135"/>
        <v>Pass</v>
      </c>
      <c r="CU163" s="33" t="b">
        <f>IF(ABS(Survey!$BM163)=0,TRUE,FALSE)</f>
        <v>1</v>
      </c>
      <c r="CV163" s="32" t="b">
        <f>NOT(ISBLANK(Survey!$BN163))</f>
        <v>0</v>
      </c>
      <c r="CW163" t="str">
        <f t="shared" si="136"/>
        <v>Fail</v>
      </c>
      <c r="CX163" s="25">
        <f>Survey!$BA163</f>
        <v>0</v>
      </c>
      <c r="CY163" s="25" cm="1">
        <f t="array" ref="CY163">SUM(SUMIF(Survey!BP163:BW163,{"&gt;0","&lt;0"})*{1,-1})-SUM(SUMIF(Survey!BY163:CF163,{"&gt;0","&lt;0"})*{1,-1})</f>
        <v>0</v>
      </c>
      <c r="CZ163" s="30" t="str">
        <f t="shared" si="137"/>
        <v>No holdings</v>
      </c>
      <c r="DA163">
        <f t="shared" si="138"/>
        <v>0</v>
      </c>
      <c r="DB163" s="16" t="str">
        <f t="shared" si="139"/>
        <v>Fail</v>
      </c>
      <c r="DC163" s="31">
        <f>Survey!$BA163</f>
        <v>0</v>
      </c>
      <c r="DD163" s="31" cm="1">
        <f t="array" ref="DD163">SUM(SUMIF(Survey!CH163:DA163,{"&gt;0","&lt;0"})*{1,-1})-SUM(SUMIF(Survey!DC163:DV163,{"&gt;0","&lt;0"})*{1,-1})</f>
        <v>0</v>
      </c>
      <c r="DE163" s="30" t="str">
        <f t="shared" si="140"/>
        <v>No holdings</v>
      </c>
      <c r="DF163" s="17">
        <f t="shared" si="141"/>
        <v>0</v>
      </c>
      <c r="DG163" s="16" t="str">
        <f t="shared" si="142"/>
        <v>Pass</v>
      </c>
      <c r="DH163" s="33" t="b">
        <f>IF(ABS(Survey!$DA163)=0,TRUE,FALSE)</f>
        <v>1</v>
      </c>
      <c r="DI163" s="32" t="b">
        <f>NOT(ISBLANK(Survey!$DB163))</f>
        <v>0</v>
      </c>
      <c r="DJ163" s="16" t="str">
        <f t="shared" si="143"/>
        <v>Pass</v>
      </c>
      <c r="DK163" s="33" t="b">
        <f>IF(ABS(Survey!$DV163)=0,TRUE,FALSE)</f>
        <v>1</v>
      </c>
      <c r="DL163" s="32" t="b">
        <f>NOT(ISBLANK(Survey!$DW163))</f>
        <v>0</v>
      </c>
      <c r="DM163" t="str">
        <f t="shared" si="144"/>
        <v>Pass</v>
      </c>
      <c r="DN163" s="25" cm="1">
        <f t="array" ref="DN163">SUM(SUMIF(Survey!CW163,{"&gt;0","&lt;0"})*{1,-1})+SUM(SUMIF(Survey!DR163,{"&gt;0","&lt;0"})*{1,-1})</f>
        <v>0</v>
      </c>
      <c r="DO163" s="25">
        <f>SUM(SUMIF(Survey!DY163:EE163,{"&gt;0","&lt;0"})*{1,-1})+SUM(SUMIF(Survey!EG163:EM163,{"&gt;0","&lt;0"})*{1,-1})</f>
        <v>0</v>
      </c>
      <c r="DP163">
        <f t="shared" si="145"/>
        <v>0</v>
      </c>
      <c r="DQ163">
        <f t="shared" si="146"/>
        <v>0</v>
      </c>
      <c r="DR163" s="16" t="str">
        <f t="shared" si="147"/>
        <v>Pass</v>
      </c>
      <c r="DS163" s="33" t="b">
        <f>IF(ABS(Survey!$EE163)=0,TRUE,FALSE)</f>
        <v>1</v>
      </c>
      <c r="DT163" s="32" t="b">
        <f>NOT(ISBLANK(Survey!EF163))</f>
        <v>0</v>
      </c>
      <c r="DU163" s="16" t="str">
        <f t="shared" si="148"/>
        <v>Pass</v>
      </c>
      <c r="DV163" s="33" t="b">
        <f>IF(ABS(Survey!$EM163)=0,TRUE,FALSE)</f>
        <v>1</v>
      </c>
      <c r="DW163" s="32" t="b">
        <f>NOT(ISBLANK(Survey!$EN163))</f>
        <v>0</v>
      </c>
      <c r="DX163" s="16" t="str">
        <f t="shared" si="149"/>
        <v>Fail</v>
      </c>
      <c r="DY163" s="31">
        <f>SUM(SUMIF(Survey!ET163:EV163,{"&gt;0","&lt;0"})*{1,-1})</f>
        <v>0</v>
      </c>
      <c r="DZ163">
        <f t="shared" si="150"/>
        <v>0</v>
      </c>
      <c r="EA163">
        <f t="shared" si="151"/>
        <v>100</v>
      </c>
      <c r="EB163" s="30" t="b">
        <f>IF(OR(Survey!$M163="ETF",Survey!$M163="ETF, alternative mutual fund",Survey!$M163="Closed-end", Survey!$M163="Split share corp"),TRUE,FALSE)</f>
        <v>0</v>
      </c>
      <c r="EC163" s="16" t="str">
        <f t="shared" si="152"/>
        <v>Fail</v>
      </c>
      <c r="ED163" s="31">
        <f>SUM(SUMIF(Survey!EX163:FD163,{"&gt;0","&lt;0"})*{1,-1})</f>
        <v>0</v>
      </c>
      <c r="EE163">
        <f t="shared" si="153"/>
        <v>0</v>
      </c>
      <c r="EF163" s="17">
        <f t="shared" si="154"/>
        <v>100</v>
      </c>
      <c r="EG163" s="16" t="str">
        <f t="shared" si="155"/>
        <v>Fail</v>
      </c>
      <c r="EH163" s="31">
        <f>SUM(SUMIF(Survey!FF163:FL163,{"&gt;0","&lt;0"})*{1,-1})</f>
        <v>0</v>
      </c>
      <c r="EI163">
        <f t="shared" si="156"/>
        <v>0</v>
      </c>
      <c r="EJ163" s="17">
        <f t="shared" si="157"/>
        <v>100</v>
      </c>
    </row>
    <row r="164" spans="1:140">
      <c r="A164">
        <v>164</v>
      </c>
      <c r="B164" t="str">
        <f t="shared" si="0"/>
        <v>Pass</v>
      </c>
      <c r="C164" t="str">
        <f>IF(COUNTBLANK(Survey!B164:FM164)=$C$2, "Pass", "Fail")</f>
        <v>Pass</v>
      </c>
      <c r="D164" s="16" t="str">
        <f t="shared" si="106"/>
        <v>Fail</v>
      </c>
      <c r="E164" t="str">
        <f>IF(OR(ISBLANK(Survey!AL164),COUNTIF(G164:BJ164,"Fail")),"Fail","Pass")</f>
        <v>Fail</v>
      </c>
      <c r="F164" s="265"/>
      <c r="G164" s="16" t="str">
        <f t="shared" si="107"/>
        <v>Fail</v>
      </c>
      <c r="H164" s="139">
        <f>COUNTBLANK(Survey!B164:D164)+COUNTBLANK(Survey!G164)+COUNTBLANK(Survey!I164)+COUNTBLANK(Survey!K164:M164)+COUNTBLANK(Survey!P164:Q164)+COUNTBLANK(Survey!T164:W164)+COUNTBLANK(Survey!Z164:AC164)+COUNTBLANK(Survey!AF164:AG164)+COUNTBLANK(Survey!AK164:AK164)</f>
        <v>21</v>
      </c>
      <c r="I164" t="str">
        <f t="shared" si="108"/>
        <v>Fail</v>
      </c>
      <c r="J164" t="b">
        <f>IF(Survey!E164="No",TRUE,FALSE)</f>
        <v>0</v>
      </c>
      <c r="K164" s="29" cm="1">
        <f t="array" ref="K164">IF(COUNTA(Survey!$E$4:$E$695)=1, 0, SUM(IF(COUNTIF(Survey!$E$4:$E$695, Survey!$E$4:$E$695)=1,1,0)))</f>
        <v>0</v>
      </c>
      <c r="L164" s="29">
        <f>LEN(Survey!E164)</f>
        <v>0</v>
      </c>
      <c r="M164" s="16" t="str">
        <f t="shared" si="109"/>
        <v>Fail</v>
      </c>
      <c r="N164" t="b">
        <f>IF(Survey!F164="No",TRUE,FALSE)</f>
        <v>0</v>
      </c>
      <c r="O164" t="b">
        <f>Survey!F164=Survey!E164</f>
        <v>1</v>
      </c>
      <c r="P164">
        <f>COUNTIF(Survey!$F$4:$F$695,Survey!F164)</f>
        <v>0</v>
      </c>
      <c r="Q164" s="28">
        <f>LEN(Survey!F164)</f>
        <v>0</v>
      </c>
      <c r="R164" s="16" t="str">
        <f t="shared" si="110"/>
        <v>Pass</v>
      </c>
      <c r="S164" s="29">
        <f>MOD((LEN(Survey!H164)+2),11)</f>
        <v>2</v>
      </c>
      <c r="T164">
        <f>COUNTIF(Survey!$H$4:$H$695,Survey!H164)</f>
        <v>0</v>
      </c>
      <c r="U164" s="28" t="str">
        <f>IF(Survey!$L164="Prospectus fund", "Yes", "No")</f>
        <v>No</v>
      </c>
      <c r="V164" s="16" t="str">
        <f t="shared" si="111"/>
        <v>Pass</v>
      </c>
      <c r="W164" s="29">
        <f>MOD((LEN(Survey!J164)+2),11)</f>
        <v>2</v>
      </c>
      <c r="X164">
        <f>COUNTIF(Survey!$J$4:$J$695,Survey!J164)</f>
        <v>0</v>
      </c>
      <c r="Y164" s="30" t="b">
        <f>IF(OR(Survey!$M164="ETF",Survey!$M164="ETF, alternative mutual fund",Survey!$M164="Closed-end", Survey!$M164="Split share corp", Survey!$I164="Yes"),TRUE,FALSE)</f>
        <v>0</v>
      </c>
      <c r="Z164" s="16" t="str">
        <f>IFERROR(IF(AND(OR(AC164=AD164,AD164 = "Either"),NOT(ISBLANK(Survey!K164))),"Pass","Fail"),"Pass")</f>
        <v>Fail</v>
      </c>
      <c r="AA164" s="31" cm="1">
        <f t="array" ref="AA164">SUM(SUMIF(Survey!CH164:DA164,{"&gt;0","&lt;0"})*{1,-1})</f>
        <v>0</v>
      </c>
      <c r="AB164" s="33" cm="1">
        <f t="array" ref="AB164">SUM(SUMIF(Survey!CK164,{"&gt;0","&lt;0"})*{1,-1})+SUM(SUMIF(Survey!CU164,{"&gt;0","&lt;0"})*{1,-1})</f>
        <v>0</v>
      </c>
      <c r="AC164" s="33">
        <f>Survey!K164</f>
        <v>0</v>
      </c>
      <c r="AD164" s="32" t="str">
        <f t="shared" si="112"/>
        <v>Either</v>
      </c>
      <c r="AE164" s="16" t="str">
        <f t="shared" si="113"/>
        <v>Fail</v>
      </c>
      <c r="AF164" s="58" cm="1">
        <f t="array" ref="AF164">SUM(SUMIF(Survey!CH164:DA164,{"&gt;0","&lt;0"})*{1,-1})+SUM(SUMIF(Survey!DC164:DV164,{"&gt;0","&lt;0"})*{1,-1})</f>
        <v>0</v>
      </c>
      <c r="AG164" s="58">
        <f>IFERROR(AF164/(Survey!$BA164),0)</f>
        <v>0</v>
      </c>
      <c r="AH164" s="104" t="b">
        <f>IF(OR(Survey!$M164="Alternative strategy or hedge",Survey!$M164="Private asset",Survey!$L164="Prospectus fund"),TRUE,FALSE)</f>
        <v>0</v>
      </c>
      <c r="AI164" s="104" t="b">
        <f>NOT(ISBLANK(Survey!$M164))</f>
        <v>0</v>
      </c>
      <c r="AJ164" s="16" t="str">
        <f t="shared" si="114"/>
        <v>Fail</v>
      </c>
      <c r="AK164" t="b">
        <f>IF(Survey!W164="No",TRUE,FALSE)</f>
        <v>0</v>
      </c>
      <c r="AL164" s="119">
        <f>MOD((LEN(Survey!W164)+2),22)</f>
        <v>2</v>
      </c>
      <c r="AM164" t="str">
        <f t="shared" si="115"/>
        <v>Pass</v>
      </c>
      <c r="AN164" s="33" t="b">
        <f>NOT(ISNUMBER(SEARCH("Other",Survey!$Q164)))</f>
        <v>1</v>
      </c>
      <c r="AO164" s="32" t="b">
        <f>NOT(ISBLANK(Survey!$R164))</f>
        <v>0</v>
      </c>
      <c r="AP164" s="16" t="str">
        <f t="shared" si="116"/>
        <v>Pass</v>
      </c>
      <c r="AQ164" s="114">
        <f>COUNTBLANK(Survey!$X164)</f>
        <v>1</v>
      </c>
      <c r="AR164" s="58">
        <f>IF(AND(Survey!L164&lt;&gt;"Exempt fund",OR(Survey!$M164="ETF",Survey!$M164="ETF, alternative mutual fund",Survey!$M164="Mutual fund",Survey!$M164="Alternative mutual fund",Survey!$M164="Money market")),1,0)</f>
        <v>0</v>
      </c>
      <c r="AS164" s="16" t="str">
        <f t="shared" si="117"/>
        <v>Pass</v>
      </c>
      <c r="AT164" s="33" t="b">
        <f>NOT(ISNUMBER(SEARCH("Yes",Survey!$AC164)))</f>
        <v>1</v>
      </c>
      <c r="AU164" s="32" t="b">
        <f>IF(COUNTBLANK(Survey!$AD164:$AE164)=0,TRUE, FALSE)</f>
        <v>0</v>
      </c>
      <c r="AV164" s="16" t="str">
        <f t="shared" si="118"/>
        <v>Pass</v>
      </c>
      <c r="AW164" s="33" t="b">
        <f>NOT(ISNUMBER(SEARCH("Yes",Survey!$AF164)))</f>
        <v>1</v>
      </c>
      <c r="AX164" s="32" t="b">
        <f>NOT(ISBLANK(Survey!$AH164))</f>
        <v>0</v>
      </c>
      <c r="AY164" s="16" t="str">
        <f t="shared" si="119"/>
        <v>Pass</v>
      </c>
      <c r="AZ164" s="33" t="b">
        <f>NOT(OR(ISNUMBER(SEARCH("Other",Survey!$AH164)),ISNUMBER(SEARCH("Multiple",Survey!$AH164))))</f>
        <v>1</v>
      </c>
      <c r="BA164" s="32" t="b">
        <f>NOT(ISBLANK(Survey!$AI164))</f>
        <v>0</v>
      </c>
      <c r="BB164" s="16" t="str">
        <f t="shared" si="120"/>
        <v>Fail</v>
      </c>
      <c r="BC164" s="114">
        <f>IF(ABS(Survey!$BA164)&gt;0, 1,0)</f>
        <v>0</v>
      </c>
      <c r="BD164" s="114">
        <f>IF(COUNTBLANK(Survey!$AL164)=0,1,0)</f>
        <v>0</v>
      </c>
      <c r="BE164" s="16" t="str">
        <f t="shared" si="121"/>
        <v>Pass</v>
      </c>
      <c r="BF164" s="114">
        <f>IF(ISBLANK(Survey!$AL164),0,1)</f>
        <v>0</v>
      </c>
      <c r="BG164" s="133">
        <f>COUNTBLANK(Survey!$AM164)</f>
        <v>1</v>
      </c>
      <c r="BH164" s="16" t="str">
        <f t="shared" si="122"/>
        <v>Pass</v>
      </c>
      <c r="BI164" s="114">
        <f>IF(OR(Survey!$AM164="Closed",ISBLANK(Survey!$AM164)),0,1)</f>
        <v>0</v>
      </c>
      <c r="BJ164" s="133">
        <f>IF(ISBLANK(Survey!$AN164),1,0)</f>
        <v>1</v>
      </c>
      <c r="BK164" s="118" t="str">
        <f t="shared" si="123"/>
        <v>Pass</v>
      </c>
      <c r="BL164" s="31" cm="1">
        <f t="array" ref="BL164">SUM(SUMIF(Survey!AO164:AP164,{"&gt;0","&lt;0"})*{1,-1})</f>
        <v>0</v>
      </c>
      <c r="BM164">
        <f t="shared" si="124"/>
        <v>0</v>
      </c>
      <c r="BN164">
        <f t="shared" si="125"/>
        <v>100</v>
      </c>
      <c r="BO164" s="118" t="str">
        <f t="shared" si="126"/>
        <v>Pass</v>
      </c>
      <c r="BP164">
        <f>IF(Survey!AQ164="No",0,1)</f>
        <v>1</v>
      </c>
      <c r="BQ164" s="207">
        <f>MOD((LEN(Survey!AQ164)+2),22)</f>
        <v>2</v>
      </c>
      <c r="BR164">
        <f>IF(Survey!AR164="No",0,1)</f>
        <v>1</v>
      </c>
      <c r="BS164" s="207">
        <f>MOD((LEN(Survey!AR164)+2),22)</f>
        <v>2</v>
      </c>
      <c r="BT164" s="114">
        <f>COUNTBLANK(Survey!$AQ164:$AS164)+COUNTBLANK(Survey!$AU164)</f>
        <v>4</v>
      </c>
      <c r="BU164" s="114">
        <f>IF(Survey!$I164="Yes",1,0)</f>
        <v>0</v>
      </c>
      <c r="BV164" s="114">
        <f>IF(OR(Survey!$M164="Mutual fund",Survey!$M164="Alternative mutual fund",Survey!$M164="Money market"),1,0)</f>
        <v>0</v>
      </c>
      <c r="BW164" s="119">
        <f>IF(OR(Survey!$M164="ETF",Survey!$M164="ETF, alternative mutual fund"),1,0)</f>
        <v>0</v>
      </c>
      <c r="BX164" s="16" t="str">
        <f t="shared" si="127"/>
        <v>Pass</v>
      </c>
      <c r="BY164" s="33">
        <f>IF(ISNUMBER(SEARCH("Other",Survey!$AS164)), 1, 0)</f>
        <v>0</v>
      </c>
      <c r="BZ164" s="58" t="b">
        <f>NOT(ISBLANK(Survey!$AT164))</f>
        <v>0</v>
      </c>
      <c r="CA164" s="16" t="str">
        <f t="shared" si="128"/>
        <v>Pass</v>
      </c>
      <c r="CB164" s="114">
        <f>IF(Survey!$BB164=0, 0,1)</f>
        <v>0</v>
      </c>
      <c r="CC164" s="58">
        <f>Survey!$AV164</f>
        <v>0</v>
      </c>
      <c r="CD164" s="58">
        <f>Survey!$BC164+Survey!$BD164+ABS(Survey!$BE164)-ABS(Survey!$BF164)-ABS(Survey!$BG164)-ABS(Survey!$BL164)</f>
        <v>0</v>
      </c>
      <c r="CE164" s="138">
        <f>Survey!BB164+(ABS(Survey!$BH164)-ABS(Survey!$BI164)+ABS(Survey!$BJ164)-ABS(Survey!$BK164))*0.5</f>
        <v>0</v>
      </c>
      <c r="CF164" s="58">
        <f t="shared" si="129"/>
        <v>0</v>
      </c>
      <c r="CG164" s="58">
        <f>IF(AND($CC164&gt;$CF164-0.2,$CC164&lt;$CF164+0.2,ISBLANK(Survey!$AV164)=FALSE),0,1)</f>
        <v>1</v>
      </c>
      <c r="CH164" s="133">
        <f>IF(ISBLANK(Survey!$AW164),1,0)</f>
        <v>1</v>
      </c>
      <c r="CI164" s="16" t="str">
        <f t="shared" si="130"/>
        <v>Pass</v>
      </c>
      <c r="CJ164" s="114">
        <f>IF(Survey!$BB164=0, 0,1)</f>
        <v>0</v>
      </c>
      <c r="CK164" s="58">
        <f>IF(AND(Survey!$AX164&gt;=0,Survey!$AX164&lt;=0.2,Survey!$AX164&lt;&gt;""),0,1)</f>
        <v>1</v>
      </c>
      <c r="CL164" s="114">
        <f>IF(ISBLANK(Survey!$AY164),1,0)</f>
        <v>1</v>
      </c>
      <c r="CM164" s="16" t="str">
        <f t="shared" si="131"/>
        <v>Fail</v>
      </c>
      <c r="CN164" s="133">
        <f>Survey!$AZ164</f>
        <v>0</v>
      </c>
      <c r="CO164" s="16" t="str">
        <f t="shared" si="132"/>
        <v>Pass</v>
      </c>
      <c r="CP164" s="31">
        <f>Survey!$BA164</f>
        <v>0</v>
      </c>
      <c r="CQ164" s="138">
        <f>Survey!$BB164+Survey!$BC164+Survey!$BD164+ABS(Survey!$BE164)-ABS(Survey!$BF164)-ABS(Survey!$BG164)+ABS(Survey!$BH164)-ABS(Survey!$BI164)+ABS(Survey!$BJ164)-ABS(Survey!$BK164)-ABS(Survey!$BL164)+Survey!$BM164</f>
        <v>0</v>
      </c>
      <c r="CR164" s="30">
        <f t="shared" si="133"/>
        <v>0</v>
      </c>
      <c r="CS164" s="17">
        <f t="shared" si="134"/>
        <v>0</v>
      </c>
      <c r="CT164" s="16" t="str">
        <f t="shared" si="135"/>
        <v>Pass</v>
      </c>
      <c r="CU164" s="33" t="b">
        <f>IF(ABS(Survey!$BM164)=0,TRUE,FALSE)</f>
        <v>1</v>
      </c>
      <c r="CV164" s="32" t="b">
        <f>NOT(ISBLANK(Survey!$BN164))</f>
        <v>0</v>
      </c>
      <c r="CW164" t="str">
        <f t="shared" si="136"/>
        <v>Fail</v>
      </c>
      <c r="CX164" s="25">
        <f>Survey!$BA164</f>
        <v>0</v>
      </c>
      <c r="CY164" s="25" cm="1">
        <f t="array" ref="CY164">SUM(SUMIF(Survey!BP164:BW164,{"&gt;0","&lt;0"})*{1,-1})-SUM(SUMIF(Survey!BY164:CF164,{"&gt;0","&lt;0"})*{1,-1})</f>
        <v>0</v>
      </c>
      <c r="CZ164" s="30" t="str">
        <f t="shared" si="137"/>
        <v>No holdings</v>
      </c>
      <c r="DA164">
        <f t="shared" si="138"/>
        <v>0</v>
      </c>
      <c r="DB164" s="16" t="str">
        <f t="shared" si="139"/>
        <v>Fail</v>
      </c>
      <c r="DC164" s="31">
        <f>Survey!$BA164</f>
        <v>0</v>
      </c>
      <c r="DD164" s="31" cm="1">
        <f t="array" ref="DD164">SUM(SUMIF(Survey!CH164:DA164,{"&gt;0","&lt;0"})*{1,-1})-SUM(SUMIF(Survey!DC164:DV164,{"&gt;0","&lt;0"})*{1,-1})</f>
        <v>0</v>
      </c>
      <c r="DE164" s="30" t="str">
        <f t="shared" si="140"/>
        <v>No holdings</v>
      </c>
      <c r="DF164" s="17">
        <f t="shared" si="141"/>
        <v>0</v>
      </c>
      <c r="DG164" s="16" t="str">
        <f t="shared" si="142"/>
        <v>Pass</v>
      </c>
      <c r="DH164" s="33" t="b">
        <f>IF(ABS(Survey!$DA164)=0,TRUE,FALSE)</f>
        <v>1</v>
      </c>
      <c r="DI164" s="32" t="b">
        <f>NOT(ISBLANK(Survey!$DB164))</f>
        <v>0</v>
      </c>
      <c r="DJ164" s="16" t="str">
        <f t="shared" si="143"/>
        <v>Pass</v>
      </c>
      <c r="DK164" s="33" t="b">
        <f>IF(ABS(Survey!$DV164)=0,TRUE,FALSE)</f>
        <v>1</v>
      </c>
      <c r="DL164" s="32" t="b">
        <f>NOT(ISBLANK(Survey!$DW164))</f>
        <v>0</v>
      </c>
      <c r="DM164" t="str">
        <f t="shared" si="144"/>
        <v>Pass</v>
      </c>
      <c r="DN164" s="25" cm="1">
        <f t="array" ref="DN164">SUM(SUMIF(Survey!CW164,{"&gt;0","&lt;0"})*{1,-1})+SUM(SUMIF(Survey!DR164,{"&gt;0","&lt;0"})*{1,-1})</f>
        <v>0</v>
      </c>
      <c r="DO164" s="25">
        <f>SUM(SUMIF(Survey!DY164:EE164,{"&gt;0","&lt;0"})*{1,-1})+SUM(SUMIF(Survey!EG164:EM164,{"&gt;0","&lt;0"})*{1,-1})</f>
        <v>0</v>
      </c>
      <c r="DP164">
        <f t="shared" si="145"/>
        <v>0</v>
      </c>
      <c r="DQ164">
        <f t="shared" si="146"/>
        <v>0</v>
      </c>
      <c r="DR164" s="16" t="str">
        <f t="shared" si="147"/>
        <v>Pass</v>
      </c>
      <c r="DS164" s="33" t="b">
        <f>IF(ABS(Survey!$EE164)=0,TRUE,FALSE)</f>
        <v>1</v>
      </c>
      <c r="DT164" s="32" t="b">
        <f>NOT(ISBLANK(Survey!EF164))</f>
        <v>0</v>
      </c>
      <c r="DU164" s="16" t="str">
        <f t="shared" si="148"/>
        <v>Pass</v>
      </c>
      <c r="DV164" s="33" t="b">
        <f>IF(ABS(Survey!$EM164)=0,TRUE,FALSE)</f>
        <v>1</v>
      </c>
      <c r="DW164" s="32" t="b">
        <f>NOT(ISBLANK(Survey!$EN164))</f>
        <v>0</v>
      </c>
      <c r="DX164" s="16" t="str">
        <f t="shared" si="149"/>
        <v>Fail</v>
      </c>
      <c r="DY164" s="31">
        <f>SUM(SUMIF(Survey!ET164:EV164,{"&gt;0","&lt;0"})*{1,-1})</f>
        <v>0</v>
      </c>
      <c r="DZ164">
        <f t="shared" si="150"/>
        <v>0</v>
      </c>
      <c r="EA164">
        <f t="shared" si="151"/>
        <v>100</v>
      </c>
      <c r="EB164" s="30" t="b">
        <f>IF(OR(Survey!$M164="ETF",Survey!$M164="ETF, alternative mutual fund",Survey!$M164="Closed-end", Survey!$M164="Split share corp"),TRUE,FALSE)</f>
        <v>0</v>
      </c>
      <c r="EC164" s="16" t="str">
        <f t="shared" si="152"/>
        <v>Fail</v>
      </c>
      <c r="ED164" s="31">
        <f>SUM(SUMIF(Survey!EX164:FD164,{"&gt;0","&lt;0"})*{1,-1})</f>
        <v>0</v>
      </c>
      <c r="EE164">
        <f t="shared" si="153"/>
        <v>0</v>
      </c>
      <c r="EF164" s="17">
        <f t="shared" si="154"/>
        <v>100</v>
      </c>
      <c r="EG164" s="16" t="str">
        <f t="shared" si="155"/>
        <v>Fail</v>
      </c>
      <c r="EH164" s="31">
        <f>SUM(SUMIF(Survey!FF164:FL164,{"&gt;0","&lt;0"})*{1,-1})</f>
        <v>0</v>
      </c>
      <c r="EI164">
        <f t="shared" si="156"/>
        <v>0</v>
      </c>
      <c r="EJ164" s="17">
        <f t="shared" si="157"/>
        <v>100</v>
      </c>
    </row>
    <row r="165" spans="1:140">
      <c r="A165">
        <v>165</v>
      </c>
      <c r="B165" t="str">
        <f t="shared" si="0"/>
        <v>Pass</v>
      </c>
      <c r="C165" t="str">
        <f>IF(COUNTBLANK(Survey!B165:FM165)=$C$2, "Pass", "Fail")</f>
        <v>Pass</v>
      </c>
      <c r="D165" s="16" t="str">
        <f t="shared" si="106"/>
        <v>Fail</v>
      </c>
      <c r="E165" t="str">
        <f>IF(OR(ISBLANK(Survey!AL165),COUNTIF(G165:BJ165,"Fail")),"Fail","Pass")</f>
        <v>Fail</v>
      </c>
      <c r="F165" s="265"/>
      <c r="G165" s="16" t="str">
        <f t="shared" si="107"/>
        <v>Fail</v>
      </c>
      <c r="H165" s="139">
        <f>COUNTBLANK(Survey!B165:D165)+COUNTBLANK(Survey!G165)+COUNTBLANK(Survey!I165)+COUNTBLANK(Survey!K165:M165)+COUNTBLANK(Survey!P165:Q165)+COUNTBLANK(Survey!T165:W165)+COUNTBLANK(Survey!Z165:AC165)+COUNTBLANK(Survey!AF165:AG165)+COUNTBLANK(Survey!AK165:AK165)</f>
        <v>21</v>
      </c>
      <c r="I165" t="str">
        <f t="shared" si="108"/>
        <v>Fail</v>
      </c>
      <c r="J165" t="b">
        <f>IF(Survey!E165="No",TRUE,FALSE)</f>
        <v>0</v>
      </c>
      <c r="K165" s="29" cm="1">
        <f t="array" ref="K165">IF(COUNTA(Survey!$E$4:$E$695)=1, 0, SUM(IF(COUNTIF(Survey!$E$4:$E$695, Survey!$E$4:$E$695)=1,1,0)))</f>
        <v>0</v>
      </c>
      <c r="L165" s="29">
        <f>LEN(Survey!E165)</f>
        <v>0</v>
      </c>
      <c r="M165" s="16" t="str">
        <f t="shared" si="109"/>
        <v>Fail</v>
      </c>
      <c r="N165" t="b">
        <f>IF(Survey!F165="No",TRUE,FALSE)</f>
        <v>0</v>
      </c>
      <c r="O165" t="b">
        <f>Survey!F165=Survey!E165</f>
        <v>1</v>
      </c>
      <c r="P165">
        <f>COUNTIF(Survey!$F$4:$F$695,Survey!F165)</f>
        <v>0</v>
      </c>
      <c r="Q165" s="28">
        <f>LEN(Survey!F165)</f>
        <v>0</v>
      </c>
      <c r="R165" s="16" t="str">
        <f t="shared" si="110"/>
        <v>Pass</v>
      </c>
      <c r="S165" s="29">
        <f>MOD((LEN(Survey!H165)+2),11)</f>
        <v>2</v>
      </c>
      <c r="T165">
        <f>COUNTIF(Survey!$H$4:$H$695,Survey!H165)</f>
        <v>0</v>
      </c>
      <c r="U165" s="28" t="str">
        <f>IF(Survey!$L165="Prospectus fund", "Yes", "No")</f>
        <v>No</v>
      </c>
      <c r="V165" s="16" t="str">
        <f t="shared" si="111"/>
        <v>Pass</v>
      </c>
      <c r="W165" s="29">
        <f>MOD((LEN(Survey!J165)+2),11)</f>
        <v>2</v>
      </c>
      <c r="X165">
        <f>COUNTIF(Survey!$J$4:$J$695,Survey!J165)</f>
        <v>0</v>
      </c>
      <c r="Y165" s="30" t="b">
        <f>IF(OR(Survey!$M165="ETF",Survey!$M165="ETF, alternative mutual fund",Survey!$M165="Closed-end", Survey!$M165="Split share corp", Survey!$I165="Yes"),TRUE,FALSE)</f>
        <v>0</v>
      </c>
      <c r="Z165" s="16" t="str">
        <f>IFERROR(IF(AND(OR(AC165=AD165,AD165 = "Either"),NOT(ISBLANK(Survey!K165))),"Pass","Fail"),"Pass")</f>
        <v>Fail</v>
      </c>
      <c r="AA165" s="31" cm="1">
        <f t="array" ref="AA165">SUM(SUMIF(Survey!CH165:DA165,{"&gt;0","&lt;0"})*{1,-1})</f>
        <v>0</v>
      </c>
      <c r="AB165" s="33" cm="1">
        <f t="array" ref="AB165">SUM(SUMIF(Survey!CK165,{"&gt;0","&lt;0"})*{1,-1})+SUM(SUMIF(Survey!CU165,{"&gt;0","&lt;0"})*{1,-1})</f>
        <v>0</v>
      </c>
      <c r="AC165" s="33">
        <f>Survey!K165</f>
        <v>0</v>
      </c>
      <c r="AD165" s="32" t="str">
        <f t="shared" si="112"/>
        <v>Either</v>
      </c>
      <c r="AE165" s="16" t="str">
        <f t="shared" si="113"/>
        <v>Fail</v>
      </c>
      <c r="AF165" s="58" cm="1">
        <f t="array" ref="AF165">SUM(SUMIF(Survey!CH165:DA165,{"&gt;0","&lt;0"})*{1,-1})+SUM(SUMIF(Survey!DC165:DV165,{"&gt;0","&lt;0"})*{1,-1})</f>
        <v>0</v>
      </c>
      <c r="AG165" s="58">
        <f>IFERROR(AF165/(Survey!$BA165),0)</f>
        <v>0</v>
      </c>
      <c r="AH165" s="104" t="b">
        <f>IF(OR(Survey!$M165="Alternative strategy or hedge",Survey!$M165="Private asset",Survey!$L165="Prospectus fund"),TRUE,FALSE)</f>
        <v>0</v>
      </c>
      <c r="AI165" s="104" t="b">
        <f>NOT(ISBLANK(Survey!$M165))</f>
        <v>0</v>
      </c>
      <c r="AJ165" s="16" t="str">
        <f t="shared" si="114"/>
        <v>Fail</v>
      </c>
      <c r="AK165" t="b">
        <f>IF(Survey!W165="No",TRUE,FALSE)</f>
        <v>0</v>
      </c>
      <c r="AL165" s="119">
        <f>MOD((LEN(Survey!W165)+2),22)</f>
        <v>2</v>
      </c>
      <c r="AM165" t="str">
        <f t="shared" si="115"/>
        <v>Pass</v>
      </c>
      <c r="AN165" s="33" t="b">
        <f>NOT(ISNUMBER(SEARCH("Other",Survey!$Q165)))</f>
        <v>1</v>
      </c>
      <c r="AO165" s="32" t="b">
        <f>NOT(ISBLANK(Survey!$R165))</f>
        <v>0</v>
      </c>
      <c r="AP165" s="16" t="str">
        <f t="shared" si="116"/>
        <v>Pass</v>
      </c>
      <c r="AQ165" s="114">
        <f>COUNTBLANK(Survey!$X165)</f>
        <v>1</v>
      </c>
      <c r="AR165" s="58">
        <f>IF(AND(Survey!L165&lt;&gt;"Exempt fund",OR(Survey!$M165="ETF",Survey!$M165="ETF, alternative mutual fund",Survey!$M165="Mutual fund",Survey!$M165="Alternative mutual fund",Survey!$M165="Money market")),1,0)</f>
        <v>0</v>
      </c>
      <c r="AS165" s="16" t="str">
        <f t="shared" si="117"/>
        <v>Pass</v>
      </c>
      <c r="AT165" s="33" t="b">
        <f>NOT(ISNUMBER(SEARCH("Yes",Survey!$AC165)))</f>
        <v>1</v>
      </c>
      <c r="AU165" s="32" t="b">
        <f>IF(COUNTBLANK(Survey!$AD165:$AE165)=0,TRUE, FALSE)</f>
        <v>0</v>
      </c>
      <c r="AV165" s="16" t="str">
        <f t="shared" si="118"/>
        <v>Pass</v>
      </c>
      <c r="AW165" s="33" t="b">
        <f>NOT(ISNUMBER(SEARCH("Yes",Survey!$AF165)))</f>
        <v>1</v>
      </c>
      <c r="AX165" s="32" t="b">
        <f>NOT(ISBLANK(Survey!$AH165))</f>
        <v>0</v>
      </c>
      <c r="AY165" s="16" t="str">
        <f t="shared" si="119"/>
        <v>Pass</v>
      </c>
      <c r="AZ165" s="33" t="b">
        <f>NOT(OR(ISNUMBER(SEARCH("Other",Survey!$AH165)),ISNUMBER(SEARCH("Multiple",Survey!$AH165))))</f>
        <v>1</v>
      </c>
      <c r="BA165" s="32" t="b">
        <f>NOT(ISBLANK(Survey!$AI165))</f>
        <v>0</v>
      </c>
      <c r="BB165" s="16" t="str">
        <f t="shared" si="120"/>
        <v>Fail</v>
      </c>
      <c r="BC165" s="114">
        <f>IF(ABS(Survey!$BA165)&gt;0, 1,0)</f>
        <v>0</v>
      </c>
      <c r="BD165" s="114">
        <f>IF(COUNTBLANK(Survey!$AL165)=0,1,0)</f>
        <v>0</v>
      </c>
      <c r="BE165" s="16" t="str">
        <f t="shared" si="121"/>
        <v>Pass</v>
      </c>
      <c r="BF165" s="114">
        <f>IF(ISBLANK(Survey!$AL165),0,1)</f>
        <v>0</v>
      </c>
      <c r="BG165" s="133">
        <f>COUNTBLANK(Survey!$AM165)</f>
        <v>1</v>
      </c>
      <c r="BH165" s="16" t="str">
        <f t="shared" si="122"/>
        <v>Pass</v>
      </c>
      <c r="BI165" s="114">
        <f>IF(OR(Survey!$AM165="Closed",ISBLANK(Survey!$AM165)),0,1)</f>
        <v>0</v>
      </c>
      <c r="BJ165" s="133">
        <f>IF(ISBLANK(Survey!$AN165),1,0)</f>
        <v>1</v>
      </c>
      <c r="BK165" s="118" t="str">
        <f t="shared" si="123"/>
        <v>Pass</v>
      </c>
      <c r="BL165" s="31" cm="1">
        <f t="array" ref="BL165">SUM(SUMIF(Survey!AO165:AP165,{"&gt;0","&lt;0"})*{1,-1})</f>
        <v>0</v>
      </c>
      <c r="BM165">
        <f t="shared" si="124"/>
        <v>0</v>
      </c>
      <c r="BN165">
        <f t="shared" si="125"/>
        <v>100</v>
      </c>
      <c r="BO165" s="118" t="str">
        <f t="shared" si="126"/>
        <v>Pass</v>
      </c>
      <c r="BP165">
        <f>IF(Survey!AQ165="No",0,1)</f>
        <v>1</v>
      </c>
      <c r="BQ165" s="207">
        <f>MOD((LEN(Survey!AQ165)+2),22)</f>
        <v>2</v>
      </c>
      <c r="BR165">
        <f>IF(Survey!AR165="No",0,1)</f>
        <v>1</v>
      </c>
      <c r="BS165" s="207">
        <f>MOD((LEN(Survey!AR165)+2),22)</f>
        <v>2</v>
      </c>
      <c r="BT165" s="114">
        <f>COUNTBLANK(Survey!$AQ165:$AS165)+COUNTBLANK(Survey!$AU165)</f>
        <v>4</v>
      </c>
      <c r="BU165" s="114">
        <f>IF(Survey!$I165="Yes",1,0)</f>
        <v>0</v>
      </c>
      <c r="BV165" s="114">
        <f>IF(OR(Survey!$M165="Mutual fund",Survey!$M165="Alternative mutual fund",Survey!$M165="Money market"),1,0)</f>
        <v>0</v>
      </c>
      <c r="BW165" s="119">
        <f>IF(OR(Survey!$M165="ETF",Survey!$M165="ETF, alternative mutual fund"),1,0)</f>
        <v>0</v>
      </c>
      <c r="BX165" s="16" t="str">
        <f t="shared" si="127"/>
        <v>Pass</v>
      </c>
      <c r="BY165" s="33">
        <f>IF(ISNUMBER(SEARCH("Other",Survey!$AS165)), 1, 0)</f>
        <v>0</v>
      </c>
      <c r="BZ165" s="58" t="b">
        <f>NOT(ISBLANK(Survey!$AT165))</f>
        <v>0</v>
      </c>
      <c r="CA165" s="16" t="str">
        <f t="shared" si="128"/>
        <v>Pass</v>
      </c>
      <c r="CB165" s="114">
        <f>IF(Survey!$BB165=0, 0,1)</f>
        <v>0</v>
      </c>
      <c r="CC165" s="58">
        <f>Survey!$AV165</f>
        <v>0</v>
      </c>
      <c r="CD165" s="58">
        <f>Survey!$BC165+Survey!$BD165+ABS(Survey!$BE165)-ABS(Survey!$BF165)-ABS(Survey!$BG165)-ABS(Survey!$BL165)</f>
        <v>0</v>
      </c>
      <c r="CE165" s="138">
        <f>Survey!BB165+(ABS(Survey!$BH165)-ABS(Survey!$BI165)+ABS(Survey!$BJ165)-ABS(Survey!$BK165))*0.5</f>
        <v>0</v>
      </c>
      <c r="CF165" s="58">
        <f t="shared" si="129"/>
        <v>0</v>
      </c>
      <c r="CG165" s="58">
        <f>IF(AND($CC165&gt;$CF165-0.2,$CC165&lt;$CF165+0.2,ISBLANK(Survey!$AV165)=FALSE),0,1)</f>
        <v>1</v>
      </c>
      <c r="CH165" s="133">
        <f>IF(ISBLANK(Survey!$AW165),1,0)</f>
        <v>1</v>
      </c>
      <c r="CI165" s="16" t="str">
        <f t="shared" si="130"/>
        <v>Pass</v>
      </c>
      <c r="CJ165" s="114">
        <f>IF(Survey!$BB165=0, 0,1)</f>
        <v>0</v>
      </c>
      <c r="CK165" s="58">
        <f>IF(AND(Survey!$AX165&gt;=0,Survey!$AX165&lt;=0.2,Survey!$AX165&lt;&gt;""),0,1)</f>
        <v>1</v>
      </c>
      <c r="CL165" s="114">
        <f>IF(ISBLANK(Survey!$AY165),1,0)</f>
        <v>1</v>
      </c>
      <c r="CM165" s="16" t="str">
        <f t="shared" si="131"/>
        <v>Fail</v>
      </c>
      <c r="CN165" s="133">
        <f>Survey!$AZ165</f>
        <v>0</v>
      </c>
      <c r="CO165" s="16" t="str">
        <f t="shared" si="132"/>
        <v>Pass</v>
      </c>
      <c r="CP165" s="31">
        <f>Survey!$BA165</f>
        <v>0</v>
      </c>
      <c r="CQ165" s="138">
        <f>Survey!$BB165+Survey!$BC165+Survey!$BD165+ABS(Survey!$BE165)-ABS(Survey!$BF165)-ABS(Survey!$BG165)+ABS(Survey!$BH165)-ABS(Survey!$BI165)+ABS(Survey!$BJ165)-ABS(Survey!$BK165)-ABS(Survey!$BL165)+Survey!$BM165</f>
        <v>0</v>
      </c>
      <c r="CR165" s="30">
        <f t="shared" si="133"/>
        <v>0</v>
      </c>
      <c r="CS165" s="17">
        <f t="shared" si="134"/>
        <v>0</v>
      </c>
      <c r="CT165" s="16" t="str">
        <f t="shared" si="135"/>
        <v>Pass</v>
      </c>
      <c r="CU165" s="33" t="b">
        <f>IF(ABS(Survey!$BM165)=0,TRUE,FALSE)</f>
        <v>1</v>
      </c>
      <c r="CV165" s="32" t="b">
        <f>NOT(ISBLANK(Survey!$BN165))</f>
        <v>0</v>
      </c>
      <c r="CW165" t="str">
        <f t="shared" si="136"/>
        <v>Fail</v>
      </c>
      <c r="CX165" s="25">
        <f>Survey!$BA165</f>
        <v>0</v>
      </c>
      <c r="CY165" s="25" cm="1">
        <f t="array" ref="CY165">SUM(SUMIF(Survey!BP165:BW165,{"&gt;0","&lt;0"})*{1,-1})-SUM(SUMIF(Survey!BY165:CF165,{"&gt;0","&lt;0"})*{1,-1})</f>
        <v>0</v>
      </c>
      <c r="CZ165" s="30" t="str">
        <f t="shared" si="137"/>
        <v>No holdings</v>
      </c>
      <c r="DA165">
        <f t="shared" si="138"/>
        <v>0</v>
      </c>
      <c r="DB165" s="16" t="str">
        <f t="shared" si="139"/>
        <v>Fail</v>
      </c>
      <c r="DC165" s="31">
        <f>Survey!$BA165</f>
        <v>0</v>
      </c>
      <c r="DD165" s="31" cm="1">
        <f t="array" ref="DD165">SUM(SUMIF(Survey!CH165:DA165,{"&gt;0","&lt;0"})*{1,-1})-SUM(SUMIF(Survey!DC165:DV165,{"&gt;0","&lt;0"})*{1,-1})</f>
        <v>0</v>
      </c>
      <c r="DE165" s="30" t="str">
        <f t="shared" si="140"/>
        <v>No holdings</v>
      </c>
      <c r="DF165" s="17">
        <f t="shared" si="141"/>
        <v>0</v>
      </c>
      <c r="DG165" s="16" t="str">
        <f t="shared" si="142"/>
        <v>Pass</v>
      </c>
      <c r="DH165" s="33" t="b">
        <f>IF(ABS(Survey!$DA165)=0,TRUE,FALSE)</f>
        <v>1</v>
      </c>
      <c r="DI165" s="32" t="b">
        <f>NOT(ISBLANK(Survey!$DB165))</f>
        <v>0</v>
      </c>
      <c r="DJ165" s="16" t="str">
        <f t="shared" si="143"/>
        <v>Pass</v>
      </c>
      <c r="DK165" s="33" t="b">
        <f>IF(ABS(Survey!$DV165)=0,TRUE,FALSE)</f>
        <v>1</v>
      </c>
      <c r="DL165" s="32" t="b">
        <f>NOT(ISBLANK(Survey!$DW165))</f>
        <v>0</v>
      </c>
      <c r="DM165" t="str">
        <f t="shared" si="144"/>
        <v>Pass</v>
      </c>
      <c r="DN165" s="25" cm="1">
        <f t="array" ref="DN165">SUM(SUMIF(Survey!CW165,{"&gt;0","&lt;0"})*{1,-1})+SUM(SUMIF(Survey!DR165,{"&gt;0","&lt;0"})*{1,-1})</f>
        <v>0</v>
      </c>
      <c r="DO165" s="25">
        <f>SUM(SUMIF(Survey!DY165:EE165,{"&gt;0","&lt;0"})*{1,-1})+SUM(SUMIF(Survey!EG165:EM165,{"&gt;0","&lt;0"})*{1,-1})</f>
        <v>0</v>
      </c>
      <c r="DP165">
        <f t="shared" si="145"/>
        <v>0</v>
      </c>
      <c r="DQ165">
        <f t="shared" si="146"/>
        <v>0</v>
      </c>
      <c r="DR165" s="16" t="str">
        <f t="shared" si="147"/>
        <v>Pass</v>
      </c>
      <c r="DS165" s="33" t="b">
        <f>IF(ABS(Survey!$EE165)=0,TRUE,FALSE)</f>
        <v>1</v>
      </c>
      <c r="DT165" s="32" t="b">
        <f>NOT(ISBLANK(Survey!EF165))</f>
        <v>0</v>
      </c>
      <c r="DU165" s="16" t="str">
        <f t="shared" si="148"/>
        <v>Pass</v>
      </c>
      <c r="DV165" s="33" t="b">
        <f>IF(ABS(Survey!$EM165)=0,TRUE,FALSE)</f>
        <v>1</v>
      </c>
      <c r="DW165" s="32" t="b">
        <f>NOT(ISBLANK(Survey!$EN165))</f>
        <v>0</v>
      </c>
      <c r="DX165" s="16" t="str">
        <f t="shared" si="149"/>
        <v>Fail</v>
      </c>
      <c r="DY165" s="31">
        <f>SUM(SUMIF(Survey!ET165:EV165,{"&gt;0","&lt;0"})*{1,-1})</f>
        <v>0</v>
      </c>
      <c r="DZ165">
        <f t="shared" si="150"/>
        <v>0</v>
      </c>
      <c r="EA165">
        <f t="shared" si="151"/>
        <v>100</v>
      </c>
      <c r="EB165" s="30" t="b">
        <f>IF(OR(Survey!$M165="ETF",Survey!$M165="ETF, alternative mutual fund",Survey!$M165="Closed-end", Survey!$M165="Split share corp"),TRUE,FALSE)</f>
        <v>0</v>
      </c>
      <c r="EC165" s="16" t="str">
        <f t="shared" si="152"/>
        <v>Fail</v>
      </c>
      <c r="ED165" s="31">
        <f>SUM(SUMIF(Survey!EX165:FD165,{"&gt;0","&lt;0"})*{1,-1})</f>
        <v>0</v>
      </c>
      <c r="EE165">
        <f t="shared" si="153"/>
        <v>0</v>
      </c>
      <c r="EF165" s="17">
        <f t="shared" si="154"/>
        <v>100</v>
      </c>
      <c r="EG165" s="16" t="str">
        <f t="shared" si="155"/>
        <v>Fail</v>
      </c>
      <c r="EH165" s="31">
        <f>SUM(SUMIF(Survey!FF165:FL165,{"&gt;0","&lt;0"})*{1,-1})</f>
        <v>0</v>
      </c>
      <c r="EI165">
        <f t="shared" si="156"/>
        <v>0</v>
      </c>
      <c r="EJ165" s="17">
        <f t="shared" si="157"/>
        <v>100</v>
      </c>
    </row>
    <row r="166" spans="1:140">
      <c r="A166">
        <v>166</v>
      </c>
      <c r="B166" t="str">
        <f t="shared" si="0"/>
        <v>Pass</v>
      </c>
      <c r="C166" t="str">
        <f>IF(COUNTBLANK(Survey!B166:FM166)=$C$2, "Pass", "Fail")</f>
        <v>Pass</v>
      </c>
      <c r="D166" s="16" t="str">
        <f t="shared" si="106"/>
        <v>Fail</v>
      </c>
      <c r="E166" t="str">
        <f>IF(OR(ISBLANK(Survey!AL166),COUNTIF(G166:BJ166,"Fail")),"Fail","Pass")</f>
        <v>Fail</v>
      </c>
      <c r="F166" s="265"/>
      <c r="G166" s="16" t="str">
        <f t="shared" si="107"/>
        <v>Fail</v>
      </c>
      <c r="H166" s="139">
        <f>COUNTBLANK(Survey!B166:D166)+COUNTBLANK(Survey!G166)+COUNTBLANK(Survey!I166)+COUNTBLANK(Survey!K166:M166)+COUNTBLANK(Survey!P166:Q166)+COUNTBLANK(Survey!T166:W166)+COUNTBLANK(Survey!Z166:AC166)+COUNTBLANK(Survey!AF166:AG166)+COUNTBLANK(Survey!AK166:AK166)</f>
        <v>21</v>
      </c>
      <c r="I166" t="str">
        <f t="shared" si="108"/>
        <v>Fail</v>
      </c>
      <c r="J166" t="b">
        <f>IF(Survey!E166="No",TRUE,FALSE)</f>
        <v>0</v>
      </c>
      <c r="K166" s="29" cm="1">
        <f t="array" ref="K166">IF(COUNTA(Survey!$E$4:$E$695)=1, 0, SUM(IF(COUNTIF(Survey!$E$4:$E$695, Survey!$E$4:$E$695)=1,1,0)))</f>
        <v>0</v>
      </c>
      <c r="L166" s="29">
        <f>LEN(Survey!E166)</f>
        <v>0</v>
      </c>
      <c r="M166" s="16" t="str">
        <f t="shared" si="109"/>
        <v>Fail</v>
      </c>
      <c r="N166" t="b">
        <f>IF(Survey!F166="No",TRUE,FALSE)</f>
        <v>0</v>
      </c>
      <c r="O166" t="b">
        <f>Survey!F166=Survey!E166</f>
        <v>1</v>
      </c>
      <c r="P166">
        <f>COUNTIF(Survey!$F$4:$F$695,Survey!F166)</f>
        <v>0</v>
      </c>
      <c r="Q166" s="28">
        <f>LEN(Survey!F166)</f>
        <v>0</v>
      </c>
      <c r="R166" s="16" t="str">
        <f t="shared" si="110"/>
        <v>Pass</v>
      </c>
      <c r="S166" s="29">
        <f>MOD((LEN(Survey!H166)+2),11)</f>
        <v>2</v>
      </c>
      <c r="T166">
        <f>COUNTIF(Survey!$H$4:$H$695,Survey!H166)</f>
        <v>0</v>
      </c>
      <c r="U166" s="28" t="str">
        <f>IF(Survey!$L166="Prospectus fund", "Yes", "No")</f>
        <v>No</v>
      </c>
      <c r="V166" s="16" t="str">
        <f t="shared" si="111"/>
        <v>Pass</v>
      </c>
      <c r="W166" s="29">
        <f>MOD((LEN(Survey!J166)+2),11)</f>
        <v>2</v>
      </c>
      <c r="X166">
        <f>COUNTIF(Survey!$J$4:$J$695,Survey!J166)</f>
        <v>0</v>
      </c>
      <c r="Y166" s="30" t="b">
        <f>IF(OR(Survey!$M166="ETF",Survey!$M166="ETF, alternative mutual fund",Survey!$M166="Closed-end", Survey!$M166="Split share corp", Survey!$I166="Yes"),TRUE,FALSE)</f>
        <v>0</v>
      </c>
      <c r="Z166" s="16" t="str">
        <f>IFERROR(IF(AND(OR(AC166=AD166,AD166 = "Either"),NOT(ISBLANK(Survey!K166))),"Pass","Fail"),"Pass")</f>
        <v>Fail</v>
      </c>
      <c r="AA166" s="31" cm="1">
        <f t="array" ref="AA166">SUM(SUMIF(Survey!CH166:DA166,{"&gt;0","&lt;0"})*{1,-1})</f>
        <v>0</v>
      </c>
      <c r="AB166" s="33" cm="1">
        <f t="array" ref="AB166">SUM(SUMIF(Survey!CK166,{"&gt;0","&lt;0"})*{1,-1})+SUM(SUMIF(Survey!CU166,{"&gt;0","&lt;0"})*{1,-1})</f>
        <v>0</v>
      </c>
      <c r="AC166" s="33">
        <f>Survey!K166</f>
        <v>0</v>
      </c>
      <c r="AD166" s="32" t="str">
        <f t="shared" si="112"/>
        <v>Either</v>
      </c>
      <c r="AE166" s="16" t="str">
        <f t="shared" si="113"/>
        <v>Fail</v>
      </c>
      <c r="AF166" s="58" cm="1">
        <f t="array" ref="AF166">SUM(SUMIF(Survey!CH166:DA166,{"&gt;0","&lt;0"})*{1,-1})+SUM(SUMIF(Survey!DC166:DV166,{"&gt;0","&lt;0"})*{1,-1})</f>
        <v>0</v>
      </c>
      <c r="AG166" s="58">
        <f>IFERROR(AF166/(Survey!$BA166),0)</f>
        <v>0</v>
      </c>
      <c r="AH166" s="104" t="b">
        <f>IF(OR(Survey!$M166="Alternative strategy or hedge",Survey!$M166="Private asset",Survey!$L166="Prospectus fund"),TRUE,FALSE)</f>
        <v>0</v>
      </c>
      <c r="AI166" s="104" t="b">
        <f>NOT(ISBLANK(Survey!$M166))</f>
        <v>0</v>
      </c>
      <c r="AJ166" s="16" t="str">
        <f t="shared" si="114"/>
        <v>Fail</v>
      </c>
      <c r="AK166" t="b">
        <f>IF(Survey!W166="No",TRUE,FALSE)</f>
        <v>0</v>
      </c>
      <c r="AL166" s="119">
        <f>MOD((LEN(Survey!W166)+2),22)</f>
        <v>2</v>
      </c>
      <c r="AM166" t="str">
        <f t="shared" si="115"/>
        <v>Pass</v>
      </c>
      <c r="AN166" s="33" t="b">
        <f>NOT(ISNUMBER(SEARCH("Other",Survey!$Q166)))</f>
        <v>1</v>
      </c>
      <c r="AO166" s="32" t="b">
        <f>NOT(ISBLANK(Survey!$R166))</f>
        <v>0</v>
      </c>
      <c r="AP166" s="16" t="str">
        <f t="shared" si="116"/>
        <v>Pass</v>
      </c>
      <c r="AQ166" s="114">
        <f>COUNTBLANK(Survey!$X166)</f>
        <v>1</v>
      </c>
      <c r="AR166" s="58">
        <f>IF(AND(Survey!L166&lt;&gt;"Exempt fund",OR(Survey!$M166="ETF",Survey!$M166="ETF, alternative mutual fund",Survey!$M166="Mutual fund",Survey!$M166="Alternative mutual fund",Survey!$M166="Money market")),1,0)</f>
        <v>0</v>
      </c>
      <c r="AS166" s="16" t="str">
        <f t="shared" si="117"/>
        <v>Pass</v>
      </c>
      <c r="AT166" s="33" t="b">
        <f>NOT(ISNUMBER(SEARCH("Yes",Survey!$AC166)))</f>
        <v>1</v>
      </c>
      <c r="AU166" s="32" t="b">
        <f>IF(COUNTBLANK(Survey!$AD166:$AE166)=0,TRUE, FALSE)</f>
        <v>0</v>
      </c>
      <c r="AV166" s="16" t="str">
        <f t="shared" si="118"/>
        <v>Pass</v>
      </c>
      <c r="AW166" s="33" t="b">
        <f>NOT(ISNUMBER(SEARCH("Yes",Survey!$AF166)))</f>
        <v>1</v>
      </c>
      <c r="AX166" s="32" t="b">
        <f>NOT(ISBLANK(Survey!$AH166))</f>
        <v>0</v>
      </c>
      <c r="AY166" s="16" t="str">
        <f t="shared" si="119"/>
        <v>Pass</v>
      </c>
      <c r="AZ166" s="33" t="b">
        <f>NOT(OR(ISNUMBER(SEARCH("Other",Survey!$AH166)),ISNUMBER(SEARCH("Multiple",Survey!$AH166))))</f>
        <v>1</v>
      </c>
      <c r="BA166" s="32" t="b">
        <f>NOT(ISBLANK(Survey!$AI166))</f>
        <v>0</v>
      </c>
      <c r="BB166" s="16" t="str">
        <f t="shared" si="120"/>
        <v>Fail</v>
      </c>
      <c r="BC166" s="114">
        <f>IF(ABS(Survey!$BA166)&gt;0, 1,0)</f>
        <v>0</v>
      </c>
      <c r="BD166" s="114">
        <f>IF(COUNTBLANK(Survey!$AL166)=0,1,0)</f>
        <v>0</v>
      </c>
      <c r="BE166" s="16" t="str">
        <f t="shared" si="121"/>
        <v>Pass</v>
      </c>
      <c r="BF166" s="114">
        <f>IF(ISBLANK(Survey!$AL166),0,1)</f>
        <v>0</v>
      </c>
      <c r="BG166" s="133">
        <f>COUNTBLANK(Survey!$AM166)</f>
        <v>1</v>
      </c>
      <c r="BH166" s="16" t="str">
        <f t="shared" si="122"/>
        <v>Pass</v>
      </c>
      <c r="BI166" s="114">
        <f>IF(OR(Survey!$AM166="Closed",ISBLANK(Survey!$AM166)),0,1)</f>
        <v>0</v>
      </c>
      <c r="BJ166" s="133">
        <f>IF(ISBLANK(Survey!$AN166),1,0)</f>
        <v>1</v>
      </c>
      <c r="BK166" s="118" t="str">
        <f t="shared" si="123"/>
        <v>Pass</v>
      </c>
      <c r="BL166" s="31" cm="1">
        <f t="array" ref="BL166">SUM(SUMIF(Survey!AO166:AP166,{"&gt;0","&lt;0"})*{1,-1})</f>
        <v>0</v>
      </c>
      <c r="BM166">
        <f t="shared" si="124"/>
        <v>0</v>
      </c>
      <c r="BN166">
        <f t="shared" si="125"/>
        <v>100</v>
      </c>
      <c r="BO166" s="118" t="str">
        <f t="shared" si="126"/>
        <v>Pass</v>
      </c>
      <c r="BP166">
        <f>IF(Survey!AQ166="No",0,1)</f>
        <v>1</v>
      </c>
      <c r="BQ166" s="207">
        <f>MOD((LEN(Survey!AQ166)+2),22)</f>
        <v>2</v>
      </c>
      <c r="BR166">
        <f>IF(Survey!AR166="No",0,1)</f>
        <v>1</v>
      </c>
      <c r="BS166" s="207">
        <f>MOD((LEN(Survey!AR166)+2),22)</f>
        <v>2</v>
      </c>
      <c r="BT166" s="114">
        <f>COUNTBLANK(Survey!$AQ166:$AS166)+COUNTBLANK(Survey!$AU166)</f>
        <v>4</v>
      </c>
      <c r="BU166" s="114">
        <f>IF(Survey!$I166="Yes",1,0)</f>
        <v>0</v>
      </c>
      <c r="BV166" s="114">
        <f>IF(OR(Survey!$M166="Mutual fund",Survey!$M166="Alternative mutual fund",Survey!$M166="Money market"),1,0)</f>
        <v>0</v>
      </c>
      <c r="BW166" s="119">
        <f>IF(OR(Survey!$M166="ETF",Survey!$M166="ETF, alternative mutual fund"),1,0)</f>
        <v>0</v>
      </c>
      <c r="BX166" s="16" t="str">
        <f t="shared" si="127"/>
        <v>Pass</v>
      </c>
      <c r="BY166" s="33">
        <f>IF(ISNUMBER(SEARCH("Other",Survey!$AS166)), 1, 0)</f>
        <v>0</v>
      </c>
      <c r="BZ166" s="58" t="b">
        <f>NOT(ISBLANK(Survey!$AT166))</f>
        <v>0</v>
      </c>
      <c r="CA166" s="16" t="str">
        <f t="shared" si="128"/>
        <v>Pass</v>
      </c>
      <c r="CB166" s="114">
        <f>IF(Survey!$BB166=0, 0,1)</f>
        <v>0</v>
      </c>
      <c r="CC166" s="58">
        <f>Survey!$AV166</f>
        <v>0</v>
      </c>
      <c r="CD166" s="58">
        <f>Survey!$BC166+Survey!$BD166+ABS(Survey!$BE166)-ABS(Survey!$BF166)-ABS(Survey!$BG166)-ABS(Survey!$BL166)</f>
        <v>0</v>
      </c>
      <c r="CE166" s="138">
        <f>Survey!BB166+(ABS(Survey!$BH166)-ABS(Survey!$BI166)+ABS(Survey!$BJ166)-ABS(Survey!$BK166))*0.5</f>
        <v>0</v>
      </c>
      <c r="CF166" s="58">
        <f t="shared" si="129"/>
        <v>0</v>
      </c>
      <c r="CG166" s="58">
        <f>IF(AND($CC166&gt;$CF166-0.2,$CC166&lt;$CF166+0.2,ISBLANK(Survey!$AV166)=FALSE),0,1)</f>
        <v>1</v>
      </c>
      <c r="CH166" s="133">
        <f>IF(ISBLANK(Survey!$AW166),1,0)</f>
        <v>1</v>
      </c>
      <c r="CI166" s="16" t="str">
        <f t="shared" si="130"/>
        <v>Pass</v>
      </c>
      <c r="CJ166" s="114">
        <f>IF(Survey!$BB166=0, 0,1)</f>
        <v>0</v>
      </c>
      <c r="CK166" s="58">
        <f>IF(AND(Survey!$AX166&gt;=0,Survey!$AX166&lt;=0.2,Survey!$AX166&lt;&gt;""),0,1)</f>
        <v>1</v>
      </c>
      <c r="CL166" s="114">
        <f>IF(ISBLANK(Survey!$AY166),1,0)</f>
        <v>1</v>
      </c>
      <c r="CM166" s="16" t="str">
        <f t="shared" si="131"/>
        <v>Fail</v>
      </c>
      <c r="CN166" s="133">
        <f>Survey!$AZ166</f>
        <v>0</v>
      </c>
      <c r="CO166" s="16" t="str">
        <f t="shared" si="132"/>
        <v>Pass</v>
      </c>
      <c r="CP166" s="31">
        <f>Survey!$BA166</f>
        <v>0</v>
      </c>
      <c r="CQ166" s="138">
        <f>Survey!$BB166+Survey!$BC166+Survey!$BD166+ABS(Survey!$BE166)-ABS(Survey!$BF166)-ABS(Survey!$BG166)+ABS(Survey!$BH166)-ABS(Survey!$BI166)+ABS(Survey!$BJ166)-ABS(Survey!$BK166)-ABS(Survey!$BL166)+Survey!$BM166</f>
        <v>0</v>
      </c>
      <c r="CR166" s="30">
        <f t="shared" si="133"/>
        <v>0</v>
      </c>
      <c r="CS166" s="17">
        <f t="shared" si="134"/>
        <v>0</v>
      </c>
      <c r="CT166" s="16" t="str">
        <f t="shared" si="135"/>
        <v>Pass</v>
      </c>
      <c r="CU166" s="33" t="b">
        <f>IF(ABS(Survey!$BM166)=0,TRUE,FALSE)</f>
        <v>1</v>
      </c>
      <c r="CV166" s="32" t="b">
        <f>NOT(ISBLANK(Survey!$BN166))</f>
        <v>0</v>
      </c>
      <c r="CW166" t="str">
        <f t="shared" si="136"/>
        <v>Fail</v>
      </c>
      <c r="CX166" s="25">
        <f>Survey!$BA166</f>
        <v>0</v>
      </c>
      <c r="CY166" s="25" cm="1">
        <f t="array" ref="CY166">SUM(SUMIF(Survey!BP166:BW166,{"&gt;0","&lt;0"})*{1,-1})-SUM(SUMIF(Survey!BY166:CF166,{"&gt;0","&lt;0"})*{1,-1})</f>
        <v>0</v>
      </c>
      <c r="CZ166" s="30" t="str">
        <f t="shared" si="137"/>
        <v>No holdings</v>
      </c>
      <c r="DA166">
        <f t="shared" si="138"/>
        <v>0</v>
      </c>
      <c r="DB166" s="16" t="str">
        <f t="shared" si="139"/>
        <v>Fail</v>
      </c>
      <c r="DC166" s="31">
        <f>Survey!$BA166</f>
        <v>0</v>
      </c>
      <c r="DD166" s="31" cm="1">
        <f t="array" ref="DD166">SUM(SUMIF(Survey!CH166:DA166,{"&gt;0","&lt;0"})*{1,-1})-SUM(SUMIF(Survey!DC166:DV166,{"&gt;0","&lt;0"})*{1,-1})</f>
        <v>0</v>
      </c>
      <c r="DE166" s="30" t="str">
        <f t="shared" si="140"/>
        <v>No holdings</v>
      </c>
      <c r="DF166" s="17">
        <f t="shared" si="141"/>
        <v>0</v>
      </c>
      <c r="DG166" s="16" t="str">
        <f t="shared" si="142"/>
        <v>Pass</v>
      </c>
      <c r="DH166" s="33" t="b">
        <f>IF(ABS(Survey!$DA166)=0,TRUE,FALSE)</f>
        <v>1</v>
      </c>
      <c r="DI166" s="32" t="b">
        <f>NOT(ISBLANK(Survey!$DB166))</f>
        <v>0</v>
      </c>
      <c r="DJ166" s="16" t="str">
        <f t="shared" si="143"/>
        <v>Pass</v>
      </c>
      <c r="DK166" s="33" t="b">
        <f>IF(ABS(Survey!$DV166)=0,TRUE,FALSE)</f>
        <v>1</v>
      </c>
      <c r="DL166" s="32" t="b">
        <f>NOT(ISBLANK(Survey!$DW166))</f>
        <v>0</v>
      </c>
      <c r="DM166" t="str">
        <f t="shared" si="144"/>
        <v>Pass</v>
      </c>
      <c r="DN166" s="25" cm="1">
        <f t="array" ref="DN166">SUM(SUMIF(Survey!CW166,{"&gt;0","&lt;0"})*{1,-1})+SUM(SUMIF(Survey!DR166,{"&gt;0","&lt;0"})*{1,-1})</f>
        <v>0</v>
      </c>
      <c r="DO166" s="25">
        <f>SUM(SUMIF(Survey!DY166:EE166,{"&gt;0","&lt;0"})*{1,-1})+SUM(SUMIF(Survey!EG166:EM166,{"&gt;0","&lt;0"})*{1,-1})</f>
        <v>0</v>
      </c>
      <c r="DP166">
        <f t="shared" si="145"/>
        <v>0</v>
      </c>
      <c r="DQ166">
        <f t="shared" si="146"/>
        <v>0</v>
      </c>
      <c r="DR166" s="16" t="str">
        <f t="shared" si="147"/>
        <v>Pass</v>
      </c>
      <c r="DS166" s="33" t="b">
        <f>IF(ABS(Survey!$EE166)=0,TRUE,FALSE)</f>
        <v>1</v>
      </c>
      <c r="DT166" s="32" t="b">
        <f>NOT(ISBLANK(Survey!EF166))</f>
        <v>0</v>
      </c>
      <c r="DU166" s="16" t="str">
        <f t="shared" si="148"/>
        <v>Pass</v>
      </c>
      <c r="DV166" s="33" t="b">
        <f>IF(ABS(Survey!$EM166)=0,TRUE,FALSE)</f>
        <v>1</v>
      </c>
      <c r="DW166" s="32" t="b">
        <f>NOT(ISBLANK(Survey!$EN166))</f>
        <v>0</v>
      </c>
      <c r="DX166" s="16" t="str">
        <f t="shared" si="149"/>
        <v>Fail</v>
      </c>
      <c r="DY166" s="31">
        <f>SUM(SUMIF(Survey!ET166:EV166,{"&gt;0","&lt;0"})*{1,-1})</f>
        <v>0</v>
      </c>
      <c r="DZ166">
        <f t="shared" si="150"/>
        <v>0</v>
      </c>
      <c r="EA166">
        <f t="shared" si="151"/>
        <v>100</v>
      </c>
      <c r="EB166" s="30" t="b">
        <f>IF(OR(Survey!$M166="ETF",Survey!$M166="ETF, alternative mutual fund",Survey!$M166="Closed-end", Survey!$M166="Split share corp"),TRUE,FALSE)</f>
        <v>0</v>
      </c>
      <c r="EC166" s="16" t="str">
        <f t="shared" si="152"/>
        <v>Fail</v>
      </c>
      <c r="ED166" s="31">
        <f>SUM(SUMIF(Survey!EX166:FD166,{"&gt;0","&lt;0"})*{1,-1})</f>
        <v>0</v>
      </c>
      <c r="EE166">
        <f t="shared" si="153"/>
        <v>0</v>
      </c>
      <c r="EF166" s="17">
        <f t="shared" si="154"/>
        <v>100</v>
      </c>
      <c r="EG166" s="16" t="str">
        <f t="shared" si="155"/>
        <v>Fail</v>
      </c>
      <c r="EH166" s="31">
        <f>SUM(SUMIF(Survey!FF166:FL166,{"&gt;0","&lt;0"})*{1,-1})</f>
        <v>0</v>
      </c>
      <c r="EI166">
        <f t="shared" si="156"/>
        <v>0</v>
      </c>
      <c r="EJ166" s="17">
        <f t="shared" si="157"/>
        <v>100</v>
      </c>
    </row>
    <row r="167" spans="1:140">
      <c r="A167">
        <v>167</v>
      </c>
      <c r="B167" t="str">
        <f t="shared" si="0"/>
        <v>Pass</v>
      </c>
      <c r="C167" t="str">
        <f>IF(COUNTBLANK(Survey!B167:FM167)=$C$2, "Pass", "Fail")</f>
        <v>Pass</v>
      </c>
      <c r="D167" s="16" t="str">
        <f t="shared" si="106"/>
        <v>Fail</v>
      </c>
      <c r="E167" t="str">
        <f>IF(OR(ISBLANK(Survey!AL167),COUNTIF(G167:BJ167,"Fail")),"Fail","Pass")</f>
        <v>Fail</v>
      </c>
      <c r="F167" s="265"/>
      <c r="G167" s="16" t="str">
        <f t="shared" si="107"/>
        <v>Fail</v>
      </c>
      <c r="H167" s="139">
        <f>COUNTBLANK(Survey!B167:D167)+COUNTBLANK(Survey!G167)+COUNTBLANK(Survey!I167)+COUNTBLANK(Survey!K167:M167)+COUNTBLANK(Survey!P167:Q167)+COUNTBLANK(Survey!T167:W167)+COUNTBLANK(Survey!Z167:AC167)+COUNTBLANK(Survey!AF167:AG167)+COUNTBLANK(Survey!AK167:AK167)</f>
        <v>21</v>
      </c>
      <c r="I167" t="str">
        <f t="shared" si="108"/>
        <v>Fail</v>
      </c>
      <c r="J167" t="b">
        <f>IF(Survey!E167="No",TRUE,FALSE)</f>
        <v>0</v>
      </c>
      <c r="K167" s="29" cm="1">
        <f t="array" ref="K167">IF(COUNTA(Survey!$E$4:$E$695)=1, 0, SUM(IF(COUNTIF(Survey!$E$4:$E$695, Survey!$E$4:$E$695)=1,1,0)))</f>
        <v>0</v>
      </c>
      <c r="L167" s="29">
        <f>LEN(Survey!E167)</f>
        <v>0</v>
      </c>
      <c r="M167" s="16" t="str">
        <f t="shared" si="109"/>
        <v>Fail</v>
      </c>
      <c r="N167" t="b">
        <f>IF(Survey!F167="No",TRUE,FALSE)</f>
        <v>0</v>
      </c>
      <c r="O167" t="b">
        <f>Survey!F167=Survey!E167</f>
        <v>1</v>
      </c>
      <c r="P167">
        <f>COUNTIF(Survey!$F$4:$F$695,Survey!F167)</f>
        <v>0</v>
      </c>
      <c r="Q167" s="28">
        <f>LEN(Survey!F167)</f>
        <v>0</v>
      </c>
      <c r="R167" s="16" t="str">
        <f t="shared" si="110"/>
        <v>Pass</v>
      </c>
      <c r="S167" s="29">
        <f>MOD((LEN(Survey!H167)+2),11)</f>
        <v>2</v>
      </c>
      <c r="T167">
        <f>COUNTIF(Survey!$H$4:$H$695,Survey!H167)</f>
        <v>0</v>
      </c>
      <c r="U167" s="28" t="str">
        <f>IF(Survey!$L167="Prospectus fund", "Yes", "No")</f>
        <v>No</v>
      </c>
      <c r="V167" s="16" t="str">
        <f t="shared" si="111"/>
        <v>Pass</v>
      </c>
      <c r="W167" s="29">
        <f>MOD((LEN(Survey!J167)+2),11)</f>
        <v>2</v>
      </c>
      <c r="X167">
        <f>COUNTIF(Survey!$J$4:$J$695,Survey!J167)</f>
        <v>0</v>
      </c>
      <c r="Y167" s="30" t="b">
        <f>IF(OR(Survey!$M167="ETF",Survey!$M167="ETF, alternative mutual fund",Survey!$M167="Closed-end", Survey!$M167="Split share corp", Survey!$I167="Yes"),TRUE,FALSE)</f>
        <v>0</v>
      </c>
      <c r="Z167" s="16" t="str">
        <f>IFERROR(IF(AND(OR(AC167=AD167,AD167 = "Either"),NOT(ISBLANK(Survey!K167))),"Pass","Fail"),"Pass")</f>
        <v>Fail</v>
      </c>
      <c r="AA167" s="31" cm="1">
        <f t="array" ref="AA167">SUM(SUMIF(Survey!CH167:DA167,{"&gt;0","&lt;0"})*{1,-1})</f>
        <v>0</v>
      </c>
      <c r="AB167" s="33" cm="1">
        <f t="array" ref="AB167">SUM(SUMIF(Survey!CK167,{"&gt;0","&lt;0"})*{1,-1})+SUM(SUMIF(Survey!CU167,{"&gt;0","&lt;0"})*{1,-1})</f>
        <v>0</v>
      </c>
      <c r="AC167" s="33">
        <f>Survey!K167</f>
        <v>0</v>
      </c>
      <c r="AD167" s="32" t="str">
        <f t="shared" si="112"/>
        <v>Either</v>
      </c>
      <c r="AE167" s="16" t="str">
        <f t="shared" si="113"/>
        <v>Fail</v>
      </c>
      <c r="AF167" s="58" cm="1">
        <f t="array" ref="AF167">SUM(SUMIF(Survey!CH167:DA167,{"&gt;0","&lt;0"})*{1,-1})+SUM(SUMIF(Survey!DC167:DV167,{"&gt;0","&lt;0"})*{1,-1})</f>
        <v>0</v>
      </c>
      <c r="AG167" s="58">
        <f>IFERROR(AF167/(Survey!$BA167),0)</f>
        <v>0</v>
      </c>
      <c r="AH167" s="104" t="b">
        <f>IF(OR(Survey!$M167="Alternative strategy or hedge",Survey!$M167="Private asset",Survey!$L167="Prospectus fund"),TRUE,FALSE)</f>
        <v>0</v>
      </c>
      <c r="AI167" s="104" t="b">
        <f>NOT(ISBLANK(Survey!$M167))</f>
        <v>0</v>
      </c>
      <c r="AJ167" s="16" t="str">
        <f t="shared" si="114"/>
        <v>Fail</v>
      </c>
      <c r="AK167" t="b">
        <f>IF(Survey!W167="No",TRUE,FALSE)</f>
        <v>0</v>
      </c>
      <c r="AL167" s="119">
        <f>MOD((LEN(Survey!W167)+2),22)</f>
        <v>2</v>
      </c>
      <c r="AM167" t="str">
        <f t="shared" si="115"/>
        <v>Pass</v>
      </c>
      <c r="AN167" s="33" t="b">
        <f>NOT(ISNUMBER(SEARCH("Other",Survey!$Q167)))</f>
        <v>1</v>
      </c>
      <c r="AO167" s="32" t="b">
        <f>NOT(ISBLANK(Survey!$R167))</f>
        <v>0</v>
      </c>
      <c r="AP167" s="16" t="str">
        <f t="shared" si="116"/>
        <v>Pass</v>
      </c>
      <c r="AQ167" s="114">
        <f>COUNTBLANK(Survey!$X167)</f>
        <v>1</v>
      </c>
      <c r="AR167" s="58">
        <f>IF(AND(Survey!L167&lt;&gt;"Exempt fund",OR(Survey!$M167="ETF",Survey!$M167="ETF, alternative mutual fund",Survey!$M167="Mutual fund",Survey!$M167="Alternative mutual fund",Survey!$M167="Money market")),1,0)</f>
        <v>0</v>
      </c>
      <c r="AS167" s="16" t="str">
        <f t="shared" si="117"/>
        <v>Pass</v>
      </c>
      <c r="AT167" s="33" t="b">
        <f>NOT(ISNUMBER(SEARCH("Yes",Survey!$AC167)))</f>
        <v>1</v>
      </c>
      <c r="AU167" s="32" t="b">
        <f>IF(COUNTBLANK(Survey!$AD167:$AE167)=0,TRUE, FALSE)</f>
        <v>0</v>
      </c>
      <c r="AV167" s="16" t="str">
        <f t="shared" si="118"/>
        <v>Pass</v>
      </c>
      <c r="AW167" s="33" t="b">
        <f>NOT(ISNUMBER(SEARCH("Yes",Survey!$AF167)))</f>
        <v>1</v>
      </c>
      <c r="AX167" s="32" t="b">
        <f>NOT(ISBLANK(Survey!$AH167))</f>
        <v>0</v>
      </c>
      <c r="AY167" s="16" t="str">
        <f t="shared" si="119"/>
        <v>Pass</v>
      </c>
      <c r="AZ167" s="33" t="b">
        <f>NOT(OR(ISNUMBER(SEARCH("Other",Survey!$AH167)),ISNUMBER(SEARCH("Multiple",Survey!$AH167))))</f>
        <v>1</v>
      </c>
      <c r="BA167" s="32" t="b">
        <f>NOT(ISBLANK(Survey!$AI167))</f>
        <v>0</v>
      </c>
      <c r="BB167" s="16" t="str">
        <f t="shared" si="120"/>
        <v>Fail</v>
      </c>
      <c r="BC167" s="114">
        <f>IF(ABS(Survey!$BA167)&gt;0, 1,0)</f>
        <v>0</v>
      </c>
      <c r="BD167" s="114">
        <f>IF(COUNTBLANK(Survey!$AL167)=0,1,0)</f>
        <v>0</v>
      </c>
      <c r="BE167" s="16" t="str">
        <f t="shared" si="121"/>
        <v>Pass</v>
      </c>
      <c r="BF167" s="114">
        <f>IF(ISBLANK(Survey!$AL167),0,1)</f>
        <v>0</v>
      </c>
      <c r="BG167" s="133">
        <f>COUNTBLANK(Survey!$AM167)</f>
        <v>1</v>
      </c>
      <c r="BH167" s="16" t="str">
        <f t="shared" si="122"/>
        <v>Pass</v>
      </c>
      <c r="BI167" s="114">
        <f>IF(OR(Survey!$AM167="Closed",ISBLANK(Survey!$AM167)),0,1)</f>
        <v>0</v>
      </c>
      <c r="BJ167" s="133">
        <f>IF(ISBLANK(Survey!$AN167),1,0)</f>
        <v>1</v>
      </c>
      <c r="BK167" s="118" t="str">
        <f t="shared" si="123"/>
        <v>Pass</v>
      </c>
      <c r="BL167" s="31" cm="1">
        <f t="array" ref="BL167">SUM(SUMIF(Survey!AO167:AP167,{"&gt;0","&lt;0"})*{1,-1})</f>
        <v>0</v>
      </c>
      <c r="BM167">
        <f t="shared" si="124"/>
        <v>0</v>
      </c>
      <c r="BN167">
        <f t="shared" si="125"/>
        <v>100</v>
      </c>
      <c r="BO167" s="118" t="str">
        <f t="shared" si="126"/>
        <v>Pass</v>
      </c>
      <c r="BP167">
        <f>IF(Survey!AQ167="No",0,1)</f>
        <v>1</v>
      </c>
      <c r="BQ167" s="207">
        <f>MOD((LEN(Survey!AQ167)+2),22)</f>
        <v>2</v>
      </c>
      <c r="BR167">
        <f>IF(Survey!AR167="No",0,1)</f>
        <v>1</v>
      </c>
      <c r="BS167" s="207">
        <f>MOD((LEN(Survey!AR167)+2),22)</f>
        <v>2</v>
      </c>
      <c r="BT167" s="114">
        <f>COUNTBLANK(Survey!$AQ167:$AS167)+COUNTBLANK(Survey!$AU167)</f>
        <v>4</v>
      </c>
      <c r="BU167" s="114">
        <f>IF(Survey!$I167="Yes",1,0)</f>
        <v>0</v>
      </c>
      <c r="BV167" s="114">
        <f>IF(OR(Survey!$M167="Mutual fund",Survey!$M167="Alternative mutual fund",Survey!$M167="Money market"),1,0)</f>
        <v>0</v>
      </c>
      <c r="BW167" s="119">
        <f>IF(OR(Survey!$M167="ETF",Survey!$M167="ETF, alternative mutual fund"),1,0)</f>
        <v>0</v>
      </c>
      <c r="BX167" s="16" t="str">
        <f t="shared" si="127"/>
        <v>Pass</v>
      </c>
      <c r="BY167" s="33">
        <f>IF(ISNUMBER(SEARCH("Other",Survey!$AS167)), 1, 0)</f>
        <v>0</v>
      </c>
      <c r="BZ167" s="58" t="b">
        <f>NOT(ISBLANK(Survey!$AT167))</f>
        <v>0</v>
      </c>
      <c r="CA167" s="16" t="str">
        <f t="shared" si="128"/>
        <v>Pass</v>
      </c>
      <c r="CB167" s="114">
        <f>IF(Survey!$BB167=0, 0,1)</f>
        <v>0</v>
      </c>
      <c r="CC167" s="58">
        <f>Survey!$AV167</f>
        <v>0</v>
      </c>
      <c r="CD167" s="58">
        <f>Survey!$BC167+Survey!$BD167+ABS(Survey!$BE167)-ABS(Survey!$BF167)-ABS(Survey!$BG167)-ABS(Survey!$BL167)</f>
        <v>0</v>
      </c>
      <c r="CE167" s="138">
        <f>Survey!BB167+(ABS(Survey!$BH167)-ABS(Survey!$BI167)+ABS(Survey!$BJ167)-ABS(Survey!$BK167))*0.5</f>
        <v>0</v>
      </c>
      <c r="CF167" s="58">
        <f t="shared" si="129"/>
        <v>0</v>
      </c>
      <c r="CG167" s="58">
        <f>IF(AND($CC167&gt;$CF167-0.2,$CC167&lt;$CF167+0.2,ISBLANK(Survey!$AV167)=FALSE),0,1)</f>
        <v>1</v>
      </c>
      <c r="CH167" s="133">
        <f>IF(ISBLANK(Survey!$AW167),1,0)</f>
        <v>1</v>
      </c>
      <c r="CI167" s="16" t="str">
        <f t="shared" si="130"/>
        <v>Pass</v>
      </c>
      <c r="CJ167" s="114">
        <f>IF(Survey!$BB167=0, 0,1)</f>
        <v>0</v>
      </c>
      <c r="CK167" s="58">
        <f>IF(AND(Survey!$AX167&gt;=0,Survey!$AX167&lt;=0.2,Survey!$AX167&lt;&gt;""),0,1)</f>
        <v>1</v>
      </c>
      <c r="CL167" s="114">
        <f>IF(ISBLANK(Survey!$AY167),1,0)</f>
        <v>1</v>
      </c>
      <c r="CM167" s="16" t="str">
        <f t="shared" si="131"/>
        <v>Fail</v>
      </c>
      <c r="CN167" s="133">
        <f>Survey!$AZ167</f>
        <v>0</v>
      </c>
      <c r="CO167" s="16" t="str">
        <f t="shared" si="132"/>
        <v>Pass</v>
      </c>
      <c r="CP167" s="31">
        <f>Survey!$BA167</f>
        <v>0</v>
      </c>
      <c r="CQ167" s="138">
        <f>Survey!$BB167+Survey!$BC167+Survey!$BD167+ABS(Survey!$BE167)-ABS(Survey!$BF167)-ABS(Survey!$BG167)+ABS(Survey!$BH167)-ABS(Survey!$BI167)+ABS(Survey!$BJ167)-ABS(Survey!$BK167)-ABS(Survey!$BL167)+Survey!$BM167</f>
        <v>0</v>
      </c>
      <c r="CR167" s="30">
        <f t="shared" si="133"/>
        <v>0</v>
      </c>
      <c r="CS167" s="17">
        <f t="shared" si="134"/>
        <v>0</v>
      </c>
      <c r="CT167" s="16" t="str">
        <f t="shared" si="135"/>
        <v>Pass</v>
      </c>
      <c r="CU167" s="33" t="b">
        <f>IF(ABS(Survey!$BM167)=0,TRUE,FALSE)</f>
        <v>1</v>
      </c>
      <c r="CV167" s="32" t="b">
        <f>NOT(ISBLANK(Survey!$BN167))</f>
        <v>0</v>
      </c>
      <c r="CW167" t="str">
        <f t="shared" si="136"/>
        <v>Fail</v>
      </c>
      <c r="CX167" s="25">
        <f>Survey!$BA167</f>
        <v>0</v>
      </c>
      <c r="CY167" s="25" cm="1">
        <f t="array" ref="CY167">SUM(SUMIF(Survey!BP167:BW167,{"&gt;0","&lt;0"})*{1,-1})-SUM(SUMIF(Survey!BY167:CF167,{"&gt;0","&lt;0"})*{1,-1})</f>
        <v>0</v>
      </c>
      <c r="CZ167" s="30" t="str">
        <f t="shared" si="137"/>
        <v>No holdings</v>
      </c>
      <c r="DA167">
        <f t="shared" si="138"/>
        <v>0</v>
      </c>
      <c r="DB167" s="16" t="str">
        <f t="shared" si="139"/>
        <v>Fail</v>
      </c>
      <c r="DC167" s="31">
        <f>Survey!$BA167</f>
        <v>0</v>
      </c>
      <c r="DD167" s="31" cm="1">
        <f t="array" ref="DD167">SUM(SUMIF(Survey!CH167:DA167,{"&gt;0","&lt;0"})*{1,-1})-SUM(SUMIF(Survey!DC167:DV167,{"&gt;0","&lt;0"})*{1,-1})</f>
        <v>0</v>
      </c>
      <c r="DE167" s="30" t="str">
        <f t="shared" si="140"/>
        <v>No holdings</v>
      </c>
      <c r="DF167" s="17">
        <f t="shared" si="141"/>
        <v>0</v>
      </c>
      <c r="DG167" s="16" t="str">
        <f t="shared" si="142"/>
        <v>Pass</v>
      </c>
      <c r="DH167" s="33" t="b">
        <f>IF(ABS(Survey!$DA167)=0,TRUE,FALSE)</f>
        <v>1</v>
      </c>
      <c r="DI167" s="32" t="b">
        <f>NOT(ISBLANK(Survey!$DB167))</f>
        <v>0</v>
      </c>
      <c r="DJ167" s="16" t="str">
        <f t="shared" si="143"/>
        <v>Pass</v>
      </c>
      <c r="DK167" s="33" t="b">
        <f>IF(ABS(Survey!$DV167)=0,TRUE,FALSE)</f>
        <v>1</v>
      </c>
      <c r="DL167" s="32" t="b">
        <f>NOT(ISBLANK(Survey!$DW167))</f>
        <v>0</v>
      </c>
      <c r="DM167" t="str">
        <f t="shared" si="144"/>
        <v>Pass</v>
      </c>
      <c r="DN167" s="25" cm="1">
        <f t="array" ref="DN167">SUM(SUMIF(Survey!CW167,{"&gt;0","&lt;0"})*{1,-1})+SUM(SUMIF(Survey!DR167,{"&gt;0","&lt;0"})*{1,-1})</f>
        <v>0</v>
      </c>
      <c r="DO167" s="25">
        <f>SUM(SUMIF(Survey!DY167:EE167,{"&gt;0","&lt;0"})*{1,-1})+SUM(SUMIF(Survey!EG167:EM167,{"&gt;0","&lt;0"})*{1,-1})</f>
        <v>0</v>
      </c>
      <c r="DP167">
        <f t="shared" si="145"/>
        <v>0</v>
      </c>
      <c r="DQ167">
        <f t="shared" si="146"/>
        <v>0</v>
      </c>
      <c r="DR167" s="16" t="str">
        <f t="shared" si="147"/>
        <v>Pass</v>
      </c>
      <c r="DS167" s="33" t="b">
        <f>IF(ABS(Survey!$EE167)=0,TRUE,FALSE)</f>
        <v>1</v>
      </c>
      <c r="DT167" s="32" t="b">
        <f>NOT(ISBLANK(Survey!EF167))</f>
        <v>0</v>
      </c>
      <c r="DU167" s="16" t="str">
        <f t="shared" si="148"/>
        <v>Pass</v>
      </c>
      <c r="DV167" s="33" t="b">
        <f>IF(ABS(Survey!$EM167)=0,TRUE,FALSE)</f>
        <v>1</v>
      </c>
      <c r="DW167" s="32" t="b">
        <f>NOT(ISBLANK(Survey!$EN167))</f>
        <v>0</v>
      </c>
      <c r="DX167" s="16" t="str">
        <f t="shared" si="149"/>
        <v>Fail</v>
      </c>
      <c r="DY167" s="31">
        <f>SUM(SUMIF(Survey!ET167:EV167,{"&gt;0","&lt;0"})*{1,-1})</f>
        <v>0</v>
      </c>
      <c r="DZ167">
        <f t="shared" si="150"/>
        <v>0</v>
      </c>
      <c r="EA167">
        <f t="shared" si="151"/>
        <v>100</v>
      </c>
      <c r="EB167" s="30" t="b">
        <f>IF(OR(Survey!$M167="ETF",Survey!$M167="ETF, alternative mutual fund",Survey!$M167="Closed-end", Survey!$M167="Split share corp"),TRUE,FALSE)</f>
        <v>0</v>
      </c>
      <c r="EC167" s="16" t="str">
        <f t="shared" si="152"/>
        <v>Fail</v>
      </c>
      <c r="ED167" s="31">
        <f>SUM(SUMIF(Survey!EX167:FD167,{"&gt;0","&lt;0"})*{1,-1})</f>
        <v>0</v>
      </c>
      <c r="EE167">
        <f t="shared" si="153"/>
        <v>0</v>
      </c>
      <c r="EF167" s="17">
        <f t="shared" si="154"/>
        <v>100</v>
      </c>
      <c r="EG167" s="16" t="str">
        <f t="shared" si="155"/>
        <v>Fail</v>
      </c>
      <c r="EH167" s="31">
        <f>SUM(SUMIF(Survey!FF167:FL167,{"&gt;0","&lt;0"})*{1,-1})</f>
        <v>0</v>
      </c>
      <c r="EI167">
        <f t="shared" si="156"/>
        <v>0</v>
      </c>
      <c r="EJ167" s="17">
        <f t="shared" si="157"/>
        <v>100</v>
      </c>
    </row>
    <row r="168" spans="1:140">
      <c r="A168">
        <v>168</v>
      </c>
      <c r="B168" t="str">
        <f t="shared" si="0"/>
        <v>Pass</v>
      </c>
      <c r="C168" t="str">
        <f>IF(COUNTBLANK(Survey!B168:FM168)=$C$2, "Pass", "Fail")</f>
        <v>Pass</v>
      </c>
      <c r="D168" s="16" t="str">
        <f t="shared" si="106"/>
        <v>Fail</v>
      </c>
      <c r="E168" t="str">
        <f>IF(OR(ISBLANK(Survey!AL168),COUNTIF(G168:BJ168,"Fail")),"Fail","Pass")</f>
        <v>Fail</v>
      </c>
      <c r="F168" s="265"/>
      <c r="G168" s="16" t="str">
        <f t="shared" si="107"/>
        <v>Fail</v>
      </c>
      <c r="H168" s="139">
        <f>COUNTBLANK(Survey!B168:D168)+COUNTBLANK(Survey!G168)+COUNTBLANK(Survey!I168)+COUNTBLANK(Survey!K168:M168)+COUNTBLANK(Survey!P168:Q168)+COUNTBLANK(Survey!T168:W168)+COUNTBLANK(Survey!Z168:AC168)+COUNTBLANK(Survey!AF168:AG168)+COUNTBLANK(Survey!AK168:AK168)</f>
        <v>21</v>
      </c>
      <c r="I168" t="str">
        <f t="shared" si="108"/>
        <v>Fail</v>
      </c>
      <c r="J168" t="b">
        <f>IF(Survey!E168="No",TRUE,FALSE)</f>
        <v>0</v>
      </c>
      <c r="K168" s="29" cm="1">
        <f t="array" ref="K168">IF(COUNTA(Survey!$E$4:$E$695)=1, 0, SUM(IF(COUNTIF(Survey!$E$4:$E$695, Survey!$E$4:$E$695)=1,1,0)))</f>
        <v>0</v>
      </c>
      <c r="L168" s="29">
        <f>LEN(Survey!E168)</f>
        <v>0</v>
      </c>
      <c r="M168" s="16" t="str">
        <f t="shared" si="109"/>
        <v>Fail</v>
      </c>
      <c r="N168" t="b">
        <f>IF(Survey!F168="No",TRUE,FALSE)</f>
        <v>0</v>
      </c>
      <c r="O168" t="b">
        <f>Survey!F168=Survey!E168</f>
        <v>1</v>
      </c>
      <c r="P168">
        <f>COUNTIF(Survey!$F$4:$F$695,Survey!F168)</f>
        <v>0</v>
      </c>
      <c r="Q168" s="28">
        <f>LEN(Survey!F168)</f>
        <v>0</v>
      </c>
      <c r="R168" s="16" t="str">
        <f t="shared" si="110"/>
        <v>Pass</v>
      </c>
      <c r="S168" s="29">
        <f>MOD((LEN(Survey!H168)+2),11)</f>
        <v>2</v>
      </c>
      <c r="T168">
        <f>COUNTIF(Survey!$H$4:$H$695,Survey!H168)</f>
        <v>0</v>
      </c>
      <c r="U168" s="28" t="str">
        <f>IF(Survey!$L168="Prospectus fund", "Yes", "No")</f>
        <v>No</v>
      </c>
      <c r="V168" s="16" t="str">
        <f t="shared" si="111"/>
        <v>Pass</v>
      </c>
      <c r="W168" s="29">
        <f>MOD((LEN(Survey!J168)+2),11)</f>
        <v>2</v>
      </c>
      <c r="X168">
        <f>COUNTIF(Survey!$J$4:$J$695,Survey!J168)</f>
        <v>0</v>
      </c>
      <c r="Y168" s="30" t="b">
        <f>IF(OR(Survey!$M168="ETF",Survey!$M168="ETF, alternative mutual fund",Survey!$M168="Closed-end", Survey!$M168="Split share corp", Survey!$I168="Yes"),TRUE,FALSE)</f>
        <v>0</v>
      </c>
      <c r="Z168" s="16" t="str">
        <f>IFERROR(IF(AND(OR(AC168=AD168,AD168 = "Either"),NOT(ISBLANK(Survey!K168))),"Pass","Fail"),"Pass")</f>
        <v>Fail</v>
      </c>
      <c r="AA168" s="31" cm="1">
        <f t="array" ref="AA168">SUM(SUMIF(Survey!CH168:DA168,{"&gt;0","&lt;0"})*{1,-1})</f>
        <v>0</v>
      </c>
      <c r="AB168" s="33" cm="1">
        <f t="array" ref="AB168">SUM(SUMIF(Survey!CK168,{"&gt;0","&lt;0"})*{1,-1})+SUM(SUMIF(Survey!CU168,{"&gt;0","&lt;0"})*{1,-1})</f>
        <v>0</v>
      </c>
      <c r="AC168" s="33">
        <f>Survey!K168</f>
        <v>0</v>
      </c>
      <c r="AD168" s="32" t="str">
        <f t="shared" si="112"/>
        <v>Either</v>
      </c>
      <c r="AE168" s="16" t="str">
        <f t="shared" si="113"/>
        <v>Fail</v>
      </c>
      <c r="AF168" s="58" cm="1">
        <f t="array" ref="AF168">SUM(SUMIF(Survey!CH168:DA168,{"&gt;0","&lt;0"})*{1,-1})+SUM(SUMIF(Survey!DC168:DV168,{"&gt;0","&lt;0"})*{1,-1})</f>
        <v>0</v>
      </c>
      <c r="AG168" s="58">
        <f>IFERROR(AF168/(Survey!$BA168),0)</f>
        <v>0</v>
      </c>
      <c r="AH168" s="104" t="b">
        <f>IF(OR(Survey!$M168="Alternative strategy or hedge",Survey!$M168="Private asset",Survey!$L168="Prospectus fund"),TRUE,FALSE)</f>
        <v>0</v>
      </c>
      <c r="AI168" s="104" t="b">
        <f>NOT(ISBLANK(Survey!$M168))</f>
        <v>0</v>
      </c>
      <c r="AJ168" s="16" t="str">
        <f t="shared" si="114"/>
        <v>Fail</v>
      </c>
      <c r="AK168" t="b">
        <f>IF(Survey!W168="No",TRUE,FALSE)</f>
        <v>0</v>
      </c>
      <c r="AL168" s="119">
        <f>MOD((LEN(Survey!W168)+2),22)</f>
        <v>2</v>
      </c>
      <c r="AM168" t="str">
        <f t="shared" si="115"/>
        <v>Pass</v>
      </c>
      <c r="AN168" s="33" t="b">
        <f>NOT(ISNUMBER(SEARCH("Other",Survey!$Q168)))</f>
        <v>1</v>
      </c>
      <c r="AO168" s="32" t="b">
        <f>NOT(ISBLANK(Survey!$R168))</f>
        <v>0</v>
      </c>
      <c r="AP168" s="16" t="str">
        <f t="shared" si="116"/>
        <v>Pass</v>
      </c>
      <c r="AQ168" s="114">
        <f>COUNTBLANK(Survey!$X168)</f>
        <v>1</v>
      </c>
      <c r="AR168" s="58">
        <f>IF(AND(Survey!L168&lt;&gt;"Exempt fund",OR(Survey!$M168="ETF",Survey!$M168="ETF, alternative mutual fund",Survey!$M168="Mutual fund",Survey!$M168="Alternative mutual fund",Survey!$M168="Money market")),1,0)</f>
        <v>0</v>
      </c>
      <c r="AS168" s="16" t="str">
        <f t="shared" si="117"/>
        <v>Pass</v>
      </c>
      <c r="AT168" s="33" t="b">
        <f>NOT(ISNUMBER(SEARCH("Yes",Survey!$AC168)))</f>
        <v>1</v>
      </c>
      <c r="AU168" s="32" t="b">
        <f>IF(COUNTBLANK(Survey!$AD168:$AE168)=0,TRUE, FALSE)</f>
        <v>0</v>
      </c>
      <c r="AV168" s="16" t="str">
        <f t="shared" si="118"/>
        <v>Pass</v>
      </c>
      <c r="AW168" s="33" t="b">
        <f>NOT(ISNUMBER(SEARCH("Yes",Survey!$AF168)))</f>
        <v>1</v>
      </c>
      <c r="AX168" s="32" t="b">
        <f>NOT(ISBLANK(Survey!$AH168))</f>
        <v>0</v>
      </c>
      <c r="AY168" s="16" t="str">
        <f t="shared" si="119"/>
        <v>Pass</v>
      </c>
      <c r="AZ168" s="33" t="b">
        <f>NOT(OR(ISNUMBER(SEARCH("Other",Survey!$AH168)),ISNUMBER(SEARCH("Multiple",Survey!$AH168))))</f>
        <v>1</v>
      </c>
      <c r="BA168" s="32" t="b">
        <f>NOT(ISBLANK(Survey!$AI168))</f>
        <v>0</v>
      </c>
      <c r="BB168" s="16" t="str">
        <f t="shared" si="120"/>
        <v>Fail</v>
      </c>
      <c r="BC168" s="114">
        <f>IF(ABS(Survey!$BA168)&gt;0, 1,0)</f>
        <v>0</v>
      </c>
      <c r="BD168" s="114">
        <f>IF(COUNTBLANK(Survey!$AL168)=0,1,0)</f>
        <v>0</v>
      </c>
      <c r="BE168" s="16" t="str">
        <f t="shared" si="121"/>
        <v>Pass</v>
      </c>
      <c r="BF168" s="114">
        <f>IF(ISBLANK(Survey!$AL168),0,1)</f>
        <v>0</v>
      </c>
      <c r="BG168" s="133">
        <f>COUNTBLANK(Survey!$AM168)</f>
        <v>1</v>
      </c>
      <c r="BH168" s="16" t="str">
        <f t="shared" si="122"/>
        <v>Pass</v>
      </c>
      <c r="BI168" s="114">
        <f>IF(OR(Survey!$AM168="Closed",ISBLANK(Survey!$AM168)),0,1)</f>
        <v>0</v>
      </c>
      <c r="BJ168" s="133">
        <f>IF(ISBLANK(Survey!$AN168),1,0)</f>
        <v>1</v>
      </c>
      <c r="BK168" s="118" t="str">
        <f t="shared" si="123"/>
        <v>Pass</v>
      </c>
      <c r="BL168" s="31" cm="1">
        <f t="array" ref="BL168">SUM(SUMIF(Survey!AO168:AP168,{"&gt;0","&lt;0"})*{1,-1})</f>
        <v>0</v>
      </c>
      <c r="BM168">
        <f t="shared" si="124"/>
        <v>0</v>
      </c>
      <c r="BN168">
        <f t="shared" si="125"/>
        <v>100</v>
      </c>
      <c r="BO168" s="118" t="str">
        <f t="shared" si="126"/>
        <v>Pass</v>
      </c>
      <c r="BP168">
        <f>IF(Survey!AQ168="No",0,1)</f>
        <v>1</v>
      </c>
      <c r="BQ168" s="207">
        <f>MOD((LEN(Survey!AQ168)+2),22)</f>
        <v>2</v>
      </c>
      <c r="BR168">
        <f>IF(Survey!AR168="No",0,1)</f>
        <v>1</v>
      </c>
      <c r="BS168" s="207">
        <f>MOD((LEN(Survey!AR168)+2),22)</f>
        <v>2</v>
      </c>
      <c r="BT168" s="114">
        <f>COUNTBLANK(Survey!$AQ168:$AS168)+COUNTBLANK(Survey!$AU168)</f>
        <v>4</v>
      </c>
      <c r="BU168" s="114">
        <f>IF(Survey!$I168="Yes",1,0)</f>
        <v>0</v>
      </c>
      <c r="BV168" s="114">
        <f>IF(OR(Survey!$M168="Mutual fund",Survey!$M168="Alternative mutual fund",Survey!$M168="Money market"),1,0)</f>
        <v>0</v>
      </c>
      <c r="BW168" s="119">
        <f>IF(OR(Survey!$M168="ETF",Survey!$M168="ETF, alternative mutual fund"),1,0)</f>
        <v>0</v>
      </c>
      <c r="BX168" s="16" t="str">
        <f t="shared" si="127"/>
        <v>Pass</v>
      </c>
      <c r="BY168" s="33">
        <f>IF(ISNUMBER(SEARCH("Other",Survey!$AS168)), 1, 0)</f>
        <v>0</v>
      </c>
      <c r="BZ168" s="58" t="b">
        <f>NOT(ISBLANK(Survey!$AT168))</f>
        <v>0</v>
      </c>
      <c r="CA168" s="16" t="str">
        <f t="shared" si="128"/>
        <v>Pass</v>
      </c>
      <c r="CB168" s="114">
        <f>IF(Survey!$BB168=0, 0,1)</f>
        <v>0</v>
      </c>
      <c r="CC168" s="58">
        <f>Survey!$AV168</f>
        <v>0</v>
      </c>
      <c r="CD168" s="58">
        <f>Survey!$BC168+Survey!$BD168+ABS(Survey!$BE168)-ABS(Survey!$BF168)-ABS(Survey!$BG168)-ABS(Survey!$BL168)</f>
        <v>0</v>
      </c>
      <c r="CE168" s="138">
        <f>Survey!BB168+(ABS(Survey!$BH168)-ABS(Survey!$BI168)+ABS(Survey!$BJ168)-ABS(Survey!$BK168))*0.5</f>
        <v>0</v>
      </c>
      <c r="CF168" s="58">
        <f t="shared" si="129"/>
        <v>0</v>
      </c>
      <c r="CG168" s="58">
        <f>IF(AND($CC168&gt;$CF168-0.2,$CC168&lt;$CF168+0.2,ISBLANK(Survey!$AV168)=FALSE),0,1)</f>
        <v>1</v>
      </c>
      <c r="CH168" s="133">
        <f>IF(ISBLANK(Survey!$AW168),1,0)</f>
        <v>1</v>
      </c>
      <c r="CI168" s="16" t="str">
        <f t="shared" si="130"/>
        <v>Pass</v>
      </c>
      <c r="CJ168" s="114">
        <f>IF(Survey!$BB168=0, 0,1)</f>
        <v>0</v>
      </c>
      <c r="CK168" s="58">
        <f>IF(AND(Survey!$AX168&gt;=0,Survey!$AX168&lt;=0.2,Survey!$AX168&lt;&gt;""),0,1)</f>
        <v>1</v>
      </c>
      <c r="CL168" s="114">
        <f>IF(ISBLANK(Survey!$AY168),1,0)</f>
        <v>1</v>
      </c>
      <c r="CM168" s="16" t="str">
        <f t="shared" si="131"/>
        <v>Fail</v>
      </c>
      <c r="CN168" s="133">
        <f>Survey!$AZ168</f>
        <v>0</v>
      </c>
      <c r="CO168" s="16" t="str">
        <f t="shared" si="132"/>
        <v>Pass</v>
      </c>
      <c r="CP168" s="31">
        <f>Survey!$BA168</f>
        <v>0</v>
      </c>
      <c r="CQ168" s="138">
        <f>Survey!$BB168+Survey!$BC168+Survey!$BD168+ABS(Survey!$BE168)-ABS(Survey!$BF168)-ABS(Survey!$BG168)+ABS(Survey!$BH168)-ABS(Survey!$BI168)+ABS(Survey!$BJ168)-ABS(Survey!$BK168)-ABS(Survey!$BL168)+Survey!$BM168</f>
        <v>0</v>
      </c>
      <c r="CR168" s="30">
        <f t="shared" si="133"/>
        <v>0</v>
      </c>
      <c r="CS168" s="17">
        <f t="shared" si="134"/>
        <v>0</v>
      </c>
      <c r="CT168" s="16" t="str">
        <f t="shared" si="135"/>
        <v>Pass</v>
      </c>
      <c r="CU168" s="33" t="b">
        <f>IF(ABS(Survey!$BM168)=0,TRUE,FALSE)</f>
        <v>1</v>
      </c>
      <c r="CV168" s="32" t="b">
        <f>NOT(ISBLANK(Survey!$BN168))</f>
        <v>0</v>
      </c>
      <c r="CW168" t="str">
        <f t="shared" si="136"/>
        <v>Fail</v>
      </c>
      <c r="CX168" s="25">
        <f>Survey!$BA168</f>
        <v>0</v>
      </c>
      <c r="CY168" s="25" cm="1">
        <f t="array" ref="CY168">SUM(SUMIF(Survey!BP168:BW168,{"&gt;0","&lt;0"})*{1,-1})-SUM(SUMIF(Survey!BY168:CF168,{"&gt;0","&lt;0"})*{1,-1})</f>
        <v>0</v>
      </c>
      <c r="CZ168" s="30" t="str">
        <f t="shared" si="137"/>
        <v>No holdings</v>
      </c>
      <c r="DA168">
        <f t="shared" si="138"/>
        <v>0</v>
      </c>
      <c r="DB168" s="16" t="str">
        <f t="shared" si="139"/>
        <v>Fail</v>
      </c>
      <c r="DC168" s="31">
        <f>Survey!$BA168</f>
        <v>0</v>
      </c>
      <c r="DD168" s="31" cm="1">
        <f t="array" ref="DD168">SUM(SUMIF(Survey!CH168:DA168,{"&gt;0","&lt;0"})*{1,-1})-SUM(SUMIF(Survey!DC168:DV168,{"&gt;0","&lt;0"})*{1,-1})</f>
        <v>0</v>
      </c>
      <c r="DE168" s="30" t="str">
        <f t="shared" si="140"/>
        <v>No holdings</v>
      </c>
      <c r="DF168" s="17">
        <f t="shared" si="141"/>
        <v>0</v>
      </c>
      <c r="DG168" s="16" t="str">
        <f t="shared" si="142"/>
        <v>Pass</v>
      </c>
      <c r="DH168" s="33" t="b">
        <f>IF(ABS(Survey!$DA168)=0,TRUE,FALSE)</f>
        <v>1</v>
      </c>
      <c r="DI168" s="32" t="b">
        <f>NOT(ISBLANK(Survey!$DB168))</f>
        <v>0</v>
      </c>
      <c r="DJ168" s="16" t="str">
        <f t="shared" si="143"/>
        <v>Pass</v>
      </c>
      <c r="DK168" s="33" t="b">
        <f>IF(ABS(Survey!$DV168)=0,TRUE,FALSE)</f>
        <v>1</v>
      </c>
      <c r="DL168" s="32" t="b">
        <f>NOT(ISBLANK(Survey!$DW168))</f>
        <v>0</v>
      </c>
      <c r="DM168" t="str">
        <f t="shared" si="144"/>
        <v>Pass</v>
      </c>
      <c r="DN168" s="25" cm="1">
        <f t="array" ref="DN168">SUM(SUMIF(Survey!CW168,{"&gt;0","&lt;0"})*{1,-1})+SUM(SUMIF(Survey!DR168,{"&gt;0","&lt;0"})*{1,-1})</f>
        <v>0</v>
      </c>
      <c r="DO168" s="25">
        <f>SUM(SUMIF(Survey!DY168:EE168,{"&gt;0","&lt;0"})*{1,-1})+SUM(SUMIF(Survey!EG168:EM168,{"&gt;0","&lt;0"})*{1,-1})</f>
        <v>0</v>
      </c>
      <c r="DP168">
        <f t="shared" si="145"/>
        <v>0</v>
      </c>
      <c r="DQ168">
        <f t="shared" si="146"/>
        <v>0</v>
      </c>
      <c r="DR168" s="16" t="str">
        <f t="shared" si="147"/>
        <v>Pass</v>
      </c>
      <c r="DS168" s="33" t="b">
        <f>IF(ABS(Survey!$EE168)=0,TRUE,FALSE)</f>
        <v>1</v>
      </c>
      <c r="DT168" s="32" t="b">
        <f>NOT(ISBLANK(Survey!EF168))</f>
        <v>0</v>
      </c>
      <c r="DU168" s="16" t="str">
        <f t="shared" si="148"/>
        <v>Pass</v>
      </c>
      <c r="DV168" s="33" t="b">
        <f>IF(ABS(Survey!$EM168)=0,TRUE,FALSE)</f>
        <v>1</v>
      </c>
      <c r="DW168" s="32" t="b">
        <f>NOT(ISBLANK(Survey!$EN168))</f>
        <v>0</v>
      </c>
      <c r="DX168" s="16" t="str">
        <f t="shared" si="149"/>
        <v>Fail</v>
      </c>
      <c r="DY168" s="31">
        <f>SUM(SUMIF(Survey!ET168:EV168,{"&gt;0","&lt;0"})*{1,-1})</f>
        <v>0</v>
      </c>
      <c r="DZ168">
        <f t="shared" si="150"/>
        <v>0</v>
      </c>
      <c r="EA168">
        <f t="shared" si="151"/>
        <v>100</v>
      </c>
      <c r="EB168" s="30" t="b">
        <f>IF(OR(Survey!$M168="ETF",Survey!$M168="ETF, alternative mutual fund",Survey!$M168="Closed-end", Survey!$M168="Split share corp"),TRUE,FALSE)</f>
        <v>0</v>
      </c>
      <c r="EC168" s="16" t="str">
        <f t="shared" si="152"/>
        <v>Fail</v>
      </c>
      <c r="ED168" s="31">
        <f>SUM(SUMIF(Survey!EX168:FD168,{"&gt;0","&lt;0"})*{1,-1})</f>
        <v>0</v>
      </c>
      <c r="EE168">
        <f t="shared" si="153"/>
        <v>0</v>
      </c>
      <c r="EF168" s="17">
        <f t="shared" si="154"/>
        <v>100</v>
      </c>
      <c r="EG168" s="16" t="str">
        <f t="shared" si="155"/>
        <v>Fail</v>
      </c>
      <c r="EH168" s="31">
        <f>SUM(SUMIF(Survey!FF168:FL168,{"&gt;0","&lt;0"})*{1,-1})</f>
        <v>0</v>
      </c>
      <c r="EI168">
        <f t="shared" si="156"/>
        <v>0</v>
      </c>
      <c r="EJ168" s="17">
        <f t="shared" si="157"/>
        <v>100</v>
      </c>
    </row>
    <row r="169" spans="1:140">
      <c r="A169">
        <v>169</v>
      </c>
      <c r="B169" t="str">
        <f t="shared" si="0"/>
        <v>Pass</v>
      </c>
      <c r="C169" t="str">
        <f>IF(COUNTBLANK(Survey!B169:FM169)=$C$2, "Pass", "Fail")</f>
        <v>Pass</v>
      </c>
      <c r="D169" s="16" t="str">
        <f t="shared" si="106"/>
        <v>Fail</v>
      </c>
      <c r="E169" t="str">
        <f>IF(OR(ISBLANK(Survey!AL169),COUNTIF(G169:BJ169,"Fail")),"Fail","Pass")</f>
        <v>Fail</v>
      </c>
      <c r="F169" s="265"/>
      <c r="G169" s="16" t="str">
        <f t="shared" si="107"/>
        <v>Fail</v>
      </c>
      <c r="H169" s="139">
        <f>COUNTBLANK(Survey!B169:D169)+COUNTBLANK(Survey!G169)+COUNTBLANK(Survey!I169)+COUNTBLANK(Survey!K169:M169)+COUNTBLANK(Survey!P169:Q169)+COUNTBLANK(Survey!T169:W169)+COUNTBLANK(Survey!Z169:AC169)+COUNTBLANK(Survey!AF169:AG169)+COUNTBLANK(Survey!AK169:AK169)</f>
        <v>21</v>
      </c>
      <c r="I169" t="str">
        <f t="shared" si="108"/>
        <v>Fail</v>
      </c>
      <c r="J169" t="b">
        <f>IF(Survey!E169="No",TRUE,FALSE)</f>
        <v>0</v>
      </c>
      <c r="K169" s="29" cm="1">
        <f t="array" ref="K169">IF(COUNTA(Survey!$E$4:$E$695)=1, 0, SUM(IF(COUNTIF(Survey!$E$4:$E$695, Survey!$E$4:$E$695)=1,1,0)))</f>
        <v>0</v>
      </c>
      <c r="L169" s="29">
        <f>LEN(Survey!E169)</f>
        <v>0</v>
      </c>
      <c r="M169" s="16" t="str">
        <f t="shared" si="109"/>
        <v>Fail</v>
      </c>
      <c r="N169" t="b">
        <f>IF(Survey!F169="No",TRUE,FALSE)</f>
        <v>0</v>
      </c>
      <c r="O169" t="b">
        <f>Survey!F169=Survey!E169</f>
        <v>1</v>
      </c>
      <c r="P169">
        <f>COUNTIF(Survey!$F$4:$F$695,Survey!F169)</f>
        <v>0</v>
      </c>
      <c r="Q169" s="28">
        <f>LEN(Survey!F169)</f>
        <v>0</v>
      </c>
      <c r="R169" s="16" t="str">
        <f t="shared" si="110"/>
        <v>Pass</v>
      </c>
      <c r="S169" s="29">
        <f>MOD((LEN(Survey!H169)+2),11)</f>
        <v>2</v>
      </c>
      <c r="T169">
        <f>COUNTIF(Survey!$H$4:$H$695,Survey!H169)</f>
        <v>0</v>
      </c>
      <c r="U169" s="28" t="str">
        <f>IF(Survey!$L169="Prospectus fund", "Yes", "No")</f>
        <v>No</v>
      </c>
      <c r="V169" s="16" t="str">
        <f t="shared" si="111"/>
        <v>Pass</v>
      </c>
      <c r="W169" s="29">
        <f>MOD((LEN(Survey!J169)+2),11)</f>
        <v>2</v>
      </c>
      <c r="X169">
        <f>COUNTIF(Survey!$J$4:$J$695,Survey!J169)</f>
        <v>0</v>
      </c>
      <c r="Y169" s="30" t="b">
        <f>IF(OR(Survey!$M169="ETF",Survey!$M169="ETF, alternative mutual fund",Survey!$M169="Closed-end", Survey!$M169="Split share corp", Survey!$I169="Yes"),TRUE,FALSE)</f>
        <v>0</v>
      </c>
      <c r="Z169" s="16" t="str">
        <f>IFERROR(IF(AND(OR(AC169=AD169,AD169 = "Either"),NOT(ISBLANK(Survey!K169))),"Pass","Fail"),"Pass")</f>
        <v>Fail</v>
      </c>
      <c r="AA169" s="31" cm="1">
        <f t="array" ref="AA169">SUM(SUMIF(Survey!CH169:DA169,{"&gt;0","&lt;0"})*{1,-1})</f>
        <v>0</v>
      </c>
      <c r="AB169" s="33" cm="1">
        <f t="array" ref="AB169">SUM(SUMIF(Survey!CK169,{"&gt;0","&lt;0"})*{1,-1})+SUM(SUMIF(Survey!CU169,{"&gt;0","&lt;0"})*{1,-1})</f>
        <v>0</v>
      </c>
      <c r="AC169" s="33">
        <f>Survey!K169</f>
        <v>0</v>
      </c>
      <c r="AD169" s="32" t="str">
        <f t="shared" si="112"/>
        <v>Either</v>
      </c>
      <c r="AE169" s="16" t="str">
        <f t="shared" si="113"/>
        <v>Fail</v>
      </c>
      <c r="AF169" s="58" cm="1">
        <f t="array" ref="AF169">SUM(SUMIF(Survey!CH169:DA169,{"&gt;0","&lt;0"})*{1,-1})+SUM(SUMIF(Survey!DC169:DV169,{"&gt;0","&lt;0"})*{1,-1})</f>
        <v>0</v>
      </c>
      <c r="AG169" s="58">
        <f>IFERROR(AF169/(Survey!$BA169),0)</f>
        <v>0</v>
      </c>
      <c r="AH169" s="104" t="b">
        <f>IF(OR(Survey!$M169="Alternative strategy or hedge",Survey!$M169="Private asset",Survey!$L169="Prospectus fund"),TRUE,FALSE)</f>
        <v>0</v>
      </c>
      <c r="AI169" s="104" t="b">
        <f>NOT(ISBLANK(Survey!$M169))</f>
        <v>0</v>
      </c>
      <c r="AJ169" s="16" t="str">
        <f t="shared" si="114"/>
        <v>Fail</v>
      </c>
      <c r="AK169" t="b">
        <f>IF(Survey!W169="No",TRUE,FALSE)</f>
        <v>0</v>
      </c>
      <c r="AL169" s="119">
        <f>MOD((LEN(Survey!W169)+2),22)</f>
        <v>2</v>
      </c>
      <c r="AM169" t="str">
        <f t="shared" si="115"/>
        <v>Pass</v>
      </c>
      <c r="AN169" s="33" t="b">
        <f>NOT(ISNUMBER(SEARCH("Other",Survey!$Q169)))</f>
        <v>1</v>
      </c>
      <c r="AO169" s="32" t="b">
        <f>NOT(ISBLANK(Survey!$R169))</f>
        <v>0</v>
      </c>
      <c r="AP169" s="16" t="str">
        <f t="shared" si="116"/>
        <v>Pass</v>
      </c>
      <c r="AQ169" s="114">
        <f>COUNTBLANK(Survey!$X169)</f>
        <v>1</v>
      </c>
      <c r="AR169" s="58">
        <f>IF(AND(Survey!L169&lt;&gt;"Exempt fund",OR(Survey!$M169="ETF",Survey!$M169="ETF, alternative mutual fund",Survey!$M169="Mutual fund",Survey!$M169="Alternative mutual fund",Survey!$M169="Money market")),1,0)</f>
        <v>0</v>
      </c>
      <c r="AS169" s="16" t="str">
        <f t="shared" si="117"/>
        <v>Pass</v>
      </c>
      <c r="AT169" s="33" t="b">
        <f>NOT(ISNUMBER(SEARCH("Yes",Survey!$AC169)))</f>
        <v>1</v>
      </c>
      <c r="AU169" s="32" t="b">
        <f>IF(COUNTBLANK(Survey!$AD169:$AE169)=0,TRUE, FALSE)</f>
        <v>0</v>
      </c>
      <c r="AV169" s="16" t="str">
        <f t="shared" si="118"/>
        <v>Pass</v>
      </c>
      <c r="AW169" s="33" t="b">
        <f>NOT(ISNUMBER(SEARCH("Yes",Survey!$AF169)))</f>
        <v>1</v>
      </c>
      <c r="AX169" s="32" t="b">
        <f>NOT(ISBLANK(Survey!$AH169))</f>
        <v>0</v>
      </c>
      <c r="AY169" s="16" t="str">
        <f t="shared" si="119"/>
        <v>Pass</v>
      </c>
      <c r="AZ169" s="33" t="b">
        <f>NOT(OR(ISNUMBER(SEARCH("Other",Survey!$AH169)),ISNUMBER(SEARCH("Multiple",Survey!$AH169))))</f>
        <v>1</v>
      </c>
      <c r="BA169" s="32" t="b">
        <f>NOT(ISBLANK(Survey!$AI169))</f>
        <v>0</v>
      </c>
      <c r="BB169" s="16" t="str">
        <f t="shared" si="120"/>
        <v>Fail</v>
      </c>
      <c r="BC169" s="114">
        <f>IF(ABS(Survey!$BA169)&gt;0, 1,0)</f>
        <v>0</v>
      </c>
      <c r="BD169" s="114">
        <f>IF(COUNTBLANK(Survey!$AL169)=0,1,0)</f>
        <v>0</v>
      </c>
      <c r="BE169" s="16" t="str">
        <f t="shared" si="121"/>
        <v>Pass</v>
      </c>
      <c r="BF169" s="114">
        <f>IF(ISBLANK(Survey!$AL169),0,1)</f>
        <v>0</v>
      </c>
      <c r="BG169" s="133">
        <f>COUNTBLANK(Survey!$AM169)</f>
        <v>1</v>
      </c>
      <c r="BH169" s="16" t="str">
        <f t="shared" si="122"/>
        <v>Pass</v>
      </c>
      <c r="BI169" s="114">
        <f>IF(OR(Survey!$AM169="Closed",ISBLANK(Survey!$AM169)),0,1)</f>
        <v>0</v>
      </c>
      <c r="BJ169" s="133">
        <f>IF(ISBLANK(Survey!$AN169),1,0)</f>
        <v>1</v>
      </c>
      <c r="BK169" s="118" t="str">
        <f t="shared" si="123"/>
        <v>Pass</v>
      </c>
      <c r="BL169" s="31" cm="1">
        <f t="array" ref="BL169">SUM(SUMIF(Survey!AO169:AP169,{"&gt;0","&lt;0"})*{1,-1})</f>
        <v>0</v>
      </c>
      <c r="BM169">
        <f t="shared" si="124"/>
        <v>0</v>
      </c>
      <c r="BN169">
        <f t="shared" si="125"/>
        <v>100</v>
      </c>
      <c r="BO169" s="118" t="str">
        <f t="shared" si="126"/>
        <v>Pass</v>
      </c>
      <c r="BP169">
        <f>IF(Survey!AQ169="No",0,1)</f>
        <v>1</v>
      </c>
      <c r="BQ169" s="207">
        <f>MOD((LEN(Survey!AQ169)+2),22)</f>
        <v>2</v>
      </c>
      <c r="BR169">
        <f>IF(Survey!AR169="No",0,1)</f>
        <v>1</v>
      </c>
      <c r="BS169" s="207">
        <f>MOD((LEN(Survey!AR169)+2),22)</f>
        <v>2</v>
      </c>
      <c r="BT169" s="114">
        <f>COUNTBLANK(Survey!$AQ169:$AS169)+COUNTBLANK(Survey!$AU169)</f>
        <v>4</v>
      </c>
      <c r="BU169" s="114">
        <f>IF(Survey!$I169="Yes",1,0)</f>
        <v>0</v>
      </c>
      <c r="BV169" s="114">
        <f>IF(OR(Survey!$M169="Mutual fund",Survey!$M169="Alternative mutual fund",Survey!$M169="Money market"),1,0)</f>
        <v>0</v>
      </c>
      <c r="BW169" s="119">
        <f>IF(OR(Survey!$M169="ETF",Survey!$M169="ETF, alternative mutual fund"),1,0)</f>
        <v>0</v>
      </c>
      <c r="BX169" s="16" t="str">
        <f t="shared" si="127"/>
        <v>Pass</v>
      </c>
      <c r="BY169" s="33">
        <f>IF(ISNUMBER(SEARCH("Other",Survey!$AS169)), 1, 0)</f>
        <v>0</v>
      </c>
      <c r="BZ169" s="58" t="b">
        <f>NOT(ISBLANK(Survey!$AT169))</f>
        <v>0</v>
      </c>
      <c r="CA169" s="16" t="str">
        <f t="shared" si="128"/>
        <v>Pass</v>
      </c>
      <c r="CB169" s="114">
        <f>IF(Survey!$BB169=0, 0,1)</f>
        <v>0</v>
      </c>
      <c r="CC169" s="58">
        <f>Survey!$AV169</f>
        <v>0</v>
      </c>
      <c r="CD169" s="58">
        <f>Survey!$BC169+Survey!$BD169+ABS(Survey!$BE169)-ABS(Survey!$BF169)-ABS(Survey!$BG169)-ABS(Survey!$BL169)</f>
        <v>0</v>
      </c>
      <c r="CE169" s="138">
        <f>Survey!BB169+(ABS(Survey!$BH169)-ABS(Survey!$BI169)+ABS(Survey!$BJ169)-ABS(Survey!$BK169))*0.5</f>
        <v>0</v>
      </c>
      <c r="CF169" s="58">
        <f t="shared" si="129"/>
        <v>0</v>
      </c>
      <c r="CG169" s="58">
        <f>IF(AND($CC169&gt;$CF169-0.2,$CC169&lt;$CF169+0.2,ISBLANK(Survey!$AV169)=FALSE),0,1)</f>
        <v>1</v>
      </c>
      <c r="CH169" s="133">
        <f>IF(ISBLANK(Survey!$AW169),1,0)</f>
        <v>1</v>
      </c>
      <c r="CI169" s="16" t="str">
        <f t="shared" si="130"/>
        <v>Pass</v>
      </c>
      <c r="CJ169" s="114">
        <f>IF(Survey!$BB169=0, 0,1)</f>
        <v>0</v>
      </c>
      <c r="CK169" s="58">
        <f>IF(AND(Survey!$AX169&gt;=0,Survey!$AX169&lt;=0.2,Survey!$AX169&lt;&gt;""),0,1)</f>
        <v>1</v>
      </c>
      <c r="CL169" s="114">
        <f>IF(ISBLANK(Survey!$AY169),1,0)</f>
        <v>1</v>
      </c>
      <c r="CM169" s="16" t="str">
        <f t="shared" si="131"/>
        <v>Fail</v>
      </c>
      <c r="CN169" s="133">
        <f>Survey!$AZ169</f>
        <v>0</v>
      </c>
      <c r="CO169" s="16" t="str">
        <f t="shared" si="132"/>
        <v>Pass</v>
      </c>
      <c r="CP169" s="31">
        <f>Survey!$BA169</f>
        <v>0</v>
      </c>
      <c r="CQ169" s="138">
        <f>Survey!$BB169+Survey!$BC169+Survey!$BD169+ABS(Survey!$BE169)-ABS(Survey!$BF169)-ABS(Survey!$BG169)+ABS(Survey!$BH169)-ABS(Survey!$BI169)+ABS(Survey!$BJ169)-ABS(Survey!$BK169)-ABS(Survey!$BL169)+Survey!$BM169</f>
        <v>0</v>
      </c>
      <c r="CR169" s="30">
        <f t="shared" si="133"/>
        <v>0</v>
      </c>
      <c r="CS169" s="17">
        <f t="shared" si="134"/>
        <v>0</v>
      </c>
      <c r="CT169" s="16" t="str">
        <f t="shared" si="135"/>
        <v>Pass</v>
      </c>
      <c r="CU169" s="33" t="b">
        <f>IF(ABS(Survey!$BM169)=0,TRUE,FALSE)</f>
        <v>1</v>
      </c>
      <c r="CV169" s="32" t="b">
        <f>NOT(ISBLANK(Survey!$BN169))</f>
        <v>0</v>
      </c>
      <c r="CW169" t="str">
        <f t="shared" si="136"/>
        <v>Fail</v>
      </c>
      <c r="CX169" s="25">
        <f>Survey!$BA169</f>
        <v>0</v>
      </c>
      <c r="CY169" s="25" cm="1">
        <f t="array" ref="CY169">SUM(SUMIF(Survey!BP169:BW169,{"&gt;0","&lt;0"})*{1,-1})-SUM(SUMIF(Survey!BY169:CF169,{"&gt;0","&lt;0"})*{1,-1})</f>
        <v>0</v>
      </c>
      <c r="CZ169" s="30" t="str">
        <f t="shared" si="137"/>
        <v>No holdings</v>
      </c>
      <c r="DA169">
        <f t="shared" si="138"/>
        <v>0</v>
      </c>
      <c r="DB169" s="16" t="str">
        <f t="shared" si="139"/>
        <v>Fail</v>
      </c>
      <c r="DC169" s="31">
        <f>Survey!$BA169</f>
        <v>0</v>
      </c>
      <c r="DD169" s="31" cm="1">
        <f t="array" ref="DD169">SUM(SUMIF(Survey!CH169:DA169,{"&gt;0","&lt;0"})*{1,-1})-SUM(SUMIF(Survey!DC169:DV169,{"&gt;0","&lt;0"})*{1,-1})</f>
        <v>0</v>
      </c>
      <c r="DE169" s="30" t="str">
        <f t="shared" si="140"/>
        <v>No holdings</v>
      </c>
      <c r="DF169" s="17">
        <f t="shared" si="141"/>
        <v>0</v>
      </c>
      <c r="DG169" s="16" t="str">
        <f t="shared" si="142"/>
        <v>Pass</v>
      </c>
      <c r="DH169" s="33" t="b">
        <f>IF(ABS(Survey!$DA169)=0,TRUE,FALSE)</f>
        <v>1</v>
      </c>
      <c r="DI169" s="32" t="b">
        <f>NOT(ISBLANK(Survey!$DB169))</f>
        <v>0</v>
      </c>
      <c r="DJ169" s="16" t="str">
        <f t="shared" si="143"/>
        <v>Pass</v>
      </c>
      <c r="DK169" s="33" t="b">
        <f>IF(ABS(Survey!$DV169)=0,TRUE,FALSE)</f>
        <v>1</v>
      </c>
      <c r="DL169" s="32" t="b">
        <f>NOT(ISBLANK(Survey!$DW169))</f>
        <v>0</v>
      </c>
      <c r="DM169" t="str">
        <f t="shared" si="144"/>
        <v>Pass</v>
      </c>
      <c r="DN169" s="25" cm="1">
        <f t="array" ref="DN169">SUM(SUMIF(Survey!CW169,{"&gt;0","&lt;0"})*{1,-1})+SUM(SUMIF(Survey!DR169,{"&gt;0","&lt;0"})*{1,-1})</f>
        <v>0</v>
      </c>
      <c r="DO169" s="25">
        <f>SUM(SUMIF(Survey!DY169:EE169,{"&gt;0","&lt;0"})*{1,-1})+SUM(SUMIF(Survey!EG169:EM169,{"&gt;0","&lt;0"})*{1,-1})</f>
        <v>0</v>
      </c>
      <c r="DP169">
        <f t="shared" si="145"/>
        <v>0</v>
      </c>
      <c r="DQ169">
        <f t="shared" si="146"/>
        <v>0</v>
      </c>
      <c r="DR169" s="16" t="str">
        <f t="shared" si="147"/>
        <v>Pass</v>
      </c>
      <c r="DS169" s="33" t="b">
        <f>IF(ABS(Survey!$EE169)=0,TRUE,FALSE)</f>
        <v>1</v>
      </c>
      <c r="DT169" s="32" t="b">
        <f>NOT(ISBLANK(Survey!EF169))</f>
        <v>0</v>
      </c>
      <c r="DU169" s="16" t="str">
        <f t="shared" si="148"/>
        <v>Pass</v>
      </c>
      <c r="DV169" s="33" t="b">
        <f>IF(ABS(Survey!$EM169)=0,TRUE,FALSE)</f>
        <v>1</v>
      </c>
      <c r="DW169" s="32" t="b">
        <f>NOT(ISBLANK(Survey!$EN169))</f>
        <v>0</v>
      </c>
      <c r="DX169" s="16" t="str">
        <f t="shared" si="149"/>
        <v>Fail</v>
      </c>
      <c r="DY169" s="31">
        <f>SUM(SUMIF(Survey!ET169:EV169,{"&gt;0","&lt;0"})*{1,-1})</f>
        <v>0</v>
      </c>
      <c r="DZ169">
        <f t="shared" si="150"/>
        <v>0</v>
      </c>
      <c r="EA169">
        <f t="shared" si="151"/>
        <v>100</v>
      </c>
      <c r="EB169" s="30" t="b">
        <f>IF(OR(Survey!$M169="ETF",Survey!$M169="ETF, alternative mutual fund",Survey!$M169="Closed-end", Survey!$M169="Split share corp"),TRUE,FALSE)</f>
        <v>0</v>
      </c>
      <c r="EC169" s="16" t="str">
        <f t="shared" si="152"/>
        <v>Fail</v>
      </c>
      <c r="ED169" s="31">
        <f>SUM(SUMIF(Survey!EX169:FD169,{"&gt;0","&lt;0"})*{1,-1})</f>
        <v>0</v>
      </c>
      <c r="EE169">
        <f t="shared" si="153"/>
        <v>0</v>
      </c>
      <c r="EF169" s="17">
        <f t="shared" si="154"/>
        <v>100</v>
      </c>
      <c r="EG169" s="16" t="str">
        <f t="shared" si="155"/>
        <v>Fail</v>
      </c>
      <c r="EH169" s="31">
        <f>SUM(SUMIF(Survey!FF169:FL169,{"&gt;0","&lt;0"})*{1,-1})</f>
        <v>0</v>
      </c>
      <c r="EI169">
        <f t="shared" si="156"/>
        <v>0</v>
      </c>
      <c r="EJ169" s="17">
        <f t="shared" si="157"/>
        <v>100</v>
      </c>
    </row>
    <row r="170" spans="1:140">
      <c r="A170">
        <v>170</v>
      </c>
      <c r="B170" t="str">
        <f t="shared" si="0"/>
        <v>Pass</v>
      </c>
      <c r="C170" t="str">
        <f>IF(COUNTBLANK(Survey!B170:FM170)=$C$2, "Pass", "Fail")</f>
        <v>Pass</v>
      </c>
      <c r="D170" s="16" t="str">
        <f t="shared" si="106"/>
        <v>Fail</v>
      </c>
      <c r="E170" t="str">
        <f>IF(OR(ISBLANK(Survey!AL170),COUNTIF(G170:BJ170,"Fail")),"Fail","Pass")</f>
        <v>Fail</v>
      </c>
      <c r="F170" s="265"/>
      <c r="G170" s="16" t="str">
        <f t="shared" si="107"/>
        <v>Fail</v>
      </c>
      <c r="H170" s="139">
        <f>COUNTBLANK(Survey!B170:D170)+COUNTBLANK(Survey!G170)+COUNTBLANK(Survey!I170)+COUNTBLANK(Survey!K170:M170)+COUNTBLANK(Survey!P170:Q170)+COUNTBLANK(Survey!T170:W170)+COUNTBLANK(Survey!Z170:AC170)+COUNTBLANK(Survey!AF170:AG170)+COUNTBLANK(Survey!AK170:AK170)</f>
        <v>21</v>
      </c>
      <c r="I170" t="str">
        <f t="shared" si="108"/>
        <v>Fail</v>
      </c>
      <c r="J170" t="b">
        <f>IF(Survey!E170="No",TRUE,FALSE)</f>
        <v>0</v>
      </c>
      <c r="K170" s="29" cm="1">
        <f t="array" ref="K170">IF(COUNTA(Survey!$E$4:$E$695)=1, 0, SUM(IF(COUNTIF(Survey!$E$4:$E$695, Survey!$E$4:$E$695)=1,1,0)))</f>
        <v>0</v>
      </c>
      <c r="L170" s="29">
        <f>LEN(Survey!E170)</f>
        <v>0</v>
      </c>
      <c r="M170" s="16" t="str">
        <f t="shared" si="109"/>
        <v>Fail</v>
      </c>
      <c r="N170" t="b">
        <f>IF(Survey!F170="No",TRUE,FALSE)</f>
        <v>0</v>
      </c>
      <c r="O170" t="b">
        <f>Survey!F170=Survey!E170</f>
        <v>1</v>
      </c>
      <c r="P170">
        <f>COUNTIF(Survey!$F$4:$F$695,Survey!F170)</f>
        <v>0</v>
      </c>
      <c r="Q170" s="28">
        <f>LEN(Survey!F170)</f>
        <v>0</v>
      </c>
      <c r="R170" s="16" t="str">
        <f t="shared" si="110"/>
        <v>Pass</v>
      </c>
      <c r="S170" s="29">
        <f>MOD((LEN(Survey!H170)+2),11)</f>
        <v>2</v>
      </c>
      <c r="T170">
        <f>COUNTIF(Survey!$H$4:$H$695,Survey!H170)</f>
        <v>0</v>
      </c>
      <c r="U170" s="28" t="str">
        <f>IF(Survey!$L170="Prospectus fund", "Yes", "No")</f>
        <v>No</v>
      </c>
      <c r="V170" s="16" t="str">
        <f t="shared" si="111"/>
        <v>Pass</v>
      </c>
      <c r="W170" s="29">
        <f>MOD((LEN(Survey!J170)+2),11)</f>
        <v>2</v>
      </c>
      <c r="X170">
        <f>COUNTIF(Survey!$J$4:$J$695,Survey!J170)</f>
        <v>0</v>
      </c>
      <c r="Y170" s="30" t="b">
        <f>IF(OR(Survey!$M170="ETF",Survey!$M170="ETF, alternative mutual fund",Survey!$M170="Closed-end", Survey!$M170="Split share corp", Survey!$I170="Yes"),TRUE,FALSE)</f>
        <v>0</v>
      </c>
      <c r="Z170" s="16" t="str">
        <f>IFERROR(IF(AND(OR(AC170=AD170,AD170 = "Either"),NOT(ISBLANK(Survey!K170))),"Pass","Fail"),"Pass")</f>
        <v>Fail</v>
      </c>
      <c r="AA170" s="31" cm="1">
        <f t="array" ref="AA170">SUM(SUMIF(Survey!CH170:DA170,{"&gt;0","&lt;0"})*{1,-1})</f>
        <v>0</v>
      </c>
      <c r="AB170" s="33" cm="1">
        <f t="array" ref="AB170">SUM(SUMIF(Survey!CK170,{"&gt;0","&lt;0"})*{1,-1})+SUM(SUMIF(Survey!CU170,{"&gt;0","&lt;0"})*{1,-1})</f>
        <v>0</v>
      </c>
      <c r="AC170" s="33">
        <f>Survey!K170</f>
        <v>0</v>
      </c>
      <c r="AD170" s="32" t="str">
        <f t="shared" si="112"/>
        <v>Either</v>
      </c>
      <c r="AE170" s="16" t="str">
        <f t="shared" si="113"/>
        <v>Fail</v>
      </c>
      <c r="AF170" s="58" cm="1">
        <f t="array" ref="AF170">SUM(SUMIF(Survey!CH170:DA170,{"&gt;0","&lt;0"})*{1,-1})+SUM(SUMIF(Survey!DC170:DV170,{"&gt;0","&lt;0"})*{1,-1})</f>
        <v>0</v>
      </c>
      <c r="AG170" s="58">
        <f>IFERROR(AF170/(Survey!$BA170),0)</f>
        <v>0</v>
      </c>
      <c r="AH170" s="104" t="b">
        <f>IF(OR(Survey!$M170="Alternative strategy or hedge",Survey!$M170="Private asset",Survey!$L170="Prospectus fund"),TRUE,FALSE)</f>
        <v>0</v>
      </c>
      <c r="AI170" s="104" t="b">
        <f>NOT(ISBLANK(Survey!$M170))</f>
        <v>0</v>
      </c>
      <c r="AJ170" s="16" t="str">
        <f t="shared" si="114"/>
        <v>Fail</v>
      </c>
      <c r="AK170" t="b">
        <f>IF(Survey!W170="No",TRUE,FALSE)</f>
        <v>0</v>
      </c>
      <c r="AL170" s="119">
        <f>MOD((LEN(Survey!W170)+2),22)</f>
        <v>2</v>
      </c>
      <c r="AM170" t="str">
        <f t="shared" si="115"/>
        <v>Pass</v>
      </c>
      <c r="AN170" s="33" t="b">
        <f>NOT(ISNUMBER(SEARCH("Other",Survey!$Q170)))</f>
        <v>1</v>
      </c>
      <c r="AO170" s="32" t="b">
        <f>NOT(ISBLANK(Survey!$R170))</f>
        <v>0</v>
      </c>
      <c r="AP170" s="16" t="str">
        <f t="shared" si="116"/>
        <v>Pass</v>
      </c>
      <c r="AQ170" s="114">
        <f>COUNTBLANK(Survey!$X170)</f>
        <v>1</v>
      </c>
      <c r="AR170" s="58">
        <f>IF(AND(Survey!L170&lt;&gt;"Exempt fund",OR(Survey!$M170="ETF",Survey!$M170="ETF, alternative mutual fund",Survey!$M170="Mutual fund",Survey!$M170="Alternative mutual fund",Survey!$M170="Money market")),1,0)</f>
        <v>0</v>
      </c>
      <c r="AS170" s="16" t="str">
        <f t="shared" si="117"/>
        <v>Pass</v>
      </c>
      <c r="AT170" s="33" t="b">
        <f>NOT(ISNUMBER(SEARCH("Yes",Survey!$AC170)))</f>
        <v>1</v>
      </c>
      <c r="AU170" s="32" t="b">
        <f>IF(COUNTBLANK(Survey!$AD170:$AE170)=0,TRUE, FALSE)</f>
        <v>0</v>
      </c>
      <c r="AV170" s="16" t="str">
        <f t="shared" si="118"/>
        <v>Pass</v>
      </c>
      <c r="AW170" s="33" t="b">
        <f>NOT(ISNUMBER(SEARCH("Yes",Survey!$AF170)))</f>
        <v>1</v>
      </c>
      <c r="AX170" s="32" t="b">
        <f>NOT(ISBLANK(Survey!$AH170))</f>
        <v>0</v>
      </c>
      <c r="AY170" s="16" t="str">
        <f t="shared" si="119"/>
        <v>Pass</v>
      </c>
      <c r="AZ170" s="33" t="b">
        <f>NOT(OR(ISNUMBER(SEARCH("Other",Survey!$AH170)),ISNUMBER(SEARCH("Multiple",Survey!$AH170))))</f>
        <v>1</v>
      </c>
      <c r="BA170" s="32" t="b">
        <f>NOT(ISBLANK(Survey!$AI170))</f>
        <v>0</v>
      </c>
      <c r="BB170" s="16" t="str">
        <f t="shared" si="120"/>
        <v>Fail</v>
      </c>
      <c r="BC170" s="114">
        <f>IF(ABS(Survey!$BA170)&gt;0, 1,0)</f>
        <v>0</v>
      </c>
      <c r="BD170" s="114">
        <f>IF(COUNTBLANK(Survey!$AL170)=0,1,0)</f>
        <v>0</v>
      </c>
      <c r="BE170" s="16" t="str">
        <f t="shared" si="121"/>
        <v>Pass</v>
      </c>
      <c r="BF170" s="114">
        <f>IF(ISBLANK(Survey!$AL170),0,1)</f>
        <v>0</v>
      </c>
      <c r="BG170" s="133">
        <f>COUNTBLANK(Survey!$AM170)</f>
        <v>1</v>
      </c>
      <c r="BH170" s="16" t="str">
        <f t="shared" si="122"/>
        <v>Pass</v>
      </c>
      <c r="BI170" s="114">
        <f>IF(OR(Survey!$AM170="Closed",ISBLANK(Survey!$AM170)),0,1)</f>
        <v>0</v>
      </c>
      <c r="BJ170" s="133">
        <f>IF(ISBLANK(Survey!$AN170),1,0)</f>
        <v>1</v>
      </c>
      <c r="BK170" s="118" t="str">
        <f t="shared" si="123"/>
        <v>Pass</v>
      </c>
      <c r="BL170" s="31" cm="1">
        <f t="array" ref="BL170">SUM(SUMIF(Survey!AO170:AP170,{"&gt;0","&lt;0"})*{1,-1})</f>
        <v>0</v>
      </c>
      <c r="BM170">
        <f t="shared" si="124"/>
        <v>0</v>
      </c>
      <c r="BN170">
        <f t="shared" si="125"/>
        <v>100</v>
      </c>
      <c r="BO170" s="118" t="str">
        <f t="shared" si="126"/>
        <v>Pass</v>
      </c>
      <c r="BP170">
        <f>IF(Survey!AQ170="No",0,1)</f>
        <v>1</v>
      </c>
      <c r="BQ170" s="207">
        <f>MOD((LEN(Survey!AQ170)+2),22)</f>
        <v>2</v>
      </c>
      <c r="BR170">
        <f>IF(Survey!AR170="No",0,1)</f>
        <v>1</v>
      </c>
      <c r="BS170" s="207">
        <f>MOD((LEN(Survey!AR170)+2),22)</f>
        <v>2</v>
      </c>
      <c r="BT170" s="114">
        <f>COUNTBLANK(Survey!$AQ170:$AS170)+COUNTBLANK(Survey!$AU170)</f>
        <v>4</v>
      </c>
      <c r="BU170" s="114">
        <f>IF(Survey!$I170="Yes",1,0)</f>
        <v>0</v>
      </c>
      <c r="BV170" s="114">
        <f>IF(OR(Survey!$M170="Mutual fund",Survey!$M170="Alternative mutual fund",Survey!$M170="Money market"),1,0)</f>
        <v>0</v>
      </c>
      <c r="BW170" s="119">
        <f>IF(OR(Survey!$M170="ETF",Survey!$M170="ETF, alternative mutual fund"),1,0)</f>
        <v>0</v>
      </c>
      <c r="BX170" s="16" t="str">
        <f t="shared" si="127"/>
        <v>Pass</v>
      </c>
      <c r="BY170" s="33">
        <f>IF(ISNUMBER(SEARCH("Other",Survey!$AS170)), 1, 0)</f>
        <v>0</v>
      </c>
      <c r="BZ170" s="58" t="b">
        <f>NOT(ISBLANK(Survey!$AT170))</f>
        <v>0</v>
      </c>
      <c r="CA170" s="16" t="str">
        <f t="shared" si="128"/>
        <v>Pass</v>
      </c>
      <c r="CB170" s="114">
        <f>IF(Survey!$BB170=0, 0,1)</f>
        <v>0</v>
      </c>
      <c r="CC170" s="58">
        <f>Survey!$AV170</f>
        <v>0</v>
      </c>
      <c r="CD170" s="58">
        <f>Survey!$BC170+Survey!$BD170+ABS(Survey!$BE170)-ABS(Survey!$BF170)-ABS(Survey!$BG170)-ABS(Survey!$BL170)</f>
        <v>0</v>
      </c>
      <c r="CE170" s="138">
        <f>Survey!BB170+(ABS(Survey!$BH170)-ABS(Survey!$BI170)+ABS(Survey!$BJ170)-ABS(Survey!$BK170))*0.5</f>
        <v>0</v>
      </c>
      <c r="CF170" s="58">
        <f t="shared" si="129"/>
        <v>0</v>
      </c>
      <c r="CG170" s="58">
        <f>IF(AND($CC170&gt;$CF170-0.2,$CC170&lt;$CF170+0.2,ISBLANK(Survey!$AV170)=FALSE),0,1)</f>
        <v>1</v>
      </c>
      <c r="CH170" s="133">
        <f>IF(ISBLANK(Survey!$AW170),1,0)</f>
        <v>1</v>
      </c>
      <c r="CI170" s="16" t="str">
        <f t="shared" si="130"/>
        <v>Pass</v>
      </c>
      <c r="CJ170" s="114">
        <f>IF(Survey!$BB170=0, 0,1)</f>
        <v>0</v>
      </c>
      <c r="CK170" s="58">
        <f>IF(AND(Survey!$AX170&gt;=0,Survey!$AX170&lt;=0.2,Survey!$AX170&lt;&gt;""),0,1)</f>
        <v>1</v>
      </c>
      <c r="CL170" s="114">
        <f>IF(ISBLANK(Survey!$AY170),1,0)</f>
        <v>1</v>
      </c>
      <c r="CM170" s="16" t="str">
        <f t="shared" si="131"/>
        <v>Fail</v>
      </c>
      <c r="CN170" s="133">
        <f>Survey!$AZ170</f>
        <v>0</v>
      </c>
      <c r="CO170" s="16" t="str">
        <f t="shared" si="132"/>
        <v>Pass</v>
      </c>
      <c r="CP170" s="31">
        <f>Survey!$BA170</f>
        <v>0</v>
      </c>
      <c r="CQ170" s="138">
        <f>Survey!$BB170+Survey!$BC170+Survey!$BD170+ABS(Survey!$BE170)-ABS(Survey!$BF170)-ABS(Survey!$BG170)+ABS(Survey!$BH170)-ABS(Survey!$BI170)+ABS(Survey!$BJ170)-ABS(Survey!$BK170)-ABS(Survey!$BL170)+Survey!$BM170</f>
        <v>0</v>
      </c>
      <c r="CR170" s="30">
        <f t="shared" si="133"/>
        <v>0</v>
      </c>
      <c r="CS170" s="17">
        <f t="shared" si="134"/>
        <v>0</v>
      </c>
      <c r="CT170" s="16" t="str">
        <f t="shared" si="135"/>
        <v>Pass</v>
      </c>
      <c r="CU170" s="33" t="b">
        <f>IF(ABS(Survey!$BM170)=0,TRUE,FALSE)</f>
        <v>1</v>
      </c>
      <c r="CV170" s="32" t="b">
        <f>NOT(ISBLANK(Survey!$BN170))</f>
        <v>0</v>
      </c>
      <c r="CW170" t="str">
        <f t="shared" si="136"/>
        <v>Fail</v>
      </c>
      <c r="CX170" s="25">
        <f>Survey!$BA170</f>
        <v>0</v>
      </c>
      <c r="CY170" s="25" cm="1">
        <f t="array" ref="CY170">SUM(SUMIF(Survey!BP170:BW170,{"&gt;0","&lt;0"})*{1,-1})-SUM(SUMIF(Survey!BY170:CF170,{"&gt;0","&lt;0"})*{1,-1})</f>
        <v>0</v>
      </c>
      <c r="CZ170" s="30" t="str">
        <f t="shared" si="137"/>
        <v>No holdings</v>
      </c>
      <c r="DA170">
        <f t="shared" si="138"/>
        <v>0</v>
      </c>
      <c r="DB170" s="16" t="str">
        <f t="shared" si="139"/>
        <v>Fail</v>
      </c>
      <c r="DC170" s="31">
        <f>Survey!$BA170</f>
        <v>0</v>
      </c>
      <c r="DD170" s="31" cm="1">
        <f t="array" ref="DD170">SUM(SUMIF(Survey!CH170:DA170,{"&gt;0","&lt;0"})*{1,-1})-SUM(SUMIF(Survey!DC170:DV170,{"&gt;0","&lt;0"})*{1,-1})</f>
        <v>0</v>
      </c>
      <c r="DE170" s="30" t="str">
        <f t="shared" si="140"/>
        <v>No holdings</v>
      </c>
      <c r="DF170" s="17">
        <f t="shared" si="141"/>
        <v>0</v>
      </c>
      <c r="DG170" s="16" t="str">
        <f t="shared" si="142"/>
        <v>Pass</v>
      </c>
      <c r="DH170" s="33" t="b">
        <f>IF(ABS(Survey!$DA170)=0,TRUE,FALSE)</f>
        <v>1</v>
      </c>
      <c r="DI170" s="32" t="b">
        <f>NOT(ISBLANK(Survey!$DB170))</f>
        <v>0</v>
      </c>
      <c r="DJ170" s="16" t="str">
        <f t="shared" si="143"/>
        <v>Pass</v>
      </c>
      <c r="DK170" s="33" t="b">
        <f>IF(ABS(Survey!$DV170)=0,TRUE,FALSE)</f>
        <v>1</v>
      </c>
      <c r="DL170" s="32" t="b">
        <f>NOT(ISBLANK(Survey!$DW170))</f>
        <v>0</v>
      </c>
      <c r="DM170" t="str">
        <f t="shared" si="144"/>
        <v>Pass</v>
      </c>
      <c r="DN170" s="25" cm="1">
        <f t="array" ref="DN170">SUM(SUMIF(Survey!CW170,{"&gt;0","&lt;0"})*{1,-1})+SUM(SUMIF(Survey!DR170,{"&gt;0","&lt;0"})*{1,-1})</f>
        <v>0</v>
      </c>
      <c r="DO170" s="25">
        <f>SUM(SUMIF(Survey!DY170:EE170,{"&gt;0","&lt;0"})*{1,-1})+SUM(SUMIF(Survey!EG170:EM170,{"&gt;0","&lt;0"})*{1,-1})</f>
        <v>0</v>
      </c>
      <c r="DP170">
        <f t="shared" si="145"/>
        <v>0</v>
      </c>
      <c r="DQ170">
        <f t="shared" si="146"/>
        <v>0</v>
      </c>
      <c r="DR170" s="16" t="str">
        <f t="shared" si="147"/>
        <v>Pass</v>
      </c>
      <c r="DS170" s="33" t="b">
        <f>IF(ABS(Survey!$EE170)=0,TRUE,FALSE)</f>
        <v>1</v>
      </c>
      <c r="DT170" s="32" t="b">
        <f>NOT(ISBLANK(Survey!EF170))</f>
        <v>0</v>
      </c>
      <c r="DU170" s="16" t="str">
        <f t="shared" si="148"/>
        <v>Pass</v>
      </c>
      <c r="DV170" s="33" t="b">
        <f>IF(ABS(Survey!$EM170)=0,TRUE,FALSE)</f>
        <v>1</v>
      </c>
      <c r="DW170" s="32" t="b">
        <f>NOT(ISBLANK(Survey!$EN170))</f>
        <v>0</v>
      </c>
      <c r="DX170" s="16" t="str">
        <f t="shared" si="149"/>
        <v>Fail</v>
      </c>
      <c r="DY170" s="31">
        <f>SUM(SUMIF(Survey!ET170:EV170,{"&gt;0","&lt;0"})*{1,-1})</f>
        <v>0</v>
      </c>
      <c r="DZ170">
        <f t="shared" si="150"/>
        <v>0</v>
      </c>
      <c r="EA170">
        <f t="shared" si="151"/>
        <v>100</v>
      </c>
      <c r="EB170" s="30" t="b">
        <f>IF(OR(Survey!$M170="ETF",Survey!$M170="ETF, alternative mutual fund",Survey!$M170="Closed-end", Survey!$M170="Split share corp"),TRUE,FALSE)</f>
        <v>0</v>
      </c>
      <c r="EC170" s="16" t="str">
        <f t="shared" si="152"/>
        <v>Fail</v>
      </c>
      <c r="ED170" s="31">
        <f>SUM(SUMIF(Survey!EX170:FD170,{"&gt;0","&lt;0"})*{1,-1})</f>
        <v>0</v>
      </c>
      <c r="EE170">
        <f t="shared" si="153"/>
        <v>0</v>
      </c>
      <c r="EF170" s="17">
        <f t="shared" si="154"/>
        <v>100</v>
      </c>
      <c r="EG170" s="16" t="str">
        <f t="shared" si="155"/>
        <v>Fail</v>
      </c>
      <c r="EH170" s="31">
        <f>SUM(SUMIF(Survey!FF170:FL170,{"&gt;0","&lt;0"})*{1,-1})</f>
        <v>0</v>
      </c>
      <c r="EI170">
        <f t="shared" si="156"/>
        <v>0</v>
      </c>
      <c r="EJ170" s="17">
        <f t="shared" si="157"/>
        <v>100</v>
      </c>
    </row>
    <row r="171" spans="1:140">
      <c r="A171">
        <v>171</v>
      </c>
      <c r="B171" t="str">
        <f t="shared" si="0"/>
        <v>Pass</v>
      </c>
      <c r="C171" t="str">
        <f>IF(COUNTBLANK(Survey!B171:FM171)=$C$2, "Pass", "Fail")</f>
        <v>Pass</v>
      </c>
      <c r="D171" s="16" t="str">
        <f t="shared" si="106"/>
        <v>Fail</v>
      </c>
      <c r="E171" t="str">
        <f>IF(OR(ISBLANK(Survey!AL171),COUNTIF(G171:BJ171,"Fail")),"Fail","Pass")</f>
        <v>Fail</v>
      </c>
      <c r="F171" s="265"/>
      <c r="G171" s="16" t="str">
        <f t="shared" si="107"/>
        <v>Fail</v>
      </c>
      <c r="H171" s="139">
        <f>COUNTBLANK(Survey!B171:D171)+COUNTBLANK(Survey!G171)+COUNTBLANK(Survey!I171)+COUNTBLANK(Survey!K171:M171)+COUNTBLANK(Survey!P171:Q171)+COUNTBLANK(Survey!T171:W171)+COUNTBLANK(Survey!Z171:AC171)+COUNTBLANK(Survey!AF171:AG171)+COUNTBLANK(Survey!AK171:AK171)</f>
        <v>21</v>
      </c>
      <c r="I171" t="str">
        <f t="shared" si="108"/>
        <v>Fail</v>
      </c>
      <c r="J171" t="b">
        <f>IF(Survey!E171="No",TRUE,FALSE)</f>
        <v>0</v>
      </c>
      <c r="K171" s="29" cm="1">
        <f t="array" ref="K171">IF(COUNTA(Survey!$E$4:$E$695)=1, 0, SUM(IF(COUNTIF(Survey!$E$4:$E$695, Survey!$E$4:$E$695)=1,1,0)))</f>
        <v>0</v>
      </c>
      <c r="L171" s="29">
        <f>LEN(Survey!E171)</f>
        <v>0</v>
      </c>
      <c r="M171" s="16" t="str">
        <f t="shared" si="109"/>
        <v>Fail</v>
      </c>
      <c r="N171" t="b">
        <f>IF(Survey!F171="No",TRUE,FALSE)</f>
        <v>0</v>
      </c>
      <c r="O171" t="b">
        <f>Survey!F171=Survey!E171</f>
        <v>1</v>
      </c>
      <c r="P171">
        <f>COUNTIF(Survey!$F$4:$F$695,Survey!F171)</f>
        <v>0</v>
      </c>
      <c r="Q171" s="28">
        <f>LEN(Survey!F171)</f>
        <v>0</v>
      </c>
      <c r="R171" s="16" t="str">
        <f t="shared" si="110"/>
        <v>Pass</v>
      </c>
      <c r="S171" s="29">
        <f>MOD((LEN(Survey!H171)+2),11)</f>
        <v>2</v>
      </c>
      <c r="T171">
        <f>COUNTIF(Survey!$H$4:$H$695,Survey!H171)</f>
        <v>0</v>
      </c>
      <c r="U171" s="28" t="str">
        <f>IF(Survey!$L171="Prospectus fund", "Yes", "No")</f>
        <v>No</v>
      </c>
      <c r="V171" s="16" t="str">
        <f t="shared" si="111"/>
        <v>Pass</v>
      </c>
      <c r="W171" s="29">
        <f>MOD((LEN(Survey!J171)+2),11)</f>
        <v>2</v>
      </c>
      <c r="X171">
        <f>COUNTIF(Survey!$J$4:$J$695,Survey!J171)</f>
        <v>0</v>
      </c>
      <c r="Y171" s="30" t="b">
        <f>IF(OR(Survey!$M171="ETF",Survey!$M171="ETF, alternative mutual fund",Survey!$M171="Closed-end", Survey!$M171="Split share corp", Survey!$I171="Yes"),TRUE,FALSE)</f>
        <v>0</v>
      </c>
      <c r="Z171" s="16" t="str">
        <f>IFERROR(IF(AND(OR(AC171=AD171,AD171 = "Either"),NOT(ISBLANK(Survey!K171))),"Pass","Fail"),"Pass")</f>
        <v>Fail</v>
      </c>
      <c r="AA171" s="31" cm="1">
        <f t="array" ref="AA171">SUM(SUMIF(Survey!CH171:DA171,{"&gt;0","&lt;0"})*{1,-1})</f>
        <v>0</v>
      </c>
      <c r="AB171" s="33" cm="1">
        <f t="array" ref="AB171">SUM(SUMIF(Survey!CK171,{"&gt;0","&lt;0"})*{1,-1})+SUM(SUMIF(Survey!CU171,{"&gt;0","&lt;0"})*{1,-1})</f>
        <v>0</v>
      </c>
      <c r="AC171" s="33">
        <f>Survey!K171</f>
        <v>0</v>
      </c>
      <c r="AD171" s="32" t="str">
        <f t="shared" si="112"/>
        <v>Either</v>
      </c>
      <c r="AE171" s="16" t="str">
        <f t="shared" si="113"/>
        <v>Fail</v>
      </c>
      <c r="AF171" s="58" cm="1">
        <f t="array" ref="AF171">SUM(SUMIF(Survey!CH171:DA171,{"&gt;0","&lt;0"})*{1,-1})+SUM(SUMIF(Survey!DC171:DV171,{"&gt;0","&lt;0"})*{1,-1})</f>
        <v>0</v>
      </c>
      <c r="AG171" s="58">
        <f>IFERROR(AF171/(Survey!$BA171),0)</f>
        <v>0</v>
      </c>
      <c r="AH171" s="104" t="b">
        <f>IF(OR(Survey!$M171="Alternative strategy or hedge",Survey!$M171="Private asset",Survey!$L171="Prospectus fund"),TRUE,FALSE)</f>
        <v>0</v>
      </c>
      <c r="AI171" s="104" t="b">
        <f>NOT(ISBLANK(Survey!$M171))</f>
        <v>0</v>
      </c>
      <c r="AJ171" s="16" t="str">
        <f t="shared" si="114"/>
        <v>Fail</v>
      </c>
      <c r="AK171" t="b">
        <f>IF(Survey!W171="No",TRUE,FALSE)</f>
        <v>0</v>
      </c>
      <c r="AL171" s="119">
        <f>MOD((LEN(Survey!W171)+2),22)</f>
        <v>2</v>
      </c>
      <c r="AM171" t="str">
        <f t="shared" si="115"/>
        <v>Pass</v>
      </c>
      <c r="AN171" s="33" t="b">
        <f>NOT(ISNUMBER(SEARCH("Other",Survey!$Q171)))</f>
        <v>1</v>
      </c>
      <c r="AO171" s="32" t="b">
        <f>NOT(ISBLANK(Survey!$R171))</f>
        <v>0</v>
      </c>
      <c r="AP171" s="16" t="str">
        <f t="shared" si="116"/>
        <v>Pass</v>
      </c>
      <c r="AQ171" s="114">
        <f>COUNTBLANK(Survey!$X171)</f>
        <v>1</v>
      </c>
      <c r="AR171" s="58">
        <f>IF(AND(Survey!L171&lt;&gt;"Exempt fund",OR(Survey!$M171="ETF",Survey!$M171="ETF, alternative mutual fund",Survey!$M171="Mutual fund",Survey!$M171="Alternative mutual fund",Survey!$M171="Money market")),1,0)</f>
        <v>0</v>
      </c>
      <c r="AS171" s="16" t="str">
        <f t="shared" si="117"/>
        <v>Pass</v>
      </c>
      <c r="AT171" s="33" t="b">
        <f>NOT(ISNUMBER(SEARCH("Yes",Survey!$AC171)))</f>
        <v>1</v>
      </c>
      <c r="AU171" s="32" t="b">
        <f>IF(COUNTBLANK(Survey!$AD171:$AE171)=0,TRUE, FALSE)</f>
        <v>0</v>
      </c>
      <c r="AV171" s="16" t="str">
        <f t="shared" si="118"/>
        <v>Pass</v>
      </c>
      <c r="AW171" s="33" t="b">
        <f>NOT(ISNUMBER(SEARCH("Yes",Survey!$AF171)))</f>
        <v>1</v>
      </c>
      <c r="AX171" s="32" t="b">
        <f>NOT(ISBLANK(Survey!$AH171))</f>
        <v>0</v>
      </c>
      <c r="AY171" s="16" t="str">
        <f t="shared" si="119"/>
        <v>Pass</v>
      </c>
      <c r="AZ171" s="33" t="b">
        <f>NOT(OR(ISNUMBER(SEARCH("Other",Survey!$AH171)),ISNUMBER(SEARCH("Multiple",Survey!$AH171))))</f>
        <v>1</v>
      </c>
      <c r="BA171" s="32" t="b">
        <f>NOT(ISBLANK(Survey!$AI171))</f>
        <v>0</v>
      </c>
      <c r="BB171" s="16" t="str">
        <f t="shared" si="120"/>
        <v>Fail</v>
      </c>
      <c r="BC171" s="114">
        <f>IF(ABS(Survey!$BA171)&gt;0, 1,0)</f>
        <v>0</v>
      </c>
      <c r="BD171" s="114">
        <f>IF(COUNTBLANK(Survey!$AL171)=0,1,0)</f>
        <v>0</v>
      </c>
      <c r="BE171" s="16" t="str">
        <f t="shared" si="121"/>
        <v>Pass</v>
      </c>
      <c r="BF171" s="114">
        <f>IF(ISBLANK(Survey!$AL171),0,1)</f>
        <v>0</v>
      </c>
      <c r="BG171" s="133">
        <f>COUNTBLANK(Survey!$AM171)</f>
        <v>1</v>
      </c>
      <c r="BH171" s="16" t="str">
        <f t="shared" si="122"/>
        <v>Pass</v>
      </c>
      <c r="BI171" s="114">
        <f>IF(OR(Survey!$AM171="Closed",ISBLANK(Survey!$AM171)),0,1)</f>
        <v>0</v>
      </c>
      <c r="BJ171" s="133">
        <f>IF(ISBLANK(Survey!$AN171),1,0)</f>
        <v>1</v>
      </c>
      <c r="BK171" s="118" t="str">
        <f t="shared" si="123"/>
        <v>Pass</v>
      </c>
      <c r="BL171" s="31" cm="1">
        <f t="array" ref="BL171">SUM(SUMIF(Survey!AO171:AP171,{"&gt;0","&lt;0"})*{1,-1})</f>
        <v>0</v>
      </c>
      <c r="BM171">
        <f t="shared" si="124"/>
        <v>0</v>
      </c>
      <c r="BN171">
        <f t="shared" si="125"/>
        <v>100</v>
      </c>
      <c r="BO171" s="118" t="str">
        <f t="shared" si="126"/>
        <v>Pass</v>
      </c>
      <c r="BP171">
        <f>IF(Survey!AQ171="No",0,1)</f>
        <v>1</v>
      </c>
      <c r="BQ171" s="207">
        <f>MOD((LEN(Survey!AQ171)+2),22)</f>
        <v>2</v>
      </c>
      <c r="BR171">
        <f>IF(Survey!AR171="No",0,1)</f>
        <v>1</v>
      </c>
      <c r="BS171" s="207">
        <f>MOD((LEN(Survey!AR171)+2),22)</f>
        <v>2</v>
      </c>
      <c r="BT171" s="114">
        <f>COUNTBLANK(Survey!$AQ171:$AS171)+COUNTBLANK(Survey!$AU171)</f>
        <v>4</v>
      </c>
      <c r="BU171" s="114">
        <f>IF(Survey!$I171="Yes",1,0)</f>
        <v>0</v>
      </c>
      <c r="BV171" s="114">
        <f>IF(OR(Survey!$M171="Mutual fund",Survey!$M171="Alternative mutual fund",Survey!$M171="Money market"),1,0)</f>
        <v>0</v>
      </c>
      <c r="BW171" s="119">
        <f>IF(OR(Survey!$M171="ETF",Survey!$M171="ETF, alternative mutual fund"),1,0)</f>
        <v>0</v>
      </c>
      <c r="BX171" s="16" t="str">
        <f t="shared" si="127"/>
        <v>Pass</v>
      </c>
      <c r="BY171" s="33">
        <f>IF(ISNUMBER(SEARCH("Other",Survey!$AS171)), 1, 0)</f>
        <v>0</v>
      </c>
      <c r="BZ171" s="58" t="b">
        <f>NOT(ISBLANK(Survey!$AT171))</f>
        <v>0</v>
      </c>
      <c r="CA171" s="16" t="str">
        <f t="shared" si="128"/>
        <v>Pass</v>
      </c>
      <c r="CB171" s="114">
        <f>IF(Survey!$BB171=0, 0,1)</f>
        <v>0</v>
      </c>
      <c r="CC171" s="58">
        <f>Survey!$AV171</f>
        <v>0</v>
      </c>
      <c r="CD171" s="58">
        <f>Survey!$BC171+Survey!$BD171+ABS(Survey!$BE171)-ABS(Survey!$BF171)-ABS(Survey!$BG171)-ABS(Survey!$BL171)</f>
        <v>0</v>
      </c>
      <c r="CE171" s="138">
        <f>Survey!BB171+(ABS(Survey!$BH171)-ABS(Survey!$BI171)+ABS(Survey!$BJ171)-ABS(Survey!$BK171))*0.5</f>
        <v>0</v>
      </c>
      <c r="CF171" s="58">
        <f t="shared" si="129"/>
        <v>0</v>
      </c>
      <c r="CG171" s="58">
        <f>IF(AND($CC171&gt;$CF171-0.2,$CC171&lt;$CF171+0.2,ISBLANK(Survey!$AV171)=FALSE),0,1)</f>
        <v>1</v>
      </c>
      <c r="CH171" s="133">
        <f>IF(ISBLANK(Survey!$AW171),1,0)</f>
        <v>1</v>
      </c>
      <c r="CI171" s="16" t="str">
        <f t="shared" si="130"/>
        <v>Pass</v>
      </c>
      <c r="CJ171" s="114">
        <f>IF(Survey!$BB171=0, 0,1)</f>
        <v>0</v>
      </c>
      <c r="CK171" s="58">
        <f>IF(AND(Survey!$AX171&gt;=0,Survey!$AX171&lt;=0.2,Survey!$AX171&lt;&gt;""),0,1)</f>
        <v>1</v>
      </c>
      <c r="CL171" s="114">
        <f>IF(ISBLANK(Survey!$AY171),1,0)</f>
        <v>1</v>
      </c>
      <c r="CM171" s="16" t="str">
        <f t="shared" si="131"/>
        <v>Fail</v>
      </c>
      <c r="CN171" s="133">
        <f>Survey!$AZ171</f>
        <v>0</v>
      </c>
      <c r="CO171" s="16" t="str">
        <f t="shared" si="132"/>
        <v>Pass</v>
      </c>
      <c r="CP171" s="31">
        <f>Survey!$BA171</f>
        <v>0</v>
      </c>
      <c r="CQ171" s="138">
        <f>Survey!$BB171+Survey!$BC171+Survey!$BD171+ABS(Survey!$BE171)-ABS(Survey!$BF171)-ABS(Survey!$BG171)+ABS(Survey!$BH171)-ABS(Survey!$BI171)+ABS(Survey!$BJ171)-ABS(Survey!$BK171)-ABS(Survey!$BL171)+Survey!$BM171</f>
        <v>0</v>
      </c>
      <c r="CR171" s="30">
        <f t="shared" si="133"/>
        <v>0</v>
      </c>
      <c r="CS171" s="17">
        <f t="shared" si="134"/>
        <v>0</v>
      </c>
      <c r="CT171" s="16" t="str">
        <f t="shared" si="135"/>
        <v>Pass</v>
      </c>
      <c r="CU171" s="33" t="b">
        <f>IF(ABS(Survey!$BM171)=0,TRUE,FALSE)</f>
        <v>1</v>
      </c>
      <c r="CV171" s="32" t="b">
        <f>NOT(ISBLANK(Survey!$BN171))</f>
        <v>0</v>
      </c>
      <c r="CW171" t="str">
        <f t="shared" si="136"/>
        <v>Fail</v>
      </c>
      <c r="CX171" s="25">
        <f>Survey!$BA171</f>
        <v>0</v>
      </c>
      <c r="CY171" s="25" cm="1">
        <f t="array" ref="CY171">SUM(SUMIF(Survey!BP171:BW171,{"&gt;0","&lt;0"})*{1,-1})-SUM(SUMIF(Survey!BY171:CF171,{"&gt;0","&lt;0"})*{1,-1})</f>
        <v>0</v>
      </c>
      <c r="CZ171" s="30" t="str">
        <f t="shared" si="137"/>
        <v>No holdings</v>
      </c>
      <c r="DA171">
        <f t="shared" si="138"/>
        <v>0</v>
      </c>
      <c r="DB171" s="16" t="str">
        <f t="shared" si="139"/>
        <v>Fail</v>
      </c>
      <c r="DC171" s="31">
        <f>Survey!$BA171</f>
        <v>0</v>
      </c>
      <c r="DD171" s="31" cm="1">
        <f t="array" ref="DD171">SUM(SUMIF(Survey!CH171:DA171,{"&gt;0","&lt;0"})*{1,-1})-SUM(SUMIF(Survey!DC171:DV171,{"&gt;0","&lt;0"})*{1,-1})</f>
        <v>0</v>
      </c>
      <c r="DE171" s="30" t="str">
        <f t="shared" si="140"/>
        <v>No holdings</v>
      </c>
      <c r="DF171" s="17">
        <f t="shared" si="141"/>
        <v>0</v>
      </c>
      <c r="DG171" s="16" t="str">
        <f t="shared" si="142"/>
        <v>Pass</v>
      </c>
      <c r="DH171" s="33" t="b">
        <f>IF(ABS(Survey!$DA171)=0,TRUE,FALSE)</f>
        <v>1</v>
      </c>
      <c r="DI171" s="32" t="b">
        <f>NOT(ISBLANK(Survey!$DB171))</f>
        <v>0</v>
      </c>
      <c r="DJ171" s="16" t="str">
        <f t="shared" si="143"/>
        <v>Pass</v>
      </c>
      <c r="DK171" s="33" t="b">
        <f>IF(ABS(Survey!$DV171)=0,TRUE,FALSE)</f>
        <v>1</v>
      </c>
      <c r="DL171" s="32" t="b">
        <f>NOT(ISBLANK(Survey!$DW171))</f>
        <v>0</v>
      </c>
      <c r="DM171" t="str">
        <f t="shared" si="144"/>
        <v>Pass</v>
      </c>
      <c r="DN171" s="25" cm="1">
        <f t="array" ref="DN171">SUM(SUMIF(Survey!CW171,{"&gt;0","&lt;0"})*{1,-1})+SUM(SUMIF(Survey!DR171,{"&gt;0","&lt;0"})*{1,-1})</f>
        <v>0</v>
      </c>
      <c r="DO171" s="25">
        <f>SUM(SUMIF(Survey!DY171:EE171,{"&gt;0","&lt;0"})*{1,-1})+SUM(SUMIF(Survey!EG171:EM171,{"&gt;0","&lt;0"})*{1,-1})</f>
        <v>0</v>
      </c>
      <c r="DP171">
        <f t="shared" si="145"/>
        <v>0</v>
      </c>
      <c r="DQ171">
        <f t="shared" si="146"/>
        <v>0</v>
      </c>
      <c r="DR171" s="16" t="str">
        <f t="shared" si="147"/>
        <v>Pass</v>
      </c>
      <c r="DS171" s="33" t="b">
        <f>IF(ABS(Survey!$EE171)=0,TRUE,FALSE)</f>
        <v>1</v>
      </c>
      <c r="DT171" s="32" t="b">
        <f>NOT(ISBLANK(Survey!EF171))</f>
        <v>0</v>
      </c>
      <c r="DU171" s="16" t="str">
        <f t="shared" si="148"/>
        <v>Pass</v>
      </c>
      <c r="DV171" s="33" t="b">
        <f>IF(ABS(Survey!$EM171)=0,TRUE,FALSE)</f>
        <v>1</v>
      </c>
      <c r="DW171" s="32" t="b">
        <f>NOT(ISBLANK(Survey!$EN171))</f>
        <v>0</v>
      </c>
      <c r="DX171" s="16" t="str">
        <f t="shared" si="149"/>
        <v>Fail</v>
      </c>
      <c r="DY171" s="31">
        <f>SUM(SUMIF(Survey!ET171:EV171,{"&gt;0","&lt;0"})*{1,-1})</f>
        <v>0</v>
      </c>
      <c r="DZ171">
        <f t="shared" si="150"/>
        <v>0</v>
      </c>
      <c r="EA171">
        <f t="shared" si="151"/>
        <v>100</v>
      </c>
      <c r="EB171" s="30" t="b">
        <f>IF(OR(Survey!$M171="ETF",Survey!$M171="ETF, alternative mutual fund",Survey!$M171="Closed-end", Survey!$M171="Split share corp"),TRUE,FALSE)</f>
        <v>0</v>
      </c>
      <c r="EC171" s="16" t="str">
        <f t="shared" si="152"/>
        <v>Fail</v>
      </c>
      <c r="ED171" s="31">
        <f>SUM(SUMIF(Survey!EX171:FD171,{"&gt;0","&lt;0"})*{1,-1})</f>
        <v>0</v>
      </c>
      <c r="EE171">
        <f t="shared" si="153"/>
        <v>0</v>
      </c>
      <c r="EF171" s="17">
        <f t="shared" si="154"/>
        <v>100</v>
      </c>
      <c r="EG171" s="16" t="str">
        <f t="shared" si="155"/>
        <v>Fail</v>
      </c>
      <c r="EH171" s="31">
        <f>SUM(SUMIF(Survey!FF171:FL171,{"&gt;0","&lt;0"})*{1,-1})</f>
        <v>0</v>
      </c>
      <c r="EI171">
        <f t="shared" si="156"/>
        <v>0</v>
      </c>
      <c r="EJ171" s="17">
        <f t="shared" si="157"/>
        <v>100</v>
      </c>
    </row>
    <row r="172" spans="1:140">
      <c r="A172">
        <v>172</v>
      </c>
      <c r="B172" t="str">
        <f t="shared" si="0"/>
        <v>Pass</v>
      </c>
      <c r="C172" t="str">
        <f>IF(COUNTBLANK(Survey!B172:FM172)=$C$2, "Pass", "Fail")</f>
        <v>Pass</v>
      </c>
      <c r="D172" s="16" t="str">
        <f t="shared" si="106"/>
        <v>Fail</v>
      </c>
      <c r="E172" t="str">
        <f>IF(OR(ISBLANK(Survey!AL172),COUNTIF(G172:BJ172,"Fail")),"Fail","Pass")</f>
        <v>Fail</v>
      </c>
      <c r="F172" s="265"/>
      <c r="G172" s="16" t="str">
        <f t="shared" si="107"/>
        <v>Fail</v>
      </c>
      <c r="H172" s="139">
        <f>COUNTBLANK(Survey!B172:D172)+COUNTBLANK(Survey!G172)+COUNTBLANK(Survey!I172)+COUNTBLANK(Survey!K172:M172)+COUNTBLANK(Survey!P172:Q172)+COUNTBLANK(Survey!T172:W172)+COUNTBLANK(Survey!Z172:AC172)+COUNTBLANK(Survey!AF172:AG172)+COUNTBLANK(Survey!AK172:AK172)</f>
        <v>21</v>
      </c>
      <c r="I172" t="str">
        <f t="shared" si="108"/>
        <v>Fail</v>
      </c>
      <c r="J172" t="b">
        <f>IF(Survey!E172="No",TRUE,FALSE)</f>
        <v>0</v>
      </c>
      <c r="K172" s="29" cm="1">
        <f t="array" ref="K172">IF(COUNTA(Survey!$E$4:$E$695)=1, 0, SUM(IF(COUNTIF(Survey!$E$4:$E$695, Survey!$E$4:$E$695)=1,1,0)))</f>
        <v>0</v>
      </c>
      <c r="L172" s="29">
        <f>LEN(Survey!E172)</f>
        <v>0</v>
      </c>
      <c r="M172" s="16" t="str">
        <f t="shared" si="109"/>
        <v>Fail</v>
      </c>
      <c r="N172" t="b">
        <f>IF(Survey!F172="No",TRUE,FALSE)</f>
        <v>0</v>
      </c>
      <c r="O172" t="b">
        <f>Survey!F172=Survey!E172</f>
        <v>1</v>
      </c>
      <c r="P172">
        <f>COUNTIF(Survey!$F$4:$F$695,Survey!F172)</f>
        <v>0</v>
      </c>
      <c r="Q172" s="28">
        <f>LEN(Survey!F172)</f>
        <v>0</v>
      </c>
      <c r="R172" s="16" t="str">
        <f t="shared" si="110"/>
        <v>Pass</v>
      </c>
      <c r="S172" s="29">
        <f>MOD((LEN(Survey!H172)+2),11)</f>
        <v>2</v>
      </c>
      <c r="T172">
        <f>COUNTIF(Survey!$H$4:$H$695,Survey!H172)</f>
        <v>0</v>
      </c>
      <c r="U172" s="28" t="str">
        <f>IF(Survey!$L172="Prospectus fund", "Yes", "No")</f>
        <v>No</v>
      </c>
      <c r="V172" s="16" t="str">
        <f t="shared" si="111"/>
        <v>Pass</v>
      </c>
      <c r="W172" s="29">
        <f>MOD((LEN(Survey!J172)+2),11)</f>
        <v>2</v>
      </c>
      <c r="X172">
        <f>COUNTIF(Survey!$J$4:$J$695,Survey!J172)</f>
        <v>0</v>
      </c>
      <c r="Y172" s="30" t="b">
        <f>IF(OR(Survey!$M172="ETF",Survey!$M172="ETF, alternative mutual fund",Survey!$M172="Closed-end", Survey!$M172="Split share corp", Survey!$I172="Yes"),TRUE,FALSE)</f>
        <v>0</v>
      </c>
      <c r="Z172" s="16" t="str">
        <f>IFERROR(IF(AND(OR(AC172=AD172,AD172 = "Either"),NOT(ISBLANK(Survey!K172))),"Pass","Fail"),"Pass")</f>
        <v>Fail</v>
      </c>
      <c r="AA172" s="31" cm="1">
        <f t="array" ref="AA172">SUM(SUMIF(Survey!CH172:DA172,{"&gt;0","&lt;0"})*{1,-1})</f>
        <v>0</v>
      </c>
      <c r="AB172" s="33" cm="1">
        <f t="array" ref="AB172">SUM(SUMIF(Survey!CK172,{"&gt;0","&lt;0"})*{1,-1})+SUM(SUMIF(Survey!CU172,{"&gt;0","&lt;0"})*{1,-1})</f>
        <v>0</v>
      </c>
      <c r="AC172" s="33">
        <f>Survey!K172</f>
        <v>0</v>
      </c>
      <c r="AD172" s="32" t="str">
        <f t="shared" si="112"/>
        <v>Either</v>
      </c>
      <c r="AE172" s="16" t="str">
        <f t="shared" si="113"/>
        <v>Fail</v>
      </c>
      <c r="AF172" s="58" cm="1">
        <f t="array" ref="AF172">SUM(SUMIF(Survey!CH172:DA172,{"&gt;0","&lt;0"})*{1,-1})+SUM(SUMIF(Survey!DC172:DV172,{"&gt;0","&lt;0"})*{1,-1})</f>
        <v>0</v>
      </c>
      <c r="AG172" s="58">
        <f>IFERROR(AF172/(Survey!$BA172),0)</f>
        <v>0</v>
      </c>
      <c r="AH172" s="104" t="b">
        <f>IF(OR(Survey!$M172="Alternative strategy or hedge",Survey!$M172="Private asset",Survey!$L172="Prospectus fund"),TRUE,FALSE)</f>
        <v>0</v>
      </c>
      <c r="AI172" s="104" t="b">
        <f>NOT(ISBLANK(Survey!$M172))</f>
        <v>0</v>
      </c>
      <c r="AJ172" s="16" t="str">
        <f t="shared" si="114"/>
        <v>Fail</v>
      </c>
      <c r="AK172" t="b">
        <f>IF(Survey!W172="No",TRUE,FALSE)</f>
        <v>0</v>
      </c>
      <c r="AL172" s="119">
        <f>MOD((LEN(Survey!W172)+2),22)</f>
        <v>2</v>
      </c>
      <c r="AM172" t="str">
        <f t="shared" si="115"/>
        <v>Pass</v>
      </c>
      <c r="AN172" s="33" t="b">
        <f>NOT(ISNUMBER(SEARCH("Other",Survey!$Q172)))</f>
        <v>1</v>
      </c>
      <c r="AO172" s="32" t="b">
        <f>NOT(ISBLANK(Survey!$R172))</f>
        <v>0</v>
      </c>
      <c r="AP172" s="16" t="str">
        <f t="shared" si="116"/>
        <v>Pass</v>
      </c>
      <c r="AQ172" s="114">
        <f>COUNTBLANK(Survey!$X172)</f>
        <v>1</v>
      </c>
      <c r="AR172" s="58">
        <f>IF(AND(Survey!L172&lt;&gt;"Exempt fund",OR(Survey!$M172="ETF",Survey!$M172="ETF, alternative mutual fund",Survey!$M172="Mutual fund",Survey!$M172="Alternative mutual fund",Survey!$M172="Money market")),1,0)</f>
        <v>0</v>
      </c>
      <c r="AS172" s="16" t="str">
        <f t="shared" si="117"/>
        <v>Pass</v>
      </c>
      <c r="AT172" s="33" t="b">
        <f>NOT(ISNUMBER(SEARCH("Yes",Survey!$AC172)))</f>
        <v>1</v>
      </c>
      <c r="AU172" s="32" t="b">
        <f>IF(COUNTBLANK(Survey!$AD172:$AE172)=0,TRUE, FALSE)</f>
        <v>0</v>
      </c>
      <c r="AV172" s="16" t="str">
        <f t="shared" si="118"/>
        <v>Pass</v>
      </c>
      <c r="AW172" s="33" t="b">
        <f>NOT(ISNUMBER(SEARCH("Yes",Survey!$AF172)))</f>
        <v>1</v>
      </c>
      <c r="AX172" s="32" t="b">
        <f>NOT(ISBLANK(Survey!$AH172))</f>
        <v>0</v>
      </c>
      <c r="AY172" s="16" t="str">
        <f t="shared" si="119"/>
        <v>Pass</v>
      </c>
      <c r="AZ172" s="33" t="b">
        <f>NOT(OR(ISNUMBER(SEARCH("Other",Survey!$AH172)),ISNUMBER(SEARCH("Multiple",Survey!$AH172))))</f>
        <v>1</v>
      </c>
      <c r="BA172" s="32" t="b">
        <f>NOT(ISBLANK(Survey!$AI172))</f>
        <v>0</v>
      </c>
      <c r="BB172" s="16" t="str">
        <f t="shared" si="120"/>
        <v>Fail</v>
      </c>
      <c r="BC172" s="114">
        <f>IF(ABS(Survey!$BA172)&gt;0, 1,0)</f>
        <v>0</v>
      </c>
      <c r="BD172" s="114">
        <f>IF(COUNTBLANK(Survey!$AL172)=0,1,0)</f>
        <v>0</v>
      </c>
      <c r="BE172" s="16" t="str">
        <f t="shared" si="121"/>
        <v>Pass</v>
      </c>
      <c r="BF172" s="114">
        <f>IF(ISBLANK(Survey!$AL172),0,1)</f>
        <v>0</v>
      </c>
      <c r="BG172" s="133">
        <f>COUNTBLANK(Survey!$AM172)</f>
        <v>1</v>
      </c>
      <c r="BH172" s="16" t="str">
        <f t="shared" si="122"/>
        <v>Pass</v>
      </c>
      <c r="BI172" s="114">
        <f>IF(OR(Survey!$AM172="Closed",ISBLANK(Survey!$AM172)),0,1)</f>
        <v>0</v>
      </c>
      <c r="BJ172" s="133">
        <f>IF(ISBLANK(Survey!$AN172),1,0)</f>
        <v>1</v>
      </c>
      <c r="BK172" s="118" t="str">
        <f t="shared" si="123"/>
        <v>Pass</v>
      </c>
      <c r="BL172" s="31" cm="1">
        <f t="array" ref="BL172">SUM(SUMIF(Survey!AO172:AP172,{"&gt;0","&lt;0"})*{1,-1})</f>
        <v>0</v>
      </c>
      <c r="BM172">
        <f t="shared" si="124"/>
        <v>0</v>
      </c>
      <c r="BN172">
        <f t="shared" si="125"/>
        <v>100</v>
      </c>
      <c r="BO172" s="118" t="str">
        <f t="shared" si="126"/>
        <v>Pass</v>
      </c>
      <c r="BP172">
        <f>IF(Survey!AQ172="No",0,1)</f>
        <v>1</v>
      </c>
      <c r="BQ172" s="207">
        <f>MOD((LEN(Survey!AQ172)+2),22)</f>
        <v>2</v>
      </c>
      <c r="BR172">
        <f>IF(Survey!AR172="No",0,1)</f>
        <v>1</v>
      </c>
      <c r="BS172" s="207">
        <f>MOD((LEN(Survey!AR172)+2),22)</f>
        <v>2</v>
      </c>
      <c r="BT172" s="114">
        <f>COUNTBLANK(Survey!$AQ172:$AS172)+COUNTBLANK(Survey!$AU172)</f>
        <v>4</v>
      </c>
      <c r="BU172" s="114">
        <f>IF(Survey!$I172="Yes",1,0)</f>
        <v>0</v>
      </c>
      <c r="BV172" s="114">
        <f>IF(OR(Survey!$M172="Mutual fund",Survey!$M172="Alternative mutual fund",Survey!$M172="Money market"),1,0)</f>
        <v>0</v>
      </c>
      <c r="BW172" s="119">
        <f>IF(OR(Survey!$M172="ETF",Survey!$M172="ETF, alternative mutual fund"),1,0)</f>
        <v>0</v>
      </c>
      <c r="BX172" s="16" t="str">
        <f t="shared" si="127"/>
        <v>Pass</v>
      </c>
      <c r="BY172" s="33">
        <f>IF(ISNUMBER(SEARCH("Other",Survey!$AS172)), 1, 0)</f>
        <v>0</v>
      </c>
      <c r="BZ172" s="58" t="b">
        <f>NOT(ISBLANK(Survey!$AT172))</f>
        <v>0</v>
      </c>
      <c r="CA172" s="16" t="str">
        <f t="shared" si="128"/>
        <v>Pass</v>
      </c>
      <c r="CB172" s="114">
        <f>IF(Survey!$BB172=0, 0,1)</f>
        <v>0</v>
      </c>
      <c r="CC172" s="58">
        <f>Survey!$AV172</f>
        <v>0</v>
      </c>
      <c r="CD172" s="58">
        <f>Survey!$BC172+Survey!$BD172+ABS(Survey!$BE172)-ABS(Survey!$BF172)-ABS(Survey!$BG172)-ABS(Survey!$BL172)</f>
        <v>0</v>
      </c>
      <c r="CE172" s="138">
        <f>Survey!BB172+(ABS(Survey!$BH172)-ABS(Survey!$BI172)+ABS(Survey!$BJ172)-ABS(Survey!$BK172))*0.5</f>
        <v>0</v>
      </c>
      <c r="CF172" s="58">
        <f t="shared" si="129"/>
        <v>0</v>
      </c>
      <c r="CG172" s="58">
        <f>IF(AND($CC172&gt;$CF172-0.2,$CC172&lt;$CF172+0.2,ISBLANK(Survey!$AV172)=FALSE),0,1)</f>
        <v>1</v>
      </c>
      <c r="CH172" s="133">
        <f>IF(ISBLANK(Survey!$AW172),1,0)</f>
        <v>1</v>
      </c>
      <c r="CI172" s="16" t="str">
        <f t="shared" si="130"/>
        <v>Pass</v>
      </c>
      <c r="CJ172" s="114">
        <f>IF(Survey!$BB172=0, 0,1)</f>
        <v>0</v>
      </c>
      <c r="CK172" s="58">
        <f>IF(AND(Survey!$AX172&gt;=0,Survey!$AX172&lt;=0.2,Survey!$AX172&lt;&gt;""),0,1)</f>
        <v>1</v>
      </c>
      <c r="CL172" s="114">
        <f>IF(ISBLANK(Survey!$AY172),1,0)</f>
        <v>1</v>
      </c>
      <c r="CM172" s="16" t="str">
        <f t="shared" si="131"/>
        <v>Fail</v>
      </c>
      <c r="CN172" s="133">
        <f>Survey!$AZ172</f>
        <v>0</v>
      </c>
      <c r="CO172" s="16" t="str">
        <f t="shared" si="132"/>
        <v>Pass</v>
      </c>
      <c r="CP172" s="31">
        <f>Survey!$BA172</f>
        <v>0</v>
      </c>
      <c r="CQ172" s="138">
        <f>Survey!$BB172+Survey!$BC172+Survey!$BD172+ABS(Survey!$BE172)-ABS(Survey!$BF172)-ABS(Survey!$BG172)+ABS(Survey!$BH172)-ABS(Survey!$BI172)+ABS(Survey!$BJ172)-ABS(Survey!$BK172)-ABS(Survey!$BL172)+Survey!$BM172</f>
        <v>0</v>
      </c>
      <c r="CR172" s="30">
        <f t="shared" si="133"/>
        <v>0</v>
      </c>
      <c r="CS172" s="17">
        <f t="shared" si="134"/>
        <v>0</v>
      </c>
      <c r="CT172" s="16" t="str">
        <f t="shared" si="135"/>
        <v>Pass</v>
      </c>
      <c r="CU172" s="33" t="b">
        <f>IF(ABS(Survey!$BM172)=0,TRUE,FALSE)</f>
        <v>1</v>
      </c>
      <c r="CV172" s="32" t="b">
        <f>NOT(ISBLANK(Survey!$BN172))</f>
        <v>0</v>
      </c>
      <c r="CW172" t="str">
        <f t="shared" si="136"/>
        <v>Fail</v>
      </c>
      <c r="CX172" s="25">
        <f>Survey!$BA172</f>
        <v>0</v>
      </c>
      <c r="CY172" s="25" cm="1">
        <f t="array" ref="CY172">SUM(SUMIF(Survey!BP172:BW172,{"&gt;0","&lt;0"})*{1,-1})-SUM(SUMIF(Survey!BY172:CF172,{"&gt;0","&lt;0"})*{1,-1})</f>
        <v>0</v>
      </c>
      <c r="CZ172" s="30" t="str">
        <f t="shared" si="137"/>
        <v>No holdings</v>
      </c>
      <c r="DA172">
        <f t="shared" si="138"/>
        <v>0</v>
      </c>
      <c r="DB172" s="16" t="str">
        <f t="shared" si="139"/>
        <v>Fail</v>
      </c>
      <c r="DC172" s="31">
        <f>Survey!$BA172</f>
        <v>0</v>
      </c>
      <c r="DD172" s="31" cm="1">
        <f t="array" ref="DD172">SUM(SUMIF(Survey!CH172:DA172,{"&gt;0","&lt;0"})*{1,-1})-SUM(SUMIF(Survey!DC172:DV172,{"&gt;0","&lt;0"})*{1,-1})</f>
        <v>0</v>
      </c>
      <c r="DE172" s="30" t="str">
        <f t="shared" si="140"/>
        <v>No holdings</v>
      </c>
      <c r="DF172" s="17">
        <f t="shared" si="141"/>
        <v>0</v>
      </c>
      <c r="DG172" s="16" t="str">
        <f t="shared" si="142"/>
        <v>Pass</v>
      </c>
      <c r="DH172" s="33" t="b">
        <f>IF(ABS(Survey!$DA172)=0,TRUE,FALSE)</f>
        <v>1</v>
      </c>
      <c r="DI172" s="32" t="b">
        <f>NOT(ISBLANK(Survey!$DB172))</f>
        <v>0</v>
      </c>
      <c r="DJ172" s="16" t="str">
        <f t="shared" si="143"/>
        <v>Pass</v>
      </c>
      <c r="DK172" s="33" t="b">
        <f>IF(ABS(Survey!$DV172)=0,TRUE,FALSE)</f>
        <v>1</v>
      </c>
      <c r="DL172" s="32" t="b">
        <f>NOT(ISBLANK(Survey!$DW172))</f>
        <v>0</v>
      </c>
      <c r="DM172" t="str">
        <f t="shared" si="144"/>
        <v>Pass</v>
      </c>
      <c r="DN172" s="25" cm="1">
        <f t="array" ref="DN172">SUM(SUMIF(Survey!CW172,{"&gt;0","&lt;0"})*{1,-1})+SUM(SUMIF(Survey!DR172,{"&gt;0","&lt;0"})*{1,-1})</f>
        <v>0</v>
      </c>
      <c r="DO172" s="25">
        <f>SUM(SUMIF(Survey!DY172:EE172,{"&gt;0","&lt;0"})*{1,-1})+SUM(SUMIF(Survey!EG172:EM172,{"&gt;0","&lt;0"})*{1,-1})</f>
        <v>0</v>
      </c>
      <c r="DP172">
        <f t="shared" si="145"/>
        <v>0</v>
      </c>
      <c r="DQ172">
        <f t="shared" si="146"/>
        <v>0</v>
      </c>
      <c r="DR172" s="16" t="str">
        <f t="shared" si="147"/>
        <v>Pass</v>
      </c>
      <c r="DS172" s="33" t="b">
        <f>IF(ABS(Survey!$EE172)=0,TRUE,FALSE)</f>
        <v>1</v>
      </c>
      <c r="DT172" s="32" t="b">
        <f>NOT(ISBLANK(Survey!EF172))</f>
        <v>0</v>
      </c>
      <c r="DU172" s="16" t="str">
        <f t="shared" si="148"/>
        <v>Pass</v>
      </c>
      <c r="DV172" s="33" t="b">
        <f>IF(ABS(Survey!$EM172)=0,TRUE,FALSE)</f>
        <v>1</v>
      </c>
      <c r="DW172" s="32" t="b">
        <f>NOT(ISBLANK(Survey!$EN172))</f>
        <v>0</v>
      </c>
      <c r="DX172" s="16" t="str">
        <f t="shared" si="149"/>
        <v>Fail</v>
      </c>
      <c r="DY172" s="31">
        <f>SUM(SUMIF(Survey!ET172:EV172,{"&gt;0","&lt;0"})*{1,-1})</f>
        <v>0</v>
      </c>
      <c r="DZ172">
        <f t="shared" si="150"/>
        <v>0</v>
      </c>
      <c r="EA172">
        <f t="shared" si="151"/>
        <v>100</v>
      </c>
      <c r="EB172" s="30" t="b">
        <f>IF(OR(Survey!$M172="ETF",Survey!$M172="ETF, alternative mutual fund",Survey!$M172="Closed-end", Survey!$M172="Split share corp"),TRUE,FALSE)</f>
        <v>0</v>
      </c>
      <c r="EC172" s="16" t="str">
        <f t="shared" si="152"/>
        <v>Fail</v>
      </c>
      <c r="ED172" s="31">
        <f>SUM(SUMIF(Survey!EX172:FD172,{"&gt;0","&lt;0"})*{1,-1})</f>
        <v>0</v>
      </c>
      <c r="EE172">
        <f t="shared" si="153"/>
        <v>0</v>
      </c>
      <c r="EF172" s="17">
        <f t="shared" si="154"/>
        <v>100</v>
      </c>
      <c r="EG172" s="16" t="str">
        <f t="shared" si="155"/>
        <v>Fail</v>
      </c>
      <c r="EH172" s="31">
        <f>SUM(SUMIF(Survey!FF172:FL172,{"&gt;0","&lt;0"})*{1,-1})</f>
        <v>0</v>
      </c>
      <c r="EI172">
        <f t="shared" si="156"/>
        <v>0</v>
      </c>
      <c r="EJ172" s="17">
        <f t="shared" si="157"/>
        <v>100</v>
      </c>
    </row>
    <row r="173" spans="1:140">
      <c r="A173">
        <v>173</v>
      </c>
      <c r="B173" t="str">
        <f t="shared" si="0"/>
        <v>Pass</v>
      </c>
      <c r="C173" t="str">
        <f>IF(COUNTBLANK(Survey!B173:FM173)=$C$2, "Pass", "Fail")</f>
        <v>Pass</v>
      </c>
      <c r="D173" s="16" t="str">
        <f t="shared" si="106"/>
        <v>Fail</v>
      </c>
      <c r="E173" t="str">
        <f>IF(OR(ISBLANK(Survey!AL173),COUNTIF(G173:BJ173,"Fail")),"Fail","Pass")</f>
        <v>Fail</v>
      </c>
      <c r="F173" s="265"/>
      <c r="G173" s="16" t="str">
        <f t="shared" si="107"/>
        <v>Fail</v>
      </c>
      <c r="H173" s="139">
        <f>COUNTBLANK(Survey!B173:D173)+COUNTBLANK(Survey!G173)+COUNTBLANK(Survey!I173)+COUNTBLANK(Survey!K173:M173)+COUNTBLANK(Survey!P173:Q173)+COUNTBLANK(Survey!T173:W173)+COUNTBLANK(Survey!Z173:AC173)+COUNTBLANK(Survey!AF173:AG173)+COUNTBLANK(Survey!AK173:AK173)</f>
        <v>21</v>
      </c>
      <c r="I173" t="str">
        <f t="shared" si="108"/>
        <v>Fail</v>
      </c>
      <c r="J173" t="b">
        <f>IF(Survey!E173="No",TRUE,FALSE)</f>
        <v>0</v>
      </c>
      <c r="K173" s="29" cm="1">
        <f t="array" ref="K173">IF(COUNTA(Survey!$E$4:$E$695)=1, 0, SUM(IF(COUNTIF(Survey!$E$4:$E$695, Survey!$E$4:$E$695)=1,1,0)))</f>
        <v>0</v>
      </c>
      <c r="L173" s="29">
        <f>LEN(Survey!E173)</f>
        <v>0</v>
      </c>
      <c r="M173" s="16" t="str">
        <f t="shared" si="109"/>
        <v>Fail</v>
      </c>
      <c r="N173" t="b">
        <f>IF(Survey!F173="No",TRUE,FALSE)</f>
        <v>0</v>
      </c>
      <c r="O173" t="b">
        <f>Survey!F173=Survey!E173</f>
        <v>1</v>
      </c>
      <c r="P173">
        <f>COUNTIF(Survey!$F$4:$F$695,Survey!F173)</f>
        <v>0</v>
      </c>
      <c r="Q173" s="28">
        <f>LEN(Survey!F173)</f>
        <v>0</v>
      </c>
      <c r="R173" s="16" t="str">
        <f t="shared" si="110"/>
        <v>Pass</v>
      </c>
      <c r="S173" s="29">
        <f>MOD((LEN(Survey!H173)+2),11)</f>
        <v>2</v>
      </c>
      <c r="T173">
        <f>COUNTIF(Survey!$H$4:$H$695,Survey!H173)</f>
        <v>0</v>
      </c>
      <c r="U173" s="28" t="str">
        <f>IF(Survey!$L173="Prospectus fund", "Yes", "No")</f>
        <v>No</v>
      </c>
      <c r="V173" s="16" t="str">
        <f t="shared" si="111"/>
        <v>Pass</v>
      </c>
      <c r="W173" s="29">
        <f>MOD((LEN(Survey!J173)+2),11)</f>
        <v>2</v>
      </c>
      <c r="X173">
        <f>COUNTIF(Survey!$J$4:$J$695,Survey!J173)</f>
        <v>0</v>
      </c>
      <c r="Y173" s="30" t="b">
        <f>IF(OR(Survey!$M173="ETF",Survey!$M173="ETF, alternative mutual fund",Survey!$M173="Closed-end", Survey!$M173="Split share corp", Survey!$I173="Yes"),TRUE,FALSE)</f>
        <v>0</v>
      </c>
      <c r="Z173" s="16" t="str">
        <f>IFERROR(IF(AND(OR(AC173=AD173,AD173 = "Either"),NOT(ISBLANK(Survey!K173))),"Pass","Fail"),"Pass")</f>
        <v>Fail</v>
      </c>
      <c r="AA173" s="31" cm="1">
        <f t="array" ref="AA173">SUM(SUMIF(Survey!CH173:DA173,{"&gt;0","&lt;0"})*{1,-1})</f>
        <v>0</v>
      </c>
      <c r="AB173" s="33" cm="1">
        <f t="array" ref="AB173">SUM(SUMIF(Survey!CK173,{"&gt;0","&lt;0"})*{1,-1})+SUM(SUMIF(Survey!CU173,{"&gt;0","&lt;0"})*{1,-1})</f>
        <v>0</v>
      </c>
      <c r="AC173" s="33">
        <f>Survey!K173</f>
        <v>0</v>
      </c>
      <c r="AD173" s="32" t="str">
        <f t="shared" si="112"/>
        <v>Either</v>
      </c>
      <c r="AE173" s="16" t="str">
        <f t="shared" si="113"/>
        <v>Fail</v>
      </c>
      <c r="AF173" s="58" cm="1">
        <f t="array" ref="AF173">SUM(SUMIF(Survey!CH173:DA173,{"&gt;0","&lt;0"})*{1,-1})+SUM(SUMIF(Survey!DC173:DV173,{"&gt;0","&lt;0"})*{1,-1})</f>
        <v>0</v>
      </c>
      <c r="AG173" s="58">
        <f>IFERROR(AF173/(Survey!$BA173),0)</f>
        <v>0</v>
      </c>
      <c r="AH173" s="104" t="b">
        <f>IF(OR(Survey!$M173="Alternative strategy or hedge",Survey!$M173="Private asset",Survey!$L173="Prospectus fund"),TRUE,FALSE)</f>
        <v>0</v>
      </c>
      <c r="AI173" s="104" t="b">
        <f>NOT(ISBLANK(Survey!$M173))</f>
        <v>0</v>
      </c>
      <c r="AJ173" s="16" t="str">
        <f t="shared" si="114"/>
        <v>Fail</v>
      </c>
      <c r="AK173" t="b">
        <f>IF(Survey!W173="No",TRUE,FALSE)</f>
        <v>0</v>
      </c>
      <c r="AL173" s="119">
        <f>MOD((LEN(Survey!W173)+2),22)</f>
        <v>2</v>
      </c>
      <c r="AM173" t="str">
        <f t="shared" si="115"/>
        <v>Pass</v>
      </c>
      <c r="AN173" s="33" t="b">
        <f>NOT(ISNUMBER(SEARCH("Other",Survey!$Q173)))</f>
        <v>1</v>
      </c>
      <c r="AO173" s="32" t="b">
        <f>NOT(ISBLANK(Survey!$R173))</f>
        <v>0</v>
      </c>
      <c r="AP173" s="16" t="str">
        <f t="shared" si="116"/>
        <v>Pass</v>
      </c>
      <c r="AQ173" s="114">
        <f>COUNTBLANK(Survey!$X173)</f>
        <v>1</v>
      </c>
      <c r="AR173" s="58">
        <f>IF(AND(Survey!L173&lt;&gt;"Exempt fund",OR(Survey!$M173="ETF",Survey!$M173="ETF, alternative mutual fund",Survey!$M173="Mutual fund",Survey!$M173="Alternative mutual fund",Survey!$M173="Money market")),1,0)</f>
        <v>0</v>
      </c>
      <c r="AS173" s="16" t="str">
        <f t="shared" si="117"/>
        <v>Pass</v>
      </c>
      <c r="AT173" s="33" t="b">
        <f>NOT(ISNUMBER(SEARCH("Yes",Survey!$AC173)))</f>
        <v>1</v>
      </c>
      <c r="AU173" s="32" t="b">
        <f>IF(COUNTBLANK(Survey!$AD173:$AE173)=0,TRUE, FALSE)</f>
        <v>0</v>
      </c>
      <c r="AV173" s="16" t="str">
        <f t="shared" si="118"/>
        <v>Pass</v>
      </c>
      <c r="AW173" s="33" t="b">
        <f>NOT(ISNUMBER(SEARCH("Yes",Survey!$AF173)))</f>
        <v>1</v>
      </c>
      <c r="AX173" s="32" t="b">
        <f>NOT(ISBLANK(Survey!$AH173))</f>
        <v>0</v>
      </c>
      <c r="AY173" s="16" t="str">
        <f t="shared" si="119"/>
        <v>Pass</v>
      </c>
      <c r="AZ173" s="33" t="b">
        <f>NOT(OR(ISNUMBER(SEARCH("Other",Survey!$AH173)),ISNUMBER(SEARCH("Multiple",Survey!$AH173))))</f>
        <v>1</v>
      </c>
      <c r="BA173" s="32" t="b">
        <f>NOT(ISBLANK(Survey!$AI173))</f>
        <v>0</v>
      </c>
      <c r="BB173" s="16" t="str">
        <f t="shared" si="120"/>
        <v>Fail</v>
      </c>
      <c r="BC173" s="114">
        <f>IF(ABS(Survey!$BA173)&gt;0, 1,0)</f>
        <v>0</v>
      </c>
      <c r="BD173" s="114">
        <f>IF(COUNTBLANK(Survey!$AL173)=0,1,0)</f>
        <v>0</v>
      </c>
      <c r="BE173" s="16" t="str">
        <f t="shared" si="121"/>
        <v>Pass</v>
      </c>
      <c r="BF173" s="114">
        <f>IF(ISBLANK(Survey!$AL173),0,1)</f>
        <v>0</v>
      </c>
      <c r="BG173" s="133">
        <f>COUNTBLANK(Survey!$AM173)</f>
        <v>1</v>
      </c>
      <c r="BH173" s="16" t="str">
        <f t="shared" si="122"/>
        <v>Pass</v>
      </c>
      <c r="BI173" s="114">
        <f>IF(OR(Survey!$AM173="Closed",ISBLANK(Survey!$AM173)),0,1)</f>
        <v>0</v>
      </c>
      <c r="BJ173" s="133">
        <f>IF(ISBLANK(Survey!$AN173),1,0)</f>
        <v>1</v>
      </c>
      <c r="BK173" s="118" t="str">
        <f t="shared" si="123"/>
        <v>Pass</v>
      </c>
      <c r="BL173" s="31" cm="1">
        <f t="array" ref="BL173">SUM(SUMIF(Survey!AO173:AP173,{"&gt;0","&lt;0"})*{1,-1})</f>
        <v>0</v>
      </c>
      <c r="BM173">
        <f t="shared" si="124"/>
        <v>0</v>
      </c>
      <c r="BN173">
        <f t="shared" si="125"/>
        <v>100</v>
      </c>
      <c r="BO173" s="118" t="str">
        <f t="shared" si="126"/>
        <v>Pass</v>
      </c>
      <c r="BP173">
        <f>IF(Survey!AQ173="No",0,1)</f>
        <v>1</v>
      </c>
      <c r="BQ173" s="207">
        <f>MOD((LEN(Survey!AQ173)+2),22)</f>
        <v>2</v>
      </c>
      <c r="BR173">
        <f>IF(Survey!AR173="No",0,1)</f>
        <v>1</v>
      </c>
      <c r="BS173" s="207">
        <f>MOD((LEN(Survey!AR173)+2),22)</f>
        <v>2</v>
      </c>
      <c r="BT173" s="114">
        <f>COUNTBLANK(Survey!$AQ173:$AS173)+COUNTBLANK(Survey!$AU173)</f>
        <v>4</v>
      </c>
      <c r="BU173" s="114">
        <f>IF(Survey!$I173="Yes",1,0)</f>
        <v>0</v>
      </c>
      <c r="BV173" s="114">
        <f>IF(OR(Survey!$M173="Mutual fund",Survey!$M173="Alternative mutual fund",Survey!$M173="Money market"),1,0)</f>
        <v>0</v>
      </c>
      <c r="BW173" s="119">
        <f>IF(OR(Survey!$M173="ETF",Survey!$M173="ETF, alternative mutual fund"),1,0)</f>
        <v>0</v>
      </c>
      <c r="BX173" s="16" t="str">
        <f t="shared" si="127"/>
        <v>Pass</v>
      </c>
      <c r="BY173" s="33">
        <f>IF(ISNUMBER(SEARCH("Other",Survey!$AS173)), 1, 0)</f>
        <v>0</v>
      </c>
      <c r="BZ173" s="58" t="b">
        <f>NOT(ISBLANK(Survey!$AT173))</f>
        <v>0</v>
      </c>
      <c r="CA173" s="16" t="str">
        <f t="shared" si="128"/>
        <v>Pass</v>
      </c>
      <c r="CB173" s="114">
        <f>IF(Survey!$BB173=0, 0,1)</f>
        <v>0</v>
      </c>
      <c r="CC173" s="58">
        <f>Survey!$AV173</f>
        <v>0</v>
      </c>
      <c r="CD173" s="58">
        <f>Survey!$BC173+Survey!$BD173+ABS(Survey!$BE173)-ABS(Survey!$BF173)-ABS(Survey!$BG173)-ABS(Survey!$BL173)</f>
        <v>0</v>
      </c>
      <c r="CE173" s="138">
        <f>Survey!BB173+(ABS(Survey!$BH173)-ABS(Survey!$BI173)+ABS(Survey!$BJ173)-ABS(Survey!$BK173))*0.5</f>
        <v>0</v>
      </c>
      <c r="CF173" s="58">
        <f t="shared" si="129"/>
        <v>0</v>
      </c>
      <c r="CG173" s="58">
        <f>IF(AND($CC173&gt;$CF173-0.2,$CC173&lt;$CF173+0.2,ISBLANK(Survey!$AV173)=FALSE),0,1)</f>
        <v>1</v>
      </c>
      <c r="CH173" s="133">
        <f>IF(ISBLANK(Survey!$AW173),1,0)</f>
        <v>1</v>
      </c>
      <c r="CI173" s="16" t="str">
        <f t="shared" si="130"/>
        <v>Pass</v>
      </c>
      <c r="CJ173" s="114">
        <f>IF(Survey!$BB173=0, 0,1)</f>
        <v>0</v>
      </c>
      <c r="CK173" s="58">
        <f>IF(AND(Survey!$AX173&gt;=0,Survey!$AX173&lt;=0.2,Survey!$AX173&lt;&gt;""),0,1)</f>
        <v>1</v>
      </c>
      <c r="CL173" s="114">
        <f>IF(ISBLANK(Survey!$AY173),1,0)</f>
        <v>1</v>
      </c>
      <c r="CM173" s="16" t="str">
        <f t="shared" si="131"/>
        <v>Fail</v>
      </c>
      <c r="CN173" s="133">
        <f>Survey!$AZ173</f>
        <v>0</v>
      </c>
      <c r="CO173" s="16" t="str">
        <f t="shared" si="132"/>
        <v>Pass</v>
      </c>
      <c r="CP173" s="31">
        <f>Survey!$BA173</f>
        <v>0</v>
      </c>
      <c r="CQ173" s="138">
        <f>Survey!$BB173+Survey!$BC173+Survey!$BD173+ABS(Survey!$BE173)-ABS(Survey!$BF173)-ABS(Survey!$BG173)+ABS(Survey!$BH173)-ABS(Survey!$BI173)+ABS(Survey!$BJ173)-ABS(Survey!$BK173)-ABS(Survey!$BL173)+Survey!$BM173</f>
        <v>0</v>
      </c>
      <c r="CR173" s="30">
        <f t="shared" si="133"/>
        <v>0</v>
      </c>
      <c r="CS173" s="17">
        <f t="shared" si="134"/>
        <v>0</v>
      </c>
      <c r="CT173" s="16" t="str">
        <f t="shared" si="135"/>
        <v>Pass</v>
      </c>
      <c r="CU173" s="33" t="b">
        <f>IF(ABS(Survey!$BM173)=0,TRUE,FALSE)</f>
        <v>1</v>
      </c>
      <c r="CV173" s="32" t="b">
        <f>NOT(ISBLANK(Survey!$BN173))</f>
        <v>0</v>
      </c>
      <c r="CW173" t="str">
        <f t="shared" si="136"/>
        <v>Fail</v>
      </c>
      <c r="CX173" s="25">
        <f>Survey!$BA173</f>
        <v>0</v>
      </c>
      <c r="CY173" s="25" cm="1">
        <f t="array" ref="CY173">SUM(SUMIF(Survey!BP173:BW173,{"&gt;0","&lt;0"})*{1,-1})-SUM(SUMIF(Survey!BY173:CF173,{"&gt;0","&lt;0"})*{1,-1})</f>
        <v>0</v>
      </c>
      <c r="CZ173" s="30" t="str">
        <f t="shared" si="137"/>
        <v>No holdings</v>
      </c>
      <c r="DA173">
        <f t="shared" si="138"/>
        <v>0</v>
      </c>
      <c r="DB173" s="16" t="str">
        <f t="shared" si="139"/>
        <v>Fail</v>
      </c>
      <c r="DC173" s="31">
        <f>Survey!$BA173</f>
        <v>0</v>
      </c>
      <c r="DD173" s="31" cm="1">
        <f t="array" ref="DD173">SUM(SUMIF(Survey!CH173:DA173,{"&gt;0","&lt;0"})*{1,-1})-SUM(SUMIF(Survey!DC173:DV173,{"&gt;0","&lt;0"})*{1,-1})</f>
        <v>0</v>
      </c>
      <c r="DE173" s="30" t="str">
        <f t="shared" si="140"/>
        <v>No holdings</v>
      </c>
      <c r="DF173" s="17">
        <f t="shared" si="141"/>
        <v>0</v>
      </c>
      <c r="DG173" s="16" t="str">
        <f t="shared" si="142"/>
        <v>Pass</v>
      </c>
      <c r="DH173" s="33" t="b">
        <f>IF(ABS(Survey!$DA173)=0,TRUE,FALSE)</f>
        <v>1</v>
      </c>
      <c r="DI173" s="32" t="b">
        <f>NOT(ISBLANK(Survey!$DB173))</f>
        <v>0</v>
      </c>
      <c r="DJ173" s="16" t="str">
        <f t="shared" si="143"/>
        <v>Pass</v>
      </c>
      <c r="DK173" s="33" t="b">
        <f>IF(ABS(Survey!$DV173)=0,TRUE,FALSE)</f>
        <v>1</v>
      </c>
      <c r="DL173" s="32" t="b">
        <f>NOT(ISBLANK(Survey!$DW173))</f>
        <v>0</v>
      </c>
      <c r="DM173" t="str">
        <f t="shared" si="144"/>
        <v>Pass</v>
      </c>
      <c r="DN173" s="25" cm="1">
        <f t="array" ref="DN173">SUM(SUMIF(Survey!CW173,{"&gt;0","&lt;0"})*{1,-1})+SUM(SUMIF(Survey!DR173,{"&gt;0","&lt;0"})*{1,-1})</f>
        <v>0</v>
      </c>
      <c r="DO173" s="25">
        <f>SUM(SUMIF(Survey!DY173:EE173,{"&gt;0","&lt;0"})*{1,-1})+SUM(SUMIF(Survey!EG173:EM173,{"&gt;0","&lt;0"})*{1,-1})</f>
        <v>0</v>
      </c>
      <c r="DP173">
        <f t="shared" si="145"/>
        <v>0</v>
      </c>
      <c r="DQ173">
        <f t="shared" si="146"/>
        <v>0</v>
      </c>
      <c r="DR173" s="16" t="str">
        <f t="shared" si="147"/>
        <v>Pass</v>
      </c>
      <c r="DS173" s="33" t="b">
        <f>IF(ABS(Survey!$EE173)=0,TRUE,FALSE)</f>
        <v>1</v>
      </c>
      <c r="DT173" s="32" t="b">
        <f>NOT(ISBLANK(Survey!EF173))</f>
        <v>0</v>
      </c>
      <c r="DU173" s="16" t="str">
        <f t="shared" si="148"/>
        <v>Pass</v>
      </c>
      <c r="DV173" s="33" t="b">
        <f>IF(ABS(Survey!$EM173)=0,TRUE,FALSE)</f>
        <v>1</v>
      </c>
      <c r="DW173" s="32" t="b">
        <f>NOT(ISBLANK(Survey!$EN173))</f>
        <v>0</v>
      </c>
      <c r="DX173" s="16" t="str">
        <f t="shared" si="149"/>
        <v>Fail</v>
      </c>
      <c r="DY173" s="31">
        <f>SUM(SUMIF(Survey!ET173:EV173,{"&gt;0","&lt;0"})*{1,-1})</f>
        <v>0</v>
      </c>
      <c r="DZ173">
        <f t="shared" si="150"/>
        <v>0</v>
      </c>
      <c r="EA173">
        <f t="shared" si="151"/>
        <v>100</v>
      </c>
      <c r="EB173" s="30" t="b">
        <f>IF(OR(Survey!$M173="ETF",Survey!$M173="ETF, alternative mutual fund",Survey!$M173="Closed-end", Survey!$M173="Split share corp"),TRUE,FALSE)</f>
        <v>0</v>
      </c>
      <c r="EC173" s="16" t="str">
        <f t="shared" si="152"/>
        <v>Fail</v>
      </c>
      <c r="ED173" s="31">
        <f>SUM(SUMIF(Survey!EX173:FD173,{"&gt;0","&lt;0"})*{1,-1})</f>
        <v>0</v>
      </c>
      <c r="EE173">
        <f t="shared" si="153"/>
        <v>0</v>
      </c>
      <c r="EF173" s="17">
        <f t="shared" si="154"/>
        <v>100</v>
      </c>
      <c r="EG173" s="16" t="str">
        <f t="shared" si="155"/>
        <v>Fail</v>
      </c>
      <c r="EH173" s="31">
        <f>SUM(SUMIF(Survey!FF173:FL173,{"&gt;0","&lt;0"})*{1,-1})</f>
        <v>0</v>
      </c>
      <c r="EI173">
        <f t="shared" si="156"/>
        <v>0</v>
      </c>
      <c r="EJ173" s="17">
        <f t="shared" si="157"/>
        <v>100</v>
      </c>
    </row>
    <row r="174" spans="1:140">
      <c r="A174">
        <v>174</v>
      </c>
      <c r="B174" t="str">
        <f t="shared" si="0"/>
        <v>Pass</v>
      </c>
      <c r="C174" t="str">
        <f>IF(COUNTBLANK(Survey!B174:FM174)=$C$2, "Pass", "Fail")</f>
        <v>Pass</v>
      </c>
      <c r="D174" s="16" t="str">
        <f t="shared" si="106"/>
        <v>Fail</v>
      </c>
      <c r="E174" t="str">
        <f>IF(OR(ISBLANK(Survey!AL174),COUNTIF(G174:BJ174,"Fail")),"Fail","Pass")</f>
        <v>Fail</v>
      </c>
      <c r="F174" s="265"/>
      <c r="G174" s="16" t="str">
        <f t="shared" si="107"/>
        <v>Fail</v>
      </c>
      <c r="H174" s="139">
        <f>COUNTBLANK(Survey!B174:D174)+COUNTBLANK(Survey!G174)+COUNTBLANK(Survey!I174)+COUNTBLANK(Survey!K174:M174)+COUNTBLANK(Survey!P174:Q174)+COUNTBLANK(Survey!T174:W174)+COUNTBLANK(Survey!Z174:AC174)+COUNTBLANK(Survey!AF174:AG174)+COUNTBLANK(Survey!AK174:AK174)</f>
        <v>21</v>
      </c>
      <c r="I174" t="str">
        <f t="shared" si="108"/>
        <v>Fail</v>
      </c>
      <c r="J174" t="b">
        <f>IF(Survey!E174="No",TRUE,FALSE)</f>
        <v>0</v>
      </c>
      <c r="K174" s="29" cm="1">
        <f t="array" ref="K174">IF(COUNTA(Survey!$E$4:$E$695)=1, 0, SUM(IF(COUNTIF(Survey!$E$4:$E$695, Survey!$E$4:$E$695)=1,1,0)))</f>
        <v>0</v>
      </c>
      <c r="L174" s="29">
        <f>LEN(Survey!E174)</f>
        <v>0</v>
      </c>
      <c r="M174" s="16" t="str">
        <f t="shared" si="109"/>
        <v>Fail</v>
      </c>
      <c r="N174" t="b">
        <f>IF(Survey!F174="No",TRUE,FALSE)</f>
        <v>0</v>
      </c>
      <c r="O174" t="b">
        <f>Survey!F174=Survey!E174</f>
        <v>1</v>
      </c>
      <c r="P174">
        <f>COUNTIF(Survey!$F$4:$F$695,Survey!F174)</f>
        <v>0</v>
      </c>
      <c r="Q174" s="28">
        <f>LEN(Survey!F174)</f>
        <v>0</v>
      </c>
      <c r="R174" s="16" t="str">
        <f t="shared" si="110"/>
        <v>Pass</v>
      </c>
      <c r="S174" s="29">
        <f>MOD((LEN(Survey!H174)+2),11)</f>
        <v>2</v>
      </c>
      <c r="T174">
        <f>COUNTIF(Survey!$H$4:$H$695,Survey!H174)</f>
        <v>0</v>
      </c>
      <c r="U174" s="28" t="str">
        <f>IF(Survey!$L174="Prospectus fund", "Yes", "No")</f>
        <v>No</v>
      </c>
      <c r="V174" s="16" t="str">
        <f t="shared" si="111"/>
        <v>Pass</v>
      </c>
      <c r="W174" s="29">
        <f>MOD((LEN(Survey!J174)+2),11)</f>
        <v>2</v>
      </c>
      <c r="X174">
        <f>COUNTIF(Survey!$J$4:$J$695,Survey!J174)</f>
        <v>0</v>
      </c>
      <c r="Y174" s="30" t="b">
        <f>IF(OR(Survey!$M174="ETF",Survey!$M174="ETF, alternative mutual fund",Survey!$M174="Closed-end", Survey!$M174="Split share corp", Survey!$I174="Yes"),TRUE,FALSE)</f>
        <v>0</v>
      </c>
      <c r="Z174" s="16" t="str">
        <f>IFERROR(IF(AND(OR(AC174=AD174,AD174 = "Either"),NOT(ISBLANK(Survey!K174))),"Pass","Fail"),"Pass")</f>
        <v>Fail</v>
      </c>
      <c r="AA174" s="31" cm="1">
        <f t="array" ref="AA174">SUM(SUMIF(Survey!CH174:DA174,{"&gt;0","&lt;0"})*{1,-1})</f>
        <v>0</v>
      </c>
      <c r="AB174" s="33" cm="1">
        <f t="array" ref="AB174">SUM(SUMIF(Survey!CK174,{"&gt;0","&lt;0"})*{1,-1})+SUM(SUMIF(Survey!CU174,{"&gt;0","&lt;0"})*{1,-1})</f>
        <v>0</v>
      </c>
      <c r="AC174" s="33">
        <f>Survey!K174</f>
        <v>0</v>
      </c>
      <c r="AD174" s="32" t="str">
        <f t="shared" si="112"/>
        <v>Either</v>
      </c>
      <c r="AE174" s="16" t="str">
        <f t="shared" si="113"/>
        <v>Fail</v>
      </c>
      <c r="AF174" s="58" cm="1">
        <f t="array" ref="AF174">SUM(SUMIF(Survey!CH174:DA174,{"&gt;0","&lt;0"})*{1,-1})+SUM(SUMIF(Survey!DC174:DV174,{"&gt;0","&lt;0"})*{1,-1})</f>
        <v>0</v>
      </c>
      <c r="AG174" s="58">
        <f>IFERROR(AF174/(Survey!$BA174),0)</f>
        <v>0</v>
      </c>
      <c r="AH174" s="104" t="b">
        <f>IF(OR(Survey!$M174="Alternative strategy or hedge",Survey!$M174="Private asset",Survey!$L174="Prospectus fund"),TRUE,FALSE)</f>
        <v>0</v>
      </c>
      <c r="AI174" s="104" t="b">
        <f>NOT(ISBLANK(Survey!$M174))</f>
        <v>0</v>
      </c>
      <c r="AJ174" s="16" t="str">
        <f t="shared" si="114"/>
        <v>Fail</v>
      </c>
      <c r="AK174" t="b">
        <f>IF(Survey!W174="No",TRUE,FALSE)</f>
        <v>0</v>
      </c>
      <c r="AL174" s="119">
        <f>MOD((LEN(Survey!W174)+2),22)</f>
        <v>2</v>
      </c>
      <c r="AM174" t="str">
        <f t="shared" si="115"/>
        <v>Pass</v>
      </c>
      <c r="AN174" s="33" t="b">
        <f>NOT(ISNUMBER(SEARCH("Other",Survey!$Q174)))</f>
        <v>1</v>
      </c>
      <c r="AO174" s="32" t="b">
        <f>NOT(ISBLANK(Survey!$R174))</f>
        <v>0</v>
      </c>
      <c r="AP174" s="16" t="str">
        <f t="shared" si="116"/>
        <v>Pass</v>
      </c>
      <c r="AQ174" s="114">
        <f>COUNTBLANK(Survey!$X174)</f>
        <v>1</v>
      </c>
      <c r="AR174" s="58">
        <f>IF(AND(Survey!L174&lt;&gt;"Exempt fund",OR(Survey!$M174="ETF",Survey!$M174="ETF, alternative mutual fund",Survey!$M174="Mutual fund",Survey!$M174="Alternative mutual fund",Survey!$M174="Money market")),1,0)</f>
        <v>0</v>
      </c>
      <c r="AS174" s="16" t="str">
        <f t="shared" si="117"/>
        <v>Pass</v>
      </c>
      <c r="AT174" s="33" t="b">
        <f>NOT(ISNUMBER(SEARCH("Yes",Survey!$AC174)))</f>
        <v>1</v>
      </c>
      <c r="AU174" s="32" t="b">
        <f>IF(COUNTBLANK(Survey!$AD174:$AE174)=0,TRUE, FALSE)</f>
        <v>0</v>
      </c>
      <c r="AV174" s="16" t="str">
        <f t="shared" si="118"/>
        <v>Pass</v>
      </c>
      <c r="AW174" s="33" t="b">
        <f>NOT(ISNUMBER(SEARCH("Yes",Survey!$AF174)))</f>
        <v>1</v>
      </c>
      <c r="AX174" s="32" t="b">
        <f>NOT(ISBLANK(Survey!$AH174))</f>
        <v>0</v>
      </c>
      <c r="AY174" s="16" t="str">
        <f t="shared" si="119"/>
        <v>Pass</v>
      </c>
      <c r="AZ174" s="33" t="b">
        <f>NOT(OR(ISNUMBER(SEARCH("Other",Survey!$AH174)),ISNUMBER(SEARCH("Multiple",Survey!$AH174))))</f>
        <v>1</v>
      </c>
      <c r="BA174" s="32" t="b">
        <f>NOT(ISBLANK(Survey!$AI174))</f>
        <v>0</v>
      </c>
      <c r="BB174" s="16" t="str">
        <f t="shared" si="120"/>
        <v>Fail</v>
      </c>
      <c r="BC174" s="114">
        <f>IF(ABS(Survey!$BA174)&gt;0, 1,0)</f>
        <v>0</v>
      </c>
      <c r="BD174" s="114">
        <f>IF(COUNTBLANK(Survey!$AL174)=0,1,0)</f>
        <v>0</v>
      </c>
      <c r="BE174" s="16" t="str">
        <f t="shared" si="121"/>
        <v>Pass</v>
      </c>
      <c r="BF174" s="114">
        <f>IF(ISBLANK(Survey!$AL174),0,1)</f>
        <v>0</v>
      </c>
      <c r="BG174" s="133">
        <f>COUNTBLANK(Survey!$AM174)</f>
        <v>1</v>
      </c>
      <c r="BH174" s="16" t="str">
        <f t="shared" si="122"/>
        <v>Pass</v>
      </c>
      <c r="BI174" s="114">
        <f>IF(OR(Survey!$AM174="Closed",ISBLANK(Survey!$AM174)),0,1)</f>
        <v>0</v>
      </c>
      <c r="BJ174" s="133">
        <f>IF(ISBLANK(Survey!$AN174),1,0)</f>
        <v>1</v>
      </c>
      <c r="BK174" s="118" t="str">
        <f t="shared" si="123"/>
        <v>Pass</v>
      </c>
      <c r="BL174" s="31" cm="1">
        <f t="array" ref="BL174">SUM(SUMIF(Survey!AO174:AP174,{"&gt;0","&lt;0"})*{1,-1})</f>
        <v>0</v>
      </c>
      <c r="BM174">
        <f t="shared" si="124"/>
        <v>0</v>
      </c>
      <c r="BN174">
        <f t="shared" si="125"/>
        <v>100</v>
      </c>
      <c r="BO174" s="118" t="str">
        <f t="shared" si="126"/>
        <v>Pass</v>
      </c>
      <c r="BP174">
        <f>IF(Survey!AQ174="No",0,1)</f>
        <v>1</v>
      </c>
      <c r="BQ174" s="207">
        <f>MOD((LEN(Survey!AQ174)+2),22)</f>
        <v>2</v>
      </c>
      <c r="BR174">
        <f>IF(Survey!AR174="No",0,1)</f>
        <v>1</v>
      </c>
      <c r="BS174" s="207">
        <f>MOD((LEN(Survey!AR174)+2),22)</f>
        <v>2</v>
      </c>
      <c r="BT174" s="114">
        <f>COUNTBLANK(Survey!$AQ174:$AS174)+COUNTBLANK(Survey!$AU174)</f>
        <v>4</v>
      </c>
      <c r="BU174" s="114">
        <f>IF(Survey!$I174="Yes",1,0)</f>
        <v>0</v>
      </c>
      <c r="BV174" s="114">
        <f>IF(OR(Survey!$M174="Mutual fund",Survey!$M174="Alternative mutual fund",Survey!$M174="Money market"),1,0)</f>
        <v>0</v>
      </c>
      <c r="BW174" s="119">
        <f>IF(OR(Survey!$M174="ETF",Survey!$M174="ETF, alternative mutual fund"),1,0)</f>
        <v>0</v>
      </c>
      <c r="BX174" s="16" t="str">
        <f t="shared" si="127"/>
        <v>Pass</v>
      </c>
      <c r="BY174" s="33">
        <f>IF(ISNUMBER(SEARCH("Other",Survey!$AS174)), 1, 0)</f>
        <v>0</v>
      </c>
      <c r="BZ174" s="58" t="b">
        <f>NOT(ISBLANK(Survey!$AT174))</f>
        <v>0</v>
      </c>
      <c r="CA174" s="16" t="str">
        <f t="shared" si="128"/>
        <v>Pass</v>
      </c>
      <c r="CB174" s="114">
        <f>IF(Survey!$BB174=0, 0,1)</f>
        <v>0</v>
      </c>
      <c r="CC174" s="58">
        <f>Survey!$AV174</f>
        <v>0</v>
      </c>
      <c r="CD174" s="58">
        <f>Survey!$BC174+Survey!$BD174+ABS(Survey!$BE174)-ABS(Survey!$BF174)-ABS(Survey!$BG174)-ABS(Survey!$BL174)</f>
        <v>0</v>
      </c>
      <c r="CE174" s="138">
        <f>Survey!BB174+(ABS(Survey!$BH174)-ABS(Survey!$BI174)+ABS(Survey!$BJ174)-ABS(Survey!$BK174))*0.5</f>
        <v>0</v>
      </c>
      <c r="CF174" s="58">
        <f t="shared" si="129"/>
        <v>0</v>
      </c>
      <c r="CG174" s="58">
        <f>IF(AND($CC174&gt;$CF174-0.2,$CC174&lt;$CF174+0.2,ISBLANK(Survey!$AV174)=FALSE),0,1)</f>
        <v>1</v>
      </c>
      <c r="CH174" s="133">
        <f>IF(ISBLANK(Survey!$AW174),1,0)</f>
        <v>1</v>
      </c>
      <c r="CI174" s="16" t="str">
        <f t="shared" si="130"/>
        <v>Pass</v>
      </c>
      <c r="CJ174" s="114">
        <f>IF(Survey!$BB174=0, 0,1)</f>
        <v>0</v>
      </c>
      <c r="CK174" s="58">
        <f>IF(AND(Survey!$AX174&gt;=0,Survey!$AX174&lt;=0.2,Survey!$AX174&lt;&gt;""),0,1)</f>
        <v>1</v>
      </c>
      <c r="CL174" s="114">
        <f>IF(ISBLANK(Survey!$AY174),1,0)</f>
        <v>1</v>
      </c>
      <c r="CM174" s="16" t="str">
        <f t="shared" si="131"/>
        <v>Fail</v>
      </c>
      <c r="CN174" s="133">
        <f>Survey!$AZ174</f>
        <v>0</v>
      </c>
      <c r="CO174" s="16" t="str">
        <f t="shared" si="132"/>
        <v>Pass</v>
      </c>
      <c r="CP174" s="31">
        <f>Survey!$BA174</f>
        <v>0</v>
      </c>
      <c r="CQ174" s="138">
        <f>Survey!$BB174+Survey!$BC174+Survey!$BD174+ABS(Survey!$BE174)-ABS(Survey!$BF174)-ABS(Survey!$BG174)+ABS(Survey!$BH174)-ABS(Survey!$BI174)+ABS(Survey!$BJ174)-ABS(Survey!$BK174)-ABS(Survey!$BL174)+Survey!$BM174</f>
        <v>0</v>
      </c>
      <c r="CR174" s="30">
        <f t="shared" si="133"/>
        <v>0</v>
      </c>
      <c r="CS174" s="17">
        <f t="shared" si="134"/>
        <v>0</v>
      </c>
      <c r="CT174" s="16" t="str">
        <f t="shared" si="135"/>
        <v>Pass</v>
      </c>
      <c r="CU174" s="33" t="b">
        <f>IF(ABS(Survey!$BM174)=0,TRUE,FALSE)</f>
        <v>1</v>
      </c>
      <c r="CV174" s="32" t="b">
        <f>NOT(ISBLANK(Survey!$BN174))</f>
        <v>0</v>
      </c>
      <c r="CW174" t="str">
        <f t="shared" si="136"/>
        <v>Fail</v>
      </c>
      <c r="CX174" s="25">
        <f>Survey!$BA174</f>
        <v>0</v>
      </c>
      <c r="CY174" s="25" cm="1">
        <f t="array" ref="CY174">SUM(SUMIF(Survey!BP174:BW174,{"&gt;0","&lt;0"})*{1,-1})-SUM(SUMIF(Survey!BY174:CF174,{"&gt;0","&lt;0"})*{1,-1})</f>
        <v>0</v>
      </c>
      <c r="CZ174" s="30" t="str">
        <f t="shared" si="137"/>
        <v>No holdings</v>
      </c>
      <c r="DA174">
        <f t="shared" si="138"/>
        <v>0</v>
      </c>
      <c r="DB174" s="16" t="str">
        <f t="shared" si="139"/>
        <v>Fail</v>
      </c>
      <c r="DC174" s="31">
        <f>Survey!$BA174</f>
        <v>0</v>
      </c>
      <c r="DD174" s="31" cm="1">
        <f t="array" ref="DD174">SUM(SUMIF(Survey!CH174:DA174,{"&gt;0","&lt;0"})*{1,-1})-SUM(SUMIF(Survey!DC174:DV174,{"&gt;0","&lt;0"})*{1,-1})</f>
        <v>0</v>
      </c>
      <c r="DE174" s="30" t="str">
        <f t="shared" si="140"/>
        <v>No holdings</v>
      </c>
      <c r="DF174" s="17">
        <f t="shared" si="141"/>
        <v>0</v>
      </c>
      <c r="DG174" s="16" t="str">
        <f t="shared" si="142"/>
        <v>Pass</v>
      </c>
      <c r="DH174" s="33" t="b">
        <f>IF(ABS(Survey!$DA174)=0,TRUE,FALSE)</f>
        <v>1</v>
      </c>
      <c r="DI174" s="32" t="b">
        <f>NOT(ISBLANK(Survey!$DB174))</f>
        <v>0</v>
      </c>
      <c r="DJ174" s="16" t="str">
        <f t="shared" si="143"/>
        <v>Pass</v>
      </c>
      <c r="DK174" s="33" t="b">
        <f>IF(ABS(Survey!$DV174)=0,TRUE,FALSE)</f>
        <v>1</v>
      </c>
      <c r="DL174" s="32" t="b">
        <f>NOT(ISBLANK(Survey!$DW174))</f>
        <v>0</v>
      </c>
      <c r="DM174" t="str">
        <f t="shared" si="144"/>
        <v>Pass</v>
      </c>
      <c r="DN174" s="25" cm="1">
        <f t="array" ref="DN174">SUM(SUMIF(Survey!CW174,{"&gt;0","&lt;0"})*{1,-1})+SUM(SUMIF(Survey!DR174,{"&gt;0","&lt;0"})*{1,-1})</f>
        <v>0</v>
      </c>
      <c r="DO174" s="25">
        <f>SUM(SUMIF(Survey!DY174:EE174,{"&gt;0","&lt;0"})*{1,-1})+SUM(SUMIF(Survey!EG174:EM174,{"&gt;0","&lt;0"})*{1,-1})</f>
        <v>0</v>
      </c>
      <c r="DP174">
        <f t="shared" si="145"/>
        <v>0</v>
      </c>
      <c r="DQ174">
        <f t="shared" si="146"/>
        <v>0</v>
      </c>
      <c r="DR174" s="16" t="str">
        <f t="shared" si="147"/>
        <v>Pass</v>
      </c>
      <c r="DS174" s="33" t="b">
        <f>IF(ABS(Survey!$EE174)=0,TRUE,FALSE)</f>
        <v>1</v>
      </c>
      <c r="DT174" s="32" t="b">
        <f>NOT(ISBLANK(Survey!EF174))</f>
        <v>0</v>
      </c>
      <c r="DU174" s="16" t="str">
        <f t="shared" si="148"/>
        <v>Pass</v>
      </c>
      <c r="DV174" s="33" t="b">
        <f>IF(ABS(Survey!$EM174)=0,TRUE,FALSE)</f>
        <v>1</v>
      </c>
      <c r="DW174" s="32" t="b">
        <f>NOT(ISBLANK(Survey!$EN174))</f>
        <v>0</v>
      </c>
      <c r="DX174" s="16" t="str">
        <f t="shared" si="149"/>
        <v>Fail</v>
      </c>
      <c r="DY174" s="31">
        <f>SUM(SUMIF(Survey!ET174:EV174,{"&gt;0","&lt;0"})*{1,-1})</f>
        <v>0</v>
      </c>
      <c r="DZ174">
        <f t="shared" si="150"/>
        <v>0</v>
      </c>
      <c r="EA174">
        <f t="shared" si="151"/>
        <v>100</v>
      </c>
      <c r="EB174" s="30" t="b">
        <f>IF(OR(Survey!$M174="ETF",Survey!$M174="ETF, alternative mutual fund",Survey!$M174="Closed-end", Survey!$M174="Split share corp"),TRUE,FALSE)</f>
        <v>0</v>
      </c>
      <c r="EC174" s="16" t="str">
        <f t="shared" si="152"/>
        <v>Fail</v>
      </c>
      <c r="ED174" s="31">
        <f>SUM(SUMIF(Survey!EX174:FD174,{"&gt;0","&lt;0"})*{1,-1})</f>
        <v>0</v>
      </c>
      <c r="EE174">
        <f t="shared" si="153"/>
        <v>0</v>
      </c>
      <c r="EF174" s="17">
        <f t="shared" si="154"/>
        <v>100</v>
      </c>
      <c r="EG174" s="16" t="str">
        <f t="shared" si="155"/>
        <v>Fail</v>
      </c>
      <c r="EH174" s="31">
        <f>SUM(SUMIF(Survey!FF174:FL174,{"&gt;0","&lt;0"})*{1,-1})</f>
        <v>0</v>
      </c>
      <c r="EI174">
        <f t="shared" si="156"/>
        <v>0</v>
      </c>
      <c r="EJ174" s="17">
        <f t="shared" si="157"/>
        <v>100</v>
      </c>
    </row>
    <row r="175" spans="1:140">
      <c r="A175">
        <v>175</v>
      </c>
      <c r="B175" t="str">
        <f t="shared" si="0"/>
        <v>Pass</v>
      </c>
      <c r="C175" t="str">
        <f>IF(COUNTBLANK(Survey!B175:FM175)=$C$2, "Pass", "Fail")</f>
        <v>Pass</v>
      </c>
      <c r="D175" s="16" t="str">
        <f t="shared" si="106"/>
        <v>Fail</v>
      </c>
      <c r="E175" t="str">
        <f>IF(OR(ISBLANK(Survey!AL175),COUNTIF(G175:BJ175,"Fail")),"Fail","Pass")</f>
        <v>Fail</v>
      </c>
      <c r="F175" s="265"/>
      <c r="G175" s="16" t="str">
        <f t="shared" si="107"/>
        <v>Fail</v>
      </c>
      <c r="H175" s="139">
        <f>COUNTBLANK(Survey!B175:D175)+COUNTBLANK(Survey!G175)+COUNTBLANK(Survey!I175)+COUNTBLANK(Survey!K175:M175)+COUNTBLANK(Survey!P175:Q175)+COUNTBLANK(Survey!T175:W175)+COUNTBLANK(Survey!Z175:AC175)+COUNTBLANK(Survey!AF175:AG175)+COUNTBLANK(Survey!AK175:AK175)</f>
        <v>21</v>
      </c>
      <c r="I175" t="str">
        <f t="shared" si="108"/>
        <v>Fail</v>
      </c>
      <c r="J175" t="b">
        <f>IF(Survey!E175="No",TRUE,FALSE)</f>
        <v>0</v>
      </c>
      <c r="K175" s="29" cm="1">
        <f t="array" ref="K175">IF(COUNTA(Survey!$E$4:$E$695)=1, 0, SUM(IF(COUNTIF(Survey!$E$4:$E$695, Survey!$E$4:$E$695)=1,1,0)))</f>
        <v>0</v>
      </c>
      <c r="L175" s="29">
        <f>LEN(Survey!E175)</f>
        <v>0</v>
      </c>
      <c r="M175" s="16" t="str">
        <f t="shared" si="109"/>
        <v>Fail</v>
      </c>
      <c r="N175" t="b">
        <f>IF(Survey!F175="No",TRUE,FALSE)</f>
        <v>0</v>
      </c>
      <c r="O175" t="b">
        <f>Survey!F175=Survey!E175</f>
        <v>1</v>
      </c>
      <c r="P175">
        <f>COUNTIF(Survey!$F$4:$F$695,Survey!F175)</f>
        <v>0</v>
      </c>
      <c r="Q175" s="28">
        <f>LEN(Survey!F175)</f>
        <v>0</v>
      </c>
      <c r="R175" s="16" t="str">
        <f t="shared" si="110"/>
        <v>Pass</v>
      </c>
      <c r="S175" s="29">
        <f>MOD((LEN(Survey!H175)+2),11)</f>
        <v>2</v>
      </c>
      <c r="T175">
        <f>COUNTIF(Survey!$H$4:$H$695,Survey!H175)</f>
        <v>0</v>
      </c>
      <c r="U175" s="28" t="str">
        <f>IF(Survey!$L175="Prospectus fund", "Yes", "No")</f>
        <v>No</v>
      </c>
      <c r="V175" s="16" t="str">
        <f t="shared" si="111"/>
        <v>Pass</v>
      </c>
      <c r="W175" s="29">
        <f>MOD((LEN(Survey!J175)+2),11)</f>
        <v>2</v>
      </c>
      <c r="X175">
        <f>COUNTIF(Survey!$J$4:$J$695,Survey!J175)</f>
        <v>0</v>
      </c>
      <c r="Y175" s="30" t="b">
        <f>IF(OR(Survey!$M175="ETF",Survey!$M175="ETF, alternative mutual fund",Survey!$M175="Closed-end", Survey!$M175="Split share corp", Survey!$I175="Yes"),TRUE,FALSE)</f>
        <v>0</v>
      </c>
      <c r="Z175" s="16" t="str">
        <f>IFERROR(IF(AND(OR(AC175=AD175,AD175 = "Either"),NOT(ISBLANK(Survey!K175))),"Pass","Fail"),"Pass")</f>
        <v>Fail</v>
      </c>
      <c r="AA175" s="31" cm="1">
        <f t="array" ref="AA175">SUM(SUMIF(Survey!CH175:DA175,{"&gt;0","&lt;0"})*{1,-1})</f>
        <v>0</v>
      </c>
      <c r="AB175" s="33" cm="1">
        <f t="array" ref="AB175">SUM(SUMIF(Survey!CK175,{"&gt;0","&lt;0"})*{1,-1})+SUM(SUMIF(Survey!CU175,{"&gt;0","&lt;0"})*{1,-1})</f>
        <v>0</v>
      </c>
      <c r="AC175" s="33">
        <f>Survey!K175</f>
        <v>0</v>
      </c>
      <c r="AD175" s="32" t="str">
        <f t="shared" si="112"/>
        <v>Either</v>
      </c>
      <c r="AE175" s="16" t="str">
        <f t="shared" si="113"/>
        <v>Fail</v>
      </c>
      <c r="AF175" s="58" cm="1">
        <f t="array" ref="AF175">SUM(SUMIF(Survey!CH175:DA175,{"&gt;0","&lt;0"})*{1,-1})+SUM(SUMIF(Survey!DC175:DV175,{"&gt;0","&lt;0"})*{1,-1})</f>
        <v>0</v>
      </c>
      <c r="AG175" s="58">
        <f>IFERROR(AF175/(Survey!$BA175),0)</f>
        <v>0</v>
      </c>
      <c r="AH175" s="104" t="b">
        <f>IF(OR(Survey!$M175="Alternative strategy or hedge",Survey!$M175="Private asset",Survey!$L175="Prospectus fund"),TRUE,FALSE)</f>
        <v>0</v>
      </c>
      <c r="AI175" s="104" t="b">
        <f>NOT(ISBLANK(Survey!$M175))</f>
        <v>0</v>
      </c>
      <c r="AJ175" s="16" t="str">
        <f t="shared" si="114"/>
        <v>Fail</v>
      </c>
      <c r="AK175" t="b">
        <f>IF(Survey!W175="No",TRUE,FALSE)</f>
        <v>0</v>
      </c>
      <c r="AL175" s="119">
        <f>MOD((LEN(Survey!W175)+2),22)</f>
        <v>2</v>
      </c>
      <c r="AM175" t="str">
        <f t="shared" si="115"/>
        <v>Pass</v>
      </c>
      <c r="AN175" s="33" t="b">
        <f>NOT(ISNUMBER(SEARCH("Other",Survey!$Q175)))</f>
        <v>1</v>
      </c>
      <c r="AO175" s="32" t="b">
        <f>NOT(ISBLANK(Survey!$R175))</f>
        <v>0</v>
      </c>
      <c r="AP175" s="16" t="str">
        <f t="shared" si="116"/>
        <v>Pass</v>
      </c>
      <c r="AQ175" s="114">
        <f>COUNTBLANK(Survey!$X175)</f>
        <v>1</v>
      </c>
      <c r="AR175" s="58">
        <f>IF(AND(Survey!L175&lt;&gt;"Exempt fund",OR(Survey!$M175="ETF",Survey!$M175="ETF, alternative mutual fund",Survey!$M175="Mutual fund",Survey!$M175="Alternative mutual fund",Survey!$M175="Money market")),1,0)</f>
        <v>0</v>
      </c>
      <c r="AS175" s="16" t="str">
        <f t="shared" si="117"/>
        <v>Pass</v>
      </c>
      <c r="AT175" s="33" t="b">
        <f>NOT(ISNUMBER(SEARCH("Yes",Survey!$AC175)))</f>
        <v>1</v>
      </c>
      <c r="AU175" s="32" t="b">
        <f>IF(COUNTBLANK(Survey!$AD175:$AE175)=0,TRUE, FALSE)</f>
        <v>0</v>
      </c>
      <c r="AV175" s="16" t="str">
        <f t="shared" si="118"/>
        <v>Pass</v>
      </c>
      <c r="AW175" s="33" t="b">
        <f>NOT(ISNUMBER(SEARCH("Yes",Survey!$AF175)))</f>
        <v>1</v>
      </c>
      <c r="AX175" s="32" t="b">
        <f>NOT(ISBLANK(Survey!$AH175))</f>
        <v>0</v>
      </c>
      <c r="AY175" s="16" t="str">
        <f t="shared" si="119"/>
        <v>Pass</v>
      </c>
      <c r="AZ175" s="33" t="b">
        <f>NOT(OR(ISNUMBER(SEARCH("Other",Survey!$AH175)),ISNUMBER(SEARCH("Multiple",Survey!$AH175))))</f>
        <v>1</v>
      </c>
      <c r="BA175" s="32" t="b">
        <f>NOT(ISBLANK(Survey!$AI175))</f>
        <v>0</v>
      </c>
      <c r="BB175" s="16" t="str">
        <f t="shared" si="120"/>
        <v>Fail</v>
      </c>
      <c r="BC175" s="114">
        <f>IF(ABS(Survey!$BA175)&gt;0, 1,0)</f>
        <v>0</v>
      </c>
      <c r="BD175" s="114">
        <f>IF(COUNTBLANK(Survey!$AL175)=0,1,0)</f>
        <v>0</v>
      </c>
      <c r="BE175" s="16" t="str">
        <f t="shared" si="121"/>
        <v>Pass</v>
      </c>
      <c r="BF175" s="114">
        <f>IF(ISBLANK(Survey!$AL175),0,1)</f>
        <v>0</v>
      </c>
      <c r="BG175" s="133">
        <f>COUNTBLANK(Survey!$AM175)</f>
        <v>1</v>
      </c>
      <c r="BH175" s="16" t="str">
        <f t="shared" si="122"/>
        <v>Pass</v>
      </c>
      <c r="BI175" s="114">
        <f>IF(OR(Survey!$AM175="Closed",ISBLANK(Survey!$AM175)),0,1)</f>
        <v>0</v>
      </c>
      <c r="BJ175" s="133">
        <f>IF(ISBLANK(Survey!$AN175),1,0)</f>
        <v>1</v>
      </c>
      <c r="BK175" s="118" t="str">
        <f t="shared" si="123"/>
        <v>Pass</v>
      </c>
      <c r="BL175" s="31" cm="1">
        <f t="array" ref="BL175">SUM(SUMIF(Survey!AO175:AP175,{"&gt;0","&lt;0"})*{1,-1})</f>
        <v>0</v>
      </c>
      <c r="BM175">
        <f t="shared" si="124"/>
        <v>0</v>
      </c>
      <c r="BN175">
        <f t="shared" si="125"/>
        <v>100</v>
      </c>
      <c r="BO175" s="118" t="str">
        <f t="shared" si="126"/>
        <v>Pass</v>
      </c>
      <c r="BP175">
        <f>IF(Survey!AQ175="No",0,1)</f>
        <v>1</v>
      </c>
      <c r="BQ175" s="207">
        <f>MOD((LEN(Survey!AQ175)+2),22)</f>
        <v>2</v>
      </c>
      <c r="BR175">
        <f>IF(Survey!AR175="No",0,1)</f>
        <v>1</v>
      </c>
      <c r="BS175" s="207">
        <f>MOD((LEN(Survey!AR175)+2),22)</f>
        <v>2</v>
      </c>
      <c r="BT175" s="114">
        <f>COUNTBLANK(Survey!$AQ175:$AS175)+COUNTBLANK(Survey!$AU175)</f>
        <v>4</v>
      </c>
      <c r="BU175" s="114">
        <f>IF(Survey!$I175="Yes",1,0)</f>
        <v>0</v>
      </c>
      <c r="BV175" s="114">
        <f>IF(OR(Survey!$M175="Mutual fund",Survey!$M175="Alternative mutual fund",Survey!$M175="Money market"),1,0)</f>
        <v>0</v>
      </c>
      <c r="BW175" s="119">
        <f>IF(OR(Survey!$M175="ETF",Survey!$M175="ETF, alternative mutual fund"),1,0)</f>
        <v>0</v>
      </c>
      <c r="BX175" s="16" t="str">
        <f t="shared" si="127"/>
        <v>Pass</v>
      </c>
      <c r="BY175" s="33">
        <f>IF(ISNUMBER(SEARCH("Other",Survey!$AS175)), 1, 0)</f>
        <v>0</v>
      </c>
      <c r="BZ175" s="58" t="b">
        <f>NOT(ISBLANK(Survey!$AT175))</f>
        <v>0</v>
      </c>
      <c r="CA175" s="16" t="str">
        <f t="shared" si="128"/>
        <v>Pass</v>
      </c>
      <c r="CB175" s="114">
        <f>IF(Survey!$BB175=0, 0,1)</f>
        <v>0</v>
      </c>
      <c r="CC175" s="58">
        <f>Survey!$AV175</f>
        <v>0</v>
      </c>
      <c r="CD175" s="58">
        <f>Survey!$BC175+Survey!$BD175+ABS(Survey!$BE175)-ABS(Survey!$BF175)-ABS(Survey!$BG175)-ABS(Survey!$BL175)</f>
        <v>0</v>
      </c>
      <c r="CE175" s="138">
        <f>Survey!BB175+(ABS(Survey!$BH175)-ABS(Survey!$BI175)+ABS(Survey!$BJ175)-ABS(Survey!$BK175))*0.5</f>
        <v>0</v>
      </c>
      <c r="CF175" s="58">
        <f t="shared" si="129"/>
        <v>0</v>
      </c>
      <c r="CG175" s="58">
        <f>IF(AND($CC175&gt;$CF175-0.2,$CC175&lt;$CF175+0.2,ISBLANK(Survey!$AV175)=FALSE),0,1)</f>
        <v>1</v>
      </c>
      <c r="CH175" s="133">
        <f>IF(ISBLANK(Survey!$AW175),1,0)</f>
        <v>1</v>
      </c>
      <c r="CI175" s="16" t="str">
        <f t="shared" si="130"/>
        <v>Pass</v>
      </c>
      <c r="CJ175" s="114">
        <f>IF(Survey!$BB175=0, 0,1)</f>
        <v>0</v>
      </c>
      <c r="CK175" s="58">
        <f>IF(AND(Survey!$AX175&gt;=0,Survey!$AX175&lt;=0.2,Survey!$AX175&lt;&gt;""),0,1)</f>
        <v>1</v>
      </c>
      <c r="CL175" s="114">
        <f>IF(ISBLANK(Survey!$AY175),1,0)</f>
        <v>1</v>
      </c>
      <c r="CM175" s="16" t="str">
        <f t="shared" si="131"/>
        <v>Fail</v>
      </c>
      <c r="CN175" s="133">
        <f>Survey!$AZ175</f>
        <v>0</v>
      </c>
      <c r="CO175" s="16" t="str">
        <f t="shared" si="132"/>
        <v>Pass</v>
      </c>
      <c r="CP175" s="31">
        <f>Survey!$BA175</f>
        <v>0</v>
      </c>
      <c r="CQ175" s="138">
        <f>Survey!$BB175+Survey!$BC175+Survey!$BD175+ABS(Survey!$BE175)-ABS(Survey!$BF175)-ABS(Survey!$BG175)+ABS(Survey!$BH175)-ABS(Survey!$BI175)+ABS(Survey!$BJ175)-ABS(Survey!$BK175)-ABS(Survey!$BL175)+Survey!$BM175</f>
        <v>0</v>
      </c>
      <c r="CR175" s="30">
        <f t="shared" si="133"/>
        <v>0</v>
      </c>
      <c r="CS175" s="17">
        <f t="shared" si="134"/>
        <v>0</v>
      </c>
      <c r="CT175" s="16" t="str">
        <f t="shared" si="135"/>
        <v>Pass</v>
      </c>
      <c r="CU175" s="33" t="b">
        <f>IF(ABS(Survey!$BM175)=0,TRUE,FALSE)</f>
        <v>1</v>
      </c>
      <c r="CV175" s="32" t="b">
        <f>NOT(ISBLANK(Survey!$BN175))</f>
        <v>0</v>
      </c>
      <c r="CW175" t="str">
        <f t="shared" si="136"/>
        <v>Fail</v>
      </c>
      <c r="CX175" s="25">
        <f>Survey!$BA175</f>
        <v>0</v>
      </c>
      <c r="CY175" s="25" cm="1">
        <f t="array" ref="CY175">SUM(SUMIF(Survey!BP175:BW175,{"&gt;0","&lt;0"})*{1,-1})-SUM(SUMIF(Survey!BY175:CF175,{"&gt;0","&lt;0"})*{1,-1})</f>
        <v>0</v>
      </c>
      <c r="CZ175" s="30" t="str">
        <f t="shared" si="137"/>
        <v>No holdings</v>
      </c>
      <c r="DA175">
        <f t="shared" si="138"/>
        <v>0</v>
      </c>
      <c r="DB175" s="16" t="str">
        <f t="shared" si="139"/>
        <v>Fail</v>
      </c>
      <c r="DC175" s="31">
        <f>Survey!$BA175</f>
        <v>0</v>
      </c>
      <c r="DD175" s="31" cm="1">
        <f t="array" ref="DD175">SUM(SUMIF(Survey!CH175:DA175,{"&gt;0","&lt;0"})*{1,-1})-SUM(SUMIF(Survey!DC175:DV175,{"&gt;0","&lt;0"})*{1,-1})</f>
        <v>0</v>
      </c>
      <c r="DE175" s="30" t="str">
        <f t="shared" si="140"/>
        <v>No holdings</v>
      </c>
      <c r="DF175" s="17">
        <f t="shared" si="141"/>
        <v>0</v>
      </c>
      <c r="DG175" s="16" t="str">
        <f t="shared" si="142"/>
        <v>Pass</v>
      </c>
      <c r="DH175" s="33" t="b">
        <f>IF(ABS(Survey!$DA175)=0,TRUE,FALSE)</f>
        <v>1</v>
      </c>
      <c r="DI175" s="32" t="b">
        <f>NOT(ISBLANK(Survey!$DB175))</f>
        <v>0</v>
      </c>
      <c r="DJ175" s="16" t="str">
        <f t="shared" si="143"/>
        <v>Pass</v>
      </c>
      <c r="DK175" s="33" t="b">
        <f>IF(ABS(Survey!$DV175)=0,TRUE,FALSE)</f>
        <v>1</v>
      </c>
      <c r="DL175" s="32" t="b">
        <f>NOT(ISBLANK(Survey!$DW175))</f>
        <v>0</v>
      </c>
      <c r="DM175" t="str">
        <f t="shared" si="144"/>
        <v>Pass</v>
      </c>
      <c r="DN175" s="25" cm="1">
        <f t="array" ref="DN175">SUM(SUMIF(Survey!CW175,{"&gt;0","&lt;0"})*{1,-1})+SUM(SUMIF(Survey!DR175,{"&gt;0","&lt;0"})*{1,-1})</f>
        <v>0</v>
      </c>
      <c r="DO175" s="25">
        <f>SUM(SUMIF(Survey!DY175:EE175,{"&gt;0","&lt;0"})*{1,-1})+SUM(SUMIF(Survey!EG175:EM175,{"&gt;0","&lt;0"})*{1,-1})</f>
        <v>0</v>
      </c>
      <c r="DP175">
        <f t="shared" si="145"/>
        <v>0</v>
      </c>
      <c r="DQ175">
        <f t="shared" si="146"/>
        <v>0</v>
      </c>
      <c r="DR175" s="16" t="str">
        <f t="shared" si="147"/>
        <v>Pass</v>
      </c>
      <c r="DS175" s="33" t="b">
        <f>IF(ABS(Survey!$EE175)=0,TRUE,FALSE)</f>
        <v>1</v>
      </c>
      <c r="DT175" s="32" t="b">
        <f>NOT(ISBLANK(Survey!EF175))</f>
        <v>0</v>
      </c>
      <c r="DU175" s="16" t="str">
        <f t="shared" si="148"/>
        <v>Pass</v>
      </c>
      <c r="DV175" s="33" t="b">
        <f>IF(ABS(Survey!$EM175)=0,TRUE,FALSE)</f>
        <v>1</v>
      </c>
      <c r="DW175" s="32" t="b">
        <f>NOT(ISBLANK(Survey!$EN175))</f>
        <v>0</v>
      </c>
      <c r="DX175" s="16" t="str">
        <f t="shared" si="149"/>
        <v>Fail</v>
      </c>
      <c r="DY175" s="31">
        <f>SUM(SUMIF(Survey!ET175:EV175,{"&gt;0","&lt;0"})*{1,-1})</f>
        <v>0</v>
      </c>
      <c r="DZ175">
        <f t="shared" si="150"/>
        <v>0</v>
      </c>
      <c r="EA175">
        <f t="shared" si="151"/>
        <v>100</v>
      </c>
      <c r="EB175" s="30" t="b">
        <f>IF(OR(Survey!$M175="ETF",Survey!$M175="ETF, alternative mutual fund",Survey!$M175="Closed-end", Survey!$M175="Split share corp"),TRUE,FALSE)</f>
        <v>0</v>
      </c>
      <c r="EC175" s="16" t="str">
        <f t="shared" si="152"/>
        <v>Fail</v>
      </c>
      <c r="ED175" s="31">
        <f>SUM(SUMIF(Survey!EX175:FD175,{"&gt;0","&lt;0"})*{1,-1})</f>
        <v>0</v>
      </c>
      <c r="EE175">
        <f t="shared" si="153"/>
        <v>0</v>
      </c>
      <c r="EF175" s="17">
        <f t="shared" si="154"/>
        <v>100</v>
      </c>
      <c r="EG175" s="16" t="str">
        <f t="shared" si="155"/>
        <v>Fail</v>
      </c>
      <c r="EH175" s="31">
        <f>SUM(SUMIF(Survey!FF175:FL175,{"&gt;0","&lt;0"})*{1,-1})</f>
        <v>0</v>
      </c>
      <c r="EI175">
        <f t="shared" si="156"/>
        <v>0</v>
      </c>
      <c r="EJ175" s="17">
        <f t="shared" si="157"/>
        <v>100</v>
      </c>
    </row>
    <row r="176" spans="1:140">
      <c r="A176">
        <v>176</v>
      </c>
      <c r="B176" t="str">
        <f t="shared" si="0"/>
        <v>Pass</v>
      </c>
      <c r="C176" t="str">
        <f>IF(COUNTBLANK(Survey!B176:FM176)=$C$2, "Pass", "Fail")</f>
        <v>Pass</v>
      </c>
      <c r="D176" s="16" t="str">
        <f t="shared" si="106"/>
        <v>Fail</v>
      </c>
      <c r="E176" t="str">
        <f>IF(OR(ISBLANK(Survey!AL176),COUNTIF(G176:BJ176,"Fail")),"Fail","Pass")</f>
        <v>Fail</v>
      </c>
      <c r="F176" s="265"/>
      <c r="G176" s="16" t="str">
        <f t="shared" si="107"/>
        <v>Fail</v>
      </c>
      <c r="H176" s="139">
        <f>COUNTBLANK(Survey!B176:D176)+COUNTBLANK(Survey!G176)+COUNTBLANK(Survey!I176)+COUNTBLANK(Survey!K176:M176)+COUNTBLANK(Survey!P176:Q176)+COUNTBLANK(Survey!T176:W176)+COUNTBLANK(Survey!Z176:AC176)+COUNTBLANK(Survey!AF176:AG176)+COUNTBLANK(Survey!AK176:AK176)</f>
        <v>21</v>
      </c>
      <c r="I176" t="str">
        <f t="shared" si="108"/>
        <v>Fail</v>
      </c>
      <c r="J176" t="b">
        <f>IF(Survey!E176="No",TRUE,FALSE)</f>
        <v>0</v>
      </c>
      <c r="K176" s="29" cm="1">
        <f t="array" ref="K176">IF(COUNTA(Survey!$E$4:$E$695)=1, 0, SUM(IF(COUNTIF(Survey!$E$4:$E$695, Survey!$E$4:$E$695)=1,1,0)))</f>
        <v>0</v>
      </c>
      <c r="L176" s="29">
        <f>LEN(Survey!E176)</f>
        <v>0</v>
      </c>
      <c r="M176" s="16" t="str">
        <f t="shared" si="109"/>
        <v>Fail</v>
      </c>
      <c r="N176" t="b">
        <f>IF(Survey!F176="No",TRUE,FALSE)</f>
        <v>0</v>
      </c>
      <c r="O176" t="b">
        <f>Survey!F176=Survey!E176</f>
        <v>1</v>
      </c>
      <c r="P176">
        <f>COUNTIF(Survey!$F$4:$F$695,Survey!F176)</f>
        <v>0</v>
      </c>
      <c r="Q176" s="28">
        <f>LEN(Survey!F176)</f>
        <v>0</v>
      </c>
      <c r="R176" s="16" t="str">
        <f t="shared" si="110"/>
        <v>Pass</v>
      </c>
      <c r="S176" s="29">
        <f>MOD((LEN(Survey!H176)+2),11)</f>
        <v>2</v>
      </c>
      <c r="T176">
        <f>COUNTIF(Survey!$H$4:$H$695,Survey!H176)</f>
        <v>0</v>
      </c>
      <c r="U176" s="28" t="str">
        <f>IF(Survey!$L176="Prospectus fund", "Yes", "No")</f>
        <v>No</v>
      </c>
      <c r="V176" s="16" t="str">
        <f t="shared" si="111"/>
        <v>Pass</v>
      </c>
      <c r="W176" s="29">
        <f>MOD((LEN(Survey!J176)+2),11)</f>
        <v>2</v>
      </c>
      <c r="X176">
        <f>COUNTIF(Survey!$J$4:$J$695,Survey!J176)</f>
        <v>0</v>
      </c>
      <c r="Y176" s="30" t="b">
        <f>IF(OR(Survey!$M176="ETF",Survey!$M176="ETF, alternative mutual fund",Survey!$M176="Closed-end", Survey!$M176="Split share corp", Survey!$I176="Yes"),TRUE,FALSE)</f>
        <v>0</v>
      </c>
      <c r="Z176" s="16" t="str">
        <f>IFERROR(IF(AND(OR(AC176=AD176,AD176 = "Either"),NOT(ISBLANK(Survey!K176))),"Pass","Fail"),"Pass")</f>
        <v>Fail</v>
      </c>
      <c r="AA176" s="31" cm="1">
        <f t="array" ref="AA176">SUM(SUMIF(Survey!CH176:DA176,{"&gt;0","&lt;0"})*{1,-1})</f>
        <v>0</v>
      </c>
      <c r="AB176" s="33" cm="1">
        <f t="array" ref="AB176">SUM(SUMIF(Survey!CK176,{"&gt;0","&lt;0"})*{1,-1})+SUM(SUMIF(Survey!CU176,{"&gt;0","&lt;0"})*{1,-1})</f>
        <v>0</v>
      </c>
      <c r="AC176" s="33">
        <f>Survey!K176</f>
        <v>0</v>
      </c>
      <c r="AD176" s="32" t="str">
        <f t="shared" si="112"/>
        <v>Either</v>
      </c>
      <c r="AE176" s="16" t="str">
        <f t="shared" si="113"/>
        <v>Fail</v>
      </c>
      <c r="AF176" s="58" cm="1">
        <f t="array" ref="AF176">SUM(SUMIF(Survey!CH176:DA176,{"&gt;0","&lt;0"})*{1,-1})+SUM(SUMIF(Survey!DC176:DV176,{"&gt;0","&lt;0"})*{1,-1})</f>
        <v>0</v>
      </c>
      <c r="AG176" s="58">
        <f>IFERROR(AF176/(Survey!$BA176),0)</f>
        <v>0</v>
      </c>
      <c r="AH176" s="104" t="b">
        <f>IF(OR(Survey!$M176="Alternative strategy or hedge",Survey!$M176="Private asset",Survey!$L176="Prospectus fund"),TRUE,FALSE)</f>
        <v>0</v>
      </c>
      <c r="AI176" s="104" t="b">
        <f>NOT(ISBLANK(Survey!$M176))</f>
        <v>0</v>
      </c>
      <c r="AJ176" s="16" t="str">
        <f t="shared" si="114"/>
        <v>Fail</v>
      </c>
      <c r="AK176" t="b">
        <f>IF(Survey!W176="No",TRUE,FALSE)</f>
        <v>0</v>
      </c>
      <c r="AL176" s="119">
        <f>MOD((LEN(Survey!W176)+2),22)</f>
        <v>2</v>
      </c>
      <c r="AM176" t="str">
        <f t="shared" si="115"/>
        <v>Pass</v>
      </c>
      <c r="AN176" s="33" t="b">
        <f>NOT(ISNUMBER(SEARCH("Other",Survey!$Q176)))</f>
        <v>1</v>
      </c>
      <c r="AO176" s="32" t="b">
        <f>NOT(ISBLANK(Survey!$R176))</f>
        <v>0</v>
      </c>
      <c r="AP176" s="16" t="str">
        <f t="shared" si="116"/>
        <v>Pass</v>
      </c>
      <c r="AQ176" s="114">
        <f>COUNTBLANK(Survey!$X176)</f>
        <v>1</v>
      </c>
      <c r="AR176" s="58">
        <f>IF(AND(Survey!L176&lt;&gt;"Exempt fund",OR(Survey!$M176="ETF",Survey!$M176="ETF, alternative mutual fund",Survey!$M176="Mutual fund",Survey!$M176="Alternative mutual fund",Survey!$M176="Money market")),1,0)</f>
        <v>0</v>
      </c>
      <c r="AS176" s="16" t="str">
        <f t="shared" si="117"/>
        <v>Pass</v>
      </c>
      <c r="AT176" s="33" t="b">
        <f>NOT(ISNUMBER(SEARCH("Yes",Survey!$AC176)))</f>
        <v>1</v>
      </c>
      <c r="AU176" s="32" t="b">
        <f>IF(COUNTBLANK(Survey!$AD176:$AE176)=0,TRUE, FALSE)</f>
        <v>0</v>
      </c>
      <c r="AV176" s="16" t="str">
        <f t="shared" si="118"/>
        <v>Pass</v>
      </c>
      <c r="AW176" s="33" t="b">
        <f>NOT(ISNUMBER(SEARCH("Yes",Survey!$AF176)))</f>
        <v>1</v>
      </c>
      <c r="AX176" s="32" t="b">
        <f>NOT(ISBLANK(Survey!$AH176))</f>
        <v>0</v>
      </c>
      <c r="AY176" s="16" t="str">
        <f t="shared" si="119"/>
        <v>Pass</v>
      </c>
      <c r="AZ176" s="33" t="b">
        <f>NOT(OR(ISNUMBER(SEARCH("Other",Survey!$AH176)),ISNUMBER(SEARCH("Multiple",Survey!$AH176))))</f>
        <v>1</v>
      </c>
      <c r="BA176" s="32" t="b">
        <f>NOT(ISBLANK(Survey!$AI176))</f>
        <v>0</v>
      </c>
      <c r="BB176" s="16" t="str">
        <f t="shared" si="120"/>
        <v>Fail</v>
      </c>
      <c r="BC176" s="114">
        <f>IF(ABS(Survey!$BA176)&gt;0, 1,0)</f>
        <v>0</v>
      </c>
      <c r="BD176" s="114">
        <f>IF(COUNTBLANK(Survey!$AL176)=0,1,0)</f>
        <v>0</v>
      </c>
      <c r="BE176" s="16" t="str">
        <f t="shared" si="121"/>
        <v>Pass</v>
      </c>
      <c r="BF176" s="114">
        <f>IF(ISBLANK(Survey!$AL176),0,1)</f>
        <v>0</v>
      </c>
      <c r="BG176" s="133">
        <f>COUNTBLANK(Survey!$AM176)</f>
        <v>1</v>
      </c>
      <c r="BH176" s="16" t="str">
        <f t="shared" si="122"/>
        <v>Pass</v>
      </c>
      <c r="BI176" s="114">
        <f>IF(OR(Survey!$AM176="Closed",ISBLANK(Survey!$AM176)),0,1)</f>
        <v>0</v>
      </c>
      <c r="BJ176" s="133">
        <f>IF(ISBLANK(Survey!$AN176),1,0)</f>
        <v>1</v>
      </c>
      <c r="BK176" s="118" t="str">
        <f t="shared" si="123"/>
        <v>Pass</v>
      </c>
      <c r="BL176" s="31" cm="1">
        <f t="array" ref="BL176">SUM(SUMIF(Survey!AO176:AP176,{"&gt;0","&lt;0"})*{1,-1})</f>
        <v>0</v>
      </c>
      <c r="BM176">
        <f t="shared" si="124"/>
        <v>0</v>
      </c>
      <c r="BN176">
        <f t="shared" si="125"/>
        <v>100</v>
      </c>
      <c r="BO176" s="118" t="str">
        <f t="shared" si="126"/>
        <v>Pass</v>
      </c>
      <c r="BP176">
        <f>IF(Survey!AQ176="No",0,1)</f>
        <v>1</v>
      </c>
      <c r="BQ176" s="207">
        <f>MOD((LEN(Survey!AQ176)+2),22)</f>
        <v>2</v>
      </c>
      <c r="BR176">
        <f>IF(Survey!AR176="No",0,1)</f>
        <v>1</v>
      </c>
      <c r="BS176" s="207">
        <f>MOD((LEN(Survey!AR176)+2),22)</f>
        <v>2</v>
      </c>
      <c r="BT176" s="114">
        <f>COUNTBLANK(Survey!$AQ176:$AS176)+COUNTBLANK(Survey!$AU176)</f>
        <v>4</v>
      </c>
      <c r="BU176" s="114">
        <f>IF(Survey!$I176="Yes",1,0)</f>
        <v>0</v>
      </c>
      <c r="BV176" s="114">
        <f>IF(OR(Survey!$M176="Mutual fund",Survey!$M176="Alternative mutual fund",Survey!$M176="Money market"),1,0)</f>
        <v>0</v>
      </c>
      <c r="BW176" s="119">
        <f>IF(OR(Survey!$M176="ETF",Survey!$M176="ETF, alternative mutual fund"),1,0)</f>
        <v>0</v>
      </c>
      <c r="BX176" s="16" t="str">
        <f t="shared" si="127"/>
        <v>Pass</v>
      </c>
      <c r="BY176" s="33">
        <f>IF(ISNUMBER(SEARCH("Other",Survey!$AS176)), 1, 0)</f>
        <v>0</v>
      </c>
      <c r="BZ176" s="58" t="b">
        <f>NOT(ISBLANK(Survey!$AT176))</f>
        <v>0</v>
      </c>
      <c r="CA176" s="16" t="str">
        <f t="shared" si="128"/>
        <v>Pass</v>
      </c>
      <c r="CB176" s="114">
        <f>IF(Survey!$BB176=0, 0,1)</f>
        <v>0</v>
      </c>
      <c r="CC176" s="58">
        <f>Survey!$AV176</f>
        <v>0</v>
      </c>
      <c r="CD176" s="58">
        <f>Survey!$BC176+Survey!$BD176+ABS(Survey!$BE176)-ABS(Survey!$BF176)-ABS(Survey!$BG176)-ABS(Survey!$BL176)</f>
        <v>0</v>
      </c>
      <c r="CE176" s="138">
        <f>Survey!BB176+(ABS(Survey!$BH176)-ABS(Survey!$BI176)+ABS(Survey!$BJ176)-ABS(Survey!$BK176))*0.5</f>
        <v>0</v>
      </c>
      <c r="CF176" s="58">
        <f t="shared" si="129"/>
        <v>0</v>
      </c>
      <c r="CG176" s="58">
        <f>IF(AND($CC176&gt;$CF176-0.2,$CC176&lt;$CF176+0.2,ISBLANK(Survey!$AV176)=FALSE),0,1)</f>
        <v>1</v>
      </c>
      <c r="CH176" s="133">
        <f>IF(ISBLANK(Survey!$AW176),1,0)</f>
        <v>1</v>
      </c>
      <c r="CI176" s="16" t="str">
        <f t="shared" si="130"/>
        <v>Pass</v>
      </c>
      <c r="CJ176" s="114">
        <f>IF(Survey!$BB176=0, 0,1)</f>
        <v>0</v>
      </c>
      <c r="CK176" s="58">
        <f>IF(AND(Survey!$AX176&gt;=0,Survey!$AX176&lt;=0.2,Survey!$AX176&lt;&gt;""),0,1)</f>
        <v>1</v>
      </c>
      <c r="CL176" s="114">
        <f>IF(ISBLANK(Survey!$AY176),1,0)</f>
        <v>1</v>
      </c>
      <c r="CM176" s="16" t="str">
        <f t="shared" si="131"/>
        <v>Fail</v>
      </c>
      <c r="CN176" s="133">
        <f>Survey!$AZ176</f>
        <v>0</v>
      </c>
      <c r="CO176" s="16" t="str">
        <f t="shared" si="132"/>
        <v>Pass</v>
      </c>
      <c r="CP176" s="31">
        <f>Survey!$BA176</f>
        <v>0</v>
      </c>
      <c r="CQ176" s="138">
        <f>Survey!$BB176+Survey!$BC176+Survey!$BD176+ABS(Survey!$BE176)-ABS(Survey!$BF176)-ABS(Survey!$BG176)+ABS(Survey!$BH176)-ABS(Survey!$BI176)+ABS(Survey!$BJ176)-ABS(Survey!$BK176)-ABS(Survey!$BL176)+Survey!$BM176</f>
        <v>0</v>
      </c>
      <c r="CR176" s="30">
        <f t="shared" si="133"/>
        <v>0</v>
      </c>
      <c r="CS176" s="17">
        <f t="shared" si="134"/>
        <v>0</v>
      </c>
      <c r="CT176" s="16" t="str">
        <f t="shared" si="135"/>
        <v>Pass</v>
      </c>
      <c r="CU176" s="33" t="b">
        <f>IF(ABS(Survey!$BM176)=0,TRUE,FALSE)</f>
        <v>1</v>
      </c>
      <c r="CV176" s="32" t="b">
        <f>NOT(ISBLANK(Survey!$BN176))</f>
        <v>0</v>
      </c>
      <c r="CW176" t="str">
        <f t="shared" si="136"/>
        <v>Fail</v>
      </c>
      <c r="CX176" s="25">
        <f>Survey!$BA176</f>
        <v>0</v>
      </c>
      <c r="CY176" s="25" cm="1">
        <f t="array" ref="CY176">SUM(SUMIF(Survey!BP176:BW176,{"&gt;0","&lt;0"})*{1,-1})-SUM(SUMIF(Survey!BY176:CF176,{"&gt;0","&lt;0"})*{1,-1})</f>
        <v>0</v>
      </c>
      <c r="CZ176" s="30" t="str">
        <f t="shared" si="137"/>
        <v>No holdings</v>
      </c>
      <c r="DA176">
        <f t="shared" si="138"/>
        <v>0</v>
      </c>
      <c r="DB176" s="16" t="str">
        <f t="shared" si="139"/>
        <v>Fail</v>
      </c>
      <c r="DC176" s="31">
        <f>Survey!$BA176</f>
        <v>0</v>
      </c>
      <c r="DD176" s="31" cm="1">
        <f t="array" ref="DD176">SUM(SUMIF(Survey!CH176:DA176,{"&gt;0","&lt;0"})*{1,-1})-SUM(SUMIF(Survey!DC176:DV176,{"&gt;0","&lt;0"})*{1,-1})</f>
        <v>0</v>
      </c>
      <c r="DE176" s="30" t="str">
        <f t="shared" si="140"/>
        <v>No holdings</v>
      </c>
      <c r="DF176" s="17">
        <f t="shared" si="141"/>
        <v>0</v>
      </c>
      <c r="DG176" s="16" t="str">
        <f t="shared" si="142"/>
        <v>Pass</v>
      </c>
      <c r="DH176" s="33" t="b">
        <f>IF(ABS(Survey!$DA176)=0,TRUE,FALSE)</f>
        <v>1</v>
      </c>
      <c r="DI176" s="32" t="b">
        <f>NOT(ISBLANK(Survey!$DB176))</f>
        <v>0</v>
      </c>
      <c r="DJ176" s="16" t="str">
        <f t="shared" si="143"/>
        <v>Pass</v>
      </c>
      <c r="DK176" s="33" t="b">
        <f>IF(ABS(Survey!$DV176)=0,TRUE,FALSE)</f>
        <v>1</v>
      </c>
      <c r="DL176" s="32" t="b">
        <f>NOT(ISBLANK(Survey!$DW176))</f>
        <v>0</v>
      </c>
      <c r="DM176" t="str">
        <f t="shared" si="144"/>
        <v>Pass</v>
      </c>
      <c r="DN176" s="25" cm="1">
        <f t="array" ref="DN176">SUM(SUMIF(Survey!CW176,{"&gt;0","&lt;0"})*{1,-1})+SUM(SUMIF(Survey!DR176,{"&gt;0","&lt;0"})*{1,-1})</f>
        <v>0</v>
      </c>
      <c r="DO176" s="25">
        <f>SUM(SUMIF(Survey!DY176:EE176,{"&gt;0","&lt;0"})*{1,-1})+SUM(SUMIF(Survey!EG176:EM176,{"&gt;0","&lt;0"})*{1,-1})</f>
        <v>0</v>
      </c>
      <c r="DP176">
        <f t="shared" si="145"/>
        <v>0</v>
      </c>
      <c r="DQ176">
        <f t="shared" si="146"/>
        <v>0</v>
      </c>
      <c r="DR176" s="16" t="str">
        <f t="shared" si="147"/>
        <v>Pass</v>
      </c>
      <c r="DS176" s="33" t="b">
        <f>IF(ABS(Survey!$EE176)=0,TRUE,FALSE)</f>
        <v>1</v>
      </c>
      <c r="DT176" s="32" t="b">
        <f>NOT(ISBLANK(Survey!EF176))</f>
        <v>0</v>
      </c>
      <c r="DU176" s="16" t="str">
        <f t="shared" si="148"/>
        <v>Pass</v>
      </c>
      <c r="DV176" s="33" t="b">
        <f>IF(ABS(Survey!$EM176)=0,TRUE,FALSE)</f>
        <v>1</v>
      </c>
      <c r="DW176" s="32" t="b">
        <f>NOT(ISBLANK(Survey!$EN176))</f>
        <v>0</v>
      </c>
      <c r="DX176" s="16" t="str">
        <f t="shared" si="149"/>
        <v>Fail</v>
      </c>
      <c r="DY176" s="31">
        <f>SUM(SUMIF(Survey!ET176:EV176,{"&gt;0","&lt;0"})*{1,-1})</f>
        <v>0</v>
      </c>
      <c r="DZ176">
        <f t="shared" si="150"/>
        <v>0</v>
      </c>
      <c r="EA176">
        <f t="shared" si="151"/>
        <v>100</v>
      </c>
      <c r="EB176" s="30" t="b">
        <f>IF(OR(Survey!$M176="ETF",Survey!$M176="ETF, alternative mutual fund",Survey!$M176="Closed-end", Survey!$M176="Split share corp"),TRUE,FALSE)</f>
        <v>0</v>
      </c>
      <c r="EC176" s="16" t="str">
        <f t="shared" si="152"/>
        <v>Fail</v>
      </c>
      <c r="ED176" s="31">
        <f>SUM(SUMIF(Survey!EX176:FD176,{"&gt;0","&lt;0"})*{1,-1})</f>
        <v>0</v>
      </c>
      <c r="EE176">
        <f t="shared" si="153"/>
        <v>0</v>
      </c>
      <c r="EF176" s="17">
        <f t="shared" si="154"/>
        <v>100</v>
      </c>
      <c r="EG176" s="16" t="str">
        <f t="shared" si="155"/>
        <v>Fail</v>
      </c>
      <c r="EH176" s="31">
        <f>SUM(SUMIF(Survey!FF176:FL176,{"&gt;0","&lt;0"})*{1,-1})</f>
        <v>0</v>
      </c>
      <c r="EI176">
        <f t="shared" si="156"/>
        <v>0</v>
      </c>
      <c r="EJ176" s="17">
        <f t="shared" si="157"/>
        <v>100</v>
      </c>
    </row>
    <row r="177" spans="1:140">
      <c r="A177">
        <v>177</v>
      </c>
      <c r="B177" t="str">
        <f t="shared" si="0"/>
        <v>Pass</v>
      </c>
      <c r="C177" t="str">
        <f>IF(COUNTBLANK(Survey!B177:FM177)=$C$2, "Pass", "Fail")</f>
        <v>Pass</v>
      </c>
      <c r="D177" s="16" t="str">
        <f t="shared" si="106"/>
        <v>Fail</v>
      </c>
      <c r="E177" t="str">
        <f>IF(OR(ISBLANK(Survey!AL177),COUNTIF(G177:BJ177,"Fail")),"Fail","Pass")</f>
        <v>Fail</v>
      </c>
      <c r="F177" s="265"/>
      <c r="G177" s="16" t="str">
        <f t="shared" si="107"/>
        <v>Fail</v>
      </c>
      <c r="H177" s="139">
        <f>COUNTBLANK(Survey!B177:D177)+COUNTBLANK(Survey!G177)+COUNTBLANK(Survey!I177)+COUNTBLANK(Survey!K177:M177)+COUNTBLANK(Survey!P177:Q177)+COUNTBLANK(Survey!T177:W177)+COUNTBLANK(Survey!Z177:AC177)+COUNTBLANK(Survey!AF177:AG177)+COUNTBLANK(Survey!AK177:AK177)</f>
        <v>21</v>
      </c>
      <c r="I177" t="str">
        <f t="shared" si="108"/>
        <v>Fail</v>
      </c>
      <c r="J177" t="b">
        <f>IF(Survey!E177="No",TRUE,FALSE)</f>
        <v>0</v>
      </c>
      <c r="K177" s="29" cm="1">
        <f t="array" ref="K177">IF(COUNTA(Survey!$E$4:$E$695)=1, 0, SUM(IF(COUNTIF(Survey!$E$4:$E$695, Survey!$E$4:$E$695)=1,1,0)))</f>
        <v>0</v>
      </c>
      <c r="L177" s="29">
        <f>LEN(Survey!E177)</f>
        <v>0</v>
      </c>
      <c r="M177" s="16" t="str">
        <f t="shared" si="109"/>
        <v>Fail</v>
      </c>
      <c r="N177" t="b">
        <f>IF(Survey!F177="No",TRUE,FALSE)</f>
        <v>0</v>
      </c>
      <c r="O177" t="b">
        <f>Survey!F177=Survey!E177</f>
        <v>1</v>
      </c>
      <c r="P177">
        <f>COUNTIF(Survey!$F$4:$F$695,Survey!F177)</f>
        <v>0</v>
      </c>
      <c r="Q177" s="28">
        <f>LEN(Survey!F177)</f>
        <v>0</v>
      </c>
      <c r="R177" s="16" t="str">
        <f t="shared" si="110"/>
        <v>Pass</v>
      </c>
      <c r="S177" s="29">
        <f>MOD((LEN(Survey!H177)+2),11)</f>
        <v>2</v>
      </c>
      <c r="T177">
        <f>COUNTIF(Survey!$H$4:$H$695,Survey!H177)</f>
        <v>0</v>
      </c>
      <c r="U177" s="28" t="str">
        <f>IF(Survey!$L177="Prospectus fund", "Yes", "No")</f>
        <v>No</v>
      </c>
      <c r="V177" s="16" t="str">
        <f t="shared" si="111"/>
        <v>Pass</v>
      </c>
      <c r="W177" s="29">
        <f>MOD((LEN(Survey!J177)+2),11)</f>
        <v>2</v>
      </c>
      <c r="X177">
        <f>COUNTIF(Survey!$J$4:$J$695,Survey!J177)</f>
        <v>0</v>
      </c>
      <c r="Y177" s="30" t="b">
        <f>IF(OR(Survey!$M177="ETF",Survey!$M177="ETF, alternative mutual fund",Survey!$M177="Closed-end", Survey!$M177="Split share corp", Survey!$I177="Yes"),TRUE,FALSE)</f>
        <v>0</v>
      </c>
      <c r="Z177" s="16" t="str">
        <f>IFERROR(IF(AND(OR(AC177=AD177,AD177 = "Either"),NOT(ISBLANK(Survey!K177))),"Pass","Fail"),"Pass")</f>
        <v>Fail</v>
      </c>
      <c r="AA177" s="31" cm="1">
        <f t="array" ref="AA177">SUM(SUMIF(Survey!CH177:DA177,{"&gt;0","&lt;0"})*{1,-1})</f>
        <v>0</v>
      </c>
      <c r="AB177" s="33" cm="1">
        <f t="array" ref="AB177">SUM(SUMIF(Survey!CK177,{"&gt;0","&lt;0"})*{1,-1})+SUM(SUMIF(Survey!CU177,{"&gt;0","&lt;0"})*{1,-1})</f>
        <v>0</v>
      </c>
      <c r="AC177" s="33">
        <f>Survey!K177</f>
        <v>0</v>
      </c>
      <c r="AD177" s="32" t="str">
        <f t="shared" si="112"/>
        <v>Either</v>
      </c>
      <c r="AE177" s="16" t="str">
        <f t="shared" si="113"/>
        <v>Fail</v>
      </c>
      <c r="AF177" s="58" cm="1">
        <f t="array" ref="AF177">SUM(SUMIF(Survey!CH177:DA177,{"&gt;0","&lt;0"})*{1,-1})+SUM(SUMIF(Survey!DC177:DV177,{"&gt;0","&lt;0"})*{1,-1})</f>
        <v>0</v>
      </c>
      <c r="AG177" s="58">
        <f>IFERROR(AF177/(Survey!$BA177),0)</f>
        <v>0</v>
      </c>
      <c r="AH177" s="104" t="b">
        <f>IF(OR(Survey!$M177="Alternative strategy or hedge",Survey!$M177="Private asset",Survey!$L177="Prospectus fund"),TRUE,FALSE)</f>
        <v>0</v>
      </c>
      <c r="AI177" s="104" t="b">
        <f>NOT(ISBLANK(Survey!$M177))</f>
        <v>0</v>
      </c>
      <c r="AJ177" s="16" t="str">
        <f t="shared" si="114"/>
        <v>Fail</v>
      </c>
      <c r="AK177" t="b">
        <f>IF(Survey!W177="No",TRUE,FALSE)</f>
        <v>0</v>
      </c>
      <c r="AL177" s="119">
        <f>MOD((LEN(Survey!W177)+2),22)</f>
        <v>2</v>
      </c>
      <c r="AM177" t="str">
        <f t="shared" si="115"/>
        <v>Pass</v>
      </c>
      <c r="AN177" s="33" t="b">
        <f>NOT(ISNUMBER(SEARCH("Other",Survey!$Q177)))</f>
        <v>1</v>
      </c>
      <c r="AO177" s="32" t="b">
        <f>NOT(ISBLANK(Survey!$R177))</f>
        <v>0</v>
      </c>
      <c r="AP177" s="16" t="str">
        <f t="shared" si="116"/>
        <v>Pass</v>
      </c>
      <c r="AQ177" s="114">
        <f>COUNTBLANK(Survey!$X177)</f>
        <v>1</v>
      </c>
      <c r="AR177" s="58">
        <f>IF(AND(Survey!L177&lt;&gt;"Exempt fund",OR(Survey!$M177="ETF",Survey!$M177="ETF, alternative mutual fund",Survey!$M177="Mutual fund",Survey!$M177="Alternative mutual fund",Survey!$M177="Money market")),1,0)</f>
        <v>0</v>
      </c>
      <c r="AS177" s="16" t="str">
        <f t="shared" si="117"/>
        <v>Pass</v>
      </c>
      <c r="AT177" s="33" t="b">
        <f>NOT(ISNUMBER(SEARCH("Yes",Survey!$AC177)))</f>
        <v>1</v>
      </c>
      <c r="AU177" s="32" t="b">
        <f>IF(COUNTBLANK(Survey!$AD177:$AE177)=0,TRUE, FALSE)</f>
        <v>0</v>
      </c>
      <c r="AV177" s="16" t="str">
        <f t="shared" si="118"/>
        <v>Pass</v>
      </c>
      <c r="AW177" s="33" t="b">
        <f>NOT(ISNUMBER(SEARCH("Yes",Survey!$AF177)))</f>
        <v>1</v>
      </c>
      <c r="AX177" s="32" t="b">
        <f>NOT(ISBLANK(Survey!$AH177))</f>
        <v>0</v>
      </c>
      <c r="AY177" s="16" t="str">
        <f t="shared" si="119"/>
        <v>Pass</v>
      </c>
      <c r="AZ177" s="33" t="b">
        <f>NOT(OR(ISNUMBER(SEARCH("Other",Survey!$AH177)),ISNUMBER(SEARCH("Multiple",Survey!$AH177))))</f>
        <v>1</v>
      </c>
      <c r="BA177" s="32" t="b">
        <f>NOT(ISBLANK(Survey!$AI177))</f>
        <v>0</v>
      </c>
      <c r="BB177" s="16" t="str">
        <f t="shared" si="120"/>
        <v>Fail</v>
      </c>
      <c r="BC177" s="114">
        <f>IF(ABS(Survey!$BA177)&gt;0, 1,0)</f>
        <v>0</v>
      </c>
      <c r="BD177" s="114">
        <f>IF(COUNTBLANK(Survey!$AL177)=0,1,0)</f>
        <v>0</v>
      </c>
      <c r="BE177" s="16" t="str">
        <f t="shared" si="121"/>
        <v>Pass</v>
      </c>
      <c r="BF177" s="114">
        <f>IF(ISBLANK(Survey!$AL177),0,1)</f>
        <v>0</v>
      </c>
      <c r="BG177" s="133">
        <f>COUNTBLANK(Survey!$AM177)</f>
        <v>1</v>
      </c>
      <c r="BH177" s="16" t="str">
        <f t="shared" si="122"/>
        <v>Pass</v>
      </c>
      <c r="BI177" s="114">
        <f>IF(OR(Survey!$AM177="Closed",ISBLANK(Survey!$AM177)),0,1)</f>
        <v>0</v>
      </c>
      <c r="BJ177" s="133">
        <f>IF(ISBLANK(Survey!$AN177),1,0)</f>
        <v>1</v>
      </c>
      <c r="BK177" s="118" t="str">
        <f t="shared" si="123"/>
        <v>Pass</v>
      </c>
      <c r="BL177" s="31" cm="1">
        <f t="array" ref="BL177">SUM(SUMIF(Survey!AO177:AP177,{"&gt;0","&lt;0"})*{1,-1})</f>
        <v>0</v>
      </c>
      <c r="BM177">
        <f t="shared" si="124"/>
        <v>0</v>
      </c>
      <c r="BN177">
        <f t="shared" si="125"/>
        <v>100</v>
      </c>
      <c r="BO177" s="118" t="str">
        <f t="shared" si="126"/>
        <v>Pass</v>
      </c>
      <c r="BP177">
        <f>IF(Survey!AQ177="No",0,1)</f>
        <v>1</v>
      </c>
      <c r="BQ177" s="207">
        <f>MOD((LEN(Survey!AQ177)+2),22)</f>
        <v>2</v>
      </c>
      <c r="BR177">
        <f>IF(Survey!AR177="No",0,1)</f>
        <v>1</v>
      </c>
      <c r="BS177" s="207">
        <f>MOD((LEN(Survey!AR177)+2),22)</f>
        <v>2</v>
      </c>
      <c r="BT177" s="114">
        <f>COUNTBLANK(Survey!$AQ177:$AS177)+COUNTBLANK(Survey!$AU177)</f>
        <v>4</v>
      </c>
      <c r="BU177" s="114">
        <f>IF(Survey!$I177="Yes",1,0)</f>
        <v>0</v>
      </c>
      <c r="BV177" s="114">
        <f>IF(OR(Survey!$M177="Mutual fund",Survey!$M177="Alternative mutual fund",Survey!$M177="Money market"),1,0)</f>
        <v>0</v>
      </c>
      <c r="BW177" s="119">
        <f>IF(OR(Survey!$M177="ETF",Survey!$M177="ETF, alternative mutual fund"),1,0)</f>
        <v>0</v>
      </c>
      <c r="BX177" s="16" t="str">
        <f t="shared" si="127"/>
        <v>Pass</v>
      </c>
      <c r="BY177" s="33">
        <f>IF(ISNUMBER(SEARCH("Other",Survey!$AS177)), 1, 0)</f>
        <v>0</v>
      </c>
      <c r="BZ177" s="58" t="b">
        <f>NOT(ISBLANK(Survey!$AT177))</f>
        <v>0</v>
      </c>
      <c r="CA177" s="16" t="str">
        <f t="shared" si="128"/>
        <v>Pass</v>
      </c>
      <c r="CB177" s="114">
        <f>IF(Survey!$BB177=0, 0,1)</f>
        <v>0</v>
      </c>
      <c r="CC177" s="58">
        <f>Survey!$AV177</f>
        <v>0</v>
      </c>
      <c r="CD177" s="58">
        <f>Survey!$BC177+Survey!$BD177+ABS(Survey!$BE177)-ABS(Survey!$BF177)-ABS(Survey!$BG177)-ABS(Survey!$BL177)</f>
        <v>0</v>
      </c>
      <c r="CE177" s="138">
        <f>Survey!BB177+(ABS(Survey!$BH177)-ABS(Survey!$BI177)+ABS(Survey!$BJ177)-ABS(Survey!$BK177))*0.5</f>
        <v>0</v>
      </c>
      <c r="CF177" s="58">
        <f t="shared" si="129"/>
        <v>0</v>
      </c>
      <c r="CG177" s="58">
        <f>IF(AND($CC177&gt;$CF177-0.2,$CC177&lt;$CF177+0.2,ISBLANK(Survey!$AV177)=FALSE),0,1)</f>
        <v>1</v>
      </c>
      <c r="CH177" s="133">
        <f>IF(ISBLANK(Survey!$AW177),1,0)</f>
        <v>1</v>
      </c>
      <c r="CI177" s="16" t="str">
        <f t="shared" si="130"/>
        <v>Pass</v>
      </c>
      <c r="CJ177" s="114">
        <f>IF(Survey!$BB177=0, 0,1)</f>
        <v>0</v>
      </c>
      <c r="CK177" s="58">
        <f>IF(AND(Survey!$AX177&gt;=0,Survey!$AX177&lt;=0.2,Survey!$AX177&lt;&gt;""),0,1)</f>
        <v>1</v>
      </c>
      <c r="CL177" s="114">
        <f>IF(ISBLANK(Survey!$AY177),1,0)</f>
        <v>1</v>
      </c>
      <c r="CM177" s="16" t="str">
        <f t="shared" si="131"/>
        <v>Fail</v>
      </c>
      <c r="CN177" s="133">
        <f>Survey!$AZ177</f>
        <v>0</v>
      </c>
      <c r="CO177" s="16" t="str">
        <f t="shared" si="132"/>
        <v>Pass</v>
      </c>
      <c r="CP177" s="31">
        <f>Survey!$BA177</f>
        <v>0</v>
      </c>
      <c r="CQ177" s="138">
        <f>Survey!$BB177+Survey!$BC177+Survey!$BD177+ABS(Survey!$BE177)-ABS(Survey!$BF177)-ABS(Survey!$BG177)+ABS(Survey!$BH177)-ABS(Survey!$BI177)+ABS(Survey!$BJ177)-ABS(Survey!$BK177)-ABS(Survey!$BL177)+Survey!$BM177</f>
        <v>0</v>
      </c>
      <c r="CR177" s="30">
        <f t="shared" si="133"/>
        <v>0</v>
      </c>
      <c r="CS177" s="17">
        <f t="shared" si="134"/>
        <v>0</v>
      </c>
      <c r="CT177" s="16" t="str">
        <f t="shared" si="135"/>
        <v>Pass</v>
      </c>
      <c r="CU177" s="33" t="b">
        <f>IF(ABS(Survey!$BM177)=0,TRUE,FALSE)</f>
        <v>1</v>
      </c>
      <c r="CV177" s="32" t="b">
        <f>NOT(ISBLANK(Survey!$BN177))</f>
        <v>0</v>
      </c>
      <c r="CW177" t="str">
        <f t="shared" si="136"/>
        <v>Fail</v>
      </c>
      <c r="CX177" s="25">
        <f>Survey!$BA177</f>
        <v>0</v>
      </c>
      <c r="CY177" s="25" cm="1">
        <f t="array" ref="CY177">SUM(SUMIF(Survey!BP177:BW177,{"&gt;0","&lt;0"})*{1,-1})-SUM(SUMIF(Survey!BY177:CF177,{"&gt;0","&lt;0"})*{1,-1})</f>
        <v>0</v>
      </c>
      <c r="CZ177" s="30" t="str">
        <f t="shared" si="137"/>
        <v>No holdings</v>
      </c>
      <c r="DA177">
        <f t="shared" si="138"/>
        <v>0</v>
      </c>
      <c r="DB177" s="16" t="str">
        <f t="shared" si="139"/>
        <v>Fail</v>
      </c>
      <c r="DC177" s="31">
        <f>Survey!$BA177</f>
        <v>0</v>
      </c>
      <c r="DD177" s="31" cm="1">
        <f t="array" ref="DD177">SUM(SUMIF(Survey!CH177:DA177,{"&gt;0","&lt;0"})*{1,-1})-SUM(SUMIF(Survey!DC177:DV177,{"&gt;0","&lt;0"})*{1,-1})</f>
        <v>0</v>
      </c>
      <c r="DE177" s="30" t="str">
        <f t="shared" si="140"/>
        <v>No holdings</v>
      </c>
      <c r="DF177" s="17">
        <f t="shared" si="141"/>
        <v>0</v>
      </c>
      <c r="DG177" s="16" t="str">
        <f t="shared" si="142"/>
        <v>Pass</v>
      </c>
      <c r="DH177" s="33" t="b">
        <f>IF(ABS(Survey!$DA177)=0,TRUE,FALSE)</f>
        <v>1</v>
      </c>
      <c r="DI177" s="32" t="b">
        <f>NOT(ISBLANK(Survey!$DB177))</f>
        <v>0</v>
      </c>
      <c r="DJ177" s="16" t="str">
        <f t="shared" si="143"/>
        <v>Pass</v>
      </c>
      <c r="DK177" s="33" t="b">
        <f>IF(ABS(Survey!$DV177)=0,TRUE,FALSE)</f>
        <v>1</v>
      </c>
      <c r="DL177" s="32" t="b">
        <f>NOT(ISBLANK(Survey!$DW177))</f>
        <v>0</v>
      </c>
      <c r="DM177" t="str">
        <f t="shared" si="144"/>
        <v>Pass</v>
      </c>
      <c r="DN177" s="25" cm="1">
        <f t="array" ref="DN177">SUM(SUMIF(Survey!CW177,{"&gt;0","&lt;0"})*{1,-1})+SUM(SUMIF(Survey!DR177,{"&gt;0","&lt;0"})*{1,-1})</f>
        <v>0</v>
      </c>
      <c r="DO177" s="25">
        <f>SUM(SUMIF(Survey!DY177:EE177,{"&gt;0","&lt;0"})*{1,-1})+SUM(SUMIF(Survey!EG177:EM177,{"&gt;0","&lt;0"})*{1,-1})</f>
        <v>0</v>
      </c>
      <c r="DP177">
        <f t="shared" si="145"/>
        <v>0</v>
      </c>
      <c r="DQ177">
        <f t="shared" si="146"/>
        <v>0</v>
      </c>
      <c r="DR177" s="16" t="str">
        <f t="shared" si="147"/>
        <v>Pass</v>
      </c>
      <c r="DS177" s="33" t="b">
        <f>IF(ABS(Survey!$EE177)=0,TRUE,FALSE)</f>
        <v>1</v>
      </c>
      <c r="DT177" s="32" t="b">
        <f>NOT(ISBLANK(Survey!EF177))</f>
        <v>0</v>
      </c>
      <c r="DU177" s="16" t="str">
        <f t="shared" si="148"/>
        <v>Pass</v>
      </c>
      <c r="DV177" s="33" t="b">
        <f>IF(ABS(Survey!$EM177)=0,TRUE,FALSE)</f>
        <v>1</v>
      </c>
      <c r="DW177" s="32" t="b">
        <f>NOT(ISBLANK(Survey!$EN177))</f>
        <v>0</v>
      </c>
      <c r="DX177" s="16" t="str">
        <f t="shared" si="149"/>
        <v>Fail</v>
      </c>
      <c r="DY177" s="31">
        <f>SUM(SUMIF(Survey!ET177:EV177,{"&gt;0","&lt;0"})*{1,-1})</f>
        <v>0</v>
      </c>
      <c r="DZ177">
        <f t="shared" si="150"/>
        <v>0</v>
      </c>
      <c r="EA177">
        <f t="shared" si="151"/>
        <v>100</v>
      </c>
      <c r="EB177" s="30" t="b">
        <f>IF(OR(Survey!$M177="ETF",Survey!$M177="ETF, alternative mutual fund",Survey!$M177="Closed-end", Survey!$M177="Split share corp"),TRUE,FALSE)</f>
        <v>0</v>
      </c>
      <c r="EC177" s="16" t="str">
        <f t="shared" si="152"/>
        <v>Fail</v>
      </c>
      <c r="ED177" s="31">
        <f>SUM(SUMIF(Survey!EX177:FD177,{"&gt;0","&lt;0"})*{1,-1})</f>
        <v>0</v>
      </c>
      <c r="EE177">
        <f t="shared" si="153"/>
        <v>0</v>
      </c>
      <c r="EF177" s="17">
        <f t="shared" si="154"/>
        <v>100</v>
      </c>
      <c r="EG177" s="16" t="str">
        <f t="shared" si="155"/>
        <v>Fail</v>
      </c>
      <c r="EH177" s="31">
        <f>SUM(SUMIF(Survey!FF177:FL177,{"&gt;0","&lt;0"})*{1,-1})</f>
        <v>0</v>
      </c>
      <c r="EI177">
        <f t="shared" si="156"/>
        <v>0</v>
      </c>
      <c r="EJ177" s="17">
        <f t="shared" si="157"/>
        <v>100</v>
      </c>
    </row>
    <row r="178" spans="1:140">
      <c r="A178">
        <v>178</v>
      </c>
      <c r="B178" t="str">
        <f t="shared" si="0"/>
        <v>Pass</v>
      </c>
      <c r="C178" t="str">
        <f>IF(COUNTBLANK(Survey!B178:FM178)=$C$2, "Pass", "Fail")</f>
        <v>Pass</v>
      </c>
      <c r="D178" s="16" t="str">
        <f t="shared" si="106"/>
        <v>Fail</v>
      </c>
      <c r="E178" t="str">
        <f>IF(OR(ISBLANK(Survey!AL178),COUNTIF(G178:BJ178,"Fail")),"Fail","Pass")</f>
        <v>Fail</v>
      </c>
      <c r="F178" s="265"/>
      <c r="G178" s="16" t="str">
        <f t="shared" si="107"/>
        <v>Fail</v>
      </c>
      <c r="H178" s="139">
        <f>COUNTBLANK(Survey!B178:D178)+COUNTBLANK(Survey!G178)+COUNTBLANK(Survey!I178)+COUNTBLANK(Survey!K178:M178)+COUNTBLANK(Survey!P178:Q178)+COUNTBLANK(Survey!T178:W178)+COUNTBLANK(Survey!Z178:AC178)+COUNTBLANK(Survey!AF178:AG178)+COUNTBLANK(Survey!AK178:AK178)</f>
        <v>21</v>
      </c>
      <c r="I178" t="str">
        <f t="shared" si="108"/>
        <v>Fail</v>
      </c>
      <c r="J178" t="b">
        <f>IF(Survey!E178="No",TRUE,FALSE)</f>
        <v>0</v>
      </c>
      <c r="K178" s="29" cm="1">
        <f t="array" ref="K178">IF(COUNTA(Survey!$E$4:$E$695)=1, 0, SUM(IF(COUNTIF(Survey!$E$4:$E$695, Survey!$E$4:$E$695)=1,1,0)))</f>
        <v>0</v>
      </c>
      <c r="L178" s="29">
        <f>LEN(Survey!E178)</f>
        <v>0</v>
      </c>
      <c r="M178" s="16" t="str">
        <f t="shared" si="109"/>
        <v>Fail</v>
      </c>
      <c r="N178" t="b">
        <f>IF(Survey!F178="No",TRUE,FALSE)</f>
        <v>0</v>
      </c>
      <c r="O178" t="b">
        <f>Survey!F178=Survey!E178</f>
        <v>1</v>
      </c>
      <c r="P178">
        <f>COUNTIF(Survey!$F$4:$F$695,Survey!F178)</f>
        <v>0</v>
      </c>
      <c r="Q178" s="28">
        <f>LEN(Survey!F178)</f>
        <v>0</v>
      </c>
      <c r="R178" s="16" t="str">
        <f t="shared" si="110"/>
        <v>Pass</v>
      </c>
      <c r="S178" s="29">
        <f>MOD((LEN(Survey!H178)+2),11)</f>
        <v>2</v>
      </c>
      <c r="T178">
        <f>COUNTIF(Survey!$H$4:$H$695,Survey!H178)</f>
        <v>0</v>
      </c>
      <c r="U178" s="28" t="str">
        <f>IF(Survey!$L178="Prospectus fund", "Yes", "No")</f>
        <v>No</v>
      </c>
      <c r="V178" s="16" t="str">
        <f t="shared" si="111"/>
        <v>Pass</v>
      </c>
      <c r="W178" s="29">
        <f>MOD((LEN(Survey!J178)+2),11)</f>
        <v>2</v>
      </c>
      <c r="X178">
        <f>COUNTIF(Survey!$J$4:$J$695,Survey!J178)</f>
        <v>0</v>
      </c>
      <c r="Y178" s="30" t="b">
        <f>IF(OR(Survey!$M178="ETF",Survey!$M178="ETF, alternative mutual fund",Survey!$M178="Closed-end", Survey!$M178="Split share corp", Survey!$I178="Yes"),TRUE,FALSE)</f>
        <v>0</v>
      </c>
      <c r="Z178" s="16" t="str">
        <f>IFERROR(IF(AND(OR(AC178=AD178,AD178 = "Either"),NOT(ISBLANK(Survey!K178))),"Pass","Fail"),"Pass")</f>
        <v>Fail</v>
      </c>
      <c r="AA178" s="31" cm="1">
        <f t="array" ref="AA178">SUM(SUMIF(Survey!CH178:DA178,{"&gt;0","&lt;0"})*{1,-1})</f>
        <v>0</v>
      </c>
      <c r="AB178" s="33" cm="1">
        <f t="array" ref="AB178">SUM(SUMIF(Survey!CK178,{"&gt;0","&lt;0"})*{1,-1})+SUM(SUMIF(Survey!CU178,{"&gt;0","&lt;0"})*{1,-1})</f>
        <v>0</v>
      </c>
      <c r="AC178" s="33">
        <f>Survey!K178</f>
        <v>0</v>
      </c>
      <c r="AD178" s="32" t="str">
        <f t="shared" si="112"/>
        <v>Either</v>
      </c>
      <c r="AE178" s="16" t="str">
        <f t="shared" si="113"/>
        <v>Fail</v>
      </c>
      <c r="AF178" s="58" cm="1">
        <f t="array" ref="AF178">SUM(SUMIF(Survey!CH178:DA178,{"&gt;0","&lt;0"})*{1,-1})+SUM(SUMIF(Survey!DC178:DV178,{"&gt;0","&lt;0"})*{1,-1})</f>
        <v>0</v>
      </c>
      <c r="AG178" s="58">
        <f>IFERROR(AF178/(Survey!$BA178),0)</f>
        <v>0</v>
      </c>
      <c r="AH178" s="104" t="b">
        <f>IF(OR(Survey!$M178="Alternative strategy or hedge",Survey!$M178="Private asset",Survey!$L178="Prospectus fund"),TRUE,FALSE)</f>
        <v>0</v>
      </c>
      <c r="AI178" s="104" t="b">
        <f>NOT(ISBLANK(Survey!$M178))</f>
        <v>0</v>
      </c>
      <c r="AJ178" s="16" t="str">
        <f t="shared" si="114"/>
        <v>Fail</v>
      </c>
      <c r="AK178" t="b">
        <f>IF(Survey!W178="No",TRUE,FALSE)</f>
        <v>0</v>
      </c>
      <c r="AL178" s="119">
        <f>MOD((LEN(Survey!W178)+2),22)</f>
        <v>2</v>
      </c>
      <c r="AM178" t="str">
        <f t="shared" si="115"/>
        <v>Pass</v>
      </c>
      <c r="AN178" s="33" t="b">
        <f>NOT(ISNUMBER(SEARCH("Other",Survey!$Q178)))</f>
        <v>1</v>
      </c>
      <c r="AO178" s="32" t="b">
        <f>NOT(ISBLANK(Survey!$R178))</f>
        <v>0</v>
      </c>
      <c r="AP178" s="16" t="str">
        <f t="shared" si="116"/>
        <v>Pass</v>
      </c>
      <c r="AQ178" s="114">
        <f>COUNTBLANK(Survey!$X178)</f>
        <v>1</v>
      </c>
      <c r="AR178" s="58">
        <f>IF(AND(Survey!L178&lt;&gt;"Exempt fund",OR(Survey!$M178="ETF",Survey!$M178="ETF, alternative mutual fund",Survey!$M178="Mutual fund",Survey!$M178="Alternative mutual fund",Survey!$M178="Money market")),1,0)</f>
        <v>0</v>
      </c>
      <c r="AS178" s="16" t="str">
        <f t="shared" si="117"/>
        <v>Pass</v>
      </c>
      <c r="AT178" s="33" t="b">
        <f>NOT(ISNUMBER(SEARCH("Yes",Survey!$AC178)))</f>
        <v>1</v>
      </c>
      <c r="AU178" s="32" t="b">
        <f>IF(COUNTBLANK(Survey!$AD178:$AE178)=0,TRUE, FALSE)</f>
        <v>0</v>
      </c>
      <c r="AV178" s="16" t="str">
        <f t="shared" si="118"/>
        <v>Pass</v>
      </c>
      <c r="AW178" s="33" t="b">
        <f>NOT(ISNUMBER(SEARCH("Yes",Survey!$AF178)))</f>
        <v>1</v>
      </c>
      <c r="AX178" s="32" t="b">
        <f>NOT(ISBLANK(Survey!$AH178))</f>
        <v>0</v>
      </c>
      <c r="AY178" s="16" t="str">
        <f t="shared" si="119"/>
        <v>Pass</v>
      </c>
      <c r="AZ178" s="33" t="b">
        <f>NOT(OR(ISNUMBER(SEARCH("Other",Survey!$AH178)),ISNUMBER(SEARCH("Multiple",Survey!$AH178))))</f>
        <v>1</v>
      </c>
      <c r="BA178" s="32" t="b">
        <f>NOT(ISBLANK(Survey!$AI178))</f>
        <v>0</v>
      </c>
      <c r="BB178" s="16" t="str">
        <f t="shared" si="120"/>
        <v>Fail</v>
      </c>
      <c r="BC178" s="114">
        <f>IF(ABS(Survey!$BA178)&gt;0, 1,0)</f>
        <v>0</v>
      </c>
      <c r="BD178" s="114">
        <f>IF(COUNTBLANK(Survey!$AL178)=0,1,0)</f>
        <v>0</v>
      </c>
      <c r="BE178" s="16" t="str">
        <f t="shared" si="121"/>
        <v>Pass</v>
      </c>
      <c r="BF178" s="114">
        <f>IF(ISBLANK(Survey!$AL178),0,1)</f>
        <v>0</v>
      </c>
      <c r="BG178" s="133">
        <f>COUNTBLANK(Survey!$AM178)</f>
        <v>1</v>
      </c>
      <c r="BH178" s="16" t="str">
        <f t="shared" si="122"/>
        <v>Pass</v>
      </c>
      <c r="BI178" s="114">
        <f>IF(OR(Survey!$AM178="Closed",ISBLANK(Survey!$AM178)),0,1)</f>
        <v>0</v>
      </c>
      <c r="BJ178" s="133">
        <f>IF(ISBLANK(Survey!$AN178),1,0)</f>
        <v>1</v>
      </c>
      <c r="BK178" s="118" t="str">
        <f t="shared" si="123"/>
        <v>Pass</v>
      </c>
      <c r="BL178" s="31" cm="1">
        <f t="array" ref="BL178">SUM(SUMIF(Survey!AO178:AP178,{"&gt;0","&lt;0"})*{1,-1})</f>
        <v>0</v>
      </c>
      <c r="BM178">
        <f t="shared" si="124"/>
        <v>0</v>
      </c>
      <c r="BN178">
        <f t="shared" si="125"/>
        <v>100</v>
      </c>
      <c r="BO178" s="118" t="str">
        <f t="shared" si="126"/>
        <v>Pass</v>
      </c>
      <c r="BP178">
        <f>IF(Survey!AQ178="No",0,1)</f>
        <v>1</v>
      </c>
      <c r="BQ178" s="207">
        <f>MOD((LEN(Survey!AQ178)+2),22)</f>
        <v>2</v>
      </c>
      <c r="BR178">
        <f>IF(Survey!AR178="No",0,1)</f>
        <v>1</v>
      </c>
      <c r="BS178" s="207">
        <f>MOD((LEN(Survey!AR178)+2),22)</f>
        <v>2</v>
      </c>
      <c r="BT178" s="114">
        <f>COUNTBLANK(Survey!$AQ178:$AS178)+COUNTBLANK(Survey!$AU178)</f>
        <v>4</v>
      </c>
      <c r="BU178" s="114">
        <f>IF(Survey!$I178="Yes",1,0)</f>
        <v>0</v>
      </c>
      <c r="BV178" s="114">
        <f>IF(OR(Survey!$M178="Mutual fund",Survey!$M178="Alternative mutual fund",Survey!$M178="Money market"),1,0)</f>
        <v>0</v>
      </c>
      <c r="BW178" s="119">
        <f>IF(OR(Survey!$M178="ETF",Survey!$M178="ETF, alternative mutual fund"),1,0)</f>
        <v>0</v>
      </c>
      <c r="BX178" s="16" t="str">
        <f t="shared" si="127"/>
        <v>Pass</v>
      </c>
      <c r="BY178" s="33">
        <f>IF(ISNUMBER(SEARCH("Other",Survey!$AS178)), 1, 0)</f>
        <v>0</v>
      </c>
      <c r="BZ178" s="58" t="b">
        <f>NOT(ISBLANK(Survey!$AT178))</f>
        <v>0</v>
      </c>
      <c r="CA178" s="16" t="str">
        <f t="shared" si="128"/>
        <v>Pass</v>
      </c>
      <c r="CB178" s="114">
        <f>IF(Survey!$BB178=0, 0,1)</f>
        <v>0</v>
      </c>
      <c r="CC178" s="58">
        <f>Survey!$AV178</f>
        <v>0</v>
      </c>
      <c r="CD178" s="58">
        <f>Survey!$BC178+Survey!$BD178+ABS(Survey!$BE178)-ABS(Survey!$BF178)-ABS(Survey!$BG178)-ABS(Survey!$BL178)</f>
        <v>0</v>
      </c>
      <c r="CE178" s="138">
        <f>Survey!BB178+(ABS(Survey!$BH178)-ABS(Survey!$BI178)+ABS(Survey!$BJ178)-ABS(Survey!$BK178))*0.5</f>
        <v>0</v>
      </c>
      <c r="CF178" s="58">
        <f t="shared" si="129"/>
        <v>0</v>
      </c>
      <c r="CG178" s="58">
        <f>IF(AND($CC178&gt;$CF178-0.2,$CC178&lt;$CF178+0.2,ISBLANK(Survey!$AV178)=FALSE),0,1)</f>
        <v>1</v>
      </c>
      <c r="CH178" s="133">
        <f>IF(ISBLANK(Survey!$AW178),1,0)</f>
        <v>1</v>
      </c>
      <c r="CI178" s="16" t="str">
        <f t="shared" si="130"/>
        <v>Pass</v>
      </c>
      <c r="CJ178" s="114">
        <f>IF(Survey!$BB178=0, 0,1)</f>
        <v>0</v>
      </c>
      <c r="CK178" s="58">
        <f>IF(AND(Survey!$AX178&gt;=0,Survey!$AX178&lt;=0.2,Survey!$AX178&lt;&gt;""),0,1)</f>
        <v>1</v>
      </c>
      <c r="CL178" s="114">
        <f>IF(ISBLANK(Survey!$AY178),1,0)</f>
        <v>1</v>
      </c>
      <c r="CM178" s="16" t="str">
        <f t="shared" si="131"/>
        <v>Fail</v>
      </c>
      <c r="CN178" s="133">
        <f>Survey!$AZ178</f>
        <v>0</v>
      </c>
      <c r="CO178" s="16" t="str">
        <f t="shared" si="132"/>
        <v>Pass</v>
      </c>
      <c r="CP178" s="31">
        <f>Survey!$BA178</f>
        <v>0</v>
      </c>
      <c r="CQ178" s="138">
        <f>Survey!$BB178+Survey!$BC178+Survey!$BD178+ABS(Survey!$BE178)-ABS(Survey!$BF178)-ABS(Survey!$BG178)+ABS(Survey!$BH178)-ABS(Survey!$BI178)+ABS(Survey!$BJ178)-ABS(Survey!$BK178)-ABS(Survey!$BL178)+Survey!$BM178</f>
        <v>0</v>
      </c>
      <c r="CR178" s="30">
        <f t="shared" si="133"/>
        <v>0</v>
      </c>
      <c r="CS178" s="17">
        <f t="shared" si="134"/>
        <v>0</v>
      </c>
      <c r="CT178" s="16" t="str">
        <f t="shared" si="135"/>
        <v>Pass</v>
      </c>
      <c r="CU178" s="33" t="b">
        <f>IF(ABS(Survey!$BM178)=0,TRUE,FALSE)</f>
        <v>1</v>
      </c>
      <c r="CV178" s="32" t="b">
        <f>NOT(ISBLANK(Survey!$BN178))</f>
        <v>0</v>
      </c>
      <c r="CW178" t="str">
        <f t="shared" si="136"/>
        <v>Fail</v>
      </c>
      <c r="CX178" s="25">
        <f>Survey!$BA178</f>
        <v>0</v>
      </c>
      <c r="CY178" s="25" cm="1">
        <f t="array" ref="CY178">SUM(SUMIF(Survey!BP178:BW178,{"&gt;0","&lt;0"})*{1,-1})-SUM(SUMIF(Survey!BY178:CF178,{"&gt;0","&lt;0"})*{1,-1})</f>
        <v>0</v>
      </c>
      <c r="CZ178" s="30" t="str">
        <f t="shared" si="137"/>
        <v>No holdings</v>
      </c>
      <c r="DA178">
        <f t="shared" si="138"/>
        <v>0</v>
      </c>
      <c r="DB178" s="16" t="str">
        <f t="shared" si="139"/>
        <v>Fail</v>
      </c>
      <c r="DC178" s="31">
        <f>Survey!$BA178</f>
        <v>0</v>
      </c>
      <c r="DD178" s="31" cm="1">
        <f t="array" ref="DD178">SUM(SUMIF(Survey!CH178:DA178,{"&gt;0","&lt;0"})*{1,-1})-SUM(SUMIF(Survey!DC178:DV178,{"&gt;0","&lt;0"})*{1,-1})</f>
        <v>0</v>
      </c>
      <c r="DE178" s="30" t="str">
        <f t="shared" si="140"/>
        <v>No holdings</v>
      </c>
      <c r="DF178" s="17">
        <f t="shared" si="141"/>
        <v>0</v>
      </c>
      <c r="DG178" s="16" t="str">
        <f t="shared" si="142"/>
        <v>Pass</v>
      </c>
      <c r="DH178" s="33" t="b">
        <f>IF(ABS(Survey!$DA178)=0,TRUE,FALSE)</f>
        <v>1</v>
      </c>
      <c r="DI178" s="32" t="b">
        <f>NOT(ISBLANK(Survey!$DB178))</f>
        <v>0</v>
      </c>
      <c r="DJ178" s="16" t="str">
        <f t="shared" si="143"/>
        <v>Pass</v>
      </c>
      <c r="DK178" s="33" t="b">
        <f>IF(ABS(Survey!$DV178)=0,TRUE,FALSE)</f>
        <v>1</v>
      </c>
      <c r="DL178" s="32" t="b">
        <f>NOT(ISBLANK(Survey!$DW178))</f>
        <v>0</v>
      </c>
      <c r="DM178" t="str">
        <f t="shared" si="144"/>
        <v>Pass</v>
      </c>
      <c r="DN178" s="25" cm="1">
        <f t="array" ref="DN178">SUM(SUMIF(Survey!CW178,{"&gt;0","&lt;0"})*{1,-1})+SUM(SUMIF(Survey!DR178,{"&gt;0","&lt;0"})*{1,-1})</f>
        <v>0</v>
      </c>
      <c r="DO178" s="25">
        <f>SUM(SUMIF(Survey!DY178:EE178,{"&gt;0","&lt;0"})*{1,-1})+SUM(SUMIF(Survey!EG178:EM178,{"&gt;0","&lt;0"})*{1,-1})</f>
        <v>0</v>
      </c>
      <c r="DP178">
        <f t="shared" si="145"/>
        <v>0</v>
      </c>
      <c r="DQ178">
        <f t="shared" si="146"/>
        <v>0</v>
      </c>
      <c r="DR178" s="16" t="str">
        <f t="shared" si="147"/>
        <v>Pass</v>
      </c>
      <c r="DS178" s="33" t="b">
        <f>IF(ABS(Survey!$EE178)=0,TRUE,FALSE)</f>
        <v>1</v>
      </c>
      <c r="DT178" s="32" t="b">
        <f>NOT(ISBLANK(Survey!EF178))</f>
        <v>0</v>
      </c>
      <c r="DU178" s="16" t="str">
        <f t="shared" si="148"/>
        <v>Pass</v>
      </c>
      <c r="DV178" s="33" t="b">
        <f>IF(ABS(Survey!$EM178)=0,TRUE,FALSE)</f>
        <v>1</v>
      </c>
      <c r="DW178" s="32" t="b">
        <f>NOT(ISBLANK(Survey!$EN178))</f>
        <v>0</v>
      </c>
      <c r="DX178" s="16" t="str">
        <f t="shared" si="149"/>
        <v>Fail</v>
      </c>
      <c r="DY178" s="31">
        <f>SUM(SUMIF(Survey!ET178:EV178,{"&gt;0","&lt;0"})*{1,-1})</f>
        <v>0</v>
      </c>
      <c r="DZ178">
        <f t="shared" si="150"/>
        <v>0</v>
      </c>
      <c r="EA178">
        <f t="shared" si="151"/>
        <v>100</v>
      </c>
      <c r="EB178" s="30" t="b">
        <f>IF(OR(Survey!$M178="ETF",Survey!$M178="ETF, alternative mutual fund",Survey!$M178="Closed-end", Survey!$M178="Split share corp"),TRUE,FALSE)</f>
        <v>0</v>
      </c>
      <c r="EC178" s="16" t="str">
        <f t="shared" si="152"/>
        <v>Fail</v>
      </c>
      <c r="ED178" s="31">
        <f>SUM(SUMIF(Survey!EX178:FD178,{"&gt;0","&lt;0"})*{1,-1})</f>
        <v>0</v>
      </c>
      <c r="EE178">
        <f t="shared" si="153"/>
        <v>0</v>
      </c>
      <c r="EF178" s="17">
        <f t="shared" si="154"/>
        <v>100</v>
      </c>
      <c r="EG178" s="16" t="str">
        <f t="shared" si="155"/>
        <v>Fail</v>
      </c>
      <c r="EH178" s="31">
        <f>SUM(SUMIF(Survey!FF178:FL178,{"&gt;0","&lt;0"})*{1,-1})</f>
        <v>0</v>
      </c>
      <c r="EI178">
        <f t="shared" si="156"/>
        <v>0</v>
      </c>
      <c r="EJ178" s="17">
        <f t="shared" si="157"/>
        <v>100</v>
      </c>
    </row>
    <row r="179" spans="1:140">
      <c r="A179">
        <v>179</v>
      </c>
      <c r="B179" t="str">
        <f t="shared" si="0"/>
        <v>Pass</v>
      </c>
      <c r="C179" t="str">
        <f>IF(COUNTBLANK(Survey!B179:FM179)=$C$2, "Pass", "Fail")</f>
        <v>Pass</v>
      </c>
      <c r="D179" s="16" t="str">
        <f t="shared" si="106"/>
        <v>Fail</v>
      </c>
      <c r="E179" t="str">
        <f>IF(OR(ISBLANK(Survey!AL179),COUNTIF(G179:BJ179,"Fail")),"Fail","Pass")</f>
        <v>Fail</v>
      </c>
      <c r="F179" s="265"/>
      <c r="G179" s="16" t="str">
        <f t="shared" si="107"/>
        <v>Fail</v>
      </c>
      <c r="H179" s="139">
        <f>COUNTBLANK(Survey!B179:D179)+COUNTBLANK(Survey!G179)+COUNTBLANK(Survey!I179)+COUNTBLANK(Survey!K179:M179)+COUNTBLANK(Survey!P179:Q179)+COUNTBLANK(Survey!T179:W179)+COUNTBLANK(Survey!Z179:AC179)+COUNTBLANK(Survey!AF179:AG179)+COUNTBLANK(Survey!AK179:AK179)</f>
        <v>21</v>
      </c>
      <c r="I179" t="str">
        <f t="shared" si="108"/>
        <v>Fail</v>
      </c>
      <c r="J179" t="b">
        <f>IF(Survey!E179="No",TRUE,FALSE)</f>
        <v>0</v>
      </c>
      <c r="K179" s="29" cm="1">
        <f t="array" ref="K179">IF(COUNTA(Survey!$E$4:$E$695)=1, 0, SUM(IF(COUNTIF(Survey!$E$4:$E$695, Survey!$E$4:$E$695)=1,1,0)))</f>
        <v>0</v>
      </c>
      <c r="L179" s="29">
        <f>LEN(Survey!E179)</f>
        <v>0</v>
      </c>
      <c r="M179" s="16" t="str">
        <f t="shared" si="109"/>
        <v>Fail</v>
      </c>
      <c r="N179" t="b">
        <f>IF(Survey!F179="No",TRUE,FALSE)</f>
        <v>0</v>
      </c>
      <c r="O179" t="b">
        <f>Survey!F179=Survey!E179</f>
        <v>1</v>
      </c>
      <c r="P179">
        <f>COUNTIF(Survey!$F$4:$F$695,Survey!F179)</f>
        <v>0</v>
      </c>
      <c r="Q179" s="28">
        <f>LEN(Survey!F179)</f>
        <v>0</v>
      </c>
      <c r="R179" s="16" t="str">
        <f t="shared" si="110"/>
        <v>Pass</v>
      </c>
      <c r="S179" s="29">
        <f>MOD((LEN(Survey!H179)+2),11)</f>
        <v>2</v>
      </c>
      <c r="T179">
        <f>COUNTIF(Survey!$H$4:$H$695,Survey!H179)</f>
        <v>0</v>
      </c>
      <c r="U179" s="28" t="str">
        <f>IF(Survey!$L179="Prospectus fund", "Yes", "No")</f>
        <v>No</v>
      </c>
      <c r="V179" s="16" t="str">
        <f t="shared" si="111"/>
        <v>Pass</v>
      </c>
      <c r="W179" s="29">
        <f>MOD((LEN(Survey!J179)+2),11)</f>
        <v>2</v>
      </c>
      <c r="X179">
        <f>COUNTIF(Survey!$J$4:$J$695,Survey!J179)</f>
        <v>0</v>
      </c>
      <c r="Y179" s="30" t="b">
        <f>IF(OR(Survey!$M179="ETF",Survey!$M179="ETF, alternative mutual fund",Survey!$M179="Closed-end", Survey!$M179="Split share corp", Survey!$I179="Yes"),TRUE,FALSE)</f>
        <v>0</v>
      </c>
      <c r="Z179" s="16" t="str">
        <f>IFERROR(IF(AND(OR(AC179=AD179,AD179 = "Either"),NOT(ISBLANK(Survey!K179))),"Pass","Fail"),"Pass")</f>
        <v>Fail</v>
      </c>
      <c r="AA179" s="31" cm="1">
        <f t="array" ref="AA179">SUM(SUMIF(Survey!CH179:DA179,{"&gt;0","&lt;0"})*{1,-1})</f>
        <v>0</v>
      </c>
      <c r="AB179" s="33" cm="1">
        <f t="array" ref="AB179">SUM(SUMIF(Survey!CK179,{"&gt;0","&lt;0"})*{1,-1})+SUM(SUMIF(Survey!CU179,{"&gt;0","&lt;0"})*{1,-1})</f>
        <v>0</v>
      </c>
      <c r="AC179" s="33">
        <f>Survey!K179</f>
        <v>0</v>
      </c>
      <c r="AD179" s="32" t="str">
        <f t="shared" si="112"/>
        <v>Either</v>
      </c>
      <c r="AE179" s="16" t="str">
        <f t="shared" si="113"/>
        <v>Fail</v>
      </c>
      <c r="AF179" s="58" cm="1">
        <f t="array" ref="AF179">SUM(SUMIF(Survey!CH179:DA179,{"&gt;0","&lt;0"})*{1,-1})+SUM(SUMIF(Survey!DC179:DV179,{"&gt;0","&lt;0"})*{1,-1})</f>
        <v>0</v>
      </c>
      <c r="AG179" s="58">
        <f>IFERROR(AF179/(Survey!$BA179),0)</f>
        <v>0</v>
      </c>
      <c r="AH179" s="104" t="b">
        <f>IF(OR(Survey!$M179="Alternative strategy or hedge",Survey!$M179="Private asset",Survey!$L179="Prospectus fund"),TRUE,FALSE)</f>
        <v>0</v>
      </c>
      <c r="AI179" s="104" t="b">
        <f>NOT(ISBLANK(Survey!$M179))</f>
        <v>0</v>
      </c>
      <c r="AJ179" s="16" t="str">
        <f t="shared" si="114"/>
        <v>Fail</v>
      </c>
      <c r="AK179" t="b">
        <f>IF(Survey!W179="No",TRUE,FALSE)</f>
        <v>0</v>
      </c>
      <c r="AL179" s="119">
        <f>MOD((LEN(Survey!W179)+2),22)</f>
        <v>2</v>
      </c>
      <c r="AM179" t="str">
        <f t="shared" si="115"/>
        <v>Pass</v>
      </c>
      <c r="AN179" s="33" t="b">
        <f>NOT(ISNUMBER(SEARCH("Other",Survey!$Q179)))</f>
        <v>1</v>
      </c>
      <c r="AO179" s="32" t="b">
        <f>NOT(ISBLANK(Survey!$R179))</f>
        <v>0</v>
      </c>
      <c r="AP179" s="16" t="str">
        <f t="shared" si="116"/>
        <v>Pass</v>
      </c>
      <c r="AQ179" s="114">
        <f>COUNTBLANK(Survey!$X179)</f>
        <v>1</v>
      </c>
      <c r="AR179" s="58">
        <f>IF(AND(Survey!L179&lt;&gt;"Exempt fund",OR(Survey!$M179="ETF",Survey!$M179="ETF, alternative mutual fund",Survey!$M179="Mutual fund",Survey!$M179="Alternative mutual fund",Survey!$M179="Money market")),1,0)</f>
        <v>0</v>
      </c>
      <c r="AS179" s="16" t="str">
        <f t="shared" si="117"/>
        <v>Pass</v>
      </c>
      <c r="AT179" s="33" t="b">
        <f>NOT(ISNUMBER(SEARCH("Yes",Survey!$AC179)))</f>
        <v>1</v>
      </c>
      <c r="AU179" s="32" t="b">
        <f>IF(COUNTBLANK(Survey!$AD179:$AE179)=0,TRUE, FALSE)</f>
        <v>0</v>
      </c>
      <c r="AV179" s="16" t="str">
        <f t="shared" si="118"/>
        <v>Pass</v>
      </c>
      <c r="AW179" s="33" t="b">
        <f>NOT(ISNUMBER(SEARCH("Yes",Survey!$AF179)))</f>
        <v>1</v>
      </c>
      <c r="AX179" s="32" t="b">
        <f>NOT(ISBLANK(Survey!$AH179))</f>
        <v>0</v>
      </c>
      <c r="AY179" s="16" t="str">
        <f t="shared" si="119"/>
        <v>Pass</v>
      </c>
      <c r="AZ179" s="33" t="b">
        <f>NOT(OR(ISNUMBER(SEARCH("Other",Survey!$AH179)),ISNUMBER(SEARCH("Multiple",Survey!$AH179))))</f>
        <v>1</v>
      </c>
      <c r="BA179" s="32" t="b">
        <f>NOT(ISBLANK(Survey!$AI179))</f>
        <v>0</v>
      </c>
      <c r="BB179" s="16" t="str">
        <f t="shared" si="120"/>
        <v>Fail</v>
      </c>
      <c r="BC179" s="114">
        <f>IF(ABS(Survey!$BA179)&gt;0, 1,0)</f>
        <v>0</v>
      </c>
      <c r="BD179" s="114">
        <f>IF(COUNTBLANK(Survey!$AL179)=0,1,0)</f>
        <v>0</v>
      </c>
      <c r="BE179" s="16" t="str">
        <f t="shared" si="121"/>
        <v>Pass</v>
      </c>
      <c r="BF179" s="114">
        <f>IF(ISBLANK(Survey!$AL179),0,1)</f>
        <v>0</v>
      </c>
      <c r="BG179" s="133">
        <f>COUNTBLANK(Survey!$AM179)</f>
        <v>1</v>
      </c>
      <c r="BH179" s="16" t="str">
        <f t="shared" si="122"/>
        <v>Pass</v>
      </c>
      <c r="BI179" s="114">
        <f>IF(OR(Survey!$AM179="Closed",ISBLANK(Survey!$AM179)),0,1)</f>
        <v>0</v>
      </c>
      <c r="BJ179" s="133">
        <f>IF(ISBLANK(Survey!$AN179),1,0)</f>
        <v>1</v>
      </c>
      <c r="BK179" s="118" t="str">
        <f t="shared" si="123"/>
        <v>Pass</v>
      </c>
      <c r="BL179" s="31" cm="1">
        <f t="array" ref="BL179">SUM(SUMIF(Survey!AO179:AP179,{"&gt;0","&lt;0"})*{1,-1})</f>
        <v>0</v>
      </c>
      <c r="BM179">
        <f t="shared" si="124"/>
        <v>0</v>
      </c>
      <c r="BN179">
        <f t="shared" si="125"/>
        <v>100</v>
      </c>
      <c r="BO179" s="118" t="str">
        <f t="shared" si="126"/>
        <v>Pass</v>
      </c>
      <c r="BP179">
        <f>IF(Survey!AQ179="No",0,1)</f>
        <v>1</v>
      </c>
      <c r="BQ179" s="207">
        <f>MOD((LEN(Survey!AQ179)+2),22)</f>
        <v>2</v>
      </c>
      <c r="BR179">
        <f>IF(Survey!AR179="No",0,1)</f>
        <v>1</v>
      </c>
      <c r="BS179" s="207">
        <f>MOD((LEN(Survey!AR179)+2),22)</f>
        <v>2</v>
      </c>
      <c r="BT179" s="114">
        <f>COUNTBLANK(Survey!$AQ179:$AS179)+COUNTBLANK(Survey!$AU179)</f>
        <v>4</v>
      </c>
      <c r="BU179" s="114">
        <f>IF(Survey!$I179="Yes",1,0)</f>
        <v>0</v>
      </c>
      <c r="BV179" s="114">
        <f>IF(OR(Survey!$M179="Mutual fund",Survey!$M179="Alternative mutual fund",Survey!$M179="Money market"),1,0)</f>
        <v>0</v>
      </c>
      <c r="BW179" s="119">
        <f>IF(OR(Survey!$M179="ETF",Survey!$M179="ETF, alternative mutual fund"),1,0)</f>
        <v>0</v>
      </c>
      <c r="BX179" s="16" t="str">
        <f t="shared" si="127"/>
        <v>Pass</v>
      </c>
      <c r="BY179" s="33">
        <f>IF(ISNUMBER(SEARCH("Other",Survey!$AS179)), 1, 0)</f>
        <v>0</v>
      </c>
      <c r="BZ179" s="58" t="b">
        <f>NOT(ISBLANK(Survey!$AT179))</f>
        <v>0</v>
      </c>
      <c r="CA179" s="16" t="str">
        <f t="shared" si="128"/>
        <v>Pass</v>
      </c>
      <c r="CB179" s="114">
        <f>IF(Survey!$BB179=0, 0,1)</f>
        <v>0</v>
      </c>
      <c r="CC179" s="58">
        <f>Survey!$AV179</f>
        <v>0</v>
      </c>
      <c r="CD179" s="58">
        <f>Survey!$BC179+Survey!$BD179+ABS(Survey!$BE179)-ABS(Survey!$BF179)-ABS(Survey!$BG179)-ABS(Survey!$BL179)</f>
        <v>0</v>
      </c>
      <c r="CE179" s="138">
        <f>Survey!BB179+(ABS(Survey!$BH179)-ABS(Survey!$BI179)+ABS(Survey!$BJ179)-ABS(Survey!$BK179))*0.5</f>
        <v>0</v>
      </c>
      <c r="CF179" s="58">
        <f t="shared" si="129"/>
        <v>0</v>
      </c>
      <c r="CG179" s="58">
        <f>IF(AND($CC179&gt;$CF179-0.2,$CC179&lt;$CF179+0.2,ISBLANK(Survey!$AV179)=FALSE),0,1)</f>
        <v>1</v>
      </c>
      <c r="CH179" s="133">
        <f>IF(ISBLANK(Survey!$AW179),1,0)</f>
        <v>1</v>
      </c>
      <c r="CI179" s="16" t="str">
        <f t="shared" si="130"/>
        <v>Pass</v>
      </c>
      <c r="CJ179" s="114">
        <f>IF(Survey!$BB179=0, 0,1)</f>
        <v>0</v>
      </c>
      <c r="CK179" s="58">
        <f>IF(AND(Survey!$AX179&gt;=0,Survey!$AX179&lt;=0.2,Survey!$AX179&lt;&gt;""),0,1)</f>
        <v>1</v>
      </c>
      <c r="CL179" s="114">
        <f>IF(ISBLANK(Survey!$AY179),1,0)</f>
        <v>1</v>
      </c>
      <c r="CM179" s="16" t="str">
        <f t="shared" si="131"/>
        <v>Fail</v>
      </c>
      <c r="CN179" s="133">
        <f>Survey!$AZ179</f>
        <v>0</v>
      </c>
      <c r="CO179" s="16" t="str">
        <f t="shared" si="132"/>
        <v>Pass</v>
      </c>
      <c r="CP179" s="31">
        <f>Survey!$BA179</f>
        <v>0</v>
      </c>
      <c r="CQ179" s="138">
        <f>Survey!$BB179+Survey!$BC179+Survey!$BD179+ABS(Survey!$BE179)-ABS(Survey!$BF179)-ABS(Survey!$BG179)+ABS(Survey!$BH179)-ABS(Survey!$BI179)+ABS(Survey!$BJ179)-ABS(Survey!$BK179)-ABS(Survey!$BL179)+Survey!$BM179</f>
        <v>0</v>
      </c>
      <c r="CR179" s="30">
        <f t="shared" si="133"/>
        <v>0</v>
      </c>
      <c r="CS179" s="17">
        <f t="shared" si="134"/>
        <v>0</v>
      </c>
      <c r="CT179" s="16" t="str">
        <f t="shared" si="135"/>
        <v>Pass</v>
      </c>
      <c r="CU179" s="33" t="b">
        <f>IF(ABS(Survey!$BM179)=0,TRUE,FALSE)</f>
        <v>1</v>
      </c>
      <c r="CV179" s="32" t="b">
        <f>NOT(ISBLANK(Survey!$BN179))</f>
        <v>0</v>
      </c>
      <c r="CW179" t="str">
        <f t="shared" si="136"/>
        <v>Fail</v>
      </c>
      <c r="CX179" s="25">
        <f>Survey!$BA179</f>
        <v>0</v>
      </c>
      <c r="CY179" s="25" cm="1">
        <f t="array" ref="CY179">SUM(SUMIF(Survey!BP179:BW179,{"&gt;0","&lt;0"})*{1,-1})-SUM(SUMIF(Survey!BY179:CF179,{"&gt;0","&lt;0"})*{1,-1})</f>
        <v>0</v>
      </c>
      <c r="CZ179" s="30" t="str">
        <f t="shared" si="137"/>
        <v>No holdings</v>
      </c>
      <c r="DA179">
        <f t="shared" si="138"/>
        <v>0</v>
      </c>
      <c r="DB179" s="16" t="str">
        <f t="shared" si="139"/>
        <v>Fail</v>
      </c>
      <c r="DC179" s="31">
        <f>Survey!$BA179</f>
        <v>0</v>
      </c>
      <c r="DD179" s="31" cm="1">
        <f t="array" ref="DD179">SUM(SUMIF(Survey!CH179:DA179,{"&gt;0","&lt;0"})*{1,-1})-SUM(SUMIF(Survey!DC179:DV179,{"&gt;0","&lt;0"})*{1,-1})</f>
        <v>0</v>
      </c>
      <c r="DE179" s="30" t="str">
        <f t="shared" si="140"/>
        <v>No holdings</v>
      </c>
      <c r="DF179" s="17">
        <f t="shared" si="141"/>
        <v>0</v>
      </c>
      <c r="DG179" s="16" t="str">
        <f t="shared" si="142"/>
        <v>Pass</v>
      </c>
      <c r="DH179" s="33" t="b">
        <f>IF(ABS(Survey!$DA179)=0,TRUE,FALSE)</f>
        <v>1</v>
      </c>
      <c r="DI179" s="32" t="b">
        <f>NOT(ISBLANK(Survey!$DB179))</f>
        <v>0</v>
      </c>
      <c r="DJ179" s="16" t="str">
        <f t="shared" si="143"/>
        <v>Pass</v>
      </c>
      <c r="DK179" s="33" t="b">
        <f>IF(ABS(Survey!$DV179)=0,TRUE,FALSE)</f>
        <v>1</v>
      </c>
      <c r="DL179" s="32" t="b">
        <f>NOT(ISBLANK(Survey!$DW179))</f>
        <v>0</v>
      </c>
      <c r="DM179" t="str">
        <f t="shared" si="144"/>
        <v>Pass</v>
      </c>
      <c r="DN179" s="25" cm="1">
        <f t="array" ref="DN179">SUM(SUMIF(Survey!CW179,{"&gt;0","&lt;0"})*{1,-1})+SUM(SUMIF(Survey!DR179,{"&gt;0","&lt;0"})*{1,-1})</f>
        <v>0</v>
      </c>
      <c r="DO179" s="25">
        <f>SUM(SUMIF(Survey!DY179:EE179,{"&gt;0","&lt;0"})*{1,-1})+SUM(SUMIF(Survey!EG179:EM179,{"&gt;0","&lt;0"})*{1,-1})</f>
        <v>0</v>
      </c>
      <c r="DP179">
        <f t="shared" si="145"/>
        <v>0</v>
      </c>
      <c r="DQ179">
        <f t="shared" si="146"/>
        <v>0</v>
      </c>
      <c r="DR179" s="16" t="str">
        <f t="shared" si="147"/>
        <v>Pass</v>
      </c>
      <c r="DS179" s="33" t="b">
        <f>IF(ABS(Survey!$EE179)=0,TRUE,FALSE)</f>
        <v>1</v>
      </c>
      <c r="DT179" s="32" t="b">
        <f>NOT(ISBLANK(Survey!EF179))</f>
        <v>0</v>
      </c>
      <c r="DU179" s="16" t="str">
        <f t="shared" si="148"/>
        <v>Pass</v>
      </c>
      <c r="DV179" s="33" t="b">
        <f>IF(ABS(Survey!$EM179)=0,TRUE,FALSE)</f>
        <v>1</v>
      </c>
      <c r="DW179" s="32" t="b">
        <f>NOT(ISBLANK(Survey!$EN179))</f>
        <v>0</v>
      </c>
      <c r="DX179" s="16" t="str">
        <f t="shared" si="149"/>
        <v>Fail</v>
      </c>
      <c r="DY179" s="31">
        <f>SUM(SUMIF(Survey!ET179:EV179,{"&gt;0","&lt;0"})*{1,-1})</f>
        <v>0</v>
      </c>
      <c r="DZ179">
        <f t="shared" si="150"/>
        <v>0</v>
      </c>
      <c r="EA179">
        <f t="shared" si="151"/>
        <v>100</v>
      </c>
      <c r="EB179" s="30" t="b">
        <f>IF(OR(Survey!$M179="ETF",Survey!$M179="ETF, alternative mutual fund",Survey!$M179="Closed-end", Survey!$M179="Split share corp"),TRUE,FALSE)</f>
        <v>0</v>
      </c>
      <c r="EC179" s="16" t="str">
        <f t="shared" si="152"/>
        <v>Fail</v>
      </c>
      <c r="ED179" s="31">
        <f>SUM(SUMIF(Survey!EX179:FD179,{"&gt;0","&lt;0"})*{1,-1})</f>
        <v>0</v>
      </c>
      <c r="EE179">
        <f t="shared" si="153"/>
        <v>0</v>
      </c>
      <c r="EF179" s="17">
        <f t="shared" si="154"/>
        <v>100</v>
      </c>
      <c r="EG179" s="16" t="str">
        <f t="shared" si="155"/>
        <v>Fail</v>
      </c>
      <c r="EH179" s="31">
        <f>SUM(SUMIF(Survey!FF179:FL179,{"&gt;0","&lt;0"})*{1,-1})</f>
        <v>0</v>
      </c>
      <c r="EI179">
        <f t="shared" si="156"/>
        <v>0</v>
      </c>
      <c r="EJ179" s="17">
        <f t="shared" si="157"/>
        <v>100</v>
      </c>
    </row>
    <row r="180" spans="1:140">
      <c r="A180">
        <v>180</v>
      </c>
      <c r="B180" t="str">
        <f t="shared" si="0"/>
        <v>Pass</v>
      </c>
      <c r="C180" t="str">
        <f>IF(COUNTBLANK(Survey!B180:FM180)=$C$2, "Pass", "Fail")</f>
        <v>Pass</v>
      </c>
      <c r="D180" s="16" t="str">
        <f t="shared" si="106"/>
        <v>Fail</v>
      </c>
      <c r="E180" t="str">
        <f>IF(OR(ISBLANK(Survey!AL180),COUNTIF(G180:BJ180,"Fail")),"Fail","Pass")</f>
        <v>Fail</v>
      </c>
      <c r="F180" s="265"/>
      <c r="G180" s="16" t="str">
        <f t="shared" si="107"/>
        <v>Fail</v>
      </c>
      <c r="H180" s="139">
        <f>COUNTBLANK(Survey!B180:D180)+COUNTBLANK(Survey!G180)+COUNTBLANK(Survey!I180)+COUNTBLANK(Survey!K180:M180)+COUNTBLANK(Survey!P180:Q180)+COUNTBLANK(Survey!T180:W180)+COUNTBLANK(Survey!Z180:AC180)+COUNTBLANK(Survey!AF180:AG180)+COUNTBLANK(Survey!AK180:AK180)</f>
        <v>21</v>
      </c>
      <c r="I180" t="str">
        <f t="shared" si="108"/>
        <v>Fail</v>
      </c>
      <c r="J180" t="b">
        <f>IF(Survey!E180="No",TRUE,FALSE)</f>
        <v>0</v>
      </c>
      <c r="K180" s="29" cm="1">
        <f t="array" ref="K180">IF(COUNTA(Survey!$E$4:$E$695)=1, 0, SUM(IF(COUNTIF(Survey!$E$4:$E$695, Survey!$E$4:$E$695)=1,1,0)))</f>
        <v>0</v>
      </c>
      <c r="L180" s="29">
        <f>LEN(Survey!E180)</f>
        <v>0</v>
      </c>
      <c r="M180" s="16" t="str">
        <f t="shared" si="109"/>
        <v>Fail</v>
      </c>
      <c r="N180" t="b">
        <f>IF(Survey!F180="No",TRUE,FALSE)</f>
        <v>0</v>
      </c>
      <c r="O180" t="b">
        <f>Survey!F180=Survey!E180</f>
        <v>1</v>
      </c>
      <c r="P180">
        <f>COUNTIF(Survey!$F$4:$F$695,Survey!F180)</f>
        <v>0</v>
      </c>
      <c r="Q180" s="28">
        <f>LEN(Survey!F180)</f>
        <v>0</v>
      </c>
      <c r="R180" s="16" t="str">
        <f t="shared" si="110"/>
        <v>Pass</v>
      </c>
      <c r="S180" s="29">
        <f>MOD((LEN(Survey!H180)+2),11)</f>
        <v>2</v>
      </c>
      <c r="T180">
        <f>COUNTIF(Survey!$H$4:$H$695,Survey!H180)</f>
        <v>0</v>
      </c>
      <c r="U180" s="28" t="str">
        <f>IF(Survey!$L180="Prospectus fund", "Yes", "No")</f>
        <v>No</v>
      </c>
      <c r="V180" s="16" t="str">
        <f t="shared" si="111"/>
        <v>Pass</v>
      </c>
      <c r="W180" s="29">
        <f>MOD((LEN(Survey!J180)+2),11)</f>
        <v>2</v>
      </c>
      <c r="X180">
        <f>COUNTIF(Survey!$J$4:$J$695,Survey!J180)</f>
        <v>0</v>
      </c>
      <c r="Y180" s="30" t="b">
        <f>IF(OR(Survey!$M180="ETF",Survey!$M180="ETF, alternative mutual fund",Survey!$M180="Closed-end", Survey!$M180="Split share corp", Survey!$I180="Yes"),TRUE,FALSE)</f>
        <v>0</v>
      </c>
      <c r="Z180" s="16" t="str">
        <f>IFERROR(IF(AND(OR(AC180=AD180,AD180 = "Either"),NOT(ISBLANK(Survey!K180))),"Pass","Fail"),"Pass")</f>
        <v>Fail</v>
      </c>
      <c r="AA180" s="31" cm="1">
        <f t="array" ref="AA180">SUM(SUMIF(Survey!CH180:DA180,{"&gt;0","&lt;0"})*{1,-1})</f>
        <v>0</v>
      </c>
      <c r="AB180" s="33" cm="1">
        <f t="array" ref="AB180">SUM(SUMIF(Survey!CK180,{"&gt;0","&lt;0"})*{1,-1})+SUM(SUMIF(Survey!CU180,{"&gt;0","&lt;0"})*{1,-1})</f>
        <v>0</v>
      </c>
      <c r="AC180" s="33">
        <f>Survey!K180</f>
        <v>0</v>
      </c>
      <c r="AD180" s="32" t="str">
        <f t="shared" si="112"/>
        <v>Either</v>
      </c>
      <c r="AE180" s="16" t="str">
        <f t="shared" si="113"/>
        <v>Fail</v>
      </c>
      <c r="AF180" s="58" cm="1">
        <f t="array" ref="AF180">SUM(SUMIF(Survey!CH180:DA180,{"&gt;0","&lt;0"})*{1,-1})+SUM(SUMIF(Survey!DC180:DV180,{"&gt;0","&lt;0"})*{1,-1})</f>
        <v>0</v>
      </c>
      <c r="AG180" s="58">
        <f>IFERROR(AF180/(Survey!$BA180),0)</f>
        <v>0</v>
      </c>
      <c r="AH180" s="104" t="b">
        <f>IF(OR(Survey!$M180="Alternative strategy or hedge",Survey!$M180="Private asset",Survey!$L180="Prospectus fund"),TRUE,FALSE)</f>
        <v>0</v>
      </c>
      <c r="AI180" s="104" t="b">
        <f>NOT(ISBLANK(Survey!$M180))</f>
        <v>0</v>
      </c>
      <c r="AJ180" s="16" t="str">
        <f t="shared" si="114"/>
        <v>Fail</v>
      </c>
      <c r="AK180" t="b">
        <f>IF(Survey!W180="No",TRUE,FALSE)</f>
        <v>0</v>
      </c>
      <c r="AL180" s="119">
        <f>MOD((LEN(Survey!W180)+2),22)</f>
        <v>2</v>
      </c>
      <c r="AM180" t="str">
        <f t="shared" si="115"/>
        <v>Pass</v>
      </c>
      <c r="AN180" s="33" t="b">
        <f>NOT(ISNUMBER(SEARCH("Other",Survey!$Q180)))</f>
        <v>1</v>
      </c>
      <c r="AO180" s="32" t="b">
        <f>NOT(ISBLANK(Survey!$R180))</f>
        <v>0</v>
      </c>
      <c r="AP180" s="16" t="str">
        <f t="shared" si="116"/>
        <v>Pass</v>
      </c>
      <c r="AQ180" s="114">
        <f>COUNTBLANK(Survey!$X180)</f>
        <v>1</v>
      </c>
      <c r="AR180" s="58">
        <f>IF(AND(Survey!L180&lt;&gt;"Exempt fund",OR(Survey!$M180="ETF",Survey!$M180="ETF, alternative mutual fund",Survey!$M180="Mutual fund",Survey!$M180="Alternative mutual fund",Survey!$M180="Money market")),1,0)</f>
        <v>0</v>
      </c>
      <c r="AS180" s="16" t="str">
        <f t="shared" si="117"/>
        <v>Pass</v>
      </c>
      <c r="AT180" s="33" t="b">
        <f>NOT(ISNUMBER(SEARCH("Yes",Survey!$AC180)))</f>
        <v>1</v>
      </c>
      <c r="AU180" s="32" t="b">
        <f>IF(COUNTBLANK(Survey!$AD180:$AE180)=0,TRUE, FALSE)</f>
        <v>0</v>
      </c>
      <c r="AV180" s="16" t="str">
        <f t="shared" si="118"/>
        <v>Pass</v>
      </c>
      <c r="AW180" s="33" t="b">
        <f>NOT(ISNUMBER(SEARCH("Yes",Survey!$AF180)))</f>
        <v>1</v>
      </c>
      <c r="AX180" s="32" t="b">
        <f>NOT(ISBLANK(Survey!$AH180))</f>
        <v>0</v>
      </c>
      <c r="AY180" s="16" t="str">
        <f t="shared" si="119"/>
        <v>Pass</v>
      </c>
      <c r="AZ180" s="33" t="b">
        <f>NOT(OR(ISNUMBER(SEARCH("Other",Survey!$AH180)),ISNUMBER(SEARCH("Multiple",Survey!$AH180))))</f>
        <v>1</v>
      </c>
      <c r="BA180" s="32" t="b">
        <f>NOT(ISBLANK(Survey!$AI180))</f>
        <v>0</v>
      </c>
      <c r="BB180" s="16" t="str">
        <f t="shared" si="120"/>
        <v>Fail</v>
      </c>
      <c r="BC180" s="114">
        <f>IF(ABS(Survey!$BA180)&gt;0, 1,0)</f>
        <v>0</v>
      </c>
      <c r="BD180" s="114">
        <f>IF(COUNTBLANK(Survey!$AL180)=0,1,0)</f>
        <v>0</v>
      </c>
      <c r="BE180" s="16" t="str">
        <f t="shared" si="121"/>
        <v>Pass</v>
      </c>
      <c r="BF180" s="114">
        <f>IF(ISBLANK(Survey!$AL180),0,1)</f>
        <v>0</v>
      </c>
      <c r="BG180" s="133">
        <f>COUNTBLANK(Survey!$AM180)</f>
        <v>1</v>
      </c>
      <c r="BH180" s="16" t="str">
        <f t="shared" si="122"/>
        <v>Pass</v>
      </c>
      <c r="BI180" s="114">
        <f>IF(OR(Survey!$AM180="Closed",ISBLANK(Survey!$AM180)),0,1)</f>
        <v>0</v>
      </c>
      <c r="BJ180" s="133">
        <f>IF(ISBLANK(Survey!$AN180),1,0)</f>
        <v>1</v>
      </c>
      <c r="BK180" s="118" t="str">
        <f t="shared" si="123"/>
        <v>Pass</v>
      </c>
      <c r="BL180" s="31" cm="1">
        <f t="array" ref="BL180">SUM(SUMIF(Survey!AO180:AP180,{"&gt;0","&lt;0"})*{1,-1})</f>
        <v>0</v>
      </c>
      <c r="BM180">
        <f t="shared" si="124"/>
        <v>0</v>
      </c>
      <c r="BN180">
        <f t="shared" si="125"/>
        <v>100</v>
      </c>
      <c r="BO180" s="118" t="str">
        <f t="shared" si="126"/>
        <v>Pass</v>
      </c>
      <c r="BP180">
        <f>IF(Survey!AQ180="No",0,1)</f>
        <v>1</v>
      </c>
      <c r="BQ180" s="207">
        <f>MOD((LEN(Survey!AQ180)+2),22)</f>
        <v>2</v>
      </c>
      <c r="BR180">
        <f>IF(Survey!AR180="No",0,1)</f>
        <v>1</v>
      </c>
      <c r="BS180" s="207">
        <f>MOD((LEN(Survey!AR180)+2),22)</f>
        <v>2</v>
      </c>
      <c r="BT180" s="114">
        <f>COUNTBLANK(Survey!$AQ180:$AS180)+COUNTBLANK(Survey!$AU180)</f>
        <v>4</v>
      </c>
      <c r="BU180" s="114">
        <f>IF(Survey!$I180="Yes",1,0)</f>
        <v>0</v>
      </c>
      <c r="BV180" s="114">
        <f>IF(OR(Survey!$M180="Mutual fund",Survey!$M180="Alternative mutual fund",Survey!$M180="Money market"),1,0)</f>
        <v>0</v>
      </c>
      <c r="BW180" s="119">
        <f>IF(OR(Survey!$M180="ETF",Survey!$M180="ETF, alternative mutual fund"),1,0)</f>
        <v>0</v>
      </c>
      <c r="BX180" s="16" t="str">
        <f t="shared" si="127"/>
        <v>Pass</v>
      </c>
      <c r="BY180" s="33">
        <f>IF(ISNUMBER(SEARCH("Other",Survey!$AS180)), 1, 0)</f>
        <v>0</v>
      </c>
      <c r="BZ180" s="58" t="b">
        <f>NOT(ISBLANK(Survey!$AT180))</f>
        <v>0</v>
      </c>
      <c r="CA180" s="16" t="str">
        <f t="shared" si="128"/>
        <v>Pass</v>
      </c>
      <c r="CB180" s="114">
        <f>IF(Survey!$BB180=0, 0,1)</f>
        <v>0</v>
      </c>
      <c r="CC180" s="58">
        <f>Survey!$AV180</f>
        <v>0</v>
      </c>
      <c r="CD180" s="58">
        <f>Survey!$BC180+Survey!$BD180+ABS(Survey!$BE180)-ABS(Survey!$BF180)-ABS(Survey!$BG180)-ABS(Survey!$BL180)</f>
        <v>0</v>
      </c>
      <c r="CE180" s="138">
        <f>Survey!BB180+(ABS(Survey!$BH180)-ABS(Survey!$BI180)+ABS(Survey!$BJ180)-ABS(Survey!$BK180))*0.5</f>
        <v>0</v>
      </c>
      <c r="CF180" s="58">
        <f t="shared" si="129"/>
        <v>0</v>
      </c>
      <c r="CG180" s="58">
        <f>IF(AND($CC180&gt;$CF180-0.2,$CC180&lt;$CF180+0.2,ISBLANK(Survey!$AV180)=FALSE),0,1)</f>
        <v>1</v>
      </c>
      <c r="CH180" s="133">
        <f>IF(ISBLANK(Survey!$AW180),1,0)</f>
        <v>1</v>
      </c>
      <c r="CI180" s="16" t="str">
        <f t="shared" si="130"/>
        <v>Pass</v>
      </c>
      <c r="CJ180" s="114">
        <f>IF(Survey!$BB180=0, 0,1)</f>
        <v>0</v>
      </c>
      <c r="CK180" s="58">
        <f>IF(AND(Survey!$AX180&gt;=0,Survey!$AX180&lt;=0.2,Survey!$AX180&lt;&gt;""),0,1)</f>
        <v>1</v>
      </c>
      <c r="CL180" s="114">
        <f>IF(ISBLANK(Survey!$AY180),1,0)</f>
        <v>1</v>
      </c>
      <c r="CM180" s="16" t="str">
        <f t="shared" si="131"/>
        <v>Fail</v>
      </c>
      <c r="CN180" s="133">
        <f>Survey!$AZ180</f>
        <v>0</v>
      </c>
      <c r="CO180" s="16" t="str">
        <f t="shared" si="132"/>
        <v>Pass</v>
      </c>
      <c r="CP180" s="31">
        <f>Survey!$BA180</f>
        <v>0</v>
      </c>
      <c r="CQ180" s="138">
        <f>Survey!$BB180+Survey!$BC180+Survey!$BD180+ABS(Survey!$BE180)-ABS(Survey!$BF180)-ABS(Survey!$BG180)+ABS(Survey!$BH180)-ABS(Survey!$BI180)+ABS(Survey!$BJ180)-ABS(Survey!$BK180)-ABS(Survey!$BL180)+Survey!$BM180</f>
        <v>0</v>
      </c>
      <c r="CR180" s="30">
        <f t="shared" si="133"/>
        <v>0</v>
      </c>
      <c r="CS180" s="17">
        <f t="shared" si="134"/>
        <v>0</v>
      </c>
      <c r="CT180" s="16" t="str">
        <f t="shared" si="135"/>
        <v>Pass</v>
      </c>
      <c r="CU180" s="33" t="b">
        <f>IF(ABS(Survey!$BM180)=0,TRUE,FALSE)</f>
        <v>1</v>
      </c>
      <c r="CV180" s="32" t="b">
        <f>NOT(ISBLANK(Survey!$BN180))</f>
        <v>0</v>
      </c>
      <c r="CW180" t="str">
        <f t="shared" si="136"/>
        <v>Fail</v>
      </c>
      <c r="CX180" s="25">
        <f>Survey!$BA180</f>
        <v>0</v>
      </c>
      <c r="CY180" s="25" cm="1">
        <f t="array" ref="CY180">SUM(SUMIF(Survey!BP180:BW180,{"&gt;0","&lt;0"})*{1,-1})-SUM(SUMIF(Survey!BY180:CF180,{"&gt;0","&lt;0"})*{1,-1})</f>
        <v>0</v>
      </c>
      <c r="CZ180" s="30" t="str">
        <f t="shared" si="137"/>
        <v>No holdings</v>
      </c>
      <c r="DA180">
        <f t="shared" si="138"/>
        <v>0</v>
      </c>
      <c r="DB180" s="16" t="str">
        <f t="shared" si="139"/>
        <v>Fail</v>
      </c>
      <c r="DC180" s="31">
        <f>Survey!$BA180</f>
        <v>0</v>
      </c>
      <c r="DD180" s="31" cm="1">
        <f t="array" ref="DD180">SUM(SUMIF(Survey!CH180:DA180,{"&gt;0","&lt;0"})*{1,-1})-SUM(SUMIF(Survey!DC180:DV180,{"&gt;0","&lt;0"})*{1,-1})</f>
        <v>0</v>
      </c>
      <c r="DE180" s="30" t="str">
        <f t="shared" si="140"/>
        <v>No holdings</v>
      </c>
      <c r="DF180" s="17">
        <f t="shared" si="141"/>
        <v>0</v>
      </c>
      <c r="DG180" s="16" t="str">
        <f t="shared" si="142"/>
        <v>Pass</v>
      </c>
      <c r="DH180" s="33" t="b">
        <f>IF(ABS(Survey!$DA180)=0,TRUE,FALSE)</f>
        <v>1</v>
      </c>
      <c r="DI180" s="32" t="b">
        <f>NOT(ISBLANK(Survey!$DB180))</f>
        <v>0</v>
      </c>
      <c r="DJ180" s="16" t="str">
        <f t="shared" si="143"/>
        <v>Pass</v>
      </c>
      <c r="DK180" s="33" t="b">
        <f>IF(ABS(Survey!$DV180)=0,TRUE,FALSE)</f>
        <v>1</v>
      </c>
      <c r="DL180" s="32" t="b">
        <f>NOT(ISBLANK(Survey!$DW180))</f>
        <v>0</v>
      </c>
      <c r="DM180" t="str">
        <f t="shared" si="144"/>
        <v>Pass</v>
      </c>
      <c r="DN180" s="25" cm="1">
        <f t="array" ref="DN180">SUM(SUMIF(Survey!CW180,{"&gt;0","&lt;0"})*{1,-1})+SUM(SUMIF(Survey!DR180,{"&gt;0","&lt;0"})*{1,-1})</f>
        <v>0</v>
      </c>
      <c r="DO180" s="25">
        <f>SUM(SUMIF(Survey!DY180:EE180,{"&gt;0","&lt;0"})*{1,-1})+SUM(SUMIF(Survey!EG180:EM180,{"&gt;0","&lt;0"})*{1,-1})</f>
        <v>0</v>
      </c>
      <c r="DP180">
        <f t="shared" si="145"/>
        <v>0</v>
      </c>
      <c r="DQ180">
        <f t="shared" si="146"/>
        <v>0</v>
      </c>
      <c r="DR180" s="16" t="str">
        <f t="shared" si="147"/>
        <v>Pass</v>
      </c>
      <c r="DS180" s="33" t="b">
        <f>IF(ABS(Survey!$EE180)=0,TRUE,FALSE)</f>
        <v>1</v>
      </c>
      <c r="DT180" s="32" t="b">
        <f>NOT(ISBLANK(Survey!EF180))</f>
        <v>0</v>
      </c>
      <c r="DU180" s="16" t="str">
        <f t="shared" si="148"/>
        <v>Pass</v>
      </c>
      <c r="DV180" s="33" t="b">
        <f>IF(ABS(Survey!$EM180)=0,TRUE,FALSE)</f>
        <v>1</v>
      </c>
      <c r="DW180" s="32" t="b">
        <f>NOT(ISBLANK(Survey!$EN180))</f>
        <v>0</v>
      </c>
      <c r="DX180" s="16" t="str">
        <f t="shared" si="149"/>
        <v>Fail</v>
      </c>
      <c r="DY180" s="31">
        <f>SUM(SUMIF(Survey!ET180:EV180,{"&gt;0","&lt;0"})*{1,-1})</f>
        <v>0</v>
      </c>
      <c r="DZ180">
        <f t="shared" si="150"/>
        <v>0</v>
      </c>
      <c r="EA180">
        <f t="shared" si="151"/>
        <v>100</v>
      </c>
      <c r="EB180" s="30" t="b">
        <f>IF(OR(Survey!$M180="ETF",Survey!$M180="ETF, alternative mutual fund",Survey!$M180="Closed-end", Survey!$M180="Split share corp"),TRUE,FALSE)</f>
        <v>0</v>
      </c>
      <c r="EC180" s="16" t="str">
        <f t="shared" si="152"/>
        <v>Fail</v>
      </c>
      <c r="ED180" s="31">
        <f>SUM(SUMIF(Survey!EX180:FD180,{"&gt;0","&lt;0"})*{1,-1})</f>
        <v>0</v>
      </c>
      <c r="EE180">
        <f t="shared" si="153"/>
        <v>0</v>
      </c>
      <c r="EF180" s="17">
        <f t="shared" si="154"/>
        <v>100</v>
      </c>
      <c r="EG180" s="16" t="str">
        <f t="shared" si="155"/>
        <v>Fail</v>
      </c>
      <c r="EH180" s="31">
        <f>SUM(SUMIF(Survey!FF180:FL180,{"&gt;0","&lt;0"})*{1,-1})</f>
        <v>0</v>
      </c>
      <c r="EI180">
        <f t="shared" si="156"/>
        <v>0</v>
      </c>
      <c r="EJ180" s="17">
        <f t="shared" si="157"/>
        <v>100</v>
      </c>
    </row>
    <row r="181" spans="1:140">
      <c r="A181">
        <v>181</v>
      </c>
      <c r="B181" t="str">
        <f t="shared" si="0"/>
        <v>Pass</v>
      </c>
      <c r="C181" t="str">
        <f>IF(COUNTBLANK(Survey!B181:FM181)=$C$2, "Pass", "Fail")</f>
        <v>Pass</v>
      </c>
      <c r="D181" s="16" t="str">
        <f t="shared" si="106"/>
        <v>Fail</v>
      </c>
      <c r="E181" t="str">
        <f>IF(OR(ISBLANK(Survey!AL181),COUNTIF(G181:BJ181,"Fail")),"Fail","Pass")</f>
        <v>Fail</v>
      </c>
      <c r="F181" s="265"/>
      <c r="G181" s="16" t="str">
        <f t="shared" si="107"/>
        <v>Fail</v>
      </c>
      <c r="H181" s="139">
        <f>COUNTBLANK(Survey!B181:D181)+COUNTBLANK(Survey!G181)+COUNTBLANK(Survey!I181)+COUNTBLANK(Survey!K181:M181)+COUNTBLANK(Survey!P181:Q181)+COUNTBLANK(Survey!T181:W181)+COUNTBLANK(Survey!Z181:AC181)+COUNTBLANK(Survey!AF181:AG181)+COUNTBLANK(Survey!AK181:AK181)</f>
        <v>21</v>
      </c>
      <c r="I181" t="str">
        <f t="shared" si="108"/>
        <v>Fail</v>
      </c>
      <c r="J181" t="b">
        <f>IF(Survey!E181="No",TRUE,FALSE)</f>
        <v>0</v>
      </c>
      <c r="K181" s="29" cm="1">
        <f t="array" ref="K181">IF(COUNTA(Survey!$E$4:$E$695)=1, 0, SUM(IF(COUNTIF(Survey!$E$4:$E$695, Survey!$E$4:$E$695)=1,1,0)))</f>
        <v>0</v>
      </c>
      <c r="L181" s="29">
        <f>LEN(Survey!E181)</f>
        <v>0</v>
      </c>
      <c r="M181" s="16" t="str">
        <f t="shared" si="109"/>
        <v>Fail</v>
      </c>
      <c r="N181" t="b">
        <f>IF(Survey!F181="No",TRUE,FALSE)</f>
        <v>0</v>
      </c>
      <c r="O181" t="b">
        <f>Survey!F181=Survey!E181</f>
        <v>1</v>
      </c>
      <c r="P181">
        <f>COUNTIF(Survey!$F$4:$F$695,Survey!F181)</f>
        <v>0</v>
      </c>
      <c r="Q181" s="28">
        <f>LEN(Survey!F181)</f>
        <v>0</v>
      </c>
      <c r="R181" s="16" t="str">
        <f t="shared" si="110"/>
        <v>Pass</v>
      </c>
      <c r="S181" s="29">
        <f>MOD((LEN(Survey!H181)+2),11)</f>
        <v>2</v>
      </c>
      <c r="T181">
        <f>COUNTIF(Survey!$H$4:$H$695,Survey!H181)</f>
        <v>0</v>
      </c>
      <c r="U181" s="28" t="str">
        <f>IF(Survey!$L181="Prospectus fund", "Yes", "No")</f>
        <v>No</v>
      </c>
      <c r="V181" s="16" t="str">
        <f t="shared" si="111"/>
        <v>Pass</v>
      </c>
      <c r="W181" s="29">
        <f>MOD((LEN(Survey!J181)+2),11)</f>
        <v>2</v>
      </c>
      <c r="X181">
        <f>COUNTIF(Survey!$J$4:$J$695,Survey!J181)</f>
        <v>0</v>
      </c>
      <c r="Y181" s="30" t="b">
        <f>IF(OR(Survey!$M181="ETF",Survey!$M181="ETF, alternative mutual fund",Survey!$M181="Closed-end", Survey!$M181="Split share corp", Survey!$I181="Yes"),TRUE,FALSE)</f>
        <v>0</v>
      </c>
      <c r="Z181" s="16" t="str">
        <f>IFERROR(IF(AND(OR(AC181=AD181,AD181 = "Either"),NOT(ISBLANK(Survey!K181))),"Pass","Fail"),"Pass")</f>
        <v>Fail</v>
      </c>
      <c r="AA181" s="31" cm="1">
        <f t="array" ref="AA181">SUM(SUMIF(Survey!CH181:DA181,{"&gt;0","&lt;0"})*{1,-1})</f>
        <v>0</v>
      </c>
      <c r="AB181" s="33" cm="1">
        <f t="array" ref="AB181">SUM(SUMIF(Survey!CK181,{"&gt;0","&lt;0"})*{1,-1})+SUM(SUMIF(Survey!CU181,{"&gt;0","&lt;0"})*{1,-1})</f>
        <v>0</v>
      </c>
      <c r="AC181" s="33">
        <f>Survey!K181</f>
        <v>0</v>
      </c>
      <c r="AD181" s="32" t="str">
        <f t="shared" si="112"/>
        <v>Either</v>
      </c>
      <c r="AE181" s="16" t="str">
        <f t="shared" si="113"/>
        <v>Fail</v>
      </c>
      <c r="AF181" s="58" cm="1">
        <f t="array" ref="AF181">SUM(SUMIF(Survey!CH181:DA181,{"&gt;0","&lt;0"})*{1,-1})+SUM(SUMIF(Survey!DC181:DV181,{"&gt;0","&lt;0"})*{1,-1})</f>
        <v>0</v>
      </c>
      <c r="AG181" s="58">
        <f>IFERROR(AF181/(Survey!$BA181),0)</f>
        <v>0</v>
      </c>
      <c r="AH181" s="104" t="b">
        <f>IF(OR(Survey!$M181="Alternative strategy or hedge",Survey!$M181="Private asset",Survey!$L181="Prospectus fund"),TRUE,FALSE)</f>
        <v>0</v>
      </c>
      <c r="AI181" s="104" t="b">
        <f>NOT(ISBLANK(Survey!$M181))</f>
        <v>0</v>
      </c>
      <c r="AJ181" s="16" t="str">
        <f t="shared" si="114"/>
        <v>Fail</v>
      </c>
      <c r="AK181" t="b">
        <f>IF(Survey!W181="No",TRUE,FALSE)</f>
        <v>0</v>
      </c>
      <c r="AL181" s="119">
        <f>MOD((LEN(Survey!W181)+2),22)</f>
        <v>2</v>
      </c>
      <c r="AM181" t="str">
        <f t="shared" si="115"/>
        <v>Pass</v>
      </c>
      <c r="AN181" s="33" t="b">
        <f>NOT(ISNUMBER(SEARCH("Other",Survey!$Q181)))</f>
        <v>1</v>
      </c>
      <c r="AO181" s="32" t="b">
        <f>NOT(ISBLANK(Survey!$R181))</f>
        <v>0</v>
      </c>
      <c r="AP181" s="16" t="str">
        <f t="shared" si="116"/>
        <v>Pass</v>
      </c>
      <c r="AQ181" s="114">
        <f>COUNTBLANK(Survey!$X181)</f>
        <v>1</v>
      </c>
      <c r="AR181" s="58">
        <f>IF(AND(Survey!L181&lt;&gt;"Exempt fund",OR(Survey!$M181="ETF",Survey!$M181="ETF, alternative mutual fund",Survey!$M181="Mutual fund",Survey!$M181="Alternative mutual fund",Survey!$M181="Money market")),1,0)</f>
        <v>0</v>
      </c>
      <c r="AS181" s="16" t="str">
        <f t="shared" si="117"/>
        <v>Pass</v>
      </c>
      <c r="AT181" s="33" t="b">
        <f>NOT(ISNUMBER(SEARCH("Yes",Survey!$AC181)))</f>
        <v>1</v>
      </c>
      <c r="AU181" s="32" t="b">
        <f>IF(COUNTBLANK(Survey!$AD181:$AE181)=0,TRUE, FALSE)</f>
        <v>0</v>
      </c>
      <c r="AV181" s="16" t="str">
        <f t="shared" si="118"/>
        <v>Pass</v>
      </c>
      <c r="AW181" s="33" t="b">
        <f>NOT(ISNUMBER(SEARCH("Yes",Survey!$AF181)))</f>
        <v>1</v>
      </c>
      <c r="AX181" s="32" t="b">
        <f>NOT(ISBLANK(Survey!$AH181))</f>
        <v>0</v>
      </c>
      <c r="AY181" s="16" t="str">
        <f t="shared" si="119"/>
        <v>Pass</v>
      </c>
      <c r="AZ181" s="33" t="b">
        <f>NOT(OR(ISNUMBER(SEARCH("Other",Survey!$AH181)),ISNUMBER(SEARCH("Multiple",Survey!$AH181))))</f>
        <v>1</v>
      </c>
      <c r="BA181" s="32" t="b">
        <f>NOT(ISBLANK(Survey!$AI181))</f>
        <v>0</v>
      </c>
      <c r="BB181" s="16" t="str">
        <f t="shared" si="120"/>
        <v>Fail</v>
      </c>
      <c r="BC181" s="114">
        <f>IF(ABS(Survey!$BA181)&gt;0, 1,0)</f>
        <v>0</v>
      </c>
      <c r="BD181" s="114">
        <f>IF(COUNTBLANK(Survey!$AL181)=0,1,0)</f>
        <v>0</v>
      </c>
      <c r="BE181" s="16" t="str">
        <f t="shared" si="121"/>
        <v>Pass</v>
      </c>
      <c r="BF181" s="114">
        <f>IF(ISBLANK(Survey!$AL181),0,1)</f>
        <v>0</v>
      </c>
      <c r="BG181" s="133">
        <f>COUNTBLANK(Survey!$AM181)</f>
        <v>1</v>
      </c>
      <c r="BH181" s="16" t="str">
        <f t="shared" si="122"/>
        <v>Pass</v>
      </c>
      <c r="BI181" s="114">
        <f>IF(OR(Survey!$AM181="Closed",ISBLANK(Survey!$AM181)),0,1)</f>
        <v>0</v>
      </c>
      <c r="BJ181" s="133">
        <f>IF(ISBLANK(Survey!$AN181),1,0)</f>
        <v>1</v>
      </c>
      <c r="BK181" s="118" t="str">
        <f t="shared" si="123"/>
        <v>Pass</v>
      </c>
      <c r="BL181" s="31" cm="1">
        <f t="array" ref="BL181">SUM(SUMIF(Survey!AO181:AP181,{"&gt;0","&lt;0"})*{1,-1})</f>
        <v>0</v>
      </c>
      <c r="BM181">
        <f t="shared" si="124"/>
        <v>0</v>
      </c>
      <c r="BN181">
        <f t="shared" si="125"/>
        <v>100</v>
      </c>
      <c r="BO181" s="118" t="str">
        <f t="shared" si="126"/>
        <v>Pass</v>
      </c>
      <c r="BP181">
        <f>IF(Survey!AQ181="No",0,1)</f>
        <v>1</v>
      </c>
      <c r="BQ181" s="207">
        <f>MOD((LEN(Survey!AQ181)+2),22)</f>
        <v>2</v>
      </c>
      <c r="BR181">
        <f>IF(Survey!AR181="No",0,1)</f>
        <v>1</v>
      </c>
      <c r="BS181" s="207">
        <f>MOD((LEN(Survey!AR181)+2),22)</f>
        <v>2</v>
      </c>
      <c r="BT181" s="114">
        <f>COUNTBLANK(Survey!$AQ181:$AS181)+COUNTBLANK(Survey!$AU181)</f>
        <v>4</v>
      </c>
      <c r="BU181" s="114">
        <f>IF(Survey!$I181="Yes",1,0)</f>
        <v>0</v>
      </c>
      <c r="BV181" s="114">
        <f>IF(OR(Survey!$M181="Mutual fund",Survey!$M181="Alternative mutual fund",Survey!$M181="Money market"),1,0)</f>
        <v>0</v>
      </c>
      <c r="BW181" s="119">
        <f>IF(OR(Survey!$M181="ETF",Survey!$M181="ETF, alternative mutual fund"),1,0)</f>
        <v>0</v>
      </c>
      <c r="BX181" s="16" t="str">
        <f t="shared" si="127"/>
        <v>Pass</v>
      </c>
      <c r="BY181" s="33">
        <f>IF(ISNUMBER(SEARCH("Other",Survey!$AS181)), 1, 0)</f>
        <v>0</v>
      </c>
      <c r="BZ181" s="58" t="b">
        <f>NOT(ISBLANK(Survey!$AT181))</f>
        <v>0</v>
      </c>
      <c r="CA181" s="16" t="str">
        <f t="shared" si="128"/>
        <v>Pass</v>
      </c>
      <c r="CB181" s="114">
        <f>IF(Survey!$BB181=0, 0,1)</f>
        <v>0</v>
      </c>
      <c r="CC181" s="58">
        <f>Survey!$AV181</f>
        <v>0</v>
      </c>
      <c r="CD181" s="58">
        <f>Survey!$BC181+Survey!$BD181+ABS(Survey!$BE181)-ABS(Survey!$BF181)-ABS(Survey!$BG181)-ABS(Survey!$BL181)</f>
        <v>0</v>
      </c>
      <c r="CE181" s="138">
        <f>Survey!BB181+(ABS(Survey!$BH181)-ABS(Survey!$BI181)+ABS(Survey!$BJ181)-ABS(Survey!$BK181))*0.5</f>
        <v>0</v>
      </c>
      <c r="CF181" s="58">
        <f t="shared" si="129"/>
        <v>0</v>
      </c>
      <c r="CG181" s="58">
        <f>IF(AND($CC181&gt;$CF181-0.2,$CC181&lt;$CF181+0.2,ISBLANK(Survey!$AV181)=FALSE),0,1)</f>
        <v>1</v>
      </c>
      <c r="CH181" s="133">
        <f>IF(ISBLANK(Survey!$AW181),1,0)</f>
        <v>1</v>
      </c>
      <c r="CI181" s="16" t="str">
        <f t="shared" si="130"/>
        <v>Pass</v>
      </c>
      <c r="CJ181" s="114">
        <f>IF(Survey!$BB181=0, 0,1)</f>
        <v>0</v>
      </c>
      <c r="CK181" s="58">
        <f>IF(AND(Survey!$AX181&gt;=0,Survey!$AX181&lt;=0.2,Survey!$AX181&lt;&gt;""),0,1)</f>
        <v>1</v>
      </c>
      <c r="CL181" s="114">
        <f>IF(ISBLANK(Survey!$AY181),1,0)</f>
        <v>1</v>
      </c>
      <c r="CM181" s="16" t="str">
        <f t="shared" si="131"/>
        <v>Fail</v>
      </c>
      <c r="CN181" s="133">
        <f>Survey!$AZ181</f>
        <v>0</v>
      </c>
      <c r="CO181" s="16" t="str">
        <f t="shared" si="132"/>
        <v>Pass</v>
      </c>
      <c r="CP181" s="31">
        <f>Survey!$BA181</f>
        <v>0</v>
      </c>
      <c r="CQ181" s="138">
        <f>Survey!$BB181+Survey!$BC181+Survey!$BD181+ABS(Survey!$BE181)-ABS(Survey!$BF181)-ABS(Survey!$BG181)+ABS(Survey!$BH181)-ABS(Survey!$BI181)+ABS(Survey!$BJ181)-ABS(Survey!$BK181)-ABS(Survey!$BL181)+Survey!$BM181</f>
        <v>0</v>
      </c>
      <c r="CR181" s="30">
        <f t="shared" si="133"/>
        <v>0</v>
      </c>
      <c r="CS181" s="17">
        <f t="shared" si="134"/>
        <v>0</v>
      </c>
      <c r="CT181" s="16" t="str">
        <f t="shared" si="135"/>
        <v>Pass</v>
      </c>
      <c r="CU181" s="33" t="b">
        <f>IF(ABS(Survey!$BM181)=0,TRUE,FALSE)</f>
        <v>1</v>
      </c>
      <c r="CV181" s="32" t="b">
        <f>NOT(ISBLANK(Survey!$BN181))</f>
        <v>0</v>
      </c>
      <c r="CW181" t="str">
        <f t="shared" si="136"/>
        <v>Fail</v>
      </c>
      <c r="CX181" s="25">
        <f>Survey!$BA181</f>
        <v>0</v>
      </c>
      <c r="CY181" s="25" cm="1">
        <f t="array" ref="CY181">SUM(SUMIF(Survey!BP181:BW181,{"&gt;0","&lt;0"})*{1,-1})-SUM(SUMIF(Survey!BY181:CF181,{"&gt;0","&lt;0"})*{1,-1})</f>
        <v>0</v>
      </c>
      <c r="CZ181" s="30" t="str">
        <f t="shared" si="137"/>
        <v>No holdings</v>
      </c>
      <c r="DA181">
        <f t="shared" si="138"/>
        <v>0</v>
      </c>
      <c r="DB181" s="16" t="str">
        <f t="shared" si="139"/>
        <v>Fail</v>
      </c>
      <c r="DC181" s="31">
        <f>Survey!$BA181</f>
        <v>0</v>
      </c>
      <c r="DD181" s="31" cm="1">
        <f t="array" ref="DD181">SUM(SUMIF(Survey!CH181:DA181,{"&gt;0","&lt;0"})*{1,-1})-SUM(SUMIF(Survey!DC181:DV181,{"&gt;0","&lt;0"})*{1,-1})</f>
        <v>0</v>
      </c>
      <c r="DE181" s="30" t="str">
        <f t="shared" si="140"/>
        <v>No holdings</v>
      </c>
      <c r="DF181" s="17">
        <f t="shared" si="141"/>
        <v>0</v>
      </c>
      <c r="DG181" s="16" t="str">
        <f t="shared" si="142"/>
        <v>Pass</v>
      </c>
      <c r="DH181" s="33" t="b">
        <f>IF(ABS(Survey!$DA181)=0,TRUE,FALSE)</f>
        <v>1</v>
      </c>
      <c r="DI181" s="32" t="b">
        <f>NOT(ISBLANK(Survey!$DB181))</f>
        <v>0</v>
      </c>
      <c r="DJ181" s="16" t="str">
        <f t="shared" si="143"/>
        <v>Pass</v>
      </c>
      <c r="DK181" s="33" t="b">
        <f>IF(ABS(Survey!$DV181)=0,TRUE,FALSE)</f>
        <v>1</v>
      </c>
      <c r="DL181" s="32" t="b">
        <f>NOT(ISBLANK(Survey!$DW181))</f>
        <v>0</v>
      </c>
      <c r="DM181" t="str">
        <f t="shared" si="144"/>
        <v>Pass</v>
      </c>
      <c r="DN181" s="25" cm="1">
        <f t="array" ref="DN181">SUM(SUMIF(Survey!CW181,{"&gt;0","&lt;0"})*{1,-1})+SUM(SUMIF(Survey!DR181,{"&gt;0","&lt;0"})*{1,-1})</f>
        <v>0</v>
      </c>
      <c r="DO181" s="25">
        <f>SUM(SUMIF(Survey!DY181:EE181,{"&gt;0","&lt;0"})*{1,-1})+SUM(SUMIF(Survey!EG181:EM181,{"&gt;0","&lt;0"})*{1,-1})</f>
        <v>0</v>
      </c>
      <c r="DP181">
        <f t="shared" si="145"/>
        <v>0</v>
      </c>
      <c r="DQ181">
        <f t="shared" si="146"/>
        <v>0</v>
      </c>
      <c r="DR181" s="16" t="str">
        <f t="shared" si="147"/>
        <v>Pass</v>
      </c>
      <c r="DS181" s="33" t="b">
        <f>IF(ABS(Survey!$EE181)=0,TRUE,FALSE)</f>
        <v>1</v>
      </c>
      <c r="DT181" s="32" t="b">
        <f>NOT(ISBLANK(Survey!EF181))</f>
        <v>0</v>
      </c>
      <c r="DU181" s="16" t="str">
        <f t="shared" si="148"/>
        <v>Pass</v>
      </c>
      <c r="DV181" s="33" t="b">
        <f>IF(ABS(Survey!$EM181)=0,TRUE,FALSE)</f>
        <v>1</v>
      </c>
      <c r="DW181" s="32" t="b">
        <f>NOT(ISBLANK(Survey!$EN181))</f>
        <v>0</v>
      </c>
      <c r="DX181" s="16" t="str">
        <f t="shared" si="149"/>
        <v>Fail</v>
      </c>
      <c r="DY181" s="31">
        <f>SUM(SUMIF(Survey!ET181:EV181,{"&gt;0","&lt;0"})*{1,-1})</f>
        <v>0</v>
      </c>
      <c r="DZ181">
        <f t="shared" si="150"/>
        <v>0</v>
      </c>
      <c r="EA181">
        <f t="shared" si="151"/>
        <v>100</v>
      </c>
      <c r="EB181" s="30" t="b">
        <f>IF(OR(Survey!$M181="ETF",Survey!$M181="ETF, alternative mutual fund",Survey!$M181="Closed-end", Survey!$M181="Split share corp"),TRUE,FALSE)</f>
        <v>0</v>
      </c>
      <c r="EC181" s="16" t="str">
        <f t="shared" si="152"/>
        <v>Fail</v>
      </c>
      <c r="ED181" s="31">
        <f>SUM(SUMIF(Survey!EX181:FD181,{"&gt;0","&lt;0"})*{1,-1})</f>
        <v>0</v>
      </c>
      <c r="EE181">
        <f t="shared" si="153"/>
        <v>0</v>
      </c>
      <c r="EF181" s="17">
        <f t="shared" si="154"/>
        <v>100</v>
      </c>
      <c r="EG181" s="16" t="str">
        <f t="shared" si="155"/>
        <v>Fail</v>
      </c>
      <c r="EH181" s="31">
        <f>SUM(SUMIF(Survey!FF181:FL181,{"&gt;0","&lt;0"})*{1,-1})</f>
        <v>0</v>
      </c>
      <c r="EI181">
        <f t="shared" si="156"/>
        <v>0</v>
      </c>
      <c r="EJ181" s="17">
        <f t="shared" si="157"/>
        <v>100</v>
      </c>
    </row>
    <row r="182" spans="1:140">
      <c r="A182">
        <v>182</v>
      </c>
      <c r="B182" t="str">
        <f t="shared" si="0"/>
        <v>Pass</v>
      </c>
      <c r="C182" t="str">
        <f>IF(COUNTBLANK(Survey!B182:FM182)=$C$2, "Pass", "Fail")</f>
        <v>Pass</v>
      </c>
      <c r="D182" s="16" t="str">
        <f t="shared" si="106"/>
        <v>Fail</v>
      </c>
      <c r="E182" t="str">
        <f>IF(OR(ISBLANK(Survey!AL182),COUNTIF(G182:BJ182,"Fail")),"Fail","Pass")</f>
        <v>Fail</v>
      </c>
      <c r="F182" s="265"/>
      <c r="G182" s="16" t="str">
        <f t="shared" si="107"/>
        <v>Fail</v>
      </c>
      <c r="H182" s="139">
        <f>COUNTBLANK(Survey!B182:D182)+COUNTBLANK(Survey!G182)+COUNTBLANK(Survey!I182)+COUNTBLANK(Survey!K182:M182)+COUNTBLANK(Survey!P182:Q182)+COUNTBLANK(Survey!T182:W182)+COUNTBLANK(Survey!Z182:AC182)+COUNTBLANK(Survey!AF182:AG182)+COUNTBLANK(Survey!AK182:AK182)</f>
        <v>21</v>
      </c>
      <c r="I182" t="str">
        <f t="shared" si="108"/>
        <v>Fail</v>
      </c>
      <c r="J182" t="b">
        <f>IF(Survey!E182="No",TRUE,FALSE)</f>
        <v>0</v>
      </c>
      <c r="K182" s="29" cm="1">
        <f t="array" ref="K182">IF(COUNTA(Survey!$E$4:$E$695)=1, 0, SUM(IF(COUNTIF(Survey!$E$4:$E$695, Survey!$E$4:$E$695)=1,1,0)))</f>
        <v>0</v>
      </c>
      <c r="L182" s="29">
        <f>LEN(Survey!E182)</f>
        <v>0</v>
      </c>
      <c r="M182" s="16" t="str">
        <f t="shared" si="109"/>
        <v>Fail</v>
      </c>
      <c r="N182" t="b">
        <f>IF(Survey!F182="No",TRUE,FALSE)</f>
        <v>0</v>
      </c>
      <c r="O182" t="b">
        <f>Survey!F182=Survey!E182</f>
        <v>1</v>
      </c>
      <c r="P182">
        <f>COUNTIF(Survey!$F$4:$F$695,Survey!F182)</f>
        <v>0</v>
      </c>
      <c r="Q182" s="28">
        <f>LEN(Survey!F182)</f>
        <v>0</v>
      </c>
      <c r="R182" s="16" t="str">
        <f t="shared" si="110"/>
        <v>Pass</v>
      </c>
      <c r="S182" s="29">
        <f>MOD((LEN(Survey!H182)+2),11)</f>
        <v>2</v>
      </c>
      <c r="T182">
        <f>COUNTIF(Survey!$H$4:$H$695,Survey!H182)</f>
        <v>0</v>
      </c>
      <c r="U182" s="28" t="str">
        <f>IF(Survey!$L182="Prospectus fund", "Yes", "No")</f>
        <v>No</v>
      </c>
      <c r="V182" s="16" t="str">
        <f t="shared" si="111"/>
        <v>Pass</v>
      </c>
      <c r="W182" s="29">
        <f>MOD((LEN(Survey!J182)+2),11)</f>
        <v>2</v>
      </c>
      <c r="X182">
        <f>COUNTIF(Survey!$J$4:$J$695,Survey!J182)</f>
        <v>0</v>
      </c>
      <c r="Y182" s="30" t="b">
        <f>IF(OR(Survey!$M182="ETF",Survey!$M182="ETF, alternative mutual fund",Survey!$M182="Closed-end", Survey!$M182="Split share corp", Survey!$I182="Yes"),TRUE,FALSE)</f>
        <v>0</v>
      </c>
      <c r="Z182" s="16" t="str">
        <f>IFERROR(IF(AND(OR(AC182=AD182,AD182 = "Either"),NOT(ISBLANK(Survey!K182))),"Pass","Fail"),"Pass")</f>
        <v>Fail</v>
      </c>
      <c r="AA182" s="31" cm="1">
        <f t="array" ref="AA182">SUM(SUMIF(Survey!CH182:DA182,{"&gt;0","&lt;0"})*{1,-1})</f>
        <v>0</v>
      </c>
      <c r="AB182" s="33" cm="1">
        <f t="array" ref="AB182">SUM(SUMIF(Survey!CK182,{"&gt;0","&lt;0"})*{1,-1})+SUM(SUMIF(Survey!CU182,{"&gt;0","&lt;0"})*{1,-1})</f>
        <v>0</v>
      </c>
      <c r="AC182" s="33">
        <f>Survey!K182</f>
        <v>0</v>
      </c>
      <c r="AD182" s="32" t="str">
        <f t="shared" si="112"/>
        <v>Either</v>
      </c>
      <c r="AE182" s="16" t="str">
        <f t="shared" si="113"/>
        <v>Fail</v>
      </c>
      <c r="AF182" s="58" cm="1">
        <f t="array" ref="AF182">SUM(SUMIF(Survey!CH182:DA182,{"&gt;0","&lt;0"})*{1,-1})+SUM(SUMIF(Survey!DC182:DV182,{"&gt;0","&lt;0"})*{1,-1})</f>
        <v>0</v>
      </c>
      <c r="AG182" s="58">
        <f>IFERROR(AF182/(Survey!$BA182),0)</f>
        <v>0</v>
      </c>
      <c r="AH182" s="104" t="b">
        <f>IF(OR(Survey!$M182="Alternative strategy or hedge",Survey!$M182="Private asset",Survey!$L182="Prospectus fund"),TRUE,FALSE)</f>
        <v>0</v>
      </c>
      <c r="AI182" s="104" t="b">
        <f>NOT(ISBLANK(Survey!$M182))</f>
        <v>0</v>
      </c>
      <c r="AJ182" s="16" t="str">
        <f t="shared" si="114"/>
        <v>Fail</v>
      </c>
      <c r="AK182" t="b">
        <f>IF(Survey!W182="No",TRUE,FALSE)</f>
        <v>0</v>
      </c>
      <c r="AL182" s="119">
        <f>MOD((LEN(Survey!W182)+2),22)</f>
        <v>2</v>
      </c>
      <c r="AM182" t="str">
        <f t="shared" si="115"/>
        <v>Pass</v>
      </c>
      <c r="AN182" s="33" t="b">
        <f>NOT(ISNUMBER(SEARCH("Other",Survey!$Q182)))</f>
        <v>1</v>
      </c>
      <c r="AO182" s="32" t="b">
        <f>NOT(ISBLANK(Survey!$R182))</f>
        <v>0</v>
      </c>
      <c r="AP182" s="16" t="str">
        <f t="shared" si="116"/>
        <v>Pass</v>
      </c>
      <c r="AQ182" s="114">
        <f>COUNTBLANK(Survey!$X182)</f>
        <v>1</v>
      </c>
      <c r="AR182" s="58">
        <f>IF(AND(Survey!L182&lt;&gt;"Exempt fund",OR(Survey!$M182="ETF",Survey!$M182="ETF, alternative mutual fund",Survey!$M182="Mutual fund",Survey!$M182="Alternative mutual fund",Survey!$M182="Money market")),1,0)</f>
        <v>0</v>
      </c>
      <c r="AS182" s="16" t="str">
        <f t="shared" si="117"/>
        <v>Pass</v>
      </c>
      <c r="AT182" s="33" t="b">
        <f>NOT(ISNUMBER(SEARCH("Yes",Survey!$AC182)))</f>
        <v>1</v>
      </c>
      <c r="AU182" s="32" t="b">
        <f>IF(COUNTBLANK(Survey!$AD182:$AE182)=0,TRUE, FALSE)</f>
        <v>0</v>
      </c>
      <c r="AV182" s="16" t="str">
        <f t="shared" si="118"/>
        <v>Pass</v>
      </c>
      <c r="AW182" s="33" t="b">
        <f>NOT(ISNUMBER(SEARCH("Yes",Survey!$AF182)))</f>
        <v>1</v>
      </c>
      <c r="AX182" s="32" t="b">
        <f>NOT(ISBLANK(Survey!$AH182))</f>
        <v>0</v>
      </c>
      <c r="AY182" s="16" t="str">
        <f t="shared" si="119"/>
        <v>Pass</v>
      </c>
      <c r="AZ182" s="33" t="b">
        <f>NOT(OR(ISNUMBER(SEARCH("Other",Survey!$AH182)),ISNUMBER(SEARCH("Multiple",Survey!$AH182))))</f>
        <v>1</v>
      </c>
      <c r="BA182" s="32" t="b">
        <f>NOT(ISBLANK(Survey!$AI182))</f>
        <v>0</v>
      </c>
      <c r="BB182" s="16" t="str">
        <f t="shared" si="120"/>
        <v>Fail</v>
      </c>
      <c r="BC182" s="114">
        <f>IF(ABS(Survey!$BA182)&gt;0, 1,0)</f>
        <v>0</v>
      </c>
      <c r="BD182" s="114">
        <f>IF(COUNTBLANK(Survey!$AL182)=0,1,0)</f>
        <v>0</v>
      </c>
      <c r="BE182" s="16" t="str">
        <f t="shared" si="121"/>
        <v>Pass</v>
      </c>
      <c r="BF182" s="114">
        <f>IF(ISBLANK(Survey!$AL182),0,1)</f>
        <v>0</v>
      </c>
      <c r="BG182" s="133">
        <f>COUNTBLANK(Survey!$AM182)</f>
        <v>1</v>
      </c>
      <c r="BH182" s="16" t="str">
        <f t="shared" si="122"/>
        <v>Pass</v>
      </c>
      <c r="BI182" s="114">
        <f>IF(OR(Survey!$AM182="Closed",ISBLANK(Survey!$AM182)),0,1)</f>
        <v>0</v>
      </c>
      <c r="BJ182" s="133">
        <f>IF(ISBLANK(Survey!$AN182),1,0)</f>
        <v>1</v>
      </c>
      <c r="BK182" s="118" t="str">
        <f t="shared" si="123"/>
        <v>Pass</v>
      </c>
      <c r="BL182" s="31" cm="1">
        <f t="array" ref="BL182">SUM(SUMIF(Survey!AO182:AP182,{"&gt;0","&lt;0"})*{1,-1})</f>
        <v>0</v>
      </c>
      <c r="BM182">
        <f t="shared" si="124"/>
        <v>0</v>
      </c>
      <c r="BN182">
        <f t="shared" si="125"/>
        <v>100</v>
      </c>
      <c r="BO182" s="118" t="str">
        <f t="shared" si="126"/>
        <v>Pass</v>
      </c>
      <c r="BP182">
        <f>IF(Survey!AQ182="No",0,1)</f>
        <v>1</v>
      </c>
      <c r="BQ182" s="207">
        <f>MOD((LEN(Survey!AQ182)+2),22)</f>
        <v>2</v>
      </c>
      <c r="BR182">
        <f>IF(Survey!AR182="No",0,1)</f>
        <v>1</v>
      </c>
      <c r="BS182" s="207">
        <f>MOD((LEN(Survey!AR182)+2),22)</f>
        <v>2</v>
      </c>
      <c r="BT182" s="114">
        <f>COUNTBLANK(Survey!$AQ182:$AS182)+COUNTBLANK(Survey!$AU182)</f>
        <v>4</v>
      </c>
      <c r="BU182" s="114">
        <f>IF(Survey!$I182="Yes",1,0)</f>
        <v>0</v>
      </c>
      <c r="BV182" s="114">
        <f>IF(OR(Survey!$M182="Mutual fund",Survey!$M182="Alternative mutual fund",Survey!$M182="Money market"),1,0)</f>
        <v>0</v>
      </c>
      <c r="BW182" s="119">
        <f>IF(OR(Survey!$M182="ETF",Survey!$M182="ETF, alternative mutual fund"),1,0)</f>
        <v>0</v>
      </c>
      <c r="BX182" s="16" t="str">
        <f t="shared" si="127"/>
        <v>Pass</v>
      </c>
      <c r="BY182" s="33">
        <f>IF(ISNUMBER(SEARCH("Other",Survey!$AS182)), 1, 0)</f>
        <v>0</v>
      </c>
      <c r="BZ182" s="58" t="b">
        <f>NOT(ISBLANK(Survey!$AT182))</f>
        <v>0</v>
      </c>
      <c r="CA182" s="16" t="str">
        <f t="shared" si="128"/>
        <v>Pass</v>
      </c>
      <c r="CB182" s="114">
        <f>IF(Survey!$BB182=0, 0,1)</f>
        <v>0</v>
      </c>
      <c r="CC182" s="58">
        <f>Survey!$AV182</f>
        <v>0</v>
      </c>
      <c r="CD182" s="58">
        <f>Survey!$BC182+Survey!$BD182+ABS(Survey!$BE182)-ABS(Survey!$BF182)-ABS(Survey!$BG182)-ABS(Survey!$BL182)</f>
        <v>0</v>
      </c>
      <c r="CE182" s="138">
        <f>Survey!BB182+(ABS(Survey!$BH182)-ABS(Survey!$BI182)+ABS(Survey!$BJ182)-ABS(Survey!$BK182))*0.5</f>
        <v>0</v>
      </c>
      <c r="CF182" s="58">
        <f t="shared" si="129"/>
        <v>0</v>
      </c>
      <c r="CG182" s="58">
        <f>IF(AND($CC182&gt;$CF182-0.2,$CC182&lt;$CF182+0.2,ISBLANK(Survey!$AV182)=FALSE),0,1)</f>
        <v>1</v>
      </c>
      <c r="CH182" s="133">
        <f>IF(ISBLANK(Survey!$AW182),1,0)</f>
        <v>1</v>
      </c>
      <c r="CI182" s="16" t="str">
        <f t="shared" si="130"/>
        <v>Pass</v>
      </c>
      <c r="CJ182" s="114">
        <f>IF(Survey!$BB182=0, 0,1)</f>
        <v>0</v>
      </c>
      <c r="CK182" s="58">
        <f>IF(AND(Survey!$AX182&gt;=0,Survey!$AX182&lt;=0.2,Survey!$AX182&lt;&gt;""),0,1)</f>
        <v>1</v>
      </c>
      <c r="CL182" s="114">
        <f>IF(ISBLANK(Survey!$AY182),1,0)</f>
        <v>1</v>
      </c>
      <c r="CM182" s="16" t="str">
        <f t="shared" si="131"/>
        <v>Fail</v>
      </c>
      <c r="CN182" s="133">
        <f>Survey!$AZ182</f>
        <v>0</v>
      </c>
      <c r="CO182" s="16" t="str">
        <f t="shared" si="132"/>
        <v>Pass</v>
      </c>
      <c r="CP182" s="31">
        <f>Survey!$BA182</f>
        <v>0</v>
      </c>
      <c r="CQ182" s="138">
        <f>Survey!$BB182+Survey!$BC182+Survey!$BD182+ABS(Survey!$BE182)-ABS(Survey!$BF182)-ABS(Survey!$BG182)+ABS(Survey!$BH182)-ABS(Survey!$BI182)+ABS(Survey!$BJ182)-ABS(Survey!$BK182)-ABS(Survey!$BL182)+Survey!$BM182</f>
        <v>0</v>
      </c>
      <c r="CR182" s="30">
        <f t="shared" si="133"/>
        <v>0</v>
      </c>
      <c r="CS182" s="17">
        <f t="shared" si="134"/>
        <v>0</v>
      </c>
      <c r="CT182" s="16" t="str">
        <f t="shared" si="135"/>
        <v>Pass</v>
      </c>
      <c r="CU182" s="33" t="b">
        <f>IF(ABS(Survey!$BM182)=0,TRUE,FALSE)</f>
        <v>1</v>
      </c>
      <c r="CV182" s="32" t="b">
        <f>NOT(ISBLANK(Survey!$BN182))</f>
        <v>0</v>
      </c>
      <c r="CW182" t="str">
        <f t="shared" si="136"/>
        <v>Fail</v>
      </c>
      <c r="CX182" s="25">
        <f>Survey!$BA182</f>
        <v>0</v>
      </c>
      <c r="CY182" s="25" cm="1">
        <f t="array" ref="CY182">SUM(SUMIF(Survey!BP182:BW182,{"&gt;0","&lt;0"})*{1,-1})-SUM(SUMIF(Survey!BY182:CF182,{"&gt;0","&lt;0"})*{1,-1})</f>
        <v>0</v>
      </c>
      <c r="CZ182" s="30" t="str">
        <f t="shared" si="137"/>
        <v>No holdings</v>
      </c>
      <c r="DA182">
        <f t="shared" si="138"/>
        <v>0</v>
      </c>
      <c r="DB182" s="16" t="str">
        <f t="shared" si="139"/>
        <v>Fail</v>
      </c>
      <c r="DC182" s="31">
        <f>Survey!$BA182</f>
        <v>0</v>
      </c>
      <c r="DD182" s="31" cm="1">
        <f t="array" ref="DD182">SUM(SUMIF(Survey!CH182:DA182,{"&gt;0","&lt;0"})*{1,-1})-SUM(SUMIF(Survey!DC182:DV182,{"&gt;0","&lt;0"})*{1,-1})</f>
        <v>0</v>
      </c>
      <c r="DE182" s="30" t="str">
        <f t="shared" si="140"/>
        <v>No holdings</v>
      </c>
      <c r="DF182" s="17">
        <f t="shared" si="141"/>
        <v>0</v>
      </c>
      <c r="DG182" s="16" t="str">
        <f t="shared" si="142"/>
        <v>Pass</v>
      </c>
      <c r="DH182" s="33" t="b">
        <f>IF(ABS(Survey!$DA182)=0,TRUE,FALSE)</f>
        <v>1</v>
      </c>
      <c r="DI182" s="32" t="b">
        <f>NOT(ISBLANK(Survey!$DB182))</f>
        <v>0</v>
      </c>
      <c r="DJ182" s="16" t="str">
        <f t="shared" si="143"/>
        <v>Pass</v>
      </c>
      <c r="DK182" s="33" t="b">
        <f>IF(ABS(Survey!$DV182)=0,TRUE,FALSE)</f>
        <v>1</v>
      </c>
      <c r="DL182" s="32" t="b">
        <f>NOT(ISBLANK(Survey!$DW182))</f>
        <v>0</v>
      </c>
      <c r="DM182" t="str">
        <f t="shared" si="144"/>
        <v>Pass</v>
      </c>
      <c r="DN182" s="25" cm="1">
        <f t="array" ref="DN182">SUM(SUMIF(Survey!CW182,{"&gt;0","&lt;0"})*{1,-1})+SUM(SUMIF(Survey!DR182,{"&gt;0","&lt;0"})*{1,-1})</f>
        <v>0</v>
      </c>
      <c r="DO182" s="25">
        <f>SUM(SUMIF(Survey!DY182:EE182,{"&gt;0","&lt;0"})*{1,-1})+SUM(SUMIF(Survey!EG182:EM182,{"&gt;0","&lt;0"})*{1,-1})</f>
        <v>0</v>
      </c>
      <c r="DP182">
        <f t="shared" si="145"/>
        <v>0</v>
      </c>
      <c r="DQ182">
        <f t="shared" si="146"/>
        <v>0</v>
      </c>
      <c r="DR182" s="16" t="str">
        <f t="shared" si="147"/>
        <v>Pass</v>
      </c>
      <c r="DS182" s="33" t="b">
        <f>IF(ABS(Survey!$EE182)=0,TRUE,FALSE)</f>
        <v>1</v>
      </c>
      <c r="DT182" s="32" t="b">
        <f>NOT(ISBLANK(Survey!EF182))</f>
        <v>0</v>
      </c>
      <c r="DU182" s="16" t="str">
        <f t="shared" si="148"/>
        <v>Pass</v>
      </c>
      <c r="DV182" s="33" t="b">
        <f>IF(ABS(Survey!$EM182)=0,TRUE,FALSE)</f>
        <v>1</v>
      </c>
      <c r="DW182" s="32" t="b">
        <f>NOT(ISBLANK(Survey!$EN182))</f>
        <v>0</v>
      </c>
      <c r="DX182" s="16" t="str">
        <f t="shared" si="149"/>
        <v>Fail</v>
      </c>
      <c r="DY182" s="31">
        <f>SUM(SUMIF(Survey!ET182:EV182,{"&gt;0","&lt;0"})*{1,-1})</f>
        <v>0</v>
      </c>
      <c r="DZ182">
        <f t="shared" si="150"/>
        <v>0</v>
      </c>
      <c r="EA182">
        <f t="shared" si="151"/>
        <v>100</v>
      </c>
      <c r="EB182" s="30" t="b">
        <f>IF(OR(Survey!$M182="ETF",Survey!$M182="ETF, alternative mutual fund",Survey!$M182="Closed-end", Survey!$M182="Split share corp"),TRUE,FALSE)</f>
        <v>0</v>
      </c>
      <c r="EC182" s="16" t="str">
        <f t="shared" si="152"/>
        <v>Fail</v>
      </c>
      <c r="ED182" s="31">
        <f>SUM(SUMIF(Survey!EX182:FD182,{"&gt;0","&lt;0"})*{1,-1})</f>
        <v>0</v>
      </c>
      <c r="EE182">
        <f t="shared" si="153"/>
        <v>0</v>
      </c>
      <c r="EF182" s="17">
        <f t="shared" si="154"/>
        <v>100</v>
      </c>
      <c r="EG182" s="16" t="str">
        <f t="shared" si="155"/>
        <v>Fail</v>
      </c>
      <c r="EH182" s="31">
        <f>SUM(SUMIF(Survey!FF182:FL182,{"&gt;0","&lt;0"})*{1,-1})</f>
        <v>0</v>
      </c>
      <c r="EI182">
        <f t="shared" si="156"/>
        <v>0</v>
      </c>
      <c r="EJ182" s="17">
        <f t="shared" si="157"/>
        <v>100</v>
      </c>
    </row>
    <row r="183" spans="1:140">
      <c r="A183">
        <v>183</v>
      </c>
      <c r="B183" t="str">
        <f t="shared" si="0"/>
        <v>Pass</v>
      </c>
      <c r="C183" t="str">
        <f>IF(COUNTBLANK(Survey!B183:FM183)=$C$2, "Pass", "Fail")</f>
        <v>Pass</v>
      </c>
      <c r="D183" s="16" t="str">
        <f t="shared" si="106"/>
        <v>Fail</v>
      </c>
      <c r="E183" t="str">
        <f>IF(OR(ISBLANK(Survey!AL183),COUNTIF(G183:BJ183,"Fail")),"Fail","Pass")</f>
        <v>Fail</v>
      </c>
      <c r="F183" s="265"/>
      <c r="G183" s="16" t="str">
        <f t="shared" si="107"/>
        <v>Fail</v>
      </c>
      <c r="H183" s="139">
        <f>COUNTBLANK(Survey!B183:D183)+COUNTBLANK(Survey!G183)+COUNTBLANK(Survey!I183)+COUNTBLANK(Survey!K183:M183)+COUNTBLANK(Survey!P183:Q183)+COUNTBLANK(Survey!T183:W183)+COUNTBLANK(Survey!Z183:AC183)+COUNTBLANK(Survey!AF183:AG183)+COUNTBLANK(Survey!AK183:AK183)</f>
        <v>21</v>
      </c>
      <c r="I183" t="str">
        <f t="shared" si="108"/>
        <v>Fail</v>
      </c>
      <c r="J183" t="b">
        <f>IF(Survey!E183="No",TRUE,FALSE)</f>
        <v>0</v>
      </c>
      <c r="K183" s="29" cm="1">
        <f t="array" ref="K183">IF(COUNTA(Survey!$E$4:$E$695)=1, 0, SUM(IF(COUNTIF(Survey!$E$4:$E$695, Survey!$E$4:$E$695)=1,1,0)))</f>
        <v>0</v>
      </c>
      <c r="L183" s="29">
        <f>LEN(Survey!E183)</f>
        <v>0</v>
      </c>
      <c r="M183" s="16" t="str">
        <f t="shared" si="109"/>
        <v>Fail</v>
      </c>
      <c r="N183" t="b">
        <f>IF(Survey!F183="No",TRUE,FALSE)</f>
        <v>0</v>
      </c>
      <c r="O183" t="b">
        <f>Survey!F183=Survey!E183</f>
        <v>1</v>
      </c>
      <c r="P183">
        <f>COUNTIF(Survey!$F$4:$F$695,Survey!F183)</f>
        <v>0</v>
      </c>
      <c r="Q183" s="28">
        <f>LEN(Survey!F183)</f>
        <v>0</v>
      </c>
      <c r="R183" s="16" t="str">
        <f t="shared" si="110"/>
        <v>Pass</v>
      </c>
      <c r="S183" s="29">
        <f>MOD((LEN(Survey!H183)+2),11)</f>
        <v>2</v>
      </c>
      <c r="T183">
        <f>COUNTIF(Survey!$H$4:$H$695,Survey!H183)</f>
        <v>0</v>
      </c>
      <c r="U183" s="28" t="str">
        <f>IF(Survey!$L183="Prospectus fund", "Yes", "No")</f>
        <v>No</v>
      </c>
      <c r="V183" s="16" t="str">
        <f t="shared" si="111"/>
        <v>Pass</v>
      </c>
      <c r="W183" s="29">
        <f>MOD((LEN(Survey!J183)+2),11)</f>
        <v>2</v>
      </c>
      <c r="X183">
        <f>COUNTIF(Survey!$J$4:$J$695,Survey!J183)</f>
        <v>0</v>
      </c>
      <c r="Y183" s="30" t="b">
        <f>IF(OR(Survey!$M183="ETF",Survey!$M183="ETF, alternative mutual fund",Survey!$M183="Closed-end", Survey!$M183="Split share corp", Survey!$I183="Yes"),TRUE,FALSE)</f>
        <v>0</v>
      </c>
      <c r="Z183" s="16" t="str">
        <f>IFERROR(IF(AND(OR(AC183=AD183,AD183 = "Either"),NOT(ISBLANK(Survey!K183))),"Pass","Fail"),"Pass")</f>
        <v>Fail</v>
      </c>
      <c r="AA183" s="31" cm="1">
        <f t="array" ref="AA183">SUM(SUMIF(Survey!CH183:DA183,{"&gt;0","&lt;0"})*{1,-1})</f>
        <v>0</v>
      </c>
      <c r="AB183" s="33" cm="1">
        <f t="array" ref="AB183">SUM(SUMIF(Survey!CK183,{"&gt;0","&lt;0"})*{1,-1})+SUM(SUMIF(Survey!CU183,{"&gt;0","&lt;0"})*{1,-1})</f>
        <v>0</v>
      </c>
      <c r="AC183" s="33">
        <f>Survey!K183</f>
        <v>0</v>
      </c>
      <c r="AD183" s="32" t="str">
        <f t="shared" si="112"/>
        <v>Either</v>
      </c>
      <c r="AE183" s="16" t="str">
        <f t="shared" si="113"/>
        <v>Fail</v>
      </c>
      <c r="AF183" s="58" cm="1">
        <f t="array" ref="AF183">SUM(SUMIF(Survey!CH183:DA183,{"&gt;0","&lt;0"})*{1,-1})+SUM(SUMIF(Survey!DC183:DV183,{"&gt;0","&lt;0"})*{1,-1})</f>
        <v>0</v>
      </c>
      <c r="AG183" s="58">
        <f>IFERROR(AF183/(Survey!$BA183),0)</f>
        <v>0</v>
      </c>
      <c r="AH183" s="104" t="b">
        <f>IF(OR(Survey!$M183="Alternative strategy or hedge",Survey!$M183="Private asset",Survey!$L183="Prospectus fund"),TRUE,FALSE)</f>
        <v>0</v>
      </c>
      <c r="AI183" s="104" t="b">
        <f>NOT(ISBLANK(Survey!$M183))</f>
        <v>0</v>
      </c>
      <c r="AJ183" s="16" t="str">
        <f t="shared" si="114"/>
        <v>Fail</v>
      </c>
      <c r="AK183" t="b">
        <f>IF(Survey!W183="No",TRUE,FALSE)</f>
        <v>0</v>
      </c>
      <c r="AL183" s="119">
        <f>MOD((LEN(Survey!W183)+2),22)</f>
        <v>2</v>
      </c>
      <c r="AM183" t="str">
        <f t="shared" si="115"/>
        <v>Pass</v>
      </c>
      <c r="AN183" s="33" t="b">
        <f>NOT(ISNUMBER(SEARCH("Other",Survey!$Q183)))</f>
        <v>1</v>
      </c>
      <c r="AO183" s="32" t="b">
        <f>NOT(ISBLANK(Survey!$R183))</f>
        <v>0</v>
      </c>
      <c r="AP183" s="16" t="str">
        <f t="shared" si="116"/>
        <v>Pass</v>
      </c>
      <c r="AQ183" s="114">
        <f>COUNTBLANK(Survey!$X183)</f>
        <v>1</v>
      </c>
      <c r="AR183" s="58">
        <f>IF(AND(Survey!L183&lt;&gt;"Exempt fund",OR(Survey!$M183="ETF",Survey!$M183="ETF, alternative mutual fund",Survey!$M183="Mutual fund",Survey!$M183="Alternative mutual fund",Survey!$M183="Money market")),1,0)</f>
        <v>0</v>
      </c>
      <c r="AS183" s="16" t="str">
        <f t="shared" si="117"/>
        <v>Pass</v>
      </c>
      <c r="AT183" s="33" t="b">
        <f>NOT(ISNUMBER(SEARCH("Yes",Survey!$AC183)))</f>
        <v>1</v>
      </c>
      <c r="AU183" s="32" t="b">
        <f>IF(COUNTBLANK(Survey!$AD183:$AE183)=0,TRUE, FALSE)</f>
        <v>0</v>
      </c>
      <c r="AV183" s="16" t="str">
        <f t="shared" si="118"/>
        <v>Pass</v>
      </c>
      <c r="AW183" s="33" t="b">
        <f>NOT(ISNUMBER(SEARCH("Yes",Survey!$AF183)))</f>
        <v>1</v>
      </c>
      <c r="AX183" s="32" t="b">
        <f>NOT(ISBLANK(Survey!$AH183))</f>
        <v>0</v>
      </c>
      <c r="AY183" s="16" t="str">
        <f t="shared" si="119"/>
        <v>Pass</v>
      </c>
      <c r="AZ183" s="33" t="b">
        <f>NOT(OR(ISNUMBER(SEARCH("Other",Survey!$AH183)),ISNUMBER(SEARCH("Multiple",Survey!$AH183))))</f>
        <v>1</v>
      </c>
      <c r="BA183" s="32" t="b">
        <f>NOT(ISBLANK(Survey!$AI183))</f>
        <v>0</v>
      </c>
      <c r="BB183" s="16" t="str">
        <f t="shared" si="120"/>
        <v>Fail</v>
      </c>
      <c r="BC183" s="114">
        <f>IF(ABS(Survey!$BA183)&gt;0, 1,0)</f>
        <v>0</v>
      </c>
      <c r="BD183" s="114">
        <f>IF(COUNTBLANK(Survey!$AL183)=0,1,0)</f>
        <v>0</v>
      </c>
      <c r="BE183" s="16" t="str">
        <f t="shared" si="121"/>
        <v>Pass</v>
      </c>
      <c r="BF183" s="114">
        <f>IF(ISBLANK(Survey!$AL183),0,1)</f>
        <v>0</v>
      </c>
      <c r="BG183" s="133">
        <f>COUNTBLANK(Survey!$AM183)</f>
        <v>1</v>
      </c>
      <c r="BH183" s="16" t="str">
        <f t="shared" si="122"/>
        <v>Pass</v>
      </c>
      <c r="BI183" s="114">
        <f>IF(OR(Survey!$AM183="Closed",ISBLANK(Survey!$AM183)),0,1)</f>
        <v>0</v>
      </c>
      <c r="BJ183" s="133">
        <f>IF(ISBLANK(Survey!$AN183),1,0)</f>
        <v>1</v>
      </c>
      <c r="BK183" s="118" t="str">
        <f t="shared" si="123"/>
        <v>Pass</v>
      </c>
      <c r="BL183" s="31" cm="1">
        <f t="array" ref="BL183">SUM(SUMIF(Survey!AO183:AP183,{"&gt;0","&lt;0"})*{1,-1})</f>
        <v>0</v>
      </c>
      <c r="BM183">
        <f t="shared" si="124"/>
        <v>0</v>
      </c>
      <c r="BN183">
        <f t="shared" si="125"/>
        <v>100</v>
      </c>
      <c r="BO183" s="118" t="str">
        <f t="shared" si="126"/>
        <v>Pass</v>
      </c>
      <c r="BP183">
        <f>IF(Survey!AQ183="No",0,1)</f>
        <v>1</v>
      </c>
      <c r="BQ183" s="207">
        <f>MOD((LEN(Survey!AQ183)+2),22)</f>
        <v>2</v>
      </c>
      <c r="BR183">
        <f>IF(Survey!AR183="No",0,1)</f>
        <v>1</v>
      </c>
      <c r="BS183" s="207">
        <f>MOD((LEN(Survey!AR183)+2),22)</f>
        <v>2</v>
      </c>
      <c r="BT183" s="114">
        <f>COUNTBLANK(Survey!$AQ183:$AS183)+COUNTBLANK(Survey!$AU183)</f>
        <v>4</v>
      </c>
      <c r="BU183" s="114">
        <f>IF(Survey!$I183="Yes",1,0)</f>
        <v>0</v>
      </c>
      <c r="BV183" s="114">
        <f>IF(OR(Survey!$M183="Mutual fund",Survey!$M183="Alternative mutual fund",Survey!$M183="Money market"),1,0)</f>
        <v>0</v>
      </c>
      <c r="BW183" s="119">
        <f>IF(OR(Survey!$M183="ETF",Survey!$M183="ETF, alternative mutual fund"),1,0)</f>
        <v>0</v>
      </c>
      <c r="BX183" s="16" t="str">
        <f t="shared" si="127"/>
        <v>Pass</v>
      </c>
      <c r="BY183" s="33">
        <f>IF(ISNUMBER(SEARCH("Other",Survey!$AS183)), 1, 0)</f>
        <v>0</v>
      </c>
      <c r="BZ183" s="58" t="b">
        <f>NOT(ISBLANK(Survey!$AT183))</f>
        <v>0</v>
      </c>
      <c r="CA183" s="16" t="str">
        <f t="shared" si="128"/>
        <v>Pass</v>
      </c>
      <c r="CB183" s="114">
        <f>IF(Survey!$BB183=0, 0,1)</f>
        <v>0</v>
      </c>
      <c r="CC183" s="58">
        <f>Survey!$AV183</f>
        <v>0</v>
      </c>
      <c r="CD183" s="58">
        <f>Survey!$BC183+Survey!$BD183+ABS(Survey!$BE183)-ABS(Survey!$BF183)-ABS(Survey!$BG183)-ABS(Survey!$BL183)</f>
        <v>0</v>
      </c>
      <c r="CE183" s="138">
        <f>Survey!BB183+(ABS(Survey!$BH183)-ABS(Survey!$BI183)+ABS(Survey!$BJ183)-ABS(Survey!$BK183))*0.5</f>
        <v>0</v>
      </c>
      <c r="CF183" s="58">
        <f t="shared" si="129"/>
        <v>0</v>
      </c>
      <c r="CG183" s="58">
        <f>IF(AND($CC183&gt;$CF183-0.2,$CC183&lt;$CF183+0.2,ISBLANK(Survey!$AV183)=FALSE),0,1)</f>
        <v>1</v>
      </c>
      <c r="CH183" s="133">
        <f>IF(ISBLANK(Survey!$AW183),1,0)</f>
        <v>1</v>
      </c>
      <c r="CI183" s="16" t="str">
        <f t="shared" si="130"/>
        <v>Pass</v>
      </c>
      <c r="CJ183" s="114">
        <f>IF(Survey!$BB183=0, 0,1)</f>
        <v>0</v>
      </c>
      <c r="CK183" s="58">
        <f>IF(AND(Survey!$AX183&gt;=0,Survey!$AX183&lt;=0.2,Survey!$AX183&lt;&gt;""),0,1)</f>
        <v>1</v>
      </c>
      <c r="CL183" s="114">
        <f>IF(ISBLANK(Survey!$AY183),1,0)</f>
        <v>1</v>
      </c>
      <c r="CM183" s="16" t="str">
        <f t="shared" si="131"/>
        <v>Fail</v>
      </c>
      <c r="CN183" s="133">
        <f>Survey!$AZ183</f>
        <v>0</v>
      </c>
      <c r="CO183" s="16" t="str">
        <f t="shared" si="132"/>
        <v>Pass</v>
      </c>
      <c r="CP183" s="31">
        <f>Survey!$BA183</f>
        <v>0</v>
      </c>
      <c r="CQ183" s="138">
        <f>Survey!$BB183+Survey!$BC183+Survey!$BD183+ABS(Survey!$BE183)-ABS(Survey!$BF183)-ABS(Survey!$BG183)+ABS(Survey!$BH183)-ABS(Survey!$BI183)+ABS(Survey!$BJ183)-ABS(Survey!$BK183)-ABS(Survey!$BL183)+Survey!$BM183</f>
        <v>0</v>
      </c>
      <c r="CR183" s="30">
        <f t="shared" si="133"/>
        <v>0</v>
      </c>
      <c r="CS183" s="17">
        <f t="shared" si="134"/>
        <v>0</v>
      </c>
      <c r="CT183" s="16" t="str">
        <f t="shared" si="135"/>
        <v>Pass</v>
      </c>
      <c r="CU183" s="33" t="b">
        <f>IF(ABS(Survey!$BM183)=0,TRUE,FALSE)</f>
        <v>1</v>
      </c>
      <c r="CV183" s="32" t="b">
        <f>NOT(ISBLANK(Survey!$BN183))</f>
        <v>0</v>
      </c>
      <c r="CW183" t="str">
        <f t="shared" si="136"/>
        <v>Fail</v>
      </c>
      <c r="CX183" s="25">
        <f>Survey!$BA183</f>
        <v>0</v>
      </c>
      <c r="CY183" s="25" cm="1">
        <f t="array" ref="CY183">SUM(SUMIF(Survey!BP183:BW183,{"&gt;0","&lt;0"})*{1,-1})-SUM(SUMIF(Survey!BY183:CF183,{"&gt;0","&lt;0"})*{1,-1})</f>
        <v>0</v>
      </c>
      <c r="CZ183" s="30" t="str">
        <f t="shared" si="137"/>
        <v>No holdings</v>
      </c>
      <c r="DA183">
        <f t="shared" si="138"/>
        <v>0</v>
      </c>
      <c r="DB183" s="16" t="str">
        <f t="shared" si="139"/>
        <v>Fail</v>
      </c>
      <c r="DC183" s="31">
        <f>Survey!$BA183</f>
        <v>0</v>
      </c>
      <c r="DD183" s="31" cm="1">
        <f t="array" ref="DD183">SUM(SUMIF(Survey!CH183:DA183,{"&gt;0","&lt;0"})*{1,-1})-SUM(SUMIF(Survey!DC183:DV183,{"&gt;0","&lt;0"})*{1,-1})</f>
        <v>0</v>
      </c>
      <c r="DE183" s="30" t="str">
        <f t="shared" si="140"/>
        <v>No holdings</v>
      </c>
      <c r="DF183" s="17">
        <f t="shared" si="141"/>
        <v>0</v>
      </c>
      <c r="DG183" s="16" t="str">
        <f t="shared" si="142"/>
        <v>Pass</v>
      </c>
      <c r="DH183" s="33" t="b">
        <f>IF(ABS(Survey!$DA183)=0,TRUE,FALSE)</f>
        <v>1</v>
      </c>
      <c r="DI183" s="32" t="b">
        <f>NOT(ISBLANK(Survey!$DB183))</f>
        <v>0</v>
      </c>
      <c r="DJ183" s="16" t="str">
        <f t="shared" si="143"/>
        <v>Pass</v>
      </c>
      <c r="DK183" s="33" t="b">
        <f>IF(ABS(Survey!$DV183)=0,TRUE,FALSE)</f>
        <v>1</v>
      </c>
      <c r="DL183" s="32" t="b">
        <f>NOT(ISBLANK(Survey!$DW183))</f>
        <v>0</v>
      </c>
      <c r="DM183" t="str">
        <f t="shared" si="144"/>
        <v>Pass</v>
      </c>
      <c r="DN183" s="25" cm="1">
        <f t="array" ref="DN183">SUM(SUMIF(Survey!CW183,{"&gt;0","&lt;0"})*{1,-1})+SUM(SUMIF(Survey!DR183,{"&gt;0","&lt;0"})*{1,-1})</f>
        <v>0</v>
      </c>
      <c r="DO183" s="25">
        <f>SUM(SUMIF(Survey!DY183:EE183,{"&gt;0","&lt;0"})*{1,-1})+SUM(SUMIF(Survey!EG183:EM183,{"&gt;0","&lt;0"})*{1,-1})</f>
        <v>0</v>
      </c>
      <c r="DP183">
        <f t="shared" si="145"/>
        <v>0</v>
      </c>
      <c r="DQ183">
        <f t="shared" si="146"/>
        <v>0</v>
      </c>
      <c r="DR183" s="16" t="str">
        <f t="shared" si="147"/>
        <v>Pass</v>
      </c>
      <c r="DS183" s="33" t="b">
        <f>IF(ABS(Survey!$EE183)=0,TRUE,FALSE)</f>
        <v>1</v>
      </c>
      <c r="DT183" s="32" t="b">
        <f>NOT(ISBLANK(Survey!EF183))</f>
        <v>0</v>
      </c>
      <c r="DU183" s="16" t="str">
        <f t="shared" si="148"/>
        <v>Pass</v>
      </c>
      <c r="DV183" s="33" t="b">
        <f>IF(ABS(Survey!$EM183)=0,TRUE,FALSE)</f>
        <v>1</v>
      </c>
      <c r="DW183" s="32" t="b">
        <f>NOT(ISBLANK(Survey!$EN183))</f>
        <v>0</v>
      </c>
      <c r="DX183" s="16" t="str">
        <f t="shared" si="149"/>
        <v>Fail</v>
      </c>
      <c r="DY183" s="31">
        <f>SUM(SUMIF(Survey!ET183:EV183,{"&gt;0","&lt;0"})*{1,-1})</f>
        <v>0</v>
      </c>
      <c r="DZ183">
        <f t="shared" si="150"/>
        <v>0</v>
      </c>
      <c r="EA183">
        <f t="shared" si="151"/>
        <v>100</v>
      </c>
      <c r="EB183" s="30" t="b">
        <f>IF(OR(Survey!$M183="ETF",Survey!$M183="ETF, alternative mutual fund",Survey!$M183="Closed-end", Survey!$M183="Split share corp"),TRUE,FALSE)</f>
        <v>0</v>
      </c>
      <c r="EC183" s="16" t="str">
        <f t="shared" si="152"/>
        <v>Fail</v>
      </c>
      <c r="ED183" s="31">
        <f>SUM(SUMIF(Survey!EX183:FD183,{"&gt;0","&lt;0"})*{1,-1})</f>
        <v>0</v>
      </c>
      <c r="EE183">
        <f t="shared" si="153"/>
        <v>0</v>
      </c>
      <c r="EF183" s="17">
        <f t="shared" si="154"/>
        <v>100</v>
      </c>
      <c r="EG183" s="16" t="str">
        <f t="shared" si="155"/>
        <v>Fail</v>
      </c>
      <c r="EH183" s="31">
        <f>SUM(SUMIF(Survey!FF183:FL183,{"&gt;0","&lt;0"})*{1,-1})</f>
        <v>0</v>
      </c>
      <c r="EI183">
        <f t="shared" si="156"/>
        <v>0</v>
      </c>
      <c r="EJ183" s="17">
        <f t="shared" si="157"/>
        <v>100</v>
      </c>
    </row>
    <row r="184" spans="1:140">
      <c r="A184">
        <v>184</v>
      </c>
      <c r="B184" t="str">
        <f t="shared" si="0"/>
        <v>Pass</v>
      </c>
      <c r="C184" t="str">
        <f>IF(COUNTBLANK(Survey!B184:FM184)=$C$2, "Pass", "Fail")</f>
        <v>Pass</v>
      </c>
      <c r="D184" s="16" t="str">
        <f t="shared" si="106"/>
        <v>Fail</v>
      </c>
      <c r="E184" t="str">
        <f>IF(OR(ISBLANK(Survey!AL184),COUNTIF(G184:BJ184,"Fail")),"Fail","Pass")</f>
        <v>Fail</v>
      </c>
      <c r="F184" s="265"/>
      <c r="G184" s="16" t="str">
        <f t="shared" si="107"/>
        <v>Fail</v>
      </c>
      <c r="H184" s="139">
        <f>COUNTBLANK(Survey!B184:D184)+COUNTBLANK(Survey!G184)+COUNTBLANK(Survey!I184)+COUNTBLANK(Survey!K184:M184)+COUNTBLANK(Survey!P184:Q184)+COUNTBLANK(Survey!T184:W184)+COUNTBLANK(Survey!Z184:AC184)+COUNTBLANK(Survey!AF184:AG184)+COUNTBLANK(Survey!AK184:AK184)</f>
        <v>21</v>
      </c>
      <c r="I184" t="str">
        <f t="shared" si="108"/>
        <v>Fail</v>
      </c>
      <c r="J184" t="b">
        <f>IF(Survey!E184="No",TRUE,FALSE)</f>
        <v>0</v>
      </c>
      <c r="K184" s="29" cm="1">
        <f t="array" ref="K184">IF(COUNTA(Survey!$E$4:$E$695)=1, 0, SUM(IF(COUNTIF(Survey!$E$4:$E$695, Survey!$E$4:$E$695)=1,1,0)))</f>
        <v>0</v>
      </c>
      <c r="L184" s="29">
        <f>LEN(Survey!E184)</f>
        <v>0</v>
      </c>
      <c r="M184" s="16" t="str">
        <f t="shared" si="109"/>
        <v>Fail</v>
      </c>
      <c r="N184" t="b">
        <f>IF(Survey!F184="No",TRUE,FALSE)</f>
        <v>0</v>
      </c>
      <c r="O184" t="b">
        <f>Survey!F184=Survey!E184</f>
        <v>1</v>
      </c>
      <c r="P184">
        <f>COUNTIF(Survey!$F$4:$F$695,Survey!F184)</f>
        <v>0</v>
      </c>
      <c r="Q184" s="28">
        <f>LEN(Survey!F184)</f>
        <v>0</v>
      </c>
      <c r="R184" s="16" t="str">
        <f t="shared" si="110"/>
        <v>Pass</v>
      </c>
      <c r="S184" s="29">
        <f>MOD((LEN(Survey!H184)+2),11)</f>
        <v>2</v>
      </c>
      <c r="T184">
        <f>COUNTIF(Survey!$H$4:$H$695,Survey!H184)</f>
        <v>0</v>
      </c>
      <c r="U184" s="28" t="str">
        <f>IF(Survey!$L184="Prospectus fund", "Yes", "No")</f>
        <v>No</v>
      </c>
      <c r="V184" s="16" t="str">
        <f t="shared" si="111"/>
        <v>Pass</v>
      </c>
      <c r="W184" s="29">
        <f>MOD((LEN(Survey!J184)+2),11)</f>
        <v>2</v>
      </c>
      <c r="X184">
        <f>COUNTIF(Survey!$J$4:$J$695,Survey!J184)</f>
        <v>0</v>
      </c>
      <c r="Y184" s="30" t="b">
        <f>IF(OR(Survey!$M184="ETF",Survey!$M184="ETF, alternative mutual fund",Survey!$M184="Closed-end", Survey!$M184="Split share corp", Survey!$I184="Yes"),TRUE,FALSE)</f>
        <v>0</v>
      </c>
      <c r="Z184" s="16" t="str">
        <f>IFERROR(IF(AND(OR(AC184=AD184,AD184 = "Either"),NOT(ISBLANK(Survey!K184))),"Pass","Fail"),"Pass")</f>
        <v>Fail</v>
      </c>
      <c r="AA184" s="31" cm="1">
        <f t="array" ref="AA184">SUM(SUMIF(Survey!CH184:DA184,{"&gt;0","&lt;0"})*{1,-1})</f>
        <v>0</v>
      </c>
      <c r="AB184" s="33" cm="1">
        <f t="array" ref="AB184">SUM(SUMIF(Survey!CK184,{"&gt;0","&lt;0"})*{1,-1})+SUM(SUMIF(Survey!CU184,{"&gt;0","&lt;0"})*{1,-1})</f>
        <v>0</v>
      </c>
      <c r="AC184" s="33">
        <f>Survey!K184</f>
        <v>0</v>
      </c>
      <c r="AD184" s="32" t="str">
        <f t="shared" si="112"/>
        <v>Either</v>
      </c>
      <c r="AE184" s="16" t="str">
        <f t="shared" si="113"/>
        <v>Fail</v>
      </c>
      <c r="AF184" s="58" cm="1">
        <f t="array" ref="AF184">SUM(SUMIF(Survey!CH184:DA184,{"&gt;0","&lt;0"})*{1,-1})+SUM(SUMIF(Survey!DC184:DV184,{"&gt;0","&lt;0"})*{1,-1})</f>
        <v>0</v>
      </c>
      <c r="AG184" s="58">
        <f>IFERROR(AF184/(Survey!$BA184),0)</f>
        <v>0</v>
      </c>
      <c r="AH184" s="104" t="b">
        <f>IF(OR(Survey!$M184="Alternative strategy or hedge",Survey!$M184="Private asset",Survey!$L184="Prospectus fund"),TRUE,FALSE)</f>
        <v>0</v>
      </c>
      <c r="AI184" s="104" t="b">
        <f>NOT(ISBLANK(Survey!$M184))</f>
        <v>0</v>
      </c>
      <c r="AJ184" s="16" t="str">
        <f t="shared" si="114"/>
        <v>Fail</v>
      </c>
      <c r="AK184" t="b">
        <f>IF(Survey!W184="No",TRUE,FALSE)</f>
        <v>0</v>
      </c>
      <c r="AL184" s="119">
        <f>MOD((LEN(Survey!W184)+2),22)</f>
        <v>2</v>
      </c>
      <c r="AM184" t="str">
        <f t="shared" si="115"/>
        <v>Pass</v>
      </c>
      <c r="AN184" s="33" t="b">
        <f>NOT(ISNUMBER(SEARCH("Other",Survey!$Q184)))</f>
        <v>1</v>
      </c>
      <c r="AO184" s="32" t="b">
        <f>NOT(ISBLANK(Survey!$R184))</f>
        <v>0</v>
      </c>
      <c r="AP184" s="16" t="str">
        <f t="shared" si="116"/>
        <v>Pass</v>
      </c>
      <c r="AQ184" s="114">
        <f>COUNTBLANK(Survey!$X184)</f>
        <v>1</v>
      </c>
      <c r="AR184" s="58">
        <f>IF(AND(Survey!L184&lt;&gt;"Exempt fund",OR(Survey!$M184="ETF",Survey!$M184="ETF, alternative mutual fund",Survey!$M184="Mutual fund",Survey!$M184="Alternative mutual fund",Survey!$M184="Money market")),1,0)</f>
        <v>0</v>
      </c>
      <c r="AS184" s="16" t="str">
        <f t="shared" si="117"/>
        <v>Pass</v>
      </c>
      <c r="AT184" s="33" t="b">
        <f>NOT(ISNUMBER(SEARCH("Yes",Survey!$AC184)))</f>
        <v>1</v>
      </c>
      <c r="AU184" s="32" t="b">
        <f>IF(COUNTBLANK(Survey!$AD184:$AE184)=0,TRUE, FALSE)</f>
        <v>0</v>
      </c>
      <c r="AV184" s="16" t="str">
        <f t="shared" si="118"/>
        <v>Pass</v>
      </c>
      <c r="AW184" s="33" t="b">
        <f>NOT(ISNUMBER(SEARCH("Yes",Survey!$AF184)))</f>
        <v>1</v>
      </c>
      <c r="AX184" s="32" t="b">
        <f>NOT(ISBLANK(Survey!$AH184))</f>
        <v>0</v>
      </c>
      <c r="AY184" s="16" t="str">
        <f t="shared" si="119"/>
        <v>Pass</v>
      </c>
      <c r="AZ184" s="33" t="b">
        <f>NOT(OR(ISNUMBER(SEARCH("Other",Survey!$AH184)),ISNUMBER(SEARCH("Multiple",Survey!$AH184))))</f>
        <v>1</v>
      </c>
      <c r="BA184" s="32" t="b">
        <f>NOT(ISBLANK(Survey!$AI184))</f>
        <v>0</v>
      </c>
      <c r="BB184" s="16" t="str">
        <f t="shared" si="120"/>
        <v>Fail</v>
      </c>
      <c r="BC184" s="114">
        <f>IF(ABS(Survey!$BA184)&gt;0, 1,0)</f>
        <v>0</v>
      </c>
      <c r="BD184" s="114">
        <f>IF(COUNTBLANK(Survey!$AL184)=0,1,0)</f>
        <v>0</v>
      </c>
      <c r="BE184" s="16" t="str">
        <f t="shared" si="121"/>
        <v>Pass</v>
      </c>
      <c r="BF184" s="114">
        <f>IF(ISBLANK(Survey!$AL184),0,1)</f>
        <v>0</v>
      </c>
      <c r="BG184" s="133">
        <f>COUNTBLANK(Survey!$AM184)</f>
        <v>1</v>
      </c>
      <c r="BH184" s="16" t="str">
        <f t="shared" si="122"/>
        <v>Pass</v>
      </c>
      <c r="BI184" s="114">
        <f>IF(OR(Survey!$AM184="Closed",ISBLANK(Survey!$AM184)),0,1)</f>
        <v>0</v>
      </c>
      <c r="BJ184" s="133">
        <f>IF(ISBLANK(Survey!$AN184),1,0)</f>
        <v>1</v>
      </c>
      <c r="BK184" s="118" t="str">
        <f t="shared" si="123"/>
        <v>Pass</v>
      </c>
      <c r="BL184" s="31" cm="1">
        <f t="array" ref="BL184">SUM(SUMIF(Survey!AO184:AP184,{"&gt;0","&lt;0"})*{1,-1})</f>
        <v>0</v>
      </c>
      <c r="BM184">
        <f t="shared" si="124"/>
        <v>0</v>
      </c>
      <c r="BN184">
        <f t="shared" si="125"/>
        <v>100</v>
      </c>
      <c r="BO184" s="118" t="str">
        <f t="shared" si="126"/>
        <v>Pass</v>
      </c>
      <c r="BP184">
        <f>IF(Survey!AQ184="No",0,1)</f>
        <v>1</v>
      </c>
      <c r="BQ184" s="207">
        <f>MOD((LEN(Survey!AQ184)+2),22)</f>
        <v>2</v>
      </c>
      <c r="BR184">
        <f>IF(Survey!AR184="No",0,1)</f>
        <v>1</v>
      </c>
      <c r="BS184" s="207">
        <f>MOD((LEN(Survey!AR184)+2),22)</f>
        <v>2</v>
      </c>
      <c r="BT184" s="114">
        <f>COUNTBLANK(Survey!$AQ184:$AS184)+COUNTBLANK(Survey!$AU184)</f>
        <v>4</v>
      </c>
      <c r="BU184" s="114">
        <f>IF(Survey!$I184="Yes",1,0)</f>
        <v>0</v>
      </c>
      <c r="BV184" s="114">
        <f>IF(OR(Survey!$M184="Mutual fund",Survey!$M184="Alternative mutual fund",Survey!$M184="Money market"),1,0)</f>
        <v>0</v>
      </c>
      <c r="BW184" s="119">
        <f>IF(OR(Survey!$M184="ETF",Survey!$M184="ETF, alternative mutual fund"),1,0)</f>
        <v>0</v>
      </c>
      <c r="BX184" s="16" t="str">
        <f t="shared" si="127"/>
        <v>Pass</v>
      </c>
      <c r="BY184" s="33">
        <f>IF(ISNUMBER(SEARCH("Other",Survey!$AS184)), 1, 0)</f>
        <v>0</v>
      </c>
      <c r="BZ184" s="58" t="b">
        <f>NOT(ISBLANK(Survey!$AT184))</f>
        <v>0</v>
      </c>
      <c r="CA184" s="16" t="str">
        <f t="shared" si="128"/>
        <v>Pass</v>
      </c>
      <c r="CB184" s="114">
        <f>IF(Survey!$BB184=0, 0,1)</f>
        <v>0</v>
      </c>
      <c r="CC184" s="58">
        <f>Survey!$AV184</f>
        <v>0</v>
      </c>
      <c r="CD184" s="58">
        <f>Survey!$BC184+Survey!$BD184+ABS(Survey!$BE184)-ABS(Survey!$BF184)-ABS(Survey!$BG184)-ABS(Survey!$BL184)</f>
        <v>0</v>
      </c>
      <c r="CE184" s="138">
        <f>Survey!BB184+(ABS(Survey!$BH184)-ABS(Survey!$BI184)+ABS(Survey!$BJ184)-ABS(Survey!$BK184))*0.5</f>
        <v>0</v>
      </c>
      <c r="CF184" s="58">
        <f t="shared" si="129"/>
        <v>0</v>
      </c>
      <c r="CG184" s="58">
        <f>IF(AND($CC184&gt;$CF184-0.2,$CC184&lt;$CF184+0.2,ISBLANK(Survey!$AV184)=FALSE),0,1)</f>
        <v>1</v>
      </c>
      <c r="CH184" s="133">
        <f>IF(ISBLANK(Survey!$AW184),1,0)</f>
        <v>1</v>
      </c>
      <c r="CI184" s="16" t="str">
        <f t="shared" si="130"/>
        <v>Pass</v>
      </c>
      <c r="CJ184" s="114">
        <f>IF(Survey!$BB184=0, 0,1)</f>
        <v>0</v>
      </c>
      <c r="CK184" s="58">
        <f>IF(AND(Survey!$AX184&gt;=0,Survey!$AX184&lt;=0.2,Survey!$AX184&lt;&gt;""),0,1)</f>
        <v>1</v>
      </c>
      <c r="CL184" s="114">
        <f>IF(ISBLANK(Survey!$AY184),1,0)</f>
        <v>1</v>
      </c>
      <c r="CM184" s="16" t="str">
        <f t="shared" si="131"/>
        <v>Fail</v>
      </c>
      <c r="CN184" s="133">
        <f>Survey!$AZ184</f>
        <v>0</v>
      </c>
      <c r="CO184" s="16" t="str">
        <f t="shared" si="132"/>
        <v>Pass</v>
      </c>
      <c r="CP184" s="31">
        <f>Survey!$BA184</f>
        <v>0</v>
      </c>
      <c r="CQ184" s="138">
        <f>Survey!$BB184+Survey!$BC184+Survey!$BD184+ABS(Survey!$BE184)-ABS(Survey!$BF184)-ABS(Survey!$BG184)+ABS(Survey!$BH184)-ABS(Survey!$BI184)+ABS(Survey!$BJ184)-ABS(Survey!$BK184)-ABS(Survey!$BL184)+Survey!$BM184</f>
        <v>0</v>
      </c>
      <c r="CR184" s="30">
        <f t="shared" si="133"/>
        <v>0</v>
      </c>
      <c r="CS184" s="17">
        <f t="shared" si="134"/>
        <v>0</v>
      </c>
      <c r="CT184" s="16" t="str">
        <f t="shared" si="135"/>
        <v>Pass</v>
      </c>
      <c r="CU184" s="33" t="b">
        <f>IF(ABS(Survey!$BM184)=0,TRUE,FALSE)</f>
        <v>1</v>
      </c>
      <c r="CV184" s="32" t="b">
        <f>NOT(ISBLANK(Survey!$BN184))</f>
        <v>0</v>
      </c>
      <c r="CW184" t="str">
        <f t="shared" si="136"/>
        <v>Fail</v>
      </c>
      <c r="CX184" s="25">
        <f>Survey!$BA184</f>
        <v>0</v>
      </c>
      <c r="CY184" s="25" cm="1">
        <f t="array" ref="CY184">SUM(SUMIF(Survey!BP184:BW184,{"&gt;0","&lt;0"})*{1,-1})-SUM(SUMIF(Survey!BY184:CF184,{"&gt;0","&lt;0"})*{1,-1})</f>
        <v>0</v>
      </c>
      <c r="CZ184" s="30" t="str">
        <f t="shared" si="137"/>
        <v>No holdings</v>
      </c>
      <c r="DA184">
        <f t="shared" si="138"/>
        <v>0</v>
      </c>
      <c r="DB184" s="16" t="str">
        <f t="shared" si="139"/>
        <v>Fail</v>
      </c>
      <c r="DC184" s="31">
        <f>Survey!$BA184</f>
        <v>0</v>
      </c>
      <c r="DD184" s="31" cm="1">
        <f t="array" ref="DD184">SUM(SUMIF(Survey!CH184:DA184,{"&gt;0","&lt;0"})*{1,-1})-SUM(SUMIF(Survey!DC184:DV184,{"&gt;0","&lt;0"})*{1,-1})</f>
        <v>0</v>
      </c>
      <c r="DE184" s="30" t="str">
        <f t="shared" si="140"/>
        <v>No holdings</v>
      </c>
      <c r="DF184" s="17">
        <f t="shared" si="141"/>
        <v>0</v>
      </c>
      <c r="DG184" s="16" t="str">
        <f t="shared" si="142"/>
        <v>Pass</v>
      </c>
      <c r="DH184" s="33" t="b">
        <f>IF(ABS(Survey!$DA184)=0,TRUE,FALSE)</f>
        <v>1</v>
      </c>
      <c r="DI184" s="32" t="b">
        <f>NOT(ISBLANK(Survey!$DB184))</f>
        <v>0</v>
      </c>
      <c r="DJ184" s="16" t="str">
        <f t="shared" si="143"/>
        <v>Pass</v>
      </c>
      <c r="DK184" s="33" t="b">
        <f>IF(ABS(Survey!$DV184)=0,TRUE,FALSE)</f>
        <v>1</v>
      </c>
      <c r="DL184" s="32" t="b">
        <f>NOT(ISBLANK(Survey!$DW184))</f>
        <v>0</v>
      </c>
      <c r="DM184" t="str">
        <f t="shared" si="144"/>
        <v>Pass</v>
      </c>
      <c r="DN184" s="25" cm="1">
        <f t="array" ref="DN184">SUM(SUMIF(Survey!CW184,{"&gt;0","&lt;0"})*{1,-1})+SUM(SUMIF(Survey!DR184,{"&gt;0","&lt;0"})*{1,-1})</f>
        <v>0</v>
      </c>
      <c r="DO184" s="25">
        <f>SUM(SUMIF(Survey!DY184:EE184,{"&gt;0","&lt;0"})*{1,-1})+SUM(SUMIF(Survey!EG184:EM184,{"&gt;0","&lt;0"})*{1,-1})</f>
        <v>0</v>
      </c>
      <c r="DP184">
        <f t="shared" si="145"/>
        <v>0</v>
      </c>
      <c r="DQ184">
        <f t="shared" si="146"/>
        <v>0</v>
      </c>
      <c r="DR184" s="16" t="str">
        <f t="shared" si="147"/>
        <v>Pass</v>
      </c>
      <c r="DS184" s="33" t="b">
        <f>IF(ABS(Survey!$EE184)=0,TRUE,FALSE)</f>
        <v>1</v>
      </c>
      <c r="DT184" s="32" t="b">
        <f>NOT(ISBLANK(Survey!EF184))</f>
        <v>0</v>
      </c>
      <c r="DU184" s="16" t="str">
        <f t="shared" si="148"/>
        <v>Pass</v>
      </c>
      <c r="DV184" s="33" t="b">
        <f>IF(ABS(Survey!$EM184)=0,TRUE,FALSE)</f>
        <v>1</v>
      </c>
      <c r="DW184" s="32" t="b">
        <f>NOT(ISBLANK(Survey!$EN184))</f>
        <v>0</v>
      </c>
      <c r="DX184" s="16" t="str">
        <f t="shared" si="149"/>
        <v>Fail</v>
      </c>
      <c r="DY184" s="31">
        <f>SUM(SUMIF(Survey!ET184:EV184,{"&gt;0","&lt;0"})*{1,-1})</f>
        <v>0</v>
      </c>
      <c r="DZ184">
        <f t="shared" si="150"/>
        <v>0</v>
      </c>
      <c r="EA184">
        <f t="shared" si="151"/>
        <v>100</v>
      </c>
      <c r="EB184" s="30" t="b">
        <f>IF(OR(Survey!$M184="ETF",Survey!$M184="ETF, alternative mutual fund",Survey!$M184="Closed-end", Survey!$M184="Split share corp"),TRUE,FALSE)</f>
        <v>0</v>
      </c>
      <c r="EC184" s="16" t="str">
        <f t="shared" si="152"/>
        <v>Fail</v>
      </c>
      <c r="ED184" s="31">
        <f>SUM(SUMIF(Survey!EX184:FD184,{"&gt;0","&lt;0"})*{1,-1})</f>
        <v>0</v>
      </c>
      <c r="EE184">
        <f t="shared" si="153"/>
        <v>0</v>
      </c>
      <c r="EF184" s="17">
        <f t="shared" si="154"/>
        <v>100</v>
      </c>
      <c r="EG184" s="16" t="str">
        <f t="shared" si="155"/>
        <v>Fail</v>
      </c>
      <c r="EH184" s="31">
        <f>SUM(SUMIF(Survey!FF184:FL184,{"&gt;0","&lt;0"})*{1,-1})</f>
        <v>0</v>
      </c>
      <c r="EI184">
        <f t="shared" si="156"/>
        <v>0</v>
      </c>
      <c r="EJ184" s="17">
        <f t="shared" si="157"/>
        <v>100</v>
      </c>
    </row>
    <row r="185" spans="1:140">
      <c r="A185">
        <v>185</v>
      </c>
      <c r="B185" t="str">
        <f t="shared" si="0"/>
        <v>Pass</v>
      </c>
      <c r="C185" t="str">
        <f>IF(COUNTBLANK(Survey!B185:FM185)=$C$2, "Pass", "Fail")</f>
        <v>Pass</v>
      </c>
      <c r="D185" s="16" t="str">
        <f t="shared" si="106"/>
        <v>Fail</v>
      </c>
      <c r="E185" t="str">
        <f>IF(OR(ISBLANK(Survey!AL185),COUNTIF(G185:BJ185,"Fail")),"Fail","Pass")</f>
        <v>Fail</v>
      </c>
      <c r="F185" s="265"/>
      <c r="G185" s="16" t="str">
        <f t="shared" si="107"/>
        <v>Fail</v>
      </c>
      <c r="H185" s="139">
        <f>COUNTBLANK(Survey!B185:D185)+COUNTBLANK(Survey!G185)+COUNTBLANK(Survey!I185)+COUNTBLANK(Survey!K185:M185)+COUNTBLANK(Survey!P185:Q185)+COUNTBLANK(Survey!T185:W185)+COUNTBLANK(Survey!Z185:AC185)+COUNTBLANK(Survey!AF185:AG185)+COUNTBLANK(Survey!AK185:AK185)</f>
        <v>21</v>
      </c>
      <c r="I185" t="str">
        <f t="shared" si="108"/>
        <v>Fail</v>
      </c>
      <c r="J185" t="b">
        <f>IF(Survey!E185="No",TRUE,FALSE)</f>
        <v>0</v>
      </c>
      <c r="K185" s="29" cm="1">
        <f t="array" ref="K185">IF(COUNTA(Survey!$E$4:$E$695)=1, 0, SUM(IF(COUNTIF(Survey!$E$4:$E$695, Survey!$E$4:$E$695)=1,1,0)))</f>
        <v>0</v>
      </c>
      <c r="L185" s="29">
        <f>LEN(Survey!E185)</f>
        <v>0</v>
      </c>
      <c r="M185" s="16" t="str">
        <f t="shared" si="109"/>
        <v>Fail</v>
      </c>
      <c r="N185" t="b">
        <f>IF(Survey!F185="No",TRUE,FALSE)</f>
        <v>0</v>
      </c>
      <c r="O185" t="b">
        <f>Survey!F185=Survey!E185</f>
        <v>1</v>
      </c>
      <c r="P185">
        <f>COUNTIF(Survey!$F$4:$F$695,Survey!F185)</f>
        <v>0</v>
      </c>
      <c r="Q185" s="28">
        <f>LEN(Survey!F185)</f>
        <v>0</v>
      </c>
      <c r="R185" s="16" t="str">
        <f t="shared" si="110"/>
        <v>Pass</v>
      </c>
      <c r="S185" s="29">
        <f>MOD((LEN(Survey!H185)+2),11)</f>
        <v>2</v>
      </c>
      <c r="T185">
        <f>COUNTIF(Survey!$H$4:$H$695,Survey!H185)</f>
        <v>0</v>
      </c>
      <c r="U185" s="28" t="str">
        <f>IF(Survey!$L185="Prospectus fund", "Yes", "No")</f>
        <v>No</v>
      </c>
      <c r="V185" s="16" t="str">
        <f t="shared" si="111"/>
        <v>Pass</v>
      </c>
      <c r="W185" s="29">
        <f>MOD((LEN(Survey!J185)+2),11)</f>
        <v>2</v>
      </c>
      <c r="X185">
        <f>COUNTIF(Survey!$J$4:$J$695,Survey!J185)</f>
        <v>0</v>
      </c>
      <c r="Y185" s="30" t="b">
        <f>IF(OR(Survey!$M185="ETF",Survey!$M185="ETF, alternative mutual fund",Survey!$M185="Closed-end", Survey!$M185="Split share corp", Survey!$I185="Yes"),TRUE,FALSE)</f>
        <v>0</v>
      </c>
      <c r="Z185" s="16" t="str">
        <f>IFERROR(IF(AND(OR(AC185=AD185,AD185 = "Either"),NOT(ISBLANK(Survey!K185))),"Pass","Fail"),"Pass")</f>
        <v>Fail</v>
      </c>
      <c r="AA185" s="31" cm="1">
        <f t="array" ref="AA185">SUM(SUMIF(Survey!CH185:DA185,{"&gt;0","&lt;0"})*{1,-1})</f>
        <v>0</v>
      </c>
      <c r="AB185" s="33" cm="1">
        <f t="array" ref="AB185">SUM(SUMIF(Survey!CK185,{"&gt;0","&lt;0"})*{1,-1})+SUM(SUMIF(Survey!CU185,{"&gt;0","&lt;0"})*{1,-1})</f>
        <v>0</v>
      </c>
      <c r="AC185" s="33">
        <f>Survey!K185</f>
        <v>0</v>
      </c>
      <c r="AD185" s="32" t="str">
        <f t="shared" si="112"/>
        <v>Either</v>
      </c>
      <c r="AE185" s="16" t="str">
        <f t="shared" si="113"/>
        <v>Fail</v>
      </c>
      <c r="AF185" s="58" cm="1">
        <f t="array" ref="AF185">SUM(SUMIF(Survey!CH185:DA185,{"&gt;0","&lt;0"})*{1,-1})+SUM(SUMIF(Survey!DC185:DV185,{"&gt;0","&lt;0"})*{1,-1})</f>
        <v>0</v>
      </c>
      <c r="AG185" s="58">
        <f>IFERROR(AF185/(Survey!$BA185),0)</f>
        <v>0</v>
      </c>
      <c r="AH185" s="104" t="b">
        <f>IF(OR(Survey!$M185="Alternative strategy or hedge",Survey!$M185="Private asset",Survey!$L185="Prospectus fund"),TRUE,FALSE)</f>
        <v>0</v>
      </c>
      <c r="AI185" s="104" t="b">
        <f>NOT(ISBLANK(Survey!$M185))</f>
        <v>0</v>
      </c>
      <c r="AJ185" s="16" t="str">
        <f t="shared" si="114"/>
        <v>Fail</v>
      </c>
      <c r="AK185" t="b">
        <f>IF(Survey!W185="No",TRUE,FALSE)</f>
        <v>0</v>
      </c>
      <c r="AL185" s="119">
        <f>MOD((LEN(Survey!W185)+2),22)</f>
        <v>2</v>
      </c>
      <c r="AM185" t="str">
        <f t="shared" si="115"/>
        <v>Pass</v>
      </c>
      <c r="AN185" s="33" t="b">
        <f>NOT(ISNUMBER(SEARCH("Other",Survey!$Q185)))</f>
        <v>1</v>
      </c>
      <c r="AO185" s="32" t="b">
        <f>NOT(ISBLANK(Survey!$R185))</f>
        <v>0</v>
      </c>
      <c r="AP185" s="16" t="str">
        <f t="shared" si="116"/>
        <v>Pass</v>
      </c>
      <c r="AQ185" s="114">
        <f>COUNTBLANK(Survey!$X185)</f>
        <v>1</v>
      </c>
      <c r="AR185" s="58">
        <f>IF(AND(Survey!L185&lt;&gt;"Exempt fund",OR(Survey!$M185="ETF",Survey!$M185="ETF, alternative mutual fund",Survey!$M185="Mutual fund",Survey!$M185="Alternative mutual fund",Survey!$M185="Money market")),1,0)</f>
        <v>0</v>
      </c>
      <c r="AS185" s="16" t="str">
        <f t="shared" si="117"/>
        <v>Pass</v>
      </c>
      <c r="AT185" s="33" t="b">
        <f>NOT(ISNUMBER(SEARCH("Yes",Survey!$AC185)))</f>
        <v>1</v>
      </c>
      <c r="AU185" s="32" t="b">
        <f>IF(COUNTBLANK(Survey!$AD185:$AE185)=0,TRUE, FALSE)</f>
        <v>0</v>
      </c>
      <c r="AV185" s="16" t="str">
        <f t="shared" si="118"/>
        <v>Pass</v>
      </c>
      <c r="AW185" s="33" t="b">
        <f>NOT(ISNUMBER(SEARCH("Yes",Survey!$AF185)))</f>
        <v>1</v>
      </c>
      <c r="AX185" s="32" t="b">
        <f>NOT(ISBLANK(Survey!$AH185))</f>
        <v>0</v>
      </c>
      <c r="AY185" s="16" t="str">
        <f t="shared" si="119"/>
        <v>Pass</v>
      </c>
      <c r="AZ185" s="33" t="b">
        <f>NOT(OR(ISNUMBER(SEARCH("Other",Survey!$AH185)),ISNUMBER(SEARCH("Multiple",Survey!$AH185))))</f>
        <v>1</v>
      </c>
      <c r="BA185" s="32" t="b">
        <f>NOT(ISBLANK(Survey!$AI185))</f>
        <v>0</v>
      </c>
      <c r="BB185" s="16" t="str">
        <f t="shared" si="120"/>
        <v>Fail</v>
      </c>
      <c r="BC185" s="114">
        <f>IF(ABS(Survey!$BA185)&gt;0, 1,0)</f>
        <v>0</v>
      </c>
      <c r="BD185" s="114">
        <f>IF(COUNTBLANK(Survey!$AL185)=0,1,0)</f>
        <v>0</v>
      </c>
      <c r="BE185" s="16" t="str">
        <f t="shared" si="121"/>
        <v>Pass</v>
      </c>
      <c r="BF185" s="114">
        <f>IF(ISBLANK(Survey!$AL185),0,1)</f>
        <v>0</v>
      </c>
      <c r="BG185" s="133">
        <f>COUNTBLANK(Survey!$AM185)</f>
        <v>1</v>
      </c>
      <c r="BH185" s="16" t="str">
        <f t="shared" si="122"/>
        <v>Pass</v>
      </c>
      <c r="BI185" s="114">
        <f>IF(OR(Survey!$AM185="Closed",ISBLANK(Survey!$AM185)),0,1)</f>
        <v>0</v>
      </c>
      <c r="BJ185" s="133">
        <f>IF(ISBLANK(Survey!$AN185),1,0)</f>
        <v>1</v>
      </c>
      <c r="BK185" s="118" t="str">
        <f t="shared" si="123"/>
        <v>Pass</v>
      </c>
      <c r="BL185" s="31" cm="1">
        <f t="array" ref="BL185">SUM(SUMIF(Survey!AO185:AP185,{"&gt;0","&lt;0"})*{1,-1})</f>
        <v>0</v>
      </c>
      <c r="BM185">
        <f t="shared" si="124"/>
        <v>0</v>
      </c>
      <c r="BN185">
        <f t="shared" si="125"/>
        <v>100</v>
      </c>
      <c r="BO185" s="118" t="str">
        <f t="shared" si="126"/>
        <v>Pass</v>
      </c>
      <c r="BP185">
        <f>IF(Survey!AQ185="No",0,1)</f>
        <v>1</v>
      </c>
      <c r="BQ185" s="207">
        <f>MOD((LEN(Survey!AQ185)+2),22)</f>
        <v>2</v>
      </c>
      <c r="BR185">
        <f>IF(Survey!AR185="No",0,1)</f>
        <v>1</v>
      </c>
      <c r="BS185" s="207">
        <f>MOD((LEN(Survey!AR185)+2),22)</f>
        <v>2</v>
      </c>
      <c r="BT185" s="114">
        <f>COUNTBLANK(Survey!$AQ185:$AS185)+COUNTBLANK(Survey!$AU185)</f>
        <v>4</v>
      </c>
      <c r="BU185" s="114">
        <f>IF(Survey!$I185="Yes",1,0)</f>
        <v>0</v>
      </c>
      <c r="BV185" s="114">
        <f>IF(OR(Survey!$M185="Mutual fund",Survey!$M185="Alternative mutual fund",Survey!$M185="Money market"),1,0)</f>
        <v>0</v>
      </c>
      <c r="BW185" s="119">
        <f>IF(OR(Survey!$M185="ETF",Survey!$M185="ETF, alternative mutual fund"),1,0)</f>
        <v>0</v>
      </c>
      <c r="BX185" s="16" t="str">
        <f t="shared" si="127"/>
        <v>Pass</v>
      </c>
      <c r="BY185" s="33">
        <f>IF(ISNUMBER(SEARCH("Other",Survey!$AS185)), 1, 0)</f>
        <v>0</v>
      </c>
      <c r="BZ185" s="58" t="b">
        <f>NOT(ISBLANK(Survey!$AT185))</f>
        <v>0</v>
      </c>
      <c r="CA185" s="16" t="str">
        <f t="shared" si="128"/>
        <v>Pass</v>
      </c>
      <c r="CB185" s="114">
        <f>IF(Survey!$BB185=0, 0,1)</f>
        <v>0</v>
      </c>
      <c r="CC185" s="58">
        <f>Survey!$AV185</f>
        <v>0</v>
      </c>
      <c r="CD185" s="58">
        <f>Survey!$BC185+Survey!$BD185+ABS(Survey!$BE185)-ABS(Survey!$BF185)-ABS(Survey!$BG185)-ABS(Survey!$BL185)</f>
        <v>0</v>
      </c>
      <c r="CE185" s="138">
        <f>Survey!BB185+(ABS(Survey!$BH185)-ABS(Survey!$BI185)+ABS(Survey!$BJ185)-ABS(Survey!$BK185))*0.5</f>
        <v>0</v>
      </c>
      <c r="CF185" s="58">
        <f t="shared" si="129"/>
        <v>0</v>
      </c>
      <c r="CG185" s="58">
        <f>IF(AND($CC185&gt;$CF185-0.2,$CC185&lt;$CF185+0.2,ISBLANK(Survey!$AV185)=FALSE),0,1)</f>
        <v>1</v>
      </c>
      <c r="CH185" s="133">
        <f>IF(ISBLANK(Survey!$AW185),1,0)</f>
        <v>1</v>
      </c>
      <c r="CI185" s="16" t="str">
        <f t="shared" si="130"/>
        <v>Pass</v>
      </c>
      <c r="CJ185" s="114">
        <f>IF(Survey!$BB185=0, 0,1)</f>
        <v>0</v>
      </c>
      <c r="CK185" s="58">
        <f>IF(AND(Survey!$AX185&gt;=0,Survey!$AX185&lt;=0.2,Survey!$AX185&lt;&gt;""),0,1)</f>
        <v>1</v>
      </c>
      <c r="CL185" s="114">
        <f>IF(ISBLANK(Survey!$AY185),1,0)</f>
        <v>1</v>
      </c>
      <c r="CM185" s="16" t="str">
        <f t="shared" si="131"/>
        <v>Fail</v>
      </c>
      <c r="CN185" s="133">
        <f>Survey!$AZ185</f>
        <v>0</v>
      </c>
      <c r="CO185" s="16" t="str">
        <f t="shared" si="132"/>
        <v>Pass</v>
      </c>
      <c r="CP185" s="31">
        <f>Survey!$BA185</f>
        <v>0</v>
      </c>
      <c r="CQ185" s="138">
        <f>Survey!$BB185+Survey!$BC185+Survey!$BD185+ABS(Survey!$BE185)-ABS(Survey!$BF185)-ABS(Survey!$BG185)+ABS(Survey!$BH185)-ABS(Survey!$BI185)+ABS(Survey!$BJ185)-ABS(Survey!$BK185)-ABS(Survey!$BL185)+Survey!$BM185</f>
        <v>0</v>
      </c>
      <c r="CR185" s="30">
        <f t="shared" si="133"/>
        <v>0</v>
      </c>
      <c r="CS185" s="17">
        <f t="shared" si="134"/>
        <v>0</v>
      </c>
      <c r="CT185" s="16" t="str">
        <f t="shared" si="135"/>
        <v>Pass</v>
      </c>
      <c r="CU185" s="33" t="b">
        <f>IF(ABS(Survey!$BM185)=0,TRUE,FALSE)</f>
        <v>1</v>
      </c>
      <c r="CV185" s="32" t="b">
        <f>NOT(ISBLANK(Survey!$BN185))</f>
        <v>0</v>
      </c>
      <c r="CW185" t="str">
        <f t="shared" si="136"/>
        <v>Fail</v>
      </c>
      <c r="CX185" s="25">
        <f>Survey!$BA185</f>
        <v>0</v>
      </c>
      <c r="CY185" s="25" cm="1">
        <f t="array" ref="CY185">SUM(SUMIF(Survey!BP185:BW185,{"&gt;0","&lt;0"})*{1,-1})-SUM(SUMIF(Survey!BY185:CF185,{"&gt;0","&lt;0"})*{1,-1})</f>
        <v>0</v>
      </c>
      <c r="CZ185" s="30" t="str">
        <f t="shared" si="137"/>
        <v>No holdings</v>
      </c>
      <c r="DA185">
        <f t="shared" si="138"/>
        <v>0</v>
      </c>
      <c r="DB185" s="16" t="str">
        <f t="shared" si="139"/>
        <v>Fail</v>
      </c>
      <c r="DC185" s="31">
        <f>Survey!$BA185</f>
        <v>0</v>
      </c>
      <c r="DD185" s="31" cm="1">
        <f t="array" ref="DD185">SUM(SUMIF(Survey!CH185:DA185,{"&gt;0","&lt;0"})*{1,-1})-SUM(SUMIF(Survey!DC185:DV185,{"&gt;0","&lt;0"})*{1,-1})</f>
        <v>0</v>
      </c>
      <c r="DE185" s="30" t="str">
        <f t="shared" si="140"/>
        <v>No holdings</v>
      </c>
      <c r="DF185" s="17">
        <f t="shared" si="141"/>
        <v>0</v>
      </c>
      <c r="DG185" s="16" t="str">
        <f t="shared" si="142"/>
        <v>Pass</v>
      </c>
      <c r="DH185" s="33" t="b">
        <f>IF(ABS(Survey!$DA185)=0,TRUE,FALSE)</f>
        <v>1</v>
      </c>
      <c r="DI185" s="32" t="b">
        <f>NOT(ISBLANK(Survey!$DB185))</f>
        <v>0</v>
      </c>
      <c r="DJ185" s="16" t="str">
        <f t="shared" si="143"/>
        <v>Pass</v>
      </c>
      <c r="DK185" s="33" t="b">
        <f>IF(ABS(Survey!$DV185)=0,TRUE,FALSE)</f>
        <v>1</v>
      </c>
      <c r="DL185" s="32" t="b">
        <f>NOT(ISBLANK(Survey!$DW185))</f>
        <v>0</v>
      </c>
      <c r="DM185" t="str">
        <f t="shared" si="144"/>
        <v>Pass</v>
      </c>
      <c r="DN185" s="25" cm="1">
        <f t="array" ref="DN185">SUM(SUMIF(Survey!CW185,{"&gt;0","&lt;0"})*{1,-1})+SUM(SUMIF(Survey!DR185,{"&gt;0","&lt;0"})*{1,-1})</f>
        <v>0</v>
      </c>
      <c r="DO185" s="25">
        <f>SUM(SUMIF(Survey!DY185:EE185,{"&gt;0","&lt;0"})*{1,-1})+SUM(SUMIF(Survey!EG185:EM185,{"&gt;0","&lt;0"})*{1,-1})</f>
        <v>0</v>
      </c>
      <c r="DP185">
        <f t="shared" si="145"/>
        <v>0</v>
      </c>
      <c r="DQ185">
        <f t="shared" si="146"/>
        <v>0</v>
      </c>
      <c r="DR185" s="16" t="str">
        <f t="shared" si="147"/>
        <v>Pass</v>
      </c>
      <c r="DS185" s="33" t="b">
        <f>IF(ABS(Survey!$EE185)=0,TRUE,FALSE)</f>
        <v>1</v>
      </c>
      <c r="DT185" s="32" t="b">
        <f>NOT(ISBLANK(Survey!EF185))</f>
        <v>0</v>
      </c>
      <c r="DU185" s="16" t="str">
        <f t="shared" si="148"/>
        <v>Pass</v>
      </c>
      <c r="DV185" s="33" t="b">
        <f>IF(ABS(Survey!$EM185)=0,TRUE,FALSE)</f>
        <v>1</v>
      </c>
      <c r="DW185" s="32" t="b">
        <f>NOT(ISBLANK(Survey!$EN185))</f>
        <v>0</v>
      </c>
      <c r="DX185" s="16" t="str">
        <f t="shared" si="149"/>
        <v>Fail</v>
      </c>
      <c r="DY185" s="31">
        <f>SUM(SUMIF(Survey!ET185:EV185,{"&gt;0","&lt;0"})*{1,-1})</f>
        <v>0</v>
      </c>
      <c r="DZ185">
        <f t="shared" si="150"/>
        <v>0</v>
      </c>
      <c r="EA185">
        <f t="shared" si="151"/>
        <v>100</v>
      </c>
      <c r="EB185" s="30" t="b">
        <f>IF(OR(Survey!$M185="ETF",Survey!$M185="ETF, alternative mutual fund",Survey!$M185="Closed-end", Survey!$M185="Split share corp"),TRUE,FALSE)</f>
        <v>0</v>
      </c>
      <c r="EC185" s="16" t="str">
        <f t="shared" si="152"/>
        <v>Fail</v>
      </c>
      <c r="ED185" s="31">
        <f>SUM(SUMIF(Survey!EX185:FD185,{"&gt;0","&lt;0"})*{1,-1})</f>
        <v>0</v>
      </c>
      <c r="EE185">
        <f t="shared" si="153"/>
        <v>0</v>
      </c>
      <c r="EF185" s="17">
        <f t="shared" si="154"/>
        <v>100</v>
      </c>
      <c r="EG185" s="16" t="str">
        <f t="shared" si="155"/>
        <v>Fail</v>
      </c>
      <c r="EH185" s="31">
        <f>SUM(SUMIF(Survey!FF185:FL185,{"&gt;0","&lt;0"})*{1,-1})</f>
        <v>0</v>
      </c>
      <c r="EI185">
        <f t="shared" si="156"/>
        <v>0</v>
      </c>
      <c r="EJ185" s="17">
        <f t="shared" si="157"/>
        <v>100</v>
      </c>
    </row>
    <row r="186" spans="1:140">
      <c r="A186">
        <v>186</v>
      </c>
      <c r="B186" t="str">
        <f t="shared" si="0"/>
        <v>Pass</v>
      </c>
      <c r="C186" t="str">
        <f>IF(COUNTBLANK(Survey!B186:FM186)=$C$2, "Pass", "Fail")</f>
        <v>Pass</v>
      </c>
      <c r="D186" s="16" t="str">
        <f t="shared" si="106"/>
        <v>Fail</v>
      </c>
      <c r="E186" t="str">
        <f>IF(OR(ISBLANK(Survey!AL186),COUNTIF(G186:BJ186,"Fail")),"Fail","Pass")</f>
        <v>Fail</v>
      </c>
      <c r="F186" s="265"/>
      <c r="G186" s="16" t="str">
        <f t="shared" si="107"/>
        <v>Fail</v>
      </c>
      <c r="H186" s="139">
        <f>COUNTBLANK(Survey!B186:D186)+COUNTBLANK(Survey!G186)+COUNTBLANK(Survey!I186)+COUNTBLANK(Survey!K186:M186)+COUNTBLANK(Survey!P186:Q186)+COUNTBLANK(Survey!T186:W186)+COUNTBLANK(Survey!Z186:AC186)+COUNTBLANK(Survey!AF186:AG186)+COUNTBLANK(Survey!AK186:AK186)</f>
        <v>21</v>
      </c>
      <c r="I186" t="str">
        <f t="shared" si="108"/>
        <v>Fail</v>
      </c>
      <c r="J186" t="b">
        <f>IF(Survey!E186="No",TRUE,FALSE)</f>
        <v>0</v>
      </c>
      <c r="K186" s="29" cm="1">
        <f t="array" ref="K186">IF(COUNTA(Survey!$E$4:$E$695)=1, 0, SUM(IF(COUNTIF(Survey!$E$4:$E$695, Survey!$E$4:$E$695)=1,1,0)))</f>
        <v>0</v>
      </c>
      <c r="L186" s="29">
        <f>LEN(Survey!E186)</f>
        <v>0</v>
      </c>
      <c r="M186" s="16" t="str">
        <f t="shared" si="109"/>
        <v>Fail</v>
      </c>
      <c r="N186" t="b">
        <f>IF(Survey!F186="No",TRUE,FALSE)</f>
        <v>0</v>
      </c>
      <c r="O186" t="b">
        <f>Survey!F186=Survey!E186</f>
        <v>1</v>
      </c>
      <c r="P186">
        <f>COUNTIF(Survey!$F$4:$F$695,Survey!F186)</f>
        <v>0</v>
      </c>
      <c r="Q186" s="28">
        <f>LEN(Survey!F186)</f>
        <v>0</v>
      </c>
      <c r="R186" s="16" t="str">
        <f t="shared" si="110"/>
        <v>Pass</v>
      </c>
      <c r="S186" s="29">
        <f>MOD((LEN(Survey!H186)+2),11)</f>
        <v>2</v>
      </c>
      <c r="T186">
        <f>COUNTIF(Survey!$H$4:$H$695,Survey!H186)</f>
        <v>0</v>
      </c>
      <c r="U186" s="28" t="str">
        <f>IF(Survey!$L186="Prospectus fund", "Yes", "No")</f>
        <v>No</v>
      </c>
      <c r="V186" s="16" t="str">
        <f t="shared" si="111"/>
        <v>Pass</v>
      </c>
      <c r="W186" s="29">
        <f>MOD((LEN(Survey!J186)+2),11)</f>
        <v>2</v>
      </c>
      <c r="X186">
        <f>COUNTIF(Survey!$J$4:$J$695,Survey!J186)</f>
        <v>0</v>
      </c>
      <c r="Y186" s="30" t="b">
        <f>IF(OR(Survey!$M186="ETF",Survey!$M186="ETF, alternative mutual fund",Survey!$M186="Closed-end", Survey!$M186="Split share corp", Survey!$I186="Yes"),TRUE,FALSE)</f>
        <v>0</v>
      </c>
      <c r="Z186" s="16" t="str">
        <f>IFERROR(IF(AND(OR(AC186=AD186,AD186 = "Either"),NOT(ISBLANK(Survey!K186))),"Pass","Fail"),"Pass")</f>
        <v>Fail</v>
      </c>
      <c r="AA186" s="31" cm="1">
        <f t="array" ref="AA186">SUM(SUMIF(Survey!CH186:DA186,{"&gt;0","&lt;0"})*{1,-1})</f>
        <v>0</v>
      </c>
      <c r="AB186" s="33" cm="1">
        <f t="array" ref="AB186">SUM(SUMIF(Survey!CK186,{"&gt;0","&lt;0"})*{1,-1})+SUM(SUMIF(Survey!CU186,{"&gt;0","&lt;0"})*{1,-1})</f>
        <v>0</v>
      </c>
      <c r="AC186" s="33">
        <f>Survey!K186</f>
        <v>0</v>
      </c>
      <c r="AD186" s="32" t="str">
        <f t="shared" si="112"/>
        <v>Either</v>
      </c>
      <c r="AE186" s="16" t="str">
        <f t="shared" si="113"/>
        <v>Fail</v>
      </c>
      <c r="AF186" s="58" cm="1">
        <f t="array" ref="AF186">SUM(SUMIF(Survey!CH186:DA186,{"&gt;0","&lt;0"})*{1,-1})+SUM(SUMIF(Survey!DC186:DV186,{"&gt;0","&lt;0"})*{1,-1})</f>
        <v>0</v>
      </c>
      <c r="AG186" s="58">
        <f>IFERROR(AF186/(Survey!$BA186),0)</f>
        <v>0</v>
      </c>
      <c r="AH186" s="104" t="b">
        <f>IF(OR(Survey!$M186="Alternative strategy or hedge",Survey!$M186="Private asset",Survey!$L186="Prospectus fund"),TRUE,FALSE)</f>
        <v>0</v>
      </c>
      <c r="AI186" s="104" t="b">
        <f>NOT(ISBLANK(Survey!$M186))</f>
        <v>0</v>
      </c>
      <c r="AJ186" s="16" t="str">
        <f t="shared" si="114"/>
        <v>Fail</v>
      </c>
      <c r="AK186" t="b">
        <f>IF(Survey!W186="No",TRUE,FALSE)</f>
        <v>0</v>
      </c>
      <c r="AL186" s="119">
        <f>MOD((LEN(Survey!W186)+2),22)</f>
        <v>2</v>
      </c>
      <c r="AM186" t="str">
        <f t="shared" si="115"/>
        <v>Pass</v>
      </c>
      <c r="AN186" s="33" t="b">
        <f>NOT(ISNUMBER(SEARCH("Other",Survey!$Q186)))</f>
        <v>1</v>
      </c>
      <c r="AO186" s="32" t="b">
        <f>NOT(ISBLANK(Survey!$R186))</f>
        <v>0</v>
      </c>
      <c r="AP186" s="16" t="str">
        <f t="shared" si="116"/>
        <v>Pass</v>
      </c>
      <c r="AQ186" s="114">
        <f>COUNTBLANK(Survey!$X186)</f>
        <v>1</v>
      </c>
      <c r="AR186" s="58">
        <f>IF(AND(Survey!L186&lt;&gt;"Exempt fund",OR(Survey!$M186="ETF",Survey!$M186="ETF, alternative mutual fund",Survey!$M186="Mutual fund",Survey!$M186="Alternative mutual fund",Survey!$M186="Money market")),1,0)</f>
        <v>0</v>
      </c>
      <c r="AS186" s="16" t="str">
        <f t="shared" si="117"/>
        <v>Pass</v>
      </c>
      <c r="AT186" s="33" t="b">
        <f>NOT(ISNUMBER(SEARCH("Yes",Survey!$AC186)))</f>
        <v>1</v>
      </c>
      <c r="AU186" s="32" t="b">
        <f>IF(COUNTBLANK(Survey!$AD186:$AE186)=0,TRUE, FALSE)</f>
        <v>0</v>
      </c>
      <c r="AV186" s="16" t="str">
        <f t="shared" si="118"/>
        <v>Pass</v>
      </c>
      <c r="AW186" s="33" t="b">
        <f>NOT(ISNUMBER(SEARCH("Yes",Survey!$AF186)))</f>
        <v>1</v>
      </c>
      <c r="AX186" s="32" t="b">
        <f>NOT(ISBLANK(Survey!$AH186))</f>
        <v>0</v>
      </c>
      <c r="AY186" s="16" t="str">
        <f t="shared" si="119"/>
        <v>Pass</v>
      </c>
      <c r="AZ186" s="33" t="b">
        <f>NOT(OR(ISNUMBER(SEARCH("Other",Survey!$AH186)),ISNUMBER(SEARCH("Multiple",Survey!$AH186))))</f>
        <v>1</v>
      </c>
      <c r="BA186" s="32" t="b">
        <f>NOT(ISBLANK(Survey!$AI186))</f>
        <v>0</v>
      </c>
      <c r="BB186" s="16" t="str">
        <f t="shared" si="120"/>
        <v>Fail</v>
      </c>
      <c r="BC186" s="114">
        <f>IF(ABS(Survey!$BA186)&gt;0, 1,0)</f>
        <v>0</v>
      </c>
      <c r="BD186" s="114">
        <f>IF(COUNTBLANK(Survey!$AL186)=0,1,0)</f>
        <v>0</v>
      </c>
      <c r="BE186" s="16" t="str">
        <f t="shared" si="121"/>
        <v>Pass</v>
      </c>
      <c r="BF186" s="114">
        <f>IF(ISBLANK(Survey!$AL186),0,1)</f>
        <v>0</v>
      </c>
      <c r="BG186" s="133">
        <f>COUNTBLANK(Survey!$AM186)</f>
        <v>1</v>
      </c>
      <c r="BH186" s="16" t="str">
        <f t="shared" si="122"/>
        <v>Pass</v>
      </c>
      <c r="BI186" s="114">
        <f>IF(OR(Survey!$AM186="Closed",ISBLANK(Survey!$AM186)),0,1)</f>
        <v>0</v>
      </c>
      <c r="BJ186" s="133">
        <f>IF(ISBLANK(Survey!$AN186),1,0)</f>
        <v>1</v>
      </c>
      <c r="BK186" s="118" t="str">
        <f t="shared" si="123"/>
        <v>Pass</v>
      </c>
      <c r="BL186" s="31" cm="1">
        <f t="array" ref="BL186">SUM(SUMIF(Survey!AO186:AP186,{"&gt;0","&lt;0"})*{1,-1})</f>
        <v>0</v>
      </c>
      <c r="BM186">
        <f t="shared" si="124"/>
        <v>0</v>
      </c>
      <c r="BN186">
        <f t="shared" si="125"/>
        <v>100</v>
      </c>
      <c r="BO186" s="118" t="str">
        <f t="shared" si="126"/>
        <v>Pass</v>
      </c>
      <c r="BP186">
        <f>IF(Survey!AQ186="No",0,1)</f>
        <v>1</v>
      </c>
      <c r="BQ186" s="207">
        <f>MOD((LEN(Survey!AQ186)+2),22)</f>
        <v>2</v>
      </c>
      <c r="BR186">
        <f>IF(Survey!AR186="No",0,1)</f>
        <v>1</v>
      </c>
      <c r="BS186" s="207">
        <f>MOD((LEN(Survey!AR186)+2),22)</f>
        <v>2</v>
      </c>
      <c r="BT186" s="114">
        <f>COUNTBLANK(Survey!$AQ186:$AS186)+COUNTBLANK(Survey!$AU186)</f>
        <v>4</v>
      </c>
      <c r="BU186" s="114">
        <f>IF(Survey!$I186="Yes",1,0)</f>
        <v>0</v>
      </c>
      <c r="BV186" s="114">
        <f>IF(OR(Survey!$M186="Mutual fund",Survey!$M186="Alternative mutual fund",Survey!$M186="Money market"),1,0)</f>
        <v>0</v>
      </c>
      <c r="BW186" s="119">
        <f>IF(OR(Survey!$M186="ETF",Survey!$M186="ETF, alternative mutual fund"),1,0)</f>
        <v>0</v>
      </c>
      <c r="BX186" s="16" t="str">
        <f t="shared" si="127"/>
        <v>Pass</v>
      </c>
      <c r="BY186" s="33">
        <f>IF(ISNUMBER(SEARCH("Other",Survey!$AS186)), 1, 0)</f>
        <v>0</v>
      </c>
      <c r="BZ186" s="58" t="b">
        <f>NOT(ISBLANK(Survey!$AT186))</f>
        <v>0</v>
      </c>
      <c r="CA186" s="16" t="str">
        <f t="shared" si="128"/>
        <v>Pass</v>
      </c>
      <c r="CB186" s="114">
        <f>IF(Survey!$BB186=0, 0,1)</f>
        <v>0</v>
      </c>
      <c r="CC186" s="58">
        <f>Survey!$AV186</f>
        <v>0</v>
      </c>
      <c r="CD186" s="58">
        <f>Survey!$BC186+Survey!$BD186+ABS(Survey!$BE186)-ABS(Survey!$BF186)-ABS(Survey!$BG186)-ABS(Survey!$BL186)</f>
        <v>0</v>
      </c>
      <c r="CE186" s="138">
        <f>Survey!BB186+(ABS(Survey!$BH186)-ABS(Survey!$BI186)+ABS(Survey!$BJ186)-ABS(Survey!$BK186))*0.5</f>
        <v>0</v>
      </c>
      <c r="CF186" s="58">
        <f t="shared" si="129"/>
        <v>0</v>
      </c>
      <c r="CG186" s="58">
        <f>IF(AND($CC186&gt;$CF186-0.2,$CC186&lt;$CF186+0.2,ISBLANK(Survey!$AV186)=FALSE),0,1)</f>
        <v>1</v>
      </c>
      <c r="CH186" s="133">
        <f>IF(ISBLANK(Survey!$AW186),1,0)</f>
        <v>1</v>
      </c>
      <c r="CI186" s="16" t="str">
        <f t="shared" si="130"/>
        <v>Pass</v>
      </c>
      <c r="CJ186" s="114">
        <f>IF(Survey!$BB186=0, 0,1)</f>
        <v>0</v>
      </c>
      <c r="CK186" s="58">
        <f>IF(AND(Survey!$AX186&gt;=0,Survey!$AX186&lt;=0.2,Survey!$AX186&lt;&gt;""),0,1)</f>
        <v>1</v>
      </c>
      <c r="CL186" s="114">
        <f>IF(ISBLANK(Survey!$AY186),1,0)</f>
        <v>1</v>
      </c>
      <c r="CM186" s="16" t="str">
        <f t="shared" si="131"/>
        <v>Fail</v>
      </c>
      <c r="CN186" s="133">
        <f>Survey!$AZ186</f>
        <v>0</v>
      </c>
      <c r="CO186" s="16" t="str">
        <f t="shared" si="132"/>
        <v>Pass</v>
      </c>
      <c r="CP186" s="31">
        <f>Survey!$BA186</f>
        <v>0</v>
      </c>
      <c r="CQ186" s="138">
        <f>Survey!$BB186+Survey!$BC186+Survey!$BD186+ABS(Survey!$BE186)-ABS(Survey!$BF186)-ABS(Survey!$BG186)+ABS(Survey!$BH186)-ABS(Survey!$BI186)+ABS(Survey!$BJ186)-ABS(Survey!$BK186)-ABS(Survey!$BL186)+Survey!$BM186</f>
        <v>0</v>
      </c>
      <c r="CR186" s="30">
        <f t="shared" si="133"/>
        <v>0</v>
      </c>
      <c r="CS186" s="17">
        <f t="shared" si="134"/>
        <v>0</v>
      </c>
      <c r="CT186" s="16" t="str">
        <f t="shared" si="135"/>
        <v>Pass</v>
      </c>
      <c r="CU186" s="33" t="b">
        <f>IF(ABS(Survey!$BM186)=0,TRUE,FALSE)</f>
        <v>1</v>
      </c>
      <c r="CV186" s="32" t="b">
        <f>NOT(ISBLANK(Survey!$BN186))</f>
        <v>0</v>
      </c>
      <c r="CW186" t="str">
        <f t="shared" si="136"/>
        <v>Fail</v>
      </c>
      <c r="CX186" s="25">
        <f>Survey!$BA186</f>
        <v>0</v>
      </c>
      <c r="CY186" s="25" cm="1">
        <f t="array" ref="CY186">SUM(SUMIF(Survey!BP186:BW186,{"&gt;0","&lt;0"})*{1,-1})-SUM(SUMIF(Survey!BY186:CF186,{"&gt;0","&lt;0"})*{1,-1})</f>
        <v>0</v>
      </c>
      <c r="CZ186" s="30" t="str">
        <f t="shared" si="137"/>
        <v>No holdings</v>
      </c>
      <c r="DA186">
        <f t="shared" si="138"/>
        <v>0</v>
      </c>
      <c r="DB186" s="16" t="str">
        <f t="shared" si="139"/>
        <v>Fail</v>
      </c>
      <c r="DC186" s="31">
        <f>Survey!$BA186</f>
        <v>0</v>
      </c>
      <c r="DD186" s="31" cm="1">
        <f t="array" ref="DD186">SUM(SUMIF(Survey!CH186:DA186,{"&gt;0","&lt;0"})*{1,-1})-SUM(SUMIF(Survey!DC186:DV186,{"&gt;0","&lt;0"})*{1,-1})</f>
        <v>0</v>
      </c>
      <c r="DE186" s="30" t="str">
        <f t="shared" si="140"/>
        <v>No holdings</v>
      </c>
      <c r="DF186" s="17">
        <f t="shared" si="141"/>
        <v>0</v>
      </c>
      <c r="DG186" s="16" t="str">
        <f t="shared" si="142"/>
        <v>Pass</v>
      </c>
      <c r="DH186" s="33" t="b">
        <f>IF(ABS(Survey!$DA186)=0,TRUE,FALSE)</f>
        <v>1</v>
      </c>
      <c r="DI186" s="32" t="b">
        <f>NOT(ISBLANK(Survey!$DB186))</f>
        <v>0</v>
      </c>
      <c r="DJ186" s="16" t="str">
        <f t="shared" si="143"/>
        <v>Pass</v>
      </c>
      <c r="DK186" s="33" t="b">
        <f>IF(ABS(Survey!$DV186)=0,TRUE,FALSE)</f>
        <v>1</v>
      </c>
      <c r="DL186" s="32" t="b">
        <f>NOT(ISBLANK(Survey!$DW186))</f>
        <v>0</v>
      </c>
      <c r="DM186" t="str">
        <f t="shared" si="144"/>
        <v>Pass</v>
      </c>
      <c r="DN186" s="25" cm="1">
        <f t="array" ref="DN186">SUM(SUMIF(Survey!CW186,{"&gt;0","&lt;0"})*{1,-1})+SUM(SUMIF(Survey!DR186,{"&gt;0","&lt;0"})*{1,-1})</f>
        <v>0</v>
      </c>
      <c r="DO186" s="25">
        <f>SUM(SUMIF(Survey!DY186:EE186,{"&gt;0","&lt;0"})*{1,-1})+SUM(SUMIF(Survey!EG186:EM186,{"&gt;0","&lt;0"})*{1,-1})</f>
        <v>0</v>
      </c>
      <c r="DP186">
        <f t="shared" si="145"/>
        <v>0</v>
      </c>
      <c r="DQ186">
        <f t="shared" si="146"/>
        <v>0</v>
      </c>
      <c r="DR186" s="16" t="str">
        <f t="shared" si="147"/>
        <v>Pass</v>
      </c>
      <c r="DS186" s="33" t="b">
        <f>IF(ABS(Survey!$EE186)=0,TRUE,FALSE)</f>
        <v>1</v>
      </c>
      <c r="DT186" s="32" t="b">
        <f>NOT(ISBLANK(Survey!EF186))</f>
        <v>0</v>
      </c>
      <c r="DU186" s="16" t="str">
        <f t="shared" si="148"/>
        <v>Pass</v>
      </c>
      <c r="DV186" s="33" t="b">
        <f>IF(ABS(Survey!$EM186)=0,TRUE,FALSE)</f>
        <v>1</v>
      </c>
      <c r="DW186" s="32" t="b">
        <f>NOT(ISBLANK(Survey!$EN186))</f>
        <v>0</v>
      </c>
      <c r="DX186" s="16" t="str">
        <f t="shared" si="149"/>
        <v>Fail</v>
      </c>
      <c r="DY186" s="31">
        <f>SUM(SUMIF(Survey!ET186:EV186,{"&gt;0","&lt;0"})*{1,-1})</f>
        <v>0</v>
      </c>
      <c r="DZ186">
        <f t="shared" si="150"/>
        <v>0</v>
      </c>
      <c r="EA186">
        <f t="shared" si="151"/>
        <v>100</v>
      </c>
      <c r="EB186" s="30" t="b">
        <f>IF(OR(Survey!$M186="ETF",Survey!$M186="ETF, alternative mutual fund",Survey!$M186="Closed-end", Survey!$M186="Split share corp"),TRUE,FALSE)</f>
        <v>0</v>
      </c>
      <c r="EC186" s="16" t="str">
        <f t="shared" si="152"/>
        <v>Fail</v>
      </c>
      <c r="ED186" s="31">
        <f>SUM(SUMIF(Survey!EX186:FD186,{"&gt;0","&lt;0"})*{1,-1})</f>
        <v>0</v>
      </c>
      <c r="EE186">
        <f t="shared" si="153"/>
        <v>0</v>
      </c>
      <c r="EF186" s="17">
        <f t="shared" si="154"/>
        <v>100</v>
      </c>
      <c r="EG186" s="16" t="str">
        <f t="shared" si="155"/>
        <v>Fail</v>
      </c>
      <c r="EH186" s="31">
        <f>SUM(SUMIF(Survey!FF186:FL186,{"&gt;0","&lt;0"})*{1,-1})</f>
        <v>0</v>
      </c>
      <c r="EI186">
        <f t="shared" si="156"/>
        <v>0</v>
      </c>
      <c r="EJ186" s="17">
        <f t="shared" si="157"/>
        <v>100</v>
      </c>
    </row>
    <row r="187" spans="1:140">
      <c r="A187">
        <v>187</v>
      </c>
      <c r="B187" t="str">
        <f t="shared" si="0"/>
        <v>Pass</v>
      </c>
      <c r="C187" t="str">
        <f>IF(COUNTBLANK(Survey!B187:FM187)=$C$2, "Pass", "Fail")</f>
        <v>Pass</v>
      </c>
      <c r="D187" s="16" t="str">
        <f t="shared" si="106"/>
        <v>Fail</v>
      </c>
      <c r="E187" t="str">
        <f>IF(OR(ISBLANK(Survey!AL187),COUNTIF(G187:BJ187,"Fail")),"Fail","Pass")</f>
        <v>Fail</v>
      </c>
      <c r="F187" s="265"/>
      <c r="G187" s="16" t="str">
        <f t="shared" si="107"/>
        <v>Fail</v>
      </c>
      <c r="H187" s="139">
        <f>COUNTBLANK(Survey!B187:D187)+COUNTBLANK(Survey!G187)+COUNTBLANK(Survey!I187)+COUNTBLANK(Survey!K187:M187)+COUNTBLANK(Survey!P187:Q187)+COUNTBLANK(Survey!T187:W187)+COUNTBLANK(Survey!Z187:AC187)+COUNTBLANK(Survey!AF187:AG187)+COUNTBLANK(Survey!AK187:AK187)</f>
        <v>21</v>
      </c>
      <c r="I187" t="str">
        <f t="shared" si="108"/>
        <v>Fail</v>
      </c>
      <c r="J187" t="b">
        <f>IF(Survey!E187="No",TRUE,FALSE)</f>
        <v>0</v>
      </c>
      <c r="K187" s="29" cm="1">
        <f t="array" ref="K187">IF(COUNTA(Survey!$E$4:$E$695)=1, 0, SUM(IF(COUNTIF(Survey!$E$4:$E$695, Survey!$E$4:$E$695)=1,1,0)))</f>
        <v>0</v>
      </c>
      <c r="L187" s="29">
        <f>LEN(Survey!E187)</f>
        <v>0</v>
      </c>
      <c r="M187" s="16" t="str">
        <f t="shared" si="109"/>
        <v>Fail</v>
      </c>
      <c r="N187" t="b">
        <f>IF(Survey!F187="No",TRUE,FALSE)</f>
        <v>0</v>
      </c>
      <c r="O187" t="b">
        <f>Survey!F187=Survey!E187</f>
        <v>1</v>
      </c>
      <c r="P187">
        <f>COUNTIF(Survey!$F$4:$F$695,Survey!F187)</f>
        <v>0</v>
      </c>
      <c r="Q187" s="28">
        <f>LEN(Survey!F187)</f>
        <v>0</v>
      </c>
      <c r="R187" s="16" t="str">
        <f t="shared" si="110"/>
        <v>Pass</v>
      </c>
      <c r="S187" s="29">
        <f>MOD((LEN(Survey!H187)+2),11)</f>
        <v>2</v>
      </c>
      <c r="T187">
        <f>COUNTIF(Survey!$H$4:$H$695,Survey!H187)</f>
        <v>0</v>
      </c>
      <c r="U187" s="28" t="str">
        <f>IF(Survey!$L187="Prospectus fund", "Yes", "No")</f>
        <v>No</v>
      </c>
      <c r="V187" s="16" t="str">
        <f t="shared" si="111"/>
        <v>Pass</v>
      </c>
      <c r="W187" s="29">
        <f>MOD((LEN(Survey!J187)+2),11)</f>
        <v>2</v>
      </c>
      <c r="X187">
        <f>COUNTIF(Survey!$J$4:$J$695,Survey!J187)</f>
        <v>0</v>
      </c>
      <c r="Y187" s="30" t="b">
        <f>IF(OR(Survey!$M187="ETF",Survey!$M187="ETF, alternative mutual fund",Survey!$M187="Closed-end", Survey!$M187="Split share corp", Survey!$I187="Yes"),TRUE,FALSE)</f>
        <v>0</v>
      </c>
      <c r="Z187" s="16" t="str">
        <f>IFERROR(IF(AND(OR(AC187=AD187,AD187 = "Either"),NOT(ISBLANK(Survey!K187))),"Pass","Fail"),"Pass")</f>
        <v>Fail</v>
      </c>
      <c r="AA187" s="31" cm="1">
        <f t="array" ref="AA187">SUM(SUMIF(Survey!CH187:DA187,{"&gt;0","&lt;0"})*{1,-1})</f>
        <v>0</v>
      </c>
      <c r="AB187" s="33" cm="1">
        <f t="array" ref="AB187">SUM(SUMIF(Survey!CK187,{"&gt;0","&lt;0"})*{1,-1})+SUM(SUMIF(Survey!CU187,{"&gt;0","&lt;0"})*{1,-1})</f>
        <v>0</v>
      </c>
      <c r="AC187" s="33">
        <f>Survey!K187</f>
        <v>0</v>
      </c>
      <c r="AD187" s="32" t="str">
        <f t="shared" si="112"/>
        <v>Either</v>
      </c>
      <c r="AE187" s="16" t="str">
        <f t="shared" si="113"/>
        <v>Fail</v>
      </c>
      <c r="AF187" s="58" cm="1">
        <f t="array" ref="AF187">SUM(SUMIF(Survey!CH187:DA187,{"&gt;0","&lt;0"})*{1,-1})+SUM(SUMIF(Survey!DC187:DV187,{"&gt;0","&lt;0"})*{1,-1})</f>
        <v>0</v>
      </c>
      <c r="AG187" s="58">
        <f>IFERROR(AF187/(Survey!$BA187),0)</f>
        <v>0</v>
      </c>
      <c r="AH187" s="104" t="b">
        <f>IF(OR(Survey!$M187="Alternative strategy or hedge",Survey!$M187="Private asset",Survey!$L187="Prospectus fund"),TRUE,FALSE)</f>
        <v>0</v>
      </c>
      <c r="AI187" s="104" t="b">
        <f>NOT(ISBLANK(Survey!$M187))</f>
        <v>0</v>
      </c>
      <c r="AJ187" s="16" t="str">
        <f t="shared" si="114"/>
        <v>Fail</v>
      </c>
      <c r="AK187" t="b">
        <f>IF(Survey!W187="No",TRUE,FALSE)</f>
        <v>0</v>
      </c>
      <c r="AL187" s="119">
        <f>MOD((LEN(Survey!W187)+2),22)</f>
        <v>2</v>
      </c>
      <c r="AM187" t="str">
        <f t="shared" si="115"/>
        <v>Pass</v>
      </c>
      <c r="AN187" s="33" t="b">
        <f>NOT(ISNUMBER(SEARCH("Other",Survey!$Q187)))</f>
        <v>1</v>
      </c>
      <c r="AO187" s="32" t="b">
        <f>NOT(ISBLANK(Survey!$R187))</f>
        <v>0</v>
      </c>
      <c r="AP187" s="16" t="str">
        <f t="shared" si="116"/>
        <v>Pass</v>
      </c>
      <c r="AQ187" s="114">
        <f>COUNTBLANK(Survey!$X187)</f>
        <v>1</v>
      </c>
      <c r="AR187" s="58">
        <f>IF(AND(Survey!L187&lt;&gt;"Exempt fund",OR(Survey!$M187="ETF",Survey!$M187="ETF, alternative mutual fund",Survey!$M187="Mutual fund",Survey!$M187="Alternative mutual fund",Survey!$M187="Money market")),1,0)</f>
        <v>0</v>
      </c>
      <c r="AS187" s="16" t="str">
        <f t="shared" si="117"/>
        <v>Pass</v>
      </c>
      <c r="AT187" s="33" t="b">
        <f>NOT(ISNUMBER(SEARCH("Yes",Survey!$AC187)))</f>
        <v>1</v>
      </c>
      <c r="AU187" s="32" t="b">
        <f>IF(COUNTBLANK(Survey!$AD187:$AE187)=0,TRUE, FALSE)</f>
        <v>0</v>
      </c>
      <c r="AV187" s="16" t="str">
        <f t="shared" si="118"/>
        <v>Pass</v>
      </c>
      <c r="AW187" s="33" t="b">
        <f>NOT(ISNUMBER(SEARCH("Yes",Survey!$AF187)))</f>
        <v>1</v>
      </c>
      <c r="AX187" s="32" t="b">
        <f>NOT(ISBLANK(Survey!$AH187))</f>
        <v>0</v>
      </c>
      <c r="AY187" s="16" t="str">
        <f t="shared" si="119"/>
        <v>Pass</v>
      </c>
      <c r="AZ187" s="33" t="b">
        <f>NOT(OR(ISNUMBER(SEARCH("Other",Survey!$AH187)),ISNUMBER(SEARCH("Multiple",Survey!$AH187))))</f>
        <v>1</v>
      </c>
      <c r="BA187" s="32" t="b">
        <f>NOT(ISBLANK(Survey!$AI187))</f>
        <v>0</v>
      </c>
      <c r="BB187" s="16" t="str">
        <f t="shared" si="120"/>
        <v>Fail</v>
      </c>
      <c r="BC187" s="114">
        <f>IF(ABS(Survey!$BA187)&gt;0, 1,0)</f>
        <v>0</v>
      </c>
      <c r="BD187" s="114">
        <f>IF(COUNTBLANK(Survey!$AL187)=0,1,0)</f>
        <v>0</v>
      </c>
      <c r="BE187" s="16" t="str">
        <f t="shared" si="121"/>
        <v>Pass</v>
      </c>
      <c r="BF187" s="114">
        <f>IF(ISBLANK(Survey!$AL187),0,1)</f>
        <v>0</v>
      </c>
      <c r="BG187" s="133">
        <f>COUNTBLANK(Survey!$AM187)</f>
        <v>1</v>
      </c>
      <c r="BH187" s="16" t="str">
        <f t="shared" si="122"/>
        <v>Pass</v>
      </c>
      <c r="BI187" s="114">
        <f>IF(OR(Survey!$AM187="Closed",ISBLANK(Survey!$AM187)),0,1)</f>
        <v>0</v>
      </c>
      <c r="BJ187" s="133">
        <f>IF(ISBLANK(Survey!$AN187),1,0)</f>
        <v>1</v>
      </c>
      <c r="BK187" s="118" t="str">
        <f t="shared" si="123"/>
        <v>Pass</v>
      </c>
      <c r="BL187" s="31" cm="1">
        <f t="array" ref="BL187">SUM(SUMIF(Survey!AO187:AP187,{"&gt;0","&lt;0"})*{1,-1})</f>
        <v>0</v>
      </c>
      <c r="BM187">
        <f t="shared" si="124"/>
        <v>0</v>
      </c>
      <c r="BN187">
        <f t="shared" si="125"/>
        <v>100</v>
      </c>
      <c r="BO187" s="118" t="str">
        <f t="shared" si="126"/>
        <v>Pass</v>
      </c>
      <c r="BP187">
        <f>IF(Survey!AQ187="No",0,1)</f>
        <v>1</v>
      </c>
      <c r="BQ187" s="207">
        <f>MOD((LEN(Survey!AQ187)+2),22)</f>
        <v>2</v>
      </c>
      <c r="BR187">
        <f>IF(Survey!AR187="No",0,1)</f>
        <v>1</v>
      </c>
      <c r="BS187" s="207">
        <f>MOD((LEN(Survey!AR187)+2),22)</f>
        <v>2</v>
      </c>
      <c r="BT187" s="114">
        <f>COUNTBLANK(Survey!$AQ187:$AS187)+COUNTBLANK(Survey!$AU187)</f>
        <v>4</v>
      </c>
      <c r="BU187" s="114">
        <f>IF(Survey!$I187="Yes",1,0)</f>
        <v>0</v>
      </c>
      <c r="BV187" s="114">
        <f>IF(OR(Survey!$M187="Mutual fund",Survey!$M187="Alternative mutual fund",Survey!$M187="Money market"),1,0)</f>
        <v>0</v>
      </c>
      <c r="BW187" s="119">
        <f>IF(OR(Survey!$M187="ETF",Survey!$M187="ETF, alternative mutual fund"),1,0)</f>
        <v>0</v>
      </c>
      <c r="BX187" s="16" t="str">
        <f t="shared" si="127"/>
        <v>Pass</v>
      </c>
      <c r="BY187" s="33">
        <f>IF(ISNUMBER(SEARCH("Other",Survey!$AS187)), 1, 0)</f>
        <v>0</v>
      </c>
      <c r="BZ187" s="58" t="b">
        <f>NOT(ISBLANK(Survey!$AT187))</f>
        <v>0</v>
      </c>
      <c r="CA187" s="16" t="str">
        <f t="shared" si="128"/>
        <v>Pass</v>
      </c>
      <c r="CB187" s="114">
        <f>IF(Survey!$BB187=0, 0,1)</f>
        <v>0</v>
      </c>
      <c r="CC187" s="58">
        <f>Survey!$AV187</f>
        <v>0</v>
      </c>
      <c r="CD187" s="58">
        <f>Survey!$BC187+Survey!$BD187+ABS(Survey!$BE187)-ABS(Survey!$BF187)-ABS(Survey!$BG187)-ABS(Survey!$BL187)</f>
        <v>0</v>
      </c>
      <c r="CE187" s="138">
        <f>Survey!BB187+(ABS(Survey!$BH187)-ABS(Survey!$BI187)+ABS(Survey!$BJ187)-ABS(Survey!$BK187))*0.5</f>
        <v>0</v>
      </c>
      <c r="CF187" s="58">
        <f t="shared" si="129"/>
        <v>0</v>
      </c>
      <c r="CG187" s="58">
        <f>IF(AND($CC187&gt;$CF187-0.2,$CC187&lt;$CF187+0.2,ISBLANK(Survey!$AV187)=FALSE),0,1)</f>
        <v>1</v>
      </c>
      <c r="CH187" s="133">
        <f>IF(ISBLANK(Survey!$AW187),1,0)</f>
        <v>1</v>
      </c>
      <c r="CI187" s="16" t="str">
        <f t="shared" si="130"/>
        <v>Pass</v>
      </c>
      <c r="CJ187" s="114">
        <f>IF(Survey!$BB187=0, 0,1)</f>
        <v>0</v>
      </c>
      <c r="CK187" s="58">
        <f>IF(AND(Survey!$AX187&gt;=0,Survey!$AX187&lt;=0.2,Survey!$AX187&lt;&gt;""),0,1)</f>
        <v>1</v>
      </c>
      <c r="CL187" s="114">
        <f>IF(ISBLANK(Survey!$AY187),1,0)</f>
        <v>1</v>
      </c>
      <c r="CM187" s="16" t="str">
        <f t="shared" si="131"/>
        <v>Fail</v>
      </c>
      <c r="CN187" s="133">
        <f>Survey!$AZ187</f>
        <v>0</v>
      </c>
      <c r="CO187" s="16" t="str">
        <f t="shared" si="132"/>
        <v>Pass</v>
      </c>
      <c r="CP187" s="31">
        <f>Survey!$BA187</f>
        <v>0</v>
      </c>
      <c r="CQ187" s="138">
        <f>Survey!$BB187+Survey!$BC187+Survey!$BD187+ABS(Survey!$BE187)-ABS(Survey!$BF187)-ABS(Survey!$BG187)+ABS(Survey!$BH187)-ABS(Survey!$BI187)+ABS(Survey!$BJ187)-ABS(Survey!$BK187)-ABS(Survey!$BL187)+Survey!$BM187</f>
        <v>0</v>
      </c>
      <c r="CR187" s="30">
        <f t="shared" si="133"/>
        <v>0</v>
      </c>
      <c r="CS187" s="17">
        <f t="shared" si="134"/>
        <v>0</v>
      </c>
      <c r="CT187" s="16" t="str">
        <f t="shared" si="135"/>
        <v>Pass</v>
      </c>
      <c r="CU187" s="33" t="b">
        <f>IF(ABS(Survey!$BM187)=0,TRUE,FALSE)</f>
        <v>1</v>
      </c>
      <c r="CV187" s="32" t="b">
        <f>NOT(ISBLANK(Survey!$BN187))</f>
        <v>0</v>
      </c>
      <c r="CW187" t="str">
        <f t="shared" si="136"/>
        <v>Fail</v>
      </c>
      <c r="CX187" s="25">
        <f>Survey!$BA187</f>
        <v>0</v>
      </c>
      <c r="CY187" s="25" cm="1">
        <f t="array" ref="CY187">SUM(SUMIF(Survey!BP187:BW187,{"&gt;0","&lt;0"})*{1,-1})-SUM(SUMIF(Survey!BY187:CF187,{"&gt;0","&lt;0"})*{1,-1})</f>
        <v>0</v>
      </c>
      <c r="CZ187" s="30" t="str">
        <f t="shared" si="137"/>
        <v>No holdings</v>
      </c>
      <c r="DA187">
        <f t="shared" si="138"/>
        <v>0</v>
      </c>
      <c r="DB187" s="16" t="str">
        <f t="shared" si="139"/>
        <v>Fail</v>
      </c>
      <c r="DC187" s="31">
        <f>Survey!$BA187</f>
        <v>0</v>
      </c>
      <c r="DD187" s="31" cm="1">
        <f t="array" ref="DD187">SUM(SUMIF(Survey!CH187:DA187,{"&gt;0","&lt;0"})*{1,-1})-SUM(SUMIF(Survey!DC187:DV187,{"&gt;0","&lt;0"})*{1,-1})</f>
        <v>0</v>
      </c>
      <c r="DE187" s="30" t="str">
        <f t="shared" si="140"/>
        <v>No holdings</v>
      </c>
      <c r="DF187" s="17">
        <f t="shared" si="141"/>
        <v>0</v>
      </c>
      <c r="DG187" s="16" t="str">
        <f t="shared" si="142"/>
        <v>Pass</v>
      </c>
      <c r="DH187" s="33" t="b">
        <f>IF(ABS(Survey!$DA187)=0,TRUE,FALSE)</f>
        <v>1</v>
      </c>
      <c r="DI187" s="32" t="b">
        <f>NOT(ISBLANK(Survey!$DB187))</f>
        <v>0</v>
      </c>
      <c r="DJ187" s="16" t="str">
        <f t="shared" si="143"/>
        <v>Pass</v>
      </c>
      <c r="DK187" s="33" t="b">
        <f>IF(ABS(Survey!$DV187)=0,TRUE,FALSE)</f>
        <v>1</v>
      </c>
      <c r="DL187" s="32" t="b">
        <f>NOT(ISBLANK(Survey!$DW187))</f>
        <v>0</v>
      </c>
      <c r="DM187" t="str">
        <f t="shared" si="144"/>
        <v>Pass</v>
      </c>
      <c r="DN187" s="25" cm="1">
        <f t="array" ref="DN187">SUM(SUMIF(Survey!CW187,{"&gt;0","&lt;0"})*{1,-1})+SUM(SUMIF(Survey!DR187,{"&gt;0","&lt;0"})*{1,-1})</f>
        <v>0</v>
      </c>
      <c r="DO187" s="25">
        <f>SUM(SUMIF(Survey!DY187:EE187,{"&gt;0","&lt;0"})*{1,-1})+SUM(SUMIF(Survey!EG187:EM187,{"&gt;0","&lt;0"})*{1,-1})</f>
        <v>0</v>
      </c>
      <c r="DP187">
        <f t="shared" si="145"/>
        <v>0</v>
      </c>
      <c r="DQ187">
        <f t="shared" si="146"/>
        <v>0</v>
      </c>
      <c r="DR187" s="16" t="str">
        <f t="shared" si="147"/>
        <v>Pass</v>
      </c>
      <c r="DS187" s="33" t="b">
        <f>IF(ABS(Survey!$EE187)=0,TRUE,FALSE)</f>
        <v>1</v>
      </c>
      <c r="DT187" s="32" t="b">
        <f>NOT(ISBLANK(Survey!EF187))</f>
        <v>0</v>
      </c>
      <c r="DU187" s="16" t="str">
        <f t="shared" si="148"/>
        <v>Pass</v>
      </c>
      <c r="DV187" s="33" t="b">
        <f>IF(ABS(Survey!$EM187)=0,TRUE,FALSE)</f>
        <v>1</v>
      </c>
      <c r="DW187" s="32" t="b">
        <f>NOT(ISBLANK(Survey!$EN187))</f>
        <v>0</v>
      </c>
      <c r="DX187" s="16" t="str">
        <f t="shared" si="149"/>
        <v>Fail</v>
      </c>
      <c r="DY187" s="31">
        <f>SUM(SUMIF(Survey!ET187:EV187,{"&gt;0","&lt;0"})*{1,-1})</f>
        <v>0</v>
      </c>
      <c r="DZ187">
        <f t="shared" si="150"/>
        <v>0</v>
      </c>
      <c r="EA187">
        <f t="shared" si="151"/>
        <v>100</v>
      </c>
      <c r="EB187" s="30" t="b">
        <f>IF(OR(Survey!$M187="ETF",Survey!$M187="ETF, alternative mutual fund",Survey!$M187="Closed-end", Survey!$M187="Split share corp"),TRUE,FALSE)</f>
        <v>0</v>
      </c>
      <c r="EC187" s="16" t="str">
        <f t="shared" si="152"/>
        <v>Fail</v>
      </c>
      <c r="ED187" s="31">
        <f>SUM(SUMIF(Survey!EX187:FD187,{"&gt;0","&lt;0"})*{1,-1})</f>
        <v>0</v>
      </c>
      <c r="EE187">
        <f t="shared" si="153"/>
        <v>0</v>
      </c>
      <c r="EF187" s="17">
        <f t="shared" si="154"/>
        <v>100</v>
      </c>
      <c r="EG187" s="16" t="str">
        <f t="shared" si="155"/>
        <v>Fail</v>
      </c>
      <c r="EH187" s="31">
        <f>SUM(SUMIF(Survey!FF187:FL187,{"&gt;0","&lt;0"})*{1,-1})</f>
        <v>0</v>
      </c>
      <c r="EI187">
        <f t="shared" si="156"/>
        <v>0</v>
      </c>
      <c r="EJ187" s="17">
        <f t="shared" si="157"/>
        <v>100</v>
      </c>
    </row>
    <row r="188" spans="1:140">
      <c r="A188">
        <v>188</v>
      </c>
      <c r="B188" t="str">
        <f t="shared" si="0"/>
        <v>Pass</v>
      </c>
      <c r="C188" t="str">
        <f>IF(COUNTBLANK(Survey!B188:FM188)=$C$2, "Pass", "Fail")</f>
        <v>Pass</v>
      </c>
      <c r="D188" s="16" t="str">
        <f t="shared" si="106"/>
        <v>Fail</v>
      </c>
      <c r="E188" t="str">
        <f>IF(OR(ISBLANK(Survey!AL188),COUNTIF(G188:BJ188,"Fail")),"Fail","Pass")</f>
        <v>Fail</v>
      </c>
      <c r="F188" s="265"/>
      <c r="G188" s="16" t="str">
        <f t="shared" si="107"/>
        <v>Fail</v>
      </c>
      <c r="H188" s="139">
        <f>COUNTBLANK(Survey!B188:D188)+COUNTBLANK(Survey!G188)+COUNTBLANK(Survey!I188)+COUNTBLANK(Survey!K188:M188)+COUNTBLANK(Survey!P188:Q188)+COUNTBLANK(Survey!T188:W188)+COUNTBLANK(Survey!Z188:AC188)+COUNTBLANK(Survey!AF188:AG188)+COUNTBLANK(Survey!AK188:AK188)</f>
        <v>21</v>
      </c>
      <c r="I188" t="str">
        <f t="shared" si="108"/>
        <v>Fail</v>
      </c>
      <c r="J188" t="b">
        <f>IF(Survey!E188="No",TRUE,FALSE)</f>
        <v>0</v>
      </c>
      <c r="K188" s="29" cm="1">
        <f t="array" ref="K188">IF(COUNTA(Survey!$E$4:$E$695)=1, 0, SUM(IF(COUNTIF(Survey!$E$4:$E$695, Survey!$E$4:$E$695)=1,1,0)))</f>
        <v>0</v>
      </c>
      <c r="L188" s="29">
        <f>LEN(Survey!E188)</f>
        <v>0</v>
      </c>
      <c r="M188" s="16" t="str">
        <f t="shared" si="109"/>
        <v>Fail</v>
      </c>
      <c r="N188" t="b">
        <f>IF(Survey!F188="No",TRUE,FALSE)</f>
        <v>0</v>
      </c>
      <c r="O188" t="b">
        <f>Survey!F188=Survey!E188</f>
        <v>1</v>
      </c>
      <c r="P188">
        <f>COUNTIF(Survey!$F$4:$F$695,Survey!F188)</f>
        <v>0</v>
      </c>
      <c r="Q188" s="28">
        <f>LEN(Survey!F188)</f>
        <v>0</v>
      </c>
      <c r="R188" s="16" t="str">
        <f t="shared" si="110"/>
        <v>Pass</v>
      </c>
      <c r="S188" s="29">
        <f>MOD((LEN(Survey!H188)+2),11)</f>
        <v>2</v>
      </c>
      <c r="T188">
        <f>COUNTIF(Survey!$H$4:$H$695,Survey!H188)</f>
        <v>0</v>
      </c>
      <c r="U188" s="28" t="str">
        <f>IF(Survey!$L188="Prospectus fund", "Yes", "No")</f>
        <v>No</v>
      </c>
      <c r="V188" s="16" t="str">
        <f t="shared" si="111"/>
        <v>Pass</v>
      </c>
      <c r="W188" s="29">
        <f>MOD((LEN(Survey!J188)+2),11)</f>
        <v>2</v>
      </c>
      <c r="X188">
        <f>COUNTIF(Survey!$J$4:$J$695,Survey!J188)</f>
        <v>0</v>
      </c>
      <c r="Y188" s="30" t="b">
        <f>IF(OR(Survey!$M188="ETF",Survey!$M188="ETF, alternative mutual fund",Survey!$M188="Closed-end", Survey!$M188="Split share corp", Survey!$I188="Yes"),TRUE,FALSE)</f>
        <v>0</v>
      </c>
      <c r="Z188" s="16" t="str">
        <f>IFERROR(IF(AND(OR(AC188=AD188,AD188 = "Either"),NOT(ISBLANK(Survey!K188))),"Pass","Fail"),"Pass")</f>
        <v>Fail</v>
      </c>
      <c r="AA188" s="31" cm="1">
        <f t="array" ref="AA188">SUM(SUMIF(Survey!CH188:DA188,{"&gt;0","&lt;0"})*{1,-1})</f>
        <v>0</v>
      </c>
      <c r="AB188" s="33" cm="1">
        <f t="array" ref="AB188">SUM(SUMIF(Survey!CK188,{"&gt;0","&lt;0"})*{1,-1})+SUM(SUMIF(Survey!CU188,{"&gt;0","&lt;0"})*{1,-1})</f>
        <v>0</v>
      </c>
      <c r="AC188" s="33">
        <f>Survey!K188</f>
        <v>0</v>
      </c>
      <c r="AD188" s="32" t="str">
        <f t="shared" si="112"/>
        <v>Either</v>
      </c>
      <c r="AE188" s="16" t="str">
        <f t="shared" si="113"/>
        <v>Fail</v>
      </c>
      <c r="AF188" s="58" cm="1">
        <f t="array" ref="AF188">SUM(SUMIF(Survey!CH188:DA188,{"&gt;0","&lt;0"})*{1,-1})+SUM(SUMIF(Survey!DC188:DV188,{"&gt;0","&lt;0"})*{1,-1})</f>
        <v>0</v>
      </c>
      <c r="AG188" s="58">
        <f>IFERROR(AF188/(Survey!$BA188),0)</f>
        <v>0</v>
      </c>
      <c r="AH188" s="104" t="b">
        <f>IF(OR(Survey!$M188="Alternative strategy or hedge",Survey!$M188="Private asset",Survey!$L188="Prospectus fund"),TRUE,FALSE)</f>
        <v>0</v>
      </c>
      <c r="AI188" s="104" t="b">
        <f>NOT(ISBLANK(Survey!$M188))</f>
        <v>0</v>
      </c>
      <c r="AJ188" s="16" t="str">
        <f t="shared" si="114"/>
        <v>Fail</v>
      </c>
      <c r="AK188" t="b">
        <f>IF(Survey!W188="No",TRUE,FALSE)</f>
        <v>0</v>
      </c>
      <c r="AL188" s="119">
        <f>MOD((LEN(Survey!W188)+2),22)</f>
        <v>2</v>
      </c>
      <c r="AM188" t="str">
        <f t="shared" si="115"/>
        <v>Pass</v>
      </c>
      <c r="AN188" s="33" t="b">
        <f>NOT(ISNUMBER(SEARCH("Other",Survey!$Q188)))</f>
        <v>1</v>
      </c>
      <c r="AO188" s="32" t="b">
        <f>NOT(ISBLANK(Survey!$R188))</f>
        <v>0</v>
      </c>
      <c r="AP188" s="16" t="str">
        <f t="shared" si="116"/>
        <v>Pass</v>
      </c>
      <c r="AQ188" s="114">
        <f>COUNTBLANK(Survey!$X188)</f>
        <v>1</v>
      </c>
      <c r="AR188" s="58">
        <f>IF(AND(Survey!L188&lt;&gt;"Exempt fund",OR(Survey!$M188="ETF",Survey!$M188="ETF, alternative mutual fund",Survey!$M188="Mutual fund",Survey!$M188="Alternative mutual fund",Survey!$M188="Money market")),1,0)</f>
        <v>0</v>
      </c>
      <c r="AS188" s="16" t="str">
        <f t="shared" si="117"/>
        <v>Pass</v>
      </c>
      <c r="AT188" s="33" t="b">
        <f>NOT(ISNUMBER(SEARCH("Yes",Survey!$AC188)))</f>
        <v>1</v>
      </c>
      <c r="AU188" s="32" t="b">
        <f>IF(COUNTBLANK(Survey!$AD188:$AE188)=0,TRUE, FALSE)</f>
        <v>0</v>
      </c>
      <c r="AV188" s="16" t="str">
        <f t="shared" si="118"/>
        <v>Pass</v>
      </c>
      <c r="AW188" s="33" t="b">
        <f>NOT(ISNUMBER(SEARCH("Yes",Survey!$AF188)))</f>
        <v>1</v>
      </c>
      <c r="AX188" s="32" t="b">
        <f>NOT(ISBLANK(Survey!$AH188))</f>
        <v>0</v>
      </c>
      <c r="AY188" s="16" t="str">
        <f t="shared" si="119"/>
        <v>Pass</v>
      </c>
      <c r="AZ188" s="33" t="b">
        <f>NOT(OR(ISNUMBER(SEARCH("Other",Survey!$AH188)),ISNUMBER(SEARCH("Multiple",Survey!$AH188))))</f>
        <v>1</v>
      </c>
      <c r="BA188" s="32" t="b">
        <f>NOT(ISBLANK(Survey!$AI188))</f>
        <v>0</v>
      </c>
      <c r="BB188" s="16" t="str">
        <f t="shared" si="120"/>
        <v>Fail</v>
      </c>
      <c r="BC188" s="114">
        <f>IF(ABS(Survey!$BA188)&gt;0, 1,0)</f>
        <v>0</v>
      </c>
      <c r="BD188" s="114">
        <f>IF(COUNTBLANK(Survey!$AL188)=0,1,0)</f>
        <v>0</v>
      </c>
      <c r="BE188" s="16" t="str">
        <f t="shared" si="121"/>
        <v>Pass</v>
      </c>
      <c r="BF188" s="114">
        <f>IF(ISBLANK(Survey!$AL188),0,1)</f>
        <v>0</v>
      </c>
      <c r="BG188" s="133">
        <f>COUNTBLANK(Survey!$AM188)</f>
        <v>1</v>
      </c>
      <c r="BH188" s="16" t="str">
        <f t="shared" si="122"/>
        <v>Pass</v>
      </c>
      <c r="BI188" s="114">
        <f>IF(OR(Survey!$AM188="Closed",ISBLANK(Survey!$AM188)),0,1)</f>
        <v>0</v>
      </c>
      <c r="BJ188" s="133">
        <f>IF(ISBLANK(Survey!$AN188),1,0)</f>
        <v>1</v>
      </c>
      <c r="BK188" s="118" t="str">
        <f t="shared" si="123"/>
        <v>Pass</v>
      </c>
      <c r="BL188" s="31" cm="1">
        <f t="array" ref="BL188">SUM(SUMIF(Survey!AO188:AP188,{"&gt;0","&lt;0"})*{1,-1})</f>
        <v>0</v>
      </c>
      <c r="BM188">
        <f t="shared" si="124"/>
        <v>0</v>
      </c>
      <c r="BN188">
        <f t="shared" si="125"/>
        <v>100</v>
      </c>
      <c r="BO188" s="118" t="str">
        <f t="shared" si="126"/>
        <v>Pass</v>
      </c>
      <c r="BP188">
        <f>IF(Survey!AQ188="No",0,1)</f>
        <v>1</v>
      </c>
      <c r="BQ188" s="207">
        <f>MOD((LEN(Survey!AQ188)+2),22)</f>
        <v>2</v>
      </c>
      <c r="BR188">
        <f>IF(Survey!AR188="No",0,1)</f>
        <v>1</v>
      </c>
      <c r="BS188" s="207">
        <f>MOD((LEN(Survey!AR188)+2),22)</f>
        <v>2</v>
      </c>
      <c r="BT188" s="114">
        <f>COUNTBLANK(Survey!$AQ188:$AS188)+COUNTBLANK(Survey!$AU188)</f>
        <v>4</v>
      </c>
      <c r="BU188" s="114">
        <f>IF(Survey!$I188="Yes",1,0)</f>
        <v>0</v>
      </c>
      <c r="BV188" s="114">
        <f>IF(OR(Survey!$M188="Mutual fund",Survey!$M188="Alternative mutual fund",Survey!$M188="Money market"),1,0)</f>
        <v>0</v>
      </c>
      <c r="BW188" s="119">
        <f>IF(OR(Survey!$M188="ETF",Survey!$M188="ETF, alternative mutual fund"),1,0)</f>
        <v>0</v>
      </c>
      <c r="BX188" s="16" t="str">
        <f t="shared" si="127"/>
        <v>Pass</v>
      </c>
      <c r="BY188" s="33">
        <f>IF(ISNUMBER(SEARCH("Other",Survey!$AS188)), 1, 0)</f>
        <v>0</v>
      </c>
      <c r="BZ188" s="58" t="b">
        <f>NOT(ISBLANK(Survey!$AT188))</f>
        <v>0</v>
      </c>
      <c r="CA188" s="16" t="str">
        <f t="shared" si="128"/>
        <v>Pass</v>
      </c>
      <c r="CB188" s="114">
        <f>IF(Survey!$BB188=0, 0,1)</f>
        <v>0</v>
      </c>
      <c r="CC188" s="58">
        <f>Survey!$AV188</f>
        <v>0</v>
      </c>
      <c r="CD188" s="58">
        <f>Survey!$BC188+Survey!$BD188+ABS(Survey!$BE188)-ABS(Survey!$BF188)-ABS(Survey!$BG188)-ABS(Survey!$BL188)</f>
        <v>0</v>
      </c>
      <c r="CE188" s="138">
        <f>Survey!BB188+(ABS(Survey!$BH188)-ABS(Survey!$BI188)+ABS(Survey!$BJ188)-ABS(Survey!$BK188))*0.5</f>
        <v>0</v>
      </c>
      <c r="CF188" s="58">
        <f t="shared" si="129"/>
        <v>0</v>
      </c>
      <c r="CG188" s="58">
        <f>IF(AND($CC188&gt;$CF188-0.2,$CC188&lt;$CF188+0.2,ISBLANK(Survey!$AV188)=FALSE),0,1)</f>
        <v>1</v>
      </c>
      <c r="CH188" s="133">
        <f>IF(ISBLANK(Survey!$AW188),1,0)</f>
        <v>1</v>
      </c>
      <c r="CI188" s="16" t="str">
        <f t="shared" si="130"/>
        <v>Pass</v>
      </c>
      <c r="CJ188" s="114">
        <f>IF(Survey!$BB188=0, 0,1)</f>
        <v>0</v>
      </c>
      <c r="CK188" s="58">
        <f>IF(AND(Survey!$AX188&gt;=0,Survey!$AX188&lt;=0.2,Survey!$AX188&lt;&gt;""),0,1)</f>
        <v>1</v>
      </c>
      <c r="CL188" s="114">
        <f>IF(ISBLANK(Survey!$AY188),1,0)</f>
        <v>1</v>
      </c>
      <c r="CM188" s="16" t="str">
        <f t="shared" si="131"/>
        <v>Fail</v>
      </c>
      <c r="CN188" s="133">
        <f>Survey!$AZ188</f>
        <v>0</v>
      </c>
      <c r="CO188" s="16" t="str">
        <f t="shared" si="132"/>
        <v>Pass</v>
      </c>
      <c r="CP188" s="31">
        <f>Survey!$BA188</f>
        <v>0</v>
      </c>
      <c r="CQ188" s="138">
        <f>Survey!$BB188+Survey!$BC188+Survey!$BD188+ABS(Survey!$BE188)-ABS(Survey!$BF188)-ABS(Survey!$BG188)+ABS(Survey!$BH188)-ABS(Survey!$BI188)+ABS(Survey!$BJ188)-ABS(Survey!$BK188)-ABS(Survey!$BL188)+Survey!$BM188</f>
        <v>0</v>
      </c>
      <c r="CR188" s="30">
        <f t="shared" si="133"/>
        <v>0</v>
      </c>
      <c r="CS188" s="17">
        <f t="shared" si="134"/>
        <v>0</v>
      </c>
      <c r="CT188" s="16" t="str">
        <f t="shared" si="135"/>
        <v>Pass</v>
      </c>
      <c r="CU188" s="33" t="b">
        <f>IF(ABS(Survey!$BM188)=0,TRUE,FALSE)</f>
        <v>1</v>
      </c>
      <c r="CV188" s="32" t="b">
        <f>NOT(ISBLANK(Survey!$BN188))</f>
        <v>0</v>
      </c>
      <c r="CW188" t="str">
        <f t="shared" si="136"/>
        <v>Fail</v>
      </c>
      <c r="CX188" s="25">
        <f>Survey!$BA188</f>
        <v>0</v>
      </c>
      <c r="CY188" s="25" cm="1">
        <f t="array" ref="CY188">SUM(SUMIF(Survey!BP188:BW188,{"&gt;0","&lt;0"})*{1,-1})-SUM(SUMIF(Survey!BY188:CF188,{"&gt;0","&lt;0"})*{1,-1})</f>
        <v>0</v>
      </c>
      <c r="CZ188" s="30" t="str">
        <f t="shared" si="137"/>
        <v>No holdings</v>
      </c>
      <c r="DA188">
        <f t="shared" si="138"/>
        <v>0</v>
      </c>
      <c r="DB188" s="16" t="str">
        <f t="shared" si="139"/>
        <v>Fail</v>
      </c>
      <c r="DC188" s="31">
        <f>Survey!$BA188</f>
        <v>0</v>
      </c>
      <c r="DD188" s="31" cm="1">
        <f t="array" ref="DD188">SUM(SUMIF(Survey!CH188:DA188,{"&gt;0","&lt;0"})*{1,-1})-SUM(SUMIF(Survey!DC188:DV188,{"&gt;0","&lt;0"})*{1,-1})</f>
        <v>0</v>
      </c>
      <c r="DE188" s="30" t="str">
        <f t="shared" si="140"/>
        <v>No holdings</v>
      </c>
      <c r="DF188" s="17">
        <f t="shared" si="141"/>
        <v>0</v>
      </c>
      <c r="DG188" s="16" t="str">
        <f t="shared" si="142"/>
        <v>Pass</v>
      </c>
      <c r="DH188" s="33" t="b">
        <f>IF(ABS(Survey!$DA188)=0,TRUE,FALSE)</f>
        <v>1</v>
      </c>
      <c r="DI188" s="32" t="b">
        <f>NOT(ISBLANK(Survey!$DB188))</f>
        <v>0</v>
      </c>
      <c r="DJ188" s="16" t="str">
        <f t="shared" si="143"/>
        <v>Pass</v>
      </c>
      <c r="DK188" s="33" t="b">
        <f>IF(ABS(Survey!$DV188)=0,TRUE,FALSE)</f>
        <v>1</v>
      </c>
      <c r="DL188" s="32" t="b">
        <f>NOT(ISBLANK(Survey!$DW188))</f>
        <v>0</v>
      </c>
      <c r="DM188" t="str">
        <f t="shared" si="144"/>
        <v>Pass</v>
      </c>
      <c r="DN188" s="25" cm="1">
        <f t="array" ref="DN188">SUM(SUMIF(Survey!CW188,{"&gt;0","&lt;0"})*{1,-1})+SUM(SUMIF(Survey!DR188,{"&gt;0","&lt;0"})*{1,-1})</f>
        <v>0</v>
      </c>
      <c r="DO188" s="25">
        <f>SUM(SUMIF(Survey!DY188:EE188,{"&gt;0","&lt;0"})*{1,-1})+SUM(SUMIF(Survey!EG188:EM188,{"&gt;0","&lt;0"})*{1,-1})</f>
        <v>0</v>
      </c>
      <c r="DP188">
        <f t="shared" si="145"/>
        <v>0</v>
      </c>
      <c r="DQ188">
        <f t="shared" si="146"/>
        <v>0</v>
      </c>
      <c r="DR188" s="16" t="str">
        <f t="shared" si="147"/>
        <v>Pass</v>
      </c>
      <c r="DS188" s="33" t="b">
        <f>IF(ABS(Survey!$EE188)=0,TRUE,FALSE)</f>
        <v>1</v>
      </c>
      <c r="DT188" s="32" t="b">
        <f>NOT(ISBLANK(Survey!EF188))</f>
        <v>0</v>
      </c>
      <c r="DU188" s="16" t="str">
        <f t="shared" si="148"/>
        <v>Pass</v>
      </c>
      <c r="DV188" s="33" t="b">
        <f>IF(ABS(Survey!$EM188)=0,TRUE,FALSE)</f>
        <v>1</v>
      </c>
      <c r="DW188" s="32" t="b">
        <f>NOT(ISBLANK(Survey!$EN188))</f>
        <v>0</v>
      </c>
      <c r="DX188" s="16" t="str">
        <f t="shared" si="149"/>
        <v>Fail</v>
      </c>
      <c r="DY188" s="31">
        <f>SUM(SUMIF(Survey!ET188:EV188,{"&gt;0","&lt;0"})*{1,-1})</f>
        <v>0</v>
      </c>
      <c r="DZ188">
        <f t="shared" si="150"/>
        <v>0</v>
      </c>
      <c r="EA188">
        <f t="shared" si="151"/>
        <v>100</v>
      </c>
      <c r="EB188" s="30" t="b">
        <f>IF(OR(Survey!$M188="ETF",Survey!$M188="ETF, alternative mutual fund",Survey!$M188="Closed-end", Survey!$M188="Split share corp"),TRUE,FALSE)</f>
        <v>0</v>
      </c>
      <c r="EC188" s="16" t="str">
        <f t="shared" si="152"/>
        <v>Fail</v>
      </c>
      <c r="ED188" s="31">
        <f>SUM(SUMIF(Survey!EX188:FD188,{"&gt;0","&lt;0"})*{1,-1})</f>
        <v>0</v>
      </c>
      <c r="EE188">
        <f t="shared" si="153"/>
        <v>0</v>
      </c>
      <c r="EF188" s="17">
        <f t="shared" si="154"/>
        <v>100</v>
      </c>
      <c r="EG188" s="16" t="str">
        <f t="shared" si="155"/>
        <v>Fail</v>
      </c>
      <c r="EH188" s="31">
        <f>SUM(SUMIF(Survey!FF188:FL188,{"&gt;0","&lt;0"})*{1,-1})</f>
        <v>0</v>
      </c>
      <c r="EI188">
        <f t="shared" si="156"/>
        <v>0</v>
      </c>
      <c r="EJ188" s="17">
        <f t="shared" si="157"/>
        <v>100</v>
      </c>
    </row>
    <row r="189" spans="1:140">
      <c r="A189">
        <v>189</v>
      </c>
      <c r="B189" t="str">
        <f t="shared" si="0"/>
        <v>Pass</v>
      </c>
      <c r="C189" t="str">
        <f>IF(COUNTBLANK(Survey!B189:FM189)=$C$2, "Pass", "Fail")</f>
        <v>Pass</v>
      </c>
      <c r="D189" s="16" t="str">
        <f t="shared" si="106"/>
        <v>Fail</v>
      </c>
      <c r="E189" t="str">
        <f>IF(OR(ISBLANK(Survey!AL189),COUNTIF(G189:BJ189,"Fail")),"Fail","Pass")</f>
        <v>Fail</v>
      </c>
      <c r="F189" s="265"/>
      <c r="G189" s="16" t="str">
        <f t="shared" si="107"/>
        <v>Fail</v>
      </c>
      <c r="H189" s="139">
        <f>COUNTBLANK(Survey!B189:D189)+COUNTBLANK(Survey!G189)+COUNTBLANK(Survey!I189)+COUNTBLANK(Survey!K189:M189)+COUNTBLANK(Survey!P189:Q189)+COUNTBLANK(Survey!T189:W189)+COUNTBLANK(Survey!Z189:AC189)+COUNTBLANK(Survey!AF189:AG189)+COUNTBLANK(Survey!AK189:AK189)</f>
        <v>21</v>
      </c>
      <c r="I189" t="str">
        <f t="shared" si="108"/>
        <v>Fail</v>
      </c>
      <c r="J189" t="b">
        <f>IF(Survey!E189="No",TRUE,FALSE)</f>
        <v>0</v>
      </c>
      <c r="K189" s="29" cm="1">
        <f t="array" ref="K189">IF(COUNTA(Survey!$E$4:$E$695)=1, 0, SUM(IF(COUNTIF(Survey!$E$4:$E$695, Survey!$E$4:$E$695)=1,1,0)))</f>
        <v>0</v>
      </c>
      <c r="L189" s="29">
        <f>LEN(Survey!E189)</f>
        <v>0</v>
      </c>
      <c r="M189" s="16" t="str">
        <f t="shared" si="109"/>
        <v>Fail</v>
      </c>
      <c r="N189" t="b">
        <f>IF(Survey!F189="No",TRUE,FALSE)</f>
        <v>0</v>
      </c>
      <c r="O189" t="b">
        <f>Survey!F189=Survey!E189</f>
        <v>1</v>
      </c>
      <c r="P189">
        <f>COUNTIF(Survey!$F$4:$F$695,Survey!F189)</f>
        <v>0</v>
      </c>
      <c r="Q189" s="28">
        <f>LEN(Survey!F189)</f>
        <v>0</v>
      </c>
      <c r="R189" s="16" t="str">
        <f t="shared" si="110"/>
        <v>Pass</v>
      </c>
      <c r="S189" s="29">
        <f>MOD((LEN(Survey!H189)+2),11)</f>
        <v>2</v>
      </c>
      <c r="T189">
        <f>COUNTIF(Survey!$H$4:$H$695,Survey!H189)</f>
        <v>0</v>
      </c>
      <c r="U189" s="28" t="str">
        <f>IF(Survey!$L189="Prospectus fund", "Yes", "No")</f>
        <v>No</v>
      </c>
      <c r="V189" s="16" t="str">
        <f t="shared" si="111"/>
        <v>Pass</v>
      </c>
      <c r="W189" s="29">
        <f>MOD((LEN(Survey!J189)+2),11)</f>
        <v>2</v>
      </c>
      <c r="X189">
        <f>COUNTIF(Survey!$J$4:$J$695,Survey!J189)</f>
        <v>0</v>
      </c>
      <c r="Y189" s="30" t="b">
        <f>IF(OR(Survey!$M189="ETF",Survey!$M189="ETF, alternative mutual fund",Survey!$M189="Closed-end", Survey!$M189="Split share corp", Survey!$I189="Yes"),TRUE,FALSE)</f>
        <v>0</v>
      </c>
      <c r="Z189" s="16" t="str">
        <f>IFERROR(IF(AND(OR(AC189=AD189,AD189 = "Either"),NOT(ISBLANK(Survey!K189))),"Pass","Fail"),"Pass")</f>
        <v>Fail</v>
      </c>
      <c r="AA189" s="31" cm="1">
        <f t="array" ref="AA189">SUM(SUMIF(Survey!CH189:DA189,{"&gt;0","&lt;0"})*{1,-1})</f>
        <v>0</v>
      </c>
      <c r="AB189" s="33" cm="1">
        <f t="array" ref="AB189">SUM(SUMIF(Survey!CK189,{"&gt;0","&lt;0"})*{1,-1})+SUM(SUMIF(Survey!CU189,{"&gt;0","&lt;0"})*{1,-1})</f>
        <v>0</v>
      </c>
      <c r="AC189" s="33">
        <f>Survey!K189</f>
        <v>0</v>
      </c>
      <c r="AD189" s="32" t="str">
        <f t="shared" si="112"/>
        <v>Either</v>
      </c>
      <c r="AE189" s="16" t="str">
        <f t="shared" si="113"/>
        <v>Fail</v>
      </c>
      <c r="AF189" s="58" cm="1">
        <f t="array" ref="AF189">SUM(SUMIF(Survey!CH189:DA189,{"&gt;0","&lt;0"})*{1,-1})+SUM(SUMIF(Survey!DC189:DV189,{"&gt;0","&lt;0"})*{1,-1})</f>
        <v>0</v>
      </c>
      <c r="AG189" s="58">
        <f>IFERROR(AF189/(Survey!$BA189),0)</f>
        <v>0</v>
      </c>
      <c r="AH189" s="104" t="b">
        <f>IF(OR(Survey!$M189="Alternative strategy or hedge",Survey!$M189="Private asset",Survey!$L189="Prospectus fund"),TRUE,FALSE)</f>
        <v>0</v>
      </c>
      <c r="AI189" s="104" t="b">
        <f>NOT(ISBLANK(Survey!$M189))</f>
        <v>0</v>
      </c>
      <c r="AJ189" s="16" t="str">
        <f t="shared" si="114"/>
        <v>Fail</v>
      </c>
      <c r="AK189" t="b">
        <f>IF(Survey!W189="No",TRUE,FALSE)</f>
        <v>0</v>
      </c>
      <c r="AL189" s="119">
        <f>MOD((LEN(Survey!W189)+2),22)</f>
        <v>2</v>
      </c>
      <c r="AM189" t="str">
        <f t="shared" si="115"/>
        <v>Pass</v>
      </c>
      <c r="AN189" s="33" t="b">
        <f>NOT(ISNUMBER(SEARCH("Other",Survey!$Q189)))</f>
        <v>1</v>
      </c>
      <c r="AO189" s="32" t="b">
        <f>NOT(ISBLANK(Survey!$R189))</f>
        <v>0</v>
      </c>
      <c r="AP189" s="16" t="str">
        <f t="shared" si="116"/>
        <v>Pass</v>
      </c>
      <c r="AQ189" s="114">
        <f>COUNTBLANK(Survey!$X189)</f>
        <v>1</v>
      </c>
      <c r="AR189" s="58">
        <f>IF(AND(Survey!L189&lt;&gt;"Exempt fund",OR(Survey!$M189="ETF",Survey!$M189="ETF, alternative mutual fund",Survey!$M189="Mutual fund",Survey!$M189="Alternative mutual fund",Survey!$M189="Money market")),1,0)</f>
        <v>0</v>
      </c>
      <c r="AS189" s="16" t="str">
        <f t="shared" si="117"/>
        <v>Pass</v>
      </c>
      <c r="AT189" s="33" t="b">
        <f>NOT(ISNUMBER(SEARCH("Yes",Survey!$AC189)))</f>
        <v>1</v>
      </c>
      <c r="AU189" s="32" t="b">
        <f>IF(COUNTBLANK(Survey!$AD189:$AE189)=0,TRUE, FALSE)</f>
        <v>0</v>
      </c>
      <c r="AV189" s="16" t="str">
        <f t="shared" si="118"/>
        <v>Pass</v>
      </c>
      <c r="AW189" s="33" t="b">
        <f>NOT(ISNUMBER(SEARCH("Yes",Survey!$AF189)))</f>
        <v>1</v>
      </c>
      <c r="AX189" s="32" t="b">
        <f>NOT(ISBLANK(Survey!$AH189))</f>
        <v>0</v>
      </c>
      <c r="AY189" s="16" t="str">
        <f t="shared" si="119"/>
        <v>Pass</v>
      </c>
      <c r="AZ189" s="33" t="b">
        <f>NOT(OR(ISNUMBER(SEARCH("Other",Survey!$AH189)),ISNUMBER(SEARCH("Multiple",Survey!$AH189))))</f>
        <v>1</v>
      </c>
      <c r="BA189" s="32" t="b">
        <f>NOT(ISBLANK(Survey!$AI189))</f>
        <v>0</v>
      </c>
      <c r="BB189" s="16" t="str">
        <f t="shared" si="120"/>
        <v>Fail</v>
      </c>
      <c r="BC189" s="114">
        <f>IF(ABS(Survey!$BA189)&gt;0, 1,0)</f>
        <v>0</v>
      </c>
      <c r="BD189" s="114">
        <f>IF(COUNTBLANK(Survey!$AL189)=0,1,0)</f>
        <v>0</v>
      </c>
      <c r="BE189" s="16" t="str">
        <f t="shared" si="121"/>
        <v>Pass</v>
      </c>
      <c r="BF189" s="114">
        <f>IF(ISBLANK(Survey!$AL189),0,1)</f>
        <v>0</v>
      </c>
      <c r="BG189" s="133">
        <f>COUNTBLANK(Survey!$AM189)</f>
        <v>1</v>
      </c>
      <c r="BH189" s="16" t="str">
        <f t="shared" si="122"/>
        <v>Pass</v>
      </c>
      <c r="BI189" s="114">
        <f>IF(OR(Survey!$AM189="Closed",ISBLANK(Survey!$AM189)),0,1)</f>
        <v>0</v>
      </c>
      <c r="BJ189" s="133">
        <f>IF(ISBLANK(Survey!$AN189),1,0)</f>
        <v>1</v>
      </c>
      <c r="BK189" s="118" t="str">
        <f t="shared" si="123"/>
        <v>Pass</v>
      </c>
      <c r="BL189" s="31" cm="1">
        <f t="array" ref="BL189">SUM(SUMIF(Survey!AO189:AP189,{"&gt;0","&lt;0"})*{1,-1})</f>
        <v>0</v>
      </c>
      <c r="BM189">
        <f t="shared" si="124"/>
        <v>0</v>
      </c>
      <c r="BN189">
        <f t="shared" si="125"/>
        <v>100</v>
      </c>
      <c r="BO189" s="118" t="str">
        <f t="shared" si="126"/>
        <v>Pass</v>
      </c>
      <c r="BP189">
        <f>IF(Survey!AQ189="No",0,1)</f>
        <v>1</v>
      </c>
      <c r="BQ189" s="207">
        <f>MOD((LEN(Survey!AQ189)+2),22)</f>
        <v>2</v>
      </c>
      <c r="BR189">
        <f>IF(Survey!AR189="No",0,1)</f>
        <v>1</v>
      </c>
      <c r="BS189" s="207">
        <f>MOD((LEN(Survey!AR189)+2),22)</f>
        <v>2</v>
      </c>
      <c r="BT189" s="114">
        <f>COUNTBLANK(Survey!$AQ189:$AS189)+COUNTBLANK(Survey!$AU189)</f>
        <v>4</v>
      </c>
      <c r="BU189" s="114">
        <f>IF(Survey!$I189="Yes",1,0)</f>
        <v>0</v>
      </c>
      <c r="BV189" s="114">
        <f>IF(OR(Survey!$M189="Mutual fund",Survey!$M189="Alternative mutual fund",Survey!$M189="Money market"),1,0)</f>
        <v>0</v>
      </c>
      <c r="BW189" s="119">
        <f>IF(OR(Survey!$M189="ETF",Survey!$M189="ETF, alternative mutual fund"),1,0)</f>
        <v>0</v>
      </c>
      <c r="BX189" s="16" t="str">
        <f t="shared" si="127"/>
        <v>Pass</v>
      </c>
      <c r="BY189" s="33">
        <f>IF(ISNUMBER(SEARCH("Other",Survey!$AS189)), 1, 0)</f>
        <v>0</v>
      </c>
      <c r="BZ189" s="58" t="b">
        <f>NOT(ISBLANK(Survey!$AT189))</f>
        <v>0</v>
      </c>
      <c r="CA189" s="16" t="str">
        <f t="shared" si="128"/>
        <v>Pass</v>
      </c>
      <c r="CB189" s="114">
        <f>IF(Survey!$BB189=0, 0,1)</f>
        <v>0</v>
      </c>
      <c r="CC189" s="58">
        <f>Survey!$AV189</f>
        <v>0</v>
      </c>
      <c r="CD189" s="58">
        <f>Survey!$BC189+Survey!$BD189+ABS(Survey!$BE189)-ABS(Survey!$BF189)-ABS(Survey!$BG189)-ABS(Survey!$BL189)</f>
        <v>0</v>
      </c>
      <c r="CE189" s="138">
        <f>Survey!BB189+(ABS(Survey!$BH189)-ABS(Survey!$BI189)+ABS(Survey!$BJ189)-ABS(Survey!$BK189))*0.5</f>
        <v>0</v>
      </c>
      <c r="CF189" s="58">
        <f t="shared" si="129"/>
        <v>0</v>
      </c>
      <c r="CG189" s="58">
        <f>IF(AND($CC189&gt;$CF189-0.2,$CC189&lt;$CF189+0.2,ISBLANK(Survey!$AV189)=FALSE),0,1)</f>
        <v>1</v>
      </c>
      <c r="CH189" s="133">
        <f>IF(ISBLANK(Survey!$AW189),1,0)</f>
        <v>1</v>
      </c>
      <c r="CI189" s="16" t="str">
        <f t="shared" si="130"/>
        <v>Pass</v>
      </c>
      <c r="CJ189" s="114">
        <f>IF(Survey!$BB189=0, 0,1)</f>
        <v>0</v>
      </c>
      <c r="CK189" s="58">
        <f>IF(AND(Survey!$AX189&gt;=0,Survey!$AX189&lt;=0.2,Survey!$AX189&lt;&gt;""),0,1)</f>
        <v>1</v>
      </c>
      <c r="CL189" s="114">
        <f>IF(ISBLANK(Survey!$AY189),1,0)</f>
        <v>1</v>
      </c>
      <c r="CM189" s="16" t="str">
        <f t="shared" si="131"/>
        <v>Fail</v>
      </c>
      <c r="CN189" s="133">
        <f>Survey!$AZ189</f>
        <v>0</v>
      </c>
      <c r="CO189" s="16" t="str">
        <f t="shared" si="132"/>
        <v>Pass</v>
      </c>
      <c r="CP189" s="31">
        <f>Survey!$BA189</f>
        <v>0</v>
      </c>
      <c r="CQ189" s="138">
        <f>Survey!$BB189+Survey!$BC189+Survey!$BD189+ABS(Survey!$BE189)-ABS(Survey!$BF189)-ABS(Survey!$BG189)+ABS(Survey!$BH189)-ABS(Survey!$BI189)+ABS(Survey!$BJ189)-ABS(Survey!$BK189)-ABS(Survey!$BL189)+Survey!$BM189</f>
        <v>0</v>
      </c>
      <c r="CR189" s="30">
        <f t="shared" si="133"/>
        <v>0</v>
      </c>
      <c r="CS189" s="17">
        <f t="shared" si="134"/>
        <v>0</v>
      </c>
      <c r="CT189" s="16" t="str">
        <f t="shared" si="135"/>
        <v>Pass</v>
      </c>
      <c r="CU189" s="33" t="b">
        <f>IF(ABS(Survey!$BM189)=0,TRUE,FALSE)</f>
        <v>1</v>
      </c>
      <c r="CV189" s="32" t="b">
        <f>NOT(ISBLANK(Survey!$BN189))</f>
        <v>0</v>
      </c>
      <c r="CW189" t="str">
        <f t="shared" si="136"/>
        <v>Fail</v>
      </c>
      <c r="CX189" s="25">
        <f>Survey!$BA189</f>
        <v>0</v>
      </c>
      <c r="CY189" s="25" cm="1">
        <f t="array" ref="CY189">SUM(SUMIF(Survey!BP189:BW189,{"&gt;0","&lt;0"})*{1,-1})-SUM(SUMIF(Survey!BY189:CF189,{"&gt;0","&lt;0"})*{1,-1})</f>
        <v>0</v>
      </c>
      <c r="CZ189" s="30" t="str">
        <f t="shared" si="137"/>
        <v>No holdings</v>
      </c>
      <c r="DA189">
        <f t="shared" si="138"/>
        <v>0</v>
      </c>
      <c r="DB189" s="16" t="str">
        <f t="shared" si="139"/>
        <v>Fail</v>
      </c>
      <c r="DC189" s="31">
        <f>Survey!$BA189</f>
        <v>0</v>
      </c>
      <c r="DD189" s="31" cm="1">
        <f t="array" ref="DD189">SUM(SUMIF(Survey!CH189:DA189,{"&gt;0","&lt;0"})*{1,-1})-SUM(SUMIF(Survey!DC189:DV189,{"&gt;0","&lt;0"})*{1,-1})</f>
        <v>0</v>
      </c>
      <c r="DE189" s="30" t="str">
        <f t="shared" si="140"/>
        <v>No holdings</v>
      </c>
      <c r="DF189" s="17">
        <f t="shared" si="141"/>
        <v>0</v>
      </c>
      <c r="DG189" s="16" t="str">
        <f t="shared" si="142"/>
        <v>Pass</v>
      </c>
      <c r="DH189" s="33" t="b">
        <f>IF(ABS(Survey!$DA189)=0,TRUE,FALSE)</f>
        <v>1</v>
      </c>
      <c r="DI189" s="32" t="b">
        <f>NOT(ISBLANK(Survey!$DB189))</f>
        <v>0</v>
      </c>
      <c r="DJ189" s="16" t="str">
        <f t="shared" si="143"/>
        <v>Pass</v>
      </c>
      <c r="DK189" s="33" t="b">
        <f>IF(ABS(Survey!$DV189)=0,TRUE,FALSE)</f>
        <v>1</v>
      </c>
      <c r="DL189" s="32" t="b">
        <f>NOT(ISBLANK(Survey!$DW189))</f>
        <v>0</v>
      </c>
      <c r="DM189" t="str">
        <f t="shared" si="144"/>
        <v>Pass</v>
      </c>
      <c r="DN189" s="25" cm="1">
        <f t="array" ref="DN189">SUM(SUMIF(Survey!CW189,{"&gt;0","&lt;0"})*{1,-1})+SUM(SUMIF(Survey!DR189,{"&gt;0","&lt;0"})*{1,-1})</f>
        <v>0</v>
      </c>
      <c r="DO189" s="25">
        <f>SUM(SUMIF(Survey!DY189:EE189,{"&gt;0","&lt;0"})*{1,-1})+SUM(SUMIF(Survey!EG189:EM189,{"&gt;0","&lt;0"})*{1,-1})</f>
        <v>0</v>
      </c>
      <c r="DP189">
        <f t="shared" si="145"/>
        <v>0</v>
      </c>
      <c r="DQ189">
        <f t="shared" si="146"/>
        <v>0</v>
      </c>
      <c r="DR189" s="16" t="str">
        <f t="shared" si="147"/>
        <v>Pass</v>
      </c>
      <c r="DS189" s="33" t="b">
        <f>IF(ABS(Survey!$EE189)=0,TRUE,FALSE)</f>
        <v>1</v>
      </c>
      <c r="DT189" s="32" t="b">
        <f>NOT(ISBLANK(Survey!EF189))</f>
        <v>0</v>
      </c>
      <c r="DU189" s="16" t="str">
        <f t="shared" si="148"/>
        <v>Pass</v>
      </c>
      <c r="DV189" s="33" t="b">
        <f>IF(ABS(Survey!$EM189)=0,TRUE,FALSE)</f>
        <v>1</v>
      </c>
      <c r="DW189" s="32" t="b">
        <f>NOT(ISBLANK(Survey!$EN189))</f>
        <v>0</v>
      </c>
      <c r="DX189" s="16" t="str">
        <f t="shared" si="149"/>
        <v>Fail</v>
      </c>
      <c r="DY189" s="31">
        <f>SUM(SUMIF(Survey!ET189:EV189,{"&gt;0","&lt;0"})*{1,-1})</f>
        <v>0</v>
      </c>
      <c r="DZ189">
        <f t="shared" si="150"/>
        <v>0</v>
      </c>
      <c r="EA189">
        <f t="shared" si="151"/>
        <v>100</v>
      </c>
      <c r="EB189" s="30" t="b">
        <f>IF(OR(Survey!$M189="ETF",Survey!$M189="ETF, alternative mutual fund",Survey!$M189="Closed-end", Survey!$M189="Split share corp"),TRUE,FALSE)</f>
        <v>0</v>
      </c>
      <c r="EC189" s="16" t="str">
        <f t="shared" si="152"/>
        <v>Fail</v>
      </c>
      <c r="ED189" s="31">
        <f>SUM(SUMIF(Survey!EX189:FD189,{"&gt;0","&lt;0"})*{1,-1})</f>
        <v>0</v>
      </c>
      <c r="EE189">
        <f t="shared" si="153"/>
        <v>0</v>
      </c>
      <c r="EF189" s="17">
        <f t="shared" si="154"/>
        <v>100</v>
      </c>
      <c r="EG189" s="16" t="str">
        <f t="shared" si="155"/>
        <v>Fail</v>
      </c>
      <c r="EH189" s="31">
        <f>SUM(SUMIF(Survey!FF189:FL189,{"&gt;0","&lt;0"})*{1,-1})</f>
        <v>0</v>
      </c>
      <c r="EI189">
        <f t="shared" si="156"/>
        <v>0</v>
      </c>
      <c r="EJ189" s="17">
        <f t="shared" si="157"/>
        <v>100</v>
      </c>
    </row>
    <row r="190" spans="1:140">
      <c r="A190">
        <v>190</v>
      </c>
      <c r="B190" t="str">
        <f t="shared" si="0"/>
        <v>Pass</v>
      </c>
      <c r="C190" t="str">
        <f>IF(COUNTBLANK(Survey!B190:FM190)=$C$2, "Pass", "Fail")</f>
        <v>Pass</v>
      </c>
      <c r="D190" s="16" t="str">
        <f t="shared" si="106"/>
        <v>Fail</v>
      </c>
      <c r="E190" t="str">
        <f>IF(OR(ISBLANK(Survey!AL190),COUNTIF(G190:BJ190,"Fail")),"Fail","Pass")</f>
        <v>Fail</v>
      </c>
      <c r="F190" s="265"/>
      <c r="G190" s="16" t="str">
        <f t="shared" si="107"/>
        <v>Fail</v>
      </c>
      <c r="H190" s="139">
        <f>COUNTBLANK(Survey!B190:D190)+COUNTBLANK(Survey!G190)+COUNTBLANK(Survey!I190)+COUNTBLANK(Survey!K190:M190)+COUNTBLANK(Survey!P190:Q190)+COUNTBLANK(Survey!T190:W190)+COUNTBLANK(Survey!Z190:AC190)+COUNTBLANK(Survey!AF190:AG190)+COUNTBLANK(Survey!AK190:AK190)</f>
        <v>21</v>
      </c>
      <c r="I190" t="str">
        <f t="shared" si="108"/>
        <v>Fail</v>
      </c>
      <c r="J190" t="b">
        <f>IF(Survey!E190="No",TRUE,FALSE)</f>
        <v>0</v>
      </c>
      <c r="K190" s="29" cm="1">
        <f t="array" ref="K190">IF(COUNTA(Survey!$E$4:$E$695)=1, 0, SUM(IF(COUNTIF(Survey!$E$4:$E$695, Survey!$E$4:$E$695)=1,1,0)))</f>
        <v>0</v>
      </c>
      <c r="L190" s="29">
        <f>LEN(Survey!E190)</f>
        <v>0</v>
      </c>
      <c r="M190" s="16" t="str">
        <f t="shared" si="109"/>
        <v>Fail</v>
      </c>
      <c r="N190" t="b">
        <f>IF(Survey!F190="No",TRUE,FALSE)</f>
        <v>0</v>
      </c>
      <c r="O190" t="b">
        <f>Survey!F190=Survey!E190</f>
        <v>1</v>
      </c>
      <c r="P190">
        <f>COUNTIF(Survey!$F$4:$F$695,Survey!F190)</f>
        <v>0</v>
      </c>
      <c r="Q190" s="28">
        <f>LEN(Survey!F190)</f>
        <v>0</v>
      </c>
      <c r="R190" s="16" t="str">
        <f t="shared" si="110"/>
        <v>Pass</v>
      </c>
      <c r="S190" s="29">
        <f>MOD((LEN(Survey!H190)+2),11)</f>
        <v>2</v>
      </c>
      <c r="T190">
        <f>COUNTIF(Survey!$H$4:$H$695,Survey!H190)</f>
        <v>0</v>
      </c>
      <c r="U190" s="28" t="str">
        <f>IF(Survey!$L190="Prospectus fund", "Yes", "No")</f>
        <v>No</v>
      </c>
      <c r="V190" s="16" t="str">
        <f t="shared" si="111"/>
        <v>Pass</v>
      </c>
      <c r="W190" s="29">
        <f>MOD((LEN(Survey!J190)+2),11)</f>
        <v>2</v>
      </c>
      <c r="X190">
        <f>COUNTIF(Survey!$J$4:$J$695,Survey!J190)</f>
        <v>0</v>
      </c>
      <c r="Y190" s="30" t="b">
        <f>IF(OR(Survey!$M190="ETF",Survey!$M190="ETF, alternative mutual fund",Survey!$M190="Closed-end", Survey!$M190="Split share corp", Survey!$I190="Yes"),TRUE,FALSE)</f>
        <v>0</v>
      </c>
      <c r="Z190" s="16" t="str">
        <f>IFERROR(IF(AND(OR(AC190=AD190,AD190 = "Either"),NOT(ISBLANK(Survey!K190))),"Pass","Fail"),"Pass")</f>
        <v>Fail</v>
      </c>
      <c r="AA190" s="31" cm="1">
        <f t="array" ref="AA190">SUM(SUMIF(Survey!CH190:DA190,{"&gt;0","&lt;0"})*{1,-1})</f>
        <v>0</v>
      </c>
      <c r="AB190" s="33" cm="1">
        <f t="array" ref="AB190">SUM(SUMIF(Survey!CK190,{"&gt;0","&lt;0"})*{1,-1})+SUM(SUMIF(Survey!CU190,{"&gt;0","&lt;0"})*{1,-1})</f>
        <v>0</v>
      </c>
      <c r="AC190" s="33">
        <f>Survey!K190</f>
        <v>0</v>
      </c>
      <c r="AD190" s="32" t="str">
        <f t="shared" si="112"/>
        <v>Either</v>
      </c>
      <c r="AE190" s="16" t="str">
        <f t="shared" si="113"/>
        <v>Fail</v>
      </c>
      <c r="AF190" s="58" cm="1">
        <f t="array" ref="AF190">SUM(SUMIF(Survey!CH190:DA190,{"&gt;0","&lt;0"})*{1,-1})+SUM(SUMIF(Survey!DC190:DV190,{"&gt;0","&lt;0"})*{1,-1})</f>
        <v>0</v>
      </c>
      <c r="AG190" s="58">
        <f>IFERROR(AF190/(Survey!$BA190),0)</f>
        <v>0</v>
      </c>
      <c r="AH190" s="104" t="b">
        <f>IF(OR(Survey!$M190="Alternative strategy or hedge",Survey!$M190="Private asset",Survey!$L190="Prospectus fund"),TRUE,FALSE)</f>
        <v>0</v>
      </c>
      <c r="AI190" s="104" t="b">
        <f>NOT(ISBLANK(Survey!$M190))</f>
        <v>0</v>
      </c>
      <c r="AJ190" s="16" t="str">
        <f t="shared" si="114"/>
        <v>Fail</v>
      </c>
      <c r="AK190" t="b">
        <f>IF(Survey!W190="No",TRUE,FALSE)</f>
        <v>0</v>
      </c>
      <c r="AL190" s="119">
        <f>MOD((LEN(Survey!W190)+2),22)</f>
        <v>2</v>
      </c>
      <c r="AM190" t="str">
        <f t="shared" si="115"/>
        <v>Pass</v>
      </c>
      <c r="AN190" s="33" t="b">
        <f>NOT(ISNUMBER(SEARCH("Other",Survey!$Q190)))</f>
        <v>1</v>
      </c>
      <c r="AO190" s="32" t="b">
        <f>NOT(ISBLANK(Survey!$R190))</f>
        <v>0</v>
      </c>
      <c r="AP190" s="16" t="str">
        <f t="shared" si="116"/>
        <v>Pass</v>
      </c>
      <c r="AQ190" s="114">
        <f>COUNTBLANK(Survey!$X190)</f>
        <v>1</v>
      </c>
      <c r="AR190" s="58">
        <f>IF(AND(Survey!L190&lt;&gt;"Exempt fund",OR(Survey!$M190="ETF",Survey!$M190="ETF, alternative mutual fund",Survey!$M190="Mutual fund",Survey!$M190="Alternative mutual fund",Survey!$M190="Money market")),1,0)</f>
        <v>0</v>
      </c>
      <c r="AS190" s="16" t="str">
        <f t="shared" si="117"/>
        <v>Pass</v>
      </c>
      <c r="AT190" s="33" t="b">
        <f>NOT(ISNUMBER(SEARCH("Yes",Survey!$AC190)))</f>
        <v>1</v>
      </c>
      <c r="AU190" s="32" t="b">
        <f>IF(COUNTBLANK(Survey!$AD190:$AE190)=0,TRUE, FALSE)</f>
        <v>0</v>
      </c>
      <c r="AV190" s="16" t="str">
        <f t="shared" si="118"/>
        <v>Pass</v>
      </c>
      <c r="AW190" s="33" t="b">
        <f>NOT(ISNUMBER(SEARCH("Yes",Survey!$AF190)))</f>
        <v>1</v>
      </c>
      <c r="AX190" s="32" t="b">
        <f>NOT(ISBLANK(Survey!$AH190))</f>
        <v>0</v>
      </c>
      <c r="AY190" s="16" t="str">
        <f t="shared" si="119"/>
        <v>Pass</v>
      </c>
      <c r="AZ190" s="33" t="b">
        <f>NOT(OR(ISNUMBER(SEARCH("Other",Survey!$AH190)),ISNUMBER(SEARCH("Multiple",Survey!$AH190))))</f>
        <v>1</v>
      </c>
      <c r="BA190" s="32" t="b">
        <f>NOT(ISBLANK(Survey!$AI190))</f>
        <v>0</v>
      </c>
      <c r="BB190" s="16" t="str">
        <f t="shared" si="120"/>
        <v>Fail</v>
      </c>
      <c r="BC190" s="114">
        <f>IF(ABS(Survey!$BA190)&gt;0, 1,0)</f>
        <v>0</v>
      </c>
      <c r="BD190" s="114">
        <f>IF(COUNTBLANK(Survey!$AL190)=0,1,0)</f>
        <v>0</v>
      </c>
      <c r="BE190" s="16" t="str">
        <f t="shared" si="121"/>
        <v>Pass</v>
      </c>
      <c r="BF190" s="114">
        <f>IF(ISBLANK(Survey!$AL190),0,1)</f>
        <v>0</v>
      </c>
      <c r="BG190" s="133">
        <f>COUNTBLANK(Survey!$AM190)</f>
        <v>1</v>
      </c>
      <c r="BH190" s="16" t="str">
        <f t="shared" si="122"/>
        <v>Pass</v>
      </c>
      <c r="BI190" s="114">
        <f>IF(OR(Survey!$AM190="Closed",ISBLANK(Survey!$AM190)),0,1)</f>
        <v>0</v>
      </c>
      <c r="BJ190" s="133">
        <f>IF(ISBLANK(Survey!$AN190),1,0)</f>
        <v>1</v>
      </c>
      <c r="BK190" s="118" t="str">
        <f t="shared" si="123"/>
        <v>Pass</v>
      </c>
      <c r="BL190" s="31" cm="1">
        <f t="array" ref="BL190">SUM(SUMIF(Survey!AO190:AP190,{"&gt;0","&lt;0"})*{1,-1})</f>
        <v>0</v>
      </c>
      <c r="BM190">
        <f t="shared" si="124"/>
        <v>0</v>
      </c>
      <c r="BN190">
        <f t="shared" si="125"/>
        <v>100</v>
      </c>
      <c r="BO190" s="118" t="str">
        <f t="shared" si="126"/>
        <v>Pass</v>
      </c>
      <c r="BP190">
        <f>IF(Survey!AQ190="No",0,1)</f>
        <v>1</v>
      </c>
      <c r="BQ190" s="207">
        <f>MOD((LEN(Survey!AQ190)+2),22)</f>
        <v>2</v>
      </c>
      <c r="BR190">
        <f>IF(Survey!AR190="No",0,1)</f>
        <v>1</v>
      </c>
      <c r="BS190" s="207">
        <f>MOD((LEN(Survey!AR190)+2),22)</f>
        <v>2</v>
      </c>
      <c r="BT190" s="114">
        <f>COUNTBLANK(Survey!$AQ190:$AS190)+COUNTBLANK(Survey!$AU190)</f>
        <v>4</v>
      </c>
      <c r="BU190" s="114">
        <f>IF(Survey!$I190="Yes",1,0)</f>
        <v>0</v>
      </c>
      <c r="BV190" s="114">
        <f>IF(OR(Survey!$M190="Mutual fund",Survey!$M190="Alternative mutual fund",Survey!$M190="Money market"),1,0)</f>
        <v>0</v>
      </c>
      <c r="BW190" s="119">
        <f>IF(OR(Survey!$M190="ETF",Survey!$M190="ETF, alternative mutual fund"),1,0)</f>
        <v>0</v>
      </c>
      <c r="BX190" s="16" t="str">
        <f t="shared" si="127"/>
        <v>Pass</v>
      </c>
      <c r="BY190" s="33">
        <f>IF(ISNUMBER(SEARCH("Other",Survey!$AS190)), 1, 0)</f>
        <v>0</v>
      </c>
      <c r="BZ190" s="58" t="b">
        <f>NOT(ISBLANK(Survey!$AT190))</f>
        <v>0</v>
      </c>
      <c r="CA190" s="16" t="str">
        <f t="shared" si="128"/>
        <v>Pass</v>
      </c>
      <c r="CB190" s="114">
        <f>IF(Survey!$BB190=0, 0,1)</f>
        <v>0</v>
      </c>
      <c r="CC190" s="58">
        <f>Survey!$AV190</f>
        <v>0</v>
      </c>
      <c r="CD190" s="58">
        <f>Survey!$BC190+Survey!$BD190+ABS(Survey!$BE190)-ABS(Survey!$BF190)-ABS(Survey!$BG190)-ABS(Survey!$BL190)</f>
        <v>0</v>
      </c>
      <c r="CE190" s="138">
        <f>Survey!BB190+(ABS(Survey!$BH190)-ABS(Survey!$BI190)+ABS(Survey!$BJ190)-ABS(Survey!$BK190))*0.5</f>
        <v>0</v>
      </c>
      <c r="CF190" s="58">
        <f t="shared" si="129"/>
        <v>0</v>
      </c>
      <c r="CG190" s="58">
        <f>IF(AND($CC190&gt;$CF190-0.2,$CC190&lt;$CF190+0.2,ISBLANK(Survey!$AV190)=FALSE),0,1)</f>
        <v>1</v>
      </c>
      <c r="CH190" s="133">
        <f>IF(ISBLANK(Survey!$AW190),1,0)</f>
        <v>1</v>
      </c>
      <c r="CI190" s="16" t="str">
        <f t="shared" si="130"/>
        <v>Pass</v>
      </c>
      <c r="CJ190" s="114">
        <f>IF(Survey!$BB190=0, 0,1)</f>
        <v>0</v>
      </c>
      <c r="CK190" s="58">
        <f>IF(AND(Survey!$AX190&gt;=0,Survey!$AX190&lt;=0.2,Survey!$AX190&lt;&gt;""),0,1)</f>
        <v>1</v>
      </c>
      <c r="CL190" s="114">
        <f>IF(ISBLANK(Survey!$AY190),1,0)</f>
        <v>1</v>
      </c>
      <c r="CM190" s="16" t="str">
        <f t="shared" si="131"/>
        <v>Fail</v>
      </c>
      <c r="CN190" s="133">
        <f>Survey!$AZ190</f>
        <v>0</v>
      </c>
      <c r="CO190" s="16" t="str">
        <f t="shared" si="132"/>
        <v>Pass</v>
      </c>
      <c r="CP190" s="31">
        <f>Survey!$BA190</f>
        <v>0</v>
      </c>
      <c r="CQ190" s="138">
        <f>Survey!$BB190+Survey!$BC190+Survey!$BD190+ABS(Survey!$BE190)-ABS(Survey!$BF190)-ABS(Survey!$BG190)+ABS(Survey!$BH190)-ABS(Survey!$BI190)+ABS(Survey!$BJ190)-ABS(Survey!$BK190)-ABS(Survey!$BL190)+Survey!$BM190</f>
        <v>0</v>
      </c>
      <c r="CR190" s="30">
        <f t="shared" si="133"/>
        <v>0</v>
      </c>
      <c r="CS190" s="17">
        <f t="shared" si="134"/>
        <v>0</v>
      </c>
      <c r="CT190" s="16" t="str">
        <f t="shared" si="135"/>
        <v>Pass</v>
      </c>
      <c r="CU190" s="33" t="b">
        <f>IF(ABS(Survey!$BM190)=0,TRUE,FALSE)</f>
        <v>1</v>
      </c>
      <c r="CV190" s="32" t="b">
        <f>NOT(ISBLANK(Survey!$BN190))</f>
        <v>0</v>
      </c>
      <c r="CW190" t="str">
        <f t="shared" si="136"/>
        <v>Fail</v>
      </c>
      <c r="CX190" s="25">
        <f>Survey!$BA190</f>
        <v>0</v>
      </c>
      <c r="CY190" s="25" cm="1">
        <f t="array" ref="CY190">SUM(SUMIF(Survey!BP190:BW190,{"&gt;0","&lt;0"})*{1,-1})-SUM(SUMIF(Survey!BY190:CF190,{"&gt;0","&lt;0"})*{1,-1})</f>
        <v>0</v>
      </c>
      <c r="CZ190" s="30" t="str">
        <f t="shared" si="137"/>
        <v>No holdings</v>
      </c>
      <c r="DA190">
        <f t="shared" si="138"/>
        <v>0</v>
      </c>
      <c r="DB190" s="16" t="str">
        <f t="shared" si="139"/>
        <v>Fail</v>
      </c>
      <c r="DC190" s="31">
        <f>Survey!$BA190</f>
        <v>0</v>
      </c>
      <c r="DD190" s="31" cm="1">
        <f t="array" ref="DD190">SUM(SUMIF(Survey!CH190:DA190,{"&gt;0","&lt;0"})*{1,-1})-SUM(SUMIF(Survey!DC190:DV190,{"&gt;0","&lt;0"})*{1,-1})</f>
        <v>0</v>
      </c>
      <c r="DE190" s="30" t="str">
        <f t="shared" si="140"/>
        <v>No holdings</v>
      </c>
      <c r="DF190" s="17">
        <f t="shared" si="141"/>
        <v>0</v>
      </c>
      <c r="DG190" s="16" t="str">
        <f t="shared" si="142"/>
        <v>Pass</v>
      </c>
      <c r="DH190" s="33" t="b">
        <f>IF(ABS(Survey!$DA190)=0,TRUE,FALSE)</f>
        <v>1</v>
      </c>
      <c r="DI190" s="32" t="b">
        <f>NOT(ISBLANK(Survey!$DB190))</f>
        <v>0</v>
      </c>
      <c r="DJ190" s="16" t="str">
        <f t="shared" si="143"/>
        <v>Pass</v>
      </c>
      <c r="DK190" s="33" t="b">
        <f>IF(ABS(Survey!$DV190)=0,TRUE,FALSE)</f>
        <v>1</v>
      </c>
      <c r="DL190" s="32" t="b">
        <f>NOT(ISBLANK(Survey!$DW190))</f>
        <v>0</v>
      </c>
      <c r="DM190" t="str">
        <f t="shared" si="144"/>
        <v>Pass</v>
      </c>
      <c r="DN190" s="25" cm="1">
        <f t="array" ref="DN190">SUM(SUMIF(Survey!CW190,{"&gt;0","&lt;0"})*{1,-1})+SUM(SUMIF(Survey!DR190,{"&gt;0","&lt;0"})*{1,-1})</f>
        <v>0</v>
      </c>
      <c r="DO190" s="25">
        <f>SUM(SUMIF(Survey!DY190:EE190,{"&gt;0","&lt;0"})*{1,-1})+SUM(SUMIF(Survey!EG190:EM190,{"&gt;0","&lt;0"})*{1,-1})</f>
        <v>0</v>
      </c>
      <c r="DP190">
        <f t="shared" si="145"/>
        <v>0</v>
      </c>
      <c r="DQ190">
        <f t="shared" si="146"/>
        <v>0</v>
      </c>
      <c r="DR190" s="16" t="str">
        <f t="shared" si="147"/>
        <v>Pass</v>
      </c>
      <c r="DS190" s="33" t="b">
        <f>IF(ABS(Survey!$EE190)=0,TRUE,FALSE)</f>
        <v>1</v>
      </c>
      <c r="DT190" s="32" t="b">
        <f>NOT(ISBLANK(Survey!EF190))</f>
        <v>0</v>
      </c>
      <c r="DU190" s="16" t="str">
        <f t="shared" si="148"/>
        <v>Pass</v>
      </c>
      <c r="DV190" s="33" t="b">
        <f>IF(ABS(Survey!$EM190)=0,TRUE,FALSE)</f>
        <v>1</v>
      </c>
      <c r="DW190" s="32" t="b">
        <f>NOT(ISBLANK(Survey!$EN190))</f>
        <v>0</v>
      </c>
      <c r="DX190" s="16" t="str">
        <f t="shared" si="149"/>
        <v>Fail</v>
      </c>
      <c r="DY190" s="31">
        <f>SUM(SUMIF(Survey!ET190:EV190,{"&gt;0","&lt;0"})*{1,-1})</f>
        <v>0</v>
      </c>
      <c r="DZ190">
        <f t="shared" si="150"/>
        <v>0</v>
      </c>
      <c r="EA190">
        <f t="shared" si="151"/>
        <v>100</v>
      </c>
      <c r="EB190" s="30" t="b">
        <f>IF(OR(Survey!$M190="ETF",Survey!$M190="ETF, alternative mutual fund",Survey!$M190="Closed-end", Survey!$M190="Split share corp"),TRUE,FALSE)</f>
        <v>0</v>
      </c>
      <c r="EC190" s="16" t="str">
        <f t="shared" si="152"/>
        <v>Fail</v>
      </c>
      <c r="ED190" s="31">
        <f>SUM(SUMIF(Survey!EX190:FD190,{"&gt;0","&lt;0"})*{1,-1})</f>
        <v>0</v>
      </c>
      <c r="EE190">
        <f t="shared" si="153"/>
        <v>0</v>
      </c>
      <c r="EF190" s="17">
        <f t="shared" si="154"/>
        <v>100</v>
      </c>
      <c r="EG190" s="16" t="str">
        <f t="shared" si="155"/>
        <v>Fail</v>
      </c>
      <c r="EH190" s="31">
        <f>SUM(SUMIF(Survey!FF190:FL190,{"&gt;0","&lt;0"})*{1,-1})</f>
        <v>0</v>
      </c>
      <c r="EI190">
        <f t="shared" si="156"/>
        <v>0</v>
      </c>
      <c r="EJ190" s="17">
        <f t="shared" si="157"/>
        <v>100</v>
      </c>
    </row>
    <row r="191" spans="1:140">
      <c r="A191">
        <v>191</v>
      </c>
      <c r="B191" t="str">
        <f t="shared" si="0"/>
        <v>Pass</v>
      </c>
      <c r="C191" t="str">
        <f>IF(COUNTBLANK(Survey!B191:FM191)=$C$2, "Pass", "Fail")</f>
        <v>Pass</v>
      </c>
      <c r="D191" s="16" t="str">
        <f t="shared" si="106"/>
        <v>Fail</v>
      </c>
      <c r="E191" t="str">
        <f>IF(OR(ISBLANK(Survey!AL191),COUNTIF(G191:BJ191,"Fail")),"Fail","Pass")</f>
        <v>Fail</v>
      </c>
      <c r="F191" s="265"/>
      <c r="G191" s="16" t="str">
        <f t="shared" si="107"/>
        <v>Fail</v>
      </c>
      <c r="H191" s="139">
        <f>COUNTBLANK(Survey!B191:D191)+COUNTBLANK(Survey!G191)+COUNTBLANK(Survey!I191)+COUNTBLANK(Survey!K191:M191)+COUNTBLANK(Survey!P191:Q191)+COUNTBLANK(Survey!T191:W191)+COUNTBLANK(Survey!Z191:AC191)+COUNTBLANK(Survey!AF191:AG191)+COUNTBLANK(Survey!AK191:AK191)</f>
        <v>21</v>
      </c>
      <c r="I191" t="str">
        <f t="shared" si="108"/>
        <v>Fail</v>
      </c>
      <c r="J191" t="b">
        <f>IF(Survey!E191="No",TRUE,FALSE)</f>
        <v>0</v>
      </c>
      <c r="K191" s="29" cm="1">
        <f t="array" ref="K191">IF(COUNTA(Survey!$E$4:$E$695)=1, 0, SUM(IF(COUNTIF(Survey!$E$4:$E$695, Survey!$E$4:$E$695)=1,1,0)))</f>
        <v>0</v>
      </c>
      <c r="L191" s="29">
        <f>LEN(Survey!E191)</f>
        <v>0</v>
      </c>
      <c r="M191" s="16" t="str">
        <f t="shared" si="109"/>
        <v>Fail</v>
      </c>
      <c r="N191" t="b">
        <f>IF(Survey!F191="No",TRUE,FALSE)</f>
        <v>0</v>
      </c>
      <c r="O191" t="b">
        <f>Survey!F191=Survey!E191</f>
        <v>1</v>
      </c>
      <c r="P191">
        <f>COUNTIF(Survey!$F$4:$F$695,Survey!F191)</f>
        <v>0</v>
      </c>
      <c r="Q191" s="28">
        <f>LEN(Survey!F191)</f>
        <v>0</v>
      </c>
      <c r="R191" s="16" t="str">
        <f t="shared" si="110"/>
        <v>Pass</v>
      </c>
      <c r="S191" s="29">
        <f>MOD((LEN(Survey!H191)+2),11)</f>
        <v>2</v>
      </c>
      <c r="T191">
        <f>COUNTIF(Survey!$H$4:$H$695,Survey!H191)</f>
        <v>0</v>
      </c>
      <c r="U191" s="28" t="str">
        <f>IF(Survey!$L191="Prospectus fund", "Yes", "No")</f>
        <v>No</v>
      </c>
      <c r="V191" s="16" t="str">
        <f t="shared" si="111"/>
        <v>Pass</v>
      </c>
      <c r="W191" s="29">
        <f>MOD((LEN(Survey!J191)+2),11)</f>
        <v>2</v>
      </c>
      <c r="X191">
        <f>COUNTIF(Survey!$J$4:$J$695,Survey!J191)</f>
        <v>0</v>
      </c>
      <c r="Y191" s="30" t="b">
        <f>IF(OR(Survey!$M191="ETF",Survey!$M191="ETF, alternative mutual fund",Survey!$M191="Closed-end", Survey!$M191="Split share corp", Survey!$I191="Yes"),TRUE,FALSE)</f>
        <v>0</v>
      </c>
      <c r="Z191" s="16" t="str">
        <f>IFERROR(IF(AND(OR(AC191=AD191,AD191 = "Either"),NOT(ISBLANK(Survey!K191))),"Pass","Fail"),"Pass")</f>
        <v>Fail</v>
      </c>
      <c r="AA191" s="31" cm="1">
        <f t="array" ref="AA191">SUM(SUMIF(Survey!CH191:DA191,{"&gt;0","&lt;0"})*{1,-1})</f>
        <v>0</v>
      </c>
      <c r="AB191" s="33" cm="1">
        <f t="array" ref="AB191">SUM(SUMIF(Survey!CK191,{"&gt;0","&lt;0"})*{1,-1})+SUM(SUMIF(Survey!CU191,{"&gt;0","&lt;0"})*{1,-1})</f>
        <v>0</v>
      </c>
      <c r="AC191" s="33">
        <f>Survey!K191</f>
        <v>0</v>
      </c>
      <c r="AD191" s="32" t="str">
        <f t="shared" si="112"/>
        <v>Either</v>
      </c>
      <c r="AE191" s="16" t="str">
        <f t="shared" si="113"/>
        <v>Fail</v>
      </c>
      <c r="AF191" s="58" cm="1">
        <f t="array" ref="AF191">SUM(SUMIF(Survey!CH191:DA191,{"&gt;0","&lt;0"})*{1,-1})+SUM(SUMIF(Survey!DC191:DV191,{"&gt;0","&lt;0"})*{1,-1})</f>
        <v>0</v>
      </c>
      <c r="AG191" s="58">
        <f>IFERROR(AF191/(Survey!$BA191),0)</f>
        <v>0</v>
      </c>
      <c r="AH191" s="104" t="b">
        <f>IF(OR(Survey!$M191="Alternative strategy or hedge",Survey!$M191="Private asset",Survey!$L191="Prospectus fund"),TRUE,FALSE)</f>
        <v>0</v>
      </c>
      <c r="AI191" s="104" t="b">
        <f>NOT(ISBLANK(Survey!$M191))</f>
        <v>0</v>
      </c>
      <c r="AJ191" s="16" t="str">
        <f t="shared" si="114"/>
        <v>Fail</v>
      </c>
      <c r="AK191" t="b">
        <f>IF(Survey!W191="No",TRUE,FALSE)</f>
        <v>0</v>
      </c>
      <c r="AL191" s="119">
        <f>MOD((LEN(Survey!W191)+2),22)</f>
        <v>2</v>
      </c>
      <c r="AM191" t="str">
        <f t="shared" si="115"/>
        <v>Pass</v>
      </c>
      <c r="AN191" s="33" t="b">
        <f>NOT(ISNUMBER(SEARCH("Other",Survey!$Q191)))</f>
        <v>1</v>
      </c>
      <c r="AO191" s="32" t="b">
        <f>NOT(ISBLANK(Survey!$R191))</f>
        <v>0</v>
      </c>
      <c r="AP191" s="16" t="str">
        <f t="shared" si="116"/>
        <v>Pass</v>
      </c>
      <c r="AQ191" s="114">
        <f>COUNTBLANK(Survey!$X191)</f>
        <v>1</v>
      </c>
      <c r="AR191" s="58">
        <f>IF(AND(Survey!L191&lt;&gt;"Exempt fund",OR(Survey!$M191="ETF",Survey!$M191="ETF, alternative mutual fund",Survey!$M191="Mutual fund",Survey!$M191="Alternative mutual fund",Survey!$M191="Money market")),1,0)</f>
        <v>0</v>
      </c>
      <c r="AS191" s="16" t="str">
        <f t="shared" si="117"/>
        <v>Pass</v>
      </c>
      <c r="AT191" s="33" t="b">
        <f>NOT(ISNUMBER(SEARCH("Yes",Survey!$AC191)))</f>
        <v>1</v>
      </c>
      <c r="AU191" s="32" t="b">
        <f>IF(COUNTBLANK(Survey!$AD191:$AE191)=0,TRUE, FALSE)</f>
        <v>0</v>
      </c>
      <c r="AV191" s="16" t="str">
        <f t="shared" si="118"/>
        <v>Pass</v>
      </c>
      <c r="AW191" s="33" t="b">
        <f>NOT(ISNUMBER(SEARCH("Yes",Survey!$AF191)))</f>
        <v>1</v>
      </c>
      <c r="AX191" s="32" t="b">
        <f>NOT(ISBLANK(Survey!$AH191))</f>
        <v>0</v>
      </c>
      <c r="AY191" s="16" t="str">
        <f t="shared" si="119"/>
        <v>Pass</v>
      </c>
      <c r="AZ191" s="33" t="b">
        <f>NOT(OR(ISNUMBER(SEARCH("Other",Survey!$AH191)),ISNUMBER(SEARCH("Multiple",Survey!$AH191))))</f>
        <v>1</v>
      </c>
      <c r="BA191" s="32" t="b">
        <f>NOT(ISBLANK(Survey!$AI191))</f>
        <v>0</v>
      </c>
      <c r="BB191" s="16" t="str">
        <f t="shared" si="120"/>
        <v>Fail</v>
      </c>
      <c r="BC191" s="114">
        <f>IF(ABS(Survey!$BA191)&gt;0, 1,0)</f>
        <v>0</v>
      </c>
      <c r="BD191" s="114">
        <f>IF(COUNTBLANK(Survey!$AL191)=0,1,0)</f>
        <v>0</v>
      </c>
      <c r="BE191" s="16" t="str">
        <f t="shared" si="121"/>
        <v>Pass</v>
      </c>
      <c r="BF191" s="114">
        <f>IF(ISBLANK(Survey!$AL191),0,1)</f>
        <v>0</v>
      </c>
      <c r="BG191" s="133">
        <f>COUNTBLANK(Survey!$AM191)</f>
        <v>1</v>
      </c>
      <c r="BH191" s="16" t="str">
        <f t="shared" si="122"/>
        <v>Pass</v>
      </c>
      <c r="BI191" s="114">
        <f>IF(OR(Survey!$AM191="Closed",ISBLANK(Survey!$AM191)),0,1)</f>
        <v>0</v>
      </c>
      <c r="BJ191" s="133">
        <f>IF(ISBLANK(Survey!$AN191),1,0)</f>
        <v>1</v>
      </c>
      <c r="BK191" s="118" t="str">
        <f t="shared" si="123"/>
        <v>Pass</v>
      </c>
      <c r="BL191" s="31" cm="1">
        <f t="array" ref="BL191">SUM(SUMIF(Survey!AO191:AP191,{"&gt;0","&lt;0"})*{1,-1})</f>
        <v>0</v>
      </c>
      <c r="BM191">
        <f t="shared" si="124"/>
        <v>0</v>
      </c>
      <c r="BN191">
        <f t="shared" si="125"/>
        <v>100</v>
      </c>
      <c r="BO191" s="118" t="str">
        <f t="shared" si="126"/>
        <v>Pass</v>
      </c>
      <c r="BP191">
        <f>IF(Survey!AQ191="No",0,1)</f>
        <v>1</v>
      </c>
      <c r="BQ191" s="207">
        <f>MOD((LEN(Survey!AQ191)+2),22)</f>
        <v>2</v>
      </c>
      <c r="BR191">
        <f>IF(Survey!AR191="No",0,1)</f>
        <v>1</v>
      </c>
      <c r="BS191" s="207">
        <f>MOD((LEN(Survey!AR191)+2),22)</f>
        <v>2</v>
      </c>
      <c r="BT191" s="114">
        <f>COUNTBLANK(Survey!$AQ191:$AS191)+COUNTBLANK(Survey!$AU191)</f>
        <v>4</v>
      </c>
      <c r="BU191" s="114">
        <f>IF(Survey!$I191="Yes",1,0)</f>
        <v>0</v>
      </c>
      <c r="BV191" s="114">
        <f>IF(OR(Survey!$M191="Mutual fund",Survey!$M191="Alternative mutual fund",Survey!$M191="Money market"),1,0)</f>
        <v>0</v>
      </c>
      <c r="BW191" s="119">
        <f>IF(OR(Survey!$M191="ETF",Survey!$M191="ETF, alternative mutual fund"),1,0)</f>
        <v>0</v>
      </c>
      <c r="BX191" s="16" t="str">
        <f t="shared" si="127"/>
        <v>Pass</v>
      </c>
      <c r="BY191" s="33">
        <f>IF(ISNUMBER(SEARCH("Other",Survey!$AS191)), 1, 0)</f>
        <v>0</v>
      </c>
      <c r="BZ191" s="58" t="b">
        <f>NOT(ISBLANK(Survey!$AT191))</f>
        <v>0</v>
      </c>
      <c r="CA191" s="16" t="str">
        <f t="shared" si="128"/>
        <v>Pass</v>
      </c>
      <c r="CB191" s="114">
        <f>IF(Survey!$BB191=0, 0,1)</f>
        <v>0</v>
      </c>
      <c r="CC191" s="58">
        <f>Survey!$AV191</f>
        <v>0</v>
      </c>
      <c r="CD191" s="58">
        <f>Survey!$BC191+Survey!$BD191+ABS(Survey!$BE191)-ABS(Survey!$BF191)-ABS(Survey!$BG191)-ABS(Survey!$BL191)</f>
        <v>0</v>
      </c>
      <c r="CE191" s="138">
        <f>Survey!BB191+(ABS(Survey!$BH191)-ABS(Survey!$BI191)+ABS(Survey!$BJ191)-ABS(Survey!$BK191))*0.5</f>
        <v>0</v>
      </c>
      <c r="CF191" s="58">
        <f t="shared" si="129"/>
        <v>0</v>
      </c>
      <c r="CG191" s="58">
        <f>IF(AND($CC191&gt;$CF191-0.2,$CC191&lt;$CF191+0.2,ISBLANK(Survey!$AV191)=FALSE),0,1)</f>
        <v>1</v>
      </c>
      <c r="CH191" s="133">
        <f>IF(ISBLANK(Survey!$AW191),1,0)</f>
        <v>1</v>
      </c>
      <c r="CI191" s="16" t="str">
        <f t="shared" si="130"/>
        <v>Pass</v>
      </c>
      <c r="CJ191" s="114">
        <f>IF(Survey!$BB191=0, 0,1)</f>
        <v>0</v>
      </c>
      <c r="CK191" s="58">
        <f>IF(AND(Survey!$AX191&gt;=0,Survey!$AX191&lt;=0.2,Survey!$AX191&lt;&gt;""),0,1)</f>
        <v>1</v>
      </c>
      <c r="CL191" s="114">
        <f>IF(ISBLANK(Survey!$AY191),1,0)</f>
        <v>1</v>
      </c>
      <c r="CM191" s="16" t="str">
        <f t="shared" si="131"/>
        <v>Fail</v>
      </c>
      <c r="CN191" s="133">
        <f>Survey!$AZ191</f>
        <v>0</v>
      </c>
      <c r="CO191" s="16" t="str">
        <f t="shared" si="132"/>
        <v>Pass</v>
      </c>
      <c r="CP191" s="31">
        <f>Survey!$BA191</f>
        <v>0</v>
      </c>
      <c r="CQ191" s="138">
        <f>Survey!$BB191+Survey!$BC191+Survey!$BD191+ABS(Survey!$BE191)-ABS(Survey!$BF191)-ABS(Survey!$BG191)+ABS(Survey!$BH191)-ABS(Survey!$BI191)+ABS(Survey!$BJ191)-ABS(Survey!$BK191)-ABS(Survey!$BL191)+Survey!$BM191</f>
        <v>0</v>
      </c>
      <c r="CR191" s="30">
        <f t="shared" si="133"/>
        <v>0</v>
      </c>
      <c r="CS191" s="17">
        <f t="shared" si="134"/>
        <v>0</v>
      </c>
      <c r="CT191" s="16" t="str">
        <f t="shared" si="135"/>
        <v>Pass</v>
      </c>
      <c r="CU191" s="33" t="b">
        <f>IF(ABS(Survey!$BM191)=0,TRUE,FALSE)</f>
        <v>1</v>
      </c>
      <c r="CV191" s="32" t="b">
        <f>NOT(ISBLANK(Survey!$BN191))</f>
        <v>0</v>
      </c>
      <c r="CW191" t="str">
        <f t="shared" si="136"/>
        <v>Fail</v>
      </c>
      <c r="CX191" s="25">
        <f>Survey!$BA191</f>
        <v>0</v>
      </c>
      <c r="CY191" s="25" cm="1">
        <f t="array" ref="CY191">SUM(SUMIF(Survey!BP191:BW191,{"&gt;0","&lt;0"})*{1,-1})-SUM(SUMIF(Survey!BY191:CF191,{"&gt;0","&lt;0"})*{1,-1})</f>
        <v>0</v>
      </c>
      <c r="CZ191" s="30" t="str">
        <f t="shared" si="137"/>
        <v>No holdings</v>
      </c>
      <c r="DA191">
        <f t="shared" si="138"/>
        <v>0</v>
      </c>
      <c r="DB191" s="16" t="str">
        <f t="shared" si="139"/>
        <v>Fail</v>
      </c>
      <c r="DC191" s="31">
        <f>Survey!$BA191</f>
        <v>0</v>
      </c>
      <c r="DD191" s="31" cm="1">
        <f t="array" ref="DD191">SUM(SUMIF(Survey!CH191:DA191,{"&gt;0","&lt;0"})*{1,-1})-SUM(SUMIF(Survey!DC191:DV191,{"&gt;0","&lt;0"})*{1,-1})</f>
        <v>0</v>
      </c>
      <c r="DE191" s="30" t="str">
        <f t="shared" si="140"/>
        <v>No holdings</v>
      </c>
      <c r="DF191" s="17">
        <f t="shared" si="141"/>
        <v>0</v>
      </c>
      <c r="DG191" s="16" t="str">
        <f t="shared" si="142"/>
        <v>Pass</v>
      </c>
      <c r="DH191" s="33" t="b">
        <f>IF(ABS(Survey!$DA191)=0,TRUE,FALSE)</f>
        <v>1</v>
      </c>
      <c r="DI191" s="32" t="b">
        <f>NOT(ISBLANK(Survey!$DB191))</f>
        <v>0</v>
      </c>
      <c r="DJ191" s="16" t="str">
        <f t="shared" si="143"/>
        <v>Pass</v>
      </c>
      <c r="DK191" s="33" t="b">
        <f>IF(ABS(Survey!$DV191)=0,TRUE,FALSE)</f>
        <v>1</v>
      </c>
      <c r="DL191" s="32" t="b">
        <f>NOT(ISBLANK(Survey!$DW191))</f>
        <v>0</v>
      </c>
      <c r="DM191" t="str">
        <f t="shared" si="144"/>
        <v>Pass</v>
      </c>
      <c r="DN191" s="25" cm="1">
        <f t="array" ref="DN191">SUM(SUMIF(Survey!CW191,{"&gt;0","&lt;0"})*{1,-1})+SUM(SUMIF(Survey!DR191,{"&gt;0","&lt;0"})*{1,-1})</f>
        <v>0</v>
      </c>
      <c r="DO191" s="25">
        <f>SUM(SUMIF(Survey!DY191:EE191,{"&gt;0","&lt;0"})*{1,-1})+SUM(SUMIF(Survey!EG191:EM191,{"&gt;0","&lt;0"})*{1,-1})</f>
        <v>0</v>
      </c>
      <c r="DP191">
        <f t="shared" si="145"/>
        <v>0</v>
      </c>
      <c r="DQ191">
        <f t="shared" si="146"/>
        <v>0</v>
      </c>
      <c r="DR191" s="16" t="str">
        <f t="shared" si="147"/>
        <v>Pass</v>
      </c>
      <c r="DS191" s="33" t="b">
        <f>IF(ABS(Survey!$EE191)=0,TRUE,FALSE)</f>
        <v>1</v>
      </c>
      <c r="DT191" s="32" t="b">
        <f>NOT(ISBLANK(Survey!EF191))</f>
        <v>0</v>
      </c>
      <c r="DU191" s="16" t="str">
        <f t="shared" si="148"/>
        <v>Pass</v>
      </c>
      <c r="DV191" s="33" t="b">
        <f>IF(ABS(Survey!$EM191)=0,TRUE,FALSE)</f>
        <v>1</v>
      </c>
      <c r="DW191" s="32" t="b">
        <f>NOT(ISBLANK(Survey!$EN191))</f>
        <v>0</v>
      </c>
      <c r="DX191" s="16" t="str">
        <f t="shared" si="149"/>
        <v>Fail</v>
      </c>
      <c r="DY191" s="31">
        <f>SUM(SUMIF(Survey!ET191:EV191,{"&gt;0","&lt;0"})*{1,-1})</f>
        <v>0</v>
      </c>
      <c r="DZ191">
        <f t="shared" si="150"/>
        <v>0</v>
      </c>
      <c r="EA191">
        <f t="shared" si="151"/>
        <v>100</v>
      </c>
      <c r="EB191" s="30" t="b">
        <f>IF(OR(Survey!$M191="ETF",Survey!$M191="ETF, alternative mutual fund",Survey!$M191="Closed-end", Survey!$M191="Split share corp"),TRUE,FALSE)</f>
        <v>0</v>
      </c>
      <c r="EC191" s="16" t="str">
        <f t="shared" si="152"/>
        <v>Fail</v>
      </c>
      <c r="ED191" s="31">
        <f>SUM(SUMIF(Survey!EX191:FD191,{"&gt;0","&lt;0"})*{1,-1})</f>
        <v>0</v>
      </c>
      <c r="EE191">
        <f t="shared" si="153"/>
        <v>0</v>
      </c>
      <c r="EF191" s="17">
        <f t="shared" si="154"/>
        <v>100</v>
      </c>
      <c r="EG191" s="16" t="str">
        <f t="shared" si="155"/>
        <v>Fail</v>
      </c>
      <c r="EH191" s="31">
        <f>SUM(SUMIF(Survey!FF191:FL191,{"&gt;0","&lt;0"})*{1,-1})</f>
        <v>0</v>
      </c>
      <c r="EI191">
        <f t="shared" si="156"/>
        <v>0</v>
      </c>
      <c r="EJ191" s="17">
        <f t="shared" si="157"/>
        <v>100</v>
      </c>
    </row>
    <row r="192" spans="1:140">
      <c r="A192">
        <v>192</v>
      </c>
      <c r="B192" t="str">
        <f t="shared" si="0"/>
        <v>Pass</v>
      </c>
      <c r="C192" t="str">
        <f>IF(COUNTBLANK(Survey!B192:FM192)=$C$2, "Pass", "Fail")</f>
        <v>Pass</v>
      </c>
      <c r="D192" s="16" t="str">
        <f t="shared" si="106"/>
        <v>Fail</v>
      </c>
      <c r="E192" t="str">
        <f>IF(OR(ISBLANK(Survey!AL192),COUNTIF(G192:BJ192,"Fail")),"Fail","Pass")</f>
        <v>Fail</v>
      </c>
      <c r="F192" s="265"/>
      <c r="G192" s="16" t="str">
        <f t="shared" si="107"/>
        <v>Fail</v>
      </c>
      <c r="H192" s="139">
        <f>COUNTBLANK(Survey!B192:D192)+COUNTBLANK(Survey!G192)+COUNTBLANK(Survey!I192)+COUNTBLANK(Survey!K192:M192)+COUNTBLANK(Survey!P192:Q192)+COUNTBLANK(Survey!T192:W192)+COUNTBLANK(Survey!Z192:AC192)+COUNTBLANK(Survey!AF192:AG192)+COUNTBLANK(Survey!AK192:AK192)</f>
        <v>21</v>
      </c>
      <c r="I192" t="str">
        <f t="shared" si="108"/>
        <v>Fail</v>
      </c>
      <c r="J192" t="b">
        <f>IF(Survey!E192="No",TRUE,FALSE)</f>
        <v>0</v>
      </c>
      <c r="K192" s="29" cm="1">
        <f t="array" ref="K192">IF(COUNTA(Survey!$E$4:$E$695)=1, 0, SUM(IF(COUNTIF(Survey!$E$4:$E$695, Survey!$E$4:$E$695)=1,1,0)))</f>
        <v>0</v>
      </c>
      <c r="L192" s="29">
        <f>LEN(Survey!E192)</f>
        <v>0</v>
      </c>
      <c r="M192" s="16" t="str">
        <f t="shared" si="109"/>
        <v>Fail</v>
      </c>
      <c r="N192" t="b">
        <f>IF(Survey!F192="No",TRUE,FALSE)</f>
        <v>0</v>
      </c>
      <c r="O192" t="b">
        <f>Survey!F192=Survey!E192</f>
        <v>1</v>
      </c>
      <c r="P192">
        <f>COUNTIF(Survey!$F$4:$F$695,Survey!F192)</f>
        <v>0</v>
      </c>
      <c r="Q192" s="28">
        <f>LEN(Survey!F192)</f>
        <v>0</v>
      </c>
      <c r="R192" s="16" t="str">
        <f t="shared" si="110"/>
        <v>Pass</v>
      </c>
      <c r="S192" s="29">
        <f>MOD((LEN(Survey!H192)+2),11)</f>
        <v>2</v>
      </c>
      <c r="T192">
        <f>COUNTIF(Survey!$H$4:$H$695,Survey!H192)</f>
        <v>0</v>
      </c>
      <c r="U192" s="28" t="str">
        <f>IF(Survey!$L192="Prospectus fund", "Yes", "No")</f>
        <v>No</v>
      </c>
      <c r="V192" s="16" t="str">
        <f t="shared" si="111"/>
        <v>Pass</v>
      </c>
      <c r="W192" s="29">
        <f>MOD((LEN(Survey!J192)+2),11)</f>
        <v>2</v>
      </c>
      <c r="X192">
        <f>COUNTIF(Survey!$J$4:$J$695,Survey!J192)</f>
        <v>0</v>
      </c>
      <c r="Y192" s="30" t="b">
        <f>IF(OR(Survey!$M192="ETF",Survey!$M192="ETF, alternative mutual fund",Survey!$M192="Closed-end", Survey!$M192="Split share corp", Survey!$I192="Yes"),TRUE,FALSE)</f>
        <v>0</v>
      </c>
      <c r="Z192" s="16" t="str">
        <f>IFERROR(IF(AND(OR(AC192=AD192,AD192 = "Either"),NOT(ISBLANK(Survey!K192))),"Pass","Fail"),"Pass")</f>
        <v>Fail</v>
      </c>
      <c r="AA192" s="31" cm="1">
        <f t="array" ref="AA192">SUM(SUMIF(Survey!CH192:DA192,{"&gt;0","&lt;0"})*{1,-1})</f>
        <v>0</v>
      </c>
      <c r="AB192" s="33" cm="1">
        <f t="array" ref="AB192">SUM(SUMIF(Survey!CK192,{"&gt;0","&lt;0"})*{1,-1})+SUM(SUMIF(Survey!CU192,{"&gt;0","&lt;0"})*{1,-1})</f>
        <v>0</v>
      </c>
      <c r="AC192" s="33">
        <f>Survey!K192</f>
        <v>0</v>
      </c>
      <c r="AD192" s="32" t="str">
        <f t="shared" si="112"/>
        <v>Either</v>
      </c>
      <c r="AE192" s="16" t="str">
        <f t="shared" si="113"/>
        <v>Fail</v>
      </c>
      <c r="AF192" s="58" cm="1">
        <f t="array" ref="AF192">SUM(SUMIF(Survey!CH192:DA192,{"&gt;0","&lt;0"})*{1,-1})+SUM(SUMIF(Survey!DC192:DV192,{"&gt;0","&lt;0"})*{1,-1})</f>
        <v>0</v>
      </c>
      <c r="AG192" s="58">
        <f>IFERROR(AF192/(Survey!$BA192),0)</f>
        <v>0</v>
      </c>
      <c r="AH192" s="104" t="b">
        <f>IF(OR(Survey!$M192="Alternative strategy or hedge",Survey!$M192="Private asset",Survey!$L192="Prospectus fund"),TRUE,FALSE)</f>
        <v>0</v>
      </c>
      <c r="AI192" s="104" t="b">
        <f>NOT(ISBLANK(Survey!$M192))</f>
        <v>0</v>
      </c>
      <c r="AJ192" s="16" t="str">
        <f t="shared" si="114"/>
        <v>Fail</v>
      </c>
      <c r="AK192" t="b">
        <f>IF(Survey!W192="No",TRUE,FALSE)</f>
        <v>0</v>
      </c>
      <c r="AL192" s="119">
        <f>MOD((LEN(Survey!W192)+2),22)</f>
        <v>2</v>
      </c>
      <c r="AM192" t="str">
        <f t="shared" si="115"/>
        <v>Pass</v>
      </c>
      <c r="AN192" s="33" t="b">
        <f>NOT(ISNUMBER(SEARCH("Other",Survey!$Q192)))</f>
        <v>1</v>
      </c>
      <c r="AO192" s="32" t="b">
        <f>NOT(ISBLANK(Survey!$R192))</f>
        <v>0</v>
      </c>
      <c r="AP192" s="16" t="str">
        <f t="shared" si="116"/>
        <v>Pass</v>
      </c>
      <c r="AQ192" s="114">
        <f>COUNTBLANK(Survey!$X192)</f>
        <v>1</v>
      </c>
      <c r="AR192" s="58">
        <f>IF(AND(Survey!L192&lt;&gt;"Exempt fund",OR(Survey!$M192="ETF",Survey!$M192="ETF, alternative mutual fund",Survey!$M192="Mutual fund",Survey!$M192="Alternative mutual fund",Survey!$M192="Money market")),1,0)</f>
        <v>0</v>
      </c>
      <c r="AS192" s="16" t="str">
        <f t="shared" si="117"/>
        <v>Pass</v>
      </c>
      <c r="AT192" s="33" t="b">
        <f>NOT(ISNUMBER(SEARCH("Yes",Survey!$AC192)))</f>
        <v>1</v>
      </c>
      <c r="AU192" s="32" t="b">
        <f>IF(COUNTBLANK(Survey!$AD192:$AE192)=0,TRUE, FALSE)</f>
        <v>0</v>
      </c>
      <c r="AV192" s="16" t="str">
        <f t="shared" si="118"/>
        <v>Pass</v>
      </c>
      <c r="AW192" s="33" t="b">
        <f>NOT(ISNUMBER(SEARCH("Yes",Survey!$AF192)))</f>
        <v>1</v>
      </c>
      <c r="AX192" s="32" t="b">
        <f>NOT(ISBLANK(Survey!$AH192))</f>
        <v>0</v>
      </c>
      <c r="AY192" s="16" t="str">
        <f t="shared" si="119"/>
        <v>Pass</v>
      </c>
      <c r="AZ192" s="33" t="b">
        <f>NOT(OR(ISNUMBER(SEARCH("Other",Survey!$AH192)),ISNUMBER(SEARCH("Multiple",Survey!$AH192))))</f>
        <v>1</v>
      </c>
      <c r="BA192" s="32" t="b">
        <f>NOT(ISBLANK(Survey!$AI192))</f>
        <v>0</v>
      </c>
      <c r="BB192" s="16" t="str">
        <f t="shared" si="120"/>
        <v>Fail</v>
      </c>
      <c r="BC192" s="114">
        <f>IF(ABS(Survey!$BA192)&gt;0, 1,0)</f>
        <v>0</v>
      </c>
      <c r="BD192" s="114">
        <f>IF(COUNTBLANK(Survey!$AL192)=0,1,0)</f>
        <v>0</v>
      </c>
      <c r="BE192" s="16" t="str">
        <f t="shared" si="121"/>
        <v>Pass</v>
      </c>
      <c r="BF192" s="114">
        <f>IF(ISBLANK(Survey!$AL192),0,1)</f>
        <v>0</v>
      </c>
      <c r="BG192" s="133">
        <f>COUNTBLANK(Survey!$AM192)</f>
        <v>1</v>
      </c>
      <c r="BH192" s="16" t="str">
        <f t="shared" si="122"/>
        <v>Pass</v>
      </c>
      <c r="BI192" s="114">
        <f>IF(OR(Survey!$AM192="Closed",ISBLANK(Survey!$AM192)),0,1)</f>
        <v>0</v>
      </c>
      <c r="BJ192" s="133">
        <f>IF(ISBLANK(Survey!$AN192),1,0)</f>
        <v>1</v>
      </c>
      <c r="BK192" s="118" t="str">
        <f t="shared" si="123"/>
        <v>Pass</v>
      </c>
      <c r="BL192" s="31" cm="1">
        <f t="array" ref="BL192">SUM(SUMIF(Survey!AO192:AP192,{"&gt;0","&lt;0"})*{1,-1})</f>
        <v>0</v>
      </c>
      <c r="BM192">
        <f t="shared" si="124"/>
        <v>0</v>
      </c>
      <c r="BN192">
        <f t="shared" si="125"/>
        <v>100</v>
      </c>
      <c r="BO192" s="118" t="str">
        <f t="shared" si="126"/>
        <v>Pass</v>
      </c>
      <c r="BP192">
        <f>IF(Survey!AQ192="No",0,1)</f>
        <v>1</v>
      </c>
      <c r="BQ192" s="207">
        <f>MOD((LEN(Survey!AQ192)+2),22)</f>
        <v>2</v>
      </c>
      <c r="BR192">
        <f>IF(Survey!AR192="No",0,1)</f>
        <v>1</v>
      </c>
      <c r="BS192" s="207">
        <f>MOD((LEN(Survey!AR192)+2),22)</f>
        <v>2</v>
      </c>
      <c r="BT192" s="114">
        <f>COUNTBLANK(Survey!$AQ192:$AS192)+COUNTBLANK(Survey!$AU192)</f>
        <v>4</v>
      </c>
      <c r="BU192" s="114">
        <f>IF(Survey!$I192="Yes",1,0)</f>
        <v>0</v>
      </c>
      <c r="BV192" s="114">
        <f>IF(OR(Survey!$M192="Mutual fund",Survey!$M192="Alternative mutual fund",Survey!$M192="Money market"),1,0)</f>
        <v>0</v>
      </c>
      <c r="BW192" s="119">
        <f>IF(OR(Survey!$M192="ETF",Survey!$M192="ETF, alternative mutual fund"),1,0)</f>
        <v>0</v>
      </c>
      <c r="BX192" s="16" t="str">
        <f t="shared" si="127"/>
        <v>Pass</v>
      </c>
      <c r="BY192" s="33">
        <f>IF(ISNUMBER(SEARCH("Other",Survey!$AS192)), 1, 0)</f>
        <v>0</v>
      </c>
      <c r="BZ192" s="58" t="b">
        <f>NOT(ISBLANK(Survey!$AT192))</f>
        <v>0</v>
      </c>
      <c r="CA192" s="16" t="str">
        <f t="shared" si="128"/>
        <v>Pass</v>
      </c>
      <c r="CB192" s="114">
        <f>IF(Survey!$BB192=0, 0,1)</f>
        <v>0</v>
      </c>
      <c r="CC192" s="58">
        <f>Survey!$AV192</f>
        <v>0</v>
      </c>
      <c r="CD192" s="58">
        <f>Survey!$BC192+Survey!$BD192+ABS(Survey!$BE192)-ABS(Survey!$BF192)-ABS(Survey!$BG192)-ABS(Survey!$BL192)</f>
        <v>0</v>
      </c>
      <c r="CE192" s="138">
        <f>Survey!BB192+(ABS(Survey!$BH192)-ABS(Survey!$BI192)+ABS(Survey!$BJ192)-ABS(Survey!$BK192))*0.5</f>
        <v>0</v>
      </c>
      <c r="CF192" s="58">
        <f t="shared" si="129"/>
        <v>0</v>
      </c>
      <c r="CG192" s="58">
        <f>IF(AND($CC192&gt;$CF192-0.2,$CC192&lt;$CF192+0.2,ISBLANK(Survey!$AV192)=FALSE),0,1)</f>
        <v>1</v>
      </c>
      <c r="CH192" s="133">
        <f>IF(ISBLANK(Survey!$AW192),1,0)</f>
        <v>1</v>
      </c>
      <c r="CI192" s="16" t="str">
        <f t="shared" si="130"/>
        <v>Pass</v>
      </c>
      <c r="CJ192" s="114">
        <f>IF(Survey!$BB192=0, 0,1)</f>
        <v>0</v>
      </c>
      <c r="CK192" s="58">
        <f>IF(AND(Survey!$AX192&gt;=0,Survey!$AX192&lt;=0.2,Survey!$AX192&lt;&gt;""),0,1)</f>
        <v>1</v>
      </c>
      <c r="CL192" s="114">
        <f>IF(ISBLANK(Survey!$AY192),1,0)</f>
        <v>1</v>
      </c>
      <c r="CM192" s="16" t="str">
        <f t="shared" si="131"/>
        <v>Fail</v>
      </c>
      <c r="CN192" s="133">
        <f>Survey!$AZ192</f>
        <v>0</v>
      </c>
      <c r="CO192" s="16" t="str">
        <f t="shared" si="132"/>
        <v>Pass</v>
      </c>
      <c r="CP192" s="31">
        <f>Survey!$BA192</f>
        <v>0</v>
      </c>
      <c r="CQ192" s="138">
        <f>Survey!$BB192+Survey!$BC192+Survey!$BD192+ABS(Survey!$BE192)-ABS(Survey!$BF192)-ABS(Survey!$BG192)+ABS(Survey!$BH192)-ABS(Survey!$BI192)+ABS(Survey!$BJ192)-ABS(Survey!$BK192)-ABS(Survey!$BL192)+Survey!$BM192</f>
        <v>0</v>
      </c>
      <c r="CR192" s="30">
        <f t="shared" si="133"/>
        <v>0</v>
      </c>
      <c r="CS192" s="17">
        <f t="shared" si="134"/>
        <v>0</v>
      </c>
      <c r="CT192" s="16" t="str">
        <f t="shared" si="135"/>
        <v>Pass</v>
      </c>
      <c r="CU192" s="33" t="b">
        <f>IF(ABS(Survey!$BM192)=0,TRUE,FALSE)</f>
        <v>1</v>
      </c>
      <c r="CV192" s="32" t="b">
        <f>NOT(ISBLANK(Survey!$BN192))</f>
        <v>0</v>
      </c>
      <c r="CW192" t="str">
        <f t="shared" si="136"/>
        <v>Fail</v>
      </c>
      <c r="CX192" s="25">
        <f>Survey!$BA192</f>
        <v>0</v>
      </c>
      <c r="CY192" s="25" cm="1">
        <f t="array" ref="CY192">SUM(SUMIF(Survey!BP192:BW192,{"&gt;0","&lt;0"})*{1,-1})-SUM(SUMIF(Survey!BY192:CF192,{"&gt;0","&lt;0"})*{1,-1})</f>
        <v>0</v>
      </c>
      <c r="CZ192" s="30" t="str">
        <f t="shared" si="137"/>
        <v>No holdings</v>
      </c>
      <c r="DA192">
        <f t="shared" si="138"/>
        <v>0</v>
      </c>
      <c r="DB192" s="16" t="str">
        <f t="shared" si="139"/>
        <v>Fail</v>
      </c>
      <c r="DC192" s="31">
        <f>Survey!$BA192</f>
        <v>0</v>
      </c>
      <c r="DD192" s="31" cm="1">
        <f t="array" ref="DD192">SUM(SUMIF(Survey!CH192:DA192,{"&gt;0","&lt;0"})*{1,-1})-SUM(SUMIF(Survey!DC192:DV192,{"&gt;0","&lt;0"})*{1,-1})</f>
        <v>0</v>
      </c>
      <c r="DE192" s="30" t="str">
        <f t="shared" si="140"/>
        <v>No holdings</v>
      </c>
      <c r="DF192" s="17">
        <f t="shared" si="141"/>
        <v>0</v>
      </c>
      <c r="DG192" s="16" t="str">
        <f t="shared" si="142"/>
        <v>Pass</v>
      </c>
      <c r="DH192" s="33" t="b">
        <f>IF(ABS(Survey!$DA192)=0,TRUE,FALSE)</f>
        <v>1</v>
      </c>
      <c r="DI192" s="32" t="b">
        <f>NOT(ISBLANK(Survey!$DB192))</f>
        <v>0</v>
      </c>
      <c r="DJ192" s="16" t="str">
        <f t="shared" si="143"/>
        <v>Pass</v>
      </c>
      <c r="DK192" s="33" t="b">
        <f>IF(ABS(Survey!$DV192)=0,TRUE,FALSE)</f>
        <v>1</v>
      </c>
      <c r="DL192" s="32" t="b">
        <f>NOT(ISBLANK(Survey!$DW192))</f>
        <v>0</v>
      </c>
      <c r="DM192" t="str">
        <f t="shared" si="144"/>
        <v>Pass</v>
      </c>
      <c r="DN192" s="25" cm="1">
        <f t="array" ref="DN192">SUM(SUMIF(Survey!CW192,{"&gt;0","&lt;0"})*{1,-1})+SUM(SUMIF(Survey!DR192,{"&gt;0","&lt;0"})*{1,-1})</f>
        <v>0</v>
      </c>
      <c r="DO192" s="25">
        <f>SUM(SUMIF(Survey!DY192:EE192,{"&gt;0","&lt;0"})*{1,-1})+SUM(SUMIF(Survey!EG192:EM192,{"&gt;0","&lt;0"})*{1,-1})</f>
        <v>0</v>
      </c>
      <c r="DP192">
        <f t="shared" si="145"/>
        <v>0</v>
      </c>
      <c r="DQ192">
        <f t="shared" si="146"/>
        <v>0</v>
      </c>
      <c r="DR192" s="16" t="str">
        <f t="shared" si="147"/>
        <v>Pass</v>
      </c>
      <c r="DS192" s="33" t="b">
        <f>IF(ABS(Survey!$EE192)=0,TRUE,FALSE)</f>
        <v>1</v>
      </c>
      <c r="DT192" s="32" t="b">
        <f>NOT(ISBLANK(Survey!EF192))</f>
        <v>0</v>
      </c>
      <c r="DU192" s="16" t="str">
        <f t="shared" si="148"/>
        <v>Pass</v>
      </c>
      <c r="DV192" s="33" t="b">
        <f>IF(ABS(Survey!$EM192)=0,TRUE,FALSE)</f>
        <v>1</v>
      </c>
      <c r="DW192" s="32" t="b">
        <f>NOT(ISBLANK(Survey!$EN192))</f>
        <v>0</v>
      </c>
      <c r="DX192" s="16" t="str">
        <f t="shared" si="149"/>
        <v>Fail</v>
      </c>
      <c r="DY192" s="31">
        <f>SUM(SUMIF(Survey!ET192:EV192,{"&gt;0","&lt;0"})*{1,-1})</f>
        <v>0</v>
      </c>
      <c r="DZ192">
        <f t="shared" si="150"/>
        <v>0</v>
      </c>
      <c r="EA192">
        <f t="shared" si="151"/>
        <v>100</v>
      </c>
      <c r="EB192" s="30" t="b">
        <f>IF(OR(Survey!$M192="ETF",Survey!$M192="ETF, alternative mutual fund",Survey!$M192="Closed-end", Survey!$M192="Split share corp"),TRUE,FALSE)</f>
        <v>0</v>
      </c>
      <c r="EC192" s="16" t="str">
        <f t="shared" si="152"/>
        <v>Fail</v>
      </c>
      <c r="ED192" s="31">
        <f>SUM(SUMIF(Survey!EX192:FD192,{"&gt;0","&lt;0"})*{1,-1})</f>
        <v>0</v>
      </c>
      <c r="EE192">
        <f t="shared" si="153"/>
        <v>0</v>
      </c>
      <c r="EF192" s="17">
        <f t="shared" si="154"/>
        <v>100</v>
      </c>
      <c r="EG192" s="16" t="str">
        <f t="shared" si="155"/>
        <v>Fail</v>
      </c>
      <c r="EH192" s="31">
        <f>SUM(SUMIF(Survey!FF192:FL192,{"&gt;0","&lt;0"})*{1,-1})</f>
        <v>0</v>
      </c>
      <c r="EI192">
        <f t="shared" si="156"/>
        <v>0</v>
      </c>
      <c r="EJ192" s="17">
        <f t="shared" si="157"/>
        <v>100</v>
      </c>
    </row>
    <row r="193" spans="1:140">
      <c r="A193">
        <v>193</v>
      </c>
      <c r="B193" t="str">
        <f t="shared" si="0"/>
        <v>Pass</v>
      </c>
      <c r="C193" t="str">
        <f>IF(COUNTBLANK(Survey!B193:FM193)=$C$2, "Pass", "Fail")</f>
        <v>Pass</v>
      </c>
      <c r="D193" s="16" t="str">
        <f t="shared" si="106"/>
        <v>Fail</v>
      </c>
      <c r="E193" t="str">
        <f>IF(OR(ISBLANK(Survey!AL193),COUNTIF(G193:BJ193,"Fail")),"Fail","Pass")</f>
        <v>Fail</v>
      </c>
      <c r="F193" s="265"/>
      <c r="G193" s="16" t="str">
        <f t="shared" si="107"/>
        <v>Fail</v>
      </c>
      <c r="H193" s="139">
        <f>COUNTBLANK(Survey!B193:D193)+COUNTBLANK(Survey!G193)+COUNTBLANK(Survey!I193)+COUNTBLANK(Survey!K193:M193)+COUNTBLANK(Survey!P193:Q193)+COUNTBLANK(Survey!T193:W193)+COUNTBLANK(Survey!Z193:AC193)+COUNTBLANK(Survey!AF193:AG193)+COUNTBLANK(Survey!AK193:AK193)</f>
        <v>21</v>
      </c>
      <c r="I193" t="str">
        <f t="shared" si="108"/>
        <v>Fail</v>
      </c>
      <c r="J193" t="b">
        <f>IF(Survey!E193="No",TRUE,FALSE)</f>
        <v>0</v>
      </c>
      <c r="K193" s="29" cm="1">
        <f t="array" ref="K193">IF(COUNTA(Survey!$E$4:$E$695)=1, 0, SUM(IF(COUNTIF(Survey!$E$4:$E$695, Survey!$E$4:$E$695)=1,1,0)))</f>
        <v>0</v>
      </c>
      <c r="L193" s="29">
        <f>LEN(Survey!E193)</f>
        <v>0</v>
      </c>
      <c r="M193" s="16" t="str">
        <f t="shared" si="109"/>
        <v>Fail</v>
      </c>
      <c r="N193" t="b">
        <f>IF(Survey!F193="No",TRUE,FALSE)</f>
        <v>0</v>
      </c>
      <c r="O193" t="b">
        <f>Survey!F193=Survey!E193</f>
        <v>1</v>
      </c>
      <c r="P193">
        <f>COUNTIF(Survey!$F$4:$F$695,Survey!F193)</f>
        <v>0</v>
      </c>
      <c r="Q193" s="28">
        <f>LEN(Survey!F193)</f>
        <v>0</v>
      </c>
      <c r="R193" s="16" t="str">
        <f t="shared" si="110"/>
        <v>Pass</v>
      </c>
      <c r="S193" s="29">
        <f>MOD((LEN(Survey!H193)+2),11)</f>
        <v>2</v>
      </c>
      <c r="T193">
        <f>COUNTIF(Survey!$H$4:$H$695,Survey!H193)</f>
        <v>0</v>
      </c>
      <c r="U193" s="28" t="str">
        <f>IF(Survey!$L193="Prospectus fund", "Yes", "No")</f>
        <v>No</v>
      </c>
      <c r="V193" s="16" t="str">
        <f t="shared" si="111"/>
        <v>Pass</v>
      </c>
      <c r="W193" s="29">
        <f>MOD((LEN(Survey!J193)+2),11)</f>
        <v>2</v>
      </c>
      <c r="X193">
        <f>COUNTIF(Survey!$J$4:$J$695,Survey!J193)</f>
        <v>0</v>
      </c>
      <c r="Y193" s="30" t="b">
        <f>IF(OR(Survey!$M193="ETF",Survey!$M193="ETF, alternative mutual fund",Survey!$M193="Closed-end", Survey!$M193="Split share corp", Survey!$I193="Yes"),TRUE,FALSE)</f>
        <v>0</v>
      </c>
      <c r="Z193" s="16" t="str">
        <f>IFERROR(IF(AND(OR(AC193=AD193,AD193 = "Either"),NOT(ISBLANK(Survey!K193))),"Pass","Fail"),"Pass")</f>
        <v>Fail</v>
      </c>
      <c r="AA193" s="31" cm="1">
        <f t="array" ref="AA193">SUM(SUMIF(Survey!CH193:DA193,{"&gt;0","&lt;0"})*{1,-1})</f>
        <v>0</v>
      </c>
      <c r="AB193" s="33" cm="1">
        <f t="array" ref="AB193">SUM(SUMIF(Survey!CK193,{"&gt;0","&lt;0"})*{1,-1})+SUM(SUMIF(Survey!CU193,{"&gt;0","&lt;0"})*{1,-1})</f>
        <v>0</v>
      </c>
      <c r="AC193" s="33">
        <f>Survey!K193</f>
        <v>0</v>
      </c>
      <c r="AD193" s="32" t="str">
        <f t="shared" si="112"/>
        <v>Either</v>
      </c>
      <c r="AE193" s="16" t="str">
        <f t="shared" si="113"/>
        <v>Fail</v>
      </c>
      <c r="AF193" s="58" cm="1">
        <f t="array" ref="AF193">SUM(SUMIF(Survey!CH193:DA193,{"&gt;0","&lt;0"})*{1,-1})+SUM(SUMIF(Survey!DC193:DV193,{"&gt;0","&lt;0"})*{1,-1})</f>
        <v>0</v>
      </c>
      <c r="AG193" s="58">
        <f>IFERROR(AF193/(Survey!$BA193),0)</f>
        <v>0</v>
      </c>
      <c r="AH193" s="104" t="b">
        <f>IF(OR(Survey!$M193="Alternative strategy or hedge",Survey!$M193="Private asset",Survey!$L193="Prospectus fund"),TRUE,FALSE)</f>
        <v>0</v>
      </c>
      <c r="AI193" s="104" t="b">
        <f>NOT(ISBLANK(Survey!$M193))</f>
        <v>0</v>
      </c>
      <c r="AJ193" s="16" t="str">
        <f t="shared" si="114"/>
        <v>Fail</v>
      </c>
      <c r="AK193" t="b">
        <f>IF(Survey!W193="No",TRUE,FALSE)</f>
        <v>0</v>
      </c>
      <c r="AL193" s="119">
        <f>MOD((LEN(Survey!W193)+2),22)</f>
        <v>2</v>
      </c>
      <c r="AM193" t="str">
        <f t="shared" si="115"/>
        <v>Pass</v>
      </c>
      <c r="AN193" s="33" t="b">
        <f>NOT(ISNUMBER(SEARCH("Other",Survey!$Q193)))</f>
        <v>1</v>
      </c>
      <c r="AO193" s="32" t="b">
        <f>NOT(ISBLANK(Survey!$R193))</f>
        <v>0</v>
      </c>
      <c r="AP193" s="16" t="str">
        <f t="shared" si="116"/>
        <v>Pass</v>
      </c>
      <c r="AQ193" s="114">
        <f>COUNTBLANK(Survey!$X193)</f>
        <v>1</v>
      </c>
      <c r="AR193" s="58">
        <f>IF(AND(Survey!L193&lt;&gt;"Exempt fund",OR(Survey!$M193="ETF",Survey!$M193="ETF, alternative mutual fund",Survey!$M193="Mutual fund",Survey!$M193="Alternative mutual fund",Survey!$M193="Money market")),1,0)</f>
        <v>0</v>
      </c>
      <c r="AS193" s="16" t="str">
        <f t="shared" si="117"/>
        <v>Pass</v>
      </c>
      <c r="AT193" s="33" t="b">
        <f>NOT(ISNUMBER(SEARCH("Yes",Survey!$AC193)))</f>
        <v>1</v>
      </c>
      <c r="AU193" s="32" t="b">
        <f>IF(COUNTBLANK(Survey!$AD193:$AE193)=0,TRUE, FALSE)</f>
        <v>0</v>
      </c>
      <c r="AV193" s="16" t="str">
        <f t="shared" si="118"/>
        <v>Pass</v>
      </c>
      <c r="AW193" s="33" t="b">
        <f>NOT(ISNUMBER(SEARCH("Yes",Survey!$AF193)))</f>
        <v>1</v>
      </c>
      <c r="AX193" s="32" t="b">
        <f>NOT(ISBLANK(Survey!$AH193))</f>
        <v>0</v>
      </c>
      <c r="AY193" s="16" t="str">
        <f t="shared" si="119"/>
        <v>Pass</v>
      </c>
      <c r="AZ193" s="33" t="b">
        <f>NOT(OR(ISNUMBER(SEARCH("Other",Survey!$AH193)),ISNUMBER(SEARCH("Multiple",Survey!$AH193))))</f>
        <v>1</v>
      </c>
      <c r="BA193" s="32" t="b">
        <f>NOT(ISBLANK(Survey!$AI193))</f>
        <v>0</v>
      </c>
      <c r="BB193" s="16" t="str">
        <f t="shared" si="120"/>
        <v>Fail</v>
      </c>
      <c r="BC193" s="114">
        <f>IF(ABS(Survey!$BA193)&gt;0, 1,0)</f>
        <v>0</v>
      </c>
      <c r="BD193" s="114">
        <f>IF(COUNTBLANK(Survey!$AL193)=0,1,0)</f>
        <v>0</v>
      </c>
      <c r="BE193" s="16" t="str">
        <f t="shared" si="121"/>
        <v>Pass</v>
      </c>
      <c r="BF193" s="114">
        <f>IF(ISBLANK(Survey!$AL193),0,1)</f>
        <v>0</v>
      </c>
      <c r="BG193" s="133">
        <f>COUNTBLANK(Survey!$AM193)</f>
        <v>1</v>
      </c>
      <c r="BH193" s="16" t="str">
        <f t="shared" si="122"/>
        <v>Pass</v>
      </c>
      <c r="BI193" s="114">
        <f>IF(OR(Survey!$AM193="Closed",ISBLANK(Survey!$AM193)),0,1)</f>
        <v>0</v>
      </c>
      <c r="BJ193" s="133">
        <f>IF(ISBLANK(Survey!$AN193),1,0)</f>
        <v>1</v>
      </c>
      <c r="BK193" s="118" t="str">
        <f t="shared" si="123"/>
        <v>Pass</v>
      </c>
      <c r="BL193" s="31" cm="1">
        <f t="array" ref="BL193">SUM(SUMIF(Survey!AO193:AP193,{"&gt;0","&lt;0"})*{1,-1})</f>
        <v>0</v>
      </c>
      <c r="BM193">
        <f t="shared" si="124"/>
        <v>0</v>
      </c>
      <c r="BN193">
        <f t="shared" si="125"/>
        <v>100</v>
      </c>
      <c r="BO193" s="118" t="str">
        <f t="shared" si="126"/>
        <v>Pass</v>
      </c>
      <c r="BP193">
        <f>IF(Survey!AQ193="No",0,1)</f>
        <v>1</v>
      </c>
      <c r="BQ193" s="207">
        <f>MOD((LEN(Survey!AQ193)+2),22)</f>
        <v>2</v>
      </c>
      <c r="BR193">
        <f>IF(Survey!AR193="No",0,1)</f>
        <v>1</v>
      </c>
      <c r="BS193" s="207">
        <f>MOD((LEN(Survey!AR193)+2),22)</f>
        <v>2</v>
      </c>
      <c r="BT193" s="114">
        <f>COUNTBLANK(Survey!$AQ193:$AS193)+COUNTBLANK(Survey!$AU193)</f>
        <v>4</v>
      </c>
      <c r="BU193" s="114">
        <f>IF(Survey!$I193="Yes",1,0)</f>
        <v>0</v>
      </c>
      <c r="BV193" s="114">
        <f>IF(OR(Survey!$M193="Mutual fund",Survey!$M193="Alternative mutual fund",Survey!$M193="Money market"),1,0)</f>
        <v>0</v>
      </c>
      <c r="BW193" s="119">
        <f>IF(OR(Survey!$M193="ETF",Survey!$M193="ETF, alternative mutual fund"),1,0)</f>
        <v>0</v>
      </c>
      <c r="BX193" s="16" t="str">
        <f t="shared" si="127"/>
        <v>Pass</v>
      </c>
      <c r="BY193" s="33">
        <f>IF(ISNUMBER(SEARCH("Other",Survey!$AS193)), 1, 0)</f>
        <v>0</v>
      </c>
      <c r="BZ193" s="58" t="b">
        <f>NOT(ISBLANK(Survey!$AT193))</f>
        <v>0</v>
      </c>
      <c r="CA193" s="16" t="str">
        <f t="shared" si="128"/>
        <v>Pass</v>
      </c>
      <c r="CB193" s="114">
        <f>IF(Survey!$BB193=0, 0,1)</f>
        <v>0</v>
      </c>
      <c r="CC193" s="58">
        <f>Survey!$AV193</f>
        <v>0</v>
      </c>
      <c r="CD193" s="58">
        <f>Survey!$BC193+Survey!$BD193+ABS(Survey!$BE193)-ABS(Survey!$BF193)-ABS(Survey!$BG193)-ABS(Survey!$BL193)</f>
        <v>0</v>
      </c>
      <c r="CE193" s="138">
        <f>Survey!BB193+(ABS(Survey!$BH193)-ABS(Survey!$BI193)+ABS(Survey!$BJ193)-ABS(Survey!$BK193))*0.5</f>
        <v>0</v>
      </c>
      <c r="CF193" s="58">
        <f t="shared" si="129"/>
        <v>0</v>
      </c>
      <c r="CG193" s="58">
        <f>IF(AND($CC193&gt;$CF193-0.2,$CC193&lt;$CF193+0.2,ISBLANK(Survey!$AV193)=FALSE),0,1)</f>
        <v>1</v>
      </c>
      <c r="CH193" s="133">
        <f>IF(ISBLANK(Survey!$AW193),1,0)</f>
        <v>1</v>
      </c>
      <c r="CI193" s="16" t="str">
        <f t="shared" si="130"/>
        <v>Pass</v>
      </c>
      <c r="CJ193" s="114">
        <f>IF(Survey!$BB193=0, 0,1)</f>
        <v>0</v>
      </c>
      <c r="CK193" s="58">
        <f>IF(AND(Survey!$AX193&gt;=0,Survey!$AX193&lt;=0.2,Survey!$AX193&lt;&gt;""),0,1)</f>
        <v>1</v>
      </c>
      <c r="CL193" s="114">
        <f>IF(ISBLANK(Survey!$AY193),1,0)</f>
        <v>1</v>
      </c>
      <c r="CM193" s="16" t="str">
        <f t="shared" si="131"/>
        <v>Fail</v>
      </c>
      <c r="CN193" s="133">
        <f>Survey!$AZ193</f>
        <v>0</v>
      </c>
      <c r="CO193" s="16" t="str">
        <f t="shared" si="132"/>
        <v>Pass</v>
      </c>
      <c r="CP193" s="31">
        <f>Survey!$BA193</f>
        <v>0</v>
      </c>
      <c r="CQ193" s="138">
        <f>Survey!$BB193+Survey!$BC193+Survey!$BD193+ABS(Survey!$BE193)-ABS(Survey!$BF193)-ABS(Survey!$BG193)+ABS(Survey!$BH193)-ABS(Survey!$BI193)+ABS(Survey!$BJ193)-ABS(Survey!$BK193)-ABS(Survey!$BL193)+Survey!$BM193</f>
        <v>0</v>
      </c>
      <c r="CR193" s="30">
        <f t="shared" si="133"/>
        <v>0</v>
      </c>
      <c r="CS193" s="17">
        <f t="shared" si="134"/>
        <v>0</v>
      </c>
      <c r="CT193" s="16" t="str">
        <f t="shared" si="135"/>
        <v>Pass</v>
      </c>
      <c r="CU193" s="33" t="b">
        <f>IF(ABS(Survey!$BM193)=0,TRUE,FALSE)</f>
        <v>1</v>
      </c>
      <c r="CV193" s="32" t="b">
        <f>NOT(ISBLANK(Survey!$BN193))</f>
        <v>0</v>
      </c>
      <c r="CW193" t="str">
        <f t="shared" si="136"/>
        <v>Fail</v>
      </c>
      <c r="CX193" s="25">
        <f>Survey!$BA193</f>
        <v>0</v>
      </c>
      <c r="CY193" s="25" cm="1">
        <f t="array" ref="CY193">SUM(SUMIF(Survey!BP193:BW193,{"&gt;0","&lt;0"})*{1,-1})-SUM(SUMIF(Survey!BY193:CF193,{"&gt;0","&lt;0"})*{1,-1})</f>
        <v>0</v>
      </c>
      <c r="CZ193" s="30" t="str">
        <f t="shared" si="137"/>
        <v>No holdings</v>
      </c>
      <c r="DA193">
        <f t="shared" si="138"/>
        <v>0</v>
      </c>
      <c r="DB193" s="16" t="str">
        <f t="shared" si="139"/>
        <v>Fail</v>
      </c>
      <c r="DC193" s="31">
        <f>Survey!$BA193</f>
        <v>0</v>
      </c>
      <c r="DD193" s="31" cm="1">
        <f t="array" ref="DD193">SUM(SUMIF(Survey!CH193:DA193,{"&gt;0","&lt;0"})*{1,-1})-SUM(SUMIF(Survey!DC193:DV193,{"&gt;0","&lt;0"})*{1,-1})</f>
        <v>0</v>
      </c>
      <c r="DE193" s="30" t="str">
        <f t="shared" si="140"/>
        <v>No holdings</v>
      </c>
      <c r="DF193" s="17">
        <f t="shared" si="141"/>
        <v>0</v>
      </c>
      <c r="DG193" s="16" t="str">
        <f t="shared" si="142"/>
        <v>Pass</v>
      </c>
      <c r="DH193" s="33" t="b">
        <f>IF(ABS(Survey!$DA193)=0,TRUE,FALSE)</f>
        <v>1</v>
      </c>
      <c r="DI193" s="32" t="b">
        <f>NOT(ISBLANK(Survey!$DB193))</f>
        <v>0</v>
      </c>
      <c r="DJ193" s="16" t="str">
        <f t="shared" si="143"/>
        <v>Pass</v>
      </c>
      <c r="DK193" s="33" t="b">
        <f>IF(ABS(Survey!$DV193)=0,TRUE,FALSE)</f>
        <v>1</v>
      </c>
      <c r="DL193" s="32" t="b">
        <f>NOT(ISBLANK(Survey!$DW193))</f>
        <v>0</v>
      </c>
      <c r="DM193" t="str">
        <f t="shared" si="144"/>
        <v>Pass</v>
      </c>
      <c r="DN193" s="25" cm="1">
        <f t="array" ref="DN193">SUM(SUMIF(Survey!CW193,{"&gt;0","&lt;0"})*{1,-1})+SUM(SUMIF(Survey!DR193,{"&gt;0","&lt;0"})*{1,-1})</f>
        <v>0</v>
      </c>
      <c r="DO193" s="25">
        <f>SUM(SUMIF(Survey!DY193:EE193,{"&gt;0","&lt;0"})*{1,-1})+SUM(SUMIF(Survey!EG193:EM193,{"&gt;0","&lt;0"})*{1,-1})</f>
        <v>0</v>
      </c>
      <c r="DP193">
        <f t="shared" si="145"/>
        <v>0</v>
      </c>
      <c r="DQ193">
        <f t="shared" si="146"/>
        <v>0</v>
      </c>
      <c r="DR193" s="16" t="str">
        <f t="shared" si="147"/>
        <v>Pass</v>
      </c>
      <c r="DS193" s="33" t="b">
        <f>IF(ABS(Survey!$EE193)=0,TRUE,FALSE)</f>
        <v>1</v>
      </c>
      <c r="DT193" s="32" t="b">
        <f>NOT(ISBLANK(Survey!EF193))</f>
        <v>0</v>
      </c>
      <c r="DU193" s="16" t="str">
        <f t="shared" si="148"/>
        <v>Pass</v>
      </c>
      <c r="DV193" s="33" t="b">
        <f>IF(ABS(Survey!$EM193)=0,TRUE,FALSE)</f>
        <v>1</v>
      </c>
      <c r="DW193" s="32" t="b">
        <f>NOT(ISBLANK(Survey!$EN193))</f>
        <v>0</v>
      </c>
      <c r="DX193" s="16" t="str">
        <f t="shared" si="149"/>
        <v>Fail</v>
      </c>
      <c r="DY193" s="31">
        <f>SUM(SUMIF(Survey!ET193:EV193,{"&gt;0","&lt;0"})*{1,-1})</f>
        <v>0</v>
      </c>
      <c r="DZ193">
        <f t="shared" si="150"/>
        <v>0</v>
      </c>
      <c r="EA193">
        <f t="shared" si="151"/>
        <v>100</v>
      </c>
      <c r="EB193" s="30" t="b">
        <f>IF(OR(Survey!$M193="ETF",Survey!$M193="ETF, alternative mutual fund",Survey!$M193="Closed-end", Survey!$M193="Split share corp"),TRUE,FALSE)</f>
        <v>0</v>
      </c>
      <c r="EC193" s="16" t="str">
        <f t="shared" si="152"/>
        <v>Fail</v>
      </c>
      <c r="ED193" s="31">
        <f>SUM(SUMIF(Survey!EX193:FD193,{"&gt;0","&lt;0"})*{1,-1})</f>
        <v>0</v>
      </c>
      <c r="EE193">
        <f t="shared" si="153"/>
        <v>0</v>
      </c>
      <c r="EF193" s="17">
        <f t="shared" si="154"/>
        <v>100</v>
      </c>
      <c r="EG193" s="16" t="str">
        <f t="shared" si="155"/>
        <v>Fail</v>
      </c>
      <c r="EH193" s="31">
        <f>SUM(SUMIF(Survey!FF193:FL193,{"&gt;0","&lt;0"})*{1,-1})</f>
        <v>0</v>
      </c>
      <c r="EI193">
        <f t="shared" si="156"/>
        <v>0</v>
      </c>
      <c r="EJ193" s="17">
        <f t="shared" si="157"/>
        <v>100</v>
      </c>
    </row>
    <row r="194" spans="1:140">
      <c r="A194">
        <v>194</v>
      </c>
      <c r="B194" t="str">
        <f t="shared" si="0"/>
        <v>Pass</v>
      </c>
      <c r="C194" t="str">
        <f>IF(COUNTBLANK(Survey!B194:FM194)=$C$2, "Pass", "Fail")</f>
        <v>Pass</v>
      </c>
      <c r="D194" s="16" t="str">
        <f t="shared" si="106"/>
        <v>Fail</v>
      </c>
      <c r="E194" t="str">
        <f>IF(OR(ISBLANK(Survey!AL194),COUNTIF(G194:BJ194,"Fail")),"Fail","Pass")</f>
        <v>Fail</v>
      </c>
      <c r="F194" s="265"/>
      <c r="G194" s="16" t="str">
        <f t="shared" si="107"/>
        <v>Fail</v>
      </c>
      <c r="H194" s="139">
        <f>COUNTBLANK(Survey!B194:D194)+COUNTBLANK(Survey!G194)+COUNTBLANK(Survey!I194)+COUNTBLANK(Survey!K194:M194)+COUNTBLANK(Survey!P194:Q194)+COUNTBLANK(Survey!T194:W194)+COUNTBLANK(Survey!Z194:AC194)+COUNTBLANK(Survey!AF194:AG194)+COUNTBLANK(Survey!AK194:AK194)</f>
        <v>21</v>
      </c>
      <c r="I194" t="str">
        <f t="shared" si="108"/>
        <v>Fail</v>
      </c>
      <c r="J194" t="b">
        <f>IF(Survey!E194="No",TRUE,FALSE)</f>
        <v>0</v>
      </c>
      <c r="K194" s="29" cm="1">
        <f t="array" ref="K194">IF(COUNTA(Survey!$E$4:$E$695)=1, 0, SUM(IF(COUNTIF(Survey!$E$4:$E$695, Survey!$E$4:$E$695)=1,1,0)))</f>
        <v>0</v>
      </c>
      <c r="L194" s="29">
        <f>LEN(Survey!E194)</f>
        <v>0</v>
      </c>
      <c r="M194" s="16" t="str">
        <f t="shared" si="109"/>
        <v>Fail</v>
      </c>
      <c r="N194" t="b">
        <f>IF(Survey!F194="No",TRUE,FALSE)</f>
        <v>0</v>
      </c>
      <c r="O194" t="b">
        <f>Survey!F194=Survey!E194</f>
        <v>1</v>
      </c>
      <c r="P194">
        <f>COUNTIF(Survey!$F$4:$F$695,Survey!F194)</f>
        <v>0</v>
      </c>
      <c r="Q194" s="28">
        <f>LEN(Survey!F194)</f>
        <v>0</v>
      </c>
      <c r="R194" s="16" t="str">
        <f t="shared" si="110"/>
        <v>Pass</v>
      </c>
      <c r="S194" s="29">
        <f>MOD((LEN(Survey!H194)+2),11)</f>
        <v>2</v>
      </c>
      <c r="T194">
        <f>COUNTIF(Survey!$H$4:$H$695,Survey!H194)</f>
        <v>0</v>
      </c>
      <c r="U194" s="28" t="str">
        <f>IF(Survey!$L194="Prospectus fund", "Yes", "No")</f>
        <v>No</v>
      </c>
      <c r="V194" s="16" t="str">
        <f t="shared" si="111"/>
        <v>Pass</v>
      </c>
      <c r="W194" s="29">
        <f>MOD((LEN(Survey!J194)+2),11)</f>
        <v>2</v>
      </c>
      <c r="X194">
        <f>COUNTIF(Survey!$J$4:$J$695,Survey!J194)</f>
        <v>0</v>
      </c>
      <c r="Y194" s="30" t="b">
        <f>IF(OR(Survey!$M194="ETF",Survey!$M194="ETF, alternative mutual fund",Survey!$M194="Closed-end", Survey!$M194="Split share corp", Survey!$I194="Yes"),TRUE,FALSE)</f>
        <v>0</v>
      </c>
      <c r="Z194" s="16" t="str">
        <f>IFERROR(IF(AND(OR(AC194=AD194,AD194 = "Either"),NOT(ISBLANK(Survey!K194))),"Pass","Fail"),"Pass")</f>
        <v>Fail</v>
      </c>
      <c r="AA194" s="31" cm="1">
        <f t="array" ref="AA194">SUM(SUMIF(Survey!CH194:DA194,{"&gt;0","&lt;0"})*{1,-1})</f>
        <v>0</v>
      </c>
      <c r="AB194" s="33" cm="1">
        <f t="array" ref="AB194">SUM(SUMIF(Survey!CK194,{"&gt;0","&lt;0"})*{1,-1})+SUM(SUMIF(Survey!CU194,{"&gt;0","&lt;0"})*{1,-1})</f>
        <v>0</v>
      </c>
      <c r="AC194" s="33">
        <f>Survey!K194</f>
        <v>0</v>
      </c>
      <c r="AD194" s="32" t="str">
        <f t="shared" si="112"/>
        <v>Either</v>
      </c>
      <c r="AE194" s="16" t="str">
        <f t="shared" si="113"/>
        <v>Fail</v>
      </c>
      <c r="AF194" s="58" cm="1">
        <f t="array" ref="AF194">SUM(SUMIF(Survey!CH194:DA194,{"&gt;0","&lt;0"})*{1,-1})+SUM(SUMIF(Survey!DC194:DV194,{"&gt;0","&lt;0"})*{1,-1})</f>
        <v>0</v>
      </c>
      <c r="AG194" s="58">
        <f>IFERROR(AF194/(Survey!$BA194),0)</f>
        <v>0</v>
      </c>
      <c r="AH194" s="104" t="b">
        <f>IF(OR(Survey!$M194="Alternative strategy or hedge",Survey!$M194="Private asset",Survey!$L194="Prospectus fund"),TRUE,FALSE)</f>
        <v>0</v>
      </c>
      <c r="AI194" s="104" t="b">
        <f>NOT(ISBLANK(Survey!$M194))</f>
        <v>0</v>
      </c>
      <c r="AJ194" s="16" t="str">
        <f t="shared" si="114"/>
        <v>Fail</v>
      </c>
      <c r="AK194" t="b">
        <f>IF(Survey!W194="No",TRUE,FALSE)</f>
        <v>0</v>
      </c>
      <c r="AL194" s="119">
        <f>MOD((LEN(Survey!W194)+2),22)</f>
        <v>2</v>
      </c>
      <c r="AM194" t="str">
        <f t="shared" si="115"/>
        <v>Pass</v>
      </c>
      <c r="AN194" s="33" t="b">
        <f>NOT(ISNUMBER(SEARCH("Other",Survey!$Q194)))</f>
        <v>1</v>
      </c>
      <c r="AO194" s="32" t="b">
        <f>NOT(ISBLANK(Survey!$R194))</f>
        <v>0</v>
      </c>
      <c r="AP194" s="16" t="str">
        <f t="shared" si="116"/>
        <v>Pass</v>
      </c>
      <c r="AQ194" s="114">
        <f>COUNTBLANK(Survey!$X194)</f>
        <v>1</v>
      </c>
      <c r="AR194" s="58">
        <f>IF(AND(Survey!L194&lt;&gt;"Exempt fund",OR(Survey!$M194="ETF",Survey!$M194="ETF, alternative mutual fund",Survey!$M194="Mutual fund",Survey!$M194="Alternative mutual fund",Survey!$M194="Money market")),1,0)</f>
        <v>0</v>
      </c>
      <c r="AS194" s="16" t="str">
        <f t="shared" si="117"/>
        <v>Pass</v>
      </c>
      <c r="AT194" s="33" t="b">
        <f>NOT(ISNUMBER(SEARCH("Yes",Survey!$AC194)))</f>
        <v>1</v>
      </c>
      <c r="AU194" s="32" t="b">
        <f>IF(COUNTBLANK(Survey!$AD194:$AE194)=0,TRUE, FALSE)</f>
        <v>0</v>
      </c>
      <c r="AV194" s="16" t="str">
        <f t="shared" si="118"/>
        <v>Pass</v>
      </c>
      <c r="AW194" s="33" t="b">
        <f>NOT(ISNUMBER(SEARCH("Yes",Survey!$AF194)))</f>
        <v>1</v>
      </c>
      <c r="AX194" s="32" t="b">
        <f>NOT(ISBLANK(Survey!$AH194))</f>
        <v>0</v>
      </c>
      <c r="AY194" s="16" t="str">
        <f t="shared" si="119"/>
        <v>Pass</v>
      </c>
      <c r="AZ194" s="33" t="b">
        <f>NOT(OR(ISNUMBER(SEARCH("Other",Survey!$AH194)),ISNUMBER(SEARCH("Multiple",Survey!$AH194))))</f>
        <v>1</v>
      </c>
      <c r="BA194" s="32" t="b">
        <f>NOT(ISBLANK(Survey!$AI194))</f>
        <v>0</v>
      </c>
      <c r="BB194" s="16" t="str">
        <f t="shared" si="120"/>
        <v>Fail</v>
      </c>
      <c r="BC194" s="114">
        <f>IF(ABS(Survey!$BA194)&gt;0, 1,0)</f>
        <v>0</v>
      </c>
      <c r="BD194" s="114">
        <f>IF(COUNTBLANK(Survey!$AL194)=0,1,0)</f>
        <v>0</v>
      </c>
      <c r="BE194" s="16" t="str">
        <f t="shared" si="121"/>
        <v>Pass</v>
      </c>
      <c r="BF194" s="114">
        <f>IF(ISBLANK(Survey!$AL194),0,1)</f>
        <v>0</v>
      </c>
      <c r="BG194" s="133">
        <f>COUNTBLANK(Survey!$AM194)</f>
        <v>1</v>
      </c>
      <c r="BH194" s="16" t="str">
        <f t="shared" si="122"/>
        <v>Pass</v>
      </c>
      <c r="BI194" s="114">
        <f>IF(OR(Survey!$AM194="Closed",ISBLANK(Survey!$AM194)),0,1)</f>
        <v>0</v>
      </c>
      <c r="BJ194" s="133">
        <f>IF(ISBLANK(Survey!$AN194),1,0)</f>
        <v>1</v>
      </c>
      <c r="BK194" s="118" t="str">
        <f t="shared" si="123"/>
        <v>Pass</v>
      </c>
      <c r="BL194" s="31" cm="1">
        <f t="array" ref="BL194">SUM(SUMIF(Survey!AO194:AP194,{"&gt;0","&lt;0"})*{1,-1})</f>
        <v>0</v>
      </c>
      <c r="BM194">
        <f t="shared" si="124"/>
        <v>0</v>
      </c>
      <c r="BN194">
        <f t="shared" si="125"/>
        <v>100</v>
      </c>
      <c r="BO194" s="118" t="str">
        <f t="shared" si="126"/>
        <v>Pass</v>
      </c>
      <c r="BP194">
        <f>IF(Survey!AQ194="No",0,1)</f>
        <v>1</v>
      </c>
      <c r="BQ194" s="207">
        <f>MOD((LEN(Survey!AQ194)+2),22)</f>
        <v>2</v>
      </c>
      <c r="BR194">
        <f>IF(Survey!AR194="No",0,1)</f>
        <v>1</v>
      </c>
      <c r="BS194" s="207">
        <f>MOD((LEN(Survey!AR194)+2),22)</f>
        <v>2</v>
      </c>
      <c r="BT194" s="114">
        <f>COUNTBLANK(Survey!$AQ194:$AS194)+COUNTBLANK(Survey!$AU194)</f>
        <v>4</v>
      </c>
      <c r="BU194" s="114">
        <f>IF(Survey!$I194="Yes",1,0)</f>
        <v>0</v>
      </c>
      <c r="BV194" s="114">
        <f>IF(OR(Survey!$M194="Mutual fund",Survey!$M194="Alternative mutual fund",Survey!$M194="Money market"),1,0)</f>
        <v>0</v>
      </c>
      <c r="BW194" s="119">
        <f>IF(OR(Survey!$M194="ETF",Survey!$M194="ETF, alternative mutual fund"),1,0)</f>
        <v>0</v>
      </c>
      <c r="BX194" s="16" t="str">
        <f t="shared" si="127"/>
        <v>Pass</v>
      </c>
      <c r="BY194" s="33">
        <f>IF(ISNUMBER(SEARCH("Other",Survey!$AS194)), 1, 0)</f>
        <v>0</v>
      </c>
      <c r="BZ194" s="58" t="b">
        <f>NOT(ISBLANK(Survey!$AT194))</f>
        <v>0</v>
      </c>
      <c r="CA194" s="16" t="str">
        <f t="shared" si="128"/>
        <v>Pass</v>
      </c>
      <c r="CB194" s="114">
        <f>IF(Survey!$BB194=0, 0,1)</f>
        <v>0</v>
      </c>
      <c r="CC194" s="58">
        <f>Survey!$AV194</f>
        <v>0</v>
      </c>
      <c r="CD194" s="58">
        <f>Survey!$BC194+Survey!$BD194+ABS(Survey!$BE194)-ABS(Survey!$BF194)-ABS(Survey!$BG194)-ABS(Survey!$BL194)</f>
        <v>0</v>
      </c>
      <c r="CE194" s="138">
        <f>Survey!BB194+(ABS(Survey!$BH194)-ABS(Survey!$BI194)+ABS(Survey!$BJ194)-ABS(Survey!$BK194))*0.5</f>
        <v>0</v>
      </c>
      <c r="CF194" s="58">
        <f t="shared" si="129"/>
        <v>0</v>
      </c>
      <c r="CG194" s="58">
        <f>IF(AND($CC194&gt;$CF194-0.2,$CC194&lt;$CF194+0.2,ISBLANK(Survey!$AV194)=FALSE),0,1)</f>
        <v>1</v>
      </c>
      <c r="CH194" s="133">
        <f>IF(ISBLANK(Survey!$AW194),1,0)</f>
        <v>1</v>
      </c>
      <c r="CI194" s="16" t="str">
        <f t="shared" si="130"/>
        <v>Pass</v>
      </c>
      <c r="CJ194" s="114">
        <f>IF(Survey!$BB194=0, 0,1)</f>
        <v>0</v>
      </c>
      <c r="CK194" s="58">
        <f>IF(AND(Survey!$AX194&gt;=0,Survey!$AX194&lt;=0.2,Survey!$AX194&lt;&gt;""),0,1)</f>
        <v>1</v>
      </c>
      <c r="CL194" s="114">
        <f>IF(ISBLANK(Survey!$AY194),1,0)</f>
        <v>1</v>
      </c>
      <c r="CM194" s="16" t="str">
        <f t="shared" si="131"/>
        <v>Fail</v>
      </c>
      <c r="CN194" s="133">
        <f>Survey!$AZ194</f>
        <v>0</v>
      </c>
      <c r="CO194" s="16" t="str">
        <f t="shared" si="132"/>
        <v>Pass</v>
      </c>
      <c r="CP194" s="31">
        <f>Survey!$BA194</f>
        <v>0</v>
      </c>
      <c r="CQ194" s="138">
        <f>Survey!$BB194+Survey!$BC194+Survey!$BD194+ABS(Survey!$BE194)-ABS(Survey!$BF194)-ABS(Survey!$BG194)+ABS(Survey!$BH194)-ABS(Survey!$BI194)+ABS(Survey!$BJ194)-ABS(Survey!$BK194)-ABS(Survey!$BL194)+Survey!$BM194</f>
        <v>0</v>
      </c>
      <c r="CR194" s="30">
        <f t="shared" si="133"/>
        <v>0</v>
      </c>
      <c r="CS194" s="17">
        <f t="shared" si="134"/>
        <v>0</v>
      </c>
      <c r="CT194" s="16" t="str">
        <f t="shared" si="135"/>
        <v>Pass</v>
      </c>
      <c r="CU194" s="33" t="b">
        <f>IF(ABS(Survey!$BM194)=0,TRUE,FALSE)</f>
        <v>1</v>
      </c>
      <c r="CV194" s="32" t="b">
        <f>NOT(ISBLANK(Survey!$BN194))</f>
        <v>0</v>
      </c>
      <c r="CW194" t="str">
        <f t="shared" si="136"/>
        <v>Fail</v>
      </c>
      <c r="CX194" s="25">
        <f>Survey!$BA194</f>
        <v>0</v>
      </c>
      <c r="CY194" s="25" cm="1">
        <f t="array" ref="CY194">SUM(SUMIF(Survey!BP194:BW194,{"&gt;0","&lt;0"})*{1,-1})-SUM(SUMIF(Survey!BY194:CF194,{"&gt;0","&lt;0"})*{1,-1})</f>
        <v>0</v>
      </c>
      <c r="CZ194" s="30" t="str">
        <f t="shared" si="137"/>
        <v>No holdings</v>
      </c>
      <c r="DA194">
        <f t="shared" si="138"/>
        <v>0</v>
      </c>
      <c r="DB194" s="16" t="str">
        <f t="shared" si="139"/>
        <v>Fail</v>
      </c>
      <c r="DC194" s="31">
        <f>Survey!$BA194</f>
        <v>0</v>
      </c>
      <c r="DD194" s="31" cm="1">
        <f t="array" ref="DD194">SUM(SUMIF(Survey!CH194:DA194,{"&gt;0","&lt;0"})*{1,-1})-SUM(SUMIF(Survey!DC194:DV194,{"&gt;0","&lt;0"})*{1,-1})</f>
        <v>0</v>
      </c>
      <c r="DE194" s="30" t="str">
        <f t="shared" si="140"/>
        <v>No holdings</v>
      </c>
      <c r="DF194" s="17">
        <f t="shared" si="141"/>
        <v>0</v>
      </c>
      <c r="DG194" s="16" t="str">
        <f t="shared" si="142"/>
        <v>Pass</v>
      </c>
      <c r="DH194" s="33" t="b">
        <f>IF(ABS(Survey!$DA194)=0,TRUE,FALSE)</f>
        <v>1</v>
      </c>
      <c r="DI194" s="32" t="b">
        <f>NOT(ISBLANK(Survey!$DB194))</f>
        <v>0</v>
      </c>
      <c r="DJ194" s="16" t="str">
        <f t="shared" si="143"/>
        <v>Pass</v>
      </c>
      <c r="DK194" s="33" t="b">
        <f>IF(ABS(Survey!$DV194)=0,TRUE,FALSE)</f>
        <v>1</v>
      </c>
      <c r="DL194" s="32" t="b">
        <f>NOT(ISBLANK(Survey!$DW194))</f>
        <v>0</v>
      </c>
      <c r="DM194" t="str">
        <f t="shared" si="144"/>
        <v>Pass</v>
      </c>
      <c r="DN194" s="25" cm="1">
        <f t="array" ref="DN194">SUM(SUMIF(Survey!CW194,{"&gt;0","&lt;0"})*{1,-1})+SUM(SUMIF(Survey!DR194,{"&gt;0","&lt;0"})*{1,-1})</f>
        <v>0</v>
      </c>
      <c r="DO194" s="25">
        <f>SUM(SUMIF(Survey!DY194:EE194,{"&gt;0","&lt;0"})*{1,-1})+SUM(SUMIF(Survey!EG194:EM194,{"&gt;0","&lt;0"})*{1,-1})</f>
        <v>0</v>
      </c>
      <c r="DP194">
        <f t="shared" si="145"/>
        <v>0</v>
      </c>
      <c r="DQ194">
        <f t="shared" si="146"/>
        <v>0</v>
      </c>
      <c r="DR194" s="16" t="str">
        <f t="shared" si="147"/>
        <v>Pass</v>
      </c>
      <c r="DS194" s="33" t="b">
        <f>IF(ABS(Survey!$EE194)=0,TRUE,FALSE)</f>
        <v>1</v>
      </c>
      <c r="DT194" s="32" t="b">
        <f>NOT(ISBLANK(Survey!EF194))</f>
        <v>0</v>
      </c>
      <c r="DU194" s="16" t="str">
        <f t="shared" si="148"/>
        <v>Pass</v>
      </c>
      <c r="DV194" s="33" t="b">
        <f>IF(ABS(Survey!$EM194)=0,TRUE,FALSE)</f>
        <v>1</v>
      </c>
      <c r="DW194" s="32" t="b">
        <f>NOT(ISBLANK(Survey!$EN194))</f>
        <v>0</v>
      </c>
      <c r="DX194" s="16" t="str">
        <f t="shared" si="149"/>
        <v>Fail</v>
      </c>
      <c r="DY194" s="31">
        <f>SUM(SUMIF(Survey!ET194:EV194,{"&gt;0","&lt;0"})*{1,-1})</f>
        <v>0</v>
      </c>
      <c r="DZ194">
        <f t="shared" si="150"/>
        <v>0</v>
      </c>
      <c r="EA194">
        <f t="shared" si="151"/>
        <v>100</v>
      </c>
      <c r="EB194" s="30" t="b">
        <f>IF(OR(Survey!$M194="ETF",Survey!$M194="ETF, alternative mutual fund",Survey!$M194="Closed-end", Survey!$M194="Split share corp"),TRUE,FALSE)</f>
        <v>0</v>
      </c>
      <c r="EC194" s="16" t="str">
        <f t="shared" si="152"/>
        <v>Fail</v>
      </c>
      <c r="ED194" s="31">
        <f>SUM(SUMIF(Survey!EX194:FD194,{"&gt;0","&lt;0"})*{1,-1})</f>
        <v>0</v>
      </c>
      <c r="EE194">
        <f t="shared" si="153"/>
        <v>0</v>
      </c>
      <c r="EF194" s="17">
        <f t="shared" si="154"/>
        <v>100</v>
      </c>
      <c r="EG194" s="16" t="str">
        <f t="shared" si="155"/>
        <v>Fail</v>
      </c>
      <c r="EH194" s="31">
        <f>SUM(SUMIF(Survey!FF194:FL194,{"&gt;0","&lt;0"})*{1,-1})</f>
        <v>0</v>
      </c>
      <c r="EI194">
        <f t="shared" si="156"/>
        <v>0</v>
      </c>
      <c r="EJ194" s="17">
        <f t="shared" si="157"/>
        <v>100</v>
      </c>
    </row>
    <row r="195" spans="1:140">
      <c r="A195">
        <v>195</v>
      </c>
      <c r="B195" t="str">
        <f t="shared" si="0"/>
        <v>Pass</v>
      </c>
      <c r="C195" t="str">
        <f>IF(COUNTBLANK(Survey!B195:FM195)=$C$2, "Pass", "Fail")</f>
        <v>Pass</v>
      </c>
      <c r="D195" s="16" t="str">
        <f t="shared" si="106"/>
        <v>Fail</v>
      </c>
      <c r="E195" t="str">
        <f>IF(OR(ISBLANK(Survey!AL195),COUNTIF(G195:BJ195,"Fail")),"Fail","Pass")</f>
        <v>Fail</v>
      </c>
      <c r="F195" s="265"/>
      <c r="G195" s="16" t="str">
        <f t="shared" si="107"/>
        <v>Fail</v>
      </c>
      <c r="H195" s="139">
        <f>COUNTBLANK(Survey!B195:D195)+COUNTBLANK(Survey!G195)+COUNTBLANK(Survey!I195)+COUNTBLANK(Survey!K195:M195)+COUNTBLANK(Survey!P195:Q195)+COUNTBLANK(Survey!T195:W195)+COUNTBLANK(Survey!Z195:AC195)+COUNTBLANK(Survey!AF195:AG195)+COUNTBLANK(Survey!AK195:AK195)</f>
        <v>21</v>
      </c>
      <c r="I195" t="str">
        <f t="shared" si="108"/>
        <v>Fail</v>
      </c>
      <c r="J195" t="b">
        <f>IF(Survey!E195="No",TRUE,FALSE)</f>
        <v>0</v>
      </c>
      <c r="K195" s="29" cm="1">
        <f t="array" ref="K195">IF(COUNTA(Survey!$E$4:$E$695)=1, 0, SUM(IF(COUNTIF(Survey!$E$4:$E$695, Survey!$E$4:$E$695)=1,1,0)))</f>
        <v>0</v>
      </c>
      <c r="L195" s="29">
        <f>LEN(Survey!E195)</f>
        <v>0</v>
      </c>
      <c r="M195" s="16" t="str">
        <f t="shared" si="109"/>
        <v>Fail</v>
      </c>
      <c r="N195" t="b">
        <f>IF(Survey!F195="No",TRUE,FALSE)</f>
        <v>0</v>
      </c>
      <c r="O195" t="b">
        <f>Survey!F195=Survey!E195</f>
        <v>1</v>
      </c>
      <c r="P195">
        <f>COUNTIF(Survey!$F$4:$F$695,Survey!F195)</f>
        <v>0</v>
      </c>
      <c r="Q195" s="28">
        <f>LEN(Survey!F195)</f>
        <v>0</v>
      </c>
      <c r="R195" s="16" t="str">
        <f t="shared" si="110"/>
        <v>Pass</v>
      </c>
      <c r="S195" s="29">
        <f>MOD((LEN(Survey!H195)+2),11)</f>
        <v>2</v>
      </c>
      <c r="T195">
        <f>COUNTIF(Survey!$H$4:$H$695,Survey!H195)</f>
        <v>0</v>
      </c>
      <c r="U195" s="28" t="str">
        <f>IF(Survey!$L195="Prospectus fund", "Yes", "No")</f>
        <v>No</v>
      </c>
      <c r="V195" s="16" t="str">
        <f t="shared" si="111"/>
        <v>Pass</v>
      </c>
      <c r="W195" s="29">
        <f>MOD((LEN(Survey!J195)+2),11)</f>
        <v>2</v>
      </c>
      <c r="X195">
        <f>COUNTIF(Survey!$J$4:$J$695,Survey!J195)</f>
        <v>0</v>
      </c>
      <c r="Y195" s="30" t="b">
        <f>IF(OR(Survey!$M195="ETF",Survey!$M195="ETF, alternative mutual fund",Survey!$M195="Closed-end", Survey!$M195="Split share corp", Survey!$I195="Yes"),TRUE,FALSE)</f>
        <v>0</v>
      </c>
      <c r="Z195" s="16" t="str">
        <f>IFERROR(IF(AND(OR(AC195=AD195,AD195 = "Either"),NOT(ISBLANK(Survey!K195))),"Pass","Fail"),"Pass")</f>
        <v>Fail</v>
      </c>
      <c r="AA195" s="31" cm="1">
        <f t="array" ref="AA195">SUM(SUMIF(Survey!CH195:DA195,{"&gt;0","&lt;0"})*{1,-1})</f>
        <v>0</v>
      </c>
      <c r="AB195" s="33" cm="1">
        <f t="array" ref="AB195">SUM(SUMIF(Survey!CK195,{"&gt;0","&lt;0"})*{1,-1})+SUM(SUMIF(Survey!CU195,{"&gt;0","&lt;0"})*{1,-1})</f>
        <v>0</v>
      </c>
      <c r="AC195" s="33">
        <f>Survey!K195</f>
        <v>0</v>
      </c>
      <c r="AD195" s="32" t="str">
        <f t="shared" si="112"/>
        <v>Either</v>
      </c>
      <c r="AE195" s="16" t="str">
        <f t="shared" si="113"/>
        <v>Fail</v>
      </c>
      <c r="AF195" s="58" cm="1">
        <f t="array" ref="AF195">SUM(SUMIF(Survey!CH195:DA195,{"&gt;0","&lt;0"})*{1,-1})+SUM(SUMIF(Survey!DC195:DV195,{"&gt;0","&lt;0"})*{1,-1})</f>
        <v>0</v>
      </c>
      <c r="AG195" s="58">
        <f>IFERROR(AF195/(Survey!$BA195),0)</f>
        <v>0</v>
      </c>
      <c r="AH195" s="104" t="b">
        <f>IF(OR(Survey!$M195="Alternative strategy or hedge",Survey!$M195="Private asset",Survey!$L195="Prospectus fund"),TRUE,FALSE)</f>
        <v>0</v>
      </c>
      <c r="AI195" s="104" t="b">
        <f>NOT(ISBLANK(Survey!$M195))</f>
        <v>0</v>
      </c>
      <c r="AJ195" s="16" t="str">
        <f t="shared" si="114"/>
        <v>Fail</v>
      </c>
      <c r="AK195" t="b">
        <f>IF(Survey!W195="No",TRUE,FALSE)</f>
        <v>0</v>
      </c>
      <c r="AL195" s="119">
        <f>MOD((LEN(Survey!W195)+2),22)</f>
        <v>2</v>
      </c>
      <c r="AM195" t="str">
        <f t="shared" si="115"/>
        <v>Pass</v>
      </c>
      <c r="AN195" s="33" t="b">
        <f>NOT(ISNUMBER(SEARCH("Other",Survey!$Q195)))</f>
        <v>1</v>
      </c>
      <c r="AO195" s="32" t="b">
        <f>NOT(ISBLANK(Survey!$R195))</f>
        <v>0</v>
      </c>
      <c r="AP195" s="16" t="str">
        <f t="shared" si="116"/>
        <v>Pass</v>
      </c>
      <c r="AQ195" s="114">
        <f>COUNTBLANK(Survey!$X195)</f>
        <v>1</v>
      </c>
      <c r="AR195" s="58">
        <f>IF(AND(Survey!L195&lt;&gt;"Exempt fund",OR(Survey!$M195="ETF",Survey!$M195="ETF, alternative mutual fund",Survey!$M195="Mutual fund",Survey!$M195="Alternative mutual fund",Survey!$M195="Money market")),1,0)</f>
        <v>0</v>
      </c>
      <c r="AS195" s="16" t="str">
        <f t="shared" si="117"/>
        <v>Pass</v>
      </c>
      <c r="AT195" s="33" t="b">
        <f>NOT(ISNUMBER(SEARCH("Yes",Survey!$AC195)))</f>
        <v>1</v>
      </c>
      <c r="AU195" s="32" t="b">
        <f>IF(COUNTBLANK(Survey!$AD195:$AE195)=0,TRUE, FALSE)</f>
        <v>0</v>
      </c>
      <c r="AV195" s="16" t="str">
        <f t="shared" si="118"/>
        <v>Pass</v>
      </c>
      <c r="AW195" s="33" t="b">
        <f>NOT(ISNUMBER(SEARCH("Yes",Survey!$AF195)))</f>
        <v>1</v>
      </c>
      <c r="AX195" s="32" t="b">
        <f>NOT(ISBLANK(Survey!$AH195))</f>
        <v>0</v>
      </c>
      <c r="AY195" s="16" t="str">
        <f t="shared" si="119"/>
        <v>Pass</v>
      </c>
      <c r="AZ195" s="33" t="b">
        <f>NOT(OR(ISNUMBER(SEARCH("Other",Survey!$AH195)),ISNUMBER(SEARCH("Multiple",Survey!$AH195))))</f>
        <v>1</v>
      </c>
      <c r="BA195" s="32" t="b">
        <f>NOT(ISBLANK(Survey!$AI195))</f>
        <v>0</v>
      </c>
      <c r="BB195" s="16" t="str">
        <f t="shared" si="120"/>
        <v>Fail</v>
      </c>
      <c r="BC195" s="114">
        <f>IF(ABS(Survey!$BA195)&gt;0, 1,0)</f>
        <v>0</v>
      </c>
      <c r="BD195" s="114">
        <f>IF(COUNTBLANK(Survey!$AL195)=0,1,0)</f>
        <v>0</v>
      </c>
      <c r="BE195" s="16" t="str">
        <f t="shared" si="121"/>
        <v>Pass</v>
      </c>
      <c r="BF195" s="114">
        <f>IF(ISBLANK(Survey!$AL195),0,1)</f>
        <v>0</v>
      </c>
      <c r="BG195" s="133">
        <f>COUNTBLANK(Survey!$AM195)</f>
        <v>1</v>
      </c>
      <c r="BH195" s="16" t="str">
        <f t="shared" si="122"/>
        <v>Pass</v>
      </c>
      <c r="BI195" s="114">
        <f>IF(OR(Survey!$AM195="Closed",ISBLANK(Survey!$AM195)),0,1)</f>
        <v>0</v>
      </c>
      <c r="BJ195" s="133">
        <f>IF(ISBLANK(Survey!$AN195),1,0)</f>
        <v>1</v>
      </c>
      <c r="BK195" s="118" t="str">
        <f t="shared" si="123"/>
        <v>Pass</v>
      </c>
      <c r="BL195" s="31" cm="1">
        <f t="array" ref="BL195">SUM(SUMIF(Survey!AO195:AP195,{"&gt;0","&lt;0"})*{1,-1})</f>
        <v>0</v>
      </c>
      <c r="BM195">
        <f t="shared" si="124"/>
        <v>0</v>
      </c>
      <c r="BN195">
        <f t="shared" si="125"/>
        <v>100</v>
      </c>
      <c r="BO195" s="118" t="str">
        <f t="shared" si="126"/>
        <v>Pass</v>
      </c>
      <c r="BP195">
        <f>IF(Survey!AQ195="No",0,1)</f>
        <v>1</v>
      </c>
      <c r="BQ195" s="207">
        <f>MOD((LEN(Survey!AQ195)+2),22)</f>
        <v>2</v>
      </c>
      <c r="BR195">
        <f>IF(Survey!AR195="No",0,1)</f>
        <v>1</v>
      </c>
      <c r="BS195" s="207">
        <f>MOD((LEN(Survey!AR195)+2),22)</f>
        <v>2</v>
      </c>
      <c r="BT195" s="114">
        <f>COUNTBLANK(Survey!$AQ195:$AS195)+COUNTBLANK(Survey!$AU195)</f>
        <v>4</v>
      </c>
      <c r="BU195" s="114">
        <f>IF(Survey!$I195="Yes",1,0)</f>
        <v>0</v>
      </c>
      <c r="BV195" s="114">
        <f>IF(OR(Survey!$M195="Mutual fund",Survey!$M195="Alternative mutual fund",Survey!$M195="Money market"),1,0)</f>
        <v>0</v>
      </c>
      <c r="BW195" s="119">
        <f>IF(OR(Survey!$M195="ETF",Survey!$M195="ETF, alternative mutual fund"),1,0)</f>
        <v>0</v>
      </c>
      <c r="BX195" s="16" t="str">
        <f t="shared" si="127"/>
        <v>Pass</v>
      </c>
      <c r="BY195" s="33">
        <f>IF(ISNUMBER(SEARCH("Other",Survey!$AS195)), 1, 0)</f>
        <v>0</v>
      </c>
      <c r="BZ195" s="58" t="b">
        <f>NOT(ISBLANK(Survey!$AT195))</f>
        <v>0</v>
      </c>
      <c r="CA195" s="16" t="str">
        <f t="shared" si="128"/>
        <v>Pass</v>
      </c>
      <c r="CB195" s="114">
        <f>IF(Survey!$BB195=0, 0,1)</f>
        <v>0</v>
      </c>
      <c r="CC195" s="58">
        <f>Survey!$AV195</f>
        <v>0</v>
      </c>
      <c r="CD195" s="58">
        <f>Survey!$BC195+Survey!$BD195+ABS(Survey!$BE195)-ABS(Survey!$BF195)-ABS(Survey!$BG195)-ABS(Survey!$BL195)</f>
        <v>0</v>
      </c>
      <c r="CE195" s="138">
        <f>Survey!BB195+(ABS(Survey!$BH195)-ABS(Survey!$BI195)+ABS(Survey!$BJ195)-ABS(Survey!$BK195))*0.5</f>
        <v>0</v>
      </c>
      <c r="CF195" s="58">
        <f t="shared" si="129"/>
        <v>0</v>
      </c>
      <c r="CG195" s="58">
        <f>IF(AND($CC195&gt;$CF195-0.2,$CC195&lt;$CF195+0.2,ISBLANK(Survey!$AV195)=FALSE),0,1)</f>
        <v>1</v>
      </c>
      <c r="CH195" s="133">
        <f>IF(ISBLANK(Survey!$AW195),1,0)</f>
        <v>1</v>
      </c>
      <c r="CI195" s="16" t="str">
        <f t="shared" si="130"/>
        <v>Pass</v>
      </c>
      <c r="CJ195" s="114">
        <f>IF(Survey!$BB195=0, 0,1)</f>
        <v>0</v>
      </c>
      <c r="CK195" s="58">
        <f>IF(AND(Survey!$AX195&gt;=0,Survey!$AX195&lt;=0.2,Survey!$AX195&lt;&gt;""),0,1)</f>
        <v>1</v>
      </c>
      <c r="CL195" s="114">
        <f>IF(ISBLANK(Survey!$AY195),1,0)</f>
        <v>1</v>
      </c>
      <c r="CM195" s="16" t="str">
        <f t="shared" si="131"/>
        <v>Fail</v>
      </c>
      <c r="CN195" s="133">
        <f>Survey!$AZ195</f>
        <v>0</v>
      </c>
      <c r="CO195" s="16" t="str">
        <f t="shared" si="132"/>
        <v>Pass</v>
      </c>
      <c r="CP195" s="31">
        <f>Survey!$BA195</f>
        <v>0</v>
      </c>
      <c r="CQ195" s="138">
        <f>Survey!$BB195+Survey!$BC195+Survey!$BD195+ABS(Survey!$BE195)-ABS(Survey!$BF195)-ABS(Survey!$BG195)+ABS(Survey!$BH195)-ABS(Survey!$BI195)+ABS(Survey!$BJ195)-ABS(Survey!$BK195)-ABS(Survey!$BL195)+Survey!$BM195</f>
        <v>0</v>
      </c>
      <c r="CR195" s="30">
        <f t="shared" si="133"/>
        <v>0</v>
      </c>
      <c r="CS195" s="17">
        <f t="shared" si="134"/>
        <v>0</v>
      </c>
      <c r="CT195" s="16" t="str">
        <f t="shared" si="135"/>
        <v>Pass</v>
      </c>
      <c r="CU195" s="33" t="b">
        <f>IF(ABS(Survey!$BM195)=0,TRUE,FALSE)</f>
        <v>1</v>
      </c>
      <c r="CV195" s="32" t="b">
        <f>NOT(ISBLANK(Survey!$BN195))</f>
        <v>0</v>
      </c>
      <c r="CW195" t="str">
        <f t="shared" si="136"/>
        <v>Fail</v>
      </c>
      <c r="CX195" s="25">
        <f>Survey!$BA195</f>
        <v>0</v>
      </c>
      <c r="CY195" s="25" cm="1">
        <f t="array" ref="CY195">SUM(SUMIF(Survey!BP195:BW195,{"&gt;0","&lt;0"})*{1,-1})-SUM(SUMIF(Survey!BY195:CF195,{"&gt;0","&lt;0"})*{1,-1})</f>
        <v>0</v>
      </c>
      <c r="CZ195" s="30" t="str">
        <f t="shared" si="137"/>
        <v>No holdings</v>
      </c>
      <c r="DA195">
        <f t="shared" si="138"/>
        <v>0</v>
      </c>
      <c r="DB195" s="16" t="str">
        <f t="shared" si="139"/>
        <v>Fail</v>
      </c>
      <c r="DC195" s="31">
        <f>Survey!$BA195</f>
        <v>0</v>
      </c>
      <c r="DD195" s="31" cm="1">
        <f t="array" ref="DD195">SUM(SUMIF(Survey!CH195:DA195,{"&gt;0","&lt;0"})*{1,-1})-SUM(SUMIF(Survey!DC195:DV195,{"&gt;0","&lt;0"})*{1,-1})</f>
        <v>0</v>
      </c>
      <c r="DE195" s="30" t="str">
        <f t="shared" si="140"/>
        <v>No holdings</v>
      </c>
      <c r="DF195" s="17">
        <f t="shared" si="141"/>
        <v>0</v>
      </c>
      <c r="DG195" s="16" t="str">
        <f t="shared" si="142"/>
        <v>Pass</v>
      </c>
      <c r="DH195" s="33" t="b">
        <f>IF(ABS(Survey!$DA195)=0,TRUE,FALSE)</f>
        <v>1</v>
      </c>
      <c r="DI195" s="32" t="b">
        <f>NOT(ISBLANK(Survey!$DB195))</f>
        <v>0</v>
      </c>
      <c r="DJ195" s="16" t="str">
        <f t="shared" si="143"/>
        <v>Pass</v>
      </c>
      <c r="DK195" s="33" t="b">
        <f>IF(ABS(Survey!$DV195)=0,TRUE,FALSE)</f>
        <v>1</v>
      </c>
      <c r="DL195" s="32" t="b">
        <f>NOT(ISBLANK(Survey!$DW195))</f>
        <v>0</v>
      </c>
      <c r="DM195" t="str">
        <f t="shared" si="144"/>
        <v>Pass</v>
      </c>
      <c r="DN195" s="25" cm="1">
        <f t="array" ref="DN195">SUM(SUMIF(Survey!CW195,{"&gt;0","&lt;0"})*{1,-1})+SUM(SUMIF(Survey!DR195,{"&gt;0","&lt;0"})*{1,-1})</f>
        <v>0</v>
      </c>
      <c r="DO195" s="25">
        <f>SUM(SUMIF(Survey!DY195:EE195,{"&gt;0","&lt;0"})*{1,-1})+SUM(SUMIF(Survey!EG195:EM195,{"&gt;0","&lt;0"})*{1,-1})</f>
        <v>0</v>
      </c>
      <c r="DP195">
        <f t="shared" si="145"/>
        <v>0</v>
      </c>
      <c r="DQ195">
        <f t="shared" si="146"/>
        <v>0</v>
      </c>
      <c r="DR195" s="16" t="str">
        <f t="shared" si="147"/>
        <v>Pass</v>
      </c>
      <c r="DS195" s="33" t="b">
        <f>IF(ABS(Survey!$EE195)=0,TRUE,FALSE)</f>
        <v>1</v>
      </c>
      <c r="DT195" s="32" t="b">
        <f>NOT(ISBLANK(Survey!EF195))</f>
        <v>0</v>
      </c>
      <c r="DU195" s="16" t="str">
        <f t="shared" si="148"/>
        <v>Pass</v>
      </c>
      <c r="DV195" s="33" t="b">
        <f>IF(ABS(Survey!$EM195)=0,TRUE,FALSE)</f>
        <v>1</v>
      </c>
      <c r="DW195" s="32" t="b">
        <f>NOT(ISBLANK(Survey!$EN195))</f>
        <v>0</v>
      </c>
      <c r="DX195" s="16" t="str">
        <f t="shared" si="149"/>
        <v>Fail</v>
      </c>
      <c r="DY195" s="31">
        <f>SUM(SUMIF(Survey!ET195:EV195,{"&gt;0","&lt;0"})*{1,-1})</f>
        <v>0</v>
      </c>
      <c r="DZ195">
        <f t="shared" si="150"/>
        <v>0</v>
      </c>
      <c r="EA195">
        <f t="shared" si="151"/>
        <v>100</v>
      </c>
      <c r="EB195" s="30" t="b">
        <f>IF(OR(Survey!$M195="ETF",Survey!$M195="ETF, alternative mutual fund",Survey!$M195="Closed-end", Survey!$M195="Split share corp"),TRUE,FALSE)</f>
        <v>0</v>
      </c>
      <c r="EC195" s="16" t="str">
        <f t="shared" si="152"/>
        <v>Fail</v>
      </c>
      <c r="ED195" s="31">
        <f>SUM(SUMIF(Survey!EX195:FD195,{"&gt;0","&lt;0"})*{1,-1})</f>
        <v>0</v>
      </c>
      <c r="EE195">
        <f t="shared" si="153"/>
        <v>0</v>
      </c>
      <c r="EF195" s="17">
        <f t="shared" si="154"/>
        <v>100</v>
      </c>
      <c r="EG195" s="16" t="str">
        <f t="shared" si="155"/>
        <v>Fail</v>
      </c>
      <c r="EH195" s="31">
        <f>SUM(SUMIF(Survey!FF195:FL195,{"&gt;0","&lt;0"})*{1,-1})</f>
        <v>0</v>
      </c>
      <c r="EI195">
        <f t="shared" si="156"/>
        <v>0</v>
      </c>
      <c r="EJ195" s="17">
        <f t="shared" si="157"/>
        <v>100</v>
      </c>
    </row>
    <row r="196" spans="1:140">
      <c r="A196">
        <v>196</v>
      </c>
      <c r="B196" t="str">
        <f t="shared" si="0"/>
        <v>Pass</v>
      </c>
      <c r="C196" t="str">
        <f>IF(COUNTBLANK(Survey!B196:FM196)=$C$2, "Pass", "Fail")</f>
        <v>Pass</v>
      </c>
      <c r="D196" s="16" t="str">
        <f t="shared" si="106"/>
        <v>Fail</v>
      </c>
      <c r="E196" t="str">
        <f>IF(OR(ISBLANK(Survey!AL196),COUNTIF(G196:BJ196,"Fail")),"Fail","Pass")</f>
        <v>Fail</v>
      </c>
      <c r="F196" s="265"/>
      <c r="G196" s="16" t="str">
        <f t="shared" si="107"/>
        <v>Fail</v>
      </c>
      <c r="H196" s="139">
        <f>COUNTBLANK(Survey!B196:D196)+COUNTBLANK(Survey!G196)+COUNTBLANK(Survey!I196)+COUNTBLANK(Survey!K196:M196)+COUNTBLANK(Survey!P196:Q196)+COUNTBLANK(Survey!T196:W196)+COUNTBLANK(Survey!Z196:AC196)+COUNTBLANK(Survey!AF196:AG196)+COUNTBLANK(Survey!AK196:AK196)</f>
        <v>21</v>
      </c>
      <c r="I196" t="str">
        <f t="shared" si="108"/>
        <v>Fail</v>
      </c>
      <c r="J196" t="b">
        <f>IF(Survey!E196="No",TRUE,FALSE)</f>
        <v>0</v>
      </c>
      <c r="K196" s="29" cm="1">
        <f t="array" ref="K196">IF(COUNTA(Survey!$E$4:$E$695)=1, 0, SUM(IF(COUNTIF(Survey!$E$4:$E$695, Survey!$E$4:$E$695)=1,1,0)))</f>
        <v>0</v>
      </c>
      <c r="L196" s="29">
        <f>LEN(Survey!E196)</f>
        <v>0</v>
      </c>
      <c r="M196" s="16" t="str">
        <f t="shared" si="109"/>
        <v>Fail</v>
      </c>
      <c r="N196" t="b">
        <f>IF(Survey!F196="No",TRUE,FALSE)</f>
        <v>0</v>
      </c>
      <c r="O196" t="b">
        <f>Survey!F196=Survey!E196</f>
        <v>1</v>
      </c>
      <c r="P196">
        <f>COUNTIF(Survey!$F$4:$F$695,Survey!F196)</f>
        <v>0</v>
      </c>
      <c r="Q196" s="28">
        <f>LEN(Survey!F196)</f>
        <v>0</v>
      </c>
      <c r="R196" s="16" t="str">
        <f t="shared" si="110"/>
        <v>Pass</v>
      </c>
      <c r="S196" s="29">
        <f>MOD((LEN(Survey!H196)+2),11)</f>
        <v>2</v>
      </c>
      <c r="T196">
        <f>COUNTIF(Survey!$H$4:$H$695,Survey!H196)</f>
        <v>0</v>
      </c>
      <c r="U196" s="28" t="str">
        <f>IF(Survey!$L196="Prospectus fund", "Yes", "No")</f>
        <v>No</v>
      </c>
      <c r="V196" s="16" t="str">
        <f t="shared" si="111"/>
        <v>Pass</v>
      </c>
      <c r="W196" s="29">
        <f>MOD((LEN(Survey!J196)+2),11)</f>
        <v>2</v>
      </c>
      <c r="X196">
        <f>COUNTIF(Survey!$J$4:$J$695,Survey!J196)</f>
        <v>0</v>
      </c>
      <c r="Y196" s="30" t="b">
        <f>IF(OR(Survey!$M196="ETF",Survey!$M196="ETF, alternative mutual fund",Survey!$M196="Closed-end", Survey!$M196="Split share corp", Survey!$I196="Yes"),TRUE,FALSE)</f>
        <v>0</v>
      </c>
      <c r="Z196" s="16" t="str">
        <f>IFERROR(IF(AND(OR(AC196=AD196,AD196 = "Either"),NOT(ISBLANK(Survey!K196))),"Pass","Fail"),"Pass")</f>
        <v>Fail</v>
      </c>
      <c r="AA196" s="31" cm="1">
        <f t="array" ref="AA196">SUM(SUMIF(Survey!CH196:DA196,{"&gt;0","&lt;0"})*{1,-1})</f>
        <v>0</v>
      </c>
      <c r="AB196" s="33" cm="1">
        <f t="array" ref="AB196">SUM(SUMIF(Survey!CK196,{"&gt;0","&lt;0"})*{1,-1})+SUM(SUMIF(Survey!CU196,{"&gt;0","&lt;0"})*{1,-1})</f>
        <v>0</v>
      </c>
      <c r="AC196" s="33">
        <f>Survey!K196</f>
        <v>0</v>
      </c>
      <c r="AD196" s="32" t="str">
        <f t="shared" si="112"/>
        <v>Either</v>
      </c>
      <c r="AE196" s="16" t="str">
        <f t="shared" si="113"/>
        <v>Fail</v>
      </c>
      <c r="AF196" s="58" cm="1">
        <f t="array" ref="AF196">SUM(SUMIF(Survey!CH196:DA196,{"&gt;0","&lt;0"})*{1,-1})+SUM(SUMIF(Survey!DC196:DV196,{"&gt;0","&lt;0"})*{1,-1})</f>
        <v>0</v>
      </c>
      <c r="AG196" s="58">
        <f>IFERROR(AF196/(Survey!$BA196),0)</f>
        <v>0</v>
      </c>
      <c r="AH196" s="104" t="b">
        <f>IF(OR(Survey!$M196="Alternative strategy or hedge",Survey!$M196="Private asset",Survey!$L196="Prospectus fund"),TRUE,FALSE)</f>
        <v>0</v>
      </c>
      <c r="AI196" s="104" t="b">
        <f>NOT(ISBLANK(Survey!$M196))</f>
        <v>0</v>
      </c>
      <c r="AJ196" s="16" t="str">
        <f t="shared" si="114"/>
        <v>Fail</v>
      </c>
      <c r="AK196" t="b">
        <f>IF(Survey!W196="No",TRUE,FALSE)</f>
        <v>0</v>
      </c>
      <c r="AL196" s="119">
        <f>MOD((LEN(Survey!W196)+2),22)</f>
        <v>2</v>
      </c>
      <c r="AM196" t="str">
        <f t="shared" si="115"/>
        <v>Pass</v>
      </c>
      <c r="AN196" s="33" t="b">
        <f>NOT(ISNUMBER(SEARCH("Other",Survey!$Q196)))</f>
        <v>1</v>
      </c>
      <c r="AO196" s="32" t="b">
        <f>NOT(ISBLANK(Survey!$R196))</f>
        <v>0</v>
      </c>
      <c r="AP196" s="16" t="str">
        <f t="shared" si="116"/>
        <v>Pass</v>
      </c>
      <c r="AQ196" s="114">
        <f>COUNTBLANK(Survey!$X196)</f>
        <v>1</v>
      </c>
      <c r="AR196" s="58">
        <f>IF(AND(Survey!L196&lt;&gt;"Exempt fund",OR(Survey!$M196="ETF",Survey!$M196="ETF, alternative mutual fund",Survey!$M196="Mutual fund",Survey!$M196="Alternative mutual fund",Survey!$M196="Money market")),1,0)</f>
        <v>0</v>
      </c>
      <c r="AS196" s="16" t="str">
        <f t="shared" si="117"/>
        <v>Pass</v>
      </c>
      <c r="AT196" s="33" t="b">
        <f>NOT(ISNUMBER(SEARCH("Yes",Survey!$AC196)))</f>
        <v>1</v>
      </c>
      <c r="AU196" s="32" t="b">
        <f>IF(COUNTBLANK(Survey!$AD196:$AE196)=0,TRUE, FALSE)</f>
        <v>0</v>
      </c>
      <c r="AV196" s="16" t="str">
        <f t="shared" si="118"/>
        <v>Pass</v>
      </c>
      <c r="AW196" s="33" t="b">
        <f>NOT(ISNUMBER(SEARCH("Yes",Survey!$AF196)))</f>
        <v>1</v>
      </c>
      <c r="AX196" s="32" t="b">
        <f>NOT(ISBLANK(Survey!$AH196))</f>
        <v>0</v>
      </c>
      <c r="AY196" s="16" t="str">
        <f t="shared" si="119"/>
        <v>Pass</v>
      </c>
      <c r="AZ196" s="33" t="b">
        <f>NOT(OR(ISNUMBER(SEARCH("Other",Survey!$AH196)),ISNUMBER(SEARCH("Multiple",Survey!$AH196))))</f>
        <v>1</v>
      </c>
      <c r="BA196" s="32" t="b">
        <f>NOT(ISBLANK(Survey!$AI196))</f>
        <v>0</v>
      </c>
      <c r="BB196" s="16" t="str">
        <f t="shared" si="120"/>
        <v>Fail</v>
      </c>
      <c r="BC196" s="114">
        <f>IF(ABS(Survey!$BA196)&gt;0, 1,0)</f>
        <v>0</v>
      </c>
      <c r="BD196" s="114">
        <f>IF(COUNTBLANK(Survey!$AL196)=0,1,0)</f>
        <v>0</v>
      </c>
      <c r="BE196" s="16" t="str">
        <f t="shared" si="121"/>
        <v>Pass</v>
      </c>
      <c r="BF196" s="114">
        <f>IF(ISBLANK(Survey!$AL196),0,1)</f>
        <v>0</v>
      </c>
      <c r="BG196" s="133">
        <f>COUNTBLANK(Survey!$AM196)</f>
        <v>1</v>
      </c>
      <c r="BH196" s="16" t="str">
        <f t="shared" si="122"/>
        <v>Pass</v>
      </c>
      <c r="BI196" s="114">
        <f>IF(OR(Survey!$AM196="Closed",ISBLANK(Survey!$AM196)),0,1)</f>
        <v>0</v>
      </c>
      <c r="BJ196" s="133">
        <f>IF(ISBLANK(Survey!$AN196),1,0)</f>
        <v>1</v>
      </c>
      <c r="BK196" s="118" t="str">
        <f t="shared" si="123"/>
        <v>Pass</v>
      </c>
      <c r="BL196" s="31" cm="1">
        <f t="array" ref="BL196">SUM(SUMIF(Survey!AO196:AP196,{"&gt;0","&lt;0"})*{1,-1})</f>
        <v>0</v>
      </c>
      <c r="BM196">
        <f t="shared" si="124"/>
        <v>0</v>
      </c>
      <c r="BN196">
        <f t="shared" si="125"/>
        <v>100</v>
      </c>
      <c r="BO196" s="118" t="str">
        <f t="shared" si="126"/>
        <v>Pass</v>
      </c>
      <c r="BP196">
        <f>IF(Survey!AQ196="No",0,1)</f>
        <v>1</v>
      </c>
      <c r="BQ196" s="207">
        <f>MOD((LEN(Survey!AQ196)+2),22)</f>
        <v>2</v>
      </c>
      <c r="BR196">
        <f>IF(Survey!AR196="No",0,1)</f>
        <v>1</v>
      </c>
      <c r="BS196" s="207">
        <f>MOD((LEN(Survey!AR196)+2),22)</f>
        <v>2</v>
      </c>
      <c r="BT196" s="114">
        <f>COUNTBLANK(Survey!$AQ196:$AS196)+COUNTBLANK(Survey!$AU196)</f>
        <v>4</v>
      </c>
      <c r="BU196" s="114">
        <f>IF(Survey!$I196="Yes",1,0)</f>
        <v>0</v>
      </c>
      <c r="BV196" s="114">
        <f>IF(OR(Survey!$M196="Mutual fund",Survey!$M196="Alternative mutual fund",Survey!$M196="Money market"),1,0)</f>
        <v>0</v>
      </c>
      <c r="BW196" s="119">
        <f>IF(OR(Survey!$M196="ETF",Survey!$M196="ETF, alternative mutual fund"),1,0)</f>
        <v>0</v>
      </c>
      <c r="BX196" s="16" t="str">
        <f t="shared" si="127"/>
        <v>Pass</v>
      </c>
      <c r="BY196" s="33">
        <f>IF(ISNUMBER(SEARCH("Other",Survey!$AS196)), 1, 0)</f>
        <v>0</v>
      </c>
      <c r="BZ196" s="58" t="b">
        <f>NOT(ISBLANK(Survey!$AT196))</f>
        <v>0</v>
      </c>
      <c r="CA196" s="16" t="str">
        <f t="shared" si="128"/>
        <v>Pass</v>
      </c>
      <c r="CB196" s="114">
        <f>IF(Survey!$BB196=0, 0,1)</f>
        <v>0</v>
      </c>
      <c r="CC196" s="58">
        <f>Survey!$AV196</f>
        <v>0</v>
      </c>
      <c r="CD196" s="58">
        <f>Survey!$BC196+Survey!$BD196+ABS(Survey!$BE196)-ABS(Survey!$BF196)-ABS(Survey!$BG196)-ABS(Survey!$BL196)</f>
        <v>0</v>
      </c>
      <c r="CE196" s="138">
        <f>Survey!BB196+(ABS(Survey!$BH196)-ABS(Survey!$BI196)+ABS(Survey!$BJ196)-ABS(Survey!$BK196))*0.5</f>
        <v>0</v>
      </c>
      <c r="CF196" s="58">
        <f t="shared" si="129"/>
        <v>0</v>
      </c>
      <c r="CG196" s="58">
        <f>IF(AND($CC196&gt;$CF196-0.2,$CC196&lt;$CF196+0.2,ISBLANK(Survey!$AV196)=FALSE),0,1)</f>
        <v>1</v>
      </c>
      <c r="CH196" s="133">
        <f>IF(ISBLANK(Survey!$AW196),1,0)</f>
        <v>1</v>
      </c>
      <c r="CI196" s="16" t="str">
        <f t="shared" si="130"/>
        <v>Pass</v>
      </c>
      <c r="CJ196" s="114">
        <f>IF(Survey!$BB196=0, 0,1)</f>
        <v>0</v>
      </c>
      <c r="CK196" s="58">
        <f>IF(AND(Survey!$AX196&gt;=0,Survey!$AX196&lt;=0.2,Survey!$AX196&lt;&gt;""),0,1)</f>
        <v>1</v>
      </c>
      <c r="CL196" s="114">
        <f>IF(ISBLANK(Survey!$AY196),1,0)</f>
        <v>1</v>
      </c>
      <c r="CM196" s="16" t="str">
        <f t="shared" si="131"/>
        <v>Fail</v>
      </c>
      <c r="CN196" s="133">
        <f>Survey!$AZ196</f>
        <v>0</v>
      </c>
      <c r="CO196" s="16" t="str">
        <f t="shared" si="132"/>
        <v>Pass</v>
      </c>
      <c r="CP196" s="31">
        <f>Survey!$BA196</f>
        <v>0</v>
      </c>
      <c r="CQ196" s="138">
        <f>Survey!$BB196+Survey!$BC196+Survey!$BD196+ABS(Survey!$BE196)-ABS(Survey!$BF196)-ABS(Survey!$BG196)+ABS(Survey!$BH196)-ABS(Survey!$BI196)+ABS(Survey!$BJ196)-ABS(Survey!$BK196)-ABS(Survey!$BL196)+Survey!$BM196</f>
        <v>0</v>
      </c>
      <c r="CR196" s="30">
        <f t="shared" si="133"/>
        <v>0</v>
      </c>
      <c r="CS196" s="17">
        <f t="shared" si="134"/>
        <v>0</v>
      </c>
      <c r="CT196" s="16" t="str">
        <f t="shared" si="135"/>
        <v>Pass</v>
      </c>
      <c r="CU196" s="33" t="b">
        <f>IF(ABS(Survey!$BM196)=0,TRUE,FALSE)</f>
        <v>1</v>
      </c>
      <c r="CV196" s="32" t="b">
        <f>NOT(ISBLANK(Survey!$BN196))</f>
        <v>0</v>
      </c>
      <c r="CW196" t="str">
        <f t="shared" si="136"/>
        <v>Fail</v>
      </c>
      <c r="CX196" s="25">
        <f>Survey!$BA196</f>
        <v>0</v>
      </c>
      <c r="CY196" s="25" cm="1">
        <f t="array" ref="CY196">SUM(SUMIF(Survey!BP196:BW196,{"&gt;0","&lt;0"})*{1,-1})-SUM(SUMIF(Survey!BY196:CF196,{"&gt;0","&lt;0"})*{1,-1})</f>
        <v>0</v>
      </c>
      <c r="CZ196" s="30" t="str">
        <f t="shared" si="137"/>
        <v>No holdings</v>
      </c>
      <c r="DA196">
        <f t="shared" si="138"/>
        <v>0</v>
      </c>
      <c r="DB196" s="16" t="str">
        <f t="shared" si="139"/>
        <v>Fail</v>
      </c>
      <c r="DC196" s="31">
        <f>Survey!$BA196</f>
        <v>0</v>
      </c>
      <c r="DD196" s="31" cm="1">
        <f t="array" ref="DD196">SUM(SUMIF(Survey!CH196:DA196,{"&gt;0","&lt;0"})*{1,-1})-SUM(SUMIF(Survey!DC196:DV196,{"&gt;0","&lt;0"})*{1,-1})</f>
        <v>0</v>
      </c>
      <c r="DE196" s="30" t="str">
        <f t="shared" si="140"/>
        <v>No holdings</v>
      </c>
      <c r="DF196" s="17">
        <f t="shared" si="141"/>
        <v>0</v>
      </c>
      <c r="DG196" s="16" t="str">
        <f t="shared" si="142"/>
        <v>Pass</v>
      </c>
      <c r="DH196" s="33" t="b">
        <f>IF(ABS(Survey!$DA196)=0,TRUE,FALSE)</f>
        <v>1</v>
      </c>
      <c r="DI196" s="32" t="b">
        <f>NOT(ISBLANK(Survey!$DB196))</f>
        <v>0</v>
      </c>
      <c r="DJ196" s="16" t="str">
        <f t="shared" si="143"/>
        <v>Pass</v>
      </c>
      <c r="DK196" s="33" t="b">
        <f>IF(ABS(Survey!$DV196)=0,TRUE,FALSE)</f>
        <v>1</v>
      </c>
      <c r="DL196" s="32" t="b">
        <f>NOT(ISBLANK(Survey!$DW196))</f>
        <v>0</v>
      </c>
      <c r="DM196" t="str">
        <f t="shared" si="144"/>
        <v>Pass</v>
      </c>
      <c r="DN196" s="25" cm="1">
        <f t="array" ref="DN196">SUM(SUMIF(Survey!CW196,{"&gt;0","&lt;0"})*{1,-1})+SUM(SUMIF(Survey!DR196,{"&gt;0","&lt;0"})*{1,-1})</f>
        <v>0</v>
      </c>
      <c r="DO196" s="25">
        <f>SUM(SUMIF(Survey!DY196:EE196,{"&gt;0","&lt;0"})*{1,-1})+SUM(SUMIF(Survey!EG196:EM196,{"&gt;0","&lt;0"})*{1,-1})</f>
        <v>0</v>
      </c>
      <c r="DP196">
        <f t="shared" si="145"/>
        <v>0</v>
      </c>
      <c r="DQ196">
        <f t="shared" si="146"/>
        <v>0</v>
      </c>
      <c r="DR196" s="16" t="str">
        <f t="shared" si="147"/>
        <v>Pass</v>
      </c>
      <c r="DS196" s="33" t="b">
        <f>IF(ABS(Survey!$EE196)=0,TRUE,FALSE)</f>
        <v>1</v>
      </c>
      <c r="DT196" s="32" t="b">
        <f>NOT(ISBLANK(Survey!EF196))</f>
        <v>0</v>
      </c>
      <c r="DU196" s="16" t="str">
        <f t="shared" si="148"/>
        <v>Pass</v>
      </c>
      <c r="DV196" s="33" t="b">
        <f>IF(ABS(Survey!$EM196)=0,TRUE,FALSE)</f>
        <v>1</v>
      </c>
      <c r="DW196" s="32" t="b">
        <f>NOT(ISBLANK(Survey!$EN196))</f>
        <v>0</v>
      </c>
      <c r="DX196" s="16" t="str">
        <f t="shared" si="149"/>
        <v>Fail</v>
      </c>
      <c r="DY196" s="31">
        <f>SUM(SUMIF(Survey!ET196:EV196,{"&gt;0","&lt;0"})*{1,-1})</f>
        <v>0</v>
      </c>
      <c r="DZ196">
        <f t="shared" si="150"/>
        <v>0</v>
      </c>
      <c r="EA196">
        <f t="shared" si="151"/>
        <v>100</v>
      </c>
      <c r="EB196" s="30" t="b">
        <f>IF(OR(Survey!$M196="ETF",Survey!$M196="ETF, alternative mutual fund",Survey!$M196="Closed-end", Survey!$M196="Split share corp"),TRUE,FALSE)</f>
        <v>0</v>
      </c>
      <c r="EC196" s="16" t="str">
        <f t="shared" si="152"/>
        <v>Fail</v>
      </c>
      <c r="ED196" s="31">
        <f>SUM(SUMIF(Survey!EX196:FD196,{"&gt;0","&lt;0"})*{1,-1})</f>
        <v>0</v>
      </c>
      <c r="EE196">
        <f t="shared" si="153"/>
        <v>0</v>
      </c>
      <c r="EF196" s="17">
        <f t="shared" si="154"/>
        <v>100</v>
      </c>
      <c r="EG196" s="16" t="str">
        <f t="shared" si="155"/>
        <v>Fail</v>
      </c>
      <c r="EH196" s="31">
        <f>SUM(SUMIF(Survey!FF196:FL196,{"&gt;0","&lt;0"})*{1,-1})</f>
        <v>0</v>
      </c>
      <c r="EI196">
        <f t="shared" si="156"/>
        <v>0</v>
      </c>
      <c r="EJ196" s="17">
        <f t="shared" si="157"/>
        <v>100</v>
      </c>
    </row>
    <row r="197" spans="1:140">
      <c r="A197">
        <v>197</v>
      </c>
      <c r="B197" t="str">
        <f t="shared" si="0"/>
        <v>Pass</v>
      </c>
      <c r="C197" t="str">
        <f>IF(COUNTBLANK(Survey!B197:FM197)=$C$2, "Pass", "Fail")</f>
        <v>Pass</v>
      </c>
      <c r="D197" s="16" t="str">
        <f t="shared" ref="D197:D260" si="158">IF(COUNTIF(G197:EJ197,"Fail"),"Fail","Pass")</f>
        <v>Fail</v>
      </c>
      <c r="E197" t="str">
        <f>IF(OR(ISBLANK(Survey!AL197),COUNTIF(G197:BJ197,"Fail")),"Fail","Pass")</f>
        <v>Fail</v>
      </c>
      <c r="F197" s="265"/>
      <c r="G197" s="16" t="str">
        <f t="shared" ref="G197:G260" si="159">IF(H197=0,"Pass","Fail")</f>
        <v>Fail</v>
      </c>
      <c r="H197" s="139">
        <f>COUNTBLANK(Survey!B197:D197)+COUNTBLANK(Survey!G197)+COUNTBLANK(Survey!I197)+COUNTBLANK(Survey!K197:M197)+COUNTBLANK(Survey!P197:Q197)+COUNTBLANK(Survey!T197:W197)+COUNTBLANK(Survey!Z197:AC197)+COUNTBLANK(Survey!AF197:AG197)+COUNTBLANK(Survey!AK197:AK197)</f>
        <v>21</v>
      </c>
      <c r="I197" t="str">
        <f t="shared" ref="I197:I260" si="160">IF(AND(OR(L197=20, J197=TRUE),K197&lt;1),"Pass","Fail")</f>
        <v>Fail</v>
      </c>
      <c r="J197" t="b">
        <f>IF(Survey!E197="No",TRUE,FALSE)</f>
        <v>0</v>
      </c>
      <c r="K197" s="29" cm="1">
        <f t="array" ref="K197">IF(COUNTA(Survey!$E$4:$E$695)=1, 0, SUM(IF(COUNTIF(Survey!$E$4:$E$695, Survey!$E$4:$E$695)=1,1,0)))</f>
        <v>0</v>
      </c>
      <c r="L197" s="29">
        <f>LEN(Survey!E197)</f>
        <v>0</v>
      </c>
      <c r="M197" s="16" t="str">
        <f t="shared" ref="M197:M260" si="161">IF(OR(AND(Q197=20,O197=FALSE,P197&lt;2), N197=TRUE),"Pass","Fail")</f>
        <v>Fail</v>
      </c>
      <c r="N197" t="b">
        <f>IF(Survey!F197="No",TRUE,FALSE)</f>
        <v>0</v>
      </c>
      <c r="O197" t="b">
        <f>Survey!F197=Survey!E197</f>
        <v>1</v>
      </c>
      <c r="P197">
        <f>COUNTIF(Survey!$F$4:$F$695,Survey!F197)</f>
        <v>0</v>
      </c>
      <c r="Q197" s="28">
        <f>LEN(Survey!F197)</f>
        <v>0</v>
      </c>
      <c r="R197" s="16" t="str">
        <f t="shared" ref="R197:R260" si="162">IF(OR(AND(S197=0,T197&lt;2), U197="No"),"Pass","Fail")</f>
        <v>Pass</v>
      </c>
      <c r="S197" s="29">
        <f>MOD((LEN(Survey!H197)+2),11)</f>
        <v>2</v>
      </c>
      <c r="T197">
        <f>COUNTIF(Survey!$H$4:$H$695,Survey!H197)</f>
        <v>0</v>
      </c>
      <c r="U197" s="28" t="str">
        <f>IF(Survey!$L197="Prospectus fund", "Yes", "No")</f>
        <v>No</v>
      </c>
      <c r="V197" s="16" t="str">
        <f t="shared" ref="V197:V260" si="163">IFERROR(IF(OR(AND(W197=0,X197&lt;2), Y197=FALSE),"Pass","Fail"),"Pass")</f>
        <v>Pass</v>
      </c>
      <c r="W197" s="29">
        <f>MOD((LEN(Survey!J197)+2),11)</f>
        <v>2</v>
      </c>
      <c r="X197">
        <f>COUNTIF(Survey!$J$4:$J$695,Survey!J197)</f>
        <v>0</v>
      </c>
      <c r="Y197" s="30" t="b">
        <f>IF(OR(Survey!$M197="ETF",Survey!$M197="ETF, alternative mutual fund",Survey!$M197="Closed-end", Survey!$M197="Split share corp", Survey!$I197="Yes"),TRUE,FALSE)</f>
        <v>0</v>
      </c>
      <c r="Z197" s="16" t="str">
        <f>IFERROR(IF(AND(OR(AC197=AD197,AD197 = "Either"),NOT(ISBLANK(Survey!K197))),"Pass","Fail"),"Pass")</f>
        <v>Fail</v>
      </c>
      <c r="AA197" s="31" cm="1">
        <f t="array" ref="AA197">SUM(SUMIF(Survey!CH197:DA197,{"&gt;0","&lt;0"})*{1,-1})</f>
        <v>0</v>
      </c>
      <c r="AB197" s="33" cm="1">
        <f t="array" ref="AB197">SUM(SUMIF(Survey!CK197,{"&gt;0","&lt;0"})*{1,-1})+SUM(SUMIF(Survey!CU197,{"&gt;0","&lt;0"})*{1,-1})</f>
        <v>0</v>
      </c>
      <c r="AC197" s="33">
        <f>Survey!K197</f>
        <v>0</v>
      </c>
      <c r="AD197" s="32" t="str">
        <f t="shared" ref="AD197:AD260" si="164">IFERROR(IF(AB197/AA197 &gt; 0.65, "Fund of funds", IF(AB197/AA197 &lt; 0.35,"Stand-alone","Either")),"Either")</f>
        <v>Either</v>
      </c>
      <c r="AE197" s="16" t="str">
        <f t="shared" ref="AE197:AE260" si="165">IF(AND(AI197=TRUE,OR(AG197&lt;=2, AH197=TRUE)),"Pass","Fail")</f>
        <v>Fail</v>
      </c>
      <c r="AF197" s="58" cm="1">
        <f t="array" ref="AF197">SUM(SUMIF(Survey!CH197:DA197,{"&gt;0","&lt;0"})*{1,-1})+SUM(SUMIF(Survey!DC197:DV197,{"&gt;0","&lt;0"})*{1,-1})</f>
        <v>0</v>
      </c>
      <c r="AG197" s="58">
        <f>IFERROR(AF197/(Survey!$BA197),0)</f>
        <v>0</v>
      </c>
      <c r="AH197" s="104" t="b">
        <f>IF(OR(Survey!$M197="Alternative strategy or hedge",Survey!$M197="Private asset",Survey!$L197="Prospectus fund"),TRUE,FALSE)</f>
        <v>0</v>
      </c>
      <c r="AI197" s="104" t="b">
        <f>NOT(ISBLANK(Survey!$M197))</f>
        <v>0</v>
      </c>
      <c r="AJ197" s="16" t="str">
        <f t="shared" ref="AJ197:AJ260" si="166">IF(OR(AL197=0, AK197=TRUE),"Pass","Fail")</f>
        <v>Fail</v>
      </c>
      <c r="AK197" t="b">
        <f>IF(Survey!W197="No",TRUE,FALSE)</f>
        <v>0</v>
      </c>
      <c r="AL197" s="119">
        <f>MOD((LEN(Survey!W197)+2),22)</f>
        <v>2</v>
      </c>
      <c r="AM197" t="str">
        <f t="shared" ref="AM197:AM260" si="167">IF(OR(AN197=TRUE, AO197=TRUE),"Pass","Fail")</f>
        <v>Pass</v>
      </c>
      <c r="AN197" s="33" t="b">
        <f>NOT(ISNUMBER(SEARCH("Other",Survey!$Q197)))</f>
        <v>1</v>
      </c>
      <c r="AO197" s="32" t="b">
        <f>NOT(ISBLANK(Survey!$R197))</f>
        <v>0</v>
      </c>
      <c r="AP197" s="16" t="str">
        <f t="shared" ref="AP197:AP260" si="168">IF(OR(AQ197=0, AR197=0),"Pass","Fail")</f>
        <v>Pass</v>
      </c>
      <c r="AQ197" s="114">
        <f>COUNTBLANK(Survey!$X197)</f>
        <v>1</v>
      </c>
      <c r="AR197" s="58">
        <f>IF(AND(Survey!L197&lt;&gt;"Exempt fund",OR(Survey!$M197="ETF",Survey!$M197="ETF, alternative mutual fund",Survey!$M197="Mutual fund",Survey!$M197="Alternative mutual fund",Survey!$M197="Money market")),1,0)</f>
        <v>0</v>
      </c>
      <c r="AS197" s="16" t="str">
        <f t="shared" ref="AS197:AS260" si="169">IF(OR(AT197=TRUE, AU197=TRUE),"Pass","Fail")</f>
        <v>Pass</v>
      </c>
      <c r="AT197" s="33" t="b">
        <f>NOT(ISNUMBER(SEARCH("Yes",Survey!$AC197)))</f>
        <v>1</v>
      </c>
      <c r="AU197" s="32" t="b">
        <f>IF(COUNTBLANK(Survey!$AD197:$AE197)=0,TRUE, FALSE)</f>
        <v>0</v>
      </c>
      <c r="AV197" s="16" t="str">
        <f t="shared" ref="AV197:AV260" si="170">IF(OR(AW197=TRUE, AX197=TRUE),"Pass","Fail")</f>
        <v>Pass</v>
      </c>
      <c r="AW197" s="33" t="b">
        <f>NOT(ISNUMBER(SEARCH("Yes",Survey!$AF197)))</f>
        <v>1</v>
      </c>
      <c r="AX197" s="32" t="b">
        <f>NOT(ISBLANK(Survey!$AH197))</f>
        <v>0</v>
      </c>
      <c r="AY197" s="16" t="str">
        <f t="shared" ref="AY197:AY260" si="171">IF(OR(AZ197=TRUE, BA197=TRUE),"Pass","Fail")</f>
        <v>Pass</v>
      </c>
      <c r="AZ197" s="33" t="b">
        <f>NOT(OR(ISNUMBER(SEARCH("Other",Survey!$AH197)),ISNUMBER(SEARCH("Multiple",Survey!$AH197))))</f>
        <v>1</v>
      </c>
      <c r="BA197" s="32" t="b">
        <f>NOT(ISBLANK(Survey!$AI197))</f>
        <v>0</v>
      </c>
      <c r="BB197" s="16" t="str">
        <f t="shared" ref="BB197:BB260" si="172">IF(OR(AND(BC197=1, BD197=0), AND(BC197=0, BD197=1)),"Pass","Fail")</f>
        <v>Fail</v>
      </c>
      <c r="BC197" s="114">
        <f>IF(ABS(Survey!$BA197)&gt;0, 1,0)</f>
        <v>0</v>
      </c>
      <c r="BD197" s="114">
        <f>IF(COUNTBLANK(Survey!$AL197)=0,1,0)</f>
        <v>0</v>
      </c>
      <c r="BE197" s="16" t="str">
        <f t="shared" ref="BE197:BE260" si="173">IF(OR(BF197=0, BG197=0),"Pass","Fail")</f>
        <v>Pass</v>
      </c>
      <c r="BF197" s="114">
        <f>IF(ISBLANK(Survey!$AL197),0,1)</f>
        <v>0</v>
      </c>
      <c r="BG197" s="133">
        <f>COUNTBLANK(Survey!$AM197)</f>
        <v>1</v>
      </c>
      <c r="BH197" s="16" t="str">
        <f t="shared" ref="BH197:BH260" si="174">IF(OR(BI197=0, BJ197=0),"Pass","Fail")</f>
        <v>Pass</v>
      </c>
      <c r="BI197" s="114">
        <f>IF(OR(Survey!$AM197="Closed",ISBLANK(Survey!$AM197)),0,1)</f>
        <v>0</v>
      </c>
      <c r="BJ197" s="133">
        <f>IF(ISBLANK(Survey!$AN197),1,0)</f>
        <v>1</v>
      </c>
      <c r="BK197" s="118" t="str">
        <f t="shared" ref="BK197:BK260" si="175">IF(OR(IF(OR($BU197+$BV197 = 2, $BW197=1), FALSE, TRUE), OR(AND(BL197&gt;=0.99,BL197&lt;=1.01),AND(BL197&gt;=99,BL197&lt;=101))),"Pass","Fail")</f>
        <v>Pass</v>
      </c>
      <c r="BL197" s="31" cm="1">
        <f t="array" ref="BL197">SUM(SUMIF(Survey!AO197:AP197,{"&gt;0","&lt;0"})*{1,-1})</f>
        <v>0</v>
      </c>
      <c r="BM197">
        <f t="shared" ref="BM197:BM260" si="176">IF(BL197=0,0,100/BL197)</f>
        <v>0</v>
      </c>
      <c r="BN197">
        <f t="shared" ref="BN197:BN260" si="177">100-BL197</f>
        <v>100</v>
      </c>
      <c r="BO197" s="118" t="str">
        <f t="shared" ref="BO197:BO260" si="178">IF(OR(IF(OR($BU197+$BV197 = 2, $BW197=1), FALSE, TRUE), AND(OR($BQ197 = 0,$BP197=0),OR($BR197 = 0,$BS197=0),BT197=0)),"Pass","Fail")</f>
        <v>Pass</v>
      </c>
      <c r="BP197">
        <f>IF(Survey!AQ197="No",0,1)</f>
        <v>1</v>
      </c>
      <c r="BQ197" s="207">
        <f>MOD((LEN(Survey!AQ197)+2),22)</f>
        <v>2</v>
      </c>
      <c r="BR197">
        <f>IF(Survey!AR197="No",0,1)</f>
        <v>1</v>
      </c>
      <c r="BS197" s="207">
        <f>MOD((LEN(Survey!AR197)+2),22)</f>
        <v>2</v>
      </c>
      <c r="BT197" s="114">
        <f>COUNTBLANK(Survey!$AQ197:$AS197)+COUNTBLANK(Survey!$AU197)</f>
        <v>4</v>
      </c>
      <c r="BU197" s="114">
        <f>IF(Survey!$I197="Yes",1,0)</f>
        <v>0</v>
      </c>
      <c r="BV197" s="114">
        <f>IF(OR(Survey!$M197="Mutual fund",Survey!$M197="Alternative mutual fund",Survey!$M197="Money market"),1,0)</f>
        <v>0</v>
      </c>
      <c r="BW197" s="119">
        <f>IF(OR(Survey!$M197="ETF",Survey!$M197="ETF, alternative mutual fund"),1,0)</f>
        <v>0</v>
      </c>
      <c r="BX197" s="16" t="str">
        <f t="shared" ref="BX197:BX260" si="179">IF(OR(BY197=0, BZ197=TRUE),"Pass","Fail")</f>
        <v>Pass</v>
      </c>
      <c r="BY197" s="33">
        <f>IF(ISNUMBER(SEARCH("Other",Survey!$AS197)), 1, 0)</f>
        <v>0</v>
      </c>
      <c r="BZ197" s="58" t="b">
        <f>NOT(ISBLANK(Survey!$AT197))</f>
        <v>0</v>
      </c>
      <c r="CA197" s="16" t="str">
        <f t="shared" ref="CA197:CA260" si="180">IF(OR(CB197=0, CG197=0, CH197=0),"Pass","Fail")</f>
        <v>Pass</v>
      </c>
      <c r="CB197" s="114">
        <f>IF(Survey!$BB197=0, 0,1)</f>
        <v>0</v>
      </c>
      <c r="CC197" s="58">
        <f>Survey!$AV197</f>
        <v>0</v>
      </c>
      <c r="CD197" s="58">
        <f>Survey!$BC197+Survey!$BD197+ABS(Survey!$BE197)-ABS(Survey!$BF197)-ABS(Survey!$BG197)-ABS(Survey!$BL197)</f>
        <v>0</v>
      </c>
      <c r="CE197" s="138">
        <f>Survey!BB197+(ABS(Survey!$BH197)-ABS(Survey!$BI197)+ABS(Survey!$BJ197)-ABS(Survey!$BK197))*0.5</f>
        <v>0</v>
      </c>
      <c r="CF197" s="58">
        <f t="shared" ref="CF197:CF260" si="181">IFERROR(CD197/(CE197),0)</f>
        <v>0</v>
      </c>
      <c r="CG197" s="58">
        <f>IF(AND($CC197&gt;$CF197-0.2,$CC197&lt;$CF197+0.2,ISBLANK(Survey!$AV197)=FALSE),0,1)</f>
        <v>1</v>
      </c>
      <c r="CH197" s="133">
        <f>IF(ISBLANK(Survey!$AW197),1,0)</f>
        <v>1</v>
      </c>
      <c r="CI197" s="16" t="str">
        <f t="shared" ref="CI197:CI260" si="182">IF(OR($CJ197=0, $CK197=0,$CL197=0),"Pass","Fail")</f>
        <v>Pass</v>
      </c>
      <c r="CJ197" s="114">
        <f>IF(Survey!$BB197=0, 0,1)</f>
        <v>0</v>
      </c>
      <c r="CK197" s="58">
        <f>IF(AND(Survey!$AX197&gt;=0,Survey!$AX197&lt;=0.2,Survey!$AX197&lt;&gt;""),0,1)</f>
        <v>1</v>
      </c>
      <c r="CL197" s="114">
        <f>IF(ISBLANK(Survey!$AY197),1,0)</f>
        <v>1</v>
      </c>
      <c r="CM197" s="16" t="str">
        <f t="shared" ref="CM197:CM260" si="183">IF(OR(CN197="CAD",CN197="USD"),"Pass","Fail")</f>
        <v>Fail</v>
      </c>
      <c r="CN197" s="133">
        <f>Survey!$AZ197</f>
        <v>0</v>
      </c>
      <c r="CO197" s="16" t="str">
        <f t="shared" ref="CO197:CO260" si="184">IF(OR(CS197=0,AND(CR197&gt;=0.99,CR197&lt;=1.01)),"Pass","Fail")</f>
        <v>Pass</v>
      </c>
      <c r="CP197" s="31">
        <f>Survey!$BA197</f>
        <v>0</v>
      </c>
      <c r="CQ197" s="138">
        <f>Survey!$BB197+Survey!$BC197+Survey!$BD197+ABS(Survey!$BE197)-ABS(Survey!$BF197)-ABS(Survey!$BG197)+ABS(Survey!$BH197)-ABS(Survey!$BI197)+ABS(Survey!$BJ197)-ABS(Survey!$BK197)-ABS(Survey!$BL197)+Survey!$BM197</f>
        <v>0</v>
      </c>
      <c r="CR197" s="30">
        <f t="shared" ref="CR197:CR260" si="185">IFERROR(CP197/CQ197,0)</f>
        <v>0</v>
      </c>
      <c r="CS197" s="17">
        <f t="shared" ref="CS197:CS260" si="186">CP197-CQ197</f>
        <v>0</v>
      </c>
      <c r="CT197" s="16" t="str">
        <f t="shared" ref="CT197:CT260" si="187">IF(OR(CU197=TRUE, CV197=TRUE),"Pass","Fail")</f>
        <v>Pass</v>
      </c>
      <c r="CU197" s="33" t="b">
        <f>IF(ABS(Survey!$BM197)=0,TRUE,FALSE)</f>
        <v>1</v>
      </c>
      <c r="CV197" s="32" t="b">
        <f>NOT(ISBLANK(Survey!$BN197))</f>
        <v>0</v>
      </c>
      <c r="CW197" t="str">
        <f t="shared" ref="CW197:CW260" si="188">IF(AND(CZ197&gt;=0.99,CZ197&lt;=1.01),"Pass","Fail")</f>
        <v>Fail</v>
      </c>
      <c r="CX197" s="25">
        <f>Survey!$BA197</f>
        <v>0</v>
      </c>
      <c r="CY197" s="25" cm="1">
        <f t="array" ref="CY197">SUM(SUMIF(Survey!BP197:BW197,{"&gt;0","&lt;0"})*{1,-1})-SUM(SUMIF(Survey!BY197:CF197,{"&gt;0","&lt;0"})*{1,-1})</f>
        <v>0</v>
      </c>
      <c r="CZ197" s="30" t="str">
        <f t="shared" ref="CZ197:CZ260" si="189">IF(CY197=0,"No holdings",CX197/CY197)</f>
        <v>No holdings</v>
      </c>
      <c r="DA197">
        <f t="shared" ref="DA197:DA260" si="190">CX197-CY197</f>
        <v>0</v>
      </c>
      <c r="DB197" s="16" t="str">
        <f t="shared" ref="DB197:DB260" si="191">IF(AND(DE197&gt;=0.99,DE197&lt;=1.01),"Pass","Fail")</f>
        <v>Fail</v>
      </c>
      <c r="DC197" s="31">
        <f>Survey!$BA197</f>
        <v>0</v>
      </c>
      <c r="DD197" s="31" cm="1">
        <f t="array" ref="DD197">SUM(SUMIF(Survey!CH197:DA197,{"&gt;0","&lt;0"})*{1,-1})-SUM(SUMIF(Survey!DC197:DV197,{"&gt;0","&lt;0"})*{1,-1})</f>
        <v>0</v>
      </c>
      <c r="DE197" s="30" t="str">
        <f t="shared" ref="DE197:DE260" si="192">IF(DD197=0,"No holdings",DC197/DD197)</f>
        <v>No holdings</v>
      </c>
      <c r="DF197" s="17">
        <f t="shared" ref="DF197:DF260" si="193">DC197-DD197</f>
        <v>0</v>
      </c>
      <c r="DG197" s="16" t="str">
        <f t="shared" ref="DG197:DG260" si="194">IF(OR(DH197=TRUE, DI197=TRUE),"Pass","Fail")</f>
        <v>Pass</v>
      </c>
      <c r="DH197" s="33" t="b">
        <f>IF(ABS(Survey!$DA197)=0,TRUE,FALSE)</f>
        <v>1</v>
      </c>
      <c r="DI197" s="32" t="b">
        <f>NOT(ISBLANK(Survey!$DB197))</f>
        <v>0</v>
      </c>
      <c r="DJ197" s="16" t="str">
        <f t="shared" ref="DJ197:DJ260" si="195">IF(OR(DK197=TRUE, DL197=TRUE),"Pass","Fail")</f>
        <v>Pass</v>
      </c>
      <c r="DK197" s="33" t="b">
        <f>IF(ABS(Survey!$DV197)=0,TRUE,FALSE)</f>
        <v>1</v>
      </c>
      <c r="DL197" s="32" t="b">
        <f>NOT(ISBLANK(Survey!$DW197))</f>
        <v>0</v>
      </c>
      <c r="DM197" t="str">
        <f t="shared" ref="DM197:DM260" si="196">IF(DP197&lt;1,"Pass","Fail")</f>
        <v>Pass</v>
      </c>
      <c r="DN197" s="25" cm="1">
        <f t="array" ref="DN197">SUM(SUMIF(Survey!CW197,{"&gt;0","&lt;0"})*{1,-1})+SUM(SUMIF(Survey!DR197,{"&gt;0","&lt;0"})*{1,-1})</f>
        <v>0</v>
      </c>
      <c r="DO197" s="25">
        <f>SUM(SUMIF(Survey!DY197:EE197,{"&gt;0","&lt;0"})*{1,-1})+SUM(SUMIF(Survey!EG197:EM197,{"&gt;0","&lt;0"})*{1,-1})</f>
        <v>0</v>
      </c>
      <c r="DP197">
        <f t="shared" ref="DP197:DP260" si="197">IFERROR(IF(AND(DO197=0,DN197&gt;0),"No Gross Notional",DN197/DO197),0)</f>
        <v>0</v>
      </c>
      <c r="DQ197">
        <f t="shared" ref="DQ197:DQ260" si="198">IF(DN197-DO197 &lt; 0, 0, DN197-DO197)</f>
        <v>0</v>
      </c>
      <c r="DR197" s="16" t="str">
        <f t="shared" ref="DR197:DR260" si="199">IF(OR(DS197=TRUE, DT197=TRUE),"Pass","Fail")</f>
        <v>Pass</v>
      </c>
      <c r="DS197" s="33" t="b">
        <f>IF(ABS(Survey!$EE197)=0,TRUE,FALSE)</f>
        <v>1</v>
      </c>
      <c r="DT197" s="32" t="b">
        <f>NOT(ISBLANK(Survey!EF197))</f>
        <v>0</v>
      </c>
      <c r="DU197" s="16" t="str">
        <f t="shared" ref="DU197:DU260" si="200">IF(OR(DV197=TRUE, DW197=TRUE),"Pass","Fail")</f>
        <v>Pass</v>
      </c>
      <c r="DV197" s="33" t="b">
        <f>IF(ABS(Survey!$EM197)=0,TRUE,FALSE)</f>
        <v>1</v>
      </c>
      <c r="DW197" s="32" t="b">
        <f>NOT(ISBLANK(Survey!$EN197))</f>
        <v>0</v>
      </c>
      <c r="DX197" s="16" t="str">
        <f t="shared" ref="DX197:DX260" si="201">IF(EB197=TRUE,"Pass",IF(OR(AND(DY197&gt;=0.99,DY197&lt;=1.01),AND(DY197&gt;=99,DY197&lt;=101)),"Pass","Fail"))</f>
        <v>Fail</v>
      </c>
      <c r="DY197" s="31">
        <f>SUM(SUMIF(Survey!ET197:EV197,{"&gt;0","&lt;0"})*{1,-1})</f>
        <v>0</v>
      </c>
      <c r="DZ197">
        <f t="shared" ref="DZ197:DZ260" si="202">IF(DY197=0,0,100/DY197)</f>
        <v>0</v>
      </c>
      <c r="EA197">
        <f t="shared" ref="EA197:EA260" si="203">100-DY197</f>
        <v>100</v>
      </c>
      <c r="EB197" s="30" t="b">
        <f>IF(OR(Survey!$M197="ETF",Survey!$M197="ETF, alternative mutual fund",Survey!$M197="Closed-end", Survey!$M197="Split share corp"),TRUE,FALSE)</f>
        <v>0</v>
      </c>
      <c r="EC197" s="16" t="str">
        <f t="shared" ref="EC197:EC260" si="204">IF(OR(AND(ED197&gt;=0.99,ED197&lt;=1.01),AND(ED197&gt;=99,ED197&lt;=101)),"Pass","Fail")</f>
        <v>Fail</v>
      </c>
      <c r="ED197" s="31">
        <f>SUM(SUMIF(Survey!EX197:FD197,{"&gt;0","&lt;0"})*{1,-1})</f>
        <v>0</v>
      </c>
      <c r="EE197">
        <f t="shared" ref="EE197:EE260" si="205">IF(ED197=0,0,100/ED197)</f>
        <v>0</v>
      </c>
      <c r="EF197" s="17">
        <f t="shared" ref="EF197:EF260" si="206">100-ED197</f>
        <v>100</v>
      </c>
      <c r="EG197" s="16" t="str">
        <f t="shared" ref="EG197:EG260" si="207">IF(OR(AND(EH197&gt;=0.99,EH197&lt;=1.01),AND(EH197&gt;=99,EH197&lt;=101)),"Pass","Fail")</f>
        <v>Fail</v>
      </c>
      <c r="EH197" s="31">
        <f>SUM(SUMIF(Survey!FF197:FL197,{"&gt;0","&lt;0"})*{1,-1})</f>
        <v>0</v>
      </c>
      <c r="EI197">
        <f t="shared" ref="EI197:EI260" si="208">IF(EH197=0,0,100/EH197)</f>
        <v>0</v>
      </c>
      <c r="EJ197" s="17">
        <f t="shared" ref="EJ197:EJ260" si="209">100-EH197</f>
        <v>100</v>
      </c>
    </row>
    <row r="198" spans="1:140">
      <c r="A198">
        <v>198</v>
      </c>
      <c r="B198" t="str">
        <f t="shared" si="0"/>
        <v>Pass</v>
      </c>
      <c r="C198" t="str">
        <f>IF(COUNTBLANK(Survey!B198:FM198)=$C$2, "Pass", "Fail")</f>
        <v>Pass</v>
      </c>
      <c r="D198" s="16" t="str">
        <f t="shared" si="158"/>
        <v>Fail</v>
      </c>
      <c r="E198" t="str">
        <f>IF(OR(ISBLANK(Survey!AL198),COUNTIF(G198:BJ198,"Fail")),"Fail","Pass")</f>
        <v>Fail</v>
      </c>
      <c r="F198" s="265"/>
      <c r="G198" s="16" t="str">
        <f t="shared" si="159"/>
        <v>Fail</v>
      </c>
      <c r="H198" s="139">
        <f>COUNTBLANK(Survey!B198:D198)+COUNTBLANK(Survey!G198)+COUNTBLANK(Survey!I198)+COUNTBLANK(Survey!K198:M198)+COUNTBLANK(Survey!P198:Q198)+COUNTBLANK(Survey!T198:W198)+COUNTBLANK(Survey!Z198:AC198)+COUNTBLANK(Survey!AF198:AG198)+COUNTBLANK(Survey!AK198:AK198)</f>
        <v>21</v>
      </c>
      <c r="I198" t="str">
        <f t="shared" si="160"/>
        <v>Fail</v>
      </c>
      <c r="J198" t="b">
        <f>IF(Survey!E198="No",TRUE,FALSE)</f>
        <v>0</v>
      </c>
      <c r="K198" s="29" cm="1">
        <f t="array" ref="K198">IF(COUNTA(Survey!$E$4:$E$695)=1, 0, SUM(IF(COUNTIF(Survey!$E$4:$E$695, Survey!$E$4:$E$695)=1,1,0)))</f>
        <v>0</v>
      </c>
      <c r="L198" s="29">
        <f>LEN(Survey!E198)</f>
        <v>0</v>
      </c>
      <c r="M198" s="16" t="str">
        <f t="shared" si="161"/>
        <v>Fail</v>
      </c>
      <c r="N198" t="b">
        <f>IF(Survey!F198="No",TRUE,FALSE)</f>
        <v>0</v>
      </c>
      <c r="O198" t="b">
        <f>Survey!F198=Survey!E198</f>
        <v>1</v>
      </c>
      <c r="P198">
        <f>COUNTIF(Survey!$F$4:$F$695,Survey!F198)</f>
        <v>0</v>
      </c>
      <c r="Q198" s="28">
        <f>LEN(Survey!F198)</f>
        <v>0</v>
      </c>
      <c r="R198" s="16" t="str">
        <f t="shared" si="162"/>
        <v>Pass</v>
      </c>
      <c r="S198" s="29">
        <f>MOD((LEN(Survey!H198)+2),11)</f>
        <v>2</v>
      </c>
      <c r="T198">
        <f>COUNTIF(Survey!$H$4:$H$695,Survey!H198)</f>
        <v>0</v>
      </c>
      <c r="U198" s="28" t="str">
        <f>IF(Survey!$L198="Prospectus fund", "Yes", "No")</f>
        <v>No</v>
      </c>
      <c r="V198" s="16" t="str">
        <f t="shared" si="163"/>
        <v>Pass</v>
      </c>
      <c r="W198" s="29">
        <f>MOD((LEN(Survey!J198)+2),11)</f>
        <v>2</v>
      </c>
      <c r="X198">
        <f>COUNTIF(Survey!$J$4:$J$695,Survey!J198)</f>
        <v>0</v>
      </c>
      <c r="Y198" s="30" t="b">
        <f>IF(OR(Survey!$M198="ETF",Survey!$M198="ETF, alternative mutual fund",Survey!$M198="Closed-end", Survey!$M198="Split share corp", Survey!$I198="Yes"),TRUE,FALSE)</f>
        <v>0</v>
      </c>
      <c r="Z198" s="16" t="str">
        <f>IFERROR(IF(AND(OR(AC198=AD198,AD198 = "Either"),NOT(ISBLANK(Survey!K198))),"Pass","Fail"),"Pass")</f>
        <v>Fail</v>
      </c>
      <c r="AA198" s="31" cm="1">
        <f t="array" ref="AA198">SUM(SUMIF(Survey!CH198:DA198,{"&gt;0","&lt;0"})*{1,-1})</f>
        <v>0</v>
      </c>
      <c r="AB198" s="33" cm="1">
        <f t="array" ref="AB198">SUM(SUMIF(Survey!CK198,{"&gt;0","&lt;0"})*{1,-1})+SUM(SUMIF(Survey!CU198,{"&gt;0","&lt;0"})*{1,-1})</f>
        <v>0</v>
      </c>
      <c r="AC198" s="33">
        <f>Survey!K198</f>
        <v>0</v>
      </c>
      <c r="AD198" s="32" t="str">
        <f t="shared" si="164"/>
        <v>Either</v>
      </c>
      <c r="AE198" s="16" t="str">
        <f t="shared" si="165"/>
        <v>Fail</v>
      </c>
      <c r="AF198" s="58" cm="1">
        <f t="array" ref="AF198">SUM(SUMIF(Survey!CH198:DA198,{"&gt;0","&lt;0"})*{1,-1})+SUM(SUMIF(Survey!DC198:DV198,{"&gt;0","&lt;0"})*{1,-1})</f>
        <v>0</v>
      </c>
      <c r="AG198" s="58">
        <f>IFERROR(AF198/(Survey!$BA198),0)</f>
        <v>0</v>
      </c>
      <c r="AH198" s="104" t="b">
        <f>IF(OR(Survey!$M198="Alternative strategy or hedge",Survey!$M198="Private asset",Survey!$L198="Prospectus fund"),TRUE,FALSE)</f>
        <v>0</v>
      </c>
      <c r="AI198" s="104" t="b">
        <f>NOT(ISBLANK(Survey!$M198))</f>
        <v>0</v>
      </c>
      <c r="AJ198" s="16" t="str">
        <f t="shared" si="166"/>
        <v>Fail</v>
      </c>
      <c r="AK198" t="b">
        <f>IF(Survey!W198="No",TRUE,FALSE)</f>
        <v>0</v>
      </c>
      <c r="AL198" s="119">
        <f>MOD((LEN(Survey!W198)+2),22)</f>
        <v>2</v>
      </c>
      <c r="AM198" t="str">
        <f t="shared" si="167"/>
        <v>Pass</v>
      </c>
      <c r="AN198" s="33" t="b">
        <f>NOT(ISNUMBER(SEARCH("Other",Survey!$Q198)))</f>
        <v>1</v>
      </c>
      <c r="AO198" s="32" t="b">
        <f>NOT(ISBLANK(Survey!$R198))</f>
        <v>0</v>
      </c>
      <c r="AP198" s="16" t="str">
        <f t="shared" si="168"/>
        <v>Pass</v>
      </c>
      <c r="AQ198" s="114">
        <f>COUNTBLANK(Survey!$X198)</f>
        <v>1</v>
      </c>
      <c r="AR198" s="58">
        <f>IF(AND(Survey!L198&lt;&gt;"Exempt fund",OR(Survey!$M198="ETF",Survey!$M198="ETF, alternative mutual fund",Survey!$M198="Mutual fund",Survey!$M198="Alternative mutual fund",Survey!$M198="Money market")),1,0)</f>
        <v>0</v>
      </c>
      <c r="AS198" s="16" t="str">
        <f t="shared" si="169"/>
        <v>Pass</v>
      </c>
      <c r="AT198" s="33" t="b">
        <f>NOT(ISNUMBER(SEARCH("Yes",Survey!$AC198)))</f>
        <v>1</v>
      </c>
      <c r="AU198" s="32" t="b">
        <f>IF(COUNTBLANK(Survey!$AD198:$AE198)=0,TRUE, FALSE)</f>
        <v>0</v>
      </c>
      <c r="AV198" s="16" t="str">
        <f t="shared" si="170"/>
        <v>Pass</v>
      </c>
      <c r="AW198" s="33" t="b">
        <f>NOT(ISNUMBER(SEARCH("Yes",Survey!$AF198)))</f>
        <v>1</v>
      </c>
      <c r="AX198" s="32" t="b">
        <f>NOT(ISBLANK(Survey!$AH198))</f>
        <v>0</v>
      </c>
      <c r="AY198" s="16" t="str">
        <f t="shared" si="171"/>
        <v>Pass</v>
      </c>
      <c r="AZ198" s="33" t="b">
        <f>NOT(OR(ISNUMBER(SEARCH("Other",Survey!$AH198)),ISNUMBER(SEARCH("Multiple",Survey!$AH198))))</f>
        <v>1</v>
      </c>
      <c r="BA198" s="32" t="b">
        <f>NOT(ISBLANK(Survey!$AI198))</f>
        <v>0</v>
      </c>
      <c r="BB198" s="16" t="str">
        <f t="shared" si="172"/>
        <v>Fail</v>
      </c>
      <c r="BC198" s="114">
        <f>IF(ABS(Survey!$BA198)&gt;0, 1,0)</f>
        <v>0</v>
      </c>
      <c r="BD198" s="114">
        <f>IF(COUNTBLANK(Survey!$AL198)=0,1,0)</f>
        <v>0</v>
      </c>
      <c r="BE198" s="16" t="str">
        <f t="shared" si="173"/>
        <v>Pass</v>
      </c>
      <c r="BF198" s="114">
        <f>IF(ISBLANK(Survey!$AL198),0,1)</f>
        <v>0</v>
      </c>
      <c r="BG198" s="133">
        <f>COUNTBLANK(Survey!$AM198)</f>
        <v>1</v>
      </c>
      <c r="BH198" s="16" t="str">
        <f t="shared" si="174"/>
        <v>Pass</v>
      </c>
      <c r="BI198" s="114">
        <f>IF(OR(Survey!$AM198="Closed",ISBLANK(Survey!$AM198)),0,1)</f>
        <v>0</v>
      </c>
      <c r="BJ198" s="133">
        <f>IF(ISBLANK(Survey!$AN198),1,0)</f>
        <v>1</v>
      </c>
      <c r="BK198" s="118" t="str">
        <f t="shared" si="175"/>
        <v>Pass</v>
      </c>
      <c r="BL198" s="31" cm="1">
        <f t="array" ref="BL198">SUM(SUMIF(Survey!AO198:AP198,{"&gt;0","&lt;0"})*{1,-1})</f>
        <v>0</v>
      </c>
      <c r="BM198">
        <f t="shared" si="176"/>
        <v>0</v>
      </c>
      <c r="BN198">
        <f t="shared" si="177"/>
        <v>100</v>
      </c>
      <c r="BO198" s="118" t="str">
        <f t="shared" si="178"/>
        <v>Pass</v>
      </c>
      <c r="BP198">
        <f>IF(Survey!AQ198="No",0,1)</f>
        <v>1</v>
      </c>
      <c r="BQ198" s="207">
        <f>MOD((LEN(Survey!AQ198)+2),22)</f>
        <v>2</v>
      </c>
      <c r="BR198">
        <f>IF(Survey!AR198="No",0,1)</f>
        <v>1</v>
      </c>
      <c r="BS198" s="207">
        <f>MOD((LEN(Survey!AR198)+2),22)</f>
        <v>2</v>
      </c>
      <c r="BT198" s="114">
        <f>COUNTBLANK(Survey!$AQ198:$AS198)+COUNTBLANK(Survey!$AU198)</f>
        <v>4</v>
      </c>
      <c r="BU198" s="114">
        <f>IF(Survey!$I198="Yes",1,0)</f>
        <v>0</v>
      </c>
      <c r="BV198" s="114">
        <f>IF(OR(Survey!$M198="Mutual fund",Survey!$M198="Alternative mutual fund",Survey!$M198="Money market"),1,0)</f>
        <v>0</v>
      </c>
      <c r="BW198" s="119">
        <f>IF(OR(Survey!$M198="ETF",Survey!$M198="ETF, alternative mutual fund"),1,0)</f>
        <v>0</v>
      </c>
      <c r="BX198" s="16" t="str">
        <f t="shared" si="179"/>
        <v>Pass</v>
      </c>
      <c r="BY198" s="33">
        <f>IF(ISNUMBER(SEARCH("Other",Survey!$AS198)), 1, 0)</f>
        <v>0</v>
      </c>
      <c r="BZ198" s="58" t="b">
        <f>NOT(ISBLANK(Survey!$AT198))</f>
        <v>0</v>
      </c>
      <c r="CA198" s="16" t="str">
        <f t="shared" si="180"/>
        <v>Pass</v>
      </c>
      <c r="CB198" s="114">
        <f>IF(Survey!$BB198=0, 0,1)</f>
        <v>0</v>
      </c>
      <c r="CC198" s="58">
        <f>Survey!$AV198</f>
        <v>0</v>
      </c>
      <c r="CD198" s="58">
        <f>Survey!$BC198+Survey!$BD198+ABS(Survey!$BE198)-ABS(Survey!$BF198)-ABS(Survey!$BG198)-ABS(Survey!$BL198)</f>
        <v>0</v>
      </c>
      <c r="CE198" s="138">
        <f>Survey!BB198+(ABS(Survey!$BH198)-ABS(Survey!$BI198)+ABS(Survey!$BJ198)-ABS(Survey!$BK198))*0.5</f>
        <v>0</v>
      </c>
      <c r="CF198" s="58">
        <f t="shared" si="181"/>
        <v>0</v>
      </c>
      <c r="CG198" s="58">
        <f>IF(AND($CC198&gt;$CF198-0.2,$CC198&lt;$CF198+0.2,ISBLANK(Survey!$AV198)=FALSE),0,1)</f>
        <v>1</v>
      </c>
      <c r="CH198" s="133">
        <f>IF(ISBLANK(Survey!$AW198),1,0)</f>
        <v>1</v>
      </c>
      <c r="CI198" s="16" t="str">
        <f t="shared" si="182"/>
        <v>Pass</v>
      </c>
      <c r="CJ198" s="114">
        <f>IF(Survey!$BB198=0, 0,1)</f>
        <v>0</v>
      </c>
      <c r="CK198" s="58">
        <f>IF(AND(Survey!$AX198&gt;=0,Survey!$AX198&lt;=0.2,Survey!$AX198&lt;&gt;""),0,1)</f>
        <v>1</v>
      </c>
      <c r="CL198" s="114">
        <f>IF(ISBLANK(Survey!$AY198),1,0)</f>
        <v>1</v>
      </c>
      <c r="CM198" s="16" t="str">
        <f t="shared" si="183"/>
        <v>Fail</v>
      </c>
      <c r="CN198" s="133">
        <f>Survey!$AZ198</f>
        <v>0</v>
      </c>
      <c r="CO198" s="16" t="str">
        <f t="shared" si="184"/>
        <v>Pass</v>
      </c>
      <c r="CP198" s="31">
        <f>Survey!$BA198</f>
        <v>0</v>
      </c>
      <c r="CQ198" s="138">
        <f>Survey!$BB198+Survey!$BC198+Survey!$BD198+ABS(Survey!$BE198)-ABS(Survey!$BF198)-ABS(Survey!$BG198)+ABS(Survey!$BH198)-ABS(Survey!$BI198)+ABS(Survey!$BJ198)-ABS(Survey!$BK198)-ABS(Survey!$BL198)+Survey!$BM198</f>
        <v>0</v>
      </c>
      <c r="CR198" s="30">
        <f t="shared" si="185"/>
        <v>0</v>
      </c>
      <c r="CS198" s="17">
        <f t="shared" si="186"/>
        <v>0</v>
      </c>
      <c r="CT198" s="16" t="str">
        <f t="shared" si="187"/>
        <v>Pass</v>
      </c>
      <c r="CU198" s="33" t="b">
        <f>IF(ABS(Survey!$BM198)=0,TRUE,FALSE)</f>
        <v>1</v>
      </c>
      <c r="CV198" s="32" t="b">
        <f>NOT(ISBLANK(Survey!$BN198))</f>
        <v>0</v>
      </c>
      <c r="CW198" t="str">
        <f t="shared" si="188"/>
        <v>Fail</v>
      </c>
      <c r="CX198" s="25">
        <f>Survey!$BA198</f>
        <v>0</v>
      </c>
      <c r="CY198" s="25" cm="1">
        <f t="array" ref="CY198">SUM(SUMIF(Survey!BP198:BW198,{"&gt;0","&lt;0"})*{1,-1})-SUM(SUMIF(Survey!BY198:CF198,{"&gt;0","&lt;0"})*{1,-1})</f>
        <v>0</v>
      </c>
      <c r="CZ198" s="30" t="str">
        <f t="shared" si="189"/>
        <v>No holdings</v>
      </c>
      <c r="DA198">
        <f t="shared" si="190"/>
        <v>0</v>
      </c>
      <c r="DB198" s="16" t="str">
        <f t="shared" si="191"/>
        <v>Fail</v>
      </c>
      <c r="DC198" s="31">
        <f>Survey!$BA198</f>
        <v>0</v>
      </c>
      <c r="DD198" s="31" cm="1">
        <f t="array" ref="DD198">SUM(SUMIF(Survey!CH198:DA198,{"&gt;0","&lt;0"})*{1,-1})-SUM(SUMIF(Survey!DC198:DV198,{"&gt;0","&lt;0"})*{1,-1})</f>
        <v>0</v>
      </c>
      <c r="DE198" s="30" t="str">
        <f t="shared" si="192"/>
        <v>No holdings</v>
      </c>
      <c r="DF198" s="17">
        <f t="shared" si="193"/>
        <v>0</v>
      </c>
      <c r="DG198" s="16" t="str">
        <f t="shared" si="194"/>
        <v>Pass</v>
      </c>
      <c r="DH198" s="33" t="b">
        <f>IF(ABS(Survey!$DA198)=0,TRUE,FALSE)</f>
        <v>1</v>
      </c>
      <c r="DI198" s="32" t="b">
        <f>NOT(ISBLANK(Survey!$DB198))</f>
        <v>0</v>
      </c>
      <c r="DJ198" s="16" t="str">
        <f t="shared" si="195"/>
        <v>Pass</v>
      </c>
      <c r="DK198" s="33" t="b">
        <f>IF(ABS(Survey!$DV198)=0,TRUE,FALSE)</f>
        <v>1</v>
      </c>
      <c r="DL198" s="32" t="b">
        <f>NOT(ISBLANK(Survey!$DW198))</f>
        <v>0</v>
      </c>
      <c r="DM198" t="str">
        <f t="shared" si="196"/>
        <v>Pass</v>
      </c>
      <c r="DN198" s="25" cm="1">
        <f t="array" ref="DN198">SUM(SUMIF(Survey!CW198,{"&gt;0","&lt;0"})*{1,-1})+SUM(SUMIF(Survey!DR198,{"&gt;0","&lt;0"})*{1,-1})</f>
        <v>0</v>
      </c>
      <c r="DO198" s="25">
        <f>SUM(SUMIF(Survey!DY198:EE198,{"&gt;0","&lt;0"})*{1,-1})+SUM(SUMIF(Survey!EG198:EM198,{"&gt;0","&lt;0"})*{1,-1})</f>
        <v>0</v>
      </c>
      <c r="DP198">
        <f t="shared" si="197"/>
        <v>0</v>
      </c>
      <c r="DQ198">
        <f t="shared" si="198"/>
        <v>0</v>
      </c>
      <c r="DR198" s="16" t="str">
        <f t="shared" si="199"/>
        <v>Pass</v>
      </c>
      <c r="DS198" s="33" t="b">
        <f>IF(ABS(Survey!$EE198)=0,TRUE,FALSE)</f>
        <v>1</v>
      </c>
      <c r="DT198" s="32" t="b">
        <f>NOT(ISBLANK(Survey!EF198))</f>
        <v>0</v>
      </c>
      <c r="DU198" s="16" t="str">
        <f t="shared" si="200"/>
        <v>Pass</v>
      </c>
      <c r="DV198" s="33" t="b">
        <f>IF(ABS(Survey!$EM198)=0,TRUE,FALSE)</f>
        <v>1</v>
      </c>
      <c r="DW198" s="32" t="b">
        <f>NOT(ISBLANK(Survey!$EN198))</f>
        <v>0</v>
      </c>
      <c r="DX198" s="16" t="str">
        <f t="shared" si="201"/>
        <v>Fail</v>
      </c>
      <c r="DY198" s="31">
        <f>SUM(SUMIF(Survey!ET198:EV198,{"&gt;0","&lt;0"})*{1,-1})</f>
        <v>0</v>
      </c>
      <c r="DZ198">
        <f t="shared" si="202"/>
        <v>0</v>
      </c>
      <c r="EA198">
        <f t="shared" si="203"/>
        <v>100</v>
      </c>
      <c r="EB198" s="30" t="b">
        <f>IF(OR(Survey!$M198="ETF",Survey!$M198="ETF, alternative mutual fund",Survey!$M198="Closed-end", Survey!$M198="Split share corp"),TRUE,FALSE)</f>
        <v>0</v>
      </c>
      <c r="EC198" s="16" t="str">
        <f t="shared" si="204"/>
        <v>Fail</v>
      </c>
      <c r="ED198" s="31">
        <f>SUM(SUMIF(Survey!EX198:FD198,{"&gt;0","&lt;0"})*{1,-1})</f>
        <v>0</v>
      </c>
      <c r="EE198">
        <f t="shared" si="205"/>
        <v>0</v>
      </c>
      <c r="EF198" s="17">
        <f t="shared" si="206"/>
        <v>100</v>
      </c>
      <c r="EG198" s="16" t="str">
        <f t="shared" si="207"/>
        <v>Fail</v>
      </c>
      <c r="EH198" s="31">
        <f>SUM(SUMIF(Survey!FF198:FL198,{"&gt;0","&lt;0"})*{1,-1})</f>
        <v>0</v>
      </c>
      <c r="EI198">
        <f t="shared" si="208"/>
        <v>0</v>
      </c>
      <c r="EJ198" s="17">
        <f t="shared" si="209"/>
        <v>100</v>
      </c>
    </row>
    <row r="199" spans="1:140">
      <c r="A199">
        <v>199</v>
      </c>
      <c r="B199" t="str">
        <f t="shared" si="0"/>
        <v>Pass</v>
      </c>
      <c r="C199" t="str">
        <f>IF(COUNTBLANK(Survey!B199:FM199)=$C$2, "Pass", "Fail")</f>
        <v>Pass</v>
      </c>
      <c r="D199" s="16" t="str">
        <f t="shared" si="158"/>
        <v>Fail</v>
      </c>
      <c r="E199" t="str">
        <f>IF(OR(ISBLANK(Survey!AL199),COUNTIF(G199:BJ199,"Fail")),"Fail","Pass")</f>
        <v>Fail</v>
      </c>
      <c r="F199" s="265"/>
      <c r="G199" s="16" t="str">
        <f t="shared" si="159"/>
        <v>Fail</v>
      </c>
      <c r="H199" s="139">
        <f>COUNTBLANK(Survey!B199:D199)+COUNTBLANK(Survey!G199)+COUNTBLANK(Survey!I199)+COUNTBLANK(Survey!K199:M199)+COUNTBLANK(Survey!P199:Q199)+COUNTBLANK(Survey!T199:W199)+COUNTBLANK(Survey!Z199:AC199)+COUNTBLANK(Survey!AF199:AG199)+COUNTBLANK(Survey!AK199:AK199)</f>
        <v>21</v>
      </c>
      <c r="I199" t="str">
        <f t="shared" si="160"/>
        <v>Fail</v>
      </c>
      <c r="J199" t="b">
        <f>IF(Survey!E199="No",TRUE,FALSE)</f>
        <v>0</v>
      </c>
      <c r="K199" s="29" cm="1">
        <f t="array" ref="K199">IF(COUNTA(Survey!$E$4:$E$695)=1, 0, SUM(IF(COUNTIF(Survey!$E$4:$E$695, Survey!$E$4:$E$695)=1,1,0)))</f>
        <v>0</v>
      </c>
      <c r="L199" s="29">
        <f>LEN(Survey!E199)</f>
        <v>0</v>
      </c>
      <c r="M199" s="16" t="str">
        <f t="shared" si="161"/>
        <v>Fail</v>
      </c>
      <c r="N199" t="b">
        <f>IF(Survey!F199="No",TRUE,FALSE)</f>
        <v>0</v>
      </c>
      <c r="O199" t="b">
        <f>Survey!F199=Survey!E199</f>
        <v>1</v>
      </c>
      <c r="P199">
        <f>COUNTIF(Survey!$F$4:$F$695,Survey!F199)</f>
        <v>0</v>
      </c>
      <c r="Q199" s="28">
        <f>LEN(Survey!F199)</f>
        <v>0</v>
      </c>
      <c r="R199" s="16" t="str">
        <f t="shared" si="162"/>
        <v>Pass</v>
      </c>
      <c r="S199" s="29">
        <f>MOD((LEN(Survey!H199)+2),11)</f>
        <v>2</v>
      </c>
      <c r="T199">
        <f>COUNTIF(Survey!$H$4:$H$695,Survey!H199)</f>
        <v>0</v>
      </c>
      <c r="U199" s="28" t="str">
        <f>IF(Survey!$L199="Prospectus fund", "Yes", "No")</f>
        <v>No</v>
      </c>
      <c r="V199" s="16" t="str">
        <f t="shared" si="163"/>
        <v>Pass</v>
      </c>
      <c r="W199" s="29">
        <f>MOD((LEN(Survey!J199)+2),11)</f>
        <v>2</v>
      </c>
      <c r="X199">
        <f>COUNTIF(Survey!$J$4:$J$695,Survey!J199)</f>
        <v>0</v>
      </c>
      <c r="Y199" s="30" t="b">
        <f>IF(OR(Survey!$M199="ETF",Survey!$M199="ETF, alternative mutual fund",Survey!$M199="Closed-end", Survey!$M199="Split share corp", Survey!$I199="Yes"),TRUE,FALSE)</f>
        <v>0</v>
      </c>
      <c r="Z199" s="16" t="str">
        <f>IFERROR(IF(AND(OR(AC199=AD199,AD199 = "Either"),NOT(ISBLANK(Survey!K199))),"Pass","Fail"),"Pass")</f>
        <v>Fail</v>
      </c>
      <c r="AA199" s="31" cm="1">
        <f t="array" ref="AA199">SUM(SUMIF(Survey!CH199:DA199,{"&gt;0","&lt;0"})*{1,-1})</f>
        <v>0</v>
      </c>
      <c r="AB199" s="33" cm="1">
        <f t="array" ref="AB199">SUM(SUMIF(Survey!CK199,{"&gt;0","&lt;0"})*{1,-1})+SUM(SUMIF(Survey!CU199,{"&gt;0","&lt;0"})*{1,-1})</f>
        <v>0</v>
      </c>
      <c r="AC199" s="33">
        <f>Survey!K199</f>
        <v>0</v>
      </c>
      <c r="AD199" s="32" t="str">
        <f t="shared" si="164"/>
        <v>Either</v>
      </c>
      <c r="AE199" s="16" t="str">
        <f t="shared" si="165"/>
        <v>Fail</v>
      </c>
      <c r="AF199" s="58" cm="1">
        <f t="array" ref="AF199">SUM(SUMIF(Survey!CH199:DA199,{"&gt;0","&lt;0"})*{1,-1})+SUM(SUMIF(Survey!DC199:DV199,{"&gt;0","&lt;0"})*{1,-1})</f>
        <v>0</v>
      </c>
      <c r="AG199" s="58">
        <f>IFERROR(AF199/(Survey!$BA199),0)</f>
        <v>0</v>
      </c>
      <c r="AH199" s="104" t="b">
        <f>IF(OR(Survey!$M199="Alternative strategy or hedge",Survey!$M199="Private asset",Survey!$L199="Prospectus fund"),TRUE,FALSE)</f>
        <v>0</v>
      </c>
      <c r="AI199" s="104" t="b">
        <f>NOT(ISBLANK(Survey!$M199))</f>
        <v>0</v>
      </c>
      <c r="AJ199" s="16" t="str">
        <f t="shared" si="166"/>
        <v>Fail</v>
      </c>
      <c r="AK199" t="b">
        <f>IF(Survey!W199="No",TRUE,FALSE)</f>
        <v>0</v>
      </c>
      <c r="AL199" s="119">
        <f>MOD((LEN(Survey!W199)+2),22)</f>
        <v>2</v>
      </c>
      <c r="AM199" t="str">
        <f t="shared" si="167"/>
        <v>Pass</v>
      </c>
      <c r="AN199" s="33" t="b">
        <f>NOT(ISNUMBER(SEARCH("Other",Survey!$Q199)))</f>
        <v>1</v>
      </c>
      <c r="AO199" s="32" t="b">
        <f>NOT(ISBLANK(Survey!$R199))</f>
        <v>0</v>
      </c>
      <c r="AP199" s="16" t="str">
        <f t="shared" si="168"/>
        <v>Pass</v>
      </c>
      <c r="AQ199" s="114">
        <f>COUNTBLANK(Survey!$X199)</f>
        <v>1</v>
      </c>
      <c r="AR199" s="58">
        <f>IF(AND(Survey!L199&lt;&gt;"Exempt fund",OR(Survey!$M199="ETF",Survey!$M199="ETF, alternative mutual fund",Survey!$M199="Mutual fund",Survey!$M199="Alternative mutual fund",Survey!$M199="Money market")),1,0)</f>
        <v>0</v>
      </c>
      <c r="AS199" s="16" t="str">
        <f t="shared" si="169"/>
        <v>Pass</v>
      </c>
      <c r="AT199" s="33" t="b">
        <f>NOT(ISNUMBER(SEARCH("Yes",Survey!$AC199)))</f>
        <v>1</v>
      </c>
      <c r="AU199" s="32" t="b">
        <f>IF(COUNTBLANK(Survey!$AD199:$AE199)=0,TRUE, FALSE)</f>
        <v>0</v>
      </c>
      <c r="AV199" s="16" t="str">
        <f t="shared" si="170"/>
        <v>Pass</v>
      </c>
      <c r="AW199" s="33" t="b">
        <f>NOT(ISNUMBER(SEARCH("Yes",Survey!$AF199)))</f>
        <v>1</v>
      </c>
      <c r="AX199" s="32" t="b">
        <f>NOT(ISBLANK(Survey!$AH199))</f>
        <v>0</v>
      </c>
      <c r="AY199" s="16" t="str">
        <f t="shared" si="171"/>
        <v>Pass</v>
      </c>
      <c r="AZ199" s="33" t="b">
        <f>NOT(OR(ISNUMBER(SEARCH("Other",Survey!$AH199)),ISNUMBER(SEARCH("Multiple",Survey!$AH199))))</f>
        <v>1</v>
      </c>
      <c r="BA199" s="32" t="b">
        <f>NOT(ISBLANK(Survey!$AI199))</f>
        <v>0</v>
      </c>
      <c r="BB199" s="16" t="str">
        <f t="shared" si="172"/>
        <v>Fail</v>
      </c>
      <c r="BC199" s="114">
        <f>IF(ABS(Survey!$BA199)&gt;0, 1,0)</f>
        <v>0</v>
      </c>
      <c r="BD199" s="114">
        <f>IF(COUNTBLANK(Survey!$AL199)=0,1,0)</f>
        <v>0</v>
      </c>
      <c r="BE199" s="16" t="str">
        <f t="shared" si="173"/>
        <v>Pass</v>
      </c>
      <c r="BF199" s="114">
        <f>IF(ISBLANK(Survey!$AL199),0,1)</f>
        <v>0</v>
      </c>
      <c r="BG199" s="133">
        <f>COUNTBLANK(Survey!$AM199)</f>
        <v>1</v>
      </c>
      <c r="BH199" s="16" t="str">
        <f t="shared" si="174"/>
        <v>Pass</v>
      </c>
      <c r="BI199" s="114">
        <f>IF(OR(Survey!$AM199="Closed",ISBLANK(Survey!$AM199)),0,1)</f>
        <v>0</v>
      </c>
      <c r="BJ199" s="133">
        <f>IF(ISBLANK(Survey!$AN199),1,0)</f>
        <v>1</v>
      </c>
      <c r="BK199" s="118" t="str">
        <f t="shared" si="175"/>
        <v>Pass</v>
      </c>
      <c r="BL199" s="31" cm="1">
        <f t="array" ref="BL199">SUM(SUMIF(Survey!AO199:AP199,{"&gt;0","&lt;0"})*{1,-1})</f>
        <v>0</v>
      </c>
      <c r="BM199">
        <f t="shared" si="176"/>
        <v>0</v>
      </c>
      <c r="BN199">
        <f t="shared" si="177"/>
        <v>100</v>
      </c>
      <c r="BO199" s="118" t="str">
        <f t="shared" si="178"/>
        <v>Pass</v>
      </c>
      <c r="BP199">
        <f>IF(Survey!AQ199="No",0,1)</f>
        <v>1</v>
      </c>
      <c r="BQ199" s="207">
        <f>MOD((LEN(Survey!AQ199)+2),22)</f>
        <v>2</v>
      </c>
      <c r="BR199">
        <f>IF(Survey!AR199="No",0,1)</f>
        <v>1</v>
      </c>
      <c r="BS199" s="207">
        <f>MOD((LEN(Survey!AR199)+2),22)</f>
        <v>2</v>
      </c>
      <c r="BT199" s="114">
        <f>COUNTBLANK(Survey!$AQ199:$AS199)+COUNTBLANK(Survey!$AU199)</f>
        <v>4</v>
      </c>
      <c r="BU199" s="114">
        <f>IF(Survey!$I199="Yes",1,0)</f>
        <v>0</v>
      </c>
      <c r="BV199" s="114">
        <f>IF(OR(Survey!$M199="Mutual fund",Survey!$M199="Alternative mutual fund",Survey!$M199="Money market"),1,0)</f>
        <v>0</v>
      </c>
      <c r="BW199" s="119">
        <f>IF(OR(Survey!$M199="ETF",Survey!$M199="ETF, alternative mutual fund"),1,0)</f>
        <v>0</v>
      </c>
      <c r="BX199" s="16" t="str">
        <f t="shared" si="179"/>
        <v>Pass</v>
      </c>
      <c r="BY199" s="33">
        <f>IF(ISNUMBER(SEARCH("Other",Survey!$AS199)), 1, 0)</f>
        <v>0</v>
      </c>
      <c r="BZ199" s="58" t="b">
        <f>NOT(ISBLANK(Survey!$AT199))</f>
        <v>0</v>
      </c>
      <c r="CA199" s="16" t="str">
        <f t="shared" si="180"/>
        <v>Pass</v>
      </c>
      <c r="CB199" s="114">
        <f>IF(Survey!$BB199=0, 0,1)</f>
        <v>0</v>
      </c>
      <c r="CC199" s="58">
        <f>Survey!$AV199</f>
        <v>0</v>
      </c>
      <c r="CD199" s="58">
        <f>Survey!$BC199+Survey!$BD199+ABS(Survey!$BE199)-ABS(Survey!$BF199)-ABS(Survey!$BG199)-ABS(Survey!$BL199)</f>
        <v>0</v>
      </c>
      <c r="CE199" s="138">
        <f>Survey!BB199+(ABS(Survey!$BH199)-ABS(Survey!$BI199)+ABS(Survey!$BJ199)-ABS(Survey!$BK199))*0.5</f>
        <v>0</v>
      </c>
      <c r="CF199" s="58">
        <f t="shared" si="181"/>
        <v>0</v>
      </c>
      <c r="CG199" s="58">
        <f>IF(AND($CC199&gt;$CF199-0.2,$CC199&lt;$CF199+0.2,ISBLANK(Survey!$AV199)=FALSE),0,1)</f>
        <v>1</v>
      </c>
      <c r="CH199" s="133">
        <f>IF(ISBLANK(Survey!$AW199),1,0)</f>
        <v>1</v>
      </c>
      <c r="CI199" s="16" t="str">
        <f t="shared" si="182"/>
        <v>Pass</v>
      </c>
      <c r="CJ199" s="114">
        <f>IF(Survey!$BB199=0, 0,1)</f>
        <v>0</v>
      </c>
      <c r="CK199" s="58">
        <f>IF(AND(Survey!$AX199&gt;=0,Survey!$AX199&lt;=0.2,Survey!$AX199&lt;&gt;""),0,1)</f>
        <v>1</v>
      </c>
      <c r="CL199" s="114">
        <f>IF(ISBLANK(Survey!$AY199),1,0)</f>
        <v>1</v>
      </c>
      <c r="CM199" s="16" t="str">
        <f t="shared" si="183"/>
        <v>Fail</v>
      </c>
      <c r="CN199" s="133">
        <f>Survey!$AZ199</f>
        <v>0</v>
      </c>
      <c r="CO199" s="16" t="str">
        <f t="shared" si="184"/>
        <v>Pass</v>
      </c>
      <c r="CP199" s="31">
        <f>Survey!$BA199</f>
        <v>0</v>
      </c>
      <c r="CQ199" s="138">
        <f>Survey!$BB199+Survey!$BC199+Survey!$BD199+ABS(Survey!$BE199)-ABS(Survey!$BF199)-ABS(Survey!$BG199)+ABS(Survey!$BH199)-ABS(Survey!$BI199)+ABS(Survey!$BJ199)-ABS(Survey!$BK199)-ABS(Survey!$BL199)+Survey!$BM199</f>
        <v>0</v>
      </c>
      <c r="CR199" s="30">
        <f t="shared" si="185"/>
        <v>0</v>
      </c>
      <c r="CS199" s="17">
        <f t="shared" si="186"/>
        <v>0</v>
      </c>
      <c r="CT199" s="16" t="str">
        <f t="shared" si="187"/>
        <v>Pass</v>
      </c>
      <c r="CU199" s="33" t="b">
        <f>IF(ABS(Survey!$BM199)=0,TRUE,FALSE)</f>
        <v>1</v>
      </c>
      <c r="CV199" s="32" t="b">
        <f>NOT(ISBLANK(Survey!$BN199))</f>
        <v>0</v>
      </c>
      <c r="CW199" t="str">
        <f t="shared" si="188"/>
        <v>Fail</v>
      </c>
      <c r="CX199" s="25">
        <f>Survey!$BA199</f>
        <v>0</v>
      </c>
      <c r="CY199" s="25" cm="1">
        <f t="array" ref="CY199">SUM(SUMIF(Survey!BP199:BW199,{"&gt;0","&lt;0"})*{1,-1})-SUM(SUMIF(Survey!BY199:CF199,{"&gt;0","&lt;0"})*{1,-1})</f>
        <v>0</v>
      </c>
      <c r="CZ199" s="30" t="str">
        <f t="shared" si="189"/>
        <v>No holdings</v>
      </c>
      <c r="DA199">
        <f t="shared" si="190"/>
        <v>0</v>
      </c>
      <c r="DB199" s="16" t="str">
        <f t="shared" si="191"/>
        <v>Fail</v>
      </c>
      <c r="DC199" s="31">
        <f>Survey!$BA199</f>
        <v>0</v>
      </c>
      <c r="DD199" s="31" cm="1">
        <f t="array" ref="DD199">SUM(SUMIF(Survey!CH199:DA199,{"&gt;0","&lt;0"})*{1,-1})-SUM(SUMIF(Survey!DC199:DV199,{"&gt;0","&lt;0"})*{1,-1})</f>
        <v>0</v>
      </c>
      <c r="DE199" s="30" t="str">
        <f t="shared" si="192"/>
        <v>No holdings</v>
      </c>
      <c r="DF199" s="17">
        <f t="shared" si="193"/>
        <v>0</v>
      </c>
      <c r="DG199" s="16" t="str">
        <f t="shared" si="194"/>
        <v>Pass</v>
      </c>
      <c r="DH199" s="33" t="b">
        <f>IF(ABS(Survey!$DA199)=0,TRUE,FALSE)</f>
        <v>1</v>
      </c>
      <c r="DI199" s="32" t="b">
        <f>NOT(ISBLANK(Survey!$DB199))</f>
        <v>0</v>
      </c>
      <c r="DJ199" s="16" t="str">
        <f t="shared" si="195"/>
        <v>Pass</v>
      </c>
      <c r="DK199" s="33" t="b">
        <f>IF(ABS(Survey!$DV199)=0,TRUE,FALSE)</f>
        <v>1</v>
      </c>
      <c r="DL199" s="32" t="b">
        <f>NOT(ISBLANK(Survey!$DW199))</f>
        <v>0</v>
      </c>
      <c r="DM199" t="str">
        <f t="shared" si="196"/>
        <v>Pass</v>
      </c>
      <c r="DN199" s="25" cm="1">
        <f t="array" ref="DN199">SUM(SUMIF(Survey!CW199,{"&gt;0","&lt;0"})*{1,-1})+SUM(SUMIF(Survey!DR199,{"&gt;0","&lt;0"})*{1,-1})</f>
        <v>0</v>
      </c>
      <c r="DO199" s="25">
        <f>SUM(SUMIF(Survey!DY199:EE199,{"&gt;0","&lt;0"})*{1,-1})+SUM(SUMIF(Survey!EG199:EM199,{"&gt;0","&lt;0"})*{1,-1})</f>
        <v>0</v>
      </c>
      <c r="DP199">
        <f t="shared" si="197"/>
        <v>0</v>
      </c>
      <c r="DQ199">
        <f t="shared" si="198"/>
        <v>0</v>
      </c>
      <c r="DR199" s="16" t="str">
        <f t="shared" si="199"/>
        <v>Pass</v>
      </c>
      <c r="DS199" s="33" t="b">
        <f>IF(ABS(Survey!$EE199)=0,TRUE,FALSE)</f>
        <v>1</v>
      </c>
      <c r="DT199" s="32" t="b">
        <f>NOT(ISBLANK(Survey!EF199))</f>
        <v>0</v>
      </c>
      <c r="DU199" s="16" t="str">
        <f t="shared" si="200"/>
        <v>Pass</v>
      </c>
      <c r="DV199" s="33" t="b">
        <f>IF(ABS(Survey!$EM199)=0,TRUE,FALSE)</f>
        <v>1</v>
      </c>
      <c r="DW199" s="32" t="b">
        <f>NOT(ISBLANK(Survey!$EN199))</f>
        <v>0</v>
      </c>
      <c r="DX199" s="16" t="str">
        <f t="shared" si="201"/>
        <v>Fail</v>
      </c>
      <c r="DY199" s="31">
        <f>SUM(SUMIF(Survey!ET199:EV199,{"&gt;0","&lt;0"})*{1,-1})</f>
        <v>0</v>
      </c>
      <c r="DZ199">
        <f t="shared" si="202"/>
        <v>0</v>
      </c>
      <c r="EA199">
        <f t="shared" si="203"/>
        <v>100</v>
      </c>
      <c r="EB199" s="30" t="b">
        <f>IF(OR(Survey!$M199="ETF",Survey!$M199="ETF, alternative mutual fund",Survey!$M199="Closed-end", Survey!$M199="Split share corp"),TRUE,FALSE)</f>
        <v>0</v>
      </c>
      <c r="EC199" s="16" t="str">
        <f t="shared" si="204"/>
        <v>Fail</v>
      </c>
      <c r="ED199" s="31">
        <f>SUM(SUMIF(Survey!EX199:FD199,{"&gt;0","&lt;0"})*{1,-1})</f>
        <v>0</v>
      </c>
      <c r="EE199">
        <f t="shared" si="205"/>
        <v>0</v>
      </c>
      <c r="EF199" s="17">
        <f t="shared" si="206"/>
        <v>100</v>
      </c>
      <c r="EG199" s="16" t="str">
        <f t="shared" si="207"/>
        <v>Fail</v>
      </c>
      <c r="EH199" s="31">
        <f>SUM(SUMIF(Survey!FF199:FL199,{"&gt;0","&lt;0"})*{1,-1})</f>
        <v>0</v>
      </c>
      <c r="EI199">
        <f t="shared" si="208"/>
        <v>0</v>
      </c>
      <c r="EJ199" s="17">
        <f t="shared" si="209"/>
        <v>100</v>
      </c>
    </row>
    <row r="200" spans="1:140">
      <c r="A200">
        <v>200</v>
      </c>
      <c r="B200" t="str">
        <f t="shared" si="0"/>
        <v>Pass</v>
      </c>
      <c r="C200" t="str">
        <f>IF(COUNTBLANK(Survey!B200:FM200)=$C$2, "Pass", "Fail")</f>
        <v>Pass</v>
      </c>
      <c r="D200" s="16" t="str">
        <f t="shared" si="158"/>
        <v>Fail</v>
      </c>
      <c r="E200" t="str">
        <f>IF(OR(ISBLANK(Survey!AL200),COUNTIF(G200:BJ200,"Fail")),"Fail","Pass")</f>
        <v>Fail</v>
      </c>
      <c r="F200" s="265"/>
      <c r="G200" s="16" t="str">
        <f t="shared" si="159"/>
        <v>Fail</v>
      </c>
      <c r="H200" s="139">
        <f>COUNTBLANK(Survey!B200:D200)+COUNTBLANK(Survey!G200)+COUNTBLANK(Survey!I200)+COUNTBLANK(Survey!K200:M200)+COUNTBLANK(Survey!P200:Q200)+COUNTBLANK(Survey!T200:W200)+COUNTBLANK(Survey!Z200:AC200)+COUNTBLANK(Survey!AF200:AG200)+COUNTBLANK(Survey!AK200:AK200)</f>
        <v>21</v>
      </c>
      <c r="I200" t="str">
        <f t="shared" si="160"/>
        <v>Fail</v>
      </c>
      <c r="J200" t="b">
        <f>IF(Survey!E200="No",TRUE,FALSE)</f>
        <v>0</v>
      </c>
      <c r="K200" s="29" cm="1">
        <f t="array" ref="K200">IF(COUNTA(Survey!$E$4:$E$695)=1, 0, SUM(IF(COUNTIF(Survey!$E$4:$E$695, Survey!$E$4:$E$695)=1,1,0)))</f>
        <v>0</v>
      </c>
      <c r="L200" s="29">
        <f>LEN(Survey!E200)</f>
        <v>0</v>
      </c>
      <c r="M200" s="16" t="str">
        <f t="shared" si="161"/>
        <v>Fail</v>
      </c>
      <c r="N200" t="b">
        <f>IF(Survey!F200="No",TRUE,FALSE)</f>
        <v>0</v>
      </c>
      <c r="O200" t="b">
        <f>Survey!F200=Survey!E200</f>
        <v>1</v>
      </c>
      <c r="P200">
        <f>COUNTIF(Survey!$F$4:$F$695,Survey!F200)</f>
        <v>0</v>
      </c>
      <c r="Q200" s="28">
        <f>LEN(Survey!F200)</f>
        <v>0</v>
      </c>
      <c r="R200" s="16" t="str">
        <f t="shared" si="162"/>
        <v>Pass</v>
      </c>
      <c r="S200" s="29">
        <f>MOD((LEN(Survey!H200)+2),11)</f>
        <v>2</v>
      </c>
      <c r="T200">
        <f>COUNTIF(Survey!$H$4:$H$695,Survey!H200)</f>
        <v>0</v>
      </c>
      <c r="U200" s="28" t="str">
        <f>IF(Survey!$L200="Prospectus fund", "Yes", "No")</f>
        <v>No</v>
      </c>
      <c r="V200" s="16" t="str">
        <f t="shared" si="163"/>
        <v>Pass</v>
      </c>
      <c r="W200" s="29">
        <f>MOD((LEN(Survey!J200)+2),11)</f>
        <v>2</v>
      </c>
      <c r="X200">
        <f>COUNTIF(Survey!$J$4:$J$695,Survey!J200)</f>
        <v>0</v>
      </c>
      <c r="Y200" s="30" t="b">
        <f>IF(OR(Survey!$M200="ETF",Survey!$M200="ETF, alternative mutual fund",Survey!$M200="Closed-end", Survey!$M200="Split share corp", Survey!$I200="Yes"),TRUE,FALSE)</f>
        <v>0</v>
      </c>
      <c r="Z200" s="16" t="str">
        <f>IFERROR(IF(AND(OR(AC200=AD200,AD200 = "Either"),NOT(ISBLANK(Survey!K200))),"Pass","Fail"),"Pass")</f>
        <v>Fail</v>
      </c>
      <c r="AA200" s="31" cm="1">
        <f t="array" ref="AA200">SUM(SUMIF(Survey!CH200:DA200,{"&gt;0","&lt;0"})*{1,-1})</f>
        <v>0</v>
      </c>
      <c r="AB200" s="33" cm="1">
        <f t="array" ref="AB200">SUM(SUMIF(Survey!CK200,{"&gt;0","&lt;0"})*{1,-1})+SUM(SUMIF(Survey!CU200,{"&gt;0","&lt;0"})*{1,-1})</f>
        <v>0</v>
      </c>
      <c r="AC200" s="33">
        <f>Survey!K200</f>
        <v>0</v>
      </c>
      <c r="AD200" s="32" t="str">
        <f t="shared" si="164"/>
        <v>Either</v>
      </c>
      <c r="AE200" s="16" t="str">
        <f t="shared" si="165"/>
        <v>Fail</v>
      </c>
      <c r="AF200" s="58" cm="1">
        <f t="array" ref="AF200">SUM(SUMIF(Survey!CH200:DA200,{"&gt;0","&lt;0"})*{1,-1})+SUM(SUMIF(Survey!DC200:DV200,{"&gt;0","&lt;0"})*{1,-1})</f>
        <v>0</v>
      </c>
      <c r="AG200" s="58">
        <f>IFERROR(AF200/(Survey!$BA200),0)</f>
        <v>0</v>
      </c>
      <c r="AH200" s="104" t="b">
        <f>IF(OR(Survey!$M200="Alternative strategy or hedge",Survey!$M200="Private asset",Survey!$L200="Prospectus fund"),TRUE,FALSE)</f>
        <v>0</v>
      </c>
      <c r="AI200" s="104" t="b">
        <f>NOT(ISBLANK(Survey!$M200))</f>
        <v>0</v>
      </c>
      <c r="AJ200" s="16" t="str">
        <f t="shared" si="166"/>
        <v>Fail</v>
      </c>
      <c r="AK200" t="b">
        <f>IF(Survey!W200="No",TRUE,FALSE)</f>
        <v>0</v>
      </c>
      <c r="AL200" s="119">
        <f>MOD((LEN(Survey!W200)+2),22)</f>
        <v>2</v>
      </c>
      <c r="AM200" t="str">
        <f t="shared" si="167"/>
        <v>Pass</v>
      </c>
      <c r="AN200" s="33" t="b">
        <f>NOT(ISNUMBER(SEARCH("Other",Survey!$Q200)))</f>
        <v>1</v>
      </c>
      <c r="AO200" s="32" t="b">
        <f>NOT(ISBLANK(Survey!$R200))</f>
        <v>0</v>
      </c>
      <c r="AP200" s="16" t="str">
        <f t="shared" si="168"/>
        <v>Pass</v>
      </c>
      <c r="AQ200" s="114">
        <f>COUNTBLANK(Survey!$X200)</f>
        <v>1</v>
      </c>
      <c r="AR200" s="58">
        <f>IF(AND(Survey!L200&lt;&gt;"Exempt fund",OR(Survey!$M200="ETF",Survey!$M200="ETF, alternative mutual fund",Survey!$M200="Mutual fund",Survey!$M200="Alternative mutual fund",Survey!$M200="Money market")),1,0)</f>
        <v>0</v>
      </c>
      <c r="AS200" s="16" t="str">
        <f t="shared" si="169"/>
        <v>Pass</v>
      </c>
      <c r="AT200" s="33" t="b">
        <f>NOT(ISNUMBER(SEARCH("Yes",Survey!$AC200)))</f>
        <v>1</v>
      </c>
      <c r="AU200" s="32" t="b">
        <f>IF(COUNTBLANK(Survey!$AD200:$AE200)=0,TRUE, FALSE)</f>
        <v>0</v>
      </c>
      <c r="AV200" s="16" t="str">
        <f t="shared" si="170"/>
        <v>Pass</v>
      </c>
      <c r="AW200" s="33" t="b">
        <f>NOT(ISNUMBER(SEARCH("Yes",Survey!$AF200)))</f>
        <v>1</v>
      </c>
      <c r="AX200" s="32" t="b">
        <f>NOT(ISBLANK(Survey!$AH200))</f>
        <v>0</v>
      </c>
      <c r="AY200" s="16" t="str">
        <f t="shared" si="171"/>
        <v>Pass</v>
      </c>
      <c r="AZ200" s="33" t="b">
        <f>NOT(OR(ISNUMBER(SEARCH("Other",Survey!$AH200)),ISNUMBER(SEARCH("Multiple",Survey!$AH200))))</f>
        <v>1</v>
      </c>
      <c r="BA200" s="32" t="b">
        <f>NOT(ISBLANK(Survey!$AI200))</f>
        <v>0</v>
      </c>
      <c r="BB200" s="16" t="str">
        <f t="shared" si="172"/>
        <v>Fail</v>
      </c>
      <c r="BC200" s="114">
        <f>IF(ABS(Survey!$BA200)&gt;0, 1,0)</f>
        <v>0</v>
      </c>
      <c r="BD200" s="114">
        <f>IF(COUNTBLANK(Survey!$AL200)=0,1,0)</f>
        <v>0</v>
      </c>
      <c r="BE200" s="16" t="str">
        <f t="shared" si="173"/>
        <v>Pass</v>
      </c>
      <c r="BF200" s="114">
        <f>IF(ISBLANK(Survey!$AL200),0,1)</f>
        <v>0</v>
      </c>
      <c r="BG200" s="133">
        <f>COUNTBLANK(Survey!$AM200)</f>
        <v>1</v>
      </c>
      <c r="BH200" s="16" t="str">
        <f t="shared" si="174"/>
        <v>Pass</v>
      </c>
      <c r="BI200" s="114">
        <f>IF(OR(Survey!$AM200="Closed",ISBLANK(Survey!$AM200)),0,1)</f>
        <v>0</v>
      </c>
      <c r="BJ200" s="133">
        <f>IF(ISBLANK(Survey!$AN200),1,0)</f>
        <v>1</v>
      </c>
      <c r="BK200" s="118" t="str">
        <f t="shared" si="175"/>
        <v>Pass</v>
      </c>
      <c r="BL200" s="31" cm="1">
        <f t="array" ref="BL200">SUM(SUMIF(Survey!AO200:AP200,{"&gt;0","&lt;0"})*{1,-1})</f>
        <v>0</v>
      </c>
      <c r="BM200">
        <f t="shared" si="176"/>
        <v>0</v>
      </c>
      <c r="BN200">
        <f t="shared" si="177"/>
        <v>100</v>
      </c>
      <c r="BO200" s="118" t="str">
        <f t="shared" si="178"/>
        <v>Pass</v>
      </c>
      <c r="BP200">
        <f>IF(Survey!AQ200="No",0,1)</f>
        <v>1</v>
      </c>
      <c r="BQ200" s="207">
        <f>MOD((LEN(Survey!AQ200)+2),22)</f>
        <v>2</v>
      </c>
      <c r="BR200">
        <f>IF(Survey!AR200="No",0,1)</f>
        <v>1</v>
      </c>
      <c r="BS200" s="207">
        <f>MOD((LEN(Survey!AR200)+2),22)</f>
        <v>2</v>
      </c>
      <c r="BT200" s="114">
        <f>COUNTBLANK(Survey!$AQ200:$AS200)+COUNTBLANK(Survey!$AU200)</f>
        <v>4</v>
      </c>
      <c r="BU200" s="114">
        <f>IF(Survey!$I200="Yes",1,0)</f>
        <v>0</v>
      </c>
      <c r="BV200" s="114">
        <f>IF(OR(Survey!$M200="Mutual fund",Survey!$M200="Alternative mutual fund",Survey!$M200="Money market"),1,0)</f>
        <v>0</v>
      </c>
      <c r="BW200" s="119">
        <f>IF(OR(Survey!$M200="ETF",Survey!$M200="ETF, alternative mutual fund"),1,0)</f>
        <v>0</v>
      </c>
      <c r="BX200" s="16" t="str">
        <f t="shared" si="179"/>
        <v>Pass</v>
      </c>
      <c r="BY200" s="33">
        <f>IF(ISNUMBER(SEARCH("Other",Survey!$AS200)), 1, 0)</f>
        <v>0</v>
      </c>
      <c r="BZ200" s="58" t="b">
        <f>NOT(ISBLANK(Survey!$AT200))</f>
        <v>0</v>
      </c>
      <c r="CA200" s="16" t="str">
        <f t="shared" si="180"/>
        <v>Pass</v>
      </c>
      <c r="CB200" s="114">
        <f>IF(Survey!$BB200=0, 0,1)</f>
        <v>0</v>
      </c>
      <c r="CC200" s="58">
        <f>Survey!$AV200</f>
        <v>0</v>
      </c>
      <c r="CD200" s="58">
        <f>Survey!$BC200+Survey!$BD200+ABS(Survey!$BE200)-ABS(Survey!$BF200)-ABS(Survey!$BG200)-ABS(Survey!$BL200)</f>
        <v>0</v>
      </c>
      <c r="CE200" s="138">
        <f>Survey!BB200+(ABS(Survey!$BH200)-ABS(Survey!$BI200)+ABS(Survey!$BJ200)-ABS(Survey!$BK200))*0.5</f>
        <v>0</v>
      </c>
      <c r="CF200" s="58">
        <f t="shared" si="181"/>
        <v>0</v>
      </c>
      <c r="CG200" s="58">
        <f>IF(AND($CC200&gt;$CF200-0.2,$CC200&lt;$CF200+0.2,ISBLANK(Survey!$AV200)=FALSE),0,1)</f>
        <v>1</v>
      </c>
      <c r="CH200" s="133">
        <f>IF(ISBLANK(Survey!$AW200),1,0)</f>
        <v>1</v>
      </c>
      <c r="CI200" s="16" t="str">
        <f t="shared" si="182"/>
        <v>Pass</v>
      </c>
      <c r="CJ200" s="114">
        <f>IF(Survey!$BB200=0, 0,1)</f>
        <v>0</v>
      </c>
      <c r="CK200" s="58">
        <f>IF(AND(Survey!$AX200&gt;=0,Survey!$AX200&lt;=0.2,Survey!$AX200&lt;&gt;""),0,1)</f>
        <v>1</v>
      </c>
      <c r="CL200" s="114">
        <f>IF(ISBLANK(Survey!$AY200),1,0)</f>
        <v>1</v>
      </c>
      <c r="CM200" s="16" t="str">
        <f t="shared" si="183"/>
        <v>Fail</v>
      </c>
      <c r="CN200" s="133">
        <f>Survey!$AZ200</f>
        <v>0</v>
      </c>
      <c r="CO200" s="16" t="str">
        <f t="shared" si="184"/>
        <v>Pass</v>
      </c>
      <c r="CP200" s="31">
        <f>Survey!$BA200</f>
        <v>0</v>
      </c>
      <c r="CQ200" s="138">
        <f>Survey!$BB200+Survey!$BC200+Survey!$BD200+ABS(Survey!$BE200)-ABS(Survey!$BF200)-ABS(Survey!$BG200)+ABS(Survey!$BH200)-ABS(Survey!$BI200)+ABS(Survey!$BJ200)-ABS(Survey!$BK200)-ABS(Survey!$BL200)+Survey!$BM200</f>
        <v>0</v>
      </c>
      <c r="CR200" s="30">
        <f t="shared" si="185"/>
        <v>0</v>
      </c>
      <c r="CS200" s="17">
        <f t="shared" si="186"/>
        <v>0</v>
      </c>
      <c r="CT200" s="16" t="str">
        <f t="shared" si="187"/>
        <v>Pass</v>
      </c>
      <c r="CU200" s="33" t="b">
        <f>IF(ABS(Survey!$BM200)=0,TRUE,FALSE)</f>
        <v>1</v>
      </c>
      <c r="CV200" s="32" t="b">
        <f>NOT(ISBLANK(Survey!$BN200))</f>
        <v>0</v>
      </c>
      <c r="CW200" t="str">
        <f t="shared" si="188"/>
        <v>Fail</v>
      </c>
      <c r="CX200" s="25">
        <f>Survey!$BA200</f>
        <v>0</v>
      </c>
      <c r="CY200" s="25" cm="1">
        <f t="array" ref="CY200">SUM(SUMIF(Survey!BP200:BW200,{"&gt;0","&lt;0"})*{1,-1})-SUM(SUMIF(Survey!BY200:CF200,{"&gt;0","&lt;0"})*{1,-1})</f>
        <v>0</v>
      </c>
      <c r="CZ200" s="30" t="str">
        <f t="shared" si="189"/>
        <v>No holdings</v>
      </c>
      <c r="DA200">
        <f t="shared" si="190"/>
        <v>0</v>
      </c>
      <c r="DB200" s="16" t="str">
        <f t="shared" si="191"/>
        <v>Fail</v>
      </c>
      <c r="DC200" s="31">
        <f>Survey!$BA200</f>
        <v>0</v>
      </c>
      <c r="DD200" s="31" cm="1">
        <f t="array" ref="DD200">SUM(SUMIF(Survey!CH200:DA200,{"&gt;0","&lt;0"})*{1,-1})-SUM(SUMIF(Survey!DC200:DV200,{"&gt;0","&lt;0"})*{1,-1})</f>
        <v>0</v>
      </c>
      <c r="DE200" s="30" t="str">
        <f t="shared" si="192"/>
        <v>No holdings</v>
      </c>
      <c r="DF200" s="17">
        <f t="shared" si="193"/>
        <v>0</v>
      </c>
      <c r="DG200" s="16" t="str">
        <f t="shared" si="194"/>
        <v>Pass</v>
      </c>
      <c r="DH200" s="33" t="b">
        <f>IF(ABS(Survey!$DA200)=0,TRUE,FALSE)</f>
        <v>1</v>
      </c>
      <c r="DI200" s="32" t="b">
        <f>NOT(ISBLANK(Survey!$DB200))</f>
        <v>0</v>
      </c>
      <c r="DJ200" s="16" t="str">
        <f t="shared" si="195"/>
        <v>Pass</v>
      </c>
      <c r="DK200" s="33" t="b">
        <f>IF(ABS(Survey!$DV200)=0,TRUE,FALSE)</f>
        <v>1</v>
      </c>
      <c r="DL200" s="32" t="b">
        <f>NOT(ISBLANK(Survey!$DW200))</f>
        <v>0</v>
      </c>
      <c r="DM200" t="str">
        <f t="shared" si="196"/>
        <v>Pass</v>
      </c>
      <c r="DN200" s="25" cm="1">
        <f t="array" ref="DN200">SUM(SUMIF(Survey!CW200,{"&gt;0","&lt;0"})*{1,-1})+SUM(SUMIF(Survey!DR200,{"&gt;0","&lt;0"})*{1,-1})</f>
        <v>0</v>
      </c>
      <c r="DO200" s="25">
        <f>SUM(SUMIF(Survey!DY200:EE200,{"&gt;0","&lt;0"})*{1,-1})+SUM(SUMIF(Survey!EG200:EM200,{"&gt;0","&lt;0"})*{1,-1})</f>
        <v>0</v>
      </c>
      <c r="DP200">
        <f t="shared" si="197"/>
        <v>0</v>
      </c>
      <c r="DQ200">
        <f t="shared" si="198"/>
        <v>0</v>
      </c>
      <c r="DR200" s="16" t="str">
        <f t="shared" si="199"/>
        <v>Pass</v>
      </c>
      <c r="DS200" s="33" t="b">
        <f>IF(ABS(Survey!$EE200)=0,TRUE,FALSE)</f>
        <v>1</v>
      </c>
      <c r="DT200" s="32" t="b">
        <f>NOT(ISBLANK(Survey!EF200))</f>
        <v>0</v>
      </c>
      <c r="DU200" s="16" t="str">
        <f t="shared" si="200"/>
        <v>Pass</v>
      </c>
      <c r="DV200" s="33" t="b">
        <f>IF(ABS(Survey!$EM200)=0,TRUE,FALSE)</f>
        <v>1</v>
      </c>
      <c r="DW200" s="32" t="b">
        <f>NOT(ISBLANK(Survey!$EN200))</f>
        <v>0</v>
      </c>
      <c r="DX200" s="16" t="str">
        <f t="shared" si="201"/>
        <v>Fail</v>
      </c>
      <c r="DY200" s="31">
        <f>SUM(SUMIF(Survey!ET200:EV200,{"&gt;0","&lt;0"})*{1,-1})</f>
        <v>0</v>
      </c>
      <c r="DZ200">
        <f t="shared" si="202"/>
        <v>0</v>
      </c>
      <c r="EA200">
        <f t="shared" si="203"/>
        <v>100</v>
      </c>
      <c r="EB200" s="30" t="b">
        <f>IF(OR(Survey!$M200="ETF",Survey!$M200="ETF, alternative mutual fund",Survey!$M200="Closed-end", Survey!$M200="Split share corp"),TRUE,FALSE)</f>
        <v>0</v>
      </c>
      <c r="EC200" s="16" t="str">
        <f t="shared" si="204"/>
        <v>Fail</v>
      </c>
      <c r="ED200" s="31">
        <f>SUM(SUMIF(Survey!EX200:FD200,{"&gt;0","&lt;0"})*{1,-1})</f>
        <v>0</v>
      </c>
      <c r="EE200">
        <f t="shared" si="205"/>
        <v>0</v>
      </c>
      <c r="EF200" s="17">
        <f t="shared" si="206"/>
        <v>100</v>
      </c>
      <c r="EG200" s="16" t="str">
        <f t="shared" si="207"/>
        <v>Fail</v>
      </c>
      <c r="EH200" s="31">
        <f>SUM(SUMIF(Survey!FF200:FL200,{"&gt;0","&lt;0"})*{1,-1})</f>
        <v>0</v>
      </c>
      <c r="EI200">
        <f t="shared" si="208"/>
        <v>0</v>
      </c>
      <c r="EJ200" s="17">
        <f t="shared" si="209"/>
        <v>100</v>
      </c>
    </row>
    <row r="201" spans="1:140">
      <c r="A201">
        <v>201</v>
      </c>
      <c r="B201" t="str">
        <f t="shared" si="0"/>
        <v>Pass</v>
      </c>
      <c r="C201" t="str">
        <f>IF(COUNTBLANK(Survey!B201:FM201)=$C$2, "Pass", "Fail")</f>
        <v>Pass</v>
      </c>
      <c r="D201" s="16" t="str">
        <f t="shared" si="158"/>
        <v>Fail</v>
      </c>
      <c r="E201" t="str">
        <f>IF(OR(ISBLANK(Survey!AL201),COUNTIF(G201:BJ201,"Fail")),"Fail","Pass")</f>
        <v>Fail</v>
      </c>
      <c r="F201" s="265"/>
      <c r="G201" s="16" t="str">
        <f t="shared" si="159"/>
        <v>Fail</v>
      </c>
      <c r="H201" s="139">
        <f>COUNTBLANK(Survey!B201:D201)+COUNTBLANK(Survey!G201)+COUNTBLANK(Survey!I201)+COUNTBLANK(Survey!K201:M201)+COUNTBLANK(Survey!P201:Q201)+COUNTBLANK(Survey!T201:W201)+COUNTBLANK(Survey!Z201:AC201)+COUNTBLANK(Survey!AF201:AG201)+COUNTBLANK(Survey!AK201:AK201)</f>
        <v>21</v>
      </c>
      <c r="I201" t="str">
        <f t="shared" si="160"/>
        <v>Fail</v>
      </c>
      <c r="J201" t="b">
        <f>IF(Survey!E201="No",TRUE,FALSE)</f>
        <v>0</v>
      </c>
      <c r="K201" s="29" cm="1">
        <f t="array" ref="K201">IF(COUNTA(Survey!$E$4:$E$695)=1, 0, SUM(IF(COUNTIF(Survey!$E$4:$E$695, Survey!$E$4:$E$695)=1,1,0)))</f>
        <v>0</v>
      </c>
      <c r="L201" s="29">
        <f>LEN(Survey!E201)</f>
        <v>0</v>
      </c>
      <c r="M201" s="16" t="str">
        <f t="shared" si="161"/>
        <v>Fail</v>
      </c>
      <c r="N201" t="b">
        <f>IF(Survey!F201="No",TRUE,FALSE)</f>
        <v>0</v>
      </c>
      <c r="O201" t="b">
        <f>Survey!F201=Survey!E201</f>
        <v>1</v>
      </c>
      <c r="P201">
        <f>COUNTIF(Survey!$F$4:$F$695,Survey!F201)</f>
        <v>0</v>
      </c>
      <c r="Q201" s="28">
        <f>LEN(Survey!F201)</f>
        <v>0</v>
      </c>
      <c r="R201" s="16" t="str">
        <f t="shared" si="162"/>
        <v>Pass</v>
      </c>
      <c r="S201" s="29">
        <f>MOD((LEN(Survey!H201)+2),11)</f>
        <v>2</v>
      </c>
      <c r="T201">
        <f>COUNTIF(Survey!$H$4:$H$695,Survey!H201)</f>
        <v>0</v>
      </c>
      <c r="U201" s="28" t="str">
        <f>IF(Survey!$L201="Prospectus fund", "Yes", "No")</f>
        <v>No</v>
      </c>
      <c r="V201" s="16" t="str">
        <f t="shared" si="163"/>
        <v>Pass</v>
      </c>
      <c r="W201" s="29">
        <f>MOD((LEN(Survey!J201)+2),11)</f>
        <v>2</v>
      </c>
      <c r="X201">
        <f>COUNTIF(Survey!$J$4:$J$695,Survey!J201)</f>
        <v>0</v>
      </c>
      <c r="Y201" s="30" t="b">
        <f>IF(OR(Survey!$M201="ETF",Survey!$M201="ETF, alternative mutual fund",Survey!$M201="Closed-end", Survey!$M201="Split share corp", Survey!$I201="Yes"),TRUE,FALSE)</f>
        <v>0</v>
      </c>
      <c r="Z201" s="16" t="str">
        <f>IFERROR(IF(AND(OR(AC201=AD201,AD201 = "Either"),NOT(ISBLANK(Survey!K201))),"Pass","Fail"),"Pass")</f>
        <v>Fail</v>
      </c>
      <c r="AA201" s="31" cm="1">
        <f t="array" ref="AA201">SUM(SUMIF(Survey!CH201:DA201,{"&gt;0","&lt;0"})*{1,-1})</f>
        <v>0</v>
      </c>
      <c r="AB201" s="33" cm="1">
        <f t="array" ref="AB201">SUM(SUMIF(Survey!CK201,{"&gt;0","&lt;0"})*{1,-1})+SUM(SUMIF(Survey!CU201,{"&gt;0","&lt;0"})*{1,-1})</f>
        <v>0</v>
      </c>
      <c r="AC201" s="33">
        <f>Survey!K201</f>
        <v>0</v>
      </c>
      <c r="AD201" s="32" t="str">
        <f t="shared" si="164"/>
        <v>Either</v>
      </c>
      <c r="AE201" s="16" t="str">
        <f t="shared" si="165"/>
        <v>Fail</v>
      </c>
      <c r="AF201" s="58" cm="1">
        <f t="array" ref="AF201">SUM(SUMIF(Survey!CH201:DA201,{"&gt;0","&lt;0"})*{1,-1})+SUM(SUMIF(Survey!DC201:DV201,{"&gt;0","&lt;0"})*{1,-1})</f>
        <v>0</v>
      </c>
      <c r="AG201" s="58">
        <f>IFERROR(AF201/(Survey!$BA201),0)</f>
        <v>0</v>
      </c>
      <c r="AH201" s="104" t="b">
        <f>IF(OR(Survey!$M201="Alternative strategy or hedge",Survey!$M201="Private asset",Survey!$L201="Prospectus fund"),TRUE,FALSE)</f>
        <v>0</v>
      </c>
      <c r="AI201" s="104" t="b">
        <f>NOT(ISBLANK(Survey!$M201))</f>
        <v>0</v>
      </c>
      <c r="AJ201" s="16" t="str">
        <f t="shared" si="166"/>
        <v>Fail</v>
      </c>
      <c r="AK201" t="b">
        <f>IF(Survey!W201="No",TRUE,FALSE)</f>
        <v>0</v>
      </c>
      <c r="AL201" s="119">
        <f>MOD((LEN(Survey!W201)+2),22)</f>
        <v>2</v>
      </c>
      <c r="AM201" t="str">
        <f t="shared" si="167"/>
        <v>Pass</v>
      </c>
      <c r="AN201" s="33" t="b">
        <f>NOT(ISNUMBER(SEARCH("Other",Survey!$Q201)))</f>
        <v>1</v>
      </c>
      <c r="AO201" s="32" t="b">
        <f>NOT(ISBLANK(Survey!$R201))</f>
        <v>0</v>
      </c>
      <c r="AP201" s="16" t="str">
        <f t="shared" si="168"/>
        <v>Pass</v>
      </c>
      <c r="AQ201" s="114">
        <f>COUNTBLANK(Survey!$X201)</f>
        <v>1</v>
      </c>
      <c r="AR201" s="58">
        <f>IF(AND(Survey!L201&lt;&gt;"Exempt fund",OR(Survey!$M201="ETF",Survey!$M201="ETF, alternative mutual fund",Survey!$M201="Mutual fund",Survey!$M201="Alternative mutual fund",Survey!$M201="Money market")),1,0)</f>
        <v>0</v>
      </c>
      <c r="AS201" s="16" t="str">
        <f t="shared" si="169"/>
        <v>Pass</v>
      </c>
      <c r="AT201" s="33" t="b">
        <f>NOT(ISNUMBER(SEARCH("Yes",Survey!$AC201)))</f>
        <v>1</v>
      </c>
      <c r="AU201" s="32" t="b">
        <f>IF(COUNTBLANK(Survey!$AD201:$AE201)=0,TRUE, FALSE)</f>
        <v>0</v>
      </c>
      <c r="AV201" s="16" t="str">
        <f t="shared" si="170"/>
        <v>Pass</v>
      </c>
      <c r="AW201" s="33" t="b">
        <f>NOT(ISNUMBER(SEARCH("Yes",Survey!$AF201)))</f>
        <v>1</v>
      </c>
      <c r="AX201" s="32" t="b">
        <f>NOT(ISBLANK(Survey!$AH201))</f>
        <v>0</v>
      </c>
      <c r="AY201" s="16" t="str">
        <f t="shared" si="171"/>
        <v>Pass</v>
      </c>
      <c r="AZ201" s="33" t="b">
        <f>NOT(OR(ISNUMBER(SEARCH("Other",Survey!$AH201)),ISNUMBER(SEARCH("Multiple",Survey!$AH201))))</f>
        <v>1</v>
      </c>
      <c r="BA201" s="32" t="b">
        <f>NOT(ISBLANK(Survey!$AI201))</f>
        <v>0</v>
      </c>
      <c r="BB201" s="16" t="str">
        <f t="shared" si="172"/>
        <v>Fail</v>
      </c>
      <c r="BC201" s="114">
        <f>IF(ABS(Survey!$BA201)&gt;0, 1,0)</f>
        <v>0</v>
      </c>
      <c r="BD201" s="114">
        <f>IF(COUNTBLANK(Survey!$AL201)=0,1,0)</f>
        <v>0</v>
      </c>
      <c r="BE201" s="16" t="str">
        <f t="shared" si="173"/>
        <v>Pass</v>
      </c>
      <c r="BF201" s="114">
        <f>IF(ISBLANK(Survey!$AL201),0,1)</f>
        <v>0</v>
      </c>
      <c r="BG201" s="133">
        <f>COUNTBLANK(Survey!$AM201)</f>
        <v>1</v>
      </c>
      <c r="BH201" s="16" t="str">
        <f t="shared" si="174"/>
        <v>Pass</v>
      </c>
      <c r="BI201" s="114">
        <f>IF(OR(Survey!$AM201="Closed",ISBLANK(Survey!$AM201)),0,1)</f>
        <v>0</v>
      </c>
      <c r="BJ201" s="133">
        <f>IF(ISBLANK(Survey!$AN201),1,0)</f>
        <v>1</v>
      </c>
      <c r="BK201" s="118" t="str">
        <f t="shared" si="175"/>
        <v>Pass</v>
      </c>
      <c r="BL201" s="31" cm="1">
        <f t="array" ref="BL201">SUM(SUMIF(Survey!AO201:AP201,{"&gt;0","&lt;0"})*{1,-1})</f>
        <v>0</v>
      </c>
      <c r="BM201">
        <f t="shared" si="176"/>
        <v>0</v>
      </c>
      <c r="BN201">
        <f t="shared" si="177"/>
        <v>100</v>
      </c>
      <c r="BO201" s="118" t="str">
        <f t="shared" si="178"/>
        <v>Pass</v>
      </c>
      <c r="BP201">
        <f>IF(Survey!AQ201="No",0,1)</f>
        <v>1</v>
      </c>
      <c r="BQ201" s="207">
        <f>MOD((LEN(Survey!AQ201)+2),22)</f>
        <v>2</v>
      </c>
      <c r="BR201">
        <f>IF(Survey!AR201="No",0,1)</f>
        <v>1</v>
      </c>
      <c r="BS201" s="207">
        <f>MOD((LEN(Survey!AR201)+2),22)</f>
        <v>2</v>
      </c>
      <c r="BT201" s="114">
        <f>COUNTBLANK(Survey!$AQ201:$AS201)+COUNTBLANK(Survey!$AU201)</f>
        <v>4</v>
      </c>
      <c r="BU201" s="114">
        <f>IF(Survey!$I201="Yes",1,0)</f>
        <v>0</v>
      </c>
      <c r="BV201" s="114">
        <f>IF(OR(Survey!$M201="Mutual fund",Survey!$M201="Alternative mutual fund",Survey!$M201="Money market"),1,0)</f>
        <v>0</v>
      </c>
      <c r="BW201" s="119">
        <f>IF(OR(Survey!$M201="ETF",Survey!$M201="ETF, alternative mutual fund"),1,0)</f>
        <v>0</v>
      </c>
      <c r="BX201" s="16" t="str">
        <f t="shared" si="179"/>
        <v>Pass</v>
      </c>
      <c r="BY201" s="33">
        <f>IF(ISNUMBER(SEARCH("Other",Survey!$AS201)), 1, 0)</f>
        <v>0</v>
      </c>
      <c r="BZ201" s="58" t="b">
        <f>NOT(ISBLANK(Survey!$AT201))</f>
        <v>0</v>
      </c>
      <c r="CA201" s="16" t="str">
        <f t="shared" si="180"/>
        <v>Pass</v>
      </c>
      <c r="CB201" s="114">
        <f>IF(Survey!$BB201=0, 0,1)</f>
        <v>0</v>
      </c>
      <c r="CC201" s="58">
        <f>Survey!$AV201</f>
        <v>0</v>
      </c>
      <c r="CD201" s="58">
        <f>Survey!$BC201+Survey!$BD201+ABS(Survey!$BE201)-ABS(Survey!$BF201)-ABS(Survey!$BG201)-ABS(Survey!$BL201)</f>
        <v>0</v>
      </c>
      <c r="CE201" s="138">
        <f>Survey!BB201+(ABS(Survey!$BH201)-ABS(Survey!$BI201)+ABS(Survey!$BJ201)-ABS(Survey!$BK201))*0.5</f>
        <v>0</v>
      </c>
      <c r="CF201" s="58">
        <f t="shared" si="181"/>
        <v>0</v>
      </c>
      <c r="CG201" s="58">
        <f>IF(AND($CC201&gt;$CF201-0.2,$CC201&lt;$CF201+0.2,ISBLANK(Survey!$AV201)=FALSE),0,1)</f>
        <v>1</v>
      </c>
      <c r="CH201" s="133">
        <f>IF(ISBLANK(Survey!$AW201),1,0)</f>
        <v>1</v>
      </c>
      <c r="CI201" s="16" t="str">
        <f t="shared" si="182"/>
        <v>Pass</v>
      </c>
      <c r="CJ201" s="114">
        <f>IF(Survey!$BB201=0, 0,1)</f>
        <v>0</v>
      </c>
      <c r="CK201" s="58">
        <f>IF(AND(Survey!$AX201&gt;=0,Survey!$AX201&lt;=0.2,Survey!$AX201&lt;&gt;""),0,1)</f>
        <v>1</v>
      </c>
      <c r="CL201" s="114">
        <f>IF(ISBLANK(Survey!$AY201),1,0)</f>
        <v>1</v>
      </c>
      <c r="CM201" s="16" t="str">
        <f t="shared" si="183"/>
        <v>Fail</v>
      </c>
      <c r="CN201" s="133">
        <f>Survey!$AZ201</f>
        <v>0</v>
      </c>
      <c r="CO201" s="16" t="str">
        <f t="shared" si="184"/>
        <v>Pass</v>
      </c>
      <c r="CP201" s="31">
        <f>Survey!$BA201</f>
        <v>0</v>
      </c>
      <c r="CQ201" s="138">
        <f>Survey!$BB201+Survey!$BC201+Survey!$BD201+ABS(Survey!$BE201)-ABS(Survey!$BF201)-ABS(Survey!$BG201)+ABS(Survey!$BH201)-ABS(Survey!$BI201)+ABS(Survey!$BJ201)-ABS(Survey!$BK201)-ABS(Survey!$BL201)+Survey!$BM201</f>
        <v>0</v>
      </c>
      <c r="CR201" s="30">
        <f t="shared" si="185"/>
        <v>0</v>
      </c>
      <c r="CS201" s="17">
        <f t="shared" si="186"/>
        <v>0</v>
      </c>
      <c r="CT201" s="16" t="str">
        <f t="shared" si="187"/>
        <v>Pass</v>
      </c>
      <c r="CU201" s="33" t="b">
        <f>IF(ABS(Survey!$BM201)=0,TRUE,FALSE)</f>
        <v>1</v>
      </c>
      <c r="CV201" s="32" t="b">
        <f>NOT(ISBLANK(Survey!$BN201))</f>
        <v>0</v>
      </c>
      <c r="CW201" t="str">
        <f t="shared" si="188"/>
        <v>Fail</v>
      </c>
      <c r="CX201" s="25">
        <f>Survey!$BA201</f>
        <v>0</v>
      </c>
      <c r="CY201" s="25" cm="1">
        <f t="array" ref="CY201">SUM(SUMIF(Survey!BP201:BW201,{"&gt;0","&lt;0"})*{1,-1})-SUM(SUMIF(Survey!BY201:CF201,{"&gt;0","&lt;0"})*{1,-1})</f>
        <v>0</v>
      </c>
      <c r="CZ201" s="30" t="str">
        <f t="shared" si="189"/>
        <v>No holdings</v>
      </c>
      <c r="DA201">
        <f t="shared" si="190"/>
        <v>0</v>
      </c>
      <c r="DB201" s="16" t="str">
        <f t="shared" si="191"/>
        <v>Fail</v>
      </c>
      <c r="DC201" s="31">
        <f>Survey!$BA201</f>
        <v>0</v>
      </c>
      <c r="DD201" s="31" cm="1">
        <f t="array" ref="DD201">SUM(SUMIF(Survey!CH201:DA201,{"&gt;0","&lt;0"})*{1,-1})-SUM(SUMIF(Survey!DC201:DV201,{"&gt;0","&lt;0"})*{1,-1})</f>
        <v>0</v>
      </c>
      <c r="DE201" s="30" t="str">
        <f t="shared" si="192"/>
        <v>No holdings</v>
      </c>
      <c r="DF201" s="17">
        <f t="shared" si="193"/>
        <v>0</v>
      </c>
      <c r="DG201" s="16" t="str">
        <f t="shared" si="194"/>
        <v>Pass</v>
      </c>
      <c r="DH201" s="33" t="b">
        <f>IF(ABS(Survey!$DA201)=0,TRUE,FALSE)</f>
        <v>1</v>
      </c>
      <c r="DI201" s="32" t="b">
        <f>NOT(ISBLANK(Survey!$DB201))</f>
        <v>0</v>
      </c>
      <c r="DJ201" s="16" t="str">
        <f t="shared" si="195"/>
        <v>Pass</v>
      </c>
      <c r="DK201" s="33" t="b">
        <f>IF(ABS(Survey!$DV201)=0,TRUE,FALSE)</f>
        <v>1</v>
      </c>
      <c r="DL201" s="32" t="b">
        <f>NOT(ISBLANK(Survey!$DW201))</f>
        <v>0</v>
      </c>
      <c r="DM201" t="str">
        <f t="shared" si="196"/>
        <v>Pass</v>
      </c>
      <c r="DN201" s="25" cm="1">
        <f t="array" ref="DN201">SUM(SUMIF(Survey!CW201,{"&gt;0","&lt;0"})*{1,-1})+SUM(SUMIF(Survey!DR201,{"&gt;0","&lt;0"})*{1,-1})</f>
        <v>0</v>
      </c>
      <c r="DO201" s="25">
        <f>SUM(SUMIF(Survey!DY201:EE201,{"&gt;0","&lt;0"})*{1,-1})+SUM(SUMIF(Survey!EG201:EM201,{"&gt;0","&lt;0"})*{1,-1})</f>
        <v>0</v>
      </c>
      <c r="DP201">
        <f t="shared" si="197"/>
        <v>0</v>
      </c>
      <c r="DQ201">
        <f t="shared" si="198"/>
        <v>0</v>
      </c>
      <c r="DR201" s="16" t="str">
        <f t="shared" si="199"/>
        <v>Pass</v>
      </c>
      <c r="DS201" s="33" t="b">
        <f>IF(ABS(Survey!$EE201)=0,TRUE,FALSE)</f>
        <v>1</v>
      </c>
      <c r="DT201" s="32" t="b">
        <f>NOT(ISBLANK(Survey!EF201))</f>
        <v>0</v>
      </c>
      <c r="DU201" s="16" t="str">
        <f t="shared" si="200"/>
        <v>Pass</v>
      </c>
      <c r="DV201" s="33" t="b">
        <f>IF(ABS(Survey!$EM201)=0,TRUE,FALSE)</f>
        <v>1</v>
      </c>
      <c r="DW201" s="32" t="b">
        <f>NOT(ISBLANK(Survey!$EN201))</f>
        <v>0</v>
      </c>
      <c r="DX201" s="16" t="str">
        <f t="shared" si="201"/>
        <v>Fail</v>
      </c>
      <c r="DY201" s="31">
        <f>SUM(SUMIF(Survey!ET201:EV201,{"&gt;0","&lt;0"})*{1,-1})</f>
        <v>0</v>
      </c>
      <c r="DZ201">
        <f t="shared" si="202"/>
        <v>0</v>
      </c>
      <c r="EA201">
        <f t="shared" si="203"/>
        <v>100</v>
      </c>
      <c r="EB201" s="30" t="b">
        <f>IF(OR(Survey!$M201="ETF",Survey!$M201="ETF, alternative mutual fund",Survey!$M201="Closed-end", Survey!$M201="Split share corp"),TRUE,FALSE)</f>
        <v>0</v>
      </c>
      <c r="EC201" s="16" t="str">
        <f t="shared" si="204"/>
        <v>Fail</v>
      </c>
      <c r="ED201" s="31">
        <f>SUM(SUMIF(Survey!EX201:FD201,{"&gt;0","&lt;0"})*{1,-1})</f>
        <v>0</v>
      </c>
      <c r="EE201">
        <f t="shared" si="205"/>
        <v>0</v>
      </c>
      <c r="EF201" s="17">
        <f t="shared" si="206"/>
        <v>100</v>
      </c>
      <c r="EG201" s="16" t="str">
        <f t="shared" si="207"/>
        <v>Fail</v>
      </c>
      <c r="EH201" s="31">
        <f>SUM(SUMIF(Survey!FF201:FL201,{"&gt;0","&lt;0"})*{1,-1})</f>
        <v>0</v>
      </c>
      <c r="EI201">
        <f t="shared" si="208"/>
        <v>0</v>
      </c>
      <c r="EJ201" s="17">
        <f t="shared" si="209"/>
        <v>100</v>
      </c>
    </row>
    <row r="202" spans="1:140">
      <c r="A202">
        <v>202</v>
      </c>
      <c r="B202" t="str">
        <f t="shared" si="0"/>
        <v>Pass</v>
      </c>
      <c r="C202" t="str">
        <f>IF(COUNTBLANK(Survey!B202:FM202)=$C$2, "Pass", "Fail")</f>
        <v>Pass</v>
      </c>
      <c r="D202" s="16" t="str">
        <f t="shared" si="158"/>
        <v>Fail</v>
      </c>
      <c r="E202" t="str">
        <f>IF(OR(ISBLANK(Survey!AL202),COUNTIF(G202:BJ202,"Fail")),"Fail","Pass")</f>
        <v>Fail</v>
      </c>
      <c r="F202" s="265"/>
      <c r="G202" s="16" t="str">
        <f t="shared" si="159"/>
        <v>Fail</v>
      </c>
      <c r="H202" s="139">
        <f>COUNTBLANK(Survey!B202:D202)+COUNTBLANK(Survey!G202)+COUNTBLANK(Survey!I202)+COUNTBLANK(Survey!K202:M202)+COUNTBLANK(Survey!P202:Q202)+COUNTBLANK(Survey!T202:W202)+COUNTBLANK(Survey!Z202:AC202)+COUNTBLANK(Survey!AF202:AG202)+COUNTBLANK(Survey!AK202:AK202)</f>
        <v>21</v>
      </c>
      <c r="I202" t="str">
        <f t="shared" si="160"/>
        <v>Fail</v>
      </c>
      <c r="J202" t="b">
        <f>IF(Survey!E202="No",TRUE,FALSE)</f>
        <v>0</v>
      </c>
      <c r="K202" s="29" cm="1">
        <f t="array" ref="K202">IF(COUNTA(Survey!$E$4:$E$695)=1, 0, SUM(IF(COUNTIF(Survey!$E$4:$E$695, Survey!$E$4:$E$695)=1,1,0)))</f>
        <v>0</v>
      </c>
      <c r="L202" s="29">
        <f>LEN(Survey!E202)</f>
        <v>0</v>
      </c>
      <c r="M202" s="16" t="str">
        <f t="shared" si="161"/>
        <v>Fail</v>
      </c>
      <c r="N202" t="b">
        <f>IF(Survey!F202="No",TRUE,FALSE)</f>
        <v>0</v>
      </c>
      <c r="O202" t="b">
        <f>Survey!F202=Survey!E202</f>
        <v>1</v>
      </c>
      <c r="P202">
        <f>COUNTIF(Survey!$F$4:$F$695,Survey!F202)</f>
        <v>0</v>
      </c>
      <c r="Q202" s="28">
        <f>LEN(Survey!F202)</f>
        <v>0</v>
      </c>
      <c r="R202" s="16" t="str">
        <f t="shared" si="162"/>
        <v>Pass</v>
      </c>
      <c r="S202" s="29">
        <f>MOD((LEN(Survey!H202)+2),11)</f>
        <v>2</v>
      </c>
      <c r="T202">
        <f>COUNTIF(Survey!$H$4:$H$695,Survey!H202)</f>
        <v>0</v>
      </c>
      <c r="U202" s="28" t="str">
        <f>IF(Survey!$L202="Prospectus fund", "Yes", "No")</f>
        <v>No</v>
      </c>
      <c r="V202" s="16" t="str">
        <f t="shared" si="163"/>
        <v>Pass</v>
      </c>
      <c r="W202" s="29">
        <f>MOD((LEN(Survey!J202)+2),11)</f>
        <v>2</v>
      </c>
      <c r="X202">
        <f>COUNTIF(Survey!$J$4:$J$695,Survey!J202)</f>
        <v>0</v>
      </c>
      <c r="Y202" s="30" t="b">
        <f>IF(OR(Survey!$M202="ETF",Survey!$M202="ETF, alternative mutual fund",Survey!$M202="Closed-end", Survey!$M202="Split share corp", Survey!$I202="Yes"),TRUE,FALSE)</f>
        <v>0</v>
      </c>
      <c r="Z202" s="16" t="str">
        <f>IFERROR(IF(AND(OR(AC202=AD202,AD202 = "Either"),NOT(ISBLANK(Survey!K202))),"Pass","Fail"),"Pass")</f>
        <v>Fail</v>
      </c>
      <c r="AA202" s="31" cm="1">
        <f t="array" ref="AA202">SUM(SUMIF(Survey!CH202:DA202,{"&gt;0","&lt;0"})*{1,-1})</f>
        <v>0</v>
      </c>
      <c r="AB202" s="33" cm="1">
        <f t="array" ref="AB202">SUM(SUMIF(Survey!CK202,{"&gt;0","&lt;0"})*{1,-1})+SUM(SUMIF(Survey!CU202,{"&gt;0","&lt;0"})*{1,-1})</f>
        <v>0</v>
      </c>
      <c r="AC202" s="33">
        <f>Survey!K202</f>
        <v>0</v>
      </c>
      <c r="AD202" s="32" t="str">
        <f t="shared" si="164"/>
        <v>Either</v>
      </c>
      <c r="AE202" s="16" t="str">
        <f t="shared" si="165"/>
        <v>Fail</v>
      </c>
      <c r="AF202" s="58" cm="1">
        <f t="array" ref="AF202">SUM(SUMIF(Survey!CH202:DA202,{"&gt;0","&lt;0"})*{1,-1})+SUM(SUMIF(Survey!DC202:DV202,{"&gt;0","&lt;0"})*{1,-1})</f>
        <v>0</v>
      </c>
      <c r="AG202" s="58">
        <f>IFERROR(AF202/(Survey!$BA202),0)</f>
        <v>0</v>
      </c>
      <c r="AH202" s="104" t="b">
        <f>IF(OR(Survey!$M202="Alternative strategy or hedge",Survey!$M202="Private asset",Survey!$L202="Prospectus fund"),TRUE,FALSE)</f>
        <v>0</v>
      </c>
      <c r="AI202" s="104" t="b">
        <f>NOT(ISBLANK(Survey!$M202))</f>
        <v>0</v>
      </c>
      <c r="AJ202" s="16" t="str">
        <f t="shared" si="166"/>
        <v>Fail</v>
      </c>
      <c r="AK202" t="b">
        <f>IF(Survey!W202="No",TRUE,FALSE)</f>
        <v>0</v>
      </c>
      <c r="AL202" s="119">
        <f>MOD((LEN(Survey!W202)+2),22)</f>
        <v>2</v>
      </c>
      <c r="AM202" t="str">
        <f t="shared" si="167"/>
        <v>Pass</v>
      </c>
      <c r="AN202" s="33" t="b">
        <f>NOT(ISNUMBER(SEARCH("Other",Survey!$Q202)))</f>
        <v>1</v>
      </c>
      <c r="AO202" s="32" t="b">
        <f>NOT(ISBLANK(Survey!$R202))</f>
        <v>0</v>
      </c>
      <c r="AP202" s="16" t="str">
        <f t="shared" si="168"/>
        <v>Pass</v>
      </c>
      <c r="AQ202" s="114">
        <f>COUNTBLANK(Survey!$X202)</f>
        <v>1</v>
      </c>
      <c r="AR202" s="58">
        <f>IF(AND(Survey!L202&lt;&gt;"Exempt fund",OR(Survey!$M202="ETF",Survey!$M202="ETF, alternative mutual fund",Survey!$M202="Mutual fund",Survey!$M202="Alternative mutual fund",Survey!$M202="Money market")),1,0)</f>
        <v>0</v>
      </c>
      <c r="AS202" s="16" t="str">
        <f t="shared" si="169"/>
        <v>Pass</v>
      </c>
      <c r="AT202" s="33" t="b">
        <f>NOT(ISNUMBER(SEARCH("Yes",Survey!$AC202)))</f>
        <v>1</v>
      </c>
      <c r="AU202" s="32" t="b">
        <f>IF(COUNTBLANK(Survey!$AD202:$AE202)=0,TRUE, FALSE)</f>
        <v>0</v>
      </c>
      <c r="AV202" s="16" t="str">
        <f t="shared" si="170"/>
        <v>Pass</v>
      </c>
      <c r="AW202" s="33" t="b">
        <f>NOT(ISNUMBER(SEARCH("Yes",Survey!$AF202)))</f>
        <v>1</v>
      </c>
      <c r="AX202" s="32" t="b">
        <f>NOT(ISBLANK(Survey!$AH202))</f>
        <v>0</v>
      </c>
      <c r="AY202" s="16" t="str">
        <f t="shared" si="171"/>
        <v>Pass</v>
      </c>
      <c r="AZ202" s="33" t="b">
        <f>NOT(OR(ISNUMBER(SEARCH("Other",Survey!$AH202)),ISNUMBER(SEARCH("Multiple",Survey!$AH202))))</f>
        <v>1</v>
      </c>
      <c r="BA202" s="32" t="b">
        <f>NOT(ISBLANK(Survey!$AI202))</f>
        <v>0</v>
      </c>
      <c r="BB202" s="16" t="str">
        <f t="shared" si="172"/>
        <v>Fail</v>
      </c>
      <c r="BC202" s="114">
        <f>IF(ABS(Survey!$BA202)&gt;0, 1,0)</f>
        <v>0</v>
      </c>
      <c r="BD202" s="114">
        <f>IF(COUNTBLANK(Survey!$AL202)=0,1,0)</f>
        <v>0</v>
      </c>
      <c r="BE202" s="16" t="str">
        <f t="shared" si="173"/>
        <v>Pass</v>
      </c>
      <c r="BF202" s="114">
        <f>IF(ISBLANK(Survey!$AL202),0,1)</f>
        <v>0</v>
      </c>
      <c r="BG202" s="133">
        <f>COUNTBLANK(Survey!$AM202)</f>
        <v>1</v>
      </c>
      <c r="BH202" s="16" t="str">
        <f t="shared" si="174"/>
        <v>Pass</v>
      </c>
      <c r="BI202" s="114">
        <f>IF(OR(Survey!$AM202="Closed",ISBLANK(Survey!$AM202)),0,1)</f>
        <v>0</v>
      </c>
      <c r="BJ202" s="133">
        <f>IF(ISBLANK(Survey!$AN202),1,0)</f>
        <v>1</v>
      </c>
      <c r="BK202" s="118" t="str">
        <f t="shared" si="175"/>
        <v>Pass</v>
      </c>
      <c r="BL202" s="31" cm="1">
        <f t="array" ref="BL202">SUM(SUMIF(Survey!AO202:AP202,{"&gt;0","&lt;0"})*{1,-1})</f>
        <v>0</v>
      </c>
      <c r="BM202">
        <f t="shared" si="176"/>
        <v>0</v>
      </c>
      <c r="BN202">
        <f t="shared" si="177"/>
        <v>100</v>
      </c>
      <c r="BO202" s="118" t="str">
        <f t="shared" si="178"/>
        <v>Pass</v>
      </c>
      <c r="BP202">
        <f>IF(Survey!AQ202="No",0,1)</f>
        <v>1</v>
      </c>
      <c r="BQ202" s="207">
        <f>MOD((LEN(Survey!AQ202)+2),22)</f>
        <v>2</v>
      </c>
      <c r="BR202">
        <f>IF(Survey!AR202="No",0,1)</f>
        <v>1</v>
      </c>
      <c r="BS202" s="207">
        <f>MOD((LEN(Survey!AR202)+2),22)</f>
        <v>2</v>
      </c>
      <c r="BT202" s="114">
        <f>COUNTBLANK(Survey!$AQ202:$AS202)+COUNTBLANK(Survey!$AU202)</f>
        <v>4</v>
      </c>
      <c r="BU202" s="114">
        <f>IF(Survey!$I202="Yes",1,0)</f>
        <v>0</v>
      </c>
      <c r="BV202" s="114">
        <f>IF(OR(Survey!$M202="Mutual fund",Survey!$M202="Alternative mutual fund",Survey!$M202="Money market"),1,0)</f>
        <v>0</v>
      </c>
      <c r="BW202" s="119">
        <f>IF(OR(Survey!$M202="ETF",Survey!$M202="ETF, alternative mutual fund"),1,0)</f>
        <v>0</v>
      </c>
      <c r="BX202" s="16" t="str">
        <f t="shared" si="179"/>
        <v>Pass</v>
      </c>
      <c r="BY202" s="33">
        <f>IF(ISNUMBER(SEARCH("Other",Survey!$AS202)), 1, 0)</f>
        <v>0</v>
      </c>
      <c r="BZ202" s="58" t="b">
        <f>NOT(ISBLANK(Survey!$AT202))</f>
        <v>0</v>
      </c>
      <c r="CA202" s="16" t="str">
        <f t="shared" si="180"/>
        <v>Pass</v>
      </c>
      <c r="CB202" s="114">
        <f>IF(Survey!$BB202=0, 0,1)</f>
        <v>0</v>
      </c>
      <c r="CC202" s="58">
        <f>Survey!$AV202</f>
        <v>0</v>
      </c>
      <c r="CD202" s="58">
        <f>Survey!$BC202+Survey!$BD202+ABS(Survey!$BE202)-ABS(Survey!$BF202)-ABS(Survey!$BG202)-ABS(Survey!$BL202)</f>
        <v>0</v>
      </c>
      <c r="CE202" s="138">
        <f>Survey!BB202+(ABS(Survey!$BH202)-ABS(Survey!$BI202)+ABS(Survey!$BJ202)-ABS(Survey!$BK202))*0.5</f>
        <v>0</v>
      </c>
      <c r="CF202" s="58">
        <f t="shared" si="181"/>
        <v>0</v>
      </c>
      <c r="CG202" s="58">
        <f>IF(AND($CC202&gt;$CF202-0.2,$CC202&lt;$CF202+0.2,ISBLANK(Survey!$AV202)=FALSE),0,1)</f>
        <v>1</v>
      </c>
      <c r="CH202" s="133">
        <f>IF(ISBLANK(Survey!$AW202),1,0)</f>
        <v>1</v>
      </c>
      <c r="CI202" s="16" t="str">
        <f t="shared" si="182"/>
        <v>Pass</v>
      </c>
      <c r="CJ202" s="114">
        <f>IF(Survey!$BB202=0, 0,1)</f>
        <v>0</v>
      </c>
      <c r="CK202" s="58">
        <f>IF(AND(Survey!$AX202&gt;=0,Survey!$AX202&lt;=0.2,Survey!$AX202&lt;&gt;""),0,1)</f>
        <v>1</v>
      </c>
      <c r="CL202" s="114">
        <f>IF(ISBLANK(Survey!$AY202),1,0)</f>
        <v>1</v>
      </c>
      <c r="CM202" s="16" t="str">
        <f t="shared" si="183"/>
        <v>Fail</v>
      </c>
      <c r="CN202" s="133">
        <f>Survey!$AZ202</f>
        <v>0</v>
      </c>
      <c r="CO202" s="16" t="str">
        <f t="shared" si="184"/>
        <v>Pass</v>
      </c>
      <c r="CP202" s="31">
        <f>Survey!$BA202</f>
        <v>0</v>
      </c>
      <c r="CQ202" s="138">
        <f>Survey!$BB202+Survey!$BC202+Survey!$BD202+ABS(Survey!$BE202)-ABS(Survey!$BF202)-ABS(Survey!$BG202)+ABS(Survey!$BH202)-ABS(Survey!$BI202)+ABS(Survey!$BJ202)-ABS(Survey!$BK202)-ABS(Survey!$BL202)+Survey!$BM202</f>
        <v>0</v>
      </c>
      <c r="CR202" s="30">
        <f t="shared" si="185"/>
        <v>0</v>
      </c>
      <c r="CS202" s="17">
        <f t="shared" si="186"/>
        <v>0</v>
      </c>
      <c r="CT202" s="16" t="str">
        <f t="shared" si="187"/>
        <v>Pass</v>
      </c>
      <c r="CU202" s="33" t="b">
        <f>IF(ABS(Survey!$BM202)=0,TRUE,FALSE)</f>
        <v>1</v>
      </c>
      <c r="CV202" s="32" t="b">
        <f>NOT(ISBLANK(Survey!$BN202))</f>
        <v>0</v>
      </c>
      <c r="CW202" t="str">
        <f t="shared" si="188"/>
        <v>Fail</v>
      </c>
      <c r="CX202" s="25">
        <f>Survey!$BA202</f>
        <v>0</v>
      </c>
      <c r="CY202" s="25" cm="1">
        <f t="array" ref="CY202">SUM(SUMIF(Survey!BP202:BW202,{"&gt;0","&lt;0"})*{1,-1})-SUM(SUMIF(Survey!BY202:CF202,{"&gt;0","&lt;0"})*{1,-1})</f>
        <v>0</v>
      </c>
      <c r="CZ202" s="30" t="str">
        <f t="shared" si="189"/>
        <v>No holdings</v>
      </c>
      <c r="DA202">
        <f t="shared" si="190"/>
        <v>0</v>
      </c>
      <c r="DB202" s="16" t="str">
        <f t="shared" si="191"/>
        <v>Fail</v>
      </c>
      <c r="DC202" s="31">
        <f>Survey!$BA202</f>
        <v>0</v>
      </c>
      <c r="DD202" s="31" cm="1">
        <f t="array" ref="DD202">SUM(SUMIF(Survey!CH202:DA202,{"&gt;0","&lt;0"})*{1,-1})-SUM(SUMIF(Survey!DC202:DV202,{"&gt;0","&lt;0"})*{1,-1})</f>
        <v>0</v>
      </c>
      <c r="DE202" s="30" t="str">
        <f t="shared" si="192"/>
        <v>No holdings</v>
      </c>
      <c r="DF202" s="17">
        <f t="shared" si="193"/>
        <v>0</v>
      </c>
      <c r="DG202" s="16" t="str">
        <f t="shared" si="194"/>
        <v>Pass</v>
      </c>
      <c r="DH202" s="33" t="b">
        <f>IF(ABS(Survey!$DA202)=0,TRUE,FALSE)</f>
        <v>1</v>
      </c>
      <c r="DI202" s="32" t="b">
        <f>NOT(ISBLANK(Survey!$DB202))</f>
        <v>0</v>
      </c>
      <c r="DJ202" s="16" t="str">
        <f t="shared" si="195"/>
        <v>Pass</v>
      </c>
      <c r="DK202" s="33" t="b">
        <f>IF(ABS(Survey!$DV202)=0,TRUE,FALSE)</f>
        <v>1</v>
      </c>
      <c r="DL202" s="32" t="b">
        <f>NOT(ISBLANK(Survey!$DW202))</f>
        <v>0</v>
      </c>
      <c r="DM202" t="str">
        <f t="shared" si="196"/>
        <v>Pass</v>
      </c>
      <c r="DN202" s="25" cm="1">
        <f t="array" ref="DN202">SUM(SUMIF(Survey!CW202,{"&gt;0","&lt;0"})*{1,-1})+SUM(SUMIF(Survey!DR202,{"&gt;0","&lt;0"})*{1,-1})</f>
        <v>0</v>
      </c>
      <c r="DO202" s="25">
        <f>SUM(SUMIF(Survey!DY202:EE202,{"&gt;0","&lt;0"})*{1,-1})+SUM(SUMIF(Survey!EG202:EM202,{"&gt;0","&lt;0"})*{1,-1})</f>
        <v>0</v>
      </c>
      <c r="DP202">
        <f t="shared" si="197"/>
        <v>0</v>
      </c>
      <c r="DQ202">
        <f t="shared" si="198"/>
        <v>0</v>
      </c>
      <c r="DR202" s="16" t="str">
        <f t="shared" si="199"/>
        <v>Pass</v>
      </c>
      <c r="DS202" s="33" t="b">
        <f>IF(ABS(Survey!$EE202)=0,TRUE,FALSE)</f>
        <v>1</v>
      </c>
      <c r="DT202" s="32" t="b">
        <f>NOT(ISBLANK(Survey!EF202))</f>
        <v>0</v>
      </c>
      <c r="DU202" s="16" t="str">
        <f t="shared" si="200"/>
        <v>Pass</v>
      </c>
      <c r="DV202" s="33" t="b">
        <f>IF(ABS(Survey!$EM202)=0,TRUE,FALSE)</f>
        <v>1</v>
      </c>
      <c r="DW202" s="32" t="b">
        <f>NOT(ISBLANK(Survey!$EN202))</f>
        <v>0</v>
      </c>
      <c r="DX202" s="16" t="str">
        <f t="shared" si="201"/>
        <v>Fail</v>
      </c>
      <c r="DY202" s="31">
        <f>SUM(SUMIF(Survey!ET202:EV202,{"&gt;0","&lt;0"})*{1,-1})</f>
        <v>0</v>
      </c>
      <c r="DZ202">
        <f t="shared" si="202"/>
        <v>0</v>
      </c>
      <c r="EA202">
        <f t="shared" si="203"/>
        <v>100</v>
      </c>
      <c r="EB202" s="30" t="b">
        <f>IF(OR(Survey!$M202="ETF",Survey!$M202="ETF, alternative mutual fund",Survey!$M202="Closed-end", Survey!$M202="Split share corp"),TRUE,FALSE)</f>
        <v>0</v>
      </c>
      <c r="EC202" s="16" t="str">
        <f t="shared" si="204"/>
        <v>Fail</v>
      </c>
      <c r="ED202" s="31">
        <f>SUM(SUMIF(Survey!EX202:FD202,{"&gt;0","&lt;0"})*{1,-1})</f>
        <v>0</v>
      </c>
      <c r="EE202">
        <f t="shared" si="205"/>
        <v>0</v>
      </c>
      <c r="EF202" s="17">
        <f t="shared" si="206"/>
        <v>100</v>
      </c>
      <c r="EG202" s="16" t="str">
        <f t="shared" si="207"/>
        <v>Fail</v>
      </c>
      <c r="EH202" s="31">
        <f>SUM(SUMIF(Survey!FF202:FL202,{"&gt;0","&lt;0"})*{1,-1})</f>
        <v>0</v>
      </c>
      <c r="EI202">
        <f t="shared" si="208"/>
        <v>0</v>
      </c>
      <c r="EJ202" s="17">
        <f t="shared" si="209"/>
        <v>100</v>
      </c>
    </row>
    <row r="203" spans="1:140">
      <c r="A203">
        <v>203</v>
      </c>
      <c r="B203" t="str">
        <f t="shared" si="0"/>
        <v>Pass</v>
      </c>
      <c r="C203" t="str">
        <f>IF(COUNTBLANK(Survey!B203:FM203)=$C$2, "Pass", "Fail")</f>
        <v>Pass</v>
      </c>
      <c r="D203" s="16" t="str">
        <f t="shared" si="158"/>
        <v>Fail</v>
      </c>
      <c r="E203" t="str">
        <f>IF(OR(ISBLANK(Survey!AL203),COUNTIF(G203:BJ203,"Fail")),"Fail","Pass")</f>
        <v>Fail</v>
      </c>
      <c r="F203" s="265"/>
      <c r="G203" s="16" t="str">
        <f t="shared" si="159"/>
        <v>Fail</v>
      </c>
      <c r="H203" s="139">
        <f>COUNTBLANK(Survey!B203:D203)+COUNTBLANK(Survey!G203)+COUNTBLANK(Survey!I203)+COUNTBLANK(Survey!K203:M203)+COUNTBLANK(Survey!P203:Q203)+COUNTBLANK(Survey!T203:W203)+COUNTBLANK(Survey!Z203:AC203)+COUNTBLANK(Survey!AF203:AG203)+COUNTBLANK(Survey!AK203:AK203)</f>
        <v>21</v>
      </c>
      <c r="I203" t="str">
        <f t="shared" si="160"/>
        <v>Fail</v>
      </c>
      <c r="J203" t="b">
        <f>IF(Survey!E203="No",TRUE,FALSE)</f>
        <v>0</v>
      </c>
      <c r="K203" s="29" cm="1">
        <f t="array" ref="K203">IF(COUNTA(Survey!$E$4:$E$695)=1, 0, SUM(IF(COUNTIF(Survey!$E$4:$E$695, Survey!$E$4:$E$695)=1,1,0)))</f>
        <v>0</v>
      </c>
      <c r="L203" s="29">
        <f>LEN(Survey!E203)</f>
        <v>0</v>
      </c>
      <c r="M203" s="16" t="str">
        <f t="shared" si="161"/>
        <v>Fail</v>
      </c>
      <c r="N203" t="b">
        <f>IF(Survey!F203="No",TRUE,FALSE)</f>
        <v>0</v>
      </c>
      <c r="O203" t="b">
        <f>Survey!F203=Survey!E203</f>
        <v>1</v>
      </c>
      <c r="P203">
        <f>COUNTIF(Survey!$F$4:$F$695,Survey!F203)</f>
        <v>0</v>
      </c>
      <c r="Q203" s="28">
        <f>LEN(Survey!F203)</f>
        <v>0</v>
      </c>
      <c r="R203" s="16" t="str">
        <f t="shared" si="162"/>
        <v>Pass</v>
      </c>
      <c r="S203" s="29">
        <f>MOD((LEN(Survey!H203)+2),11)</f>
        <v>2</v>
      </c>
      <c r="T203">
        <f>COUNTIF(Survey!$H$4:$H$695,Survey!H203)</f>
        <v>0</v>
      </c>
      <c r="U203" s="28" t="str">
        <f>IF(Survey!$L203="Prospectus fund", "Yes", "No")</f>
        <v>No</v>
      </c>
      <c r="V203" s="16" t="str">
        <f t="shared" si="163"/>
        <v>Pass</v>
      </c>
      <c r="W203" s="29">
        <f>MOD((LEN(Survey!J203)+2),11)</f>
        <v>2</v>
      </c>
      <c r="X203">
        <f>COUNTIF(Survey!$J$4:$J$695,Survey!J203)</f>
        <v>0</v>
      </c>
      <c r="Y203" s="30" t="b">
        <f>IF(OR(Survey!$M203="ETF",Survey!$M203="ETF, alternative mutual fund",Survey!$M203="Closed-end", Survey!$M203="Split share corp", Survey!$I203="Yes"),TRUE,FALSE)</f>
        <v>0</v>
      </c>
      <c r="Z203" s="16" t="str">
        <f>IFERROR(IF(AND(OR(AC203=AD203,AD203 = "Either"),NOT(ISBLANK(Survey!K203))),"Pass","Fail"),"Pass")</f>
        <v>Fail</v>
      </c>
      <c r="AA203" s="31" cm="1">
        <f t="array" ref="AA203">SUM(SUMIF(Survey!CH203:DA203,{"&gt;0","&lt;0"})*{1,-1})</f>
        <v>0</v>
      </c>
      <c r="AB203" s="33" cm="1">
        <f t="array" ref="AB203">SUM(SUMIF(Survey!CK203,{"&gt;0","&lt;0"})*{1,-1})+SUM(SUMIF(Survey!CU203,{"&gt;0","&lt;0"})*{1,-1})</f>
        <v>0</v>
      </c>
      <c r="AC203" s="33">
        <f>Survey!K203</f>
        <v>0</v>
      </c>
      <c r="AD203" s="32" t="str">
        <f t="shared" si="164"/>
        <v>Either</v>
      </c>
      <c r="AE203" s="16" t="str">
        <f t="shared" si="165"/>
        <v>Fail</v>
      </c>
      <c r="AF203" s="58" cm="1">
        <f t="array" ref="AF203">SUM(SUMIF(Survey!CH203:DA203,{"&gt;0","&lt;0"})*{1,-1})+SUM(SUMIF(Survey!DC203:DV203,{"&gt;0","&lt;0"})*{1,-1})</f>
        <v>0</v>
      </c>
      <c r="AG203" s="58">
        <f>IFERROR(AF203/(Survey!$BA203),0)</f>
        <v>0</v>
      </c>
      <c r="AH203" s="104" t="b">
        <f>IF(OR(Survey!$M203="Alternative strategy or hedge",Survey!$M203="Private asset",Survey!$L203="Prospectus fund"),TRUE,FALSE)</f>
        <v>0</v>
      </c>
      <c r="AI203" s="104" t="b">
        <f>NOT(ISBLANK(Survey!$M203))</f>
        <v>0</v>
      </c>
      <c r="AJ203" s="16" t="str">
        <f t="shared" si="166"/>
        <v>Fail</v>
      </c>
      <c r="AK203" t="b">
        <f>IF(Survey!W203="No",TRUE,FALSE)</f>
        <v>0</v>
      </c>
      <c r="AL203" s="119">
        <f>MOD((LEN(Survey!W203)+2),22)</f>
        <v>2</v>
      </c>
      <c r="AM203" t="str">
        <f t="shared" si="167"/>
        <v>Pass</v>
      </c>
      <c r="AN203" s="33" t="b">
        <f>NOT(ISNUMBER(SEARCH("Other",Survey!$Q203)))</f>
        <v>1</v>
      </c>
      <c r="AO203" s="32" t="b">
        <f>NOT(ISBLANK(Survey!$R203))</f>
        <v>0</v>
      </c>
      <c r="AP203" s="16" t="str">
        <f t="shared" si="168"/>
        <v>Pass</v>
      </c>
      <c r="AQ203" s="114">
        <f>COUNTBLANK(Survey!$X203)</f>
        <v>1</v>
      </c>
      <c r="AR203" s="58">
        <f>IF(AND(Survey!L203&lt;&gt;"Exempt fund",OR(Survey!$M203="ETF",Survey!$M203="ETF, alternative mutual fund",Survey!$M203="Mutual fund",Survey!$M203="Alternative mutual fund",Survey!$M203="Money market")),1,0)</f>
        <v>0</v>
      </c>
      <c r="AS203" s="16" t="str">
        <f t="shared" si="169"/>
        <v>Pass</v>
      </c>
      <c r="AT203" s="33" t="b">
        <f>NOT(ISNUMBER(SEARCH("Yes",Survey!$AC203)))</f>
        <v>1</v>
      </c>
      <c r="AU203" s="32" t="b">
        <f>IF(COUNTBLANK(Survey!$AD203:$AE203)=0,TRUE, FALSE)</f>
        <v>0</v>
      </c>
      <c r="AV203" s="16" t="str">
        <f t="shared" si="170"/>
        <v>Pass</v>
      </c>
      <c r="AW203" s="33" t="b">
        <f>NOT(ISNUMBER(SEARCH("Yes",Survey!$AF203)))</f>
        <v>1</v>
      </c>
      <c r="AX203" s="32" t="b">
        <f>NOT(ISBLANK(Survey!$AH203))</f>
        <v>0</v>
      </c>
      <c r="AY203" s="16" t="str">
        <f t="shared" si="171"/>
        <v>Pass</v>
      </c>
      <c r="AZ203" s="33" t="b">
        <f>NOT(OR(ISNUMBER(SEARCH("Other",Survey!$AH203)),ISNUMBER(SEARCH("Multiple",Survey!$AH203))))</f>
        <v>1</v>
      </c>
      <c r="BA203" s="32" t="b">
        <f>NOT(ISBLANK(Survey!$AI203))</f>
        <v>0</v>
      </c>
      <c r="BB203" s="16" t="str">
        <f t="shared" si="172"/>
        <v>Fail</v>
      </c>
      <c r="BC203" s="114">
        <f>IF(ABS(Survey!$BA203)&gt;0, 1,0)</f>
        <v>0</v>
      </c>
      <c r="BD203" s="114">
        <f>IF(COUNTBLANK(Survey!$AL203)=0,1,0)</f>
        <v>0</v>
      </c>
      <c r="BE203" s="16" t="str">
        <f t="shared" si="173"/>
        <v>Pass</v>
      </c>
      <c r="BF203" s="114">
        <f>IF(ISBLANK(Survey!$AL203),0,1)</f>
        <v>0</v>
      </c>
      <c r="BG203" s="133">
        <f>COUNTBLANK(Survey!$AM203)</f>
        <v>1</v>
      </c>
      <c r="BH203" s="16" t="str">
        <f t="shared" si="174"/>
        <v>Pass</v>
      </c>
      <c r="BI203" s="114">
        <f>IF(OR(Survey!$AM203="Closed",ISBLANK(Survey!$AM203)),0,1)</f>
        <v>0</v>
      </c>
      <c r="BJ203" s="133">
        <f>IF(ISBLANK(Survey!$AN203),1,0)</f>
        <v>1</v>
      </c>
      <c r="BK203" s="118" t="str">
        <f t="shared" si="175"/>
        <v>Pass</v>
      </c>
      <c r="BL203" s="31" cm="1">
        <f t="array" ref="BL203">SUM(SUMIF(Survey!AO203:AP203,{"&gt;0","&lt;0"})*{1,-1})</f>
        <v>0</v>
      </c>
      <c r="BM203">
        <f t="shared" si="176"/>
        <v>0</v>
      </c>
      <c r="BN203">
        <f t="shared" si="177"/>
        <v>100</v>
      </c>
      <c r="BO203" s="118" t="str">
        <f t="shared" si="178"/>
        <v>Pass</v>
      </c>
      <c r="BP203">
        <f>IF(Survey!AQ203="No",0,1)</f>
        <v>1</v>
      </c>
      <c r="BQ203" s="207">
        <f>MOD((LEN(Survey!AQ203)+2),22)</f>
        <v>2</v>
      </c>
      <c r="BR203">
        <f>IF(Survey!AR203="No",0,1)</f>
        <v>1</v>
      </c>
      <c r="BS203" s="207">
        <f>MOD((LEN(Survey!AR203)+2),22)</f>
        <v>2</v>
      </c>
      <c r="BT203" s="114">
        <f>COUNTBLANK(Survey!$AQ203:$AS203)+COUNTBLANK(Survey!$AU203)</f>
        <v>4</v>
      </c>
      <c r="BU203" s="114">
        <f>IF(Survey!$I203="Yes",1,0)</f>
        <v>0</v>
      </c>
      <c r="BV203" s="114">
        <f>IF(OR(Survey!$M203="Mutual fund",Survey!$M203="Alternative mutual fund",Survey!$M203="Money market"),1,0)</f>
        <v>0</v>
      </c>
      <c r="BW203" s="119">
        <f>IF(OR(Survey!$M203="ETF",Survey!$M203="ETF, alternative mutual fund"),1,0)</f>
        <v>0</v>
      </c>
      <c r="BX203" s="16" t="str">
        <f t="shared" si="179"/>
        <v>Pass</v>
      </c>
      <c r="BY203" s="33">
        <f>IF(ISNUMBER(SEARCH("Other",Survey!$AS203)), 1, 0)</f>
        <v>0</v>
      </c>
      <c r="BZ203" s="58" t="b">
        <f>NOT(ISBLANK(Survey!$AT203))</f>
        <v>0</v>
      </c>
      <c r="CA203" s="16" t="str">
        <f t="shared" si="180"/>
        <v>Pass</v>
      </c>
      <c r="CB203" s="114">
        <f>IF(Survey!$BB203=0, 0,1)</f>
        <v>0</v>
      </c>
      <c r="CC203" s="58">
        <f>Survey!$AV203</f>
        <v>0</v>
      </c>
      <c r="CD203" s="58">
        <f>Survey!$BC203+Survey!$BD203+ABS(Survey!$BE203)-ABS(Survey!$BF203)-ABS(Survey!$BG203)-ABS(Survey!$BL203)</f>
        <v>0</v>
      </c>
      <c r="CE203" s="138">
        <f>Survey!BB203+(ABS(Survey!$BH203)-ABS(Survey!$BI203)+ABS(Survey!$BJ203)-ABS(Survey!$BK203))*0.5</f>
        <v>0</v>
      </c>
      <c r="CF203" s="58">
        <f t="shared" si="181"/>
        <v>0</v>
      </c>
      <c r="CG203" s="58">
        <f>IF(AND($CC203&gt;$CF203-0.2,$CC203&lt;$CF203+0.2,ISBLANK(Survey!$AV203)=FALSE),0,1)</f>
        <v>1</v>
      </c>
      <c r="CH203" s="133">
        <f>IF(ISBLANK(Survey!$AW203),1,0)</f>
        <v>1</v>
      </c>
      <c r="CI203" s="16" t="str">
        <f t="shared" si="182"/>
        <v>Pass</v>
      </c>
      <c r="CJ203" s="114">
        <f>IF(Survey!$BB203=0, 0,1)</f>
        <v>0</v>
      </c>
      <c r="CK203" s="58">
        <f>IF(AND(Survey!$AX203&gt;=0,Survey!$AX203&lt;=0.2,Survey!$AX203&lt;&gt;""),0,1)</f>
        <v>1</v>
      </c>
      <c r="CL203" s="114">
        <f>IF(ISBLANK(Survey!$AY203),1,0)</f>
        <v>1</v>
      </c>
      <c r="CM203" s="16" t="str">
        <f t="shared" si="183"/>
        <v>Fail</v>
      </c>
      <c r="CN203" s="133">
        <f>Survey!$AZ203</f>
        <v>0</v>
      </c>
      <c r="CO203" s="16" t="str">
        <f t="shared" si="184"/>
        <v>Pass</v>
      </c>
      <c r="CP203" s="31">
        <f>Survey!$BA203</f>
        <v>0</v>
      </c>
      <c r="CQ203" s="138">
        <f>Survey!$BB203+Survey!$BC203+Survey!$BD203+ABS(Survey!$BE203)-ABS(Survey!$BF203)-ABS(Survey!$BG203)+ABS(Survey!$BH203)-ABS(Survey!$BI203)+ABS(Survey!$BJ203)-ABS(Survey!$BK203)-ABS(Survey!$BL203)+Survey!$BM203</f>
        <v>0</v>
      </c>
      <c r="CR203" s="30">
        <f t="shared" si="185"/>
        <v>0</v>
      </c>
      <c r="CS203" s="17">
        <f t="shared" si="186"/>
        <v>0</v>
      </c>
      <c r="CT203" s="16" t="str">
        <f t="shared" si="187"/>
        <v>Pass</v>
      </c>
      <c r="CU203" s="33" t="b">
        <f>IF(ABS(Survey!$BM203)=0,TRUE,FALSE)</f>
        <v>1</v>
      </c>
      <c r="CV203" s="32" t="b">
        <f>NOT(ISBLANK(Survey!$BN203))</f>
        <v>0</v>
      </c>
      <c r="CW203" t="str">
        <f t="shared" si="188"/>
        <v>Fail</v>
      </c>
      <c r="CX203" s="25">
        <f>Survey!$BA203</f>
        <v>0</v>
      </c>
      <c r="CY203" s="25" cm="1">
        <f t="array" ref="CY203">SUM(SUMIF(Survey!BP203:BW203,{"&gt;0","&lt;0"})*{1,-1})-SUM(SUMIF(Survey!BY203:CF203,{"&gt;0","&lt;0"})*{1,-1})</f>
        <v>0</v>
      </c>
      <c r="CZ203" s="30" t="str">
        <f t="shared" si="189"/>
        <v>No holdings</v>
      </c>
      <c r="DA203">
        <f t="shared" si="190"/>
        <v>0</v>
      </c>
      <c r="DB203" s="16" t="str">
        <f t="shared" si="191"/>
        <v>Fail</v>
      </c>
      <c r="DC203" s="31">
        <f>Survey!$BA203</f>
        <v>0</v>
      </c>
      <c r="DD203" s="31" cm="1">
        <f t="array" ref="DD203">SUM(SUMIF(Survey!CH203:DA203,{"&gt;0","&lt;0"})*{1,-1})-SUM(SUMIF(Survey!DC203:DV203,{"&gt;0","&lt;0"})*{1,-1})</f>
        <v>0</v>
      </c>
      <c r="DE203" s="30" t="str">
        <f t="shared" si="192"/>
        <v>No holdings</v>
      </c>
      <c r="DF203" s="17">
        <f t="shared" si="193"/>
        <v>0</v>
      </c>
      <c r="DG203" s="16" t="str">
        <f t="shared" si="194"/>
        <v>Pass</v>
      </c>
      <c r="DH203" s="33" t="b">
        <f>IF(ABS(Survey!$DA203)=0,TRUE,FALSE)</f>
        <v>1</v>
      </c>
      <c r="DI203" s="32" t="b">
        <f>NOT(ISBLANK(Survey!$DB203))</f>
        <v>0</v>
      </c>
      <c r="DJ203" s="16" t="str">
        <f t="shared" si="195"/>
        <v>Pass</v>
      </c>
      <c r="DK203" s="33" t="b">
        <f>IF(ABS(Survey!$DV203)=0,TRUE,FALSE)</f>
        <v>1</v>
      </c>
      <c r="DL203" s="32" t="b">
        <f>NOT(ISBLANK(Survey!$DW203))</f>
        <v>0</v>
      </c>
      <c r="DM203" t="str">
        <f t="shared" si="196"/>
        <v>Pass</v>
      </c>
      <c r="DN203" s="25" cm="1">
        <f t="array" ref="DN203">SUM(SUMIF(Survey!CW203,{"&gt;0","&lt;0"})*{1,-1})+SUM(SUMIF(Survey!DR203,{"&gt;0","&lt;0"})*{1,-1})</f>
        <v>0</v>
      </c>
      <c r="DO203" s="25">
        <f>SUM(SUMIF(Survey!DY203:EE203,{"&gt;0","&lt;0"})*{1,-1})+SUM(SUMIF(Survey!EG203:EM203,{"&gt;0","&lt;0"})*{1,-1})</f>
        <v>0</v>
      </c>
      <c r="DP203">
        <f t="shared" si="197"/>
        <v>0</v>
      </c>
      <c r="DQ203">
        <f t="shared" si="198"/>
        <v>0</v>
      </c>
      <c r="DR203" s="16" t="str">
        <f t="shared" si="199"/>
        <v>Pass</v>
      </c>
      <c r="DS203" s="33" t="b">
        <f>IF(ABS(Survey!$EE203)=0,TRUE,FALSE)</f>
        <v>1</v>
      </c>
      <c r="DT203" s="32" t="b">
        <f>NOT(ISBLANK(Survey!EF203))</f>
        <v>0</v>
      </c>
      <c r="DU203" s="16" t="str">
        <f t="shared" si="200"/>
        <v>Pass</v>
      </c>
      <c r="DV203" s="33" t="b">
        <f>IF(ABS(Survey!$EM203)=0,TRUE,FALSE)</f>
        <v>1</v>
      </c>
      <c r="DW203" s="32" t="b">
        <f>NOT(ISBLANK(Survey!$EN203))</f>
        <v>0</v>
      </c>
      <c r="DX203" s="16" t="str">
        <f t="shared" si="201"/>
        <v>Fail</v>
      </c>
      <c r="DY203" s="31">
        <f>SUM(SUMIF(Survey!ET203:EV203,{"&gt;0","&lt;0"})*{1,-1})</f>
        <v>0</v>
      </c>
      <c r="DZ203">
        <f t="shared" si="202"/>
        <v>0</v>
      </c>
      <c r="EA203">
        <f t="shared" si="203"/>
        <v>100</v>
      </c>
      <c r="EB203" s="30" t="b">
        <f>IF(OR(Survey!$M203="ETF",Survey!$M203="ETF, alternative mutual fund",Survey!$M203="Closed-end", Survey!$M203="Split share corp"),TRUE,FALSE)</f>
        <v>0</v>
      </c>
      <c r="EC203" s="16" t="str">
        <f t="shared" si="204"/>
        <v>Fail</v>
      </c>
      <c r="ED203" s="31">
        <f>SUM(SUMIF(Survey!EX203:FD203,{"&gt;0","&lt;0"})*{1,-1})</f>
        <v>0</v>
      </c>
      <c r="EE203">
        <f t="shared" si="205"/>
        <v>0</v>
      </c>
      <c r="EF203" s="17">
        <f t="shared" si="206"/>
        <v>100</v>
      </c>
      <c r="EG203" s="16" t="str">
        <f t="shared" si="207"/>
        <v>Fail</v>
      </c>
      <c r="EH203" s="31">
        <f>SUM(SUMIF(Survey!FF203:FL203,{"&gt;0","&lt;0"})*{1,-1})</f>
        <v>0</v>
      </c>
      <c r="EI203">
        <f t="shared" si="208"/>
        <v>0</v>
      </c>
      <c r="EJ203" s="17">
        <f t="shared" si="209"/>
        <v>100</v>
      </c>
    </row>
    <row r="204" spans="1:140">
      <c r="A204">
        <v>204</v>
      </c>
      <c r="B204" t="str">
        <f t="shared" si="0"/>
        <v>Pass</v>
      </c>
      <c r="C204" t="str">
        <f>IF(COUNTBLANK(Survey!B204:FM204)=$C$2, "Pass", "Fail")</f>
        <v>Pass</v>
      </c>
      <c r="D204" s="16" t="str">
        <f t="shared" si="158"/>
        <v>Fail</v>
      </c>
      <c r="E204" t="str">
        <f>IF(OR(ISBLANK(Survey!AL204),COUNTIF(G204:BJ204,"Fail")),"Fail","Pass")</f>
        <v>Fail</v>
      </c>
      <c r="F204" s="265"/>
      <c r="G204" s="16" t="str">
        <f t="shared" si="159"/>
        <v>Fail</v>
      </c>
      <c r="H204" s="139">
        <f>COUNTBLANK(Survey!B204:D204)+COUNTBLANK(Survey!G204)+COUNTBLANK(Survey!I204)+COUNTBLANK(Survey!K204:M204)+COUNTBLANK(Survey!P204:Q204)+COUNTBLANK(Survey!T204:W204)+COUNTBLANK(Survey!Z204:AC204)+COUNTBLANK(Survey!AF204:AG204)+COUNTBLANK(Survey!AK204:AK204)</f>
        <v>21</v>
      </c>
      <c r="I204" t="str">
        <f t="shared" si="160"/>
        <v>Fail</v>
      </c>
      <c r="J204" t="b">
        <f>IF(Survey!E204="No",TRUE,FALSE)</f>
        <v>0</v>
      </c>
      <c r="K204" s="29" cm="1">
        <f t="array" ref="K204">IF(COUNTA(Survey!$E$4:$E$695)=1, 0, SUM(IF(COUNTIF(Survey!$E$4:$E$695, Survey!$E$4:$E$695)=1,1,0)))</f>
        <v>0</v>
      </c>
      <c r="L204" s="29">
        <f>LEN(Survey!E204)</f>
        <v>0</v>
      </c>
      <c r="M204" s="16" t="str">
        <f t="shared" si="161"/>
        <v>Fail</v>
      </c>
      <c r="N204" t="b">
        <f>IF(Survey!F204="No",TRUE,FALSE)</f>
        <v>0</v>
      </c>
      <c r="O204" t="b">
        <f>Survey!F204=Survey!E204</f>
        <v>1</v>
      </c>
      <c r="P204">
        <f>COUNTIF(Survey!$F$4:$F$695,Survey!F204)</f>
        <v>0</v>
      </c>
      <c r="Q204" s="28">
        <f>LEN(Survey!F204)</f>
        <v>0</v>
      </c>
      <c r="R204" s="16" t="str">
        <f t="shared" si="162"/>
        <v>Pass</v>
      </c>
      <c r="S204" s="29">
        <f>MOD((LEN(Survey!H204)+2),11)</f>
        <v>2</v>
      </c>
      <c r="T204">
        <f>COUNTIF(Survey!$H$4:$H$695,Survey!H204)</f>
        <v>0</v>
      </c>
      <c r="U204" s="28" t="str">
        <f>IF(Survey!$L204="Prospectus fund", "Yes", "No")</f>
        <v>No</v>
      </c>
      <c r="V204" s="16" t="str">
        <f t="shared" si="163"/>
        <v>Pass</v>
      </c>
      <c r="W204" s="29">
        <f>MOD((LEN(Survey!J204)+2),11)</f>
        <v>2</v>
      </c>
      <c r="X204">
        <f>COUNTIF(Survey!$J$4:$J$695,Survey!J204)</f>
        <v>0</v>
      </c>
      <c r="Y204" s="30" t="b">
        <f>IF(OR(Survey!$M204="ETF",Survey!$M204="ETF, alternative mutual fund",Survey!$M204="Closed-end", Survey!$M204="Split share corp", Survey!$I204="Yes"),TRUE,FALSE)</f>
        <v>0</v>
      </c>
      <c r="Z204" s="16" t="str">
        <f>IFERROR(IF(AND(OR(AC204=AD204,AD204 = "Either"),NOT(ISBLANK(Survey!K204))),"Pass","Fail"),"Pass")</f>
        <v>Fail</v>
      </c>
      <c r="AA204" s="31" cm="1">
        <f t="array" ref="AA204">SUM(SUMIF(Survey!CH204:DA204,{"&gt;0","&lt;0"})*{1,-1})</f>
        <v>0</v>
      </c>
      <c r="AB204" s="33" cm="1">
        <f t="array" ref="AB204">SUM(SUMIF(Survey!CK204,{"&gt;0","&lt;0"})*{1,-1})+SUM(SUMIF(Survey!CU204,{"&gt;0","&lt;0"})*{1,-1})</f>
        <v>0</v>
      </c>
      <c r="AC204" s="33">
        <f>Survey!K204</f>
        <v>0</v>
      </c>
      <c r="AD204" s="32" t="str">
        <f t="shared" si="164"/>
        <v>Either</v>
      </c>
      <c r="AE204" s="16" t="str">
        <f t="shared" si="165"/>
        <v>Fail</v>
      </c>
      <c r="AF204" s="58" cm="1">
        <f t="array" ref="AF204">SUM(SUMIF(Survey!CH204:DA204,{"&gt;0","&lt;0"})*{1,-1})+SUM(SUMIF(Survey!DC204:DV204,{"&gt;0","&lt;0"})*{1,-1})</f>
        <v>0</v>
      </c>
      <c r="AG204" s="58">
        <f>IFERROR(AF204/(Survey!$BA204),0)</f>
        <v>0</v>
      </c>
      <c r="AH204" s="104" t="b">
        <f>IF(OR(Survey!$M204="Alternative strategy or hedge",Survey!$M204="Private asset",Survey!$L204="Prospectus fund"),TRUE,FALSE)</f>
        <v>0</v>
      </c>
      <c r="AI204" s="104" t="b">
        <f>NOT(ISBLANK(Survey!$M204))</f>
        <v>0</v>
      </c>
      <c r="AJ204" s="16" t="str">
        <f t="shared" si="166"/>
        <v>Fail</v>
      </c>
      <c r="AK204" t="b">
        <f>IF(Survey!W204="No",TRUE,FALSE)</f>
        <v>0</v>
      </c>
      <c r="AL204" s="119">
        <f>MOD((LEN(Survey!W204)+2),22)</f>
        <v>2</v>
      </c>
      <c r="AM204" t="str">
        <f t="shared" si="167"/>
        <v>Pass</v>
      </c>
      <c r="AN204" s="33" t="b">
        <f>NOT(ISNUMBER(SEARCH("Other",Survey!$Q204)))</f>
        <v>1</v>
      </c>
      <c r="AO204" s="32" t="b">
        <f>NOT(ISBLANK(Survey!$R204))</f>
        <v>0</v>
      </c>
      <c r="AP204" s="16" t="str">
        <f t="shared" si="168"/>
        <v>Pass</v>
      </c>
      <c r="AQ204" s="114">
        <f>COUNTBLANK(Survey!$X204)</f>
        <v>1</v>
      </c>
      <c r="AR204" s="58">
        <f>IF(AND(Survey!L204&lt;&gt;"Exempt fund",OR(Survey!$M204="ETF",Survey!$M204="ETF, alternative mutual fund",Survey!$M204="Mutual fund",Survey!$M204="Alternative mutual fund",Survey!$M204="Money market")),1,0)</f>
        <v>0</v>
      </c>
      <c r="AS204" s="16" t="str">
        <f t="shared" si="169"/>
        <v>Pass</v>
      </c>
      <c r="AT204" s="33" t="b">
        <f>NOT(ISNUMBER(SEARCH("Yes",Survey!$AC204)))</f>
        <v>1</v>
      </c>
      <c r="AU204" s="32" t="b">
        <f>IF(COUNTBLANK(Survey!$AD204:$AE204)=0,TRUE, FALSE)</f>
        <v>0</v>
      </c>
      <c r="AV204" s="16" t="str">
        <f t="shared" si="170"/>
        <v>Pass</v>
      </c>
      <c r="AW204" s="33" t="b">
        <f>NOT(ISNUMBER(SEARCH("Yes",Survey!$AF204)))</f>
        <v>1</v>
      </c>
      <c r="AX204" s="32" t="b">
        <f>NOT(ISBLANK(Survey!$AH204))</f>
        <v>0</v>
      </c>
      <c r="AY204" s="16" t="str">
        <f t="shared" si="171"/>
        <v>Pass</v>
      </c>
      <c r="AZ204" s="33" t="b">
        <f>NOT(OR(ISNUMBER(SEARCH("Other",Survey!$AH204)),ISNUMBER(SEARCH("Multiple",Survey!$AH204))))</f>
        <v>1</v>
      </c>
      <c r="BA204" s="32" t="b">
        <f>NOT(ISBLANK(Survey!$AI204))</f>
        <v>0</v>
      </c>
      <c r="BB204" s="16" t="str">
        <f t="shared" si="172"/>
        <v>Fail</v>
      </c>
      <c r="BC204" s="114">
        <f>IF(ABS(Survey!$BA204)&gt;0, 1,0)</f>
        <v>0</v>
      </c>
      <c r="BD204" s="114">
        <f>IF(COUNTBLANK(Survey!$AL204)=0,1,0)</f>
        <v>0</v>
      </c>
      <c r="BE204" s="16" t="str">
        <f t="shared" si="173"/>
        <v>Pass</v>
      </c>
      <c r="BF204" s="114">
        <f>IF(ISBLANK(Survey!$AL204),0,1)</f>
        <v>0</v>
      </c>
      <c r="BG204" s="133">
        <f>COUNTBLANK(Survey!$AM204)</f>
        <v>1</v>
      </c>
      <c r="BH204" s="16" t="str">
        <f t="shared" si="174"/>
        <v>Pass</v>
      </c>
      <c r="BI204" s="114">
        <f>IF(OR(Survey!$AM204="Closed",ISBLANK(Survey!$AM204)),0,1)</f>
        <v>0</v>
      </c>
      <c r="BJ204" s="133">
        <f>IF(ISBLANK(Survey!$AN204),1,0)</f>
        <v>1</v>
      </c>
      <c r="BK204" s="118" t="str">
        <f t="shared" si="175"/>
        <v>Pass</v>
      </c>
      <c r="BL204" s="31" cm="1">
        <f t="array" ref="BL204">SUM(SUMIF(Survey!AO204:AP204,{"&gt;0","&lt;0"})*{1,-1})</f>
        <v>0</v>
      </c>
      <c r="BM204">
        <f t="shared" si="176"/>
        <v>0</v>
      </c>
      <c r="BN204">
        <f t="shared" si="177"/>
        <v>100</v>
      </c>
      <c r="BO204" s="118" t="str">
        <f t="shared" si="178"/>
        <v>Pass</v>
      </c>
      <c r="BP204">
        <f>IF(Survey!AQ204="No",0,1)</f>
        <v>1</v>
      </c>
      <c r="BQ204" s="207">
        <f>MOD((LEN(Survey!AQ204)+2),22)</f>
        <v>2</v>
      </c>
      <c r="BR204">
        <f>IF(Survey!AR204="No",0,1)</f>
        <v>1</v>
      </c>
      <c r="BS204" s="207">
        <f>MOD((LEN(Survey!AR204)+2),22)</f>
        <v>2</v>
      </c>
      <c r="BT204" s="114">
        <f>COUNTBLANK(Survey!$AQ204:$AS204)+COUNTBLANK(Survey!$AU204)</f>
        <v>4</v>
      </c>
      <c r="BU204" s="114">
        <f>IF(Survey!$I204="Yes",1,0)</f>
        <v>0</v>
      </c>
      <c r="BV204" s="114">
        <f>IF(OR(Survey!$M204="Mutual fund",Survey!$M204="Alternative mutual fund",Survey!$M204="Money market"),1,0)</f>
        <v>0</v>
      </c>
      <c r="BW204" s="119">
        <f>IF(OR(Survey!$M204="ETF",Survey!$M204="ETF, alternative mutual fund"),1,0)</f>
        <v>0</v>
      </c>
      <c r="BX204" s="16" t="str">
        <f t="shared" si="179"/>
        <v>Pass</v>
      </c>
      <c r="BY204" s="33">
        <f>IF(ISNUMBER(SEARCH("Other",Survey!$AS204)), 1, 0)</f>
        <v>0</v>
      </c>
      <c r="BZ204" s="58" t="b">
        <f>NOT(ISBLANK(Survey!$AT204))</f>
        <v>0</v>
      </c>
      <c r="CA204" s="16" t="str">
        <f t="shared" si="180"/>
        <v>Pass</v>
      </c>
      <c r="CB204" s="114">
        <f>IF(Survey!$BB204=0, 0,1)</f>
        <v>0</v>
      </c>
      <c r="CC204" s="58">
        <f>Survey!$AV204</f>
        <v>0</v>
      </c>
      <c r="CD204" s="58">
        <f>Survey!$BC204+Survey!$BD204+ABS(Survey!$BE204)-ABS(Survey!$BF204)-ABS(Survey!$BG204)-ABS(Survey!$BL204)</f>
        <v>0</v>
      </c>
      <c r="CE204" s="138">
        <f>Survey!BB204+(ABS(Survey!$BH204)-ABS(Survey!$BI204)+ABS(Survey!$BJ204)-ABS(Survey!$BK204))*0.5</f>
        <v>0</v>
      </c>
      <c r="CF204" s="58">
        <f t="shared" si="181"/>
        <v>0</v>
      </c>
      <c r="CG204" s="58">
        <f>IF(AND($CC204&gt;$CF204-0.2,$CC204&lt;$CF204+0.2,ISBLANK(Survey!$AV204)=FALSE),0,1)</f>
        <v>1</v>
      </c>
      <c r="CH204" s="133">
        <f>IF(ISBLANK(Survey!$AW204),1,0)</f>
        <v>1</v>
      </c>
      <c r="CI204" s="16" t="str">
        <f t="shared" si="182"/>
        <v>Pass</v>
      </c>
      <c r="CJ204" s="114">
        <f>IF(Survey!$BB204=0, 0,1)</f>
        <v>0</v>
      </c>
      <c r="CK204" s="58">
        <f>IF(AND(Survey!$AX204&gt;=0,Survey!$AX204&lt;=0.2,Survey!$AX204&lt;&gt;""),0,1)</f>
        <v>1</v>
      </c>
      <c r="CL204" s="114">
        <f>IF(ISBLANK(Survey!$AY204),1,0)</f>
        <v>1</v>
      </c>
      <c r="CM204" s="16" t="str">
        <f t="shared" si="183"/>
        <v>Fail</v>
      </c>
      <c r="CN204" s="133">
        <f>Survey!$AZ204</f>
        <v>0</v>
      </c>
      <c r="CO204" s="16" t="str">
        <f t="shared" si="184"/>
        <v>Pass</v>
      </c>
      <c r="CP204" s="31">
        <f>Survey!$BA204</f>
        <v>0</v>
      </c>
      <c r="CQ204" s="138">
        <f>Survey!$BB204+Survey!$BC204+Survey!$BD204+ABS(Survey!$BE204)-ABS(Survey!$BF204)-ABS(Survey!$BG204)+ABS(Survey!$BH204)-ABS(Survey!$BI204)+ABS(Survey!$BJ204)-ABS(Survey!$BK204)-ABS(Survey!$BL204)+Survey!$BM204</f>
        <v>0</v>
      </c>
      <c r="CR204" s="30">
        <f t="shared" si="185"/>
        <v>0</v>
      </c>
      <c r="CS204" s="17">
        <f t="shared" si="186"/>
        <v>0</v>
      </c>
      <c r="CT204" s="16" t="str">
        <f t="shared" si="187"/>
        <v>Pass</v>
      </c>
      <c r="CU204" s="33" t="b">
        <f>IF(ABS(Survey!$BM204)=0,TRUE,FALSE)</f>
        <v>1</v>
      </c>
      <c r="CV204" s="32" t="b">
        <f>NOT(ISBLANK(Survey!$BN204))</f>
        <v>0</v>
      </c>
      <c r="CW204" t="str">
        <f t="shared" si="188"/>
        <v>Fail</v>
      </c>
      <c r="CX204" s="25">
        <f>Survey!$BA204</f>
        <v>0</v>
      </c>
      <c r="CY204" s="25" cm="1">
        <f t="array" ref="CY204">SUM(SUMIF(Survey!BP204:BW204,{"&gt;0","&lt;0"})*{1,-1})-SUM(SUMIF(Survey!BY204:CF204,{"&gt;0","&lt;0"})*{1,-1})</f>
        <v>0</v>
      </c>
      <c r="CZ204" s="30" t="str">
        <f t="shared" si="189"/>
        <v>No holdings</v>
      </c>
      <c r="DA204">
        <f t="shared" si="190"/>
        <v>0</v>
      </c>
      <c r="DB204" s="16" t="str">
        <f t="shared" si="191"/>
        <v>Fail</v>
      </c>
      <c r="DC204" s="31">
        <f>Survey!$BA204</f>
        <v>0</v>
      </c>
      <c r="DD204" s="31" cm="1">
        <f t="array" ref="DD204">SUM(SUMIF(Survey!CH204:DA204,{"&gt;0","&lt;0"})*{1,-1})-SUM(SUMIF(Survey!DC204:DV204,{"&gt;0","&lt;0"})*{1,-1})</f>
        <v>0</v>
      </c>
      <c r="DE204" s="30" t="str">
        <f t="shared" si="192"/>
        <v>No holdings</v>
      </c>
      <c r="DF204" s="17">
        <f t="shared" si="193"/>
        <v>0</v>
      </c>
      <c r="DG204" s="16" t="str">
        <f t="shared" si="194"/>
        <v>Pass</v>
      </c>
      <c r="DH204" s="33" t="b">
        <f>IF(ABS(Survey!$DA204)=0,TRUE,FALSE)</f>
        <v>1</v>
      </c>
      <c r="DI204" s="32" t="b">
        <f>NOT(ISBLANK(Survey!$DB204))</f>
        <v>0</v>
      </c>
      <c r="DJ204" s="16" t="str">
        <f t="shared" si="195"/>
        <v>Pass</v>
      </c>
      <c r="DK204" s="33" t="b">
        <f>IF(ABS(Survey!$DV204)=0,TRUE,FALSE)</f>
        <v>1</v>
      </c>
      <c r="DL204" s="32" t="b">
        <f>NOT(ISBLANK(Survey!$DW204))</f>
        <v>0</v>
      </c>
      <c r="DM204" t="str">
        <f t="shared" si="196"/>
        <v>Pass</v>
      </c>
      <c r="DN204" s="25" cm="1">
        <f t="array" ref="DN204">SUM(SUMIF(Survey!CW204,{"&gt;0","&lt;0"})*{1,-1})+SUM(SUMIF(Survey!DR204,{"&gt;0","&lt;0"})*{1,-1})</f>
        <v>0</v>
      </c>
      <c r="DO204" s="25">
        <f>SUM(SUMIF(Survey!DY204:EE204,{"&gt;0","&lt;0"})*{1,-1})+SUM(SUMIF(Survey!EG204:EM204,{"&gt;0","&lt;0"})*{1,-1})</f>
        <v>0</v>
      </c>
      <c r="DP204">
        <f t="shared" si="197"/>
        <v>0</v>
      </c>
      <c r="DQ204">
        <f t="shared" si="198"/>
        <v>0</v>
      </c>
      <c r="DR204" s="16" t="str">
        <f t="shared" si="199"/>
        <v>Pass</v>
      </c>
      <c r="DS204" s="33" t="b">
        <f>IF(ABS(Survey!$EE204)=0,TRUE,FALSE)</f>
        <v>1</v>
      </c>
      <c r="DT204" s="32" t="b">
        <f>NOT(ISBLANK(Survey!EF204))</f>
        <v>0</v>
      </c>
      <c r="DU204" s="16" t="str">
        <f t="shared" si="200"/>
        <v>Pass</v>
      </c>
      <c r="DV204" s="33" t="b">
        <f>IF(ABS(Survey!$EM204)=0,TRUE,FALSE)</f>
        <v>1</v>
      </c>
      <c r="DW204" s="32" t="b">
        <f>NOT(ISBLANK(Survey!$EN204))</f>
        <v>0</v>
      </c>
      <c r="DX204" s="16" t="str">
        <f t="shared" si="201"/>
        <v>Fail</v>
      </c>
      <c r="DY204" s="31">
        <f>SUM(SUMIF(Survey!ET204:EV204,{"&gt;0","&lt;0"})*{1,-1})</f>
        <v>0</v>
      </c>
      <c r="DZ204">
        <f t="shared" si="202"/>
        <v>0</v>
      </c>
      <c r="EA204">
        <f t="shared" si="203"/>
        <v>100</v>
      </c>
      <c r="EB204" s="30" t="b">
        <f>IF(OR(Survey!$M204="ETF",Survey!$M204="ETF, alternative mutual fund",Survey!$M204="Closed-end", Survey!$M204="Split share corp"),TRUE,FALSE)</f>
        <v>0</v>
      </c>
      <c r="EC204" s="16" t="str">
        <f t="shared" si="204"/>
        <v>Fail</v>
      </c>
      <c r="ED204" s="31">
        <f>SUM(SUMIF(Survey!EX204:FD204,{"&gt;0","&lt;0"})*{1,-1})</f>
        <v>0</v>
      </c>
      <c r="EE204">
        <f t="shared" si="205"/>
        <v>0</v>
      </c>
      <c r="EF204" s="17">
        <f t="shared" si="206"/>
        <v>100</v>
      </c>
      <c r="EG204" s="16" t="str">
        <f t="shared" si="207"/>
        <v>Fail</v>
      </c>
      <c r="EH204" s="31">
        <f>SUM(SUMIF(Survey!FF204:FL204,{"&gt;0","&lt;0"})*{1,-1})</f>
        <v>0</v>
      </c>
      <c r="EI204">
        <f t="shared" si="208"/>
        <v>0</v>
      </c>
      <c r="EJ204" s="17">
        <f t="shared" si="209"/>
        <v>100</v>
      </c>
    </row>
    <row r="205" spans="1:140">
      <c r="A205">
        <v>205</v>
      </c>
      <c r="B205" t="str">
        <f t="shared" si="0"/>
        <v>Pass</v>
      </c>
      <c r="C205" t="str">
        <f>IF(COUNTBLANK(Survey!B205:FM205)=$C$2, "Pass", "Fail")</f>
        <v>Pass</v>
      </c>
      <c r="D205" s="16" t="str">
        <f t="shared" si="158"/>
        <v>Fail</v>
      </c>
      <c r="E205" t="str">
        <f>IF(OR(ISBLANK(Survey!AL205),COUNTIF(G205:BJ205,"Fail")),"Fail","Pass")</f>
        <v>Fail</v>
      </c>
      <c r="F205" s="265"/>
      <c r="G205" s="16" t="str">
        <f t="shared" si="159"/>
        <v>Fail</v>
      </c>
      <c r="H205" s="139">
        <f>COUNTBLANK(Survey!B205:D205)+COUNTBLANK(Survey!G205)+COUNTBLANK(Survey!I205)+COUNTBLANK(Survey!K205:M205)+COUNTBLANK(Survey!P205:Q205)+COUNTBLANK(Survey!T205:W205)+COUNTBLANK(Survey!Z205:AC205)+COUNTBLANK(Survey!AF205:AG205)+COUNTBLANK(Survey!AK205:AK205)</f>
        <v>21</v>
      </c>
      <c r="I205" t="str">
        <f t="shared" si="160"/>
        <v>Fail</v>
      </c>
      <c r="J205" t="b">
        <f>IF(Survey!E205="No",TRUE,FALSE)</f>
        <v>0</v>
      </c>
      <c r="K205" s="29" cm="1">
        <f t="array" ref="K205">IF(COUNTA(Survey!$E$4:$E$695)=1, 0, SUM(IF(COUNTIF(Survey!$E$4:$E$695, Survey!$E$4:$E$695)=1,1,0)))</f>
        <v>0</v>
      </c>
      <c r="L205" s="29">
        <f>LEN(Survey!E205)</f>
        <v>0</v>
      </c>
      <c r="M205" s="16" t="str">
        <f t="shared" si="161"/>
        <v>Fail</v>
      </c>
      <c r="N205" t="b">
        <f>IF(Survey!F205="No",TRUE,FALSE)</f>
        <v>0</v>
      </c>
      <c r="O205" t="b">
        <f>Survey!F205=Survey!E205</f>
        <v>1</v>
      </c>
      <c r="P205">
        <f>COUNTIF(Survey!$F$4:$F$695,Survey!F205)</f>
        <v>0</v>
      </c>
      <c r="Q205" s="28">
        <f>LEN(Survey!F205)</f>
        <v>0</v>
      </c>
      <c r="R205" s="16" t="str">
        <f t="shared" si="162"/>
        <v>Pass</v>
      </c>
      <c r="S205" s="29">
        <f>MOD((LEN(Survey!H205)+2),11)</f>
        <v>2</v>
      </c>
      <c r="T205">
        <f>COUNTIF(Survey!$H$4:$H$695,Survey!H205)</f>
        <v>0</v>
      </c>
      <c r="U205" s="28" t="str">
        <f>IF(Survey!$L205="Prospectus fund", "Yes", "No")</f>
        <v>No</v>
      </c>
      <c r="V205" s="16" t="str">
        <f t="shared" si="163"/>
        <v>Pass</v>
      </c>
      <c r="W205" s="29">
        <f>MOD((LEN(Survey!J205)+2),11)</f>
        <v>2</v>
      </c>
      <c r="X205">
        <f>COUNTIF(Survey!$J$4:$J$695,Survey!J205)</f>
        <v>0</v>
      </c>
      <c r="Y205" s="30" t="b">
        <f>IF(OR(Survey!$M205="ETF",Survey!$M205="ETF, alternative mutual fund",Survey!$M205="Closed-end", Survey!$M205="Split share corp", Survey!$I205="Yes"),TRUE,FALSE)</f>
        <v>0</v>
      </c>
      <c r="Z205" s="16" t="str">
        <f>IFERROR(IF(AND(OR(AC205=AD205,AD205 = "Either"),NOT(ISBLANK(Survey!K205))),"Pass","Fail"),"Pass")</f>
        <v>Fail</v>
      </c>
      <c r="AA205" s="31" cm="1">
        <f t="array" ref="AA205">SUM(SUMIF(Survey!CH205:DA205,{"&gt;0","&lt;0"})*{1,-1})</f>
        <v>0</v>
      </c>
      <c r="AB205" s="33" cm="1">
        <f t="array" ref="AB205">SUM(SUMIF(Survey!CK205,{"&gt;0","&lt;0"})*{1,-1})+SUM(SUMIF(Survey!CU205,{"&gt;0","&lt;0"})*{1,-1})</f>
        <v>0</v>
      </c>
      <c r="AC205" s="33">
        <f>Survey!K205</f>
        <v>0</v>
      </c>
      <c r="AD205" s="32" t="str">
        <f t="shared" si="164"/>
        <v>Either</v>
      </c>
      <c r="AE205" s="16" t="str">
        <f t="shared" si="165"/>
        <v>Fail</v>
      </c>
      <c r="AF205" s="58" cm="1">
        <f t="array" ref="AF205">SUM(SUMIF(Survey!CH205:DA205,{"&gt;0","&lt;0"})*{1,-1})+SUM(SUMIF(Survey!DC205:DV205,{"&gt;0","&lt;0"})*{1,-1})</f>
        <v>0</v>
      </c>
      <c r="AG205" s="58">
        <f>IFERROR(AF205/(Survey!$BA205),0)</f>
        <v>0</v>
      </c>
      <c r="AH205" s="104" t="b">
        <f>IF(OR(Survey!$M205="Alternative strategy or hedge",Survey!$M205="Private asset",Survey!$L205="Prospectus fund"),TRUE,FALSE)</f>
        <v>0</v>
      </c>
      <c r="AI205" s="104" t="b">
        <f>NOT(ISBLANK(Survey!$M205))</f>
        <v>0</v>
      </c>
      <c r="AJ205" s="16" t="str">
        <f t="shared" si="166"/>
        <v>Fail</v>
      </c>
      <c r="AK205" t="b">
        <f>IF(Survey!W205="No",TRUE,FALSE)</f>
        <v>0</v>
      </c>
      <c r="AL205" s="119">
        <f>MOD((LEN(Survey!W205)+2),22)</f>
        <v>2</v>
      </c>
      <c r="AM205" t="str">
        <f t="shared" si="167"/>
        <v>Pass</v>
      </c>
      <c r="AN205" s="33" t="b">
        <f>NOT(ISNUMBER(SEARCH("Other",Survey!$Q205)))</f>
        <v>1</v>
      </c>
      <c r="AO205" s="32" t="b">
        <f>NOT(ISBLANK(Survey!$R205))</f>
        <v>0</v>
      </c>
      <c r="AP205" s="16" t="str">
        <f t="shared" si="168"/>
        <v>Pass</v>
      </c>
      <c r="AQ205" s="114">
        <f>COUNTBLANK(Survey!$X205)</f>
        <v>1</v>
      </c>
      <c r="AR205" s="58">
        <f>IF(AND(Survey!L205&lt;&gt;"Exempt fund",OR(Survey!$M205="ETF",Survey!$M205="ETF, alternative mutual fund",Survey!$M205="Mutual fund",Survey!$M205="Alternative mutual fund",Survey!$M205="Money market")),1,0)</f>
        <v>0</v>
      </c>
      <c r="AS205" s="16" t="str">
        <f t="shared" si="169"/>
        <v>Pass</v>
      </c>
      <c r="AT205" s="33" t="b">
        <f>NOT(ISNUMBER(SEARCH("Yes",Survey!$AC205)))</f>
        <v>1</v>
      </c>
      <c r="AU205" s="32" t="b">
        <f>IF(COUNTBLANK(Survey!$AD205:$AE205)=0,TRUE, FALSE)</f>
        <v>0</v>
      </c>
      <c r="AV205" s="16" t="str">
        <f t="shared" si="170"/>
        <v>Pass</v>
      </c>
      <c r="AW205" s="33" t="b">
        <f>NOT(ISNUMBER(SEARCH("Yes",Survey!$AF205)))</f>
        <v>1</v>
      </c>
      <c r="AX205" s="32" t="b">
        <f>NOT(ISBLANK(Survey!$AH205))</f>
        <v>0</v>
      </c>
      <c r="AY205" s="16" t="str">
        <f t="shared" si="171"/>
        <v>Pass</v>
      </c>
      <c r="AZ205" s="33" t="b">
        <f>NOT(OR(ISNUMBER(SEARCH("Other",Survey!$AH205)),ISNUMBER(SEARCH("Multiple",Survey!$AH205))))</f>
        <v>1</v>
      </c>
      <c r="BA205" s="32" t="b">
        <f>NOT(ISBLANK(Survey!$AI205))</f>
        <v>0</v>
      </c>
      <c r="BB205" s="16" t="str">
        <f t="shared" si="172"/>
        <v>Fail</v>
      </c>
      <c r="BC205" s="114">
        <f>IF(ABS(Survey!$BA205)&gt;0, 1,0)</f>
        <v>0</v>
      </c>
      <c r="BD205" s="114">
        <f>IF(COUNTBLANK(Survey!$AL205)=0,1,0)</f>
        <v>0</v>
      </c>
      <c r="BE205" s="16" t="str">
        <f t="shared" si="173"/>
        <v>Pass</v>
      </c>
      <c r="BF205" s="114">
        <f>IF(ISBLANK(Survey!$AL205),0,1)</f>
        <v>0</v>
      </c>
      <c r="BG205" s="133">
        <f>COUNTBLANK(Survey!$AM205)</f>
        <v>1</v>
      </c>
      <c r="BH205" s="16" t="str">
        <f t="shared" si="174"/>
        <v>Pass</v>
      </c>
      <c r="BI205" s="114">
        <f>IF(OR(Survey!$AM205="Closed",ISBLANK(Survey!$AM205)),0,1)</f>
        <v>0</v>
      </c>
      <c r="BJ205" s="133">
        <f>IF(ISBLANK(Survey!$AN205),1,0)</f>
        <v>1</v>
      </c>
      <c r="BK205" s="118" t="str">
        <f t="shared" si="175"/>
        <v>Pass</v>
      </c>
      <c r="BL205" s="31" cm="1">
        <f t="array" ref="BL205">SUM(SUMIF(Survey!AO205:AP205,{"&gt;0","&lt;0"})*{1,-1})</f>
        <v>0</v>
      </c>
      <c r="BM205">
        <f t="shared" si="176"/>
        <v>0</v>
      </c>
      <c r="BN205">
        <f t="shared" si="177"/>
        <v>100</v>
      </c>
      <c r="BO205" s="118" t="str">
        <f t="shared" si="178"/>
        <v>Pass</v>
      </c>
      <c r="BP205">
        <f>IF(Survey!AQ205="No",0,1)</f>
        <v>1</v>
      </c>
      <c r="BQ205" s="207">
        <f>MOD((LEN(Survey!AQ205)+2),22)</f>
        <v>2</v>
      </c>
      <c r="BR205">
        <f>IF(Survey!AR205="No",0,1)</f>
        <v>1</v>
      </c>
      <c r="BS205" s="207">
        <f>MOD((LEN(Survey!AR205)+2),22)</f>
        <v>2</v>
      </c>
      <c r="BT205" s="114">
        <f>COUNTBLANK(Survey!$AQ205:$AS205)+COUNTBLANK(Survey!$AU205)</f>
        <v>4</v>
      </c>
      <c r="BU205" s="114">
        <f>IF(Survey!$I205="Yes",1,0)</f>
        <v>0</v>
      </c>
      <c r="BV205" s="114">
        <f>IF(OR(Survey!$M205="Mutual fund",Survey!$M205="Alternative mutual fund",Survey!$M205="Money market"),1,0)</f>
        <v>0</v>
      </c>
      <c r="BW205" s="119">
        <f>IF(OR(Survey!$M205="ETF",Survey!$M205="ETF, alternative mutual fund"),1,0)</f>
        <v>0</v>
      </c>
      <c r="BX205" s="16" t="str">
        <f t="shared" si="179"/>
        <v>Pass</v>
      </c>
      <c r="BY205" s="33">
        <f>IF(ISNUMBER(SEARCH("Other",Survey!$AS205)), 1, 0)</f>
        <v>0</v>
      </c>
      <c r="BZ205" s="58" t="b">
        <f>NOT(ISBLANK(Survey!$AT205))</f>
        <v>0</v>
      </c>
      <c r="CA205" s="16" t="str">
        <f t="shared" si="180"/>
        <v>Pass</v>
      </c>
      <c r="CB205" s="114">
        <f>IF(Survey!$BB205=0, 0,1)</f>
        <v>0</v>
      </c>
      <c r="CC205" s="58">
        <f>Survey!$AV205</f>
        <v>0</v>
      </c>
      <c r="CD205" s="58">
        <f>Survey!$BC205+Survey!$BD205+ABS(Survey!$BE205)-ABS(Survey!$BF205)-ABS(Survey!$BG205)-ABS(Survey!$BL205)</f>
        <v>0</v>
      </c>
      <c r="CE205" s="138">
        <f>Survey!BB205+(ABS(Survey!$BH205)-ABS(Survey!$BI205)+ABS(Survey!$BJ205)-ABS(Survey!$BK205))*0.5</f>
        <v>0</v>
      </c>
      <c r="CF205" s="58">
        <f t="shared" si="181"/>
        <v>0</v>
      </c>
      <c r="CG205" s="58">
        <f>IF(AND($CC205&gt;$CF205-0.2,$CC205&lt;$CF205+0.2,ISBLANK(Survey!$AV205)=FALSE),0,1)</f>
        <v>1</v>
      </c>
      <c r="CH205" s="133">
        <f>IF(ISBLANK(Survey!$AW205),1,0)</f>
        <v>1</v>
      </c>
      <c r="CI205" s="16" t="str">
        <f t="shared" si="182"/>
        <v>Pass</v>
      </c>
      <c r="CJ205" s="114">
        <f>IF(Survey!$BB205=0, 0,1)</f>
        <v>0</v>
      </c>
      <c r="CK205" s="58">
        <f>IF(AND(Survey!$AX205&gt;=0,Survey!$AX205&lt;=0.2,Survey!$AX205&lt;&gt;""),0,1)</f>
        <v>1</v>
      </c>
      <c r="CL205" s="114">
        <f>IF(ISBLANK(Survey!$AY205),1,0)</f>
        <v>1</v>
      </c>
      <c r="CM205" s="16" t="str">
        <f t="shared" si="183"/>
        <v>Fail</v>
      </c>
      <c r="CN205" s="133">
        <f>Survey!$AZ205</f>
        <v>0</v>
      </c>
      <c r="CO205" s="16" t="str">
        <f t="shared" si="184"/>
        <v>Pass</v>
      </c>
      <c r="CP205" s="31">
        <f>Survey!$BA205</f>
        <v>0</v>
      </c>
      <c r="CQ205" s="138">
        <f>Survey!$BB205+Survey!$BC205+Survey!$BD205+ABS(Survey!$BE205)-ABS(Survey!$BF205)-ABS(Survey!$BG205)+ABS(Survey!$BH205)-ABS(Survey!$BI205)+ABS(Survey!$BJ205)-ABS(Survey!$BK205)-ABS(Survey!$BL205)+Survey!$BM205</f>
        <v>0</v>
      </c>
      <c r="CR205" s="30">
        <f t="shared" si="185"/>
        <v>0</v>
      </c>
      <c r="CS205" s="17">
        <f t="shared" si="186"/>
        <v>0</v>
      </c>
      <c r="CT205" s="16" t="str">
        <f t="shared" si="187"/>
        <v>Pass</v>
      </c>
      <c r="CU205" s="33" t="b">
        <f>IF(ABS(Survey!$BM205)=0,TRUE,FALSE)</f>
        <v>1</v>
      </c>
      <c r="CV205" s="32" t="b">
        <f>NOT(ISBLANK(Survey!$BN205))</f>
        <v>0</v>
      </c>
      <c r="CW205" t="str">
        <f t="shared" si="188"/>
        <v>Fail</v>
      </c>
      <c r="CX205" s="25">
        <f>Survey!$BA205</f>
        <v>0</v>
      </c>
      <c r="CY205" s="25" cm="1">
        <f t="array" ref="CY205">SUM(SUMIF(Survey!BP205:BW205,{"&gt;0","&lt;0"})*{1,-1})-SUM(SUMIF(Survey!BY205:CF205,{"&gt;0","&lt;0"})*{1,-1})</f>
        <v>0</v>
      </c>
      <c r="CZ205" s="30" t="str">
        <f t="shared" si="189"/>
        <v>No holdings</v>
      </c>
      <c r="DA205">
        <f t="shared" si="190"/>
        <v>0</v>
      </c>
      <c r="DB205" s="16" t="str">
        <f t="shared" si="191"/>
        <v>Fail</v>
      </c>
      <c r="DC205" s="31">
        <f>Survey!$BA205</f>
        <v>0</v>
      </c>
      <c r="DD205" s="31" cm="1">
        <f t="array" ref="DD205">SUM(SUMIF(Survey!CH205:DA205,{"&gt;0","&lt;0"})*{1,-1})-SUM(SUMIF(Survey!DC205:DV205,{"&gt;0","&lt;0"})*{1,-1})</f>
        <v>0</v>
      </c>
      <c r="DE205" s="30" t="str">
        <f t="shared" si="192"/>
        <v>No holdings</v>
      </c>
      <c r="DF205" s="17">
        <f t="shared" si="193"/>
        <v>0</v>
      </c>
      <c r="DG205" s="16" t="str">
        <f t="shared" si="194"/>
        <v>Pass</v>
      </c>
      <c r="DH205" s="33" t="b">
        <f>IF(ABS(Survey!$DA205)=0,TRUE,FALSE)</f>
        <v>1</v>
      </c>
      <c r="DI205" s="32" t="b">
        <f>NOT(ISBLANK(Survey!$DB205))</f>
        <v>0</v>
      </c>
      <c r="DJ205" s="16" t="str">
        <f t="shared" si="195"/>
        <v>Pass</v>
      </c>
      <c r="DK205" s="33" t="b">
        <f>IF(ABS(Survey!$DV205)=0,TRUE,FALSE)</f>
        <v>1</v>
      </c>
      <c r="DL205" s="32" t="b">
        <f>NOT(ISBLANK(Survey!$DW205))</f>
        <v>0</v>
      </c>
      <c r="DM205" t="str">
        <f t="shared" si="196"/>
        <v>Pass</v>
      </c>
      <c r="DN205" s="25" cm="1">
        <f t="array" ref="DN205">SUM(SUMIF(Survey!CW205,{"&gt;0","&lt;0"})*{1,-1})+SUM(SUMIF(Survey!DR205,{"&gt;0","&lt;0"})*{1,-1})</f>
        <v>0</v>
      </c>
      <c r="DO205" s="25">
        <f>SUM(SUMIF(Survey!DY205:EE205,{"&gt;0","&lt;0"})*{1,-1})+SUM(SUMIF(Survey!EG205:EM205,{"&gt;0","&lt;0"})*{1,-1})</f>
        <v>0</v>
      </c>
      <c r="DP205">
        <f t="shared" si="197"/>
        <v>0</v>
      </c>
      <c r="DQ205">
        <f t="shared" si="198"/>
        <v>0</v>
      </c>
      <c r="DR205" s="16" t="str">
        <f t="shared" si="199"/>
        <v>Pass</v>
      </c>
      <c r="DS205" s="33" t="b">
        <f>IF(ABS(Survey!$EE205)=0,TRUE,FALSE)</f>
        <v>1</v>
      </c>
      <c r="DT205" s="32" t="b">
        <f>NOT(ISBLANK(Survey!EF205))</f>
        <v>0</v>
      </c>
      <c r="DU205" s="16" t="str">
        <f t="shared" si="200"/>
        <v>Pass</v>
      </c>
      <c r="DV205" s="33" t="b">
        <f>IF(ABS(Survey!$EM205)=0,TRUE,FALSE)</f>
        <v>1</v>
      </c>
      <c r="DW205" s="32" t="b">
        <f>NOT(ISBLANK(Survey!$EN205))</f>
        <v>0</v>
      </c>
      <c r="DX205" s="16" t="str">
        <f t="shared" si="201"/>
        <v>Fail</v>
      </c>
      <c r="DY205" s="31">
        <f>SUM(SUMIF(Survey!ET205:EV205,{"&gt;0","&lt;0"})*{1,-1})</f>
        <v>0</v>
      </c>
      <c r="DZ205">
        <f t="shared" si="202"/>
        <v>0</v>
      </c>
      <c r="EA205">
        <f t="shared" si="203"/>
        <v>100</v>
      </c>
      <c r="EB205" s="30" t="b">
        <f>IF(OR(Survey!$M205="ETF",Survey!$M205="ETF, alternative mutual fund",Survey!$M205="Closed-end", Survey!$M205="Split share corp"),TRUE,FALSE)</f>
        <v>0</v>
      </c>
      <c r="EC205" s="16" t="str">
        <f t="shared" si="204"/>
        <v>Fail</v>
      </c>
      <c r="ED205" s="31">
        <f>SUM(SUMIF(Survey!EX205:FD205,{"&gt;0","&lt;0"})*{1,-1})</f>
        <v>0</v>
      </c>
      <c r="EE205">
        <f t="shared" si="205"/>
        <v>0</v>
      </c>
      <c r="EF205" s="17">
        <f t="shared" si="206"/>
        <v>100</v>
      </c>
      <c r="EG205" s="16" t="str">
        <f t="shared" si="207"/>
        <v>Fail</v>
      </c>
      <c r="EH205" s="31">
        <f>SUM(SUMIF(Survey!FF205:FL205,{"&gt;0","&lt;0"})*{1,-1})</f>
        <v>0</v>
      </c>
      <c r="EI205">
        <f t="shared" si="208"/>
        <v>0</v>
      </c>
      <c r="EJ205" s="17">
        <f t="shared" si="209"/>
        <v>100</v>
      </c>
    </row>
    <row r="206" spans="1:140">
      <c r="A206">
        <v>206</v>
      </c>
      <c r="B206" t="str">
        <f t="shared" si="0"/>
        <v>Pass</v>
      </c>
      <c r="C206" t="str">
        <f>IF(COUNTBLANK(Survey!B206:FM206)=$C$2, "Pass", "Fail")</f>
        <v>Pass</v>
      </c>
      <c r="D206" s="16" t="str">
        <f t="shared" si="158"/>
        <v>Fail</v>
      </c>
      <c r="E206" t="str">
        <f>IF(OR(ISBLANK(Survey!AL206),COUNTIF(G206:BJ206,"Fail")),"Fail","Pass")</f>
        <v>Fail</v>
      </c>
      <c r="F206" s="265"/>
      <c r="G206" s="16" t="str">
        <f t="shared" si="159"/>
        <v>Fail</v>
      </c>
      <c r="H206" s="139">
        <f>COUNTBLANK(Survey!B206:D206)+COUNTBLANK(Survey!G206)+COUNTBLANK(Survey!I206)+COUNTBLANK(Survey!K206:M206)+COUNTBLANK(Survey!P206:Q206)+COUNTBLANK(Survey!T206:W206)+COUNTBLANK(Survey!Z206:AC206)+COUNTBLANK(Survey!AF206:AG206)+COUNTBLANK(Survey!AK206:AK206)</f>
        <v>21</v>
      </c>
      <c r="I206" t="str">
        <f t="shared" si="160"/>
        <v>Fail</v>
      </c>
      <c r="J206" t="b">
        <f>IF(Survey!E206="No",TRUE,FALSE)</f>
        <v>0</v>
      </c>
      <c r="K206" s="29" cm="1">
        <f t="array" ref="K206">IF(COUNTA(Survey!$E$4:$E$695)=1, 0, SUM(IF(COUNTIF(Survey!$E$4:$E$695, Survey!$E$4:$E$695)=1,1,0)))</f>
        <v>0</v>
      </c>
      <c r="L206" s="29">
        <f>LEN(Survey!E206)</f>
        <v>0</v>
      </c>
      <c r="M206" s="16" t="str">
        <f t="shared" si="161"/>
        <v>Fail</v>
      </c>
      <c r="N206" t="b">
        <f>IF(Survey!F206="No",TRUE,FALSE)</f>
        <v>0</v>
      </c>
      <c r="O206" t="b">
        <f>Survey!F206=Survey!E206</f>
        <v>1</v>
      </c>
      <c r="P206">
        <f>COUNTIF(Survey!$F$4:$F$695,Survey!F206)</f>
        <v>0</v>
      </c>
      <c r="Q206" s="28">
        <f>LEN(Survey!F206)</f>
        <v>0</v>
      </c>
      <c r="R206" s="16" t="str">
        <f t="shared" si="162"/>
        <v>Pass</v>
      </c>
      <c r="S206" s="29">
        <f>MOD((LEN(Survey!H206)+2),11)</f>
        <v>2</v>
      </c>
      <c r="T206">
        <f>COUNTIF(Survey!$H$4:$H$695,Survey!H206)</f>
        <v>0</v>
      </c>
      <c r="U206" s="28" t="str">
        <f>IF(Survey!$L206="Prospectus fund", "Yes", "No")</f>
        <v>No</v>
      </c>
      <c r="V206" s="16" t="str">
        <f t="shared" si="163"/>
        <v>Pass</v>
      </c>
      <c r="W206" s="29">
        <f>MOD((LEN(Survey!J206)+2),11)</f>
        <v>2</v>
      </c>
      <c r="X206">
        <f>COUNTIF(Survey!$J$4:$J$695,Survey!J206)</f>
        <v>0</v>
      </c>
      <c r="Y206" s="30" t="b">
        <f>IF(OR(Survey!$M206="ETF",Survey!$M206="ETF, alternative mutual fund",Survey!$M206="Closed-end", Survey!$M206="Split share corp", Survey!$I206="Yes"),TRUE,FALSE)</f>
        <v>0</v>
      </c>
      <c r="Z206" s="16" t="str">
        <f>IFERROR(IF(AND(OR(AC206=AD206,AD206 = "Either"),NOT(ISBLANK(Survey!K206))),"Pass","Fail"),"Pass")</f>
        <v>Fail</v>
      </c>
      <c r="AA206" s="31" cm="1">
        <f t="array" ref="AA206">SUM(SUMIF(Survey!CH206:DA206,{"&gt;0","&lt;0"})*{1,-1})</f>
        <v>0</v>
      </c>
      <c r="AB206" s="33" cm="1">
        <f t="array" ref="AB206">SUM(SUMIF(Survey!CK206,{"&gt;0","&lt;0"})*{1,-1})+SUM(SUMIF(Survey!CU206,{"&gt;0","&lt;0"})*{1,-1})</f>
        <v>0</v>
      </c>
      <c r="AC206" s="33">
        <f>Survey!K206</f>
        <v>0</v>
      </c>
      <c r="AD206" s="32" t="str">
        <f t="shared" si="164"/>
        <v>Either</v>
      </c>
      <c r="AE206" s="16" t="str">
        <f t="shared" si="165"/>
        <v>Fail</v>
      </c>
      <c r="AF206" s="58" cm="1">
        <f t="array" ref="AF206">SUM(SUMIF(Survey!CH206:DA206,{"&gt;0","&lt;0"})*{1,-1})+SUM(SUMIF(Survey!DC206:DV206,{"&gt;0","&lt;0"})*{1,-1})</f>
        <v>0</v>
      </c>
      <c r="AG206" s="58">
        <f>IFERROR(AF206/(Survey!$BA206),0)</f>
        <v>0</v>
      </c>
      <c r="AH206" s="104" t="b">
        <f>IF(OR(Survey!$M206="Alternative strategy or hedge",Survey!$M206="Private asset",Survey!$L206="Prospectus fund"),TRUE,FALSE)</f>
        <v>0</v>
      </c>
      <c r="AI206" s="104" t="b">
        <f>NOT(ISBLANK(Survey!$M206))</f>
        <v>0</v>
      </c>
      <c r="AJ206" s="16" t="str">
        <f t="shared" si="166"/>
        <v>Fail</v>
      </c>
      <c r="AK206" t="b">
        <f>IF(Survey!W206="No",TRUE,FALSE)</f>
        <v>0</v>
      </c>
      <c r="AL206" s="119">
        <f>MOD((LEN(Survey!W206)+2),22)</f>
        <v>2</v>
      </c>
      <c r="AM206" t="str">
        <f t="shared" si="167"/>
        <v>Pass</v>
      </c>
      <c r="AN206" s="33" t="b">
        <f>NOT(ISNUMBER(SEARCH("Other",Survey!$Q206)))</f>
        <v>1</v>
      </c>
      <c r="AO206" s="32" t="b">
        <f>NOT(ISBLANK(Survey!$R206))</f>
        <v>0</v>
      </c>
      <c r="AP206" s="16" t="str">
        <f t="shared" si="168"/>
        <v>Pass</v>
      </c>
      <c r="AQ206" s="114">
        <f>COUNTBLANK(Survey!$X206)</f>
        <v>1</v>
      </c>
      <c r="AR206" s="58">
        <f>IF(AND(Survey!L206&lt;&gt;"Exempt fund",OR(Survey!$M206="ETF",Survey!$M206="ETF, alternative mutual fund",Survey!$M206="Mutual fund",Survey!$M206="Alternative mutual fund",Survey!$M206="Money market")),1,0)</f>
        <v>0</v>
      </c>
      <c r="AS206" s="16" t="str">
        <f t="shared" si="169"/>
        <v>Pass</v>
      </c>
      <c r="AT206" s="33" t="b">
        <f>NOT(ISNUMBER(SEARCH("Yes",Survey!$AC206)))</f>
        <v>1</v>
      </c>
      <c r="AU206" s="32" t="b">
        <f>IF(COUNTBLANK(Survey!$AD206:$AE206)=0,TRUE, FALSE)</f>
        <v>0</v>
      </c>
      <c r="AV206" s="16" t="str">
        <f t="shared" si="170"/>
        <v>Pass</v>
      </c>
      <c r="AW206" s="33" t="b">
        <f>NOT(ISNUMBER(SEARCH("Yes",Survey!$AF206)))</f>
        <v>1</v>
      </c>
      <c r="AX206" s="32" t="b">
        <f>NOT(ISBLANK(Survey!$AH206))</f>
        <v>0</v>
      </c>
      <c r="AY206" s="16" t="str">
        <f t="shared" si="171"/>
        <v>Pass</v>
      </c>
      <c r="AZ206" s="33" t="b">
        <f>NOT(OR(ISNUMBER(SEARCH("Other",Survey!$AH206)),ISNUMBER(SEARCH("Multiple",Survey!$AH206))))</f>
        <v>1</v>
      </c>
      <c r="BA206" s="32" t="b">
        <f>NOT(ISBLANK(Survey!$AI206))</f>
        <v>0</v>
      </c>
      <c r="BB206" s="16" t="str">
        <f t="shared" si="172"/>
        <v>Fail</v>
      </c>
      <c r="BC206" s="114">
        <f>IF(ABS(Survey!$BA206)&gt;0, 1,0)</f>
        <v>0</v>
      </c>
      <c r="BD206" s="114">
        <f>IF(COUNTBLANK(Survey!$AL206)=0,1,0)</f>
        <v>0</v>
      </c>
      <c r="BE206" s="16" t="str">
        <f t="shared" si="173"/>
        <v>Pass</v>
      </c>
      <c r="BF206" s="114">
        <f>IF(ISBLANK(Survey!$AL206),0,1)</f>
        <v>0</v>
      </c>
      <c r="BG206" s="133">
        <f>COUNTBLANK(Survey!$AM206)</f>
        <v>1</v>
      </c>
      <c r="BH206" s="16" t="str">
        <f t="shared" si="174"/>
        <v>Pass</v>
      </c>
      <c r="BI206" s="114">
        <f>IF(OR(Survey!$AM206="Closed",ISBLANK(Survey!$AM206)),0,1)</f>
        <v>0</v>
      </c>
      <c r="BJ206" s="133">
        <f>IF(ISBLANK(Survey!$AN206),1,0)</f>
        <v>1</v>
      </c>
      <c r="BK206" s="118" t="str">
        <f t="shared" si="175"/>
        <v>Pass</v>
      </c>
      <c r="BL206" s="31" cm="1">
        <f t="array" ref="BL206">SUM(SUMIF(Survey!AO206:AP206,{"&gt;0","&lt;0"})*{1,-1})</f>
        <v>0</v>
      </c>
      <c r="BM206">
        <f t="shared" si="176"/>
        <v>0</v>
      </c>
      <c r="BN206">
        <f t="shared" si="177"/>
        <v>100</v>
      </c>
      <c r="BO206" s="118" t="str">
        <f t="shared" si="178"/>
        <v>Pass</v>
      </c>
      <c r="BP206">
        <f>IF(Survey!AQ206="No",0,1)</f>
        <v>1</v>
      </c>
      <c r="BQ206" s="207">
        <f>MOD((LEN(Survey!AQ206)+2),22)</f>
        <v>2</v>
      </c>
      <c r="BR206">
        <f>IF(Survey!AR206="No",0,1)</f>
        <v>1</v>
      </c>
      <c r="BS206" s="207">
        <f>MOD((LEN(Survey!AR206)+2),22)</f>
        <v>2</v>
      </c>
      <c r="BT206" s="114">
        <f>COUNTBLANK(Survey!$AQ206:$AS206)+COUNTBLANK(Survey!$AU206)</f>
        <v>4</v>
      </c>
      <c r="BU206" s="114">
        <f>IF(Survey!$I206="Yes",1,0)</f>
        <v>0</v>
      </c>
      <c r="BV206" s="114">
        <f>IF(OR(Survey!$M206="Mutual fund",Survey!$M206="Alternative mutual fund",Survey!$M206="Money market"),1,0)</f>
        <v>0</v>
      </c>
      <c r="BW206" s="119">
        <f>IF(OR(Survey!$M206="ETF",Survey!$M206="ETF, alternative mutual fund"),1,0)</f>
        <v>0</v>
      </c>
      <c r="BX206" s="16" t="str">
        <f t="shared" si="179"/>
        <v>Pass</v>
      </c>
      <c r="BY206" s="33">
        <f>IF(ISNUMBER(SEARCH("Other",Survey!$AS206)), 1, 0)</f>
        <v>0</v>
      </c>
      <c r="BZ206" s="58" t="b">
        <f>NOT(ISBLANK(Survey!$AT206))</f>
        <v>0</v>
      </c>
      <c r="CA206" s="16" t="str">
        <f t="shared" si="180"/>
        <v>Pass</v>
      </c>
      <c r="CB206" s="114">
        <f>IF(Survey!$BB206=0, 0,1)</f>
        <v>0</v>
      </c>
      <c r="CC206" s="58">
        <f>Survey!$AV206</f>
        <v>0</v>
      </c>
      <c r="CD206" s="58">
        <f>Survey!$BC206+Survey!$BD206+ABS(Survey!$BE206)-ABS(Survey!$BF206)-ABS(Survey!$BG206)-ABS(Survey!$BL206)</f>
        <v>0</v>
      </c>
      <c r="CE206" s="138">
        <f>Survey!BB206+(ABS(Survey!$BH206)-ABS(Survey!$BI206)+ABS(Survey!$BJ206)-ABS(Survey!$BK206))*0.5</f>
        <v>0</v>
      </c>
      <c r="CF206" s="58">
        <f t="shared" si="181"/>
        <v>0</v>
      </c>
      <c r="CG206" s="58">
        <f>IF(AND($CC206&gt;$CF206-0.2,$CC206&lt;$CF206+0.2,ISBLANK(Survey!$AV206)=FALSE),0,1)</f>
        <v>1</v>
      </c>
      <c r="CH206" s="133">
        <f>IF(ISBLANK(Survey!$AW206),1,0)</f>
        <v>1</v>
      </c>
      <c r="CI206" s="16" t="str">
        <f t="shared" si="182"/>
        <v>Pass</v>
      </c>
      <c r="CJ206" s="114">
        <f>IF(Survey!$BB206=0, 0,1)</f>
        <v>0</v>
      </c>
      <c r="CK206" s="58">
        <f>IF(AND(Survey!$AX206&gt;=0,Survey!$AX206&lt;=0.2,Survey!$AX206&lt;&gt;""),0,1)</f>
        <v>1</v>
      </c>
      <c r="CL206" s="114">
        <f>IF(ISBLANK(Survey!$AY206),1,0)</f>
        <v>1</v>
      </c>
      <c r="CM206" s="16" t="str">
        <f t="shared" si="183"/>
        <v>Fail</v>
      </c>
      <c r="CN206" s="133">
        <f>Survey!$AZ206</f>
        <v>0</v>
      </c>
      <c r="CO206" s="16" t="str">
        <f t="shared" si="184"/>
        <v>Pass</v>
      </c>
      <c r="CP206" s="31">
        <f>Survey!$BA206</f>
        <v>0</v>
      </c>
      <c r="CQ206" s="138">
        <f>Survey!$BB206+Survey!$BC206+Survey!$BD206+ABS(Survey!$BE206)-ABS(Survey!$BF206)-ABS(Survey!$BG206)+ABS(Survey!$BH206)-ABS(Survey!$BI206)+ABS(Survey!$BJ206)-ABS(Survey!$BK206)-ABS(Survey!$BL206)+Survey!$BM206</f>
        <v>0</v>
      </c>
      <c r="CR206" s="30">
        <f t="shared" si="185"/>
        <v>0</v>
      </c>
      <c r="CS206" s="17">
        <f t="shared" si="186"/>
        <v>0</v>
      </c>
      <c r="CT206" s="16" t="str">
        <f t="shared" si="187"/>
        <v>Pass</v>
      </c>
      <c r="CU206" s="33" t="b">
        <f>IF(ABS(Survey!$BM206)=0,TRUE,FALSE)</f>
        <v>1</v>
      </c>
      <c r="CV206" s="32" t="b">
        <f>NOT(ISBLANK(Survey!$BN206))</f>
        <v>0</v>
      </c>
      <c r="CW206" t="str">
        <f t="shared" si="188"/>
        <v>Fail</v>
      </c>
      <c r="CX206" s="25">
        <f>Survey!$BA206</f>
        <v>0</v>
      </c>
      <c r="CY206" s="25" cm="1">
        <f t="array" ref="CY206">SUM(SUMIF(Survey!BP206:BW206,{"&gt;0","&lt;0"})*{1,-1})-SUM(SUMIF(Survey!BY206:CF206,{"&gt;0","&lt;0"})*{1,-1})</f>
        <v>0</v>
      </c>
      <c r="CZ206" s="30" t="str">
        <f t="shared" si="189"/>
        <v>No holdings</v>
      </c>
      <c r="DA206">
        <f t="shared" si="190"/>
        <v>0</v>
      </c>
      <c r="DB206" s="16" t="str">
        <f t="shared" si="191"/>
        <v>Fail</v>
      </c>
      <c r="DC206" s="31">
        <f>Survey!$BA206</f>
        <v>0</v>
      </c>
      <c r="DD206" s="31" cm="1">
        <f t="array" ref="DD206">SUM(SUMIF(Survey!CH206:DA206,{"&gt;0","&lt;0"})*{1,-1})-SUM(SUMIF(Survey!DC206:DV206,{"&gt;0","&lt;0"})*{1,-1})</f>
        <v>0</v>
      </c>
      <c r="DE206" s="30" t="str">
        <f t="shared" si="192"/>
        <v>No holdings</v>
      </c>
      <c r="DF206" s="17">
        <f t="shared" si="193"/>
        <v>0</v>
      </c>
      <c r="DG206" s="16" t="str">
        <f t="shared" si="194"/>
        <v>Pass</v>
      </c>
      <c r="DH206" s="33" t="b">
        <f>IF(ABS(Survey!$DA206)=0,TRUE,FALSE)</f>
        <v>1</v>
      </c>
      <c r="DI206" s="32" t="b">
        <f>NOT(ISBLANK(Survey!$DB206))</f>
        <v>0</v>
      </c>
      <c r="DJ206" s="16" t="str">
        <f t="shared" si="195"/>
        <v>Pass</v>
      </c>
      <c r="DK206" s="33" t="b">
        <f>IF(ABS(Survey!$DV206)=0,TRUE,FALSE)</f>
        <v>1</v>
      </c>
      <c r="DL206" s="32" t="b">
        <f>NOT(ISBLANK(Survey!$DW206))</f>
        <v>0</v>
      </c>
      <c r="DM206" t="str">
        <f t="shared" si="196"/>
        <v>Pass</v>
      </c>
      <c r="DN206" s="25" cm="1">
        <f t="array" ref="DN206">SUM(SUMIF(Survey!CW206,{"&gt;0","&lt;0"})*{1,-1})+SUM(SUMIF(Survey!DR206,{"&gt;0","&lt;0"})*{1,-1})</f>
        <v>0</v>
      </c>
      <c r="DO206" s="25">
        <f>SUM(SUMIF(Survey!DY206:EE206,{"&gt;0","&lt;0"})*{1,-1})+SUM(SUMIF(Survey!EG206:EM206,{"&gt;0","&lt;0"})*{1,-1})</f>
        <v>0</v>
      </c>
      <c r="DP206">
        <f t="shared" si="197"/>
        <v>0</v>
      </c>
      <c r="DQ206">
        <f t="shared" si="198"/>
        <v>0</v>
      </c>
      <c r="DR206" s="16" t="str">
        <f t="shared" si="199"/>
        <v>Pass</v>
      </c>
      <c r="DS206" s="33" t="b">
        <f>IF(ABS(Survey!$EE206)=0,TRUE,FALSE)</f>
        <v>1</v>
      </c>
      <c r="DT206" s="32" t="b">
        <f>NOT(ISBLANK(Survey!EF206))</f>
        <v>0</v>
      </c>
      <c r="DU206" s="16" t="str">
        <f t="shared" si="200"/>
        <v>Pass</v>
      </c>
      <c r="DV206" s="33" t="b">
        <f>IF(ABS(Survey!$EM206)=0,TRUE,FALSE)</f>
        <v>1</v>
      </c>
      <c r="DW206" s="32" t="b">
        <f>NOT(ISBLANK(Survey!$EN206))</f>
        <v>0</v>
      </c>
      <c r="DX206" s="16" t="str">
        <f t="shared" si="201"/>
        <v>Fail</v>
      </c>
      <c r="DY206" s="31">
        <f>SUM(SUMIF(Survey!ET206:EV206,{"&gt;0","&lt;0"})*{1,-1})</f>
        <v>0</v>
      </c>
      <c r="DZ206">
        <f t="shared" si="202"/>
        <v>0</v>
      </c>
      <c r="EA206">
        <f t="shared" si="203"/>
        <v>100</v>
      </c>
      <c r="EB206" s="30" t="b">
        <f>IF(OR(Survey!$M206="ETF",Survey!$M206="ETF, alternative mutual fund",Survey!$M206="Closed-end", Survey!$M206="Split share corp"),TRUE,FALSE)</f>
        <v>0</v>
      </c>
      <c r="EC206" s="16" t="str">
        <f t="shared" si="204"/>
        <v>Fail</v>
      </c>
      <c r="ED206" s="31">
        <f>SUM(SUMIF(Survey!EX206:FD206,{"&gt;0","&lt;0"})*{1,-1})</f>
        <v>0</v>
      </c>
      <c r="EE206">
        <f t="shared" si="205"/>
        <v>0</v>
      </c>
      <c r="EF206" s="17">
        <f t="shared" si="206"/>
        <v>100</v>
      </c>
      <c r="EG206" s="16" t="str">
        <f t="shared" si="207"/>
        <v>Fail</v>
      </c>
      <c r="EH206" s="31">
        <f>SUM(SUMIF(Survey!FF206:FL206,{"&gt;0","&lt;0"})*{1,-1})</f>
        <v>0</v>
      </c>
      <c r="EI206">
        <f t="shared" si="208"/>
        <v>0</v>
      </c>
      <c r="EJ206" s="17">
        <f t="shared" si="209"/>
        <v>100</v>
      </c>
    </row>
    <row r="207" spans="1:140">
      <c r="A207">
        <v>207</v>
      </c>
      <c r="B207" t="str">
        <f t="shared" si="0"/>
        <v>Pass</v>
      </c>
      <c r="C207" t="str">
        <f>IF(COUNTBLANK(Survey!B207:FM207)=$C$2, "Pass", "Fail")</f>
        <v>Pass</v>
      </c>
      <c r="D207" s="16" t="str">
        <f t="shared" si="158"/>
        <v>Fail</v>
      </c>
      <c r="E207" t="str">
        <f>IF(OR(ISBLANK(Survey!AL207),COUNTIF(G207:BJ207,"Fail")),"Fail","Pass")</f>
        <v>Fail</v>
      </c>
      <c r="F207" s="265"/>
      <c r="G207" s="16" t="str">
        <f t="shared" si="159"/>
        <v>Fail</v>
      </c>
      <c r="H207" s="139">
        <f>COUNTBLANK(Survey!B207:D207)+COUNTBLANK(Survey!G207)+COUNTBLANK(Survey!I207)+COUNTBLANK(Survey!K207:M207)+COUNTBLANK(Survey!P207:Q207)+COUNTBLANK(Survey!T207:W207)+COUNTBLANK(Survey!Z207:AC207)+COUNTBLANK(Survey!AF207:AG207)+COUNTBLANK(Survey!AK207:AK207)</f>
        <v>21</v>
      </c>
      <c r="I207" t="str">
        <f t="shared" si="160"/>
        <v>Fail</v>
      </c>
      <c r="J207" t="b">
        <f>IF(Survey!E207="No",TRUE,FALSE)</f>
        <v>0</v>
      </c>
      <c r="K207" s="29" cm="1">
        <f t="array" ref="K207">IF(COUNTA(Survey!$E$4:$E$695)=1, 0, SUM(IF(COUNTIF(Survey!$E$4:$E$695, Survey!$E$4:$E$695)=1,1,0)))</f>
        <v>0</v>
      </c>
      <c r="L207" s="29">
        <f>LEN(Survey!E207)</f>
        <v>0</v>
      </c>
      <c r="M207" s="16" t="str">
        <f t="shared" si="161"/>
        <v>Fail</v>
      </c>
      <c r="N207" t="b">
        <f>IF(Survey!F207="No",TRUE,FALSE)</f>
        <v>0</v>
      </c>
      <c r="O207" t="b">
        <f>Survey!F207=Survey!E207</f>
        <v>1</v>
      </c>
      <c r="P207">
        <f>COUNTIF(Survey!$F$4:$F$695,Survey!F207)</f>
        <v>0</v>
      </c>
      <c r="Q207" s="28">
        <f>LEN(Survey!F207)</f>
        <v>0</v>
      </c>
      <c r="R207" s="16" t="str">
        <f t="shared" si="162"/>
        <v>Pass</v>
      </c>
      <c r="S207" s="29">
        <f>MOD((LEN(Survey!H207)+2),11)</f>
        <v>2</v>
      </c>
      <c r="T207">
        <f>COUNTIF(Survey!$H$4:$H$695,Survey!H207)</f>
        <v>0</v>
      </c>
      <c r="U207" s="28" t="str">
        <f>IF(Survey!$L207="Prospectus fund", "Yes", "No")</f>
        <v>No</v>
      </c>
      <c r="V207" s="16" t="str">
        <f t="shared" si="163"/>
        <v>Pass</v>
      </c>
      <c r="W207" s="29">
        <f>MOD((LEN(Survey!J207)+2),11)</f>
        <v>2</v>
      </c>
      <c r="X207">
        <f>COUNTIF(Survey!$J$4:$J$695,Survey!J207)</f>
        <v>0</v>
      </c>
      <c r="Y207" s="30" t="b">
        <f>IF(OR(Survey!$M207="ETF",Survey!$M207="ETF, alternative mutual fund",Survey!$M207="Closed-end", Survey!$M207="Split share corp", Survey!$I207="Yes"),TRUE,FALSE)</f>
        <v>0</v>
      </c>
      <c r="Z207" s="16" t="str">
        <f>IFERROR(IF(AND(OR(AC207=AD207,AD207 = "Either"),NOT(ISBLANK(Survey!K207))),"Pass","Fail"),"Pass")</f>
        <v>Fail</v>
      </c>
      <c r="AA207" s="31" cm="1">
        <f t="array" ref="AA207">SUM(SUMIF(Survey!CH207:DA207,{"&gt;0","&lt;0"})*{1,-1})</f>
        <v>0</v>
      </c>
      <c r="AB207" s="33" cm="1">
        <f t="array" ref="AB207">SUM(SUMIF(Survey!CK207,{"&gt;0","&lt;0"})*{1,-1})+SUM(SUMIF(Survey!CU207,{"&gt;0","&lt;0"})*{1,-1})</f>
        <v>0</v>
      </c>
      <c r="AC207" s="33">
        <f>Survey!K207</f>
        <v>0</v>
      </c>
      <c r="AD207" s="32" t="str">
        <f t="shared" si="164"/>
        <v>Either</v>
      </c>
      <c r="AE207" s="16" t="str">
        <f t="shared" si="165"/>
        <v>Fail</v>
      </c>
      <c r="AF207" s="58" cm="1">
        <f t="array" ref="AF207">SUM(SUMIF(Survey!CH207:DA207,{"&gt;0","&lt;0"})*{1,-1})+SUM(SUMIF(Survey!DC207:DV207,{"&gt;0","&lt;0"})*{1,-1})</f>
        <v>0</v>
      </c>
      <c r="AG207" s="58">
        <f>IFERROR(AF207/(Survey!$BA207),0)</f>
        <v>0</v>
      </c>
      <c r="AH207" s="104" t="b">
        <f>IF(OR(Survey!$M207="Alternative strategy or hedge",Survey!$M207="Private asset",Survey!$L207="Prospectus fund"),TRUE,FALSE)</f>
        <v>0</v>
      </c>
      <c r="AI207" s="104" t="b">
        <f>NOT(ISBLANK(Survey!$M207))</f>
        <v>0</v>
      </c>
      <c r="AJ207" s="16" t="str">
        <f t="shared" si="166"/>
        <v>Fail</v>
      </c>
      <c r="AK207" t="b">
        <f>IF(Survey!W207="No",TRUE,FALSE)</f>
        <v>0</v>
      </c>
      <c r="AL207" s="119">
        <f>MOD((LEN(Survey!W207)+2),22)</f>
        <v>2</v>
      </c>
      <c r="AM207" t="str">
        <f t="shared" si="167"/>
        <v>Pass</v>
      </c>
      <c r="AN207" s="33" t="b">
        <f>NOT(ISNUMBER(SEARCH("Other",Survey!$Q207)))</f>
        <v>1</v>
      </c>
      <c r="AO207" s="32" t="b">
        <f>NOT(ISBLANK(Survey!$R207))</f>
        <v>0</v>
      </c>
      <c r="AP207" s="16" t="str">
        <f t="shared" si="168"/>
        <v>Pass</v>
      </c>
      <c r="AQ207" s="114">
        <f>COUNTBLANK(Survey!$X207)</f>
        <v>1</v>
      </c>
      <c r="AR207" s="58">
        <f>IF(AND(Survey!L207&lt;&gt;"Exempt fund",OR(Survey!$M207="ETF",Survey!$M207="ETF, alternative mutual fund",Survey!$M207="Mutual fund",Survey!$M207="Alternative mutual fund",Survey!$M207="Money market")),1,0)</f>
        <v>0</v>
      </c>
      <c r="AS207" s="16" t="str">
        <f t="shared" si="169"/>
        <v>Pass</v>
      </c>
      <c r="AT207" s="33" t="b">
        <f>NOT(ISNUMBER(SEARCH("Yes",Survey!$AC207)))</f>
        <v>1</v>
      </c>
      <c r="AU207" s="32" t="b">
        <f>IF(COUNTBLANK(Survey!$AD207:$AE207)=0,TRUE, FALSE)</f>
        <v>0</v>
      </c>
      <c r="AV207" s="16" t="str">
        <f t="shared" si="170"/>
        <v>Pass</v>
      </c>
      <c r="AW207" s="33" t="b">
        <f>NOT(ISNUMBER(SEARCH("Yes",Survey!$AF207)))</f>
        <v>1</v>
      </c>
      <c r="AX207" s="32" t="b">
        <f>NOT(ISBLANK(Survey!$AH207))</f>
        <v>0</v>
      </c>
      <c r="AY207" s="16" t="str">
        <f t="shared" si="171"/>
        <v>Pass</v>
      </c>
      <c r="AZ207" s="33" t="b">
        <f>NOT(OR(ISNUMBER(SEARCH("Other",Survey!$AH207)),ISNUMBER(SEARCH("Multiple",Survey!$AH207))))</f>
        <v>1</v>
      </c>
      <c r="BA207" s="32" t="b">
        <f>NOT(ISBLANK(Survey!$AI207))</f>
        <v>0</v>
      </c>
      <c r="BB207" s="16" t="str">
        <f t="shared" si="172"/>
        <v>Fail</v>
      </c>
      <c r="BC207" s="114">
        <f>IF(ABS(Survey!$BA207)&gt;0, 1,0)</f>
        <v>0</v>
      </c>
      <c r="BD207" s="114">
        <f>IF(COUNTBLANK(Survey!$AL207)=0,1,0)</f>
        <v>0</v>
      </c>
      <c r="BE207" s="16" t="str">
        <f t="shared" si="173"/>
        <v>Pass</v>
      </c>
      <c r="BF207" s="114">
        <f>IF(ISBLANK(Survey!$AL207),0,1)</f>
        <v>0</v>
      </c>
      <c r="BG207" s="133">
        <f>COUNTBLANK(Survey!$AM207)</f>
        <v>1</v>
      </c>
      <c r="BH207" s="16" t="str">
        <f t="shared" si="174"/>
        <v>Pass</v>
      </c>
      <c r="BI207" s="114">
        <f>IF(OR(Survey!$AM207="Closed",ISBLANK(Survey!$AM207)),0,1)</f>
        <v>0</v>
      </c>
      <c r="BJ207" s="133">
        <f>IF(ISBLANK(Survey!$AN207),1,0)</f>
        <v>1</v>
      </c>
      <c r="BK207" s="118" t="str">
        <f t="shared" si="175"/>
        <v>Pass</v>
      </c>
      <c r="BL207" s="31" cm="1">
        <f t="array" ref="BL207">SUM(SUMIF(Survey!AO207:AP207,{"&gt;0","&lt;0"})*{1,-1})</f>
        <v>0</v>
      </c>
      <c r="BM207">
        <f t="shared" si="176"/>
        <v>0</v>
      </c>
      <c r="BN207">
        <f t="shared" si="177"/>
        <v>100</v>
      </c>
      <c r="BO207" s="118" t="str">
        <f t="shared" si="178"/>
        <v>Pass</v>
      </c>
      <c r="BP207">
        <f>IF(Survey!AQ207="No",0,1)</f>
        <v>1</v>
      </c>
      <c r="BQ207" s="207">
        <f>MOD((LEN(Survey!AQ207)+2),22)</f>
        <v>2</v>
      </c>
      <c r="BR207">
        <f>IF(Survey!AR207="No",0,1)</f>
        <v>1</v>
      </c>
      <c r="BS207" s="207">
        <f>MOD((LEN(Survey!AR207)+2),22)</f>
        <v>2</v>
      </c>
      <c r="BT207" s="114">
        <f>COUNTBLANK(Survey!$AQ207:$AS207)+COUNTBLANK(Survey!$AU207)</f>
        <v>4</v>
      </c>
      <c r="BU207" s="114">
        <f>IF(Survey!$I207="Yes",1,0)</f>
        <v>0</v>
      </c>
      <c r="BV207" s="114">
        <f>IF(OR(Survey!$M207="Mutual fund",Survey!$M207="Alternative mutual fund",Survey!$M207="Money market"),1,0)</f>
        <v>0</v>
      </c>
      <c r="BW207" s="119">
        <f>IF(OR(Survey!$M207="ETF",Survey!$M207="ETF, alternative mutual fund"),1,0)</f>
        <v>0</v>
      </c>
      <c r="BX207" s="16" t="str">
        <f t="shared" si="179"/>
        <v>Pass</v>
      </c>
      <c r="BY207" s="33">
        <f>IF(ISNUMBER(SEARCH("Other",Survey!$AS207)), 1, 0)</f>
        <v>0</v>
      </c>
      <c r="BZ207" s="58" t="b">
        <f>NOT(ISBLANK(Survey!$AT207))</f>
        <v>0</v>
      </c>
      <c r="CA207" s="16" t="str">
        <f t="shared" si="180"/>
        <v>Pass</v>
      </c>
      <c r="CB207" s="114">
        <f>IF(Survey!$BB207=0, 0,1)</f>
        <v>0</v>
      </c>
      <c r="CC207" s="58">
        <f>Survey!$AV207</f>
        <v>0</v>
      </c>
      <c r="CD207" s="58">
        <f>Survey!$BC207+Survey!$BD207+ABS(Survey!$BE207)-ABS(Survey!$BF207)-ABS(Survey!$BG207)-ABS(Survey!$BL207)</f>
        <v>0</v>
      </c>
      <c r="CE207" s="138">
        <f>Survey!BB207+(ABS(Survey!$BH207)-ABS(Survey!$BI207)+ABS(Survey!$BJ207)-ABS(Survey!$BK207))*0.5</f>
        <v>0</v>
      </c>
      <c r="CF207" s="58">
        <f t="shared" si="181"/>
        <v>0</v>
      </c>
      <c r="CG207" s="58">
        <f>IF(AND($CC207&gt;$CF207-0.2,$CC207&lt;$CF207+0.2,ISBLANK(Survey!$AV207)=FALSE),0,1)</f>
        <v>1</v>
      </c>
      <c r="CH207" s="133">
        <f>IF(ISBLANK(Survey!$AW207),1,0)</f>
        <v>1</v>
      </c>
      <c r="CI207" s="16" t="str">
        <f t="shared" si="182"/>
        <v>Pass</v>
      </c>
      <c r="CJ207" s="114">
        <f>IF(Survey!$BB207=0, 0,1)</f>
        <v>0</v>
      </c>
      <c r="CK207" s="58">
        <f>IF(AND(Survey!$AX207&gt;=0,Survey!$AX207&lt;=0.2,Survey!$AX207&lt;&gt;""),0,1)</f>
        <v>1</v>
      </c>
      <c r="CL207" s="114">
        <f>IF(ISBLANK(Survey!$AY207),1,0)</f>
        <v>1</v>
      </c>
      <c r="CM207" s="16" t="str">
        <f t="shared" si="183"/>
        <v>Fail</v>
      </c>
      <c r="CN207" s="133">
        <f>Survey!$AZ207</f>
        <v>0</v>
      </c>
      <c r="CO207" s="16" t="str">
        <f t="shared" si="184"/>
        <v>Pass</v>
      </c>
      <c r="CP207" s="31">
        <f>Survey!$BA207</f>
        <v>0</v>
      </c>
      <c r="CQ207" s="138">
        <f>Survey!$BB207+Survey!$BC207+Survey!$BD207+ABS(Survey!$BE207)-ABS(Survey!$BF207)-ABS(Survey!$BG207)+ABS(Survey!$BH207)-ABS(Survey!$BI207)+ABS(Survey!$BJ207)-ABS(Survey!$BK207)-ABS(Survey!$BL207)+Survey!$BM207</f>
        <v>0</v>
      </c>
      <c r="CR207" s="30">
        <f t="shared" si="185"/>
        <v>0</v>
      </c>
      <c r="CS207" s="17">
        <f t="shared" si="186"/>
        <v>0</v>
      </c>
      <c r="CT207" s="16" t="str">
        <f t="shared" si="187"/>
        <v>Pass</v>
      </c>
      <c r="CU207" s="33" t="b">
        <f>IF(ABS(Survey!$BM207)=0,TRUE,FALSE)</f>
        <v>1</v>
      </c>
      <c r="CV207" s="32" t="b">
        <f>NOT(ISBLANK(Survey!$BN207))</f>
        <v>0</v>
      </c>
      <c r="CW207" t="str">
        <f t="shared" si="188"/>
        <v>Fail</v>
      </c>
      <c r="CX207" s="25">
        <f>Survey!$BA207</f>
        <v>0</v>
      </c>
      <c r="CY207" s="25" cm="1">
        <f t="array" ref="CY207">SUM(SUMIF(Survey!BP207:BW207,{"&gt;0","&lt;0"})*{1,-1})-SUM(SUMIF(Survey!BY207:CF207,{"&gt;0","&lt;0"})*{1,-1})</f>
        <v>0</v>
      </c>
      <c r="CZ207" s="30" t="str">
        <f t="shared" si="189"/>
        <v>No holdings</v>
      </c>
      <c r="DA207">
        <f t="shared" si="190"/>
        <v>0</v>
      </c>
      <c r="DB207" s="16" t="str">
        <f t="shared" si="191"/>
        <v>Fail</v>
      </c>
      <c r="DC207" s="31">
        <f>Survey!$BA207</f>
        <v>0</v>
      </c>
      <c r="DD207" s="31" cm="1">
        <f t="array" ref="DD207">SUM(SUMIF(Survey!CH207:DA207,{"&gt;0","&lt;0"})*{1,-1})-SUM(SUMIF(Survey!DC207:DV207,{"&gt;0","&lt;0"})*{1,-1})</f>
        <v>0</v>
      </c>
      <c r="DE207" s="30" t="str">
        <f t="shared" si="192"/>
        <v>No holdings</v>
      </c>
      <c r="DF207" s="17">
        <f t="shared" si="193"/>
        <v>0</v>
      </c>
      <c r="DG207" s="16" t="str">
        <f t="shared" si="194"/>
        <v>Pass</v>
      </c>
      <c r="DH207" s="33" t="b">
        <f>IF(ABS(Survey!$DA207)=0,TRUE,FALSE)</f>
        <v>1</v>
      </c>
      <c r="DI207" s="32" t="b">
        <f>NOT(ISBLANK(Survey!$DB207))</f>
        <v>0</v>
      </c>
      <c r="DJ207" s="16" t="str">
        <f t="shared" si="195"/>
        <v>Pass</v>
      </c>
      <c r="DK207" s="33" t="b">
        <f>IF(ABS(Survey!$DV207)=0,TRUE,FALSE)</f>
        <v>1</v>
      </c>
      <c r="DL207" s="32" t="b">
        <f>NOT(ISBLANK(Survey!$DW207))</f>
        <v>0</v>
      </c>
      <c r="DM207" t="str">
        <f t="shared" si="196"/>
        <v>Pass</v>
      </c>
      <c r="DN207" s="25" cm="1">
        <f t="array" ref="DN207">SUM(SUMIF(Survey!CW207,{"&gt;0","&lt;0"})*{1,-1})+SUM(SUMIF(Survey!DR207,{"&gt;0","&lt;0"})*{1,-1})</f>
        <v>0</v>
      </c>
      <c r="DO207" s="25">
        <f>SUM(SUMIF(Survey!DY207:EE207,{"&gt;0","&lt;0"})*{1,-1})+SUM(SUMIF(Survey!EG207:EM207,{"&gt;0","&lt;0"})*{1,-1})</f>
        <v>0</v>
      </c>
      <c r="DP207">
        <f t="shared" si="197"/>
        <v>0</v>
      </c>
      <c r="DQ207">
        <f t="shared" si="198"/>
        <v>0</v>
      </c>
      <c r="DR207" s="16" t="str">
        <f t="shared" si="199"/>
        <v>Pass</v>
      </c>
      <c r="DS207" s="33" t="b">
        <f>IF(ABS(Survey!$EE207)=0,TRUE,FALSE)</f>
        <v>1</v>
      </c>
      <c r="DT207" s="32" t="b">
        <f>NOT(ISBLANK(Survey!EF207))</f>
        <v>0</v>
      </c>
      <c r="DU207" s="16" t="str">
        <f t="shared" si="200"/>
        <v>Pass</v>
      </c>
      <c r="DV207" s="33" t="b">
        <f>IF(ABS(Survey!$EM207)=0,TRUE,FALSE)</f>
        <v>1</v>
      </c>
      <c r="DW207" s="32" t="b">
        <f>NOT(ISBLANK(Survey!$EN207))</f>
        <v>0</v>
      </c>
      <c r="DX207" s="16" t="str">
        <f t="shared" si="201"/>
        <v>Fail</v>
      </c>
      <c r="DY207" s="31">
        <f>SUM(SUMIF(Survey!ET207:EV207,{"&gt;0","&lt;0"})*{1,-1})</f>
        <v>0</v>
      </c>
      <c r="DZ207">
        <f t="shared" si="202"/>
        <v>0</v>
      </c>
      <c r="EA207">
        <f t="shared" si="203"/>
        <v>100</v>
      </c>
      <c r="EB207" s="30" t="b">
        <f>IF(OR(Survey!$M207="ETF",Survey!$M207="ETF, alternative mutual fund",Survey!$M207="Closed-end", Survey!$M207="Split share corp"),TRUE,FALSE)</f>
        <v>0</v>
      </c>
      <c r="EC207" s="16" t="str">
        <f t="shared" si="204"/>
        <v>Fail</v>
      </c>
      <c r="ED207" s="31">
        <f>SUM(SUMIF(Survey!EX207:FD207,{"&gt;0","&lt;0"})*{1,-1})</f>
        <v>0</v>
      </c>
      <c r="EE207">
        <f t="shared" si="205"/>
        <v>0</v>
      </c>
      <c r="EF207" s="17">
        <f t="shared" si="206"/>
        <v>100</v>
      </c>
      <c r="EG207" s="16" t="str">
        <f t="shared" si="207"/>
        <v>Fail</v>
      </c>
      <c r="EH207" s="31">
        <f>SUM(SUMIF(Survey!FF207:FL207,{"&gt;0","&lt;0"})*{1,-1})</f>
        <v>0</v>
      </c>
      <c r="EI207">
        <f t="shared" si="208"/>
        <v>0</v>
      </c>
      <c r="EJ207" s="17">
        <f t="shared" si="209"/>
        <v>100</v>
      </c>
    </row>
    <row r="208" spans="1:140">
      <c r="A208">
        <v>208</v>
      </c>
      <c r="B208" t="str">
        <f t="shared" si="0"/>
        <v>Pass</v>
      </c>
      <c r="C208" t="str">
        <f>IF(COUNTBLANK(Survey!B208:FM208)=$C$2, "Pass", "Fail")</f>
        <v>Pass</v>
      </c>
      <c r="D208" s="16" t="str">
        <f t="shared" si="158"/>
        <v>Fail</v>
      </c>
      <c r="E208" t="str">
        <f>IF(OR(ISBLANK(Survey!AL208),COUNTIF(G208:BJ208,"Fail")),"Fail","Pass")</f>
        <v>Fail</v>
      </c>
      <c r="F208" s="265"/>
      <c r="G208" s="16" t="str">
        <f t="shared" si="159"/>
        <v>Fail</v>
      </c>
      <c r="H208" s="139">
        <f>COUNTBLANK(Survey!B208:D208)+COUNTBLANK(Survey!G208)+COUNTBLANK(Survey!I208)+COUNTBLANK(Survey!K208:M208)+COUNTBLANK(Survey!P208:Q208)+COUNTBLANK(Survey!T208:W208)+COUNTBLANK(Survey!Z208:AC208)+COUNTBLANK(Survey!AF208:AG208)+COUNTBLANK(Survey!AK208:AK208)</f>
        <v>21</v>
      </c>
      <c r="I208" t="str">
        <f t="shared" si="160"/>
        <v>Fail</v>
      </c>
      <c r="J208" t="b">
        <f>IF(Survey!E208="No",TRUE,FALSE)</f>
        <v>0</v>
      </c>
      <c r="K208" s="29" cm="1">
        <f t="array" ref="K208">IF(COUNTA(Survey!$E$4:$E$695)=1, 0, SUM(IF(COUNTIF(Survey!$E$4:$E$695, Survey!$E$4:$E$695)=1,1,0)))</f>
        <v>0</v>
      </c>
      <c r="L208" s="29">
        <f>LEN(Survey!E208)</f>
        <v>0</v>
      </c>
      <c r="M208" s="16" t="str">
        <f t="shared" si="161"/>
        <v>Fail</v>
      </c>
      <c r="N208" t="b">
        <f>IF(Survey!F208="No",TRUE,FALSE)</f>
        <v>0</v>
      </c>
      <c r="O208" t="b">
        <f>Survey!F208=Survey!E208</f>
        <v>1</v>
      </c>
      <c r="P208">
        <f>COUNTIF(Survey!$F$4:$F$695,Survey!F208)</f>
        <v>0</v>
      </c>
      <c r="Q208" s="28">
        <f>LEN(Survey!F208)</f>
        <v>0</v>
      </c>
      <c r="R208" s="16" t="str">
        <f t="shared" si="162"/>
        <v>Pass</v>
      </c>
      <c r="S208" s="29">
        <f>MOD((LEN(Survey!H208)+2),11)</f>
        <v>2</v>
      </c>
      <c r="T208">
        <f>COUNTIF(Survey!$H$4:$H$695,Survey!H208)</f>
        <v>0</v>
      </c>
      <c r="U208" s="28" t="str">
        <f>IF(Survey!$L208="Prospectus fund", "Yes", "No")</f>
        <v>No</v>
      </c>
      <c r="V208" s="16" t="str">
        <f t="shared" si="163"/>
        <v>Pass</v>
      </c>
      <c r="W208" s="29">
        <f>MOD((LEN(Survey!J208)+2),11)</f>
        <v>2</v>
      </c>
      <c r="X208">
        <f>COUNTIF(Survey!$J$4:$J$695,Survey!J208)</f>
        <v>0</v>
      </c>
      <c r="Y208" s="30" t="b">
        <f>IF(OR(Survey!$M208="ETF",Survey!$M208="ETF, alternative mutual fund",Survey!$M208="Closed-end", Survey!$M208="Split share corp", Survey!$I208="Yes"),TRUE,FALSE)</f>
        <v>0</v>
      </c>
      <c r="Z208" s="16" t="str">
        <f>IFERROR(IF(AND(OR(AC208=AD208,AD208 = "Either"),NOT(ISBLANK(Survey!K208))),"Pass","Fail"),"Pass")</f>
        <v>Fail</v>
      </c>
      <c r="AA208" s="31" cm="1">
        <f t="array" ref="AA208">SUM(SUMIF(Survey!CH208:DA208,{"&gt;0","&lt;0"})*{1,-1})</f>
        <v>0</v>
      </c>
      <c r="AB208" s="33" cm="1">
        <f t="array" ref="AB208">SUM(SUMIF(Survey!CK208,{"&gt;0","&lt;0"})*{1,-1})+SUM(SUMIF(Survey!CU208,{"&gt;0","&lt;0"})*{1,-1})</f>
        <v>0</v>
      </c>
      <c r="AC208" s="33">
        <f>Survey!K208</f>
        <v>0</v>
      </c>
      <c r="AD208" s="32" t="str">
        <f t="shared" si="164"/>
        <v>Either</v>
      </c>
      <c r="AE208" s="16" t="str">
        <f t="shared" si="165"/>
        <v>Fail</v>
      </c>
      <c r="AF208" s="58" cm="1">
        <f t="array" ref="AF208">SUM(SUMIF(Survey!CH208:DA208,{"&gt;0","&lt;0"})*{1,-1})+SUM(SUMIF(Survey!DC208:DV208,{"&gt;0","&lt;0"})*{1,-1})</f>
        <v>0</v>
      </c>
      <c r="AG208" s="58">
        <f>IFERROR(AF208/(Survey!$BA208),0)</f>
        <v>0</v>
      </c>
      <c r="AH208" s="104" t="b">
        <f>IF(OR(Survey!$M208="Alternative strategy or hedge",Survey!$M208="Private asset",Survey!$L208="Prospectus fund"),TRUE,FALSE)</f>
        <v>0</v>
      </c>
      <c r="AI208" s="104" t="b">
        <f>NOT(ISBLANK(Survey!$M208))</f>
        <v>0</v>
      </c>
      <c r="AJ208" s="16" t="str">
        <f t="shared" si="166"/>
        <v>Fail</v>
      </c>
      <c r="AK208" t="b">
        <f>IF(Survey!W208="No",TRUE,FALSE)</f>
        <v>0</v>
      </c>
      <c r="AL208" s="119">
        <f>MOD((LEN(Survey!W208)+2),22)</f>
        <v>2</v>
      </c>
      <c r="AM208" t="str">
        <f t="shared" si="167"/>
        <v>Pass</v>
      </c>
      <c r="AN208" s="33" t="b">
        <f>NOT(ISNUMBER(SEARCH("Other",Survey!$Q208)))</f>
        <v>1</v>
      </c>
      <c r="AO208" s="32" t="b">
        <f>NOT(ISBLANK(Survey!$R208))</f>
        <v>0</v>
      </c>
      <c r="AP208" s="16" t="str">
        <f t="shared" si="168"/>
        <v>Pass</v>
      </c>
      <c r="AQ208" s="114">
        <f>COUNTBLANK(Survey!$X208)</f>
        <v>1</v>
      </c>
      <c r="AR208" s="58">
        <f>IF(AND(Survey!L208&lt;&gt;"Exempt fund",OR(Survey!$M208="ETF",Survey!$M208="ETF, alternative mutual fund",Survey!$M208="Mutual fund",Survey!$M208="Alternative mutual fund",Survey!$M208="Money market")),1,0)</f>
        <v>0</v>
      </c>
      <c r="AS208" s="16" t="str">
        <f t="shared" si="169"/>
        <v>Pass</v>
      </c>
      <c r="AT208" s="33" t="b">
        <f>NOT(ISNUMBER(SEARCH("Yes",Survey!$AC208)))</f>
        <v>1</v>
      </c>
      <c r="AU208" s="32" t="b">
        <f>IF(COUNTBLANK(Survey!$AD208:$AE208)=0,TRUE, FALSE)</f>
        <v>0</v>
      </c>
      <c r="AV208" s="16" t="str">
        <f t="shared" si="170"/>
        <v>Pass</v>
      </c>
      <c r="AW208" s="33" t="b">
        <f>NOT(ISNUMBER(SEARCH("Yes",Survey!$AF208)))</f>
        <v>1</v>
      </c>
      <c r="AX208" s="32" t="b">
        <f>NOT(ISBLANK(Survey!$AH208))</f>
        <v>0</v>
      </c>
      <c r="AY208" s="16" t="str">
        <f t="shared" si="171"/>
        <v>Pass</v>
      </c>
      <c r="AZ208" s="33" t="b">
        <f>NOT(OR(ISNUMBER(SEARCH("Other",Survey!$AH208)),ISNUMBER(SEARCH("Multiple",Survey!$AH208))))</f>
        <v>1</v>
      </c>
      <c r="BA208" s="32" t="b">
        <f>NOT(ISBLANK(Survey!$AI208))</f>
        <v>0</v>
      </c>
      <c r="BB208" s="16" t="str">
        <f t="shared" si="172"/>
        <v>Fail</v>
      </c>
      <c r="BC208" s="114">
        <f>IF(ABS(Survey!$BA208)&gt;0, 1,0)</f>
        <v>0</v>
      </c>
      <c r="BD208" s="114">
        <f>IF(COUNTBLANK(Survey!$AL208)=0,1,0)</f>
        <v>0</v>
      </c>
      <c r="BE208" s="16" t="str">
        <f t="shared" si="173"/>
        <v>Pass</v>
      </c>
      <c r="BF208" s="114">
        <f>IF(ISBLANK(Survey!$AL208),0,1)</f>
        <v>0</v>
      </c>
      <c r="BG208" s="133">
        <f>COUNTBLANK(Survey!$AM208)</f>
        <v>1</v>
      </c>
      <c r="BH208" s="16" t="str">
        <f t="shared" si="174"/>
        <v>Pass</v>
      </c>
      <c r="BI208" s="114">
        <f>IF(OR(Survey!$AM208="Closed",ISBLANK(Survey!$AM208)),0,1)</f>
        <v>0</v>
      </c>
      <c r="BJ208" s="133">
        <f>IF(ISBLANK(Survey!$AN208),1,0)</f>
        <v>1</v>
      </c>
      <c r="BK208" s="118" t="str">
        <f t="shared" si="175"/>
        <v>Pass</v>
      </c>
      <c r="BL208" s="31" cm="1">
        <f t="array" ref="BL208">SUM(SUMIF(Survey!AO208:AP208,{"&gt;0","&lt;0"})*{1,-1})</f>
        <v>0</v>
      </c>
      <c r="BM208">
        <f t="shared" si="176"/>
        <v>0</v>
      </c>
      <c r="BN208">
        <f t="shared" si="177"/>
        <v>100</v>
      </c>
      <c r="BO208" s="118" t="str">
        <f t="shared" si="178"/>
        <v>Pass</v>
      </c>
      <c r="BP208">
        <f>IF(Survey!AQ208="No",0,1)</f>
        <v>1</v>
      </c>
      <c r="BQ208" s="207">
        <f>MOD((LEN(Survey!AQ208)+2),22)</f>
        <v>2</v>
      </c>
      <c r="BR208">
        <f>IF(Survey!AR208="No",0,1)</f>
        <v>1</v>
      </c>
      <c r="BS208" s="207">
        <f>MOD((LEN(Survey!AR208)+2),22)</f>
        <v>2</v>
      </c>
      <c r="BT208" s="114">
        <f>COUNTBLANK(Survey!$AQ208:$AS208)+COUNTBLANK(Survey!$AU208)</f>
        <v>4</v>
      </c>
      <c r="BU208" s="114">
        <f>IF(Survey!$I208="Yes",1,0)</f>
        <v>0</v>
      </c>
      <c r="BV208" s="114">
        <f>IF(OR(Survey!$M208="Mutual fund",Survey!$M208="Alternative mutual fund",Survey!$M208="Money market"),1,0)</f>
        <v>0</v>
      </c>
      <c r="BW208" s="119">
        <f>IF(OR(Survey!$M208="ETF",Survey!$M208="ETF, alternative mutual fund"),1,0)</f>
        <v>0</v>
      </c>
      <c r="BX208" s="16" t="str">
        <f t="shared" si="179"/>
        <v>Pass</v>
      </c>
      <c r="BY208" s="33">
        <f>IF(ISNUMBER(SEARCH("Other",Survey!$AS208)), 1, 0)</f>
        <v>0</v>
      </c>
      <c r="BZ208" s="58" t="b">
        <f>NOT(ISBLANK(Survey!$AT208))</f>
        <v>0</v>
      </c>
      <c r="CA208" s="16" t="str">
        <f t="shared" si="180"/>
        <v>Pass</v>
      </c>
      <c r="CB208" s="114">
        <f>IF(Survey!$BB208=0, 0,1)</f>
        <v>0</v>
      </c>
      <c r="CC208" s="58">
        <f>Survey!$AV208</f>
        <v>0</v>
      </c>
      <c r="CD208" s="58">
        <f>Survey!$BC208+Survey!$BD208+ABS(Survey!$BE208)-ABS(Survey!$BF208)-ABS(Survey!$BG208)-ABS(Survey!$BL208)</f>
        <v>0</v>
      </c>
      <c r="CE208" s="138">
        <f>Survey!BB208+(ABS(Survey!$BH208)-ABS(Survey!$BI208)+ABS(Survey!$BJ208)-ABS(Survey!$BK208))*0.5</f>
        <v>0</v>
      </c>
      <c r="CF208" s="58">
        <f t="shared" si="181"/>
        <v>0</v>
      </c>
      <c r="CG208" s="58">
        <f>IF(AND($CC208&gt;$CF208-0.2,$CC208&lt;$CF208+0.2,ISBLANK(Survey!$AV208)=FALSE),0,1)</f>
        <v>1</v>
      </c>
      <c r="CH208" s="133">
        <f>IF(ISBLANK(Survey!$AW208),1,0)</f>
        <v>1</v>
      </c>
      <c r="CI208" s="16" t="str">
        <f t="shared" si="182"/>
        <v>Pass</v>
      </c>
      <c r="CJ208" s="114">
        <f>IF(Survey!$BB208=0, 0,1)</f>
        <v>0</v>
      </c>
      <c r="CK208" s="58">
        <f>IF(AND(Survey!$AX208&gt;=0,Survey!$AX208&lt;=0.2,Survey!$AX208&lt;&gt;""),0,1)</f>
        <v>1</v>
      </c>
      <c r="CL208" s="114">
        <f>IF(ISBLANK(Survey!$AY208),1,0)</f>
        <v>1</v>
      </c>
      <c r="CM208" s="16" t="str">
        <f t="shared" si="183"/>
        <v>Fail</v>
      </c>
      <c r="CN208" s="133">
        <f>Survey!$AZ208</f>
        <v>0</v>
      </c>
      <c r="CO208" s="16" t="str">
        <f t="shared" si="184"/>
        <v>Pass</v>
      </c>
      <c r="CP208" s="31">
        <f>Survey!$BA208</f>
        <v>0</v>
      </c>
      <c r="CQ208" s="138">
        <f>Survey!$BB208+Survey!$BC208+Survey!$BD208+ABS(Survey!$BE208)-ABS(Survey!$BF208)-ABS(Survey!$BG208)+ABS(Survey!$BH208)-ABS(Survey!$BI208)+ABS(Survey!$BJ208)-ABS(Survey!$BK208)-ABS(Survey!$BL208)+Survey!$BM208</f>
        <v>0</v>
      </c>
      <c r="CR208" s="30">
        <f t="shared" si="185"/>
        <v>0</v>
      </c>
      <c r="CS208" s="17">
        <f t="shared" si="186"/>
        <v>0</v>
      </c>
      <c r="CT208" s="16" t="str">
        <f t="shared" si="187"/>
        <v>Pass</v>
      </c>
      <c r="CU208" s="33" t="b">
        <f>IF(ABS(Survey!$BM208)=0,TRUE,FALSE)</f>
        <v>1</v>
      </c>
      <c r="CV208" s="32" t="b">
        <f>NOT(ISBLANK(Survey!$BN208))</f>
        <v>0</v>
      </c>
      <c r="CW208" t="str">
        <f t="shared" si="188"/>
        <v>Fail</v>
      </c>
      <c r="CX208" s="25">
        <f>Survey!$BA208</f>
        <v>0</v>
      </c>
      <c r="CY208" s="25" cm="1">
        <f t="array" ref="CY208">SUM(SUMIF(Survey!BP208:BW208,{"&gt;0","&lt;0"})*{1,-1})-SUM(SUMIF(Survey!BY208:CF208,{"&gt;0","&lt;0"})*{1,-1})</f>
        <v>0</v>
      </c>
      <c r="CZ208" s="30" t="str">
        <f t="shared" si="189"/>
        <v>No holdings</v>
      </c>
      <c r="DA208">
        <f t="shared" si="190"/>
        <v>0</v>
      </c>
      <c r="DB208" s="16" t="str">
        <f t="shared" si="191"/>
        <v>Fail</v>
      </c>
      <c r="DC208" s="31">
        <f>Survey!$BA208</f>
        <v>0</v>
      </c>
      <c r="DD208" s="31" cm="1">
        <f t="array" ref="DD208">SUM(SUMIF(Survey!CH208:DA208,{"&gt;0","&lt;0"})*{1,-1})-SUM(SUMIF(Survey!DC208:DV208,{"&gt;0","&lt;0"})*{1,-1})</f>
        <v>0</v>
      </c>
      <c r="DE208" s="30" t="str">
        <f t="shared" si="192"/>
        <v>No holdings</v>
      </c>
      <c r="DF208" s="17">
        <f t="shared" si="193"/>
        <v>0</v>
      </c>
      <c r="DG208" s="16" t="str">
        <f t="shared" si="194"/>
        <v>Pass</v>
      </c>
      <c r="DH208" s="33" t="b">
        <f>IF(ABS(Survey!$DA208)=0,TRUE,FALSE)</f>
        <v>1</v>
      </c>
      <c r="DI208" s="32" t="b">
        <f>NOT(ISBLANK(Survey!$DB208))</f>
        <v>0</v>
      </c>
      <c r="DJ208" s="16" t="str">
        <f t="shared" si="195"/>
        <v>Pass</v>
      </c>
      <c r="DK208" s="33" t="b">
        <f>IF(ABS(Survey!$DV208)=0,TRUE,FALSE)</f>
        <v>1</v>
      </c>
      <c r="DL208" s="32" t="b">
        <f>NOT(ISBLANK(Survey!$DW208))</f>
        <v>0</v>
      </c>
      <c r="DM208" t="str">
        <f t="shared" si="196"/>
        <v>Pass</v>
      </c>
      <c r="DN208" s="25" cm="1">
        <f t="array" ref="DN208">SUM(SUMIF(Survey!CW208,{"&gt;0","&lt;0"})*{1,-1})+SUM(SUMIF(Survey!DR208,{"&gt;0","&lt;0"})*{1,-1})</f>
        <v>0</v>
      </c>
      <c r="DO208" s="25">
        <f>SUM(SUMIF(Survey!DY208:EE208,{"&gt;0","&lt;0"})*{1,-1})+SUM(SUMIF(Survey!EG208:EM208,{"&gt;0","&lt;0"})*{1,-1})</f>
        <v>0</v>
      </c>
      <c r="DP208">
        <f t="shared" si="197"/>
        <v>0</v>
      </c>
      <c r="DQ208">
        <f t="shared" si="198"/>
        <v>0</v>
      </c>
      <c r="DR208" s="16" t="str">
        <f t="shared" si="199"/>
        <v>Pass</v>
      </c>
      <c r="DS208" s="33" t="b">
        <f>IF(ABS(Survey!$EE208)=0,TRUE,FALSE)</f>
        <v>1</v>
      </c>
      <c r="DT208" s="32" t="b">
        <f>NOT(ISBLANK(Survey!EF208))</f>
        <v>0</v>
      </c>
      <c r="DU208" s="16" t="str">
        <f t="shared" si="200"/>
        <v>Pass</v>
      </c>
      <c r="DV208" s="33" t="b">
        <f>IF(ABS(Survey!$EM208)=0,TRUE,FALSE)</f>
        <v>1</v>
      </c>
      <c r="DW208" s="32" t="b">
        <f>NOT(ISBLANK(Survey!$EN208))</f>
        <v>0</v>
      </c>
      <c r="DX208" s="16" t="str">
        <f t="shared" si="201"/>
        <v>Fail</v>
      </c>
      <c r="DY208" s="31">
        <f>SUM(SUMIF(Survey!ET208:EV208,{"&gt;0","&lt;0"})*{1,-1})</f>
        <v>0</v>
      </c>
      <c r="DZ208">
        <f t="shared" si="202"/>
        <v>0</v>
      </c>
      <c r="EA208">
        <f t="shared" si="203"/>
        <v>100</v>
      </c>
      <c r="EB208" s="30" t="b">
        <f>IF(OR(Survey!$M208="ETF",Survey!$M208="ETF, alternative mutual fund",Survey!$M208="Closed-end", Survey!$M208="Split share corp"),TRUE,FALSE)</f>
        <v>0</v>
      </c>
      <c r="EC208" s="16" t="str">
        <f t="shared" si="204"/>
        <v>Fail</v>
      </c>
      <c r="ED208" s="31">
        <f>SUM(SUMIF(Survey!EX208:FD208,{"&gt;0","&lt;0"})*{1,-1})</f>
        <v>0</v>
      </c>
      <c r="EE208">
        <f t="shared" si="205"/>
        <v>0</v>
      </c>
      <c r="EF208" s="17">
        <f t="shared" si="206"/>
        <v>100</v>
      </c>
      <c r="EG208" s="16" t="str">
        <f t="shared" si="207"/>
        <v>Fail</v>
      </c>
      <c r="EH208" s="31">
        <f>SUM(SUMIF(Survey!FF208:FL208,{"&gt;0","&lt;0"})*{1,-1})</f>
        <v>0</v>
      </c>
      <c r="EI208">
        <f t="shared" si="208"/>
        <v>0</v>
      </c>
      <c r="EJ208" s="17">
        <f t="shared" si="209"/>
        <v>100</v>
      </c>
    </row>
    <row r="209" spans="1:140">
      <c r="A209">
        <v>209</v>
      </c>
      <c r="B209" t="str">
        <f t="shared" si="0"/>
        <v>Pass</v>
      </c>
      <c r="C209" t="str">
        <f>IF(COUNTBLANK(Survey!B209:FM209)=$C$2, "Pass", "Fail")</f>
        <v>Pass</v>
      </c>
      <c r="D209" s="16" t="str">
        <f t="shared" si="158"/>
        <v>Fail</v>
      </c>
      <c r="E209" t="str">
        <f>IF(OR(ISBLANK(Survey!AL209),COUNTIF(G209:BJ209,"Fail")),"Fail","Pass")</f>
        <v>Fail</v>
      </c>
      <c r="F209" s="265"/>
      <c r="G209" s="16" t="str">
        <f t="shared" si="159"/>
        <v>Fail</v>
      </c>
      <c r="H209" s="139">
        <f>COUNTBLANK(Survey!B209:D209)+COUNTBLANK(Survey!G209)+COUNTBLANK(Survey!I209)+COUNTBLANK(Survey!K209:M209)+COUNTBLANK(Survey!P209:Q209)+COUNTBLANK(Survey!T209:W209)+COUNTBLANK(Survey!Z209:AC209)+COUNTBLANK(Survey!AF209:AG209)+COUNTBLANK(Survey!AK209:AK209)</f>
        <v>21</v>
      </c>
      <c r="I209" t="str">
        <f t="shared" si="160"/>
        <v>Fail</v>
      </c>
      <c r="J209" t="b">
        <f>IF(Survey!E209="No",TRUE,FALSE)</f>
        <v>0</v>
      </c>
      <c r="K209" s="29" cm="1">
        <f t="array" ref="K209">IF(COUNTA(Survey!$E$4:$E$695)=1, 0, SUM(IF(COUNTIF(Survey!$E$4:$E$695, Survey!$E$4:$E$695)=1,1,0)))</f>
        <v>0</v>
      </c>
      <c r="L209" s="29">
        <f>LEN(Survey!E209)</f>
        <v>0</v>
      </c>
      <c r="M209" s="16" t="str">
        <f t="shared" si="161"/>
        <v>Fail</v>
      </c>
      <c r="N209" t="b">
        <f>IF(Survey!F209="No",TRUE,FALSE)</f>
        <v>0</v>
      </c>
      <c r="O209" t="b">
        <f>Survey!F209=Survey!E209</f>
        <v>1</v>
      </c>
      <c r="P209">
        <f>COUNTIF(Survey!$F$4:$F$695,Survey!F209)</f>
        <v>0</v>
      </c>
      <c r="Q209" s="28">
        <f>LEN(Survey!F209)</f>
        <v>0</v>
      </c>
      <c r="R209" s="16" t="str">
        <f t="shared" si="162"/>
        <v>Pass</v>
      </c>
      <c r="S209" s="29">
        <f>MOD((LEN(Survey!H209)+2),11)</f>
        <v>2</v>
      </c>
      <c r="T209">
        <f>COUNTIF(Survey!$H$4:$H$695,Survey!H209)</f>
        <v>0</v>
      </c>
      <c r="U209" s="28" t="str">
        <f>IF(Survey!$L209="Prospectus fund", "Yes", "No")</f>
        <v>No</v>
      </c>
      <c r="V209" s="16" t="str">
        <f t="shared" si="163"/>
        <v>Pass</v>
      </c>
      <c r="W209" s="29">
        <f>MOD((LEN(Survey!J209)+2),11)</f>
        <v>2</v>
      </c>
      <c r="X209">
        <f>COUNTIF(Survey!$J$4:$J$695,Survey!J209)</f>
        <v>0</v>
      </c>
      <c r="Y209" s="30" t="b">
        <f>IF(OR(Survey!$M209="ETF",Survey!$M209="ETF, alternative mutual fund",Survey!$M209="Closed-end", Survey!$M209="Split share corp", Survey!$I209="Yes"),TRUE,FALSE)</f>
        <v>0</v>
      </c>
      <c r="Z209" s="16" t="str">
        <f>IFERROR(IF(AND(OR(AC209=AD209,AD209 = "Either"),NOT(ISBLANK(Survey!K209))),"Pass","Fail"),"Pass")</f>
        <v>Fail</v>
      </c>
      <c r="AA209" s="31" cm="1">
        <f t="array" ref="AA209">SUM(SUMIF(Survey!CH209:DA209,{"&gt;0","&lt;0"})*{1,-1})</f>
        <v>0</v>
      </c>
      <c r="AB209" s="33" cm="1">
        <f t="array" ref="AB209">SUM(SUMIF(Survey!CK209,{"&gt;0","&lt;0"})*{1,-1})+SUM(SUMIF(Survey!CU209,{"&gt;0","&lt;0"})*{1,-1})</f>
        <v>0</v>
      </c>
      <c r="AC209" s="33">
        <f>Survey!K209</f>
        <v>0</v>
      </c>
      <c r="AD209" s="32" t="str">
        <f t="shared" si="164"/>
        <v>Either</v>
      </c>
      <c r="AE209" s="16" t="str">
        <f t="shared" si="165"/>
        <v>Fail</v>
      </c>
      <c r="AF209" s="58" cm="1">
        <f t="array" ref="AF209">SUM(SUMIF(Survey!CH209:DA209,{"&gt;0","&lt;0"})*{1,-1})+SUM(SUMIF(Survey!DC209:DV209,{"&gt;0","&lt;0"})*{1,-1})</f>
        <v>0</v>
      </c>
      <c r="AG209" s="58">
        <f>IFERROR(AF209/(Survey!$BA209),0)</f>
        <v>0</v>
      </c>
      <c r="AH209" s="104" t="b">
        <f>IF(OR(Survey!$M209="Alternative strategy or hedge",Survey!$M209="Private asset",Survey!$L209="Prospectus fund"),TRUE,FALSE)</f>
        <v>0</v>
      </c>
      <c r="AI209" s="104" t="b">
        <f>NOT(ISBLANK(Survey!$M209))</f>
        <v>0</v>
      </c>
      <c r="AJ209" s="16" t="str">
        <f t="shared" si="166"/>
        <v>Fail</v>
      </c>
      <c r="AK209" t="b">
        <f>IF(Survey!W209="No",TRUE,FALSE)</f>
        <v>0</v>
      </c>
      <c r="AL209" s="119">
        <f>MOD((LEN(Survey!W209)+2),22)</f>
        <v>2</v>
      </c>
      <c r="AM209" t="str">
        <f t="shared" si="167"/>
        <v>Pass</v>
      </c>
      <c r="AN209" s="33" t="b">
        <f>NOT(ISNUMBER(SEARCH("Other",Survey!$Q209)))</f>
        <v>1</v>
      </c>
      <c r="AO209" s="32" t="b">
        <f>NOT(ISBLANK(Survey!$R209))</f>
        <v>0</v>
      </c>
      <c r="AP209" s="16" t="str">
        <f t="shared" si="168"/>
        <v>Pass</v>
      </c>
      <c r="AQ209" s="114">
        <f>COUNTBLANK(Survey!$X209)</f>
        <v>1</v>
      </c>
      <c r="AR209" s="58">
        <f>IF(AND(Survey!L209&lt;&gt;"Exempt fund",OR(Survey!$M209="ETF",Survey!$M209="ETF, alternative mutual fund",Survey!$M209="Mutual fund",Survey!$M209="Alternative mutual fund",Survey!$M209="Money market")),1,0)</f>
        <v>0</v>
      </c>
      <c r="AS209" s="16" t="str">
        <f t="shared" si="169"/>
        <v>Pass</v>
      </c>
      <c r="AT209" s="33" t="b">
        <f>NOT(ISNUMBER(SEARCH("Yes",Survey!$AC209)))</f>
        <v>1</v>
      </c>
      <c r="AU209" s="32" t="b">
        <f>IF(COUNTBLANK(Survey!$AD209:$AE209)=0,TRUE, FALSE)</f>
        <v>0</v>
      </c>
      <c r="AV209" s="16" t="str">
        <f t="shared" si="170"/>
        <v>Pass</v>
      </c>
      <c r="AW209" s="33" t="b">
        <f>NOT(ISNUMBER(SEARCH("Yes",Survey!$AF209)))</f>
        <v>1</v>
      </c>
      <c r="AX209" s="32" t="b">
        <f>NOT(ISBLANK(Survey!$AH209))</f>
        <v>0</v>
      </c>
      <c r="AY209" s="16" t="str">
        <f t="shared" si="171"/>
        <v>Pass</v>
      </c>
      <c r="AZ209" s="33" t="b">
        <f>NOT(OR(ISNUMBER(SEARCH("Other",Survey!$AH209)),ISNUMBER(SEARCH("Multiple",Survey!$AH209))))</f>
        <v>1</v>
      </c>
      <c r="BA209" s="32" t="b">
        <f>NOT(ISBLANK(Survey!$AI209))</f>
        <v>0</v>
      </c>
      <c r="BB209" s="16" t="str">
        <f t="shared" si="172"/>
        <v>Fail</v>
      </c>
      <c r="BC209" s="114">
        <f>IF(ABS(Survey!$BA209)&gt;0, 1,0)</f>
        <v>0</v>
      </c>
      <c r="BD209" s="114">
        <f>IF(COUNTBLANK(Survey!$AL209)=0,1,0)</f>
        <v>0</v>
      </c>
      <c r="BE209" s="16" t="str">
        <f t="shared" si="173"/>
        <v>Pass</v>
      </c>
      <c r="BF209" s="114">
        <f>IF(ISBLANK(Survey!$AL209),0,1)</f>
        <v>0</v>
      </c>
      <c r="BG209" s="133">
        <f>COUNTBLANK(Survey!$AM209)</f>
        <v>1</v>
      </c>
      <c r="BH209" s="16" t="str">
        <f t="shared" si="174"/>
        <v>Pass</v>
      </c>
      <c r="BI209" s="114">
        <f>IF(OR(Survey!$AM209="Closed",ISBLANK(Survey!$AM209)),0,1)</f>
        <v>0</v>
      </c>
      <c r="BJ209" s="133">
        <f>IF(ISBLANK(Survey!$AN209),1,0)</f>
        <v>1</v>
      </c>
      <c r="BK209" s="118" t="str">
        <f t="shared" si="175"/>
        <v>Pass</v>
      </c>
      <c r="BL209" s="31" cm="1">
        <f t="array" ref="BL209">SUM(SUMIF(Survey!AO209:AP209,{"&gt;0","&lt;0"})*{1,-1})</f>
        <v>0</v>
      </c>
      <c r="BM209">
        <f t="shared" si="176"/>
        <v>0</v>
      </c>
      <c r="BN209">
        <f t="shared" si="177"/>
        <v>100</v>
      </c>
      <c r="BO209" s="118" t="str">
        <f t="shared" si="178"/>
        <v>Pass</v>
      </c>
      <c r="BP209">
        <f>IF(Survey!AQ209="No",0,1)</f>
        <v>1</v>
      </c>
      <c r="BQ209" s="207">
        <f>MOD((LEN(Survey!AQ209)+2),22)</f>
        <v>2</v>
      </c>
      <c r="BR209">
        <f>IF(Survey!AR209="No",0,1)</f>
        <v>1</v>
      </c>
      <c r="BS209" s="207">
        <f>MOD((LEN(Survey!AR209)+2),22)</f>
        <v>2</v>
      </c>
      <c r="BT209" s="114">
        <f>COUNTBLANK(Survey!$AQ209:$AS209)+COUNTBLANK(Survey!$AU209)</f>
        <v>4</v>
      </c>
      <c r="BU209" s="114">
        <f>IF(Survey!$I209="Yes",1,0)</f>
        <v>0</v>
      </c>
      <c r="BV209" s="114">
        <f>IF(OR(Survey!$M209="Mutual fund",Survey!$M209="Alternative mutual fund",Survey!$M209="Money market"),1,0)</f>
        <v>0</v>
      </c>
      <c r="BW209" s="119">
        <f>IF(OR(Survey!$M209="ETF",Survey!$M209="ETF, alternative mutual fund"),1,0)</f>
        <v>0</v>
      </c>
      <c r="BX209" s="16" t="str">
        <f t="shared" si="179"/>
        <v>Pass</v>
      </c>
      <c r="BY209" s="33">
        <f>IF(ISNUMBER(SEARCH("Other",Survey!$AS209)), 1, 0)</f>
        <v>0</v>
      </c>
      <c r="BZ209" s="58" t="b">
        <f>NOT(ISBLANK(Survey!$AT209))</f>
        <v>0</v>
      </c>
      <c r="CA209" s="16" t="str">
        <f t="shared" si="180"/>
        <v>Pass</v>
      </c>
      <c r="CB209" s="114">
        <f>IF(Survey!$BB209=0, 0,1)</f>
        <v>0</v>
      </c>
      <c r="CC209" s="58">
        <f>Survey!$AV209</f>
        <v>0</v>
      </c>
      <c r="CD209" s="58">
        <f>Survey!$BC209+Survey!$BD209+ABS(Survey!$BE209)-ABS(Survey!$BF209)-ABS(Survey!$BG209)-ABS(Survey!$BL209)</f>
        <v>0</v>
      </c>
      <c r="CE209" s="138">
        <f>Survey!BB209+(ABS(Survey!$BH209)-ABS(Survey!$BI209)+ABS(Survey!$BJ209)-ABS(Survey!$BK209))*0.5</f>
        <v>0</v>
      </c>
      <c r="CF209" s="58">
        <f t="shared" si="181"/>
        <v>0</v>
      </c>
      <c r="CG209" s="58">
        <f>IF(AND($CC209&gt;$CF209-0.2,$CC209&lt;$CF209+0.2,ISBLANK(Survey!$AV209)=FALSE),0,1)</f>
        <v>1</v>
      </c>
      <c r="CH209" s="133">
        <f>IF(ISBLANK(Survey!$AW209),1,0)</f>
        <v>1</v>
      </c>
      <c r="CI209" s="16" t="str">
        <f t="shared" si="182"/>
        <v>Pass</v>
      </c>
      <c r="CJ209" s="114">
        <f>IF(Survey!$BB209=0, 0,1)</f>
        <v>0</v>
      </c>
      <c r="CK209" s="58">
        <f>IF(AND(Survey!$AX209&gt;=0,Survey!$AX209&lt;=0.2,Survey!$AX209&lt;&gt;""),0,1)</f>
        <v>1</v>
      </c>
      <c r="CL209" s="114">
        <f>IF(ISBLANK(Survey!$AY209),1,0)</f>
        <v>1</v>
      </c>
      <c r="CM209" s="16" t="str">
        <f t="shared" si="183"/>
        <v>Fail</v>
      </c>
      <c r="CN209" s="133">
        <f>Survey!$AZ209</f>
        <v>0</v>
      </c>
      <c r="CO209" s="16" t="str">
        <f t="shared" si="184"/>
        <v>Pass</v>
      </c>
      <c r="CP209" s="31">
        <f>Survey!$BA209</f>
        <v>0</v>
      </c>
      <c r="CQ209" s="138">
        <f>Survey!$BB209+Survey!$BC209+Survey!$BD209+ABS(Survey!$BE209)-ABS(Survey!$BF209)-ABS(Survey!$BG209)+ABS(Survey!$BH209)-ABS(Survey!$BI209)+ABS(Survey!$BJ209)-ABS(Survey!$BK209)-ABS(Survey!$BL209)+Survey!$BM209</f>
        <v>0</v>
      </c>
      <c r="CR209" s="30">
        <f t="shared" si="185"/>
        <v>0</v>
      </c>
      <c r="CS209" s="17">
        <f t="shared" si="186"/>
        <v>0</v>
      </c>
      <c r="CT209" s="16" t="str">
        <f t="shared" si="187"/>
        <v>Pass</v>
      </c>
      <c r="CU209" s="33" t="b">
        <f>IF(ABS(Survey!$BM209)=0,TRUE,FALSE)</f>
        <v>1</v>
      </c>
      <c r="CV209" s="32" t="b">
        <f>NOT(ISBLANK(Survey!$BN209))</f>
        <v>0</v>
      </c>
      <c r="CW209" t="str">
        <f t="shared" si="188"/>
        <v>Fail</v>
      </c>
      <c r="CX209" s="25">
        <f>Survey!$BA209</f>
        <v>0</v>
      </c>
      <c r="CY209" s="25" cm="1">
        <f t="array" ref="CY209">SUM(SUMIF(Survey!BP209:BW209,{"&gt;0","&lt;0"})*{1,-1})-SUM(SUMIF(Survey!BY209:CF209,{"&gt;0","&lt;0"})*{1,-1})</f>
        <v>0</v>
      </c>
      <c r="CZ209" s="30" t="str">
        <f t="shared" si="189"/>
        <v>No holdings</v>
      </c>
      <c r="DA209">
        <f t="shared" si="190"/>
        <v>0</v>
      </c>
      <c r="DB209" s="16" t="str">
        <f t="shared" si="191"/>
        <v>Fail</v>
      </c>
      <c r="DC209" s="31">
        <f>Survey!$BA209</f>
        <v>0</v>
      </c>
      <c r="DD209" s="31" cm="1">
        <f t="array" ref="DD209">SUM(SUMIF(Survey!CH209:DA209,{"&gt;0","&lt;0"})*{1,-1})-SUM(SUMIF(Survey!DC209:DV209,{"&gt;0","&lt;0"})*{1,-1})</f>
        <v>0</v>
      </c>
      <c r="DE209" s="30" t="str">
        <f t="shared" si="192"/>
        <v>No holdings</v>
      </c>
      <c r="DF209" s="17">
        <f t="shared" si="193"/>
        <v>0</v>
      </c>
      <c r="DG209" s="16" t="str">
        <f t="shared" si="194"/>
        <v>Pass</v>
      </c>
      <c r="DH209" s="33" t="b">
        <f>IF(ABS(Survey!$DA209)=0,TRUE,FALSE)</f>
        <v>1</v>
      </c>
      <c r="DI209" s="32" t="b">
        <f>NOT(ISBLANK(Survey!$DB209))</f>
        <v>0</v>
      </c>
      <c r="DJ209" s="16" t="str">
        <f t="shared" si="195"/>
        <v>Pass</v>
      </c>
      <c r="DK209" s="33" t="b">
        <f>IF(ABS(Survey!$DV209)=0,TRUE,FALSE)</f>
        <v>1</v>
      </c>
      <c r="DL209" s="32" t="b">
        <f>NOT(ISBLANK(Survey!$DW209))</f>
        <v>0</v>
      </c>
      <c r="DM209" t="str">
        <f t="shared" si="196"/>
        <v>Pass</v>
      </c>
      <c r="DN209" s="25" cm="1">
        <f t="array" ref="DN209">SUM(SUMIF(Survey!CW209,{"&gt;0","&lt;0"})*{1,-1})+SUM(SUMIF(Survey!DR209,{"&gt;0","&lt;0"})*{1,-1})</f>
        <v>0</v>
      </c>
      <c r="DO209" s="25">
        <f>SUM(SUMIF(Survey!DY209:EE209,{"&gt;0","&lt;0"})*{1,-1})+SUM(SUMIF(Survey!EG209:EM209,{"&gt;0","&lt;0"})*{1,-1})</f>
        <v>0</v>
      </c>
      <c r="DP209">
        <f t="shared" si="197"/>
        <v>0</v>
      </c>
      <c r="DQ209">
        <f t="shared" si="198"/>
        <v>0</v>
      </c>
      <c r="DR209" s="16" t="str">
        <f t="shared" si="199"/>
        <v>Pass</v>
      </c>
      <c r="DS209" s="33" t="b">
        <f>IF(ABS(Survey!$EE209)=0,TRUE,FALSE)</f>
        <v>1</v>
      </c>
      <c r="DT209" s="32" t="b">
        <f>NOT(ISBLANK(Survey!EF209))</f>
        <v>0</v>
      </c>
      <c r="DU209" s="16" t="str">
        <f t="shared" si="200"/>
        <v>Pass</v>
      </c>
      <c r="DV209" s="33" t="b">
        <f>IF(ABS(Survey!$EM209)=0,TRUE,FALSE)</f>
        <v>1</v>
      </c>
      <c r="DW209" s="32" t="b">
        <f>NOT(ISBLANK(Survey!$EN209))</f>
        <v>0</v>
      </c>
      <c r="DX209" s="16" t="str">
        <f t="shared" si="201"/>
        <v>Fail</v>
      </c>
      <c r="DY209" s="31">
        <f>SUM(SUMIF(Survey!ET209:EV209,{"&gt;0","&lt;0"})*{1,-1})</f>
        <v>0</v>
      </c>
      <c r="DZ209">
        <f t="shared" si="202"/>
        <v>0</v>
      </c>
      <c r="EA209">
        <f t="shared" si="203"/>
        <v>100</v>
      </c>
      <c r="EB209" s="30" t="b">
        <f>IF(OR(Survey!$M209="ETF",Survey!$M209="ETF, alternative mutual fund",Survey!$M209="Closed-end", Survey!$M209="Split share corp"),TRUE,FALSE)</f>
        <v>0</v>
      </c>
      <c r="EC209" s="16" t="str">
        <f t="shared" si="204"/>
        <v>Fail</v>
      </c>
      <c r="ED209" s="31">
        <f>SUM(SUMIF(Survey!EX209:FD209,{"&gt;0","&lt;0"})*{1,-1})</f>
        <v>0</v>
      </c>
      <c r="EE209">
        <f t="shared" si="205"/>
        <v>0</v>
      </c>
      <c r="EF209" s="17">
        <f t="shared" si="206"/>
        <v>100</v>
      </c>
      <c r="EG209" s="16" t="str">
        <f t="shared" si="207"/>
        <v>Fail</v>
      </c>
      <c r="EH209" s="31">
        <f>SUM(SUMIF(Survey!FF209:FL209,{"&gt;0","&lt;0"})*{1,-1})</f>
        <v>0</v>
      </c>
      <c r="EI209">
        <f t="shared" si="208"/>
        <v>0</v>
      </c>
      <c r="EJ209" s="17">
        <f t="shared" si="209"/>
        <v>100</v>
      </c>
    </row>
    <row r="210" spans="1:140">
      <c r="A210">
        <v>210</v>
      </c>
      <c r="B210" t="str">
        <f t="shared" si="0"/>
        <v>Pass</v>
      </c>
      <c r="C210" t="str">
        <f>IF(COUNTBLANK(Survey!B210:FM210)=$C$2, "Pass", "Fail")</f>
        <v>Pass</v>
      </c>
      <c r="D210" s="16" t="str">
        <f t="shared" si="158"/>
        <v>Fail</v>
      </c>
      <c r="E210" t="str">
        <f>IF(OR(ISBLANK(Survey!AL210),COUNTIF(G210:BJ210,"Fail")),"Fail","Pass")</f>
        <v>Fail</v>
      </c>
      <c r="F210" s="265"/>
      <c r="G210" s="16" t="str">
        <f t="shared" si="159"/>
        <v>Fail</v>
      </c>
      <c r="H210" s="139">
        <f>COUNTBLANK(Survey!B210:D210)+COUNTBLANK(Survey!G210)+COUNTBLANK(Survey!I210)+COUNTBLANK(Survey!K210:M210)+COUNTBLANK(Survey!P210:Q210)+COUNTBLANK(Survey!T210:W210)+COUNTBLANK(Survey!Z210:AC210)+COUNTBLANK(Survey!AF210:AG210)+COUNTBLANK(Survey!AK210:AK210)</f>
        <v>21</v>
      </c>
      <c r="I210" t="str">
        <f t="shared" si="160"/>
        <v>Fail</v>
      </c>
      <c r="J210" t="b">
        <f>IF(Survey!E210="No",TRUE,FALSE)</f>
        <v>0</v>
      </c>
      <c r="K210" s="29" cm="1">
        <f t="array" ref="K210">IF(COUNTA(Survey!$E$4:$E$695)=1, 0, SUM(IF(COUNTIF(Survey!$E$4:$E$695, Survey!$E$4:$E$695)=1,1,0)))</f>
        <v>0</v>
      </c>
      <c r="L210" s="29">
        <f>LEN(Survey!E210)</f>
        <v>0</v>
      </c>
      <c r="M210" s="16" t="str">
        <f t="shared" si="161"/>
        <v>Fail</v>
      </c>
      <c r="N210" t="b">
        <f>IF(Survey!F210="No",TRUE,FALSE)</f>
        <v>0</v>
      </c>
      <c r="O210" t="b">
        <f>Survey!F210=Survey!E210</f>
        <v>1</v>
      </c>
      <c r="P210">
        <f>COUNTIF(Survey!$F$4:$F$695,Survey!F210)</f>
        <v>0</v>
      </c>
      <c r="Q210" s="28">
        <f>LEN(Survey!F210)</f>
        <v>0</v>
      </c>
      <c r="R210" s="16" t="str">
        <f t="shared" si="162"/>
        <v>Pass</v>
      </c>
      <c r="S210" s="29">
        <f>MOD((LEN(Survey!H210)+2),11)</f>
        <v>2</v>
      </c>
      <c r="T210">
        <f>COUNTIF(Survey!$H$4:$H$695,Survey!H210)</f>
        <v>0</v>
      </c>
      <c r="U210" s="28" t="str">
        <f>IF(Survey!$L210="Prospectus fund", "Yes", "No")</f>
        <v>No</v>
      </c>
      <c r="V210" s="16" t="str">
        <f t="shared" si="163"/>
        <v>Pass</v>
      </c>
      <c r="W210" s="29">
        <f>MOD((LEN(Survey!J210)+2),11)</f>
        <v>2</v>
      </c>
      <c r="X210">
        <f>COUNTIF(Survey!$J$4:$J$695,Survey!J210)</f>
        <v>0</v>
      </c>
      <c r="Y210" s="30" t="b">
        <f>IF(OR(Survey!$M210="ETF",Survey!$M210="ETF, alternative mutual fund",Survey!$M210="Closed-end", Survey!$M210="Split share corp", Survey!$I210="Yes"),TRUE,FALSE)</f>
        <v>0</v>
      </c>
      <c r="Z210" s="16" t="str">
        <f>IFERROR(IF(AND(OR(AC210=AD210,AD210 = "Either"),NOT(ISBLANK(Survey!K210))),"Pass","Fail"),"Pass")</f>
        <v>Fail</v>
      </c>
      <c r="AA210" s="31" cm="1">
        <f t="array" ref="AA210">SUM(SUMIF(Survey!CH210:DA210,{"&gt;0","&lt;0"})*{1,-1})</f>
        <v>0</v>
      </c>
      <c r="AB210" s="33" cm="1">
        <f t="array" ref="AB210">SUM(SUMIF(Survey!CK210,{"&gt;0","&lt;0"})*{1,-1})+SUM(SUMIF(Survey!CU210,{"&gt;0","&lt;0"})*{1,-1})</f>
        <v>0</v>
      </c>
      <c r="AC210" s="33">
        <f>Survey!K210</f>
        <v>0</v>
      </c>
      <c r="AD210" s="32" t="str">
        <f t="shared" si="164"/>
        <v>Either</v>
      </c>
      <c r="AE210" s="16" t="str">
        <f t="shared" si="165"/>
        <v>Fail</v>
      </c>
      <c r="AF210" s="58" cm="1">
        <f t="array" ref="AF210">SUM(SUMIF(Survey!CH210:DA210,{"&gt;0","&lt;0"})*{1,-1})+SUM(SUMIF(Survey!DC210:DV210,{"&gt;0","&lt;0"})*{1,-1})</f>
        <v>0</v>
      </c>
      <c r="AG210" s="58">
        <f>IFERROR(AF210/(Survey!$BA210),0)</f>
        <v>0</v>
      </c>
      <c r="AH210" s="104" t="b">
        <f>IF(OR(Survey!$M210="Alternative strategy or hedge",Survey!$M210="Private asset",Survey!$L210="Prospectus fund"),TRUE,FALSE)</f>
        <v>0</v>
      </c>
      <c r="AI210" s="104" t="b">
        <f>NOT(ISBLANK(Survey!$M210))</f>
        <v>0</v>
      </c>
      <c r="AJ210" s="16" t="str">
        <f t="shared" si="166"/>
        <v>Fail</v>
      </c>
      <c r="AK210" t="b">
        <f>IF(Survey!W210="No",TRUE,FALSE)</f>
        <v>0</v>
      </c>
      <c r="AL210" s="119">
        <f>MOD((LEN(Survey!W210)+2),22)</f>
        <v>2</v>
      </c>
      <c r="AM210" t="str">
        <f t="shared" si="167"/>
        <v>Pass</v>
      </c>
      <c r="AN210" s="33" t="b">
        <f>NOT(ISNUMBER(SEARCH("Other",Survey!$Q210)))</f>
        <v>1</v>
      </c>
      <c r="AO210" s="32" t="b">
        <f>NOT(ISBLANK(Survey!$R210))</f>
        <v>0</v>
      </c>
      <c r="AP210" s="16" t="str">
        <f t="shared" si="168"/>
        <v>Pass</v>
      </c>
      <c r="AQ210" s="114">
        <f>COUNTBLANK(Survey!$X210)</f>
        <v>1</v>
      </c>
      <c r="AR210" s="58">
        <f>IF(AND(Survey!L210&lt;&gt;"Exempt fund",OR(Survey!$M210="ETF",Survey!$M210="ETF, alternative mutual fund",Survey!$M210="Mutual fund",Survey!$M210="Alternative mutual fund",Survey!$M210="Money market")),1,0)</f>
        <v>0</v>
      </c>
      <c r="AS210" s="16" t="str">
        <f t="shared" si="169"/>
        <v>Pass</v>
      </c>
      <c r="AT210" s="33" t="b">
        <f>NOT(ISNUMBER(SEARCH("Yes",Survey!$AC210)))</f>
        <v>1</v>
      </c>
      <c r="AU210" s="32" t="b">
        <f>IF(COUNTBLANK(Survey!$AD210:$AE210)=0,TRUE, FALSE)</f>
        <v>0</v>
      </c>
      <c r="AV210" s="16" t="str">
        <f t="shared" si="170"/>
        <v>Pass</v>
      </c>
      <c r="AW210" s="33" t="b">
        <f>NOT(ISNUMBER(SEARCH("Yes",Survey!$AF210)))</f>
        <v>1</v>
      </c>
      <c r="AX210" s="32" t="b">
        <f>NOT(ISBLANK(Survey!$AH210))</f>
        <v>0</v>
      </c>
      <c r="AY210" s="16" t="str">
        <f t="shared" si="171"/>
        <v>Pass</v>
      </c>
      <c r="AZ210" s="33" t="b">
        <f>NOT(OR(ISNUMBER(SEARCH("Other",Survey!$AH210)),ISNUMBER(SEARCH("Multiple",Survey!$AH210))))</f>
        <v>1</v>
      </c>
      <c r="BA210" s="32" t="b">
        <f>NOT(ISBLANK(Survey!$AI210))</f>
        <v>0</v>
      </c>
      <c r="BB210" s="16" t="str">
        <f t="shared" si="172"/>
        <v>Fail</v>
      </c>
      <c r="BC210" s="114">
        <f>IF(ABS(Survey!$BA210)&gt;0, 1,0)</f>
        <v>0</v>
      </c>
      <c r="BD210" s="114">
        <f>IF(COUNTBLANK(Survey!$AL210)=0,1,0)</f>
        <v>0</v>
      </c>
      <c r="BE210" s="16" t="str">
        <f t="shared" si="173"/>
        <v>Pass</v>
      </c>
      <c r="BF210" s="114">
        <f>IF(ISBLANK(Survey!$AL210),0,1)</f>
        <v>0</v>
      </c>
      <c r="BG210" s="133">
        <f>COUNTBLANK(Survey!$AM210)</f>
        <v>1</v>
      </c>
      <c r="BH210" s="16" t="str">
        <f t="shared" si="174"/>
        <v>Pass</v>
      </c>
      <c r="BI210" s="114">
        <f>IF(OR(Survey!$AM210="Closed",ISBLANK(Survey!$AM210)),0,1)</f>
        <v>0</v>
      </c>
      <c r="BJ210" s="133">
        <f>IF(ISBLANK(Survey!$AN210),1,0)</f>
        <v>1</v>
      </c>
      <c r="BK210" s="118" t="str">
        <f t="shared" si="175"/>
        <v>Pass</v>
      </c>
      <c r="BL210" s="31" cm="1">
        <f t="array" ref="BL210">SUM(SUMIF(Survey!AO210:AP210,{"&gt;0","&lt;0"})*{1,-1})</f>
        <v>0</v>
      </c>
      <c r="BM210">
        <f t="shared" si="176"/>
        <v>0</v>
      </c>
      <c r="BN210">
        <f t="shared" si="177"/>
        <v>100</v>
      </c>
      <c r="BO210" s="118" t="str">
        <f t="shared" si="178"/>
        <v>Pass</v>
      </c>
      <c r="BP210">
        <f>IF(Survey!AQ210="No",0,1)</f>
        <v>1</v>
      </c>
      <c r="BQ210" s="207">
        <f>MOD((LEN(Survey!AQ210)+2),22)</f>
        <v>2</v>
      </c>
      <c r="BR210">
        <f>IF(Survey!AR210="No",0,1)</f>
        <v>1</v>
      </c>
      <c r="BS210" s="207">
        <f>MOD((LEN(Survey!AR210)+2),22)</f>
        <v>2</v>
      </c>
      <c r="BT210" s="114">
        <f>COUNTBLANK(Survey!$AQ210:$AS210)+COUNTBLANK(Survey!$AU210)</f>
        <v>4</v>
      </c>
      <c r="BU210" s="114">
        <f>IF(Survey!$I210="Yes",1,0)</f>
        <v>0</v>
      </c>
      <c r="BV210" s="114">
        <f>IF(OR(Survey!$M210="Mutual fund",Survey!$M210="Alternative mutual fund",Survey!$M210="Money market"),1,0)</f>
        <v>0</v>
      </c>
      <c r="BW210" s="119">
        <f>IF(OR(Survey!$M210="ETF",Survey!$M210="ETF, alternative mutual fund"),1,0)</f>
        <v>0</v>
      </c>
      <c r="BX210" s="16" t="str">
        <f t="shared" si="179"/>
        <v>Pass</v>
      </c>
      <c r="BY210" s="33">
        <f>IF(ISNUMBER(SEARCH("Other",Survey!$AS210)), 1, 0)</f>
        <v>0</v>
      </c>
      <c r="BZ210" s="58" t="b">
        <f>NOT(ISBLANK(Survey!$AT210))</f>
        <v>0</v>
      </c>
      <c r="CA210" s="16" t="str">
        <f t="shared" si="180"/>
        <v>Pass</v>
      </c>
      <c r="CB210" s="114">
        <f>IF(Survey!$BB210=0, 0,1)</f>
        <v>0</v>
      </c>
      <c r="CC210" s="58">
        <f>Survey!$AV210</f>
        <v>0</v>
      </c>
      <c r="CD210" s="58">
        <f>Survey!$BC210+Survey!$BD210+ABS(Survey!$BE210)-ABS(Survey!$BF210)-ABS(Survey!$BG210)-ABS(Survey!$BL210)</f>
        <v>0</v>
      </c>
      <c r="CE210" s="138">
        <f>Survey!BB210+(ABS(Survey!$BH210)-ABS(Survey!$BI210)+ABS(Survey!$BJ210)-ABS(Survey!$BK210))*0.5</f>
        <v>0</v>
      </c>
      <c r="CF210" s="58">
        <f t="shared" si="181"/>
        <v>0</v>
      </c>
      <c r="CG210" s="58">
        <f>IF(AND($CC210&gt;$CF210-0.2,$CC210&lt;$CF210+0.2,ISBLANK(Survey!$AV210)=FALSE),0,1)</f>
        <v>1</v>
      </c>
      <c r="CH210" s="133">
        <f>IF(ISBLANK(Survey!$AW210),1,0)</f>
        <v>1</v>
      </c>
      <c r="CI210" s="16" t="str">
        <f t="shared" si="182"/>
        <v>Pass</v>
      </c>
      <c r="CJ210" s="114">
        <f>IF(Survey!$BB210=0, 0,1)</f>
        <v>0</v>
      </c>
      <c r="CK210" s="58">
        <f>IF(AND(Survey!$AX210&gt;=0,Survey!$AX210&lt;=0.2,Survey!$AX210&lt;&gt;""),0,1)</f>
        <v>1</v>
      </c>
      <c r="CL210" s="114">
        <f>IF(ISBLANK(Survey!$AY210),1,0)</f>
        <v>1</v>
      </c>
      <c r="CM210" s="16" t="str">
        <f t="shared" si="183"/>
        <v>Fail</v>
      </c>
      <c r="CN210" s="133">
        <f>Survey!$AZ210</f>
        <v>0</v>
      </c>
      <c r="CO210" s="16" t="str">
        <f t="shared" si="184"/>
        <v>Pass</v>
      </c>
      <c r="CP210" s="31">
        <f>Survey!$BA210</f>
        <v>0</v>
      </c>
      <c r="CQ210" s="138">
        <f>Survey!$BB210+Survey!$BC210+Survey!$BD210+ABS(Survey!$BE210)-ABS(Survey!$BF210)-ABS(Survey!$BG210)+ABS(Survey!$BH210)-ABS(Survey!$BI210)+ABS(Survey!$BJ210)-ABS(Survey!$BK210)-ABS(Survey!$BL210)+Survey!$BM210</f>
        <v>0</v>
      </c>
      <c r="CR210" s="30">
        <f t="shared" si="185"/>
        <v>0</v>
      </c>
      <c r="CS210" s="17">
        <f t="shared" si="186"/>
        <v>0</v>
      </c>
      <c r="CT210" s="16" t="str">
        <f t="shared" si="187"/>
        <v>Pass</v>
      </c>
      <c r="CU210" s="33" t="b">
        <f>IF(ABS(Survey!$BM210)=0,TRUE,FALSE)</f>
        <v>1</v>
      </c>
      <c r="CV210" s="32" t="b">
        <f>NOT(ISBLANK(Survey!$BN210))</f>
        <v>0</v>
      </c>
      <c r="CW210" t="str">
        <f t="shared" si="188"/>
        <v>Fail</v>
      </c>
      <c r="CX210" s="25">
        <f>Survey!$BA210</f>
        <v>0</v>
      </c>
      <c r="CY210" s="25" cm="1">
        <f t="array" ref="CY210">SUM(SUMIF(Survey!BP210:BW210,{"&gt;0","&lt;0"})*{1,-1})-SUM(SUMIF(Survey!BY210:CF210,{"&gt;0","&lt;0"})*{1,-1})</f>
        <v>0</v>
      </c>
      <c r="CZ210" s="30" t="str">
        <f t="shared" si="189"/>
        <v>No holdings</v>
      </c>
      <c r="DA210">
        <f t="shared" si="190"/>
        <v>0</v>
      </c>
      <c r="DB210" s="16" t="str">
        <f t="shared" si="191"/>
        <v>Fail</v>
      </c>
      <c r="DC210" s="31">
        <f>Survey!$BA210</f>
        <v>0</v>
      </c>
      <c r="DD210" s="31" cm="1">
        <f t="array" ref="DD210">SUM(SUMIF(Survey!CH210:DA210,{"&gt;0","&lt;0"})*{1,-1})-SUM(SUMIF(Survey!DC210:DV210,{"&gt;0","&lt;0"})*{1,-1})</f>
        <v>0</v>
      </c>
      <c r="DE210" s="30" t="str">
        <f t="shared" si="192"/>
        <v>No holdings</v>
      </c>
      <c r="DF210" s="17">
        <f t="shared" si="193"/>
        <v>0</v>
      </c>
      <c r="DG210" s="16" t="str">
        <f t="shared" si="194"/>
        <v>Pass</v>
      </c>
      <c r="DH210" s="33" t="b">
        <f>IF(ABS(Survey!$DA210)=0,TRUE,FALSE)</f>
        <v>1</v>
      </c>
      <c r="DI210" s="32" t="b">
        <f>NOT(ISBLANK(Survey!$DB210))</f>
        <v>0</v>
      </c>
      <c r="DJ210" s="16" t="str">
        <f t="shared" si="195"/>
        <v>Pass</v>
      </c>
      <c r="DK210" s="33" t="b">
        <f>IF(ABS(Survey!$DV210)=0,TRUE,FALSE)</f>
        <v>1</v>
      </c>
      <c r="DL210" s="32" t="b">
        <f>NOT(ISBLANK(Survey!$DW210))</f>
        <v>0</v>
      </c>
      <c r="DM210" t="str">
        <f t="shared" si="196"/>
        <v>Pass</v>
      </c>
      <c r="DN210" s="25" cm="1">
        <f t="array" ref="DN210">SUM(SUMIF(Survey!CW210,{"&gt;0","&lt;0"})*{1,-1})+SUM(SUMIF(Survey!DR210,{"&gt;0","&lt;0"})*{1,-1})</f>
        <v>0</v>
      </c>
      <c r="DO210" s="25">
        <f>SUM(SUMIF(Survey!DY210:EE210,{"&gt;0","&lt;0"})*{1,-1})+SUM(SUMIF(Survey!EG210:EM210,{"&gt;0","&lt;0"})*{1,-1})</f>
        <v>0</v>
      </c>
      <c r="DP210">
        <f t="shared" si="197"/>
        <v>0</v>
      </c>
      <c r="DQ210">
        <f t="shared" si="198"/>
        <v>0</v>
      </c>
      <c r="DR210" s="16" t="str">
        <f t="shared" si="199"/>
        <v>Pass</v>
      </c>
      <c r="DS210" s="33" t="b">
        <f>IF(ABS(Survey!$EE210)=0,TRUE,FALSE)</f>
        <v>1</v>
      </c>
      <c r="DT210" s="32" t="b">
        <f>NOT(ISBLANK(Survey!EF210))</f>
        <v>0</v>
      </c>
      <c r="DU210" s="16" t="str">
        <f t="shared" si="200"/>
        <v>Pass</v>
      </c>
      <c r="DV210" s="33" t="b">
        <f>IF(ABS(Survey!$EM210)=0,TRUE,FALSE)</f>
        <v>1</v>
      </c>
      <c r="DW210" s="32" t="b">
        <f>NOT(ISBLANK(Survey!$EN210))</f>
        <v>0</v>
      </c>
      <c r="DX210" s="16" t="str">
        <f t="shared" si="201"/>
        <v>Fail</v>
      </c>
      <c r="DY210" s="31">
        <f>SUM(SUMIF(Survey!ET210:EV210,{"&gt;0","&lt;0"})*{1,-1})</f>
        <v>0</v>
      </c>
      <c r="DZ210">
        <f t="shared" si="202"/>
        <v>0</v>
      </c>
      <c r="EA210">
        <f t="shared" si="203"/>
        <v>100</v>
      </c>
      <c r="EB210" s="30" t="b">
        <f>IF(OR(Survey!$M210="ETF",Survey!$M210="ETF, alternative mutual fund",Survey!$M210="Closed-end", Survey!$M210="Split share corp"),TRUE,FALSE)</f>
        <v>0</v>
      </c>
      <c r="EC210" s="16" t="str">
        <f t="shared" si="204"/>
        <v>Fail</v>
      </c>
      <c r="ED210" s="31">
        <f>SUM(SUMIF(Survey!EX210:FD210,{"&gt;0","&lt;0"})*{1,-1})</f>
        <v>0</v>
      </c>
      <c r="EE210">
        <f t="shared" si="205"/>
        <v>0</v>
      </c>
      <c r="EF210" s="17">
        <f t="shared" si="206"/>
        <v>100</v>
      </c>
      <c r="EG210" s="16" t="str">
        <f t="shared" si="207"/>
        <v>Fail</v>
      </c>
      <c r="EH210" s="31">
        <f>SUM(SUMIF(Survey!FF210:FL210,{"&gt;0","&lt;0"})*{1,-1})</f>
        <v>0</v>
      </c>
      <c r="EI210">
        <f t="shared" si="208"/>
        <v>0</v>
      </c>
      <c r="EJ210" s="17">
        <f t="shared" si="209"/>
        <v>100</v>
      </c>
    </row>
    <row r="211" spans="1:140">
      <c r="A211">
        <v>211</v>
      </c>
      <c r="B211" t="str">
        <f t="shared" si="0"/>
        <v>Pass</v>
      </c>
      <c r="C211" t="str">
        <f>IF(COUNTBLANK(Survey!B211:FM211)=$C$2, "Pass", "Fail")</f>
        <v>Pass</v>
      </c>
      <c r="D211" s="16" t="str">
        <f t="shared" si="158"/>
        <v>Fail</v>
      </c>
      <c r="E211" t="str">
        <f>IF(OR(ISBLANK(Survey!AL211),COUNTIF(G211:BJ211,"Fail")),"Fail","Pass")</f>
        <v>Fail</v>
      </c>
      <c r="F211" s="265"/>
      <c r="G211" s="16" t="str">
        <f t="shared" si="159"/>
        <v>Fail</v>
      </c>
      <c r="H211" s="139">
        <f>COUNTBLANK(Survey!B211:D211)+COUNTBLANK(Survey!G211)+COUNTBLANK(Survey!I211)+COUNTBLANK(Survey!K211:M211)+COUNTBLANK(Survey!P211:Q211)+COUNTBLANK(Survey!T211:W211)+COUNTBLANK(Survey!Z211:AC211)+COUNTBLANK(Survey!AF211:AG211)+COUNTBLANK(Survey!AK211:AK211)</f>
        <v>21</v>
      </c>
      <c r="I211" t="str">
        <f t="shared" si="160"/>
        <v>Fail</v>
      </c>
      <c r="J211" t="b">
        <f>IF(Survey!E211="No",TRUE,FALSE)</f>
        <v>0</v>
      </c>
      <c r="K211" s="29" cm="1">
        <f t="array" ref="K211">IF(COUNTA(Survey!$E$4:$E$695)=1, 0, SUM(IF(COUNTIF(Survey!$E$4:$E$695, Survey!$E$4:$E$695)=1,1,0)))</f>
        <v>0</v>
      </c>
      <c r="L211" s="29">
        <f>LEN(Survey!E211)</f>
        <v>0</v>
      </c>
      <c r="M211" s="16" t="str">
        <f t="shared" si="161"/>
        <v>Fail</v>
      </c>
      <c r="N211" t="b">
        <f>IF(Survey!F211="No",TRUE,FALSE)</f>
        <v>0</v>
      </c>
      <c r="O211" t="b">
        <f>Survey!F211=Survey!E211</f>
        <v>1</v>
      </c>
      <c r="P211">
        <f>COUNTIF(Survey!$F$4:$F$695,Survey!F211)</f>
        <v>0</v>
      </c>
      <c r="Q211" s="28">
        <f>LEN(Survey!F211)</f>
        <v>0</v>
      </c>
      <c r="R211" s="16" t="str">
        <f t="shared" si="162"/>
        <v>Pass</v>
      </c>
      <c r="S211" s="29">
        <f>MOD((LEN(Survey!H211)+2),11)</f>
        <v>2</v>
      </c>
      <c r="T211">
        <f>COUNTIF(Survey!$H$4:$H$695,Survey!H211)</f>
        <v>0</v>
      </c>
      <c r="U211" s="28" t="str">
        <f>IF(Survey!$L211="Prospectus fund", "Yes", "No")</f>
        <v>No</v>
      </c>
      <c r="V211" s="16" t="str">
        <f t="shared" si="163"/>
        <v>Pass</v>
      </c>
      <c r="W211" s="29">
        <f>MOD((LEN(Survey!J211)+2),11)</f>
        <v>2</v>
      </c>
      <c r="X211">
        <f>COUNTIF(Survey!$J$4:$J$695,Survey!J211)</f>
        <v>0</v>
      </c>
      <c r="Y211" s="30" t="b">
        <f>IF(OR(Survey!$M211="ETF",Survey!$M211="ETF, alternative mutual fund",Survey!$M211="Closed-end", Survey!$M211="Split share corp", Survey!$I211="Yes"),TRUE,FALSE)</f>
        <v>0</v>
      </c>
      <c r="Z211" s="16" t="str">
        <f>IFERROR(IF(AND(OR(AC211=AD211,AD211 = "Either"),NOT(ISBLANK(Survey!K211))),"Pass","Fail"),"Pass")</f>
        <v>Fail</v>
      </c>
      <c r="AA211" s="31" cm="1">
        <f t="array" ref="AA211">SUM(SUMIF(Survey!CH211:DA211,{"&gt;0","&lt;0"})*{1,-1})</f>
        <v>0</v>
      </c>
      <c r="AB211" s="33" cm="1">
        <f t="array" ref="AB211">SUM(SUMIF(Survey!CK211,{"&gt;0","&lt;0"})*{1,-1})+SUM(SUMIF(Survey!CU211,{"&gt;0","&lt;0"})*{1,-1})</f>
        <v>0</v>
      </c>
      <c r="AC211" s="33">
        <f>Survey!K211</f>
        <v>0</v>
      </c>
      <c r="AD211" s="32" t="str">
        <f t="shared" si="164"/>
        <v>Either</v>
      </c>
      <c r="AE211" s="16" t="str">
        <f t="shared" si="165"/>
        <v>Fail</v>
      </c>
      <c r="AF211" s="58" cm="1">
        <f t="array" ref="AF211">SUM(SUMIF(Survey!CH211:DA211,{"&gt;0","&lt;0"})*{1,-1})+SUM(SUMIF(Survey!DC211:DV211,{"&gt;0","&lt;0"})*{1,-1})</f>
        <v>0</v>
      </c>
      <c r="AG211" s="58">
        <f>IFERROR(AF211/(Survey!$BA211),0)</f>
        <v>0</v>
      </c>
      <c r="AH211" s="104" t="b">
        <f>IF(OR(Survey!$M211="Alternative strategy or hedge",Survey!$M211="Private asset",Survey!$L211="Prospectus fund"),TRUE,FALSE)</f>
        <v>0</v>
      </c>
      <c r="AI211" s="104" t="b">
        <f>NOT(ISBLANK(Survey!$M211))</f>
        <v>0</v>
      </c>
      <c r="AJ211" s="16" t="str">
        <f t="shared" si="166"/>
        <v>Fail</v>
      </c>
      <c r="AK211" t="b">
        <f>IF(Survey!W211="No",TRUE,FALSE)</f>
        <v>0</v>
      </c>
      <c r="AL211" s="119">
        <f>MOD((LEN(Survey!W211)+2),22)</f>
        <v>2</v>
      </c>
      <c r="AM211" t="str">
        <f t="shared" si="167"/>
        <v>Pass</v>
      </c>
      <c r="AN211" s="33" t="b">
        <f>NOT(ISNUMBER(SEARCH("Other",Survey!$Q211)))</f>
        <v>1</v>
      </c>
      <c r="AO211" s="32" t="b">
        <f>NOT(ISBLANK(Survey!$R211))</f>
        <v>0</v>
      </c>
      <c r="AP211" s="16" t="str">
        <f t="shared" si="168"/>
        <v>Pass</v>
      </c>
      <c r="AQ211" s="114">
        <f>COUNTBLANK(Survey!$X211)</f>
        <v>1</v>
      </c>
      <c r="AR211" s="58">
        <f>IF(AND(Survey!L211&lt;&gt;"Exempt fund",OR(Survey!$M211="ETF",Survey!$M211="ETF, alternative mutual fund",Survey!$M211="Mutual fund",Survey!$M211="Alternative mutual fund",Survey!$M211="Money market")),1,0)</f>
        <v>0</v>
      </c>
      <c r="AS211" s="16" t="str">
        <f t="shared" si="169"/>
        <v>Pass</v>
      </c>
      <c r="AT211" s="33" t="b">
        <f>NOT(ISNUMBER(SEARCH("Yes",Survey!$AC211)))</f>
        <v>1</v>
      </c>
      <c r="AU211" s="32" t="b">
        <f>IF(COUNTBLANK(Survey!$AD211:$AE211)=0,TRUE, FALSE)</f>
        <v>0</v>
      </c>
      <c r="AV211" s="16" t="str">
        <f t="shared" si="170"/>
        <v>Pass</v>
      </c>
      <c r="AW211" s="33" t="b">
        <f>NOT(ISNUMBER(SEARCH("Yes",Survey!$AF211)))</f>
        <v>1</v>
      </c>
      <c r="AX211" s="32" t="b">
        <f>NOT(ISBLANK(Survey!$AH211))</f>
        <v>0</v>
      </c>
      <c r="AY211" s="16" t="str">
        <f t="shared" si="171"/>
        <v>Pass</v>
      </c>
      <c r="AZ211" s="33" t="b">
        <f>NOT(OR(ISNUMBER(SEARCH("Other",Survey!$AH211)),ISNUMBER(SEARCH("Multiple",Survey!$AH211))))</f>
        <v>1</v>
      </c>
      <c r="BA211" s="32" t="b">
        <f>NOT(ISBLANK(Survey!$AI211))</f>
        <v>0</v>
      </c>
      <c r="BB211" s="16" t="str">
        <f t="shared" si="172"/>
        <v>Fail</v>
      </c>
      <c r="BC211" s="114">
        <f>IF(ABS(Survey!$BA211)&gt;0, 1,0)</f>
        <v>0</v>
      </c>
      <c r="BD211" s="114">
        <f>IF(COUNTBLANK(Survey!$AL211)=0,1,0)</f>
        <v>0</v>
      </c>
      <c r="BE211" s="16" t="str">
        <f t="shared" si="173"/>
        <v>Pass</v>
      </c>
      <c r="BF211" s="114">
        <f>IF(ISBLANK(Survey!$AL211),0,1)</f>
        <v>0</v>
      </c>
      <c r="BG211" s="133">
        <f>COUNTBLANK(Survey!$AM211)</f>
        <v>1</v>
      </c>
      <c r="BH211" s="16" t="str">
        <f t="shared" si="174"/>
        <v>Pass</v>
      </c>
      <c r="BI211" s="114">
        <f>IF(OR(Survey!$AM211="Closed",ISBLANK(Survey!$AM211)),0,1)</f>
        <v>0</v>
      </c>
      <c r="BJ211" s="133">
        <f>IF(ISBLANK(Survey!$AN211),1,0)</f>
        <v>1</v>
      </c>
      <c r="BK211" s="118" t="str">
        <f t="shared" si="175"/>
        <v>Pass</v>
      </c>
      <c r="BL211" s="31" cm="1">
        <f t="array" ref="BL211">SUM(SUMIF(Survey!AO211:AP211,{"&gt;0","&lt;0"})*{1,-1})</f>
        <v>0</v>
      </c>
      <c r="BM211">
        <f t="shared" si="176"/>
        <v>0</v>
      </c>
      <c r="BN211">
        <f t="shared" si="177"/>
        <v>100</v>
      </c>
      <c r="BO211" s="118" t="str">
        <f t="shared" si="178"/>
        <v>Pass</v>
      </c>
      <c r="BP211">
        <f>IF(Survey!AQ211="No",0,1)</f>
        <v>1</v>
      </c>
      <c r="BQ211" s="207">
        <f>MOD((LEN(Survey!AQ211)+2),22)</f>
        <v>2</v>
      </c>
      <c r="BR211">
        <f>IF(Survey!AR211="No",0,1)</f>
        <v>1</v>
      </c>
      <c r="BS211" s="207">
        <f>MOD((LEN(Survey!AR211)+2),22)</f>
        <v>2</v>
      </c>
      <c r="BT211" s="114">
        <f>COUNTBLANK(Survey!$AQ211:$AS211)+COUNTBLANK(Survey!$AU211)</f>
        <v>4</v>
      </c>
      <c r="BU211" s="114">
        <f>IF(Survey!$I211="Yes",1,0)</f>
        <v>0</v>
      </c>
      <c r="BV211" s="114">
        <f>IF(OR(Survey!$M211="Mutual fund",Survey!$M211="Alternative mutual fund",Survey!$M211="Money market"),1,0)</f>
        <v>0</v>
      </c>
      <c r="BW211" s="119">
        <f>IF(OR(Survey!$M211="ETF",Survey!$M211="ETF, alternative mutual fund"),1,0)</f>
        <v>0</v>
      </c>
      <c r="BX211" s="16" t="str">
        <f t="shared" si="179"/>
        <v>Pass</v>
      </c>
      <c r="BY211" s="33">
        <f>IF(ISNUMBER(SEARCH("Other",Survey!$AS211)), 1, 0)</f>
        <v>0</v>
      </c>
      <c r="BZ211" s="58" t="b">
        <f>NOT(ISBLANK(Survey!$AT211))</f>
        <v>0</v>
      </c>
      <c r="CA211" s="16" t="str">
        <f t="shared" si="180"/>
        <v>Pass</v>
      </c>
      <c r="CB211" s="114">
        <f>IF(Survey!$BB211=0, 0,1)</f>
        <v>0</v>
      </c>
      <c r="CC211" s="58">
        <f>Survey!$AV211</f>
        <v>0</v>
      </c>
      <c r="CD211" s="58">
        <f>Survey!$BC211+Survey!$BD211+ABS(Survey!$BE211)-ABS(Survey!$BF211)-ABS(Survey!$BG211)-ABS(Survey!$BL211)</f>
        <v>0</v>
      </c>
      <c r="CE211" s="138">
        <f>Survey!BB211+(ABS(Survey!$BH211)-ABS(Survey!$BI211)+ABS(Survey!$BJ211)-ABS(Survey!$BK211))*0.5</f>
        <v>0</v>
      </c>
      <c r="CF211" s="58">
        <f t="shared" si="181"/>
        <v>0</v>
      </c>
      <c r="CG211" s="58">
        <f>IF(AND($CC211&gt;$CF211-0.2,$CC211&lt;$CF211+0.2,ISBLANK(Survey!$AV211)=FALSE),0,1)</f>
        <v>1</v>
      </c>
      <c r="CH211" s="133">
        <f>IF(ISBLANK(Survey!$AW211),1,0)</f>
        <v>1</v>
      </c>
      <c r="CI211" s="16" t="str">
        <f t="shared" si="182"/>
        <v>Pass</v>
      </c>
      <c r="CJ211" s="114">
        <f>IF(Survey!$BB211=0, 0,1)</f>
        <v>0</v>
      </c>
      <c r="CK211" s="58">
        <f>IF(AND(Survey!$AX211&gt;=0,Survey!$AX211&lt;=0.2,Survey!$AX211&lt;&gt;""),0,1)</f>
        <v>1</v>
      </c>
      <c r="CL211" s="114">
        <f>IF(ISBLANK(Survey!$AY211),1,0)</f>
        <v>1</v>
      </c>
      <c r="CM211" s="16" t="str">
        <f t="shared" si="183"/>
        <v>Fail</v>
      </c>
      <c r="CN211" s="133">
        <f>Survey!$AZ211</f>
        <v>0</v>
      </c>
      <c r="CO211" s="16" t="str">
        <f t="shared" si="184"/>
        <v>Pass</v>
      </c>
      <c r="CP211" s="31">
        <f>Survey!$BA211</f>
        <v>0</v>
      </c>
      <c r="CQ211" s="138">
        <f>Survey!$BB211+Survey!$BC211+Survey!$BD211+ABS(Survey!$BE211)-ABS(Survey!$BF211)-ABS(Survey!$BG211)+ABS(Survey!$BH211)-ABS(Survey!$BI211)+ABS(Survey!$BJ211)-ABS(Survey!$BK211)-ABS(Survey!$BL211)+Survey!$BM211</f>
        <v>0</v>
      </c>
      <c r="CR211" s="30">
        <f t="shared" si="185"/>
        <v>0</v>
      </c>
      <c r="CS211" s="17">
        <f t="shared" si="186"/>
        <v>0</v>
      </c>
      <c r="CT211" s="16" t="str">
        <f t="shared" si="187"/>
        <v>Pass</v>
      </c>
      <c r="CU211" s="33" t="b">
        <f>IF(ABS(Survey!$BM211)=0,TRUE,FALSE)</f>
        <v>1</v>
      </c>
      <c r="CV211" s="32" t="b">
        <f>NOT(ISBLANK(Survey!$BN211))</f>
        <v>0</v>
      </c>
      <c r="CW211" t="str">
        <f t="shared" si="188"/>
        <v>Fail</v>
      </c>
      <c r="CX211" s="25">
        <f>Survey!$BA211</f>
        <v>0</v>
      </c>
      <c r="CY211" s="25" cm="1">
        <f t="array" ref="CY211">SUM(SUMIF(Survey!BP211:BW211,{"&gt;0","&lt;0"})*{1,-1})-SUM(SUMIF(Survey!BY211:CF211,{"&gt;0","&lt;0"})*{1,-1})</f>
        <v>0</v>
      </c>
      <c r="CZ211" s="30" t="str">
        <f t="shared" si="189"/>
        <v>No holdings</v>
      </c>
      <c r="DA211">
        <f t="shared" si="190"/>
        <v>0</v>
      </c>
      <c r="DB211" s="16" t="str">
        <f t="shared" si="191"/>
        <v>Fail</v>
      </c>
      <c r="DC211" s="31">
        <f>Survey!$BA211</f>
        <v>0</v>
      </c>
      <c r="DD211" s="31" cm="1">
        <f t="array" ref="DD211">SUM(SUMIF(Survey!CH211:DA211,{"&gt;0","&lt;0"})*{1,-1})-SUM(SUMIF(Survey!DC211:DV211,{"&gt;0","&lt;0"})*{1,-1})</f>
        <v>0</v>
      </c>
      <c r="DE211" s="30" t="str">
        <f t="shared" si="192"/>
        <v>No holdings</v>
      </c>
      <c r="DF211" s="17">
        <f t="shared" si="193"/>
        <v>0</v>
      </c>
      <c r="DG211" s="16" t="str">
        <f t="shared" si="194"/>
        <v>Pass</v>
      </c>
      <c r="DH211" s="33" t="b">
        <f>IF(ABS(Survey!$DA211)=0,TRUE,FALSE)</f>
        <v>1</v>
      </c>
      <c r="DI211" s="32" t="b">
        <f>NOT(ISBLANK(Survey!$DB211))</f>
        <v>0</v>
      </c>
      <c r="DJ211" s="16" t="str">
        <f t="shared" si="195"/>
        <v>Pass</v>
      </c>
      <c r="DK211" s="33" t="b">
        <f>IF(ABS(Survey!$DV211)=0,TRUE,FALSE)</f>
        <v>1</v>
      </c>
      <c r="DL211" s="32" t="b">
        <f>NOT(ISBLANK(Survey!$DW211))</f>
        <v>0</v>
      </c>
      <c r="DM211" t="str">
        <f t="shared" si="196"/>
        <v>Pass</v>
      </c>
      <c r="DN211" s="25" cm="1">
        <f t="array" ref="DN211">SUM(SUMIF(Survey!CW211,{"&gt;0","&lt;0"})*{1,-1})+SUM(SUMIF(Survey!DR211,{"&gt;0","&lt;0"})*{1,-1})</f>
        <v>0</v>
      </c>
      <c r="DO211" s="25">
        <f>SUM(SUMIF(Survey!DY211:EE211,{"&gt;0","&lt;0"})*{1,-1})+SUM(SUMIF(Survey!EG211:EM211,{"&gt;0","&lt;0"})*{1,-1})</f>
        <v>0</v>
      </c>
      <c r="DP211">
        <f t="shared" si="197"/>
        <v>0</v>
      </c>
      <c r="DQ211">
        <f t="shared" si="198"/>
        <v>0</v>
      </c>
      <c r="DR211" s="16" t="str">
        <f t="shared" si="199"/>
        <v>Pass</v>
      </c>
      <c r="DS211" s="33" t="b">
        <f>IF(ABS(Survey!$EE211)=0,TRUE,FALSE)</f>
        <v>1</v>
      </c>
      <c r="DT211" s="32" t="b">
        <f>NOT(ISBLANK(Survey!EF211))</f>
        <v>0</v>
      </c>
      <c r="DU211" s="16" t="str">
        <f t="shared" si="200"/>
        <v>Pass</v>
      </c>
      <c r="DV211" s="33" t="b">
        <f>IF(ABS(Survey!$EM211)=0,TRUE,FALSE)</f>
        <v>1</v>
      </c>
      <c r="DW211" s="32" t="b">
        <f>NOT(ISBLANK(Survey!$EN211))</f>
        <v>0</v>
      </c>
      <c r="DX211" s="16" t="str">
        <f t="shared" si="201"/>
        <v>Fail</v>
      </c>
      <c r="DY211" s="31">
        <f>SUM(SUMIF(Survey!ET211:EV211,{"&gt;0","&lt;0"})*{1,-1})</f>
        <v>0</v>
      </c>
      <c r="DZ211">
        <f t="shared" si="202"/>
        <v>0</v>
      </c>
      <c r="EA211">
        <f t="shared" si="203"/>
        <v>100</v>
      </c>
      <c r="EB211" s="30" t="b">
        <f>IF(OR(Survey!$M211="ETF",Survey!$M211="ETF, alternative mutual fund",Survey!$M211="Closed-end", Survey!$M211="Split share corp"),TRUE,FALSE)</f>
        <v>0</v>
      </c>
      <c r="EC211" s="16" t="str">
        <f t="shared" si="204"/>
        <v>Fail</v>
      </c>
      <c r="ED211" s="31">
        <f>SUM(SUMIF(Survey!EX211:FD211,{"&gt;0","&lt;0"})*{1,-1})</f>
        <v>0</v>
      </c>
      <c r="EE211">
        <f t="shared" si="205"/>
        <v>0</v>
      </c>
      <c r="EF211" s="17">
        <f t="shared" si="206"/>
        <v>100</v>
      </c>
      <c r="EG211" s="16" t="str">
        <f t="shared" si="207"/>
        <v>Fail</v>
      </c>
      <c r="EH211" s="31">
        <f>SUM(SUMIF(Survey!FF211:FL211,{"&gt;0","&lt;0"})*{1,-1})</f>
        <v>0</v>
      </c>
      <c r="EI211">
        <f t="shared" si="208"/>
        <v>0</v>
      </c>
      <c r="EJ211" s="17">
        <f t="shared" si="209"/>
        <v>100</v>
      </c>
    </row>
    <row r="212" spans="1:140">
      <c r="A212">
        <v>212</v>
      </c>
      <c r="B212" t="str">
        <f t="shared" si="0"/>
        <v>Pass</v>
      </c>
      <c r="C212" t="str">
        <f>IF(COUNTBLANK(Survey!B212:FM212)=$C$2, "Pass", "Fail")</f>
        <v>Pass</v>
      </c>
      <c r="D212" s="16" t="str">
        <f t="shared" si="158"/>
        <v>Fail</v>
      </c>
      <c r="E212" t="str">
        <f>IF(OR(ISBLANK(Survey!AL212),COUNTIF(G212:BJ212,"Fail")),"Fail","Pass")</f>
        <v>Fail</v>
      </c>
      <c r="F212" s="265"/>
      <c r="G212" s="16" t="str">
        <f t="shared" si="159"/>
        <v>Fail</v>
      </c>
      <c r="H212" s="139">
        <f>COUNTBLANK(Survey!B212:D212)+COUNTBLANK(Survey!G212)+COUNTBLANK(Survey!I212)+COUNTBLANK(Survey!K212:M212)+COUNTBLANK(Survey!P212:Q212)+COUNTBLANK(Survey!T212:W212)+COUNTBLANK(Survey!Z212:AC212)+COUNTBLANK(Survey!AF212:AG212)+COUNTBLANK(Survey!AK212:AK212)</f>
        <v>21</v>
      </c>
      <c r="I212" t="str">
        <f t="shared" si="160"/>
        <v>Fail</v>
      </c>
      <c r="J212" t="b">
        <f>IF(Survey!E212="No",TRUE,FALSE)</f>
        <v>0</v>
      </c>
      <c r="K212" s="29" cm="1">
        <f t="array" ref="K212">IF(COUNTA(Survey!$E$4:$E$695)=1, 0, SUM(IF(COUNTIF(Survey!$E$4:$E$695, Survey!$E$4:$E$695)=1,1,0)))</f>
        <v>0</v>
      </c>
      <c r="L212" s="29">
        <f>LEN(Survey!E212)</f>
        <v>0</v>
      </c>
      <c r="M212" s="16" t="str">
        <f t="shared" si="161"/>
        <v>Fail</v>
      </c>
      <c r="N212" t="b">
        <f>IF(Survey!F212="No",TRUE,FALSE)</f>
        <v>0</v>
      </c>
      <c r="O212" t="b">
        <f>Survey!F212=Survey!E212</f>
        <v>1</v>
      </c>
      <c r="P212">
        <f>COUNTIF(Survey!$F$4:$F$695,Survey!F212)</f>
        <v>0</v>
      </c>
      <c r="Q212" s="28">
        <f>LEN(Survey!F212)</f>
        <v>0</v>
      </c>
      <c r="R212" s="16" t="str">
        <f t="shared" si="162"/>
        <v>Pass</v>
      </c>
      <c r="S212" s="29">
        <f>MOD((LEN(Survey!H212)+2),11)</f>
        <v>2</v>
      </c>
      <c r="T212">
        <f>COUNTIF(Survey!$H$4:$H$695,Survey!H212)</f>
        <v>0</v>
      </c>
      <c r="U212" s="28" t="str">
        <f>IF(Survey!$L212="Prospectus fund", "Yes", "No")</f>
        <v>No</v>
      </c>
      <c r="V212" s="16" t="str">
        <f t="shared" si="163"/>
        <v>Pass</v>
      </c>
      <c r="W212" s="29">
        <f>MOD((LEN(Survey!J212)+2),11)</f>
        <v>2</v>
      </c>
      <c r="X212">
        <f>COUNTIF(Survey!$J$4:$J$695,Survey!J212)</f>
        <v>0</v>
      </c>
      <c r="Y212" s="30" t="b">
        <f>IF(OR(Survey!$M212="ETF",Survey!$M212="ETF, alternative mutual fund",Survey!$M212="Closed-end", Survey!$M212="Split share corp", Survey!$I212="Yes"),TRUE,FALSE)</f>
        <v>0</v>
      </c>
      <c r="Z212" s="16" t="str">
        <f>IFERROR(IF(AND(OR(AC212=AD212,AD212 = "Either"),NOT(ISBLANK(Survey!K212))),"Pass","Fail"),"Pass")</f>
        <v>Fail</v>
      </c>
      <c r="AA212" s="31" cm="1">
        <f t="array" ref="AA212">SUM(SUMIF(Survey!CH212:DA212,{"&gt;0","&lt;0"})*{1,-1})</f>
        <v>0</v>
      </c>
      <c r="AB212" s="33" cm="1">
        <f t="array" ref="AB212">SUM(SUMIF(Survey!CK212,{"&gt;0","&lt;0"})*{1,-1})+SUM(SUMIF(Survey!CU212,{"&gt;0","&lt;0"})*{1,-1})</f>
        <v>0</v>
      </c>
      <c r="AC212" s="33">
        <f>Survey!K212</f>
        <v>0</v>
      </c>
      <c r="AD212" s="32" t="str">
        <f t="shared" si="164"/>
        <v>Either</v>
      </c>
      <c r="AE212" s="16" t="str">
        <f t="shared" si="165"/>
        <v>Fail</v>
      </c>
      <c r="AF212" s="58" cm="1">
        <f t="array" ref="AF212">SUM(SUMIF(Survey!CH212:DA212,{"&gt;0","&lt;0"})*{1,-1})+SUM(SUMIF(Survey!DC212:DV212,{"&gt;0","&lt;0"})*{1,-1})</f>
        <v>0</v>
      </c>
      <c r="AG212" s="58">
        <f>IFERROR(AF212/(Survey!$BA212),0)</f>
        <v>0</v>
      </c>
      <c r="AH212" s="104" t="b">
        <f>IF(OR(Survey!$M212="Alternative strategy or hedge",Survey!$M212="Private asset",Survey!$L212="Prospectus fund"),TRUE,FALSE)</f>
        <v>0</v>
      </c>
      <c r="AI212" s="104" t="b">
        <f>NOT(ISBLANK(Survey!$M212))</f>
        <v>0</v>
      </c>
      <c r="AJ212" s="16" t="str">
        <f t="shared" si="166"/>
        <v>Fail</v>
      </c>
      <c r="AK212" t="b">
        <f>IF(Survey!W212="No",TRUE,FALSE)</f>
        <v>0</v>
      </c>
      <c r="AL212" s="119">
        <f>MOD((LEN(Survey!W212)+2),22)</f>
        <v>2</v>
      </c>
      <c r="AM212" t="str">
        <f t="shared" si="167"/>
        <v>Pass</v>
      </c>
      <c r="AN212" s="33" t="b">
        <f>NOT(ISNUMBER(SEARCH("Other",Survey!$Q212)))</f>
        <v>1</v>
      </c>
      <c r="AO212" s="32" t="b">
        <f>NOT(ISBLANK(Survey!$R212))</f>
        <v>0</v>
      </c>
      <c r="AP212" s="16" t="str">
        <f t="shared" si="168"/>
        <v>Pass</v>
      </c>
      <c r="AQ212" s="114">
        <f>COUNTBLANK(Survey!$X212)</f>
        <v>1</v>
      </c>
      <c r="AR212" s="58">
        <f>IF(AND(Survey!L212&lt;&gt;"Exempt fund",OR(Survey!$M212="ETF",Survey!$M212="ETF, alternative mutual fund",Survey!$M212="Mutual fund",Survey!$M212="Alternative mutual fund",Survey!$M212="Money market")),1,0)</f>
        <v>0</v>
      </c>
      <c r="AS212" s="16" t="str">
        <f t="shared" si="169"/>
        <v>Pass</v>
      </c>
      <c r="AT212" s="33" t="b">
        <f>NOT(ISNUMBER(SEARCH("Yes",Survey!$AC212)))</f>
        <v>1</v>
      </c>
      <c r="AU212" s="32" t="b">
        <f>IF(COUNTBLANK(Survey!$AD212:$AE212)=0,TRUE, FALSE)</f>
        <v>0</v>
      </c>
      <c r="AV212" s="16" t="str">
        <f t="shared" si="170"/>
        <v>Pass</v>
      </c>
      <c r="AW212" s="33" t="b">
        <f>NOT(ISNUMBER(SEARCH("Yes",Survey!$AF212)))</f>
        <v>1</v>
      </c>
      <c r="AX212" s="32" t="b">
        <f>NOT(ISBLANK(Survey!$AH212))</f>
        <v>0</v>
      </c>
      <c r="AY212" s="16" t="str">
        <f t="shared" si="171"/>
        <v>Pass</v>
      </c>
      <c r="AZ212" s="33" t="b">
        <f>NOT(OR(ISNUMBER(SEARCH("Other",Survey!$AH212)),ISNUMBER(SEARCH("Multiple",Survey!$AH212))))</f>
        <v>1</v>
      </c>
      <c r="BA212" s="32" t="b">
        <f>NOT(ISBLANK(Survey!$AI212))</f>
        <v>0</v>
      </c>
      <c r="BB212" s="16" t="str">
        <f t="shared" si="172"/>
        <v>Fail</v>
      </c>
      <c r="BC212" s="114">
        <f>IF(ABS(Survey!$BA212)&gt;0, 1,0)</f>
        <v>0</v>
      </c>
      <c r="BD212" s="114">
        <f>IF(COUNTBLANK(Survey!$AL212)=0,1,0)</f>
        <v>0</v>
      </c>
      <c r="BE212" s="16" t="str">
        <f t="shared" si="173"/>
        <v>Pass</v>
      </c>
      <c r="BF212" s="114">
        <f>IF(ISBLANK(Survey!$AL212),0,1)</f>
        <v>0</v>
      </c>
      <c r="BG212" s="133">
        <f>COUNTBLANK(Survey!$AM212)</f>
        <v>1</v>
      </c>
      <c r="BH212" s="16" t="str">
        <f t="shared" si="174"/>
        <v>Pass</v>
      </c>
      <c r="BI212" s="114">
        <f>IF(OR(Survey!$AM212="Closed",ISBLANK(Survey!$AM212)),0,1)</f>
        <v>0</v>
      </c>
      <c r="BJ212" s="133">
        <f>IF(ISBLANK(Survey!$AN212),1,0)</f>
        <v>1</v>
      </c>
      <c r="BK212" s="118" t="str">
        <f t="shared" si="175"/>
        <v>Pass</v>
      </c>
      <c r="BL212" s="31" cm="1">
        <f t="array" ref="BL212">SUM(SUMIF(Survey!AO212:AP212,{"&gt;0","&lt;0"})*{1,-1})</f>
        <v>0</v>
      </c>
      <c r="BM212">
        <f t="shared" si="176"/>
        <v>0</v>
      </c>
      <c r="BN212">
        <f t="shared" si="177"/>
        <v>100</v>
      </c>
      <c r="BO212" s="118" t="str">
        <f t="shared" si="178"/>
        <v>Pass</v>
      </c>
      <c r="BP212">
        <f>IF(Survey!AQ212="No",0,1)</f>
        <v>1</v>
      </c>
      <c r="BQ212" s="207">
        <f>MOD((LEN(Survey!AQ212)+2),22)</f>
        <v>2</v>
      </c>
      <c r="BR212">
        <f>IF(Survey!AR212="No",0,1)</f>
        <v>1</v>
      </c>
      <c r="BS212" s="207">
        <f>MOD((LEN(Survey!AR212)+2),22)</f>
        <v>2</v>
      </c>
      <c r="BT212" s="114">
        <f>COUNTBLANK(Survey!$AQ212:$AS212)+COUNTBLANK(Survey!$AU212)</f>
        <v>4</v>
      </c>
      <c r="BU212" s="114">
        <f>IF(Survey!$I212="Yes",1,0)</f>
        <v>0</v>
      </c>
      <c r="BV212" s="114">
        <f>IF(OR(Survey!$M212="Mutual fund",Survey!$M212="Alternative mutual fund",Survey!$M212="Money market"),1,0)</f>
        <v>0</v>
      </c>
      <c r="BW212" s="119">
        <f>IF(OR(Survey!$M212="ETF",Survey!$M212="ETF, alternative mutual fund"),1,0)</f>
        <v>0</v>
      </c>
      <c r="BX212" s="16" t="str">
        <f t="shared" si="179"/>
        <v>Pass</v>
      </c>
      <c r="BY212" s="33">
        <f>IF(ISNUMBER(SEARCH("Other",Survey!$AS212)), 1, 0)</f>
        <v>0</v>
      </c>
      <c r="BZ212" s="58" t="b">
        <f>NOT(ISBLANK(Survey!$AT212))</f>
        <v>0</v>
      </c>
      <c r="CA212" s="16" t="str">
        <f t="shared" si="180"/>
        <v>Pass</v>
      </c>
      <c r="CB212" s="114">
        <f>IF(Survey!$BB212=0, 0,1)</f>
        <v>0</v>
      </c>
      <c r="CC212" s="58">
        <f>Survey!$AV212</f>
        <v>0</v>
      </c>
      <c r="CD212" s="58">
        <f>Survey!$BC212+Survey!$BD212+ABS(Survey!$BE212)-ABS(Survey!$BF212)-ABS(Survey!$BG212)-ABS(Survey!$BL212)</f>
        <v>0</v>
      </c>
      <c r="CE212" s="138">
        <f>Survey!BB212+(ABS(Survey!$BH212)-ABS(Survey!$BI212)+ABS(Survey!$BJ212)-ABS(Survey!$BK212))*0.5</f>
        <v>0</v>
      </c>
      <c r="CF212" s="58">
        <f t="shared" si="181"/>
        <v>0</v>
      </c>
      <c r="CG212" s="58">
        <f>IF(AND($CC212&gt;$CF212-0.2,$CC212&lt;$CF212+0.2,ISBLANK(Survey!$AV212)=FALSE),0,1)</f>
        <v>1</v>
      </c>
      <c r="CH212" s="133">
        <f>IF(ISBLANK(Survey!$AW212),1,0)</f>
        <v>1</v>
      </c>
      <c r="CI212" s="16" t="str">
        <f t="shared" si="182"/>
        <v>Pass</v>
      </c>
      <c r="CJ212" s="114">
        <f>IF(Survey!$BB212=0, 0,1)</f>
        <v>0</v>
      </c>
      <c r="CK212" s="58">
        <f>IF(AND(Survey!$AX212&gt;=0,Survey!$AX212&lt;=0.2,Survey!$AX212&lt;&gt;""),0,1)</f>
        <v>1</v>
      </c>
      <c r="CL212" s="114">
        <f>IF(ISBLANK(Survey!$AY212),1,0)</f>
        <v>1</v>
      </c>
      <c r="CM212" s="16" t="str">
        <f t="shared" si="183"/>
        <v>Fail</v>
      </c>
      <c r="CN212" s="133">
        <f>Survey!$AZ212</f>
        <v>0</v>
      </c>
      <c r="CO212" s="16" t="str">
        <f t="shared" si="184"/>
        <v>Pass</v>
      </c>
      <c r="CP212" s="31">
        <f>Survey!$BA212</f>
        <v>0</v>
      </c>
      <c r="CQ212" s="138">
        <f>Survey!$BB212+Survey!$BC212+Survey!$BD212+ABS(Survey!$BE212)-ABS(Survey!$BF212)-ABS(Survey!$BG212)+ABS(Survey!$BH212)-ABS(Survey!$BI212)+ABS(Survey!$BJ212)-ABS(Survey!$BK212)-ABS(Survey!$BL212)+Survey!$BM212</f>
        <v>0</v>
      </c>
      <c r="CR212" s="30">
        <f t="shared" si="185"/>
        <v>0</v>
      </c>
      <c r="CS212" s="17">
        <f t="shared" si="186"/>
        <v>0</v>
      </c>
      <c r="CT212" s="16" t="str">
        <f t="shared" si="187"/>
        <v>Pass</v>
      </c>
      <c r="CU212" s="33" t="b">
        <f>IF(ABS(Survey!$BM212)=0,TRUE,FALSE)</f>
        <v>1</v>
      </c>
      <c r="CV212" s="32" t="b">
        <f>NOT(ISBLANK(Survey!$BN212))</f>
        <v>0</v>
      </c>
      <c r="CW212" t="str">
        <f t="shared" si="188"/>
        <v>Fail</v>
      </c>
      <c r="CX212" s="25">
        <f>Survey!$BA212</f>
        <v>0</v>
      </c>
      <c r="CY212" s="25" cm="1">
        <f t="array" ref="CY212">SUM(SUMIF(Survey!BP212:BW212,{"&gt;0","&lt;0"})*{1,-1})-SUM(SUMIF(Survey!BY212:CF212,{"&gt;0","&lt;0"})*{1,-1})</f>
        <v>0</v>
      </c>
      <c r="CZ212" s="30" t="str">
        <f t="shared" si="189"/>
        <v>No holdings</v>
      </c>
      <c r="DA212">
        <f t="shared" si="190"/>
        <v>0</v>
      </c>
      <c r="DB212" s="16" t="str">
        <f t="shared" si="191"/>
        <v>Fail</v>
      </c>
      <c r="DC212" s="31">
        <f>Survey!$BA212</f>
        <v>0</v>
      </c>
      <c r="DD212" s="31" cm="1">
        <f t="array" ref="DD212">SUM(SUMIF(Survey!CH212:DA212,{"&gt;0","&lt;0"})*{1,-1})-SUM(SUMIF(Survey!DC212:DV212,{"&gt;0","&lt;0"})*{1,-1})</f>
        <v>0</v>
      </c>
      <c r="DE212" s="30" t="str">
        <f t="shared" si="192"/>
        <v>No holdings</v>
      </c>
      <c r="DF212" s="17">
        <f t="shared" si="193"/>
        <v>0</v>
      </c>
      <c r="DG212" s="16" t="str">
        <f t="shared" si="194"/>
        <v>Pass</v>
      </c>
      <c r="DH212" s="33" t="b">
        <f>IF(ABS(Survey!$DA212)=0,TRUE,FALSE)</f>
        <v>1</v>
      </c>
      <c r="DI212" s="32" t="b">
        <f>NOT(ISBLANK(Survey!$DB212))</f>
        <v>0</v>
      </c>
      <c r="DJ212" s="16" t="str">
        <f t="shared" si="195"/>
        <v>Pass</v>
      </c>
      <c r="DK212" s="33" t="b">
        <f>IF(ABS(Survey!$DV212)=0,TRUE,FALSE)</f>
        <v>1</v>
      </c>
      <c r="DL212" s="32" t="b">
        <f>NOT(ISBLANK(Survey!$DW212))</f>
        <v>0</v>
      </c>
      <c r="DM212" t="str">
        <f t="shared" si="196"/>
        <v>Pass</v>
      </c>
      <c r="DN212" s="25" cm="1">
        <f t="array" ref="DN212">SUM(SUMIF(Survey!CW212,{"&gt;0","&lt;0"})*{1,-1})+SUM(SUMIF(Survey!DR212,{"&gt;0","&lt;0"})*{1,-1})</f>
        <v>0</v>
      </c>
      <c r="DO212" s="25">
        <f>SUM(SUMIF(Survey!DY212:EE212,{"&gt;0","&lt;0"})*{1,-1})+SUM(SUMIF(Survey!EG212:EM212,{"&gt;0","&lt;0"})*{1,-1})</f>
        <v>0</v>
      </c>
      <c r="DP212">
        <f t="shared" si="197"/>
        <v>0</v>
      </c>
      <c r="DQ212">
        <f t="shared" si="198"/>
        <v>0</v>
      </c>
      <c r="DR212" s="16" t="str">
        <f t="shared" si="199"/>
        <v>Pass</v>
      </c>
      <c r="DS212" s="33" t="b">
        <f>IF(ABS(Survey!$EE212)=0,TRUE,FALSE)</f>
        <v>1</v>
      </c>
      <c r="DT212" s="32" t="b">
        <f>NOT(ISBLANK(Survey!EF212))</f>
        <v>0</v>
      </c>
      <c r="DU212" s="16" t="str">
        <f t="shared" si="200"/>
        <v>Pass</v>
      </c>
      <c r="DV212" s="33" t="b">
        <f>IF(ABS(Survey!$EM212)=0,TRUE,FALSE)</f>
        <v>1</v>
      </c>
      <c r="DW212" s="32" t="b">
        <f>NOT(ISBLANK(Survey!$EN212))</f>
        <v>0</v>
      </c>
      <c r="DX212" s="16" t="str">
        <f t="shared" si="201"/>
        <v>Fail</v>
      </c>
      <c r="DY212" s="31">
        <f>SUM(SUMIF(Survey!ET212:EV212,{"&gt;0","&lt;0"})*{1,-1})</f>
        <v>0</v>
      </c>
      <c r="DZ212">
        <f t="shared" si="202"/>
        <v>0</v>
      </c>
      <c r="EA212">
        <f t="shared" si="203"/>
        <v>100</v>
      </c>
      <c r="EB212" s="30" t="b">
        <f>IF(OR(Survey!$M212="ETF",Survey!$M212="ETF, alternative mutual fund",Survey!$M212="Closed-end", Survey!$M212="Split share corp"),TRUE,FALSE)</f>
        <v>0</v>
      </c>
      <c r="EC212" s="16" t="str">
        <f t="shared" si="204"/>
        <v>Fail</v>
      </c>
      <c r="ED212" s="31">
        <f>SUM(SUMIF(Survey!EX212:FD212,{"&gt;0","&lt;0"})*{1,-1})</f>
        <v>0</v>
      </c>
      <c r="EE212">
        <f t="shared" si="205"/>
        <v>0</v>
      </c>
      <c r="EF212" s="17">
        <f t="shared" si="206"/>
        <v>100</v>
      </c>
      <c r="EG212" s="16" t="str">
        <f t="shared" si="207"/>
        <v>Fail</v>
      </c>
      <c r="EH212" s="31">
        <f>SUM(SUMIF(Survey!FF212:FL212,{"&gt;0","&lt;0"})*{1,-1})</f>
        <v>0</v>
      </c>
      <c r="EI212">
        <f t="shared" si="208"/>
        <v>0</v>
      </c>
      <c r="EJ212" s="17">
        <f t="shared" si="209"/>
        <v>100</v>
      </c>
    </row>
    <row r="213" spans="1:140">
      <c r="A213">
        <v>213</v>
      </c>
      <c r="B213" t="str">
        <f t="shared" si="0"/>
        <v>Pass</v>
      </c>
      <c r="C213" t="str">
        <f>IF(COUNTBLANK(Survey!B213:FM213)=$C$2, "Pass", "Fail")</f>
        <v>Pass</v>
      </c>
      <c r="D213" s="16" t="str">
        <f t="shared" si="158"/>
        <v>Fail</v>
      </c>
      <c r="E213" t="str">
        <f>IF(OR(ISBLANK(Survey!AL213),COUNTIF(G213:BJ213,"Fail")),"Fail","Pass")</f>
        <v>Fail</v>
      </c>
      <c r="F213" s="265"/>
      <c r="G213" s="16" t="str">
        <f t="shared" si="159"/>
        <v>Fail</v>
      </c>
      <c r="H213" s="139">
        <f>COUNTBLANK(Survey!B213:D213)+COUNTBLANK(Survey!G213)+COUNTBLANK(Survey!I213)+COUNTBLANK(Survey!K213:M213)+COUNTBLANK(Survey!P213:Q213)+COUNTBLANK(Survey!T213:W213)+COUNTBLANK(Survey!Z213:AC213)+COUNTBLANK(Survey!AF213:AG213)+COUNTBLANK(Survey!AK213:AK213)</f>
        <v>21</v>
      </c>
      <c r="I213" t="str">
        <f t="shared" si="160"/>
        <v>Fail</v>
      </c>
      <c r="J213" t="b">
        <f>IF(Survey!E213="No",TRUE,FALSE)</f>
        <v>0</v>
      </c>
      <c r="K213" s="29" cm="1">
        <f t="array" ref="K213">IF(COUNTA(Survey!$E$4:$E$695)=1, 0, SUM(IF(COUNTIF(Survey!$E$4:$E$695, Survey!$E$4:$E$695)=1,1,0)))</f>
        <v>0</v>
      </c>
      <c r="L213" s="29">
        <f>LEN(Survey!E213)</f>
        <v>0</v>
      </c>
      <c r="M213" s="16" t="str">
        <f t="shared" si="161"/>
        <v>Fail</v>
      </c>
      <c r="N213" t="b">
        <f>IF(Survey!F213="No",TRUE,FALSE)</f>
        <v>0</v>
      </c>
      <c r="O213" t="b">
        <f>Survey!F213=Survey!E213</f>
        <v>1</v>
      </c>
      <c r="P213">
        <f>COUNTIF(Survey!$F$4:$F$695,Survey!F213)</f>
        <v>0</v>
      </c>
      <c r="Q213" s="28">
        <f>LEN(Survey!F213)</f>
        <v>0</v>
      </c>
      <c r="R213" s="16" t="str">
        <f t="shared" si="162"/>
        <v>Pass</v>
      </c>
      <c r="S213" s="29">
        <f>MOD((LEN(Survey!H213)+2),11)</f>
        <v>2</v>
      </c>
      <c r="T213">
        <f>COUNTIF(Survey!$H$4:$H$695,Survey!H213)</f>
        <v>0</v>
      </c>
      <c r="U213" s="28" t="str">
        <f>IF(Survey!$L213="Prospectus fund", "Yes", "No")</f>
        <v>No</v>
      </c>
      <c r="V213" s="16" t="str">
        <f t="shared" si="163"/>
        <v>Pass</v>
      </c>
      <c r="W213" s="29">
        <f>MOD((LEN(Survey!J213)+2),11)</f>
        <v>2</v>
      </c>
      <c r="X213">
        <f>COUNTIF(Survey!$J$4:$J$695,Survey!J213)</f>
        <v>0</v>
      </c>
      <c r="Y213" s="30" t="b">
        <f>IF(OR(Survey!$M213="ETF",Survey!$M213="ETF, alternative mutual fund",Survey!$M213="Closed-end", Survey!$M213="Split share corp", Survey!$I213="Yes"),TRUE,FALSE)</f>
        <v>0</v>
      </c>
      <c r="Z213" s="16" t="str">
        <f>IFERROR(IF(AND(OR(AC213=AD213,AD213 = "Either"),NOT(ISBLANK(Survey!K213))),"Pass","Fail"),"Pass")</f>
        <v>Fail</v>
      </c>
      <c r="AA213" s="31" cm="1">
        <f t="array" ref="AA213">SUM(SUMIF(Survey!CH213:DA213,{"&gt;0","&lt;0"})*{1,-1})</f>
        <v>0</v>
      </c>
      <c r="AB213" s="33" cm="1">
        <f t="array" ref="AB213">SUM(SUMIF(Survey!CK213,{"&gt;0","&lt;0"})*{1,-1})+SUM(SUMIF(Survey!CU213,{"&gt;0","&lt;0"})*{1,-1})</f>
        <v>0</v>
      </c>
      <c r="AC213" s="33">
        <f>Survey!K213</f>
        <v>0</v>
      </c>
      <c r="AD213" s="32" t="str">
        <f t="shared" si="164"/>
        <v>Either</v>
      </c>
      <c r="AE213" s="16" t="str">
        <f t="shared" si="165"/>
        <v>Fail</v>
      </c>
      <c r="AF213" s="58" cm="1">
        <f t="array" ref="AF213">SUM(SUMIF(Survey!CH213:DA213,{"&gt;0","&lt;0"})*{1,-1})+SUM(SUMIF(Survey!DC213:DV213,{"&gt;0","&lt;0"})*{1,-1})</f>
        <v>0</v>
      </c>
      <c r="AG213" s="58">
        <f>IFERROR(AF213/(Survey!$BA213),0)</f>
        <v>0</v>
      </c>
      <c r="AH213" s="104" t="b">
        <f>IF(OR(Survey!$M213="Alternative strategy or hedge",Survey!$M213="Private asset",Survey!$L213="Prospectus fund"),TRUE,FALSE)</f>
        <v>0</v>
      </c>
      <c r="AI213" s="104" t="b">
        <f>NOT(ISBLANK(Survey!$M213))</f>
        <v>0</v>
      </c>
      <c r="AJ213" s="16" t="str">
        <f t="shared" si="166"/>
        <v>Fail</v>
      </c>
      <c r="AK213" t="b">
        <f>IF(Survey!W213="No",TRUE,FALSE)</f>
        <v>0</v>
      </c>
      <c r="AL213" s="119">
        <f>MOD((LEN(Survey!W213)+2),22)</f>
        <v>2</v>
      </c>
      <c r="AM213" t="str">
        <f t="shared" si="167"/>
        <v>Pass</v>
      </c>
      <c r="AN213" s="33" t="b">
        <f>NOT(ISNUMBER(SEARCH("Other",Survey!$Q213)))</f>
        <v>1</v>
      </c>
      <c r="AO213" s="32" t="b">
        <f>NOT(ISBLANK(Survey!$R213))</f>
        <v>0</v>
      </c>
      <c r="AP213" s="16" t="str">
        <f t="shared" si="168"/>
        <v>Pass</v>
      </c>
      <c r="AQ213" s="114">
        <f>COUNTBLANK(Survey!$X213)</f>
        <v>1</v>
      </c>
      <c r="AR213" s="58">
        <f>IF(AND(Survey!L213&lt;&gt;"Exempt fund",OR(Survey!$M213="ETF",Survey!$M213="ETF, alternative mutual fund",Survey!$M213="Mutual fund",Survey!$M213="Alternative mutual fund",Survey!$M213="Money market")),1,0)</f>
        <v>0</v>
      </c>
      <c r="AS213" s="16" t="str">
        <f t="shared" si="169"/>
        <v>Pass</v>
      </c>
      <c r="AT213" s="33" t="b">
        <f>NOT(ISNUMBER(SEARCH("Yes",Survey!$AC213)))</f>
        <v>1</v>
      </c>
      <c r="AU213" s="32" t="b">
        <f>IF(COUNTBLANK(Survey!$AD213:$AE213)=0,TRUE, FALSE)</f>
        <v>0</v>
      </c>
      <c r="AV213" s="16" t="str">
        <f t="shared" si="170"/>
        <v>Pass</v>
      </c>
      <c r="AW213" s="33" t="b">
        <f>NOT(ISNUMBER(SEARCH("Yes",Survey!$AF213)))</f>
        <v>1</v>
      </c>
      <c r="AX213" s="32" t="b">
        <f>NOT(ISBLANK(Survey!$AH213))</f>
        <v>0</v>
      </c>
      <c r="AY213" s="16" t="str">
        <f t="shared" si="171"/>
        <v>Pass</v>
      </c>
      <c r="AZ213" s="33" t="b">
        <f>NOT(OR(ISNUMBER(SEARCH("Other",Survey!$AH213)),ISNUMBER(SEARCH("Multiple",Survey!$AH213))))</f>
        <v>1</v>
      </c>
      <c r="BA213" s="32" t="b">
        <f>NOT(ISBLANK(Survey!$AI213))</f>
        <v>0</v>
      </c>
      <c r="BB213" s="16" t="str">
        <f t="shared" si="172"/>
        <v>Fail</v>
      </c>
      <c r="BC213" s="114">
        <f>IF(ABS(Survey!$BA213)&gt;0, 1,0)</f>
        <v>0</v>
      </c>
      <c r="BD213" s="114">
        <f>IF(COUNTBLANK(Survey!$AL213)=0,1,0)</f>
        <v>0</v>
      </c>
      <c r="BE213" s="16" t="str">
        <f t="shared" si="173"/>
        <v>Pass</v>
      </c>
      <c r="BF213" s="114">
        <f>IF(ISBLANK(Survey!$AL213),0,1)</f>
        <v>0</v>
      </c>
      <c r="BG213" s="133">
        <f>COUNTBLANK(Survey!$AM213)</f>
        <v>1</v>
      </c>
      <c r="BH213" s="16" t="str">
        <f t="shared" si="174"/>
        <v>Pass</v>
      </c>
      <c r="BI213" s="114">
        <f>IF(OR(Survey!$AM213="Closed",ISBLANK(Survey!$AM213)),0,1)</f>
        <v>0</v>
      </c>
      <c r="BJ213" s="133">
        <f>IF(ISBLANK(Survey!$AN213),1,0)</f>
        <v>1</v>
      </c>
      <c r="BK213" s="118" t="str">
        <f t="shared" si="175"/>
        <v>Pass</v>
      </c>
      <c r="BL213" s="31" cm="1">
        <f t="array" ref="BL213">SUM(SUMIF(Survey!AO213:AP213,{"&gt;0","&lt;0"})*{1,-1})</f>
        <v>0</v>
      </c>
      <c r="BM213">
        <f t="shared" si="176"/>
        <v>0</v>
      </c>
      <c r="BN213">
        <f t="shared" si="177"/>
        <v>100</v>
      </c>
      <c r="BO213" s="118" t="str">
        <f t="shared" si="178"/>
        <v>Pass</v>
      </c>
      <c r="BP213">
        <f>IF(Survey!AQ213="No",0,1)</f>
        <v>1</v>
      </c>
      <c r="BQ213" s="207">
        <f>MOD((LEN(Survey!AQ213)+2),22)</f>
        <v>2</v>
      </c>
      <c r="BR213">
        <f>IF(Survey!AR213="No",0,1)</f>
        <v>1</v>
      </c>
      <c r="BS213" s="207">
        <f>MOD((LEN(Survey!AR213)+2),22)</f>
        <v>2</v>
      </c>
      <c r="BT213" s="114">
        <f>COUNTBLANK(Survey!$AQ213:$AS213)+COUNTBLANK(Survey!$AU213)</f>
        <v>4</v>
      </c>
      <c r="BU213" s="114">
        <f>IF(Survey!$I213="Yes",1,0)</f>
        <v>0</v>
      </c>
      <c r="BV213" s="114">
        <f>IF(OR(Survey!$M213="Mutual fund",Survey!$M213="Alternative mutual fund",Survey!$M213="Money market"),1,0)</f>
        <v>0</v>
      </c>
      <c r="BW213" s="119">
        <f>IF(OR(Survey!$M213="ETF",Survey!$M213="ETF, alternative mutual fund"),1,0)</f>
        <v>0</v>
      </c>
      <c r="BX213" s="16" t="str">
        <f t="shared" si="179"/>
        <v>Pass</v>
      </c>
      <c r="BY213" s="33">
        <f>IF(ISNUMBER(SEARCH("Other",Survey!$AS213)), 1, 0)</f>
        <v>0</v>
      </c>
      <c r="BZ213" s="58" t="b">
        <f>NOT(ISBLANK(Survey!$AT213))</f>
        <v>0</v>
      </c>
      <c r="CA213" s="16" t="str">
        <f t="shared" si="180"/>
        <v>Pass</v>
      </c>
      <c r="CB213" s="114">
        <f>IF(Survey!$BB213=0, 0,1)</f>
        <v>0</v>
      </c>
      <c r="CC213" s="58">
        <f>Survey!$AV213</f>
        <v>0</v>
      </c>
      <c r="CD213" s="58">
        <f>Survey!$BC213+Survey!$BD213+ABS(Survey!$BE213)-ABS(Survey!$BF213)-ABS(Survey!$BG213)-ABS(Survey!$BL213)</f>
        <v>0</v>
      </c>
      <c r="CE213" s="138">
        <f>Survey!BB213+(ABS(Survey!$BH213)-ABS(Survey!$BI213)+ABS(Survey!$BJ213)-ABS(Survey!$BK213))*0.5</f>
        <v>0</v>
      </c>
      <c r="CF213" s="58">
        <f t="shared" si="181"/>
        <v>0</v>
      </c>
      <c r="CG213" s="58">
        <f>IF(AND($CC213&gt;$CF213-0.2,$CC213&lt;$CF213+0.2,ISBLANK(Survey!$AV213)=FALSE),0,1)</f>
        <v>1</v>
      </c>
      <c r="CH213" s="133">
        <f>IF(ISBLANK(Survey!$AW213),1,0)</f>
        <v>1</v>
      </c>
      <c r="CI213" s="16" t="str">
        <f t="shared" si="182"/>
        <v>Pass</v>
      </c>
      <c r="CJ213" s="114">
        <f>IF(Survey!$BB213=0, 0,1)</f>
        <v>0</v>
      </c>
      <c r="CK213" s="58">
        <f>IF(AND(Survey!$AX213&gt;=0,Survey!$AX213&lt;=0.2,Survey!$AX213&lt;&gt;""),0,1)</f>
        <v>1</v>
      </c>
      <c r="CL213" s="114">
        <f>IF(ISBLANK(Survey!$AY213),1,0)</f>
        <v>1</v>
      </c>
      <c r="CM213" s="16" t="str">
        <f t="shared" si="183"/>
        <v>Fail</v>
      </c>
      <c r="CN213" s="133">
        <f>Survey!$AZ213</f>
        <v>0</v>
      </c>
      <c r="CO213" s="16" t="str">
        <f t="shared" si="184"/>
        <v>Pass</v>
      </c>
      <c r="CP213" s="31">
        <f>Survey!$BA213</f>
        <v>0</v>
      </c>
      <c r="CQ213" s="138">
        <f>Survey!$BB213+Survey!$BC213+Survey!$BD213+ABS(Survey!$BE213)-ABS(Survey!$BF213)-ABS(Survey!$BG213)+ABS(Survey!$BH213)-ABS(Survey!$BI213)+ABS(Survey!$BJ213)-ABS(Survey!$BK213)-ABS(Survey!$BL213)+Survey!$BM213</f>
        <v>0</v>
      </c>
      <c r="CR213" s="30">
        <f t="shared" si="185"/>
        <v>0</v>
      </c>
      <c r="CS213" s="17">
        <f t="shared" si="186"/>
        <v>0</v>
      </c>
      <c r="CT213" s="16" t="str">
        <f t="shared" si="187"/>
        <v>Pass</v>
      </c>
      <c r="CU213" s="33" t="b">
        <f>IF(ABS(Survey!$BM213)=0,TRUE,FALSE)</f>
        <v>1</v>
      </c>
      <c r="CV213" s="32" t="b">
        <f>NOT(ISBLANK(Survey!$BN213))</f>
        <v>0</v>
      </c>
      <c r="CW213" t="str">
        <f t="shared" si="188"/>
        <v>Fail</v>
      </c>
      <c r="CX213" s="25">
        <f>Survey!$BA213</f>
        <v>0</v>
      </c>
      <c r="CY213" s="25" cm="1">
        <f t="array" ref="CY213">SUM(SUMIF(Survey!BP213:BW213,{"&gt;0","&lt;0"})*{1,-1})-SUM(SUMIF(Survey!BY213:CF213,{"&gt;0","&lt;0"})*{1,-1})</f>
        <v>0</v>
      </c>
      <c r="CZ213" s="30" t="str">
        <f t="shared" si="189"/>
        <v>No holdings</v>
      </c>
      <c r="DA213">
        <f t="shared" si="190"/>
        <v>0</v>
      </c>
      <c r="DB213" s="16" t="str">
        <f t="shared" si="191"/>
        <v>Fail</v>
      </c>
      <c r="DC213" s="31">
        <f>Survey!$BA213</f>
        <v>0</v>
      </c>
      <c r="DD213" s="31" cm="1">
        <f t="array" ref="DD213">SUM(SUMIF(Survey!CH213:DA213,{"&gt;0","&lt;0"})*{1,-1})-SUM(SUMIF(Survey!DC213:DV213,{"&gt;0","&lt;0"})*{1,-1})</f>
        <v>0</v>
      </c>
      <c r="DE213" s="30" t="str">
        <f t="shared" si="192"/>
        <v>No holdings</v>
      </c>
      <c r="DF213" s="17">
        <f t="shared" si="193"/>
        <v>0</v>
      </c>
      <c r="DG213" s="16" t="str">
        <f t="shared" si="194"/>
        <v>Pass</v>
      </c>
      <c r="DH213" s="33" t="b">
        <f>IF(ABS(Survey!$DA213)=0,TRUE,FALSE)</f>
        <v>1</v>
      </c>
      <c r="DI213" s="32" t="b">
        <f>NOT(ISBLANK(Survey!$DB213))</f>
        <v>0</v>
      </c>
      <c r="DJ213" s="16" t="str">
        <f t="shared" si="195"/>
        <v>Pass</v>
      </c>
      <c r="DK213" s="33" t="b">
        <f>IF(ABS(Survey!$DV213)=0,TRUE,FALSE)</f>
        <v>1</v>
      </c>
      <c r="DL213" s="32" t="b">
        <f>NOT(ISBLANK(Survey!$DW213))</f>
        <v>0</v>
      </c>
      <c r="DM213" t="str">
        <f t="shared" si="196"/>
        <v>Pass</v>
      </c>
      <c r="DN213" s="25" cm="1">
        <f t="array" ref="DN213">SUM(SUMIF(Survey!CW213,{"&gt;0","&lt;0"})*{1,-1})+SUM(SUMIF(Survey!DR213,{"&gt;0","&lt;0"})*{1,-1})</f>
        <v>0</v>
      </c>
      <c r="DO213" s="25">
        <f>SUM(SUMIF(Survey!DY213:EE213,{"&gt;0","&lt;0"})*{1,-1})+SUM(SUMIF(Survey!EG213:EM213,{"&gt;0","&lt;0"})*{1,-1})</f>
        <v>0</v>
      </c>
      <c r="DP213">
        <f t="shared" si="197"/>
        <v>0</v>
      </c>
      <c r="DQ213">
        <f t="shared" si="198"/>
        <v>0</v>
      </c>
      <c r="DR213" s="16" t="str">
        <f t="shared" si="199"/>
        <v>Pass</v>
      </c>
      <c r="DS213" s="33" t="b">
        <f>IF(ABS(Survey!$EE213)=0,TRUE,FALSE)</f>
        <v>1</v>
      </c>
      <c r="DT213" s="32" t="b">
        <f>NOT(ISBLANK(Survey!EF213))</f>
        <v>0</v>
      </c>
      <c r="DU213" s="16" t="str">
        <f t="shared" si="200"/>
        <v>Pass</v>
      </c>
      <c r="DV213" s="33" t="b">
        <f>IF(ABS(Survey!$EM213)=0,TRUE,FALSE)</f>
        <v>1</v>
      </c>
      <c r="DW213" s="32" t="b">
        <f>NOT(ISBLANK(Survey!$EN213))</f>
        <v>0</v>
      </c>
      <c r="DX213" s="16" t="str">
        <f t="shared" si="201"/>
        <v>Fail</v>
      </c>
      <c r="DY213" s="31">
        <f>SUM(SUMIF(Survey!ET213:EV213,{"&gt;0","&lt;0"})*{1,-1})</f>
        <v>0</v>
      </c>
      <c r="DZ213">
        <f t="shared" si="202"/>
        <v>0</v>
      </c>
      <c r="EA213">
        <f t="shared" si="203"/>
        <v>100</v>
      </c>
      <c r="EB213" s="30" t="b">
        <f>IF(OR(Survey!$M213="ETF",Survey!$M213="ETF, alternative mutual fund",Survey!$M213="Closed-end", Survey!$M213="Split share corp"),TRUE,FALSE)</f>
        <v>0</v>
      </c>
      <c r="EC213" s="16" t="str">
        <f t="shared" si="204"/>
        <v>Fail</v>
      </c>
      <c r="ED213" s="31">
        <f>SUM(SUMIF(Survey!EX213:FD213,{"&gt;0","&lt;0"})*{1,-1})</f>
        <v>0</v>
      </c>
      <c r="EE213">
        <f t="shared" si="205"/>
        <v>0</v>
      </c>
      <c r="EF213" s="17">
        <f t="shared" si="206"/>
        <v>100</v>
      </c>
      <c r="EG213" s="16" t="str">
        <f t="shared" si="207"/>
        <v>Fail</v>
      </c>
      <c r="EH213" s="31">
        <f>SUM(SUMIF(Survey!FF213:FL213,{"&gt;0","&lt;0"})*{1,-1})</f>
        <v>0</v>
      </c>
      <c r="EI213">
        <f t="shared" si="208"/>
        <v>0</v>
      </c>
      <c r="EJ213" s="17">
        <f t="shared" si="209"/>
        <v>100</v>
      </c>
    </row>
    <row r="214" spans="1:140">
      <c r="A214">
        <v>214</v>
      </c>
      <c r="B214" t="str">
        <f t="shared" si="0"/>
        <v>Pass</v>
      </c>
      <c r="C214" t="str">
        <f>IF(COUNTBLANK(Survey!B214:FM214)=$C$2, "Pass", "Fail")</f>
        <v>Pass</v>
      </c>
      <c r="D214" s="16" t="str">
        <f t="shared" si="158"/>
        <v>Fail</v>
      </c>
      <c r="E214" t="str">
        <f>IF(OR(ISBLANK(Survey!AL214),COUNTIF(G214:BJ214,"Fail")),"Fail","Pass")</f>
        <v>Fail</v>
      </c>
      <c r="F214" s="265"/>
      <c r="G214" s="16" t="str">
        <f t="shared" si="159"/>
        <v>Fail</v>
      </c>
      <c r="H214" s="139">
        <f>COUNTBLANK(Survey!B214:D214)+COUNTBLANK(Survey!G214)+COUNTBLANK(Survey!I214)+COUNTBLANK(Survey!K214:M214)+COUNTBLANK(Survey!P214:Q214)+COUNTBLANK(Survey!T214:W214)+COUNTBLANK(Survey!Z214:AC214)+COUNTBLANK(Survey!AF214:AG214)+COUNTBLANK(Survey!AK214:AK214)</f>
        <v>21</v>
      </c>
      <c r="I214" t="str">
        <f t="shared" si="160"/>
        <v>Fail</v>
      </c>
      <c r="J214" t="b">
        <f>IF(Survey!E214="No",TRUE,FALSE)</f>
        <v>0</v>
      </c>
      <c r="K214" s="29" cm="1">
        <f t="array" ref="K214">IF(COUNTA(Survey!$E$4:$E$695)=1, 0, SUM(IF(COUNTIF(Survey!$E$4:$E$695, Survey!$E$4:$E$695)=1,1,0)))</f>
        <v>0</v>
      </c>
      <c r="L214" s="29">
        <f>LEN(Survey!E214)</f>
        <v>0</v>
      </c>
      <c r="M214" s="16" t="str">
        <f t="shared" si="161"/>
        <v>Fail</v>
      </c>
      <c r="N214" t="b">
        <f>IF(Survey!F214="No",TRUE,FALSE)</f>
        <v>0</v>
      </c>
      <c r="O214" t="b">
        <f>Survey!F214=Survey!E214</f>
        <v>1</v>
      </c>
      <c r="P214">
        <f>COUNTIF(Survey!$F$4:$F$695,Survey!F214)</f>
        <v>0</v>
      </c>
      <c r="Q214" s="28">
        <f>LEN(Survey!F214)</f>
        <v>0</v>
      </c>
      <c r="R214" s="16" t="str">
        <f t="shared" si="162"/>
        <v>Pass</v>
      </c>
      <c r="S214" s="29">
        <f>MOD((LEN(Survey!H214)+2),11)</f>
        <v>2</v>
      </c>
      <c r="T214">
        <f>COUNTIF(Survey!$H$4:$H$695,Survey!H214)</f>
        <v>0</v>
      </c>
      <c r="U214" s="28" t="str">
        <f>IF(Survey!$L214="Prospectus fund", "Yes", "No")</f>
        <v>No</v>
      </c>
      <c r="V214" s="16" t="str">
        <f t="shared" si="163"/>
        <v>Pass</v>
      </c>
      <c r="W214" s="29">
        <f>MOD((LEN(Survey!J214)+2),11)</f>
        <v>2</v>
      </c>
      <c r="X214">
        <f>COUNTIF(Survey!$J$4:$J$695,Survey!J214)</f>
        <v>0</v>
      </c>
      <c r="Y214" s="30" t="b">
        <f>IF(OR(Survey!$M214="ETF",Survey!$M214="ETF, alternative mutual fund",Survey!$M214="Closed-end", Survey!$M214="Split share corp", Survey!$I214="Yes"),TRUE,FALSE)</f>
        <v>0</v>
      </c>
      <c r="Z214" s="16" t="str">
        <f>IFERROR(IF(AND(OR(AC214=AD214,AD214 = "Either"),NOT(ISBLANK(Survey!K214))),"Pass","Fail"),"Pass")</f>
        <v>Fail</v>
      </c>
      <c r="AA214" s="31" cm="1">
        <f t="array" ref="AA214">SUM(SUMIF(Survey!CH214:DA214,{"&gt;0","&lt;0"})*{1,-1})</f>
        <v>0</v>
      </c>
      <c r="AB214" s="33" cm="1">
        <f t="array" ref="AB214">SUM(SUMIF(Survey!CK214,{"&gt;0","&lt;0"})*{1,-1})+SUM(SUMIF(Survey!CU214,{"&gt;0","&lt;0"})*{1,-1})</f>
        <v>0</v>
      </c>
      <c r="AC214" s="33">
        <f>Survey!K214</f>
        <v>0</v>
      </c>
      <c r="AD214" s="32" t="str">
        <f t="shared" si="164"/>
        <v>Either</v>
      </c>
      <c r="AE214" s="16" t="str">
        <f t="shared" si="165"/>
        <v>Fail</v>
      </c>
      <c r="AF214" s="58" cm="1">
        <f t="array" ref="AF214">SUM(SUMIF(Survey!CH214:DA214,{"&gt;0","&lt;0"})*{1,-1})+SUM(SUMIF(Survey!DC214:DV214,{"&gt;0","&lt;0"})*{1,-1})</f>
        <v>0</v>
      </c>
      <c r="AG214" s="58">
        <f>IFERROR(AF214/(Survey!$BA214),0)</f>
        <v>0</v>
      </c>
      <c r="AH214" s="104" t="b">
        <f>IF(OR(Survey!$M214="Alternative strategy or hedge",Survey!$M214="Private asset",Survey!$L214="Prospectus fund"),TRUE,FALSE)</f>
        <v>0</v>
      </c>
      <c r="AI214" s="104" t="b">
        <f>NOT(ISBLANK(Survey!$M214))</f>
        <v>0</v>
      </c>
      <c r="AJ214" s="16" t="str">
        <f t="shared" si="166"/>
        <v>Fail</v>
      </c>
      <c r="AK214" t="b">
        <f>IF(Survey!W214="No",TRUE,FALSE)</f>
        <v>0</v>
      </c>
      <c r="AL214" s="119">
        <f>MOD((LEN(Survey!W214)+2),22)</f>
        <v>2</v>
      </c>
      <c r="AM214" t="str">
        <f t="shared" si="167"/>
        <v>Pass</v>
      </c>
      <c r="AN214" s="33" t="b">
        <f>NOT(ISNUMBER(SEARCH("Other",Survey!$Q214)))</f>
        <v>1</v>
      </c>
      <c r="AO214" s="32" t="b">
        <f>NOT(ISBLANK(Survey!$R214))</f>
        <v>0</v>
      </c>
      <c r="AP214" s="16" t="str">
        <f t="shared" si="168"/>
        <v>Pass</v>
      </c>
      <c r="AQ214" s="114">
        <f>COUNTBLANK(Survey!$X214)</f>
        <v>1</v>
      </c>
      <c r="AR214" s="58">
        <f>IF(AND(Survey!L214&lt;&gt;"Exempt fund",OR(Survey!$M214="ETF",Survey!$M214="ETF, alternative mutual fund",Survey!$M214="Mutual fund",Survey!$M214="Alternative mutual fund",Survey!$M214="Money market")),1,0)</f>
        <v>0</v>
      </c>
      <c r="AS214" s="16" t="str">
        <f t="shared" si="169"/>
        <v>Pass</v>
      </c>
      <c r="AT214" s="33" t="b">
        <f>NOT(ISNUMBER(SEARCH("Yes",Survey!$AC214)))</f>
        <v>1</v>
      </c>
      <c r="AU214" s="32" t="b">
        <f>IF(COUNTBLANK(Survey!$AD214:$AE214)=0,TRUE, FALSE)</f>
        <v>0</v>
      </c>
      <c r="AV214" s="16" t="str">
        <f t="shared" si="170"/>
        <v>Pass</v>
      </c>
      <c r="AW214" s="33" t="b">
        <f>NOT(ISNUMBER(SEARCH("Yes",Survey!$AF214)))</f>
        <v>1</v>
      </c>
      <c r="AX214" s="32" t="b">
        <f>NOT(ISBLANK(Survey!$AH214))</f>
        <v>0</v>
      </c>
      <c r="AY214" s="16" t="str">
        <f t="shared" si="171"/>
        <v>Pass</v>
      </c>
      <c r="AZ214" s="33" t="b">
        <f>NOT(OR(ISNUMBER(SEARCH("Other",Survey!$AH214)),ISNUMBER(SEARCH("Multiple",Survey!$AH214))))</f>
        <v>1</v>
      </c>
      <c r="BA214" s="32" t="b">
        <f>NOT(ISBLANK(Survey!$AI214))</f>
        <v>0</v>
      </c>
      <c r="BB214" s="16" t="str">
        <f t="shared" si="172"/>
        <v>Fail</v>
      </c>
      <c r="BC214" s="114">
        <f>IF(ABS(Survey!$BA214)&gt;0, 1,0)</f>
        <v>0</v>
      </c>
      <c r="BD214" s="114">
        <f>IF(COUNTBLANK(Survey!$AL214)=0,1,0)</f>
        <v>0</v>
      </c>
      <c r="BE214" s="16" t="str">
        <f t="shared" si="173"/>
        <v>Pass</v>
      </c>
      <c r="BF214" s="114">
        <f>IF(ISBLANK(Survey!$AL214),0,1)</f>
        <v>0</v>
      </c>
      <c r="BG214" s="133">
        <f>COUNTBLANK(Survey!$AM214)</f>
        <v>1</v>
      </c>
      <c r="BH214" s="16" t="str">
        <f t="shared" si="174"/>
        <v>Pass</v>
      </c>
      <c r="BI214" s="114">
        <f>IF(OR(Survey!$AM214="Closed",ISBLANK(Survey!$AM214)),0,1)</f>
        <v>0</v>
      </c>
      <c r="BJ214" s="133">
        <f>IF(ISBLANK(Survey!$AN214),1,0)</f>
        <v>1</v>
      </c>
      <c r="BK214" s="118" t="str">
        <f t="shared" si="175"/>
        <v>Pass</v>
      </c>
      <c r="BL214" s="31" cm="1">
        <f t="array" ref="BL214">SUM(SUMIF(Survey!AO214:AP214,{"&gt;0","&lt;0"})*{1,-1})</f>
        <v>0</v>
      </c>
      <c r="BM214">
        <f t="shared" si="176"/>
        <v>0</v>
      </c>
      <c r="BN214">
        <f t="shared" si="177"/>
        <v>100</v>
      </c>
      <c r="BO214" s="118" t="str">
        <f t="shared" si="178"/>
        <v>Pass</v>
      </c>
      <c r="BP214">
        <f>IF(Survey!AQ214="No",0,1)</f>
        <v>1</v>
      </c>
      <c r="BQ214" s="207">
        <f>MOD((LEN(Survey!AQ214)+2),22)</f>
        <v>2</v>
      </c>
      <c r="BR214">
        <f>IF(Survey!AR214="No",0,1)</f>
        <v>1</v>
      </c>
      <c r="BS214" s="207">
        <f>MOD((LEN(Survey!AR214)+2),22)</f>
        <v>2</v>
      </c>
      <c r="BT214" s="114">
        <f>COUNTBLANK(Survey!$AQ214:$AS214)+COUNTBLANK(Survey!$AU214)</f>
        <v>4</v>
      </c>
      <c r="BU214" s="114">
        <f>IF(Survey!$I214="Yes",1,0)</f>
        <v>0</v>
      </c>
      <c r="BV214" s="114">
        <f>IF(OR(Survey!$M214="Mutual fund",Survey!$M214="Alternative mutual fund",Survey!$M214="Money market"),1,0)</f>
        <v>0</v>
      </c>
      <c r="BW214" s="119">
        <f>IF(OR(Survey!$M214="ETF",Survey!$M214="ETF, alternative mutual fund"),1,0)</f>
        <v>0</v>
      </c>
      <c r="BX214" s="16" t="str">
        <f t="shared" si="179"/>
        <v>Pass</v>
      </c>
      <c r="BY214" s="33">
        <f>IF(ISNUMBER(SEARCH("Other",Survey!$AS214)), 1, 0)</f>
        <v>0</v>
      </c>
      <c r="BZ214" s="58" t="b">
        <f>NOT(ISBLANK(Survey!$AT214))</f>
        <v>0</v>
      </c>
      <c r="CA214" s="16" t="str">
        <f t="shared" si="180"/>
        <v>Pass</v>
      </c>
      <c r="CB214" s="114">
        <f>IF(Survey!$BB214=0, 0,1)</f>
        <v>0</v>
      </c>
      <c r="CC214" s="58">
        <f>Survey!$AV214</f>
        <v>0</v>
      </c>
      <c r="CD214" s="58">
        <f>Survey!$BC214+Survey!$BD214+ABS(Survey!$BE214)-ABS(Survey!$BF214)-ABS(Survey!$BG214)-ABS(Survey!$BL214)</f>
        <v>0</v>
      </c>
      <c r="CE214" s="138">
        <f>Survey!BB214+(ABS(Survey!$BH214)-ABS(Survey!$BI214)+ABS(Survey!$BJ214)-ABS(Survey!$BK214))*0.5</f>
        <v>0</v>
      </c>
      <c r="CF214" s="58">
        <f t="shared" si="181"/>
        <v>0</v>
      </c>
      <c r="CG214" s="58">
        <f>IF(AND($CC214&gt;$CF214-0.2,$CC214&lt;$CF214+0.2,ISBLANK(Survey!$AV214)=FALSE),0,1)</f>
        <v>1</v>
      </c>
      <c r="CH214" s="133">
        <f>IF(ISBLANK(Survey!$AW214),1,0)</f>
        <v>1</v>
      </c>
      <c r="CI214" s="16" t="str">
        <f t="shared" si="182"/>
        <v>Pass</v>
      </c>
      <c r="CJ214" s="114">
        <f>IF(Survey!$BB214=0, 0,1)</f>
        <v>0</v>
      </c>
      <c r="CK214" s="58">
        <f>IF(AND(Survey!$AX214&gt;=0,Survey!$AX214&lt;=0.2,Survey!$AX214&lt;&gt;""),0,1)</f>
        <v>1</v>
      </c>
      <c r="CL214" s="114">
        <f>IF(ISBLANK(Survey!$AY214),1,0)</f>
        <v>1</v>
      </c>
      <c r="CM214" s="16" t="str">
        <f t="shared" si="183"/>
        <v>Fail</v>
      </c>
      <c r="CN214" s="133">
        <f>Survey!$AZ214</f>
        <v>0</v>
      </c>
      <c r="CO214" s="16" t="str">
        <f t="shared" si="184"/>
        <v>Pass</v>
      </c>
      <c r="CP214" s="31">
        <f>Survey!$BA214</f>
        <v>0</v>
      </c>
      <c r="CQ214" s="138">
        <f>Survey!$BB214+Survey!$BC214+Survey!$BD214+ABS(Survey!$BE214)-ABS(Survey!$BF214)-ABS(Survey!$BG214)+ABS(Survey!$BH214)-ABS(Survey!$BI214)+ABS(Survey!$BJ214)-ABS(Survey!$BK214)-ABS(Survey!$BL214)+Survey!$BM214</f>
        <v>0</v>
      </c>
      <c r="CR214" s="30">
        <f t="shared" si="185"/>
        <v>0</v>
      </c>
      <c r="CS214" s="17">
        <f t="shared" si="186"/>
        <v>0</v>
      </c>
      <c r="CT214" s="16" t="str">
        <f t="shared" si="187"/>
        <v>Pass</v>
      </c>
      <c r="CU214" s="33" t="b">
        <f>IF(ABS(Survey!$BM214)=0,TRUE,FALSE)</f>
        <v>1</v>
      </c>
      <c r="CV214" s="32" t="b">
        <f>NOT(ISBLANK(Survey!$BN214))</f>
        <v>0</v>
      </c>
      <c r="CW214" t="str">
        <f t="shared" si="188"/>
        <v>Fail</v>
      </c>
      <c r="CX214" s="25">
        <f>Survey!$BA214</f>
        <v>0</v>
      </c>
      <c r="CY214" s="25" cm="1">
        <f t="array" ref="CY214">SUM(SUMIF(Survey!BP214:BW214,{"&gt;0","&lt;0"})*{1,-1})-SUM(SUMIF(Survey!BY214:CF214,{"&gt;0","&lt;0"})*{1,-1})</f>
        <v>0</v>
      </c>
      <c r="CZ214" s="30" t="str">
        <f t="shared" si="189"/>
        <v>No holdings</v>
      </c>
      <c r="DA214">
        <f t="shared" si="190"/>
        <v>0</v>
      </c>
      <c r="DB214" s="16" t="str">
        <f t="shared" si="191"/>
        <v>Fail</v>
      </c>
      <c r="DC214" s="31">
        <f>Survey!$BA214</f>
        <v>0</v>
      </c>
      <c r="DD214" s="31" cm="1">
        <f t="array" ref="DD214">SUM(SUMIF(Survey!CH214:DA214,{"&gt;0","&lt;0"})*{1,-1})-SUM(SUMIF(Survey!DC214:DV214,{"&gt;0","&lt;0"})*{1,-1})</f>
        <v>0</v>
      </c>
      <c r="DE214" s="30" t="str">
        <f t="shared" si="192"/>
        <v>No holdings</v>
      </c>
      <c r="DF214" s="17">
        <f t="shared" si="193"/>
        <v>0</v>
      </c>
      <c r="DG214" s="16" t="str">
        <f t="shared" si="194"/>
        <v>Pass</v>
      </c>
      <c r="DH214" s="33" t="b">
        <f>IF(ABS(Survey!$DA214)=0,TRUE,FALSE)</f>
        <v>1</v>
      </c>
      <c r="DI214" s="32" t="b">
        <f>NOT(ISBLANK(Survey!$DB214))</f>
        <v>0</v>
      </c>
      <c r="DJ214" s="16" t="str">
        <f t="shared" si="195"/>
        <v>Pass</v>
      </c>
      <c r="DK214" s="33" t="b">
        <f>IF(ABS(Survey!$DV214)=0,TRUE,FALSE)</f>
        <v>1</v>
      </c>
      <c r="DL214" s="32" t="b">
        <f>NOT(ISBLANK(Survey!$DW214))</f>
        <v>0</v>
      </c>
      <c r="DM214" t="str">
        <f t="shared" si="196"/>
        <v>Pass</v>
      </c>
      <c r="DN214" s="25" cm="1">
        <f t="array" ref="DN214">SUM(SUMIF(Survey!CW214,{"&gt;0","&lt;0"})*{1,-1})+SUM(SUMIF(Survey!DR214,{"&gt;0","&lt;0"})*{1,-1})</f>
        <v>0</v>
      </c>
      <c r="DO214" s="25">
        <f>SUM(SUMIF(Survey!DY214:EE214,{"&gt;0","&lt;0"})*{1,-1})+SUM(SUMIF(Survey!EG214:EM214,{"&gt;0","&lt;0"})*{1,-1})</f>
        <v>0</v>
      </c>
      <c r="DP214">
        <f t="shared" si="197"/>
        <v>0</v>
      </c>
      <c r="DQ214">
        <f t="shared" si="198"/>
        <v>0</v>
      </c>
      <c r="DR214" s="16" t="str">
        <f t="shared" si="199"/>
        <v>Pass</v>
      </c>
      <c r="DS214" s="33" t="b">
        <f>IF(ABS(Survey!$EE214)=0,TRUE,FALSE)</f>
        <v>1</v>
      </c>
      <c r="DT214" s="32" t="b">
        <f>NOT(ISBLANK(Survey!EF214))</f>
        <v>0</v>
      </c>
      <c r="DU214" s="16" t="str">
        <f t="shared" si="200"/>
        <v>Pass</v>
      </c>
      <c r="DV214" s="33" t="b">
        <f>IF(ABS(Survey!$EM214)=0,TRUE,FALSE)</f>
        <v>1</v>
      </c>
      <c r="DW214" s="32" t="b">
        <f>NOT(ISBLANK(Survey!$EN214))</f>
        <v>0</v>
      </c>
      <c r="DX214" s="16" t="str">
        <f t="shared" si="201"/>
        <v>Fail</v>
      </c>
      <c r="DY214" s="31">
        <f>SUM(SUMIF(Survey!ET214:EV214,{"&gt;0","&lt;0"})*{1,-1})</f>
        <v>0</v>
      </c>
      <c r="DZ214">
        <f t="shared" si="202"/>
        <v>0</v>
      </c>
      <c r="EA214">
        <f t="shared" si="203"/>
        <v>100</v>
      </c>
      <c r="EB214" s="30" t="b">
        <f>IF(OR(Survey!$M214="ETF",Survey!$M214="ETF, alternative mutual fund",Survey!$M214="Closed-end", Survey!$M214="Split share corp"),TRUE,FALSE)</f>
        <v>0</v>
      </c>
      <c r="EC214" s="16" t="str">
        <f t="shared" si="204"/>
        <v>Fail</v>
      </c>
      <c r="ED214" s="31">
        <f>SUM(SUMIF(Survey!EX214:FD214,{"&gt;0","&lt;0"})*{1,-1})</f>
        <v>0</v>
      </c>
      <c r="EE214">
        <f t="shared" si="205"/>
        <v>0</v>
      </c>
      <c r="EF214" s="17">
        <f t="shared" si="206"/>
        <v>100</v>
      </c>
      <c r="EG214" s="16" t="str">
        <f t="shared" si="207"/>
        <v>Fail</v>
      </c>
      <c r="EH214" s="31">
        <f>SUM(SUMIF(Survey!FF214:FL214,{"&gt;0","&lt;0"})*{1,-1})</f>
        <v>0</v>
      </c>
      <c r="EI214">
        <f t="shared" si="208"/>
        <v>0</v>
      </c>
      <c r="EJ214" s="17">
        <f t="shared" si="209"/>
        <v>100</v>
      </c>
    </row>
    <row r="215" spans="1:140">
      <c r="A215">
        <v>215</v>
      </c>
      <c r="B215" t="str">
        <f t="shared" si="0"/>
        <v>Pass</v>
      </c>
      <c r="C215" t="str">
        <f>IF(COUNTBLANK(Survey!B215:FM215)=$C$2, "Pass", "Fail")</f>
        <v>Pass</v>
      </c>
      <c r="D215" s="16" t="str">
        <f t="shared" si="158"/>
        <v>Fail</v>
      </c>
      <c r="E215" t="str">
        <f>IF(OR(ISBLANK(Survey!AL215),COUNTIF(G215:BJ215,"Fail")),"Fail","Pass")</f>
        <v>Fail</v>
      </c>
      <c r="F215" s="265"/>
      <c r="G215" s="16" t="str">
        <f t="shared" si="159"/>
        <v>Fail</v>
      </c>
      <c r="H215" s="139">
        <f>COUNTBLANK(Survey!B215:D215)+COUNTBLANK(Survey!G215)+COUNTBLANK(Survey!I215)+COUNTBLANK(Survey!K215:M215)+COUNTBLANK(Survey!P215:Q215)+COUNTBLANK(Survey!T215:W215)+COUNTBLANK(Survey!Z215:AC215)+COUNTBLANK(Survey!AF215:AG215)+COUNTBLANK(Survey!AK215:AK215)</f>
        <v>21</v>
      </c>
      <c r="I215" t="str">
        <f t="shared" si="160"/>
        <v>Fail</v>
      </c>
      <c r="J215" t="b">
        <f>IF(Survey!E215="No",TRUE,FALSE)</f>
        <v>0</v>
      </c>
      <c r="K215" s="29" cm="1">
        <f t="array" ref="K215">IF(COUNTA(Survey!$E$4:$E$695)=1, 0, SUM(IF(COUNTIF(Survey!$E$4:$E$695, Survey!$E$4:$E$695)=1,1,0)))</f>
        <v>0</v>
      </c>
      <c r="L215" s="29">
        <f>LEN(Survey!E215)</f>
        <v>0</v>
      </c>
      <c r="M215" s="16" t="str">
        <f t="shared" si="161"/>
        <v>Fail</v>
      </c>
      <c r="N215" t="b">
        <f>IF(Survey!F215="No",TRUE,FALSE)</f>
        <v>0</v>
      </c>
      <c r="O215" t="b">
        <f>Survey!F215=Survey!E215</f>
        <v>1</v>
      </c>
      <c r="P215">
        <f>COUNTIF(Survey!$F$4:$F$695,Survey!F215)</f>
        <v>0</v>
      </c>
      <c r="Q215" s="28">
        <f>LEN(Survey!F215)</f>
        <v>0</v>
      </c>
      <c r="R215" s="16" t="str">
        <f t="shared" si="162"/>
        <v>Pass</v>
      </c>
      <c r="S215" s="29">
        <f>MOD((LEN(Survey!H215)+2),11)</f>
        <v>2</v>
      </c>
      <c r="T215">
        <f>COUNTIF(Survey!$H$4:$H$695,Survey!H215)</f>
        <v>0</v>
      </c>
      <c r="U215" s="28" t="str">
        <f>IF(Survey!$L215="Prospectus fund", "Yes", "No")</f>
        <v>No</v>
      </c>
      <c r="V215" s="16" t="str">
        <f t="shared" si="163"/>
        <v>Pass</v>
      </c>
      <c r="W215" s="29">
        <f>MOD((LEN(Survey!J215)+2),11)</f>
        <v>2</v>
      </c>
      <c r="X215">
        <f>COUNTIF(Survey!$J$4:$J$695,Survey!J215)</f>
        <v>0</v>
      </c>
      <c r="Y215" s="30" t="b">
        <f>IF(OR(Survey!$M215="ETF",Survey!$M215="ETF, alternative mutual fund",Survey!$M215="Closed-end", Survey!$M215="Split share corp", Survey!$I215="Yes"),TRUE,FALSE)</f>
        <v>0</v>
      </c>
      <c r="Z215" s="16" t="str">
        <f>IFERROR(IF(AND(OR(AC215=AD215,AD215 = "Either"),NOT(ISBLANK(Survey!K215))),"Pass","Fail"),"Pass")</f>
        <v>Fail</v>
      </c>
      <c r="AA215" s="31" cm="1">
        <f t="array" ref="AA215">SUM(SUMIF(Survey!CH215:DA215,{"&gt;0","&lt;0"})*{1,-1})</f>
        <v>0</v>
      </c>
      <c r="AB215" s="33" cm="1">
        <f t="array" ref="AB215">SUM(SUMIF(Survey!CK215,{"&gt;0","&lt;0"})*{1,-1})+SUM(SUMIF(Survey!CU215,{"&gt;0","&lt;0"})*{1,-1})</f>
        <v>0</v>
      </c>
      <c r="AC215" s="33">
        <f>Survey!K215</f>
        <v>0</v>
      </c>
      <c r="AD215" s="32" t="str">
        <f t="shared" si="164"/>
        <v>Either</v>
      </c>
      <c r="AE215" s="16" t="str">
        <f t="shared" si="165"/>
        <v>Fail</v>
      </c>
      <c r="AF215" s="58" cm="1">
        <f t="array" ref="AF215">SUM(SUMIF(Survey!CH215:DA215,{"&gt;0","&lt;0"})*{1,-1})+SUM(SUMIF(Survey!DC215:DV215,{"&gt;0","&lt;0"})*{1,-1})</f>
        <v>0</v>
      </c>
      <c r="AG215" s="58">
        <f>IFERROR(AF215/(Survey!$BA215),0)</f>
        <v>0</v>
      </c>
      <c r="AH215" s="104" t="b">
        <f>IF(OR(Survey!$M215="Alternative strategy or hedge",Survey!$M215="Private asset",Survey!$L215="Prospectus fund"),TRUE,FALSE)</f>
        <v>0</v>
      </c>
      <c r="AI215" s="104" t="b">
        <f>NOT(ISBLANK(Survey!$M215))</f>
        <v>0</v>
      </c>
      <c r="AJ215" s="16" t="str">
        <f t="shared" si="166"/>
        <v>Fail</v>
      </c>
      <c r="AK215" t="b">
        <f>IF(Survey!W215="No",TRUE,FALSE)</f>
        <v>0</v>
      </c>
      <c r="AL215" s="119">
        <f>MOD((LEN(Survey!W215)+2),22)</f>
        <v>2</v>
      </c>
      <c r="AM215" t="str">
        <f t="shared" si="167"/>
        <v>Pass</v>
      </c>
      <c r="AN215" s="33" t="b">
        <f>NOT(ISNUMBER(SEARCH("Other",Survey!$Q215)))</f>
        <v>1</v>
      </c>
      <c r="AO215" s="32" t="b">
        <f>NOT(ISBLANK(Survey!$R215))</f>
        <v>0</v>
      </c>
      <c r="AP215" s="16" t="str">
        <f t="shared" si="168"/>
        <v>Pass</v>
      </c>
      <c r="AQ215" s="114">
        <f>COUNTBLANK(Survey!$X215)</f>
        <v>1</v>
      </c>
      <c r="AR215" s="58">
        <f>IF(AND(Survey!L215&lt;&gt;"Exempt fund",OR(Survey!$M215="ETF",Survey!$M215="ETF, alternative mutual fund",Survey!$M215="Mutual fund",Survey!$M215="Alternative mutual fund",Survey!$M215="Money market")),1,0)</f>
        <v>0</v>
      </c>
      <c r="AS215" s="16" t="str">
        <f t="shared" si="169"/>
        <v>Pass</v>
      </c>
      <c r="AT215" s="33" t="b">
        <f>NOT(ISNUMBER(SEARCH("Yes",Survey!$AC215)))</f>
        <v>1</v>
      </c>
      <c r="AU215" s="32" t="b">
        <f>IF(COUNTBLANK(Survey!$AD215:$AE215)=0,TRUE, FALSE)</f>
        <v>0</v>
      </c>
      <c r="AV215" s="16" t="str">
        <f t="shared" si="170"/>
        <v>Pass</v>
      </c>
      <c r="AW215" s="33" t="b">
        <f>NOT(ISNUMBER(SEARCH("Yes",Survey!$AF215)))</f>
        <v>1</v>
      </c>
      <c r="AX215" s="32" t="b">
        <f>NOT(ISBLANK(Survey!$AH215))</f>
        <v>0</v>
      </c>
      <c r="AY215" s="16" t="str">
        <f t="shared" si="171"/>
        <v>Pass</v>
      </c>
      <c r="AZ215" s="33" t="b">
        <f>NOT(OR(ISNUMBER(SEARCH("Other",Survey!$AH215)),ISNUMBER(SEARCH("Multiple",Survey!$AH215))))</f>
        <v>1</v>
      </c>
      <c r="BA215" s="32" t="b">
        <f>NOT(ISBLANK(Survey!$AI215))</f>
        <v>0</v>
      </c>
      <c r="BB215" s="16" t="str">
        <f t="shared" si="172"/>
        <v>Fail</v>
      </c>
      <c r="BC215" s="114">
        <f>IF(ABS(Survey!$BA215)&gt;0, 1,0)</f>
        <v>0</v>
      </c>
      <c r="BD215" s="114">
        <f>IF(COUNTBLANK(Survey!$AL215)=0,1,0)</f>
        <v>0</v>
      </c>
      <c r="BE215" s="16" t="str">
        <f t="shared" si="173"/>
        <v>Pass</v>
      </c>
      <c r="BF215" s="114">
        <f>IF(ISBLANK(Survey!$AL215),0,1)</f>
        <v>0</v>
      </c>
      <c r="BG215" s="133">
        <f>COUNTBLANK(Survey!$AM215)</f>
        <v>1</v>
      </c>
      <c r="BH215" s="16" t="str">
        <f t="shared" si="174"/>
        <v>Pass</v>
      </c>
      <c r="BI215" s="114">
        <f>IF(OR(Survey!$AM215="Closed",ISBLANK(Survey!$AM215)),0,1)</f>
        <v>0</v>
      </c>
      <c r="BJ215" s="133">
        <f>IF(ISBLANK(Survey!$AN215),1,0)</f>
        <v>1</v>
      </c>
      <c r="BK215" s="118" t="str">
        <f t="shared" si="175"/>
        <v>Pass</v>
      </c>
      <c r="BL215" s="31" cm="1">
        <f t="array" ref="BL215">SUM(SUMIF(Survey!AO215:AP215,{"&gt;0","&lt;0"})*{1,-1})</f>
        <v>0</v>
      </c>
      <c r="BM215">
        <f t="shared" si="176"/>
        <v>0</v>
      </c>
      <c r="BN215">
        <f t="shared" si="177"/>
        <v>100</v>
      </c>
      <c r="BO215" s="118" t="str">
        <f t="shared" si="178"/>
        <v>Pass</v>
      </c>
      <c r="BP215">
        <f>IF(Survey!AQ215="No",0,1)</f>
        <v>1</v>
      </c>
      <c r="BQ215" s="207">
        <f>MOD((LEN(Survey!AQ215)+2),22)</f>
        <v>2</v>
      </c>
      <c r="BR215">
        <f>IF(Survey!AR215="No",0,1)</f>
        <v>1</v>
      </c>
      <c r="BS215" s="207">
        <f>MOD((LEN(Survey!AR215)+2),22)</f>
        <v>2</v>
      </c>
      <c r="BT215" s="114">
        <f>COUNTBLANK(Survey!$AQ215:$AS215)+COUNTBLANK(Survey!$AU215)</f>
        <v>4</v>
      </c>
      <c r="BU215" s="114">
        <f>IF(Survey!$I215="Yes",1,0)</f>
        <v>0</v>
      </c>
      <c r="BV215" s="114">
        <f>IF(OR(Survey!$M215="Mutual fund",Survey!$M215="Alternative mutual fund",Survey!$M215="Money market"),1,0)</f>
        <v>0</v>
      </c>
      <c r="BW215" s="119">
        <f>IF(OR(Survey!$M215="ETF",Survey!$M215="ETF, alternative mutual fund"),1,0)</f>
        <v>0</v>
      </c>
      <c r="BX215" s="16" t="str">
        <f t="shared" si="179"/>
        <v>Pass</v>
      </c>
      <c r="BY215" s="33">
        <f>IF(ISNUMBER(SEARCH("Other",Survey!$AS215)), 1, 0)</f>
        <v>0</v>
      </c>
      <c r="BZ215" s="58" t="b">
        <f>NOT(ISBLANK(Survey!$AT215))</f>
        <v>0</v>
      </c>
      <c r="CA215" s="16" t="str">
        <f t="shared" si="180"/>
        <v>Pass</v>
      </c>
      <c r="CB215" s="114">
        <f>IF(Survey!$BB215=0, 0,1)</f>
        <v>0</v>
      </c>
      <c r="CC215" s="58">
        <f>Survey!$AV215</f>
        <v>0</v>
      </c>
      <c r="CD215" s="58">
        <f>Survey!$BC215+Survey!$BD215+ABS(Survey!$BE215)-ABS(Survey!$BF215)-ABS(Survey!$BG215)-ABS(Survey!$BL215)</f>
        <v>0</v>
      </c>
      <c r="CE215" s="138">
        <f>Survey!BB215+(ABS(Survey!$BH215)-ABS(Survey!$BI215)+ABS(Survey!$BJ215)-ABS(Survey!$BK215))*0.5</f>
        <v>0</v>
      </c>
      <c r="CF215" s="58">
        <f t="shared" si="181"/>
        <v>0</v>
      </c>
      <c r="CG215" s="58">
        <f>IF(AND($CC215&gt;$CF215-0.2,$CC215&lt;$CF215+0.2,ISBLANK(Survey!$AV215)=FALSE),0,1)</f>
        <v>1</v>
      </c>
      <c r="CH215" s="133">
        <f>IF(ISBLANK(Survey!$AW215),1,0)</f>
        <v>1</v>
      </c>
      <c r="CI215" s="16" t="str">
        <f t="shared" si="182"/>
        <v>Pass</v>
      </c>
      <c r="CJ215" s="114">
        <f>IF(Survey!$BB215=0, 0,1)</f>
        <v>0</v>
      </c>
      <c r="CK215" s="58">
        <f>IF(AND(Survey!$AX215&gt;=0,Survey!$AX215&lt;=0.2,Survey!$AX215&lt;&gt;""),0,1)</f>
        <v>1</v>
      </c>
      <c r="CL215" s="114">
        <f>IF(ISBLANK(Survey!$AY215),1,0)</f>
        <v>1</v>
      </c>
      <c r="CM215" s="16" t="str">
        <f t="shared" si="183"/>
        <v>Fail</v>
      </c>
      <c r="CN215" s="133">
        <f>Survey!$AZ215</f>
        <v>0</v>
      </c>
      <c r="CO215" s="16" t="str">
        <f t="shared" si="184"/>
        <v>Pass</v>
      </c>
      <c r="CP215" s="31">
        <f>Survey!$BA215</f>
        <v>0</v>
      </c>
      <c r="CQ215" s="138">
        <f>Survey!$BB215+Survey!$BC215+Survey!$BD215+ABS(Survey!$BE215)-ABS(Survey!$BF215)-ABS(Survey!$BG215)+ABS(Survey!$BH215)-ABS(Survey!$BI215)+ABS(Survey!$BJ215)-ABS(Survey!$BK215)-ABS(Survey!$BL215)+Survey!$BM215</f>
        <v>0</v>
      </c>
      <c r="CR215" s="30">
        <f t="shared" si="185"/>
        <v>0</v>
      </c>
      <c r="CS215" s="17">
        <f t="shared" si="186"/>
        <v>0</v>
      </c>
      <c r="CT215" s="16" t="str">
        <f t="shared" si="187"/>
        <v>Pass</v>
      </c>
      <c r="CU215" s="33" t="b">
        <f>IF(ABS(Survey!$BM215)=0,TRUE,FALSE)</f>
        <v>1</v>
      </c>
      <c r="CV215" s="32" t="b">
        <f>NOT(ISBLANK(Survey!$BN215))</f>
        <v>0</v>
      </c>
      <c r="CW215" t="str">
        <f t="shared" si="188"/>
        <v>Fail</v>
      </c>
      <c r="CX215" s="25">
        <f>Survey!$BA215</f>
        <v>0</v>
      </c>
      <c r="CY215" s="25" cm="1">
        <f t="array" ref="CY215">SUM(SUMIF(Survey!BP215:BW215,{"&gt;0","&lt;0"})*{1,-1})-SUM(SUMIF(Survey!BY215:CF215,{"&gt;0","&lt;0"})*{1,-1})</f>
        <v>0</v>
      </c>
      <c r="CZ215" s="30" t="str">
        <f t="shared" si="189"/>
        <v>No holdings</v>
      </c>
      <c r="DA215">
        <f t="shared" si="190"/>
        <v>0</v>
      </c>
      <c r="DB215" s="16" t="str">
        <f t="shared" si="191"/>
        <v>Fail</v>
      </c>
      <c r="DC215" s="31">
        <f>Survey!$BA215</f>
        <v>0</v>
      </c>
      <c r="DD215" s="31" cm="1">
        <f t="array" ref="DD215">SUM(SUMIF(Survey!CH215:DA215,{"&gt;0","&lt;0"})*{1,-1})-SUM(SUMIF(Survey!DC215:DV215,{"&gt;0","&lt;0"})*{1,-1})</f>
        <v>0</v>
      </c>
      <c r="DE215" s="30" t="str">
        <f t="shared" si="192"/>
        <v>No holdings</v>
      </c>
      <c r="DF215" s="17">
        <f t="shared" si="193"/>
        <v>0</v>
      </c>
      <c r="DG215" s="16" t="str">
        <f t="shared" si="194"/>
        <v>Pass</v>
      </c>
      <c r="DH215" s="33" t="b">
        <f>IF(ABS(Survey!$DA215)=0,TRUE,FALSE)</f>
        <v>1</v>
      </c>
      <c r="DI215" s="32" t="b">
        <f>NOT(ISBLANK(Survey!$DB215))</f>
        <v>0</v>
      </c>
      <c r="DJ215" s="16" t="str">
        <f t="shared" si="195"/>
        <v>Pass</v>
      </c>
      <c r="DK215" s="33" t="b">
        <f>IF(ABS(Survey!$DV215)=0,TRUE,FALSE)</f>
        <v>1</v>
      </c>
      <c r="DL215" s="32" t="b">
        <f>NOT(ISBLANK(Survey!$DW215))</f>
        <v>0</v>
      </c>
      <c r="DM215" t="str">
        <f t="shared" si="196"/>
        <v>Pass</v>
      </c>
      <c r="DN215" s="25" cm="1">
        <f t="array" ref="DN215">SUM(SUMIF(Survey!CW215,{"&gt;0","&lt;0"})*{1,-1})+SUM(SUMIF(Survey!DR215,{"&gt;0","&lt;0"})*{1,-1})</f>
        <v>0</v>
      </c>
      <c r="DO215" s="25">
        <f>SUM(SUMIF(Survey!DY215:EE215,{"&gt;0","&lt;0"})*{1,-1})+SUM(SUMIF(Survey!EG215:EM215,{"&gt;0","&lt;0"})*{1,-1})</f>
        <v>0</v>
      </c>
      <c r="DP215">
        <f t="shared" si="197"/>
        <v>0</v>
      </c>
      <c r="DQ215">
        <f t="shared" si="198"/>
        <v>0</v>
      </c>
      <c r="DR215" s="16" t="str">
        <f t="shared" si="199"/>
        <v>Pass</v>
      </c>
      <c r="DS215" s="33" t="b">
        <f>IF(ABS(Survey!$EE215)=0,TRUE,FALSE)</f>
        <v>1</v>
      </c>
      <c r="DT215" s="32" t="b">
        <f>NOT(ISBLANK(Survey!EF215))</f>
        <v>0</v>
      </c>
      <c r="DU215" s="16" t="str">
        <f t="shared" si="200"/>
        <v>Pass</v>
      </c>
      <c r="DV215" s="33" t="b">
        <f>IF(ABS(Survey!$EM215)=0,TRUE,FALSE)</f>
        <v>1</v>
      </c>
      <c r="DW215" s="32" t="b">
        <f>NOT(ISBLANK(Survey!$EN215))</f>
        <v>0</v>
      </c>
      <c r="DX215" s="16" t="str">
        <f t="shared" si="201"/>
        <v>Fail</v>
      </c>
      <c r="DY215" s="31">
        <f>SUM(SUMIF(Survey!ET215:EV215,{"&gt;0","&lt;0"})*{1,-1})</f>
        <v>0</v>
      </c>
      <c r="DZ215">
        <f t="shared" si="202"/>
        <v>0</v>
      </c>
      <c r="EA215">
        <f t="shared" si="203"/>
        <v>100</v>
      </c>
      <c r="EB215" s="30" t="b">
        <f>IF(OR(Survey!$M215="ETF",Survey!$M215="ETF, alternative mutual fund",Survey!$M215="Closed-end", Survey!$M215="Split share corp"),TRUE,FALSE)</f>
        <v>0</v>
      </c>
      <c r="EC215" s="16" t="str">
        <f t="shared" si="204"/>
        <v>Fail</v>
      </c>
      <c r="ED215" s="31">
        <f>SUM(SUMIF(Survey!EX215:FD215,{"&gt;0","&lt;0"})*{1,-1})</f>
        <v>0</v>
      </c>
      <c r="EE215">
        <f t="shared" si="205"/>
        <v>0</v>
      </c>
      <c r="EF215" s="17">
        <f t="shared" si="206"/>
        <v>100</v>
      </c>
      <c r="EG215" s="16" t="str">
        <f t="shared" si="207"/>
        <v>Fail</v>
      </c>
      <c r="EH215" s="31">
        <f>SUM(SUMIF(Survey!FF215:FL215,{"&gt;0","&lt;0"})*{1,-1})</f>
        <v>0</v>
      </c>
      <c r="EI215">
        <f t="shared" si="208"/>
        <v>0</v>
      </c>
      <c r="EJ215" s="17">
        <f t="shared" si="209"/>
        <v>100</v>
      </c>
    </row>
    <row r="216" spans="1:140">
      <c r="A216">
        <v>216</v>
      </c>
      <c r="B216" t="str">
        <f t="shared" si="0"/>
        <v>Pass</v>
      </c>
      <c r="C216" t="str">
        <f>IF(COUNTBLANK(Survey!B216:FM216)=$C$2, "Pass", "Fail")</f>
        <v>Pass</v>
      </c>
      <c r="D216" s="16" t="str">
        <f t="shared" si="158"/>
        <v>Fail</v>
      </c>
      <c r="E216" t="str">
        <f>IF(OR(ISBLANK(Survey!AL216),COUNTIF(G216:BJ216,"Fail")),"Fail","Pass")</f>
        <v>Fail</v>
      </c>
      <c r="F216" s="265"/>
      <c r="G216" s="16" t="str">
        <f t="shared" si="159"/>
        <v>Fail</v>
      </c>
      <c r="H216" s="139">
        <f>COUNTBLANK(Survey!B216:D216)+COUNTBLANK(Survey!G216)+COUNTBLANK(Survey!I216)+COUNTBLANK(Survey!K216:M216)+COUNTBLANK(Survey!P216:Q216)+COUNTBLANK(Survey!T216:W216)+COUNTBLANK(Survey!Z216:AC216)+COUNTBLANK(Survey!AF216:AG216)+COUNTBLANK(Survey!AK216:AK216)</f>
        <v>21</v>
      </c>
      <c r="I216" t="str">
        <f t="shared" si="160"/>
        <v>Fail</v>
      </c>
      <c r="J216" t="b">
        <f>IF(Survey!E216="No",TRUE,FALSE)</f>
        <v>0</v>
      </c>
      <c r="K216" s="29" cm="1">
        <f t="array" ref="K216">IF(COUNTA(Survey!$E$4:$E$695)=1, 0, SUM(IF(COUNTIF(Survey!$E$4:$E$695, Survey!$E$4:$E$695)=1,1,0)))</f>
        <v>0</v>
      </c>
      <c r="L216" s="29">
        <f>LEN(Survey!E216)</f>
        <v>0</v>
      </c>
      <c r="M216" s="16" t="str">
        <f t="shared" si="161"/>
        <v>Fail</v>
      </c>
      <c r="N216" t="b">
        <f>IF(Survey!F216="No",TRUE,FALSE)</f>
        <v>0</v>
      </c>
      <c r="O216" t="b">
        <f>Survey!F216=Survey!E216</f>
        <v>1</v>
      </c>
      <c r="P216">
        <f>COUNTIF(Survey!$F$4:$F$695,Survey!F216)</f>
        <v>0</v>
      </c>
      <c r="Q216" s="28">
        <f>LEN(Survey!F216)</f>
        <v>0</v>
      </c>
      <c r="R216" s="16" t="str">
        <f t="shared" si="162"/>
        <v>Pass</v>
      </c>
      <c r="S216" s="29">
        <f>MOD((LEN(Survey!H216)+2),11)</f>
        <v>2</v>
      </c>
      <c r="T216">
        <f>COUNTIF(Survey!$H$4:$H$695,Survey!H216)</f>
        <v>0</v>
      </c>
      <c r="U216" s="28" t="str">
        <f>IF(Survey!$L216="Prospectus fund", "Yes", "No")</f>
        <v>No</v>
      </c>
      <c r="V216" s="16" t="str">
        <f t="shared" si="163"/>
        <v>Pass</v>
      </c>
      <c r="W216" s="29">
        <f>MOD((LEN(Survey!J216)+2),11)</f>
        <v>2</v>
      </c>
      <c r="X216">
        <f>COUNTIF(Survey!$J$4:$J$695,Survey!J216)</f>
        <v>0</v>
      </c>
      <c r="Y216" s="30" t="b">
        <f>IF(OR(Survey!$M216="ETF",Survey!$M216="ETF, alternative mutual fund",Survey!$M216="Closed-end", Survey!$M216="Split share corp", Survey!$I216="Yes"),TRUE,FALSE)</f>
        <v>0</v>
      </c>
      <c r="Z216" s="16" t="str">
        <f>IFERROR(IF(AND(OR(AC216=AD216,AD216 = "Either"),NOT(ISBLANK(Survey!K216))),"Pass","Fail"),"Pass")</f>
        <v>Fail</v>
      </c>
      <c r="AA216" s="31" cm="1">
        <f t="array" ref="AA216">SUM(SUMIF(Survey!CH216:DA216,{"&gt;0","&lt;0"})*{1,-1})</f>
        <v>0</v>
      </c>
      <c r="AB216" s="33" cm="1">
        <f t="array" ref="AB216">SUM(SUMIF(Survey!CK216,{"&gt;0","&lt;0"})*{1,-1})+SUM(SUMIF(Survey!CU216,{"&gt;0","&lt;0"})*{1,-1})</f>
        <v>0</v>
      </c>
      <c r="AC216" s="33">
        <f>Survey!K216</f>
        <v>0</v>
      </c>
      <c r="AD216" s="32" t="str">
        <f t="shared" si="164"/>
        <v>Either</v>
      </c>
      <c r="AE216" s="16" t="str">
        <f t="shared" si="165"/>
        <v>Fail</v>
      </c>
      <c r="AF216" s="58" cm="1">
        <f t="array" ref="AF216">SUM(SUMIF(Survey!CH216:DA216,{"&gt;0","&lt;0"})*{1,-1})+SUM(SUMIF(Survey!DC216:DV216,{"&gt;0","&lt;0"})*{1,-1})</f>
        <v>0</v>
      </c>
      <c r="AG216" s="58">
        <f>IFERROR(AF216/(Survey!$BA216),0)</f>
        <v>0</v>
      </c>
      <c r="AH216" s="104" t="b">
        <f>IF(OR(Survey!$M216="Alternative strategy or hedge",Survey!$M216="Private asset",Survey!$L216="Prospectus fund"),TRUE,FALSE)</f>
        <v>0</v>
      </c>
      <c r="AI216" s="104" t="b">
        <f>NOT(ISBLANK(Survey!$M216))</f>
        <v>0</v>
      </c>
      <c r="AJ216" s="16" t="str">
        <f t="shared" si="166"/>
        <v>Fail</v>
      </c>
      <c r="AK216" t="b">
        <f>IF(Survey!W216="No",TRUE,FALSE)</f>
        <v>0</v>
      </c>
      <c r="AL216" s="119">
        <f>MOD((LEN(Survey!W216)+2),22)</f>
        <v>2</v>
      </c>
      <c r="AM216" t="str">
        <f t="shared" si="167"/>
        <v>Pass</v>
      </c>
      <c r="AN216" s="33" t="b">
        <f>NOT(ISNUMBER(SEARCH("Other",Survey!$Q216)))</f>
        <v>1</v>
      </c>
      <c r="AO216" s="32" t="b">
        <f>NOT(ISBLANK(Survey!$R216))</f>
        <v>0</v>
      </c>
      <c r="AP216" s="16" t="str">
        <f t="shared" si="168"/>
        <v>Pass</v>
      </c>
      <c r="AQ216" s="114">
        <f>COUNTBLANK(Survey!$X216)</f>
        <v>1</v>
      </c>
      <c r="AR216" s="58">
        <f>IF(AND(Survey!L216&lt;&gt;"Exempt fund",OR(Survey!$M216="ETF",Survey!$M216="ETF, alternative mutual fund",Survey!$M216="Mutual fund",Survey!$M216="Alternative mutual fund",Survey!$M216="Money market")),1,0)</f>
        <v>0</v>
      </c>
      <c r="AS216" s="16" t="str">
        <f t="shared" si="169"/>
        <v>Pass</v>
      </c>
      <c r="AT216" s="33" t="b">
        <f>NOT(ISNUMBER(SEARCH("Yes",Survey!$AC216)))</f>
        <v>1</v>
      </c>
      <c r="AU216" s="32" t="b">
        <f>IF(COUNTBLANK(Survey!$AD216:$AE216)=0,TRUE, FALSE)</f>
        <v>0</v>
      </c>
      <c r="AV216" s="16" t="str">
        <f t="shared" si="170"/>
        <v>Pass</v>
      </c>
      <c r="AW216" s="33" t="b">
        <f>NOT(ISNUMBER(SEARCH("Yes",Survey!$AF216)))</f>
        <v>1</v>
      </c>
      <c r="AX216" s="32" t="b">
        <f>NOT(ISBLANK(Survey!$AH216))</f>
        <v>0</v>
      </c>
      <c r="AY216" s="16" t="str">
        <f t="shared" si="171"/>
        <v>Pass</v>
      </c>
      <c r="AZ216" s="33" t="b">
        <f>NOT(OR(ISNUMBER(SEARCH("Other",Survey!$AH216)),ISNUMBER(SEARCH("Multiple",Survey!$AH216))))</f>
        <v>1</v>
      </c>
      <c r="BA216" s="32" t="b">
        <f>NOT(ISBLANK(Survey!$AI216))</f>
        <v>0</v>
      </c>
      <c r="BB216" s="16" t="str">
        <f t="shared" si="172"/>
        <v>Fail</v>
      </c>
      <c r="BC216" s="114">
        <f>IF(ABS(Survey!$BA216)&gt;0, 1,0)</f>
        <v>0</v>
      </c>
      <c r="BD216" s="114">
        <f>IF(COUNTBLANK(Survey!$AL216)=0,1,0)</f>
        <v>0</v>
      </c>
      <c r="BE216" s="16" t="str">
        <f t="shared" si="173"/>
        <v>Pass</v>
      </c>
      <c r="BF216" s="114">
        <f>IF(ISBLANK(Survey!$AL216),0,1)</f>
        <v>0</v>
      </c>
      <c r="BG216" s="133">
        <f>COUNTBLANK(Survey!$AM216)</f>
        <v>1</v>
      </c>
      <c r="BH216" s="16" t="str">
        <f t="shared" si="174"/>
        <v>Pass</v>
      </c>
      <c r="BI216" s="114">
        <f>IF(OR(Survey!$AM216="Closed",ISBLANK(Survey!$AM216)),0,1)</f>
        <v>0</v>
      </c>
      <c r="BJ216" s="133">
        <f>IF(ISBLANK(Survey!$AN216),1,0)</f>
        <v>1</v>
      </c>
      <c r="BK216" s="118" t="str">
        <f t="shared" si="175"/>
        <v>Pass</v>
      </c>
      <c r="BL216" s="31" cm="1">
        <f t="array" ref="BL216">SUM(SUMIF(Survey!AO216:AP216,{"&gt;0","&lt;0"})*{1,-1})</f>
        <v>0</v>
      </c>
      <c r="BM216">
        <f t="shared" si="176"/>
        <v>0</v>
      </c>
      <c r="BN216">
        <f t="shared" si="177"/>
        <v>100</v>
      </c>
      <c r="BO216" s="118" t="str">
        <f t="shared" si="178"/>
        <v>Pass</v>
      </c>
      <c r="BP216">
        <f>IF(Survey!AQ216="No",0,1)</f>
        <v>1</v>
      </c>
      <c r="BQ216" s="207">
        <f>MOD((LEN(Survey!AQ216)+2),22)</f>
        <v>2</v>
      </c>
      <c r="BR216">
        <f>IF(Survey!AR216="No",0,1)</f>
        <v>1</v>
      </c>
      <c r="BS216" s="207">
        <f>MOD((LEN(Survey!AR216)+2),22)</f>
        <v>2</v>
      </c>
      <c r="BT216" s="114">
        <f>COUNTBLANK(Survey!$AQ216:$AS216)+COUNTBLANK(Survey!$AU216)</f>
        <v>4</v>
      </c>
      <c r="BU216" s="114">
        <f>IF(Survey!$I216="Yes",1,0)</f>
        <v>0</v>
      </c>
      <c r="BV216" s="114">
        <f>IF(OR(Survey!$M216="Mutual fund",Survey!$M216="Alternative mutual fund",Survey!$M216="Money market"),1,0)</f>
        <v>0</v>
      </c>
      <c r="BW216" s="119">
        <f>IF(OR(Survey!$M216="ETF",Survey!$M216="ETF, alternative mutual fund"),1,0)</f>
        <v>0</v>
      </c>
      <c r="BX216" s="16" t="str">
        <f t="shared" si="179"/>
        <v>Pass</v>
      </c>
      <c r="BY216" s="33">
        <f>IF(ISNUMBER(SEARCH("Other",Survey!$AS216)), 1, 0)</f>
        <v>0</v>
      </c>
      <c r="BZ216" s="58" t="b">
        <f>NOT(ISBLANK(Survey!$AT216))</f>
        <v>0</v>
      </c>
      <c r="CA216" s="16" t="str">
        <f t="shared" si="180"/>
        <v>Pass</v>
      </c>
      <c r="CB216" s="114">
        <f>IF(Survey!$BB216=0, 0,1)</f>
        <v>0</v>
      </c>
      <c r="CC216" s="58">
        <f>Survey!$AV216</f>
        <v>0</v>
      </c>
      <c r="CD216" s="58">
        <f>Survey!$BC216+Survey!$BD216+ABS(Survey!$BE216)-ABS(Survey!$BF216)-ABS(Survey!$BG216)-ABS(Survey!$BL216)</f>
        <v>0</v>
      </c>
      <c r="CE216" s="138">
        <f>Survey!BB216+(ABS(Survey!$BH216)-ABS(Survey!$BI216)+ABS(Survey!$BJ216)-ABS(Survey!$BK216))*0.5</f>
        <v>0</v>
      </c>
      <c r="CF216" s="58">
        <f t="shared" si="181"/>
        <v>0</v>
      </c>
      <c r="CG216" s="58">
        <f>IF(AND($CC216&gt;$CF216-0.2,$CC216&lt;$CF216+0.2,ISBLANK(Survey!$AV216)=FALSE),0,1)</f>
        <v>1</v>
      </c>
      <c r="CH216" s="133">
        <f>IF(ISBLANK(Survey!$AW216),1,0)</f>
        <v>1</v>
      </c>
      <c r="CI216" s="16" t="str">
        <f t="shared" si="182"/>
        <v>Pass</v>
      </c>
      <c r="CJ216" s="114">
        <f>IF(Survey!$BB216=0, 0,1)</f>
        <v>0</v>
      </c>
      <c r="CK216" s="58">
        <f>IF(AND(Survey!$AX216&gt;=0,Survey!$AX216&lt;=0.2,Survey!$AX216&lt;&gt;""),0,1)</f>
        <v>1</v>
      </c>
      <c r="CL216" s="114">
        <f>IF(ISBLANK(Survey!$AY216),1,0)</f>
        <v>1</v>
      </c>
      <c r="CM216" s="16" t="str">
        <f t="shared" si="183"/>
        <v>Fail</v>
      </c>
      <c r="CN216" s="133">
        <f>Survey!$AZ216</f>
        <v>0</v>
      </c>
      <c r="CO216" s="16" t="str">
        <f t="shared" si="184"/>
        <v>Pass</v>
      </c>
      <c r="CP216" s="31">
        <f>Survey!$BA216</f>
        <v>0</v>
      </c>
      <c r="CQ216" s="138">
        <f>Survey!$BB216+Survey!$BC216+Survey!$BD216+ABS(Survey!$BE216)-ABS(Survey!$BF216)-ABS(Survey!$BG216)+ABS(Survey!$BH216)-ABS(Survey!$BI216)+ABS(Survey!$BJ216)-ABS(Survey!$BK216)-ABS(Survey!$BL216)+Survey!$BM216</f>
        <v>0</v>
      </c>
      <c r="CR216" s="30">
        <f t="shared" si="185"/>
        <v>0</v>
      </c>
      <c r="CS216" s="17">
        <f t="shared" si="186"/>
        <v>0</v>
      </c>
      <c r="CT216" s="16" t="str">
        <f t="shared" si="187"/>
        <v>Pass</v>
      </c>
      <c r="CU216" s="33" t="b">
        <f>IF(ABS(Survey!$BM216)=0,TRUE,FALSE)</f>
        <v>1</v>
      </c>
      <c r="CV216" s="32" t="b">
        <f>NOT(ISBLANK(Survey!$BN216))</f>
        <v>0</v>
      </c>
      <c r="CW216" t="str">
        <f t="shared" si="188"/>
        <v>Fail</v>
      </c>
      <c r="CX216" s="25">
        <f>Survey!$BA216</f>
        <v>0</v>
      </c>
      <c r="CY216" s="25" cm="1">
        <f t="array" ref="CY216">SUM(SUMIF(Survey!BP216:BW216,{"&gt;0","&lt;0"})*{1,-1})-SUM(SUMIF(Survey!BY216:CF216,{"&gt;0","&lt;0"})*{1,-1})</f>
        <v>0</v>
      </c>
      <c r="CZ216" s="30" t="str">
        <f t="shared" si="189"/>
        <v>No holdings</v>
      </c>
      <c r="DA216">
        <f t="shared" si="190"/>
        <v>0</v>
      </c>
      <c r="DB216" s="16" t="str">
        <f t="shared" si="191"/>
        <v>Fail</v>
      </c>
      <c r="DC216" s="31">
        <f>Survey!$BA216</f>
        <v>0</v>
      </c>
      <c r="DD216" s="31" cm="1">
        <f t="array" ref="DD216">SUM(SUMIF(Survey!CH216:DA216,{"&gt;0","&lt;0"})*{1,-1})-SUM(SUMIF(Survey!DC216:DV216,{"&gt;0","&lt;0"})*{1,-1})</f>
        <v>0</v>
      </c>
      <c r="DE216" s="30" t="str">
        <f t="shared" si="192"/>
        <v>No holdings</v>
      </c>
      <c r="DF216" s="17">
        <f t="shared" si="193"/>
        <v>0</v>
      </c>
      <c r="DG216" s="16" t="str">
        <f t="shared" si="194"/>
        <v>Pass</v>
      </c>
      <c r="DH216" s="33" t="b">
        <f>IF(ABS(Survey!$DA216)=0,TRUE,FALSE)</f>
        <v>1</v>
      </c>
      <c r="DI216" s="32" t="b">
        <f>NOT(ISBLANK(Survey!$DB216))</f>
        <v>0</v>
      </c>
      <c r="DJ216" s="16" t="str">
        <f t="shared" si="195"/>
        <v>Pass</v>
      </c>
      <c r="DK216" s="33" t="b">
        <f>IF(ABS(Survey!$DV216)=0,TRUE,FALSE)</f>
        <v>1</v>
      </c>
      <c r="DL216" s="32" t="b">
        <f>NOT(ISBLANK(Survey!$DW216))</f>
        <v>0</v>
      </c>
      <c r="DM216" t="str">
        <f t="shared" si="196"/>
        <v>Pass</v>
      </c>
      <c r="DN216" s="25" cm="1">
        <f t="array" ref="DN216">SUM(SUMIF(Survey!CW216,{"&gt;0","&lt;0"})*{1,-1})+SUM(SUMIF(Survey!DR216,{"&gt;0","&lt;0"})*{1,-1})</f>
        <v>0</v>
      </c>
      <c r="DO216" s="25">
        <f>SUM(SUMIF(Survey!DY216:EE216,{"&gt;0","&lt;0"})*{1,-1})+SUM(SUMIF(Survey!EG216:EM216,{"&gt;0","&lt;0"})*{1,-1})</f>
        <v>0</v>
      </c>
      <c r="DP216">
        <f t="shared" si="197"/>
        <v>0</v>
      </c>
      <c r="DQ216">
        <f t="shared" si="198"/>
        <v>0</v>
      </c>
      <c r="DR216" s="16" t="str">
        <f t="shared" si="199"/>
        <v>Pass</v>
      </c>
      <c r="DS216" s="33" t="b">
        <f>IF(ABS(Survey!$EE216)=0,TRUE,FALSE)</f>
        <v>1</v>
      </c>
      <c r="DT216" s="32" t="b">
        <f>NOT(ISBLANK(Survey!EF216))</f>
        <v>0</v>
      </c>
      <c r="DU216" s="16" t="str">
        <f t="shared" si="200"/>
        <v>Pass</v>
      </c>
      <c r="DV216" s="33" t="b">
        <f>IF(ABS(Survey!$EM216)=0,TRUE,FALSE)</f>
        <v>1</v>
      </c>
      <c r="DW216" s="32" t="b">
        <f>NOT(ISBLANK(Survey!$EN216))</f>
        <v>0</v>
      </c>
      <c r="DX216" s="16" t="str">
        <f t="shared" si="201"/>
        <v>Fail</v>
      </c>
      <c r="DY216" s="31">
        <f>SUM(SUMIF(Survey!ET216:EV216,{"&gt;0","&lt;0"})*{1,-1})</f>
        <v>0</v>
      </c>
      <c r="DZ216">
        <f t="shared" si="202"/>
        <v>0</v>
      </c>
      <c r="EA216">
        <f t="shared" si="203"/>
        <v>100</v>
      </c>
      <c r="EB216" s="30" t="b">
        <f>IF(OR(Survey!$M216="ETF",Survey!$M216="ETF, alternative mutual fund",Survey!$M216="Closed-end", Survey!$M216="Split share corp"),TRUE,FALSE)</f>
        <v>0</v>
      </c>
      <c r="EC216" s="16" t="str">
        <f t="shared" si="204"/>
        <v>Fail</v>
      </c>
      <c r="ED216" s="31">
        <f>SUM(SUMIF(Survey!EX216:FD216,{"&gt;0","&lt;0"})*{1,-1})</f>
        <v>0</v>
      </c>
      <c r="EE216">
        <f t="shared" si="205"/>
        <v>0</v>
      </c>
      <c r="EF216" s="17">
        <f t="shared" si="206"/>
        <v>100</v>
      </c>
      <c r="EG216" s="16" t="str">
        <f t="shared" si="207"/>
        <v>Fail</v>
      </c>
      <c r="EH216" s="31">
        <f>SUM(SUMIF(Survey!FF216:FL216,{"&gt;0","&lt;0"})*{1,-1})</f>
        <v>0</v>
      </c>
      <c r="EI216">
        <f t="shared" si="208"/>
        <v>0</v>
      </c>
      <c r="EJ216" s="17">
        <f t="shared" si="209"/>
        <v>100</v>
      </c>
    </row>
    <row r="217" spans="1:140">
      <c r="A217">
        <v>217</v>
      </c>
      <c r="B217" t="str">
        <f t="shared" si="0"/>
        <v>Pass</v>
      </c>
      <c r="C217" t="str">
        <f>IF(COUNTBLANK(Survey!B217:FM217)=$C$2, "Pass", "Fail")</f>
        <v>Pass</v>
      </c>
      <c r="D217" s="16" t="str">
        <f t="shared" si="158"/>
        <v>Fail</v>
      </c>
      <c r="E217" t="str">
        <f>IF(OR(ISBLANK(Survey!AL217),COUNTIF(G217:BJ217,"Fail")),"Fail","Pass")</f>
        <v>Fail</v>
      </c>
      <c r="F217" s="265"/>
      <c r="G217" s="16" t="str">
        <f t="shared" si="159"/>
        <v>Fail</v>
      </c>
      <c r="H217" s="139">
        <f>COUNTBLANK(Survey!B217:D217)+COUNTBLANK(Survey!G217)+COUNTBLANK(Survey!I217)+COUNTBLANK(Survey!K217:M217)+COUNTBLANK(Survey!P217:Q217)+COUNTBLANK(Survey!T217:W217)+COUNTBLANK(Survey!Z217:AC217)+COUNTBLANK(Survey!AF217:AG217)+COUNTBLANK(Survey!AK217:AK217)</f>
        <v>21</v>
      </c>
      <c r="I217" t="str">
        <f t="shared" si="160"/>
        <v>Fail</v>
      </c>
      <c r="J217" t="b">
        <f>IF(Survey!E217="No",TRUE,FALSE)</f>
        <v>0</v>
      </c>
      <c r="K217" s="29" cm="1">
        <f t="array" ref="K217">IF(COUNTA(Survey!$E$4:$E$695)=1, 0, SUM(IF(COUNTIF(Survey!$E$4:$E$695, Survey!$E$4:$E$695)=1,1,0)))</f>
        <v>0</v>
      </c>
      <c r="L217" s="29">
        <f>LEN(Survey!E217)</f>
        <v>0</v>
      </c>
      <c r="M217" s="16" t="str">
        <f t="shared" si="161"/>
        <v>Fail</v>
      </c>
      <c r="N217" t="b">
        <f>IF(Survey!F217="No",TRUE,FALSE)</f>
        <v>0</v>
      </c>
      <c r="O217" t="b">
        <f>Survey!F217=Survey!E217</f>
        <v>1</v>
      </c>
      <c r="P217">
        <f>COUNTIF(Survey!$F$4:$F$695,Survey!F217)</f>
        <v>0</v>
      </c>
      <c r="Q217" s="28">
        <f>LEN(Survey!F217)</f>
        <v>0</v>
      </c>
      <c r="R217" s="16" t="str">
        <f t="shared" si="162"/>
        <v>Pass</v>
      </c>
      <c r="S217" s="29">
        <f>MOD((LEN(Survey!H217)+2),11)</f>
        <v>2</v>
      </c>
      <c r="T217">
        <f>COUNTIF(Survey!$H$4:$H$695,Survey!H217)</f>
        <v>0</v>
      </c>
      <c r="U217" s="28" t="str">
        <f>IF(Survey!$L217="Prospectus fund", "Yes", "No")</f>
        <v>No</v>
      </c>
      <c r="V217" s="16" t="str">
        <f t="shared" si="163"/>
        <v>Pass</v>
      </c>
      <c r="W217" s="29">
        <f>MOD((LEN(Survey!J217)+2),11)</f>
        <v>2</v>
      </c>
      <c r="X217">
        <f>COUNTIF(Survey!$J$4:$J$695,Survey!J217)</f>
        <v>0</v>
      </c>
      <c r="Y217" s="30" t="b">
        <f>IF(OR(Survey!$M217="ETF",Survey!$M217="ETF, alternative mutual fund",Survey!$M217="Closed-end", Survey!$M217="Split share corp", Survey!$I217="Yes"),TRUE,FALSE)</f>
        <v>0</v>
      </c>
      <c r="Z217" s="16" t="str">
        <f>IFERROR(IF(AND(OR(AC217=AD217,AD217 = "Either"),NOT(ISBLANK(Survey!K217))),"Pass","Fail"),"Pass")</f>
        <v>Fail</v>
      </c>
      <c r="AA217" s="31" cm="1">
        <f t="array" ref="AA217">SUM(SUMIF(Survey!CH217:DA217,{"&gt;0","&lt;0"})*{1,-1})</f>
        <v>0</v>
      </c>
      <c r="AB217" s="33" cm="1">
        <f t="array" ref="AB217">SUM(SUMIF(Survey!CK217,{"&gt;0","&lt;0"})*{1,-1})+SUM(SUMIF(Survey!CU217,{"&gt;0","&lt;0"})*{1,-1})</f>
        <v>0</v>
      </c>
      <c r="AC217" s="33">
        <f>Survey!K217</f>
        <v>0</v>
      </c>
      <c r="AD217" s="32" t="str">
        <f t="shared" si="164"/>
        <v>Either</v>
      </c>
      <c r="AE217" s="16" t="str">
        <f t="shared" si="165"/>
        <v>Fail</v>
      </c>
      <c r="AF217" s="58" cm="1">
        <f t="array" ref="AF217">SUM(SUMIF(Survey!CH217:DA217,{"&gt;0","&lt;0"})*{1,-1})+SUM(SUMIF(Survey!DC217:DV217,{"&gt;0","&lt;0"})*{1,-1})</f>
        <v>0</v>
      </c>
      <c r="AG217" s="58">
        <f>IFERROR(AF217/(Survey!$BA217),0)</f>
        <v>0</v>
      </c>
      <c r="AH217" s="104" t="b">
        <f>IF(OR(Survey!$M217="Alternative strategy or hedge",Survey!$M217="Private asset",Survey!$L217="Prospectus fund"),TRUE,FALSE)</f>
        <v>0</v>
      </c>
      <c r="AI217" s="104" t="b">
        <f>NOT(ISBLANK(Survey!$M217))</f>
        <v>0</v>
      </c>
      <c r="AJ217" s="16" t="str">
        <f t="shared" si="166"/>
        <v>Fail</v>
      </c>
      <c r="AK217" t="b">
        <f>IF(Survey!W217="No",TRUE,FALSE)</f>
        <v>0</v>
      </c>
      <c r="AL217" s="119">
        <f>MOD((LEN(Survey!W217)+2),22)</f>
        <v>2</v>
      </c>
      <c r="AM217" t="str">
        <f t="shared" si="167"/>
        <v>Pass</v>
      </c>
      <c r="AN217" s="33" t="b">
        <f>NOT(ISNUMBER(SEARCH("Other",Survey!$Q217)))</f>
        <v>1</v>
      </c>
      <c r="AO217" s="32" t="b">
        <f>NOT(ISBLANK(Survey!$R217))</f>
        <v>0</v>
      </c>
      <c r="AP217" s="16" t="str">
        <f t="shared" si="168"/>
        <v>Pass</v>
      </c>
      <c r="AQ217" s="114">
        <f>COUNTBLANK(Survey!$X217)</f>
        <v>1</v>
      </c>
      <c r="AR217" s="58">
        <f>IF(AND(Survey!L217&lt;&gt;"Exempt fund",OR(Survey!$M217="ETF",Survey!$M217="ETF, alternative mutual fund",Survey!$M217="Mutual fund",Survey!$M217="Alternative mutual fund",Survey!$M217="Money market")),1,0)</f>
        <v>0</v>
      </c>
      <c r="AS217" s="16" t="str">
        <f t="shared" si="169"/>
        <v>Pass</v>
      </c>
      <c r="AT217" s="33" t="b">
        <f>NOT(ISNUMBER(SEARCH("Yes",Survey!$AC217)))</f>
        <v>1</v>
      </c>
      <c r="AU217" s="32" t="b">
        <f>IF(COUNTBLANK(Survey!$AD217:$AE217)=0,TRUE, FALSE)</f>
        <v>0</v>
      </c>
      <c r="AV217" s="16" t="str">
        <f t="shared" si="170"/>
        <v>Pass</v>
      </c>
      <c r="AW217" s="33" t="b">
        <f>NOT(ISNUMBER(SEARCH("Yes",Survey!$AF217)))</f>
        <v>1</v>
      </c>
      <c r="AX217" s="32" t="b">
        <f>NOT(ISBLANK(Survey!$AH217))</f>
        <v>0</v>
      </c>
      <c r="AY217" s="16" t="str">
        <f t="shared" si="171"/>
        <v>Pass</v>
      </c>
      <c r="AZ217" s="33" t="b">
        <f>NOT(OR(ISNUMBER(SEARCH("Other",Survey!$AH217)),ISNUMBER(SEARCH("Multiple",Survey!$AH217))))</f>
        <v>1</v>
      </c>
      <c r="BA217" s="32" t="b">
        <f>NOT(ISBLANK(Survey!$AI217))</f>
        <v>0</v>
      </c>
      <c r="BB217" s="16" t="str">
        <f t="shared" si="172"/>
        <v>Fail</v>
      </c>
      <c r="BC217" s="114">
        <f>IF(ABS(Survey!$BA217)&gt;0, 1,0)</f>
        <v>0</v>
      </c>
      <c r="BD217" s="114">
        <f>IF(COUNTBLANK(Survey!$AL217)=0,1,0)</f>
        <v>0</v>
      </c>
      <c r="BE217" s="16" t="str">
        <f t="shared" si="173"/>
        <v>Pass</v>
      </c>
      <c r="BF217" s="114">
        <f>IF(ISBLANK(Survey!$AL217),0,1)</f>
        <v>0</v>
      </c>
      <c r="BG217" s="133">
        <f>COUNTBLANK(Survey!$AM217)</f>
        <v>1</v>
      </c>
      <c r="BH217" s="16" t="str">
        <f t="shared" si="174"/>
        <v>Pass</v>
      </c>
      <c r="BI217" s="114">
        <f>IF(OR(Survey!$AM217="Closed",ISBLANK(Survey!$AM217)),0,1)</f>
        <v>0</v>
      </c>
      <c r="BJ217" s="133">
        <f>IF(ISBLANK(Survey!$AN217),1,0)</f>
        <v>1</v>
      </c>
      <c r="BK217" s="118" t="str">
        <f t="shared" si="175"/>
        <v>Pass</v>
      </c>
      <c r="BL217" s="31" cm="1">
        <f t="array" ref="BL217">SUM(SUMIF(Survey!AO217:AP217,{"&gt;0","&lt;0"})*{1,-1})</f>
        <v>0</v>
      </c>
      <c r="BM217">
        <f t="shared" si="176"/>
        <v>0</v>
      </c>
      <c r="BN217">
        <f t="shared" si="177"/>
        <v>100</v>
      </c>
      <c r="BO217" s="118" t="str">
        <f t="shared" si="178"/>
        <v>Pass</v>
      </c>
      <c r="BP217">
        <f>IF(Survey!AQ217="No",0,1)</f>
        <v>1</v>
      </c>
      <c r="BQ217" s="207">
        <f>MOD((LEN(Survey!AQ217)+2),22)</f>
        <v>2</v>
      </c>
      <c r="BR217">
        <f>IF(Survey!AR217="No",0,1)</f>
        <v>1</v>
      </c>
      <c r="BS217" s="207">
        <f>MOD((LEN(Survey!AR217)+2),22)</f>
        <v>2</v>
      </c>
      <c r="BT217" s="114">
        <f>COUNTBLANK(Survey!$AQ217:$AS217)+COUNTBLANK(Survey!$AU217)</f>
        <v>4</v>
      </c>
      <c r="BU217" s="114">
        <f>IF(Survey!$I217="Yes",1,0)</f>
        <v>0</v>
      </c>
      <c r="BV217" s="114">
        <f>IF(OR(Survey!$M217="Mutual fund",Survey!$M217="Alternative mutual fund",Survey!$M217="Money market"),1,0)</f>
        <v>0</v>
      </c>
      <c r="BW217" s="119">
        <f>IF(OR(Survey!$M217="ETF",Survey!$M217="ETF, alternative mutual fund"),1,0)</f>
        <v>0</v>
      </c>
      <c r="BX217" s="16" t="str">
        <f t="shared" si="179"/>
        <v>Pass</v>
      </c>
      <c r="BY217" s="33">
        <f>IF(ISNUMBER(SEARCH("Other",Survey!$AS217)), 1, 0)</f>
        <v>0</v>
      </c>
      <c r="BZ217" s="58" t="b">
        <f>NOT(ISBLANK(Survey!$AT217))</f>
        <v>0</v>
      </c>
      <c r="CA217" s="16" t="str">
        <f t="shared" si="180"/>
        <v>Pass</v>
      </c>
      <c r="CB217" s="114">
        <f>IF(Survey!$BB217=0, 0,1)</f>
        <v>0</v>
      </c>
      <c r="CC217" s="58">
        <f>Survey!$AV217</f>
        <v>0</v>
      </c>
      <c r="CD217" s="58">
        <f>Survey!$BC217+Survey!$BD217+ABS(Survey!$BE217)-ABS(Survey!$BF217)-ABS(Survey!$BG217)-ABS(Survey!$BL217)</f>
        <v>0</v>
      </c>
      <c r="CE217" s="138">
        <f>Survey!BB217+(ABS(Survey!$BH217)-ABS(Survey!$BI217)+ABS(Survey!$BJ217)-ABS(Survey!$BK217))*0.5</f>
        <v>0</v>
      </c>
      <c r="CF217" s="58">
        <f t="shared" si="181"/>
        <v>0</v>
      </c>
      <c r="CG217" s="58">
        <f>IF(AND($CC217&gt;$CF217-0.2,$CC217&lt;$CF217+0.2,ISBLANK(Survey!$AV217)=FALSE),0,1)</f>
        <v>1</v>
      </c>
      <c r="CH217" s="133">
        <f>IF(ISBLANK(Survey!$AW217),1,0)</f>
        <v>1</v>
      </c>
      <c r="CI217" s="16" t="str">
        <f t="shared" si="182"/>
        <v>Pass</v>
      </c>
      <c r="CJ217" s="114">
        <f>IF(Survey!$BB217=0, 0,1)</f>
        <v>0</v>
      </c>
      <c r="CK217" s="58">
        <f>IF(AND(Survey!$AX217&gt;=0,Survey!$AX217&lt;=0.2,Survey!$AX217&lt;&gt;""),0,1)</f>
        <v>1</v>
      </c>
      <c r="CL217" s="114">
        <f>IF(ISBLANK(Survey!$AY217),1,0)</f>
        <v>1</v>
      </c>
      <c r="CM217" s="16" t="str">
        <f t="shared" si="183"/>
        <v>Fail</v>
      </c>
      <c r="CN217" s="133">
        <f>Survey!$AZ217</f>
        <v>0</v>
      </c>
      <c r="CO217" s="16" t="str">
        <f t="shared" si="184"/>
        <v>Pass</v>
      </c>
      <c r="CP217" s="31">
        <f>Survey!$BA217</f>
        <v>0</v>
      </c>
      <c r="CQ217" s="138">
        <f>Survey!$BB217+Survey!$BC217+Survey!$BD217+ABS(Survey!$BE217)-ABS(Survey!$BF217)-ABS(Survey!$BG217)+ABS(Survey!$BH217)-ABS(Survey!$BI217)+ABS(Survey!$BJ217)-ABS(Survey!$BK217)-ABS(Survey!$BL217)+Survey!$BM217</f>
        <v>0</v>
      </c>
      <c r="CR217" s="30">
        <f t="shared" si="185"/>
        <v>0</v>
      </c>
      <c r="CS217" s="17">
        <f t="shared" si="186"/>
        <v>0</v>
      </c>
      <c r="CT217" s="16" t="str">
        <f t="shared" si="187"/>
        <v>Pass</v>
      </c>
      <c r="CU217" s="33" t="b">
        <f>IF(ABS(Survey!$BM217)=0,TRUE,FALSE)</f>
        <v>1</v>
      </c>
      <c r="CV217" s="32" t="b">
        <f>NOT(ISBLANK(Survey!$BN217))</f>
        <v>0</v>
      </c>
      <c r="CW217" t="str">
        <f t="shared" si="188"/>
        <v>Fail</v>
      </c>
      <c r="CX217" s="25">
        <f>Survey!$BA217</f>
        <v>0</v>
      </c>
      <c r="CY217" s="25" cm="1">
        <f t="array" ref="CY217">SUM(SUMIF(Survey!BP217:BW217,{"&gt;0","&lt;0"})*{1,-1})-SUM(SUMIF(Survey!BY217:CF217,{"&gt;0","&lt;0"})*{1,-1})</f>
        <v>0</v>
      </c>
      <c r="CZ217" s="30" t="str">
        <f t="shared" si="189"/>
        <v>No holdings</v>
      </c>
      <c r="DA217">
        <f t="shared" si="190"/>
        <v>0</v>
      </c>
      <c r="DB217" s="16" t="str">
        <f t="shared" si="191"/>
        <v>Fail</v>
      </c>
      <c r="DC217" s="31">
        <f>Survey!$BA217</f>
        <v>0</v>
      </c>
      <c r="DD217" s="31" cm="1">
        <f t="array" ref="DD217">SUM(SUMIF(Survey!CH217:DA217,{"&gt;0","&lt;0"})*{1,-1})-SUM(SUMIF(Survey!DC217:DV217,{"&gt;0","&lt;0"})*{1,-1})</f>
        <v>0</v>
      </c>
      <c r="DE217" s="30" t="str">
        <f t="shared" si="192"/>
        <v>No holdings</v>
      </c>
      <c r="DF217" s="17">
        <f t="shared" si="193"/>
        <v>0</v>
      </c>
      <c r="DG217" s="16" t="str">
        <f t="shared" si="194"/>
        <v>Pass</v>
      </c>
      <c r="DH217" s="33" t="b">
        <f>IF(ABS(Survey!$DA217)=0,TRUE,FALSE)</f>
        <v>1</v>
      </c>
      <c r="DI217" s="32" t="b">
        <f>NOT(ISBLANK(Survey!$DB217))</f>
        <v>0</v>
      </c>
      <c r="DJ217" s="16" t="str">
        <f t="shared" si="195"/>
        <v>Pass</v>
      </c>
      <c r="DK217" s="33" t="b">
        <f>IF(ABS(Survey!$DV217)=0,TRUE,FALSE)</f>
        <v>1</v>
      </c>
      <c r="DL217" s="32" t="b">
        <f>NOT(ISBLANK(Survey!$DW217))</f>
        <v>0</v>
      </c>
      <c r="DM217" t="str">
        <f t="shared" si="196"/>
        <v>Pass</v>
      </c>
      <c r="DN217" s="25" cm="1">
        <f t="array" ref="DN217">SUM(SUMIF(Survey!CW217,{"&gt;0","&lt;0"})*{1,-1})+SUM(SUMIF(Survey!DR217,{"&gt;0","&lt;0"})*{1,-1})</f>
        <v>0</v>
      </c>
      <c r="DO217" s="25">
        <f>SUM(SUMIF(Survey!DY217:EE217,{"&gt;0","&lt;0"})*{1,-1})+SUM(SUMIF(Survey!EG217:EM217,{"&gt;0","&lt;0"})*{1,-1})</f>
        <v>0</v>
      </c>
      <c r="DP217">
        <f t="shared" si="197"/>
        <v>0</v>
      </c>
      <c r="DQ217">
        <f t="shared" si="198"/>
        <v>0</v>
      </c>
      <c r="DR217" s="16" t="str">
        <f t="shared" si="199"/>
        <v>Pass</v>
      </c>
      <c r="DS217" s="33" t="b">
        <f>IF(ABS(Survey!$EE217)=0,TRUE,FALSE)</f>
        <v>1</v>
      </c>
      <c r="DT217" s="32" t="b">
        <f>NOT(ISBLANK(Survey!EF217))</f>
        <v>0</v>
      </c>
      <c r="DU217" s="16" t="str">
        <f t="shared" si="200"/>
        <v>Pass</v>
      </c>
      <c r="DV217" s="33" t="b">
        <f>IF(ABS(Survey!$EM217)=0,TRUE,FALSE)</f>
        <v>1</v>
      </c>
      <c r="DW217" s="32" t="b">
        <f>NOT(ISBLANK(Survey!$EN217))</f>
        <v>0</v>
      </c>
      <c r="DX217" s="16" t="str">
        <f t="shared" si="201"/>
        <v>Fail</v>
      </c>
      <c r="DY217" s="31">
        <f>SUM(SUMIF(Survey!ET217:EV217,{"&gt;0","&lt;0"})*{1,-1})</f>
        <v>0</v>
      </c>
      <c r="DZ217">
        <f t="shared" si="202"/>
        <v>0</v>
      </c>
      <c r="EA217">
        <f t="shared" si="203"/>
        <v>100</v>
      </c>
      <c r="EB217" s="30" t="b">
        <f>IF(OR(Survey!$M217="ETF",Survey!$M217="ETF, alternative mutual fund",Survey!$M217="Closed-end", Survey!$M217="Split share corp"),TRUE,FALSE)</f>
        <v>0</v>
      </c>
      <c r="EC217" s="16" t="str">
        <f t="shared" si="204"/>
        <v>Fail</v>
      </c>
      <c r="ED217" s="31">
        <f>SUM(SUMIF(Survey!EX217:FD217,{"&gt;0","&lt;0"})*{1,-1})</f>
        <v>0</v>
      </c>
      <c r="EE217">
        <f t="shared" si="205"/>
        <v>0</v>
      </c>
      <c r="EF217" s="17">
        <f t="shared" si="206"/>
        <v>100</v>
      </c>
      <c r="EG217" s="16" t="str">
        <f t="shared" si="207"/>
        <v>Fail</v>
      </c>
      <c r="EH217" s="31">
        <f>SUM(SUMIF(Survey!FF217:FL217,{"&gt;0","&lt;0"})*{1,-1})</f>
        <v>0</v>
      </c>
      <c r="EI217">
        <f t="shared" si="208"/>
        <v>0</v>
      </c>
      <c r="EJ217" s="17">
        <f t="shared" si="209"/>
        <v>100</v>
      </c>
    </row>
    <row r="218" spans="1:140">
      <c r="A218">
        <v>218</v>
      </c>
      <c r="B218" t="str">
        <f t="shared" si="0"/>
        <v>Pass</v>
      </c>
      <c r="C218" t="str">
        <f>IF(COUNTBLANK(Survey!B218:FM218)=$C$2, "Pass", "Fail")</f>
        <v>Pass</v>
      </c>
      <c r="D218" s="16" t="str">
        <f t="shared" si="158"/>
        <v>Fail</v>
      </c>
      <c r="E218" t="str">
        <f>IF(OR(ISBLANK(Survey!AL218),COUNTIF(G218:BJ218,"Fail")),"Fail","Pass")</f>
        <v>Fail</v>
      </c>
      <c r="F218" s="265"/>
      <c r="G218" s="16" t="str">
        <f t="shared" si="159"/>
        <v>Fail</v>
      </c>
      <c r="H218" s="139">
        <f>COUNTBLANK(Survey!B218:D218)+COUNTBLANK(Survey!G218)+COUNTBLANK(Survey!I218)+COUNTBLANK(Survey!K218:M218)+COUNTBLANK(Survey!P218:Q218)+COUNTBLANK(Survey!T218:W218)+COUNTBLANK(Survey!Z218:AC218)+COUNTBLANK(Survey!AF218:AG218)+COUNTBLANK(Survey!AK218:AK218)</f>
        <v>21</v>
      </c>
      <c r="I218" t="str">
        <f t="shared" si="160"/>
        <v>Fail</v>
      </c>
      <c r="J218" t="b">
        <f>IF(Survey!E218="No",TRUE,FALSE)</f>
        <v>0</v>
      </c>
      <c r="K218" s="29" cm="1">
        <f t="array" ref="K218">IF(COUNTA(Survey!$E$4:$E$695)=1, 0, SUM(IF(COUNTIF(Survey!$E$4:$E$695, Survey!$E$4:$E$695)=1,1,0)))</f>
        <v>0</v>
      </c>
      <c r="L218" s="29">
        <f>LEN(Survey!E218)</f>
        <v>0</v>
      </c>
      <c r="M218" s="16" t="str">
        <f t="shared" si="161"/>
        <v>Fail</v>
      </c>
      <c r="N218" t="b">
        <f>IF(Survey!F218="No",TRUE,FALSE)</f>
        <v>0</v>
      </c>
      <c r="O218" t="b">
        <f>Survey!F218=Survey!E218</f>
        <v>1</v>
      </c>
      <c r="P218">
        <f>COUNTIF(Survey!$F$4:$F$695,Survey!F218)</f>
        <v>0</v>
      </c>
      <c r="Q218" s="28">
        <f>LEN(Survey!F218)</f>
        <v>0</v>
      </c>
      <c r="R218" s="16" t="str">
        <f t="shared" si="162"/>
        <v>Pass</v>
      </c>
      <c r="S218" s="29">
        <f>MOD((LEN(Survey!H218)+2),11)</f>
        <v>2</v>
      </c>
      <c r="T218">
        <f>COUNTIF(Survey!$H$4:$H$695,Survey!H218)</f>
        <v>0</v>
      </c>
      <c r="U218" s="28" t="str">
        <f>IF(Survey!$L218="Prospectus fund", "Yes", "No")</f>
        <v>No</v>
      </c>
      <c r="V218" s="16" t="str">
        <f t="shared" si="163"/>
        <v>Pass</v>
      </c>
      <c r="W218" s="29">
        <f>MOD((LEN(Survey!J218)+2),11)</f>
        <v>2</v>
      </c>
      <c r="X218">
        <f>COUNTIF(Survey!$J$4:$J$695,Survey!J218)</f>
        <v>0</v>
      </c>
      <c r="Y218" s="30" t="b">
        <f>IF(OR(Survey!$M218="ETF",Survey!$M218="ETF, alternative mutual fund",Survey!$M218="Closed-end", Survey!$M218="Split share corp", Survey!$I218="Yes"),TRUE,FALSE)</f>
        <v>0</v>
      </c>
      <c r="Z218" s="16" t="str">
        <f>IFERROR(IF(AND(OR(AC218=AD218,AD218 = "Either"),NOT(ISBLANK(Survey!K218))),"Pass","Fail"),"Pass")</f>
        <v>Fail</v>
      </c>
      <c r="AA218" s="31" cm="1">
        <f t="array" ref="AA218">SUM(SUMIF(Survey!CH218:DA218,{"&gt;0","&lt;0"})*{1,-1})</f>
        <v>0</v>
      </c>
      <c r="AB218" s="33" cm="1">
        <f t="array" ref="AB218">SUM(SUMIF(Survey!CK218,{"&gt;0","&lt;0"})*{1,-1})+SUM(SUMIF(Survey!CU218,{"&gt;0","&lt;0"})*{1,-1})</f>
        <v>0</v>
      </c>
      <c r="AC218" s="33">
        <f>Survey!K218</f>
        <v>0</v>
      </c>
      <c r="AD218" s="32" t="str">
        <f t="shared" si="164"/>
        <v>Either</v>
      </c>
      <c r="AE218" s="16" t="str">
        <f t="shared" si="165"/>
        <v>Fail</v>
      </c>
      <c r="AF218" s="58" cm="1">
        <f t="array" ref="AF218">SUM(SUMIF(Survey!CH218:DA218,{"&gt;0","&lt;0"})*{1,-1})+SUM(SUMIF(Survey!DC218:DV218,{"&gt;0","&lt;0"})*{1,-1})</f>
        <v>0</v>
      </c>
      <c r="AG218" s="58">
        <f>IFERROR(AF218/(Survey!$BA218),0)</f>
        <v>0</v>
      </c>
      <c r="AH218" s="104" t="b">
        <f>IF(OR(Survey!$M218="Alternative strategy or hedge",Survey!$M218="Private asset",Survey!$L218="Prospectus fund"),TRUE,FALSE)</f>
        <v>0</v>
      </c>
      <c r="AI218" s="104" t="b">
        <f>NOT(ISBLANK(Survey!$M218))</f>
        <v>0</v>
      </c>
      <c r="AJ218" s="16" t="str">
        <f t="shared" si="166"/>
        <v>Fail</v>
      </c>
      <c r="AK218" t="b">
        <f>IF(Survey!W218="No",TRUE,FALSE)</f>
        <v>0</v>
      </c>
      <c r="AL218" s="119">
        <f>MOD((LEN(Survey!W218)+2),22)</f>
        <v>2</v>
      </c>
      <c r="AM218" t="str">
        <f t="shared" si="167"/>
        <v>Pass</v>
      </c>
      <c r="AN218" s="33" t="b">
        <f>NOT(ISNUMBER(SEARCH("Other",Survey!$Q218)))</f>
        <v>1</v>
      </c>
      <c r="AO218" s="32" t="b">
        <f>NOT(ISBLANK(Survey!$R218))</f>
        <v>0</v>
      </c>
      <c r="AP218" s="16" t="str">
        <f t="shared" si="168"/>
        <v>Pass</v>
      </c>
      <c r="AQ218" s="114">
        <f>COUNTBLANK(Survey!$X218)</f>
        <v>1</v>
      </c>
      <c r="AR218" s="58">
        <f>IF(AND(Survey!L218&lt;&gt;"Exempt fund",OR(Survey!$M218="ETF",Survey!$M218="ETF, alternative mutual fund",Survey!$M218="Mutual fund",Survey!$M218="Alternative mutual fund",Survey!$M218="Money market")),1,0)</f>
        <v>0</v>
      </c>
      <c r="AS218" s="16" t="str">
        <f t="shared" si="169"/>
        <v>Pass</v>
      </c>
      <c r="AT218" s="33" t="b">
        <f>NOT(ISNUMBER(SEARCH("Yes",Survey!$AC218)))</f>
        <v>1</v>
      </c>
      <c r="AU218" s="32" t="b">
        <f>IF(COUNTBLANK(Survey!$AD218:$AE218)=0,TRUE, FALSE)</f>
        <v>0</v>
      </c>
      <c r="AV218" s="16" t="str">
        <f t="shared" si="170"/>
        <v>Pass</v>
      </c>
      <c r="AW218" s="33" t="b">
        <f>NOT(ISNUMBER(SEARCH("Yes",Survey!$AF218)))</f>
        <v>1</v>
      </c>
      <c r="AX218" s="32" t="b">
        <f>NOT(ISBLANK(Survey!$AH218))</f>
        <v>0</v>
      </c>
      <c r="AY218" s="16" t="str">
        <f t="shared" si="171"/>
        <v>Pass</v>
      </c>
      <c r="AZ218" s="33" t="b">
        <f>NOT(OR(ISNUMBER(SEARCH("Other",Survey!$AH218)),ISNUMBER(SEARCH("Multiple",Survey!$AH218))))</f>
        <v>1</v>
      </c>
      <c r="BA218" s="32" t="b">
        <f>NOT(ISBLANK(Survey!$AI218))</f>
        <v>0</v>
      </c>
      <c r="BB218" s="16" t="str">
        <f t="shared" si="172"/>
        <v>Fail</v>
      </c>
      <c r="BC218" s="114">
        <f>IF(ABS(Survey!$BA218)&gt;0, 1,0)</f>
        <v>0</v>
      </c>
      <c r="BD218" s="114">
        <f>IF(COUNTBLANK(Survey!$AL218)=0,1,0)</f>
        <v>0</v>
      </c>
      <c r="BE218" s="16" t="str">
        <f t="shared" si="173"/>
        <v>Pass</v>
      </c>
      <c r="BF218" s="114">
        <f>IF(ISBLANK(Survey!$AL218),0,1)</f>
        <v>0</v>
      </c>
      <c r="BG218" s="133">
        <f>COUNTBLANK(Survey!$AM218)</f>
        <v>1</v>
      </c>
      <c r="BH218" s="16" t="str">
        <f t="shared" si="174"/>
        <v>Pass</v>
      </c>
      <c r="BI218" s="114">
        <f>IF(OR(Survey!$AM218="Closed",ISBLANK(Survey!$AM218)),0,1)</f>
        <v>0</v>
      </c>
      <c r="BJ218" s="133">
        <f>IF(ISBLANK(Survey!$AN218),1,0)</f>
        <v>1</v>
      </c>
      <c r="BK218" s="118" t="str">
        <f t="shared" si="175"/>
        <v>Pass</v>
      </c>
      <c r="BL218" s="31" cm="1">
        <f t="array" ref="BL218">SUM(SUMIF(Survey!AO218:AP218,{"&gt;0","&lt;0"})*{1,-1})</f>
        <v>0</v>
      </c>
      <c r="BM218">
        <f t="shared" si="176"/>
        <v>0</v>
      </c>
      <c r="BN218">
        <f t="shared" si="177"/>
        <v>100</v>
      </c>
      <c r="BO218" s="118" t="str">
        <f t="shared" si="178"/>
        <v>Pass</v>
      </c>
      <c r="BP218">
        <f>IF(Survey!AQ218="No",0,1)</f>
        <v>1</v>
      </c>
      <c r="BQ218" s="207">
        <f>MOD((LEN(Survey!AQ218)+2),22)</f>
        <v>2</v>
      </c>
      <c r="BR218">
        <f>IF(Survey!AR218="No",0,1)</f>
        <v>1</v>
      </c>
      <c r="BS218" s="207">
        <f>MOD((LEN(Survey!AR218)+2),22)</f>
        <v>2</v>
      </c>
      <c r="BT218" s="114">
        <f>COUNTBLANK(Survey!$AQ218:$AS218)+COUNTBLANK(Survey!$AU218)</f>
        <v>4</v>
      </c>
      <c r="BU218" s="114">
        <f>IF(Survey!$I218="Yes",1,0)</f>
        <v>0</v>
      </c>
      <c r="BV218" s="114">
        <f>IF(OR(Survey!$M218="Mutual fund",Survey!$M218="Alternative mutual fund",Survey!$M218="Money market"),1,0)</f>
        <v>0</v>
      </c>
      <c r="BW218" s="119">
        <f>IF(OR(Survey!$M218="ETF",Survey!$M218="ETF, alternative mutual fund"),1,0)</f>
        <v>0</v>
      </c>
      <c r="BX218" s="16" t="str">
        <f t="shared" si="179"/>
        <v>Pass</v>
      </c>
      <c r="BY218" s="33">
        <f>IF(ISNUMBER(SEARCH("Other",Survey!$AS218)), 1, 0)</f>
        <v>0</v>
      </c>
      <c r="BZ218" s="58" t="b">
        <f>NOT(ISBLANK(Survey!$AT218))</f>
        <v>0</v>
      </c>
      <c r="CA218" s="16" t="str">
        <f t="shared" si="180"/>
        <v>Pass</v>
      </c>
      <c r="CB218" s="114">
        <f>IF(Survey!$BB218=0, 0,1)</f>
        <v>0</v>
      </c>
      <c r="CC218" s="58">
        <f>Survey!$AV218</f>
        <v>0</v>
      </c>
      <c r="CD218" s="58">
        <f>Survey!$BC218+Survey!$BD218+ABS(Survey!$BE218)-ABS(Survey!$BF218)-ABS(Survey!$BG218)-ABS(Survey!$BL218)</f>
        <v>0</v>
      </c>
      <c r="CE218" s="138">
        <f>Survey!BB218+(ABS(Survey!$BH218)-ABS(Survey!$BI218)+ABS(Survey!$BJ218)-ABS(Survey!$BK218))*0.5</f>
        <v>0</v>
      </c>
      <c r="CF218" s="58">
        <f t="shared" si="181"/>
        <v>0</v>
      </c>
      <c r="CG218" s="58">
        <f>IF(AND($CC218&gt;$CF218-0.2,$CC218&lt;$CF218+0.2,ISBLANK(Survey!$AV218)=FALSE),0,1)</f>
        <v>1</v>
      </c>
      <c r="CH218" s="133">
        <f>IF(ISBLANK(Survey!$AW218),1,0)</f>
        <v>1</v>
      </c>
      <c r="CI218" s="16" t="str">
        <f t="shared" si="182"/>
        <v>Pass</v>
      </c>
      <c r="CJ218" s="114">
        <f>IF(Survey!$BB218=0, 0,1)</f>
        <v>0</v>
      </c>
      <c r="CK218" s="58">
        <f>IF(AND(Survey!$AX218&gt;=0,Survey!$AX218&lt;=0.2,Survey!$AX218&lt;&gt;""),0,1)</f>
        <v>1</v>
      </c>
      <c r="CL218" s="114">
        <f>IF(ISBLANK(Survey!$AY218),1,0)</f>
        <v>1</v>
      </c>
      <c r="CM218" s="16" t="str">
        <f t="shared" si="183"/>
        <v>Fail</v>
      </c>
      <c r="CN218" s="133">
        <f>Survey!$AZ218</f>
        <v>0</v>
      </c>
      <c r="CO218" s="16" t="str">
        <f t="shared" si="184"/>
        <v>Pass</v>
      </c>
      <c r="CP218" s="31">
        <f>Survey!$BA218</f>
        <v>0</v>
      </c>
      <c r="CQ218" s="138">
        <f>Survey!$BB218+Survey!$BC218+Survey!$BD218+ABS(Survey!$BE218)-ABS(Survey!$BF218)-ABS(Survey!$BG218)+ABS(Survey!$BH218)-ABS(Survey!$BI218)+ABS(Survey!$BJ218)-ABS(Survey!$BK218)-ABS(Survey!$BL218)+Survey!$BM218</f>
        <v>0</v>
      </c>
      <c r="CR218" s="30">
        <f t="shared" si="185"/>
        <v>0</v>
      </c>
      <c r="CS218" s="17">
        <f t="shared" si="186"/>
        <v>0</v>
      </c>
      <c r="CT218" s="16" t="str">
        <f t="shared" si="187"/>
        <v>Pass</v>
      </c>
      <c r="CU218" s="33" t="b">
        <f>IF(ABS(Survey!$BM218)=0,TRUE,FALSE)</f>
        <v>1</v>
      </c>
      <c r="CV218" s="32" t="b">
        <f>NOT(ISBLANK(Survey!$BN218))</f>
        <v>0</v>
      </c>
      <c r="CW218" t="str">
        <f t="shared" si="188"/>
        <v>Fail</v>
      </c>
      <c r="CX218" s="25">
        <f>Survey!$BA218</f>
        <v>0</v>
      </c>
      <c r="CY218" s="25" cm="1">
        <f t="array" ref="CY218">SUM(SUMIF(Survey!BP218:BW218,{"&gt;0","&lt;0"})*{1,-1})-SUM(SUMIF(Survey!BY218:CF218,{"&gt;0","&lt;0"})*{1,-1})</f>
        <v>0</v>
      </c>
      <c r="CZ218" s="30" t="str">
        <f t="shared" si="189"/>
        <v>No holdings</v>
      </c>
      <c r="DA218">
        <f t="shared" si="190"/>
        <v>0</v>
      </c>
      <c r="DB218" s="16" t="str">
        <f t="shared" si="191"/>
        <v>Fail</v>
      </c>
      <c r="DC218" s="31">
        <f>Survey!$BA218</f>
        <v>0</v>
      </c>
      <c r="DD218" s="31" cm="1">
        <f t="array" ref="DD218">SUM(SUMIF(Survey!CH218:DA218,{"&gt;0","&lt;0"})*{1,-1})-SUM(SUMIF(Survey!DC218:DV218,{"&gt;0","&lt;0"})*{1,-1})</f>
        <v>0</v>
      </c>
      <c r="DE218" s="30" t="str">
        <f t="shared" si="192"/>
        <v>No holdings</v>
      </c>
      <c r="DF218" s="17">
        <f t="shared" si="193"/>
        <v>0</v>
      </c>
      <c r="DG218" s="16" t="str">
        <f t="shared" si="194"/>
        <v>Pass</v>
      </c>
      <c r="DH218" s="33" t="b">
        <f>IF(ABS(Survey!$DA218)=0,TRUE,FALSE)</f>
        <v>1</v>
      </c>
      <c r="DI218" s="32" t="b">
        <f>NOT(ISBLANK(Survey!$DB218))</f>
        <v>0</v>
      </c>
      <c r="DJ218" s="16" t="str">
        <f t="shared" si="195"/>
        <v>Pass</v>
      </c>
      <c r="DK218" s="33" t="b">
        <f>IF(ABS(Survey!$DV218)=0,TRUE,FALSE)</f>
        <v>1</v>
      </c>
      <c r="DL218" s="32" t="b">
        <f>NOT(ISBLANK(Survey!$DW218))</f>
        <v>0</v>
      </c>
      <c r="DM218" t="str">
        <f t="shared" si="196"/>
        <v>Pass</v>
      </c>
      <c r="DN218" s="25" cm="1">
        <f t="array" ref="DN218">SUM(SUMIF(Survey!CW218,{"&gt;0","&lt;0"})*{1,-1})+SUM(SUMIF(Survey!DR218,{"&gt;0","&lt;0"})*{1,-1})</f>
        <v>0</v>
      </c>
      <c r="DO218" s="25">
        <f>SUM(SUMIF(Survey!DY218:EE218,{"&gt;0","&lt;0"})*{1,-1})+SUM(SUMIF(Survey!EG218:EM218,{"&gt;0","&lt;0"})*{1,-1})</f>
        <v>0</v>
      </c>
      <c r="DP218">
        <f t="shared" si="197"/>
        <v>0</v>
      </c>
      <c r="DQ218">
        <f t="shared" si="198"/>
        <v>0</v>
      </c>
      <c r="DR218" s="16" t="str">
        <f t="shared" si="199"/>
        <v>Pass</v>
      </c>
      <c r="DS218" s="33" t="b">
        <f>IF(ABS(Survey!$EE218)=0,TRUE,FALSE)</f>
        <v>1</v>
      </c>
      <c r="DT218" s="32" t="b">
        <f>NOT(ISBLANK(Survey!EF218))</f>
        <v>0</v>
      </c>
      <c r="DU218" s="16" t="str">
        <f t="shared" si="200"/>
        <v>Pass</v>
      </c>
      <c r="DV218" s="33" t="b">
        <f>IF(ABS(Survey!$EM218)=0,TRUE,FALSE)</f>
        <v>1</v>
      </c>
      <c r="DW218" s="32" t="b">
        <f>NOT(ISBLANK(Survey!$EN218))</f>
        <v>0</v>
      </c>
      <c r="DX218" s="16" t="str">
        <f t="shared" si="201"/>
        <v>Fail</v>
      </c>
      <c r="DY218" s="31">
        <f>SUM(SUMIF(Survey!ET218:EV218,{"&gt;0","&lt;0"})*{1,-1})</f>
        <v>0</v>
      </c>
      <c r="DZ218">
        <f t="shared" si="202"/>
        <v>0</v>
      </c>
      <c r="EA218">
        <f t="shared" si="203"/>
        <v>100</v>
      </c>
      <c r="EB218" s="30" t="b">
        <f>IF(OR(Survey!$M218="ETF",Survey!$M218="ETF, alternative mutual fund",Survey!$M218="Closed-end", Survey!$M218="Split share corp"),TRUE,FALSE)</f>
        <v>0</v>
      </c>
      <c r="EC218" s="16" t="str">
        <f t="shared" si="204"/>
        <v>Fail</v>
      </c>
      <c r="ED218" s="31">
        <f>SUM(SUMIF(Survey!EX218:FD218,{"&gt;0","&lt;0"})*{1,-1})</f>
        <v>0</v>
      </c>
      <c r="EE218">
        <f t="shared" si="205"/>
        <v>0</v>
      </c>
      <c r="EF218" s="17">
        <f t="shared" si="206"/>
        <v>100</v>
      </c>
      <c r="EG218" s="16" t="str">
        <f t="shared" si="207"/>
        <v>Fail</v>
      </c>
      <c r="EH218" s="31">
        <f>SUM(SUMIF(Survey!FF218:FL218,{"&gt;0","&lt;0"})*{1,-1})</f>
        <v>0</v>
      </c>
      <c r="EI218">
        <f t="shared" si="208"/>
        <v>0</v>
      </c>
      <c r="EJ218" s="17">
        <f t="shared" si="209"/>
        <v>100</v>
      </c>
    </row>
    <row r="219" spans="1:140">
      <c r="A219">
        <v>219</v>
      </c>
      <c r="B219" t="str">
        <f t="shared" si="0"/>
        <v>Pass</v>
      </c>
      <c r="C219" t="str">
        <f>IF(COUNTBLANK(Survey!B219:FM219)=$C$2, "Pass", "Fail")</f>
        <v>Pass</v>
      </c>
      <c r="D219" s="16" t="str">
        <f t="shared" si="158"/>
        <v>Fail</v>
      </c>
      <c r="E219" t="str">
        <f>IF(OR(ISBLANK(Survey!AL219),COUNTIF(G219:BJ219,"Fail")),"Fail","Pass")</f>
        <v>Fail</v>
      </c>
      <c r="F219" s="265"/>
      <c r="G219" s="16" t="str">
        <f t="shared" si="159"/>
        <v>Fail</v>
      </c>
      <c r="H219" s="139">
        <f>COUNTBLANK(Survey!B219:D219)+COUNTBLANK(Survey!G219)+COUNTBLANK(Survey!I219)+COUNTBLANK(Survey!K219:M219)+COUNTBLANK(Survey!P219:Q219)+COUNTBLANK(Survey!T219:W219)+COUNTBLANK(Survey!Z219:AC219)+COUNTBLANK(Survey!AF219:AG219)+COUNTBLANK(Survey!AK219:AK219)</f>
        <v>21</v>
      </c>
      <c r="I219" t="str">
        <f t="shared" si="160"/>
        <v>Fail</v>
      </c>
      <c r="J219" t="b">
        <f>IF(Survey!E219="No",TRUE,FALSE)</f>
        <v>0</v>
      </c>
      <c r="K219" s="29" cm="1">
        <f t="array" ref="K219">IF(COUNTA(Survey!$E$4:$E$695)=1, 0, SUM(IF(COUNTIF(Survey!$E$4:$E$695, Survey!$E$4:$E$695)=1,1,0)))</f>
        <v>0</v>
      </c>
      <c r="L219" s="29">
        <f>LEN(Survey!E219)</f>
        <v>0</v>
      </c>
      <c r="M219" s="16" t="str">
        <f t="shared" si="161"/>
        <v>Fail</v>
      </c>
      <c r="N219" t="b">
        <f>IF(Survey!F219="No",TRUE,FALSE)</f>
        <v>0</v>
      </c>
      <c r="O219" t="b">
        <f>Survey!F219=Survey!E219</f>
        <v>1</v>
      </c>
      <c r="P219">
        <f>COUNTIF(Survey!$F$4:$F$695,Survey!F219)</f>
        <v>0</v>
      </c>
      <c r="Q219" s="28">
        <f>LEN(Survey!F219)</f>
        <v>0</v>
      </c>
      <c r="R219" s="16" t="str">
        <f t="shared" si="162"/>
        <v>Pass</v>
      </c>
      <c r="S219" s="29">
        <f>MOD((LEN(Survey!H219)+2),11)</f>
        <v>2</v>
      </c>
      <c r="T219">
        <f>COUNTIF(Survey!$H$4:$H$695,Survey!H219)</f>
        <v>0</v>
      </c>
      <c r="U219" s="28" t="str">
        <f>IF(Survey!$L219="Prospectus fund", "Yes", "No")</f>
        <v>No</v>
      </c>
      <c r="V219" s="16" t="str">
        <f t="shared" si="163"/>
        <v>Pass</v>
      </c>
      <c r="W219" s="29">
        <f>MOD((LEN(Survey!J219)+2),11)</f>
        <v>2</v>
      </c>
      <c r="X219">
        <f>COUNTIF(Survey!$J$4:$J$695,Survey!J219)</f>
        <v>0</v>
      </c>
      <c r="Y219" s="30" t="b">
        <f>IF(OR(Survey!$M219="ETF",Survey!$M219="ETF, alternative mutual fund",Survey!$M219="Closed-end", Survey!$M219="Split share corp", Survey!$I219="Yes"),TRUE,FALSE)</f>
        <v>0</v>
      </c>
      <c r="Z219" s="16" t="str">
        <f>IFERROR(IF(AND(OR(AC219=AD219,AD219 = "Either"),NOT(ISBLANK(Survey!K219))),"Pass","Fail"),"Pass")</f>
        <v>Fail</v>
      </c>
      <c r="AA219" s="31" cm="1">
        <f t="array" ref="AA219">SUM(SUMIF(Survey!CH219:DA219,{"&gt;0","&lt;0"})*{1,-1})</f>
        <v>0</v>
      </c>
      <c r="AB219" s="33" cm="1">
        <f t="array" ref="AB219">SUM(SUMIF(Survey!CK219,{"&gt;0","&lt;0"})*{1,-1})+SUM(SUMIF(Survey!CU219,{"&gt;0","&lt;0"})*{1,-1})</f>
        <v>0</v>
      </c>
      <c r="AC219" s="33">
        <f>Survey!K219</f>
        <v>0</v>
      </c>
      <c r="AD219" s="32" t="str">
        <f t="shared" si="164"/>
        <v>Either</v>
      </c>
      <c r="AE219" s="16" t="str">
        <f t="shared" si="165"/>
        <v>Fail</v>
      </c>
      <c r="AF219" s="58" cm="1">
        <f t="array" ref="AF219">SUM(SUMIF(Survey!CH219:DA219,{"&gt;0","&lt;0"})*{1,-1})+SUM(SUMIF(Survey!DC219:DV219,{"&gt;0","&lt;0"})*{1,-1})</f>
        <v>0</v>
      </c>
      <c r="AG219" s="58">
        <f>IFERROR(AF219/(Survey!$BA219),0)</f>
        <v>0</v>
      </c>
      <c r="AH219" s="104" t="b">
        <f>IF(OR(Survey!$M219="Alternative strategy or hedge",Survey!$M219="Private asset",Survey!$L219="Prospectus fund"),TRUE,FALSE)</f>
        <v>0</v>
      </c>
      <c r="AI219" s="104" t="b">
        <f>NOT(ISBLANK(Survey!$M219))</f>
        <v>0</v>
      </c>
      <c r="AJ219" s="16" t="str">
        <f t="shared" si="166"/>
        <v>Fail</v>
      </c>
      <c r="AK219" t="b">
        <f>IF(Survey!W219="No",TRUE,FALSE)</f>
        <v>0</v>
      </c>
      <c r="AL219" s="119">
        <f>MOD((LEN(Survey!W219)+2),22)</f>
        <v>2</v>
      </c>
      <c r="AM219" t="str">
        <f t="shared" si="167"/>
        <v>Pass</v>
      </c>
      <c r="AN219" s="33" t="b">
        <f>NOT(ISNUMBER(SEARCH("Other",Survey!$Q219)))</f>
        <v>1</v>
      </c>
      <c r="AO219" s="32" t="b">
        <f>NOT(ISBLANK(Survey!$R219))</f>
        <v>0</v>
      </c>
      <c r="AP219" s="16" t="str">
        <f t="shared" si="168"/>
        <v>Pass</v>
      </c>
      <c r="AQ219" s="114">
        <f>COUNTBLANK(Survey!$X219)</f>
        <v>1</v>
      </c>
      <c r="AR219" s="58">
        <f>IF(AND(Survey!L219&lt;&gt;"Exempt fund",OR(Survey!$M219="ETF",Survey!$M219="ETF, alternative mutual fund",Survey!$M219="Mutual fund",Survey!$M219="Alternative mutual fund",Survey!$M219="Money market")),1,0)</f>
        <v>0</v>
      </c>
      <c r="AS219" s="16" t="str">
        <f t="shared" si="169"/>
        <v>Pass</v>
      </c>
      <c r="AT219" s="33" t="b">
        <f>NOT(ISNUMBER(SEARCH("Yes",Survey!$AC219)))</f>
        <v>1</v>
      </c>
      <c r="AU219" s="32" t="b">
        <f>IF(COUNTBLANK(Survey!$AD219:$AE219)=0,TRUE, FALSE)</f>
        <v>0</v>
      </c>
      <c r="AV219" s="16" t="str">
        <f t="shared" si="170"/>
        <v>Pass</v>
      </c>
      <c r="AW219" s="33" t="b">
        <f>NOT(ISNUMBER(SEARCH("Yes",Survey!$AF219)))</f>
        <v>1</v>
      </c>
      <c r="AX219" s="32" t="b">
        <f>NOT(ISBLANK(Survey!$AH219))</f>
        <v>0</v>
      </c>
      <c r="AY219" s="16" t="str">
        <f t="shared" si="171"/>
        <v>Pass</v>
      </c>
      <c r="AZ219" s="33" t="b">
        <f>NOT(OR(ISNUMBER(SEARCH("Other",Survey!$AH219)),ISNUMBER(SEARCH("Multiple",Survey!$AH219))))</f>
        <v>1</v>
      </c>
      <c r="BA219" s="32" t="b">
        <f>NOT(ISBLANK(Survey!$AI219))</f>
        <v>0</v>
      </c>
      <c r="BB219" s="16" t="str">
        <f t="shared" si="172"/>
        <v>Fail</v>
      </c>
      <c r="BC219" s="114">
        <f>IF(ABS(Survey!$BA219)&gt;0, 1,0)</f>
        <v>0</v>
      </c>
      <c r="BD219" s="114">
        <f>IF(COUNTBLANK(Survey!$AL219)=0,1,0)</f>
        <v>0</v>
      </c>
      <c r="BE219" s="16" t="str">
        <f t="shared" si="173"/>
        <v>Pass</v>
      </c>
      <c r="BF219" s="114">
        <f>IF(ISBLANK(Survey!$AL219),0,1)</f>
        <v>0</v>
      </c>
      <c r="BG219" s="133">
        <f>COUNTBLANK(Survey!$AM219)</f>
        <v>1</v>
      </c>
      <c r="BH219" s="16" t="str">
        <f t="shared" si="174"/>
        <v>Pass</v>
      </c>
      <c r="BI219" s="114">
        <f>IF(OR(Survey!$AM219="Closed",ISBLANK(Survey!$AM219)),0,1)</f>
        <v>0</v>
      </c>
      <c r="BJ219" s="133">
        <f>IF(ISBLANK(Survey!$AN219),1,0)</f>
        <v>1</v>
      </c>
      <c r="BK219" s="118" t="str">
        <f t="shared" si="175"/>
        <v>Pass</v>
      </c>
      <c r="BL219" s="31" cm="1">
        <f t="array" ref="BL219">SUM(SUMIF(Survey!AO219:AP219,{"&gt;0","&lt;0"})*{1,-1})</f>
        <v>0</v>
      </c>
      <c r="BM219">
        <f t="shared" si="176"/>
        <v>0</v>
      </c>
      <c r="BN219">
        <f t="shared" si="177"/>
        <v>100</v>
      </c>
      <c r="BO219" s="118" t="str">
        <f t="shared" si="178"/>
        <v>Pass</v>
      </c>
      <c r="BP219">
        <f>IF(Survey!AQ219="No",0,1)</f>
        <v>1</v>
      </c>
      <c r="BQ219" s="207">
        <f>MOD((LEN(Survey!AQ219)+2),22)</f>
        <v>2</v>
      </c>
      <c r="BR219">
        <f>IF(Survey!AR219="No",0,1)</f>
        <v>1</v>
      </c>
      <c r="BS219" s="207">
        <f>MOD((LEN(Survey!AR219)+2),22)</f>
        <v>2</v>
      </c>
      <c r="BT219" s="114">
        <f>COUNTBLANK(Survey!$AQ219:$AS219)+COUNTBLANK(Survey!$AU219)</f>
        <v>4</v>
      </c>
      <c r="BU219" s="114">
        <f>IF(Survey!$I219="Yes",1,0)</f>
        <v>0</v>
      </c>
      <c r="BV219" s="114">
        <f>IF(OR(Survey!$M219="Mutual fund",Survey!$M219="Alternative mutual fund",Survey!$M219="Money market"),1,0)</f>
        <v>0</v>
      </c>
      <c r="BW219" s="119">
        <f>IF(OR(Survey!$M219="ETF",Survey!$M219="ETF, alternative mutual fund"),1,0)</f>
        <v>0</v>
      </c>
      <c r="BX219" s="16" t="str">
        <f t="shared" si="179"/>
        <v>Pass</v>
      </c>
      <c r="BY219" s="33">
        <f>IF(ISNUMBER(SEARCH("Other",Survey!$AS219)), 1, 0)</f>
        <v>0</v>
      </c>
      <c r="BZ219" s="58" t="b">
        <f>NOT(ISBLANK(Survey!$AT219))</f>
        <v>0</v>
      </c>
      <c r="CA219" s="16" t="str">
        <f t="shared" si="180"/>
        <v>Pass</v>
      </c>
      <c r="CB219" s="114">
        <f>IF(Survey!$BB219=0, 0,1)</f>
        <v>0</v>
      </c>
      <c r="CC219" s="58">
        <f>Survey!$AV219</f>
        <v>0</v>
      </c>
      <c r="CD219" s="58">
        <f>Survey!$BC219+Survey!$BD219+ABS(Survey!$BE219)-ABS(Survey!$BF219)-ABS(Survey!$BG219)-ABS(Survey!$BL219)</f>
        <v>0</v>
      </c>
      <c r="CE219" s="138">
        <f>Survey!BB219+(ABS(Survey!$BH219)-ABS(Survey!$BI219)+ABS(Survey!$BJ219)-ABS(Survey!$BK219))*0.5</f>
        <v>0</v>
      </c>
      <c r="CF219" s="58">
        <f t="shared" si="181"/>
        <v>0</v>
      </c>
      <c r="CG219" s="58">
        <f>IF(AND($CC219&gt;$CF219-0.2,$CC219&lt;$CF219+0.2,ISBLANK(Survey!$AV219)=FALSE),0,1)</f>
        <v>1</v>
      </c>
      <c r="CH219" s="133">
        <f>IF(ISBLANK(Survey!$AW219),1,0)</f>
        <v>1</v>
      </c>
      <c r="CI219" s="16" t="str">
        <f t="shared" si="182"/>
        <v>Pass</v>
      </c>
      <c r="CJ219" s="114">
        <f>IF(Survey!$BB219=0, 0,1)</f>
        <v>0</v>
      </c>
      <c r="CK219" s="58">
        <f>IF(AND(Survey!$AX219&gt;=0,Survey!$AX219&lt;=0.2,Survey!$AX219&lt;&gt;""),0,1)</f>
        <v>1</v>
      </c>
      <c r="CL219" s="114">
        <f>IF(ISBLANK(Survey!$AY219),1,0)</f>
        <v>1</v>
      </c>
      <c r="CM219" s="16" t="str">
        <f t="shared" si="183"/>
        <v>Fail</v>
      </c>
      <c r="CN219" s="133">
        <f>Survey!$AZ219</f>
        <v>0</v>
      </c>
      <c r="CO219" s="16" t="str">
        <f t="shared" si="184"/>
        <v>Pass</v>
      </c>
      <c r="CP219" s="31">
        <f>Survey!$BA219</f>
        <v>0</v>
      </c>
      <c r="CQ219" s="138">
        <f>Survey!$BB219+Survey!$BC219+Survey!$BD219+ABS(Survey!$BE219)-ABS(Survey!$BF219)-ABS(Survey!$BG219)+ABS(Survey!$BH219)-ABS(Survey!$BI219)+ABS(Survey!$BJ219)-ABS(Survey!$BK219)-ABS(Survey!$BL219)+Survey!$BM219</f>
        <v>0</v>
      </c>
      <c r="CR219" s="30">
        <f t="shared" si="185"/>
        <v>0</v>
      </c>
      <c r="CS219" s="17">
        <f t="shared" si="186"/>
        <v>0</v>
      </c>
      <c r="CT219" s="16" t="str">
        <f t="shared" si="187"/>
        <v>Pass</v>
      </c>
      <c r="CU219" s="33" t="b">
        <f>IF(ABS(Survey!$BM219)=0,TRUE,FALSE)</f>
        <v>1</v>
      </c>
      <c r="CV219" s="32" t="b">
        <f>NOT(ISBLANK(Survey!$BN219))</f>
        <v>0</v>
      </c>
      <c r="CW219" t="str">
        <f t="shared" si="188"/>
        <v>Fail</v>
      </c>
      <c r="CX219" s="25">
        <f>Survey!$BA219</f>
        <v>0</v>
      </c>
      <c r="CY219" s="25" cm="1">
        <f t="array" ref="CY219">SUM(SUMIF(Survey!BP219:BW219,{"&gt;0","&lt;0"})*{1,-1})-SUM(SUMIF(Survey!BY219:CF219,{"&gt;0","&lt;0"})*{1,-1})</f>
        <v>0</v>
      </c>
      <c r="CZ219" s="30" t="str">
        <f t="shared" si="189"/>
        <v>No holdings</v>
      </c>
      <c r="DA219">
        <f t="shared" si="190"/>
        <v>0</v>
      </c>
      <c r="DB219" s="16" t="str">
        <f t="shared" si="191"/>
        <v>Fail</v>
      </c>
      <c r="DC219" s="31">
        <f>Survey!$BA219</f>
        <v>0</v>
      </c>
      <c r="DD219" s="31" cm="1">
        <f t="array" ref="DD219">SUM(SUMIF(Survey!CH219:DA219,{"&gt;0","&lt;0"})*{1,-1})-SUM(SUMIF(Survey!DC219:DV219,{"&gt;0","&lt;0"})*{1,-1})</f>
        <v>0</v>
      </c>
      <c r="DE219" s="30" t="str">
        <f t="shared" si="192"/>
        <v>No holdings</v>
      </c>
      <c r="DF219" s="17">
        <f t="shared" si="193"/>
        <v>0</v>
      </c>
      <c r="DG219" s="16" t="str">
        <f t="shared" si="194"/>
        <v>Pass</v>
      </c>
      <c r="DH219" s="33" t="b">
        <f>IF(ABS(Survey!$DA219)=0,TRUE,FALSE)</f>
        <v>1</v>
      </c>
      <c r="DI219" s="32" t="b">
        <f>NOT(ISBLANK(Survey!$DB219))</f>
        <v>0</v>
      </c>
      <c r="DJ219" s="16" t="str">
        <f t="shared" si="195"/>
        <v>Pass</v>
      </c>
      <c r="DK219" s="33" t="b">
        <f>IF(ABS(Survey!$DV219)=0,TRUE,FALSE)</f>
        <v>1</v>
      </c>
      <c r="DL219" s="32" t="b">
        <f>NOT(ISBLANK(Survey!$DW219))</f>
        <v>0</v>
      </c>
      <c r="DM219" t="str">
        <f t="shared" si="196"/>
        <v>Pass</v>
      </c>
      <c r="DN219" s="25" cm="1">
        <f t="array" ref="DN219">SUM(SUMIF(Survey!CW219,{"&gt;0","&lt;0"})*{1,-1})+SUM(SUMIF(Survey!DR219,{"&gt;0","&lt;0"})*{1,-1})</f>
        <v>0</v>
      </c>
      <c r="DO219" s="25">
        <f>SUM(SUMIF(Survey!DY219:EE219,{"&gt;0","&lt;0"})*{1,-1})+SUM(SUMIF(Survey!EG219:EM219,{"&gt;0","&lt;0"})*{1,-1})</f>
        <v>0</v>
      </c>
      <c r="DP219">
        <f t="shared" si="197"/>
        <v>0</v>
      </c>
      <c r="DQ219">
        <f t="shared" si="198"/>
        <v>0</v>
      </c>
      <c r="DR219" s="16" t="str">
        <f t="shared" si="199"/>
        <v>Pass</v>
      </c>
      <c r="DS219" s="33" t="b">
        <f>IF(ABS(Survey!$EE219)=0,TRUE,FALSE)</f>
        <v>1</v>
      </c>
      <c r="DT219" s="32" t="b">
        <f>NOT(ISBLANK(Survey!EF219))</f>
        <v>0</v>
      </c>
      <c r="DU219" s="16" t="str">
        <f t="shared" si="200"/>
        <v>Pass</v>
      </c>
      <c r="DV219" s="33" t="b">
        <f>IF(ABS(Survey!$EM219)=0,TRUE,FALSE)</f>
        <v>1</v>
      </c>
      <c r="DW219" s="32" t="b">
        <f>NOT(ISBLANK(Survey!$EN219))</f>
        <v>0</v>
      </c>
      <c r="DX219" s="16" t="str">
        <f t="shared" si="201"/>
        <v>Fail</v>
      </c>
      <c r="DY219" s="31">
        <f>SUM(SUMIF(Survey!ET219:EV219,{"&gt;0","&lt;0"})*{1,-1})</f>
        <v>0</v>
      </c>
      <c r="DZ219">
        <f t="shared" si="202"/>
        <v>0</v>
      </c>
      <c r="EA219">
        <f t="shared" si="203"/>
        <v>100</v>
      </c>
      <c r="EB219" s="30" t="b">
        <f>IF(OR(Survey!$M219="ETF",Survey!$M219="ETF, alternative mutual fund",Survey!$M219="Closed-end", Survey!$M219="Split share corp"),TRUE,FALSE)</f>
        <v>0</v>
      </c>
      <c r="EC219" s="16" t="str">
        <f t="shared" si="204"/>
        <v>Fail</v>
      </c>
      <c r="ED219" s="31">
        <f>SUM(SUMIF(Survey!EX219:FD219,{"&gt;0","&lt;0"})*{1,-1})</f>
        <v>0</v>
      </c>
      <c r="EE219">
        <f t="shared" si="205"/>
        <v>0</v>
      </c>
      <c r="EF219" s="17">
        <f t="shared" si="206"/>
        <v>100</v>
      </c>
      <c r="EG219" s="16" t="str">
        <f t="shared" si="207"/>
        <v>Fail</v>
      </c>
      <c r="EH219" s="31">
        <f>SUM(SUMIF(Survey!FF219:FL219,{"&gt;0","&lt;0"})*{1,-1})</f>
        <v>0</v>
      </c>
      <c r="EI219">
        <f t="shared" si="208"/>
        <v>0</v>
      </c>
      <c r="EJ219" s="17">
        <f t="shared" si="209"/>
        <v>100</v>
      </c>
    </row>
    <row r="220" spans="1:140">
      <c r="A220">
        <v>220</v>
      </c>
      <c r="B220" t="str">
        <f t="shared" si="0"/>
        <v>Pass</v>
      </c>
      <c r="C220" t="str">
        <f>IF(COUNTBLANK(Survey!B220:FM220)=$C$2, "Pass", "Fail")</f>
        <v>Pass</v>
      </c>
      <c r="D220" s="16" t="str">
        <f t="shared" si="158"/>
        <v>Fail</v>
      </c>
      <c r="E220" t="str">
        <f>IF(OR(ISBLANK(Survey!AL220),COUNTIF(G220:BJ220,"Fail")),"Fail","Pass")</f>
        <v>Fail</v>
      </c>
      <c r="F220" s="265"/>
      <c r="G220" s="16" t="str">
        <f t="shared" si="159"/>
        <v>Fail</v>
      </c>
      <c r="H220" s="139">
        <f>COUNTBLANK(Survey!B220:D220)+COUNTBLANK(Survey!G220)+COUNTBLANK(Survey!I220)+COUNTBLANK(Survey!K220:M220)+COUNTBLANK(Survey!P220:Q220)+COUNTBLANK(Survey!T220:W220)+COUNTBLANK(Survey!Z220:AC220)+COUNTBLANK(Survey!AF220:AG220)+COUNTBLANK(Survey!AK220:AK220)</f>
        <v>21</v>
      </c>
      <c r="I220" t="str">
        <f t="shared" si="160"/>
        <v>Fail</v>
      </c>
      <c r="J220" t="b">
        <f>IF(Survey!E220="No",TRUE,FALSE)</f>
        <v>0</v>
      </c>
      <c r="K220" s="29" cm="1">
        <f t="array" ref="K220">IF(COUNTA(Survey!$E$4:$E$695)=1, 0, SUM(IF(COUNTIF(Survey!$E$4:$E$695, Survey!$E$4:$E$695)=1,1,0)))</f>
        <v>0</v>
      </c>
      <c r="L220" s="29">
        <f>LEN(Survey!E220)</f>
        <v>0</v>
      </c>
      <c r="M220" s="16" t="str">
        <f t="shared" si="161"/>
        <v>Fail</v>
      </c>
      <c r="N220" t="b">
        <f>IF(Survey!F220="No",TRUE,FALSE)</f>
        <v>0</v>
      </c>
      <c r="O220" t="b">
        <f>Survey!F220=Survey!E220</f>
        <v>1</v>
      </c>
      <c r="P220">
        <f>COUNTIF(Survey!$F$4:$F$695,Survey!F220)</f>
        <v>0</v>
      </c>
      <c r="Q220" s="28">
        <f>LEN(Survey!F220)</f>
        <v>0</v>
      </c>
      <c r="R220" s="16" t="str">
        <f t="shared" si="162"/>
        <v>Pass</v>
      </c>
      <c r="S220" s="29">
        <f>MOD((LEN(Survey!H220)+2),11)</f>
        <v>2</v>
      </c>
      <c r="T220">
        <f>COUNTIF(Survey!$H$4:$H$695,Survey!H220)</f>
        <v>0</v>
      </c>
      <c r="U220" s="28" t="str">
        <f>IF(Survey!$L220="Prospectus fund", "Yes", "No")</f>
        <v>No</v>
      </c>
      <c r="V220" s="16" t="str">
        <f t="shared" si="163"/>
        <v>Pass</v>
      </c>
      <c r="W220" s="29">
        <f>MOD((LEN(Survey!J220)+2),11)</f>
        <v>2</v>
      </c>
      <c r="X220">
        <f>COUNTIF(Survey!$J$4:$J$695,Survey!J220)</f>
        <v>0</v>
      </c>
      <c r="Y220" s="30" t="b">
        <f>IF(OR(Survey!$M220="ETF",Survey!$M220="ETF, alternative mutual fund",Survey!$M220="Closed-end", Survey!$M220="Split share corp", Survey!$I220="Yes"),TRUE,FALSE)</f>
        <v>0</v>
      </c>
      <c r="Z220" s="16" t="str">
        <f>IFERROR(IF(AND(OR(AC220=AD220,AD220 = "Either"),NOT(ISBLANK(Survey!K220))),"Pass","Fail"),"Pass")</f>
        <v>Fail</v>
      </c>
      <c r="AA220" s="31" cm="1">
        <f t="array" ref="AA220">SUM(SUMIF(Survey!CH220:DA220,{"&gt;0","&lt;0"})*{1,-1})</f>
        <v>0</v>
      </c>
      <c r="AB220" s="33" cm="1">
        <f t="array" ref="AB220">SUM(SUMIF(Survey!CK220,{"&gt;0","&lt;0"})*{1,-1})+SUM(SUMIF(Survey!CU220,{"&gt;0","&lt;0"})*{1,-1})</f>
        <v>0</v>
      </c>
      <c r="AC220" s="33">
        <f>Survey!K220</f>
        <v>0</v>
      </c>
      <c r="AD220" s="32" t="str">
        <f t="shared" si="164"/>
        <v>Either</v>
      </c>
      <c r="AE220" s="16" t="str">
        <f t="shared" si="165"/>
        <v>Fail</v>
      </c>
      <c r="AF220" s="58" cm="1">
        <f t="array" ref="AF220">SUM(SUMIF(Survey!CH220:DA220,{"&gt;0","&lt;0"})*{1,-1})+SUM(SUMIF(Survey!DC220:DV220,{"&gt;0","&lt;0"})*{1,-1})</f>
        <v>0</v>
      </c>
      <c r="AG220" s="58">
        <f>IFERROR(AF220/(Survey!$BA220),0)</f>
        <v>0</v>
      </c>
      <c r="AH220" s="104" t="b">
        <f>IF(OR(Survey!$M220="Alternative strategy or hedge",Survey!$M220="Private asset",Survey!$L220="Prospectus fund"),TRUE,FALSE)</f>
        <v>0</v>
      </c>
      <c r="AI220" s="104" t="b">
        <f>NOT(ISBLANK(Survey!$M220))</f>
        <v>0</v>
      </c>
      <c r="AJ220" s="16" t="str">
        <f t="shared" si="166"/>
        <v>Fail</v>
      </c>
      <c r="AK220" t="b">
        <f>IF(Survey!W220="No",TRUE,FALSE)</f>
        <v>0</v>
      </c>
      <c r="AL220" s="119">
        <f>MOD((LEN(Survey!W220)+2),22)</f>
        <v>2</v>
      </c>
      <c r="AM220" t="str">
        <f t="shared" si="167"/>
        <v>Pass</v>
      </c>
      <c r="AN220" s="33" t="b">
        <f>NOT(ISNUMBER(SEARCH("Other",Survey!$Q220)))</f>
        <v>1</v>
      </c>
      <c r="AO220" s="32" t="b">
        <f>NOT(ISBLANK(Survey!$R220))</f>
        <v>0</v>
      </c>
      <c r="AP220" s="16" t="str">
        <f t="shared" si="168"/>
        <v>Pass</v>
      </c>
      <c r="AQ220" s="114">
        <f>COUNTBLANK(Survey!$X220)</f>
        <v>1</v>
      </c>
      <c r="AR220" s="58">
        <f>IF(AND(Survey!L220&lt;&gt;"Exempt fund",OR(Survey!$M220="ETF",Survey!$M220="ETF, alternative mutual fund",Survey!$M220="Mutual fund",Survey!$M220="Alternative mutual fund",Survey!$M220="Money market")),1,0)</f>
        <v>0</v>
      </c>
      <c r="AS220" s="16" t="str">
        <f t="shared" si="169"/>
        <v>Pass</v>
      </c>
      <c r="AT220" s="33" t="b">
        <f>NOT(ISNUMBER(SEARCH("Yes",Survey!$AC220)))</f>
        <v>1</v>
      </c>
      <c r="AU220" s="32" t="b">
        <f>IF(COUNTBLANK(Survey!$AD220:$AE220)=0,TRUE, FALSE)</f>
        <v>0</v>
      </c>
      <c r="AV220" s="16" t="str">
        <f t="shared" si="170"/>
        <v>Pass</v>
      </c>
      <c r="AW220" s="33" t="b">
        <f>NOT(ISNUMBER(SEARCH("Yes",Survey!$AF220)))</f>
        <v>1</v>
      </c>
      <c r="AX220" s="32" t="b">
        <f>NOT(ISBLANK(Survey!$AH220))</f>
        <v>0</v>
      </c>
      <c r="AY220" s="16" t="str">
        <f t="shared" si="171"/>
        <v>Pass</v>
      </c>
      <c r="AZ220" s="33" t="b">
        <f>NOT(OR(ISNUMBER(SEARCH("Other",Survey!$AH220)),ISNUMBER(SEARCH("Multiple",Survey!$AH220))))</f>
        <v>1</v>
      </c>
      <c r="BA220" s="32" t="b">
        <f>NOT(ISBLANK(Survey!$AI220))</f>
        <v>0</v>
      </c>
      <c r="BB220" s="16" t="str">
        <f t="shared" si="172"/>
        <v>Fail</v>
      </c>
      <c r="BC220" s="114">
        <f>IF(ABS(Survey!$BA220)&gt;0, 1,0)</f>
        <v>0</v>
      </c>
      <c r="BD220" s="114">
        <f>IF(COUNTBLANK(Survey!$AL220)=0,1,0)</f>
        <v>0</v>
      </c>
      <c r="BE220" s="16" t="str">
        <f t="shared" si="173"/>
        <v>Pass</v>
      </c>
      <c r="BF220" s="114">
        <f>IF(ISBLANK(Survey!$AL220),0,1)</f>
        <v>0</v>
      </c>
      <c r="BG220" s="133">
        <f>COUNTBLANK(Survey!$AM220)</f>
        <v>1</v>
      </c>
      <c r="BH220" s="16" t="str">
        <f t="shared" si="174"/>
        <v>Pass</v>
      </c>
      <c r="BI220" s="114">
        <f>IF(OR(Survey!$AM220="Closed",ISBLANK(Survey!$AM220)),0,1)</f>
        <v>0</v>
      </c>
      <c r="BJ220" s="133">
        <f>IF(ISBLANK(Survey!$AN220),1,0)</f>
        <v>1</v>
      </c>
      <c r="BK220" s="118" t="str">
        <f t="shared" si="175"/>
        <v>Pass</v>
      </c>
      <c r="BL220" s="31" cm="1">
        <f t="array" ref="BL220">SUM(SUMIF(Survey!AO220:AP220,{"&gt;0","&lt;0"})*{1,-1})</f>
        <v>0</v>
      </c>
      <c r="BM220">
        <f t="shared" si="176"/>
        <v>0</v>
      </c>
      <c r="BN220">
        <f t="shared" si="177"/>
        <v>100</v>
      </c>
      <c r="BO220" s="118" t="str">
        <f t="shared" si="178"/>
        <v>Pass</v>
      </c>
      <c r="BP220">
        <f>IF(Survey!AQ220="No",0,1)</f>
        <v>1</v>
      </c>
      <c r="BQ220" s="207">
        <f>MOD((LEN(Survey!AQ220)+2),22)</f>
        <v>2</v>
      </c>
      <c r="BR220">
        <f>IF(Survey!AR220="No",0,1)</f>
        <v>1</v>
      </c>
      <c r="BS220" s="207">
        <f>MOD((LEN(Survey!AR220)+2),22)</f>
        <v>2</v>
      </c>
      <c r="BT220" s="114">
        <f>COUNTBLANK(Survey!$AQ220:$AS220)+COUNTBLANK(Survey!$AU220)</f>
        <v>4</v>
      </c>
      <c r="BU220" s="114">
        <f>IF(Survey!$I220="Yes",1,0)</f>
        <v>0</v>
      </c>
      <c r="BV220" s="114">
        <f>IF(OR(Survey!$M220="Mutual fund",Survey!$M220="Alternative mutual fund",Survey!$M220="Money market"),1,0)</f>
        <v>0</v>
      </c>
      <c r="BW220" s="119">
        <f>IF(OR(Survey!$M220="ETF",Survey!$M220="ETF, alternative mutual fund"),1,0)</f>
        <v>0</v>
      </c>
      <c r="BX220" s="16" t="str">
        <f t="shared" si="179"/>
        <v>Pass</v>
      </c>
      <c r="BY220" s="33">
        <f>IF(ISNUMBER(SEARCH("Other",Survey!$AS220)), 1, 0)</f>
        <v>0</v>
      </c>
      <c r="BZ220" s="58" t="b">
        <f>NOT(ISBLANK(Survey!$AT220))</f>
        <v>0</v>
      </c>
      <c r="CA220" s="16" t="str">
        <f t="shared" si="180"/>
        <v>Pass</v>
      </c>
      <c r="CB220" s="114">
        <f>IF(Survey!$BB220=0, 0,1)</f>
        <v>0</v>
      </c>
      <c r="CC220" s="58">
        <f>Survey!$AV220</f>
        <v>0</v>
      </c>
      <c r="CD220" s="58">
        <f>Survey!$BC220+Survey!$BD220+ABS(Survey!$BE220)-ABS(Survey!$BF220)-ABS(Survey!$BG220)-ABS(Survey!$BL220)</f>
        <v>0</v>
      </c>
      <c r="CE220" s="138">
        <f>Survey!BB220+(ABS(Survey!$BH220)-ABS(Survey!$BI220)+ABS(Survey!$BJ220)-ABS(Survey!$BK220))*0.5</f>
        <v>0</v>
      </c>
      <c r="CF220" s="58">
        <f t="shared" si="181"/>
        <v>0</v>
      </c>
      <c r="CG220" s="58">
        <f>IF(AND($CC220&gt;$CF220-0.2,$CC220&lt;$CF220+0.2,ISBLANK(Survey!$AV220)=FALSE),0,1)</f>
        <v>1</v>
      </c>
      <c r="CH220" s="133">
        <f>IF(ISBLANK(Survey!$AW220),1,0)</f>
        <v>1</v>
      </c>
      <c r="CI220" s="16" t="str">
        <f t="shared" si="182"/>
        <v>Pass</v>
      </c>
      <c r="CJ220" s="114">
        <f>IF(Survey!$BB220=0, 0,1)</f>
        <v>0</v>
      </c>
      <c r="CK220" s="58">
        <f>IF(AND(Survey!$AX220&gt;=0,Survey!$AX220&lt;=0.2,Survey!$AX220&lt;&gt;""),0,1)</f>
        <v>1</v>
      </c>
      <c r="CL220" s="114">
        <f>IF(ISBLANK(Survey!$AY220),1,0)</f>
        <v>1</v>
      </c>
      <c r="CM220" s="16" t="str">
        <f t="shared" si="183"/>
        <v>Fail</v>
      </c>
      <c r="CN220" s="133">
        <f>Survey!$AZ220</f>
        <v>0</v>
      </c>
      <c r="CO220" s="16" t="str">
        <f t="shared" si="184"/>
        <v>Pass</v>
      </c>
      <c r="CP220" s="31">
        <f>Survey!$BA220</f>
        <v>0</v>
      </c>
      <c r="CQ220" s="138">
        <f>Survey!$BB220+Survey!$BC220+Survey!$BD220+ABS(Survey!$BE220)-ABS(Survey!$BF220)-ABS(Survey!$BG220)+ABS(Survey!$BH220)-ABS(Survey!$BI220)+ABS(Survey!$BJ220)-ABS(Survey!$BK220)-ABS(Survey!$BL220)+Survey!$BM220</f>
        <v>0</v>
      </c>
      <c r="CR220" s="30">
        <f t="shared" si="185"/>
        <v>0</v>
      </c>
      <c r="CS220" s="17">
        <f t="shared" si="186"/>
        <v>0</v>
      </c>
      <c r="CT220" s="16" t="str">
        <f t="shared" si="187"/>
        <v>Pass</v>
      </c>
      <c r="CU220" s="33" t="b">
        <f>IF(ABS(Survey!$BM220)=0,TRUE,FALSE)</f>
        <v>1</v>
      </c>
      <c r="CV220" s="32" t="b">
        <f>NOT(ISBLANK(Survey!$BN220))</f>
        <v>0</v>
      </c>
      <c r="CW220" t="str">
        <f t="shared" si="188"/>
        <v>Fail</v>
      </c>
      <c r="CX220" s="25">
        <f>Survey!$BA220</f>
        <v>0</v>
      </c>
      <c r="CY220" s="25" cm="1">
        <f t="array" ref="CY220">SUM(SUMIF(Survey!BP220:BW220,{"&gt;0","&lt;0"})*{1,-1})-SUM(SUMIF(Survey!BY220:CF220,{"&gt;0","&lt;0"})*{1,-1})</f>
        <v>0</v>
      </c>
      <c r="CZ220" s="30" t="str">
        <f t="shared" si="189"/>
        <v>No holdings</v>
      </c>
      <c r="DA220">
        <f t="shared" si="190"/>
        <v>0</v>
      </c>
      <c r="DB220" s="16" t="str">
        <f t="shared" si="191"/>
        <v>Fail</v>
      </c>
      <c r="DC220" s="31">
        <f>Survey!$BA220</f>
        <v>0</v>
      </c>
      <c r="DD220" s="31" cm="1">
        <f t="array" ref="DD220">SUM(SUMIF(Survey!CH220:DA220,{"&gt;0","&lt;0"})*{1,-1})-SUM(SUMIF(Survey!DC220:DV220,{"&gt;0","&lt;0"})*{1,-1})</f>
        <v>0</v>
      </c>
      <c r="DE220" s="30" t="str">
        <f t="shared" si="192"/>
        <v>No holdings</v>
      </c>
      <c r="DF220" s="17">
        <f t="shared" si="193"/>
        <v>0</v>
      </c>
      <c r="DG220" s="16" t="str">
        <f t="shared" si="194"/>
        <v>Pass</v>
      </c>
      <c r="DH220" s="33" t="b">
        <f>IF(ABS(Survey!$DA220)=0,TRUE,FALSE)</f>
        <v>1</v>
      </c>
      <c r="DI220" s="32" t="b">
        <f>NOT(ISBLANK(Survey!$DB220))</f>
        <v>0</v>
      </c>
      <c r="DJ220" s="16" t="str">
        <f t="shared" si="195"/>
        <v>Pass</v>
      </c>
      <c r="DK220" s="33" t="b">
        <f>IF(ABS(Survey!$DV220)=0,TRUE,FALSE)</f>
        <v>1</v>
      </c>
      <c r="DL220" s="32" t="b">
        <f>NOT(ISBLANK(Survey!$DW220))</f>
        <v>0</v>
      </c>
      <c r="DM220" t="str">
        <f t="shared" si="196"/>
        <v>Pass</v>
      </c>
      <c r="DN220" s="25" cm="1">
        <f t="array" ref="DN220">SUM(SUMIF(Survey!CW220,{"&gt;0","&lt;0"})*{1,-1})+SUM(SUMIF(Survey!DR220,{"&gt;0","&lt;0"})*{1,-1})</f>
        <v>0</v>
      </c>
      <c r="DO220" s="25">
        <f>SUM(SUMIF(Survey!DY220:EE220,{"&gt;0","&lt;0"})*{1,-1})+SUM(SUMIF(Survey!EG220:EM220,{"&gt;0","&lt;0"})*{1,-1})</f>
        <v>0</v>
      </c>
      <c r="DP220">
        <f t="shared" si="197"/>
        <v>0</v>
      </c>
      <c r="DQ220">
        <f t="shared" si="198"/>
        <v>0</v>
      </c>
      <c r="DR220" s="16" t="str">
        <f t="shared" si="199"/>
        <v>Pass</v>
      </c>
      <c r="DS220" s="33" t="b">
        <f>IF(ABS(Survey!$EE220)=0,TRUE,FALSE)</f>
        <v>1</v>
      </c>
      <c r="DT220" s="32" t="b">
        <f>NOT(ISBLANK(Survey!EF220))</f>
        <v>0</v>
      </c>
      <c r="DU220" s="16" t="str">
        <f t="shared" si="200"/>
        <v>Pass</v>
      </c>
      <c r="DV220" s="33" t="b">
        <f>IF(ABS(Survey!$EM220)=0,TRUE,FALSE)</f>
        <v>1</v>
      </c>
      <c r="DW220" s="32" t="b">
        <f>NOT(ISBLANK(Survey!$EN220))</f>
        <v>0</v>
      </c>
      <c r="DX220" s="16" t="str">
        <f t="shared" si="201"/>
        <v>Fail</v>
      </c>
      <c r="DY220" s="31">
        <f>SUM(SUMIF(Survey!ET220:EV220,{"&gt;0","&lt;0"})*{1,-1})</f>
        <v>0</v>
      </c>
      <c r="DZ220">
        <f t="shared" si="202"/>
        <v>0</v>
      </c>
      <c r="EA220">
        <f t="shared" si="203"/>
        <v>100</v>
      </c>
      <c r="EB220" s="30" t="b">
        <f>IF(OR(Survey!$M220="ETF",Survey!$M220="ETF, alternative mutual fund",Survey!$M220="Closed-end", Survey!$M220="Split share corp"),TRUE,FALSE)</f>
        <v>0</v>
      </c>
      <c r="EC220" s="16" t="str">
        <f t="shared" si="204"/>
        <v>Fail</v>
      </c>
      <c r="ED220" s="31">
        <f>SUM(SUMIF(Survey!EX220:FD220,{"&gt;0","&lt;0"})*{1,-1})</f>
        <v>0</v>
      </c>
      <c r="EE220">
        <f t="shared" si="205"/>
        <v>0</v>
      </c>
      <c r="EF220" s="17">
        <f t="shared" si="206"/>
        <v>100</v>
      </c>
      <c r="EG220" s="16" t="str">
        <f t="shared" si="207"/>
        <v>Fail</v>
      </c>
      <c r="EH220" s="31">
        <f>SUM(SUMIF(Survey!FF220:FL220,{"&gt;0","&lt;0"})*{1,-1})</f>
        <v>0</v>
      </c>
      <c r="EI220">
        <f t="shared" si="208"/>
        <v>0</v>
      </c>
      <c r="EJ220" s="17">
        <f t="shared" si="209"/>
        <v>100</v>
      </c>
    </row>
    <row r="221" spans="1:140">
      <c r="A221">
        <v>221</v>
      </c>
      <c r="B221" t="str">
        <f t="shared" si="0"/>
        <v>Pass</v>
      </c>
      <c r="C221" t="str">
        <f>IF(COUNTBLANK(Survey!B221:FM221)=$C$2, "Pass", "Fail")</f>
        <v>Pass</v>
      </c>
      <c r="D221" s="16" t="str">
        <f t="shared" si="158"/>
        <v>Fail</v>
      </c>
      <c r="E221" t="str">
        <f>IF(OR(ISBLANK(Survey!AL221),COUNTIF(G221:BJ221,"Fail")),"Fail","Pass")</f>
        <v>Fail</v>
      </c>
      <c r="F221" s="265"/>
      <c r="G221" s="16" t="str">
        <f t="shared" si="159"/>
        <v>Fail</v>
      </c>
      <c r="H221" s="139">
        <f>COUNTBLANK(Survey!B221:D221)+COUNTBLANK(Survey!G221)+COUNTBLANK(Survey!I221)+COUNTBLANK(Survey!K221:M221)+COUNTBLANK(Survey!P221:Q221)+COUNTBLANK(Survey!T221:W221)+COUNTBLANK(Survey!Z221:AC221)+COUNTBLANK(Survey!AF221:AG221)+COUNTBLANK(Survey!AK221:AK221)</f>
        <v>21</v>
      </c>
      <c r="I221" t="str">
        <f t="shared" si="160"/>
        <v>Fail</v>
      </c>
      <c r="J221" t="b">
        <f>IF(Survey!E221="No",TRUE,FALSE)</f>
        <v>0</v>
      </c>
      <c r="K221" s="29" cm="1">
        <f t="array" ref="K221">IF(COUNTA(Survey!$E$4:$E$695)=1, 0, SUM(IF(COUNTIF(Survey!$E$4:$E$695, Survey!$E$4:$E$695)=1,1,0)))</f>
        <v>0</v>
      </c>
      <c r="L221" s="29">
        <f>LEN(Survey!E221)</f>
        <v>0</v>
      </c>
      <c r="M221" s="16" t="str">
        <f t="shared" si="161"/>
        <v>Fail</v>
      </c>
      <c r="N221" t="b">
        <f>IF(Survey!F221="No",TRUE,FALSE)</f>
        <v>0</v>
      </c>
      <c r="O221" t="b">
        <f>Survey!F221=Survey!E221</f>
        <v>1</v>
      </c>
      <c r="P221">
        <f>COUNTIF(Survey!$F$4:$F$695,Survey!F221)</f>
        <v>0</v>
      </c>
      <c r="Q221" s="28">
        <f>LEN(Survey!F221)</f>
        <v>0</v>
      </c>
      <c r="R221" s="16" t="str">
        <f t="shared" si="162"/>
        <v>Pass</v>
      </c>
      <c r="S221" s="29">
        <f>MOD((LEN(Survey!H221)+2),11)</f>
        <v>2</v>
      </c>
      <c r="T221">
        <f>COUNTIF(Survey!$H$4:$H$695,Survey!H221)</f>
        <v>0</v>
      </c>
      <c r="U221" s="28" t="str">
        <f>IF(Survey!$L221="Prospectus fund", "Yes", "No")</f>
        <v>No</v>
      </c>
      <c r="V221" s="16" t="str">
        <f t="shared" si="163"/>
        <v>Pass</v>
      </c>
      <c r="W221" s="29">
        <f>MOD((LEN(Survey!J221)+2),11)</f>
        <v>2</v>
      </c>
      <c r="X221">
        <f>COUNTIF(Survey!$J$4:$J$695,Survey!J221)</f>
        <v>0</v>
      </c>
      <c r="Y221" s="30" t="b">
        <f>IF(OR(Survey!$M221="ETF",Survey!$M221="ETF, alternative mutual fund",Survey!$M221="Closed-end", Survey!$M221="Split share corp", Survey!$I221="Yes"),TRUE,FALSE)</f>
        <v>0</v>
      </c>
      <c r="Z221" s="16" t="str">
        <f>IFERROR(IF(AND(OR(AC221=AD221,AD221 = "Either"),NOT(ISBLANK(Survey!K221))),"Pass","Fail"),"Pass")</f>
        <v>Fail</v>
      </c>
      <c r="AA221" s="31" cm="1">
        <f t="array" ref="AA221">SUM(SUMIF(Survey!CH221:DA221,{"&gt;0","&lt;0"})*{1,-1})</f>
        <v>0</v>
      </c>
      <c r="AB221" s="33" cm="1">
        <f t="array" ref="AB221">SUM(SUMIF(Survey!CK221,{"&gt;0","&lt;0"})*{1,-1})+SUM(SUMIF(Survey!CU221,{"&gt;0","&lt;0"})*{1,-1})</f>
        <v>0</v>
      </c>
      <c r="AC221" s="33">
        <f>Survey!K221</f>
        <v>0</v>
      </c>
      <c r="AD221" s="32" t="str">
        <f t="shared" si="164"/>
        <v>Either</v>
      </c>
      <c r="AE221" s="16" t="str">
        <f t="shared" si="165"/>
        <v>Fail</v>
      </c>
      <c r="AF221" s="58" cm="1">
        <f t="array" ref="AF221">SUM(SUMIF(Survey!CH221:DA221,{"&gt;0","&lt;0"})*{1,-1})+SUM(SUMIF(Survey!DC221:DV221,{"&gt;0","&lt;0"})*{1,-1})</f>
        <v>0</v>
      </c>
      <c r="AG221" s="58">
        <f>IFERROR(AF221/(Survey!$BA221),0)</f>
        <v>0</v>
      </c>
      <c r="AH221" s="104" t="b">
        <f>IF(OR(Survey!$M221="Alternative strategy or hedge",Survey!$M221="Private asset",Survey!$L221="Prospectus fund"),TRUE,FALSE)</f>
        <v>0</v>
      </c>
      <c r="AI221" s="104" t="b">
        <f>NOT(ISBLANK(Survey!$M221))</f>
        <v>0</v>
      </c>
      <c r="AJ221" s="16" t="str">
        <f t="shared" si="166"/>
        <v>Fail</v>
      </c>
      <c r="AK221" t="b">
        <f>IF(Survey!W221="No",TRUE,FALSE)</f>
        <v>0</v>
      </c>
      <c r="AL221" s="119">
        <f>MOD((LEN(Survey!W221)+2),22)</f>
        <v>2</v>
      </c>
      <c r="AM221" t="str">
        <f t="shared" si="167"/>
        <v>Pass</v>
      </c>
      <c r="AN221" s="33" t="b">
        <f>NOT(ISNUMBER(SEARCH("Other",Survey!$Q221)))</f>
        <v>1</v>
      </c>
      <c r="AO221" s="32" t="b">
        <f>NOT(ISBLANK(Survey!$R221))</f>
        <v>0</v>
      </c>
      <c r="AP221" s="16" t="str">
        <f t="shared" si="168"/>
        <v>Pass</v>
      </c>
      <c r="AQ221" s="114">
        <f>COUNTBLANK(Survey!$X221)</f>
        <v>1</v>
      </c>
      <c r="AR221" s="58">
        <f>IF(AND(Survey!L221&lt;&gt;"Exempt fund",OR(Survey!$M221="ETF",Survey!$M221="ETF, alternative mutual fund",Survey!$M221="Mutual fund",Survey!$M221="Alternative mutual fund",Survey!$M221="Money market")),1,0)</f>
        <v>0</v>
      </c>
      <c r="AS221" s="16" t="str">
        <f t="shared" si="169"/>
        <v>Pass</v>
      </c>
      <c r="AT221" s="33" t="b">
        <f>NOT(ISNUMBER(SEARCH("Yes",Survey!$AC221)))</f>
        <v>1</v>
      </c>
      <c r="AU221" s="32" t="b">
        <f>IF(COUNTBLANK(Survey!$AD221:$AE221)=0,TRUE, FALSE)</f>
        <v>0</v>
      </c>
      <c r="AV221" s="16" t="str">
        <f t="shared" si="170"/>
        <v>Pass</v>
      </c>
      <c r="AW221" s="33" t="b">
        <f>NOT(ISNUMBER(SEARCH("Yes",Survey!$AF221)))</f>
        <v>1</v>
      </c>
      <c r="AX221" s="32" t="b">
        <f>NOT(ISBLANK(Survey!$AH221))</f>
        <v>0</v>
      </c>
      <c r="AY221" s="16" t="str">
        <f t="shared" si="171"/>
        <v>Pass</v>
      </c>
      <c r="AZ221" s="33" t="b">
        <f>NOT(OR(ISNUMBER(SEARCH("Other",Survey!$AH221)),ISNUMBER(SEARCH("Multiple",Survey!$AH221))))</f>
        <v>1</v>
      </c>
      <c r="BA221" s="32" t="b">
        <f>NOT(ISBLANK(Survey!$AI221))</f>
        <v>0</v>
      </c>
      <c r="BB221" s="16" t="str">
        <f t="shared" si="172"/>
        <v>Fail</v>
      </c>
      <c r="BC221" s="114">
        <f>IF(ABS(Survey!$BA221)&gt;0, 1,0)</f>
        <v>0</v>
      </c>
      <c r="BD221" s="114">
        <f>IF(COUNTBLANK(Survey!$AL221)=0,1,0)</f>
        <v>0</v>
      </c>
      <c r="BE221" s="16" t="str">
        <f t="shared" si="173"/>
        <v>Pass</v>
      </c>
      <c r="BF221" s="114">
        <f>IF(ISBLANK(Survey!$AL221),0,1)</f>
        <v>0</v>
      </c>
      <c r="BG221" s="133">
        <f>COUNTBLANK(Survey!$AM221)</f>
        <v>1</v>
      </c>
      <c r="BH221" s="16" t="str">
        <f t="shared" si="174"/>
        <v>Pass</v>
      </c>
      <c r="BI221" s="114">
        <f>IF(OR(Survey!$AM221="Closed",ISBLANK(Survey!$AM221)),0,1)</f>
        <v>0</v>
      </c>
      <c r="BJ221" s="133">
        <f>IF(ISBLANK(Survey!$AN221),1,0)</f>
        <v>1</v>
      </c>
      <c r="BK221" s="118" t="str">
        <f t="shared" si="175"/>
        <v>Pass</v>
      </c>
      <c r="BL221" s="31" cm="1">
        <f t="array" ref="BL221">SUM(SUMIF(Survey!AO221:AP221,{"&gt;0","&lt;0"})*{1,-1})</f>
        <v>0</v>
      </c>
      <c r="BM221">
        <f t="shared" si="176"/>
        <v>0</v>
      </c>
      <c r="BN221">
        <f t="shared" si="177"/>
        <v>100</v>
      </c>
      <c r="BO221" s="118" t="str">
        <f t="shared" si="178"/>
        <v>Pass</v>
      </c>
      <c r="BP221">
        <f>IF(Survey!AQ221="No",0,1)</f>
        <v>1</v>
      </c>
      <c r="BQ221" s="207">
        <f>MOD((LEN(Survey!AQ221)+2),22)</f>
        <v>2</v>
      </c>
      <c r="BR221">
        <f>IF(Survey!AR221="No",0,1)</f>
        <v>1</v>
      </c>
      <c r="BS221" s="207">
        <f>MOD((LEN(Survey!AR221)+2),22)</f>
        <v>2</v>
      </c>
      <c r="BT221" s="114">
        <f>COUNTBLANK(Survey!$AQ221:$AS221)+COUNTBLANK(Survey!$AU221)</f>
        <v>4</v>
      </c>
      <c r="BU221" s="114">
        <f>IF(Survey!$I221="Yes",1,0)</f>
        <v>0</v>
      </c>
      <c r="BV221" s="114">
        <f>IF(OR(Survey!$M221="Mutual fund",Survey!$M221="Alternative mutual fund",Survey!$M221="Money market"),1,0)</f>
        <v>0</v>
      </c>
      <c r="BW221" s="119">
        <f>IF(OR(Survey!$M221="ETF",Survey!$M221="ETF, alternative mutual fund"),1,0)</f>
        <v>0</v>
      </c>
      <c r="BX221" s="16" t="str">
        <f t="shared" si="179"/>
        <v>Pass</v>
      </c>
      <c r="BY221" s="33">
        <f>IF(ISNUMBER(SEARCH("Other",Survey!$AS221)), 1, 0)</f>
        <v>0</v>
      </c>
      <c r="BZ221" s="58" t="b">
        <f>NOT(ISBLANK(Survey!$AT221))</f>
        <v>0</v>
      </c>
      <c r="CA221" s="16" t="str">
        <f t="shared" si="180"/>
        <v>Pass</v>
      </c>
      <c r="CB221" s="114">
        <f>IF(Survey!$BB221=0, 0,1)</f>
        <v>0</v>
      </c>
      <c r="CC221" s="58">
        <f>Survey!$AV221</f>
        <v>0</v>
      </c>
      <c r="CD221" s="58">
        <f>Survey!$BC221+Survey!$BD221+ABS(Survey!$BE221)-ABS(Survey!$BF221)-ABS(Survey!$BG221)-ABS(Survey!$BL221)</f>
        <v>0</v>
      </c>
      <c r="CE221" s="138">
        <f>Survey!BB221+(ABS(Survey!$BH221)-ABS(Survey!$BI221)+ABS(Survey!$BJ221)-ABS(Survey!$BK221))*0.5</f>
        <v>0</v>
      </c>
      <c r="CF221" s="58">
        <f t="shared" si="181"/>
        <v>0</v>
      </c>
      <c r="CG221" s="58">
        <f>IF(AND($CC221&gt;$CF221-0.2,$CC221&lt;$CF221+0.2,ISBLANK(Survey!$AV221)=FALSE),0,1)</f>
        <v>1</v>
      </c>
      <c r="CH221" s="133">
        <f>IF(ISBLANK(Survey!$AW221),1,0)</f>
        <v>1</v>
      </c>
      <c r="CI221" s="16" t="str">
        <f t="shared" si="182"/>
        <v>Pass</v>
      </c>
      <c r="CJ221" s="114">
        <f>IF(Survey!$BB221=0, 0,1)</f>
        <v>0</v>
      </c>
      <c r="CK221" s="58">
        <f>IF(AND(Survey!$AX221&gt;=0,Survey!$AX221&lt;=0.2,Survey!$AX221&lt;&gt;""),0,1)</f>
        <v>1</v>
      </c>
      <c r="CL221" s="114">
        <f>IF(ISBLANK(Survey!$AY221),1,0)</f>
        <v>1</v>
      </c>
      <c r="CM221" s="16" t="str">
        <f t="shared" si="183"/>
        <v>Fail</v>
      </c>
      <c r="CN221" s="133">
        <f>Survey!$AZ221</f>
        <v>0</v>
      </c>
      <c r="CO221" s="16" t="str">
        <f t="shared" si="184"/>
        <v>Pass</v>
      </c>
      <c r="CP221" s="31">
        <f>Survey!$BA221</f>
        <v>0</v>
      </c>
      <c r="CQ221" s="138">
        <f>Survey!$BB221+Survey!$BC221+Survey!$BD221+ABS(Survey!$BE221)-ABS(Survey!$BF221)-ABS(Survey!$BG221)+ABS(Survey!$BH221)-ABS(Survey!$BI221)+ABS(Survey!$BJ221)-ABS(Survey!$BK221)-ABS(Survey!$BL221)+Survey!$BM221</f>
        <v>0</v>
      </c>
      <c r="CR221" s="30">
        <f t="shared" si="185"/>
        <v>0</v>
      </c>
      <c r="CS221" s="17">
        <f t="shared" si="186"/>
        <v>0</v>
      </c>
      <c r="CT221" s="16" t="str">
        <f t="shared" si="187"/>
        <v>Pass</v>
      </c>
      <c r="CU221" s="33" t="b">
        <f>IF(ABS(Survey!$BM221)=0,TRUE,FALSE)</f>
        <v>1</v>
      </c>
      <c r="CV221" s="32" t="b">
        <f>NOT(ISBLANK(Survey!$BN221))</f>
        <v>0</v>
      </c>
      <c r="CW221" t="str">
        <f t="shared" si="188"/>
        <v>Fail</v>
      </c>
      <c r="CX221" s="25">
        <f>Survey!$BA221</f>
        <v>0</v>
      </c>
      <c r="CY221" s="25" cm="1">
        <f t="array" ref="CY221">SUM(SUMIF(Survey!BP221:BW221,{"&gt;0","&lt;0"})*{1,-1})-SUM(SUMIF(Survey!BY221:CF221,{"&gt;0","&lt;0"})*{1,-1})</f>
        <v>0</v>
      </c>
      <c r="CZ221" s="30" t="str">
        <f t="shared" si="189"/>
        <v>No holdings</v>
      </c>
      <c r="DA221">
        <f t="shared" si="190"/>
        <v>0</v>
      </c>
      <c r="DB221" s="16" t="str">
        <f t="shared" si="191"/>
        <v>Fail</v>
      </c>
      <c r="DC221" s="31">
        <f>Survey!$BA221</f>
        <v>0</v>
      </c>
      <c r="DD221" s="31" cm="1">
        <f t="array" ref="DD221">SUM(SUMIF(Survey!CH221:DA221,{"&gt;0","&lt;0"})*{1,-1})-SUM(SUMIF(Survey!DC221:DV221,{"&gt;0","&lt;0"})*{1,-1})</f>
        <v>0</v>
      </c>
      <c r="DE221" s="30" t="str">
        <f t="shared" si="192"/>
        <v>No holdings</v>
      </c>
      <c r="DF221" s="17">
        <f t="shared" si="193"/>
        <v>0</v>
      </c>
      <c r="DG221" s="16" t="str">
        <f t="shared" si="194"/>
        <v>Pass</v>
      </c>
      <c r="DH221" s="33" t="b">
        <f>IF(ABS(Survey!$DA221)=0,TRUE,FALSE)</f>
        <v>1</v>
      </c>
      <c r="DI221" s="32" t="b">
        <f>NOT(ISBLANK(Survey!$DB221))</f>
        <v>0</v>
      </c>
      <c r="DJ221" s="16" t="str">
        <f t="shared" si="195"/>
        <v>Pass</v>
      </c>
      <c r="DK221" s="33" t="b">
        <f>IF(ABS(Survey!$DV221)=0,TRUE,FALSE)</f>
        <v>1</v>
      </c>
      <c r="DL221" s="32" t="b">
        <f>NOT(ISBLANK(Survey!$DW221))</f>
        <v>0</v>
      </c>
      <c r="DM221" t="str">
        <f t="shared" si="196"/>
        <v>Pass</v>
      </c>
      <c r="DN221" s="25" cm="1">
        <f t="array" ref="DN221">SUM(SUMIF(Survey!CW221,{"&gt;0","&lt;0"})*{1,-1})+SUM(SUMIF(Survey!DR221,{"&gt;0","&lt;0"})*{1,-1})</f>
        <v>0</v>
      </c>
      <c r="DO221" s="25">
        <f>SUM(SUMIF(Survey!DY221:EE221,{"&gt;0","&lt;0"})*{1,-1})+SUM(SUMIF(Survey!EG221:EM221,{"&gt;0","&lt;0"})*{1,-1})</f>
        <v>0</v>
      </c>
      <c r="DP221">
        <f t="shared" si="197"/>
        <v>0</v>
      </c>
      <c r="DQ221">
        <f t="shared" si="198"/>
        <v>0</v>
      </c>
      <c r="DR221" s="16" t="str">
        <f t="shared" si="199"/>
        <v>Pass</v>
      </c>
      <c r="DS221" s="33" t="b">
        <f>IF(ABS(Survey!$EE221)=0,TRUE,FALSE)</f>
        <v>1</v>
      </c>
      <c r="DT221" s="32" t="b">
        <f>NOT(ISBLANK(Survey!EF221))</f>
        <v>0</v>
      </c>
      <c r="DU221" s="16" t="str">
        <f t="shared" si="200"/>
        <v>Pass</v>
      </c>
      <c r="DV221" s="33" t="b">
        <f>IF(ABS(Survey!$EM221)=0,TRUE,FALSE)</f>
        <v>1</v>
      </c>
      <c r="DW221" s="32" t="b">
        <f>NOT(ISBLANK(Survey!$EN221))</f>
        <v>0</v>
      </c>
      <c r="DX221" s="16" t="str">
        <f t="shared" si="201"/>
        <v>Fail</v>
      </c>
      <c r="DY221" s="31">
        <f>SUM(SUMIF(Survey!ET221:EV221,{"&gt;0","&lt;0"})*{1,-1})</f>
        <v>0</v>
      </c>
      <c r="DZ221">
        <f t="shared" si="202"/>
        <v>0</v>
      </c>
      <c r="EA221">
        <f t="shared" si="203"/>
        <v>100</v>
      </c>
      <c r="EB221" s="30" t="b">
        <f>IF(OR(Survey!$M221="ETF",Survey!$M221="ETF, alternative mutual fund",Survey!$M221="Closed-end", Survey!$M221="Split share corp"),TRUE,FALSE)</f>
        <v>0</v>
      </c>
      <c r="EC221" s="16" t="str">
        <f t="shared" si="204"/>
        <v>Fail</v>
      </c>
      <c r="ED221" s="31">
        <f>SUM(SUMIF(Survey!EX221:FD221,{"&gt;0","&lt;0"})*{1,-1})</f>
        <v>0</v>
      </c>
      <c r="EE221">
        <f t="shared" si="205"/>
        <v>0</v>
      </c>
      <c r="EF221" s="17">
        <f t="shared" si="206"/>
        <v>100</v>
      </c>
      <c r="EG221" s="16" t="str">
        <f t="shared" si="207"/>
        <v>Fail</v>
      </c>
      <c r="EH221" s="31">
        <f>SUM(SUMIF(Survey!FF221:FL221,{"&gt;0","&lt;0"})*{1,-1})</f>
        <v>0</v>
      </c>
      <c r="EI221">
        <f t="shared" si="208"/>
        <v>0</v>
      </c>
      <c r="EJ221" s="17">
        <f t="shared" si="209"/>
        <v>100</v>
      </c>
    </row>
    <row r="222" spans="1:140">
      <c r="A222">
        <v>222</v>
      </c>
      <c r="B222" t="str">
        <f t="shared" si="0"/>
        <v>Pass</v>
      </c>
      <c r="C222" t="str">
        <f>IF(COUNTBLANK(Survey!B222:FM222)=$C$2, "Pass", "Fail")</f>
        <v>Pass</v>
      </c>
      <c r="D222" s="16" t="str">
        <f t="shared" si="158"/>
        <v>Fail</v>
      </c>
      <c r="E222" t="str">
        <f>IF(OR(ISBLANK(Survey!AL222),COUNTIF(G222:BJ222,"Fail")),"Fail","Pass")</f>
        <v>Fail</v>
      </c>
      <c r="F222" s="265"/>
      <c r="G222" s="16" t="str">
        <f t="shared" si="159"/>
        <v>Fail</v>
      </c>
      <c r="H222" s="139">
        <f>COUNTBLANK(Survey!B222:D222)+COUNTBLANK(Survey!G222)+COUNTBLANK(Survey!I222)+COUNTBLANK(Survey!K222:M222)+COUNTBLANK(Survey!P222:Q222)+COUNTBLANK(Survey!T222:W222)+COUNTBLANK(Survey!Z222:AC222)+COUNTBLANK(Survey!AF222:AG222)+COUNTBLANK(Survey!AK222:AK222)</f>
        <v>21</v>
      </c>
      <c r="I222" t="str">
        <f t="shared" si="160"/>
        <v>Fail</v>
      </c>
      <c r="J222" t="b">
        <f>IF(Survey!E222="No",TRUE,FALSE)</f>
        <v>0</v>
      </c>
      <c r="K222" s="29" cm="1">
        <f t="array" ref="K222">IF(COUNTA(Survey!$E$4:$E$695)=1, 0, SUM(IF(COUNTIF(Survey!$E$4:$E$695, Survey!$E$4:$E$695)=1,1,0)))</f>
        <v>0</v>
      </c>
      <c r="L222" s="29">
        <f>LEN(Survey!E222)</f>
        <v>0</v>
      </c>
      <c r="M222" s="16" t="str">
        <f t="shared" si="161"/>
        <v>Fail</v>
      </c>
      <c r="N222" t="b">
        <f>IF(Survey!F222="No",TRUE,FALSE)</f>
        <v>0</v>
      </c>
      <c r="O222" t="b">
        <f>Survey!F222=Survey!E222</f>
        <v>1</v>
      </c>
      <c r="P222">
        <f>COUNTIF(Survey!$F$4:$F$695,Survey!F222)</f>
        <v>0</v>
      </c>
      <c r="Q222" s="28">
        <f>LEN(Survey!F222)</f>
        <v>0</v>
      </c>
      <c r="R222" s="16" t="str">
        <f t="shared" si="162"/>
        <v>Pass</v>
      </c>
      <c r="S222" s="29">
        <f>MOD((LEN(Survey!H222)+2),11)</f>
        <v>2</v>
      </c>
      <c r="T222">
        <f>COUNTIF(Survey!$H$4:$H$695,Survey!H222)</f>
        <v>0</v>
      </c>
      <c r="U222" s="28" t="str">
        <f>IF(Survey!$L222="Prospectus fund", "Yes", "No")</f>
        <v>No</v>
      </c>
      <c r="V222" s="16" t="str">
        <f t="shared" si="163"/>
        <v>Pass</v>
      </c>
      <c r="W222" s="29">
        <f>MOD((LEN(Survey!J222)+2),11)</f>
        <v>2</v>
      </c>
      <c r="X222">
        <f>COUNTIF(Survey!$J$4:$J$695,Survey!J222)</f>
        <v>0</v>
      </c>
      <c r="Y222" s="30" t="b">
        <f>IF(OR(Survey!$M222="ETF",Survey!$M222="ETF, alternative mutual fund",Survey!$M222="Closed-end", Survey!$M222="Split share corp", Survey!$I222="Yes"),TRUE,FALSE)</f>
        <v>0</v>
      </c>
      <c r="Z222" s="16" t="str">
        <f>IFERROR(IF(AND(OR(AC222=AD222,AD222 = "Either"),NOT(ISBLANK(Survey!K222))),"Pass","Fail"),"Pass")</f>
        <v>Fail</v>
      </c>
      <c r="AA222" s="31" cm="1">
        <f t="array" ref="AA222">SUM(SUMIF(Survey!CH222:DA222,{"&gt;0","&lt;0"})*{1,-1})</f>
        <v>0</v>
      </c>
      <c r="AB222" s="33" cm="1">
        <f t="array" ref="AB222">SUM(SUMIF(Survey!CK222,{"&gt;0","&lt;0"})*{1,-1})+SUM(SUMIF(Survey!CU222,{"&gt;0","&lt;0"})*{1,-1})</f>
        <v>0</v>
      </c>
      <c r="AC222" s="33">
        <f>Survey!K222</f>
        <v>0</v>
      </c>
      <c r="AD222" s="32" t="str">
        <f t="shared" si="164"/>
        <v>Either</v>
      </c>
      <c r="AE222" s="16" t="str">
        <f t="shared" si="165"/>
        <v>Fail</v>
      </c>
      <c r="AF222" s="58" cm="1">
        <f t="array" ref="AF222">SUM(SUMIF(Survey!CH222:DA222,{"&gt;0","&lt;0"})*{1,-1})+SUM(SUMIF(Survey!DC222:DV222,{"&gt;0","&lt;0"})*{1,-1})</f>
        <v>0</v>
      </c>
      <c r="AG222" s="58">
        <f>IFERROR(AF222/(Survey!$BA222),0)</f>
        <v>0</v>
      </c>
      <c r="AH222" s="104" t="b">
        <f>IF(OR(Survey!$M222="Alternative strategy or hedge",Survey!$M222="Private asset",Survey!$L222="Prospectus fund"),TRUE,FALSE)</f>
        <v>0</v>
      </c>
      <c r="AI222" s="104" t="b">
        <f>NOT(ISBLANK(Survey!$M222))</f>
        <v>0</v>
      </c>
      <c r="AJ222" s="16" t="str">
        <f t="shared" si="166"/>
        <v>Fail</v>
      </c>
      <c r="AK222" t="b">
        <f>IF(Survey!W222="No",TRUE,FALSE)</f>
        <v>0</v>
      </c>
      <c r="AL222" s="119">
        <f>MOD((LEN(Survey!W222)+2),22)</f>
        <v>2</v>
      </c>
      <c r="AM222" t="str">
        <f t="shared" si="167"/>
        <v>Pass</v>
      </c>
      <c r="AN222" s="33" t="b">
        <f>NOT(ISNUMBER(SEARCH("Other",Survey!$Q222)))</f>
        <v>1</v>
      </c>
      <c r="AO222" s="32" t="b">
        <f>NOT(ISBLANK(Survey!$R222))</f>
        <v>0</v>
      </c>
      <c r="AP222" s="16" t="str">
        <f t="shared" si="168"/>
        <v>Pass</v>
      </c>
      <c r="AQ222" s="114">
        <f>COUNTBLANK(Survey!$X222)</f>
        <v>1</v>
      </c>
      <c r="AR222" s="58">
        <f>IF(AND(Survey!L222&lt;&gt;"Exempt fund",OR(Survey!$M222="ETF",Survey!$M222="ETF, alternative mutual fund",Survey!$M222="Mutual fund",Survey!$M222="Alternative mutual fund",Survey!$M222="Money market")),1,0)</f>
        <v>0</v>
      </c>
      <c r="AS222" s="16" t="str">
        <f t="shared" si="169"/>
        <v>Pass</v>
      </c>
      <c r="AT222" s="33" t="b">
        <f>NOT(ISNUMBER(SEARCH("Yes",Survey!$AC222)))</f>
        <v>1</v>
      </c>
      <c r="AU222" s="32" t="b">
        <f>IF(COUNTBLANK(Survey!$AD222:$AE222)=0,TRUE, FALSE)</f>
        <v>0</v>
      </c>
      <c r="AV222" s="16" t="str">
        <f t="shared" si="170"/>
        <v>Pass</v>
      </c>
      <c r="AW222" s="33" t="b">
        <f>NOT(ISNUMBER(SEARCH("Yes",Survey!$AF222)))</f>
        <v>1</v>
      </c>
      <c r="AX222" s="32" t="b">
        <f>NOT(ISBLANK(Survey!$AH222))</f>
        <v>0</v>
      </c>
      <c r="AY222" s="16" t="str">
        <f t="shared" si="171"/>
        <v>Pass</v>
      </c>
      <c r="AZ222" s="33" t="b">
        <f>NOT(OR(ISNUMBER(SEARCH("Other",Survey!$AH222)),ISNUMBER(SEARCH("Multiple",Survey!$AH222))))</f>
        <v>1</v>
      </c>
      <c r="BA222" s="32" t="b">
        <f>NOT(ISBLANK(Survey!$AI222))</f>
        <v>0</v>
      </c>
      <c r="BB222" s="16" t="str">
        <f t="shared" si="172"/>
        <v>Fail</v>
      </c>
      <c r="BC222" s="114">
        <f>IF(ABS(Survey!$BA222)&gt;0, 1,0)</f>
        <v>0</v>
      </c>
      <c r="BD222" s="114">
        <f>IF(COUNTBLANK(Survey!$AL222)=0,1,0)</f>
        <v>0</v>
      </c>
      <c r="BE222" s="16" t="str">
        <f t="shared" si="173"/>
        <v>Pass</v>
      </c>
      <c r="BF222" s="114">
        <f>IF(ISBLANK(Survey!$AL222),0,1)</f>
        <v>0</v>
      </c>
      <c r="BG222" s="133">
        <f>COUNTBLANK(Survey!$AM222)</f>
        <v>1</v>
      </c>
      <c r="BH222" s="16" t="str">
        <f t="shared" si="174"/>
        <v>Pass</v>
      </c>
      <c r="BI222" s="114">
        <f>IF(OR(Survey!$AM222="Closed",ISBLANK(Survey!$AM222)),0,1)</f>
        <v>0</v>
      </c>
      <c r="BJ222" s="133">
        <f>IF(ISBLANK(Survey!$AN222),1,0)</f>
        <v>1</v>
      </c>
      <c r="BK222" s="118" t="str">
        <f t="shared" si="175"/>
        <v>Pass</v>
      </c>
      <c r="BL222" s="31" cm="1">
        <f t="array" ref="BL222">SUM(SUMIF(Survey!AO222:AP222,{"&gt;0","&lt;0"})*{1,-1})</f>
        <v>0</v>
      </c>
      <c r="BM222">
        <f t="shared" si="176"/>
        <v>0</v>
      </c>
      <c r="BN222">
        <f t="shared" si="177"/>
        <v>100</v>
      </c>
      <c r="BO222" s="118" t="str">
        <f t="shared" si="178"/>
        <v>Pass</v>
      </c>
      <c r="BP222">
        <f>IF(Survey!AQ222="No",0,1)</f>
        <v>1</v>
      </c>
      <c r="BQ222" s="207">
        <f>MOD((LEN(Survey!AQ222)+2),22)</f>
        <v>2</v>
      </c>
      <c r="BR222">
        <f>IF(Survey!AR222="No",0,1)</f>
        <v>1</v>
      </c>
      <c r="BS222" s="207">
        <f>MOD((LEN(Survey!AR222)+2),22)</f>
        <v>2</v>
      </c>
      <c r="BT222" s="114">
        <f>COUNTBLANK(Survey!$AQ222:$AS222)+COUNTBLANK(Survey!$AU222)</f>
        <v>4</v>
      </c>
      <c r="BU222" s="114">
        <f>IF(Survey!$I222="Yes",1,0)</f>
        <v>0</v>
      </c>
      <c r="BV222" s="114">
        <f>IF(OR(Survey!$M222="Mutual fund",Survey!$M222="Alternative mutual fund",Survey!$M222="Money market"),1,0)</f>
        <v>0</v>
      </c>
      <c r="BW222" s="119">
        <f>IF(OR(Survey!$M222="ETF",Survey!$M222="ETF, alternative mutual fund"),1,0)</f>
        <v>0</v>
      </c>
      <c r="BX222" s="16" t="str">
        <f t="shared" si="179"/>
        <v>Pass</v>
      </c>
      <c r="BY222" s="33">
        <f>IF(ISNUMBER(SEARCH("Other",Survey!$AS222)), 1, 0)</f>
        <v>0</v>
      </c>
      <c r="BZ222" s="58" t="b">
        <f>NOT(ISBLANK(Survey!$AT222))</f>
        <v>0</v>
      </c>
      <c r="CA222" s="16" t="str">
        <f t="shared" si="180"/>
        <v>Pass</v>
      </c>
      <c r="CB222" s="114">
        <f>IF(Survey!$BB222=0, 0,1)</f>
        <v>0</v>
      </c>
      <c r="CC222" s="58">
        <f>Survey!$AV222</f>
        <v>0</v>
      </c>
      <c r="CD222" s="58">
        <f>Survey!$BC222+Survey!$BD222+ABS(Survey!$BE222)-ABS(Survey!$BF222)-ABS(Survey!$BG222)-ABS(Survey!$BL222)</f>
        <v>0</v>
      </c>
      <c r="CE222" s="138">
        <f>Survey!BB222+(ABS(Survey!$BH222)-ABS(Survey!$BI222)+ABS(Survey!$BJ222)-ABS(Survey!$BK222))*0.5</f>
        <v>0</v>
      </c>
      <c r="CF222" s="58">
        <f t="shared" si="181"/>
        <v>0</v>
      </c>
      <c r="CG222" s="58">
        <f>IF(AND($CC222&gt;$CF222-0.2,$CC222&lt;$CF222+0.2,ISBLANK(Survey!$AV222)=FALSE),0,1)</f>
        <v>1</v>
      </c>
      <c r="CH222" s="133">
        <f>IF(ISBLANK(Survey!$AW222),1,0)</f>
        <v>1</v>
      </c>
      <c r="CI222" s="16" t="str">
        <f t="shared" si="182"/>
        <v>Pass</v>
      </c>
      <c r="CJ222" s="114">
        <f>IF(Survey!$BB222=0, 0,1)</f>
        <v>0</v>
      </c>
      <c r="CK222" s="58">
        <f>IF(AND(Survey!$AX222&gt;=0,Survey!$AX222&lt;=0.2,Survey!$AX222&lt;&gt;""),0,1)</f>
        <v>1</v>
      </c>
      <c r="CL222" s="114">
        <f>IF(ISBLANK(Survey!$AY222),1,0)</f>
        <v>1</v>
      </c>
      <c r="CM222" s="16" t="str">
        <f t="shared" si="183"/>
        <v>Fail</v>
      </c>
      <c r="CN222" s="133">
        <f>Survey!$AZ222</f>
        <v>0</v>
      </c>
      <c r="CO222" s="16" t="str">
        <f t="shared" si="184"/>
        <v>Pass</v>
      </c>
      <c r="CP222" s="31">
        <f>Survey!$BA222</f>
        <v>0</v>
      </c>
      <c r="CQ222" s="138">
        <f>Survey!$BB222+Survey!$BC222+Survey!$BD222+ABS(Survey!$BE222)-ABS(Survey!$BF222)-ABS(Survey!$BG222)+ABS(Survey!$BH222)-ABS(Survey!$BI222)+ABS(Survey!$BJ222)-ABS(Survey!$BK222)-ABS(Survey!$BL222)+Survey!$BM222</f>
        <v>0</v>
      </c>
      <c r="CR222" s="30">
        <f t="shared" si="185"/>
        <v>0</v>
      </c>
      <c r="CS222" s="17">
        <f t="shared" si="186"/>
        <v>0</v>
      </c>
      <c r="CT222" s="16" t="str">
        <f t="shared" si="187"/>
        <v>Pass</v>
      </c>
      <c r="CU222" s="33" t="b">
        <f>IF(ABS(Survey!$BM222)=0,TRUE,FALSE)</f>
        <v>1</v>
      </c>
      <c r="CV222" s="32" t="b">
        <f>NOT(ISBLANK(Survey!$BN222))</f>
        <v>0</v>
      </c>
      <c r="CW222" t="str">
        <f t="shared" si="188"/>
        <v>Fail</v>
      </c>
      <c r="CX222" s="25">
        <f>Survey!$BA222</f>
        <v>0</v>
      </c>
      <c r="CY222" s="25" cm="1">
        <f t="array" ref="CY222">SUM(SUMIF(Survey!BP222:BW222,{"&gt;0","&lt;0"})*{1,-1})-SUM(SUMIF(Survey!BY222:CF222,{"&gt;0","&lt;0"})*{1,-1})</f>
        <v>0</v>
      </c>
      <c r="CZ222" s="30" t="str">
        <f t="shared" si="189"/>
        <v>No holdings</v>
      </c>
      <c r="DA222">
        <f t="shared" si="190"/>
        <v>0</v>
      </c>
      <c r="DB222" s="16" t="str">
        <f t="shared" si="191"/>
        <v>Fail</v>
      </c>
      <c r="DC222" s="31">
        <f>Survey!$BA222</f>
        <v>0</v>
      </c>
      <c r="DD222" s="31" cm="1">
        <f t="array" ref="DD222">SUM(SUMIF(Survey!CH222:DA222,{"&gt;0","&lt;0"})*{1,-1})-SUM(SUMIF(Survey!DC222:DV222,{"&gt;0","&lt;0"})*{1,-1})</f>
        <v>0</v>
      </c>
      <c r="DE222" s="30" t="str">
        <f t="shared" si="192"/>
        <v>No holdings</v>
      </c>
      <c r="DF222" s="17">
        <f t="shared" si="193"/>
        <v>0</v>
      </c>
      <c r="DG222" s="16" t="str">
        <f t="shared" si="194"/>
        <v>Pass</v>
      </c>
      <c r="DH222" s="33" t="b">
        <f>IF(ABS(Survey!$DA222)=0,TRUE,FALSE)</f>
        <v>1</v>
      </c>
      <c r="DI222" s="32" t="b">
        <f>NOT(ISBLANK(Survey!$DB222))</f>
        <v>0</v>
      </c>
      <c r="DJ222" s="16" t="str">
        <f t="shared" si="195"/>
        <v>Pass</v>
      </c>
      <c r="DK222" s="33" t="b">
        <f>IF(ABS(Survey!$DV222)=0,TRUE,FALSE)</f>
        <v>1</v>
      </c>
      <c r="DL222" s="32" t="b">
        <f>NOT(ISBLANK(Survey!$DW222))</f>
        <v>0</v>
      </c>
      <c r="DM222" t="str">
        <f t="shared" si="196"/>
        <v>Pass</v>
      </c>
      <c r="DN222" s="25" cm="1">
        <f t="array" ref="DN222">SUM(SUMIF(Survey!CW222,{"&gt;0","&lt;0"})*{1,-1})+SUM(SUMIF(Survey!DR222,{"&gt;0","&lt;0"})*{1,-1})</f>
        <v>0</v>
      </c>
      <c r="DO222" s="25">
        <f>SUM(SUMIF(Survey!DY222:EE222,{"&gt;0","&lt;0"})*{1,-1})+SUM(SUMIF(Survey!EG222:EM222,{"&gt;0","&lt;0"})*{1,-1})</f>
        <v>0</v>
      </c>
      <c r="DP222">
        <f t="shared" si="197"/>
        <v>0</v>
      </c>
      <c r="DQ222">
        <f t="shared" si="198"/>
        <v>0</v>
      </c>
      <c r="DR222" s="16" t="str">
        <f t="shared" si="199"/>
        <v>Pass</v>
      </c>
      <c r="DS222" s="33" t="b">
        <f>IF(ABS(Survey!$EE222)=0,TRUE,FALSE)</f>
        <v>1</v>
      </c>
      <c r="DT222" s="32" t="b">
        <f>NOT(ISBLANK(Survey!EF222))</f>
        <v>0</v>
      </c>
      <c r="DU222" s="16" t="str">
        <f t="shared" si="200"/>
        <v>Pass</v>
      </c>
      <c r="DV222" s="33" t="b">
        <f>IF(ABS(Survey!$EM222)=0,TRUE,FALSE)</f>
        <v>1</v>
      </c>
      <c r="DW222" s="32" t="b">
        <f>NOT(ISBLANK(Survey!$EN222))</f>
        <v>0</v>
      </c>
      <c r="DX222" s="16" t="str">
        <f t="shared" si="201"/>
        <v>Fail</v>
      </c>
      <c r="DY222" s="31">
        <f>SUM(SUMIF(Survey!ET222:EV222,{"&gt;0","&lt;0"})*{1,-1})</f>
        <v>0</v>
      </c>
      <c r="DZ222">
        <f t="shared" si="202"/>
        <v>0</v>
      </c>
      <c r="EA222">
        <f t="shared" si="203"/>
        <v>100</v>
      </c>
      <c r="EB222" s="30" t="b">
        <f>IF(OR(Survey!$M222="ETF",Survey!$M222="ETF, alternative mutual fund",Survey!$M222="Closed-end", Survey!$M222="Split share corp"),TRUE,FALSE)</f>
        <v>0</v>
      </c>
      <c r="EC222" s="16" t="str">
        <f t="shared" si="204"/>
        <v>Fail</v>
      </c>
      <c r="ED222" s="31">
        <f>SUM(SUMIF(Survey!EX222:FD222,{"&gt;0","&lt;0"})*{1,-1})</f>
        <v>0</v>
      </c>
      <c r="EE222">
        <f t="shared" si="205"/>
        <v>0</v>
      </c>
      <c r="EF222" s="17">
        <f t="shared" si="206"/>
        <v>100</v>
      </c>
      <c r="EG222" s="16" t="str">
        <f t="shared" si="207"/>
        <v>Fail</v>
      </c>
      <c r="EH222" s="31">
        <f>SUM(SUMIF(Survey!FF222:FL222,{"&gt;0","&lt;0"})*{1,-1})</f>
        <v>0</v>
      </c>
      <c r="EI222">
        <f t="shared" si="208"/>
        <v>0</v>
      </c>
      <c r="EJ222" s="17">
        <f t="shared" si="209"/>
        <v>100</v>
      </c>
    </row>
    <row r="223" spans="1:140">
      <c r="A223">
        <v>223</v>
      </c>
      <c r="B223" t="str">
        <f t="shared" si="0"/>
        <v>Pass</v>
      </c>
      <c r="C223" t="str">
        <f>IF(COUNTBLANK(Survey!B223:FM223)=$C$2, "Pass", "Fail")</f>
        <v>Pass</v>
      </c>
      <c r="D223" s="16" t="str">
        <f t="shared" si="158"/>
        <v>Fail</v>
      </c>
      <c r="E223" t="str">
        <f>IF(OR(ISBLANK(Survey!AL223),COUNTIF(G223:BJ223,"Fail")),"Fail","Pass")</f>
        <v>Fail</v>
      </c>
      <c r="F223" s="265"/>
      <c r="G223" s="16" t="str">
        <f t="shared" si="159"/>
        <v>Fail</v>
      </c>
      <c r="H223" s="139">
        <f>COUNTBLANK(Survey!B223:D223)+COUNTBLANK(Survey!G223)+COUNTBLANK(Survey!I223)+COUNTBLANK(Survey!K223:M223)+COUNTBLANK(Survey!P223:Q223)+COUNTBLANK(Survey!T223:W223)+COUNTBLANK(Survey!Z223:AC223)+COUNTBLANK(Survey!AF223:AG223)+COUNTBLANK(Survey!AK223:AK223)</f>
        <v>21</v>
      </c>
      <c r="I223" t="str">
        <f t="shared" si="160"/>
        <v>Fail</v>
      </c>
      <c r="J223" t="b">
        <f>IF(Survey!E223="No",TRUE,FALSE)</f>
        <v>0</v>
      </c>
      <c r="K223" s="29" cm="1">
        <f t="array" ref="K223">IF(COUNTA(Survey!$E$4:$E$695)=1, 0, SUM(IF(COUNTIF(Survey!$E$4:$E$695, Survey!$E$4:$E$695)=1,1,0)))</f>
        <v>0</v>
      </c>
      <c r="L223" s="29">
        <f>LEN(Survey!E223)</f>
        <v>0</v>
      </c>
      <c r="M223" s="16" t="str">
        <f t="shared" si="161"/>
        <v>Fail</v>
      </c>
      <c r="N223" t="b">
        <f>IF(Survey!F223="No",TRUE,FALSE)</f>
        <v>0</v>
      </c>
      <c r="O223" t="b">
        <f>Survey!F223=Survey!E223</f>
        <v>1</v>
      </c>
      <c r="P223">
        <f>COUNTIF(Survey!$F$4:$F$695,Survey!F223)</f>
        <v>0</v>
      </c>
      <c r="Q223" s="28">
        <f>LEN(Survey!F223)</f>
        <v>0</v>
      </c>
      <c r="R223" s="16" t="str">
        <f t="shared" si="162"/>
        <v>Pass</v>
      </c>
      <c r="S223" s="29">
        <f>MOD((LEN(Survey!H223)+2),11)</f>
        <v>2</v>
      </c>
      <c r="T223">
        <f>COUNTIF(Survey!$H$4:$H$695,Survey!H223)</f>
        <v>0</v>
      </c>
      <c r="U223" s="28" t="str">
        <f>IF(Survey!$L223="Prospectus fund", "Yes", "No")</f>
        <v>No</v>
      </c>
      <c r="V223" s="16" t="str">
        <f t="shared" si="163"/>
        <v>Pass</v>
      </c>
      <c r="W223" s="29">
        <f>MOD((LEN(Survey!J223)+2),11)</f>
        <v>2</v>
      </c>
      <c r="X223">
        <f>COUNTIF(Survey!$J$4:$J$695,Survey!J223)</f>
        <v>0</v>
      </c>
      <c r="Y223" s="30" t="b">
        <f>IF(OR(Survey!$M223="ETF",Survey!$M223="ETF, alternative mutual fund",Survey!$M223="Closed-end", Survey!$M223="Split share corp", Survey!$I223="Yes"),TRUE,FALSE)</f>
        <v>0</v>
      </c>
      <c r="Z223" s="16" t="str">
        <f>IFERROR(IF(AND(OR(AC223=AD223,AD223 = "Either"),NOT(ISBLANK(Survey!K223))),"Pass","Fail"),"Pass")</f>
        <v>Fail</v>
      </c>
      <c r="AA223" s="31" cm="1">
        <f t="array" ref="AA223">SUM(SUMIF(Survey!CH223:DA223,{"&gt;0","&lt;0"})*{1,-1})</f>
        <v>0</v>
      </c>
      <c r="AB223" s="33" cm="1">
        <f t="array" ref="AB223">SUM(SUMIF(Survey!CK223,{"&gt;0","&lt;0"})*{1,-1})+SUM(SUMIF(Survey!CU223,{"&gt;0","&lt;0"})*{1,-1})</f>
        <v>0</v>
      </c>
      <c r="AC223" s="33">
        <f>Survey!K223</f>
        <v>0</v>
      </c>
      <c r="AD223" s="32" t="str">
        <f t="shared" si="164"/>
        <v>Either</v>
      </c>
      <c r="AE223" s="16" t="str">
        <f t="shared" si="165"/>
        <v>Fail</v>
      </c>
      <c r="AF223" s="58" cm="1">
        <f t="array" ref="AF223">SUM(SUMIF(Survey!CH223:DA223,{"&gt;0","&lt;0"})*{1,-1})+SUM(SUMIF(Survey!DC223:DV223,{"&gt;0","&lt;0"})*{1,-1})</f>
        <v>0</v>
      </c>
      <c r="AG223" s="58">
        <f>IFERROR(AF223/(Survey!$BA223),0)</f>
        <v>0</v>
      </c>
      <c r="AH223" s="104" t="b">
        <f>IF(OR(Survey!$M223="Alternative strategy or hedge",Survey!$M223="Private asset",Survey!$L223="Prospectus fund"),TRUE,FALSE)</f>
        <v>0</v>
      </c>
      <c r="AI223" s="104" t="b">
        <f>NOT(ISBLANK(Survey!$M223))</f>
        <v>0</v>
      </c>
      <c r="AJ223" s="16" t="str">
        <f t="shared" si="166"/>
        <v>Fail</v>
      </c>
      <c r="AK223" t="b">
        <f>IF(Survey!W223="No",TRUE,FALSE)</f>
        <v>0</v>
      </c>
      <c r="AL223" s="119">
        <f>MOD((LEN(Survey!W223)+2),22)</f>
        <v>2</v>
      </c>
      <c r="AM223" t="str">
        <f t="shared" si="167"/>
        <v>Pass</v>
      </c>
      <c r="AN223" s="33" t="b">
        <f>NOT(ISNUMBER(SEARCH("Other",Survey!$Q223)))</f>
        <v>1</v>
      </c>
      <c r="AO223" s="32" t="b">
        <f>NOT(ISBLANK(Survey!$R223))</f>
        <v>0</v>
      </c>
      <c r="AP223" s="16" t="str">
        <f t="shared" si="168"/>
        <v>Pass</v>
      </c>
      <c r="AQ223" s="114">
        <f>COUNTBLANK(Survey!$X223)</f>
        <v>1</v>
      </c>
      <c r="AR223" s="58">
        <f>IF(AND(Survey!L223&lt;&gt;"Exempt fund",OR(Survey!$M223="ETF",Survey!$M223="ETF, alternative mutual fund",Survey!$M223="Mutual fund",Survey!$M223="Alternative mutual fund",Survey!$M223="Money market")),1,0)</f>
        <v>0</v>
      </c>
      <c r="AS223" s="16" t="str">
        <f t="shared" si="169"/>
        <v>Pass</v>
      </c>
      <c r="AT223" s="33" t="b">
        <f>NOT(ISNUMBER(SEARCH("Yes",Survey!$AC223)))</f>
        <v>1</v>
      </c>
      <c r="AU223" s="32" t="b">
        <f>IF(COUNTBLANK(Survey!$AD223:$AE223)=0,TRUE, FALSE)</f>
        <v>0</v>
      </c>
      <c r="AV223" s="16" t="str">
        <f t="shared" si="170"/>
        <v>Pass</v>
      </c>
      <c r="AW223" s="33" t="b">
        <f>NOT(ISNUMBER(SEARCH("Yes",Survey!$AF223)))</f>
        <v>1</v>
      </c>
      <c r="AX223" s="32" t="b">
        <f>NOT(ISBLANK(Survey!$AH223))</f>
        <v>0</v>
      </c>
      <c r="AY223" s="16" t="str">
        <f t="shared" si="171"/>
        <v>Pass</v>
      </c>
      <c r="AZ223" s="33" t="b">
        <f>NOT(OR(ISNUMBER(SEARCH("Other",Survey!$AH223)),ISNUMBER(SEARCH("Multiple",Survey!$AH223))))</f>
        <v>1</v>
      </c>
      <c r="BA223" s="32" t="b">
        <f>NOT(ISBLANK(Survey!$AI223))</f>
        <v>0</v>
      </c>
      <c r="BB223" s="16" t="str">
        <f t="shared" si="172"/>
        <v>Fail</v>
      </c>
      <c r="BC223" s="114">
        <f>IF(ABS(Survey!$BA223)&gt;0, 1,0)</f>
        <v>0</v>
      </c>
      <c r="BD223" s="114">
        <f>IF(COUNTBLANK(Survey!$AL223)=0,1,0)</f>
        <v>0</v>
      </c>
      <c r="BE223" s="16" t="str">
        <f t="shared" si="173"/>
        <v>Pass</v>
      </c>
      <c r="BF223" s="114">
        <f>IF(ISBLANK(Survey!$AL223),0,1)</f>
        <v>0</v>
      </c>
      <c r="BG223" s="133">
        <f>COUNTBLANK(Survey!$AM223)</f>
        <v>1</v>
      </c>
      <c r="BH223" s="16" t="str">
        <f t="shared" si="174"/>
        <v>Pass</v>
      </c>
      <c r="BI223" s="114">
        <f>IF(OR(Survey!$AM223="Closed",ISBLANK(Survey!$AM223)),0,1)</f>
        <v>0</v>
      </c>
      <c r="BJ223" s="133">
        <f>IF(ISBLANK(Survey!$AN223),1,0)</f>
        <v>1</v>
      </c>
      <c r="BK223" s="118" t="str">
        <f t="shared" si="175"/>
        <v>Pass</v>
      </c>
      <c r="BL223" s="31" cm="1">
        <f t="array" ref="BL223">SUM(SUMIF(Survey!AO223:AP223,{"&gt;0","&lt;0"})*{1,-1})</f>
        <v>0</v>
      </c>
      <c r="BM223">
        <f t="shared" si="176"/>
        <v>0</v>
      </c>
      <c r="BN223">
        <f t="shared" si="177"/>
        <v>100</v>
      </c>
      <c r="BO223" s="118" t="str">
        <f t="shared" si="178"/>
        <v>Pass</v>
      </c>
      <c r="BP223">
        <f>IF(Survey!AQ223="No",0,1)</f>
        <v>1</v>
      </c>
      <c r="BQ223" s="207">
        <f>MOD((LEN(Survey!AQ223)+2),22)</f>
        <v>2</v>
      </c>
      <c r="BR223">
        <f>IF(Survey!AR223="No",0,1)</f>
        <v>1</v>
      </c>
      <c r="BS223" s="207">
        <f>MOD((LEN(Survey!AR223)+2),22)</f>
        <v>2</v>
      </c>
      <c r="BT223" s="114">
        <f>COUNTBLANK(Survey!$AQ223:$AS223)+COUNTBLANK(Survey!$AU223)</f>
        <v>4</v>
      </c>
      <c r="BU223" s="114">
        <f>IF(Survey!$I223="Yes",1,0)</f>
        <v>0</v>
      </c>
      <c r="BV223" s="114">
        <f>IF(OR(Survey!$M223="Mutual fund",Survey!$M223="Alternative mutual fund",Survey!$M223="Money market"),1,0)</f>
        <v>0</v>
      </c>
      <c r="BW223" s="119">
        <f>IF(OR(Survey!$M223="ETF",Survey!$M223="ETF, alternative mutual fund"),1,0)</f>
        <v>0</v>
      </c>
      <c r="BX223" s="16" t="str">
        <f t="shared" si="179"/>
        <v>Pass</v>
      </c>
      <c r="BY223" s="33">
        <f>IF(ISNUMBER(SEARCH("Other",Survey!$AS223)), 1, 0)</f>
        <v>0</v>
      </c>
      <c r="BZ223" s="58" t="b">
        <f>NOT(ISBLANK(Survey!$AT223))</f>
        <v>0</v>
      </c>
      <c r="CA223" s="16" t="str">
        <f t="shared" si="180"/>
        <v>Pass</v>
      </c>
      <c r="CB223" s="114">
        <f>IF(Survey!$BB223=0, 0,1)</f>
        <v>0</v>
      </c>
      <c r="CC223" s="58">
        <f>Survey!$AV223</f>
        <v>0</v>
      </c>
      <c r="CD223" s="58">
        <f>Survey!$BC223+Survey!$BD223+ABS(Survey!$BE223)-ABS(Survey!$BF223)-ABS(Survey!$BG223)-ABS(Survey!$BL223)</f>
        <v>0</v>
      </c>
      <c r="CE223" s="138">
        <f>Survey!BB223+(ABS(Survey!$BH223)-ABS(Survey!$BI223)+ABS(Survey!$BJ223)-ABS(Survey!$BK223))*0.5</f>
        <v>0</v>
      </c>
      <c r="CF223" s="58">
        <f t="shared" si="181"/>
        <v>0</v>
      </c>
      <c r="CG223" s="58">
        <f>IF(AND($CC223&gt;$CF223-0.2,$CC223&lt;$CF223+0.2,ISBLANK(Survey!$AV223)=FALSE),0,1)</f>
        <v>1</v>
      </c>
      <c r="CH223" s="133">
        <f>IF(ISBLANK(Survey!$AW223),1,0)</f>
        <v>1</v>
      </c>
      <c r="CI223" s="16" t="str">
        <f t="shared" si="182"/>
        <v>Pass</v>
      </c>
      <c r="CJ223" s="114">
        <f>IF(Survey!$BB223=0, 0,1)</f>
        <v>0</v>
      </c>
      <c r="CK223" s="58">
        <f>IF(AND(Survey!$AX223&gt;=0,Survey!$AX223&lt;=0.2,Survey!$AX223&lt;&gt;""),0,1)</f>
        <v>1</v>
      </c>
      <c r="CL223" s="114">
        <f>IF(ISBLANK(Survey!$AY223),1,0)</f>
        <v>1</v>
      </c>
      <c r="CM223" s="16" t="str">
        <f t="shared" si="183"/>
        <v>Fail</v>
      </c>
      <c r="CN223" s="133">
        <f>Survey!$AZ223</f>
        <v>0</v>
      </c>
      <c r="CO223" s="16" t="str">
        <f t="shared" si="184"/>
        <v>Pass</v>
      </c>
      <c r="CP223" s="31">
        <f>Survey!$BA223</f>
        <v>0</v>
      </c>
      <c r="CQ223" s="138">
        <f>Survey!$BB223+Survey!$BC223+Survey!$BD223+ABS(Survey!$BE223)-ABS(Survey!$BF223)-ABS(Survey!$BG223)+ABS(Survey!$BH223)-ABS(Survey!$BI223)+ABS(Survey!$BJ223)-ABS(Survey!$BK223)-ABS(Survey!$BL223)+Survey!$BM223</f>
        <v>0</v>
      </c>
      <c r="CR223" s="30">
        <f t="shared" si="185"/>
        <v>0</v>
      </c>
      <c r="CS223" s="17">
        <f t="shared" si="186"/>
        <v>0</v>
      </c>
      <c r="CT223" s="16" t="str">
        <f t="shared" si="187"/>
        <v>Pass</v>
      </c>
      <c r="CU223" s="33" t="b">
        <f>IF(ABS(Survey!$BM223)=0,TRUE,FALSE)</f>
        <v>1</v>
      </c>
      <c r="CV223" s="32" t="b">
        <f>NOT(ISBLANK(Survey!$BN223))</f>
        <v>0</v>
      </c>
      <c r="CW223" t="str">
        <f t="shared" si="188"/>
        <v>Fail</v>
      </c>
      <c r="CX223" s="25">
        <f>Survey!$BA223</f>
        <v>0</v>
      </c>
      <c r="CY223" s="25" cm="1">
        <f t="array" ref="CY223">SUM(SUMIF(Survey!BP223:BW223,{"&gt;0","&lt;0"})*{1,-1})-SUM(SUMIF(Survey!BY223:CF223,{"&gt;0","&lt;0"})*{1,-1})</f>
        <v>0</v>
      </c>
      <c r="CZ223" s="30" t="str">
        <f t="shared" si="189"/>
        <v>No holdings</v>
      </c>
      <c r="DA223">
        <f t="shared" si="190"/>
        <v>0</v>
      </c>
      <c r="DB223" s="16" t="str">
        <f t="shared" si="191"/>
        <v>Fail</v>
      </c>
      <c r="DC223" s="31">
        <f>Survey!$BA223</f>
        <v>0</v>
      </c>
      <c r="DD223" s="31" cm="1">
        <f t="array" ref="DD223">SUM(SUMIF(Survey!CH223:DA223,{"&gt;0","&lt;0"})*{1,-1})-SUM(SUMIF(Survey!DC223:DV223,{"&gt;0","&lt;0"})*{1,-1})</f>
        <v>0</v>
      </c>
      <c r="DE223" s="30" t="str">
        <f t="shared" si="192"/>
        <v>No holdings</v>
      </c>
      <c r="DF223" s="17">
        <f t="shared" si="193"/>
        <v>0</v>
      </c>
      <c r="DG223" s="16" t="str">
        <f t="shared" si="194"/>
        <v>Pass</v>
      </c>
      <c r="DH223" s="33" t="b">
        <f>IF(ABS(Survey!$DA223)=0,TRUE,FALSE)</f>
        <v>1</v>
      </c>
      <c r="DI223" s="32" t="b">
        <f>NOT(ISBLANK(Survey!$DB223))</f>
        <v>0</v>
      </c>
      <c r="DJ223" s="16" t="str">
        <f t="shared" si="195"/>
        <v>Pass</v>
      </c>
      <c r="DK223" s="33" t="b">
        <f>IF(ABS(Survey!$DV223)=0,TRUE,FALSE)</f>
        <v>1</v>
      </c>
      <c r="DL223" s="32" t="b">
        <f>NOT(ISBLANK(Survey!$DW223))</f>
        <v>0</v>
      </c>
      <c r="DM223" t="str">
        <f t="shared" si="196"/>
        <v>Pass</v>
      </c>
      <c r="DN223" s="25" cm="1">
        <f t="array" ref="DN223">SUM(SUMIF(Survey!CW223,{"&gt;0","&lt;0"})*{1,-1})+SUM(SUMIF(Survey!DR223,{"&gt;0","&lt;0"})*{1,-1})</f>
        <v>0</v>
      </c>
      <c r="DO223" s="25">
        <f>SUM(SUMIF(Survey!DY223:EE223,{"&gt;0","&lt;0"})*{1,-1})+SUM(SUMIF(Survey!EG223:EM223,{"&gt;0","&lt;0"})*{1,-1})</f>
        <v>0</v>
      </c>
      <c r="DP223">
        <f t="shared" si="197"/>
        <v>0</v>
      </c>
      <c r="DQ223">
        <f t="shared" si="198"/>
        <v>0</v>
      </c>
      <c r="DR223" s="16" t="str">
        <f t="shared" si="199"/>
        <v>Pass</v>
      </c>
      <c r="DS223" s="33" t="b">
        <f>IF(ABS(Survey!$EE223)=0,TRUE,FALSE)</f>
        <v>1</v>
      </c>
      <c r="DT223" s="32" t="b">
        <f>NOT(ISBLANK(Survey!EF223))</f>
        <v>0</v>
      </c>
      <c r="DU223" s="16" t="str">
        <f t="shared" si="200"/>
        <v>Pass</v>
      </c>
      <c r="DV223" s="33" t="b">
        <f>IF(ABS(Survey!$EM223)=0,TRUE,FALSE)</f>
        <v>1</v>
      </c>
      <c r="DW223" s="32" t="b">
        <f>NOT(ISBLANK(Survey!$EN223))</f>
        <v>0</v>
      </c>
      <c r="DX223" s="16" t="str">
        <f t="shared" si="201"/>
        <v>Fail</v>
      </c>
      <c r="DY223" s="31">
        <f>SUM(SUMIF(Survey!ET223:EV223,{"&gt;0","&lt;0"})*{1,-1})</f>
        <v>0</v>
      </c>
      <c r="DZ223">
        <f t="shared" si="202"/>
        <v>0</v>
      </c>
      <c r="EA223">
        <f t="shared" si="203"/>
        <v>100</v>
      </c>
      <c r="EB223" s="30" t="b">
        <f>IF(OR(Survey!$M223="ETF",Survey!$M223="ETF, alternative mutual fund",Survey!$M223="Closed-end", Survey!$M223="Split share corp"),TRUE,FALSE)</f>
        <v>0</v>
      </c>
      <c r="EC223" s="16" t="str">
        <f t="shared" si="204"/>
        <v>Fail</v>
      </c>
      <c r="ED223" s="31">
        <f>SUM(SUMIF(Survey!EX223:FD223,{"&gt;0","&lt;0"})*{1,-1})</f>
        <v>0</v>
      </c>
      <c r="EE223">
        <f t="shared" si="205"/>
        <v>0</v>
      </c>
      <c r="EF223" s="17">
        <f t="shared" si="206"/>
        <v>100</v>
      </c>
      <c r="EG223" s="16" t="str">
        <f t="shared" si="207"/>
        <v>Fail</v>
      </c>
      <c r="EH223" s="31">
        <f>SUM(SUMIF(Survey!FF223:FL223,{"&gt;0","&lt;0"})*{1,-1})</f>
        <v>0</v>
      </c>
      <c r="EI223">
        <f t="shared" si="208"/>
        <v>0</v>
      </c>
      <c r="EJ223" s="17">
        <f t="shared" si="209"/>
        <v>100</v>
      </c>
    </row>
    <row r="224" spans="1:140">
      <c r="A224">
        <v>224</v>
      </c>
      <c r="B224" t="str">
        <f t="shared" si="0"/>
        <v>Pass</v>
      </c>
      <c r="C224" t="str">
        <f>IF(COUNTBLANK(Survey!B224:FM224)=$C$2, "Pass", "Fail")</f>
        <v>Pass</v>
      </c>
      <c r="D224" s="16" t="str">
        <f t="shared" si="158"/>
        <v>Fail</v>
      </c>
      <c r="E224" t="str">
        <f>IF(OR(ISBLANK(Survey!AL224),COUNTIF(G224:BJ224,"Fail")),"Fail","Pass")</f>
        <v>Fail</v>
      </c>
      <c r="F224" s="265"/>
      <c r="G224" s="16" t="str">
        <f t="shared" si="159"/>
        <v>Fail</v>
      </c>
      <c r="H224" s="139">
        <f>COUNTBLANK(Survey!B224:D224)+COUNTBLANK(Survey!G224)+COUNTBLANK(Survey!I224)+COUNTBLANK(Survey!K224:M224)+COUNTBLANK(Survey!P224:Q224)+COUNTBLANK(Survey!T224:W224)+COUNTBLANK(Survey!Z224:AC224)+COUNTBLANK(Survey!AF224:AG224)+COUNTBLANK(Survey!AK224:AK224)</f>
        <v>21</v>
      </c>
      <c r="I224" t="str">
        <f t="shared" si="160"/>
        <v>Fail</v>
      </c>
      <c r="J224" t="b">
        <f>IF(Survey!E224="No",TRUE,FALSE)</f>
        <v>0</v>
      </c>
      <c r="K224" s="29" cm="1">
        <f t="array" ref="K224">IF(COUNTA(Survey!$E$4:$E$695)=1, 0, SUM(IF(COUNTIF(Survey!$E$4:$E$695, Survey!$E$4:$E$695)=1,1,0)))</f>
        <v>0</v>
      </c>
      <c r="L224" s="29">
        <f>LEN(Survey!E224)</f>
        <v>0</v>
      </c>
      <c r="M224" s="16" t="str">
        <f t="shared" si="161"/>
        <v>Fail</v>
      </c>
      <c r="N224" t="b">
        <f>IF(Survey!F224="No",TRUE,FALSE)</f>
        <v>0</v>
      </c>
      <c r="O224" t="b">
        <f>Survey!F224=Survey!E224</f>
        <v>1</v>
      </c>
      <c r="P224">
        <f>COUNTIF(Survey!$F$4:$F$695,Survey!F224)</f>
        <v>0</v>
      </c>
      <c r="Q224" s="28">
        <f>LEN(Survey!F224)</f>
        <v>0</v>
      </c>
      <c r="R224" s="16" t="str">
        <f t="shared" si="162"/>
        <v>Pass</v>
      </c>
      <c r="S224" s="29">
        <f>MOD((LEN(Survey!H224)+2),11)</f>
        <v>2</v>
      </c>
      <c r="T224">
        <f>COUNTIF(Survey!$H$4:$H$695,Survey!H224)</f>
        <v>0</v>
      </c>
      <c r="U224" s="28" t="str">
        <f>IF(Survey!$L224="Prospectus fund", "Yes", "No")</f>
        <v>No</v>
      </c>
      <c r="V224" s="16" t="str">
        <f t="shared" si="163"/>
        <v>Pass</v>
      </c>
      <c r="W224" s="29">
        <f>MOD((LEN(Survey!J224)+2),11)</f>
        <v>2</v>
      </c>
      <c r="X224">
        <f>COUNTIF(Survey!$J$4:$J$695,Survey!J224)</f>
        <v>0</v>
      </c>
      <c r="Y224" s="30" t="b">
        <f>IF(OR(Survey!$M224="ETF",Survey!$M224="ETF, alternative mutual fund",Survey!$M224="Closed-end", Survey!$M224="Split share corp", Survey!$I224="Yes"),TRUE,FALSE)</f>
        <v>0</v>
      </c>
      <c r="Z224" s="16" t="str">
        <f>IFERROR(IF(AND(OR(AC224=AD224,AD224 = "Either"),NOT(ISBLANK(Survey!K224))),"Pass","Fail"),"Pass")</f>
        <v>Fail</v>
      </c>
      <c r="AA224" s="31" cm="1">
        <f t="array" ref="AA224">SUM(SUMIF(Survey!CH224:DA224,{"&gt;0","&lt;0"})*{1,-1})</f>
        <v>0</v>
      </c>
      <c r="AB224" s="33" cm="1">
        <f t="array" ref="AB224">SUM(SUMIF(Survey!CK224,{"&gt;0","&lt;0"})*{1,-1})+SUM(SUMIF(Survey!CU224,{"&gt;0","&lt;0"})*{1,-1})</f>
        <v>0</v>
      </c>
      <c r="AC224" s="33">
        <f>Survey!K224</f>
        <v>0</v>
      </c>
      <c r="AD224" s="32" t="str">
        <f t="shared" si="164"/>
        <v>Either</v>
      </c>
      <c r="AE224" s="16" t="str">
        <f t="shared" si="165"/>
        <v>Fail</v>
      </c>
      <c r="AF224" s="58" cm="1">
        <f t="array" ref="AF224">SUM(SUMIF(Survey!CH224:DA224,{"&gt;0","&lt;0"})*{1,-1})+SUM(SUMIF(Survey!DC224:DV224,{"&gt;0","&lt;0"})*{1,-1})</f>
        <v>0</v>
      </c>
      <c r="AG224" s="58">
        <f>IFERROR(AF224/(Survey!$BA224),0)</f>
        <v>0</v>
      </c>
      <c r="AH224" s="104" t="b">
        <f>IF(OR(Survey!$M224="Alternative strategy or hedge",Survey!$M224="Private asset",Survey!$L224="Prospectus fund"),TRUE,FALSE)</f>
        <v>0</v>
      </c>
      <c r="AI224" s="104" t="b">
        <f>NOT(ISBLANK(Survey!$M224))</f>
        <v>0</v>
      </c>
      <c r="AJ224" s="16" t="str">
        <f t="shared" si="166"/>
        <v>Fail</v>
      </c>
      <c r="AK224" t="b">
        <f>IF(Survey!W224="No",TRUE,FALSE)</f>
        <v>0</v>
      </c>
      <c r="AL224" s="119">
        <f>MOD((LEN(Survey!W224)+2),22)</f>
        <v>2</v>
      </c>
      <c r="AM224" t="str">
        <f t="shared" si="167"/>
        <v>Pass</v>
      </c>
      <c r="AN224" s="33" t="b">
        <f>NOT(ISNUMBER(SEARCH("Other",Survey!$Q224)))</f>
        <v>1</v>
      </c>
      <c r="AO224" s="32" t="b">
        <f>NOT(ISBLANK(Survey!$R224))</f>
        <v>0</v>
      </c>
      <c r="AP224" s="16" t="str">
        <f t="shared" si="168"/>
        <v>Pass</v>
      </c>
      <c r="AQ224" s="114">
        <f>COUNTBLANK(Survey!$X224)</f>
        <v>1</v>
      </c>
      <c r="AR224" s="58">
        <f>IF(AND(Survey!L224&lt;&gt;"Exempt fund",OR(Survey!$M224="ETF",Survey!$M224="ETF, alternative mutual fund",Survey!$M224="Mutual fund",Survey!$M224="Alternative mutual fund",Survey!$M224="Money market")),1,0)</f>
        <v>0</v>
      </c>
      <c r="AS224" s="16" t="str">
        <f t="shared" si="169"/>
        <v>Pass</v>
      </c>
      <c r="AT224" s="33" t="b">
        <f>NOT(ISNUMBER(SEARCH("Yes",Survey!$AC224)))</f>
        <v>1</v>
      </c>
      <c r="AU224" s="32" t="b">
        <f>IF(COUNTBLANK(Survey!$AD224:$AE224)=0,TRUE, FALSE)</f>
        <v>0</v>
      </c>
      <c r="AV224" s="16" t="str">
        <f t="shared" si="170"/>
        <v>Pass</v>
      </c>
      <c r="AW224" s="33" t="b">
        <f>NOT(ISNUMBER(SEARCH("Yes",Survey!$AF224)))</f>
        <v>1</v>
      </c>
      <c r="AX224" s="32" t="b">
        <f>NOT(ISBLANK(Survey!$AH224))</f>
        <v>0</v>
      </c>
      <c r="AY224" s="16" t="str">
        <f t="shared" si="171"/>
        <v>Pass</v>
      </c>
      <c r="AZ224" s="33" t="b">
        <f>NOT(OR(ISNUMBER(SEARCH("Other",Survey!$AH224)),ISNUMBER(SEARCH("Multiple",Survey!$AH224))))</f>
        <v>1</v>
      </c>
      <c r="BA224" s="32" t="b">
        <f>NOT(ISBLANK(Survey!$AI224))</f>
        <v>0</v>
      </c>
      <c r="BB224" s="16" t="str">
        <f t="shared" si="172"/>
        <v>Fail</v>
      </c>
      <c r="BC224" s="114">
        <f>IF(ABS(Survey!$BA224)&gt;0, 1,0)</f>
        <v>0</v>
      </c>
      <c r="BD224" s="114">
        <f>IF(COUNTBLANK(Survey!$AL224)=0,1,0)</f>
        <v>0</v>
      </c>
      <c r="BE224" s="16" t="str">
        <f t="shared" si="173"/>
        <v>Pass</v>
      </c>
      <c r="BF224" s="114">
        <f>IF(ISBLANK(Survey!$AL224),0,1)</f>
        <v>0</v>
      </c>
      <c r="BG224" s="133">
        <f>COUNTBLANK(Survey!$AM224)</f>
        <v>1</v>
      </c>
      <c r="BH224" s="16" t="str">
        <f t="shared" si="174"/>
        <v>Pass</v>
      </c>
      <c r="BI224" s="114">
        <f>IF(OR(Survey!$AM224="Closed",ISBLANK(Survey!$AM224)),0,1)</f>
        <v>0</v>
      </c>
      <c r="BJ224" s="133">
        <f>IF(ISBLANK(Survey!$AN224),1,0)</f>
        <v>1</v>
      </c>
      <c r="BK224" s="118" t="str">
        <f t="shared" si="175"/>
        <v>Pass</v>
      </c>
      <c r="BL224" s="31" cm="1">
        <f t="array" ref="BL224">SUM(SUMIF(Survey!AO224:AP224,{"&gt;0","&lt;0"})*{1,-1})</f>
        <v>0</v>
      </c>
      <c r="BM224">
        <f t="shared" si="176"/>
        <v>0</v>
      </c>
      <c r="BN224">
        <f t="shared" si="177"/>
        <v>100</v>
      </c>
      <c r="BO224" s="118" t="str">
        <f t="shared" si="178"/>
        <v>Pass</v>
      </c>
      <c r="BP224">
        <f>IF(Survey!AQ224="No",0,1)</f>
        <v>1</v>
      </c>
      <c r="BQ224" s="207">
        <f>MOD((LEN(Survey!AQ224)+2),22)</f>
        <v>2</v>
      </c>
      <c r="BR224">
        <f>IF(Survey!AR224="No",0,1)</f>
        <v>1</v>
      </c>
      <c r="BS224" s="207">
        <f>MOD((LEN(Survey!AR224)+2),22)</f>
        <v>2</v>
      </c>
      <c r="BT224" s="114">
        <f>COUNTBLANK(Survey!$AQ224:$AS224)+COUNTBLANK(Survey!$AU224)</f>
        <v>4</v>
      </c>
      <c r="BU224" s="114">
        <f>IF(Survey!$I224="Yes",1,0)</f>
        <v>0</v>
      </c>
      <c r="BV224" s="114">
        <f>IF(OR(Survey!$M224="Mutual fund",Survey!$M224="Alternative mutual fund",Survey!$M224="Money market"),1,0)</f>
        <v>0</v>
      </c>
      <c r="BW224" s="119">
        <f>IF(OR(Survey!$M224="ETF",Survey!$M224="ETF, alternative mutual fund"),1,0)</f>
        <v>0</v>
      </c>
      <c r="BX224" s="16" t="str">
        <f t="shared" si="179"/>
        <v>Pass</v>
      </c>
      <c r="BY224" s="33">
        <f>IF(ISNUMBER(SEARCH("Other",Survey!$AS224)), 1, 0)</f>
        <v>0</v>
      </c>
      <c r="BZ224" s="58" t="b">
        <f>NOT(ISBLANK(Survey!$AT224))</f>
        <v>0</v>
      </c>
      <c r="CA224" s="16" t="str">
        <f t="shared" si="180"/>
        <v>Pass</v>
      </c>
      <c r="CB224" s="114">
        <f>IF(Survey!$BB224=0, 0,1)</f>
        <v>0</v>
      </c>
      <c r="CC224" s="58">
        <f>Survey!$AV224</f>
        <v>0</v>
      </c>
      <c r="CD224" s="58">
        <f>Survey!$BC224+Survey!$BD224+ABS(Survey!$BE224)-ABS(Survey!$BF224)-ABS(Survey!$BG224)-ABS(Survey!$BL224)</f>
        <v>0</v>
      </c>
      <c r="CE224" s="138">
        <f>Survey!BB224+(ABS(Survey!$BH224)-ABS(Survey!$BI224)+ABS(Survey!$BJ224)-ABS(Survey!$BK224))*0.5</f>
        <v>0</v>
      </c>
      <c r="CF224" s="58">
        <f t="shared" si="181"/>
        <v>0</v>
      </c>
      <c r="CG224" s="58">
        <f>IF(AND($CC224&gt;$CF224-0.2,$CC224&lt;$CF224+0.2,ISBLANK(Survey!$AV224)=FALSE),0,1)</f>
        <v>1</v>
      </c>
      <c r="CH224" s="133">
        <f>IF(ISBLANK(Survey!$AW224),1,0)</f>
        <v>1</v>
      </c>
      <c r="CI224" s="16" t="str">
        <f t="shared" si="182"/>
        <v>Pass</v>
      </c>
      <c r="CJ224" s="114">
        <f>IF(Survey!$BB224=0, 0,1)</f>
        <v>0</v>
      </c>
      <c r="CK224" s="58">
        <f>IF(AND(Survey!$AX224&gt;=0,Survey!$AX224&lt;=0.2,Survey!$AX224&lt;&gt;""),0,1)</f>
        <v>1</v>
      </c>
      <c r="CL224" s="114">
        <f>IF(ISBLANK(Survey!$AY224),1,0)</f>
        <v>1</v>
      </c>
      <c r="CM224" s="16" t="str">
        <f t="shared" si="183"/>
        <v>Fail</v>
      </c>
      <c r="CN224" s="133">
        <f>Survey!$AZ224</f>
        <v>0</v>
      </c>
      <c r="CO224" s="16" t="str">
        <f t="shared" si="184"/>
        <v>Pass</v>
      </c>
      <c r="CP224" s="31">
        <f>Survey!$BA224</f>
        <v>0</v>
      </c>
      <c r="CQ224" s="138">
        <f>Survey!$BB224+Survey!$BC224+Survey!$BD224+ABS(Survey!$BE224)-ABS(Survey!$BF224)-ABS(Survey!$BG224)+ABS(Survey!$BH224)-ABS(Survey!$BI224)+ABS(Survey!$BJ224)-ABS(Survey!$BK224)-ABS(Survey!$BL224)+Survey!$BM224</f>
        <v>0</v>
      </c>
      <c r="CR224" s="30">
        <f t="shared" si="185"/>
        <v>0</v>
      </c>
      <c r="CS224" s="17">
        <f t="shared" si="186"/>
        <v>0</v>
      </c>
      <c r="CT224" s="16" t="str">
        <f t="shared" si="187"/>
        <v>Pass</v>
      </c>
      <c r="CU224" s="33" t="b">
        <f>IF(ABS(Survey!$BM224)=0,TRUE,FALSE)</f>
        <v>1</v>
      </c>
      <c r="CV224" s="32" t="b">
        <f>NOT(ISBLANK(Survey!$BN224))</f>
        <v>0</v>
      </c>
      <c r="CW224" t="str">
        <f t="shared" si="188"/>
        <v>Fail</v>
      </c>
      <c r="CX224" s="25">
        <f>Survey!$BA224</f>
        <v>0</v>
      </c>
      <c r="CY224" s="25" cm="1">
        <f t="array" ref="CY224">SUM(SUMIF(Survey!BP224:BW224,{"&gt;0","&lt;0"})*{1,-1})-SUM(SUMIF(Survey!BY224:CF224,{"&gt;0","&lt;0"})*{1,-1})</f>
        <v>0</v>
      </c>
      <c r="CZ224" s="30" t="str">
        <f t="shared" si="189"/>
        <v>No holdings</v>
      </c>
      <c r="DA224">
        <f t="shared" si="190"/>
        <v>0</v>
      </c>
      <c r="DB224" s="16" t="str">
        <f t="shared" si="191"/>
        <v>Fail</v>
      </c>
      <c r="DC224" s="31">
        <f>Survey!$BA224</f>
        <v>0</v>
      </c>
      <c r="DD224" s="31" cm="1">
        <f t="array" ref="DD224">SUM(SUMIF(Survey!CH224:DA224,{"&gt;0","&lt;0"})*{1,-1})-SUM(SUMIF(Survey!DC224:DV224,{"&gt;0","&lt;0"})*{1,-1})</f>
        <v>0</v>
      </c>
      <c r="DE224" s="30" t="str">
        <f t="shared" si="192"/>
        <v>No holdings</v>
      </c>
      <c r="DF224" s="17">
        <f t="shared" si="193"/>
        <v>0</v>
      </c>
      <c r="DG224" s="16" t="str">
        <f t="shared" si="194"/>
        <v>Pass</v>
      </c>
      <c r="DH224" s="33" t="b">
        <f>IF(ABS(Survey!$DA224)=0,TRUE,FALSE)</f>
        <v>1</v>
      </c>
      <c r="DI224" s="32" t="b">
        <f>NOT(ISBLANK(Survey!$DB224))</f>
        <v>0</v>
      </c>
      <c r="DJ224" s="16" t="str">
        <f t="shared" si="195"/>
        <v>Pass</v>
      </c>
      <c r="DK224" s="33" t="b">
        <f>IF(ABS(Survey!$DV224)=0,TRUE,FALSE)</f>
        <v>1</v>
      </c>
      <c r="DL224" s="32" t="b">
        <f>NOT(ISBLANK(Survey!$DW224))</f>
        <v>0</v>
      </c>
      <c r="DM224" t="str">
        <f t="shared" si="196"/>
        <v>Pass</v>
      </c>
      <c r="DN224" s="25" cm="1">
        <f t="array" ref="DN224">SUM(SUMIF(Survey!CW224,{"&gt;0","&lt;0"})*{1,-1})+SUM(SUMIF(Survey!DR224,{"&gt;0","&lt;0"})*{1,-1})</f>
        <v>0</v>
      </c>
      <c r="DO224" s="25">
        <f>SUM(SUMIF(Survey!DY224:EE224,{"&gt;0","&lt;0"})*{1,-1})+SUM(SUMIF(Survey!EG224:EM224,{"&gt;0","&lt;0"})*{1,-1})</f>
        <v>0</v>
      </c>
      <c r="DP224">
        <f t="shared" si="197"/>
        <v>0</v>
      </c>
      <c r="DQ224">
        <f t="shared" si="198"/>
        <v>0</v>
      </c>
      <c r="DR224" s="16" t="str">
        <f t="shared" si="199"/>
        <v>Pass</v>
      </c>
      <c r="DS224" s="33" t="b">
        <f>IF(ABS(Survey!$EE224)=0,TRUE,FALSE)</f>
        <v>1</v>
      </c>
      <c r="DT224" s="32" t="b">
        <f>NOT(ISBLANK(Survey!EF224))</f>
        <v>0</v>
      </c>
      <c r="DU224" s="16" t="str">
        <f t="shared" si="200"/>
        <v>Pass</v>
      </c>
      <c r="DV224" s="33" t="b">
        <f>IF(ABS(Survey!$EM224)=0,TRUE,FALSE)</f>
        <v>1</v>
      </c>
      <c r="DW224" s="32" t="b">
        <f>NOT(ISBLANK(Survey!$EN224))</f>
        <v>0</v>
      </c>
      <c r="DX224" s="16" t="str">
        <f t="shared" si="201"/>
        <v>Fail</v>
      </c>
      <c r="DY224" s="31">
        <f>SUM(SUMIF(Survey!ET224:EV224,{"&gt;0","&lt;0"})*{1,-1})</f>
        <v>0</v>
      </c>
      <c r="DZ224">
        <f t="shared" si="202"/>
        <v>0</v>
      </c>
      <c r="EA224">
        <f t="shared" si="203"/>
        <v>100</v>
      </c>
      <c r="EB224" s="30" t="b">
        <f>IF(OR(Survey!$M224="ETF",Survey!$M224="ETF, alternative mutual fund",Survey!$M224="Closed-end", Survey!$M224="Split share corp"),TRUE,FALSE)</f>
        <v>0</v>
      </c>
      <c r="EC224" s="16" t="str">
        <f t="shared" si="204"/>
        <v>Fail</v>
      </c>
      <c r="ED224" s="31">
        <f>SUM(SUMIF(Survey!EX224:FD224,{"&gt;0","&lt;0"})*{1,-1})</f>
        <v>0</v>
      </c>
      <c r="EE224">
        <f t="shared" si="205"/>
        <v>0</v>
      </c>
      <c r="EF224" s="17">
        <f t="shared" si="206"/>
        <v>100</v>
      </c>
      <c r="EG224" s="16" t="str">
        <f t="shared" si="207"/>
        <v>Fail</v>
      </c>
      <c r="EH224" s="31">
        <f>SUM(SUMIF(Survey!FF224:FL224,{"&gt;0","&lt;0"})*{1,-1})</f>
        <v>0</v>
      </c>
      <c r="EI224">
        <f t="shared" si="208"/>
        <v>0</v>
      </c>
      <c r="EJ224" s="17">
        <f t="shared" si="209"/>
        <v>100</v>
      </c>
    </row>
    <row r="225" spans="1:140">
      <c r="A225">
        <v>225</v>
      </c>
      <c r="B225" t="str">
        <f t="shared" si="0"/>
        <v>Pass</v>
      </c>
      <c r="C225" t="str">
        <f>IF(COUNTBLANK(Survey!B225:FM225)=$C$2, "Pass", "Fail")</f>
        <v>Pass</v>
      </c>
      <c r="D225" s="16" t="str">
        <f t="shared" si="158"/>
        <v>Fail</v>
      </c>
      <c r="E225" t="str">
        <f>IF(OR(ISBLANK(Survey!AL225),COUNTIF(G225:BJ225,"Fail")),"Fail","Pass")</f>
        <v>Fail</v>
      </c>
      <c r="F225" s="265"/>
      <c r="G225" s="16" t="str">
        <f t="shared" si="159"/>
        <v>Fail</v>
      </c>
      <c r="H225" s="139">
        <f>COUNTBLANK(Survey!B225:D225)+COUNTBLANK(Survey!G225)+COUNTBLANK(Survey!I225)+COUNTBLANK(Survey!K225:M225)+COUNTBLANK(Survey!P225:Q225)+COUNTBLANK(Survey!T225:W225)+COUNTBLANK(Survey!Z225:AC225)+COUNTBLANK(Survey!AF225:AG225)+COUNTBLANK(Survey!AK225:AK225)</f>
        <v>21</v>
      </c>
      <c r="I225" t="str">
        <f t="shared" si="160"/>
        <v>Fail</v>
      </c>
      <c r="J225" t="b">
        <f>IF(Survey!E225="No",TRUE,FALSE)</f>
        <v>0</v>
      </c>
      <c r="K225" s="29" cm="1">
        <f t="array" ref="K225">IF(COUNTA(Survey!$E$4:$E$695)=1, 0, SUM(IF(COUNTIF(Survey!$E$4:$E$695, Survey!$E$4:$E$695)=1,1,0)))</f>
        <v>0</v>
      </c>
      <c r="L225" s="29">
        <f>LEN(Survey!E225)</f>
        <v>0</v>
      </c>
      <c r="M225" s="16" t="str">
        <f t="shared" si="161"/>
        <v>Fail</v>
      </c>
      <c r="N225" t="b">
        <f>IF(Survey!F225="No",TRUE,FALSE)</f>
        <v>0</v>
      </c>
      <c r="O225" t="b">
        <f>Survey!F225=Survey!E225</f>
        <v>1</v>
      </c>
      <c r="P225">
        <f>COUNTIF(Survey!$F$4:$F$695,Survey!F225)</f>
        <v>0</v>
      </c>
      <c r="Q225" s="28">
        <f>LEN(Survey!F225)</f>
        <v>0</v>
      </c>
      <c r="R225" s="16" t="str">
        <f t="shared" si="162"/>
        <v>Pass</v>
      </c>
      <c r="S225" s="29">
        <f>MOD((LEN(Survey!H225)+2),11)</f>
        <v>2</v>
      </c>
      <c r="T225">
        <f>COUNTIF(Survey!$H$4:$H$695,Survey!H225)</f>
        <v>0</v>
      </c>
      <c r="U225" s="28" t="str">
        <f>IF(Survey!$L225="Prospectus fund", "Yes", "No")</f>
        <v>No</v>
      </c>
      <c r="V225" s="16" t="str">
        <f t="shared" si="163"/>
        <v>Pass</v>
      </c>
      <c r="W225" s="29">
        <f>MOD((LEN(Survey!J225)+2),11)</f>
        <v>2</v>
      </c>
      <c r="X225">
        <f>COUNTIF(Survey!$J$4:$J$695,Survey!J225)</f>
        <v>0</v>
      </c>
      <c r="Y225" s="30" t="b">
        <f>IF(OR(Survey!$M225="ETF",Survey!$M225="ETF, alternative mutual fund",Survey!$M225="Closed-end", Survey!$M225="Split share corp", Survey!$I225="Yes"),TRUE,FALSE)</f>
        <v>0</v>
      </c>
      <c r="Z225" s="16" t="str">
        <f>IFERROR(IF(AND(OR(AC225=AD225,AD225 = "Either"),NOT(ISBLANK(Survey!K225))),"Pass","Fail"),"Pass")</f>
        <v>Fail</v>
      </c>
      <c r="AA225" s="31" cm="1">
        <f t="array" ref="AA225">SUM(SUMIF(Survey!CH225:DA225,{"&gt;0","&lt;0"})*{1,-1})</f>
        <v>0</v>
      </c>
      <c r="AB225" s="33" cm="1">
        <f t="array" ref="AB225">SUM(SUMIF(Survey!CK225,{"&gt;0","&lt;0"})*{1,-1})+SUM(SUMIF(Survey!CU225,{"&gt;0","&lt;0"})*{1,-1})</f>
        <v>0</v>
      </c>
      <c r="AC225" s="33">
        <f>Survey!K225</f>
        <v>0</v>
      </c>
      <c r="AD225" s="32" t="str">
        <f t="shared" si="164"/>
        <v>Either</v>
      </c>
      <c r="AE225" s="16" t="str">
        <f t="shared" si="165"/>
        <v>Fail</v>
      </c>
      <c r="AF225" s="58" cm="1">
        <f t="array" ref="AF225">SUM(SUMIF(Survey!CH225:DA225,{"&gt;0","&lt;0"})*{1,-1})+SUM(SUMIF(Survey!DC225:DV225,{"&gt;0","&lt;0"})*{1,-1})</f>
        <v>0</v>
      </c>
      <c r="AG225" s="58">
        <f>IFERROR(AF225/(Survey!$BA225),0)</f>
        <v>0</v>
      </c>
      <c r="AH225" s="104" t="b">
        <f>IF(OR(Survey!$M225="Alternative strategy or hedge",Survey!$M225="Private asset",Survey!$L225="Prospectus fund"),TRUE,FALSE)</f>
        <v>0</v>
      </c>
      <c r="AI225" s="104" t="b">
        <f>NOT(ISBLANK(Survey!$M225))</f>
        <v>0</v>
      </c>
      <c r="AJ225" s="16" t="str">
        <f t="shared" si="166"/>
        <v>Fail</v>
      </c>
      <c r="AK225" t="b">
        <f>IF(Survey!W225="No",TRUE,FALSE)</f>
        <v>0</v>
      </c>
      <c r="AL225" s="119">
        <f>MOD((LEN(Survey!W225)+2),22)</f>
        <v>2</v>
      </c>
      <c r="AM225" t="str">
        <f t="shared" si="167"/>
        <v>Pass</v>
      </c>
      <c r="AN225" s="33" t="b">
        <f>NOT(ISNUMBER(SEARCH("Other",Survey!$Q225)))</f>
        <v>1</v>
      </c>
      <c r="AO225" s="32" t="b">
        <f>NOT(ISBLANK(Survey!$R225))</f>
        <v>0</v>
      </c>
      <c r="AP225" s="16" t="str">
        <f t="shared" si="168"/>
        <v>Pass</v>
      </c>
      <c r="AQ225" s="114">
        <f>COUNTBLANK(Survey!$X225)</f>
        <v>1</v>
      </c>
      <c r="AR225" s="58">
        <f>IF(AND(Survey!L225&lt;&gt;"Exempt fund",OR(Survey!$M225="ETF",Survey!$M225="ETF, alternative mutual fund",Survey!$M225="Mutual fund",Survey!$M225="Alternative mutual fund",Survey!$M225="Money market")),1,0)</f>
        <v>0</v>
      </c>
      <c r="AS225" s="16" t="str">
        <f t="shared" si="169"/>
        <v>Pass</v>
      </c>
      <c r="AT225" s="33" t="b">
        <f>NOT(ISNUMBER(SEARCH("Yes",Survey!$AC225)))</f>
        <v>1</v>
      </c>
      <c r="AU225" s="32" t="b">
        <f>IF(COUNTBLANK(Survey!$AD225:$AE225)=0,TRUE, FALSE)</f>
        <v>0</v>
      </c>
      <c r="AV225" s="16" t="str">
        <f t="shared" si="170"/>
        <v>Pass</v>
      </c>
      <c r="AW225" s="33" t="b">
        <f>NOT(ISNUMBER(SEARCH("Yes",Survey!$AF225)))</f>
        <v>1</v>
      </c>
      <c r="AX225" s="32" t="b">
        <f>NOT(ISBLANK(Survey!$AH225))</f>
        <v>0</v>
      </c>
      <c r="AY225" s="16" t="str">
        <f t="shared" si="171"/>
        <v>Pass</v>
      </c>
      <c r="AZ225" s="33" t="b">
        <f>NOT(OR(ISNUMBER(SEARCH("Other",Survey!$AH225)),ISNUMBER(SEARCH("Multiple",Survey!$AH225))))</f>
        <v>1</v>
      </c>
      <c r="BA225" s="32" t="b">
        <f>NOT(ISBLANK(Survey!$AI225))</f>
        <v>0</v>
      </c>
      <c r="BB225" s="16" t="str">
        <f t="shared" si="172"/>
        <v>Fail</v>
      </c>
      <c r="BC225" s="114">
        <f>IF(ABS(Survey!$BA225)&gt;0, 1,0)</f>
        <v>0</v>
      </c>
      <c r="BD225" s="114">
        <f>IF(COUNTBLANK(Survey!$AL225)=0,1,0)</f>
        <v>0</v>
      </c>
      <c r="BE225" s="16" t="str">
        <f t="shared" si="173"/>
        <v>Pass</v>
      </c>
      <c r="BF225" s="114">
        <f>IF(ISBLANK(Survey!$AL225),0,1)</f>
        <v>0</v>
      </c>
      <c r="BG225" s="133">
        <f>COUNTBLANK(Survey!$AM225)</f>
        <v>1</v>
      </c>
      <c r="BH225" s="16" t="str">
        <f t="shared" si="174"/>
        <v>Pass</v>
      </c>
      <c r="BI225" s="114">
        <f>IF(OR(Survey!$AM225="Closed",ISBLANK(Survey!$AM225)),0,1)</f>
        <v>0</v>
      </c>
      <c r="BJ225" s="133">
        <f>IF(ISBLANK(Survey!$AN225),1,0)</f>
        <v>1</v>
      </c>
      <c r="BK225" s="118" t="str">
        <f t="shared" si="175"/>
        <v>Pass</v>
      </c>
      <c r="BL225" s="31" cm="1">
        <f t="array" ref="BL225">SUM(SUMIF(Survey!AO225:AP225,{"&gt;0","&lt;0"})*{1,-1})</f>
        <v>0</v>
      </c>
      <c r="BM225">
        <f t="shared" si="176"/>
        <v>0</v>
      </c>
      <c r="BN225">
        <f t="shared" si="177"/>
        <v>100</v>
      </c>
      <c r="BO225" s="118" t="str">
        <f t="shared" si="178"/>
        <v>Pass</v>
      </c>
      <c r="BP225">
        <f>IF(Survey!AQ225="No",0,1)</f>
        <v>1</v>
      </c>
      <c r="BQ225" s="207">
        <f>MOD((LEN(Survey!AQ225)+2),22)</f>
        <v>2</v>
      </c>
      <c r="BR225">
        <f>IF(Survey!AR225="No",0,1)</f>
        <v>1</v>
      </c>
      <c r="BS225" s="207">
        <f>MOD((LEN(Survey!AR225)+2),22)</f>
        <v>2</v>
      </c>
      <c r="BT225" s="114">
        <f>COUNTBLANK(Survey!$AQ225:$AS225)+COUNTBLANK(Survey!$AU225)</f>
        <v>4</v>
      </c>
      <c r="BU225" s="114">
        <f>IF(Survey!$I225="Yes",1,0)</f>
        <v>0</v>
      </c>
      <c r="BV225" s="114">
        <f>IF(OR(Survey!$M225="Mutual fund",Survey!$M225="Alternative mutual fund",Survey!$M225="Money market"),1,0)</f>
        <v>0</v>
      </c>
      <c r="BW225" s="119">
        <f>IF(OR(Survey!$M225="ETF",Survey!$M225="ETF, alternative mutual fund"),1,0)</f>
        <v>0</v>
      </c>
      <c r="BX225" s="16" t="str">
        <f t="shared" si="179"/>
        <v>Pass</v>
      </c>
      <c r="BY225" s="33">
        <f>IF(ISNUMBER(SEARCH("Other",Survey!$AS225)), 1, 0)</f>
        <v>0</v>
      </c>
      <c r="BZ225" s="58" t="b">
        <f>NOT(ISBLANK(Survey!$AT225))</f>
        <v>0</v>
      </c>
      <c r="CA225" s="16" t="str">
        <f t="shared" si="180"/>
        <v>Pass</v>
      </c>
      <c r="CB225" s="114">
        <f>IF(Survey!$BB225=0, 0,1)</f>
        <v>0</v>
      </c>
      <c r="CC225" s="58">
        <f>Survey!$AV225</f>
        <v>0</v>
      </c>
      <c r="CD225" s="58">
        <f>Survey!$BC225+Survey!$BD225+ABS(Survey!$BE225)-ABS(Survey!$BF225)-ABS(Survey!$BG225)-ABS(Survey!$BL225)</f>
        <v>0</v>
      </c>
      <c r="CE225" s="138">
        <f>Survey!BB225+(ABS(Survey!$BH225)-ABS(Survey!$BI225)+ABS(Survey!$BJ225)-ABS(Survey!$BK225))*0.5</f>
        <v>0</v>
      </c>
      <c r="CF225" s="58">
        <f t="shared" si="181"/>
        <v>0</v>
      </c>
      <c r="CG225" s="58">
        <f>IF(AND($CC225&gt;$CF225-0.2,$CC225&lt;$CF225+0.2,ISBLANK(Survey!$AV225)=FALSE),0,1)</f>
        <v>1</v>
      </c>
      <c r="CH225" s="133">
        <f>IF(ISBLANK(Survey!$AW225),1,0)</f>
        <v>1</v>
      </c>
      <c r="CI225" s="16" t="str">
        <f t="shared" si="182"/>
        <v>Pass</v>
      </c>
      <c r="CJ225" s="114">
        <f>IF(Survey!$BB225=0, 0,1)</f>
        <v>0</v>
      </c>
      <c r="CK225" s="58">
        <f>IF(AND(Survey!$AX225&gt;=0,Survey!$AX225&lt;=0.2,Survey!$AX225&lt;&gt;""),0,1)</f>
        <v>1</v>
      </c>
      <c r="CL225" s="114">
        <f>IF(ISBLANK(Survey!$AY225),1,0)</f>
        <v>1</v>
      </c>
      <c r="CM225" s="16" t="str">
        <f t="shared" si="183"/>
        <v>Fail</v>
      </c>
      <c r="CN225" s="133">
        <f>Survey!$AZ225</f>
        <v>0</v>
      </c>
      <c r="CO225" s="16" t="str">
        <f t="shared" si="184"/>
        <v>Pass</v>
      </c>
      <c r="CP225" s="31">
        <f>Survey!$BA225</f>
        <v>0</v>
      </c>
      <c r="CQ225" s="138">
        <f>Survey!$BB225+Survey!$BC225+Survey!$BD225+ABS(Survey!$BE225)-ABS(Survey!$BF225)-ABS(Survey!$BG225)+ABS(Survey!$BH225)-ABS(Survey!$BI225)+ABS(Survey!$BJ225)-ABS(Survey!$BK225)-ABS(Survey!$BL225)+Survey!$BM225</f>
        <v>0</v>
      </c>
      <c r="CR225" s="30">
        <f t="shared" si="185"/>
        <v>0</v>
      </c>
      <c r="CS225" s="17">
        <f t="shared" si="186"/>
        <v>0</v>
      </c>
      <c r="CT225" s="16" t="str">
        <f t="shared" si="187"/>
        <v>Pass</v>
      </c>
      <c r="CU225" s="33" t="b">
        <f>IF(ABS(Survey!$BM225)=0,TRUE,FALSE)</f>
        <v>1</v>
      </c>
      <c r="CV225" s="32" t="b">
        <f>NOT(ISBLANK(Survey!$BN225))</f>
        <v>0</v>
      </c>
      <c r="CW225" t="str">
        <f t="shared" si="188"/>
        <v>Fail</v>
      </c>
      <c r="CX225" s="25">
        <f>Survey!$BA225</f>
        <v>0</v>
      </c>
      <c r="CY225" s="25" cm="1">
        <f t="array" ref="CY225">SUM(SUMIF(Survey!BP225:BW225,{"&gt;0","&lt;0"})*{1,-1})-SUM(SUMIF(Survey!BY225:CF225,{"&gt;0","&lt;0"})*{1,-1})</f>
        <v>0</v>
      </c>
      <c r="CZ225" s="30" t="str">
        <f t="shared" si="189"/>
        <v>No holdings</v>
      </c>
      <c r="DA225">
        <f t="shared" si="190"/>
        <v>0</v>
      </c>
      <c r="DB225" s="16" t="str">
        <f t="shared" si="191"/>
        <v>Fail</v>
      </c>
      <c r="DC225" s="31">
        <f>Survey!$BA225</f>
        <v>0</v>
      </c>
      <c r="DD225" s="31" cm="1">
        <f t="array" ref="DD225">SUM(SUMIF(Survey!CH225:DA225,{"&gt;0","&lt;0"})*{1,-1})-SUM(SUMIF(Survey!DC225:DV225,{"&gt;0","&lt;0"})*{1,-1})</f>
        <v>0</v>
      </c>
      <c r="DE225" s="30" t="str">
        <f t="shared" si="192"/>
        <v>No holdings</v>
      </c>
      <c r="DF225" s="17">
        <f t="shared" si="193"/>
        <v>0</v>
      </c>
      <c r="DG225" s="16" t="str">
        <f t="shared" si="194"/>
        <v>Pass</v>
      </c>
      <c r="DH225" s="33" t="b">
        <f>IF(ABS(Survey!$DA225)=0,TRUE,FALSE)</f>
        <v>1</v>
      </c>
      <c r="DI225" s="32" t="b">
        <f>NOT(ISBLANK(Survey!$DB225))</f>
        <v>0</v>
      </c>
      <c r="DJ225" s="16" t="str">
        <f t="shared" si="195"/>
        <v>Pass</v>
      </c>
      <c r="DK225" s="33" t="b">
        <f>IF(ABS(Survey!$DV225)=0,TRUE,FALSE)</f>
        <v>1</v>
      </c>
      <c r="DL225" s="32" t="b">
        <f>NOT(ISBLANK(Survey!$DW225))</f>
        <v>0</v>
      </c>
      <c r="DM225" t="str">
        <f t="shared" si="196"/>
        <v>Pass</v>
      </c>
      <c r="DN225" s="25" cm="1">
        <f t="array" ref="DN225">SUM(SUMIF(Survey!CW225,{"&gt;0","&lt;0"})*{1,-1})+SUM(SUMIF(Survey!DR225,{"&gt;0","&lt;0"})*{1,-1})</f>
        <v>0</v>
      </c>
      <c r="DO225" s="25">
        <f>SUM(SUMIF(Survey!DY225:EE225,{"&gt;0","&lt;0"})*{1,-1})+SUM(SUMIF(Survey!EG225:EM225,{"&gt;0","&lt;0"})*{1,-1})</f>
        <v>0</v>
      </c>
      <c r="DP225">
        <f t="shared" si="197"/>
        <v>0</v>
      </c>
      <c r="DQ225">
        <f t="shared" si="198"/>
        <v>0</v>
      </c>
      <c r="DR225" s="16" t="str">
        <f t="shared" si="199"/>
        <v>Pass</v>
      </c>
      <c r="DS225" s="33" t="b">
        <f>IF(ABS(Survey!$EE225)=0,TRUE,FALSE)</f>
        <v>1</v>
      </c>
      <c r="DT225" s="32" t="b">
        <f>NOT(ISBLANK(Survey!EF225))</f>
        <v>0</v>
      </c>
      <c r="DU225" s="16" t="str">
        <f t="shared" si="200"/>
        <v>Pass</v>
      </c>
      <c r="DV225" s="33" t="b">
        <f>IF(ABS(Survey!$EM225)=0,TRUE,FALSE)</f>
        <v>1</v>
      </c>
      <c r="DW225" s="32" t="b">
        <f>NOT(ISBLANK(Survey!$EN225))</f>
        <v>0</v>
      </c>
      <c r="DX225" s="16" t="str">
        <f t="shared" si="201"/>
        <v>Fail</v>
      </c>
      <c r="DY225" s="31">
        <f>SUM(SUMIF(Survey!ET225:EV225,{"&gt;0","&lt;0"})*{1,-1})</f>
        <v>0</v>
      </c>
      <c r="DZ225">
        <f t="shared" si="202"/>
        <v>0</v>
      </c>
      <c r="EA225">
        <f t="shared" si="203"/>
        <v>100</v>
      </c>
      <c r="EB225" s="30" t="b">
        <f>IF(OR(Survey!$M225="ETF",Survey!$M225="ETF, alternative mutual fund",Survey!$M225="Closed-end", Survey!$M225="Split share corp"),TRUE,FALSE)</f>
        <v>0</v>
      </c>
      <c r="EC225" s="16" t="str">
        <f t="shared" si="204"/>
        <v>Fail</v>
      </c>
      <c r="ED225" s="31">
        <f>SUM(SUMIF(Survey!EX225:FD225,{"&gt;0","&lt;0"})*{1,-1})</f>
        <v>0</v>
      </c>
      <c r="EE225">
        <f t="shared" si="205"/>
        <v>0</v>
      </c>
      <c r="EF225" s="17">
        <f t="shared" si="206"/>
        <v>100</v>
      </c>
      <c r="EG225" s="16" t="str">
        <f t="shared" si="207"/>
        <v>Fail</v>
      </c>
      <c r="EH225" s="31">
        <f>SUM(SUMIF(Survey!FF225:FL225,{"&gt;0","&lt;0"})*{1,-1})</f>
        <v>0</v>
      </c>
      <c r="EI225">
        <f t="shared" si="208"/>
        <v>0</v>
      </c>
      <c r="EJ225" s="17">
        <f t="shared" si="209"/>
        <v>100</v>
      </c>
    </row>
    <row r="226" spans="1:140">
      <c r="A226">
        <v>226</v>
      </c>
      <c r="B226" t="str">
        <f t="shared" si="0"/>
        <v>Pass</v>
      </c>
      <c r="C226" t="str">
        <f>IF(COUNTBLANK(Survey!B226:FM226)=$C$2, "Pass", "Fail")</f>
        <v>Pass</v>
      </c>
      <c r="D226" s="16" t="str">
        <f t="shared" si="158"/>
        <v>Fail</v>
      </c>
      <c r="E226" t="str">
        <f>IF(OR(ISBLANK(Survey!AL226),COUNTIF(G226:BJ226,"Fail")),"Fail","Pass")</f>
        <v>Fail</v>
      </c>
      <c r="F226" s="265"/>
      <c r="G226" s="16" t="str">
        <f t="shared" si="159"/>
        <v>Fail</v>
      </c>
      <c r="H226" s="139">
        <f>COUNTBLANK(Survey!B226:D226)+COUNTBLANK(Survey!G226)+COUNTBLANK(Survey!I226)+COUNTBLANK(Survey!K226:M226)+COUNTBLANK(Survey!P226:Q226)+COUNTBLANK(Survey!T226:W226)+COUNTBLANK(Survey!Z226:AC226)+COUNTBLANK(Survey!AF226:AG226)+COUNTBLANK(Survey!AK226:AK226)</f>
        <v>21</v>
      </c>
      <c r="I226" t="str">
        <f t="shared" si="160"/>
        <v>Fail</v>
      </c>
      <c r="J226" t="b">
        <f>IF(Survey!E226="No",TRUE,FALSE)</f>
        <v>0</v>
      </c>
      <c r="K226" s="29" cm="1">
        <f t="array" ref="K226">IF(COUNTA(Survey!$E$4:$E$695)=1, 0, SUM(IF(COUNTIF(Survey!$E$4:$E$695, Survey!$E$4:$E$695)=1,1,0)))</f>
        <v>0</v>
      </c>
      <c r="L226" s="29">
        <f>LEN(Survey!E226)</f>
        <v>0</v>
      </c>
      <c r="M226" s="16" t="str">
        <f t="shared" si="161"/>
        <v>Fail</v>
      </c>
      <c r="N226" t="b">
        <f>IF(Survey!F226="No",TRUE,FALSE)</f>
        <v>0</v>
      </c>
      <c r="O226" t="b">
        <f>Survey!F226=Survey!E226</f>
        <v>1</v>
      </c>
      <c r="P226">
        <f>COUNTIF(Survey!$F$4:$F$695,Survey!F226)</f>
        <v>0</v>
      </c>
      <c r="Q226" s="28">
        <f>LEN(Survey!F226)</f>
        <v>0</v>
      </c>
      <c r="R226" s="16" t="str">
        <f t="shared" si="162"/>
        <v>Pass</v>
      </c>
      <c r="S226" s="29">
        <f>MOD((LEN(Survey!H226)+2),11)</f>
        <v>2</v>
      </c>
      <c r="T226">
        <f>COUNTIF(Survey!$H$4:$H$695,Survey!H226)</f>
        <v>0</v>
      </c>
      <c r="U226" s="28" t="str">
        <f>IF(Survey!$L226="Prospectus fund", "Yes", "No")</f>
        <v>No</v>
      </c>
      <c r="V226" s="16" t="str">
        <f t="shared" si="163"/>
        <v>Pass</v>
      </c>
      <c r="W226" s="29">
        <f>MOD((LEN(Survey!J226)+2),11)</f>
        <v>2</v>
      </c>
      <c r="X226">
        <f>COUNTIF(Survey!$J$4:$J$695,Survey!J226)</f>
        <v>0</v>
      </c>
      <c r="Y226" s="30" t="b">
        <f>IF(OR(Survey!$M226="ETF",Survey!$M226="ETF, alternative mutual fund",Survey!$M226="Closed-end", Survey!$M226="Split share corp", Survey!$I226="Yes"),TRUE,FALSE)</f>
        <v>0</v>
      </c>
      <c r="Z226" s="16" t="str">
        <f>IFERROR(IF(AND(OR(AC226=AD226,AD226 = "Either"),NOT(ISBLANK(Survey!K226))),"Pass","Fail"),"Pass")</f>
        <v>Fail</v>
      </c>
      <c r="AA226" s="31" cm="1">
        <f t="array" ref="AA226">SUM(SUMIF(Survey!CH226:DA226,{"&gt;0","&lt;0"})*{1,-1})</f>
        <v>0</v>
      </c>
      <c r="AB226" s="33" cm="1">
        <f t="array" ref="AB226">SUM(SUMIF(Survey!CK226,{"&gt;0","&lt;0"})*{1,-1})+SUM(SUMIF(Survey!CU226,{"&gt;0","&lt;0"})*{1,-1})</f>
        <v>0</v>
      </c>
      <c r="AC226" s="33">
        <f>Survey!K226</f>
        <v>0</v>
      </c>
      <c r="AD226" s="32" t="str">
        <f t="shared" si="164"/>
        <v>Either</v>
      </c>
      <c r="AE226" s="16" t="str">
        <f t="shared" si="165"/>
        <v>Fail</v>
      </c>
      <c r="AF226" s="58" cm="1">
        <f t="array" ref="AF226">SUM(SUMIF(Survey!CH226:DA226,{"&gt;0","&lt;0"})*{1,-1})+SUM(SUMIF(Survey!DC226:DV226,{"&gt;0","&lt;0"})*{1,-1})</f>
        <v>0</v>
      </c>
      <c r="AG226" s="58">
        <f>IFERROR(AF226/(Survey!$BA226),0)</f>
        <v>0</v>
      </c>
      <c r="AH226" s="104" t="b">
        <f>IF(OR(Survey!$M226="Alternative strategy or hedge",Survey!$M226="Private asset",Survey!$L226="Prospectus fund"),TRUE,FALSE)</f>
        <v>0</v>
      </c>
      <c r="AI226" s="104" t="b">
        <f>NOT(ISBLANK(Survey!$M226))</f>
        <v>0</v>
      </c>
      <c r="AJ226" s="16" t="str">
        <f t="shared" si="166"/>
        <v>Fail</v>
      </c>
      <c r="AK226" t="b">
        <f>IF(Survey!W226="No",TRUE,FALSE)</f>
        <v>0</v>
      </c>
      <c r="AL226" s="119">
        <f>MOD((LEN(Survey!W226)+2),22)</f>
        <v>2</v>
      </c>
      <c r="AM226" t="str">
        <f t="shared" si="167"/>
        <v>Pass</v>
      </c>
      <c r="AN226" s="33" t="b">
        <f>NOT(ISNUMBER(SEARCH("Other",Survey!$Q226)))</f>
        <v>1</v>
      </c>
      <c r="AO226" s="32" t="b">
        <f>NOT(ISBLANK(Survey!$R226))</f>
        <v>0</v>
      </c>
      <c r="AP226" s="16" t="str">
        <f t="shared" si="168"/>
        <v>Pass</v>
      </c>
      <c r="AQ226" s="114">
        <f>COUNTBLANK(Survey!$X226)</f>
        <v>1</v>
      </c>
      <c r="AR226" s="58">
        <f>IF(AND(Survey!L226&lt;&gt;"Exempt fund",OR(Survey!$M226="ETF",Survey!$M226="ETF, alternative mutual fund",Survey!$M226="Mutual fund",Survey!$M226="Alternative mutual fund",Survey!$M226="Money market")),1,0)</f>
        <v>0</v>
      </c>
      <c r="AS226" s="16" t="str">
        <f t="shared" si="169"/>
        <v>Pass</v>
      </c>
      <c r="AT226" s="33" t="b">
        <f>NOT(ISNUMBER(SEARCH("Yes",Survey!$AC226)))</f>
        <v>1</v>
      </c>
      <c r="AU226" s="32" t="b">
        <f>IF(COUNTBLANK(Survey!$AD226:$AE226)=0,TRUE, FALSE)</f>
        <v>0</v>
      </c>
      <c r="AV226" s="16" t="str">
        <f t="shared" si="170"/>
        <v>Pass</v>
      </c>
      <c r="AW226" s="33" t="b">
        <f>NOT(ISNUMBER(SEARCH("Yes",Survey!$AF226)))</f>
        <v>1</v>
      </c>
      <c r="AX226" s="32" t="b">
        <f>NOT(ISBLANK(Survey!$AH226))</f>
        <v>0</v>
      </c>
      <c r="AY226" s="16" t="str">
        <f t="shared" si="171"/>
        <v>Pass</v>
      </c>
      <c r="AZ226" s="33" t="b">
        <f>NOT(OR(ISNUMBER(SEARCH("Other",Survey!$AH226)),ISNUMBER(SEARCH("Multiple",Survey!$AH226))))</f>
        <v>1</v>
      </c>
      <c r="BA226" s="32" t="b">
        <f>NOT(ISBLANK(Survey!$AI226))</f>
        <v>0</v>
      </c>
      <c r="BB226" s="16" t="str">
        <f t="shared" si="172"/>
        <v>Fail</v>
      </c>
      <c r="BC226" s="114">
        <f>IF(ABS(Survey!$BA226)&gt;0, 1,0)</f>
        <v>0</v>
      </c>
      <c r="BD226" s="114">
        <f>IF(COUNTBLANK(Survey!$AL226)=0,1,0)</f>
        <v>0</v>
      </c>
      <c r="BE226" s="16" t="str">
        <f t="shared" si="173"/>
        <v>Pass</v>
      </c>
      <c r="BF226" s="114">
        <f>IF(ISBLANK(Survey!$AL226),0,1)</f>
        <v>0</v>
      </c>
      <c r="BG226" s="133">
        <f>COUNTBLANK(Survey!$AM226)</f>
        <v>1</v>
      </c>
      <c r="BH226" s="16" t="str">
        <f t="shared" si="174"/>
        <v>Pass</v>
      </c>
      <c r="BI226" s="114">
        <f>IF(OR(Survey!$AM226="Closed",ISBLANK(Survey!$AM226)),0,1)</f>
        <v>0</v>
      </c>
      <c r="BJ226" s="133">
        <f>IF(ISBLANK(Survey!$AN226),1,0)</f>
        <v>1</v>
      </c>
      <c r="BK226" s="118" t="str">
        <f t="shared" si="175"/>
        <v>Pass</v>
      </c>
      <c r="BL226" s="31" cm="1">
        <f t="array" ref="BL226">SUM(SUMIF(Survey!AO226:AP226,{"&gt;0","&lt;0"})*{1,-1})</f>
        <v>0</v>
      </c>
      <c r="BM226">
        <f t="shared" si="176"/>
        <v>0</v>
      </c>
      <c r="BN226">
        <f t="shared" si="177"/>
        <v>100</v>
      </c>
      <c r="BO226" s="118" t="str">
        <f t="shared" si="178"/>
        <v>Pass</v>
      </c>
      <c r="BP226">
        <f>IF(Survey!AQ226="No",0,1)</f>
        <v>1</v>
      </c>
      <c r="BQ226" s="207">
        <f>MOD((LEN(Survey!AQ226)+2),22)</f>
        <v>2</v>
      </c>
      <c r="BR226">
        <f>IF(Survey!AR226="No",0,1)</f>
        <v>1</v>
      </c>
      <c r="BS226" s="207">
        <f>MOD((LEN(Survey!AR226)+2),22)</f>
        <v>2</v>
      </c>
      <c r="BT226" s="114">
        <f>COUNTBLANK(Survey!$AQ226:$AS226)+COUNTBLANK(Survey!$AU226)</f>
        <v>4</v>
      </c>
      <c r="BU226" s="114">
        <f>IF(Survey!$I226="Yes",1,0)</f>
        <v>0</v>
      </c>
      <c r="BV226" s="114">
        <f>IF(OR(Survey!$M226="Mutual fund",Survey!$M226="Alternative mutual fund",Survey!$M226="Money market"),1,0)</f>
        <v>0</v>
      </c>
      <c r="BW226" s="119">
        <f>IF(OR(Survey!$M226="ETF",Survey!$M226="ETF, alternative mutual fund"),1,0)</f>
        <v>0</v>
      </c>
      <c r="BX226" s="16" t="str">
        <f t="shared" si="179"/>
        <v>Pass</v>
      </c>
      <c r="BY226" s="33">
        <f>IF(ISNUMBER(SEARCH("Other",Survey!$AS226)), 1, 0)</f>
        <v>0</v>
      </c>
      <c r="BZ226" s="58" t="b">
        <f>NOT(ISBLANK(Survey!$AT226))</f>
        <v>0</v>
      </c>
      <c r="CA226" s="16" t="str">
        <f t="shared" si="180"/>
        <v>Pass</v>
      </c>
      <c r="CB226" s="114">
        <f>IF(Survey!$BB226=0, 0,1)</f>
        <v>0</v>
      </c>
      <c r="CC226" s="58">
        <f>Survey!$AV226</f>
        <v>0</v>
      </c>
      <c r="CD226" s="58">
        <f>Survey!$BC226+Survey!$BD226+ABS(Survey!$BE226)-ABS(Survey!$BF226)-ABS(Survey!$BG226)-ABS(Survey!$BL226)</f>
        <v>0</v>
      </c>
      <c r="CE226" s="138">
        <f>Survey!BB226+(ABS(Survey!$BH226)-ABS(Survey!$BI226)+ABS(Survey!$BJ226)-ABS(Survey!$BK226))*0.5</f>
        <v>0</v>
      </c>
      <c r="CF226" s="58">
        <f t="shared" si="181"/>
        <v>0</v>
      </c>
      <c r="CG226" s="58">
        <f>IF(AND($CC226&gt;$CF226-0.2,$CC226&lt;$CF226+0.2,ISBLANK(Survey!$AV226)=FALSE),0,1)</f>
        <v>1</v>
      </c>
      <c r="CH226" s="133">
        <f>IF(ISBLANK(Survey!$AW226),1,0)</f>
        <v>1</v>
      </c>
      <c r="CI226" s="16" t="str">
        <f t="shared" si="182"/>
        <v>Pass</v>
      </c>
      <c r="CJ226" s="114">
        <f>IF(Survey!$BB226=0, 0,1)</f>
        <v>0</v>
      </c>
      <c r="CK226" s="58">
        <f>IF(AND(Survey!$AX226&gt;=0,Survey!$AX226&lt;=0.2,Survey!$AX226&lt;&gt;""),0,1)</f>
        <v>1</v>
      </c>
      <c r="CL226" s="114">
        <f>IF(ISBLANK(Survey!$AY226),1,0)</f>
        <v>1</v>
      </c>
      <c r="CM226" s="16" t="str">
        <f t="shared" si="183"/>
        <v>Fail</v>
      </c>
      <c r="CN226" s="133">
        <f>Survey!$AZ226</f>
        <v>0</v>
      </c>
      <c r="CO226" s="16" t="str">
        <f t="shared" si="184"/>
        <v>Pass</v>
      </c>
      <c r="CP226" s="31">
        <f>Survey!$BA226</f>
        <v>0</v>
      </c>
      <c r="CQ226" s="138">
        <f>Survey!$BB226+Survey!$BC226+Survey!$BD226+ABS(Survey!$BE226)-ABS(Survey!$BF226)-ABS(Survey!$BG226)+ABS(Survey!$BH226)-ABS(Survey!$BI226)+ABS(Survey!$BJ226)-ABS(Survey!$BK226)-ABS(Survey!$BL226)+Survey!$BM226</f>
        <v>0</v>
      </c>
      <c r="CR226" s="30">
        <f t="shared" si="185"/>
        <v>0</v>
      </c>
      <c r="CS226" s="17">
        <f t="shared" si="186"/>
        <v>0</v>
      </c>
      <c r="CT226" s="16" t="str">
        <f t="shared" si="187"/>
        <v>Pass</v>
      </c>
      <c r="CU226" s="33" t="b">
        <f>IF(ABS(Survey!$BM226)=0,TRUE,FALSE)</f>
        <v>1</v>
      </c>
      <c r="CV226" s="32" t="b">
        <f>NOT(ISBLANK(Survey!$BN226))</f>
        <v>0</v>
      </c>
      <c r="CW226" t="str">
        <f t="shared" si="188"/>
        <v>Fail</v>
      </c>
      <c r="CX226" s="25">
        <f>Survey!$BA226</f>
        <v>0</v>
      </c>
      <c r="CY226" s="25" cm="1">
        <f t="array" ref="CY226">SUM(SUMIF(Survey!BP226:BW226,{"&gt;0","&lt;0"})*{1,-1})-SUM(SUMIF(Survey!BY226:CF226,{"&gt;0","&lt;0"})*{1,-1})</f>
        <v>0</v>
      </c>
      <c r="CZ226" s="30" t="str">
        <f t="shared" si="189"/>
        <v>No holdings</v>
      </c>
      <c r="DA226">
        <f t="shared" si="190"/>
        <v>0</v>
      </c>
      <c r="DB226" s="16" t="str">
        <f t="shared" si="191"/>
        <v>Fail</v>
      </c>
      <c r="DC226" s="31">
        <f>Survey!$BA226</f>
        <v>0</v>
      </c>
      <c r="DD226" s="31" cm="1">
        <f t="array" ref="DD226">SUM(SUMIF(Survey!CH226:DA226,{"&gt;0","&lt;0"})*{1,-1})-SUM(SUMIF(Survey!DC226:DV226,{"&gt;0","&lt;0"})*{1,-1})</f>
        <v>0</v>
      </c>
      <c r="DE226" s="30" t="str">
        <f t="shared" si="192"/>
        <v>No holdings</v>
      </c>
      <c r="DF226" s="17">
        <f t="shared" si="193"/>
        <v>0</v>
      </c>
      <c r="DG226" s="16" t="str">
        <f t="shared" si="194"/>
        <v>Pass</v>
      </c>
      <c r="DH226" s="33" t="b">
        <f>IF(ABS(Survey!$DA226)=0,TRUE,FALSE)</f>
        <v>1</v>
      </c>
      <c r="DI226" s="32" t="b">
        <f>NOT(ISBLANK(Survey!$DB226))</f>
        <v>0</v>
      </c>
      <c r="DJ226" s="16" t="str">
        <f t="shared" si="195"/>
        <v>Pass</v>
      </c>
      <c r="DK226" s="33" t="b">
        <f>IF(ABS(Survey!$DV226)=0,TRUE,FALSE)</f>
        <v>1</v>
      </c>
      <c r="DL226" s="32" t="b">
        <f>NOT(ISBLANK(Survey!$DW226))</f>
        <v>0</v>
      </c>
      <c r="DM226" t="str">
        <f t="shared" si="196"/>
        <v>Pass</v>
      </c>
      <c r="DN226" s="25" cm="1">
        <f t="array" ref="DN226">SUM(SUMIF(Survey!CW226,{"&gt;0","&lt;0"})*{1,-1})+SUM(SUMIF(Survey!DR226,{"&gt;0","&lt;0"})*{1,-1})</f>
        <v>0</v>
      </c>
      <c r="DO226" s="25">
        <f>SUM(SUMIF(Survey!DY226:EE226,{"&gt;0","&lt;0"})*{1,-1})+SUM(SUMIF(Survey!EG226:EM226,{"&gt;0","&lt;0"})*{1,-1})</f>
        <v>0</v>
      </c>
      <c r="DP226">
        <f t="shared" si="197"/>
        <v>0</v>
      </c>
      <c r="DQ226">
        <f t="shared" si="198"/>
        <v>0</v>
      </c>
      <c r="DR226" s="16" t="str">
        <f t="shared" si="199"/>
        <v>Pass</v>
      </c>
      <c r="DS226" s="33" t="b">
        <f>IF(ABS(Survey!$EE226)=0,TRUE,FALSE)</f>
        <v>1</v>
      </c>
      <c r="DT226" s="32" t="b">
        <f>NOT(ISBLANK(Survey!EF226))</f>
        <v>0</v>
      </c>
      <c r="DU226" s="16" t="str">
        <f t="shared" si="200"/>
        <v>Pass</v>
      </c>
      <c r="DV226" s="33" t="b">
        <f>IF(ABS(Survey!$EM226)=0,TRUE,FALSE)</f>
        <v>1</v>
      </c>
      <c r="DW226" s="32" t="b">
        <f>NOT(ISBLANK(Survey!$EN226))</f>
        <v>0</v>
      </c>
      <c r="DX226" s="16" t="str">
        <f t="shared" si="201"/>
        <v>Fail</v>
      </c>
      <c r="DY226" s="31">
        <f>SUM(SUMIF(Survey!ET226:EV226,{"&gt;0","&lt;0"})*{1,-1})</f>
        <v>0</v>
      </c>
      <c r="DZ226">
        <f t="shared" si="202"/>
        <v>0</v>
      </c>
      <c r="EA226">
        <f t="shared" si="203"/>
        <v>100</v>
      </c>
      <c r="EB226" s="30" t="b">
        <f>IF(OR(Survey!$M226="ETF",Survey!$M226="ETF, alternative mutual fund",Survey!$M226="Closed-end", Survey!$M226="Split share corp"),TRUE,FALSE)</f>
        <v>0</v>
      </c>
      <c r="EC226" s="16" t="str">
        <f t="shared" si="204"/>
        <v>Fail</v>
      </c>
      <c r="ED226" s="31">
        <f>SUM(SUMIF(Survey!EX226:FD226,{"&gt;0","&lt;0"})*{1,-1})</f>
        <v>0</v>
      </c>
      <c r="EE226">
        <f t="shared" si="205"/>
        <v>0</v>
      </c>
      <c r="EF226" s="17">
        <f t="shared" si="206"/>
        <v>100</v>
      </c>
      <c r="EG226" s="16" t="str">
        <f t="shared" si="207"/>
        <v>Fail</v>
      </c>
      <c r="EH226" s="31">
        <f>SUM(SUMIF(Survey!FF226:FL226,{"&gt;0","&lt;0"})*{1,-1})</f>
        <v>0</v>
      </c>
      <c r="EI226">
        <f t="shared" si="208"/>
        <v>0</v>
      </c>
      <c r="EJ226" s="17">
        <f t="shared" si="209"/>
        <v>100</v>
      </c>
    </row>
    <row r="227" spans="1:140">
      <c r="A227">
        <v>227</v>
      </c>
      <c r="B227" t="str">
        <f t="shared" si="0"/>
        <v>Pass</v>
      </c>
      <c r="C227" t="str">
        <f>IF(COUNTBLANK(Survey!B227:FM227)=$C$2, "Pass", "Fail")</f>
        <v>Pass</v>
      </c>
      <c r="D227" s="16" t="str">
        <f t="shared" si="158"/>
        <v>Fail</v>
      </c>
      <c r="E227" t="str">
        <f>IF(OR(ISBLANK(Survey!AL227),COUNTIF(G227:BJ227,"Fail")),"Fail","Pass")</f>
        <v>Fail</v>
      </c>
      <c r="F227" s="265"/>
      <c r="G227" s="16" t="str">
        <f t="shared" si="159"/>
        <v>Fail</v>
      </c>
      <c r="H227" s="139">
        <f>COUNTBLANK(Survey!B227:D227)+COUNTBLANK(Survey!G227)+COUNTBLANK(Survey!I227)+COUNTBLANK(Survey!K227:M227)+COUNTBLANK(Survey!P227:Q227)+COUNTBLANK(Survey!T227:W227)+COUNTBLANK(Survey!Z227:AC227)+COUNTBLANK(Survey!AF227:AG227)+COUNTBLANK(Survey!AK227:AK227)</f>
        <v>21</v>
      </c>
      <c r="I227" t="str">
        <f t="shared" si="160"/>
        <v>Fail</v>
      </c>
      <c r="J227" t="b">
        <f>IF(Survey!E227="No",TRUE,FALSE)</f>
        <v>0</v>
      </c>
      <c r="K227" s="29" cm="1">
        <f t="array" ref="K227">IF(COUNTA(Survey!$E$4:$E$695)=1, 0, SUM(IF(COUNTIF(Survey!$E$4:$E$695, Survey!$E$4:$E$695)=1,1,0)))</f>
        <v>0</v>
      </c>
      <c r="L227" s="29">
        <f>LEN(Survey!E227)</f>
        <v>0</v>
      </c>
      <c r="M227" s="16" t="str">
        <f t="shared" si="161"/>
        <v>Fail</v>
      </c>
      <c r="N227" t="b">
        <f>IF(Survey!F227="No",TRUE,FALSE)</f>
        <v>0</v>
      </c>
      <c r="O227" t="b">
        <f>Survey!F227=Survey!E227</f>
        <v>1</v>
      </c>
      <c r="P227">
        <f>COUNTIF(Survey!$F$4:$F$695,Survey!F227)</f>
        <v>0</v>
      </c>
      <c r="Q227" s="28">
        <f>LEN(Survey!F227)</f>
        <v>0</v>
      </c>
      <c r="R227" s="16" t="str">
        <f t="shared" si="162"/>
        <v>Pass</v>
      </c>
      <c r="S227" s="29">
        <f>MOD((LEN(Survey!H227)+2),11)</f>
        <v>2</v>
      </c>
      <c r="T227">
        <f>COUNTIF(Survey!$H$4:$H$695,Survey!H227)</f>
        <v>0</v>
      </c>
      <c r="U227" s="28" t="str">
        <f>IF(Survey!$L227="Prospectus fund", "Yes", "No")</f>
        <v>No</v>
      </c>
      <c r="V227" s="16" t="str">
        <f t="shared" si="163"/>
        <v>Pass</v>
      </c>
      <c r="W227" s="29">
        <f>MOD((LEN(Survey!J227)+2),11)</f>
        <v>2</v>
      </c>
      <c r="X227">
        <f>COUNTIF(Survey!$J$4:$J$695,Survey!J227)</f>
        <v>0</v>
      </c>
      <c r="Y227" s="30" t="b">
        <f>IF(OR(Survey!$M227="ETF",Survey!$M227="ETF, alternative mutual fund",Survey!$M227="Closed-end", Survey!$M227="Split share corp", Survey!$I227="Yes"),TRUE,FALSE)</f>
        <v>0</v>
      </c>
      <c r="Z227" s="16" t="str">
        <f>IFERROR(IF(AND(OR(AC227=AD227,AD227 = "Either"),NOT(ISBLANK(Survey!K227))),"Pass","Fail"),"Pass")</f>
        <v>Fail</v>
      </c>
      <c r="AA227" s="31" cm="1">
        <f t="array" ref="AA227">SUM(SUMIF(Survey!CH227:DA227,{"&gt;0","&lt;0"})*{1,-1})</f>
        <v>0</v>
      </c>
      <c r="AB227" s="33" cm="1">
        <f t="array" ref="AB227">SUM(SUMIF(Survey!CK227,{"&gt;0","&lt;0"})*{1,-1})+SUM(SUMIF(Survey!CU227,{"&gt;0","&lt;0"})*{1,-1})</f>
        <v>0</v>
      </c>
      <c r="AC227" s="33">
        <f>Survey!K227</f>
        <v>0</v>
      </c>
      <c r="AD227" s="32" t="str">
        <f t="shared" si="164"/>
        <v>Either</v>
      </c>
      <c r="AE227" s="16" t="str">
        <f t="shared" si="165"/>
        <v>Fail</v>
      </c>
      <c r="AF227" s="58" cm="1">
        <f t="array" ref="AF227">SUM(SUMIF(Survey!CH227:DA227,{"&gt;0","&lt;0"})*{1,-1})+SUM(SUMIF(Survey!DC227:DV227,{"&gt;0","&lt;0"})*{1,-1})</f>
        <v>0</v>
      </c>
      <c r="AG227" s="58">
        <f>IFERROR(AF227/(Survey!$BA227),0)</f>
        <v>0</v>
      </c>
      <c r="AH227" s="104" t="b">
        <f>IF(OR(Survey!$M227="Alternative strategy or hedge",Survey!$M227="Private asset",Survey!$L227="Prospectus fund"),TRUE,FALSE)</f>
        <v>0</v>
      </c>
      <c r="AI227" s="104" t="b">
        <f>NOT(ISBLANK(Survey!$M227))</f>
        <v>0</v>
      </c>
      <c r="AJ227" s="16" t="str">
        <f t="shared" si="166"/>
        <v>Fail</v>
      </c>
      <c r="AK227" t="b">
        <f>IF(Survey!W227="No",TRUE,FALSE)</f>
        <v>0</v>
      </c>
      <c r="AL227" s="119">
        <f>MOD((LEN(Survey!W227)+2),22)</f>
        <v>2</v>
      </c>
      <c r="AM227" t="str">
        <f t="shared" si="167"/>
        <v>Pass</v>
      </c>
      <c r="AN227" s="33" t="b">
        <f>NOT(ISNUMBER(SEARCH("Other",Survey!$Q227)))</f>
        <v>1</v>
      </c>
      <c r="AO227" s="32" t="b">
        <f>NOT(ISBLANK(Survey!$R227))</f>
        <v>0</v>
      </c>
      <c r="AP227" s="16" t="str">
        <f t="shared" si="168"/>
        <v>Pass</v>
      </c>
      <c r="AQ227" s="114">
        <f>COUNTBLANK(Survey!$X227)</f>
        <v>1</v>
      </c>
      <c r="AR227" s="58">
        <f>IF(AND(Survey!L227&lt;&gt;"Exempt fund",OR(Survey!$M227="ETF",Survey!$M227="ETF, alternative mutual fund",Survey!$M227="Mutual fund",Survey!$M227="Alternative mutual fund",Survey!$M227="Money market")),1,0)</f>
        <v>0</v>
      </c>
      <c r="AS227" s="16" t="str">
        <f t="shared" si="169"/>
        <v>Pass</v>
      </c>
      <c r="AT227" s="33" t="b">
        <f>NOT(ISNUMBER(SEARCH("Yes",Survey!$AC227)))</f>
        <v>1</v>
      </c>
      <c r="AU227" s="32" t="b">
        <f>IF(COUNTBLANK(Survey!$AD227:$AE227)=0,TRUE, FALSE)</f>
        <v>0</v>
      </c>
      <c r="AV227" s="16" t="str">
        <f t="shared" si="170"/>
        <v>Pass</v>
      </c>
      <c r="AW227" s="33" t="b">
        <f>NOT(ISNUMBER(SEARCH("Yes",Survey!$AF227)))</f>
        <v>1</v>
      </c>
      <c r="AX227" s="32" t="b">
        <f>NOT(ISBLANK(Survey!$AH227))</f>
        <v>0</v>
      </c>
      <c r="AY227" s="16" t="str">
        <f t="shared" si="171"/>
        <v>Pass</v>
      </c>
      <c r="AZ227" s="33" t="b">
        <f>NOT(OR(ISNUMBER(SEARCH("Other",Survey!$AH227)),ISNUMBER(SEARCH("Multiple",Survey!$AH227))))</f>
        <v>1</v>
      </c>
      <c r="BA227" s="32" t="b">
        <f>NOT(ISBLANK(Survey!$AI227))</f>
        <v>0</v>
      </c>
      <c r="BB227" s="16" t="str">
        <f t="shared" si="172"/>
        <v>Fail</v>
      </c>
      <c r="BC227" s="114">
        <f>IF(ABS(Survey!$BA227)&gt;0, 1,0)</f>
        <v>0</v>
      </c>
      <c r="BD227" s="114">
        <f>IF(COUNTBLANK(Survey!$AL227)=0,1,0)</f>
        <v>0</v>
      </c>
      <c r="BE227" s="16" t="str">
        <f t="shared" si="173"/>
        <v>Pass</v>
      </c>
      <c r="BF227" s="114">
        <f>IF(ISBLANK(Survey!$AL227),0,1)</f>
        <v>0</v>
      </c>
      <c r="BG227" s="133">
        <f>COUNTBLANK(Survey!$AM227)</f>
        <v>1</v>
      </c>
      <c r="BH227" s="16" t="str">
        <f t="shared" si="174"/>
        <v>Pass</v>
      </c>
      <c r="BI227" s="114">
        <f>IF(OR(Survey!$AM227="Closed",ISBLANK(Survey!$AM227)),0,1)</f>
        <v>0</v>
      </c>
      <c r="BJ227" s="133">
        <f>IF(ISBLANK(Survey!$AN227),1,0)</f>
        <v>1</v>
      </c>
      <c r="BK227" s="118" t="str">
        <f t="shared" si="175"/>
        <v>Pass</v>
      </c>
      <c r="BL227" s="31" cm="1">
        <f t="array" ref="BL227">SUM(SUMIF(Survey!AO227:AP227,{"&gt;0","&lt;0"})*{1,-1})</f>
        <v>0</v>
      </c>
      <c r="BM227">
        <f t="shared" si="176"/>
        <v>0</v>
      </c>
      <c r="BN227">
        <f t="shared" si="177"/>
        <v>100</v>
      </c>
      <c r="BO227" s="118" t="str">
        <f t="shared" si="178"/>
        <v>Pass</v>
      </c>
      <c r="BP227">
        <f>IF(Survey!AQ227="No",0,1)</f>
        <v>1</v>
      </c>
      <c r="BQ227" s="207">
        <f>MOD((LEN(Survey!AQ227)+2),22)</f>
        <v>2</v>
      </c>
      <c r="BR227">
        <f>IF(Survey!AR227="No",0,1)</f>
        <v>1</v>
      </c>
      <c r="BS227" s="207">
        <f>MOD((LEN(Survey!AR227)+2),22)</f>
        <v>2</v>
      </c>
      <c r="BT227" s="114">
        <f>COUNTBLANK(Survey!$AQ227:$AS227)+COUNTBLANK(Survey!$AU227)</f>
        <v>4</v>
      </c>
      <c r="BU227" s="114">
        <f>IF(Survey!$I227="Yes",1,0)</f>
        <v>0</v>
      </c>
      <c r="BV227" s="114">
        <f>IF(OR(Survey!$M227="Mutual fund",Survey!$M227="Alternative mutual fund",Survey!$M227="Money market"),1,0)</f>
        <v>0</v>
      </c>
      <c r="BW227" s="119">
        <f>IF(OR(Survey!$M227="ETF",Survey!$M227="ETF, alternative mutual fund"),1,0)</f>
        <v>0</v>
      </c>
      <c r="BX227" s="16" t="str">
        <f t="shared" si="179"/>
        <v>Pass</v>
      </c>
      <c r="BY227" s="33">
        <f>IF(ISNUMBER(SEARCH("Other",Survey!$AS227)), 1, 0)</f>
        <v>0</v>
      </c>
      <c r="BZ227" s="58" t="b">
        <f>NOT(ISBLANK(Survey!$AT227))</f>
        <v>0</v>
      </c>
      <c r="CA227" s="16" t="str">
        <f t="shared" si="180"/>
        <v>Pass</v>
      </c>
      <c r="CB227" s="114">
        <f>IF(Survey!$BB227=0, 0,1)</f>
        <v>0</v>
      </c>
      <c r="CC227" s="58">
        <f>Survey!$AV227</f>
        <v>0</v>
      </c>
      <c r="CD227" s="58">
        <f>Survey!$BC227+Survey!$BD227+ABS(Survey!$BE227)-ABS(Survey!$BF227)-ABS(Survey!$BG227)-ABS(Survey!$BL227)</f>
        <v>0</v>
      </c>
      <c r="CE227" s="138">
        <f>Survey!BB227+(ABS(Survey!$BH227)-ABS(Survey!$BI227)+ABS(Survey!$BJ227)-ABS(Survey!$BK227))*0.5</f>
        <v>0</v>
      </c>
      <c r="CF227" s="58">
        <f t="shared" si="181"/>
        <v>0</v>
      </c>
      <c r="CG227" s="58">
        <f>IF(AND($CC227&gt;$CF227-0.2,$CC227&lt;$CF227+0.2,ISBLANK(Survey!$AV227)=FALSE),0,1)</f>
        <v>1</v>
      </c>
      <c r="CH227" s="133">
        <f>IF(ISBLANK(Survey!$AW227),1,0)</f>
        <v>1</v>
      </c>
      <c r="CI227" s="16" t="str">
        <f t="shared" si="182"/>
        <v>Pass</v>
      </c>
      <c r="CJ227" s="114">
        <f>IF(Survey!$BB227=0, 0,1)</f>
        <v>0</v>
      </c>
      <c r="CK227" s="58">
        <f>IF(AND(Survey!$AX227&gt;=0,Survey!$AX227&lt;=0.2,Survey!$AX227&lt;&gt;""),0,1)</f>
        <v>1</v>
      </c>
      <c r="CL227" s="114">
        <f>IF(ISBLANK(Survey!$AY227),1,0)</f>
        <v>1</v>
      </c>
      <c r="CM227" s="16" t="str">
        <f t="shared" si="183"/>
        <v>Fail</v>
      </c>
      <c r="CN227" s="133">
        <f>Survey!$AZ227</f>
        <v>0</v>
      </c>
      <c r="CO227" s="16" t="str">
        <f t="shared" si="184"/>
        <v>Pass</v>
      </c>
      <c r="CP227" s="31">
        <f>Survey!$BA227</f>
        <v>0</v>
      </c>
      <c r="CQ227" s="138">
        <f>Survey!$BB227+Survey!$BC227+Survey!$BD227+ABS(Survey!$BE227)-ABS(Survey!$BF227)-ABS(Survey!$BG227)+ABS(Survey!$BH227)-ABS(Survey!$BI227)+ABS(Survey!$BJ227)-ABS(Survey!$BK227)-ABS(Survey!$BL227)+Survey!$BM227</f>
        <v>0</v>
      </c>
      <c r="CR227" s="30">
        <f t="shared" si="185"/>
        <v>0</v>
      </c>
      <c r="CS227" s="17">
        <f t="shared" si="186"/>
        <v>0</v>
      </c>
      <c r="CT227" s="16" t="str">
        <f t="shared" si="187"/>
        <v>Pass</v>
      </c>
      <c r="CU227" s="33" t="b">
        <f>IF(ABS(Survey!$BM227)=0,TRUE,FALSE)</f>
        <v>1</v>
      </c>
      <c r="CV227" s="32" t="b">
        <f>NOT(ISBLANK(Survey!$BN227))</f>
        <v>0</v>
      </c>
      <c r="CW227" t="str">
        <f t="shared" si="188"/>
        <v>Fail</v>
      </c>
      <c r="CX227" s="25">
        <f>Survey!$BA227</f>
        <v>0</v>
      </c>
      <c r="CY227" s="25" cm="1">
        <f t="array" ref="CY227">SUM(SUMIF(Survey!BP227:BW227,{"&gt;0","&lt;0"})*{1,-1})-SUM(SUMIF(Survey!BY227:CF227,{"&gt;0","&lt;0"})*{1,-1})</f>
        <v>0</v>
      </c>
      <c r="CZ227" s="30" t="str">
        <f t="shared" si="189"/>
        <v>No holdings</v>
      </c>
      <c r="DA227">
        <f t="shared" si="190"/>
        <v>0</v>
      </c>
      <c r="DB227" s="16" t="str">
        <f t="shared" si="191"/>
        <v>Fail</v>
      </c>
      <c r="DC227" s="31">
        <f>Survey!$BA227</f>
        <v>0</v>
      </c>
      <c r="DD227" s="31" cm="1">
        <f t="array" ref="DD227">SUM(SUMIF(Survey!CH227:DA227,{"&gt;0","&lt;0"})*{1,-1})-SUM(SUMIF(Survey!DC227:DV227,{"&gt;0","&lt;0"})*{1,-1})</f>
        <v>0</v>
      </c>
      <c r="DE227" s="30" t="str">
        <f t="shared" si="192"/>
        <v>No holdings</v>
      </c>
      <c r="DF227" s="17">
        <f t="shared" si="193"/>
        <v>0</v>
      </c>
      <c r="DG227" s="16" t="str">
        <f t="shared" si="194"/>
        <v>Pass</v>
      </c>
      <c r="DH227" s="33" t="b">
        <f>IF(ABS(Survey!$DA227)=0,TRUE,FALSE)</f>
        <v>1</v>
      </c>
      <c r="DI227" s="32" t="b">
        <f>NOT(ISBLANK(Survey!$DB227))</f>
        <v>0</v>
      </c>
      <c r="DJ227" s="16" t="str">
        <f t="shared" si="195"/>
        <v>Pass</v>
      </c>
      <c r="DK227" s="33" t="b">
        <f>IF(ABS(Survey!$DV227)=0,TRUE,FALSE)</f>
        <v>1</v>
      </c>
      <c r="DL227" s="32" t="b">
        <f>NOT(ISBLANK(Survey!$DW227))</f>
        <v>0</v>
      </c>
      <c r="DM227" t="str">
        <f t="shared" si="196"/>
        <v>Pass</v>
      </c>
      <c r="DN227" s="25" cm="1">
        <f t="array" ref="DN227">SUM(SUMIF(Survey!CW227,{"&gt;0","&lt;0"})*{1,-1})+SUM(SUMIF(Survey!DR227,{"&gt;0","&lt;0"})*{1,-1})</f>
        <v>0</v>
      </c>
      <c r="DO227" s="25">
        <f>SUM(SUMIF(Survey!DY227:EE227,{"&gt;0","&lt;0"})*{1,-1})+SUM(SUMIF(Survey!EG227:EM227,{"&gt;0","&lt;0"})*{1,-1})</f>
        <v>0</v>
      </c>
      <c r="DP227">
        <f t="shared" si="197"/>
        <v>0</v>
      </c>
      <c r="DQ227">
        <f t="shared" si="198"/>
        <v>0</v>
      </c>
      <c r="DR227" s="16" t="str">
        <f t="shared" si="199"/>
        <v>Pass</v>
      </c>
      <c r="DS227" s="33" t="b">
        <f>IF(ABS(Survey!$EE227)=0,TRUE,FALSE)</f>
        <v>1</v>
      </c>
      <c r="DT227" s="32" t="b">
        <f>NOT(ISBLANK(Survey!EF227))</f>
        <v>0</v>
      </c>
      <c r="DU227" s="16" t="str">
        <f t="shared" si="200"/>
        <v>Pass</v>
      </c>
      <c r="DV227" s="33" t="b">
        <f>IF(ABS(Survey!$EM227)=0,TRUE,FALSE)</f>
        <v>1</v>
      </c>
      <c r="DW227" s="32" t="b">
        <f>NOT(ISBLANK(Survey!$EN227))</f>
        <v>0</v>
      </c>
      <c r="DX227" s="16" t="str">
        <f t="shared" si="201"/>
        <v>Fail</v>
      </c>
      <c r="DY227" s="31">
        <f>SUM(SUMIF(Survey!ET227:EV227,{"&gt;0","&lt;0"})*{1,-1})</f>
        <v>0</v>
      </c>
      <c r="DZ227">
        <f t="shared" si="202"/>
        <v>0</v>
      </c>
      <c r="EA227">
        <f t="shared" si="203"/>
        <v>100</v>
      </c>
      <c r="EB227" s="30" t="b">
        <f>IF(OR(Survey!$M227="ETF",Survey!$M227="ETF, alternative mutual fund",Survey!$M227="Closed-end", Survey!$M227="Split share corp"),TRUE,FALSE)</f>
        <v>0</v>
      </c>
      <c r="EC227" s="16" t="str">
        <f t="shared" si="204"/>
        <v>Fail</v>
      </c>
      <c r="ED227" s="31">
        <f>SUM(SUMIF(Survey!EX227:FD227,{"&gt;0","&lt;0"})*{1,-1})</f>
        <v>0</v>
      </c>
      <c r="EE227">
        <f t="shared" si="205"/>
        <v>0</v>
      </c>
      <c r="EF227" s="17">
        <f t="shared" si="206"/>
        <v>100</v>
      </c>
      <c r="EG227" s="16" t="str">
        <f t="shared" si="207"/>
        <v>Fail</v>
      </c>
      <c r="EH227" s="31">
        <f>SUM(SUMIF(Survey!FF227:FL227,{"&gt;0","&lt;0"})*{1,-1})</f>
        <v>0</v>
      </c>
      <c r="EI227">
        <f t="shared" si="208"/>
        <v>0</v>
      </c>
      <c r="EJ227" s="17">
        <f t="shared" si="209"/>
        <v>100</v>
      </c>
    </row>
    <row r="228" spans="1:140">
      <c r="A228">
        <v>228</v>
      </c>
      <c r="B228" t="str">
        <f t="shared" si="0"/>
        <v>Pass</v>
      </c>
      <c r="C228" t="str">
        <f>IF(COUNTBLANK(Survey!B228:FM228)=$C$2, "Pass", "Fail")</f>
        <v>Pass</v>
      </c>
      <c r="D228" s="16" t="str">
        <f t="shared" si="158"/>
        <v>Fail</v>
      </c>
      <c r="E228" t="str">
        <f>IF(OR(ISBLANK(Survey!AL228),COUNTIF(G228:BJ228,"Fail")),"Fail","Pass")</f>
        <v>Fail</v>
      </c>
      <c r="F228" s="265"/>
      <c r="G228" s="16" t="str">
        <f t="shared" si="159"/>
        <v>Fail</v>
      </c>
      <c r="H228" s="139">
        <f>COUNTBLANK(Survey!B228:D228)+COUNTBLANK(Survey!G228)+COUNTBLANK(Survey!I228)+COUNTBLANK(Survey!K228:M228)+COUNTBLANK(Survey!P228:Q228)+COUNTBLANK(Survey!T228:W228)+COUNTBLANK(Survey!Z228:AC228)+COUNTBLANK(Survey!AF228:AG228)+COUNTBLANK(Survey!AK228:AK228)</f>
        <v>21</v>
      </c>
      <c r="I228" t="str">
        <f t="shared" si="160"/>
        <v>Fail</v>
      </c>
      <c r="J228" t="b">
        <f>IF(Survey!E228="No",TRUE,FALSE)</f>
        <v>0</v>
      </c>
      <c r="K228" s="29" cm="1">
        <f t="array" ref="K228">IF(COUNTA(Survey!$E$4:$E$695)=1, 0, SUM(IF(COUNTIF(Survey!$E$4:$E$695, Survey!$E$4:$E$695)=1,1,0)))</f>
        <v>0</v>
      </c>
      <c r="L228" s="29">
        <f>LEN(Survey!E228)</f>
        <v>0</v>
      </c>
      <c r="M228" s="16" t="str">
        <f t="shared" si="161"/>
        <v>Fail</v>
      </c>
      <c r="N228" t="b">
        <f>IF(Survey!F228="No",TRUE,FALSE)</f>
        <v>0</v>
      </c>
      <c r="O228" t="b">
        <f>Survey!F228=Survey!E228</f>
        <v>1</v>
      </c>
      <c r="P228">
        <f>COUNTIF(Survey!$F$4:$F$695,Survey!F228)</f>
        <v>0</v>
      </c>
      <c r="Q228" s="28">
        <f>LEN(Survey!F228)</f>
        <v>0</v>
      </c>
      <c r="R228" s="16" t="str">
        <f t="shared" si="162"/>
        <v>Pass</v>
      </c>
      <c r="S228" s="29">
        <f>MOD((LEN(Survey!H228)+2),11)</f>
        <v>2</v>
      </c>
      <c r="T228">
        <f>COUNTIF(Survey!$H$4:$H$695,Survey!H228)</f>
        <v>0</v>
      </c>
      <c r="U228" s="28" t="str">
        <f>IF(Survey!$L228="Prospectus fund", "Yes", "No")</f>
        <v>No</v>
      </c>
      <c r="V228" s="16" t="str">
        <f t="shared" si="163"/>
        <v>Pass</v>
      </c>
      <c r="W228" s="29">
        <f>MOD((LEN(Survey!J228)+2),11)</f>
        <v>2</v>
      </c>
      <c r="X228">
        <f>COUNTIF(Survey!$J$4:$J$695,Survey!J228)</f>
        <v>0</v>
      </c>
      <c r="Y228" s="30" t="b">
        <f>IF(OR(Survey!$M228="ETF",Survey!$M228="ETF, alternative mutual fund",Survey!$M228="Closed-end", Survey!$M228="Split share corp", Survey!$I228="Yes"),TRUE,FALSE)</f>
        <v>0</v>
      </c>
      <c r="Z228" s="16" t="str">
        <f>IFERROR(IF(AND(OR(AC228=AD228,AD228 = "Either"),NOT(ISBLANK(Survey!K228))),"Pass","Fail"),"Pass")</f>
        <v>Fail</v>
      </c>
      <c r="AA228" s="31" cm="1">
        <f t="array" ref="AA228">SUM(SUMIF(Survey!CH228:DA228,{"&gt;0","&lt;0"})*{1,-1})</f>
        <v>0</v>
      </c>
      <c r="AB228" s="33" cm="1">
        <f t="array" ref="AB228">SUM(SUMIF(Survey!CK228,{"&gt;0","&lt;0"})*{1,-1})+SUM(SUMIF(Survey!CU228,{"&gt;0","&lt;0"})*{1,-1})</f>
        <v>0</v>
      </c>
      <c r="AC228" s="33">
        <f>Survey!K228</f>
        <v>0</v>
      </c>
      <c r="AD228" s="32" t="str">
        <f t="shared" si="164"/>
        <v>Either</v>
      </c>
      <c r="AE228" s="16" t="str">
        <f t="shared" si="165"/>
        <v>Fail</v>
      </c>
      <c r="AF228" s="58" cm="1">
        <f t="array" ref="AF228">SUM(SUMIF(Survey!CH228:DA228,{"&gt;0","&lt;0"})*{1,-1})+SUM(SUMIF(Survey!DC228:DV228,{"&gt;0","&lt;0"})*{1,-1})</f>
        <v>0</v>
      </c>
      <c r="AG228" s="58">
        <f>IFERROR(AF228/(Survey!$BA228),0)</f>
        <v>0</v>
      </c>
      <c r="AH228" s="104" t="b">
        <f>IF(OR(Survey!$M228="Alternative strategy or hedge",Survey!$M228="Private asset",Survey!$L228="Prospectus fund"),TRUE,FALSE)</f>
        <v>0</v>
      </c>
      <c r="AI228" s="104" t="b">
        <f>NOT(ISBLANK(Survey!$M228))</f>
        <v>0</v>
      </c>
      <c r="AJ228" s="16" t="str">
        <f t="shared" si="166"/>
        <v>Fail</v>
      </c>
      <c r="AK228" t="b">
        <f>IF(Survey!W228="No",TRUE,FALSE)</f>
        <v>0</v>
      </c>
      <c r="AL228" s="119">
        <f>MOD((LEN(Survey!W228)+2),22)</f>
        <v>2</v>
      </c>
      <c r="AM228" t="str">
        <f t="shared" si="167"/>
        <v>Pass</v>
      </c>
      <c r="AN228" s="33" t="b">
        <f>NOT(ISNUMBER(SEARCH("Other",Survey!$Q228)))</f>
        <v>1</v>
      </c>
      <c r="AO228" s="32" t="b">
        <f>NOT(ISBLANK(Survey!$R228))</f>
        <v>0</v>
      </c>
      <c r="AP228" s="16" t="str">
        <f t="shared" si="168"/>
        <v>Pass</v>
      </c>
      <c r="AQ228" s="114">
        <f>COUNTBLANK(Survey!$X228)</f>
        <v>1</v>
      </c>
      <c r="AR228" s="58">
        <f>IF(AND(Survey!L228&lt;&gt;"Exempt fund",OR(Survey!$M228="ETF",Survey!$M228="ETF, alternative mutual fund",Survey!$M228="Mutual fund",Survey!$M228="Alternative mutual fund",Survey!$M228="Money market")),1,0)</f>
        <v>0</v>
      </c>
      <c r="AS228" s="16" t="str">
        <f t="shared" si="169"/>
        <v>Pass</v>
      </c>
      <c r="AT228" s="33" t="b">
        <f>NOT(ISNUMBER(SEARCH("Yes",Survey!$AC228)))</f>
        <v>1</v>
      </c>
      <c r="AU228" s="32" t="b">
        <f>IF(COUNTBLANK(Survey!$AD228:$AE228)=0,TRUE, FALSE)</f>
        <v>0</v>
      </c>
      <c r="AV228" s="16" t="str">
        <f t="shared" si="170"/>
        <v>Pass</v>
      </c>
      <c r="AW228" s="33" t="b">
        <f>NOT(ISNUMBER(SEARCH("Yes",Survey!$AF228)))</f>
        <v>1</v>
      </c>
      <c r="AX228" s="32" t="b">
        <f>NOT(ISBLANK(Survey!$AH228))</f>
        <v>0</v>
      </c>
      <c r="AY228" s="16" t="str">
        <f t="shared" si="171"/>
        <v>Pass</v>
      </c>
      <c r="AZ228" s="33" t="b">
        <f>NOT(OR(ISNUMBER(SEARCH("Other",Survey!$AH228)),ISNUMBER(SEARCH("Multiple",Survey!$AH228))))</f>
        <v>1</v>
      </c>
      <c r="BA228" s="32" t="b">
        <f>NOT(ISBLANK(Survey!$AI228))</f>
        <v>0</v>
      </c>
      <c r="BB228" s="16" t="str">
        <f t="shared" si="172"/>
        <v>Fail</v>
      </c>
      <c r="BC228" s="114">
        <f>IF(ABS(Survey!$BA228)&gt;0, 1,0)</f>
        <v>0</v>
      </c>
      <c r="BD228" s="114">
        <f>IF(COUNTBLANK(Survey!$AL228)=0,1,0)</f>
        <v>0</v>
      </c>
      <c r="BE228" s="16" t="str">
        <f t="shared" si="173"/>
        <v>Pass</v>
      </c>
      <c r="BF228" s="114">
        <f>IF(ISBLANK(Survey!$AL228),0,1)</f>
        <v>0</v>
      </c>
      <c r="BG228" s="133">
        <f>COUNTBLANK(Survey!$AM228)</f>
        <v>1</v>
      </c>
      <c r="BH228" s="16" t="str">
        <f t="shared" si="174"/>
        <v>Pass</v>
      </c>
      <c r="BI228" s="114">
        <f>IF(OR(Survey!$AM228="Closed",ISBLANK(Survey!$AM228)),0,1)</f>
        <v>0</v>
      </c>
      <c r="BJ228" s="133">
        <f>IF(ISBLANK(Survey!$AN228),1,0)</f>
        <v>1</v>
      </c>
      <c r="BK228" s="118" t="str">
        <f t="shared" si="175"/>
        <v>Pass</v>
      </c>
      <c r="BL228" s="31" cm="1">
        <f t="array" ref="BL228">SUM(SUMIF(Survey!AO228:AP228,{"&gt;0","&lt;0"})*{1,-1})</f>
        <v>0</v>
      </c>
      <c r="BM228">
        <f t="shared" si="176"/>
        <v>0</v>
      </c>
      <c r="BN228">
        <f t="shared" si="177"/>
        <v>100</v>
      </c>
      <c r="BO228" s="118" t="str">
        <f t="shared" si="178"/>
        <v>Pass</v>
      </c>
      <c r="BP228">
        <f>IF(Survey!AQ228="No",0,1)</f>
        <v>1</v>
      </c>
      <c r="BQ228" s="207">
        <f>MOD((LEN(Survey!AQ228)+2),22)</f>
        <v>2</v>
      </c>
      <c r="BR228">
        <f>IF(Survey!AR228="No",0,1)</f>
        <v>1</v>
      </c>
      <c r="BS228" s="207">
        <f>MOD((LEN(Survey!AR228)+2),22)</f>
        <v>2</v>
      </c>
      <c r="BT228" s="114">
        <f>COUNTBLANK(Survey!$AQ228:$AS228)+COUNTBLANK(Survey!$AU228)</f>
        <v>4</v>
      </c>
      <c r="BU228" s="114">
        <f>IF(Survey!$I228="Yes",1,0)</f>
        <v>0</v>
      </c>
      <c r="BV228" s="114">
        <f>IF(OR(Survey!$M228="Mutual fund",Survey!$M228="Alternative mutual fund",Survey!$M228="Money market"),1,0)</f>
        <v>0</v>
      </c>
      <c r="BW228" s="119">
        <f>IF(OR(Survey!$M228="ETF",Survey!$M228="ETF, alternative mutual fund"),1,0)</f>
        <v>0</v>
      </c>
      <c r="BX228" s="16" t="str">
        <f t="shared" si="179"/>
        <v>Pass</v>
      </c>
      <c r="BY228" s="33">
        <f>IF(ISNUMBER(SEARCH("Other",Survey!$AS228)), 1, 0)</f>
        <v>0</v>
      </c>
      <c r="BZ228" s="58" t="b">
        <f>NOT(ISBLANK(Survey!$AT228))</f>
        <v>0</v>
      </c>
      <c r="CA228" s="16" t="str">
        <f t="shared" si="180"/>
        <v>Pass</v>
      </c>
      <c r="CB228" s="114">
        <f>IF(Survey!$BB228=0, 0,1)</f>
        <v>0</v>
      </c>
      <c r="CC228" s="58">
        <f>Survey!$AV228</f>
        <v>0</v>
      </c>
      <c r="CD228" s="58">
        <f>Survey!$BC228+Survey!$BD228+ABS(Survey!$BE228)-ABS(Survey!$BF228)-ABS(Survey!$BG228)-ABS(Survey!$BL228)</f>
        <v>0</v>
      </c>
      <c r="CE228" s="138">
        <f>Survey!BB228+(ABS(Survey!$BH228)-ABS(Survey!$BI228)+ABS(Survey!$BJ228)-ABS(Survey!$BK228))*0.5</f>
        <v>0</v>
      </c>
      <c r="CF228" s="58">
        <f t="shared" si="181"/>
        <v>0</v>
      </c>
      <c r="CG228" s="58">
        <f>IF(AND($CC228&gt;$CF228-0.2,$CC228&lt;$CF228+0.2,ISBLANK(Survey!$AV228)=FALSE),0,1)</f>
        <v>1</v>
      </c>
      <c r="CH228" s="133">
        <f>IF(ISBLANK(Survey!$AW228),1,0)</f>
        <v>1</v>
      </c>
      <c r="CI228" s="16" t="str">
        <f t="shared" si="182"/>
        <v>Pass</v>
      </c>
      <c r="CJ228" s="114">
        <f>IF(Survey!$BB228=0, 0,1)</f>
        <v>0</v>
      </c>
      <c r="CK228" s="58">
        <f>IF(AND(Survey!$AX228&gt;=0,Survey!$AX228&lt;=0.2,Survey!$AX228&lt;&gt;""),0,1)</f>
        <v>1</v>
      </c>
      <c r="CL228" s="114">
        <f>IF(ISBLANK(Survey!$AY228),1,0)</f>
        <v>1</v>
      </c>
      <c r="CM228" s="16" t="str">
        <f t="shared" si="183"/>
        <v>Fail</v>
      </c>
      <c r="CN228" s="133">
        <f>Survey!$AZ228</f>
        <v>0</v>
      </c>
      <c r="CO228" s="16" t="str">
        <f t="shared" si="184"/>
        <v>Pass</v>
      </c>
      <c r="CP228" s="31">
        <f>Survey!$BA228</f>
        <v>0</v>
      </c>
      <c r="CQ228" s="138">
        <f>Survey!$BB228+Survey!$BC228+Survey!$BD228+ABS(Survey!$BE228)-ABS(Survey!$BF228)-ABS(Survey!$BG228)+ABS(Survey!$BH228)-ABS(Survey!$BI228)+ABS(Survey!$BJ228)-ABS(Survey!$BK228)-ABS(Survey!$BL228)+Survey!$BM228</f>
        <v>0</v>
      </c>
      <c r="CR228" s="30">
        <f t="shared" si="185"/>
        <v>0</v>
      </c>
      <c r="CS228" s="17">
        <f t="shared" si="186"/>
        <v>0</v>
      </c>
      <c r="CT228" s="16" t="str">
        <f t="shared" si="187"/>
        <v>Pass</v>
      </c>
      <c r="CU228" s="33" t="b">
        <f>IF(ABS(Survey!$BM228)=0,TRUE,FALSE)</f>
        <v>1</v>
      </c>
      <c r="CV228" s="32" t="b">
        <f>NOT(ISBLANK(Survey!$BN228))</f>
        <v>0</v>
      </c>
      <c r="CW228" t="str">
        <f t="shared" si="188"/>
        <v>Fail</v>
      </c>
      <c r="CX228" s="25">
        <f>Survey!$BA228</f>
        <v>0</v>
      </c>
      <c r="CY228" s="25" cm="1">
        <f t="array" ref="CY228">SUM(SUMIF(Survey!BP228:BW228,{"&gt;0","&lt;0"})*{1,-1})-SUM(SUMIF(Survey!BY228:CF228,{"&gt;0","&lt;0"})*{1,-1})</f>
        <v>0</v>
      </c>
      <c r="CZ228" s="30" t="str">
        <f t="shared" si="189"/>
        <v>No holdings</v>
      </c>
      <c r="DA228">
        <f t="shared" si="190"/>
        <v>0</v>
      </c>
      <c r="DB228" s="16" t="str">
        <f t="shared" si="191"/>
        <v>Fail</v>
      </c>
      <c r="DC228" s="31">
        <f>Survey!$BA228</f>
        <v>0</v>
      </c>
      <c r="DD228" s="31" cm="1">
        <f t="array" ref="DD228">SUM(SUMIF(Survey!CH228:DA228,{"&gt;0","&lt;0"})*{1,-1})-SUM(SUMIF(Survey!DC228:DV228,{"&gt;0","&lt;0"})*{1,-1})</f>
        <v>0</v>
      </c>
      <c r="DE228" s="30" t="str">
        <f t="shared" si="192"/>
        <v>No holdings</v>
      </c>
      <c r="DF228" s="17">
        <f t="shared" si="193"/>
        <v>0</v>
      </c>
      <c r="DG228" s="16" t="str">
        <f t="shared" si="194"/>
        <v>Pass</v>
      </c>
      <c r="DH228" s="33" t="b">
        <f>IF(ABS(Survey!$DA228)=0,TRUE,FALSE)</f>
        <v>1</v>
      </c>
      <c r="DI228" s="32" t="b">
        <f>NOT(ISBLANK(Survey!$DB228))</f>
        <v>0</v>
      </c>
      <c r="DJ228" s="16" t="str">
        <f t="shared" si="195"/>
        <v>Pass</v>
      </c>
      <c r="DK228" s="33" t="b">
        <f>IF(ABS(Survey!$DV228)=0,TRUE,FALSE)</f>
        <v>1</v>
      </c>
      <c r="DL228" s="32" t="b">
        <f>NOT(ISBLANK(Survey!$DW228))</f>
        <v>0</v>
      </c>
      <c r="DM228" t="str">
        <f t="shared" si="196"/>
        <v>Pass</v>
      </c>
      <c r="DN228" s="25" cm="1">
        <f t="array" ref="DN228">SUM(SUMIF(Survey!CW228,{"&gt;0","&lt;0"})*{1,-1})+SUM(SUMIF(Survey!DR228,{"&gt;0","&lt;0"})*{1,-1})</f>
        <v>0</v>
      </c>
      <c r="DO228" s="25">
        <f>SUM(SUMIF(Survey!DY228:EE228,{"&gt;0","&lt;0"})*{1,-1})+SUM(SUMIF(Survey!EG228:EM228,{"&gt;0","&lt;0"})*{1,-1})</f>
        <v>0</v>
      </c>
      <c r="DP228">
        <f t="shared" si="197"/>
        <v>0</v>
      </c>
      <c r="DQ228">
        <f t="shared" si="198"/>
        <v>0</v>
      </c>
      <c r="DR228" s="16" t="str">
        <f t="shared" si="199"/>
        <v>Pass</v>
      </c>
      <c r="DS228" s="33" t="b">
        <f>IF(ABS(Survey!$EE228)=0,TRUE,FALSE)</f>
        <v>1</v>
      </c>
      <c r="DT228" s="32" t="b">
        <f>NOT(ISBLANK(Survey!EF228))</f>
        <v>0</v>
      </c>
      <c r="DU228" s="16" t="str">
        <f t="shared" si="200"/>
        <v>Pass</v>
      </c>
      <c r="DV228" s="33" t="b">
        <f>IF(ABS(Survey!$EM228)=0,TRUE,FALSE)</f>
        <v>1</v>
      </c>
      <c r="DW228" s="32" t="b">
        <f>NOT(ISBLANK(Survey!$EN228))</f>
        <v>0</v>
      </c>
      <c r="DX228" s="16" t="str">
        <f t="shared" si="201"/>
        <v>Fail</v>
      </c>
      <c r="DY228" s="31">
        <f>SUM(SUMIF(Survey!ET228:EV228,{"&gt;0","&lt;0"})*{1,-1})</f>
        <v>0</v>
      </c>
      <c r="DZ228">
        <f t="shared" si="202"/>
        <v>0</v>
      </c>
      <c r="EA228">
        <f t="shared" si="203"/>
        <v>100</v>
      </c>
      <c r="EB228" s="30" t="b">
        <f>IF(OR(Survey!$M228="ETF",Survey!$M228="ETF, alternative mutual fund",Survey!$M228="Closed-end", Survey!$M228="Split share corp"),TRUE,FALSE)</f>
        <v>0</v>
      </c>
      <c r="EC228" s="16" t="str">
        <f t="shared" si="204"/>
        <v>Fail</v>
      </c>
      <c r="ED228" s="31">
        <f>SUM(SUMIF(Survey!EX228:FD228,{"&gt;0","&lt;0"})*{1,-1})</f>
        <v>0</v>
      </c>
      <c r="EE228">
        <f t="shared" si="205"/>
        <v>0</v>
      </c>
      <c r="EF228" s="17">
        <f t="shared" si="206"/>
        <v>100</v>
      </c>
      <c r="EG228" s="16" t="str">
        <f t="shared" si="207"/>
        <v>Fail</v>
      </c>
      <c r="EH228" s="31">
        <f>SUM(SUMIF(Survey!FF228:FL228,{"&gt;0","&lt;0"})*{1,-1})</f>
        <v>0</v>
      </c>
      <c r="EI228">
        <f t="shared" si="208"/>
        <v>0</v>
      </c>
      <c r="EJ228" s="17">
        <f t="shared" si="209"/>
        <v>100</v>
      </c>
    </row>
    <row r="229" spans="1:140">
      <c r="A229">
        <v>229</v>
      </c>
      <c r="B229" t="str">
        <f t="shared" si="0"/>
        <v>Pass</v>
      </c>
      <c r="C229" t="str">
        <f>IF(COUNTBLANK(Survey!B229:FM229)=$C$2, "Pass", "Fail")</f>
        <v>Pass</v>
      </c>
      <c r="D229" s="16" t="str">
        <f t="shared" si="158"/>
        <v>Fail</v>
      </c>
      <c r="E229" t="str">
        <f>IF(OR(ISBLANK(Survey!AL229),COUNTIF(G229:BJ229,"Fail")),"Fail","Pass")</f>
        <v>Fail</v>
      </c>
      <c r="F229" s="265"/>
      <c r="G229" s="16" t="str">
        <f t="shared" si="159"/>
        <v>Fail</v>
      </c>
      <c r="H229" s="139">
        <f>COUNTBLANK(Survey!B229:D229)+COUNTBLANK(Survey!G229)+COUNTBLANK(Survey!I229)+COUNTBLANK(Survey!K229:M229)+COUNTBLANK(Survey!P229:Q229)+COUNTBLANK(Survey!T229:W229)+COUNTBLANK(Survey!Z229:AC229)+COUNTBLANK(Survey!AF229:AG229)+COUNTBLANK(Survey!AK229:AK229)</f>
        <v>21</v>
      </c>
      <c r="I229" t="str">
        <f t="shared" si="160"/>
        <v>Fail</v>
      </c>
      <c r="J229" t="b">
        <f>IF(Survey!E229="No",TRUE,FALSE)</f>
        <v>0</v>
      </c>
      <c r="K229" s="29" cm="1">
        <f t="array" ref="K229">IF(COUNTA(Survey!$E$4:$E$695)=1, 0, SUM(IF(COUNTIF(Survey!$E$4:$E$695, Survey!$E$4:$E$695)=1,1,0)))</f>
        <v>0</v>
      </c>
      <c r="L229" s="29">
        <f>LEN(Survey!E229)</f>
        <v>0</v>
      </c>
      <c r="M229" s="16" t="str">
        <f t="shared" si="161"/>
        <v>Fail</v>
      </c>
      <c r="N229" t="b">
        <f>IF(Survey!F229="No",TRUE,FALSE)</f>
        <v>0</v>
      </c>
      <c r="O229" t="b">
        <f>Survey!F229=Survey!E229</f>
        <v>1</v>
      </c>
      <c r="P229">
        <f>COUNTIF(Survey!$F$4:$F$695,Survey!F229)</f>
        <v>0</v>
      </c>
      <c r="Q229" s="28">
        <f>LEN(Survey!F229)</f>
        <v>0</v>
      </c>
      <c r="R229" s="16" t="str">
        <f t="shared" si="162"/>
        <v>Pass</v>
      </c>
      <c r="S229" s="29">
        <f>MOD((LEN(Survey!H229)+2),11)</f>
        <v>2</v>
      </c>
      <c r="T229">
        <f>COUNTIF(Survey!$H$4:$H$695,Survey!H229)</f>
        <v>0</v>
      </c>
      <c r="U229" s="28" t="str">
        <f>IF(Survey!$L229="Prospectus fund", "Yes", "No")</f>
        <v>No</v>
      </c>
      <c r="V229" s="16" t="str">
        <f t="shared" si="163"/>
        <v>Pass</v>
      </c>
      <c r="W229" s="29">
        <f>MOD((LEN(Survey!J229)+2),11)</f>
        <v>2</v>
      </c>
      <c r="X229">
        <f>COUNTIF(Survey!$J$4:$J$695,Survey!J229)</f>
        <v>0</v>
      </c>
      <c r="Y229" s="30" t="b">
        <f>IF(OR(Survey!$M229="ETF",Survey!$M229="ETF, alternative mutual fund",Survey!$M229="Closed-end", Survey!$M229="Split share corp", Survey!$I229="Yes"),TRUE,FALSE)</f>
        <v>0</v>
      </c>
      <c r="Z229" s="16" t="str">
        <f>IFERROR(IF(AND(OR(AC229=AD229,AD229 = "Either"),NOT(ISBLANK(Survey!K229))),"Pass","Fail"),"Pass")</f>
        <v>Fail</v>
      </c>
      <c r="AA229" s="31" cm="1">
        <f t="array" ref="AA229">SUM(SUMIF(Survey!CH229:DA229,{"&gt;0","&lt;0"})*{1,-1})</f>
        <v>0</v>
      </c>
      <c r="AB229" s="33" cm="1">
        <f t="array" ref="AB229">SUM(SUMIF(Survey!CK229,{"&gt;0","&lt;0"})*{1,-1})+SUM(SUMIF(Survey!CU229,{"&gt;0","&lt;0"})*{1,-1})</f>
        <v>0</v>
      </c>
      <c r="AC229" s="33">
        <f>Survey!K229</f>
        <v>0</v>
      </c>
      <c r="AD229" s="32" t="str">
        <f t="shared" si="164"/>
        <v>Either</v>
      </c>
      <c r="AE229" s="16" t="str">
        <f t="shared" si="165"/>
        <v>Fail</v>
      </c>
      <c r="AF229" s="58" cm="1">
        <f t="array" ref="AF229">SUM(SUMIF(Survey!CH229:DA229,{"&gt;0","&lt;0"})*{1,-1})+SUM(SUMIF(Survey!DC229:DV229,{"&gt;0","&lt;0"})*{1,-1})</f>
        <v>0</v>
      </c>
      <c r="AG229" s="58">
        <f>IFERROR(AF229/(Survey!$BA229),0)</f>
        <v>0</v>
      </c>
      <c r="AH229" s="104" t="b">
        <f>IF(OR(Survey!$M229="Alternative strategy or hedge",Survey!$M229="Private asset",Survey!$L229="Prospectus fund"),TRUE,FALSE)</f>
        <v>0</v>
      </c>
      <c r="AI229" s="104" t="b">
        <f>NOT(ISBLANK(Survey!$M229))</f>
        <v>0</v>
      </c>
      <c r="AJ229" s="16" t="str">
        <f t="shared" si="166"/>
        <v>Fail</v>
      </c>
      <c r="AK229" t="b">
        <f>IF(Survey!W229="No",TRUE,FALSE)</f>
        <v>0</v>
      </c>
      <c r="AL229" s="119">
        <f>MOD((LEN(Survey!W229)+2),22)</f>
        <v>2</v>
      </c>
      <c r="AM229" t="str">
        <f t="shared" si="167"/>
        <v>Pass</v>
      </c>
      <c r="AN229" s="33" t="b">
        <f>NOT(ISNUMBER(SEARCH("Other",Survey!$Q229)))</f>
        <v>1</v>
      </c>
      <c r="AO229" s="32" t="b">
        <f>NOT(ISBLANK(Survey!$R229))</f>
        <v>0</v>
      </c>
      <c r="AP229" s="16" t="str">
        <f t="shared" si="168"/>
        <v>Pass</v>
      </c>
      <c r="AQ229" s="114">
        <f>COUNTBLANK(Survey!$X229)</f>
        <v>1</v>
      </c>
      <c r="AR229" s="58">
        <f>IF(AND(Survey!L229&lt;&gt;"Exempt fund",OR(Survey!$M229="ETF",Survey!$M229="ETF, alternative mutual fund",Survey!$M229="Mutual fund",Survey!$M229="Alternative mutual fund",Survey!$M229="Money market")),1,0)</f>
        <v>0</v>
      </c>
      <c r="AS229" s="16" t="str">
        <f t="shared" si="169"/>
        <v>Pass</v>
      </c>
      <c r="AT229" s="33" t="b">
        <f>NOT(ISNUMBER(SEARCH("Yes",Survey!$AC229)))</f>
        <v>1</v>
      </c>
      <c r="AU229" s="32" t="b">
        <f>IF(COUNTBLANK(Survey!$AD229:$AE229)=0,TRUE, FALSE)</f>
        <v>0</v>
      </c>
      <c r="AV229" s="16" t="str">
        <f t="shared" si="170"/>
        <v>Pass</v>
      </c>
      <c r="AW229" s="33" t="b">
        <f>NOT(ISNUMBER(SEARCH("Yes",Survey!$AF229)))</f>
        <v>1</v>
      </c>
      <c r="AX229" s="32" t="b">
        <f>NOT(ISBLANK(Survey!$AH229))</f>
        <v>0</v>
      </c>
      <c r="AY229" s="16" t="str">
        <f t="shared" si="171"/>
        <v>Pass</v>
      </c>
      <c r="AZ229" s="33" t="b">
        <f>NOT(OR(ISNUMBER(SEARCH("Other",Survey!$AH229)),ISNUMBER(SEARCH("Multiple",Survey!$AH229))))</f>
        <v>1</v>
      </c>
      <c r="BA229" s="32" t="b">
        <f>NOT(ISBLANK(Survey!$AI229))</f>
        <v>0</v>
      </c>
      <c r="BB229" s="16" t="str">
        <f t="shared" si="172"/>
        <v>Fail</v>
      </c>
      <c r="BC229" s="114">
        <f>IF(ABS(Survey!$BA229)&gt;0, 1,0)</f>
        <v>0</v>
      </c>
      <c r="BD229" s="114">
        <f>IF(COUNTBLANK(Survey!$AL229)=0,1,0)</f>
        <v>0</v>
      </c>
      <c r="BE229" s="16" t="str">
        <f t="shared" si="173"/>
        <v>Pass</v>
      </c>
      <c r="BF229" s="114">
        <f>IF(ISBLANK(Survey!$AL229),0,1)</f>
        <v>0</v>
      </c>
      <c r="BG229" s="133">
        <f>COUNTBLANK(Survey!$AM229)</f>
        <v>1</v>
      </c>
      <c r="BH229" s="16" t="str">
        <f t="shared" si="174"/>
        <v>Pass</v>
      </c>
      <c r="BI229" s="114">
        <f>IF(OR(Survey!$AM229="Closed",ISBLANK(Survey!$AM229)),0,1)</f>
        <v>0</v>
      </c>
      <c r="BJ229" s="133">
        <f>IF(ISBLANK(Survey!$AN229),1,0)</f>
        <v>1</v>
      </c>
      <c r="BK229" s="118" t="str">
        <f t="shared" si="175"/>
        <v>Pass</v>
      </c>
      <c r="BL229" s="31" cm="1">
        <f t="array" ref="BL229">SUM(SUMIF(Survey!AO229:AP229,{"&gt;0","&lt;0"})*{1,-1})</f>
        <v>0</v>
      </c>
      <c r="BM229">
        <f t="shared" si="176"/>
        <v>0</v>
      </c>
      <c r="BN229">
        <f t="shared" si="177"/>
        <v>100</v>
      </c>
      <c r="BO229" s="118" t="str">
        <f t="shared" si="178"/>
        <v>Pass</v>
      </c>
      <c r="BP229">
        <f>IF(Survey!AQ229="No",0,1)</f>
        <v>1</v>
      </c>
      <c r="BQ229" s="207">
        <f>MOD((LEN(Survey!AQ229)+2),22)</f>
        <v>2</v>
      </c>
      <c r="BR229">
        <f>IF(Survey!AR229="No",0,1)</f>
        <v>1</v>
      </c>
      <c r="BS229" s="207">
        <f>MOD((LEN(Survey!AR229)+2),22)</f>
        <v>2</v>
      </c>
      <c r="BT229" s="114">
        <f>COUNTBLANK(Survey!$AQ229:$AS229)+COUNTBLANK(Survey!$AU229)</f>
        <v>4</v>
      </c>
      <c r="BU229" s="114">
        <f>IF(Survey!$I229="Yes",1,0)</f>
        <v>0</v>
      </c>
      <c r="BV229" s="114">
        <f>IF(OR(Survey!$M229="Mutual fund",Survey!$M229="Alternative mutual fund",Survey!$M229="Money market"),1,0)</f>
        <v>0</v>
      </c>
      <c r="BW229" s="119">
        <f>IF(OR(Survey!$M229="ETF",Survey!$M229="ETF, alternative mutual fund"),1,0)</f>
        <v>0</v>
      </c>
      <c r="BX229" s="16" t="str">
        <f t="shared" si="179"/>
        <v>Pass</v>
      </c>
      <c r="BY229" s="33">
        <f>IF(ISNUMBER(SEARCH("Other",Survey!$AS229)), 1, 0)</f>
        <v>0</v>
      </c>
      <c r="BZ229" s="58" t="b">
        <f>NOT(ISBLANK(Survey!$AT229))</f>
        <v>0</v>
      </c>
      <c r="CA229" s="16" t="str">
        <f t="shared" si="180"/>
        <v>Pass</v>
      </c>
      <c r="CB229" s="114">
        <f>IF(Survey!$BB229=0, 0,1)</f>
        <v>0</v>
      </c>
      <c r="CC229" s="58">
        <f>Survey!$AV229</f>
        <v>0</v>
      </c>
      <c r="CD229" s="58">
        <f>Survey!$BC229+Survey!$BD229+ABS(Survey!$BE229)-ABS(Survey!$BF229)-ABS(Survey!$BG229)-ABS(Survey!$BL229)</f>
        <v>0</v>
      </c>
      <c r="CE229" s="138">
        <f>Survey!BB229+(ABS(Survey!$BH229)-ABS(Survey!$BI229)+ABS(Survey!$BJ229)-ABS(Survey!$BK229))*0.5</f>
        <v>0</v>
      </c>
      <c r="CF229" s="58">
        <f t="shared" si="181"/>
        <v>0</v>
      </c>
      <c r="CG229" s="58">
        <f>IF(AND($CC229&gt;$CF229-0.2,$CC229&lt;$CF229+0.2,ISBLANK(Survey!$AV229)=FALSE),0,1)</f>
        <v>1</v>
      </c>
      <c r="CH229" s="133">
        <f>IF(ISBLANK(Survey!$AW229),1,0)</f>
        <v>1</v>
      </c>
      <c r="CI229" s="16" t="str">
        <f t="shared" si="182"/>
        <v>Pass</v>
      </c>
      <c r="CJ229" s="114">
        <f>IF(Survey!$BB229=0, 0,1)</f>
        <v>0</v>
      </c>
      <c r="CK229" s="58">
        <f>IF(AND(Survey!$AX229&gt;=0,Survey!$AX229&lt;=0.2,Survey!$AX229&lt;&gt;""),0,1)</f>
        <v>1</v>
      </c>
      <c r="CL229" s="114">
        <f>IF(ISBLANK(Survey!$AY229),1,0)</f>
        <v>1</v>
      </c>
      <c r="CM229" s="16" t="str">
        <f t="shared" si="183"/>
        <v>Fail</v>
      </c>
      <c r="CN229" s="133">
        <f>Survey!$AZ229</f>
        <v>0</v>
      </c>
      <c r="CO229" s="16" t="str">
        <f t="shared" si="184"/>
        <v>Pass</v>
      </c>
      <c r="CP229" s="31">
        <f>Survey!$BA229</f>
        <v>0</v>
      </c>
      <c r="CQ229" s="138">
        <f>Survey!$BB229+Survey!$BC229+Survey!$BD229+ABS(Survey!$BE229)-ABS(Survey!$BF229)-ABS(Survey!$BG229)+ABS(Survey!$BH229)-ABS(Survey!$BI229)+ABS(Survey!$BJ229)-ABS(Survey!$BK229)-ABS(Survey!$BL229)+Survey!$BM229</f>
        <v>0</v>
      </c>
      <c r="CR229" s="30">
        <f t="shared" si="185"/>
        <v>0</v>
      </c>
      <c r="CS229" s="17">
        <f t="shared" si="186"/>
        <v>0</v>
      </c>
      <c r="CT229" s="16" t="str">
        <f t="shared" si="187"/>
        <v>Pass</v>
      </c>
      <c r="CU229" s="33" t="b">
        <f>IF(ABS(Survey!$BM229)=0,TRUE,FALSE)</f>
        <v>1</v>
      </c>
      <c r="CV229" s="32" t="b">
        <f>NOT(ISBLANK(Survey!$BN229))</f>
        <v>0</v>
      </c>
      <c r="CW229" t="str">
        <f t="shared" si="188"/>
        <v>Fail</v>
      </c>
      <c r="CX229" s="25">
        <f>Survey!$BA229</f>
        <v>0</v>
      </c>
      <c r="CY229" s="25" cm="1">
        <f t="array" ref="CY229">SUM(SUMIF(Survey!BP229:BW229,{"&gt;0","&lt;0"})*{1,-1})-SUM(SUMIF(Survey!BY229:CF229,{"&gt;0","&lt;0"})*{1,-1})</f>
        <v>0</v>
      </c>
      <c r="CZ229" s="30" t="str">
        <f t="shared" si="189"/>
        <v>No holdings</v>
      </c>
      <c r="DA229">
        <f t="shared" si="190"/>
        <v>0</v>
      </c>
      <c r="DB229" s="16" t="str">
        <f t="shared" si="191"/>
        <v>Fail</v>
      </c>
      <c r="DC229" s="31">
        <f>Survey!$BA229</f>
        <v>0</v>
      </c>
      <c r="DD229" s="31" cm="1">
        <f t="array" ref="DD229">SUM(SUMIF(Survey!CH229:DA229,{"&gt;0","&lt;0"})*{1,-1})-SUM(SUMIF(Survey!DC229:DV229,{"&gt;0","&lt;0"})*{1,-1})</f>
        <v>0</v>
      </c>
      <c r="DE229" s="30" t="str">
        <f t="shared" si="192"/>
        <v>No holdings</v>
      </c>
      <c r="DF229" s="17">
        <f t="shared" si="193"/>
        <v>0</v>
      </c>
      <c r="DG229" s="16" t="str">
        <f t="shared" si="194"/>
        <v>Pass</v>
      </c>
      <c r="DH229" s="33" t="b">
        <f>IF(ABS(Survey!$DA229)=0,TRUE,FALSE)</f>
        <v>1</v>
      </c>
      <c r="DI229" s="32" t="b">
        <f>NOT(ISBLANK(Survey!$DB229))</f>
        <v>0</v>
      </c>
      <c r="DJ229" s="16" t="str">
        <f t="shared" si="195"/>
        <v>Pass</v>
      </c>
      <c r="DK229" s="33" t="b">
        <f>IF(ABS(Survey!$DV229)=0,TRUE,FALSE)</f>
        <v>1</v>
      </c>
      <c r="DL229" s="32" t="b">
        <f>NOT(ISBLANK(Survey!$DW229))</f>
        <v>0</v>
      </c>
      <c r="DM229" t="str">
        <f t="shared" si="196"/>
        <v>Pass</v>
      </c>
      <c r="DN229" s="25" cm="1">
        <f t="array" ref="DN229">SUM(SUMIF(Survey!CW229,{"&gt;0","&lt;0"})*{1,-1})+SUM(SUMIF(Survey!DR229,{"&gt;0","&lt;0"})*{1,-1})</f>
        <v>0</v>
      </c>
      <c r="DO229" s="25">
        <f>SUM(SUMIF(Survey!DY229:EE229,{"&gt;0","&lt;0"})*{1,-1})+SUM(SUMIF(Survey!EG229:EM229,{"&gt;0","&lt;0"})*{1,-1})</f>
        <v>0</v>
      </c>
      <c r="DP229">
        <f t="shared" si="197"/>
        <v>0</v>
      </c>
      <c r="DQ229">
        <f t="shared" si="198"/>
        <v>0</v>
      </c>
      <c r="DR229" s="16" t="str">
        <f t="shared" si="199"/>
        <v>Pass</v>
      </c>
      <c r="DS229" s="33" t="b">
        <f>IF(ABS(Survey!$EE229)=0,TRUE,FALSE)</f>
        <v>1</v>
      </c>
      <c r="DT229" s="32" t="b">
        <f>NOT(ISBLANK(Survey!EF229))</f>
        <v>0</v>
      </c>
      <c r="DU229" s="16" t="str">
        <f t="shared" si="200"/>
        <v>Pass</v>
      </c>
      <c r="DV229" s="33" t="b">
        <f>IF(ABS(Survey!$EM229)=0,TRUE,FALSE)</f>
        <v>1</v>
      </c>
      <c r="DW229" s="32" t="b">
        <f>NOT(ISBLANK(Survey!$EN229))</f>
        <v>0</v>
      </c>
      <c r="DX229" s="16" t="str">
        <f t="shared" si="201"/>
        <v>Fail</v>
      </c>
      <c r="DY229" s="31">
        <f>SUM(SUMIF(Survey!ET229:EV229,{"&gt;0","&lt;0"})*{1,-1})</f>
        <v>0</v>
      </c>
      <c r="DZ229">
        <f t="shared" si="202"/>
        <v>0</v>
      </c>
      <c r="EA229">
        <f t="shared" si="203"/>
        <v>100</v>
      </c>
      <c r="EB229" s="30" t="b">
        <f>IF(OR(Survey!$M229="ETF",Survey!$M229="ETF, alternative mutual fund",Survey!$M229="Closed-end", Survey!$M229="Split share corp"),TRUE,FALSE)</f>
        <v>0</v>
      </c>
      <c r="EC229" s="16" t="str">
        <f t="shared" si="204"/>
        <v>Fail</v>
      </c>
      <c r="ED229" s="31">
        <f>SUM(SUMIF(Survey!EX229:FD229,{"&gt;0","&lt;0"})*{1,-1})</f>
        <v>0</v>
      </c>
      <c r="EE229">
        <f t="shared" si="205"/>
        <v>0</v>
      </c>
      <c r="EF229" s="17">
        <f t="shared" si="206"/>
        <v>100</v>
      </c>
      <c r="EG229" s="16" t="str">
        <f t="shared" si="207"/>
        <v>Fail</v>
      </c>
      <c r="EH229" s="31">
        <f>SUM(SUMIF(Survey!FF229:FL229,{"&gt;0","&lt;0"})*{1,-1})</f>
        <v>0</v>
      </c>
      <c r="EI229">
        <f t="shared" si="208"/>
        <v>0</v>
      </c>
      <c r="EJ229" s="17">
        <f t="shared" si="209"/>
        <v>100</v>
      </c>
    </row>
    <row r="230" spans="1:140">
      <c r="A230">
        <v>230</v>
      </c>
      <c r="B230" t="str">
        <f t="shared" si="0"/>
        <v>Pass</v>
      </c>
      <c r="C230" t="str">
        <f>IF(COUNTBLANK(Survey!B230:FM230)=$C$2, "Pass", "Fail")</f>
        <v>Pass</v>
      </c>
      <c r="D230" s="16" t="str">
        <f t="shared" si="158"/>
        <v>Fail</v>
      </c>
      <c r="E230" t="str">
        <f>IF(OR(ISBLANK(Survey!AL230),COUNTIF(G230:BJ230,"Fail")),"Fail","Pass")</f>
        <v>Fail</v>
      </c>
      <c r="F230" s="265"/>
      <c r="G230" s="16" t="str">
        <f t="shared" si="159"/>
        <v>Fail</v>
      </c>
      <c r="H230" s="139">
        <f>COUNTBLANK(Survey!B230:D230)+COUNTBLANK(Survey!G230)+COUNTBLANK(Survey!I230)+COUNTBLANK(Survey!K230:M230)+COUNTBLANK(Survey!P230:Q230)+COUNTBLANK(Survey!T230:W230)+COUNTBLANK(Survey!Z230:AC230)+COUNTBLANK(Survey!AF230:AG230)+COUNTBLANK(Survey!AK230:AK230)</f>
        <v>21</v>
      </c>
      <c r="I230" t="str">
        <f t="shared" si="160"/>
        <v>Fail</v>
      </c>
      <c r="J230" t="b">
        <f>IF(Survey!E230="No",TRUE,FALSE)</f>
        <v>0</v>
      </c>
      <c r="K230" s="29" cm="1">
        <f t="array" ref="K230">IF(COUNTA(Survey!$E$4:$E$695)=1, 0, SUM(IF(COUNTIF(Survey!$E$4:$E$695, Survey!$E$4:$E$695)=1,1,0)))</f>
        <v>0</v>
      </c>
      <c r="L230" s="29">
        <f>LEN(Survey!E230)</f>
        <v>0</v>
      </c>
      <c r="M230" s="16" t="str">
        <f t="shared" si="161"/>
        <v>Fail</v>
      </c>
      <c r="N230" t="b">
        <f>IF(Survey!F230="No",TRUE,FALSE)</f>
        <v>0</v>
      </c>
      <c r="O230" t="b">
        <f>Survey!F230=Survey!E230</f>
        <v>1</v>
      </c>
      <c r="P230">
        <f>COUNTIF(Survey!$F$4:$F$695,Survey!F230)</f>
        <v>0</v>
      </c>
      <c r="Q230" s="28">
        <f>LEN(Survey!F230)</f>
        <v>0</v>
      </c>
      <c r="R230" s="16" t="str">
        <f t="shared" si="162"/>
        <v>Pass</v>
      </c>
      <c r="S230" s="29">
        <f>MOD((LEN(Survey!H230)+2),11)</f>
        <v>2</v>
      </c>
      <c r="T230">
        <f>COUNTIF(Survey!$H$4:$H$695,Survey!H230)</f>
        <v>0</v>
      </c>
      <c r="U230" s="28" t="str">
        <f>IF(Survey!$L230="Prospectus fund", "Yes", "No")</f>
        <v>No</v>
      </c>
      <c r="V230" s="16" t="str">
        <f t="shared" si="163"/>
        <v>Pass</v>
      </c>
      <c r="W230" s="29">
        <f>MOD((LEN(Survey!J230)+2),11)</f>
        <v>2</v>
      </c>
      <c r="X230">
        <f>COUNTIF(Survey!$J$4:$J$695,Survey!J230)</f>
        <v>0</v>
      </c>
      <c r="Y230" s="30" t="b">
        <f>IF(OR(Survey!$M230="ETF",Survey!$M230="ETF, alternative mutual fund",Survey!$M230="Closed-end", Survey!$M230="Split share corp", Survey!$I230="Yes"),TRUE,FALSE)</f>
        <v>0</v>
      </c>
      <c r="Z230" s="16" t="str">
        <f>IFERROR(IF(AND(OR(AC230=AD230,AD230 = "Either"),NOT(ISBLANK(Survey!K230))),"Pass","Fail"),"Pass")</f>
        <v>Fail</v>
      </c>
      <c r="AA230" s="31" cm="1">
        <f t="array" ref="AA230">SUM(SUMIF(Survey!CH230:DA230,{"&gt;0","&lt;0"})*{1,-1})</f>
        <v>0</v>
      </c>
      <c r="AB230" s="33" cm="1">
        <f t="array" ref="AB230">SUM(SUMIF(Survey!CK230,{"&gt;0","&lt;0"})*{1,-1})+SUM(SUMIF(Survey!CU230,{"&gt;0","&lt;0"})*{1,-1})</f>
        <v>0</v>
      </c>
      <c r="AC230" s="33">
        <f>Survey!K230</f>
        <v>0</v>
      </c>
      <c r="AD230" s="32" t="str">
        <f t="shared" si="164"/>
        <v>Either</v>
      </c>
      <c r="AE230" s="16" t="str">
        <f t="shared" si="165"/>
        <v>Fail</v>
      </c>
      <c r="AF230" s="58" cm="1">
        <f t="array" ref="AF230">SUM(SUMIF(Survey!CH230:DA230,{"&gt;0","&lt;0"})*{1,-1})+SUM(SUMIF(Survey!DC230:DV230,{"&gt;0","&lt;0"})*{1,-1})</f>
        <v>0</v>
      </c>
      <c r="AG230" s="58">
        <f>IFERROR(AF230/(Survey!$BA230),0)</f>
        <v>0</v>
      </c>
      <c r="AH230" s="104" t="b">
        <f>IF(OR(Survey!$M230="Alternative strategy or hedge",Survey!$M230="Private asset",Survey!$L230="Prospectus fund"),TRUE,FALSE)</f>
        <v>0</v>
      </c>
      <c r="AI230" s="104" t="b">
        <f>NOT(ISBLANK(Survey!$M230))</f>
        <v>0</v>
      </c>
      <c r="AJ230" s="16" t="str">
        <f t="shared" si="166"/>
        <v>Fail</v>
      </c>
      <c r="AK230" t="b">
        <f>IF(Survey!W230="No",TRUE,FALSE)</f>
        <v>0</v>
      </c>
      <c r="AL230" s="119">
        <f>MOD((LEN(Survey!W230)+2),22)</f>
        <v>2</v>
      </c>
      <c r="AM230" t="str">
        <f t="shared" si="167"/>
        <v>Pass</v>
      </c>
      <c r="AN230" s="33" t="b">
        <f>NOT(ISNUMBER(SEARCH("Other",Survey!$Q230)))</f>
        <v>1</v>
      </c>
      <c r="AO230" s="32" t="b">
        <f>NOT(ISBLANK(Survey!$R230))</f>
        <v>0</v>
      </c>
      <c r="AP230" s="16" t="str">
        <f t="shared" si="168"/>
        <v>Pass</v>
      </c>
      <c r="AQ230" s="114">
        <f>COUNTBLANK(Survey!$X230)</f>
        <v>1</v>
      </c>
      <c r="AR230" s="58">
        <f>IF(AND(Survey!L230&lt;&gt;"Exempt fund",OR(Survey!$M230="ETF",Survey!$M230="ETF, alternative mutual fund",Survey!$M230="Mutual fund",Survey!$M230="Alternative mutual fund",Survey!$M230="Money market")),1,0)</f>
        <v>0</v>
      </c>
      <c r="AS230" s="16" t="str">
        <f t="shared" si="169"/>
        <v>Pass</v>
      </c>
      <c r="AT230" s="33" t="b">
        <f>NOT(ISNUMBER(SEARCH("Yes",Survey!$AC230)))</f>
        <v>1</v>
      </c>
      <c r="AU230" s="32" t="b">
        <f>IF(COUNTBLANK(Survey!$AD230:$AE230)=0,TRUE, FALSE)</f>
        <v>0</v>
      </c>
      <c r="AV230" s="16" t="str">
        <f t="shared" si="170"/>
        <v>Pass</v>
      </c>
      <c r="AW230" s="33" t="b">
        <f>NOT(ISNUMBER(SEARCH("Yes",Survey!$AF230)))</f>
        <v>1</v>
      </c>
      <c r="AX230" s="32" t="b">
        <f>NOT(ISBLANK(Survey!$AH230))</f>
        <v>0</v>
      </c>
      <c r="AY230" s="16" t="str">
        <f t="shared" si="171"/>
        <v>Pass</v>
      </c>
      <c r="AZ230" s="33" t="b">
        <f>NOT(OR(ISNUMBER(SEARCH("Other",Survey!$AH230)),ISNUMBER(SEARCH("Multiple",Survey!$AH230))))</f>
        <v>1</v>
      </c>
      <c r="BA230" s="32" t="b">
        <f>NOT(ISBLANK(Survey!$AI230))</f>
        <v>0</v>
      </c>
      <c r="BB230" s="16" t="str">
        <f t="shared" si="172"/>
        <v>Fail</v>
      </c>
      <c r="BC230" s="114">
        <f>IF(ABS(Survey!$BA230)&gt;0, 1,0)</f>
        <v>0</v>
      </c>
      <c r="BD230" s="114">
        <f>IF(COUNTBLANK(Survey!$AL230)=0,1,0)</f>
        <v>0</v>
      </c>
      <c r="BE230" s="16" t="str">
        <f t="shared" si="173"/>
        <v>Pass</v>
      </c>
      <c r="BF230" s="114">
        <f>IF(ISBLANK(Survey!$AL230),0,1)</f>
        <v>0</v>
      </c>
      <c r="BG230" s="133">
        <f>COUNTBLANK(Survey!$AM230)</f>
        <v>1</v>
      </c>
      <c r="BH230" s="16" t="str">
        <f t="shared" si="174"/>
        <v>Pass</v>
      </c>
      <c r="BI230" s="114">
        <f>IF(OR(Survey!$AM230="Closed",ISBLANK(Survey!$AM230)),0,1)</f>
        <v>0</v>
      </c>
      <c r="BJ230" s="133">
        <f>IF(ISBLANK(Survey!$AN230),1,0)</f>
        <v>1</v>
      </c>
      <c r="BK230" s="118" t="str">
        <f t="shared" si="175"/>
        <v>Pass</v>
      </c>
      <c r="BL230" s="31" cm="1">
        <f t="array" ref="BL230">SUM(SUMIF(Survey!AO230:AP230,{"&gt;0","&lt;0"})*{1,-1})</f>
        <v>0</v>
      </c>
      <c r="BM230">
        <f t="shared" si="176"/>
        <v>0</v>
      </c>
      <c r="BN230">
        <f t="shared" si="177"/>
        <v>100</v>
      </c>
      <c r="BO230" s="118" t="str">
        <f t="shared" si="178"/>
        <v>Pass</v>
      </c>
      <c r="BP230">
        <f>IF(Survey!AQ230="No",0,1)</f>
        <v>1</v>
      </c>
      <c r="BQ230" s="207">
        <f>MOD((LEN(Survey!AQ230)+2),22)</f>
        <v>2</v>
      </c>
      <c r="BR230">
        <f>IF(Survey!AR230="No",0,1)</f>
        <v>1</v>
      </c>
      <c r="BS230" s="207">
        <f>MOD((LEN(Survey!AR230)+2),22)</f>
        <v>2</v>
      </c>
      <c r="BT230" s="114">
        <f>COUNTBLANK(Survey!$AQ230:$AS230)+COUNTBLANK(Survey!$AU230)</f>
        <v>4</v>
      </c>
      <c r="BU230" s="114">
        <f>IF(Survey!$I230="Yes",1,0)</f>
        <v>0</v>
      </c>
      <c r="BV230" s="114">
        <f>IF(OR(Survey!$M230="Mutual fund",Survey!$M230="Alternative mutual fund",Survey!$M230="Money market"),1,0)</f>
        <v>0</v>
      </c>
      <c r="BW230" s="119">
        <f>IF(OR(Survey!$M230="ETF",Survey!$M230="ETF, alternative mutual fund"),1,0)</f>
        <v>0</v>
      </c>
      <c r="BX230" s="16" t="str">
        <f t="shared" si="179"/>
        <v>Pass</v>
      </c>
      <c r="BY230" s="33">
        <f>IF(ISNUMBER(SEARCH("Other",Survey!$AS230)), 1, 0)</f>
        <v>0</v>
      </c>
      <c r="BZ230" s="58" t="b">
        <f>NOT(ISBLANK(Survey!$AT230))</f>
        <v>0</v>
      </c>
      <c r="CA230" s="16" t="str">
        <f t="shared" si="180"/>
        <v>Pass</v>
      </c>
      <c r="CB230" s="114">
        <f>IF(Survey!$BB230=0, 0,1)</f>
        <v>0</v>
      </c>
      <c r="CC230" s="58">
        <f>Survey!$AV230</f>
        <v>0</v>
      </c>
      <c r="CD230" s="58">
        <f>Survey!$BC230+Survey!$BD230+ABS(Survey!$BE230)-ABS(Survey!$BF230)-ABS(Survey!$BG230)-ABS(Survey!$BL230)</f>
        <v>0</v>
      </c>
      <c r="CE230" s="138">
        <f>Survey!BB230+(ABS(Survey!$BH230)-ABS(Survey!$BI230)+ABS(Survey!$BJ230)-ABS(Survey!$BK230))*0.5</f>
        <v>0</v>
      </c>
      <c r="CF230" s="58">
        <f t="shared" si="181"/>
        <v>0</v>
      </c>
      <c r="CG230" s="58">
        <f>IF(AND($CC230&gt;$CF230-0.2,$CC230&lt;$CF230+0.2,ISBLANK(Survey!$AV230)=FALSE),0,1)</f>
        <v>1</v>
      </c>
      <c r="CH230" s="133">
        <f>IF(ISBLANK(Survey!$AW230),1,0)</f>
        <v>1</v>
      </c>
      <c r="CI230" s="16" t="str">
        <f t="shared" si="182"/>
        <v>Pass</v>
      </c>
      <c r="CJ230" s="114">
        <f>IF(Survey!$BB230=0, 0,1)</f>
        <v>0</v>
      </c>
      <c r="CK230" s="58">
        <f>IF(AND(Survey!$AX230&gt;=0,Survey!$AX230&lt;=0.2,Survey!$AX230&lt;&gt;""),0,1)</f>
        <v>1</v>
      </c>
      <c r="CL230" s="114">
        <f>IF(ISBLANK(Survey!$AY230),1,0)</f>
        <v>1</v>
      </c>
      <c r="CM230" s="16" t="str">
        <f t="shared" si="183"/>
        <v>Fail</v>
      </c>
      <c r="CN230" s="133">
        <f>Survey!$AZ230</f>
        <v>0</v>
      </c>
      <c r="CO230" s="16" t="str">
        <f t="shared" si="184"/>
        <v>Pass</v>
      </c>
      <c r="CP230" s="31">
        <f>Survey!$BA230</f>
        <v>0</v>
      </c>
      <c r="CQ230" s="138">
        <f>Survey!$BB230+Survey!$BC230+Survey!$BD230+ABS(Survey!$BE230)-ABS(Survey!$BF230)-ABS(Survey!$BG230)+ABS(Survey!$BH230)-ABS(Survey!$BI230)+ABS(Survey!$BJ230)-ABS(Survey!$BK230)-ABS(Survey!$BL230)+Survey!$BM230</f>
        <v>0</v>
      </c>
      <c r="CR230" s="30">
        <f t="shared" si="185"/>
        <v>0</v>
      </c>
      <c r="CS230" s="17">
        <f t="shared" si="186"/>
        <v>0</v>
      </c>
      <c r="CT230" s="16" t="str">
        <f t="shared" si="187"/>
        <v>Pass</v>
      </c>
      <c r="CU230" s="33" t="b">
        <f>IF(ABS(Survey!$BM230)=0,TRUE,FALSE)</f>
        <v>1</v>
      </c>
      <c r="CV230" s="32" t="b">
        <f>NOT(ISBLANK(Survey!$BN230))</f>
        <v>0</v>
      </c>
      <c r="CW230" t="str">
        <f t="shared" si="188"/>
        <v>Fail</v>
      </c>
      <c r="CX230" s="25">
        <f>Survey!$BA230</f>
        <v>0</v>
      </c>
      <c r="CY230" s="25" cm="1">
        <f t="array" ref="CY230">SUM(SUMIF(Survey!BP230:BW230,{"&gt;0","&lt;0"})*{1,-1})-SUM(SUMIF(Survey!BY230:CF230,{"&gt;0","&lt;0"})*{1,-1})</f>
        <v>0</v>
      </c>
      <c r="CZ230" s="30" t="str">
        <f t="shared" si="189"/>
        <v>No holdings</v>
      </c>
      <c r="DA230">
        <f t="shared" si="190"/>
        <v>0</v>
      </c>
      <c r="DB230" s="16" t="str">
        <f t="shared" si="191"/>
        <v>Fail</v>
      </c>
      <c r="DC230" s="31">
        <f>Survey!$BA230</f>
        <v>0</v>
      </c>
      <c r="DD230" s="31" cm="1">
        <f t="array" ref="DD230">SUM(SUMIF(Survey!CH230:DA230,{"&gt;0","&lt;0"})*{1,-1})-SUM(SUMIF(Survey!DC230:DV230,{"&gt;0","&lt;0"})*{1,-1})</f>
        <v>0</v>
      </c>
      <c r="DE230" s="30" t="str">
        <f t="shared" si="192"/>
        <v>No holdings</v>
      </c>
      <c r="DF230" s="17">
        <f t="shared" si="193"/>
        <v>0</v>
      </c>
      <c r="DG230" s="16" t="str">
        <f t="shared" si="194"/>
        <v>Pass</v>
      </c>
      <c r="DH230" s="33" t="b">
        <f>IF(ABS(Survey!$DA230)=0,TRUE,FALSE)</f>
        <v>1</v>
      </c>
      <c r="DI230" s="32" t="b">
        <f>NOT(ISBLANK(Survey!$DB230))</f>
        <v>0</v>
      </c>
      <c r="DJ230" s="16" t="str">
        <f t="shared" si="195"/>
        <v>Pass</v>
      </c>
      <c r="DK230" s="33" t="b">
        <f>IF(ABS(Survey!$DV230)=0,TRUE,FALSE)</f>
        <v>1</v>
      </c>
      <c r="DL230" s="32" t="b">
        <f>NOT(ISBLANK(Survey!$DW230))</f>
        <v>0</v>
      </c>
      <c r="DM230" t="str">
        <f t="shared" si="196"/>
        <v>Pass</v>
      </c>
      <c r="DN230" s="25" cm="1">
        <f t="array" ref="DN230">SUM(SUMIF(Survey!CW230,{"&gt;0","&lt;0"})*{1,-1})+SUM(SUMIF(Survey!DR230,{"&gt;0","&lt;0"})*{1,-1})</f>
        <v>0</v>
      </c>
      <c r="DO230" s="25">
        <f>SUM(SUMIF(Survey!DY230:EE230,{"&gt;0","&lt;0"})*{1,-1})+SUM(SUMIF(Survey!EG230:EM230,{"&gt;0","&lt;0"})*{1,-1})</f>
        <v>0</v>
      </c>
      <c r="DP230">
        <f t="shared" si="197"/>
        <v>0</v>
      </c>
      <c r="DQ230">
        <f t="shared" si="198"/>
        <v>0</v>
      </c>
      <c r="DR230" s="16" t="str">
        <f t="shared" si="199"/>
        <v>Pass</v>
      </c>
      <c r="DS230" s="33" t="b">
        <f>IF(ABS(Survey!$EE230)=0,TRUE,FALSE)</f>
        <v>1</v>
      </c>
      <c r="DT230" s="32" t="b">
        <f>NOT(ISBLANK(Survey!EF230))</f>
        <v>0</v>
      </c>
      <c r="DU230" s="16" t="str">
        <f t="shared" si="200"/>
        <v>Pass</v>
      </c>
      <c r="DV230" s="33" t="b">
        <f>IF(ABS(Survey!$EM230)=0,TRUE,FALSE)</f>
        <v>1</v>
      </c>
      <c r="DW230" s="32" t="b">
        <f>NOT(ISBLANK(Survey!$EN230))</f>
        <v>0</v>
      </c>
      <c r="DX230" s="16" t="str">
        <f t="shared" si="201"/>
        <v>Fail</v>
      </c>
      <c r="DY230" s="31">
        <f>SUM(SUMIF(Survey!ET230:EV230,{"&gt;0","&lt;0"})*{1,-1})</f>
        <v>0</v>
      </c>
      <c r="DZ230">
        <f t="shared" si="202"/>
        <v>0</v>
      </c>
      <c r="EA230">
        <f t="shared" si="203"/>
        <v>100</v>
      </c>
      <c r="EB230" s="30" t="b">
        <f>IF(OR(Survey!$M230="ETF",Survey!$M230="ETF, alternative mutual fund",Survey!$M230="Closed-end", Survey!$M230="Split share corp"),TRUE,FALSE)</f>
        <v>0</v>
      </c>
      <c r="EC230" s="16" t="str">
        <f t="shared" si="204"/>
        <v>Fail</v>
      </c>
      <c r="ED230" s="31">
        <f>SUM(SUMIF(Survey!EX230:FD230,{"&gt;0","&lt;0"})*{1,-1})</f>
        <v>0</v>
      </c>
      <c r="EE230">
        <f t="shared" si="205"/>
        <v>0</v>
      </c>
      <c r="EF230" s="17">
        <f t="shared" si="206"/>
        <v>100</v>
      </c>
      <c r="EG230" s="16" t="str">
        <f t="shared" si="207"/>
        <v>Fail</v>
      </c>
      <c r="EH230" s="31">
        <f>SUM(SUMIF(Survey!FF230:FL230,{"&gt;0","&lt;0"})*{1,-1})</f>
        <v>0</v>
      </c>
      <c r="EI230">
        <f t="shared" si="208"/>
        <v>0</v>
      </c>
      <c r="EJ230" s="17">
        <f t="shared" si="209"/>
        <v>100</v>
      </c>
    </row>
    <row r="231" spans="1:140">
      <c r="A231">
        <v>231</v>
      </c>
      <c r="B231" t="str">
        <f t="shared" si="0"/>
        <v>Pass</v>
      </c>
      <c r="C231" t="str">
        <f>IF(COUNTBLANK(Survey!B231:FM231)=$C$2, "Pass", "Fail")</f>
        <v>Pass</v>
      </c>
      <c r="D231" s="16" t="str">
        <f t="shared" si="158"/>
        <v>Fail</v>
      </c>
      <c r="E231" t="str">
        <f>IF(OR(ISBLANK(Survey!AL231),COUNTIF(G231:BJ231,"Fail")),"Fail","Pass")</f>
        <v>Fail</v>
      </c>
      <c r="F231" s="265"/>
      <c r="G231" s="16" t="str">
        <f t="shared" si="159"/>
        <v>Fail</v>
      </c>
      <c r="H231" s="139">
        <f>COUNTBLANK(Survey!B231:D231)+COUNTBLANK(Survey!G231)+COUNTBLANK(Survey!I231)+COUNTBLANK(Survey!K231:M231)+COUNTBLANK(Survey!P231:Q231)+COUNTBLANK(Survey!T231:W231)+COUNTBLANK(Survey!Z231:AC231)+COUNTBLANK(Survey!AF231:AG231)+COUNTBLANK(Survey!AK231:AK231)</f>
        <v>21</v>
      </c>
      <c r="I231" t="str">
        <f t="shared" si="160"/>
        <v>Fail</v>
      </c>
      <c r="J231" t="b">
        <f>IF(Survey!E231="No",TRUE,FALSE)</f>
        <v>0</v>
      </c>
      <c r="K231" s="29" cm="1">
        <f t="array" ref="K231">IF(COUNTA(Survey!$E$4:$E$695)=1, 0, SUM(IF(COUNTIF(Survey!$E$4:$E$695, Survey!$E$4:$E$695)=1,1,0)))</f>
        <v>0</v>
      </c>
      <c r="L231" s="29">
        <f>LEN(Survey!E231)</f>
        <v>0</v>
      </c>
      <c r="M231" s="16" t="str">
        <f t="shared" si="161"/>
        <v>Fail</v>
      </c>
      <c r="N231" t="b">
        <f>IF(Survey!F231="No",TRUE,FALSE)</f>
        <v>0</v>
      </c>
      <c r="O231" t="b">
        <f>Survey!F231=Survey!E231</f>
        <v>1</v>
      </c>
      <c r="P231">
        <f>COUNTIF(Survey!$F$4:$F$695,Survey!F231)</f>
        <v>0</v>
      </c>
      <c r="Q231" s="28">
        <f>LEN(Survey!F231)</f>
        <v>0</v>
      </c>
      <c r="R231" s="16" t="str">
        <f t="shared" si="162"/>
        <v>Pass</v>
      </c>
      <c r="S231" s="29">
        <f>MOD((LEN(Survey!H231)+2),11)</f>
        <v>2</v>
      </c>
      <c r="T231">
        <f>COUNTIF(Survey!$H$4:$H$695,Survey!H231)</f>
        <v>0</v>
      </c>
      <c r="U231" s="28" t="str">
        <f>IF(Survey!$L231="Prospectus fund", "Yes", "No")</f>
        <v>No</v>
      </c>
      <c r="V231" s="16" t="str">
        <f t="shared" si="163"/>
        <v>Pass</v>
      </c>
      <c r="W231" s="29">
        <f>MOD((LEN(Survey!J231)+2),11)</f>
        <v>2</v>
      </c>
      <c r="X231">
        <f>COUNTIF(Survey!$J$4:$J$695,Survey!J231)</f>
        <v>0</v>
      </c>
      <c r="Y231" s="30" t="b">
        <f>IF(OR(Survey!$M231="ETF",Survey!$M231="ETF, alternative mutual fund",Survey!$M231="Closed-end", Survey!$M231="Split share corp", Survey!$I231="Yes"),TRUE,FALSE)</f>
        <v>0</v>
      </c>
      <c r="Z231" s="16" t="str">
        <f>IFERROR(IF(AND(OR(AC231=AD231,AD231 = "Either"),NOT(ISBLANK(Survey!K231))),"Pass","Fail"),"Pass")</f>
        <v>Fail</v>
      </c>
      <c r="AA231" s="31" cm="1">
        <f t="array" ref="AA231">SUM(SUMIF(Survey!CH231:DA231,{"&gt;0","&lt;0"})*{1,-1})</f>
        <v>0</v>
      </c>
      <c r="AB231" s="33" cm="1">
        <f t="array" ref="AB231">SUM(SUMIF(Survey!CK231,{"&gt;0","&lt;0"})*{1,-1})+SUM(SUMIF(Survey!CU231,{"&gt;0","&lt;0"})*{1,-1})</f>
        <v>0</v>
      </c>
      <c r="AC231" s="33">
        <f>Survey!K231</f>
        <v>0</v>
      </c>
      <c r="AD231" s="32" t="str">
        <f t="shared" si="164"/>
        <v>Either</v>
      </c>
      <c r="AE231" s="16" t="str">
        <f t="shared" si="165"/>
        <v>Fail</v>
      </c>
      <c r="AF231" s="58" cm="1">
        <f t="array" ref="AF231">SUM(SUMIF(Survey!CH231:DA231,{"&gt;0","&lt;0"})*{1,-1})+SUM(SUMIF(Survey!DC231:DV231,{"&gt;0","&lt;0"})*{1,-1})</f>
        <v>0</v>
      </c>
      <c r="AG231" s="58">
        <f>IFERROR(AF231/(Survey!$BA231),0)</f>
        <v>0</v>
      </c>
      <c r="AH231" s="104" t="b">
        <f>IF(OR(Survey!$M231="Alternative strategy or hedge",Survey!$M231="Private asset",Survey!$L231="Prospectus fund"),TRUE,FALSE)</f>
        <v>0</v>
      </c>
      <c r="AI231" s="104" t="b">
        <f>NOT(ISBLANK(Survey!$M231))</f>
        <v>0</v>
      </c>
      <c r="AJ231" s="16" t="str">
        <f t="shared" si="166"/>
        <v>Fail</v>
      </c>
      <c r="AK231" t="b">
        <f>IF(Survey!W231="No",TRUE,FALSE)</f>
        <v>0</v>
      </c>
      <c r="AL231" s="119">
        <f>MOD((LEN(Survey!W231)+2),22)</f>
        <v>2</v>
      </c>
      <c r="AM231" t="str">
        <f t="shared" si="167"/>
        <v>Pass</v>
      </c>
      <c r="AN231" s="33" t="b">
        <f>NOT(ISNUMBER(SEARCH("Other",Survey!$Q231)))</f>
        <v>1</v>
      </c>
      <c r="AO231" s="32" t="b">
        <f>NOT(ISBLANK(Survey!$R231))</f>
        <v>0</v>
      </c>
      <c r="AP231" s="16" t="str">
        <f t="shared" si="168"/>
        <v>Pass</v>
      </c>
      <c r="AQ231" s="114">
        <f>COUNTBLANK(Survey!$X231)</f>
        <v>1</v>
      </c>
      <c r="AR231" s="58">
        <f>IF(AND(Survey!L231&lt;&gt;"Exempt fund",OR(Survey!$M231="ETF",Survey!$M231="ETF, alternative mutual fund",Survey!$M231="Mutual fund",Survey!$M231="Alternative mutual fund",Survey!$M231="Money market")),1,0)</f>
        <v>0</v>
      </c>
      <c r="AS231" s="16" t="str">
        <f t="shared" si="169"/>
        <v>Pass</v>
      </c>
      <c r="AT231" s="33" t="b">
        <f>NOT(ISNUMBER(SEARCH("Yes",Survey!$AC231)))</f>
        <v>1</v>
      </c>
      <c r="AU231" s="32" t="b">
        <f>IF(COUNTBLANK(Survey!$AD231:$AE231)=0,TRUE, FALSE)</f>
        <v>0</v>
      </c>
      <c r="AV231" s="16" t="str">
        <f t="shared" si="170"/>
        <v>Pass</v>
      </c>
      <c r="AW231" s="33" t="b">
        <f>NOT(ISNUMBER(SEARCH("Yes",Survey!$AF231)))</f>
        <v>1</v>
      </c>
      <c r="AX231" s="32" t="b">
        <f>NOT(ISBLANK(Survey!$AH231))</f>
        <v>0</v>
      </c>
      <c r="AY231" s="16" t="str">
        <f t="shared" si="171"/>
        <v>Pass</v>
      </c>
      <c r="AZ231" s="33" t="b">
        <f>NOT(OR(ISNUMBER(SEARCH("Other",Survey!$AH231)),ISNUMBER(SEARCH("Multiple",Survey!$AH231))))</f>
        <v>1</v>
      </c>
      <c r="BA231" s="32" t="b">
        <f>NOT(ISBLANK(Survey!$AI231))</f>
        <v>0</v>
      </c>
      <c r="BB231" s="16" t="str">
        <f t="shared" si="172"/>
        <v>Fail</v>
      </c>
      <c r="BC231" s="114">
        <f>IF(ABS(Survey!$BA231)&gt;0, 1,0)</f>
        <v>0</v>
      </c>
      <c r="BD231" s="114">
        <f>IF(COUNTBLANK(Survey!$AL231)=0,1,0)</f>
        <v>0</v>
      </c>
      <c r="BE231" s="16" t="str">
        <f t="shared" si="173"/>
        <v>Pass</v>
      </c>
      <c r="BF231" s="114">
        <f>IF(ISBLANK(Survey!$AL231),0,1)</f>
        <v>0</v>
      </c>
      <c r="BG231" s="133">
        <f>COUNTBLANK(Survey!$AM231)</f>
        <v>1</v>
      </c>
      <c r="BH231" s="16" t="str">
        <f t="shared" si="174"/>
        <v>Pass</v>
      </c>
      <c r="BI231" s="114">
        <f>IF(OR(Survey!$AM231="Closed",ISBLANK(Survey!$AM231)),0,1)</f>
        <v>0</v>
      </c>
      <c r="BJ231" s="133">
        <f>IF(ISBLANK(Survey!$AN231),1,0)</f>
        <v>1</v>
      </c>
      <c r="BK231" s="118" t="str">
        <f t="shared" si="175"/>
        <v>Pass</v>
      </c>
      <c r="BL231" s="31" cm="1">
        <f t="array" ref="BL231">SUM(SUMIF(Survey!AO231:AP231,{"&gt;0","&lt;0"})*{1,-1})</f>
        <v>0</v>
      </c>
      <c r="BM231">
        <f t="shared" si="176"/>
        <v>0</v>
      </c>
      <c r="BN231">
        <f t="shared" si="177"/>
        <v>100</v>
      </c>
      <c r="BO231" s="118" t="str">
        <f t="shared" si="178"/>
        <v>Pass</v>
      </c>
      <c r="BP231">
        <f>IF(Survey!AQ231="No",0,1)</f>
        <v>1</v>
      </c>
      <c r="BQ231" s="207">
        <f>MOD((LEN(Survey!AQ231)+2),22)</f>
        <v>2</v>
      </c>
      <c r="BR231">
        <f>IF(Survey!AR231="No",0,1)</f>
        <v>1</v>
      </c>
      <c r="BS231" s="207">
        <f>MOD((LEN(Survey!AR231)+2),22)</f>
        <v>2</v>
      </c>
      <c r="BT231" s="114">
        <f>COUNTBLANK(Survey!$AQ231:$AS231)+COUNTBLANK(Survey!$AU231)</f>
        <v>4</v>
      </c>
      <c r="BU231" s="114">
        <f>IF(Survey!$I231="Yes",1,0)</f>
        <v>0</v>
      </c>
      <c r="BV231" s="114">
        <f>IF(OR(Survey!$M231="Mutual fund",Survey!$M231="Alternative mutual fund",Survey!$M231="Money market"),1,0)</f>
        <v>0</v>
      </c>
      <c r="BW231" s="119">
        <f>IF(OR(Survey!$M231="ETF",Survey!$M231="ETF, alternative mutual fund"),1,0)</f>
        <v>0</v>
      </c>
      <c r="BX231" s="16" t="str">
        <f t="shared" si="179"/>
        <v>Pass</v>
      </c>
      <c r="BY231" s="33">
        <f>IF(ISNUMBER(SEARCH("Other",Survey!$AS231)), 1, 0)</f>
        <v>0</v>
      </c>
      <c r="BZ231" s="58" t="b">
        <f>NOT(ISBLANK(Survey!$AT231))</f>
        <v>0</v>
      </c>
      <c r="CA231" s="16" t="str">
        <f t="shared" si="180"/>
        <v>Pass</v>
      </c>
      <c r="CB231" s="114">
        <f>IF(Survey!$BB231=0, 0,1)</f>
        <v>0</v>
      </c>
      <c r="CC231" s="58">
        <f>Survey!$AV231</f>
        <v>0</v>
      </c>
      <c r="CD231" s="58">
        <f>Survey!$BC231+Survey!$BD231+ABS(Survey!$BE231)-ABS(Survey!$BF231)-ABS(Survey!$BG231)-ABS(Survey!$BL231)</f>
        <v>0</v>
      </c>
      <c r="CE231" s="138">
        <f>Survey!BB231+(ABS(Survey!$BH231)-ABS(Survey!$BI231)+ABS(Survey!$BJ231)-ABS(Survey!$BK231))*0.5</f>
        <v>0</v>
      </c>
      <c r="CF231" s="58">
        <f t="shared" si="181"/>
        <v>0</v>
      </c>
      <c r="CG231" s="58">
        <f>IF(AND($CC231&gt;$CF231-0.2,$CC231&lt;$CF231+0.2,ISBLANK(Survey!$AV231)=FALSE),0,1)</f>
        <v>1</v>
      </c>
      <c r="CH231" s="133">
        <f>IF(ISBLANK(Survey!$AW231),1,0)</f>
        <v>1</v>
      </c>
      <c r="CI231" s="16" t="str">
        <f t="shared" si="182"/>
        <v>Pass</v>
      </c>
      <c r="CJ231" s="114">
        <f>IF(Survey!$BB231=0, 0,1)</f>
        <v>0</v>
      </c>
      <c r="CK231" s="58">
        <f>IF(AND(Survey!$AX231&gt;=0,Survey!$AX231&lt;=0.2,Survey!$AX231&lt;&gt;""),0,1)</f>
        <v>1</v>
      </c>
      <c r="CL231" s="114">
        <f>IF(ISBLANK(Survey!$AY231),1,0)</f>
        <v>1</v>
      </c>
      <c r="CM231" s="16" t="str">
        <f t="shared" si="183"/>
        <v>Fail</v>
      </c>
      <c r="CN231" s="133">
        <f>Survey!$AZ231</f>
        <v>0</v>
      </c>
      <c r="CO231" s="16" t="str">
        <f t="shared" si="184"/>
        <v>Pass</v>
      </c>
      <c r="CP231" s="31">
        <f>Survey!$BA231</f>
        <v>0</v>
      </c>
      <c r="CQ231" s="138">
        <f>Survey!$BB231+Survey!$BC231+Survey!$BD231+ABS(Survey!$BE231)-ABS(Survey!$BF231)-ABS(Survey!$BG231)+ABS(Survey!$BH231)-ABS(Survey!$BI231)+ABS(Survey!$BJ231)-ABS(Survey!$BK231)-ABS(Survey!$BL231)+Survey!$BM231</f>
        <v>0</v>
      </c>
      <c r="CR231" s="30">
        <f t="shared" si="185"/>
        <v>0</v>
      </c>
      <c r="CS231" s="17">
        <f t="shared" si="186"/>
        <v>0</v>
      </c>
      <c r="CT231" s="16" t="str">
        <f t="shared" si="187"/>
        <v>Pass</v>
      </c>
      <c r="CU231" s="33" t="b">
        <f>IF(ABS(Survey!$BM231)=0,TRUE,FALSE)</f>
        <v>1</v>
      </c>
      <c r="CV231" s="32" t="b">
        <f>NOT(ISBLANK(Survey!$BN231))</f>
        <v>0</v>
      </c>
      <c r="CW231" t="str">
        <f t="shared" si="188"/>
        <v>Fail</v>
      </c>
      <c r="CX231" s="25">
        <f>Survey!$BA231</f>
        <v>0</v>
      </c>
      <c r="CY231" s="25" cm="1">
        <f t="array" ref="CY231">SUM(SUMIF(Survey!BP231:BW231,{"&gt;0","&lt;0"})*{1,-1})-SUM(SUMIF(Survey!BY231:CF231,{"&gt;0","&lt;0"})*{1,-1})</f>
        <v>0</v>
      </c>
      <c r="CZ231" s="30" t="str">
        <f t="shared" si="189"/>
        <v>No holdings</v>
      </c>
      <c r="DA231">
        <f t="shared" si="190"/>
        <v>0</v>
      </c>
      <c r="DB231" s="16" t="str">
        <f t="shared" si="191"/>
        <v>Fail</v>
      </c>
      <c r="DC231" s="31">
        <f>Survey!$BA231</f>
        <v>0</v>
      </c>
      <c r="DD231" s="31" cm="1">
        <f t="array" ref="DD231">SUM(SUMIF(Survey!CH231:DA231,{"&gt;0","&lt;0"})*{1,-1})-SUM(SUMIF(Survey!DC231:DV231,{"&gt;0","&lt;0"})*{1,-1})</f>
        <v>0</v>
      </c>
      <c r="DE231" s="30" t="str">
        <f t="shared" si="192"/>
        <v>No holdings</v>
      </c>
      <c r="DF231" s="17">
        <f t="shared" si="193"/>
        <v>0</v>
      </c>
      <c r="DG231" s="16" t="str">
        <f t="shared" si="194"/>
        <v>Pass</v>
      </c>
      <c r="DH231" s="33" t="b">
        <f>IF(ABS(Survey!$DA231)=0,TRUE,FALSE)</f>
        <v>1</v>
      </c>
      <c r="DI231" s="32" t="b">
        <f>NOT(ISBLANK(Survey!$DB231))</f>
        <v>0</v>
      </c>
      <c r="DJ231" s="16" t="str">
        <f t="shared" si="195"/>
        <v>Pass</v>
      </c>
      <c r="DK231" s="33" t="b">
        <f>IF(ABS(Survey!$DV231)=0,TRUE,FALSE)</f>
        <v>1</v>
      </c>
      <c r="DL231" s="32" t="b">
        <f>NOT(ISBLANK(Survey!$DW231))</f>
        <v>0</v>
      </c>
      <c r="DM231" t="str">
        <f t="shared" si="196"/>
        <v>Pass</v>
      </c>
      <c r="DN231" s="25" cm="1">
        <f t="array" ref="DN231">SUM(SUMIF(Survey!CW231,{"&gt;0","&lt;0"})*{1,-1})+SUM(SUMIF(Survey!DR231,{"&gt;0","&lt;0"})*{1,-1})</f>
        <v>0</v>
      </c>
      <c r="DO231" s="25">
        <f>SUM(SUMIF(Survey!DY231:EE231,{"&gt;0","&lt;0"})*{1,-1})+SUM(SUMIF(Survey!EG231:EM231,{"&gt;0","&lt;0"})*{1,-1})</f>
        <v>0</v>
      </c>
      <c r="DP231">
        <f t="shared" si="197"/>
        <v>0</v>
      </c>
      <c r="DQ231">
        <f t="shared" si="198"/>
        <v>0</v>
      </c>
      <c r="DR231" s="16" t="str">
        <f t="shared" si="199"/>
        <v>Pass</v>
      </c>
      <c r="DS231" s="33" t="b">
        <f>IF(ABS(Survey!$EE231)=0,TRUE,FALSE)</f>
        <v>1</v>
      </c>
      <c r="DT231" s="32" t="b">
        <f>NOT(ISBLANK(Survey!EF231))</f>
        <v>0</v>
      </c>
      <c r="DU231" s="16" t="str">
        <f t="shared" si="200"/>
        <v>Pass</v>
      </c>
      <c r="DV231" s="33" t="b">
        <f>IF(ABS(Survey!$EM231)=0,TRUE,FALSE)</f>
        <v>1</v>
      </c>
      <c r="DW231" s="32" t="b">
        <f>NOT(ISBLANK(Survey!$EN231))</f>
        <v>0</v>
      </c>
      <c r="DX231" s="16" t="str">
        <f t="shared" si="201"/>
        <v>Fail</v>
      </c>
      <c r="DY231" s="31">
        <f>SUM(SUMIF(Survey!ET231:EV231,{"&gt;0","&lt;0"})*{1,-1})</f>
        <v>0</v>
      </c>
      <c r="DZ231">
        <f t="shared" si="202"/>
        <v>0</v>
      </c>
      <c r="EA231">
        <f t="shared" si="203"/>
        <v>100</v>
      </c>
      <c r="EB231" s="30" t="b">
        <f>IF(OR(Survey!$M231="ETF",Survey!$M231="ETF, alternative mutual fund",Survey!$M231="Closed-end", Survey!$M231="Split share corp"),TRUE,FALSE)</f>
        <v>0</v>
      </c>
      <c r="EC231" s="16" t="str">
        <f t="shared" si="204"/>
        <v>Fail</v>
      </c>
      <c r="ED231" s="31">
        <f>SUM(SUMIF(Survey!EX231:FD231,{"&gt;0","&lt;0"})*{1,-1})</f>
        <v>0</v>
      </c>
      <c r="EE231">
        <f t="shared" si="205"/>
        <v>0</v>
      </c>
      <c r="EF231" s="17">
        <f t="shared" si="206"/>
        <v>100</v>
      </c>
      <c r="EG231" s="16" t="str">
        <f t="shared" si="207"/>
        <v>Fail</v>
      </c>
      <c r="EH231" s="31">
        <f>SUM(SUMIF(Survey!FF231:FL231,{"&gt;0","&lt;0"})*{1,-1})</f>
        <v>0</v>
      </c>
      <c r="EI231">
        <f t="shared" si="208"/>
        <v>0</v>
      </c>
      <c r="EJ231" s="17">
        <f t="shared" si="209"/>
        <v>100</v>
      </c>
    </row>
    <row r="232" spans="1:140">
      <c r="A232">
        <v>232</v>
      </c>
      <c r="B232" t="str">
        <f t="shared" si="0"/>
        <v>Pass</v>
      </c>
      <c r="C232" t="str">
        <f>IF(COUNTBLANK(Survey!B232:FM232)=$C$2, "Pass", "Fail")</f>
        <v>Pass</v>
      </c>
      <c r="D232" s="16" t="str">
        <f t="shared" si="158"/>
        <v>Fail</v>
      </c>
      <c r="E232" t="str">
        <f>IF(OR(ISBLANK(Survey!AL232),COUNTIF(G232:BJ232,"Fail")),"Fail","Pass")</f>
        <v>Fail</v>
      </c>
      <c r="F232" s="265"/>
      <c r="G232" s="16" t="str">
        <f t="shared" si="159"/>
        <v>Fail</v>
      </c>
      <c r="H232" s="139">
        <f>COUNTBLANK(Survey!B232:D232)+COUNTBLANK(Survey!G232)+COUNTBLANK(Survey!I232)+COUNTBLANK(Survey!K232:M232)+COUNTBLANK(Survey!P232:Q232)+COUNTBLANK(Survey!T232:W232)+COUNTBLANK(Survey!Z232:AC232)+COUNTBLANK(Survey!AF232:AG232)+COUNTBLANK(Survey!AK232:AK232)</f>
        <v>21</v>
      </c>
      <c r="I232" t="str">
        <f t="shared" si="160"/>
        <v>Fail</v>
      </c>
      <c r="J232" t="b">
        <f>IF(Survey!E232="No",TRUE,FALSE)</f>
        <v>0</v>
      </c>
      <c r="K232" s="29" cm="1">
        <f t="array" ref="K232">IF(COUNTA(Survey!$E$4:$E$695)=1, 0, SUM(IF(COUNTIF(Survey!$E$4:$E$695, Survey!$E$4:$E$695)=1,1,0)))</f>
        <v>0</v>
      </c>
      <c r="L232" s="29">
        <f>LEN(Survey!E232)</f>
        <v>0</v>
      </c>
      <c r="M232" s="16" t="str">
        <f t="shared" si="161"/>
        <v>Fail</v>
      </c>
      <c r="N232" t="b">
        <f>IF(Survey!F232="No",TRUE,FALSE)</f>
        <v>0</v>
      </c>
      <c r="O232" t="b">
        <f>Survey!F232=Survey!E232</f>
        <v>1</v>
      </c>
      <c r="P232">
        <f>COUNTIF(Survey!$F$4:$F$695,Survey!F232)</f>
        <v>0</v>
      </c>
      <c r="Q232" s="28">
        <f>LEN(Survey!F232)</f>
        <v>0</v>
      </c>
      <c r="R232" s="16" t="str">
        <f t="shared" si="162"/>
        <v>Pass</v>
      </c>
      <c r="S232" s="29">
        <f>MOD((LEN(Survey!H232)+2),11)</f>
        <v>2</v>
      </c>
      <c r="T232">
        <f>COUNTIF(Survey!$H$4:$H$695,Survey!H232)</f>
        <v>0</v>
      </c>
      <c r="U232" s="28" t="str">
        <f>IF(Survey!$L232="Prospectus fund", "Yes", "No")</f>
        <v>No</v>
      </c>
      <c r="V232" s="16" t="str">
        <f t="shared" si="163"/>
        <v>Pass</v>
      </c>
      <c r="W232" s="29">
        <f>MOD((LEN(Survey!J232)+2),11)</f>
        <v>2</v>
      </c>
      <c r="X232">
        <f>COUNTIF(Survey!$J$4:$J$695,Survey!J232)</f>
        <v>0</v>
      </c>
      <c r="Y232" s="30" t="b">
        <f>IF(OR(Survey!$M232="ETF",Survey!$M232="ETF, alternative mutual fund",Survey!$M232="Closed-end", Survey!$M232="Split share corp", Survey!$I232="Yes"),TRUE,FALSE)</f>
        <v>0</v>
      </c>
      <c r="Z232" s="16" t="str">
        <f>IFERROR(IF(AND(OR(AC232=AD232,AD232 = "Either"),NOT(ISBLANK(Survey!K232))),"Pass","Fail"),"Pass")</f>
        <v>Fail</v>
      </c>
      <c r="AA232" s="31" cm="1">
        <f t="array" ref="AA232">SUM(SUMIF(Survey!CH232:DA232,{"&gt;0","&lt;0"})*{1,-1})</f>
        <v>0</v>
      </c>
      <c r="AB232" s="33" cm="1">
        <f t="array" ref="AB232">SUM(SUMIF(Survey!CK232,{"&gt;0","&lt;0"})*{1,-1})+SUM(SUMIF(Survey!CU232,{"&gt;0","&lt;0"})*{1,-1})</f>
        <v>0</v>
      </c>
      <c r="AC232" s="33">
        <f>Survey!K232</f>
        <v>0</v>
      </c>
      <c r="AD232" s="32" t="str">
        <f t="shared" si="164"/>
        <v>Either</v>
      </c>
      <c r="AE232" s="16" t="str">
        <f t="shared" si="165"/>
        <v>Fail</v>
      </c>
      <c r="AF232" s="58" cm="1">
        <f t="array" ref="AF232">SUM(SUMIF(Survey!CH232:DA232,{"&gt;0","&lt;0"})*{1,-1})+SUM(SUMIF(Survey!DC232:DV232,{"&gt;0","&lt;0"})*{1,-1})</f>
        <v>0</v>
      </c>
      <c r="AG232" s="58">
        <f>IFERROR(AF232/(Survey!$BA232),0)</f>
        <v>0</v>
      </c>
      <c r="AH232" s="104" t="b">
        <f>IF(OR(Survey!$M232="Alternative strategy or hedge",Survey!$M232="Private asset",Survey!$L232="Prospectus fund"),TRUE,FALSE)</f>
        <v>0</v>
      </c>
      <c r="AI232" s="104" t="b">
        <f>NOT(ISBLANK(Survey!$M232))</f>
        <v>0</v>
      </c>
      <c r="AJ232" s="16" t="str">
        <f t="shared" si="166"/>
        <v>Fail</v>
      </c>
      <c r="AK232" t="b">
        <f>IF(Survey!W232="No",TRUE,FALSE)</f>
        <v>0</v>
      </c>
      <c r="AL232" s="119">
        <f>MOD((LEN(Survey!W232)+2),22)</f>
        <v>2</v>
      </c>
      <c r="AM232" t="str">
        <f t="shared" si="167"/>
        <v>Pass</v>
      </c>
      <c r="AN232" s="33" t="b">
        <f>NOT(ISNUMBER(SEARCH("Other",Survey!$Q232)))</f>
        <v>1</v>
      </c>
      <c r="AO232" s="32" t="b">
        <f>NOT(ISBLANK(Survey!$R232))</f>
        <v>0</v>
      </c>
      <c r="AP232" s="16" t="str">
        <f t="shared" si="168"/>
        <v>Pass</v>
      </c>
      <c r="AQ232" s="114">
        <f>COUNTBLANK(Survey!$X232)</f>
        <v>1</v>
      </c>
      <c r="AR232" s="58">
        <f>IF(AND(Survey!L232&lt;&gt;"Exempt fund",OR(Survey!$M232="ETF",Survey!$M232="ETF, alternative mutual fund",Survey!$M232="Mutual fund",Survey!$M232="Alternative mutual fund",Survey!$M232="Money market")),1,0)</f>
        <v>0</v>
      </c>
      <c r="AS232" s="16" t="str">
        <f t="shared" si="169"/>
        <v>Pass</v>
      </c>
      <c r="AT232" s="33" t="b">
        <f>NOT(ISNUMBER(SEARCH("Yes",Survey!$AC232)))</f>
        <v>1</v>
      </c>
      <c r="AU232" s="32" t="b">
        <f>IF(COUNTBLANK(Survey!$AD232:$AE232)=0,TRUE, FALSE)</f>
        <v>0</v>
      </c>
      <c r="AV232" s="16" t="str">
        <f t="shared" si="170"/>
        <v>Pass</v>
      </c>
      <c r="AW232" s="33" t="b">
        <f>NOT(ISNUMBER(SEARCH("Yes",Survey!$AF232)))</f>
        <v>1</v>
      </c>
      <c r="AX232" s="32" t="b">
        <f>NOT(ISBLANK(Survey!$AH232))</f>
        <v>0</v>
      </c>
      <c r="AY232" s="16" t="str">
        <f t="shared" si="171"/>
        <v>Pass</v>
      </c>
      <c r="AZ232" s="33" t="b">
        <f>NOT(OR(ISNUMBER(SEARCH("Other",Survey!$AH232)),ISNUMBER(SEARCH("Multiple",Survey!$AH232))))</f>
        <v>1</v>
      </c>
      <c r="BA232" s="32" t="b">
        <f>NOT(ISBLANK(Survey!$AI232))</f>
        <v>0</v>
      </c>
      <c r="BB232" s="16" t="str">
        <f t="shared" si="172"/>
        <v>Fail</v>
      </c>
      <c r="BC232" s="114">
        <f>IF(ABS(Survey!$BA232)&gt;0, 1,0)</f>
        <v>0</v>
      </c>
      <c r="BD232" s="114">
        <f>IF(COUNTBLANK(Survey!$AL232)=0,1,0)</f>
        <v>0</v>
      </c>
      <c r="BE232" s="16" t="str">
        <f t="shared" si="173"/>
        <v>Pass</v>
      </c>
      <c r="BF232" s="114">
        <f>IF(ISBLANK(Survey!$AL232),0,1)</f>
        <v>0</v>
      </c>
      <c r="BG232" s="133">
        <f>COUNTBLANK(Survey!$AM232)</f>
        <v>1</v>
      </c>
      <c r="BH232" s="16" t="str">
        <f t="shared" si="174"/>
        <v>Pass</v>
      </c>
      <c r="BI232" s="114">
        <f>IF(OR(Survey!$AM232="Closed",ISBLANK(Survey!$AM232)),0,1)</f>
        <v>0</v>
      </c>
      <c r="BJ232" s="133">
        <f>IF(ISBLANK(Survey!$AN232),1,0)</f>
        <v>1</v>
      </c>
      <c r="BK232" s="118" t="str">
        <f t="shared" si="175"/>
        <v>Pass</v>
      </c>
      <c r="BL232" s="31" cm="1">
        <f t="array" ref="BL232">SUM(SUMIF(Survey!AO232:AP232,{"&gt;0","&lt;0"})*{1,-1})</f>
        <v>0</v>
      </c>
      <c r="BM232">
        <f t="shared" si="176"/>
        <v>0</v>
      </c>
      <c r="BN232">
        <f t="shared" si="177"/>
        <v>100</v>
      </c>
      <c r="BO232" s="118" t="str">
        <f t="shared" si="178"/>
        <v>Pass</v>
      </c>
      <c r="BP232">
        <f>IF(Survey!AQ232="No",0,1)</f>
        <v>1</v>
      </c>
      <c r="BQ232" s="207">
        <f>MOD((LEN(Survey!AQ232)+2),22)</f>
        <v>2</v>
      </c>
      <c r="BR232">
        <f>IF(Survey!AR232="No",0,1)</f>
        <v>1</v>
      </c>
      <c r="BS232" s="207">
        <f>MOD((LEN(Survey!AR232)+2),22)</f>
        <v>2</v>
      </c>
      <c r="BT232" s="114">
        <f>COUNTBLANK(Survey!$AQ232:$AS232)+COUNTBLANK(Survey!$AU232)</f>
        <v>4</v>
      </c>
      <c r="BU232" s="114">
        <f>IF(Survey!$I232="Yes",1,0)</f>
        <v>0</v>
      </c>
      <c r="BV232" s="114">
        <f>IF(OR(Survey!$M232="Mutual fund",Survey!$M232="Alternative mutual fund",Survey!$M232="Money market"),1,0)</f>
        <v>0</v>
      </c>
      <c r="BW232" s="119">
        <f>IF(OR(Survey!$M232="ETF",Survey!$M232="ETF, alternative mutual fund"),1,0)</f>
        <v>0</v>
      </c>
      <c r="BX232" s="16" t="str">
        <f t="shared" si="179"/>
        <v>Pass</v>
      </c>
      <c r="BY232" s="33">
        <f>IF(ISNUMBER(SEARCH("Other",Survey!$AS232)), 1, 0)</f>
        <v>0</v>
      </c>
      <c r="BZ232" s="58" t="b">
        <f>NOT(ISBLANK(Survey!$AT232))</f>
        <v>0</v>
      </c>
      <c r="CA232" s="16" t="str">
        <f t="shared" si="180"/>
        <v>Pass</v>
      </c>
      <c r="CB232" s="114">
        <f>IF(Survey!$BB232=0, 0,1)</f>
        <v>0</v>
      </c>
      <c r="CC232" s="58">
        <f>Survey!$AV232</f>
        <v>0</v>
      </c>
      <c r="CD232" s="58">
        <f>Survey!$BC232+Survey!$BD232+ABS(Survey!$BE232)-ABS(Survey!$BF232)-ABS(Survey!$BG232)-ABS(Survey!$BL232)</f>
        <v>0</v>
      </c>
      <c r="CE232" s="138">
        <f>Survey!BB232+(ABS(Survey!$BH232)-ABS(Survey!$BI232)+ABS(Survey!$BJ232)-ABS(Survey!$BK232))*0.5</f>
        <v>0</v>
      </c>
      <c r="CF232" s="58">
        <f t="shared" si="181"/>
        <v>0</v>
      </c>
      <c r="CG232" s="58">
        <f>IF(AND($CC232&gt;$CF232-0.2,$CC232&lt;$CF232+0.2,ISBLANK(Survey!$AV232)=FALSE),0,1)</f>
        <v>1</v>
      </c>
      <c r="CH232" s="133">
        <f>IF(ISBLANK(Survey!$AW232),1,0)</f>
        <v>1</v>
      </c>
      <c r="CI232" s="16" t="str">
        <f t="shared" si="182"/>
        <v>Pass</v>
      </c>
      <c r="CJ232" s="114">
        <f>IF(Survey!$BB232=0, 0,1)</f>
        <v>0</v>
      </c>
      <c r="CK232" s="58">
        <f>IF(AND(Survey!$AX232&gt;=0,Survey!$AX232&lt;=0.2,Survey!$AX232&lt;&gt;""),0,1)</f>
        <v>1</v>
      </c>
      <c r="CL232" s="114">
        <f>IF(ISBLANK(Survey!$AY232),1,0)</f>
        <v>1</v>
      </c>
      <c r="CM232" s="16" t="str">
        <f t="shared" si="183"/>
        <v>Fail</v>
      </c>
      <c r="CN232" s="133">
        <f>Survey!$AZ232</f>
        <v>0</v>
      </c>
      <c r="CO232" s="16" t="str">
        <f t="shared" si="184"/>
        <v>Pass</v>
      </c>
      <c r="CP232" s="31">
        <f>Survey!$BA232</f>
        <v>0</v>
      </c>
      <c r="CQ232" s="138">
        <f>Survey!$BB232+Survey!$BC232+Survey!$BD232+ABS(Survey!$BE232)-ABS(Survey!$BF232)-ABS(Survey!$BG232)+ABS(Survey!$BH232)-ABS(Survey!$BI232)+ABS(Survey!$BJ232)-ABS(Survey!$BK232)-ABS(Survey!$BL232)+Survey!$BM232</f>
        <v>0</v>
      </c>
      <c r="CR232" s="30">
        <f t="shared" si="185"/>
        <v>0</v>
      </c>
      <c r="CS232" s="17">
        <f t="shared" si="186"/>
        <v>0</v>
      </c>
      <c r="CT232" s="16" t="str">
        <f t="shared" si="187"/>
        <v>Pass</v>
      </c>
      <c r="CU232" s="33" t="b">
        <f>IF(ABS(Survey!$BM232)=0,TRUE,FALSE)</f>
        <v>1</v>
      </c>
      <c r="CV232" s="32" t="b">
        <f>NOT(ISBLANK(Survey!$BN232))</f>
        <v>0</v>
      </c>
      <c r="CW232" t="str">
        <f t="shared" si="188"/>
        <v>Fail</v>
      </c>
      <c r="CX232" s="25">
        <f>Survey!$BA232</f>
        <v>0</v>
      </c>
      <c r="CY232" s="25" cm="1">
        <f t="array" ref="CY232">SUM(SUMIF(Survey!BP232:BW232,{"&gt;0","&lt;0"})*{1,-1})-SUM(SUMIF(Survey!BY232:CF232,{"&gt;0","&lt;0"})*{1,-1})</f>
        <v>0</v>
      </c>
      <c r="CZ232" s="30" t="str">
        <f t="shared" si="189"/>
        <v>No holdings</v>
      </c>
      <c r="DA232">
        <f t="shared" si="190"/>
        <v>0</v>
      </c>
      <c r="DB232" s="16" t="str">
        <f t="shared" si="191"/>
        <v>Fail</v>
      </c>
      <c r="DC232" s="31">
        <f>Survey!$BA232</f>
        <v>0</v>
      </c>
      <c r="DD232" s="31" cm="1">
        <f t="array" ref="DD232">SUM(SUMIF(Survey!CH232:DA232,{"&gt;0","&lt;0"})*{1,-1})-SUM(SUMIF(Survey!DC232:DV232,{"&gt;0","&lt;0"})*{1,-1})</f>
        <v>0</v>
      </c>
      <c r="DE232" s="30" t="str">
        <f t="shared" si="192"/>
        <v>No holdings</v>
      </c>
      <c r="DF232" s="17">
        <f t="shared" si="193"/>
        <v>0</v>
      </c>
      <c r="DG232" s="16" t="str">
        <f t="shared" si="194"/>
        <v>Pass</v>
      </c>
      <c r="DH232" s="33" t="b">
        <f>IF(ABS(Survey!$DA232)=0,TRUE,FALSE)</f>
        <v>1</v>
      </c>
      <c r="DI232" s="32" t="b">
        <f>NOT(ISBLANK(Survey!$DB232))</f>
        <v>0</v>
      </c>
      <c r="DJ232" s="16" t="str">
        <f t="shared" si="195"/>
        <v>Pass</v>
      </c>
      <c r="DK232" s="33" t="b">
        <f>IF(ABS(Survey!$DV232)=0,TRUE,FALSE)</f>
        <v>1</v>
      </c>
      <c r="DL232" s="32" t="b">
        <f>NOT(ISBLANK(Survey!$DW232))</f>
        <v>0</v>
      </c>
      <c r="DM232" t="str">
        <f t="shared" si="196"/>
        <v>Pass</v>
      </c>
      <c r="DN232" s="25" cm="1">
        <f t="array" ref="DN232">SUM(SUMIF(Survey!CW232,{"&gt;0","&lt;0"})*{1,-1})+SUM(SUMIF(Survey!DR232,{"&gt;0","&lt;0"})*{1,-1})</f>
        <v>0</v>
      </c>
      <c r="DO232" s="25">
        <f>SUM(SUMIF(Survey!DY232:EE232,{"&gt;0","&lt;0"})*{1,-1})+SUM(SUMIF(Survey!EG232:EM232,{"&gt;0","&lt;0"})*{1,-1})</f>
        <v>0</v>
      </c>
      <c r="DP232">
        <f t="shared" si="197"/>
        <v>0</v>
      </c>
      <c r="DQ232">
        <f t="shared" si="198"/>
        <v>0</v>
      </c>
      <c r="DR232" s="16" t="str">
        <f t="shared" si="199"/>
        <v>Pass</v>
      </c>
      <c r="DS232" s="33" t="b">
        <f>IF(ABS(Survey!$EE232)=0,TRUE,FALSE)</f>
        <v>1</v>
      </c>
      <c r="DT232" s="32" t="b">
        <f>NOT(ISBLANK(Survey!EF232))</f>
        <v>0</v>
      </c>
      <c r="DU232" s="16" t="str">
        <f t="shared" si="200"/>
        <v>Pass</v>
      </c>
      <c r="DV232" s="33" t="b">
        <f>IF(ABS(Survey!$EM232)=0,TRUE,FALSE)</f>
        <v>1</v>
      </c>
      <c r="DW232" s="32" t="b">
        <f>NOT(ISBLANK(Survey!$EN232))</f>
        <v>0</v>
      </c>
      <c r="DX232" s="16" t="str">
        <f t="shared" si="201"/>
        <v>Fail</v>
      </c>
      <c r="DY232" s="31">
        <f>SUM(SUMIF(Survey!ET232:EV232,{"&gt;0","&lt;0"})*{1,-1})</f>
        <v>0</v>
      </c>
      <c r="DZ232">
        <f t="shared" si="202"/>
        <v>0</v>
      </c>
      <c r="EA232">
        <f t="shared" si="203"/>
        <v>100</v>
      </c>
      <c r="EB232" s="30" t="b">
        <f>IF(OR(Survey!$M232="ETF",Survey!$M232="ETF, alternative mutual fund",Survey!$M232="Closed-end", Survey!$M232="Split share corp"),TRUE,FALSE)</f>
        <v>0</v>
      </c>
      <c r="EC232" s="16" t="str">
        <f t="shared" si="204"/>
        <v>Fail</v>
      </c>
      <c r="ED232" s="31">
        <f>SUM(SUMIF(Survey!EX232:FD232,{"&gt;0","&lt;0"})*{1,-1})</f>
        <v>0</v>
      </c>
      <c r="EE232">
        <f t="shared" si="205"/>
        <v>0</v>
      </c>
      <c r="EF232" s="17">
        <f t="shared" si="206"/>
        <v>100</v>
      </c>
      <c r="EG232" s="16" t="str">
        <f t="shared" si="207"/>
        <v>Fail</v>
      </c>
      <c r="EH232" s="31">
        <f>SUM(SUMIF(Survey!FF232:FL232,{"&gt;0","&lt;0"})*{1,-1})</f>
        <v>0</v>
      </c>
      <c r="EI232">
        <f t="shared" si="208"/>
        <v>0</v>
      </c>
      <c r="EJ232" s="17">
        <f t="shared" si="209"/>
        <v>100</v>
      </c>
    </row>
    <row r="233" spans="1:140">
      <c r="A233">
        <v>233</v>
      </c>
      <c r="B233" t="str">
        <f t="shared" si="0"/>
        <v>Pass</v>
      </c>
      <c r="C233" t="str">
        <f>IF(COUNTBLANK(Survey!B233:FM233)=$C$2, "Pass", "Fail")</f>
        <v>Pass</v>
      </c>
      <c r="D233" s="16" t="str">
        <f t="shared" si="158"/>
        <v>Fail</v>
      </c>
      <c r="E233" t="str">
        <f>IF(OR(ISBLANK(Survey!AL233),COUNTIF(G233:BJ233,"Fail")),"Fail","Pass")</f>
        <v>Fail</v>
      </c>
      <c r="F233" s="265"/>
      <c r="G233" s="16" t="str">
        <f t="shared" si="159"/>
        <v>Fail</v>
      </c>
      <c r="H233" s="139">
        <f>COUNTBLANK(Survey!B233:D233)+COUNTBLANK(Survey!G233)+COUNTBLANK(Survey!I233)+COUNTBLANK(Survey!K233:M233)+COUNTBLANK(Survey!P233:Q233)+COUNTBLANK(Survey!T233:W233)+COUNTBLANK(Survey!Z233:AC233)+COUNTBLANK(Survey!AF233:AG233)+COUNTBLANK(Survey!AK233:AK233)</f>
        <v>21</v>
      </c>
      <c r="I233" t="str">
        <f t="shared" si="160"/>
        <v>Fail</v>
      </c>
      <c r="J233" t="b">
        <f>IF(Survey!E233="No",TRUE,FALSE)</f>
        <v>0</v>
      </c>
      <c r="K233" s="29" cm="1">
        <f t="array" ref="K233">IF(COUNTA(Survey!$E$4:$E$695)=1, 0, SUM(IF(COUNTIF(Survey!$E$4:$E$695, Survey!$E$4:$E$695)=1,1,0)))</f>
        <v>0</v>
      </c>
      <c r="L233" s="29">
        <f>LEN(Survey!E233)</f>
        <v>0</v>
      </c>
      <c r="M233" s="16" t="str">
        <f t="shared" si="161"/>
        <v>Fail</v>
      </c>
      <c r="N233" t="b">
        <f>IF(Survey!F233="No",TRUE,FALSE)</f>
        <v>0</v>
      </c>
      <c r="O233" t="b">
        <f>Survey!F233=Survey!E233</f>
        <v>1</v>
      </c>
      <c r="P233">
        <f>COUNTIF(Survey!$F$4:$F$695,Survey!F233)</f>
        <v>0</v>
      </c>
      <c r="Q233" s="28">
        <f>LEN(Survey!F233)</f>
        <v>0</v>
      </c>
      <c r="R233" s="16" t="str">
        <f t="shared" si="162"/>
        <v>Pass</v>
      </c>
      <c r="S233" s="29">
        <f>MOD((LEN(Survey!H233)+2),11)</f>
        <v>2</v>
      </c>
      <c r="T233">
        <f>COUNTIF(Survey!$H$4:$H$695,Survey!H233)</f>
        <v>0</v>
      </c>
      <c r="U233" s="28" t="str">
        <f>IF(Survey!$L233="Prospectus fund", "Yes", "No")</f>
        <v>No</v>
      </c>
      <c r="V233" s="16" t="str">
        <f t="shared" si="163"/>
        <v>Pass</v>
      </c>
      <c r="W233" s="29">
        <f>MOD((LEN(Survey!J233)+2),11)</f>
        <v>2</v>
      </c>
      <c r="X233">
        <f>COUNTIF(Survey!$J$4:$J$695,Survey!J233)</f>
        <v>0</v>
      </c>
      <c r="Y233" s="30" t="b">
        <f>IF(OR(Survey!$M233="ETF",Survey!$M233="ETF, alternative mutual fund",Survey!$M233="Closed-end", Survey!$M233="Split share corp", Survey!$I233="Yes"),TRUE,FALSE)</f>
        <v>0</v>
      </c>
      <c r="Z233" s="16" t="str">
        <f>IFERROR(IF(AND(OR(AC233=AD233,AD233 = "Either"),NOT(ISBLANK(Survey!K233))),"Pass","Fail"),"Pass")</f>
        <v>Fail</v>
      </c>
      <c r="AA233" s="31" cm="1">
        <f t="array" ref="AA233">SUM(SUMIF(Survey!CH233:DA233,{"&gt;0","&lt;0"})*{1,-1})</f>
        <v>0</v>
      </c>
      <c r="AB233" s="33" cm="1">
        <f t="array" ref="AB233">SUM(SUMIF(Survey!CK233,{"&gt;0","&lt;0"})*{1,-1})+SUM(SUMIF(Survey!CU233,{"&gt;0","&lt;0"})*{1,-1})</f>
        <v>0</v>
      </c>
      <c r="AC233" s="33">
        <f>Survey!K233</f>
        <v>0</v>
      </c>
      <c r="AD233" s="32" t="str">
        <f t="shared" si="164"/>
        <v>Either</v>
      </c>
      <c r="AE233" s="16" t="str">
        <f t="shared" si="165"/>
        <v>Fail</v>
      </c>
      <c r="AF233" s="58" cm="1">
        <f t="array" ref="AF233">SUM(SUMIF(Survey!CH233:DA233,{"&gt;0","&lt;0"})*{1,-1})+SUM(SUMIF(Survey!DC233:DV233,{"&gt;0","&lt;0"})*{1,-1})</f>
        <v>0</v>
      </c>
      <c r="AG233" s="58">
        <f>IFERROR(AF233/(Survey!$BA233),0)</f>
        <v>0</v>
      </c>
      <c r="AH233" s="104" t="b">
        <f>IF(OR(Survey!$M233="Alternative strategy or hedge",Survey!$M233="Private asset",Survey!$L233="Prospectus fund"),TRUE,FALSE)</f>
        <v>0</v>
      </c>
      <c r="AI233" s="104" t="b">
        <f>NOT(ISBLANK(Survey!$M233))</f>
        <v>0</v>
      </c>
      <c r="AJ233" s="16" t="str">
        <f t="shared" si="166"/>
        <v>Fail</v>
      </c>
      <c r="AK233" t="b">
        <f>IF(Survey!W233="No",TRUE,FALSE)</f>
        <v>0</v>
      </c>
      <c r="AL233" s="119">
        <f>MOD((LEN(Survey!W233)+2),22)</f>
        <v>2</v>
      </c>
      <c r="AM233" t="str">
        <f t="shared" si="167"/>
        <v>Pass</v>
      </c>
      <c r="AN233" s="33" t="b">
        <f>NOT(ISNUMBER(SEARCH("Other",Survey!$Q233)))</f>
        <v>1</v>
      </c>
      <c r="AO233" s="32" t="b">
        <f>NOT(ISBLANK(Survey!$R233))</f>
        <v>0</v>
      </c>
      <c r="AP233" s="16" t="str">
        <f t="shared" si="168"/>
        <v>Pass</v>
      </c>
      <c r="AQ233" s="114">
        <f>COUNTBLANK(Survey!$X233)</f>
        <v>1</v>
      </c>
      <c r="AR233" s="58">
        <f>IF(AND(Survey!L233&lt;&gt;"Exempt fund",OR(Survey!$M233="ETF",Survey!$M233="ETF, alternative mutual fund",Survey!$M233="Mutual fund",Survey!$M233="Alternative mutual fund",Survey!$M233="Money market")),1,0)</f>
        <v>0</v>
      </c>
      <c r="AS233" s="16" t="str">
        <f t="shared" si="169"/>
        <v>Pass</v>
      </c>
      <c r="AT233" s="33" t="b">
        <f>NOT(ISNUMBER(SEARCH("Yes",Survey!$AC233)))</f>
        <v>1</v>
      </c>
      <c r="AU233" s="32" t="b">
        <f>IF(COUNTBLANK(Survey!$AD233:$AE233)=0,TRUE, FALSE)</f>
        <v>0</v>
      </c>
      <c r="AV233" s="16" t="str">
        <f t="shared" si="170"/>
        <v>Pass</v>
      </c>
      <c r="AW233" s="33" t="b">
        <f>NOT(ISNUMBER(SEARCH("Yes",Survey!$AF233)))</f>
        <v>1</v>
      </c>
      <c r="AX233" s="32" t="b">
        <f>NOT(ISBLANK(Survey!$AH233))</f>
        <v>0</v>
      </c>
      <c r="AY233" s="16" t="str">
        <f t="shared" si="171"/>
        <v>Pass</v>
      </c>
      <c r="AZ233" s="33" t="b">
        <f>NOT(OR(ISNUMBER(SEARCH("Other",Survey!$AH233)),ISNUMBER(SEARCH("Multiple",Survey!$AH233))))</f>
        <v>1</v>
      </c>
      <c r="BA233" s="32" t="b">
        <f>NOT(ISBLANK(Survey!$AI233))</f>
        <v>0</v>
      </c>
      <c r="BB233" s="16" t="str">
        <f t="shared" si="172"/>
        <v>Fail</v>
      </c>
      <c r="BC233" s="114">
        <f>IF(ABS(Survey!$BA233)&gt;0, 1,0)</f>
        <v>0</v>
      </c>
      <c r="BD233" s="114">
        <f>IF(COUNTBLANK(Survey!$AL233)=0,1,0)</f>
        <v>0</v>
      </c>
      <c r="BE233" s="16" t="str">
        <f t="shared" si="173"/>
        <v>Pass</v>
      </c>
      <c r="BF233" s="114">
        <f>IF(ISBLANK(Survey!$AL233),0,1)</f>
        <v>0</v>
      </c>
      <c r="BG233" s="133">
        <f>COUNTBLANK(Survey!$AM233)</f>
        <v>1</v>
      </c>
      <c r="BH233" s="16" t="str">
        <f t="shared" si="174"/>
        <v>Pass</v>
      </c>
      <c r="BI233" s="114">
        <f>IF(OR(Survey!$AM233="Closed",ISBLANK(Survey!$AM233)),0,1)</f>
        <v>0</v>
      </c>
      <c r="BJ233" s="133">
        <f>IF(ISBLANK(Survey!$AN233),1,0)</f>
        <v>1</v>
      </c>
      <c r="BK233" s="118" t="str">
        <f t="shared" si="175"/>
        <v>Pass</v>
      </c>
      <c r="BL233" s="31" cm="1">
        <f t="array" ref="BL233">SUM(SUMIF(Survey!AO233:AP233,{"&gt;0","&lt;0"})*{1,-1})</f>
        <v>0</v>
      </c>
      <c r="BM233">
        <f t="shared" si="176"/>
        <v>0</v>
      </c>
      <c r="BN233">
        <f t="shared" si="177"/>
        <v>100</v>
      </c>
      <c r="BO233" s="118" t="str">
        <f t="shared" si="178"/>
        <v>Pass</v>
      </c>
      <c r="BP233">
        <f>IF(Survey!AQ233="No",0,1)</f>
        <v>1</v>
      </c>
      <c r="BQ233" s="207">
        <f>MOD((LEN(Survey!AQ233)+2),22)</f>
        <v>2</v>
      </c>
      <c r="BR233">
        <f>IF(Survey!AR233="No",0,1)</f>
        <v>1</v>
      </c>
      <c r="BS233" s="207">
        <f>MOD((LEN(Survey!AR233)+2),22)</f>
        <v>2</v>
      </c>
      <c r="BT233" s="114">
        <f>COUNTBLANK(Survey!$AQ233:$AS233)+COUNTBLANK(Survey!$AU233)</f>
        <v>4</v>
      </c>
      <c r="BU233" s="114">
        <f>IF(Survey!$I233="Yes",1,0)</f>
        <v>0</v>
      </c>
      <c r="BV233" s="114">
        <f>IF(OR(Survey!$M233="Mutual fund",Survey!$M233="Alternative mutual fund",Survey!$M233="Money market"),1,0)</f>
        <v>0</v>
      </c>
      <c r="BW233" s="119">
        <f>IF(OR(Survey!$M233="ETF",Survey!$M233="ETF, alternative mutual fund"),1,0)</f>
        <v>0</v>
      </c>
      <c r="BX233" s="16" t="str">
        <f t="shared" si="179"/>
        <v>Pass</v>
      </c>
      <c r="BY233" s="33">
        <f>IF(ISNUMBER(SEARCH("Other",Survey!$AS233)), 1, 0)</f>
        <v>0</v>
      </c>
      <c r="BZ233" s="58" t="b">
        <f>NOT(ISBLANK(Survey!$AT233))</f>
        <v>0</v>
      </c>
      <c r="CA233" s="16" t="str">
        <f t="shared" si="180"/>
        <v>Pass</v>
      </c>
      <c r="CB233" s="114">
        <f>IF(Survey!$BB233=0, 0,1)</f>
        <v>0</v>
      </c>
      <c r="CC233" s="58">
        <f>Survey!$AV233</f>
        <v>0</v>
      </c>
      <c r="CD233" s="58">
        <f>Survey!$BC233+Survey!$BD233+ABS(Survey!$BE233)-ABS(Survey!$BF233)-ABS(Survey!$BG233)-ABS(Survey!$BL233)</f>
        <v>0</v>
      </c>
      <c r="CE233" s="138">
        <f>Survey!BB233+(ABS(Survey!$BH233)-ABS(Survey!$BI233)+ABS(Survey!$BJ233)-ABS(Survey!$BK233))*0.5</f>
        <v>0</v>
      </c>
      <c r="CF233" s="58">
        <f t="shared" si="181"/>
        <v>0</v>
      </c>
      <c r="CG233" s="58">
        <f>IF(AND($CC233&gt;$CF233-0.2,$CC233&lt;$CF233+0.2,ISBLANK(Survey!$AV233)=FALSE),0,1)</f>
        <v>1</v>
      </c>
      <c r="CH233" s="133">
        <f>IF(ISBLANK(Survey!$AW233),1,0)</f>
        <v>1</v>
      </c>
      <c r="CI233" s="16" t="str">
        <f t="shared" si="182"/>
        <v>Pass</v>
      </c>
      <c r="CJ233" s="114">
        <f>IF(Survey!$BB233=0, 0,1)</f>
        <v>0</v>
      </c>
      <c r="CK233" s="58">
        <f>IF(AND(Survey!$AX233&gt;=0,Survey!$AX233&lt;=0.2,Survey!$AX233&lt;&gt;""),0,1)</f>
        <v>1</v>
      </c>
      <c r="CL233" s="114">
        <f>IF(ISBLANK(Survey!$AY233),1,0)</f>
        <v>1</v>
      </c>
      <c r="CM233" s="16" t="str">
        <f t="shared" si="183"/>
        <v>Fail</v>
      </c>
      <c r="CN233" s="133">
        <f>Survey!$AZ233</f>
        <v>0</v>
      </c>
      <c r="CO233" s="16" t="str">
        <f t="shared" si="184"/>
        <v>Pass</v>
      </c>
      <c r="CP233" s="31">
        <f>Survey!$BA233</f>
        <v>0</v>
      </c>
      <c r="CQ233" s="138">
        <f>Survey!$BB233+Survey!$BC233+Survey!$BD233+ABS(Survey!$BE233)-ABS(Survey!$BF233)-ABS(Survey!$BG233)+ABS(Survey!$BH233)-ABS(Survey!$BI233)+ABS(Survey!$BJ233)-ABS(Survey!$BK233)-ABS(Survey!$BL233)+Survey!$BM233</f>
        <v>0</v>
      </c>
      <c r="CR233" s="30">
        <f t="shared" si="185"/>
        <v>0</v>
      </c>
      <c r="CS233" s="17">
        <f t="shared" si="186"/>
        <v>0</v>
      </c>
      <c r="CT233" s="16" t="str">
        <f t="shared" si="187"/>
        <v>Pass</v>
      </c>
      <c r="CU233" s="33" t="b">
        <f>IF(ABS(Survey!$BM233)=0,TRUE,FALSE)</f>
        <v>1</v>
      </c>
      <c r="CV233" s="32" t="b">
        <f>NOT(ISBLANK(Survey!$BN233))</f>
        <v>0</v>
      </c>
      <c r="CW233" t="str">
        <f t="shared" si="188"/>
        <v>Fail</v>
      </c>
      <c r="CX233" s="25">
        <f>Survey!$BA233</f>
        <v>0</v>
      </c>
      <c r="CY233" s="25" cm="1">
        <f t="array" ref="CY233">SUM(SUMIF(Survey!BP233:BW233,{"&gt;0","&lt;0"})*{1,-1})-SUM(SUMIF(Survey!BY233:CF233,{"&gt;0","&lt;0"})*{1,-1})</f>
        <v>0</v>
      </c>
      <c r="CZ233" s="30" t="str">
        <f t="shared" si="189"/>
        <v>No holdings</v>
      </c>
      <c r="DA233">
        <f t="shared" si="190"/>
        <v>0</v>
      </c>
      <c r="DB233" s="16" t="str">
        <f t="shared" si="191"/>
        <v>Fail</v>
      </c>
      <c r="DC233" s="31">
        <f>Survey!$BA233</f>
        <v>0</v>
      </c>
      <c r="DD233" s="31" cm="1">
        <f t="array" ref="DD233">SUM(SUMIF(Survey!CH233:DA233,{"&gt;0","&lt;0"})*{1,-1})-SUM(SUMIF(Survey!DC233:DV233,{"&gt;0","&lt;0"})*{1,-1})</f>
        <v>0</v>
      </c>
      <c r="DE233" s="30" t="str">
        <f t="shared" si="192"/>
        <v>No holdings</v>
      </c>
      <c r="DF233" s="17">
        <f t="shared" si="193"/>
        <v>0</v>
      </c>
      <c r="DG233" s="16" t="str">
        <f t="shared" si="194"/>
        <v>Pass</v>
      </c>
      <c r="DH233" s="33" t="b">
        <f>IF(ABS(Survey!$DA233)=0,TRUE,FALSE)</f>
        <v>1</v>
      </c>
      <c r="DI233" s="32" t="b">
        <f>NOT(ISBLANK(Survey!$DB233))</f>
        <v>0</v>
      </c>
      <c r="DJ233" s="16" t="str">
        <f t="shared" si="195"/>
        <v>Pass</v>
      </c>
      <c r="DK233" s="33" t="b">
        <f>IF(ABS(Survey!$DV233)=0,TRUE,FALSE)</f>
        <v>1</v>
      </c>
      <c r="DL233" s="32" t="b">
        <f>NOT(ISBLANK(Survey!$DW233))</f>
        <v>0</v>
      </c>
      <c r="DM233" t="str">
        <f t="shared" si="196"/>
        <v>Pass</v>
      </c>
      <c r="DN233" s="25" cm="1">
        <f t="array" ref="DN233">SUM(SUMIF(Survey!CW233,{"&gt;0","&lt;0"})*{1,-1})+SUM(SUMIF(Survey!DR233,{"&gt;0","&lt;0"})*{1,-1})</f>
        <v>0</v>
      </c>
      <c r="DO233" s="25">
        <f>SUM(SUMIF(Survey!DY233:EE233,{"&gt;0","&lt;0"})*{1,-1})+SUM(SUMIF(Survey!EG233:EM233,{"&gt;0","&lt;0"})*{1,-1})</f>
        <v>0</v>
      </c>
      <c r="DP233">
        <f t="shared" si="197"/>
        <v>0</v>
      </c>
      <c r="DQ233">
        <f t="shared" si="198"/>
        <v>0</v>
      </c>
      <c r="DR233" s="16" t="str">
        <f t="shared" si="199"/>
        <v>Pass</v>
      </c>
      <c r="DS233" s="33" t="b">
        <f>IF(ABS(Survey!$EE233)=0,TRUE,FALSE)</f>
        <v>1</v>
      </c>
      <c r="DT233" s="32" t="b">
        <f>NOT(ISBLANK(Survey!EF233))</f>
        <v>0</v>
      </c>
      <c r="DU233" s="16" t="str">
        <f t="shared" si="200"/>
        <v>Pass</v>
      </c>
      <c r="DV233" s="33" t="b">
        <f>IF(ABS(Survey!$EM233)=0,TRUE,FALSE)</f>
        <v>1</v>
      </c>
      <c r="DW233" s="32" t="b">
        <f>NOT(ISBLANK(Survey!$EN233))</f>
        <v>0</v>
      </c>
      <c r="DX233" s="16" t="str">
        <f t="shared" si="201"/>
        <v>Fail</v>
      </c>
      <c r="DY233" s="31">
        <f>SUM(SUMIF(Survey!ET233:EV233,{"&gt;0","&lt;0"})*{1,-1})</f>
        <v>0</v>
      </c>
      <c r="DZ233">
        <f t="shared" si="202"/>
        <v>0</v>
      </c>
      <c r="EA233">
        <f t="shared" si="203"/>
        <v>100</v>
      </c>
      <c r="EB233" s="30" t="b">
        <f>IF(OR(Survey!$M233="ETF",Survey!$M233="ETF, alternative mutual fund",Survey!$M233="Closed-end", Survey!$M233="Split share corp"),TRUE,FALSE)</f>
        <v>0</v>
      </c>
      <c r="EC233" s="16" t="str">
        <f t="shared" si="204"/>
        <v>Fail</v>
      </c>
      <c r="ED233" s="31">
        <f>SUM(SUMIF(Survey!EX233:FD233,{"&gt;0","&lt;0"})*{1,-1})</f>
        <v>0</v>
      </c>
      <c r="EE233">
        <f t="shared" si="205"/>
        <v>0</v>
      </c>
      <c r="EF233" s="17">
        <f t="shared" si="206"/>
        <v>100</v>
      </c>
      <c r="EG233" s="16" t="str">
        <f t="shared" si="207"/>
        <v>Fail</v>
      </c>
      <c r="EH233" s="31">
        <f>SUM(SUMIF(Survey!FF233:FL233,{"&gt;0","&lt;0"})*{1,-1})</f>
        <v>0</v>
      </c>
      <c r="EI233">
        <f t="shared" si="208"/>
        <v>0</v>
      </c>
      <c r="EJ233" s="17">
        <f t="shared" si="209"/>
        <v>100</v>
      </c>
    </row>
    <row r="234" spans="1:140">
      <c r="A234">
        <v>234</v>
      </c>
      <c r="B234" t="str">
        <f t="shared" si="0"/>
        <v>Pass</v>
      </c>
      <c r="C234" t="str">
        <f>IF(COUNTBLANK(Survey!B234:FM234)=$C$2, "Pass", "Fail")</f>
        <v>Pass</v>
      </c>
      <c r="D234" s="16" t="str">
        <f t="shared" si="158"/>
        <v>Fail</v>
      </c>
      <c r="E234" t="str">
        <f>IF(OR(ISBLANK(Survey!AL234),COUNTIF(G234:BJ234,"Fail")),"Fail","Pass")</f>
        <v>Fail</v>
      </c>
      <c r="F234" s="265"/>
      <c r="G234" s="16" t="str">
        <f t="shared" si="159"/>
        <v>Fail</v>
      </c>
      <c r="H234" s="139">
        <f>COUNTBLANK(Survey!B234:D234)+COUNTBLANK(Survey!G234)+COUNTBLANK(Survey!I234)+COUNTBLANK(Survey!K234:M234)+COUNTBLANK(Survey!P234:Q234)+COUNTBLANK(Survey!T234:W234)+COUNTBLANK(Survey!Z234:AC234)+COUNTBLANK(Survey!AF234:AG234)+COUNTBLANK(Survey!AK234:AK234)</f>
        <v>21</v>
      </c>
      <c r="I234" t="str">
        <f t="shared" si="160"/>
        <v>Fail</v>
      </c>
      <c r="J234" t="b">
        <f>IF(Survey!E234="No",TRUE,FALSE)</f>
        <v>0</v>
      </c>
      <c r="K234" s="29" cm="1">
        <f t="array" ref="K234">IF(COUNTA(Survey!$E$4:$E$695)=1, 0, SUM(IF(COUNTIF(Survey!$E$4:$E$695, Survey!$E$4:$E$695)=1,1,0)))</f>
        <v>0</v>
      </c>
      <c r="L234" s="29">
        <f>LEN(Survey!E234)</f>
        <v>0</v>
      </c>
      <c r="M234" s="16" t="str">
        <f t="shared" si="161"/>
        <v>Fail</v>
      </c>
      <c r="N234" t="b">
        <f>IF(Survey!F234="No",TRUE,FALSE)</f>
        <v>0</v>
      </c>
      <c r="O234" t="b">
        <f>Survey!F234=Survey!E234</f>
        <v>1</v>
      </c>
      <c r="P234">
        <f>COUNTIF(Survey!$F$4:$F$695,Survey!F234)</f>
        <v>0</v>
      </c>
      <c r="Q234" s="28">
        <f>LEN(Survey!F234)</f>
        <v>0</v>
      </c>
      <c r="R234" s="16" t="str">
        <f t="shared" si="162"/>
        <v>Pass</v>
      </c>
      <c r="S234" s="29">
        <f>MOD((LEN(Survey!H234)+2),11)</f>
        <v>2</v>
      </c>
      <c r="T234">
        <f>COUNTIF(Survey!$H$4:$H$695,Survey!H234)</f>
        <v>0</v>
      </c>
      <c r="U234" s="28" t="str">
        <f>IF(Survey!$L234="Prospectus fund", "Yes", "No")</f>
        <v>No</v>
      </c>
      <c r="V234" s="16" t="str">
        <f t="shared" si="163"/>
        <v>Pass</v>
      </c>
      <c r="W234" s="29">
        <f>MOD((LEN(Survey!J234)+2),11)</f>
        <v>2</v>
      </c>
      <c r="X234">
        <f>COUNTIF(Survey!$J$4:$J$695,Survey!J234)</f>
        <v>0</v>
      </c>
      <c r="Y234" s="30" t="b">
        <f>IF(OR(Survey!$M234="ETF",Survey!$M234="ETF, alternative mutual fund",Survey!$M234="Closed-end", Survey!$M234="Split share corp", Survey!$I234="Yes"),TRUE,FALSE)</f>
        <v>0</v>
      </c>
      <c r="Z234" s="16" t="str">
        <f>IFERROR(IF(AND(OR(AC234=AD234,AD234 = "Either"),NOT(ISBLANK(Survey!K234))),"Pass","Fail"),"Pass")</f>
        <v>Fail</v>
      </c>
      <c r="AA234" s="31" cm="1">
        <f t="array" ref="AA234">SUM(SUMIF(Survey!CH234:DA234,{"&gt;0","&lt;0"})*{1,-1})</f>
        <v>0</v>
      </c>
      <c r="AB234" s="33" cm="1">
        <f t="array" ref="AB234">SUM(SUMIF(Survey!CK234,{"&gt;0","&lt;0"})*{1,-1})+SUM(SUMIF(Survey!CU234,{"&gt;0","&lt;0"})*{1,-1})</f>
        <v>0</v>
      </c>
      <c r="AC234" s="33">
        <f>Survey!K234</f>
        <v>0</v>
      </c>
      <c r="AD234" s="32" t="str">
        <f t="shared" si="164"/>
        <v>Either</v>
      </c>
      <c r="AE234" s="16" t="str">
        <f t="shared" si="165"/>
        <v>Fail</v>
      </c>
      <c r="AF234" s="58" cm="1">
        <f t="array" ref="AF234">SUM(SUMIF(Survey!CH234:DA234,{"&gt;0","&lt;0"})*{1,-1})+SUM(SUMIF(Survey!DC234:DV234,{"&gt;0","&lt;0"})*{1,-1})</f>
        <v>0</v>
      </c>
      <c r="AG234" s="58">
        <f>IFERROR(AF234/(Survey!$BA234),0)</f>
        <v>0</v>
      </c>
      <c r="AH234" s="104" t="b">
        <f>IF(OR(Survey!$M234="Alternative strategy or hedge",Survey!$M234="Private asset",Survey!$L234="Prospectus fund"),TRUE,FALSE)</f>
        <v>0</v>
      </c>
      <c r="AI234" s="104" t="b">
        <f>NOT(ISBLANK(Survey!$M234))</f>
        <v>0</v>
      </c>
      <c r="AJ234" s="16" t="str">
        <f t="shared" si="166"/>
        <v>Fail</v>
      </c>
      <c r="AK234" t="b">
        <f>IF(Survey!W234="No",TRUE,FALSE)</f>
        <v>0</v>
      </c>
      <c r="AL234" s="119">
        <f>MOD((LEN(Survey!W234)+2),22)</f>
        <v>2</v>
      </c>
      <c r="AM234" t="str">
        <f t="shared" si="167"/>
        <v>Pass</v>
      </c>
      <c r="AN234" s="33" t="b">
        <f>NOT(ISNUMBER(SEARCH("Other",Survey!$Q234)))</f>
        <v>1</v>
      </c>
      <c r="AO234" s="32" t="b">
        <f>NOT(ISBLANK(Survey!$R234))</f>
        <v>0</v>
      </c>
      <c r="AP234" s="16" t="str">
        <f t="shared" si="168"/>
        <v>Pass</v>
      </c>
      <c r="AQ234" s="114">
        <f>COUNTBLANK(Survey!$X234)</f>
        <v>1</v>
      </c>
      <c r="AR234" s="58">
        <f>IF(AND(Survey!L234&lt;&gt;"Exempt fund",OR(Survey!$M234="ETF",Survey!$M234="ETF, alternative mutual fund",Survey!$M234="Mutual fund",Survey!$M234="Alternative mutual fund",Survey!$M234="Money market")),1,0)</f>
        <v>0</v>
      </c>
      <c r="AS234" s="16" t="str">
        <f t="shared" si="169"/>
        <v>Pass</v>
      </c>
      <c r="AT234" s="33" t="b">
        <f>NOT(ISNUMBER(SEARCH("Yes",Survey!$AC234)))</f>
        <v>1</v>
      </c>
      <c r="AU234" s="32" t="b">
        <f>IF(COUNTBLANK(Survey!$AD234:$AE234)=0,TRUE, FALSE)</f>
        <v>0</v>
      </c>
      <c r="AV234" s="16" t="str">
        <f t="shared" si="170"/>
        <v>Pass</v>
      </c>
      <c r="AW234" s="33" t="b">
        <f>NOT(ISNUMBER(SEARCH("Yes",Survey!$AF234)))</f>
        <v>1</v>
      </c>
      <c r="AX234" s="32" t="b">
        <f>NOT(ISBLANK(Survey!$AH234))</f>
        <v>0</v>
      </c>
      <c r="AY234" s="16" t="str">
        <f t="shared" si="171"/>
        <v>Pass</v>
      </c>
      <c r="AZ234" s="33" t="b">
        <f>NOT(OR(ISNUMBER(SEARCH("Other",Survey!$AH234)),ISNUMBER(SEARCH("Multiple",Survey!$AH234))))</f>
        <v>1</v>
      </c>
      <c r="BA234" s="32" t="b">
        <f>NOT(ISBLANK(Survey!$AI234))</f>
        <v>0</v>
      </c>
      <c r="BB234" s="16" t="str">
        <f t="shared" si="172"/>
        <v>Fail</v>
      </c>
      <c r="BC234" s="114">
        <f>IF(ABS(Survey!$BA234)&gt;0, 1,0)</f>
        <v>0</v>
      </c>
      <c r="BD234" s="114">
        <f>IF(COUNTBLANK(Survey!$AL234)=0,1,0)</f>
        <v>0</v>
      </c>
      <c r="BE234" s="16" t="str">
        <f t="shared" si="173"/>
        <v>Pass</v>
      </c>
      <c r="BF234" s="114">
        <f>IF(ISBLANK(Survey!$AL234),0,1)</f>
        <v>0</v>
      </c>
      <c r="BG234" s="133">
        <f>COUNTBLANK(Survey!$AM234)</f>
        <v>1</v>
      </c>
      <c r="BH234" s="16" t="str">
        <f t="shared" si="174"/>
        <v>Pass</v>
      </c>
      <c r="BI234" s="114">
        <f>IF(OR(Survey!$AM234="Closed",ISBLANK(Survey!$AM234)),0,1)</f>
        <v>0</v>
      </c>
      <c r="BJ234" s="133">
        <f>IF(ISBLANK(Survey!$AN234),1,0)</f>
        <v>1</v>
      </c>
      <c r="BK234" s="118" t="str">
        <f t="shared" si="175"/>
        <v>Pass</v>
      </c>
      <c r="BL234" s="31" cm="1">
        <f t="array" ref="BL234">SUM(SUMIF(Survey!AO234:AP234,{"&gt;0","&lt;0"})*{1,-1})</f>
        <v>0</v>
      </c>
      <c r="BM234">
        <f t="shared" si="176"/>
        <v>0</v>
      </c>
      <c r="BN234">
        <f t="shared" si="177"/>
        <v>100</v>
      </c>
      <c r="BO234" s="118" t="str">
        <f t="shared" si="178"/>
        <v>Pass</v>
      </c>
      <c r="BP234">
        <f>IF(Survey!AQ234="No",0,1)</f>
        <v>1</v>
      </c>
      <c r="BQ234" s="207">
        <f>MOD((LEN(Survey!AQ234)+2),22)</f>
        <v>2</v>
      </c>
      <c r="BR234">
        <f>IF(Survey!AR234="No",0,1)</f>
        <v>1</v>
      </c>
      <c r="BS234" s="207">
        <f>MOD((LEN(Survey!AR234)+2),22)</f>
        <v>2</v>
      </c>
      <c r="BT234" s="114">
        <f>COUNTBLANK(Survey!$AQ234:$AS234)+COUNTBLANK(Survey!$AU234)</f>
        <v>4</v>
      </c>
      <c r="BU234" s="114">
        <f>IF(Survey!$I234="Yes",1,0)</f>
        <v>0</v>
      </c>
      <c r="BV234" s="114">
        <f>IF(OR(Survey!$M234="Mutual fund",Survey!$M234="Alternative mutual fund",Survey!$M234="Money market"),1,0)</f>
        <v>0</v>
      </c>
      <c r="BW234" s="119">
        <f>IF(OR(Survey!$M234="ETF",Survey!$M234="ETF, alternative mutual fund"),1,0)</f>
        <v>0</v>
      </c>
      <c r="BX234" s="16" t="str">
        <f t="shared" si="179"/>
        <v>Pass</v>
      </c>
      <c r="BY234" s="33">
        <f>IF(ISNUMBER(SEARCH("Other",Survey!$AS234)), 1, 0)</f>
        <v>0</v>
      </c>
      <c r="BZ234" s="58" t="b">
        <f>NOT(ISBLANK(Survey!$AT234))</f>
        <v>0</v>
      </c>
      <c r="CA234" s="16" t="str">
        <f t="shared" si="180"/>
        <v>Pass</v>
      </c>
      <c r="CB234" s="114">
        <f>IF(Survey!$BB234=0, 0,1)</f>
        <v>0</v>
      </c>
      <c r="CC234" s="58">
        <f>Survey!$AV234</f>
        <v>0</v>
      </c>
      <c r="CD234" s="58">
        <f>Survey!$BC234+Survey!$BD234+ABS(Survey!$BE234)-ABS(Survey!$BF234)-ABS(Survey!$BG234)-ABS(Survey!$BL234)</f>
        <v>0</v>
      </c>
      <c r="CE234" s="138">
        <f>Survey!BB234+(ABS(Survey!$BH234)-ABS(Survey!$BI234)+ABS(Survey!$BJ234)-ABS(Survey!$BK234))*0.5</f>
        <v>0</v>
      </c>
      <c r="CF234" s="58">
        <f t="shared" si="181"/>
        <v>0</v>
      </c>
      <c r="CG234" s="58">
        <f>IF(AND($CC234&gt;$CF234-0.2,$CC234&lt;$CF234+0.2,ISBLANK(Survey!$AV234)=FALSE),0,1)</f>
        <v>1</v>
      </c>
      <c r="CH234" s="133">
        <f>IF(ISBLANK(Survey!$AW234),1,0)</f>
        <v>1</v>
      </c>
      <c r="CI234" s="16" t="str">
        <f t="shared" si="182"/>
        <v>Pass</v>
      </c>
      <c r="CJ234" s="114">
        <f>IF(Survey!$BB234=0, 0,1)</f>
        <v>0</v>
      </c>
      <c r="CK234" s="58">
        <f>IF(AND(Survey!$AX234&gt;=0,Survey!$AX234&lt;=0.2,Survey!$AX234&lt;&gt;""),0,1)</f>
        <v>1</v>
      </c>
      <c r="CL234" s="114">
        <f>IF(ISBLANK(Survey!$AY234),1,0)</f>
        <v>1</v>
      </c>
      <c r="CM234" s="16" t="str">
        <f t="shared" si="183"/>
        <v>Fail</v>
      </c>
      <c r="CN234" s="133">
        <f>Survey!$AZ234</f>
        <v>0</v>
      </c>
      <c r="CO234" s="16" t="str">
        <f t="shared" si="184"/>
        <v>Pass</v>
      </c>
      <c r="CP234" s="31">
        <f>Survey!$BA234</f>
        <v>0</v>
      </c>
      <c r="CQ234" s="138">
        <f>Survey!$BB234+Survey!$BC234+Survey!$BD234+ABS(Survey!$BE234)-ABS(Survey!$BF234)-ABS(Survey!$BG234)+ABS(Survey!$BH234)-ABS(Survey!$BI234)+ABS(Survey!$BJ234)-ABS(Survey!$BK234)-ABS(Survey!$BL234)+Survey!$BM234</f>
        <v>0</v>
      </c>
      <c r="CR234" s="30">
        <f t="shared" si="185"/>
        <v>0</v>
      </c>
      <c r="CS234" s="17">
        <f t="shared" si="186"/>
        <v>0</v>
      </c>
      <c r="CT234" s="16" t="str">
        <f t="shared" si="187"/>
        <v>Pass</v>
      </c>
      <c r="CU234" s="33" t="b">
        <f>IF(ABS(Survey!$BM234)=0,TRUE,FALSE)</f>
        <v>1</v>
      </c>
      <c r="CV234" s="32" t="b">
        <f>NOT(ISBLANK(Survey!$BN234))</f>
        <v>0</v>
      </c>
      <c r="CW234" t="str">
        <f t="shared" si="188"/>
        <v>Fail</v>
      </c>
      <c r="CX234" s="25">
        <f>Survey!$BA234</f>
        <v>0</v>
      </c>
      <c r="CY234" s="25" cm="1">
        <f t="array" ref="CY234">SUM(SUMIF(Survey!BP234:BW234,{"&gt;0","&lt;0"})*{1,-1})-SUM(SUMIF(Survey!BY234:CF234,{"&gt;0","&lt;0"})*{1,-1})</f>
        <v>0</v>
      </c>
      <c r="CZ234" s="30" t="str">
        <f t="shared" si="189"/>
        <v>No holdings</v>
      </c>
      <c r="DA234">
        <f t="shared" si="190"/>
        <v>0</v>
      </c>
      <c r="DB234" s="16" t="str">
        <f t="shared" si="191"/>
        <v>Fail</v>
      </c>
      <c r="DC234" s="31">
        <f>Survey!$BA234</f>
        <v>0</v>
      </c>
      <c r="DD234" s="31" cm="1">
        <f t="array" ref="DD234">SUM(SUMIF(Survey!CH234:DA234,{"&gt;0","&lt;0"})*{1,-1})-SUM(SUMIF(Survey!DC234:DV234,{"&gt;0","&lt;0"})*{1,-1})</f>
        <v>0</v>
      </c>
      <c r="DE234" s="30" t="str">
        <f t="shared" si="192"/>
        <v>No holdings</v>
      </c>
      <c r="DF234" s="17">
        <f t="shared" si="193"/>
        <v>0</v>
      </c>
      <c r="DG234" s="16" t="str">
        <f t="shared" si="194"/>
        <v>Pass</v>
      </c>
      <c r="DH234" s="33" t="b">
        <f>IF(ABS(Survey!$DA234)=0,TRUE,FALSE)</f>
        <v>1</v>
      </c>
      <c r="DI234" s="32" t="b">
        <f>NOT(ISBLANK(Survey!$DB234))</f>
        <v>0</v>
      </c>
      <c r="DJ234" s="16" t="str">
        <f t="shared" si="195"/>
        <v>Pass</v>
      </c>
      <c r="DK234" s="33" t="b">
        <f>IF(ABS(Survey!$DV234)=0,TRUE,FALSE)</f>
        <v>1</v>
      </c>
      <c r="DL234" s="32" t="b">
        <f>NOT(ISBLANK(Survey!$DW234))</f>
        <v>0</v>
      </c>
      <c r="DM234" t="str">
        <f t="shared" si="196"/>
        <v>Pass</v>
      </c>
      <c r="DN234" s="25" cm="1">
        <f t="array" ref="DN234">SUM(SUMIF(Survey!CW234,{"&gt;0","&lt;0"})*{1,-1})+SUM(SUMIF(Survey!DR234,{"&gt;0","&lt;0"})*{1,-1})</f>
        <v>0</v>
      </c>
      <c r="DO234" s="25">
        <f>SUM(SUMIF(Survey!DY234:EE234,{"&gt;0","&lt;0"})*{1,-1})+SUM(SUMIF(Survey!EG234:EM234,{"&gt;0","&lt;0"})*{1,-1})</f>
        <v>0</v>
      </c>
      <c r="DP234">
        <f t="shared" si="197"/>
        <v>0</v>
      </c>
      <c r="DQ234">
        <f t="shared" si="198"/>
        <v>0</v>
      </c>
      <c r="DR234" s="16" t="str">
        <f t="shared" si="199"/>
        <v>Pass</v>
      </c>
      <c r="DS234" s="33" t="b">
        <f>IF(ABS(Survey!$EE234)=0,TRUE,FALSE)</f>
        <v>1</v>
      </c>
      <c r="DT234" s="32" t="b">
        <f>NOT(ISBLANK(Survey!EF234))</f>
        <v>0</v>
      </c>
      <c r="DU234" s="16" t="str">
        <f t="shared" si="200"/>
        <v>Pass</v>
      </c>
      <c r="DV234" s="33" t="b">
        <f>IF(ABS(Survey!$EM234)=0,TRUE,FALSE)</f>
        <v>1</v>
      </c>
      <c r="DW234" s="32" t="b">
        <f>NOT(ISBLANK(Survey!$EN234))</f>
        <v>0</v>
      </c>
      <c r="DX234" s="16" t="str">
        <f t="shared" si="201"/>
        <v>Fail</v>
      </c>
      <c r="DY234" s="31">
        <f>SUM(SUMIF(Survey!ET234:EV234,{"&gt;0","&lt;0"})*{1,-1})</f>
        <v>0</v>
      </c>
      <c r="DZ234">
        <f t="shared" si="202"/>
        <v>0</v>
      </c>
      <c r="EA234">
        <f t="shared" si="203"/>
        <v>100</v>
      </c>
      <c r="EB234" s="30" t="b">
        <f>IF(OR(Survey!$M234="ETF",Survey!$M234="ETF, alternative mutual fund",Survey!$M234="Closed-end", Survey!$M234="Split share corp"),TRUE,FALSE)</f>
        <v>0</v>
      </c>
      <c r="EC234" s="16" t="str">
        <f t="shared" si="204"/>
        <v>Fail</v>
      </c>
      <c r="ED234" s="31">
        <f>SUM(SUMIF(Survey!EX234:FD234,{"&gt;0","&lt;0"})*{1,-1})</f>
        <v>0</v>
      </c>
      <c r="EE234">
        <f t="shared" si="205"/>
        <v>0</v>
      </c>
      <c r="EF234" s="17">
        <f t="shared" si="206"/>
        <v>100</v>
      </c>
      <c r="EG234" s="16" t="str">
        <f t="shared" si="207"/>
        <v>Fail</v>
      </c>
      <c r="EH234" s="31">
        <f>SUM(SUMIF(Survey!FF234:FL234,{"&gt;0","&lt;0"})*{1,-1})</f>
        <v>0</v>
      </c>
      <c r="EI234">
        <f t="shared" si="208"/>
        <v>0</v>
      </c>
      <c r="EJ234" s="17">
        <f t="shared" si="209"/>
        <v>100</v>
      </c>
    </row>
    <row r="235" spans="1:140">
      <c r="A235">
        <v>235</v>
      </c>
      <c r="B235" t="str">
        <f t="shared" si="0"/>
        <v>Pass</v>
      </c>
      <c r="C235" t="str">
        <f>IF(COUNTBLANK(Survey!B235:FM235)=$C$2, "Pass", "Fail")</f>
        <v>Pass</v>
      </c>
      <c r="D235" s="16" t="str">
        <f t="shared" si="158"/>
        <v>Fail</v>
      </c>
      <c r="E235" t="str">
        <f>IF(OR(ISBLANK(Survey!AL235),COUNTIF(G235:BJ235,"Fail")),"Fail","Pass")</f>
        <v>Fail</v>
      </c>
      <c r="F235" s="265"/>
      <c r="G235" s="16" t="str">
        <f t="shared" si="159"/>
        <v>Fail</v>
      </c>
      <c r="H235" s="139">
        <f>COUNTBLANK(Survey!B235:D235)+COUNTBLANK(Survey!G235)+COUNTBLANK(Survey!I235)+COUNTBLANK(Survey!K235:M235)+COUNTBLANK(Survey!P235:Q235)+COUNTBLANK(Survey!T235:W235)+COUNTBLANK(Survey!Z235:AC235)+COUNTBLANK(Survey!AF235:AG235)+COUNTBLANK(Survey!AK235:AK235)</f>
        <v>21</v>
      </c>
      <c r="I235" t="str">
        <f t="shared" si="160"/>
        <v>Fail</v>
      </c>
      <c r="J235" t="b">
        <f>IF(Survey!E235="No",TRUE,FALSE)</f>
        <v>0</v>
      </c>
      <c r="K235" s="29" cm="1">
        <f t="array" ref="K235">IF(COUNTA(Survey!$E$4:$E$695)=1, 0, SUM(IF(COUNTIF(Survey!$E$4:$E$695, Survey!$E$4:$E$695)=1,1,0)))</f>
        <v>0</v>
      </c>
      <c r="L235" s="29">
        <f>LEN(Survey!E235)</f>
        <v>0</v>
      </c>
      <c r="M235" s="16" t="str">
        <f t="shared" si="161"/>
        <v>Fail</v>
      </c>
      <c r="N235" t="b">
        <f>IF(Survey!F235="No",TRUE,FALSE)</f>
        <v>0</v>
      </c>
      <c r="O235" t="b">
        <f>Survey!F235=Survey!E235</f>
        <v>1</v>
      </c>
      <c r="P235">
        <f>COUNTIF(Survey!$F$4:$F$695,Survey!F235)</f>
        <v>0</v>
      </c>
      <c r="Q235" s="28">
        <f>LEN(Survey!F235)</f>
        <v>0</v>
      </c>
      <c r="R235" s="16" t="str">
        <f t="shared" si="162"/>
        <v>Pass</v>
      </c>
      <c r="S235" s="29">
        <f>MOD((LEN(Survey!H235)+2),11)</f>
        <v>2</v>
      </c>
      <c r="T235">
        <f>COUNTIF(Survey!$H$4:$H$695,Survey!H235)</f>
        <v>0</v>
      </c>
      <c r="U235" s="28" t="str">
        <f>IF(Survey!$L235="Prospectus fund", "Yes", "No")</f>
        <v>No</v>
      </c>
      <c r="V235" s="16" t="str">
        <f t="shared" si="163"/>
        <v>Pass</v>
      </c>
      <c r="W235" s="29">
        <f>MOD((LEN(Survey!J235)+2),11)</f>
        <v>2</v>
      </c>
      <c r="X235">
        <f>COUNTIF(Survey!$J$4:$J$695,Survey!J235)</f>
        <v>0</v>
      </c>
      <c r="Y235" s="30" t="b">
        <f>IF(OR(Survey!$M235="ETF",Survey!$M235="ETF, alternative mutual fund",Survey!$M235="Closed-end", Survey!$M235="Split share corp", Survey!$I235="Yes"),TRUE,FALSE)</f>
        <v>0</v>
      </c>
      <c r="Z235" s="16" t="str">
        <f>IFERROR(IF(AND(OR(AC235=AD235,AD235 = "Either"),NOT(ISBLANK(Survey!K235))),"Pass","Fail"),"Pass")</f>
        <v>Fail</v>
      </c>
      <c r="AA235" s="31" cm="1">
        <f t="array" ref="AA235">SUM(SUMIF(Survey!CH235:DA235,{"&gt;0","&lt;0"})*{1,-1})</f>
        <v>0</v>
      </c>
      <c r="AB235" s="33" cm="1">
        <f t="array" ref="AB235">SUM(SUMIF(Survey!CK235,{"&gt;0","&lt;0"})*{1,-1})+SUM(SUMIF(Survey!CU235,{"&gt;0","&lt;0"})*{1,-1})</f>
        <v>0</v>
      </c>
      <c r="AC235" s="33">
        <f>Survey!K235</f>
        <v>0</v>
      </c>
      <c r="AD235" s="32" t="str">
        <f t="shared" si="164"/>
        <v>Either</v>
      </c>
      <c r="AE235" s="16" t="str">
        <f t="shared" si="165"/>
        <v>Fail</v>
      </c>
      <c r="AF235" s="58" cm="1">
        <f t="array" ref="AF235">SUM(SUMIF(Survey!CH235:DA235,{"&gt;0","&lt;0"})*{1,-1})+SUM(SUMIF(Survey!DC235:DV235,{"&gt;0","&lt;0"})*{1,-1})</f>
        <v>0</v>
      </c>
      <c r="AG235" s="58">
        <f>IFERROR(AF235/(Survey!$BA235),0)</f>
        <v>0</v>
      </c>
      <c r="AH235" s="104" t="b">
        <f>IF(OR(Survey!$M235="Alternative strategy or hedge",Survey!$M235="Private asset",Survey!$L235="Prospectus fund"),TRUE,FALSE)</f>
        <v>0</v>
      </c>
      <c r="AI235" s="104" t="b">
        <f>NOT(ISBLANK(Survey!$M235))</f>
        <v>0</v>
      </c>
      <c r="AJ235" s="16" t="str">
        <f t="shared" si="166"/>
        <v>Fail</v>
      </c>
      <c r="AK235" t="b">
        <f>IF(Survey!W235="No",TRUE,FALSE)</f>
        <v>0</v>
      </c>
      <c r="AL235" s="119">
        <f>MOD((LEN(Survey!W235)+2),22)</f>
        <v>2</v>
      </c>
      <c r="AM235" t="str">
        <f t="shared" si="167"/>
        <v>Pass</v>
      </c>
      <c r="AN235" s="33" t="b">
        <f>NOT(ISNUMBER(SEARCH("Other",Survey!$Q235)))</f>
        <v>1</v>
      </c>
      <c r="AO235" s="32" t="b">
        <f>NOT(ISBLANK(Survey!$R235))</f>
        <v>0</v>
      </c>
      <c r="AP235" s="16" t="str">
        <f t="shared" si="168"/>
        <v>Pass</v>
      </c>
      <c r="AQ235" s="114">
        <f>COUNTBLANK(Survey!$X235)</f>
        <v>1</v>
      </c>
      <c r="AR235" s="58">
        <f>IF(AND(Survey!L235&lt;&gt;"Exempt fund",OR(Survey!$M235="ETF",Survey!$M235="ETF, alternative mutual fund",Survey!$M235="Mutual fund",Survey!$M235="Alternative mutual fund",Survey!$M235="Money market")),1,0)</f>
        <v>0</v>
      </c>
      <c r="AS235" s="16" t="str">
        <f t="shared" si="169"/>
        <v>Pass</v>
      </c>
      <c r="AT235" s="33" t="b">
        <f>NOT(ISNUMBER(SEARCH("Yes",Survey!$AC235)))</f>
        <v>1</v>
      </c>
      <c r="AU235" s="32" t="b">
        <f>IF(COUNTBLANK(Survey!$AD235:$AE235)=0,TRUE, FALSE)</f>
        <v>0</v>
      </c>
      <c r="AV235" s="16" t="str">
        <f t="shared" si="170"/>
        <v>Pass</v>
      </c>
      <c r="AW235" s="33" t="b">
        <f>NOT(ISNUMBER(SEARCH("Yes",Survey!$AF235)))</f>
        <v>1</v>
      </c>
      <c r="AX235" s="32" t="b">
        <f>NOT(ISBLANK(Survey!$AH235))</f>
        <v>0</v>
      </c>
      <c r="AY235" s="16" t="str">
        <f t="shared" si="171"/>
        <v>Pass</v>
      </c>
      <c r="AZ235" s="33" t="b">
        <f>NOT(OR(ISNUMBER(SEARCH("Other",Survey!$AH235)),ISNUMBER(SEARCH("Multiple",Survey!$AH235))))</f>
        <v>1</v>
      </c>
      <c r="BA235" s="32" t="b">
        <f>NOT(ISBLANK(Survey!$AI235))</f>
        <v>0</v>
      </c>
      <c r="BB235" s="16" t="str">
        <f t="shared" si="172"/>
        <v>Fail</v>
      </c>
      <c r="BC235" s="114">
        <f>IF(ABS(Survey!$BA235)&gt;0, 1,0)</f>
        <v>0</v>
      </c>
      <c r="BD235" s="114">
        <f>IF(COUNTBLANK(Survey!$AL235)=0,1,0)</f>
        <v>0</v>
      </c>
      <c r="BE235" s="16" t="str">
        <f t="shared" si="173"/>
        <v>Pass</v>
      </c>
      <c r="BF235" s="114">
        <f>IF(ISBLANK(Survey!$AL235),0,1)</f>
        <v>0</v>
      </c>
      <c r="BG235" s="133">
        <f>COUNTBLANK(Survey!$AM235)</f>
        <v>1</v>
      </c>
      <c r="BH235" s="16" t="str">
        <f t="shared" si="174"/>
        <v>Pass</v>
      </c>
      <c r="BI235" s="114">
        <f>IF(OR(Survey!$AM235="Closed",ISBLANK(Survey!$AM235)),0,1)</f>
        <v>0</v>
      </c>
      <c r="BJ235" s="133">
        <f>IF(ISBLANK(Survey!$AN235),1,0)</f>
        <v>1</v>
      </c>
      <c r="BK235" s="118" t="str">
        <f t="shared" si="175"/>
        <v>Pass</v>
      </c>
      <c r="BL235" s="31" cm="1">
        <f t="array" ref="BL235">SUM(SUMIF(Survey!AO235:AP235,{"&gt;0","&lt;0"})*{1,-1})</f>
        <v>0</v>
      </c>
      <c r="BM235">
        <f t="shared" si="176"/>
        <v>0</v>
      </c>
      <c r="BN235">
        <f t="shared" si="177"/>
        <v>100</v>
      </c>
      <c r="BO235" s="118" t="str">
        <f t="shared" si="178"/>
        <v>Pass</v>
      </c>
      <c r="BP235">
        <f>IF(Survey!AQ235="No",0,1)</f>
        <v>1</v>
      </c>
      <c r="BQ235" s="207">
        <f>MOD((LEN(Survey!AQ235)+2),22)</f>
        <v>2</v>
      </c>
      <c r="BR235">
        <f>IF(Survey!AR235="No",0,1)</f>
        <v>1</v>
      </c>
      <c r="BS235" s="207">
        <f>MOD((LEN(Survey!AR235)+2),22)</f>
        <v>2</v>
      </c>
      <c r="BT235" s="114">
        <f>COUNTBLANK(Survey!$AQ235:$AS235)+COUNTBLANK(Survey!$AU235)</f>
        <v>4</v>
      </c>
      <c r="BU235" s="114">
        <f>IF(Survey!$I235="Yes",1,0)</f>
        <v>0</v>
      </c>
      <c r="BV235" s="114">
        <f>IF(OR(Survey!$M235="Mutual fund",Survey!$M235="Alternative mutual fund",Survey!$M235="Money market"),1,0)</f>
        <v>0</v>
      </c>
      <c r="BW235" s="119">
        <f>IF(OR(Survey!$M235="ETF",Survey!$M235="ETF, alternative mutual fund"),1,0)</f>
        <v>0</v>
      </c>
      <c r="BX235" s="16" t="str">
        <f t="shared" si="179"/>
        <v>Pass</v>
      </c>
      <c r="BY235" s="33">
        <f>IF(ISNUMBER(SEARCH("Other",Survey!$AS235)), 1, 0)</f>
        <v>0</v>
      </c>
      <c r="BZ235" s="58" t="b">
        <f>NOT(ISBLANK(Survey!$AT235))</f>
        <v>0</v>
      </c>
      <c r="CA235" s="16" t="str">
        <f t="shared" si="180"/>
        <v>Pass</v>
      </c>
      <c r="CB235" s="114">
        <f>IF(Survey!$BB235=0, 0,1)</f>
        <v>0</v>
      </c>
      <c r="CC235" s="58">
        <f>Survey!$AV235</f>
        <v>0</v>
      </c>
      <c r="CD235" s="58">
        <f>Survey!$BC235+Survey!$BD235+ABS(Survey!$BE235)-ABS(Survey!$BF235)-ABS(Survey!$BG235)-ABS(Survey!$BL235)</f>
        <v>0</v>
      </c>
      <c r="CE235" s="138">
        <f>Survey!BB235+(ABS(Survey!$BH235)-ABS(Survey!$BI235)+ABS(Survey!$BJ235)-ABS(Survey!$BK235))*0.5</f>
        <v>0</v>
      </c>
      <c r="CF235" s="58">
        <f t="shared" si="181"/>
        <v>0</v>
      </c>
      <c r="CG235" s="58">
        <f>IF(AND($CC235&gt;$CF235-0.2,$CC235&lt;$CF235+0.2,ISBLANK(Survey!$AV235)=FALSE),0,1)</f>
        <v>1</v>
      </c>
      <c r="CH235" s="133">
        <f>IF(ISBLANK(Survey!$AW235),1,0)</f>
        <v>1</v>
      </c>
      <c r="CI235" s="16" t="str">
        <f t="shared" si="182"/>
        <v>Pass</v>
      </c>
      <c r="CJ235" s="114">
        <f>IF(Survey!$BB235=0, 0,1)</f>
        <v>0</v>
      </c>
      <c r="CK235" s="58">
        <f>IF(AND(Survey!$AX235&gt;=0,Survey!$AX235&lt;=0.2,Survey!$AX235&lt;&gt;""),0,1)</f>
        <v>1</v>
      </c>
      <c r="CL235" s="114">
        <f>IF(ISBLANK(Survey!$AY235),1,0)</f>
        <v>1</v>
      </c>
      <c r="CM235" s="16" t="str">
        <f t="shared" si="183"/>
        <v>Fail</v>
      </c>
      <c r="CN235" s="133">
        <f>Survey!$AZ235</f>
        <v>0</v>
      </c>
      <c r="CO235" s="16" t="str">
        <f t="shared" si="184"/>
        <v>Pass</v>
      </c>
      <c r="CP235" s="31">
        <f>Survey!$BA235</f>
        <v>0</v>
      </c>
      <c r="CQ235" s="138">
        <f>Survey!$BB235+Survey!$BC235+Survey!$BD235+ABS(Survey!$BE235)-ABS(Survey!$BF235)-ABS(Survey!$BG235)+ABS(Survey!$BH235)-ABS(Survey!$BI235)+ABS(Survey!$BJ235)-ABS(Survey!$BK235)-ABS(Survey!$BL235)+Survey!$BM235</f>
        <v>0</v>
      </c>
      <c r="CR235" s="30">
        <f t="shared" si="185"/>
        <v>0</v>
      </c>
      <c r="CS235" s="17">
        <f t="shared" si="186"/>
        <v>0</v>
      </c>
      <c r="CT235" s="16" t="str">
        <f t="shared" si="187"/>
        <v>Pass</v>
      </c>
      <c r="CU235" s="33" t="b">
        <f>IF(ABS(Survey!$BM235)=0,TRUE,FALSE)</f>
        <v>1</v>
      </c>
      <c r="CV235" s="32" t="b">
        <f>NOT(ISBLANK(Survey!$BN235))</f>
        <v>0</v>
      </c>
      <c r="CW235" t="str">
        <f t="shared" si="188"/>
        <v>Fail</v>
      </c>
      <c r="CX235" s="25">
        <f>Survey!$BA235</f>
        <v>0</v>
      </c>
      <c r="CY235" s="25" cm="1">
        <f t="array" ref="CY235">SUM(SUMIF(Survey!BP235:BW235,{"&gt;0","&lt;0"})*{1,-1})-SUM(SUMIF(Survey!BY235:CF235,{"&gt;0","&lt;0"})*{1,-1})</f>
        <v>0</v>
      </c>
      <c r="CZ235" s="30" t="str">
        <f t="shared" si="189"/>
        <v>No holdings</v>
      </c>
      <c r="DA235">
        <f t="shared" si="190"/>
        <v>0</v>
      </c>
      <c r="DB235" s="16" t="str">
        <f t="shared" si="191"/>
        <v>Fail</v>
      </c>
      <c r="DC235" s="31">
        <f>Survey!$BA235</f>
        <v>0</v>
      </c>
      <c r="DD235" s="31" cm="1">
        <f t="array" ref="DD235">SUM(SUMIF(Survey!CH235:DA235,{"&gt;0","&lt;0"})*{1,-1})-SUM(SUMIF(Survey!DC235:DV235,{"&gt;0","&lt;0"})*{1,-1})</f>
        <v>0</v>
      </c>
      <c r="DE235" s="30" t="str">
        <f t="shared" si="192"/>
        <v>No holdings</v>
      </c>
      <c r="DF235" s="17">
        <f t="shared" si="193"/>
        <v>0</v>
      </c>
      <c r="DG235" s="16" t="str">
        <f t="shared" si="194"/>
        <v>Pass</v>
      </c>
      <c r="DH235" s="33" t="b">
        <f>IF(ABS(Survey!$DA235)=0,TRUE,FALSE)</f>
        <v>1</v>
      </c>
      <c r="DI235" s="32" t="b">
        <f>NOT(ISBLANK(Survey!$DB235))</f>
        <v>0</v>
      </c>
      <c r="DJ235" s="16" t="str">
        <f t="shared" si="195"/>
        <v>Pass</v>
      </c>
      <c r="DK235" s="33" t="b">
        <f>IF(ABS(Survey!$DV235)=0,TRUE,FALSE)</f>
        <v>1</v>
      </c>
      <c r="DL235" s="32" t="b">
        <f>NOT(ISBLANK(Survey!$DW235))</f>
        <v>0</v>
      </c>
      <c r="DM235" t="str">
        <f t="shared" si="196"/>
        <v>Pass</v>
      </c>
      <c r="DN235" s="25" cm="1">
        <f t="array" ref="DN235">SUM(SUMIF(Survey!CW235,{"&gt;0","&lt;0"})*{1,-1})+SUM(SUMIF(Survey!DR235,{"&gt;0","&lt;0"})*{1,-1})</f>
        <v>0</v>
      </c>
      <c r="DO235" s="25">
        <f>SUM(SUMIF(Survey!DY235:EE235,{"&gt;0","&lt;0"})*{1,-1})+SUM(SUMIF(Survey!EG235:EM235,{"&gt;0","&lt;0"})*{1,-1})</f>
        <v>0</v>
      </c>
      <c r="DP235">
        <f t="shared" si="197"/>
        <v>0</v>
      </c>
      <c r="DQ235">
        <f t="shared" si="198"/>
        <v>0</v>
      </c>
      <c r="DR235" s="16" t="str">
        <f t="shared" si="199"/>
        <v>Pass</v>
      </c>
      <c r="DS235" s="33" t="b">
        <f>IF(ABS(Survey!$EE235)=0,TRUE,FALSE)</f>
        <v>1</v>
      </c>
      <c r="DT235" s="32" t="b">
        <f>NOT(ISBLANK(Survey!EF235))</f>
        <v>0</v>
      </c>
      <c r="DU235" s="16" t="str">
        <f t="shared" si="200"/>
        <v>Pass</v>
      </c>
      <c r="DV235" s="33" t="b">
        <f>IF(ABS(Survey!$EM235)=0,TRUE,FALSE)</f>
        <v>1</v>
      </c>
      <c r="DW235" s="32" t="b">
        <f>NOT(ISBLANK(Survey!$EN235))</f>
        <v>0</v>
      </c>
      <c r="DX235" s="16" t="str">
        <f t="shared" si="201"/>
        <v>Fail</v>
      </c>
      <c r="DY235" s="31">
        <f>SUM(SUMIF(Survey!ET235:EV235,{"&gt;0","&lt;0"})*{1,-1})</f>
        <v>0</v>
      </c>
      <c r="DZ235">
        <f t="shared" si="202"/>
        <v>0</v>
      </c>
      <c r="EA235">
        <f t="shared" si="203"/>
        <v>100</v>
      </c>
      <c r="EB235" s="30" t="b">
        <f>IF(OR(Survey!$M235="ETF",Survey!$M235="ETF, alternative mutual fund",Survey!$M235="Closed-end", Survey!$M235="Split share corp"),TRUE,FALSE)</f>
        <v>0</v>
      </c>
      <c r="EC235" s="16" t="str">
        <f t="shared" si="204"/>
        <v>Fail</v>
      </c>
      <c r="ED235" s="31">
        <f>SUM(SUMIF(Survey!EX235:FD235,{"&gt;0","&lt;0"})*{1,-1})</f>
        <v>0</v>
      </c>
      <c r="EE235">
        <f t="shared" si="205"/>
        <v>0</v>
      </c>
      <c r="EF235" s="17">
        <f t="shared" si="206"/>
        <v>100</v>
      </c>
      <c r="EG235" s="16" t="str">
        <f t="shared" si="207"/>
        <v>Fail</v>
      </c>
      <c r="EH235" s="31">
        <f>SUM(SUMIF(Survey!FF235:FL235,{"&gt;0","&lt;0"})*{1,-1})</f>
        <v>0</v>
      </c>
      <c r="EI235">
        <f t="shared" si="208"/>
        <v>0</v>
      </c>
      <c r="EJ235" s="17">
        <f t="shared" si="209"/>
        <v>100</v>
      </c>
    </row>
    <row r="236" spans="1:140">
      <c r="A236">
        <v>236</v>
      </c>
      <c r="B236" t="str">
        <f t="shared" si="0"/>
        <v>Pass</v>
      </c>
      <c r="C236" t="str">
        <f>IF(COUNTBLANK(Survey!B236:FM236)=$C$2, "Pass", "Fail")</f>
        <v>Pass</v>
      </c>
      <c r="D236" s="16" t="str">
        <f t="shared" si="158"/>
        <v>Fail</v>
      </c>
      <c r="E236" t="str">
        <f>IF(OR(ISBLANK(Survey!AL236),COUNTIF(G236:BJ236,"Fail")),"Fail","Pass")</f>
        <v>Fail</v>
      </c>
      <c r="F236" s="265"/>
      <c r="G236" s="16" t="str">
        <f t="shared" si="159"/>
        <v>Fail</v>
      </c>
      <c r="H236" s="139">
        <f>COUNTBLANK(Survey!B236:D236)+COUNTBLANK(Survey!G236)+COUNTBLANK(Survey!I236)+COUNTBLANK(Survey!K236:M236)+COUNTBLANK(Survey!P236:Q236)+COUNTBLANK(Survey!T236:W236)+COUNTBLANK(Survey!Z236:AC236)+COUNTBLANK(Survey!AF236:AG236)+COUNTBLANK(Survey!AK236:AK236)</f>
        <v>21</v>
      </c>
      <c r="I236" t="str">
        <f t="shared" si="160"/>
        <v>Fail</v>
      </c>
      <c r="J236" t="b">
        <f>IF(Survey!E236="No",TRUE,FALSE)</f>
        <v>0</v>
      </c>
      <c r="K236" s="29" cm="1">
        <f t="array" ref="K236">IF(COUNTA(Survey!$E$4:$E$695)=1, 0, SUM(IF(COUNTIF(Survey!$E$4:$E$695, Survey!$E$4:$E$695)=1,1,0)))</f>
        <v>0</v>
      </c>
      <c r="L236" s="29">
        <f>LEN(Survey!E236)</f>
        <v>0</v>
      </c>
      <c r="M236" s="16" t="str">
        <f t="shared" si="161"/>
        <v>Fail</v>
      </c>
      <c r="N236" t="b">
        <f>IF(Survey!F236="No",TRUE,FALSE)</f>
        <v>0</v>
      </c>
      <c r="O236" t="b">
        <f>Survey!F236=Survey!E236</f>
        <v>1</v>
      </c>
      <c r="P236">
        <f>COUNTIF(Survey!$F$4:$F$695,Survey!F236)</f>
        <v>0</v>
      </c>
      <c r="Q236" s="28">
        <f>LEN(Survey!F236)</f>
        <v>0</v>
      </c>
      <c r="R236" s="16" t="str">
        <f t="shared" si="162"/>
        <v>Pass</v>
      </c>
      <c r="S236" s="29">
        <f>MOD((LEN(Survey!H236)+2),11)</f>
        <v>2</v>
      </c>
      <c r="T236">
        <f>COUNTIF(Survey!$H$4:$H$695,Survey!H236)</f>
        <v>0</v>
      </c>
      <c r="U236" s="28" t="str">
        <f>IF(Survey!$L236="Prospectus fund", "Yes", "No")</f>
        <v>No</v>
      </c>
      <c r="V236" s="16" t="str">
        <f t="shared" si="163"/>
        <v>Pass</v>
      </c>
      <c r="W236" s="29">
        <f>MOD((LEN(Survey!J236)+2),11)</f>
        <v>2</v>
      </c>
      <c r="X236">
        <f>COUNTIF(Survey!$J$4:$J$695,Survey!J236)</f>
        <v>0</v>
      </c>
      <c r="Y236" s="30" t="b">
        <f>IF(OR(Survey!$M236="ETF",Survey!$M236="ETF, alternative mutual fund",Survey!$M236="Closed-end", Survey!$M236="Split share corp", Survey!$I236="Yes"),TRUE,FALSE)</f>
        <v>0</v>
      </c>
      <c r="Z236" s="16" t="str">
        <f>IFERROR(IF(AND(OR(AC236=AD236,AD236 = "Either"),NOT(ISBLANK(Survey!K236))),"Pass","Fail"),"Pass")</f>
        <v>Fail</v>
      </c>
      <c r="AA236" s="31" cm="1">
        <f t="array" ref="AA236">SUM(SUMIF(Survey!CH236:DA236,{"&gt;0","&lt;0"})*{1,-1})</f>
        <v>0</v>
      </c>
      <c r="AB236" s="33" cm="1">
        <f t="array" ref="AB236">SUM(SUMIF(Survey!CK236,{"&gt;0","&lt;0"})*{1,-1})+SUM(SUMIF(Survey!CU236,{"&gt;0","&lt;0"})*{1,-1})</f>
        <v>0</v>
      </c>
      <c r="AC236" s="33">
        <f>Survey!K236</f>
        <v>0</v>
      </c>
      <c r="AD236" s="32" t="str">
        <f t="shared" si="164"/>
        <v>Either</v>
      </c>
      <c r="AE236" s="16" t="str">
        <f t="shared" si="165"/>
        <v>Fail</v>
      </c>
      <c r="AF236" s="58" cm="1">
        <f t="array" ref="AF236">SUM(SUMIF(Survey!CH236:DA236,{"&gt;0","&lt;0"})*{1,-1})+SUM(SUMIF(Survey!DC236:DV236,{"&gt;0","&lt;0"})*{1,-1})</f>
        <v>0</v>
      </c>
      <c r="AG236" s="58">
        <f>IFERROR(AF236/(Survey!$BA236),0)</f>
        <v>0</v>
      </c>
      <c r="AH236" s="104" t="b">
        <f>IF(OR(Survey!$M236="Alternative strategy or hedge",Survey!$M236="Private asset",Survey!$L236="Prospectus fund"),TRUE,FALSE)</f>
        <v>0</v>
      </c>
      <c r="AI236" s="104" t="b">
        <f>NOT(ISBLANK(Survey!$M236))</f>
        <v>0</v>
      </c>
      <c r="AJ236" s="16" t="str">
        <f t="shared" si="166"/>
        <v>Fail</v>
      </c>
      <c r="AK236" t="b">
        <f>IF(Survey!W236="No",TRUE,FALSE)</f>
        <v>0</v>
      </c>
      <c r="AL236" s="119">
        <f>MOD((LEN(Survey!W236)+2),22)</f>
        <v>2</v>
      </c>
      <c r="AM236" t="str">
        <f t="shared" si="167"/>
        <v>Pass</v>
      </c>
      <c r="AN236" s="33" t="b">
        <f>NOT(ISNUMBER(SEARCH("Other",Survey!$Q236)))</f>
        <v>1</v>
      </c>
      <c r="AO236" s="32" t="b">
        <f>NOT(ISBLANK(Survey!$R236))</f>
        <v>0</v>
      </c>
      <c r="AP236" s="16" t="str">
        <f t="shared" si="168"/>
        <v>Pass</v>
      </c>
      <c r="AQ236" s="114">
        <f>COUNTBLANK(Survey!$X236)</f>
        <v>1</v>
      </c>
      <c r="AR236" s="58">
        <f>IF(AND(Survey!L236&lt;&gt;"Exempt fund",OR(Survey!$M236="ETF",Survey!$M236="ETF, alternative mutual fund",Survey!$M236="Mutual fund",Survey!$M236="Alternative mutual fund",Survey!$M236="Money market")),1,0)</f>
        <v>0</v>
      </c>
      <c r="AS236" s="16" t="str">
        <f t="shared" si="169"/>
        <v>Pass</v>
      </c>
      <c r="AT236" s="33" t="b">
        <f>NOT(ISNUMBER(SEARCH("Yes",Survey!$AC236)))</f>
        <v>1</v>
      </c>
      <c r="AU236" s="32" t="b">
        <f>IF(COUNTBLANK(Survey!$AD236:$AE236)=0,TRUE, FALSE)</f>
        <v>0</v>
      </c>
      <c r="AV236" s="16" t="str">
        <f t="shared" si="170"/>
        <v>Pass</v>
      </c>
      <c r="AW236" s="33" t="b">
        <f>NOT(ISNUMBER(SEARCH("Yes",Survey!$AF236)))</f>
        <v>1</v>
      </c>
      <c r="AX236" s="32" t="b">
        <f>NOT(ISBLANK(Survey!$AH236))</f>
        <v>0</v>
      </c>
      <c r="AY236" s="16" t="str">
        <f t="shared" si="171"/>
        <v>Pass</v>
      </c>
      <c r="AZ236" s="33" t="b">
        <f>NOT(OR(ISNUMBER(SEARCH("Other",Survey!$AH236)),ISNUMBER(SEARCH("Multiple",Survey!$AH236))))</f>
        <v>1</v>
      </c>
      <c r="BA236" s="32" t="b">
        <f>NOT(ISBLANK(Survey!$AI236))</f>
        <v>0</v>
      </c>
      <c r="BB236" s="16" t="str">
        <f t="shared" si="172"/>
        <v>Fail</v>
      </c>
      <c r="BC236" s="114">
        <f>IF(ABS(Survey!$BA236)&gt;0, 1,0)</f>
        <v>0</v>
      </c>
      <c r="BD236" s="114">
        <f>IF(COUNTBLANK(Survey!$AL236)=0,1,0)</f>
        <v>0</v>
      </c>
      <c r="BE236" s="16" t="str">
        <f t="shared" si="173"/>
        <v>Pass</v>
      </c>
      <c r="BF236" s="114">
        <f>IF(ISBLANK(Survey!$AL236),0,1)</f>
        <v>0</v>
      </c>
      <c r="BG236" s="133">
        <f>COUNTBLANK(Survey!$AM236)</f>
        <v>1</v>
      </c>
      <c r="BH236" s="16" t="str">
        <f t="shared" si="174"/>
        <v>Pass</v>
      </c>
      <c r="BI236" s="114">
        <f>IF(OR(Survey!$AM236="Closed",ISBLANK(Survey!$AM236)),0,1)</f>
        <v>0</v>
      </c>
      <c r="BJ236" s="133">
        <f>IF(ISBLANK(Survey!$AN236),1,0)</f>
        <v>1</v>
      </c>
      <c r="BK236" s="118" t="str">
        <f t="shared" si="175"/>
        <v>Pass</v>
      </c>
      <c r="BL236" s="31" cm="1">
        <f t="array" ref="BL236">SUM(SUMIF(Survey!AO236:AP236,{"&gt;0","&lt;0"})*{1,-1})</f>
        <v>0</v>
      </c>
      <c r="BM236">
        <f t="shared" si="176"/>
        <v>0</v>
      </c>
      <c r="BN236">
        <f t="shared" si="177"/>
        <v>100</v>
      </c>
      <c r="BO236" s="118" t="str">
        <f t="shared" si="178"/>
        <v>Pass</v>
      </c>
      <c r="BP236">
        <f>IF(Survey!AQ236="No",0,1)</f>
        <v>1</v>
      </c>
      <c r="BQ236" s="207">
        <f>MOD((LEN(Survey!AQ236)+2),22)</f>
        <v>2</v>
      </c>
      <c r="BR236">
        <f>IF(Survey!AR236="No",0,1)</f>
        <v>1</v>
      </c>
      <c r="BS236" s="207">
        <f>MOD((LEN(Survey!AR236)+2),22)</f>
        <v>2</v>
      </c>
      <c r="BT236" s="114">
        <f>COUNTBLANK(Survey!$AQ236:$AS236)+COUNTBLANK(Survey!$AU236)</f>
        <v>4</v>
      </c>
      <c r="BU236" s="114">
        <f>IF(Survey!$I236="Yes",1,0)</f>
        <v>0</v>
      </c>
      <c r="BV236" s="114">
        <f>IF(OR(Survey!$M236="Mutual fund",Survey!$M236="Alternative mutual fund",Survey!$M236="Money market"),1,0)</f>
        <v>0</v>
      </c>
      <c r="BW236" s="119">
        <f>IF(OR(Survey!$M236="ETF",Survey!$M236="ETF, alternative mutual fund"),1,0)</f>
        <v>0</v>
      </c>
      <c r="BX236" s="16" t="str">
        <f t="shared" si="179"/>
        <v>Pass</v>
      </c>
      <c r="BY236" s="33">
        <f>IF(ISNUMBER(SEARCH("Other",Survey!$AS236)), 1, 0)</f>
        <v>0</v>
      </c>
      <c r="BZ236" s="58" t="b">
        <f>NOT(ISBLANK(Survey!$AT236))</f>
        <v>0</v>
      </c>
      <c r="CA236" s="16" t="str">
        <f t="shared" si="180"/>
        <v>Pass</v>
      </c>
      <c r="CB236" s="114">
        <f>IF(Survey!$BB236=0, 0,1)</f>
        <v>0</v>
      </c>
      <c r="CC236" s="58">
        <f>Survey!$AV236</f>
        <v>0</v>
      </c>
      <c r="CD236" s="58">
        <f>Survey!$BC236+Survey!$BD236+ABS(Survey!$BE236)-ABS(Survey!$BF236)-ABS(Survey!$BG236)-ABS(Survey!$BL236)</f>
        <v>0</v>
      </c>
      <c r="CE236" s="138">
        <f>Survey!BB236+(ABS(Survey!$BH236)-ABS(Survey!$BI236)+ABS(Survey!$BJ236)-ABS(Survey!$BK236))*0.5</f>
        <v>0</v>
      </c>
      <c r="CF236" s="58">
        <f t="shared" si="181"/>
        <v>0</v>
      </c>
      <c r="CG236" s="58">
        <f>IF(AND($CC236&gt;$CF236-0.2,$CC236&lt;$CF236+0.2,ISBLANK(Survey!$AV236)=FALSE),0,1)</f>
        <v>1</v>
      </c>
      <c r="CH236" s="133">
        <f>IF(ISBLANK(Survey!$AW236),1,0)</f>
        <v>1</v>
      </c>
      <c r="CI236" s="16" t="str">
        <f t="shared" si="182"/>
        <v>Pass</v>
      </c>
      <c r="CJ236" s="114">
        <f>IF(Survey!$BB236=0, 0,1)</f>
        <v>0</v>
      </c>
      <c r="CK236" s="58">
        <f>IF(AND(Survey!$AX236&gt;=0,Survey!$AX236&lt;=0.2,Survey!$AX236&lt;&gt;""),0,1)</f>
        <v>1</v>
      </c>
      <c r="CL236" s="114">
        <f>IF(ISBLANK(Survey!$AY236),1,0)</f>
        <v>1</v>
      </c>
      <c r="CM236" s="16" t="str">
        <f t="shared" si="183"/>
        <v>Fail</v>
      </c>
      <c r="CN236" s="133">
        <f>Survey!$AZ236</f>
        <v>0</v>
      </c>
      <c r="CO236" s="16" t="str">
        <f t="shared" si="184"/>
        <v>Pass</v>
      </c>
      <c r="CP236" s="31">
        <f>Survey!$BA236</f>
        <v>0</v>
      </c>
      <c r="CQ236" s="138">
        <f>Survey!$BB236+Survey!$BC236+Survey!$BD236+ABS(Survey!$BE236)-ABS(Survey!$BF236)-ABS(Survey!$BG236)+ABS(Survey!$BH236)-ABS(Survey!$BI236)+ABS(Survey!$BJ236)-ABS(Survey!$BK236)-ABS(Survey!$BL236)+Survey!$BM236</f>
        <v>0</v>
      </c>
      <c r="CR236" s="30">
        <f t="shared" si="185"/>
        <v>0</v>
      </c>
      <c r="CS236" s="17">
        <f t="shared" si="186"/>
        <v>0</v>
      </c>
      <c r="CT236" s="16" t="str">
        <f t="shared" si="187"/>
        <v>Pass</v>
      </c>
      <c r="CU236" s="33" t="b">
        <f>IF(ABS(Survey!$BM236)=0,TRUE,FALSE)</f>
        <v>1</v>
      </c>
      <c r="CV236" s="32" t="b">
        <f>NOT(ISBLANK(Survey!$BN236))</f>
        <v>0</v>
      </c>
      <c r="CW236" t="str">
        <f t="shared" si="188"/>
        <v>Fail</v>
      </c>
      <c r="CX236" s="25">
        <f>Survey!$BA236</f>
        <v>0</v>
      </c>
      <c r="CY236" s="25" cm="1">
        <f t="array" ref="CY236">SUM(SUMIF(Survey!BP236:BW236,{"&gt;0","&lt;0"})*{1,-1})-SUM(SUMIF(Survey!BY236:CF236,{"&gt;0","&lt;0"})*{1,-1})</f>
        <v>0</v>
      </c>
      <c r="CZ236" s="30" t="str">
        <f t="shared" si="189"/>
        <v>No holdings</v>
      </c>
      <c r="DA236">
        <f t="shared" si="190"/>
        <v>0</v>
      </c>
      <c r="DB236" s="16" t="str">
        <f t="shared" si="191"/>
        <v>Fail</v>
      </c>
      <c r="DC236" s="31">
        <f>Survey!$BA236</f>
        <v>0</v>
      </c>
      <c r="DD236" s="31" cm="1">
        <f t="array" ref="DD236">SUM(SUMIF(Survey!CH236:DA236,{"&gt;0","&lt;0"})*{1,-1})-SUM(SUMIF(Survey!DC236:DV236,{"&gt;0","&lt;0"})*{1,-1})</f>
        <v>0</v>
      </c>
      <c r="DE236" s="30" t="str">
        <f t="shared" si="192"/>
        <v>No holdings</v>
      </c>
      <c r="DF236" s="17">
        <f t="shared" si="193"/>
        <v>0</v>
      </c>
      <c r="DG236" s="16" t="str">
        <f t="shared" si="194"/>
        <v>Pass</v>
      </c>
      <c r="DH236" s="33" t="b">
        <f>IF(ABS(Survey!$DA236)=0,TRUE,FALSE)</f>
        <v>1</v>
      </c>
      <c r="DI236" s="32" t="b">
        <f>NOT(ISBLANK(Survey!$DB236))</f>
        <v>0</v>
      </c>
      <c r="DJ236" s="16" t="str">
        <f t="shared" si="195"/>
        <v>Pass</v>
      </c>
      <c r="DK236" s="33" t="b">
        <f>IF(ABS(Survey!$DV236)=0,TRUE,FALSE)</f>
        <v>1</v>
      </c>
      <c r="DL236" s="32" t="b">
        <f>NOT(ISBLANK(Survey!$DW236))</f>
        <v>0</v>
      </c>
      <c r="DM236" t="str">
        <f t="shared" si="196"/>
        <v>Pass</v>
      </c>
      <c r="DN236" s="25" cm="1">
        <f t="array" ref="DN236">SUM(SUMIF(Survey!CW236,{"&gt;0","&lt;0"})*{1,-1})+SUM(SUMIF(Survey!DR236,{"&gt;0","&lt;0"})*{1,-1})</f>
        <v>0</v>
      </c>
      <c r="DO236" s="25">
        <f>SUM(SUMIF(Survey!DY236:EE236,{"&gt;0","&lt;0"})*{1,-1})+SUM(SUMIF(Survey!EG236:EM236,{"&gt;0","&lt;0"})*{1,-1})</f>
        <v>0</v>
      </c>
      <c r="DP236">
        <f t="shared" si="197"/>
        <v>0</v>
      </c>
      <c r="DQ236">
        <f t="shared" si="198"/>
        <v>0</v>
      </c>
      <c r="DR236" s="16" t="str">
        <f t="shared" si="199"/>
        <v>Pass</v>
      </c>
      <c r="DS236" s="33" t="b">
        <f>IF(ABS(Survey!$EE236)=0,TRUE,FALSE)</f>
        <v>1</v>
      </c>
      <c r="DT236" s="32" t="b">
        <f>NOT(ISBLANK(Survey!EF236))</f>
        <v>0</v>
      </c>
      <c r="DU236" s="16" t="str">
        <f t="shared" si="200"/>
        <v>Pass</v>
      </c>
      <c r="DV236" s="33" t="b">
        <f>IF(ABS(Survey!$EM236)=0,TRUE,FALSE)</f>
        <v>1</v>
      </c>
      <c r="DW236" s="32" t="b">
        <f>NOT(ISBLANK(Survey!$EN236))</f>
        <v>0</v>
      </c>
      <c r="DX236" s="16" t="str">
        <f t="shared" si="201"/>
        <v>Fail</v>
      </c>
      <c r="DY236" s="31">
        <f>SUM(SUMIF(Survey!ET236:EV236,{"&gt;0","&lt;0"})*{1,-1})</f>
        <v>0</v>
      </c>
      <c r="DZ236">
        <f t="shared" si="202"/>
        <v>0</v>
      </c>
      <c r="EA236">
        <f t="shared" si="203"/>
        <v>100</v>
      </c>
      <c r="EB236" s="30" t="b">
        <f>IF(OR(Survey!$M236="ETF",Survey!$M236="ETF, alternative mutual fund",Survey!$M236="Closed-end", Survey!$M236="Split share corp"),TRUE,FALSE)</f>
        <v>0</v>
      </c>
      <c r="EC236" s="16" t="str">
        <f t="shared" si="204"/>
        <v>Fail</v>
      </c>
      <c r="ED236" s="31">
        <f>SUM(SUMIF(Survey!EX236:FD236,{"&gt;0","&lt;0"})*{1,-1})</f>
        <v>0</v>
      </c>
      <c r="EE236">
        <f t="shared" si="205"/>
        <v>0</v>
      </c>
      <c r="EF236" s="17">
        <f t="shared" si="206"/>
        <v>100</v>
      </c>
      <c r="EG236" s="16" t="str">
        <f t="shared" si="207"/>
        <v>Fail</v>
      </c>
      <c r="EH236" s="31">
        <f>SUM(SUMIF(Survey!FF236:FL236,{"&gt;0","&lt;0"})*{1,-1})</f>
        <v>0</v>
      </c>
      <c r="EI236">
        <f t="shared" si="208"/>
        <v>0</v>
      </c>
      <c r="EJ236" s="17">
        <f t="shared" si="209"/>
        <v>100</v>
      </c>
    </row>
    <row r="237" spans="1:140">
      <c r="A237">
        <v>237</v>
      </c>
      <c r="B237" t="str">
        <f t="shared" si="0"/>
        <v>Pass</v>
      </c>
      <c r="C237" t="str">
        <f>IF(COUNTBLANK(Survey!B237:FM237)=$C$2, "Pass", "Fail")</f>
        <v>Pass</v>
      </c>
      <c r="D237" s="16" t="str">
        <f t="shared" si="158"/>
        <v>Fail</v>
      </c>
      <c r="E237" t="str">
        <f>IF(OR(ISBLANK(Survey!AL237),COUNTIF(G237:BJ237,"Fail")),"Fail","Pass")</f>
        <v>Fail</v>
      </c>
      <c r="F237" s="265"/>
      <c r="G237" s="16" t="str">
        <f t="shared" si="159"/>
        <v>Fail</v>
      </c>
      <c r="H237" s="139">
        <f>COUNTBLANK(Survey!B237:D237)+COUNTBLANK(Survey!G237)+COUNTBLANK(Survey!I237)+COUNTBLANK(Survey!K237:M237)+COUNTBLANK(Survey!P237:Q237)+COUNTBLANK(Survey!T237:W237)+COUNTBLANK(Survey!Z237:AC237)+COUNTBLANK(Survey!AF237:AG237)+COUNTBLANK(Survey!AK237:AK237)</f>
        <v>21</v>
      </c>
      <c r="I237" t="str">
        <f t="shared" si="160"/>
        <v>Fail</v>
      </c>
      <c r="J237" t="b">
        <f>IF(Survey!E237="No",TRUE,FALSE)</f>
        <v>0</v>
      </c>
      <c r="K237" s="29" cm="1">
        <f t="array" ref="K237">IF(COUNTA(Survey!$E$4:$E$695)=1, 0, SUM(IF(COUNTIF(Survey!$E$4:$E$695, Survey!$E$4:$E$695)=1,1,0)))</f>
        <v>0</v>
      </c>
      <c r="L237" s="29">
        <f>LEN(Survey!E237)</f>
        <v>0</v>
      </c>
      <c r="M237" s="16" t="str">
        <f t="shared" si="161"/>
        <v>Fail</v>
      </c>
      <c r="N237" t="b">
        <f>IF(Survey!F237="No",TRUE,FALSE)</f>
        <v>0</v>
      </c>
      <c r="O237" t="b">
        <f>Survey!F237=Survey!E237</f>
        <v>1</v>
      </c>
      <c r="P237">
        <f>COUNTIF(Survey!$F$4:$F$695,Survey!F237)</f>
        <v>0</v>
      </c>
      <c r="Q237" s="28">
        <f>LEN(Survey!F237)</f>
        <v>0</v>
      </c>
      <c r="R237" s="16" t="str">
        <f t="shared" si="162"/>
        <v>Pass</v>
      </c>
      <c r="S237" s="29">
        <f>MOD((LEN(Survey!H237)+2),11)</f>
        <v>2</v>
      </c>
      <c r="T237">
        <f>COUNTIF(Survey!$H$4:$H$695,Survey!H237)</f>
        <v>0</v>
      </c>
      <c r="U237" s="28" t="str">
        <f>IF(Survey!$L237="Prospectus fund", "Yes", "No")</f>
        <v>No</v>
      </c>
      <c r="V237" s="16" t="str">
        <f t="shared" si="163"/>
        <v>Pass</v>
      </c>
      <c r="W237" s="29">
        <f>MOD((LEN(Survey!J237)+2),11)</f>
        <v>2</v>
      </c>
      <c r="X237">
        <f>COUNTIF(Survey!$J$4:$J$695,Survey!J237)</f>
        <v>0</v>
      </c>
      <c r="Y237" s="30" t="b">
        <f>IF(OR(Survey!$M237="ETF",Survey!$M237="ETF, alternative mutual fund",Survey!$M237="Closed-end", Survey!$M237="Split share corp", Survey!$I237="Yes"),TRUE,FALSE)</f>
        <v>0</v>
      </c>
      <c r="Z237" s="16" t="str">
        <f>IFERROR(IF(AND(OR(AC237=AD237,AD237 = "Either"),NOT(ISBLANK(Survey!K237))),"Pass","Fail"),"Pass")</f>
        <v>Fail</v>
      </c>
      <c r="AA237" s="31" cm="1">
        <f t="array" ref="AA237">SUM(SUMIF(Survey!CH237:DA237,{"&gt;0","&lt;0"})*{1,-1})</f>
        <v>0</v>
      </c>
      <c r="AB237" s="33" cm="1">
        <f t="array" ref="AB237">SUM(SUMIF(Survey!CK237,{"&gt;0","&lt;0"})*{1,-1})+SUM(SUMIF(Survey!CU237,{"&gt;0","&lt;0"})*{1,-1})</f>
        <v>0</v>
      </c>
      <c r="AC237" s="33">
        <f>Survey!K237</f>
        <v>0</v>
      </c>
      <c r="AD237" s="32" t="str">
        <f t="shared" si="164"/>
        <v>Either</v>
      </c>
      <c r="AE237" s="16" t="str">
        <f t="shared" si="165"/>
        <v>Fail</v>
      </c>
      <c r="AF237" s="58" cm="1">
        <f t="array" ref="AF237">SUM(SUMIF(Survey!CH237:DA237,{"&gt;0","&lt;0"})*{1,-1})+SUM(SUMIF(Survey!DC237:DV237,{"&gt;0","&lt;0"})*{1,-1})</f>
        <v>0</v>
      </c>
      <c r="AG237" s="58">
        <f>IFERROR(AF237/(Survey!$BA237),0)</f>
        <v>0</v>
      </c>
      <c r="AH237" s="104" t="b">
        <f>IF(OR(Survey!$M237="Alternative strategy or hedge",Survey!$M237="Private asset",Survey!$L237="Prospectus fund"),TRUE,FALSE)</f>
        <v>0</v>
      </c>
      <c r="AI237" s="104" t="b">
        <f>NOT(ISBLANK(Survey!$M237))</f>
        <v>0</v>
      </c>
      <c r="AJ237" s="16" t="str">
        <f t="shared" si="166"/>
        <v>Fail</v>
      </c>
      <c r="AK237" t="b">
        <f>IF(Survey!W237="No",TRUE,FALSE)</f>
        <v>0</v>
      </c>
      <c r="AL237" s="119">
        <f>MOD((LEN(Survey!W237)+2),22)</f>
        <v>2</v>
      </c>
      <c r="AM237" t="str">
        <f t="shared" si="167"/>
        <v>Pass</v>
      </c>
      <c r="AN237" s="33" t="b">
        <f>NOT(ISNUMBER(SEARCH("Other",Survey!$Q237)))</f>
        <v>1</v>
      </c>
      <c r="AO237" s="32" t="b">
        <f>NOT(ISBLANK(Survey!$R237))</f>
        <v>0</v>
      </c>
      <c r="AP237" s="16" t="str">
        <f t="shared" si="168"/>
        <v>Pass</v>
      </c>
      <c r="AQ237" s="114">
        <f>COUNTBLANK(Survey!$X237)</f>
        <v>1</v>
      </c>
      <c r="AR237" s="58">
        <f>IF(AND(Survey!L237&lt;&gt;"Exempt fund",OR(Survey!$M237="ETF",Survey!$M237="ETF, alternative mutual fund",Survey!$M237="Mutual fund",Survey!$M237="Alternative mutual fund",Survey!$M237="Money market")),1,0)</f>
        <v>0</v>
      </c>
      <c r="AS237" s="16" t="str">
        <f t="shared" si="169"/>
        <v>Pass</v>
      </c>
      <c r="AT237" s="33" t="b">
        <f>NOT(ISNUMBER(SEARCH("Yes",Survey!$AC237)))</f>
        <v>1</v>
      </c>
      <c r="AU237" s="32" t="b">
        <f>IF(COUNTBLANK(Survey!$AD237:$AE237)=0,TRUE, FALSE)</f>
        <v>0</v>
      </c>
      <c r="AV237" s="16" t="str">
        <f t="shared" si="170"/>
        <v>Pass</v>
      </c>
      <c r="AW237" s="33" t="b">
        <f>NOT(ISNUMBER(SEARCH("Yes",Survey!$AF237)))</f>
        <v>1</v>
      </c>
      <c r="AX237" s="32" t="b">
        <f>NOT(ISBLANK(Survey!$AH237))</f>
        <v>0</v>
      </c>
      <c r="AY237" s="16" t="str">
        <f t="shared" si="171"/>
        <v>Pass</v>
      </c>
      <c r="AZ237" s="33" t="b">
        <f>NOT(OR(ISNUMBER(SEARCH("Other",Survey!$AH237)),ISNUMBER(SEARCH("Multiple",Survey!$AH237))))</f>
        <v>1</v>
      </c>
      <c r="BA237" s="32" t="b">
        <f>NOT(ISBLANK(Survey!$AI237))</f>
        <v>0</v>
      </c>
      <c r="BB237" s="16" t="str">
        <f t="shared" si="172"/>
        <v>Fail</v>
      </c>
      <c r="BC237" s="114">
        <f>IF(ABS(Survey!$BA237)&gt;0, 1,0)</f>
        <v>0</v>
      </c>
      <c r="BD237" s="114">
        <f>IF(COUNTBLANK(Survey!$AL237)=0,1,0)</f>
        <v>0</v>
      </c>
      <c r="BE237" s="16" t="str">
        <f t="shared" si="173"/>
        <v>Pass</v>
      </c>
      <c r="BF237" s="114">
        <f>IF(ISBLANK(Survey!$AL237),0,1)</f>
        <v>0</v>
      </c>
      <c r="BG237" s="133">
        <f>COUNTBLANK(Survey!$AM237)</f>
        <v>1</v>
      </c>
      <c r="BH237" s="16" t="str">
        <f t="shared" si="174"/>
        <v>Pass</v>
      </c>
      <c r="BI237" s="114">
        <f>IF(OR(Survey!$AM237="Closed",ISBLANK(Survey!$AM237)),0,1)</f>
        <v>0</v>
      </c>
      <c r="BJ237" s="133">
        <f>IF(ISBLANK(Survey!$AN237),1,0)</f>
        <v>1</v>
      </c>
      <c r="BK237" s="118" t="str">
        <f t="shared" si="175"/>
        <v>Pass</v>
      </c>
      <c r="BL237" s="31" cm="1">
        <f t="array" ref="BL237">SUM(SUMIF(Survey!AO237:AP237,{"&gt;0","&lt;0"})*{1,-1})</f>
        <v>0</v>
      </c>
      <c r="BM237">
        <f t="shared" si="176"/>
        <v>0</v>
      </c>
      <c r="BN237">
        <f t="shared" si="177"/>
        <v>100</v>
      </c>
      <c r="BO237" s="118" t="str">
        <f t="shared" si="178"/>
        <v>Pass</v>
      </c>
      <c r="BP237">
        <f>IF(Survey!AQ237="No",0,1)</f>
        <v>1</v>
      </c>
      <c r="BQ237" s="207">
        <f>MOD((LEN(Survey!AQ237)+2),22)</f>
        <v>2</v>
      </c>
      <c r="BR237">
        <f>IF(Survey!AR237="No",0,1)</f>
        <v>1</v>
      </c>
      <c r="BS237" s="207">
        <f>MOD((LEN(Survey!AR237)+2),22)</f>
        <v>2</v>
      </c>
      <c r="BT237" s="114">
        <f>COUNTBLANK(Survey!$AQ237:$AS237)+COUNTBLANK(Survey!$AU237)</f>
        <v>4</v>
      </c>
      <c r="BU237" s="114">
        <f>IF(Survey!$I237="Yes",1,0)</f>
        <v>0</v>
      </c>
      <c r="BV237" s="114">
        <f>IF(OR(Survey!$M237="Mutual fund",Survey!$M237="Alternative mutual fund",Survey!$M237="Money market"),1,0)</f>
        <v>0</v>
      </c>
      <c r="BW237" s="119">
        <f>IF(OR(Survey!$M237="ETF",Survey!$M237="ETF, alternative mutual fund"),1,0)</f>
        <v>0</v>
      </c>
      <c r="BX237" s="16" t="str">
        <f t="shared" si="179"/>
        <v>Pass</v>
      </c>
      <c r="BY237" s="33">
        <f>IF(ISNUMBER(SEARCH("Other",Survey!$AS237)), 1, 0)</f>
        <v>0</v>
      </c>
      <c r="BZ237" s="58" t="b">
        <f>NOT(ISBLANK(Survey!$AT237))</f>
        <v>0</v>
      </c>
      <c r="CA237" s="16" t="str">
        <f t="shared" si="180"/>
        <v>Pass</v>
      </c>
      <c r="CB237" s="114">
        <f>IF(Survey!$BB237=0, 0,1)</f>
        <v>0</v>
      </c>
      <c r="CC237" s="58">
        <f>Survey!$AV237</f>
        <v>0</v>
      </c>
      <c r="CD237" s="58">
        <f>Survey!$BC237+Survey!$BD237+ABS(Survey!$BE237)-ABS(Survey!$BF237)-ABS(Survey!$BG237)-ABS(Survey!$BL237)</f>
        <v>0</v>
      </c>
      <c r="CE237" s="138">
        <f>Survey!BB237+(ABS(Survey!$BH237)-ABS(Survey!$BI237)+ABS(Survey!$BJ237)-ABS(Survey!$BK237))*0.5</f>
        <v>0</v>
      </c>
      <c r="CF237" s="58">
        <f t="shared" si="181"/>
        <v>0</v>
      </c>
      <c r="CG237" s="58">
        <f>IF(AND($CC237&gt;$CF237-0.2,$CC237&lt;$CF237+0.2,ISBLANK(Survey!$AV237)=FALSE),0,1)</f>
        <v>1</v>
      </c>
      <c r="CH237" s="133">
        <f>IF(ISBLANK(Survey!$AW237),1,0)</f>
        <v>1</v>
      </c>
      <c r="CI237" s="16" t="str">
        <f t="shared" si="182"/>
        <v>Pass</v>
      </c>
      <c r="CJ237" s="114">
        <f>IF(Survey!$BB237=0, 0,1)</f>
        <v>0</v>
      </c>
      <c r="CK237" s="58">
        <f>IF(AND(Survey!$AX237&gt;=0,Survey!$AX237&lt;=0.2,Survey!$AX237&lt;&gt;""),0,1)</f>
        <v>1</v>
      </c>
      <c r="CL237" s="114">
        <f>IF(ISBLANK(Survey!$AY237),1,0)</f>
        <v>1</v>
      </c>
      <c r="CM237" s="16" t="str">
        <f t="shared" si="183"/>
        <v>Fail</v>
      </c>
      <c r="CN237" s="133">
        <f>Survey!$AZ237</f>
        <v>0</v>
      </c>
      <c r="CO237" s="16" t="str">
        <f t="shared" si="184"/>
        <v>Pass</v>
      </c>
      <c r="CP237" s="31">
        <f>Survey!$BA237</f>
        <v>0</v>
      </c>
      <c r="CQ237" s="138">
        <f>Survey!$BB237+Survey!$BC237+Survey!$BD237+ABS(Survey!$BE237)-ABS(Survey!$BF237)-ABS(Survey!$BG237)+ABS(Survey!$BH237)-ABS(Survey!$BI237)+ABS(Survey!$BJ237)-ABS(Survey!$BK237)-ABS(Survey!$BL237)+Survey!$BM237</f>
        <v>0</v>
      </c>
      <c r="CR237" s="30">
        <f t="shared" si="185"/>
        <v>0</v>
      </c>
      <c r="CS237" s="17">
        <f t="shared" si="186"/>
        <v>0</v>
      </c>
      <c r="CT237" s="16" t="str">
        <f t="shared" si="187"/>
        <v>Pass</v>
      </c>
      <c r="CU237" s="33" t="b">
        <f>IF(ABS(Survey!$BM237)=0,TRUE,FALSE)</f>
        <v>1</v>
      </c>
      <c r="CV237" s="32" t="b">
        <f>NOT(ISBLANK(Survey!$BN237))</f>
        <v>0</v>
      </c>
      <c r="CW237" t="str">
        <f t="shared" si="188"/>
        <v>Fail</v>
      </c>
      <c r="CX237" s="25">
        <f>Survey!$BA237</f>
        <v>0</v>
      </c>
      <c r="CY237" s="25" cm="1">
        <f t="array" ref="CY237">SUM(SUMIF(Survey!BP237:BW237,{"&gt;0","&lt;0"})*{1,-1})-SUM(SUMIF(Survey!BY237:CF237,{"&gt;0","&lt;0"})*{1,-1})</f>
        <v>0</v>
      </c>
      <c r="CZ237" s="30" t="str">
        <f t="shared" si="189"/>
        <v>No holdings</v>
      </c>
      <c r="DA237">
        <f t="shared" si="190"/>
        <v>0</v>
      </c>
      <c r="DB237" s="16" t="str">
        <f t="shared" si="191"/>
        <v>Fail</v>
      </c>
      <c r="DC237" s="31">
        <f>Survey!$BA237</f>
        <v>0</v>
      </c>
      <c r="DD237" s="31" cm="1">
        <f t="array" ref="DD237">SUM(SUMIF(Survey!CH237:DA237,{"&gt;0","&lt;0"})*{1,-1})-SUM(SUMIF(Survey!DC237:DV237,{"&gt;0","&lt;0"})*{1,-1})</f>
        <v>0</v>
      </c>
      <c r="DE237" s="30" t="str">
        <f t="shared" si="192"/>
        <v>No holdings</v>
      </c>
      <c r="DF237" s="17">
        <f t="shared" si="193"/>
        <v>0</v>
      </c>
      <c r="DG237" s="16" t="str">
        <f t="shared" si="194"/>
        <v>Pass</v>
      </c>
      <c r="DH237" s="33" t="b">
        <f>IF(ABS(Survey!$DA237)=0,TRUE,FALSE)</f>
        <v>1</v>
      </c>
      <c r="DI237" s="32" t="b">
        <f>NOT(ISBLANK(Survey!$DB237))</f>
        <v>0</v>
      </c>
      <c r="DJ237" s="16" t="str">
        <f t="shared" si="195"/>
        <v>Pass</v>
      </c>
      <c r="DK237" s="33" t="b">
        <f>IF(ABS(Survey!$DV237)=0,TRUE,FALSE)</f>
        <v>1</v>
      </c>
      <c r="DL237" s="32" t="b">
        <f>NOT(ISBLANK(Survey!$DW237))</f>
        <v>0</v>
      </c>
      <c r="DM237" t="str">
        <f t="shared" si="196"/>
        <v>Pass</v>
      </c>
      <c r="DN237" s="25" cm="1">
        <f t="array" ref="DN237">SUM(SUMIF(Survey!CW237,{"&gt;0","&lt;0"})*{1,-1})+SUM(SUMIF(Survey!DR237,{"&gt;0","&lt;0"})*{1,-1})</f>
        <v>0</v>
      </c>
      <c r="DO237" s="25">
        <f>SUM(SUMIF(Survey!DY237:EE237,{"&gt;0","&lt;0"})*{1,-1})+SUM(SUMIF(Survey!EG237:EM237,{"&gt;0","&lt;0"})*{1,-1})</f>
        <v>0</v>
      </c>
      <c r="DP237">
        <f t="shared" si="197"/>
        <v>0</v>
      </c>
      <c r="DQ237">
        <f t="shared" si="198"/>
        <v>0</v>
      </c>
      <c r="DR237" s="16" t="str">
        <f t="shared" si="199"/>
        <v>Pass</v>
      </c>
      <c r="DS237" s="33" t="b">
        <f>IF(ABS(Survey!$EE237)=0,TRUE,FALSE)</f>
        <v>1</v>
      </c>
      <c r="DT237" s="32" t="b">
        <f>NOT(ISBLANK(Survey!EF237))</f>
        <v>0</v>
      </c>
      <c r="DU237" s="16" t="str">
        <f t="shared" si="200"/>
        <v>Pass</v>
      </c>
      <c r="DV237" s="33" t="b">
        <f>IF(ABS(Survey!$EM237)=0,TRUE,FALSE)</f>
        <v>1</v>
      </c>
      <c r="DW237" s="32" t="b">
        <f>NOT(ISBLANK(Survey!$EN237))</f>
        <v>0</v>
      </c>
      <c r="DX237" s="16" t="str">
        <f t="shared" si="201"/>
        <v>Fail</v>
      </c>
      <c r="DY237" s="31">
        <f>SUM(SUMIF(Survey!ET237:EV237,{"&gt;0","&lt;0"})*{1,-1})</f>
        <v>0</v>
      </c>
      <c r="DZ237">
        <f t="shared" si="202"/>
        <v>0</v>
      </c>
      <c r="EA237">
        <f t="shared" si="203"/>
        <v>100</v>
      </c>
      <c r="EB237" s="30" t="b">
        <f>IF(OR(Survey!$M237="ETF",Survey!$M237="ETF, alternative mutual fund",Survey!$M237="Closed-end", Survey!$M237="Split share corp"),TRUE,FALSE)</f>
        <v>0</v>
      </c>
      <c r="EC237" s="16" t="str">
        <f t="shared" si="204"/>
        <v>Fail</v>
      </c>
      <c r="ED237" s="31">
        <f>SUM(SUMIF(Survey!EX237:FD237,{"&gt;0","&lt;0"})*{1,-1})</f>
        <v>0</v>
      </c>
      <c r="EE237">
        <f t="shared" si="205"/>
        <v>0</v>
      </c>
      <c r="EF237" s="17">
        <f t="shared" si="206"/>
        <v>100</v>
      </c>
      <c r="EG237" s="16" t="str">
        <f t="shared" si="207"/>
        <v>Fail</v>
      </c>
      <c r="EH237" s="31">
        <f>SUM(SUMIF(Survey!FF237:FL237,{"&gt;0","&lt;0"})*{1,-1})</f>
        <v>0</v>
      </c>
      <c r="EI237">
        <f t="shared" si="208"/>
        <v>0</v>
      </c>
      <c r="EJ237" s="17">
        <f t="shared" si="209"/>
        <v>100</v>
      </c>
    </row>
    <row r="238" spans="1:140">
      <c r="A238">
        <v>238</v>
      </c>
      <c r="B238" t="str">
        <f t="shared" si="0"/>
        <v>Pass</v>
      </c>
      <c r="C238" t="str">
        <f>IF(COUNTBLANK(Survey!B238:FM238)=$C$2, "Pass", "Fail")</f>
        <v>Pass</v>
      </c>
      <c r="D238" s="16" t="str">
        <f t="shared" si="158"/>
        <v>Fail</v>
      </c>
      <c r="E238" t="str">
        <f>IF(OR(ISBLANK(Survey!AL238),COUNTIF(G238:BJ238,"Fail")),"Fail","Pass")</f>
        <v>Fail</v>
      </c>
      <c r="F238" s="265"/>
      <c r="G238" s="16" t="str">
        <f t="shared" si="159"/>
        <v>Fail</v>
      </c>
      <c r="H238" s="139">
        <f>COUNTBLANK(Survey!B238:D238)+COUNTBLANK(Survey!G238)+COUNTBLANK(Survey!I238)+COUNTBLANK(Survey!K238:M238)+COUNTBLANK(Survey!P238:Q238)+COUNTBLANK(Survey!T238:W238)+COUNTBLANK(Survey!Z238:AC238)+COUNTBLANK(Survey!AF238:AG238)+COUNTBLANK(Survey!AK238:AK238)</f>
        <v>21</v>
      </c>
      <c r="I238" t="str">
        <f t="shared" si="160"/>
        <v>Fail</v>
      </c>
      <c r="J238" t="b">
        <f>IF(Survey!E238="No",TRUE,FALSE)</f>
        <v>0</v>
      </c>
      <c r="K238" s="29" cm="1">
        <f t="array" ref="K238">IF(COUNTA(Survey!$E$4:$E$695)=1, 0, SUM(IF(COUNTIF(Survey!$E$4:$E$695, Survey!$E$4:$E$695)=1,1,0)))</f>
        <v>0</v>
      </c>
      <c r="L238" s="29">
        <f>LEN(Survey!E238)</f>
        <v>0</v>
      </c>
      <c r="M238" s="16" t="str">
        <f t="shared" si="161"/>
        <v>Fail</v>
      </c>
      <c r="N238" t="b">
        <f>IF(Survey!F238="No",TRUE,FALSE)</f>
        <v>0</v>
      </c>
      <c r="O238" t="b">
        <f>Survey!F238=Survey!E238</f>
        <v>1</v>
      </c>
      <c r="P238">
        <f>COUNTIF(Survey!$F$4:$F$695,Survey!F238)</f>
        <v>0</v>
      </c>
      <c r="Q238" s="28">
        <f>LEN(Survey!F238)</f>
        <v>0</v>
      </c>
      <c r="R238" s="16" t="str">
        <f t="shared" si="162"/>
        <v>Pass</v>
      </c>
      <c r="S238" s="29">
        <f>MOD((LEN(Survey!H238)+2),11)</f>
        <v>2</v>
      </c>
      <c r="T238">
        <f>COUNTIF(Survey!$H$4:$H$695,Survey!H238)</f>
        <v>0</v>
      </c>
      <c r="U238" s="28" t="str">
        <f>IF(Survey!$L238="Prospectus fund", "Yes", "No")</f>
        <v>No</v>
      </c>
      <c r="V238" s="16" t="str">
        <f t="shared" si="163"/>
        <v>Pass</v>
      </c>
      <c r="W238" s="29">
        <f>MOD((LEN(Survey!J238)+2),11)</f>
        <v>2</v>
      </c>
      <c r="X238">
        <f>COUNTIF(Survey!$J$4:$J$695,Survey!J238)</f>
        <v>0</v>
      </c>
      <c r="Y238" s="30" t="b">
        <f>IF(OR(Survey!$M238="ETF",Survey!$M238="ETF, alternative mutual fund",Survey!$M238="Closed-end", Survey!$M238="Split share corp", Survey!$I238="Yes"),TRUE,FALSE)</f>
        <v>0</v>
      </c>
      <c r="Z238" s="16" t="str">
        <f>IFERROR(IF(AND(OR(AC238=AD238,AD238 = "Either"),NOT(ISBLANK(Survey!K238))),"Pass","Fail"),"Pass")</f>
        <v>Fail</v>
      </c>
      <c r="AA238" s="31" cm="1">
        <f t="array" ref="AA238">SUM(SUMIF(Survey!CH238:DA238,{"&gt;0","&lt;0"})*{1,-1})</f>
        <v>0</v>
      </c>
      <c r="AB238" s="33" cm="1">
        <f t="array" ref="AB238">SUM(SUMIF(Survey!CK238,{"&gt;0","&lt;0"})*{1,-1})+SUM(SUMIF(Survey!CU238,{"&gt;0","&lt;0"})*{1,-1})</f>
        <v>0</v>
      </c>
      <c r="AC238" s="33">
        <f>Survey!K238</f>
        <v>0</v>
      </c>
      <c r="AD238" s="32" t="str">
        <f t="shared" si="164"/>
        <v>Either</v>
      </c>
      <c r="AE238" s="16" t="str">
        <f t="shared" si="165"/>
        <v>Fail</v>
      </c>
      <c r="AF238" s="58" cm="1">
        <f t="array" ref="AF238">SUM(SUMIF(Survey!CH238:DA238,{"&gt;0","&lt;0"})*{1,-1})+SUM(SUMIF(Survey!DC238:DV238,{"&gt;0","&lt;0"})*{1,-1})</f>
        <v>0</v>
      </c>
      <c r="AG238" s="58">
        <f>IFERROR(AF238/(Survey!$BA238),0)</f>
        <v>0</v>
      </c>
      <c r="AH238" s="104" t="b">
        <f>IF(OR(Survey!$M238="Alternative strategy or hedge",Survey!$M238="Private asset",Survey!$L238="Prospectus fund"),TRUE,FALSE)</f>
        <v>0</v>
      </c>
      <c r="AI238" s="104" t="b">
        <f>NOT(ISBLANK(Survey!$M238))</f>
        <v>0</v>
      </c>
      <c r="AJ238" s="16" t="str">
        <f t="shared" si="166"/>
        <v>Fail</v>
      </c>
      <c r="AK238" t="b">
        <f>IF(Survey!W238="No",TRUE,FALSE)</f>
        <v>0</v>
      </c>
      <c r="AL238" s="119">
        <f>MOD((LEN(Survey!W238)+2),22)</f>
        <v>2</v>
      </c>
      <c r="AM238" t="str">
        <f t="shared" si="167"/>
        <v>Pass</v>
      </c>
      <c r="AN238" s="33" t="b">
        <f>NOT(ISNUMBER(SEARCH("Other",Survey!$Q238)))</f>
        <v>1</v>
      </c>
      <c r="AO238" s="32" t="b">
        <f>NOT(ISBLANK(Survey!$R238))</f>
        <v>0</v>
      </c>
      <c r="AP238" s="16" t="str">
        <f t="shared" si="168"/>
        <v>Pass</v>
      </c>
      <c r="AQ238" s="114">
        <f>COUNTBLANK(Survey!$X238)</f>
        <v>1</v>
      </c>
      <c r="AR238" s="58">
        <f>IF(AND(Survey!L238&lt;&gt;"Exempt fund",OR(Survey!$M238="ETF",Survey!$M238="ETF, alternative mutual fund",Survey!$M238="Mutual fund",Survey!$M238="Alternative mutual fund",Survey!$M238="Money market")),1,0)</f>
        <v>0</v>
      </c>
      <c r="AS238" s="16" t="str">
        <f t="shared" si="169"/>
        <v>Pass</v>
      </c>
      <c r="AT238" s="33" t="b">
        <f>NOT(ISNUMBER(SEARCH("Yes",Survey!$AC238)))</f>
        <v>1</v>
      </c>
      <c r="AU238" s="32" t="b">
        <f>IF(COUNTBLANK(Survey!$AD238:$AE238)=0,TRUE, FALSE)</f>
        <v>0</v>
      </c>
      <c r="AV238" s="16" t="str">
        <f t="shared" si="170"/>
        <v>Pass</v>
      </c>
      <c r="AW238" s="33" t="b">
        <f>NOT(ISNUMBER(SEARCH("Yes",Survey!$AF238)))</f>
        <v>1</v>
      </c>
      <c r="AX238" s="32" t="b">
        <f>NOT(ISBLANK(Survey!$AH238))</f>
        <v>0</v>
      </c>
      <c r="AY238" s="16" t="str">
        <f t="shared" si="171"/>
        <v>Pass</v>
      </c>
      <c r="AZ238" s="33" t="b">
        <f>NOT(OR(ISNUMBER(SEARCH("Other",Survey!$AH238)),ISNUMBER(SEARCH("Multiple",Survey!$AH238))))</f>
        <v>1</v>
      </c>
      <c r="BA238" s="32" t="b">
        <f>NOT(ISBLANK(Survey!$AI238))</f>
        <v>0</v>
      </c>
      <c r="BB238" s="16" t="str">
        <f t="shared" si="172"/>
        <v>Fail</v>
      </c>
      <c r="BC238" s="114">
        <f>IF(ABS(Survey!$BA238)&gt;0, 1,0)</f>
        <v>0</v>
      </c>
      <c r="BD238" s="114">
        <f>IF(COUNTBLANK(Survey!$AL238)=0,1,0)</f>
        <v>0</v>
      </c>
      <c r="BE238" s="16" t="str">
        <f t="shared" si="173"/>
        <v>Pass</v>
      </c>
      <c r="BF238" s="114">
        <f>IF(ISBLANK(Survey!$AL238),0,1)</f>
        <v>0</v>
      </c>
      <c r="BG238" s="133">
        <f>COUNTBLANK(Survey!$AM238)</f>
        <v>1</v>
      </c>
      <c r="BH238" s="16" t="str">
        <f t="shared" si="174"/>
        <v>Pass</v>
      </c>
      <c r="BI238" s="114">
        <f>IF(OR(Survey!$AM238="Closed",ISBLANK(Survey!$AM238)),0,1)</f>
        <v>0</v>
      </c>
      <c r="BJ238" s="133">
        <f>IF(ISBLANK(Survey!$AN238),1,0)</f>
        <v>1</v>
      </c>
      <c r="BK238" s="118" t="str">
        <f t="shared" si="175"/>
        <v>Pass</v>
      </c>
      <c r="BL238" s="31" cm="1">
        <f t="array" ref="BL238">SUM(SUMIF(Survey!AO238:AP238,{"&gt;0","&lt;0"})*{1,-1})</f>
        <v>0</v>
      </c>
      <c r="BM238">
        <f t="shared" si="176"/>
        <v>0</v>
      </c>
      <c r="BN238">
        <f t="shared" si="177"/>
        <v>100</v>
      </c>
      <c r="BO238" s="118" t="str">
        <f t="shared" si="178"/>
        <v>Pass</v>
      </c>
      <c r="BP238">
        <f>IF(Survey!AQ238="No",0,1)</f>
        <v>1</v>
      </c>
      <c r="BQ238" s="207">
        <f>MOD((LEN(Survey!AQ238)+2),22)</f>
        <v>2</v>
      </c>
      <c r="BR238">
        <f>IF(Survey!AR238="No",0,1)</f>
        <v>1</v>
      </c>
      <c r="BS238" s="207">
        <f>MOD((LEN(Survey!AR238)+2),22)</f>
        <v>2</v>
      </c>
      <c r="BT238" s="114">
        <f>COUNTBLANK(Survey!$AQ238:$AS238)+COUNTBLANK(Survey!$AU238)</f>
        <v>4</v>
      </c>
      <c r="BU238" s="114">
        <f>IF(Survey!$I238="Yes",1,0)</f>
        <v>0</v>
      </c>
      <c r="BV238" s="114">
        <f>IF(OR(Survey!$M238="Mutual fund",Survey!$M238="Alternative mutual fund",Survey!$M238="Money market"),1,0)</f>
        <v>0</v>
      </c>
      <c r="BW238" s="119">
        <f>IF(OR(Survey!$M238="ETF",Survey!$M238="ETF, alternative mutual fund"),1,0)</f>
        <v>0</v>
      </c>
      <c r="BX238" s="16" t="str">
        <f t="shared" si="179"/>
        <v>Pass</v>
      </c>
      <c r="BY238" s="33">
        <f>IF(ISNUMBER(SEARCH("Other",Survey!$AS238)), 1, 0)</f>
        <v>0</v>
      </c>
      <c r="BZ238" s="58" t="b">
        <f>NOT(ISBLANK(Survey!$AT238))</f>
        <v>0</v>
      </c>
      <c r="CA238" s="16" t="str">
        <f t="shared" si="180"/>
        <v>Pass</v>
      </c>
      <c r="CB238" s="114">
        <f>IF(Survey!$BB238=0, 0,1)</f>
        <v>0</v>
      </c>
      <c r="CC238" s="58">
        <f>Survey!$AV238</f>
        <v>0</v>
      </c>
      <c r="CD238" s="58">
        <f>Survey!$BC238+Survey!$BD238+ABS(Survey!$BE238)-ABS(Survey!$BF238)-ABS(Survey!$BG238)-ABS(Survey!$BL238)</f>
        <v>0</v>
      </c>
      <c r="CE238" s="138">
        <f>Survey!BB238+(ABS(Survey!$BH238)-ABS(Survey!$BI238)+ABS(Survey!$BJ238)-ABS(Survey!$BK238))*0.5</f>
        <v>0</v>
      </c>
      <c r="CF238" s="58">
        <f t="shared" si="181"/>
        <v>0</v>
      </c>
      <c r="CG238" s="58">
        <f>IF(AND($CC238&gt;$CF238-0.2,$CC238&lt;$CF238+0.2,ISBLANK(Survey!$AV238)=FALSE),0,1)</f>
        <v>1</v>
      </c>
      <c r="CH238" s="133">
        <f>IF(ISBLANK(Survey!$AW238),1,0)</f>
        <v>1</v>
      </c>
      <c r="CI238" s="16" t="str">
        <f t="shared" si="182"/>
        <v>Pass</v>
      </c>
      <c r="CJ238" s="114">
        <f>IF(Survey!$BB238=0, 0,1)</f>
        <v>0</v>
      </c>
      <c r="CK238" s="58">
        <f>IF(AND(Survey!$AX238&gt;=0,Survey!$AX238&lt;=0.2,Survey!$AX238&lt;&gt;""),0,1)</f>
        <v>1</v>
      </c>
      <c r="CL238" s="114">
        <f>IF(ISBLANK(Survey!$AY238),1,0)</f>
        <v>1</v>
      </c>
      <c r="CM238" s="16" t="str">
        <f t="shared" si="183"/>
        <v>Fail</v>
      </c>
      <c r="CN238" s="133">
        <f>Survey!$AZ238</f>
        <v>0</v>
      </c>
      <c r="CO238" s="16" t="str">
        <f t="shared" si="184"/>
        <v>Pass</v>
      </c>
      <c r="CP238" s="31">
        <f>Survey!$BA238</f>
        <v>0</v>
      </c>
      <c r="CQ238" s="138">
        <f>Survey!$BB238+Survey!$BC238+Survey!$BD238+ABS(Survey!$BE238)-ABS(Survey!$BF238)-ABS(Survey!$BG238)+ABS(Survey!$BH238)-ABS(Survey!$BI238)+ABS(Survey!$BJ238)-ABS(Survey!$BK238)-ABS(Survey!$BL238)+Survey!$BM238</f>
        <v>0</v>
      </c>
      <c r="CR238" s="30">
        <f t="shared" si="185"/>
        <v>0</v>
      </c>
      <c r="CS238" s="17">
        <f t="shared" si="186"/>
        <v>0</v>
      </c>
      <c r="CT238" s="16" t="str">
        <f t="shared" si="187"/>
        <v>Pass</v>
      </c>
      <c r="CU238" s="33" t="b">
        <f>IF(ABS(Survey!$BM238)=0,TRUE,FALSE)</f>
        <v>1</v>
      </c>
      <c r="CV238" s="32" t="b">
        <f>NOT(ISBLANK(Survey!$BN238))</f>
        <v>0</v>
      </c>
      <c r="CW238" t="str">
        <f t="shared" si="188"/>
        <v>Fail</v>
      </c>
      <c r="CX238" s="25">
        <f>Survey!$BA238</f>
        <v>0</v>
      </c>
      <c r="CY238" s="25" cm="1">
        <f t="array" ref="CY238">SUM(SUMIF(Survey!BP238:BW238,{"&gt;0","&lt;0"})*{1,-1})-SUM(SUMIF(Survey!BY238:CF238,{"&gt;0","&lt;0"})*{1,-1})</f>
        <v>0</v>
      </c>
      <c r="CZ238" s="30" t="str">
        <f t="shared" si="189"/>
        <v>No holdings</v>
      </c>
      <c r="DA238">
        <f t="shared" si="190"/>
        <v>0</v>
      </c>
      <c r="DB238" s="16" t="str">
        <f t="shared" si="191"/>
        <v>Fail</v>
      </c>
      <c r="DC238" s="31">
        <f>Survey!$BA238</f>
        <v>0</v>
      </c>
      <c r="DD238" s="31" cm="1">
        <f t="array" ref="DD238">SUM(SUMIF(Survey!CH238:DA238,{"&gt;0","&lt;0"})*{1,-1})-SUM(SUMIF(Survey!DC238:DV238,{"&gt;0","&lt;0"})*{1,-1})</f>
        <v>0</v>
      </c>
      <c r="DE238" s="30" t="str">
        <f t="shared" si="192"/>
        <v>No holdings</v>
      </c>
      <c r="DF238" s="17">
        <f t="shared" si="193"/>
        <v>0</v>
      </c>
      <c r="DG238" s="16" t="str">
        <f t="shared" si="194"/>
        <v>Pass</v>
      </c>
      <c r="DH238" s="33" t="b">
        <f>IF(ABS(Survey!$DA238)=0,TRUE,FALSE)</f>
        <v>1</v>
      </c>
      <c r="DI238" s="32" t="b">
        <f>NOT(ISBLANK(Survey!$DB238))</f>
        <v>0</v>
      </c>
      <c r="DJ238" s="16" t="str">
        <f t="shared" si="195"/>
        <v>Pass</v>
      </c>
      <c r="DK238" s="33" t="b">
        <f>IF(ABS(Survey!$DV238)=0,TRUE,FALSE)</f>
        <v>1</v>
      </c>
      <c r="DL238" s="32" t="b">
        <f>NOT(ISBLANK(Survey!$DW238))</f>
        <v>0</v>
      </c>
      <c r="DM238" t="str">
        <f t="shared" si="196"/>
        <v>Pass</v>
      </c>
      <c r="DN238" s="25" cm="1">
        <f t="array" ref="DN238">SUM(SUMIF(Survey!CW238,{"&gt;0","&lt;0"})*{1,-1})+SUM(SUMIF(Survey!DR238,{"&gt;0","&lt;0"})*{1,-1})</f>
        <v>0</v>
      </c>
      <c r="DO238" s="25">
        <f>SUM(SUMIF(Survey!DY238:EE238,{"&gt;0","&lt;0"})*{1,-1})+SUM(SUMIF(Survey!EG238:EM238,{"&gt;0","&lt;0"})*{1,-1})</f>
        <v>0</v>
      </c>
      <c r="DP238">
        <f t="shared" si="197"/>
        <v>0</v>
      </c>
      <c r="DQ238">
        <f t="shared" si="198"/>
        <v>0</v>
      </c>
      <c r="DR238" s="16" t="str">
        <f t="shared" si="199"/>
        <v>Pass</v>
      </c>
      <c r="DS238" s="33" t="b">
        <f>IF(ABS(Survey!$EE238)=0,TRUE,FALSE)</f>
        <v>1</v>
      </c>
      <c r="DT238" s="32" t="b">
        <f>NOT(ISBLANK(Survey!EF238))</f>
        <v>0</v>
      </c>
      <c r="DU238" s="16" t="str">
        <f t="shared" si="200"/>
        <v>Pass</v>
      </c>
      <c r="DV238" s="33" t="b">
        <f>IF(ABS(Survey!$EM238)=0,TRUE,FALSE)</f>
        <v>1</v>
      </c>
      <c r="DW238" s="32" t="b">
        <f>NOT(ISBLANK(Survey!$EN238))</f>
        <v>0</v>
      </c>
      <c r="DX238" s="16" t="str">
        <f t="shared" si="201"/>
        <v>Fail</v>
      </c>
      <c r="DY238" s="31">
        <f>SUM(SUMIF(Survey!ET238:EV238,{"&gt;0","&lt;0"})*{1,-1})</f>
        <v>0</v>
      </c>
      <c r="DZ238">
        <f t="shared" si="202"/>
        <v>0</v>
      </c>
      <c r="EA238">
        <f t="shared" si="203"/>
        <v>100</v>
      </c>
      <c r="EB238" s="30" t="b">
        <f>IF(OR(Survey!$M238="ETF",Survey!$M238="ETF, alternative mutual fund",Survey!$M238="Closed-end", Survey!$M238="Split share corp"),TRUE,FALSE)</f>
        <v>0</v>
      </c>
      <c r="EC238" s="16" t="str">
        <f t="shared" si="204"/>
        <v>Fail</v>
      </c>
      <c r="ED238" s="31">
        <f>SUM(SUMIF(Survey!EX238:FD238,{"&gt;0","&lt;0"})*{1,-1})</f>
        <v>0</v>
      </c>
      <c r="EE238">
        <f t="shared" si="205"/>
        <v>0</v>
      </c>
      <c r="EF238" s="17">
        <f t="shared" si="206"/>
        <v>100</v>
      </c>
      <c r="EG238" s="16" t="str">
        <f t="shared" si="207"/>
        <v>Fail</v>
      </c>
      <c r="EH238" s="31">
        <f>SUM(SUMIF(Survey!FF238:FL238,{"&gt;0","&lt;0"})*{1,-1})</f>
        <v>0</v>
      </c>
      <c r="EI238">
        <f t="shared" si="208"/>
        <v>0</v>
      </c>
      <c r="EJ238" s="17">
        <f t="shared" si="209"/>
        <v>100</v>
      </c>
    </row>
    <row r="239" spans="1:140">
      <c r="A239">
        <v>239</v>
      </c>
      <c r="B239" t="str">
        <f t="shared" si="0"/>
        <v>Pass</v>
      </c>
      <c r="C239" t="str">
        <f>IF(COUNTBLANK(Survey!B239:FM239)=$C$2, "Pass", "Fail")</f>
        <v>Pass</v>
      </c>
      <c r="D239" s="16" t="str">
        <f t="shared" si="158"/>
        <v>Fail</v>
      </c>
      <c r="E239" t="str">
        <f>IF(OR(ISBLANK(Survey!AL239),COUNTIF(G239:BJ239,"Fail")),"Fail","Pass")</f>
        <v>Fail</v>
      </c>
      <c r="F239" s="265"/>
      <c r="G239" s="16" t="str">
        <f t="shared" si="159"/>
        <v>Fail</v>
      </c>
      <c r="H239" s="139">
        <f>COUNTBLANK(Survey!B239:D239)+COUNTBLANK(Survey!G239)+COUNTBLANK(Survey!I239)+COUNTBLANK(Survey!K239:M239)+COUNTBLANK(Survey!P239:Q239)+COUNTBLANK(Survey!T239:W239)+COUNTBLANK(Survey!Z239:AC239)+COUNTBLANK(Survey!AF239:AG239)+COUNTBLANK(Survey!AK239:AK239)</f>
        <v>21</v>
      </c>
      <c r="I239" t="str">
        <f t="shared" si="160"/>
        <v>Fail</v>
      </c>
      <c r="J239" t="b">
        <f>IF(Survey!E239="No",TRUE,FALSE)</f>
        <v>0</v>
      </c>
      <c r="K239" s="29" cm="1">
        <f t="array" ref="K239">IF(COUNTA(Survey!$E$4:$E$695)=1, 0, SUM(IF(COUNTIF(Survey!$E$4:$E$695, Survey!$E$4:$E$695)=1,1,0)))</f>
        <v>0</v>
      </c>
      <c r="L239" s="29">
        <f>LEN(Survey!E239)</f>
        <v>0</v>
      </c>
      <c r="M239" s="16" t="str">
        <f t="shared" si="161"/>
        <v>Fail</v>
      </c>
      <c r="N239" t="b">
        <f>IF(Survey!F239="No",TRUE,FALSE)</f>
        <v>0</v>
      </c>
      <c r="O239" t="b">
        <f>Survey!F239=Survey!E239</f>
        <v>1</v>
      </c>
      <c r="P239">
        <f>COUNTIF(Survey!$F$4:$F$695,Survey!F239)</f>
        <v>0</v>
      </c>
      <c r="Q239" s="28">
        <f>LEN(Survey!F239)</f>
        <v>0</v>
      </c>
      <c r="R239" s="16" t="str">
        <f t="shared" si="162"/>
        <v>Pass</v>
      </c>
      <c r="S239" s="29">
        <f>MOD((LEN(Survey!H239)+2),11)</f>
        <v>2</v>
      </c>
      <c r="T239">
        <f>COUNTIF(Survey!$H$4:$H$695,Survey!H239)</f>
        <v>0</v>
      </c>
      <c r="U239" s="28" t="str">
        <f>IF(Survey!$L239="Prospectus fund", "Yes", "No")</f>
        <v>No</v>
      </c>
      <c r="V239" s="16" t="str">
        <f t="shared" si="163"/>
        <v>Pass</v>
      </c>
      <c r="W239" s="29">
        <f>MOD((LEN(Survey!J239)+2),11)</f>
        <v>2</v>
      </c>
      <c r="X239">
        <f>COUNTIF(Survey!$J$4:$J$695,Survey!J239)</f>
        <v>0</v>
      </c>
      <c r="Y239" s="30" t="b">
        <f>IF(OR(Survey!$M239="ETF",Survey!$M239="ETF, alternative mutual fund",Survey!$M239="Closed-end", Survey!$M239="Split share corp", Survey!$I239="Yes"),TRUE,FALSE)</f>
        <v>0</v>
      </c>
      <c r="Z239" s="16" t="str">
        <f>IFERROR(IF(AND(OR(AC239=AD239,AD239 = "Either"),NOT(ISBLANK(Survey!K239))),"Pass","Fail"),"Pass")</f>
        <v>Fail</v>
      </c>
      <c r="AA239" s="31" cm="1">
        <f t="array" ref="AA239">SUM(SUMIF(Survey!CH239:DA239,{"&gt;0","&lt;0"})*{1,-1})</f>
        <v>0</v>
      </c>
      <c r="AB239" s="33" cm="1">
        <f t="array" ref="AB239">SUM(SUMIF(Survey!CK239,{"&gt;0","&lt;0"})*{1,-1})+SUM(SUMIF(Survey!CU239,{"&gt;0","&lt;0"})*{1,-1})</f>
        <v>0</v>
      </c>
      <c r="AC239" s="33">
        <f>Survey!K239</f>
        <v>0</v>
      </c>
      <c r="AD239" s="32" t="str">
        <f t="shared" si="164"/>
        <v>Either</v>
      </c>
      <c r="AE239" s="16" t="str">
        <f t="shared" si="165"/>
        <v>Fail</v>
      </c>
      <c r="AF239" s="58" cm="1">
        <f t="array" ref="AF239">SUM(SUMIF(Survey!CH239:DA239,{"&gt;0","&lt;0"})*{1,-1})+SUM(SUMIF(Survey!DC239:DV239,{"&gt;0","&lt;0"})*{1,-1})</f>
        <v>0</v>
      </c>
      <c r="AG239" s="58">
        <f>IFERROR(AF239/(Survey!$BA239),0)</f>
        <v>0</v>
      </c>
      <c r="AH239" s="104" t="b">
        <f>IF(OR(Survey!$M239="Alternative strategy or hedge",Survey!$M239="Private asset",Survey!$L239="Prospectus fund"),TRUE,FALSE)</f>
        <v>0</v>
      </c>
      <c r="AI239" s="104" t="b">
        <f>NOT(ISBLANK(Survey!$M239))</f>
        <v>0</v>
      </c>
      <c r="AJ239" s="16" t="str">
        <f t="shared" si="166"/>
        <v>Fail</v>
      </c>
      <c r="AK239" t="b">
        <f>IF(Survey!W239="No",TRUE,FALSE)</f>
        <v>0</v>
      </c>
      <c r="AL239" s="119">
        <f>MOD((LEN(Survey!W239)+2),22)</f>
        <v>2</v>
      </c>
      <c r="AM239" t="str">
        <f t="shared" si="167"/>
        <v>Pass</v>
      </c>
      <c r="AN239" s="33" t="b">
        <f>NOT(ISNUMBER(SEARCH("Other",Survey!$Q239)))</f>
        <v>1</v>
      </c>
      <c r="AO239" s="32" t="b">
        <f>NOT(ISBLANK(Survey!$R239))</f>
        <v>0</v>
      </c>
      <c r="AP239" s="16" t="str">
        <f t="shared" si="168"/>
        <v>Pass</v>
      </c>
      <c r="AQ239" s="114">
        <f>COUNTBLANK(Survey!$X239)</f>
        <v>1</v>
      </c>
      <c r="AR239" s="58">
        <f>IF(AND(Survey!L239&lt;&gt;"Exempt fund",OR(Survey!$M239="ETF",Survey!$M239="ETF, alternative mutual fund",Survey!$M239="Mutual fund",Survey!$M239="Alternative mutual fund",Survey!$M239="Money market")),1,0)</f>
        <v>0</v>
      </c>
      <c r="AS239" s="16" t="str">
        <f t="shared" si="169"/>
        <v>Pass</v>
      </c>
      <c r="AT239" s="33" t="b">
        <f>NOT(ISNUMBER(SEARCH("Yes",Survey!$AC239)))</f>
        <v>1</v>
      </c>
      <c r="AU239" s="32" t="b">
        <f>IF(COUNTBLANK(Survey!$AD239:$AE239)=0,TRUE, FALSE)</f>
        <v>0</v>
      </c>
      <c r="AV239" s="16" t="str">
        <f t="shared" si="170"/>
        <v>Pass</v>
      </c>
      <c r="AW239" s="33" t="b">
        <f>NOT(ISNUMBER(SEARCH("Yes",Survey!$AF239)))</f>
        <v>1</v>
      </c>
      <c r="AX239" s="32" t="b">
        <f>NOT(ISBLANK(Survey!$AH239))</f>
        <v>0</v>
      </c>
      <c r="AY239" s="16" t="str">
        <f t="shared" si="171"/>
        <v>Pass</v>
      </c>
      <c r="AZ239" s="33" t="b">
        <f>NOT(OR(ISNUMBER(SEARCH("Other",Survey!$AH239)),ISNUMBER(SEARCH("Multiple",Survey!$AH239))))</f>
        <v>1</v>
      </c>
      <c r="BA239" s="32" t="b">
        <f>NOT(ISBLANK(Survey!$AI239))</f>
        <v>0</v>
      </c>
      <c r="BB239" s="16" t="str">
        <f t="shared" si="172"/>
        <v>Fail</v>
      </c>
      <c r="BC239" s="114">
        <f>IF(ABS(Survey!$BA239)&gt;0, 1,0)</f>
        <v>0</v>
      </c>
      <c r="BD239" s="114">
        <f>IF(COUNTBLANK(Survey!$AL239)=0,1,0)</f>
        <v>0</v>
      </c>
      <c r="BE239" s="16" t="str">
        <f t="shared" si="173"/>
        <v>Pass</v>
      </c>
      <c r="BF239" s="114">
        <f>IF(ISBLANK(Survey!$AL239),0,1)</f>
        <v>0</v>
      </c>
      <c r="BG239" s="133">
        <f>COUNTBLANK(Survey!$AM239)</f>
        <v>1</v>
      </c>
      <c r="BH239" s="16" t="str">
        <f t="shared" si="174"/>
        <v>Pass</v>
      </c>
      <c r="BI239" s="114">
        <f>IF(OR(Survey!$AM239="Closed",ISBLANK(Survey!$AM239)),0,1)</f>
        <v>0</v>
      </c>
      <c r="BJ239" s="133">
        <f>IF(ISBLANK(Survey!$AN239),1,0)</f>
        <v>1</v>
      </c>
      <c r="BK239" s="118" t="str">
        <f t="shared" si="175"/>
        <v>Pass</v>
      </c>
      <c r="BL239" s="31" cm="1">
        <f t="array" ref="BL239">SUM(SUMIF(Survey!AO239:AP239,{"&gt;0","&lt;0"})*{1,-1})</f>
        <v>0</v>
      </c>
      <c r="BM239">
        <f t="shared" si="176"/>
        <v>0</v>
      </c>
      <c r="BN239">
        <f t="shared" si="177"/>
        <v>100</v>
      </c>
      <c r="BO239" s="118" t="str">
        <f t="shared" si="178"/>
        <v>Pass</v>
      </c>
      <c r="BP239">
        <f>IF(Survey!AQ239="No",0,1)</f>
        <v>1</v>
      </c>
      <c r="BQ239" s="207">
        <f>MOD((LEN(Survey!AQ239)+2),22)</f>
        <v>2</v>
      </c>
      <c r="BR239">
        <f>IF(Survey!AR239="No",0,1)</f>
        <v>1</v>
      </c>
      <c r="BS239" s="207">
        <f>MOD((LEN(Survey!AR239)+2),22)</f>
        <v>2</v>
      </c>
      <c r="BT239" s="114">
        <f>COUNTBLANK(Survey!$AQ239:$AS239)+COUNTBLANK(Survey!$AU239)</f>
        <v>4</v>
      </c>
      <c r="BU239" s="114">
        <f>IF(Survey!$I239="Yes",1,0)</f>
        <v>0</v>
      </c>
      <c r="BV239" s="114">
        <f>IF(OR(Survey!$M239="Mutual fund",Survey!$M239="Alternative mutual fund",Survey!$M239="Money market"),1,0)</f>
        <v>0</v>
      </c>
      <c r="BW239" s="119">
        <f>IF(OR(Survey!$M239="ETF",Survey!$M239="ETF, alternative mutual fund"),1,0)</f>
        <v>0</v>
      </c>
      <c r="BX239" s="16" t="str">
        <f t="shared" si="179"/>
        <v>Pass</v>
      </c>
      <c r="BY239" s="33">
        <f>IF(ISNUMBER(SEARCH("Other",Survey!$AS239)), 1, 0)</f>
        <v>0</v>
      </c>
      <c r="BZ239" s="58" t="b">
        <f>NOT(ISBLANK(Survey!$AT239))</f>
        <v>0</v>
      </c>
      <c r="CA239" s="16" t="str">
        <f t="shared" si="180"/>
        <v>Pass</v>
      </c>
      <c r="CB239" s="114">
        <f>IF(Survey!$BB239=0, 0,1)</f>
        <v>0</v>
      </c>
      <c r="CC239" s="58">
        <f>Survey!$AV239</f>
        <v>0</v>
      </c>
      <c r="CD239" s="58">
        <f>Survey!$BC239+Survey!$BD239+ABS(Survey!$BE239)-ABS(Survey!$BF239)-ABS(Survey!$BG239)-ABS(Survey!$BL239)</f>
        <v>0</v>
      </c>
      <c r="CE239" s="138">
        <f>Survey!BB239+(ABS(Survey!$BH239)-ABS(Survey!$BI239)+ABS(Survey!$BJ239)-ABS(Survey!$BK239))*0.5</f>
        <v>0</v>
      </c>
      <c r="CF239" s="58">
        <f t="shared" si="181"/>
        <v>0</v>
      </c>
      <c r="CG239" s="58">
        <f>IF(AND($CC239&gt;$CF239-0.2,$CC239&lt;$CF239+0.2,ISBLANK(Survey!$AV239)=FALSE),0,1)</f>
        <v>1</v>
      </c>
      <c r="CH239" s="133">
        <f>IF(ISBLANK(Survey!$AW239),1,0)</f>
        <v>1</v>
      </c>
      <c r="CI239" s="16" t="str">
        <f t="shared" si="182"/>
        <v>Pass</v>
      </c>
      <c r="CJ239" s="114">
        <f>IF(Survey!$BB239=0, 0,1)</f>
        <v>0</v>
      </c>
      <c r="CK239" s="58">
        <f>IF(AND(Survey!$AX239&gt;=0,Survey!$AX239&lt;=0.2,Survey!$AX239&lt;&gt;""),0,1)</f>
        <v>1</v>
      </c>
      <c r="CL239" s="114">
        <f>IF(ISBLANK(Survey!$AY239),1,0)</f>
        <v>1</v>
      </c>
      <c r="CM239" s="16" t="str">
        <f t="shared" si="183"/>
        <v>Fail</v>
      </c>
      <c r="CN239" s="133">
        <f>Survey!$AZ239</f>
        <v>0</v>
      </c>
      <c r="CO239" s="16" t="str">
        <f t="shared" si="184"/>
        <v>Pass</v>
      </c>
      <c r="CP239" s="31">
        <f>Survey!$BA239</f>
        <v>0</v>
      </c>
      <c r="CQ239" s="138">
        <f>Survey!$BB239+Survey!$BC239+Survey!$BD239+ABS(Survey!$BE239)-ABS(Survey!$BF239)-ABS(Survey!$BG239)+ABS(Survey!$BH239)-ABS(Survey!$BI239)+ABS(Survey!$BJ239)-ABS(Survey!$BK239)-ABS(Survey!$BL239)+Survey!$BM239</f>
        <v>0</v>
      </c>
      <c r="CR239" s="30">
        <f t="shared" si="185"/>
        <v>0</v>
      </c>
      <c r="CS239" s="17">
        <f t="shared" si="186"/>
        <v>0</v>
      </c>
      <c r="CT239" s="16" t="str">
        <f t="shared" si="187"/>
        <v>Pass</v>
      </c>
      <c r="CU239" s="33" t="b">
        <f>IF(ABS(Survey!$BM239)=0,TRUE,FALSE)</f>
        <v>1</v>
      </c>
      <c r="CV239" s="32" t="b">
        <f>NOT(ISBLANK(Survey!$BN239))</f>
        <v>0</v>
      </c>
      <c r="CW239" t="str">
        <f t="shared" si="188"/>
        <v>Fail</v>
      </c>
      <c r="CX239" s="25">
        <f>Survey!$BA239</f>
        <v>0</v>
      </c>
      <c r="CY239" s="25" cm="1">
        <f t="array" ref="CY239">SUM(SUMIF(Survey!BP239:BW239,{"&gt;0","&lt;0"})*{1,-1})-SUM(SUMIF(Survey!BY239:CF239,{"&gt;0","&lt;0"})*{1,-1})</f>
        <v>0</v>
      </c>
      <c r="CZ239" s="30" t="str">
        <f t="shared" si="189"/>
        <v>No holdings</v>
      </c>
      <c r="DA239">
        <f t="shared" si="190"/>
        <v>0</v>
      </c>
      <c r="DB239" s="16" t="str">
        <f t="shared" si="191"/>
        <v>Fail</v>
      </c>
      <c r="DC239" s="31">
        <f>Survey!$BA239</f>
        <v>0</v>
      </c>
      <c r="DD239" s="31" cm="1">
        <f t="array" ref="DD239">SUM(SUMIF(Survey!CH239:DA239,{"&gt;0","&lt;0"})*{1,-1})-SUM(SUMIF(Survey!DC239:DV239,{"&gt;0","&lt;0"})*{1,-1})</f>
        <v>0</v>
      </c>
      <c r="DE239" s="30" t="str">
        <f t="shared" si="192"/>
        <v>No holdings</v>
      </c>
      <c r="DF239" s="17">
        <f t="shared" si="193"/>
        <v>0</v>
      </c>
      <c r="DG239" s="16" t="str">
        <f t="shared" si="194"/>
        <v>Pass</v>
      </c>
      <c r="DH239" s="33" t="b">
        <f>IF(ABS(Survey!$DA239)=0,TRUE,FALSE)</f>
        <v>1</v>
      </c>
      <c r="DI239" s="32" t="b">
        <f>NOT(ISBLANK(Survey!$DB239))</f>
        <v>0</v>
      </c>
      <c r="DJ239" s="16" t="str">
        <f t="shared" si="195"/>
        <v>Pass</v>
      </c>
      <c r="DK239" s="33" t="b">
        <f>IF(ABS(Survey!$DV239)=0,TRUE,FALSE)</f>
        <v>1</v>
      </c>
      <c r="DL239" s="32" t="b">
        <f>NOT(ISBLANK(Survey!$DW239))</f>
        <v>0</v>
      </c>
      <c r="DM239" t="str">
        <f t="shared" si="196"/>
        <v>Pass</v>
      </c>
      <c r="DN239" s="25" cm="1">
        <f t="array" ref="DN239">SUM(SUMIF(Survey!CW239,{"&gt;0","&lt;0"})*{1,-1})+SUM(SUMIF(Survey!DR239,{"&gt;0","&lt;0"})*{1,-1})</f>
        <v>0</v>
      </c>
      <c r="DO239" s="25">
        <f>SUM(SUMIF(Survey!DY239:EE239,{"&gt;0","&lt;0"})*{1,-1})+SUM(SUMIF(Survey!EG239:EM239,{"&gt;0","&lt;0"})*{1,-1})</f>
        <v>0</v>
      </c>
      <c r="DP239">
        <f t="shared" si="197"/>
        <v>0</v>
      </c>
      <c r="DQ239">
        <f t="shared" si="198"/>
        <v>0</v>
      </c>
      <c r="DR239" s="16" t="str">
        <f t="shared" si="199"/>
        <v>Pass</v>
      </c>
      <c r="DS239" s="33" t="b">
        <f>IF(ABS(Survey!$EE239)=0,TRUE,FALSE)</f>
        <v>1</v>
      </c>
      <c r="DT239" s="32" t="b">
        <f>NOT(ISBLANK(Survey!EF239))</f>
        <v>0</v>
      </c>
      <c r="DU239" s="16" t="str">
        <f t="shared" si="200"/>
        <v>Pass</v>
      </c>
      <c r="DV239" s="33" t="b">
        <f>IF(ABS(Survey!$EM239)=0,TRUE,FALSE)</f>
        <v>1</v>
      </c>
      <c r="DW239" s="32" t="b">
        <f>NOT(ISBLANK(Survey!$EN239))</f>
        <v>0</v>
      </c>
      <c r="DX239" s="16" t="str">
        <f t="shared" si="201"/>
        <v>Fail</v>
      </c>
      <c r="DY239" s="31">
        <f>SUM(SUMIF(Survey!ET239:EV239,{"&gt;0","&lt;0"})*{1,-1})</f>
        <v>0</v>
      </c>
      <c r="DZ239">
        <f t="shared" si="202"/>
        <v>0</v>
      </c>
      <c r="EA239">
        <f t="shared" si="203"/>
        <v>100</v>
      </c>
      <c r="EB239" s="30" t="b">
        <f>IF(OR(Survey!$M239="ETF",Survey!$M239="ETF, alternative mutual fund",Survey!$M239="Closed-end", Survey!$M239="Split share corp"),TRUE,FALSE)</f>
        <v>0</v>
      </c>
      <c r="EC239" s="16" t="str">
        <f t="shared" si="204"/>
        <v>Fail</v>
      </c>
      <c r="ED239" s="31">
        <f>SUM(SUMIF(Survey!EX239:FD239,{"&gt;0","&lt;0"})*{1,-1})</f>
        <v>0</v>
      </c>
      <c r="EE239">
        <f t="shared" si="205"/>
        <v>0</v>
      </c>
      <c r="EF239" s="17">
        <f t="shared" si="206"/>
        <v>100</v>
      </c>
      <c r="EG239" s="16" t="str">
        <f t="shared" si="207"/>
        <v>Fail</v>
      </c>
      <c r="EH239" s="31">
        <f>SUM(SUMIF(Survey!FF239:FL239,{"&gt;0","&lt;0"})*{1,-1})</f>
        <v>0</v>
      </c>
      <c r="EI239">
        <f t="shared" si="208"/>
        <v>0</v>
      </c>
      <c r="EJ239" s="17">
        <f t="shared" si="209"/>
        <v>100</v>
      </c>
    </row>
    <row r="240" spans="1:140">
      <c r="A240">
        <v>240</v>
      </c>
      <c r="B240" t="str">
        <f t="shared" si="0"/>
        <v>Pass</v>
      </c>
      <c r="C240" t="str">
        <f>IF(COUNTBLANK(Survey!B240:FM240)=$C$2, "Pass", "Fail")</f>
        <v>Pass</v>
      </c>
      <c r="D240" s="16" t="str">
        <f t="shared" si="158"/>
        <v>Fail</v>
      </c>
      <c r="E240" t="str">
        <f>IF(OR(ISBLANK(Survey!AL240),COUNTIF(G240:BJ240,"Fail")),"Fail","Pass")</f>
        <v>Fail</v>
      </c>
      <c r="F240" s="265"/>
      <c r="G240" s="16" t="str">
        <f t="shared" si="159"/>
        <v>Fail</v>
      </c>
      <c r="H240" s="139">
        <f>COUNTBLANK(Survey!B240:D240)+COUNTBLANK(Survey!G240)+COUNTBLANK(Survey!I240)+COUNTBLANK(Survey!K240:M240)+COUNTBLANK(Survey!P240:Q240)+COUNTBLANK(Survey!T240:W240)+COUNTBLANK(Survey!Z240:AC240)+COUNTBLANK(Survey!AF240:AG240)+COUNTBLANK(Survey!AK240:AK240)</f>
        <v>21</v>
      </c>
      <c r="I240" t="str">
        <f t="shared" si="160"/>
        <v>Fail</v>
      </c>
      <c r="J240" t="b">
        <f>IF(Survey!E240="No",TRUE,FALSE)</f>
        <v>0</v>
      </c>
      <c r="K240" s="29" cm="1">
        <f t="array" ref="K240">IF(COUNTA(Survey!$E$4:$E$695)=1, 0, SUM(IF(COUNTIF(Survey!$E$4:$E$695, Survey!$E$4:$E$695)=1,1,0)))</f>
        <v>0</v>
      </c>
      <c r="L240" s="29">
        <f>LEN(Survey!E240)</f>
        <v>0</v>
      </c>
      <c r="M240" s="16" t="str">
        <f t="shared" si="161"/>
        <v>Fail</v>
      </c>
      <c r="N240" t="b">
        <f>IF(Survey!F240="No",TRUE,FALSE)</f>
        <v>0</v>
      </c>
      <c r="O240" t="b">
        <f>Survey!F240=Survey!E240</f>
        <v>1</v>
      </c>
      <c r="P240">
        <f>COUNTIF(Survey!$F$4:$F$695,Survey!F240)</f>
        <v>0</v>
      </c>
      <c r="Q240" s="28">
        <f>LEN(Survey!F240)</f>
        <v>0</v>
      </c>
      <c r="R240" s="16" t="str">
        <f t="shared" si="162"/>
        <v>Pass</v>
      </c>
      <c r="S240" s="29">
        <f>MOD((LEN(Survey!H240)+2),11)</f>
        <v>2</v>
      </c>
      <c r="T240">
        <f>COUNTIF(Survey!$H$4:$H$695,Survey!H240)</f>
        <v>0</v>
      </c>
      <c r="U240" s="28" t="str">
        <f>IF(Survey!$L240="Prospectus fund", "Yes", "No")</f>
        <v>No</v>
      </c>
      <c r="V240" s="16" t="str">
        <f t="shared" si="163"/>
        <v>Pass</v>
      </c>
      <c r="W240" s="29">
        <f>MOD((LEN(Survey!J240)+2),11)</f>
        <v>2</v>
      </c>
      <c r="X240">
        <f>COUNTIF(Survey!$J$4:$J$695,Survey!J240)</f>
        <v>0</v>
      </c>
      <c r="Y240" s="30" t="b">
        <f>IF(OR(Survey!$M240="ETF",Survey!$M240="ETF, alternative mutual fund",Survey!$M240="Closed-end", Survey!$M240="Split share corp", Survey!$I240="Yes"),TRUE,FALSE)</f>
        <v>0</v>
      </c>
      <c r="Z240" s="16" t="str">
        <f>IFERROR(IF(AND(OR(AC240=AD240,AD240 = "Either"),NOT(ISBLANK(Survey!K240))),"Pass","Fail"),"Pass")</f>
        <v>Fail</v>
      </c>
      <c r="AA240" s="31" cm="1">
        <f t="array" ref="AA240">SUM(SUMIF(Survey!CH240:DA240,{"&gt;0","&lt;0"})*{1,-1})</f>
        <v>0</v>
      </c>
      <c r="AB240" s="33" cm="1">
        <f t="array" ref="AB240">SUM(SUMIF(Survey!CK240,{"&gt;0","&lt;0"})*{1,-1})+SUM(SUMIF(Survey!CU240,{"&gt;0","&lt;0"})*{1,-1})</f>
        <v>0</v>
      </c>
      <c r="AC240" s="33">
        <f>Survey!K240</f>
        <v>0</v>
      </c>
      <c r="AD240" s="32" t="str">
        <f t="shared" si="164"/>
        <v>Either</v>
      </c>
      <c r="AE240" s="16" t="str">
        <f t="shared" si="165"/>
        <v>Fail</v>
      </c>
      <c r="AF240" s="58" cm="1">
        <f t="array" ref="AF240">SUM(SUMIF(Survey!CH240:DA240,{"&gt;0","&lt;0"})*{1,-1})+SUM(SUMIF(Survey!DC240:DV240,{"&gt;0","&lt;0"})*{1,-1})</f>
        <v>0</v>
      </c>
      <c r="AG240" s="58">
        <f>IFERROR(AF240/(Survey!$BA240),0)</f>
        <v>0</v>
      </c>
      <c r="AH240" s="104" t="b">
        <f>IF(OR(Survey!$M240="Alternative strategy or hedge",Survey!$M240="Private asset",Survey!$L240="Prospectus fund"),TRUE,FALSE)</f>
        <v>0</v>
      </c>
      <c r="AI240" s="104" t="b">
        <f>NOT(ISBLANK(Survey!$M240))</f>
        <v>0</v>
      </c>
      <c r="AJ240" s="16" t="str">
        <f t="shared" si="166"/>
        <v>Fail</v>
      </c>
      <c r="AK240" t="b">
        <f>IF(Survey!W240="No",TRUE,FALSE)</f>
        <v>0</v>
      </c>
      <c r="AL240" s="119">
        <f>MOD((LEN(Survey!W240)+2),22)</f>
        <v>2</v>
      </c>
      <c r="AM240" t="str">
        <f t="shared" si="167"/>
        <v>Pass</v>
      </c>
      <c r="AN240" s="33" t="b">
        <f>NOT(ISNUMBER(SEARCH("Other",Survey!$Q240)))</f>
        <v>1</v>
      </c>
      <c r="AO240" s="32" t="b">
        <f>NOT(ISBLANK(Survey!$R240))</f>
        <v>0</v>
      </c>
      <c r="AP240" s="16" t="str">
        <f t="shared" si="168"/>
        <v>Pass</v>
      </c>
      <c r="AQ240" s="114">
        <f>COUNTBLANK(Survey!$X240)</f>
        <v>1</v>
      </c>
      <c r="AR240" s="58">
        <f>IF(AND(Survey!L240&lt;&gt;"Exempt fund",OR(Survey!$M240="ETF",Survey!$M240="ETF, alternative mutual fund",Survey!$M240="Mutual fund",Survey!$M240="Alternative mutual fund",Survey!$M240="Money market")),1,0)</f>
        <v>0</v>
      </c>
      <c r="AS240" s="16" t="str">
        <f t="shared" si="169"/>
        <v>Pass</v>
      </c>
      <c r="AT240" s="33" t="b">
        <f>NOT(ISNUMBER(SEARCH("Yes",Survey!$AC240)))</f>
        <v>1</v>
      </c>
      <c r="AU240" s="32" t="b">
        <f>IF(COUNTBLANK(Survey!$AD240:$AE240)=0,TRUE, FALSE)</f>
        <v>0</v>
      </c>
      <c r="AV240" s="16" t="str">
        <f t="shared" si="170"/>
        <v>Pass</v>
      </c>
      <c r="AW240" s="33" t="b">
        <f>NOT(ISNUMBER(SEARCH("Yes",Survey!$AF240)))</f>
        <v>1</v>
      </c>
      <c r="AX240" s="32" t="b">
        <f>NOT(ISBLANK(Survey!$AH240))</f>
        <v>0</v>
      </c>
      <c r="AY240" s="16" t="str">
        <f t="shared" si="171"/>
        <v>Pass</v>
      </c>
      <c r="AZ240" s="33" t="b">
        <f>NOT(OR(ISNUMBER(SEARCH("Other",Survey!$AH240)),ISNUMBER(SEARCH("Multiple",Survey!$AH240))))</f>
        <v>1</v>
      </c>
      <c r="BA240" s="32" t="b">
        <f>NOT(ISBLANK(Survey!$AI240))</f>
        <v>0</v>
      </c>
      <c r="BB240" s="16" t="str">
        <f t="shared" si="172"/>
        <v>Fail</v>
      </c>
      <c r="BC240" s="114">
        <f>IF(ABS(Survey!$BA240)&gt;0, 1,0)</f>
        <v>0</v>
      </c>
      <c r="BD240" s="114">
        <f>IF(COUNTBLANK(Survey!$AL240)=0,1,0)</f>
        <v>0</v>
      </c>
      <c r="BE240" s="16" t="str">
        <f t="shared" si="173"/>
        <v>Pass</v>
      </c>
      <c r="BF240" s="114">
        <f>IF(ISBLANK(Survey!$AL240),0,1)</f>
        <v>0</v>
      </c>
      <c r="BG240" s="133">
        <f>COUNTBLANK(Survey!$AM240)</f>
        <v>1</v>
      </c>
      <c r="BH240" s="16" t="str">
        <f t="shared" si="174"/>
        <v>Pass</v>
      </c>
      <c r="BI240" s="114">
        <f>IF(OR(Survey!$AM240="Closed",ISBLANK(Survey!$AM240)),0,1)</f>
        <v>0</v>
      </c>
      <c r="BJ240" s="133">
        <f>IF(ISBLANK(Survey!$AN240),1,0)</f>
        <v>1</v>
      </c>
      <c r="BK240" s="118" t="str">
        <f t="shared" si="175"/>
        <v>Pass</v>
      </c>
      <c r="BL240" s="31" cm="1">
        <f t="array" ref="BL240">SUM(SUMIF(Survey!AO240:AP240,{"&gt;0","&lt;0"})*{1,-1})</f>
        <v>0</v>
      </c>
      <c r="BM240">
        <f t="shared" si="176"/>
        <v>0</v>
      </c>
      <c r="BN240">
        <f t="shared" si="177"/>
        <v>100</v>
      </c>
      <c r="BO240" s="118" t="str">
        <f t="shared" si="178"/>
        <v>Pass</v>
      </c>
      <c r="BP240">
        <f>IF(Survey!AQ240="No",0,1)</f>
        <v>1</v>
      </c>
      <c r="BQ240" s="207">
        <f>MOD((LEN(Survey!AQ240)+2),22)</f>
        <v>2</v>
      </c>
      <c r="BR240">
        <f>IF(Survey!AR240="No",0,1)</f>
        <v>1</v>
      </c>
      <c r="BS240" s="207">
        <f>MOD((LEN(Survey!AR240)+2),22)</f>
        <v>2</v>
      </c>
      <c r="BT240" s="114">
        <f>COUNTBLANK(Survey!$AQ240:$AS240)+COUNTBLANK(Survey!$AU240)</f>
        <v>4</v>
      </c>
      <c r="BU240" s="114">
        <f>IF(Survey!$I240="Yes",1,0)</f>
        <v>0</v>
      </c>
      <c r="BV240" s="114">
        <f>IF(OR(Survey!$M240="Mutual fund",Survey!$M240="Alternative mutual fund",Survey!$M240="Money market"),1,0)</f>
        <v>0</v>
      </c>
      <c r="BW240" s="119">
        <f>IF(OR(Survey!$M240="ETF",Survey!$M240="ETF, alternative mutual fund"),1,0)</f>
        <v>0</v>
      </c>
      <c r="BX240" s="16" t="str">
        <f t="shared" si="179"/>
        <v>Pass</v>
      </c>
      <c r="BY240" s="33">
        <f>IF(ISNUMBER(SEARCH("Other",Survey!$AS240)), 1, 0)</f>
        <v>0</v>
      </c>
      <c r="BZ240" s="58" t="b">
        <f>NOT(ISBLANK(Survey!$AT240))</f>
        <v>0</v>
      </c>
      <c r="CA240" s="16" t="str">
        <f t="shared" si="180"/>
        <v>Pass</v>
      </c>
      <c r="CB240" s="114">
        <f>IF(Survey!$BB240=0, 0,1)</f>
        <v>0</v>
      </c>
      <c r="CC240" s="58">
        <f>Survey!$AV240</f>
        <v>0</v>
      </c>
      <c r="CD240" s="58">
        <f>Survey!$BC240+Survey!$BD240+ABS(Survey!$BE240)-ABS(Survey!$BF240)-ABS(Survey!$BG240)-ABS(Survey!$BL240)</f>
        <v>0</v>
      </c>
      <c r="CE240" s="138">
        <f>Survey!BB240+(ABS(Survey!$BH240)-ABS(Survey!$BI240)+ABS(Survey!$BJ240)-ABS(Survey!$BK240))*0.5</f>
        <v>0</v>
      </c>
      <c r="CF240" s="58">
        <f t="shared" si="181"/>
        <v>0</v>
      </c>
      <c r="CG240" s="58">
        <f>IF(AND($CC240&gt;$CF240-0.2,$CC240&lt;$CF240+0.2,ISBLANK(Survey!$AV240)=FALSE),0,1)</f>
        <v>1</v>
      </c>
      <c r="CH240" s="133">
        <f>IF(ISBLANK(Survey!$AW240),1,0)</f>
        <v>1</v>
      </c>
      <c r="CI240" s="16" t="str">
        <f t="shared" si="182"/>
        <v>Pass</v>
      </c>
      <c r="CJ240" s="114">
        <f>IF(Survey!$BB240=0, 0,1)</f>
        <v>0</v>
      </c>
      <c r="CK240" s="58">
        <f>IF(AND(Survey!$AX240&gt;=0,Survey!$AX240&lt;=0.2,Survey!$AX240&lt;&gt;""),0,1)</f>
        <v>1</v>
      </c>
      <c r="CL240" s="114">
        <f>IF(ISBLANK(Survey!$AY240),1,0)</f>
        <v>1</v>
      </c>
      <c r="CM240" s="16" t="str">
        <f t="shared" si="183"/>
        <v>Fail</v>
      </c>
      <c r="CN240" s="133">
        <f>Survey!$AZ240</f>
        <v>0</v>
      </c>
      <c r="CO240" s="16" t="str">
        <f t="shared" si="184"/>
        <v>Pass</v>
      </c>
      <c r="CP240" s="31">
        <f>Survey!$BA240</f>
        <v>0</v>
      </c>
      <c r="CQ240" s="138">
        <f>Survey!$BB240+Survey!$BC240+Survey!$BD240+ABS(Survey!$BE240)-ABS(Survey!$BF240)-ABS(Survey!$BG240)+ABS(Survey!$BH240)-ABS(Survey!$BI240)+ABS(Survey!$BJ240)-ABS(Survey!$BK240)-ABS(Survey!$BL240)+Survey!$BM240</f>
        <v>0</v>
      </c>
      <c r="CR240" s="30">
        <f t="shared" si="185"/>
        <v>0</v>
      </c>
      <c r="CS240" s="17">
        <f t="shared" si="186"/>
        <v>0</v>
      </c>
      <c r="CT240" s="16" t="str">
        <f t="shared" si="187"/>
        <v>Pass</v>
      </c>
      <c r="CU240" s="33" t="b">
        <f>IF(ABS(Survey!$BM240)=0,TRUE,FALSE)</f>
        <v>1</v>
      </c>
      <c r="CV240" s="32" t="b">
        <f>NOT(ISBLANK(Survey!$BN240))</f>
        <v>0</v>
      </c>
      <c r="CW240" t="str">
        <f t="shared" si="188"/>
        <v>Fail</v>
      </c>
      <c r="CX240" s="25">
        <f>Survey!$BA240</f>
        <v>0</v>
      </c>
      <c r="CY240" s="25" cm="1">
        <f t="array" ref="CY240">SUM(SUMIF(Survey!BP240:BW240,{"&gt;0","&lt;0"})*{1,-1})-SUM(SUMIF(Survey!BY240:CF240,{"&gt;0","&lt;0"})*{1,-1})</f>
        <v>0</v>
      </c>
      <c r="CZ240" s="30" t="str">
        <f t="shared" si="189"/>
        <v>No holdings</v>
      </c>
      <c r="DA240">
        <f t="shared" si="190"/>
        <v>0</v>
      </c>
      <c r="DB240" s="16" t="str">
        <f t="shared" si="191"/>
        <v>Fail</v>
      </c>
      <c r="DC240" s="31">
        <f>Survey!$BA240</f>
        <v>0</v>
      </c>
      <c r="DD240" s="31" cm="1">
        <f t="array" ref="DD240">SUM(SUMIF(Survey!CH240:DA240,{"&gt;0","&lt;0"})*{1,-1})-SUM(SUMIF(Survey!DC240:DV240,{"&gt;0","&lt;0"})*{1,-1})</f>
        <v>0</v>
      </c>
      <c r="DE240" s="30" t="str">
        <f t="shared" si="192"/>
        <v>No holdings</v>
      </c>
      <c r="DF240" s="17">
        <f t="shared" si="193"/>
        <v>0</v>
      </c>
      <c r="DG240" s="16" t="str">
        <f t="shared" si="194"/>
        <v>Pass</v>
      </c>
      <c r="DH240" s="33" t="b">
        <f>IF(ABS(Survey!$DA240)=0,TRUE,FALSE)</f>
        <v>1</v>
      </c>
      <c r="DI240" s="32" t="b">
        <f>NOT(ISBLANK(Survey!$DB240))</f>
        <v>0</v>
      </c>
      <c r="DJ240" s="16" t="str">
        <f t="shared" si="195"/>
        <v>Pass</v>
      </c>
      <c r="DK240" s="33" t="b">
        <f>IF(ABS(Survey!$DV240)=0,TRUE,FALSE)</f>
        <v>1</v>
      </c>
      <c r="DL240" s="32" t="b">
        <f>NOT(ISBLANK(Survey!$DW240))</f>
        <v>0</v>
      </c>
      <c r="DM240" t="str">
        <f t="shared" si="196"/>
        <v>Pass</v>
      </c>
      <c r="DN240" s="25" cm="1">
        <f t="array" ref="DN240">SUM(SUMIF(Survey!CW240,{"&gt;0","&lt;0"})*{1,-1})+SUM(SUMIF(Survey!DR240,{"&gt;0","&lt;0"})*{1,-1})</f>
        <v>0</v>
      </c>
      <c r="DO240" s="25">
        <f>SUM(SUMIF(Survey!DY240:EE240,{"&gt;0","&lt;0"})*{1,-1})+SUM(SUMIF(Survey!EG240:EM240,{"&gt;0","&lt;0"})*{1,-1})</f>
        <v>0</v>
      </c>
      <c r="DP240">
        <f t="shared" si="197"/>
        <v>0</v>
      </c>
      <c r="DQ240">
        <f t="shared" si="198"/>
        <v>0</v>
      </c>
      <c r="DR240" s="16" t="str">
        <f t="shared" si="199"/>
        <v>Pass</v>
      </c>
      <c r="DS240" s="33" t="b">
        <f>IF(ABS(Survey!$EE240)=0,TRUE,FALSE)</f>
        <v>1</v>
      </c>
      <c r="DT240" s="32" t="b">
        <f>NOT(ISBLANK(Survey!EF240))</f>
        <v>0</v>
      </c>
      <c r="DU240" s="16" t="str">
        <f t="shared" si="200"/>
        <v>Pass</v>
      </c>
      <c r="DV240" s="33" t="b">
        <f>IF(ABS(Survey!$EM240)=0,TRUE,FALSE)</f>
        <v>1</v>
      </c>
      <c r="DW240" s="32" t="b">
        <f>NOT(ISBLANK(Survey!$EN240))</f>
        <v>0</v>
      </c>
      <c r="DX240" s="16" t="str">
        <f t="shared" si="201"/>
        <v>Fail</v>
      </c>
      <c r="DY240" s="31">
        <f>SUM(SUMIF(Survey!ET240:EV240,{"&gt;0","&lt;0"})*{1,-1})</f>
        <v>0</v>
      </c>
      <c r="DZ240">
        <f t="shared" si="202"/>
        <v>0</v>
      </c>
      <c r="EA240">
        <f t="shared" si="203"/>
        <v>100</v>
      </c>
      <c r="EB240" s="30" t="b">
        <f>IF(OR(Survey!$M240="ETF",Survey!$M240="ETF, alternative mutual fund",Survey!$M240="Closed-end", Survey!$M240="Split share corp"),TRUE,FALSE)</f>
        <v>0</v>
      </c>
      <c r="EC240" s="16" t="str">
        <f t="shared" si="204"/>
        <v>Fail</v>
      </c>
      <c r="ED240" s="31">
        <f>SUM(SUMIF(Survey!EX240:FD240,{"&gt;0","&lt;0"})*{1,-1})</f>
        <v>0</v>
      </c>
      <c r="EE240">
        <f t="shared" si="205"/>
        <v>0</v>
      </c>
      <c r="EF240" s="17">
        <f t="shared" si="206"/>
        <v>100</v>
      </c>
      <c r="EG240" s="16" t="str">
        <f t="shared" si="207"/>
        <v>Fail</v>
      </c>
      <c r="EH240" s="31">
        <f>SUM(SUMIF(Survey!FF240:FL240,{"&gt;0","&lt;0"})*{1,-1})</f>
        <v>0</v>
      </c>
      <c r="EI240">
        <f t="shared" si="208"/>
        <v>0</v>
      </c>
      <c r="EJ240" s="17">
        <f t="shared" si="209"/>
        <v>100</v>
      </c>
    </row>
    <row r="241" spans="1:140">
      <c r="A241">
        <v>241</v>
      </c>
      <c r="B241" t="str">
        <f t="shared" si="0"/>
        <v>Pass</v>
      </c>
      <c r="C241" t="str">
        <f>IF(COUNTBLANK(Survey!B241:FM241)=$C$2, "Pass", "Fail")</f>
        <v>Pass</v>
      </c>
      <c r="D241" s="16" t="str">
        <f t="shared" si="158"/>
        <v>Fail</v>
      </c>
      <c r="E241" t="str">
        <f>IF(OR(ISBLANK(Survey!AL241),COUNTIF(G241:BJ241,"Fail")),"Fail","Pass")</f>
        <v>Fail</v>
      </c>
      <c r="F241" s="265"/>
      <c r="G241" s="16" t="str">
        <f t="shared" si="159"/>
        <v>Fail</v>
      </c>
      <c r="H241" s="139">
        <f>COUNTBLANK(Survey!B241:D241)+COUNTBLANK(Survey!G241)+COUNTBLANK(Survey!I241)+COUNTBLANK(Survey!K241:M241)+COUNTBLANK(Survey!P241:Q241)+COUNTBLANK(Survey!T241:W241)+COUNTBLANK(Survey!Z241:AC241)+COUNTBLANK(Survey!AF241:AG241)+COUNTBLANK(Survey!AK241:AK241)</f>
        <v>21</v>
      </c>
      <c r="I241" t="str">
        <f t="shared" si="160"/>
        <v>Fail</v>
      </c>
      <c r="J241" t="b">
        <f>IF(Survey!E241="No",TRUE,FALSE)</f>
        <v>0</v>
      </c>
      <c r="K241" s="29" cm="1">
        <f t="array" ref="K241">IF(COUNTA(Survey!$E$4:$E$695)=1, 0, SUM(IF(COUNTIF(Survey!$E$4:$E$695, Survey!$E$4:$E$695)=1,1,0)))</f>
        <v>0</v>
      </c>
      <c r="L241" s="29">
        <f>LEN(Survey!E241)</f>
        <v>0</v>
      </c>
      <c r="M241" s="16" t="str">
        <f t="shared" si="161"/>
        <v>Fail</v>
      </c>
      <c r="N241" t="b">
        <f>IF(Survey!F241="No",TRUE,FALSE)</f>
        <v>0</v>
      </c>
      <c r="O241" t="b">
        <f>Survey!F241=Survey!E241</f>
        <v>1</v>
      </c>
      <c r="P241">
        <f>COUNTIF(Survey!$F$4:$F$695,Survey!F241)</f>
        <v>0</v>
      </c>
      <c r="Q241" s="28">
        <f>LEN(Survey!F241)</f>
        <v>0</v>
      </c>
      <c r="R241" s="16" t="str">
        <f t="shared" si="162"/>
        <v>Pass</v>
      </c>
      <c r="S241" s="29">
        <f>MOD((LEN(Survey!H241)+2),11)</f>
        <v>2</v>
      </c>
      <c r="T241">
        <f>COUNTIF(Survey!$H$4:$H$695,Survey!H241)</f>
        <v>0</v>
      </c>
      <c r="U241" s="28" t="str">
        <f>IF(Survey!$L241="Prospectus fund", "Yes", "No")</f>
        <v>No</v>
      </c>
      <c r="V241" s="16" t="str">
        <f t="shared" si="163"/>
        <v>Pass</v>
      </c>
      <c r="W241" s="29">
        <f>MOD((LEN(Survey!J241)+2),11)</f>
        <v>2</v>
      </c>
      <c r="X241">
        <f>COUNTIF(Survey!$J$4:$J$695,Survey!J241)</f>
        <v>0</v>
      </c>
      <c r="Y241" s="30" t="b">
        <f>IF(OR(Survey!$M241="ETF",Survey!$M241="ETF, alternative mutual fund",Survey!$M241="Closed-end", Survey!$M241="Split share corp", Survey!$I241="Yes"),TRUE,FALSE)</f>
        <v>0</v>
      </c>
      <c r="Z241" s="16" t="str">
        <f>IFERROR(IF(AND(OR(AC241=AD241,AD241 = "Either"),NOT(ISBLANK(Survey!K241))),"Pass","Fail"),"Pass")</f>
        <v>Fail</v>
      </c>
      <c r="AA241" s="31" cm="1">
        <f t="array" ref="AA241">SUM(SUMIF(Survey!CH241:DA241,{"&gt;0","&lt;0"})*{1,-1})</f>
        <v>0</v>
      </c>
      <c r="AB241" s="33" cm="1">
        <f t="array" ref="AB241">SUM(SUMIF(Survey!CK241,{"&gt;0","&lt;0"})*{1,-1})+SUM(SUMIF(Survey!CU241,{"&gt;0","&lt;0"})*{1,-1})</f>
        <v>0</v>
      </c>
      <c r="AC241" s="33">
        <f>Survey!K241</f>
        <v>0</v>
      </c>
      <c r="AD241" s="32" t="str">
        <f t="shared" si="164"/>
        <v>Either</v>
      </c>
      <c r="AE241" s="16" t="str">
        <f t="shared" si="165"/>
        <v>Fail</v>
      </c>
      <c r="AF241" s="58" cm="1">
        <f t="array" ref="AF241">SUM(SUMIF(Survey!CH241:DA241,{"&gt;0","&lt;0"})*{1,-1})+SUM(SUMIF(Survey!DC241:DV241,{"&gt;0","&lt;0"})*{1,-1})</f>
        <v>0</v>
      </c>
      <c r="AG241" s="58">
        <f>IFERROR(AF241/(Survey!$BA241),0)</f>
        <v>0</v>
      </c>
      <c r="AH241" s="104" t="b">
        <f>IF(OR(Survey!$M241="Alternative strategy or hedge",Survey!$M241="Private asset",Survey!$L241="Prospectus fund"),TRUE,FALSE)</f>
        <v>0</v>
      </c>
      <c r="AI241" s="104" t="b">
        <f>NOT(ISBLANK(Survey!$M241))</f>
        <v>0</v>
      </c>
      <c r="AJ241" s="16" t="str">
        <f t="shared" si="166"/>
        <v>Fail</v>
      </c>
      <c r="AK241" t="b">
        <f>IF(Survey!W241="No",TRUE,FALSE)</f>
        <v>0</v>
      </c>
      <c r="AL241" s="119">
        <f>MOD((LEN(Survey!W241)+2),22)</f>
        <v>2</v>
      </c>
      <c r="AM241" t="str">
        <f t="shared" si="167"/>
        <v>Pass</v>
      </c>
      <c r="AN241" s="33" t="b">
        <f>NOT(ISNUMBER(SEARCH("Other",Survey!$Q241)))</f>
        <v>1</v>
      </c>
      <c r="AO241" s="32" t="b">
        <f>NOT(ISBLANK(Survey!$R241))</f>
        <v>0</v>
      </c>
      <c r="AP241" s="16" t="str">
        <f t="shared" si="168"/>
        <v>Pass</v>
      </c>
      <c r="AQ241" s="114">
        <f>COUNTBLANK(Survey!$X241)</f>
        <v>1</v>
      </c>
      <c r="AR241" s="58">
        <f>IF(AND(Survey!L241&lt;&gt;"Exempt fund",OR(Survey!$M241="ETF",Survey!$M241="ETF, alternative mutual fund",Survey!$M241="Mutual fund",Survey!$M241="Alternative mutual fund",Survey!$M241="Money market")),1,0)</f>
        <v>0</v>
      </c>
      <c r="AS241" s="16" t="str">
        <f t="shared" si="169"/>
        <v>Pass</v>
      </c>
      <c r="AT241" s="33" t="b">
        <f>NOT(ISNUMBER(SEARCH("Yes",Survey!$AC241)))</f>
        <v>1</v>
      </c>
      <c r="AU241" s="32" t="b">
        <f>IF(COUNTBLANK(Survey!$AD241:$AE241)=0,TRUE, FALSE)</f>
        <v>0</v>
      </c>
      <c r="AV241" s="16" t="str">
        <f t="shared" si="170"/>
        <v>Pass</v>
      </c>
      <c r="AW241" s="33" t="b">
        <f>NOT(ISNUMBER(SEARCH("Yes",Survey!$AF241)))</f>
        <v>1</v>
      </c>
      <c r="AX241" s="32" t="b">
        <f>NOT(ISBLANK(Survey!$AH241))</f>
        <v>0</v>
      </c>
      <c r="AY241" s="16" t="str">
        <f t="shared" si="171"/>
        <v>Pass</v>
      </c>
      <c r="AZ241" s="33" t="b">
        <f>NOT(OR(ISNUMBER(SEARCH("Other",Survey!$AH241)),ISNUMBER(SEARCH("Multiple",Survey!$AH241))))</f>
        <v>1</v>
      </c>
      <c r="BA241" s="32" t="b">
        <f>NOT(ISBLANK(Survey!$AI241))</f>
        <v>0</v>
      </c>
      <c r="BB241" s="16" t="str">
        <f t="shared" si="172"/>
        <v>Fail</v>
      </c>
      <c r="BC241" s="114">
        <f>IF(ABS(Survey!$BA241)&gt;0, 1,0)</f>
        <v>0</v>
      </c>
      <c r="BD241" s="114">
        <f>IF(COUNTBLANK(Survey!$AL241)=0,1,0)</f>
        <v>0</v>
      </c>
      <c r="BE241" s="16" t="str">
        <f t="shared" si="173"/>
        <v>Pass</v>
      </c>
      <c r="BF241" s="114">
        <f>IF(ISBLANK(Survey!$AL241),0,1)</f>
        <v>0</v>
      </c>
      <c r="BG241" s="133">
        <f>COUNTBLANK(Survey!$AM241)</f>
        <v>1</v>
      </c>
      <c r="BH241" s="16" t="str">
        <f t="shared" si="174"/>
        <v>Pass</v>
      </c>
      <c r="BI241" s="114">
        <f>IF(OR(Survey!$AM241="Closed",ISBLANK(Survey!$AM241)),0,1)</f>
        <v>0</v>
      </c>
      <c r="BJ241" s="133">
        <f>IF(ISBLANK(Survey!$AN241),1,0)</f>
        <v>1</v>
      </c>
      <c r="BK241" s="118" t="str">
        <f t="shared" si="175"/>
        <v>Pass</v>
      </c>
      <c r="BL241" s="31" cm="1">
        <f t="array" ref="BL241">SUM(SUMIF(Survey!AO241:AP241,{"&gt;0","&lt;0"})*{1,-1})</f>
        <v>0</v>
      </c>
      <c r="BM241">
        <f t="shared" si="176"/>
        <v>0</v>
      </c>
      <c r="BN241">
        <f t="shared" si="177"/>
        <v>100</v>
      </c>
      <c r="BO241" s="118" t="str">
        <f t="shared" si="178"/>
        <v>Pass</v>
      </c>
      <c r="BP241">
        <f>IF(Survey!AQ241="No",0,1)</f>
        <v>1</v>
      </c>
      <c r="BQ241" s="207">
        <f>MOD((LEN(Survey!AQ241)+2),22)</f>
        <v>2</v>
      </c>
      <c r="BR241">
        <f>IF(Survey!AR241="No",0,1)</f>
        <v>1</v>
      </c>
      <c r="BS241" s="207">
        <f>MOD((LEN(Survey!AR241)+2),22)</f>
        <v>2</v>
      </c>
      <c r="BT241" s="114">
        <f>COUNTBLANK(Survey!$AQ241:$AS241)+COUNTBLANK(Survey!$AU241)</f>
        <v>4</v>
      </c>
      <c r="BU241" s="114">
        <f>IF(Survey!$I241="Yes",1,0)</f>
        <v>0</v>
      </c>
      <c r="BV241" s="114">
        <f>IF(OR(Survey!$M241="Mutual fund",Survey!$M241="Alternative mutual fund",Survey!$M241="Money market"),1,0)</f>
        <v>0</v>
      </c>
      <c r="BW241" s="119">
        <f>IF(OR(Survey!$M241="ETF",Survey!$M241="ETF, alternative mutual fund"),1,0)</f>
        <v>0</v>
      </c>
      <c r="BX241" s="16" t="str">
        <f t="shared" si="179"/>
        <v>Pass</v>
      </c>
      <c r="BY241" s="33">
        <f>IF(ISNUMBER(SEARCH("Other",Survey!$AS241)), 1, 0)</f>
        <v>0</v>
      </c>
      <c r="BZ241" s="58" t="b">
        <f>NOT(ISBLANK(Survey!$AT241))</f>
        <v>0</v>
      </c>
      <c r="CA241" s="16" t="str">
        <f t="shared" si="180"/>
        <v>Pass</v>
      </c>
      <c r="CB241" s="114">
        <f>IF(Survey!$BB241=0, 0,1)</f>
        <v>0</v>
      </c>
      <c r="CC241" s="58">
        <f>Survey!$AV241</f>
        <v>0</v>
      </c>
      <c r="CD241" s="58">
        <f>Survey!$BC241+Survey!$BD241+ABS(Survey!$BE241)-ABS(Survey!$BF241)-ABS(Survey!$BG241)-ABS(Survey!$BL241)</f>
        <v>0</v>
      </c>
      <c r="CE241" s="138">
        <f>Survey!BB241+(ABS(Survey!$BH241)-ABS(Survey!$BI241)+ABS(Survey!$BJ241)-ABS(Survey!$BK241))*0.5</f>
        <v>0</v>
      </c>
      <c r="CF241" s="58">
        <f t="shared" si="181"/>
        <v>0</v>
      </c>
      <c r="CG241" s="58">
        <f>IF(AND($CC241&gt;$CF241-0.2,$CC241&lt;$CF241+0.2,ISBLANK(Survey!$AV241)=FALSE),0,1)</f>
        <v>1</v>
      </c>
      <c r="CH241" s="133">
        <f>IF(ISBLANK(Survey!$AW241),1,0)</f>
        <v>1</v>
      </c>
      <c r="CI241" s="16" t="str">
        <f t="shared" si="182"/>
        <v>Pass</v>
      </c>
      <c r="CJ241" s="114">
        <f>IF(Survey!$BB241=0, 0,1)</f>
        <v>0</v>
      </c>
      <c r="CK241" s="58">
        <f>IF(AND(Survey!$AX241&gt;=0,Survey!$AX241&lt;=0.2,Survey!$AX241&lt;&gt;""),0,1)</f>
        <v>1</v>
      </c>
      <c r="CL241" s="114">
        <f>IF(ISBLANK(Survey!$AY241),1,0)</f>
        <v>1</v>
      </c>
      <c r="CM241" s="16" t="str">
        <f t="shared" si="183"/>
        <v>Fail</v>
      </c>
      <c r="CN241" s="133">
        <f>Survey!$AZ241</f>
        <v>0</v>
      </c>
      <c r="CO241" s="16" t="str">
        <f t="shared" si="184"/>
        <v>Pass</v>
      </c>
      <c r="CP241" s="31">
        <f>Survey!$BA241</f>
        <v>0</v>
      </c>
      <c r="CQ241" s="138">
        <f>Survey!$BB241+Survey!$BC241+Survey!$BD241+ABS(Survey!$BE241)-ABS(Survey!$BF241)-ABS(Survey!$BG241)+ABS(Survey!$BH241)-ABS(Survey!$BI241)+ABS(Survey!$BJ241)-ABS(Survey!$BK241)-ABS(Survey!$BL241)+Survey!$BM241</f>
        <v>0</v>
      </c>
      <c r="CR241" s="30">
        <f t="shared" si="185"/>
        <v>0</v>
      </c>
      <c r="CS241" s="17">
        <f t="shared" si="186"/>
        <v>0</v>
      </c>
      <c r="CT241" s="16" t="str">
        <f t="shared" si="187"/>
        <v>Pass</v>
      </c>
      <c r="CU241" s="33" t="b">
        <f>IF(ABS(Survey!$BM241)=0,TRUE,FALSE)</f>
        <v>1</v>
      </c>
      <c r="CV241" s="32" t="b">
        <f>NOT(ISBLANK(Survey!$BN241))</f>
        <v>0</v>
      </c>
      <c r="CW241" t="str">
        <f t="shared" si="188"/>
        <v>Fail</v>
      </c>
      <c r="CX241" s="25">
        <f>Survey!$BA241</f>
        <v>0</v>
      </c>
      <c r="CY241" s="25" cm="1">
        <f t="array" ref="CY241">SUM(SUMIF(Survey!BP241:BW241,{"&gt;0","&lt;0"})*{1,-1})-SUM(SUMIF(Survey!BY241:CF241,{"&gt;0","&lt;0"})*{1,-1})</f>
        <v>0</v>
      </c>
      <c r="CZ241" s="30" t="str">
        <f t="shared" si="189"/>
        <v>No holdings</v>
      </c>
      <c r="DA241">
        <f t="shared" si="190"/>
        <v>0</v>
      </c>
      <c r="DB241" s="16" t="str">
        <f t="shared" si="191"/>
        <v>Fail</v>
      </c>
      <c r="DC241" s="31">
        <f>Survey!$BA241</f>
        <v>0</v>
      </c>
      <c r="DD241" s="31" cm="1">
        <f t="array" ref="DD241">SUM(SUMIF(Survey!CH241:DA241,{"&gt;0","&lt;0"})*{1,-1})-SUM(SUMIF(Survey!DC241:DV241,{"&gt;0","&lt;0"})*{1,-1})</f>
        <v>0</v>
      </c>
      <c r="DE241" s="30" t="str">
        <f t="shared" si="192"/>
        <v>No holdings</v>
      </c>
      <c r="DF241" s="17">
        <f t="shared" si="193"/>
        <v>0</v>
      </c>
      <c r="DG241" s="16" t="str">
        <f t="shared" si="194"/>
        <v>Pass</v>
      </c>
      <c r="DH241" s="33" t="b">
        <f>IF(ABS(Survey!$DA241)=0,TRUE,FALSE)</f>
        <v>1</v>
      </c>
      <c r="DI241" s="32" t="b">
        <f>NOT(ISBLANK(Survey!$DB241))</f>
        <v>0</v>
      </c>
      <c r="DJ241" s="16" t="str">
        <f t="shared" si="195"/>
        <v>Pass</v>
      </c>
      <c r="DK241" s="33" t="b">
        <f>IF(ABS(Survey!$DV241)=0,TRUE,FALSE)</f>
        <v>1</v>
      </c>
      <c r="DL241" s="32" t="b">
        <f>NOT(ISBLANK(Survey!$DW241))</f>
        <v>0</v>
      </c>
      <c r="DM241" t="str">
        <f t="shared" si="196"/>
        <v>Pass</v>
      </c>
      <c r="DN241" s="25" cm="1">
        <f t="array" ref="DN241">SUM(SUMIF(Survey!CW241,{"&gt;0","&lt;0"})*{1,-1})+SUM(SUMIF(Survey!DR241,{"&gt;0","&lt;0"})*{1,-1})</f>
        <v>0</v>
      </c>
      <c r="DO241" s="25">
        <f>SUM(SUMIF(Survey!DY241:EE241,{"&gt;0","&lt;0"})*{1,-1})+SUM(SUMIF(Survey!EG241:EM241,{"&gt;0","&lt;0"})*{1,-1})</f>
        <v>0</v>
      </c>
      <c r="DP241">
        <f t="shared" si="197"/>
        <v>0</v>
      </c>
      <c r="DQ241">
        <f t="shared" si="198"/>
        <v>0</v>
      </c>
      <c r="DR241" s="16" t="str">
        <f t="shared" si="199"/>
        <v>Pass</v>
      </c>
      <c r="DS241" s="33" t="b">
        <f>IF(ABS(Survey!$EE241)=0,TRUE,FALSE)</f>
        <v>1</v>
      </c>
      <c r="DT241" s="32" t="b">
        <f>NOT(ISBLANK(Survey!EF241))</f>
        <v>0</v>
      </c>
      <c r="DU241" s="16" t="str">
        <f t="shared" si="200"/>
        <v>Pass</v>
      </c>
      <c r="DV241" s="33" t="b">
        <f>IF(ABS(Survey!$EM241)=0,TRUE,FALSE)</f>
        <v>1</v>
      </c>
      <c r="DW241" s="32" t="b">
        <f>NOT(ISBLANK(Survey!$EN241))</f>
        <v>0</v>
      </c>
      <c r="DX241" s="16" t="str">
        <f t="shared" si="201"/>
        <v>Fail</v>
      </c>
      <c r="DY241" s="31">
        <f>SUM(SUMIF(Survey!ET241:EV241,{"&gt;0","&lt;0"})*{1,-1})</f>
        <v>0</v>
      </c>
      <c r="DZ241">
        <f t="shared" si="202"/>
        <v>0</v>
      </c>
      <c r="EA241">
        <f t="shared" si="203"/>
        <v>100</v>
      </c>
      <c r="EB241" s="30" t="b">
        <f>IF(OR(Survey!$M241="ETF",Survey!$M241="ETF, alternative mutual fund",Survey!$M241="Closed-end", Survey!$M241="Split share corp"),TRUE,FALSE)</f>
        <v>0</v>
      </c>
      <c r="EC241" s="16" t="str">
        <f t="shared" si="204"/>
        <v>Fail</v>
      </c>
      <c r="ED241" s="31">
        <f>SUM(SUMIF(Survey!EX241:FD241,{"&gt;0","&lt;0"})*{1,-1})</f>
        <v>0</v>
      </c>
      <c r="EE241">
        <f t="shared" si="205"/>
        <v>0</v>
      </c>
      <c r="EF241" s="17">
        <f t="shared" si="206"/>
        <v>100</v>
      </c>
      <c r="EG241" s="16" t="str">
        <f t="shared" si="207"/>
        <v>Fail</v>
      </c>
      <c r="EH241" s="31">
        <f>SUM(SUMIF(Survey!FF241:FL241,{"&gt;0","&lt;0"})*{1,-1})</f>
        <v>0</v>
      </c>
      <c r="EI241">
        <f t="shared" si="208"/>
        <v>0</v>
      </c>
      <c r="EJ241" s="17">
        <f t="shared" si="209"/>
        <v>100</v>
      </c>
    </row>
    <row r="242" spans="1:140">
      <c r="A242">
        <v>242</v>
      </c>
      <c r="B242" t="str">
        <f t="shared" si="0"/>
        <v>Pass</v>
      </c>
      <c r="C242" t="str">
        <f>IF(COUNTBLANK(Survey!B242:FM242)=$C$2, "Pass", "Fail")</f>
        <v>Pass</v>
      </c>
      <c r="D242" s="16" t="str">
        <f t="shared" si="158"/>
        <v>Fail</v>
      </c>
      <c r="E242" t="str">
        <f>IF(OR(ISBLANK(Survey!AL242),COUNTIF(G242:BJ242,"Fail")),"Fail","Pass")</f>
        <v>Fail</v>
      </c>
      <c r="F242" s="265"/>
      <c r="G242" s="16" t="str">
        <f t="shared" si="159"/>
        <v>Fail</v>
      </c>
      <c r="H242" s="139">
        <f>COUNTBLANK(Survey!B242:D242)+COUNTBLANK(Survey!G242)+COUNTBLANK(Survey!I242)+COUNTBLANK(Survey!K242:M242)+COUNTBLANK(Survey!P242:Q242)+COUNTBLANK(Survey!T242:W242)+COUNTBLANK(Survey!Z242:AC242)+COUNTBLANK(Survey!AF242:AG242)+COUNTBLANK(Survey!AK242:AK242)</f>
        <v>21</v>
      </c>
      <c r="I242" t="str">
        <f t="shared" si="160"/>
        <v>Fail</v>
      </c>
      <c r="J242" t="b">
        <f>IF(Survey!E242="No",TRUE,FALSE)</f>
        <v>0</v>
      </c>
      <c r="K242" s="29" cm="1">
        <f t="array" ref="K242">IF(COUNTA(Survey!$E$4:$E$695)=1, 0, SUM(IF(COUNTIF(Survey!$E$4:$E$695, Survey!$E$4:$E$695)=1,1,0)))</f>
        <v>0</v>
      </c>
      <c r="L242" s="29">
        <f>LEN(Survey!E242)</f>
        <v>0</v>
      </c>
      <c r="M242" s="16" t="str">
        <f t="shared" si="161"/>
        <v>Fail</v>
      </c>
      <c r="N242" t="b">
        <f>IF(Survey!F242="No",TRUE,FALSE)</f>
        <v>0</v>
      </c>
      <c r="O242" t="b">
        <f>Survey!F242=Survey!E242</f>
        <v>1</v>
      </c>
      <c r="P242">
        <f>COUNTIF(Survey!$F$4:$F$695,Survey!F242)</f>
        <v>0</v>
      </c>
      <c r="Q242" s="28">
        <f>LEN(Survey!F242)</f>
        <v>0</v>
      </c>
      <c r="R242" s="16" t="str">
        <f t="shared" si="162"/>
        <v>Pass</v>
      </c>
      <c r="S242" s="29">
        <f>MOD((LEN(Survey!H242)+2),11)</f>
        <v>2</v>
      </c>
      <c r="T242">
        <f>COUNTIF(Survey!$H$4:$H$695,Survey!H242)</f>
        <v>0</v>
      </c>
      <c r="U242" s="28" t="str">
        <f>IF(Survey!$L242="Prospectus fund", "Yes", "No")</f>
        <v>No</v>
      </c>
      <c r="V242" s="16" t="str">
        <f t="shared" si="163"/>
        <v>Pass</v>
      </c>
      <c r="W242" s="29">
        <f>MOD((LEN(Survey!J242)+2),11)</f>
        <v>2</v>
      </c>
      <c r="X242">
        <f>COUNTIF(Survey!$J$4:$J$695,Survey!J242)</f>
        <v>0</v>
      </c>
      <c r="Y242" s="30" t="b">
        <f>IF(OR(Survey!$M242="ETF",Survey!$M242="ETF, alternative mutual fund",Survey!$M242="Closed-end", Survey!$M242="Split share corp", Survey!$I242="Yes"),TRUE,FALSE)</f>
        <v>0</v>
      </c>
      <c r="Z242" s="16" t="str">
        <f>IFERROR(IF(AND(OR(AC242=AD242,AD242 = "Either"),NOT(ISBLANK(Survey!K242))),"Pass","Fail"),"Pass")</f>
        <v>Fail</v>
      </c>
      <c r="AA242" s="31" cm="1">
        <f t="array" ref="AA242">SUM(SUMIF(Survey!CH242:DA242,{"&gt;0","&lt;0"})*{1,-1})</f>
        <v>0</v>
      </c>
      <c r="AB242" s="33" cm="1">
        <f t="array" ref="AB242">SUM(SUMIF(Survey!CK242,{"&gt;0","&lt;0"})*{1,-1})+SUM(SUMIF(Survey!CU242,{"&gt;0","&lt;0"})*{1,-1})</f>
        <v>0</v>
      </c>
      <c r="AC242" s="33">
        <f>Survey!K242</f>
        <v>0</v>
      </c>
      <c r="AD242" s="32" t="str">
        <f t="shared" si="164"/>
        <v>Either</v>
      </c>
      <c r="AE242" s="16" t="str">
        <f t="shared" si="165"/>
        <v>Fail</v>
      </c>
      <c r="AF242" s="58" cm="1">
        <f t="array" ref="AF242">SUM(SUMIF(Survey!CH242:DA242,{"&gt;0","&lt;0"})*{1,-1})+SUM(SUMIF(Survey!DC242:DV242,{"&gt;0","&lt;0"})*{1,-1})</f>
        <v>0</v>
      </c>
      <c r="AG242" s="58">
        <f>IFERROR(AF242/(Survey!$BA242),0)</f>
        <v>0</v>
      </c>
      <c r="AH242" s="104" t="b">
        <f>IF(OR(Survey!$M242="Alternative strategy or hedge",Survey!$M242="Private asset",Survey!$L242="Prospectus fund"),TRUE,FALSE)</f>
        <v>0</v>
      </c>
      <c r="AI242" s="104" t="b">
        <f>NOT(ISBLANK(Survey!$M242))</f>
        <v>0</v>
      </c>
      <c r="AJ242" s="16" t="str">
        <f t="shared" si="166"/>
        <v>Fail</v>
      </c>
      <c r="AK242" t="b">
        <f>IF(Survey!W242="No",TRUE,FALSE)</f>
        <v>0</v>
      </c>
      <c r="AL242" s="119">
        <f>MOD((LEN(Survey!W242)+2),22)</f>
        <v>2</v>
      </c>
      <c r="AM242" t="str">
        <f t="shared" si="167"/>
        <v>Pass</v>
      </c>
      <c r="AN242" s="33" t="b">
        <f>NOT(ISNUMBER(SEARCH("Other",Survey!$Q242)))</f>
        <v>1</v>
      </c>
      <c r="AO242" s="32" t="b">
        <f>NOT(ISBLANK(Survey!$R242))</f>
        <v>0</v>
      </c>
      <c r="AP242" s="16" t="str">
        <f t="shared" si="168"/>
        <v>Pass</v>
      </c>
      <c r="AQ242" s="114">
        <f>COUNTBLANK(Survey!$X242)</f>
        <v>1</v>
      </c>
      <c r="AR242" s="58">
        <f>IF(AND(Survey!L242&lt;&gt;"Exempt fund",OR(Survey!$M242="ETF",Survey!$M242="ETF, alternative mutual fund",Survey!$M242="Mutual fund",Survey!$M242="Alternative mutual fund",Survey!$M242="Money market")),1,0)</f>
        <v>0</v>
      </c>
      <c r="AS242" s="16" t="str">
        <f t="shared" si="169"/>
        <v>Pass</v>
      </c>
      <c r="AT242" s="33" t="b">
        <f>NOT(ISNUMBER(SEARCH("Yes",Survey!$AC242)))</f>
        <v>1</v>
      </c>
      <c r="AU242" s="32" t="b">
        <f>IF(COUNTBLANK(Survey!$AD242:$AE242)=0,TRUE, FALSE)</f>
        <v>0</v>
      </c>
      <c r="AV242" s="16" t="str">
        <f t="shared" si="170"/>
        <v>Pass</v>
      </c>
      <c r="AW242" s="33" t="b">
        <f>NOT(ISNUMBER(SEARCH("Yes",Survey!$AF242)))</f>
        <v>1</v>
      </c>
      <c r="AX242" s="32" t="b">
        <f>NOT(ISBLANK(Survey!$AH242))</f>
        <v>0</v>
      </c>
      <c r="AY242" s="16" t="str">
        <f t="shared" si="171"/>
        <v>Pass</v>
      </c>
      <c r="AZ242" s="33" t="b">
        <f>NOT(OR(ISNUMBER(SEARCH("Other",Survey!$AH242)),ISNUMBER(SEARCH("Multiple",Survey!$AH242))))</f>
        <v>1</v>
      </c>
      <c r="BA242" s="32" t="b">
        <f>NOT(ISBLANK(Survey!$AI242))</f>
        <v>0</v>
      </c>
      <c r="BB242" s="16" t="str">
        <f t="shared" si="172"/>
        <v>Fail</v>
      </c>
      <c r="BC242" s="114">
        <f>IF(ABS(Survey!$BA242)&gt;0, 1,0)</f>
        <v>0</v>
      </c>
      <c r="BD242" s="114">
        <f>IF(COUNTBLANK(Survey!$AL242)=0,1,0)</f>
        <v>0</v>
      </c>
      <c r="BE242" s="16" t="str">
        <f t="shared" si="173"/>
        <v>Pass</v>
      </c>
      <c r="BF242" s="114">
        <f>IF(ISBLANK(Survey!$AL242),0,1)</f>
        <v>0</v>
      </c>
      <c r="BG242" s="133">
        <f>COUNTBLANK(Survey!$AM242)</f>
        <v>1</v>
      </c>
      <c r="BH242" s="16" t="str">
        <f t="shared" si="174"/>
        <v>Pass</v>
      </c>
      <c r="BI242" s="114">
        <f>IF(OR(Survey!$AM242="Closed",ISBLANK(Survey!$AM242)),0,1)</f>
        <v>0</v>
      </c>
      <c r="BJ242" s="133">
        <f>IF(ISBLANK(Survey!$AN242),1,0)</f>
        <v>1</v>
      </c>
      <c r="BK242" s="118" t="str">
        <f t="shared" si="175"/>
        <v>Pass</v>
      </c>
      <c r="BL242" s="31" cm="1">
        <f t="array" ref="BL242">SUM(SUMIF(Survey!AO242:AP242,{"&gt;0","&lt;0"})*{1,-1})</f>
        <v>0</v>
      </c>
      <c r="BM242">
        <f t="shared" si="176"/>
        <v>0</v>
      </c>
      <c r="BN242">
        <f t="shared" si="177"/>
        <v>100</v>
      </c>
      <c r="BO242" s="118" t="str">
        <f t="shared" si="178"/>
        <v>Pass</v>
      </c>
      <c r="BP242">
        <f>IF(Survey!AQ242="No",0,1)</f>
        <v>1</v>
      </c>
      <c r="BQ242" s="207">
        <f>MOD((LEN(Survey!AQ242)+2),22)</f>
        <v>2</v>
      </c>
      <c r="BR242">
        <f>IF(Survey!AR242="No",0,1)</f>
        <v>1</v>
      </c>
      <c r="BS242" s="207">
        <f>MOD((LEN(Survey!AR242)+2),22)</f>
        <v>2</v>
      </c>
      <c r="BT242" s="114">
        <f>COUNTBLANK(Survey!$AQ242:$AS242)+COUNTBLANK(Survey!$AU242)</f>
        <v>4</v>
      </c>
      <c r="BU242" s="114">
        <f>IF(Survey!$I242="Yes",1,0)</f>
        <v>0</v>
      </c>
      <c r="BV242" s="114">
        <f>IF(OR(Survey!$M242="Mutual fund",Survey!$M242="Alternative mutual fund",Survey!$M242="Money market"),1,0)</f>
        <v>0</v>
      </c>
      <c r="BW242" s="119">
        <f>IF(OR(Survey!$M242="ETF",Survey!$M242="ETF, alternative mutual fund"),1,0)</f>
        <v>0</v>
      </c>
      <c r="BX242" s="16" t="str">
        <f t="shared" si="179"/>
        <v>Pass</v>
      </c>
      <c r="BY242" s="33">
        <f>IF(ISNUMBER(SEARCH("Other",Survey!$AS242)), 1, 0)</f>
        <v>0</v>
      </c>
      <c r="BZ242" s="58" t="b">
        <f>NOT(ISBLANK(Survey!$AT242))</f>
        <v>0</v>
      </c>
      <c r="CA242" s="16" t="str">
        <f t="shared" si="180"/>
        <v>Pass</v>
      </c>
      <c r="CB242" s="114">
        <f>IF(Survey!$BB242=0, 0,1)</f>
        <v>0</v>
      </c>
      <c r="CC242" s="58">
        <f>Survey!$AV242</f>
        <v>0</v>
      </c>
      <c r="CD242" s="58">
        <f>Survey!$BC242+Survey!$BD242+ABS(Survey!$BE242)-ABS(Survey!$BF242)-ABS(Survey!$BG242)-ABS(Survey!$BL242)</f>
        <v>0</v>
      </c>
      <c r="CE242" s="138">
        <f>Survey!BB242+(ABS(Survey!$BH242)-ABS(Survey!$BI242)+ABS(Survey!$BJ242)-ABS(Survey!$BK242))*0.5</f>
        <v>0</v>
      </c>
      <c r="CF242" s="58">
        <f t="shared" si="181"/>
        <v>0</v>
      </c>
      <c r="CG242" s="58">
        <f>IF(AND($CC242&gt;$CF242-0.2,$CC242&lt;$CF242+0.2,ISBLANK(Survey!$AV242)=FALSE),0,1)</f>
        <v>1</v>
      </c>
      <c r="CH242" s="133">
        <f>IF(ISBLANK(Survey!$AW242),1,0)</f>
        <v>1</v>
      </c>
      <c r="CI242" s="16" t="str">
        <f t="shared" si="182"/>
        <v>Pass</v>
      </c>
      <c r="CJ242" s="114">
        <f>IF(Survey!$BB242=0, 0,1)</f>
        <v>0</v>
      </c>
      <c r="CK242" s="58">
        <f>IF(AND(Survey!$AX242&gt;=0,Survey!$AX242&lt;=0.2,Survey!$AX242&lt;&gt;""),0,1)</f>
        <v>1</v>
      </c>
      <c r="CL242" s="114">
        <f>IF(ISBLANK(Survey!$AY242),1,0)</f>
        <v>1</v>
      </c>
      <c r="CM242" s="16" t="str">
        <f t="shared" si="183"/>
        <v>Fail</v>
      </c>
      <c r="CN242" s="133">
        <f>Survey!$AZ242</f>
        <v>0</v>
      </c>
      <c r="CO242" s="16" t="str">
        <f t="shared" si="184"/>
        <v>Pass</v>
      </c>
      <c r="CP242" s="31">
        <f>Survey!$BA242</f>
        <v>0</v>
      </c>
      <c r="CQ242" s="138">
        <f>Survey!$BB242+Survey!$BC242+Survey!$BD242+ABS(Survey!$BE242)-ABS(Survey!$BF242)-ABS(Survey!$BG242)+ABS(Survey!$BH242)-ABS(Survey!$BI242)+ABS(Survey!$BJ242)-ABS(Survey!$BK242)-ABS(Survey!$BL242)+Survey!$BM242</f>
        <v>0</v>
      </c>
      <c r="CR242" s="30">
        <f t="shared" si="185"/>
        <v>0</v>
      </c>
      <c r="CS242" s="17">
        <f t="shared" si="186"/>
        <v>0</v>
      </c>
      <c r="CT242" s="16" t="str">
        <f t="shared" si="187"/>
        <v>Pass</v>
      </c>
      <c r="CU242" s="33" t="b">
        <f>IF(ABS(Survey!$BM242)=0,TRUE,FALSE)</f>
        <v>1</v>
      </c>
      <c r="CV242" s="32" t="b">
        <f>NOT(ISBLANK(Survey!$BN242))</f>
        <v>0</v>
      </c>
      <c r="CW242" t="str">
        <f t="shared" si="188"/>
        <v>Fail</v>
      </c>
      <c r="CX242" s="25">
        <f>Survey!$BA242</f>
        <v>0</v>
      </c>
      <c r="CY242" s="25" cm="1">
        <f t="array" ref="CY242">SUM(SUMIF(Survey!BP242:BW242,{"&gt;0","&lt;0"})*{1,-1})-SUM(SUMIF(Survey!BY242:CF242,{"&gt;0","&lt;0"})*{1,-1})</f>
        <v>0</v>
      </c>
      <c r="CZ242" s="30" t="str">
        <f t="shared" si="189"/>
        <v>No holdings</v>
      </c>
      <c r="DA242">
        <f t="shared" si="190"/>
        <v>0</v>
      </c>
      <c r="DB242" s="16" t="str">
        <f t="shared" si="191"/>
        <v>Fail</v>
      </c>
      <c r="DC242" s="31">
        <f>Survey!$BA242</f>
        <v>0</v>
      </c>
      <c r="DD242" s="31" cm="1">
        <f t="array" ref="DD242">SUM(SUMIF(Survey!CH242:DA242,{"&gt;0","&lt;0"})*{1,-1})-SUM(SUMIF(Survey!DC242:DV242,{"&gt;0","&lt;0"})*{1,-1})</f>
        <v>0</v>
      </c>
      <c r="DE242" s="30" t="str">
        <f t="shared" si="192"/>
        <v>No holdings</v>
      </c>
      <c r="DF242" s="17">
        <f t="shared" si="193"/>
        <v>0</v>
      </c>
      <c r="DG242" s="16" t="str">
        <f t="shared" si="194"/>
        <v>Pass</v>
      </c>
      <c r="DH242" s="33" t="b">
        <f>IF(ABS(Survey!$DA242)=0,TRUE,FALSE)</f>
        <v>1</v>
      </c>
      <c r="DI242" s="32" t="b">
        <f>NOT(ISBLANK(Survey!$DB242))</f>
        <v>0</v>
      </c>
      <c r="DJ242" s="16" t="str">
        <f t="shared" si="195"/>
        <v>Pass</v>
      </c>
      <c r="DK242" s="33" t="b">
        <f>IF(ABS(Survey!$DV242)=0,TRUE,FALSE)</f>
        <v>1</v>
      </c>
      <c r="DL242" s="32" t="b">
        <f>NOT(ISBLANK(Survey!$DW242))</f>
        <v>0</v>
      </c>
      <c r="DM242" t="str">
        <f t="shared" si="196"/>
        <v>Pass</v>
      </c>
      <c r="DN242" s="25" cm="1">
        <f t="array" ref="DN242">SUM(SUMIF(Survey!CW242,{"&gt;0","&lt;0"})*{1,-1})+SUM(SUMIF(Survey!DR242,{"&gt;0","&lt;0"})*{1,-1})</f>
        <v>0</v>
      </c>
      <c r="DO242" s="25">
        <f>SUM(SUMIF(Survey!DY242:EE242,{"&gt;0","&lt;0"})*{1,-1})+SUM(SUMIF(Survey!EG242:EM242,{"&gt;0","&lt;0"})*{1,-1})</f>
        <v>0</v>
      </c>
      <c r="DP242">
        <f t="shared" si="197"/>
        <v>0</v>
      </c>
      <c r="DQ242">
        <f t="shared" si="198"/>
        <v>0</v>
      </c>
      <c r="DR242" s="16" t="str">
        <f t="shared" si="199"/>
        <v>Pass</v>
      </c>
      <c r="DS242" s="33" t="b">
        <f>IF(ABS(Survey!$EE242)=0,TRUE,FALSE)</f>
        <v>1</v>
      </c>
      <c r="DT242" s="32" t="b">
        <f>NOT(ISBLANK(Survey!EF242))</f>
        <v>0</v>
      </c>
      <c r="DU242" s="16" t="str">
        <f t="shared" si="200"/>
        <v>Pass</v>
      </c>
      <c r="DV242" s="33" t="b">
        <f>IF(ABS(Survey!$EM242)=0,TRUE,FALSE)</f>
        <v>1</v>
      </c>
      <c r="DW242" s="32" t="b">
        <f>NOT(ISBLANK(Survey!$EN242))</f>
        <v>0</v>
      </c>
      <c r="DX242" s="16" t="str">
        <f t="shared" si="201"/>
        <v>Fail</v>
      </c>
      <c r="DY242" s="31">
        <f>SUM(SUMIF(Survey!ET242:EV242,{"&gt;0","&lt;0"})*{1,-1})</f>
        <v>0</v>
      </c>
      <c r="DZ242">
        <f t="shared" si="202"/>
        <v>0</v>
      </c>
      <c r="EA242">
        <f t="shared" si="203"/>
        <v>100</v>
      </c>
      <c r="EB242" s="30" t="b">
        <f>IF(OR(Survey!$M242="ETF",Survey!$M242="ETF, alternative mutual fund",Survey!$M242="Closed-end", Survey!$M242="Split share corp"),TRUE,FALSE)</f>
        <v>0</v>
      </c>
      <c r="EC242" s="16" t="str">
        <f t="shared" si="204"/>
        <v>Fail</v>
      </c>
      <c r="ED242" s="31">
        <f>SUM(SUMIF(Survey!EX242:FD242,{"&gt;0","&lt;0"})*{1,-1})</f>
        <v>0</v>
      </c>
      <c r="EE242">
        <f t="shared" si="205"/>
        <v>0</v>
      </c>
      <c r="EF242" s="17">
        <f t="shared" si="206"/>
        <v>100</v>
      </c>
      <c r="EG242" s="16" t="str">
        <f t="shared" si="207"/>
        <v>Fail</v>
      </c>
      <c r="EH242" s="31">
        <f>SUM(SUMIF(Survey!FF242:FL242,{"&gt;0","&lt;0"})*{1,-1})</f>
        <v>0</v>
      </c>
      <c r="EI242">
        <f t="shared" si="208"/>
        <v>0</v>
      </c>
      <c r="EJ242" s="17">
        <f t="shared" si="209"/>
        <v>100</v>
      </c>
    </row>
    <row r="243" spans="1:140">
      <c r="A243">
        <v>243</v>
      </c>
      <c r="B243" t="str">
        <f t="shared" si="0"/>
        <v>Pass</v>
      </c>
      <c r="C243" t="str">
        <f>IF(COUNTBLANK(Survey!B243:FM243)=$C$2, "Pass", "Fail")</f>
        <v>Pass</v>
      </c>
      <c r="D243" s="16" t="str">
        <f t="shared" si="158"/>
        <v>Fail</v>
      </c>
      <c r="E243" t="str">
        <f>IF(OR(ISBLANK(Survey!AL243),COUNTIF(G243:BJ243,"Fail")),"Fail","Pass")</f>
        <v>Fail</v>
      </c>
      <c r="F243" s="265"/>
      <c r="G243" s="16" t="str">
        <f t="shared" si="159"/>
        <v>Fail</v>
      </c>
      <c r="H243" s="139">
        <f>COUNTBLANK(Survey!B243:D243)+COUNTBLANK(Survey!G243)+COUNTBLANK(Survey!I243)+COUNTBLANK(Survey!K243:M243)+COUNTBLANK(Survey!P243:Q243)+COUNTBLANK(Survey!T243:W243)+COUNTBLANK(Survey!Z243:AC243)+COUNTBLANK(Survey!AF243:AG243)+COUNTBLANK(Survey!AK243:AK243)</f>
        <v>21</v>
      </c>
      <c r="I243" t="str">
        <f t="shared" si="160"/>
        <v>Fail</v>
      </c>
      <c r="J243" t="b">
        <f>IF(Survey!E243="No",TRUE,FALSE)</f>
        <v>0</v>
      </c>
      <c r="K243" s="29" cm="1">
        <f t="array" ref="K243">IF(COUNTA(Survey!$E$4:$E$695)=1, 0, SUM(IF(COUNTIF(Survey!$E$4:$E$695, Survey!$E$4:$E$695)=1,1,0)))</f>
        <v>0</v>
      </c>
      <c r="L243" s="29">
        <f>LEN(Survey!E243)</f>
        <v>0</v>
      </c>
      <c r="M243" s="16" t="str">
        <f t="shared" si="161"/>
        <v>Fail</v>
      </c>
      <c r="N243" t="b">
        <f>IF(Survey!F243="No",TRUE,FALSE)</f>
        <v>0</v>
      </c>
      <c r="O243" t="b">
        <f>Survey!F243=Survey!E243</f>
        <v>1</v>
      </c>
      <c r="P243">
        <f>COUNTIF(Survey!$F$4:$F$695,Survey!F243)</f>
        <v>0</v>
      </c>
      <c r="Q243" s="28">
        <f>LEN(Survey!F243)</f>
        <v>0</v>
      </c>
      <c r="R243" s="16" t="str">
        <f t="shared" si="162"/>
        <v>Pass</v>
      </c>
      <c r="S243" s="29">
        <f>MOD((LEN(Survey!H243)+2),11)</f>
        <v>2</v>
      </c>
      <c r="T243">
        <f>COUNTIF(Survey!$H$4:$H$695,Survey!H243)</f>
        <v>0</v>
      </c>
      <c r="U243" s="28" t="str">
        <f>IF(Survey!$L243="Prospectus fund", "Yes", "No")</f>
        <v>No</v>
      </c>
      <c r="V243" s="16" t="str">
        <f t="shared" si="163"/>
        <v>Pass</v>
      </c>
      <c r="W243" s="29">
        <f>MOD((LEN(Survey!J243)+2),11)</f>
        <v>2</v>
      </c>
      <c r="X243">
        <f>COUNTIF(Survey!$J$4:$J$695,Survey!J243)</f>
        <v>0</v>
      </c>
      <c r="Y243" s="30" t="b">
        <f>IF(OR(Survey!$M243="ETF",Survey!$M243="ETF, alternative mutual fund",Survey!$M243="Closed-end", Survey!$M243="Split share corp", Survey!$I243="Yes"),TRUE,FALSE)</f>
        <v>0</v>
      </c>
      <c r="Z243" s="16" t="str">
        <f>IFERROR(IF(AND(OR(AC243=AD243,AD243 = "Either"),NOT(ISBLANK(Survey!K243))),"Pass","Fail"),"Pass")</f>
        <v>Fail</v>
      </c>
      <c r="AA243" s="31" cm="1">
        <f t="array" ref="AA243">SUM(SUMIF(Survey!CH243:DA243,{"&gt;0","&lt;0"})*{1,-1})</f>
        <v>0</v>
      </c>
      <c r="AB243" s="33" cm="1">
        <f t="array" ref="AB243">SUM(SUMIF(Survey!CK243,{"&gt;0","&lt;0"})*{1,-1})+SUM(SUMIF(Survey!CU243,{"&gt;0","&lt;0"})*{1,-1})</f>
        <v>0</v>
      </c>
      <c r="AC243" s="33">
        <f>Survey!K243</f>
        <v>0</v>
      </c>
      <c r="AD243" s="32" t="str">
        <f t="shared" si="164"/>
        <v>Either</v>
      </c>
      <c r="AE243" s="16" t="str">
        <f t="shared" si="165"/>
        <v>Fail</v>
      </c>
      <c r="AF243" s="58" cm="1">
        <f t="array" ref="AF243">SUM(SUMIF(Survey!CH243:DA243,{"&gt;0","&lt;0"})*{1,-1})+SUM(SUMIF(Survey!DC243:DV243,{"&gt;0","&lt;0"})*{1,-1})</f>
        <v>0</v>
      </c>
      <c r="AG243" s="58">
        <f>IFERROR(AF243/(Survey!$BA243),0)</f>
        <v>0</v>
      </c>
      <c r="AH243" s="104" t="b">
        <f>IF(OR(Survey!$M243="Alternative strategy or hedge",Survey!$M243="Private asset",Survey!$L243="Prospectus fund"),TRUE,FALSE)</f>
        <v>0</v>
      </c>
      <c r="AI243" s="104" t="b">
        <f>NOT(ISBLANK(Survey!$M243))</f>
        <v>0</v>
      </c>
      <c r="AJ243" s="16" t="str">
        <f t="shared" si="166"/>
        <v>Fail</v>
      </c>
      <c r="AK243" t="b">
        <f>IF(Survey!W243="No",TRUE,FALSE)</f>
        <v>0</v>
      </c>
      <c r="AL243" s="119">
        <f>MOD((LEN(Survey!W243)+2),22)</f>
        <v>2</v>
      </c>
      <c r="AM243" t="str">
        <f t="shared" si="167"/>
        <v>Pass</v>
      </c>
      <c r="AN243" s="33" t="b">
        <f>NOT(ISNUMBER(SEARCH("Other",Survey!$Q243)))</f>
        <v>1</v>
      </c>
      <c r="AO243" s="32" t="b">
        <f>NOT(ISBLANK(Survey!$R243))</f>
        <v>0</v>
      </c>
      <c r="AP243" s="16" t="str">
        <f t="shared" si="168"/>
        <v>Pass</v>
      </c>
      <c r="AQ243" s="114">
        <f>COUNTBLANK(Survey!$X243)</f>
        <v>1</v>
      </c>
      <c r="AR243" s="58">
        <f>IF(AND(Survey!L243&lt;&gt;"Exempt fund",OR(Survey!$M243="ETF",Survey!$M243="ETF, alternative mutual fund",Survey!$M243="Mutual fund",Survey!$M243="Alternative mutual fund",Survey!$M243="Money market")),1,0)</f>
        <v>0</v>
      </c>
      <c r="AS243" s="16" t="str">
        <f t="shared" si="169"/>
        <v>Pass</v>
      </c>
      <c r="AT243" s="33" t="b">
        <f>NOT(ISNUMBER(SEARCH("Yes",Survey!$AC243)))</f>
        <v>1</v>
      </c>
      <c r="AU243" s="32" t="b">
        <f>IF(COUNTBLANK(Survey!$AD243:$AE243)=0,TRUE, FALSE)</f>
        <v>0</v>
      </c>
      <c r="AV243" s="16" t="str">
        <f t="shared" si="170"/>
        <v>Pass</v>
      </c>
      <c r="AW243" s="33" t="b">
        <f>NOT(ISNUMBER(SEARCH("Yes",Survey!$AF243)))</f>
        <v>1</v>
      </c>
      <c r="AX243" s="32" t="b">
        <f>NOT(ISBLANK(Survey!$AH243))</f>
        <v>0</v>
      </c>
      <c r="AY243" s="16" t="str">
        <f t="shared" si="171"/>
        <v>Pass</v>
      </c>
      <c r="AZ243" s="33" t="b">
        <f>NOT(OR(ISNUMBER(SEARCH("Other",Survey!$AH243)),ISNUMBER(SEARCH("Multiple",Survey!$AH243))))</f>
        <v>1</v>
      </c>
      <c r="BA243" s="32" t="b">
        <f>NOT(ISBLANK(Survey!$AI243))</f>
        <v>0</v>
      </c>
      <c r="BB243" s="16" t="str">
        <f t="shared" si="172"/>
        <v>Fail</v>
      </c>
      <c r="BC243" s="114">
        <f>IF(ABS(Survey!$BA243)&gt;0, 1,0)</f>
        <v>0</v>
      </c>
      <c r="BD243" s="114">
        <f>IF(COUNTBLANK(Survey!$AL243)=0,1,0)</f>
        <v>0</v>
      </c>
      <c r="BE243" s="16" t="str">
        <f t="shared" si="173"/>
        <v>Pass</v>
      </c>
      <c r="BF243" s="114">
        <f>IF(ISBLANK(Survey!$AL243),0,1)</f>
        <v>0</v>
      </c>
      <c r="BG243" s="133">
        <f>COUNTBLANK(Survey!$AM243)</f>
        <v>1</v>
      </c>
      <c r="BH243" s="16" t="str">
        <f t="shared" si="174"/>
        <v>Pass</v>
      </c>
      <c r="BI243" s="114">
        <f>IF(OR(Survey!$AM243="Closed",ISBLANK(Survey!$AM243)),0,1)</f>
        <v>0</v>
      </c>
      <c r="BJ243" s="133">
        <f>IF(ISBLANK(Survey!$AN243),1,0)</f>
        <v>1</v>
      </c>
      <c r="BK243" s="118" t="str">
        <f t="shared" si="175"/>
        <v>Pass</v>
      </c>
      <c r="BL243" s="31" cm="1">
        <f t="array" ref="BL243">SUM(SUMIF(Survey!AO243:AP243,{"&gt;0","&lt;0"})*{1,-1})</f>
        <v>0</v>
      </c>
      <c r="BM243">
        <f t="shared" si="176"/>
        <v>0</v>
      </c>
      <c r="BN243">
        <f t="shared" si="177"/>
        <v>100</v>
      </c>
      <c r="BO243" s="118" t="str">
        <f t="shared" si="178"/>
        <v>Pass</v>
      </c>
      <c r="BP243">
        <f>IF(Survey!AQ243="No",0,1)</f>
        <v>1</v>
      </c>
      <c r="BQ243" s="207">
        <f>MOD((LEN(Survey!AQ243)+2),22)</f>
        <v>2</v>
      </c>
      <c r="BR243">
        <f>IF(Survey!AR243="No",0,1)</f>
        <v>1</v>
      </c>
      <c r="BS243" s="207">
        <f>MOD((LEN(Survey!AR243)+2),22)</f>
        <v>2</v>
      </c>
      <c r="BT243" s="114">
        <f>COUNTBLANK(Survey!$AQ243:$AS243)+COUNTBLANK(Survey!$AU243)</f>
        <v>4</v>
      </c>
      <c r="BU243" s="114">
        <f>IF(Survey!$I243="Yes",1,0)</f>
        <v>0</v>
      </c>
      <c r="BV243" s="114">
        <f>IF(OR(Survey!$M243="Mutual fund",Survey!$M243="Alternative mutual fund",Survey!$M243="Money market"),1,0)</f>
        <v>0</v>
      </c>
      <c r="BW243" s="119">
        <f>IF(OR(Survey!$M243="ETF",Survey!$M243="ETF, alternative mutual fund"),1,0)</f>
        <v>0</v>
      </c>
      <c r="BX243" s="16" t="str">
        <f t="shared" si="179"/>
        <v>Pass</v>
      </c>
      <c r="BY243" s="33">
        <f>IF(ISNUMBER(SEARCH("Other",Survey!$AS243)), 1, 0)</f>
        <v>0</v>
      </c>
      <c r="BZ243" s="58" t="b">
        <f>NOT(ISBLANK(Survey!$AT243))</f>
        <v>0</v>
      </c>
      <c r="CA243" s="16" t="str">
        <f t="shared" si="180"/>
        <v>Pass</v>
      </c>
      <c r="CB243" s="114">
        <f>IF(Survey!$BB243=0, 0,1)</f>
        <v>0</v>
      </c>
      <c r="CC243" s="58">
        <f>Survey!$AV243</f>
        <v>0</v>
      </c>
      <c r="CD243" s="58">
        <f>Survey!$BC243+Survey!$BD243+ABS(Survey!$BE243)-ABS(Survey!$BF243)-ABS(Survey!$BG243)-ABS(Survey!$BL243)</f>
        <v>0</v>
      </c>
      <c r="CE243" s="138">
        <f>Survey!BB243+(ABS(Survey!$BH243)-ABS(Survey!$BI243)+ABS(Survey!$BJ243)-ABS(Survey!$BK243))*0.5</f>
        <v>0</v>
      </c>
      <c r="CF243" s="58">
        <f t="shared" si="181"/>
        <v>0</v>
      </c>
      <c r="CG243" s="58">
        <f>IF(AND($CC243&gt;$CF243-0.2,$CC243&lt;$CF243+0.2,ISBLANK(Survey!$AV243)=FALSE),0,1)</f>
        <v>1</v>
      </c>
      <c r="CH243" s="133">
        <f>IF(ISBLANK(Survey!$AW243),1,0)</f>
        <v>1</v>
      </c>
      <c r="CI243" s="16" t="str">
        <f t="shared" si="182"/>
        <v>Pass</v>
      </c>
      <c r="CJ243" s="114">
        <f>IF(Survey!$BB243=0, 0,1)</f>
        <v>0</v>
      </c>
      <c r="CK243" s="58">
        <f>IF(AND(Survey!$AX243&gt;=0,Survey!$AX243&lt;=0.2,Survey!$AX243&lt;&gt;""),0,1)</f>
        <v>1</v>
      </c>
      <c r="CL243" s="114">
        <f>IF(ISBLANK(Survey!$AY243),1,0)</f>
        <v>1</v>
      </c>
      <c r="CM243" s="16" t="str">
        <f t="shared" si="183"/>
        <v>Fail</v>
      </c>
      <c r="CN243" s="133">
        <f>Survey!$AZ243</f>
        <v>0</v>
      </c>
      <c r="CO243" s="16" t="str">
        <f t="shared" si="184"/>
        <v>Pass</v>
      </c>
      <c r="CP243" s="31">
        <f>Survey!$BA243</f>
        <v>0</v>
      </c>
      <c r="CQ243" s="138">
        <f>Survey!$BB243+Survey!$BC243+Survey!$BD243+ABS(Survey!$BE243)-ABS(Survey!$BF243)-ABS(Survey!$BG243)+ABS(Survey!$BH243)-ABS(Survey!$BI243)+ABS(Survey!$BJ243)-ABS(Survey!$BK243)-ABS(Survey!$BL243)+Survey!$BM243</f>
        <v>0</v>
      </c>
      <c r="CR243" s="30">
        <f t="shared" si="185"/>
        <v>0</v>
      </c>
      <c r="CS243" s="17">
        <f t="shared" si="186"/>
        <v>0</v>
      </c>
      <c r="CT243" s="16" t="str">
        <f t="shared" si="187"/>
        <v>Pass</v>
      </c>
      <c r="CU243" s="33" t="b">
        <f>IF(ABS(Survey!$BM243)=0,TRUE,FALSE)</f>
        <v>1</v>
      </c>
      <c r="CV243" s="32" t="b">
        <f>NOT(ISBLANK(Survey!$BN243))</f>
        <v>0</v>
      </c>
      <c r="CW243" t="str">
        <f t="shared" si="188"/>
        <v>Fail</v>
      </c>
      <c r="CX243" s="25">
        <f>Survey!$BA243</f>
        <v>0</v>
      </c>
      <c r="CY243" s="25" cm="1">
        <f t="array" ref="CY243">SUM(SUMIF(Survey!BP243:BW243,{"&gt;0","&lt;0"})*{1,-1})-SUM(SUMIF(Survey!BY243:CF243,{"&gt;0","&lt;0"})*{1,-1})</f>
        <v>0</v>
      </c>
      <c r="CZ243" s="30" t="str">
        <f t="shared" si="189"/>
        <v>No holdings</v>
      </c>
      <c r="DA243">
        <f t="shared" si="190"/>
        <v>0</v>
      </c>
      <c r="DB243" s="16" t="str">
        <f t="shared" si="191"/>
        <v>Fail</v>
      </c>
      <c r="DC243" s="31">
        <f>Survey!$BA243</f>
        <v>0</v>
      </c>
      <c r="DD243" s="31" cm="1">
        <f t="array" ref="DD243">SUM(SUMIF(Survey!CH243:DA243,{"&gt;0","&lt;0"})*{1,-1})-SUM(SUMIF(Survey!DC243:DV243,{"&gt;0","&lt;0"})*{1,-1})</f>
        <v>0</v>
      </c>
      <c r="DE243" s="30" t="str">
        <f t="shared" si="192"/>
        <v>No holdings</v>
      </c>
      <c r="DF243" s="17">
        <f t="shared" si="193"/>
        <v>0</v>
      </c>
      <c r="DG243" s="16" t="str">
        <f t="shared" si="194"/>
        <v>Pass</v>
      </c>
      <c r="DH243" s="33" t="b">
        <f>IF(ABS(Survey!$DA243)=0,TRUE,FALSE)</f>
        <v>1</v>
      </c>
      <c r="DI243" s="32" t="b">
        <f>NOT(ISBLANK(Survey!$DB243))</f>
        <v>0</v>
      </c>
      <c r="DJ243" s="16" t="str">
        <f t="shared" si="195"/>
        <v>Pass</v>
      </c>
      <c r="DK243" s="33" t="b">
        <f>IF(ABS(Survey!$DV243)=0,TRUE,FALSE)</f>
        <v>1</v>
      </c>
      <c r="DL243" s="32" t="b">
        <f>NOT(ISBLANK(Survey!$DW243))</f>
        <v>0</v>
      </c>
      <c r="DM243" t="str">
        <f t="shared" si="196"/>
        <v>Pass</v>
      </c>
      <c r="DN243" s="25" cm="1">
        <f t="array" ref="DN243">SUM(SUMIF(Survey!CW243,{"&gt;0","&lt;0"})*{1,-1})+SUM(SUMIF(Survey!DR243,{"&gt;0","&lt;0"})*{1,-1})</f>
        <v>0</v>
      </c>
      <c r="DO243" s="25">
        <f>SUM(SUMIF(Survey!DY243:EE243,{"&gt;0","&lt;0"})*{1,-1})+SUM(SUMIF(Survey!EG243:EM243,{"&gt;0","&lt;0"})*{1,-1})</f>
        <v>0</v>
      </c>
      <c r="DP243">
        <f t="shared" si="197"/>
        <v>0</v>
      </c>
      <c r="DQ243">
        <f t="shared" si="198"/>
        <v>0</v>
      </c>
      <c r="DR243" s="16" t="str">
        <f t="shared" si="199"/>
        <v>Pass</v>
      </c>
      <c r="DS243" s="33" t="b">
        <f>IF(ABS(Survey!$EE243)=0,TRUE,FALSE)</f>
        <v>1</v>
      </c>
      <c r="DT243" s="32" t="b">
        <f>NOT(ISBLANK(Survey!EF243))</f>
        <v>0</v>
      </c>
      <c r="DU243" s="16" t="str">
        <f t="shared" si="200"/>
        <v>Pass</v>
      </c>
      <c r="DV243" s="33" t="b">
        <f>IF(ABS(Survey!$EM243)=0,TRUE,FALSE)</f>
        <v>1</v>
      </c>
      <c r="DW243" s="32" t="b">
        <f>NOT(ISBLANK(Survey!$EN243))</f>
        <v>0</v>
      </c>
      <c r="DX243" s="16" t="str">
        <f t="shared" si="201"/>
        <v>Fail</v>
      </c>
      <c r="DY243" s="31">
        <f>SUM(SUMIF(Survey!ET243:EV243,{"&gt;0","&lt;0"})*{1,-1})</f>
        <v>0</v>
      </c>
      <c r="DZ243">
        <f t="shared" si="202"/>
        <v>0</v>
      </c>
      <c r="EA243">
        <f t="shared" si="203"/>
        <v>100</v>
      </c>
      <c r="EB243" s="30" t="b">
        <f>IF(OR(Survey!$M243="ETF",Survey!$M243="ETF, alternative mutual fund",Survey!$M243="Closed-end", Survey!$M243="Split share corp"),TRUE,FALSE)</f>
        <v>0</v>
      </c>
      <c r="EC243" s="16" t="str">
        <f t="shared" si="204"/>
        <v>Fail</v>
      </c>
      <c r="ED243" s="31">
        <f>SUM(SUMIF(Survey!EX243:FD243,{"&gt;0","&lt;0"})*{1,-1})</f>
        <v>0</v>
      </c>
      <c r="EE243">
        <f t="shared" si="205"/>
        <v>0</v>
      </c>
      <c r="EF243" s="17">
        <f t="shared" si="206"/>
        <v>100</v>
      </c>
      <c r="EG243" s="16" t="str">
        <f t="shared" si="207"/>
        <v>Fail</v>
      </c>
      <c r="EH243" s="31">
        <f>SUM(SUMIF(Survey!FF243:FL243,{"&gt;0","&lt;0"})*{1,-1})</f>
        <v>0</v>
      </c>
      <c r="EI243">
        <f t="shared" si="208"/>
        <v>0</v>
      </c>
      <c r="EJ243" s="17">
        <f t="shared" si="209"/>
        <v>100</v>
      </c>
    </row>
    <row r="244" spans="1:140">
      <c r="A244">
        <v>244</v>
      </c>
      <c r="B244" t="str">
        <f t="shared" si="0"/>
        <v>Pass</v>
      </c>
      <c r="C244" t="str">
        <f>IF(COUNTBLANK(Survey!B244:FM244)=$C$2, "Pass", "Fail")</f>
        <v>Pass</v>
      </c>
      <c r="D244" s="16" t="str">
        <f t="shared" si="158"/>
        <v>Fail</v>
      </c>
      <c r="E244" t="str">
        <f>IF(OR(ISBLANK(Survey!AL244),COUNTIF(G244:BJ244,"Fail")),"Fail","Pass")</f>
        <v>Fail</v>
      </c>
      <c r="F244" s="265"/>
      <c r="G244" s="16" t="str">
        <f t="shared" si="159"/>
        <v>Fail</v>
      </c>
      <c r="H244" s="139">
        <f>COUNTBLANK(Survey!B244:D244)+COUNTBLANK(Survey!G244)+COUNTBLANK(Survey!I244)+COUNTBLANK(Survey!K244:M244)+COUNTBLANK(Survey!P244:Q244)+COUNTBLANK(Survey!T244:W244)+COUNTBLANK(Survey!Z244:AC244)+COUNTBLANK(Survey!AF244:AG244)+COUNTBLANK(Survey!AK244:AK244)</f>
        <v>21</v>
      </c>
      <c r="I244" t="str">
        <f t="shared" si="160"/>
        <v>Fail</v>
      </c>
      <c r="J244" t="b">
        <f>IF(Survey!E244="No",TRUE,FALSE)</f>
        <v>0</v>
      </c>
      <c r="K244" s="29" cm="1">
        <f t="array" ref="K244">IF(COUNTA(Survey!$E$4:$E$695)=1, 0, SUM(IF(COUNTIF(Survey!$E$4:$E$695, Survey!$E$4:$E$695)=1,1,0)))</f>
        <v>0</v>
      </c>
      <c r="L244" s="29">
        <f>LEN(Survey!E244)</f>
        <v>0</v>
      </c>
      <c r="M244" s="16" t="str">
        <f t="shared" si="161"/>
        <v>Fail</v>
      </c>
      <c r="N244" t="b">
        <f>IF(Survey!F244="No",TRUE,FALSE)</f>
        <v>0</v>
      </c>
      <c r="O244" t="b">
        <f>Survey!F244=Survey!E244</f>
        <v>1</v>
      </c>
      <c r="P244">
        <f>COUNTIF(Survey!$F$4:$F$695,Survey!F244)</f>
        <v>0</v>
      </c>
      <c r="Q244" s="28">
        <f>LEN(Survey!F244)</f>
        <v>0</v>
      </c>
      <c r="R244" s="16" t="str">
        <f t="shared" si="162"/>
        <v>Pass</v>
      </c>
      <c r="S244" s="29">
        <f>MOD((LEN(Survey!H244)+2),11)</f>
        <v>2</v>
      </c>
      <c r="T244">
        <f>COUNTIF(Survey!$H$4:$H$695,Survey!H244)</f>
        <v>0</v>
      </c>
      <c r="U244" s="28" t="str">
        <f>IF(Survey!$L244="Prospectus fund", "Yes", "No")</f>
        <v>No</v>
      </c>
      <c r="V244" s="16" t="str">
        <f t="shared" si="163"/>
        <v>Pass</v>
      </c>
      <c r="W244" s="29">
        <f>MOD((LEN(Survey!J244)+2),11)</f>
        <v>2</v>
      </c>
      <c r="X244">
        <f>COUNTIF(Survey!$J$4:$J$695,Survey!J244)</f>
        <v>0</v>
      </c>
      <c r="Y244" s="30" t="b">
        <f>IF(OR(Survey!$M244="ETF",Survey!$M244="ETF, alternative mutual fund",Survey!$M244="Closed-end", Survey!$M244="Split share corp", Survey!$I244="Yes"),TRUE,FALSE)</f>
        <v>0</v>
      </c>
      <c r="Z244" s="16" t="str">
        <f>IFERROR(IF(AND(OR(AC244=AD244,AD244 = "Either"),NOT(ISBLANK(Survey!K244))),"Pass","Fail"),"Pass")</f>
        <v>Fail</v>
      </c>
      <c r="AA244" s="31" cm="1">
        <f t="array" ref="AA244">SUM(SUMIF(Survey!CH244:DA244,{"&gt;0","&lt;0"})*{1,-1})</f>
        <v>0</v>
      </c>
      <c r="AB244" s="33" cm="1">
        <f t="array" ref="AB244">SUM(SUMIF(Survey!CK244,{"&gt;0","&lt;0"})*{1,-1})+SUM(SUMIF(Survey!CU244,{"&gt;0","&lt;0"})*{1,-1})</f>
        <v>0</v>
      </c>
      <c r="AC244" s="33">
        <f>Survey!K244</f>
        <v>0</v>
      </c>
      <c r="AD244" s="32" t="str">
        <f t="shared" si="164"/>
        <v>Either</v>
      </c>
      <c r="AE244" s="16" t="str">
        <f t="shared" si="165"/>
        <v>Fail</v>
      </c>
      <c r="AF244" s="58" cm="1">
        <f t="array" ref="AF244">SUM(SUMIF(Survey!CH244:DA244,{"&gt;0","&lt;0"})*{1,-1})+SUM(SUMIF(Survey!DC244:DV244,{"&gt;0","&lt;0"})*{1,-1})</f>
        <v>0</v>
      </c>
      <c r="AG244" s="58">
        <f>IFERROR(AF244/(Survey!$BA244),0)</f>
        <v>0</v>
      </c>
      <c r="AH244" s="104" t="b">
        <f>IF(OR(Survey!$M244="Alternative strategy or hedge",Survey!$M244="Private asset",Survey!$L244="Prospectus fund"),TRUE,FALSE)</f>
        <v>0</v>
      </c>
      <c r="AI244" s="104" t="b">
        <f>NOT(ISBLANK(Survey!$M244))</f>
        <v>0</v>
      </c>
      <c r="AJ244" s="16" t="str">
        <f t="shared" si="166"/>
        <v>Fail</v>
      </c>
      <c r="AK244" t="b">
        <f>IF(Survey!W244="No",TRUE,FALSE)</f>
        <v>0</v>
      </c>
      <c r="AL244" s="119">
        <f>MOD((LEN(Survey!W244)+2),22)</f>
        <v>2</v>
      </c>
      <c r="AM244" t="str">
        <f t="shared" si="167"/>
        <v>Pass</v>
      </c>
      <c r="AN244" s="33" t="b">
        <f>NOT(ISNUMBER(SEARCH("Other",Survey!$Q244)))</f>
        <v>1</v>
      </c>
      <c r="AO244" s="32" t="b">
        <f>NOT(ISBLANK(Survey!$R244))</f>
        <v>0</v>
      </c>
      <c r="AP244" s="16" t="str">
        <f t="shared" si="168"/>
        <v>Pass</v>
      </c>
      <c r="AQ244" s="114">
        <f>COUNTBLANK(Survey!$X244)</f>
        <v>1</v>
      </c>
      <c r="AR244" s="58">
        <f>IF(AND(Survey!L244&lt;&gt;"Exempt fund",OR(Survey!$M244="ETF",Survey!$M244="ETF, alternative mutual fund",Survey!$M244="Mutual fund",Survey!$M244="Alternative mutual fund",Survey!$M244="Money market")),1,0)</f>
        <v>0</v>
      </c>
      <c r="AS244" s="16" t="str">
        <f t="shared" si="169"/>
        <v>Pass</v>
      </c>
      <c r="AT244" s="33" t="b">
        <f>NOT(ISNUMBER(SEARCH("Yes",Survey!$AC244)))</f>
        <v>1</v>
      </c>
      <c r="AU244" s="32" t="b">
        <f>IF(COUNTBLANK(Survey!$AD244:$AE244)=0,TRUE, FALSE)</f>
        <v>0</v>
      </c>
      <c r="AV244" s="16" t="str">
        <f t="shared" si="170"/>
        <v>Pass</v>
      </c>
      <c r="AW244" s="33" t="b">
        <f>NOT(ISNUMBER(SEARCH("Yes",Survey!$AF244)))</f>
        <v>1</v>
      </c>
      <c r="AX244" s="32" t="b">
        <f>NOT(ISBLANK(Survey!$AH244))</f>
        <v>0</v>
      </c>
      <c r="AY244" s="16" t="str">
        <f t="shared" si="171"/>
        <v>Pass</v>
      </c>
      <c r="AZ244" s="33" t="b">
        <f>NOT(OR(ISNUMBER(SEARCH("Other",Survey!$AH244)),ISNUMBER(SEARCH("Multiple",Survey!$AH244))))</f>
        <v>1</v>
      </c>
      <c r="BA244" s="32" t="b">
        <f>NOT(ISBLANK(Survey!$AI244))</f>
        <v>0</v>
      </c>
      <c r="BB244" s="16" t="str">
        <f t="shared" si="172"/>
        <v>Fail</v>
      </c>
      <c r="BC244" s="114">
        <f>IF(ABS(Survey!$BA244)&gt;0, 1,0)</f>
        <v>0</v>
      </c>
      <c r="BD244" s="114">
        <f>IF(COUNTBLANK(Survey!$AL244)=0,1,0)</f>
        <v>0</v>
      </c>
      <c r="BE244" s="16" t="str">
        <f t="shared" si="173"/>
        <v>Pass</v>
      </c>
      <c r="BF244" s="114">
        <f>IF(ISBLANK(Survey!$AL244),0,1)</f>
        <v>0</v>
      </c>
      <c r="BG244" s="133">
        <f>COUNTBLANK(Survey!$AM244)</f>
        <v>1</v>
      </c>
      <c r="BH244" s="16" t="str">
        <f t="shared" si="174"/>
        <v>Pass</v>
      </c>
      <c r="BI244" s="114">
        <f>IF(OR(Survey!$AM244="Closed",ISBLANK(Survey!$AM244)),0,1)</f>
        <v>0</v>
      </c>
      <c r="BJ244" s="133">
        <f>IF(ISBLANK(Survey!$AN244),1,0)</f>
        <v>1</v>
      </c>
      <c r="BK244" s="118" t="str">
        <f t="shared" si="175"/>
        <v>Pass</v>
      </c>
      <c r="BL244" s="31" cm="1">
        <f t="array" ref="BL244">SUM(SUMIF(Survey!AO244:AP244,{"&gt;0","&lt;0"})*{1,-1})</f>
        <v>0</v>
      </c>
      <c r="BM244">
        <f t="shared" si="176"/>
        <v>0</v>
      </c>
      <c r="BN244">
        <f t="shared" si="177"/>
        <v>100</v>
      </c>
      <c r="BO244" s="118" t="str">
        <f t="shared" si="178"/>
        <v>Pass</v>
      </c>
      <c r="BP244">
        <f>IF(Survey!AQ244="No",0,1)</f>
        <v>1</v>
      </c>
      <c r="BQ244" s="207">
        <f>MOD((LEN(Survey!AQ244)+2),22)</f>
        <v>2</v>
      </c>
      <c r="BR244">
        <f>IF(Survey!AR244="No",0,1)</f>
        <v>1</v>
      </c>
      <c r="BS244" s="207">
        <f>MOD((LEN(Survey!AR244)+2),22)</f>
        <v>2</v>
      </c>
      <c r="BT244" s="114">
        <f>COUNTBLANK(Survey!$AQ244:$AS244)+COUNTBLANK(Survey!$AU244)</f>
        <v>4</v>
      </c>
      <c r="BU244" s="114">
        <f>IF(Survey!$I244="Yes",1,0)</f>
        <v>0</v>
      </c>
      <c r="BV244" s="114">
        <f>IF(OR(Survey!$M244="Mutual fund",Survey!$M244="Alternative mutual fund",Survey!$M244="Money market"),1,0)</f>
        <v>0</v>
      </c>
      <c r="BW244" s="119">
        <f>IF(OR(Survey!$M244="ETF",Survey!$M244="ETF, alternative mutual fund"),1,0)</f>
        <v>0</v>
      </c>
      <c r="BX244" s="16" t="str">
        <f t="shared" si="179"/>
        <v>Pass</v>
      </c>
      <c r="BY244" s="33">
        <f>IF(ISNUMBER(SEARCH("Other",Survey!$AS244)), 1, 0)</f>
        <v>0</v>
      </c>
      <c r="BZ244" s="58" t="b">
        <f>NOT(ISBLANK(Survey!$AT244))</f>
        <v>0</v>
      </c>
      <c r="CA244" s="16" t="str">
        <f t="shared" si="180"/>
        <v>Pass</v>
      </c>
      <c r="CB244" s="114">
        <f>IF(Survey!$BB244=0, 0,1)</f>
        <v>0</v>
      </c>
      <c r="CC244" s="58">
        <f>Survey!$AV244</f>
        <v>0</v>
      </c>
      <c r="CD244" s="58">
        <f>Survey!$BC244+Survey!$BD244+ABS(Survey!$BE244)-ABS(Survey!$BF244)-ABS(Survey!$BG244)-ABS(Survey!$BL244)</f>
        <v>0</v>
      </c>
      <c r="CE244" s="138">
        <f>Survey!BB244+(ABS(Survey!$BH244)-ABS(Survey!$BI244)+ABS(Survey!$BJ244)-ABS(Survey!$BK244))*0.5</f>
        <v>0</v>
      </c>
      <c r="CF244" s="58">
        <f t="shared" si="181"/>
        <v>0</v>
      </c>
      <c r="CG244" s="58">
        <f>IF(AND($CC244&gt;$CF244-0.2,$CC244&lt;$CF244+0.2,ISBLANK(Survey!$AV244)=FALSE),0,1)</f>
        <v>1</v>
      </c>
      <c r="CH244" s="133">
        <f>IF(ISBLANK(Survey!$AW244),1,0)</f>
        <v>1</v>
      </c>
      <c r="CI244" s="16" t="str">
        <f t="shared" si="182"/>
        <v>Pass</v>
      </c>
      <c r="CJ244" s="114">
        <f>IF(Survey!$BB244=0, 0,1)</f>
        <v>0</v>
      </c>
      <c r="CK244" s="58">
        <f>IF(AND(Survey!$AX244&gt;=0,Survey!$AX244&lt;=0.2,Survey!$AX244&lt;&gt;""),0,1)</f>
        <v>1</v>
      </c>
      <c r="CL244" s="114">
        <f>IF(ISBLANK(Survey!$AY244),1,0)</f>
        <v>1</v>
      </c>
      <c r="CM244" s="16" t="str">
        <f t="shared" si="183"/>
        <v>Fail</v>
      </c>
      <c r="CN244" s="133">
        <f>Survey!$AZ244</f>
        <v>0</v>
      </c>
      <c r="CO244" s="16" t="str">
        <f t="shared" si="184"/>
        <v>Pass</v>
      </c>
      <c r="CP244" s="31">
        <f>Survey!$BA244</f>
        <v>0</v>
      </c>
      <c r="CQ244" s="138">
        <f>Survey!$BB244+Survey!$BC244+Survey!$BD244+ABS(Survey!$BE244)-ABS(Survey!$BF244)-ABS(Survey!$BG244)+ABS(Survey!$BH244)-ABS(Survey!$BI244)+ABS(Survey!$BJ244)-ABS(Survey!$BK244)-ABS(Survey!$BL244)+Survey!$BM244</f>
        <v>0</v>
      </c>
      <c r="CR244" s="30">
        <f t="shared" si="185"/>
        <v>0</v>
      </c>
      <c r="CS244" s="17">
        <f t="shared" si="186"/>
        <v>0</v>
      </c>
      <c r="CT244" s="16" t="str">
        <f t="shared" si="187"/>
        <v>Pass</v>
      </c>
      <c r="CU244" s="33" t="b">
        <f>IF(ABS(Survey!$BM244)=0,TRUE,FALSE)</f>
        <v>1</v>
      </c>
      <c r="CV244" s="32" t="b">
        <f>NOT(ISBLANK(Survey!$BN244))</f>
        <v>0</v>
      </c>
      <c r="CW244" t="str">
        <f t="shared" si="188"/>
        <v>Fail</v>
      </c>
      <c r="CX244" s="25">
        <f>Survey!$BA244</f>
        <v>0</v>
      </c>
      <c r="CY244" s="25" cm="1">
        <f t="array" ref="CY244">SUM(SUMIF(Survey!BP244:BW244,{"&gt;0","&lt;0"})*{1,-1})-SUM(SUMIF(Survey!BY244:CF244,{"&gt;0","&lt;0"})*{1,-1})</f>
        <v>0</v>
      </c>
      <c r="CZ244" s="30" t="str">
        <f t="shared" si="189"/>
        <v>No holdings</v>
      </c>
      <c r="DA244">
        <f t="shared" si="190"/>
        <v>0</v>
      </c>
      <c r="DB244" s="16" t="str">
        <f t="shared" si="191"/>
        <v>Fail</v>
      </c>
      <c r="DC244" s="31">
        <f>Survey!$BA244</f>
        <v>0</v>
      </c>
      <c r="DD244" s="31" cm="1">
        <f t="array" ref="DD244">SUM(SUMIF(Survey!CH244:DA244,{"&gt;0","&lt;0"})*{1,-1})-SUM(SUMIF(Survey!DC244:DV244,{"&gt;0","&lt;0"})*{1,-1})</f>
        <v>0</v>
      </c>
      <c r="DE244" s="30" t="str">
        <f t="shared" si="192"/>
        <v>No holdings</v>
      </c>
      <c r="DF244" s="17">
        <f t="shared" si="193"/>
        <v>0</v>
      </c>
      <c r="DG244" s="16" t="str">
        <f t="shared" si="194"/>
        <v>Pass</v>
      </c>
      <c r="DH244" s="33" t="b">
        <f>IF(ABS(Survey!$DA244)=0,TRUE,FALSE)</f>
        <v>1</v>
      </c>
      <c r="DI244" s="32" t="b">
        <f>NOT(ISBLANK(Survey!$DB244))</f>
        <v>0</v>
      </c>
      <c r="DJ244" s="16" t="str">
        <f t="shared" si="195"/>
        <v>Pass</v>
      </c>
      <c r="DK244" s="33" t="b">
        <f>IF(ABS(Survey!$DV244)=0,TRUE,FALSE)</f>
        <v>1</v>
      </c>
      <c r="DL244" s="32" t="b">
        <f>NOT(ISBLANK(Survey!$DW244))</f>
        <v>0</v>
      </c>
      <c r="DM244" t="str">
        <f t="shared" si="196"/>
        <v>Pass</v>
      </c>
      <c r="DN244" s="25" cm="1">
        <f t="array" ref="DN244">SUM(SUMIF(Survey!CW244,{"&gt;0","&lt;0"})*{1,-1})+SUM(SUMIF(Survey!DR244,{"&gt;0","&lt;0"})*{1,-1})</f>
        <v>0</v>
      </c>
      <c r="DO244" s="25">
        <f>SUM(SUMIF(Survey!DY244:EE244,{"&gt;0","&lt;0"})*{1,-1})+SUM(SUMIF(Survey!EG244:EM244,{"&gt;0","&lt;0"})*{1,-1})</f>
        <v>0</v>
      </c>
      <c r="DP244">
        <f t="shared" si="197"/>
        <v>0</v>
      </c>
      <c r="DQ244">
        <f t="shared" si="198"/>
        <v>0</v>
      </c>
      <c r="DR244" s="16" t="str">
        <f t="shared" si="199"/>
        <v>Pass</v>
      </c>
      <c r="DS244" s="33" t="b">
        <f>IF(ABS(Survey!$EE244)=0,TRUE,FALSE)</f>
        <v>1</v>
      </c>
      <c r="DT244" s="32" t="b">
        <f>NOT(ISBLANK(Survey!EF244))</f>
        <v>0</v>
      </c>
      <c r="DU244" s="16" t="str">
        <f t="shared" si="200"/>
        <v>Pass</v>
      </c>
      <c r="DV244" s="33" t="b">
        <f>IF(ABS(Survey!$EM244)=0,TRUE,FALSE)</f>
        <v>1</v>
      </c>
      <c r="DW244" s="32" t="b">
        <f>NOT(ISBLANK(Survey!$EN244))</f>
        <v>0</v>
      </c>
      <c r="DX244" s="16" t="str">
        <f t="shared" si="201"/>
        <v>Fail</v>
      </c>
      <c r="DY244" s="31">
        <f>SUM(SUMIF(Survey!ET244:EV244,{"&gt;0","&lt;0"})*{1,-1})</f>
        <v>0</v>
      </c>
      <c r="DZ244">
        <f t="shared" si="202"/>
        <v>0</v>
      </c>
      <c r="EA244">
        <f t="shared" si="203"/>
        <v>100</v>
      </c>
      <c r="EB244" s="30" t="b">
        <f>IF(OR(Survey!$M244="ETF",Survey!$M244="ETF, alternative mutual fund",Survey!$M244="Closed-end", Survey!$M244="Split share corp"),TRUE,FALSE)</f>
        <v>0</v>
      </c>
      <c r="EC244" s="16" t="str">
        <f t="shared" si="204"/>
        <v>Fail</v>
      </c>
      <c r="ED244" s="31">
        <f>SUM(SUMIF(Survey!EX244:FD244,{"&gt;0","&lt;0"})*{1,-1})</f>
        <v>0</v>
      </c>
      <c r="EE244">
        <f t="shared" si="205"/>
        <v>0</v>
      </c>
      <c r="EF244" s="17">
        <f t="shared" si="206"/>
        <v>100</v>
      </c>
      <c r="EG244" s="16" t="str">
        <f t="shared" si="207"/>
        <v>Fail</v>
      </c>
      <c r="EH244" s="31">
        <f>SUM(SUMIF(Survey!FF244:FL244,{"&gt;0","&lt;0"})*{1,-1})</f>
        <v>0</v>
      </c>
      <c r="EI244">
        <f t="shared" si="208"/>
        <v>0</v>
      </c>
      <c r="EJ244" s="17">
        <f t="shared" si="209"/>
        <v>100</v>
      </c>
    </row>
    <row r="245" spans="1:140">
      <c r="A245">
        <v>245</v>
      </c>
      <c r="B245" t="str">
        <f t="shared" si="0"/>
        <v>Pass</v>
      </c>
      <c r="C245" t="str">
        <f>IF(COUNTBLANK(Survey!B245:FM245)=$C$2, "Pass", "Fail")</f>
        <v>Pass</v>
      </c>
      <c r="D245" s="16" t="str">
        <f t="shared" si="158"/>
        <v>Fail</v>
      </c>
      <c r="E245" t="str">
        <f>IF(OR(ISBLANK(Survey!AL245),COUNTIF(G245:BJ245,"Fail")),"Fail","Pass")</f>
        <v>Fail</v>
      </c>
      <c r="F245" s="265"/>
      <c r="G245" s="16" t="str">
        <f t="shared" si="159"/>
        <v>Fail</v>
      </c>
      <c r="H245" s="139">
        <f>COUNTBLANK(Survey!B245:D245)+COUNTBLANK(Survey!G245)+COUNTBLANK(Survey!I245)+COUNTBLANK(Survey!K245:M245)+COUNTBLANK(Survey!P245:Q245)+COUNTBLANK(Survey!T245:W245)+COUNTBLANK(Survey!Z245:AC245)+COUNTBLANK(Survey!AF245:AG245)+COUNTBLANK(Survey!AK245:AK245)</f>
        <v>21</v>
      </c>
      <c r="I245" t="str">
        <f t="shared" si="160"/>
        <v>Fail</v>
      </c>
      <c r="J245" t="b">
        <f>IF(Survey!E245="No",TRUE,FALSE)</f>
        <v>0</v>
      </c>
      <c r="K245" s="29" cm="1">
        <f t="array" ref="K245">IF(COUNTA(Survey!$E$4:$E$695)=1, 0, SUM(IF(COUNTIF(Survey!$E$4:$E$695, Survey!$E$4:$E$695)=1,1,0)))</f>
        <v>0</v>
      </c>
      <c r="L245" s="29">
        <f>LEN(Survey!E245)</f>
        <v>0</v>
      </c>
      <c r="M245" s="16" t="str">
        <f t="shared" si="161"/>
        <v>Fail</v>
      </c>
      <c r="N245" t="b">
        <f>IF(Survey!F245="No",TRUE,FALSE)</f>
        <v>0</v>
      </c>
      <c r="O245" t="b">
        <f>Survey!F245=Survey!E245</f>
        <v>1</v>
      </c>
      <c r="P245">
        <f>COUNTIF(Survey!$F$4:$F$695,Survey!F245)</f>
        <v>0</v>
      </c>
      <c r="Q245" s="28">
        <f>LEN(Survey!F245)</f>
        <v>0</v>
      </c>
      <c r="R245" s="16" t="str">
        <f t="shared" si="162"/>
        <v>Pass</v>
      </c>
      <c r="S245" s="29">
        <f>MOD((LEN(Survey!H245)+2),11)</f>
        <v>2</v>
      </c>
      <c r="T245">
        <f>COUNTIF(Survey!$H$4:$H$695,Survey!H245)</f>
        <v>0</v>
      </c>
      <c r="U245" s="28" t="str">
        <f>IF(Survey!$L245="Prospectus fund", "Yes", "No")</f>
        <v>No</v>
      </c>
      <c r="V245" s="16" t="str">
        <f t="shared" si="163"/>
        <v>Pass</v>
      </c>
      <c r="W245" s="29">
        <f>MOD((LEN(Survey!J245)+2),11)</f>
        <v>2</v>
      </c>
      <c r="X245">
        <f>COUNTIF(Survey!$J$4:$J$695,Survey!J245)</f>
        <v>0</v>
      </c>
      <c r="Y245" s="30" t="b">
        <f>IF(OR(Survey!$M245="ETF",Survey!$M245="ETF, alternative mutual fund",Survey!$M245="Closed-end", Survey!$M245="Split share corp", Survey!$I245="Yes"),TRUE,FALSE)</f>
        <v>0</v>
      </c>
      <c r="Z245" s="16" t="str">
        <f>IFERROR(IF(AND(OR(AC245=AD245,AD245 = "Either"),NOT(ISBLANK(Survey!K245))),"Pass","Fail"),"Pass")</f>
        <v>Fail</v>
      </c>
      <c r="AA245" s="31" cm="1">
        <f t="array" ref="AA245">SUM(SUMIF(Survey!CH245:DA245,{"&gt;0","&lt;0"})*{1,-1})</f>
        <v>0</v>
      </c>
      <c r="AB245" s="33" cm="1">
        <f t="array" ref="AB245">SUM(SUMIF(Survey!CK245,{"&gt;0","&lt;0"})*{1,-1})+SUM(SUMIF(Survey!CU245,{"&gt;0","&lt;0"})*{1,-1})</f>
        <v>0</v>
      </c>
      <c r="AC245" s="33">
        <f>Survey!K245</f>
        <v>0</v>
      </c>
      <c r="AD245" s="32" t="str">
        <f t="shared" si="164"/>
        <v>Either</v>
      </c>
      <c r="AE245" s="16" t="str">
        <f t="shared" si="165"/>
        <v>Fail</v>
      </c>
      <c r="AF245" s="58" cm="1">
        <f t="array" ref="AF245">SUM(SUMIF(Survey!CH245:DA245,{"&gt;0","&lt;0"})*{1,-1})+SUM(SUMIF(Survey!DC245:DV245,{"&gt;0","&lt;0"})*{1,-1})</f>
        <v>0</v>
      </c>
      <c r="AG245" s="58">
        <f>IFERROR(AF245/(Survey!$BA245),0)</f>
        <v>0</v>
      </c>
      <c r="AH245" s="104" t="b">
        <f>IF(OR(Survey!$M245="Alternative strategy or hedge",Survey!$M245="Private asset",Survey!$L245="Prospectus fund"),TRUE,FALSE)</f>
        <v>0</v>
      </c>
      <c r="AI245" s="104" t="b">
        <f>NOT(ISBLANK(Survey!$M245))</f>
        <v>0</v>
      </c>
      <c r="AJ245" s="16" t="str">
        <f t="shared" si="166"/>
        <v>Fail</v>
      </c>
      <c r="AK245" t="b">
        <f>IF(Survey!W245="No",TRUE,FALSE)</f>
        <v>0</v>
      </c>
      <c r="AL245" s="119">
        <f>MOD((LEN(Survey!W245)+2),22)</f>
        <v>2</v>
      </c>
      <c r="AM245" t="str">
        <f t="shared" si="167"/>
        <v>Pass</v>
      </c>
      <c r="AN245" s="33" t="b">
        <f>NOT(ISNUMBER(SEARCH("Other",Survey!$Q245)))</f>
        <v>1</v>
      </c>
      <c r="AO245" s="32" t="b">
        <f>NOT(ISBLANK(Survey!$R245))</f>
        <v>0</v>
      </c>
      <c r="AP245" s="16" t="str">
        <f t="shared" si="168"/>
        <v>Pass</v>
      </c>
      <c r="AQ245" s="114">
        <f>COUNTBLANK(Survey!$X245)</f>
        <v>1</v>
      </c>
      <c r="AR245" s="58">
        <f>IF(AND(Survey!L245&lt;&gt;"Exempt fund",OR(Survey!$M245="ETF",Survey!$M245="ETF, alternative mutual fund",Survey!$M245="Mutual fund",Survey!$M245="Alternative mutual fund",Survey!$M245="Money market")),1,0)</f>
        <v>0</v>
      </c>
      <c r="AS245" s="16" t="str">
        <f t="shared" si="169"/>
        <v>Pass</v>
      </c>
      <c r="AT245" s="33" t="b">
        <f>NOT(ISNUMBER(SEARCH("Yes",Survey!$AC245)))</f>
        <v>1</v>
      </c>
      <c r="AU245" s="32" t="b">
        <f>IF(COUNTBLANK(Survey!$AD245:$AE245)=0,TRUE, FALSE)</f>
        <v>0</v>
      </c>
      <c r="AV245" s="16" t="str">
        <f t="shared" si="170"/>
        <v>Pass</v>
      </c>
      <c r="AW245" s="33" t="b">
        <f>NOT(ISNUMBER(SEARCH("Yes",Survey!$AF245)))</f>
        <v>1</v>
      </c>
      <c r="AX245" s="32" t="b">
        <f>NOT(ISBLANK(Survey!$AH245))</f>
        <v>0</v>
      </c>
      <c r="AY245" s="16" t="str">
        <f t="shared" si="171"/>
        <v>Pass</v>
      </c>
      <c r="AZ245" s="33" t="b">
        <f>NOT(OR(ISNUMBER(SEARCH("Other",Survey!$AH245)),ISNUMBER(SEARCH("Multiple",Survey!$AH245))))</f>
        <v>1</v>
      </c>
      <c r="BA245" s="32" t="b">
        <f>NOT(ISBLANK(Survey!$AI245))</f>
        <v>0</v>
      </c>
      <c r="BB245" s="16" t="str">
        <f t="shared" si="172"/>
        <v>Fail</v>
      </c>
      <c r="BC245" s="114">
        <f>IF(ABS(Survey!$BA245)&gt;0, 1,0)</f>
        <v>0</v>
      </c>
      <c r="BD245" s="114">
        <f>IF(COUNTBLANK(Survey!$AL245)=0,1,0)</f>
        <v>0</v>
      </c>
      <c r="BE245" s="16" t="str">
        <f t="shared" si="173"/>
        <v>Pass</v>
      </c>
      <c r="BF245" s="114">
        <f>IF(ISBLANK(Survey!$AL245),0,1)</f>
        <v>0</v>
      </c>
      <c r="BG245" s="133">
        <f>COUNTBLANK(Survey!$AM245)</f>
        <v>1</v>
      </c>
      <c r="BH245" s="16" t="str">
        <f t="shared" si="174"/>
        <v>Pass</v>
      </c>
      <c r="BI245" s="114">
        <f>IF(OR(Survey!$AM245="Closed",ISBLANK(Survey!$AM245)),0,1)</f>
        <v>0</v>
      </c>
      <c r="BJ245" s="133">
        <f>IF(ISBLANK(Survey!$AN245),1,0)</f>
        <v>1</v>
      </c>
      <c r="BK245" s="118" t="str">
        <f t="shared" si="175"/>
        <v>Pass</v>
      </c>
      <c r="BL245" s="31" cm="1">
        <f t="array" ref="BL245">SUM(SUMIF(Survey!AO245:AP245,{"&gt;0","&lt;0"})*{1,-1})</f>
        <v>0</v>
      </c>
      <c r="BM245">
        <f t="shared" si="176"/>
        <v>0</v>
      </c>
      <c r="BN245">
        <f t="shared" si="177"/>
        <v>100</v>
      </c>
      <c r="BO245" s="118" t="str">
        <f t="shared" si="178"/>
        <v>Pass</v>
      </c>
      <c r="BP245">
        <f>IF(Survey!AQ245="No",0,1)</f>
        <v>1</v>
      </c>
      <c r="BQ245" s="207">
        <f>MOD((LEN(Survey!AQ245)+2),22)</f>
        <v>2</v>
      </c>
      <c r="BR245">
        <f>IF(Survey!AR245="No",0,1)</f>
        <v>1</v>
      </c>
      <c r="BS245" s="207">
        <f>MOD((LEN(Survey!AR245)+2),22)</f>
        <v>2</v>
      </c>
      <c r="BT245" s="114">
        <f>COUNTBLANK(Survey!$AQ245:$AS245)+COUNTBLANK(Survey!$AU245)</f>
        <v>4</v>
      </c>
      <c r="BU245" s="114">
        <f>IF(Survey!$I245="Yes",1,0)</f>
        <v>0</v>
      </c>
      <c r="BV245" s="114">
        <f>IF(OR(Survey!$M245="Mutual fund",Survey!$M245="Alternative mutual fund",Survey!$M245="Money market"),1,0)</f>
        <v>0</v>
      </c>
      <c r="BW245" s="119">
        <f>IF(OR(Survey!$M245="ETF",Survey!$M245="ETF, alternative mutual fund"),1,0)</f>
        <v>0</v>
      </c>
      <c r="BX245" s="16" t="str">
        <f t="shared" si="179"/>
        <v>Pass</v>
      </c>
      <c r="BY245" s="33">
        <f>IF(ISNUMBER(SEARCH("Other",Survey!$AS245)), 1, 0)</f>
        <v>0</v>
      </c>
      <c r="BZ245" s="58" t="b">
        <f>NOT(ISBLANK(Survey!$AT245))</f>
        <v>0</v>
      </c>
      <c r="CA245" s="16" t="str">
        <f t="shared" si="180"/>
        <v>Pass</v>
      </c>
      <c r="CB245" s="114">
        <f>IF(Survey!$BB245=0, 0,1)</f>
        <v>0</v>
      </c>
      <c r="CC245" s="58">
        <f>Survey!$AV245</f>
        <v>0</v>
      </c>
      <c r="CD245" s="58">
        <f>Survey!$BC245+Survey!$BD245+ABS(Survey!$BE245)-ABS(Survey!$BF245)-ABS(Survey!$BG245)-ABS(Survey!$BL245)</f>
        <v>0</v>
      </c>
      <c r="CE245" s="138">
        <f>Survey!BB245+(ABS(Survey!$BH245)-ABS(Survey!$BI245)+ABS(Survey!$BJ245)-ABS(Survey!$BK245))*0.5</f>
        <v>0</v>
      </c>
      <c r="CF245" s="58">
        <f t="shared" si="181"/>
        <v>0</v>
      </c>
      <c r="CG245" s="58">
        <f>IF(AND($CC245&gt;$CF245-0.2,$CC245&lt;$CF245+0.2,ISBLANK(Survey!$AV245)=FALSE),0,1)</f>
        <v>1</v>
      </c>
      <c r="CH245" s="133">
        <f>IF(ISBLANK(Survey!$AW245),1,0)</f>
        <v>1</v>
      </c>
      <c r="CI245" s="16" t="str">
        <f t="shared" si="182"/>
        <v>Pass</v>
      </c>
      <c r="CJ245" s="114">
        <f>IF(Survey!$BB245=0, 0,1)</f>
        <v>0</v>
      </c>
      <c r="CK245" s="58">
        <f>IF(AND(Survey!$AX245&gt;=0,Survey!$AX245&lt;=0.2,Survey!$AX245&lt;&gt;""),0,1)</f>
        <v>1</v>
      </c>
      <c r="CL245" s="114">
        <f>IF(ISBLANK(Survey!$AY245),1,0)</f>
        <v>1</v>
      </c>
      <c r="CM245" s="16" t="str">
        <f t="shared" si="183"/>
        <v>Fail</v>
      </c>
      <c r="CN245" s="133">
        <f>Survey!$AZ245</f>
        <v>0</v>
      </c>
      <c r="CO245" s="16" t="str">
        <f t="shared" si="184"/>
        <v>Pass</v>
      </c>
      <c r="CP245" s="31">
        <f>Survey!$BA245</f>
        <v>0</v>
      </c>
      <c r="CQ245" s="138">
        <f>Survey!$BB245+Survey!$BC245+Survey!$BD245+ABS(Survey!$BE245)-ABS(Survey!$BF245)-ABS(Survey!$BG245)+ABS(Survey!$BH245)-ABS(Survey!$BI245)+ABS(Survey!$BJ245)-ABS(Survey!$BK245)-ABS(Survey!$BL245)+Survey!$BM245</f>
        <v>0</v>
      </c>
      <c r="CR245" s="30">
        <f t="shared" si="185"/>
        <v>0</v>
      </c>
      <c r="CS245" s="17">
        <f t="shared" si="186"/>
        <v>0</v>
      </c>
      <c r="CT245" s="16" t="str">
        <f t="shared" si="187"/>
        <v>Pass</v>
      </c>
      <c r="CU245" s="33" t="b">
        <f>IF(ABS(Survey!$BM245)=0,TRUE,FALSE)</f>
        <v>1</v>
      </c>
      <c r="CV245" s="32" t="b">
        <f>NOT(ISBLANK(Survey!$BN245))</f>
        <v>0</v>
      </c>
      <c r="CW245" t="str">
        <f t="shared" si="188"/>
        <v>Fail</v>
      </c>
      <c r="CX245" s="25">
        <f>Survey!$BA245</f>
        <v>0</v>
      </c>
      <c r="CY245" s="25" cm="1">
        <f t="array" ref="CY245">SUM(SUMIF(Survey!BP245:BW245,{"&gt;0","&lt;0"})*{1,-1})-SUM(SUMIF(Survey!BY245:CF245,{"&gt;0","&lt;0"})*{1,-1})</f>
        <v>0</v>
      </c>
      <c r="CZ245" s="30" t="str">
        <f t="shared" si="189"/>
        <v>No holdings</v>
      </c>
      <c r="DA245">
        <f t="shared" si="190"/>
        <v>0</v>
      </c>
      <c r="DB245" s="16" t="str">
        <f t="shared" si="191"/>
        <v>Fail</v>
      </c>
      <c r="DC245" s="31">
        <f>Survey!$BA245</f>
        <v>0</v>
      </c>
      <c r="DD245" s="31" cm="1">
        <f t="array" ref="DD245">SUM(SUMIF(Survey!CH245:DA245,{"&gt;0","&lt;0"})*{1,-1})-SUM(SUMIF(Survey!DC245:DV245,{"&gt;0","&lt;0"})*{1,-1})</f>
        <v>0</v>
      </c>
      <c r="DE245" s="30" t="str">
        <f t="shared" si="192"/>
        <v>No holdings</v>
      </c>
      <c r="DF245" s="17">
        <f t="shared" si="193"/>
        <v>0</v>
      </c>
      <c r="DG245" s="16" t="str">
        <f t="shared" si="194"/>
        <v>Pass</v>
      </c>
      <c r="DH245" s="33" t="b">
        <f>IF(ABS(Survey!$DA245)=0,TRUE,FALSE)</f>
        <v>1</v>
      </c>
      <c r="DI245" s="32" t="b">
        <f>NOT(ISBLANK(Survey!$DB245))</f>
        <v>0</v>
      </c>
      <c r="DJ245" s="16" t="str">
        <f t="shared" si="195"/>
        <v>Pass</v>
      </c>
      <c r="DK245" s="33" t="b">
        <f>IF(ABS(Survey!$DV245)=0,TRUE,FALSE)</f>
        <v>1</v>
      </c>
      <c r="DL245" s="32" t="b">
        <f>NOT(ISBLANK(Survey!$DW245))</f>
        <v>0</v>
      </c>
      <c r="DM245" t="str">
        <f t="shared" si="196"/>
        <v>Pass</v>
      </c>
      <c r="DN245" s="25" cm="1">
        <f t="array" ref="DN245">SUM(SUMIF(Survey!CW245,{"&gt;0","&lt;0"})*{1,-1})+SUM(SUMIF(Survey!DR245,{"&gt;0","&lt;0"})*{1,-1})</f>
        <v>0</v>
      </c>
      <c r="DO245" s="25">
        <f>SUM(SUMIF(Survey!DY245:EE245,{"&gt;0","&lt;0"})*{1,-1})+SUM(SUMIF(Survey!EG245:EM245,{"&gt;0","&lt;0"})*{1,-1})</f>
        <v>0</v>
      </c>
      <c r="DP245">
        <f t="shared" si="197"/>
        <v>0</v>
      </c>
      <c r="DQ245">
        <f t="shared" si="198"/>
        <v>0</v>
      </c>
      <c r="DR245" s="16" t="str">
        <f t="shared" si="199"/>
        <v>Pass</v>
      </c>
      <c r="DS245" s="33" t="b">
        <f>IF(ABS(Survey!$EE245)=0,TRUE,FALSE)</f>
        <v>1</v>
      </c>
      <c r="DT245" s="32" t="b">
        <f>NOT(ISBLANK(Survey!EF245))</f>
        <v>0</v>
      </c>
      <c r="DU245" s="16" t="str">
        <f t="shared" si="200"/>
        <v>Pass</v>
      </c>
      <c r="DV245" s="33" t="b">
        <f>IF(ABS(Survey!$EM245)=0,TRUE,FALSE)</f>
        <v>1</v>
      </c>
      <c r="DW245" s="32" t="b">
        <f>NOT(ISBLANK(Survey!$EN245))</f>
        <v>0</v>
      </c>
      <c r="DX245" s="16" t="str">
        <f t="shared" si="201"/>
        <v>Fail</v>
      </c>
      <c r="DY245" s="31">
        <f>SUM(SUMIF(Survey!ET245:EV245,{"&gt;0","&lt;0"})*{1,-1})</f>
        <v>0</v>
      </c>
      <c r="DZ245">
        <f t="shared" si="202"/>
        <v>0</v>
      </c>
      <c r="EA245">
        <f t="shared" si="203"/>
        <v>100</v>
      </c>
      <c r="EB245" s="30" t="b">
        <f>IF(OR(Survey!$M245="ETF",Survey!$M245="ETF, alternative mutual fund",Survey!$M245="Closed-end", Survey!$M245="Split share corp"),TRUE,FALSE)</f>
        <v>0</v>
      </c>
      <c r="EC245" s="16" t="str">
        <f t="shared" si="204"/>
        <v>Fail</v>
      </c>
      <c r="ED245" s="31">
        <f>SUM(SUMIF(Survey!EX245:FD245,{"&gt;0","&lt;0"})*{1,-1})</f>
        <v>0</v>
      </c>
      <c r="EE245">
        <f t="shared" si="205"/>
        <v>0</v>
      </c>
      <c r="EF245" s="17">
        <f t="shared" si="206"/>
        <v>100</v>
      </c>
      <c r="EG245" s="16" t="str">
        <f t="shared" si="207"/>
        <v>Fail</v>
      </c>
      <c r="EH245" s="31">
        <f>SUM(SUMIF(Survey!FF245:FL245,{"&gt;0","&lt;0"})*{1,-1})</f>
        <v>0</v>
      </c>
      <c r="EI245">
        <f t="shared" si="208"/>
        <v>0</v>
      </c>
      <c r="EJ245" s="17">
        <f t="shared" si="209"/>
        <v>100</v>
      </c>
    </row>
    <row r="246" spans="1:140">
      <c r="A246">
        <v>246</v>
      </c>
      <c r="B246" t="str">
        <f t="shared" si="0"/>
        <v>Pass</v>
      </c>
      <c r="C246" t="str">
        <f>IF(COUNTBLANK(Survey!B246:FM246)=$C$2, "Pass", "Fail")</f>
        <v>Pass</v>
      </c>
      <c r="D246" s="16" t="str">
        <f t="shared" si="158"/>
        <v>Fail</v>
      </c>
      <c r="E246" t="str">
        <f>IF(OR(ISBLANK(Survey!AL246),COUNTIF(G246:BJ246,"Fail")),"Fail","Pass")</f>
        <v>Fail</v>
      </c>
      <c r="F246" s="265"/>
      <c r="G246" s="16" t="str">
        <f t="shared" si="159"/>
        <v>Fail</v>
      </c>
      <c r="H246" s="139">
        <f>COUNTBLANK(Survey!B246:D246)+COUNTBLANK(Survey!G246)+COUNTBLANK(Survey!I246)+COUNTBLANK(Survey!K246:M246)+COUNTBLANK(Survey!P246:Q246)+COUNTBLANK(Survey!T246:W246)+COUNTBLANK(Survey!Z246:AC246)+COUNTBLANK(Survey!AF246:AG246)+COUNTBLANK(Survey!AK246:AK246)</f>
        <v>21</v>
      </c>
      <c r="I246" t="str">
        <f t="shared" si="160"/>
        <v>Fail</v>
      </c>
      <c r="J246" t="b">
        <f>IF(Survey!E246="No",TRUE,FALSE)</f>
        <v>0</v>
      </c>
      <c r="K246" s="29" cm="1">
        <f t="array" ref="K246">IF(COUNTA(Survey!$E$4:$E$695)=1, 0, SUM(IF(COUNTIF(Survey!$E$4:$E$695, Survey!$E$4:$E$695)=1,1,0)))</f>
        <v>0</v>
      </c>
      <c r="L246" s="29">
        <f>LEN(Survey!E246)</f>
        <v>0</v>
      </c>
      <c r="M246" s="16" t="str">
        <f t="shared" si="161"/>
        <v>Fail</v>
      </c>
      <c r="N246" t="b">
        <f>IF(Survey!F246="No",TRUE,FALSE)</f>
        <v>0</v>
      </c>
      <c r="O246" t="b">
        <f>Survey!F246=Survey!E246</f>
        <v>1</v>
      </c>
      <c r="P246">
        <f>COUNTIF(Survey!$F$4:$F$695,Survey!F246)</f>
        <v>0</v>
      </c>
      <c r="Q246" s="28">
        <f>LEN(Survey!F246)</f>
        <v>0</v>
      </c>
      <c r="R246" s="16" t="str">
        <f t="shared" si="162"/>
        <v>Pass</v>
      </c>
      <c r="S246" s="29">
        <f>MOD((LEN(Survey!H246)+2),11)</f>
        <v>2</v>
      </c>
      <c r="T246">
        <f>COUNTIF(Survey!$H$4:$H$695,Survey!H246)</f>
        <v>0</v>
      </c>
      <c r="U246" s="28" t="str">
        <f>IF(Survey!$L246="Prospectus fund", "Yes", "No")</f>
        <v>No</v>
      </c>
      <c r="V246" s="16" t="str">
        <f t="shared" si="163"/>
        <v>Pass</v>
      </c>
      <c r="W246" s="29">
        <f>MOD((LEN(Survey!J246)+2),11)</f>
        <v>2</v>
      </c>
      <c r="X246">
        <f>COUNTIF(Survey!$J$4:$J$695,Survey!J246)</f>
        <v>0</v>
      </c>
      <c r="Y246" s="30" t="b">
        <f>IF(OR(Survey!$M246="ETF",Survey!$M246="ETF, alternative mutual fund",Survey!$M246="Closed-end", Survey!$M246="Split share corp", Survey!$I246="Yes"),TRUE,FALSE)</f>
        <v>0</v>
      </c>
      <c r="Z246" s="16" t="str">
        <f>IFERROR(IF(AND(OR(AC246=AD246,AD246 = "Either"),NOT(ISBLANK(Survey!K246))),"Pass","Fail"),"Pass")</f>
        <v>Fail</v>
      </c>
      <c r="AA246" s="31" cm="1">
        <f t="array" ref="AA246">SUM(SUMIF(Survey!CH246:DA246,{"&gt;0","&lt;0"})*{1,-1})</f>
        <v>0</v>
      </c>
      <c r="AB246" s="33" cm="1">
        <f t="array" ref="AB246">SUM(SUMIF(Survey!CK246,{"&gt;0","&lt;0"})*{1,-1})+SUM(SUMIF(Survey!CU246,{"&gt;0","&lt;0"})*{1,-1})</f>
        <v>0</v>
      </c>
      <c r="AC246" s="33">
        <f>Survey!K246</f>
        <v>0</v>
      </c>
      <c r="AD246" s="32" t="str">
        <f t="shared" si="164"/>
        <v>Either</v>
      </c>
      <c r="AE246" s="16" t="str">
        <f t="shared" si="165"/>
        <v>Fail</v>
      </c>
      <c r="AF246" s="58" cm="1">
        <f t="array" ref="AF246">SUM(SUMIF(Survey!CH246:DA246,{"&gt;0","&lt;0"})*{1,-1})+SUM(SUMIF(Survey!DC246:DV246,{"&gt;0","&lt;0"})*{1,-1})</f>
        <v>0</v>
      </c>
      <c r="AG246" s="58">
        <f>IFERROR(AF246/(Survey!$BA246),0)</f>
        <v>0</v>
      </c>
      <c r="AH246" s="104" t="b">
        <f>IF(OR(Survey!$M246="Alternative strategy or hedge",Survey!$M246="Private asset",Survey!$L246="Prospectus fund"),TRUE,FALSE)</f>
        <v>0</v>
      </c>
      <c r="AI246" s="104" t="b">
        <f>NOT(ISBLANK(Survey!$M246))</f>
        <v>0</v>
      </c>
      <c r="AJ246" s="16" t="str">
        <f t="shared" si="166"/>
        <v>Fail</v>
      </c>
      <c r="AK246" t="b">
        <f>IF(Survey!W246="No",TRUE,FALSE)</f>
        <v>0</v>
      </c>
      <c r="AL246" s="119">
        <f>MOD((LEN(Survey!W246)+2),22)</f>
        <v>2</v>
      </c>
      <c r="AM246" t="str">
        <f t="shared" si="167"/>
        <v>Pass</v>
      </c>
      <c r="AN246" s="33" t="b">
        <f>NOT(ISNUMBER(SEARCH("Other",Survey!$Q246)))</f>
        <v>1</v>
      </c>
      <c r="AO246" s="32" t="b">
        <f>NOT(ISBLANK(Survey!$R246))</f>
        <v>0</v>
      </c>
      <c r="AP246" s="16" t="str">
        <f t="shared" si="168"/>
        <v>Pass</v>
      </c>
      <c r="AQ246" s="114">
        <f>COUNTBLANK(Survey!$X246)</f>
        <v>1</v>
      </c>
      <c r="AR246" s="58">
        <f>IF(AND(Survey!L246&lt;&gt;"Exempt fund",OR(Survey!$M246="ETF",Survey!$M246="ETF, alternative mutual fund",Survey!$M246="Mutual fund",Survey!$M246="Alternative mutual fund",Survey!$M246="Money market")),1,0)</f>
        <v>0</v>
      </c>
      <c r="AS246" s="16" t="str">
        <f t="shared" si="169"/>
        <v>Pass</v>
      </c>
      <c r="AT246" s="33" t="b">
        <f>NOT(ISNUMBER(SEARCH("Yes",Survey!$AC246)))</f>
        <v>1</v>
      </c>
      <c r="AU246" s="32" t="b">
        <f>IF(COUNTBLANK(Survey!$AD246:$AE246)=0,TRUE, FALSE)</f>
        <v>0</v>
      </c>
      <c r="AV246" s="16" t="str">
        <f t="shared" si="170"/>
        <v>Pass</v>
      </c>
      <c r="AW246" s="33" t="b">
        <f>NOT(ISNUMBER(SEARCH("Yes",Survey!$AF246)))</f>
        <v>1</v>
      </c>
      <c r="AX246" s="32" t="b">
        <f>NOT(ISBLANK(Survey!$AH246))</f>
        <v>0</v>
      </c>
      <c r="AY246" s="16" t="str">
        <f t="shared" si="171"/>
        <v>Pass</v>
      </c>
      <c r="AZ246" s="33" t="b">
        <f>NOT(OR(ISNUMBER(SEARCH("Other",Survey!$AH246)),ISNUMBER(SEARCH("Multiple",Survey!$AH246))))</f>
        <v>1</v>
      </c>
      <c r="BA246" s="32" t="b">
        <f>NOT(ISBLANK(Survey!$AI246))</f>
        <v>0</v>
      </c>
      <c r="BB246" s="16" t="str">
        <f t="shared" si="172"/>
        <v>Fail</v>
      </c>
      <c r="BC246" s="114">
        <f>IF(ABS(Survey!$BA246)&gt;0, 1,0)</f>
        <v>0</v>
      </c>
      <c r="BD246" s="114">
        <f>IF(COUNTBLANK(Survey!$AL246)=0,1,0)</f>
        <v>0</v>
      </c>
      <c r="BE246" s="16" t="str">
        <f t="shared" si="173"/>
        <v>Pass</v>
      </c>
      <c r="BF246" s="114">
        <f>IF(ISBLANK(Survey!$AL246),0,1)</f>
        <v>0</v>
      </c>
      <c r="BG246" s="133">
        <f>COUNTBLANK(Survey!$AM246)</f>
        <v>1</v>
      </c>
      <c r="BH246" s="16" t="str">
        <f t="shared" si="174"/>
        <v>Pass</v>
      </c>
      <c r="BI246" s="114">
        <f>IF(OR(Survey!$AM246="Closed",ISBLANK(Survey!$AM246)),0,1)</f>
        <v>0</v>
      </c>
      <c r="BJ246" s="133">
        <f>IF(ISBLANK(Survey!$AN246),1,0)</f>
        <v>1</v>
      </c>
      <c r="BK246" s="118" t="str">
        <f t="shared" si="175"/>
        <v>Pass</v>
      </c>
      <c r="BL246" s="31" cm="1">
        <f t="array" ref="BL246">SUM(SUMIF(Survey!AO246:AP246,{"&gt;0","&lt;0"})*{1,-1})</f>
        <v>0</v>
      </c>
      <c r="BM246">
        <f t="shared" si="176"/>
        <v>0</v>
      </c>
      <c r="BN246">
        <f t="shared" si="177"/>
        <v>100</v>
      </c>
      <c r="BO246" s="118" t="str">
        <f t="shared" si="178"/>
        <v>Pass</v>
      </c>
      <c r="BP246">
        <f>IF(Survey!AQ246="No",0,1)</f>
        <v>1</v>
      </c>
      <c r="BQ246" s="207">
        <f>MOD((LEN(Survey!AQ246)+2),22)</f>
        <v>2</v>
      </c>
      <c r="BR246">
        <f>IF(Survey!AR246="No",0,1)</f>
        <v>1</v>
      </c>
      <c r="BS246" s="207">
        <f>MOD((LEN(Survey!AR246)+2),22)</f>
        <v>2</v>
      </c>
      <c r="BT246" s="114">
        <f>COUNTBLANK(Survey!$AQ246:$AS246)+COUNTBLANK(Survey!$AU246)</f>
        <v>4</v>
      </c>
      <c r="BU246" s="114">
        <f>IF(Survey!$I246="Yes",1,0)</f>
        <v>0</v>
      </c>
      <c r="BV246" s="114">
        <f>IF(OR(Survey!$M246="Mutual fund",Survey!$M246="Alternative mutual fund",Survey!$M246="Money market"),1,0)</f>
        <v>0</v>
      </c>
      <c r="BW246" s="119">
        <f>IF(OR(Survey!$M246="ETF",Survey!$M246="ETF, alternative mutual fund"),1,0)</f>
        <v>0</v>
      </c>
      <c r="BX246" s="16" t="str">
        <f t="shared" si="179"/>
        <v>Pass</v>
      </c>
      <c r="BY246" s="33">
        <f>IF(ISNUMBER(SEARCH("Other",Survey!$AS246)), 1, 0)</f>
        <v>0</v>
      </c>
      <c r="BZ246" s="58" t="b">
        <f>NOT(ISBLANK(Survey!$AT246))</f>
        <v>0</v>
      </c>
      <c r="CA246" s="16" t="str">
        <f t="shared" si="180"/>
        <v>Pass</v>
      </c>
      <c r="CB246" s="114">
        <f>IF(Survey!$BB246=0, 0,1)</f>
        <v>0</v>
      </c>
      <c r="CC246" s="58">
        <f>Survey!$AV246</f>
        <v>0</v>
      </c>
      <c r="CD246" s="58">
        <f>Survey!$BC246+Survey!$BD246+ABS(Survey!$BE246)-ABS(Survey!$BF246)-ABS(Survey!$BG246)-ABS(Survey!$BL246)</f>
        <v>0</v>
      </c>
      <c r="CE246" s="138">
        <f>Survey!BB246+(ABS(Survey!$BH246)-ABS(Survey!$BI246)+ABS(Survey!$BJ246)-ABS(Survey!$BK246))*0.5</f>
        <v>0</v>
      </c>
      <c r="CF246" s="58">
        <f t="shared" si="181"/>
        <v>0</v>
      </c>
      <c r="CG246" s="58">
        <f>IF(AND($CC246&gt;$CF246-0.2,$CC246&lt;$CF246+0.2,ISBLANK(Survey!$AV246)=FALSE),0,1)</f>
        <v>1</v>
      </c>
      <c r="CH246" s="133">
        <f>IF(ISBLANK(Survey!$AW246),1,0)</f>
        <v>1</v>
      </c>
      <c r="CI246" s="16" t="str">
        <f t="shared" si="182"/>
        <v>Pass</v>
      </c>
      <c r="CJ246" s="114">
        <f>IF(Survey!$BB246=0, 0,1)</f>
        <v>0</v>
      </c>
      <c r="CK246" s="58">
        <f>IF(AND(Survey!$AX246&gt;=0,Survey!$AX246&lt;=0.2,Survey!$AX246&lt;&gt;""),0,1)</f>
        <v>1</v>
      </c>
      <c r="CL246" s="114">
        <f>IF(ISBLANK(Survey!$AY246),1,0)</f>
        <v>1</v>
      </c>
      <c r="CM246" s="16" t="str">
        <f t="shared" si="183"/>
        <v>Fail</v>
      </c>
      <c r="CN246" s="133">
        <f>Survey!$AZ246</f>
        <v>0</v>
      </c>
      <c r="CO246" s="16" t="str">
        <f t="shared" si="184"/>
        <v>Pass</v>
      </c>
      <c r="CP246" s="31">
        <f>Survey!$BA246</f>
        <v>0</v>
      </c>
      <c r="CQ246" s="138">
        <f>Survey!$BB246+Survey!$BC246+Survey!$BD246+ABS(Survey!$BE246)-ABS(Survey!$BF246)-ABS(Survey!$BG246)+ABS(Survey!$BH246)-ABS(Survey!$BI246)+ABS(Survey!$BJ246)-ABS(Survey!$BK246)-ABS(Survey!$BL246)+Survey!$BM246</f>
        <v>0</v>
      </c>
      <c r="CR246" s="30">
        <f t="shared" si="185"/>
        <v>0</v>
      </c>
      <c r="CS246" s="17">
        <f t="shared" si="186"/>
        <v>0</v>
      </c>
      <c r="CT246" s="16" t="str">
        <f t="shared" si="187"/>
        <v>Pass</v>
      </c>
      <c r="CU246" s="33" t="b">
        <f>IF(ABS(Survey!$BM246)=0,TRUE,FALSE)</f>
        <v>1</v>
      </c>
      <c r="CV246" s="32" t="b">
        <f>NOT(ISBLANK(Survey!$BN246))</f>
        <v>0</v>
      </c>
      <c r="CW246" t="str">
        <f t="shared" si="188"/>
        <v>Fail</v>
      </c>
      <c r="CX246" s="25">
        <f>Survey!$BA246</f>
        <v>0</v>
      </c>
      <c r="CY246" s="25" cm="1">
        <f t="array" ref="CY246">SUM(SUMIF(Survey!BP246:BW246,{"&gt;0","&lt;0"})*{1,-1})-SUM(SUMIF(Survey!BY246:CF246,{"&gt;0","&lt;0"})*{1,-1})</f>
        <v>0</v>
      </c>
      <c r="CZ246" s="30" t="str">
        <f t="shared" si="189"/>
        <v>No holdings</v>
      </c>
      <c r="DA246">
        <f t="shared" si="190"/>
        <v>0</v>
      </c>
      <c r="DB246" s="16" t="str">
        <f t="shared" si="191"/>
        <v>Fail</v>
      </c>
      <c r="DC246" s="31">
        <f>Survey!$BA246</f>
        <v>0</v>
      </c>
      <c r="DD246" s="31" cm="1">
        <f t="array" ref="DD246">SUM(SUMIF(Survey!CH246:DA246,{"&gt;0","&lt;0"})*{1,-1})-SUM(SUMIF(Survey!DC246:DV246,{"&gt;0","&lt;0"})*{1,-1})</f>
        <v>0</v>
      </c>
      <c r="DE246" s="30" t="str">
        <f t="shared" si="192"/>
        <v>No holdings</v>
      </c>
      <c r="DF246" s="17">
        <f t="shared" si="193"/>
        <v>0</v>
      </c>
      <c r="DG246" s="16" t="str">
        <f t="shared" si="194"/>
        <v>Pass</v>
      </c>
      <c r="DH246" s="33" t="b">
        <f>IF(ABS(Survey!$DA246)=0,TRUE,FALSE)</f>
        <v>1</v>
      </c>
      <c r="DI246" s="32" t="b">
        <f>NOT(ISBLANK(Survey!$DB246))</f>
        <v>0</v>
      </c>
      <c r="DJ246" s="16" t="str">
        <f t="shared" si="195"/>
        <v>Pass</v>
      </c>
      <c r="DK246" s="33" t="b">
        <f>IF(ABS(Survey!$DV246)=0,TRUE,FALSE)</f>
        <v>1</v>
      </c>
      <c r="DL246" s="32" t="b">
        <f>NOT(ISBLANK(Survey!$DW246))</f>
        <v>0</v>
      </c>
      <c r="DM246" t="str">
        <f t="shared" si="196"/>
        <v>Pass</v>
      </c>
      <c r="DN246" s="25" cm="1">
        <f t="array" ref="DN246">SUM(SUMIF(Survey!CW246,{"&gt;0","&lt;0"})*{1,-1})+SUM(SUMIF(Survey!DR246,{"&gt;0","&lt;0"})*{1,-1})</f>
        <v>0</v>
      </c>
      <c r="DO246" s="25">
        <f>SUM(SUMIF(Survey!DY246:EE246,{"&gt;0","&lt;0"})*{1,-1})+SUM(SUMIF(Survey!EG246:EM246,{"&gt;0","&lt;0"})*{1,-1})</f>
        <v>0</v>
      </c>
      <c r="DP246">
        <f t="shared" si="197"/>
        <v>0</v>
      </c>
      <c r="DQ246">
        <f t="shared" si="198"/>
        <v>0</v>
      </c>
      <c r="DR246" s="16" t="str">
        <f t="shared" si="199"/>
        <v>Pass</v>
      </c>
      <c r="DS246" s="33" t="b">
        <f>IF(ABS(Survey!$EE246)=0,TRUE,FALSE)</f>
        <v>1</v>
      </c>
      <c r="DT246" s="32" t="b">
        <f>NOT(ISBLANK(Survey!EF246))</f>
        <v>0</v>
      </c>
      <c r="DU246" s="16" t="str">
        <f t="shared" si="200"/>
        <v>Pass</v>
      </c>
      <c r="DV246" s="33" t="b">
        <f>IF(ABS(Survey!$EM246)=0,TRUE,FALSE)</f>
        <v>1</v>
      </c>
      <c r="DW246" s="32" t="b">
        <f>NOT(ISBLANK(Survey!$EN246))</f>
        <v>0</v>
      </c>
      <c r="DX246" s="16" t="str">
        <f t="shared" si="201"/>
        <v>Fail</v>
      </c>
      <c r="DY246" s="31">
        <f>SUM(SUMIF(Survey!ET246:EV246,{"&gt;0","&lt;0"})*{1,-1})</f>
        <v>0</v>
      </c>
      <c r="DZ246">
        <f t="shared" si="202"/>
        <v>0</v>
      </c>
      <c r="EA246">
        <f t="shared" si="203"/>
        <v>100</v>
      </c>
      <c r="EB246" s="30" t="b">
        <f>IF(OR(Survey!$M246="ETF",Survey!$M246="ETF, alternative mutual fund",Survey!$M246="Closed-end", Survey!$M246="Split share corp"),TRUE,FALSE)</f>
        <v>0</v>
      </c>
      <c r="EC246" s="16" t="str">
        <f t="shared" si="204"/>
        <v>Fail</v>
      </c>
      <c r="ED246" s="31">
        <f>SUM(SUMIF(Survey!EX246:FD246,{"&gt;0","&lt;0"})*{1,-1})</f>
        <v>0</v>
      </c>
      <c r="EE246">
        <f t="shared" si="205"/>
        <v>0</v>
      </c>
      <c r="EF246" s="17">
        <f t="shared" si="206"/>
        <v>100</v>
      </c>
      <c r="EG246" s="16" t="str">
        <f t="shared" si="207"/>
        <v>Fail</v>
      </c>
      <c r="EH246" s="31">
        <f>SUM(SUMIF(Survey!FF246:FL246,{"&gt;0","&lt;0"})*{1,-1})</f>
        <v>0</v>
      </c>
      <c r="EI246">
        <f t="shared" si="208"/>
        <v>0</v>
      </c>
      <c r="EJ246" s="17">
        <f t="shared" si="209"/>
        <v>100</v>
      </c>
    </row>
    <row r="247" spans="1:140">
      <c r="A247">
        <v>247</v>
      </c>
      <c r="B247" t="str">
        <f t="shared" si="0"/>
        <v>Pass</v>
      </c>
      <c r="C247" t="str">
        <f>IF(COUNTBLANK(Survey!B247:FM247)=$C$2, "Pass", "Fail")</f>
        <v>Pass</v>
      </c>
      <c r="D247" s="16" t="str">
        <f t="shared" si="158"/>
        <v>Fail</v>
      </c>
      <c r="E247" t="str">
        <f>IF(OR(ISBLANK(Survey!AL247),COUNTIF(G247:BJ247,"Fail")),"Fail","Pass")</f>
        <v>Fail</v>
      </c>
      <c r="F247" s="265"/>
      <c r="G247" s="16" t="str">
        <f t="shared" si="159"/>
        <v>Fail</v>
      </c>
      <c r="H247" s="139">
        <f>COUNTBLANK(Survey!B247:D247)+COUNTBLANK(Survey!G247)+COUNTBLANK(Survey!I247)+COUNTBLANK(Survey!K247:M247)+COUNTBLANK(Survey!P247:Q247)+COUNTBLANK(Survey!T247:W247)+COUNTBLANK(Survey!Z247:AC247)+COUNTBLANK(Survey!AF247:AG247)+COUNTBLANK(Survey!AK247:AK247)</f>
        <v>21</v>
      </c>
      <c r="I247" t="str">
        <f t="shared" si="160"/>
        <v>Fail</v>
      </c>
      <c r="J247" t="b">
        <f>IF(Survey!E247="No",TRUE,FALSE)</f>
        <v>0</v>
      </c>
      <c r="K247" s="29" cm="1">
        <f t="array" ref="K247">IF(COUNTA(Survey!$E$4:$E$695)=1, 0, SUM(IF(COUNTIF(Survey!$E$4:$E$695, Survey!$E$4:$E$695)=1,1,0)))</f>
        <v>0</v>
      </c>
      <c r="L247" s="29">
        <f>LEN(Survey!E247)</f>
        <v>0</v>
      </c>
      <c r="M247" s="16" t="str">
        <f t="shared" si="161"/>
        <v>Fail</v>
      </c>
      <c r="N247" t="b">
        <f>IF(Survey!F247="No",TRUE,FALSE)</f>
        <v>0</v>
      </c>
      <c r="O247" t="b">
        <f>Survey!F247=Survey!E247</f>
        <v>1</v>
      </c>
      <c r="P247">
        <f>COUNTIF(Survey!$F$4:$F$695,Survey!F247)</f>
        <v>0</v>
      </c>
      <c r="Q247" s="28">
        <f>LEN(Survey!F247)</f>
        <v>0</v>
      </c>
      <c r="R247" s="16" t="str">
        <f t="shared" si="162"/>
        <v>Pass</v>
      </c>
      <c r="S247" s="29">
        <f>MOD((LEN(Survey!H247)+2),11)</f>
        <v>2</v>
      </c>
      <c r="T247">
        <f>COUNTIF(Survey!$H$4:$H$695,Survey!H247)</f>
        <v>0</v>
      </c>
      <c r="U247" s="28" t="str">
        <f>IF(Survey!$L247="Prospectus fund", "Yes", "No")</f>
        <v>No</v>
      </c>
      <c r="V247" s="16" t="str">
        <f t="shared" si="163"/>
        <v>Pass</v>
      </c>
      <c r="W247" s="29">
        <f>MOD((LEN(Survey!J247)+2),11)</f>
        <v>2</v>
      </c>
      <c r="X247">
        <f>COUNTIF(Survey!$J$4:$J$695,Survey!J247)</f>
        <v>0</v>
      </c>
      <c r="Y247" s="30" t="b">
        <f>IF(OR(Survey!$M247="ETF",Survey!$M247="ETF, alternative mutual fund",Survey!$M247="Closed-end", Survey!$M247="Split share corp", Survey!$I247="Yes"),TRUE,FALSE)</f>
        <v>0</v>
      </c>
      <c r="Z247" s="16" t="str">
        <f>IFERROR(IF(AND(OR(AC247=AD247,AD247 = "Either"),NOT(ISBLANK(Survey!K247))),"Pass","Fail"),"Pass")</f>
        <v>Fail</v>
      </c>
      <c r="AA247" s="31" cm="1">
        <f t="array" ref="AA247">SUM(SUMIF(Survey!CH247:DA247,{"&gt;0","&lt;0"})*{1,-1})</f>
        <v>0</v>
      </c>
      <c r="AB247" s="33" cm="1">
        <f t="array" ref="AB247">SUM(SUMIF(Survey!CK247,{"&gt;0","&lt;0"})*{1,-1})+SUM(SUMIF(Survey!CU247,{"&gt;0","&lt;0"})*{1,-1})</f>
        <v>0</v>
      </c>
      <c r="AC247" s="33">
        <f>Survey!K247</f>
        <v>0</v>
      </c>
      <c r="AD247" s="32" t="str">
        <f t="shared" si="164"/>
        <v>Either</v>
      </c>
      <c r="AE247" s="16" t="str">
        <f t="shared" si="165"/>
        <v>Fail</v>
      </c>
      <c r="AF247" s="58" cm="1">
        <f t="array" ref="AF247">SUM(SUMIF(Survey!CH247:DA247,{"&gt;0","&lt;0"})*{1,-1})+SUM(SUMIF(Survey!DC247:DV247,{"&gt;0","&lt;0"})*{1,-1})</f>
        <v>0</v>
      </c>
      <c r="AG247" s="58">
        <f>IFERROR(AF247/(Survey!$BA247),0)</f>
        <v>0</v>
      </c>
      <c r="AH247" s="104" t="b">
        <f>IF(OR(Survey!$M247="Alternative strategy or hedge",Survey!$M247="Private asset",Survey!$L247="Prospectus fund"),TRUE,FALSE)</f>
        <v>0</v>
      </c>
      <c r="AI247" s="104" t="b">
        <f>NOT(ISBLANK(Survey!$M247))</f>
        <v>0</v>
      </c>
      <c r="AJ247" s="16" t="str">
        <f t="shared" si="166"/>
        <v>Fail</v>
      </c>
      <c r="AK247" t="b">
        <f>IF(Survey!W247="No",TRUE,FALSE)</f>
        <v>0</v>
      </c>
      <c r="AL247" s="119">
        <f>MOD((LEN(Survey!W247)+2),22)</f>
        <v>2</v>
      </c>
      <c r="AM247" t="str">
        <f t="shared" si="167"/>
        <v>Pass</v>
      </c>
      <c r="AN247" s="33" t="b">
        <f>NOT(ISNUMBER(SEARCH("Other",Survey!$Q247)))</f>
        <v>1</v>
      </c>
      <c r="AO247" s="32" t="b">
        <f>NOT(ISBLANK(Survey!$R247))</f>
        <v>0</v>
      </c>
      <c r="AP247" s="16" t="str">
        <f t="shared" si="168"/>
        <v>Pass</v>
      </c>
      <c r="AQ247" s="114">
        <f>COUNTBLANK(Survey!$X247)</f>
        <v>1</v>
      </c>
      <c r="AR247" s="58">
        <f>IF(AND(Survey!L247&lt;&gt;"Exempt fund",OR(Survey!$M247="ETF",Survey!$M247="ETF, alternative mutual fund",Survey!$M247="Mutual fund",Survey!$M247="Alternative mutual fund",Survey!$M247="Money market")),1,0)</f>
        <v>0</v>
      </c>
      <c r="AS247" s="16" t="str">
        <f t="shared" si="169"/>
        <v>Pass</v>
      </c>
      <c r="AT247" s="33" t="b">
        <f>NOT(ISNUMBER(SEARCH("Yes",Survey!$AC247)))</f>
        <v>1</v>
      </c>
      <c r="AU247" s="32" t="b">
        <f>IF(COUNTBLANK(Survey!$AD247:$AE247)=0,TRUE, FALSE)</f>
        <v>0</v>
      </c>
      <c r="AV247" s="16" t="str">
        <f t="shared" si="170"/>
        <v>Pass</v>
      </c>
      <c r="AW247" s="33" t="b">
        <f>NOT(ISNUMBER(SEARCH("Yes",Survey!$AF247)))</f>
        <v>1</v>
      </c>
      <c r="AX247" s="32" t="b">
        <f>NOT(ISBLANK(Survey!$AH247))</f>
        <v>0</v>
      </c>
      <c r="AY247" s="16" t="str">
        <f t="shared" si="171"/>
        <v>Pass</v>
      </c>
      <c r="AZ247" s="33" t="b">
        <f>NOT(OR(ISNUMBER(SEARCH("Other",Survey!$AH247)),ISNUMBER(SEARCH("Multiple",Survey!$AH247))))</f>
        <v>1</v>
      </c>
      <c r="BA247" s="32" t="b">
        <f>NOT(ISBLANK(Survey!$AI247))</f>
        <v>0</v>
      </c>
      <c r="BB247" s="16" t="str">
        <f t="shared" si="172"/>
        <v>Fail</v>
      </c>
      <c r="BC247" s="114">
        <f>IF(ABS(Survey!$BA247)&gt;0, 1,0)</f>
        <v>0</v>
      </c>
      <c r="BD247" s="114">
        <f>IF(COUNTBLANK(Survey!$AL247)=0,1,0)</f>
        <v>0</v>
      </c>
      <c r="BE247" s="16" t="str">
        <f t="shared" si="173"/>
        <v>Pass</v>
      </c>
      <c r="BF247" s="114">
        <f>IF(ISBLANK(Survey!$AL247),0,1)</f>
        <v>0</v>
      </c>
      <c r="BG247" s="133">
        <f>COUNTBLANK(Survey!$AM247)</f>
        <v>1</v>
      </c>
      <c r="BH247" s="16" t="str">
        <f t="shared" si="174"/>
        <v>Pass</v>
      </c>
      <c r="BI247" s="114">
        <f>IF(OR(Survey!$AM247="Closed",ISBLANK(Survey!$AM247)),0,1)</f>
        <v>0</v>
      </c>
      <c r="BJ247" s="133">
        <f>IF(ISBLANK(Survey!$AN247),1,0)</f>
        <v>1</v>
      </c>
      <c r="BK247" s="118" t="str">
        <f t="shared" si="175"/>
        <v>Pass</v>
      </c>
      <c r="BL247" s="31" cm="1">
        <f t="array" ref="BL247">SUM(SUMIF(Survey!AO247:AP247,{"&gt;0","&lt;0"})*{1,-1})</f>
        <v>0</v>
      </c>
      <c r="BM247">
        <f t="shared" si="176"/>
        <v>0</v>
      </c>
      <c r="BN247">
        <f t="shared" si="177"/>
        <v>100</v>
      </c>
      <c r="BO247" s="118" t="str">
        <f t="shared" si="178"/>
        <v>Pass</v>
      </c>
      <c r="BP247">
        <f>IF(Survey!AQ247="No",0,1)</f>
        <v>1</v>
      </c>
      <c r="BQ247" s="207">
        <f>MOD((LEN(Survey!AQ247)+2),22)</f>
        <v>2</v>
      </c>
      <c r="BR247">
        <f>IF(Survey!AR247="No",0,1)</f>
        <v>1</v>
      </c>
      <c r="BS247" s="207">
        <f>MOD((LEN(Survey!AR247)+2),22)</f>
        <v>2</v>
      </c>
      <c r="BT247" s="114">
        <f>COUNTBLANK(Survey!$AQ247:$AS247)+COUNTBLANK(Survey!$AU247)</f>
        <v>4</v>
      </c>
      <c r="BU247" s="114">
        <f>IF(Survey!$I247="Yes",1,0)</f>
        <v>0</v>
      </c>
      <c r="BV247" s="114">
        <f>IF(OR(Survey!$M247="Mutual fund",Survey!$M247="Alternative mutual fund",Survey!$M247="Money market"),1,0)</f>
        <v>0</v>
      </c>
      <c r="BW247" s="119">
        <f>IF(OR(Survey!$M247="ETF",Survey!$M247="ETF, alternative mutual fund"),1,0)</f>
        <v>0</v>
      </c>
      <c r="BX247" s="16" t="str">
        <f t="shared" si="179"/>
        <v>Pass</v>
      </c>
      <c r="BY247" s="33">
        <f>IF(ISNUMBER(SEARCH("Other",Survey!$AS247)), 1, 0)</f>
        <v>0</v>
      </c>
      <c r="BZ247" s="58" t="b">
        <f>NOT(ISBLANK(Survey!$AT247))</f>
        <v>0</v>
      </c>
      <c r="CA247" s="16" t="str">
        <f t="shared" si="180"/>
        <v>Pass</v>
      </c>
      <c r="CB247" s="114">
        <f>IF(Survey!$BB247=0, 0,1)</f>
        <v>0</v>
      </c>
      <c r="CC247" s="58">
        <f>Survey!$AV247</f>
        <v>0</v>
      </c>
      <c r="CD247" s="58">
        <f>Survey!$BC247+Survey!$BD247+ABS(Survey!$BE247)-ABS(Survey!$BF247)-ABS(Survey!$BG247)-ABS(Survey!$BL247)</f>
        <v>0</v>
      </c>
      <c r="CE247" s="138">
        <f>Survey!BB247+(ABS(Survey!$BH247)-ABS(Survey!$BI247)+ABS(Survey!$BJ247)-ABS(Survey!$BK247))*0.5</f>
        <v>0</v>
      </c>
      <c r="CF247" s="58">
        <f t="shared" si="181"/>
        <v>0</v>
      </c>
      <c r="CG247" s="58">
        <f>IF(AND($CC247&gt;$CF247-0.2,$CC247&lt;$CF247+0.2,ISBLANK(Survey!$AV247)=FALSE),0,1)</f>
        <v>1</v>
      </c>
      <c r="CH247" s="133">
        <f>IF(ISBLANK(Survey!$AW247),1,0)</f>
        <v>1</v>
      </c>
      <c r="CI247" s="16" t="str">
        <f t="shared" si="182"/>
        <v>Pass</v>
      </c>
      <c r="CJ247" s="114">
        <f>IF(Survey!$BB247=0, 0,1)</f>
        <v>0</v>
      </c>
      <c r="CK247" s="58">
        <f>IF(AND(Survey!$AX247&gt;=0,Survey!$AX247&lt;=0.2,Survey!$AX247&lt;&gt;""),0,1)</f>
        <v>1</v>
      </c>
      <c r="CL247" s="114">
        <f>IF(ISBLANK(Survey!$AY247),1,0)</f>
        <v>1</v>
      </c>
      <c r="CM247" s="16" t="str">
        <f t="shared" si="183"/>
        <v>Fail</v>
      </c>
      <c r="CN247" s="133">
        <f>Survey!$AZ247</f>
        <v>0</v>
      </c>
      <c r="CO247" s="16" t="str">
        <f t="shared" si="184"/>
        <v>Pass</v>
      </c>
      <c r="CP247" s="31">
        <f>Survey!$BA247</f>
        <v>0</v>
      </c>
      <c r="CQ247" s="138">
        <f>Survey!$BB247+Survey!$BC247+Survey!$BD247+ABS(Survey!$BE247)-ABS(Survey!$BF247)-ABS(Survey!$BG247)+ABS(Survey!$BH247)-ABS(Survey!$BI247)+ABS(Survey!$BJ247)-ABS(Survey!$BK247)-ABS(Survey!$BL247)+Survey!$BM247</f>
        <v>0</v>
      </c>
      <c r="CR247" s="30">
        <f t="shared" si="185"/>
        <v>0</v>
      </c>
      <c r="CS247" s="17">
        <f t="shared" si="186"/>
        <v>0</v>
      </c>
      <c r="CT247" s="16" t="str">
        <f t="shared" si="187"/>
        <v>Pass</v>
      </c>
      <c r="CU247" s="33" t="b">
        <f>IF(ABS(Survey!$BM247)=0,TRUE,FALSE)</f>
        <v>1</v>
      </c>
      <c r="CV247" s="32" t="b">
        <f>NOT(ISBLANK(Survey!$BN247))</f>
        <v>0</v>
      </c>
      <c r="CW247" t="str">
        <f t="shared" si="188"/>
        <v>Fail</v>
      </c>
      <c r="CX247" s="25">
        <f>Survey!$BA247</f>
        <v>0</v>
      </c>
      <c r="CY247" s="25" cm="1">
        <f t="array" ref="CY247">SUM(SUMIF(Survey!BP247:BW247,{"&gt;0","&lt;0"})*{1,-1})-SUM(SUMIF(Survey!BY247:CF247,{"&gt;0","&lt;0"})*{1,-1})</f>
        <v>0</v>
      </c>
      <c r="CZ247" s="30" t="str">
        <f t="shared" si="189"/>
        <v>No holdings</v>
      </c>
      <c r="DA247">
        <f t="shared" si="190"/>
        <v>0</v>
      </c>
      <c r="DB247" s="16" t="str">
        <f t="shared" si="191"/>
        <v>Fail</v>
      </c>
      <c r="DC247" s="31">
        <f>Survey!$BA247</f>
        <v>0</v>
      </c>
      <c r="DD247" s="31" cm="1">
        <f t="array" ref="DD247">SUM(SUMIF(Survey!CH247:DA247,{"&gt;0","&lt;0"})*{1,-1})-SUM(SUMIF(Survey!DC247:DV247,{"&gt;0","&lt;0"})*{1,-1})</f>
        <v>0</v>
      </c>
      <c r="DE247" s="30" t="str">
        <f t="shared" si="192"/>
        <v>No holdings</v>
      </c>
      <c r="DF247" s="17">
        <f t="shared" si="193"/>
        <v>0</v>
      </c>
      <c r="DG247" s="16" t="str">
        <f t="shared" si="194"/>
        <v>Pass</v>
      </c>
      <c r="DH247" s="33" t="b">
        <f>IF(ABS(Survey!$DA247)=0,TRUE,FALSE)</f>
        <v>1</v>
      </c>
      <c r="DI247" s="32" t="b">
        <f>NOT(ISBLANK(Survey!$DB247))</f>
        <v>0</v>
      </c>
      <c r="DJ247" s="16" t="str">
        <f t="shared" si="195"/>
        <v>Pass</v>
      </c>
      <c r="DK247" s="33" t="b">
        <f>IF(ABS(Survey!$DV247)=0,TRUE,FALSE)</f>
        <v>1</v>
      </c>
      <c r="DL247" s="32" t="b">
        <f>NOT(ISBLANK(Survey!$DW247))</f>
        <v>0</v>
      </c>
      <c r="DM247" t="str">
        <f t="shared" si="196"/>
        <v>Pass</v>
      </c>
      <c r="DN247" s="25" cm="1">
        <f t="array" ref="DN247">SUM(SUMIF(Survey!CW247,{"&gt;0","&lt;0"})*{1,-1})+SUM(SUMIF(Survey!DR247,{"&gt;0","&lt;0"})*{1,-1})</f>
        <v>0</v>
      </c>
      <c r="DO247" s="25">
        <f>SUM(SUMIF(Survey!DY247:EE247,{"&gt;0","&lt;0"})*{1,-1})+SUM(SUMIF(Survey!EG247:EM247,{"&gt;0","&lt;0"})*{1,-1})</f>
        <v>0</v>
      </c>
      <c r="DP247">
        <f t="shared" si="197"/>
        <v>0</v>
      </c>
      <c r="DQ247">
        <f t="shared" si="198"/>
        <v>0</v>
      </c>
      <c r="DR247" s="16" t="str">
        <f t="shared" si="199"/>
        <v>Pass</v>
      </c>
      <c r="DS247" s="33" t="b">
        <f>IF(ABS(Survey!$EE247)=0,TRUE,FALSE)</f>
        <v>1</v>
      </c>
      <c r="DT247" s="32" t="b">
        <f>NOT(ISBLANK(Survey!EF247))</f>
        <v>0</v>
      </c>
      <c r="DU247" s="16" t="str">
        <f t="shared" si="200"/>
        <v>Pass</v>
      </c>
      <c r="DV247" s="33" t="b">
        <f>IF(ABS(Survey!$EM247)=0,TRUE,FALSE)</f>
        <v>1</v>
      </c>
      <c r="DW247" s="32" t="b">
        <f>NOT(ISBLANK(Survey!$EN247))</f>
        <v>0</v>
      </c>
      <c r="DX247" s="16" t="str">
        <f t="shared" si="201"/>
        <v>Fail</v>
      </c>
      <c r="DY247" s="31">
        <f>SUM(SUMIF(Survey!ET247:EV247,{"&gt;0","&lt;0"})*{1,-1})</f>
        <v>0</v>
      </c>
      <c r="DZ247">
        <f t="shared" si="202"/>
        <v>0</v>
      </c>
      <c r="EA247">
        <f t="shared" si="203"/>
        <v>100</v>
      </c>
      <c r="EB247" s="30" t="b">
        <f>IF(OR(Survey!$M247="ETF",Survey!$M247="ETF, alternative mutual fund",Survey!$M247="Closed-end", Survey!$M247="Split share corp"),TRUE,FALSE)</f>
        <v>0</v>
      </c>
      <c r="EC247" s="16" t="str">
        <f t="shared" si="204"/>
        <v>Fail</v>
      </c>
      <c r="ED247" s="31">
        <f>SUM(SUMIF(Survey!EX247:FD247,{"&gt;0","&lt;0"})*{1,-1})</f>
        <v>0</v>
      </c>
      <c r="EE247">
        <f t="shared" si="205"/>
        <v>0</v>
      </c>
      <c r="EF247" s="17">
        <f t="shared" si="206"/>
        <v>100</v>
      </c>
      <c r="EG247" s="16" t="str">
        <f t="shared" si="207"/>
        <v>Fail</v>
      </c>
      <c r="EH247" s="31">
        <f>SUM(SUMIF(Survey!FF247:FL247,{"&gt;0","&lt;0"})*{1,-1})</f>
        <v>0</v>
      </c>
      <c r="EI247">
        <f t="shared" si="208"/>
        <v>0</v>
      </c>
      <c r="EJ247" s="17">
        <f t="shared" si="209"/>
        <v>100</v>
      </c>
    </row>
    <row r="248" spans="1:140">
      <c r="A248">
        <v>248</v>
      </c>
      <c r="B248" t="str">
        <f t="shared" si="0"/>
        <v>Pass</v>
      </c>
      <c r="C248" t="str">
        <f>IF(COUNTBLANK(Survey!B248:FM248)=$C$2, "Pass", "Fail")</f>
        <v>Pass</v>
      </c>
      <c r="D248" s="16" t="str">
        <f t="shared" si="158"/>
        <v>Fail</v>
      </c>
      <c r="E248" t="str">
        <f>IF(OR(ISBLANK(Survey!AL248),COUNTIF(G248:BJ248,"Fail")),"Fail","Pass")</f>
        <v>Fail</v>
      </c>
      <c r="F248" s="265"/>
      <c r="G248" s="16" t="str">
        <f t="shared" si="159"/>
        <v>Fail</v>
      </c>
      <c r="H248" s="139">
        <f>COUNTBLANK(Survey!B248:D248)+COUNTBLANK(Survey!G248)+COUNTBLANK(Survey!I248)+COUNTBLANK(Survey!K248:M248)+COUNTBLANK(Survey!P248:Q248)+COUNTBLANK(Survey!T248:W248)+COUNTBLANK(Survey!Z248:AC248)+COUNTBLANK(Survey!AF248:AG248)+COUNTBLANK(Survey!AK248:AK248)</f>
        <v>21</v>
      </c>
      <c r="I248" t="str">
        <f t="shared" si="160"/>
        <v>Fail</v>
      </c>
      <c r="J248" t="b">
        <f>IF(Survey!E248="No",TRUE,FALSE)</f>
        <v>0</v>
      </c>
      <c r="K248" s="29" cm="1">
        <f t="array" ref="K248">IF(COUNTA(Survey!$E$4:$E$695)=1, 0, SUM(IF(COUNTIF(Survey!$E$4:$E$695, Survey!$E$4:$E$695)=1,1,0)))</f>
        <v>0</v>
      </c>
      <c r="L248" s="29">
        <f>LEN(Survey!E248)</f>
        <v>0</v>
      </c>
      <c r="M248" s="16" t="str">
        <f t="shared" si="161"/>
        <v>Fail</v>
      </c>
      <c r="N248" t="b">
        <f>IF(Survey!F248="No",TRUE,FALSE)</f>
        <v>0</v>
      </c>
      <c r="O248" t="b">
        <f>Survey!F248=Survey!E248</f>
        <v>1</v>
      </c>
      <c r="P248">
        <f>COUNTIF(Survey!$F$4:$F$695,Survey!F248)</f>
        <v>0</v>
      </c>
      <c r="Q248" s="28">
        <f>LEN(Survey!F248)</f>
        <v>0</v>
      </c>
      <c r="R248" s="16" t="str">
        <f t="shared" si="162"/>
        <v>Pass</v>
      </c>
      <c r="S248" s="29">
        <f>MOD((LEN(Survey!H248)+2),11)</f>
        <v>2</v>
      </c>
      <c r="T248">
        <f>COUNTIF(Survey!$H$4:$H$695,Survey!H248)</f>
        <v>0</v>
      </c>
      <c r="U248" s="28" t="str">
        <f>IF(Survey!$L248="Prospectus fund", "Yes", "No")</f>
        <v>No</v>
      </c>
      <c r="V248" s="16" t="str">
        <f t="shared" si="163"/>
        <v>Pass</v>
      </c>
      <c r="W248" s="29">
        <f>MOD((LEN(Survey!J248)+2),11)</f>
        <v>2</v>
      </c>
      <c r="X248">
        <f>COUNTIF(Survey!$J$4:$J$695,Survey!J248)</f>
        <v>0</v>
      </c>
      <c r="Y248" s="30" t="b">
        <f>IF(OR(Survey!$M248="ETF",Survey!$M248="ETF, alternative mutual fund",Survey!$M248="Closed-end", Survey!$M248="Split share corp", Survey!$I248="Yes"),TRUE,FALSE)</f>
        <v>0</v>
      </c>
      <c r="Z248" s="16" t="str">
        <f>IFERROR(IF(AND(OR(AC248=AD248,AD248 = "Either"),NOT(ISBLANK(Survey!K248))),"Pass","Fail"),"Pass")</f>
        <v>Fail</v>
      </c>
      <c r="AA248" s="31" cm="1">
        <f t="array" ref="AA248">SUM(SUMIF(Survey!CH248:DA248,{"&gt;0","&lt;0"})*{1,-1})</f>
        <v>0</v>
      </c>
      <c r="AB248" s="33" cm="1">
        <f t="array" ref="AB248">SUM(SUMIF(Survey!CK248,{"&gt;0","&lt;0"})*{1,-1})+SUM(SUMIF(Survey!CU248,{"&gt;0","&lt;0"})*{1,-1})</f>
        <v>0</v>
      </c>
      <c r="AC248" s="33">
        <f>Survey!K248</f>
        <v>0</v>
      </c>
      <c r="AD248" s="32" t="str">
        <f t="shared" si="164"/>
        <v>Either</v>
      </c>
      <c r="AE248" s="16" t="str">
        <f t="shared" si="165"/>
        <v>Fail</v>
      </c>
      <c r="AF248" s="58" cm="1">
        <f t="array" ref="AF248">SUM(SUMIF(Survey!CH248:DA248,{"&gt;0","&lt;0"})*{1,-1})+SUM(SUMIF(Survey!DC248:DV248,{"&gt;0","&lt;0"})*{1,-1})</f>
        <v>0</v>
      </c>
      <c r="AG248" s="58">
        <f>IFERROR(AF248/(Survey!$BA248),0)</f>
        <v>0</v>
      </c>
      <c r="AH248" s="104" t="b">
        <f>IF(OR(Survey!$M248="Alternative strategy or hedge",Survey!$M248="Private asset",Survey!$L248="Prospectus fund"),TRUE,FALSE)</f>
        <v>0</v>
      </c>
      <c r="AI248" s="104" t="b">
        <f>NOT(ISBLANK(Survey!$M248))</f>
        <v>0</v>
      </c>
      <c r="AJ248" s="16" t="str">
        <f t="shared" si="166"/>
        <v>Fail</v>
      </c>
      <c r="AK248" t="b">
        <f>IF(Survey!W248="No",TRUE,FALSE)</f>
        <v>0</v>
      </c>
      <c r="AL248" s="119">
        <f>MOD((LEN(Survey!W248)+2),22)</f>
        <v>2</v>
      </c>
      <c r="AM248" t="str">
        <f t="shared" si="167"/>
        <v>Pass</v>
      </c>
      <c r="AN248" s="33" t="b">
        <f>NOT(ISNUMBER(SEARCH("Other",Survey!$Q248)))</f>
        <v>1</v>
      </c>
      <c r="AO248" s="32" t="b">
        <f>NOT(ISBLANK(Survey!$R248))</f>
        <v>0</v>
      </c>
      <c r="AP248" s="16" t="str">
        <f t="shared" si="168"/>
        <v>Pass</v>
      </c>
      <c r="AQ248" s="114">
        <f>COUNTBLANK(Survey!$X248)</f>
        <v>1</v>
      </c>
      <c r="AR248" s="58">
        <f>IF(AND(Survey!L248&lt;&gt;"Exempt fund",OR(Survey!$M248="ETF",Survey!$M248="ETF, alternative mutual fund",Survey!$M248="Mutual fund",Survey!$M248="Alternative mutual fund",Survey!$M248="Money market")),1,0)</f>
        <v>0</v>
      </c>
      <c r="AS248" s="16" t="str">
        <f t="shared" si="169"/>
        <v>Pass</v>
      </c>
      <c r="AT248" s="33" t="b">
        <f>NOT(ISNUMBER(SEARCH("Yes",Survey!$AC248)))</f>
        <v>1</v>
      </c>
      <c r="AU248" s="32" t="b">
        <f>IF(COUNTBLANK(Survey!$AD248:$AE248)=0,TRUE, FALSE)</f>
        <v>0</v>
      </c>
      <c r="AV248" s="16" t="str">
        <f t="shared" si="170"/>
        <v>Pass</v>
      </c>
      <c r="AW248" s="33" t="b">
        <f>NOT(ISNUMBER(SEARCH("Yes",Survey!$AF248)))</f>
        <v>1</v>
      </c>
      <c r="AX248" s="32" t="b">
        <f>NOT(ISBLANK(Survey!$AH248))</f>
        <v>0</v>
      </c>
      <c r="AY248" s="16" t="str">
        <f t="shared" si="171"/>
        <v>Pass</v>
      </c>
      <c r="AZ248" s="33" t="b">
        <f>NOT(OR(ISNUMBER(SEARCH("Other",Survey!$AH248)),ISNUMBER(SEARCH("Multiple",Survey!$AH248))))</f>
        <v>1</v>
      </c>
      <c r="BA248" s="32" t="b">
        <f>NOT(ISBLANK(Survey!$AI248))</f>
        <v>0</v>
      </c>
      <c r="BB248" s="16" t="str">
        <f t="shared" si="172"/>
        <v>Fail</v>
      </c>
      <c r="BC248" s="114">
        <f>IF(ABS(Survey!$BA248)&gt;0, 1,0)</f>
        <v>0</v>
      </c>
      <c r="BD248" s="114">
        <f>IF(COUNTBLANK(Survey!$AL248)=0,1,0)</f>
        <v>0</v>
      </c>
      <c r="BE248" s="16" t="str">
        <f t="shared" si="173"/>
        <v>Pass</v>
      </c>
      <c r="BF248" s="114">
        <f>IF(ISBLANK(Survey!$AL248),0,1)</f>
        <v>0</v>
      </c>
      <c r="BG248" s="133">
        <f>COUNTBLANK(Survey!$AM248)</f>
        <v>1</v>
      </c>
      <c r="BH248" s="16" t="str">
        <f t="shared" si="174"/>
        <v>Pass</v>
      </c>
      <c r="BI248" s="114">
        <f>IF(OR(Survey!$AM248="Closed",ISBLANK(Survey!$AM248)),0,1)</f>
        <v>0</v>
      </c>
      <c r="BJ248" s="133">
        <f>IF(ISBLANK(Survey!$AN248),1,0)</f>
        <v>1</v>
      </c>
      <c r="BK248" s="118" t="str">
        <f t="shared" si="175"/>
        <v>Pass</v>
      </c>
      <c r="BL248" s="31" cm="1">
        <f t="array" ref="BL248">SUM(SUMIF(Survey!AO248:AP248,{"&gt;0","&lt;0"})*{1,-1})</f>
        <v>0</v>
      </c>
      <c r="BM248">
        <f t="shared" si="176"/>
        <v>0</v>
      </c>
      <c r="BN248">
        <f t="shared" si="177"/>
        <v>100</v>
      </c>
      <c r="BO248" s="118" t="str">
        <f t="shared" si="178"/>
        <v>Pass</v>
      </c>
      <c r="BP248">
        <f>IF(Survey!AQ248="No",0,1)</f>
        <v>1</v>
      </c>
      <c r="BQ248" s="207">
        <f>MOD((LEN(Survey!AQ248)+2),22)</f>
        <v>2</v>
      </c>
      <c r="BR248">
        <f>IF(Survey!AR248="No",0,1)</f>
        <v>1</v>
      </c>
      <c r="BS248" s="207">
        <f>MOD((LEN(Survey!AR248)+2),22)</f>
        <v>2</v>
      </c>
      <c r="BT248" s="114">
        <f>COUNTBLANK(Survey!$AQ248:$AS248)+COUNTBLANK(Survey!$AU248)</f>
        <v>4</v>
      </c>
      <c r="BU248" s="114">
        <f>IF(Survey!$I248="Yes",1,0)</f>
        <v>0</v>
      </c>
      <c r="BV248" s="114">
        <f>IF(OR(Survey!$M248="Mutual fund",Survey!$M248="Alternative mutual fund",Survey!$M248="Money market"),1,0)</f>
        <v>0</v>
      </c>
      <c r="BW248" s="119">
        <f>IF(OR(Survey!$M248="ETF",Survey!$M248="ETF, alternative mutual fund"),1,0)</f>
        <v>0</v>
      </c>
      <c r="BX248" s="16" t="str">
        <f t="shared" si="179"/>
        <v>Pass</v>
      </c>
      <c r="BY248" s="33">
        <f>IF(ISNUMBER(SEARCH("Other",Survey!$AS248)), 1, 0)</f>
        <v>0</v>
      </c>
      <c r="BZ248" s="58" t="b">
        <f>NOT(ISBLANK(Survey!$AT248))</f>
        <v>0</v>
      </c>
      <c r="CA248" s="16" t="str">
        <f t="shared" si="180"/>
        <v>Pass</v>
      </c>
      <c r="CB248" s="114">
        <f>IF(Survey!$BB248=0, 0,1)</f>
        <v>0</v>
      </c>
      <c r="CC248" s="58">
        <f>Survey!$AV248</f>
        <v>0</v>
      </c>
      <c r="CD248" s="58">
        <f>Survey!$BC248+Survey!$BD248+ABS(Survey!$BE248)-ABS(Survey!$BF248)-ABS(Survey!$BG248)-ABS(Survey!$BL248)</f>
        <v>0</v>
      </c>
      <c r="CE248" s="138">
        <f>Survey!BB248+(ABS(Survey!$BH248)-ABS(Survey!$BI248)+ABS(Survey!$BJ248)-ABS(Survey!$BK248))*0.5</f>
        <v>0</v>
      </c>
      <c r="CF248" s="58">
        <f t="shared" si="181"/>
        <v>0</v>
      </c>
      <c r="CG248" s="58">
        <f>IF(AND($CC248&gt;$CF248-0.2,$CC248&lt;$CF248+0.2,ISBLANK(Survey!$AV248)=FALSE),0,1)</f>
        <v>1</v>
      </c>
      <c r="CH248" s="133">
        <f>IF(ISBLANK(Survey!$AW248),1,0)</f>
        <v>1</v>
      </c>
      <c r="CI248" s="16" t="str">
        <f t="shared" si="182"/>
        <v>Pass</v>
      </c>
      <c r="CJ248" s="114">
        <f>IF(Survey!$BB248=0, 0,1)</f>
        <v>0</v>
      </c>
      <c r="CK248" s="58">
        <f>IF(AND(Survey!$AX248&gt;=0,Survey!$AX248&lt;=0.2,Survey!$AX248&lt;&gt;""),0,1)</f>
        <v>1</v>
      </c>
      <c r="CL248" s="114">
        <f>IF(ISBLANK(Survey!$AY248),1,0)</f>
        <v>1</v>
      </c>
      <c r="CM248" s="16" t="str">
        <f t="shared" si="183"/>
        <v>Fail</v>
      </c>
      <c r="CN248" s="133">
        <f>Survey!$AZ248</f>
        <v>0</v>
      </c>
      <c r="CO248" s="16" t="str">
        <f t="shared" si="184"/>
        <v>Pass</v>
      </c>
      <c r="CP248" s="31">
        <f>Survey!$BA248</f>
        <v>0</v>
      </c>
      <c r="CQ248" s="138">
        <f>Survey!$BB248+Survey!$BC248+Survey!$BD248+ABS(Survey!$BE248)-ABS(Survey!$BF248)-ABS(Survey!$BG248)+ABS(Survey!$BH248)-ABS(Survey!$BI248)+ABS(Survey!$BJ248)-ABS(Survey!$BK248)-ABS(Survey!$BL248)+Survey!$BM248</f>
        <v>0</v>
      </c>
      <c r="CR248" s="30">
        <f t="shared" si="185"/>
        <v>0</v>
      </c>
      <c r="CS248" s="17">
        <f t="shared" si="186"/>
        <v>0</v>
      </c>
      <c r="CT248" s="16" t="str">
        <f t="shared" si="187"/>
        <v>Pass</v>
      </c>
      <c r="CU248" s="33" t="b">
        <f>IF(ABS(Survey!$BM248)=0,TRUE,FALSE)</f>
        <v>1</v>
      </c>
      <c r="CV248" s="32" t="b">
        <f>NOT(ISBLANK(Survey!$BN248))</f>
        <v>0</v>
      </c>
      <c r="CW248" t="str">
        <f t="shared" si="188"/>
        <v>Fail</v>
      </c>
      <c r="CX248" s="25">
        <f>Survey!$BA248</f>
        <v>0</v>
      </c>
      <c r="CY248" s="25" cm="1">
        <f t="array" ref="CY248">SUM(SUMIF(Survey!BP248:BW248,{"&gt;0","&lt;0"})*{1,-1})-SUM(SUMIF(Survey!BY248:CF248,{"&gt;0","&lt;0"})*{1,-1})</f>
        <v>0</v>
      </c>
      <c r="CZ248" s="30" t="str">
        <f t="shared" si="189"/>
        <v>No holdings</v>
      </c>
      <c r="DA248">
        <f t="shared" si="190"/>
        <v>0</v>
      </c>
      <c r="DB248" s="16" t="str">
        <f t="shared" si="191"/>
        <v>Fail</v>
      </c>
      <c r="DC248" s="31">
        <f>Survey!$BA248</f>
        <v>0</v>
      </c>
      <c r="DD248" s="31" cm="1">
        <f t="array" ref="DD248">SUM(SUMIF(Survey!CH248:DA248,{"&gt;0","&lt;0"})*{1,-1})-SUM(SUMIF(Survey!DC248:DV248,{"&gt;0","&lt;0"})*{1,-1})</f>
        <v>0</v>
      </c>
      <c r="DE248" s="30" t="str">
        <f t="shared" si="192"/>
        <v>No holdings</v>
      </c>
      <c r="DF248" s="17">
        <f t="shared" si="193"/>
        <v>0</v>
      </c>
      <c r="DG248" s="16" t="str">
        <f t="shared" si="194"/>
        <v>Pass</v>
      </c>
      <c r="DH248" s="33" t="b">
        <f>IF(ABS(Survey!$DA248)=0,TRUE,FALSE)</f>
        <v>1</v>
      </c>
      <c r="DI248" s="32" t="b">
        <f>NOT(ISBLANK(Survey!$DB248))</f>
        <v>0</v>
      </c>
      <c r="DJ248" s="16" t="str">
        <f t="shared" si="195"/>
        <v>Pass</v>
      </c>
      <c r="DK248" s="33" t="b">
        <f>IF(ABS(Survey!$DV248)=0,TRUE,FALSE)</f>
        <v>1</v>
      </c>
      <c r="DL248" s="32" t="b">
        <f>NOT(ISBLANK(Survey!$DW248))</f>
        <v>0</v>
      </c>
      <c r="DM248" t="str">
        <f t="shared" si="196"/>
        <v>Pass</v>
      </c>
      <c r="DN248" s="25" cm="1">
        <f t="array" ref="DN248">SUM(SUMIF(Survey!CW248,{"&gt;0","&lt;0"})*{1,-1})+SUM(SUMIF(Survey!DR248,{"&gt;0","&lt;0"})*{1,-1})</f>
        <v>0</v>
      </c>
      <c r="DO248" s="25">
        <f>SUM(SUMIF(Survey!DY248:EE248,{"&gt;0","&lt;0"})*{1,-1})+SUM(SUMIF(Survey!EG248:EM248,{"&gt;0","&lt;0"})*{1,-1})</f>
        <v>0</v>
      </c>
      <c r="DP248">
        <f t="shared" si="197"/>
        <v>0</v>
      </c>
      <c r="DQ248">
        <f t="shared" si="198"/>
        <v>0</v>
      </c>
      <c r="DR248" s="16" t="str">
        <f t="shared" si="199"/>
        <v>Pass</v>
      </c>
      <c r="DS248" s="33" t="b">
        <f>IF(ABS(Survey!$EE248)=0,TRUE,FALSE)</f>
        <v>1</v>
      </c>
      <c r="DT248" s="32" t="b">
        <f>NOT(ISBLANK(Survey!EF248))</f>
        <v>0</v>
      </c>
      <c r="DU248" s="16" t="str">
        <f t="shared" si="200"/>
        <v>Pass</v>
      </c>
      <c r="DV248" s="33" t="b">
        <f>IF(ABS(Survey!$EM248)=0,TRUE,FALSE)</f>
        <v>1</v>
      </c>
      <c r="DW248" s="32" t="b">
        <f>NOT(ISBLANK(Survey!$EN248))</f>
        <v>0</v>
      </c>
      <c r="DX248" s="16" t="str">
        <f t="shared" si="201"/>
        <v>Fail</v>
      </c>
      <c r="DY248" s="31">
        <f>SUM(SUMIF(Survey!ET248:EV248,{"&gt;0","&lt;0"})*{1,-1})</f>
        <v>0</v>
      </c>
      <c r="DZ248">
        <f t="shared" si="202"/>
        <v>0</v>
      </c>
      <c r="EA248">
        <f t="shared" si="203"/>
        <v>100</v>
      </c>
      <c r="EB248" s="30" t="b">
        <f>IF(OR(Survey!$M248="ETF",Survey!$M248="ETF, alternative mutual fund",Survey!$M248="Closed-end", Survey!$M248="Split share corp"),TRUE,FALSE)</f>
        <v>0</v>
      </c>
      <c r="EC248" s="16" t="str">
        <f t="shared" si="204"/>
        <v>Fail</v>
      </c>
      <c r="ED248" s="31">
        <f>SUM(SUMIF(Survey!EX248:FD248,{"&gt;0","&lt;0"})*{1,-1})</f>
        <v>0</v>
      </c>
      <c r="EE248">
        <f t="shared" si="205"/>
        <v>0</v>
      </c>
      <c r="EF248" s="17">
        <f t="shared" si="206"/>
        <v>100</v>
      </c>
      <c r="EG248" s="16" t="str">
        <f t="shared" si="207"/>
        <v>Fail</v>
      </c>
      <c r="EH248" s="31">
        <f>SUM(SUMIF(Survey!FF248:FL248,{"&gt;0","&lt;0"})*{1,-1})</f>
        <v>0</v>
      </c>
      <c r="EI248">
        <f t="shared" si="208"/>
        <v>0</v>
      </c>
      <c r="EJ248" s="17">
        <f t="shared" si="209"/>
        <v>100</v>
      </c>
    </row>
    <row r="249" spans="1:140">
      <c r="A249">
        <v>249</v>
      </c>
      <c r="B249" t="str">
        <f t="shared" si="0"/>
        <v>Pass</v>
      </c>
      <c r="C249" t="str">
        <f>IF(COUNTBLANK(Survey!B249:FM249)=$C$2, "Pass", "Fail")</f>
        <v>Pass</v>
      </c>
      <c r="D249" s="16" t="str">
        <f t="shared" si="158"/>
        <v>Fail</v>
      </c>
      <c r="E249" t="str">
        <f>IF(OR(ISBLANK(Survey!AL249),COUNTIF(G249:BJ249,"Fail")),"Fail","Pass")</f>
        <v>Fail</v>
      </c>
      <c r="F249" s="265"/>
      <c r="G249" s="16" t="str">
        <f t="shared" si="159"/>
        <v>Fail</v>
      </c>
      <c r="H249" s="139">
        <f>COUNTBLANK(Survey!B249:D249)+COUNTBLANK(Survey!G249)+COUNTBLANK(Survey!I249)+COUNTBLANK(Survey!K249:M249)+COUNTBLANK(Survey!P249:Q249)+COUNTBLANK(Survey!T249:W249)+COUNTBLANK(Survey!Z249:AC249)+COUNTBLANK(Survey!AF249:AG249)+COUNTBLANK(Survey!AK249:AK249)</f>
        <v>21</v>
      </c>
      <c r="I249" t="str">
        <f t="shared" si="160"/>
        <v>Fail</v>
      </c>
      <c r="J249" t="b">
        <f>IF(Survey!E249="No",TRUE,FALSE)</f>
        <v>0</v>
      </c>
      <c r="K249" s="29" cm="1">
        <f t="array" ref="K249">IF(COUNTA(Survey!$E$4:$E$695)=1, 0, SUM(IF(COUNTIF(Survey!$E$4:$E$695, Survey!$E$4:$E$695)=1,1,0)))</f>
        <v>0</v>
      </c>
      <c r="L249" s="29">
        <f>LEN(Survey!E249)</f>
        <v>0</v>
      </c>
      <c r="M249" s="16" t="str">
        <f t="shared" si="161"/>
        <v>Fail</v>
      </c>
      <c r="N249" t="b">
        <f>IF(Survey!F249="No",TRUE,FALSE)</f>
        <v>0</v>
      </c>
      <c r="O249" t="b">
        <f>Survey!F249=Survey!E249</f>
        <v>1</v>
      </c>
      <c r="P249">
        <f>COUNTIF(Survey!$F$4:$F$695,Survey!F249)</f>
        <v>0</v>
      </c>
      <c r="Q249" s="28">
        <f>LEN(Survey!F249)</f>
        <v>0</v>
      </c>
      <c r="R249" s="16" t="str">
        <f t="shared" si="162"/>
        <v>Pass</v>
      </c>
      <c r="S249" s="29">
        <f>MOD((LEN(Survey!H249)+2),11)</f>
        <v>2</v>
      </c>
      <c r="T249">
        <f>COUNTIF(Survey!$H$4:$H$695,Survey!H249)</f>
        <v>0</v>
      </c>
      <c r="U249" s="28" t="str">
        <f>IF(Survey!$L249="Prospectus fund", "Yes", "No")</f>
        <v>No</v>
      </c>
      <c r="V249" s="16" t="str">
        <f t="shared" si="163"/>
        <v>Pass</v>
      </c>
      <c r="W249" s="29">
        <f>MOD((LEN(Survey!J249)+2),11)</f>
        <v>2</v>
      </c>
      <c r="X249">
        <f>COUNTIF(Survey!$J$4:$J$695,Survey!J249)</f>
        <v>0</v>
      </c>
      <c r="Y249" s="30" t="b">
        <f>IF(OR(Survey!$M249="ETF",Survey!$M249="ETF, alternative mutual fund",Survey!$M249="Closed-end", Survey!$M249="Split share corp", Survey!$I249="Yes"),TRUE,FALSE)</f>
        <v>0</v>
      </c>
      <c r="Z249" s="16" t="str">
        <f>IFERROR(IF(AND(OR(AC249=AD249,AD249 = "Either"),NOT(ISBLANK(Survey!K249))),"Pass","Fail"),"Pass")</f>
        <v>Fail</v>
      </c>
      <c r="AA249" s="31" cm="1">
        <f t="array" ref="AA249">SUM(SUMIF(Survey!CH249:DA249,{"&gt;0","&lt;0"})*{1,-1})</f>
        <v>0</v>
      </c>
      <c r="AB249" s="33" cm="1">
        <f t="array" ref="AB249">SUM(SUMIF(Survey!CK249,{"&gt;0","&lt;0"})*{1,-1})+SUM(SUMIF(Survey!CU249,{"&gt;0","&lt;0"})*{1,-1})</f>
        <v>0</v>
      </c>
      <c r="AC249" s="33">
        <f>Survey!K249</f>
        <v>0</v>
      </c>
      <c r="AD249" s="32" t="str">
        <f t="shared" si="164"/>
        <v>Either</v>
      </c>
      <c r="AE249" s="16" t="str">
        <f t="shared" si="165"/>
        <v>Fail</v>
      </c>
      <c r="AF249" s="58" cm="1">
        <f t="array" ref="AF249">SUM(SUMIF(Survey!CH249:DA249,{"&gt;0","&lt;0"})*{1,-1})+SUM(SUMIF(Survey!DC249:DV249,{"&gt;0","&lt;0"})*{1,-1})</f>
        <v>0</v>
      </c>
      <c r="AG249" s="58">
        <f>IFERROR(AF249/(Survey!$BA249),0)</f>
        <v>0</v>
      </c>
      <c r="AH249" s="104" t="b">
        <f>IF(OR(Survey!$M249="Alternative strategy or hedge",Survey!$M249="Private asset",Survey!$L249="Prospectus fund"),TRUE,FALSE)</f>
        <v>0</v>
      </c>
      <c r="AI249" s="104" t="b">
        <f>NOT(ISBLANK(Survey!$M249))</f>
        <v>0</v>
      </c>
      <c r="AJ249" s="16" t="str">
        <f t="shared" si="166"/>
        <v>Fail</v>
      </c>
      <c r="AK249" t="b">
        <f>IF(Survey!W249="No",TRUE,FALSE)</f>
        <v>0</v>
      </c>
      <c r="AL249" s="119">
        <f>MOD((LEN(Survey!W249)+2),22)</f>
        <v>2</v>
      </c>
      <c r="AM249" t="str">
        <f t="shared" si="167"/>
        <v>Pass</v>
      </c>
      <c r="AN249" s="33" t="b">
        <f>NOT(ISNUMBER(SEARCH("Other",Survey!$Q249)))</f>
        <v>1</v>
      </c>
      <c r="AO249" s="32" t="b">
        <f>NOT(ISBLANK(Survey!$R249))</f>
        <v>0</v>
      </c>
      <c r="AP249" s="16" t="str">
        <f t="shared" si="168"/>
        <v>Pass</v>
      </c>
      <c r="AQ249" s="114">
        <f>COUNTBLANK(Survey!$X249)</f>
        <v>1</v>
      </c>
      <c r="AR249" s="58">
        <f>IF(AND(Survey!L249&lt;&gt;"Exempt fund",OR(Survey!$M249="ETF",Survey!$M249="ETF, alternative mutual fund",Survey!$M249="Mutual fund",Survey!$M249="Alternative mutual fund",Survey!$M249="Money market")),1,0)</f>
        <v>0</v>
      </c>
      <c r="AS249" s="16" t="str">
        <f t="shared" si="169"/>
        <v>Pass</v>
      </c>
      <c r="AT249" s="33" t="b">
        <f>NOT(ISNUMBER(SEARCH("Yes",Survey!$AC249)))</f>
        <v>1</v>
      </c>
      <c r="AU249" s="32" t="b">
        <f>IF(COUNTBLANK(Survey!$AD249:$AE249)=0,TRUE, FALSE)</f>
        <v>0</v>
      </c>
      <c r="AV249" s="16" t="str">
        <f t="shared" si="170"/>
        <v>Pass</v>
      </c>
      <c r="AW249" s="33" t="b">
        <f>NOT(ISNUMBER(SEARCH("Yes",Survey!$AF249)))</f>
        <v>1</v>
      </c>
      <c r="AX249" s="32" t="b">
        <f>NOT(ISBLANK(Survey!$AH249))</f>
        <v>0</v>
      </c>
      <c r="AY249" s="16" t="str">
        <f t="shared" si="171"/>
        <v>Pass</v>
      </c>
      <c r="AZ249" s="33" t="b">
        <f>NOT(OR(ISNUMBER(SEARCH("Other",Survey!$AH249)),ISNUMBER(SEARCH("Multiple",Survey!$AH249))))</f>
        <v>1</v>
      </c>
      <c r="BA249" s="32" t="b">
        <f>NOT(ISBLANK(Survey!$AI249))</f>
        <v>0</v>
      </c>
      <c r="BB249" s="16" t="str">
        <f t="shared" si="172"/>
        <v>Fail</v>
      </c>
      <c r="BC249" s="114">
        <f>IF(ABS(Survey!$BA249)&gt;0, 1,0)</f>
        <v>0</v>
      </c>
      <c r="BD249" s="114">
        <f>IF(COUNTBLANK(Survey!$AL249)=0,1,0)</f>
        <v>0</v>
      </c>
      <c r="BE249" s="16" t="str">
        <f t="shared" si="173"/>
        <v>Pass</v>
      </c>
      <c r="BF249" s="114">
        <f>IF(ISBLANK(Survey!$AL249),0,1)</f>
        <v>0</v>
      </c>
      <c r="BG249" s="133">
        <f>COUNTBLANK(Survey!$AM249)</f>
        <v>1</v>
      </c>
      <c r="BH249" s="16" t="str">
        <f t="shared" si="174"/>
        <v>Pass</v>
      </c>
      <c r="BI249" s="114">
        <f>IF(OR(Survey!$AM249="Closed",ISBLANK(Survey!$AM249)),0,1)</f>
        <v>0</v>
      </c>
      <c r="BJ249" s="133">
        <f>IF(ISBLANK(Survey!$AN249),1,0)</f>
        <v>1</v>
      </c>
      <c r="BK249" s="118" t="str">
        <f t="shared" si="175"/>
        <v>Pass</v>
      </c>
      <c r="BL249" s="31" cm="1">
        <f t="array" ref="BL249">SUM(SUMIF(Survey!AO249:AP249,{"&gt;0","&lt;0"})*{1,-1})</f>
        <v>0</v>
      </c>
      <c r="BM249">
        <f t="shared" si="176"/>
        <v>0</v>
      </c>
      <c r="BN249">
        <f t="shared" si="177"/>
        <v>100</v>
      </c>
      <c r="BO249" s="118" t="str">
        <f t="shared" si="178"/>
        <v>Pass</v>
      </c>
      <c r="BP249">
        <f>IF(Survey!AQ249="No",0,1)</f>
        <v>1</v>
      </c>
      <c r="BQ249" s="207">
        <f>MOD((LEN(Survey!AQ249)+2),22)</f>
        <v>2</v>
      </c>
      <c r="BR249">
        <f>IF(Survey!AR249="No",0,1)</f>
        <v>1</v>
      </c>
      <c r="BS249" s="207">
        <f>MOD((LEN(Survey!AR249)+2),22)</f>
        <v>2</v>
      </c>
      <c r="BT249" s="114">
        <f>COUNTBLANK(Survey!$AQ249:$AS249)+COUNTBLANK(Survey!$AU249)</f>
        <v>4</v>
      </c>
      <c r="BU249" s="114">
        <f>IF(Survey!$I249="Yes",1,0)</f>
        <v>0</v>
      </c>
      <c r="BV249" s="114">
        <f>IF(OR(Survey!$M249="Mutual fund",Survey!$M249="Alternative mutual fund",Survey!$M249="Money market"),1,0)</f>
        <v>0</v>
      </c>
      <c r="BW249" s="119">
        <f>IF(OR(Survey!$M249="ETF",Survey!$M249="ETF, alternative mutual fund"),1,0)</f>
        <v>0</v>
      </c>
      <c r="BX249" s="16" t="str">
        <f t="shared" si="179"/>
        <v>Pass</v>
      </c>
      <c r="BY249" s="33">
        <f>IF(ISNUMBER(SEARCH("Other",Survey!$AS249)), 1, 0)</f>
        <v>0</v>
      </c>
      <c r="BZ249" s="58" t="b">
        <f>NOT(ISBLANK(Survey!$AT249))</f>
        <v>0</v>
      </c>
      <c r="CA249" s="16" t="str">
        <f t="shared" si="180"/>
        <v>Pass</v>
      </c>
      <c r="CB249" s="114">
        <f>IF(Survey!$BB249=0, 0,1)</f>
        <v>0</v>
      </c>
      <c r="CC249" s="58">
        <f>Survey!$AV249</f>
        <v>0</v>
      </c>
      <c r="CD249" s="58">
        <f>Survey!$BC249+Survey!$BD249+ABS(Survey!$BE249)-ABS(Survey!$BF249)-ABS(Survey!$BG249)-ABS(Survey!$BL249)</f>
        <v>0</v>
      </c>
      <c r="CE249" s="138">
        <f>Survey!BB249+(ABS(Survey!$BH249)-ABS(Survey!$BI249)+ABS(Survey!$BJ249)-ABS(Survey!$BK249))*0.5</f>
        <v>0</v>
      </c>
      <c r="CF249" s="58">
        <f t="shared" si="181"/>
        <v>0</v>
      </c>
      <c r="CG249" s="58">
        <f>IF(AND($CC249&gt;$CF249-0.2,$CC249&lt;$CF249+0.2,ISBLANK(Survey!$AV249)=FALSE),0,1)</f>
        <v>1</v>
      </c>
      <c r="CH249" s="133">
        <f>IF(ISBLANK(Survey!$AW249),1,0)</f>
        <v>1</v>
      </c>
      <c r="CI249" s="16" t="str">
        <f t="shared" si="182"/>
        <v>Pass</v>
      </c>
      <c r="CJ249" s="114">
        <f>IF(Survey!$BB249=0, 0,1)</f>
        <v>0</v>
      </c>
      <c r="CK249" s="58">
        <f>IF(AND(Survey!$AX249&gt;=0,Survey!$AX249&lt;=0.2,Survey!$AX249&lt;&gt;""),0,1)</f>
        <v>1</v>
      </c>
      <c r="CL249" s="114">
        <f>IF(ISBLANK(Survey!$AY249),1,0)</f>
        <v>1</v>
      </c>
      <c r="CM249" s="16" t="str">
        <f t="shared" si="183"/>
        <v>Fail</v>
      </c>
      <c r="CN249" s="133">
        <f>Survey!$AZ249</f>
        <v>0</v>
      </c>
      <c r="CO249" s="16" t="str">
        <f t="shared" si="184"/>
        <v>Pass</v>
      </c>
      <c r="CP249" s="31">
        <f>Survey!$BA249</f>
        <v>0</v>
      </c>
      <c r="CQ249" s="138">
        <f>Survey!$BB249+Survey!$BC249+Survey!$BD249+ABS(Survey!$BE249)-ABS(Survey!$BF249)-ABS(Survey!$BG249)+ABS(Survey!$BH249)-ABS(Survey!$BI249)+ABS(Survey!$BJ249)-ABS(Survey!$BK249)-ABS(Survey!$BL249)+Survey!$BM249</f>
        <v>0</v>
      </c>
      <c r="CR249" s="30">
        <f t="shared" si="185"/>
        <v>0</v>
      </c>
      <c r="CS249" s="17">
        <f t="shared" si="186"/>
        <v>0</v>
      </c>
      <c r="CT249" s="16" t="str">
        <f t="shared" si="187"/>
        <v>Pass</v>
      </c>
      <c r="CU249" s="33" t="b">
        <f>IF(ABS(Survey!$BM249)=0,TRUE,FALSE)</f>
        <v>1</v>
      </c>
      <c r="CV249" s="32" t="b">
        <f>NOT(ISBLANK(Survey!$BN249))</f>
        <v>0</v>
      </c>
      <c r="CW249" t="str">
        <f t="shared" si="188"/>
        <v>Fail</v>
      </c>
      <c r="CX249" s="25">
        <f>Survey!$BA249</f>
        <v>0</v>
      </c>
      <c r="CY249" s="25" cm="1">
        <f t="array" ref="CY249">SUM(SUMIF(Survey!BP249:BW249,{"&gt;0","&lt;0"})*{1,-1})-SUM(SUMIF(Survey!BY249:CF249,{"&gt;0","&lt;0"})*{1,-1})</f>
        <v>0</v>
      </c>
      <c r="CZ249" s="30" t="str">
        <f t="shared" si="189"/>
        <v>No holdings</v>
      </c>
      <c r="DA249">
        <f t="shared" si="190"/>
        <v>0</v>
      </c>
      <c r="DB249" s="16" t="str">
        <f t="shared" si="191"/>
        <v>Fail</v>
      </c>
      <c r="DC249" s="31">
        <f>Survey!$BA249</f>
        <v>0</v>
      </c>
      <c r="DD249" s="31" cm="1">
        <f t="array" ref="DD249">SUM(SUMIF(Survey!CH249:DA249,{"&gt;0","&lt;0"})*{1,-1})-SUM(SUMIF(Survey!DC249:DV249,{"&gt;0","&lt;0"})*{1,-1})</f>
        <v>0</v>
      </c>
      <c r="DE249" s="30" t="str">
        <f t="shared" si="192"/>
        <v>No holdings</v>
      </c>
      <c r="DF249" s="17">
        <f t="shared" si="193"/>
        <v>0</v>
      </c>
      <c r="DG249" s="16" t="str">
        <f t="shared" si="194"/>
        <v>Pass</v>
      </c>
      <c r="DH249" s="33" t="b">
        <f>IF(ABS(Survey!$DA249)=0,TRUE,FALSE)</f>
        <v>1</v>
      </c>
      <c r="DI249" s="32" t="b">
        <f>NOT(ISBLANK(Survey!$DB249))</f>
        <v>0</v>
      </c>
      <c r="DJ249" s="16" t="str">
        <f t="shared" si="195"/>
        <v>Pass</v>
      </c>
      <c r="DK249" s="33" t="b">
        <f>IF(ABS(Survey!$DV249)=0,TRUE,FALSE)</f>
        <v>1</v>
      </c>
      <c r="DL249" s="32" t="b">
        <f>NOT(ISBLANK(Survey!$DW249))</f>
        <v>0</v>
      </c>
      <c r="DM249" t="str">
        <f t="shared" si="196"/>
        <v>Pass</v>
      </c>
      <c r="DN249" s="25" cm="1">
        <f t="array" ref="DN249">SUM(SUMIF(Survey!CW249,{"&gt;0","&lt;0"})*{1,-1})+SUM(SUMIF(Survey!DR249,{"&gt;0","&lt;0"})*{1,-1})</f>
        <v>0</v>
      </c>
      <c r="DO249" s="25">
        <f>SUM(SUMIF(Survey!DY249:EE249,{"&gt;0","&lt;0"})*{1,-1})+SUM(SUMIF(Survey!EG249:EM249,{"&gt;0","&lt;0"})*{1,-1})</f>
        <v>0</v>
      </c>
      <c r="DP249">
        <f t="shared" si="197"/>
        <v>0</v>
      </c>
      <c r="DQ249">
        <f t="shared" si="198"/>
        <v>0</v>
      </c>
      <c r="DR249" s="16" t="str">
        <f t="shared" si="199"/>
        <v>Pass</v>
      </c>
      <c r="DS249" s="33" t="b">
        <f>IF(ABS(Survey!$EE249)=0,TRUE,FALSE)</f>
        <v>1</v>
      </c>
      <c r="DT249" s="32" t="b">
        <f>NOT(ISBLANK(Survey!EF249))</f>
        <v>0</v>
      </c>
      <c r="DU249" s="16" t="str">
        <f t="shared" si="200"/>
        <v>Pass</v>
      </c>
      <c r="DV249" s="33" t="b">
        <f>IF(ABS(Survey!$EM249)=0,TRUE,FALSE)</f>
        <v>1</v>
      </c>
      <c r="DW249" s="32" t="b">
        <f>NOT(ISBLANK(Survey!$EN249))</f>
        <v>0</v>
      </c>
      <c r="DX249" s="16" t="str">
        <f t="shared" si="201"/>
        <v>Fail</v>
      </c>
      <c r="DY249" s="31">
        <f>SUM(SUMIF(Survey!ET249:EV249,{"&gt;0","&lt;0"})*{1,-1})</f>
        <v>0</v>
      </c>
      <c r="DZ249">
        <f t="shared" si="202"/>
        <v>0</v>
      </c>
      <c r="EA249">
        <f t="shared" si="203"/>
        <v>100</v>
      </c>
      <c r="EB249" s="30" t="b">
        <f>IF(OR(Survey!$M249="ETF",Survey!$M249="ETF, alternative mutual fund",Survey!$M249="Closed-end", Survey!$M249="Split share corp"),TRUE,FALSE)</f>
        <v>0</v>
      </c>
      <c r="EC249" s="16" t="str">
        <f t="shared" si="204"/>
        <v>Fail</v>
      </c>
      <c r="ED249" s="31">
        <f>SUM(SUMIF(Survey!EX249:FD249,{"&gt;0","&lt;0"})*{1,-1})</f>
        <v>0</v>
      </c>
      <c r="EE249">
        <f t="shared" si="205"/>
        <v>0</v>
      </c>
      <c r="EF249" s="17">
        <f t="shared" si="206"/>
        <v>100</v>
      </c>
      <c r="EG249" s="16" t="str">
        <f t="shared" si="207"/>
        <v>Fail</v>
      </c>
      <c r="EH249" s="31">
        <f>SUM(SUMIF(Survey!FF249:FL249,{"&gt;0","&lt;0"})*{1,-1})</f>
        <v>0</v>
      </c>
      <c r="EI249">
        <f t="shared" si="208"/>
        <v>0</v>
      </c>
      <c r="EJ249" s="17">
        <f t="shared" si="209"/>
        <v>100</v>
      </c>
    </row>
    <row r="250" spans="1:140">
      <c r="A250">
        <v>250</v>
      </c>
      <c r="B250" t="str">
        <f t="shared" si="0"/>
        <v>Pass</v>
      </c>
      <c r="C250" t="str">
        <f>IF(COUNTBLANK(Survey!B250:FM250)=$C$2, "Pass", "Fail")</f>
        <v>Pass</v>
      </c>
      <c r="D250" s="16" t="str">
        <f t="shared" si="158"/>
        <v>Fail</v>
      </c>
      <c r="E250" t="str">
        <f>IF(OR(ISBLANK(Survey!AL250),COUNTIF(G250:BJ250,"Fail")),"Fail","Pass")</f>
        <v>Fail</v>
      </c>
      <c r="F250" s="265"/>
      <c r="G250" s="16" t="str">
        <f t="shared" si="159"/>
        <v>Fail</v>
      </c>
      <c r="H250" s="139">
        <f>COUNTBLANK(Survey!B250:D250)+COUNTBLANK(Survey!G250)+COUNTBLANK(Survey!I250)+COUNTBLANK(Survey!K250:M250)+COUNTBLANK(Survey!P250:Q250)+COUNTBLANK(Survey!T250:W250)+COUNTBLANK(Survey!Z250:AC250)+COUNTBLANK(Survey!AF250:AG250)+COUNTBLANK(Survey!AK250:AK250)</f>
        <v>21</v>
      </c>
      <c r="I250" t="str">
        <f t="shared" si="160"/>
        <v>Fail</v>
      </c>
      <c r="J250" t="b">
        <f>IF(Survey!E250="No",TRUE,FALSE)</f>
        <v>0</v>
      </c>
      <c r="K250" s="29" cm="1">
        <f t="array" ref="K250">IF(COUNTA(Survey!$E$4:$E$695)=1, 0, SUM(IF(COUNTIF(Survey!$E$4:$E$695, Survey!$E$4:$E$695)=1,1,0)))</f>
        <v>0</v>
      </c>
      <c r="L250" s="29">
        <f>LEN(Survey!E250)</f>
        <v>0</v>
      </c>
      <c r="M250" s="16" t="str">
        <f t="shared" si="161"/>
        <v>Fail</v>
      </c>
      <c r="N250" t="b">
        <f>IF(Survey!F250="No",TRUE,FALSE)</f>
        <v>0</v>
      </c>
      <c r="O250" t="b">
        <f>Survey!F250=Survey!E250</f>
        <v>1</v>
      </c>
      <c r="P250">
        <f>COUNTIF(Survey!$F$4:$F$695,Survey!F250)</f>
        <v>0</v>
      </c>
      <c r="Q250" s="28">
        <f>LEN(Survey!F250)</f>
        <v>0</v>
      </c>
      <c r="R250" s="16" t="str">
        <f t="shared" si="162"/>
        <v>Pass</v>
      </c>
      <c r="S250" s="29">
        <f>MOD((LEN(Survey!H250)+2),11)</f>
        <v>2</v>
      </c>
      <c r="T250">
        <f>COUNTIF(Survey!$H$4:$H$695,Survey!H250)</f>
        <v>0</v>
      </c>
      <c r="U250" s="28" t="str">
        <f>IF(Survey!$L250="Prospectus fund", "Yes", "No")</f>
        <v>No</v>
      </c>
      <c r="V250" s="16" t="str">
        <f t="shared" si="163"/>
        <v>Pass</v>
      </c>
      <c r="W250" s="29">
        <f>MOD((LEN(Survey!J250)+2),11)</f>
        <v>2</v>
      </c>
      <c r="X250">
        <f>COUNTIF(Survey!$J$4:$J$695,Survey!J250)</f>
        <v>0</v>
      </c>
      <c r="Y250" s="30" t="b">
        <f>IF(OR(Survey!$M250="ETF",Survey!$M250="ETF, alternative mutual fund",Survey!$M250="Closed-end", Survey!$M250="Split share corp", Survey!$I250="Yes"),TRUE,FALSE)</f>
        <v>0</v>
      </c>
      <c r="Z250" s="16" t="str">
        <f>IFERROR(IF(AND(OR(AC250=AD250,AD250 = "Either"),NOT(ISBLANK(Survey!K250))),"Pass","Fail"),"Pass")</f>
        <v>Fail</v>
      </c>
      <c r="AA250" s="31" cm="1">
        <f t="array" ref="AA250">SUM(SUMIF(Survey!CH250:DA250,{"&gt;0","&lt;0"})*{1,-1})</f>
        <v>0</v>
      </c>
      <c r="AB250" s="33" cm="1">
        <f t="array" ref="AB250">SUM(SUMIF(Survey!CK250,{"&gt;0","&lt;0"})*{1,-1})+SUM(SUMIF(Survey!CU250,{"&gt;0","&lt;0"})*{1,-1})</f>
        <v>0</v>
      </c>
      <c r="AC250" s="33">
        <f>Survey!K250</f>
        <v>0</v>
      </c>
      <c r="AD250" s="32" t="str">
        <f t="shared" si="164"/>
        <v>Either</v>
      </c>
      <c r="AE250" s="16" t="str">
        <f t="shared" si="165"/>
        <v>Fail</v>
      </c>
      <c r="AF250" s="58" cm="1">
        <f t="array" ref="AF250">SUM(SUMIF(Survey!CH250:DA250,{"&gt;0","&lt;0"})*{1,-1})+SUM(SUMIF(Survey!DC250:DV250,{"&gt;0","&lt;0"})*{1,-1})</f>
        <v>0</v>
      </c>
      <c r="AG250" s="58">
        <f>IFERROR(AF250/(Survey!$BA250),0)</f>
        <v>0</v>
      </c>
      <c r="AH250" s="104" t="b">
        <f>IF(OR(Survey!$M250="Alternative strategy or hedge",Survey!$M250="Private asset",Survey!$L250="Prospectus fund"),TRUE,FALSE)</f>
        <v>0</v>
      </c>
      <c r="AI250" s="104" t="b">
        <f>NOT(ISBLANK(Survey!$M250))</f>
        <v>0</v>
      </c>
      <c r="AJ250" s="16" t="str">
        <f t="shared" si="166"/>
        <v>Fail</v>
      </c>
      <c r="AK250" t="b">
        <f>IF(Survey!W250="No",TRUE,FALSE)</f>
        <v>0</v>
      </c>
      <c r="AL250" s="119">
        <f>MOD((LEN(Survey!W250)+2),22)</f>
        <v>2</v>
      </c>
      <c r="AM250" t="str">
        <f t="shared" si="167"/>
        <v>Pass</v>
      </c>
      <c r="AN250" s="33" t="b">
        <f>NOT(ISNUMBER(SEARCH("Other",Survey!$Q250)))</f>
        <v>1</v>
      </c>
      <c r="AO250" s="32" t="b">
        <f>NOT(ISBLANK(Survey!$R250))</f>
        <v>0</v>
      </c>
      <c r="AP250" s="16" t="str">
        <f t="shared" si="168"/>
        <v>Pass</v>
      </c>
      <c r="AQ250" s="114">
        <f>COUNTBLANK(Survey!$X250)</f>
        <v>1</v>
      </c>
      <c r="AR250" s="58">
        <f>IF(AND(Survey!L250&lt;&gt;"Exempt fund",OR(Survey!$M250="ETF",Survey!$M250="ETF, alternative mutual fund",Survey!$M250="Mutual fund",Survey!$M250="Alternative mutual fund",Survey!$M250="Money market")),1,0)</f>
        <v>0</v>
      </c>
      <c r="AS250" s="16" t="str">
        <f t="shared" si="169"/>
        <v>Pass</v>
      </c>
      <c r="AT250" s="33" t="b">
        <f>NOT(ISNUMBER(SEARCH("Yes",Survey!$AC250)))</f>
        <v>1</v>
      </c>
      <c r="AU250" s="32" t="b">
        <f>IF(COUNTBLANK(Survey!$AD250:$AE250)=0,TRUE, FALSE)</f>
        <v>0</v>
      </c>
      <c r="AV250" s="16" t="str">
        <f t="shared" si="170"/>
        <v>Pass</v>
      </c>
      <c r="AW250" s="33" t="b">
        <f>NOT(ISNUMBER(SEARCH("Yes",Survey!$AF250)))</f>
        <v>1</v>
      </c>
      <c r="AX250" s="32" t="b">
        <f>NOT(ISBLANK(Survey!$AH250))</f>
        <v>0</v>
      </c>
      <c r="AY250" s="16" t="str">
        <f t="shared" si="171"/>
        <v>Pass</v>
      </c>
      <c r="AZ250" s="33" t="b">
        <f>NOT(OR(ISNUMBER(SEARCH("Other",Survey!$AH250)),ISNUMBER(SEARCH("Multiple",Survey!$AH250))))</f>
        <v>1</v>
      </c>
      <c r="BA250" s="32" t="b">
        <f>NOT(ISBLANK(Survey!$AI250))</f>
        <v>0</v>
      </c>
      <c r="BB250" s="16" t="str">
        <f t="shared" si="172"/>
        <v>Fail</v>
      </c>
      <c r="BC250" s="114">
        <f>IF(ABS(Survey!$BA250)&gt;0, 1,0)</f>
        <v>0</v>
      </c>
      <c r="BD250" s="114">
        <f>IF(COUNTBLANK(Survey!$AL250)=0,1,0)</f>
        <v>0</v>
      </c>
      <c r="BE250" s="16" t="str">
        <f t="shared" si="173"/>
        <v>Pass</v>
      </c>
      <c r="BF250" s="114">
        <f>IF(ISBLANK(Survey!$AL250),0,1)</f>
        <v>0</v>
      </c>
      <c r="BG250" s="133">
        <f>COUNTBLANK(Survey!$AM250)</f>
        <v>1</v>
      </c>
      <c r="BH250" s="16" t="str">
        <f t="shared" si="174"/>
        <v>Pass</v>
      </c>
      <c r="BI250" s="114">
        <f>IF(OR(Survey!$AM250="Closed",ISBLANK(Survey!$AM250)),0,1)</f>
        <v>0</v>
      </c>
      <c r="BJ250" s="133">
        <f>IF(ISBLANK(Survey!$AN250),1,0)</f>
        <v>1</v>
      </c>
      <c r="BK250" s="118" t="str">
        <f t="shared" si="175"/>
        <v>Pass</v>
      </c>
      <c r="BL250" s="31" cm="1">
        <f t="array" ref="BL250">SUM(SUMIF(Survey!AO250:AP250,{"&gt;0","&lt;0"})*{1,-1})</f>
        <v>0</v>
      </c>
      <c r="BM250">
        <f t="shared" si="176"/>
        <v>0</v>
      </c>
      <c r="BN250">
        <f t="shared" si="177"/>
        <v>100</v>
      </c>
      <c r="BO250" s="118" t="str">
        <f t="shared" si="178"/>
        <v>Pass</v>
      </c>
      <c r="BP250">
        <f>IF(Survey!AQ250="No",0,1)</f>
        <v>1</v>
      </c>
      <c r="BQ250" s="207">
        <f>MOD((LEN(Survey!AQ250)+2),22)</f>
        <v>2</v>
      </c>
      <c r="BR250">
        <f>IF(Survey!AR250="No",0,1)</f>
        <v>1</v>
      </c>
      <c r="BS250" s="207">
        <f>MOD((LEN(Survey!AR250)+2),22)</f>
        <v>2</v>
      </c>
      <c r="BT250" s="114">
        <f>COUNTBLANK(Survey!$AQ250:$AS250)+COUNTBLANK(Survey!$AU250)</f>
        <v>4</v>
      </c>
      <c r="BU250" s="114">
        <f>IF(Survey!$I250="Yes",1,0)</f>
        <v>0</v>
      </c>
      <c r="BV250" s="114">
        <f>IF(OR(Survey!$M250="Mutual fund",Survey!$M250="Alternative mutual fund",Survey!$M250="Money market"),1,0)</f>
        <v>0</v>
      </c>
      <c r="BW250" s="119">
        <f>IF(OR(Survey!$M250="ETF",Survey!$M250="ETF, alternative mutual fund"),1,0)</f>
        <v>0</v>
      </c>
      <c r="BX250" s="16" t="str">
        <f t="shared" si="179"/>
        <v>Pass</v>
      </c>
      <c r="BY250" s="33">
        <f>IF(ISNUMBER(SEARCH("Other",Survey!$AS250)), 1, 0)</f>
        <v>0</v>
      </c>
      <c r="BZ250" s="58" t="b">
        <f>NOT(ISBLANK(Survey!$AT250))</f>
        <v>0</v>
      </c>
      <c r="CA250" s="16" t="str">
        <f t="shared" si="180"/>
        <v>Pass</v>
      </c>
      <c r="CB250" s="114">
        <f>IF(Survey!$BB250=0, 0,1)</f>
        <v>0</v>
      </c>
      <c r="CC250" s="58">
        <f>Survey!$AV250</f>
        <v>0</v>
      </c>
      <c r="CD250" s="58">
        <f>Survey!$BC250+Survey!$BD250+ABS(Survey!$BE250)-ABS(Survey!$BF250)-ABS(Survey!$BG250)-ABS(Survey!$BL250)</f>
        <v>0</v>
      </c>
      <c r="CE250" s="138">
        <f>Survey!BB250+(ABS(Survey!$BH250)-ABS(Survey!$BI250)+ABS(Survey!$BJ250)-ABS(Survey!$BK250))*0.5</f>
        <v>0</v>
      </c>
      <c r="CF250" s="58">
        <f t="shared" si="181"/>
        <v>0</v>
      </c>
      <c r="CG250" s="58">
        <f>IF(AND($CC250&gt;$CF250-0.2,$CC250&lt;$CF250+0.2,ISBLANK(Survey!$AV250)=FALSE),0,1)</f>
        <v>1</v>
      </c>
      <c r="CH250" s="133">
        <f>IF(ISBLANK(Survey!$AW250),1,0)</f>
        <v>1</v>
      </c>
      <c r="CI250" s="16" t="str">
        <f t="shared" si="182"/>
        <v>Pass</v>
      </c>
      <c r="CJ250" s="114">
        <f>IF(Survey!$BB250=0, 0,1)</f>
        <v>0</v>
      </c>
      <c r="CK250" s="58">
        <f>IF(AND(Survey!$AX250&gt;=0,Survey!$AX250&lt;=0.2,Survey!$AX250&lt;&gt;""),0,1)</f>
        <v>1</v>
      </c>
      <c r="CL250" s="114">
        <f>IF(ISBLANK(Survey!$AY250),1,0)</f>
        <v>1</v>
      </c>
      <c r="CM250" s="16" t="str">
        <f t="shared" si="183"/>
        <v>Fail</v>
      </c>
      <c r="CN250" s="133">
        <f>Survey!$AZ250</f>
        <v>0</v>
      </c>
      <c r="CO250" s="16" t="str">
        <f t="shared" si="184"/>
        <v>Pass</v>
      </c>
      <c r="CP250" s="31">
        <f>Survey!$BA250</f>
        <v>0</v>
      </c>
      <c r="CQ250" s="138">
        <f>Survey!$BB250+Survey!$BC250+Survey!$BD250+ABS(Survey!$BE250)-ABS(Survey!$BF250)-ABS(Survey!$BG250)+ABS(Survey!$BH250)-ABS(Survey!$BI250)+ABS(Survey!$BJ250)-ABS(Survey!$BK250)-ABS(Survey!$BL250)+Survey!$BM250</f>
        <v>0</v>
      </c>
      <c r="CR250" s="30">
        <f t="shared" si="185"/>
        <v>0</v>
      </c>
      <c r="CS250" s="17">
        <f t="shared" si="186"/>
        <v>0</v>
      </c>
      <c r="CT250" s="16" t="str">
        <f t="shared" si="187"/>
        <v>Pass</v>
      </c>
      <c r="CU250" s="33" t="b">
        <f>IF(ABS(Survey!$BM250)=0,TRUE,FALSE)</f>
        <v>1</v>
      </c>
      <c r="CV250" s="32" t="b">
        <f>NOT(ISBLANK(Survey!$BN250))</f>
        <v>0</v>
      </c>
      <c r="CW250" t="str">
        <f t="shared" si="188"/>
        <v>Fail</v>
      </c>
      <c r="CX250" s="25">
        <f>Survey!$BA250</f>
        <v>0</v>
      </c>
      <c r="CY250" s="25" cm="1">
        <f t="array" ref="CY250">SUM(SUMIF(Survey!BP250:BW250,{"&gt;0","&lt;0"})*{1,-1})-SUM(SUMIF(Survey!BY250:CF250,{"&gt;0","&lt;0"})*{1,-1})</f>
        <v>0</v>
      </c>
      <c r="CZ250" s="30" t="str">
        <f t="shared" si="189"/>
        <v>No holdings</v>
      </c>
      <c r="DA250">
        <f t="shared" si="190"/>
        <v>0</v>
      </c>
      <c r="DB250" s="16" t="str">
        <f t="shared" si="191"/>
        <v>Fail</v>
      </c>
      <c r="DC250" s="31">
        <f>Survey!$BA250</f>
        <v>0</v>
      </c>
      <c r="DD250" s="31" cm="1">
        <f t="array" ref="DD250">SUM(SUMIF(Survey!CH250:DA250,{"&gt;0","&lt;0"})*{1,-1})-SUM(SUMIF(Survey!DC250:DV250,{"&gt;0","&lt;0"})*{1,-1})</f>
        <v>0</v>
      </c>
      <c r="DE250" s="30" t="str">
        <f t="shared" si="192"/>
        <v>No holdings</v>
      </c>
      <c r="DF250" s="17">
        <f t="shared" si="193"/>
        <v>0</v>
      </c>
      <c r="DG250" s="16" t="str">
        <f t="shared" si="194"/>
        <v>Pass</v>
      </c>
      <c r="DH250" s="33" t="b">
        <f>IF(ABS(Survey!$DA250)=0,TRUE,FALSE)</f>
        <v>1</v>
      </c>
      <c r="DI250" s="32" t="b">
        <f>NOT(ISBLANK(Survey!$DB250))</f>
        <v>0</v>
      </c>
      <c r="DJ250" s="16" t="str">
        <f t="shared" si="195"/>
        <v>Pass</v>
      </c>
      <c r="DK250" s="33" t="b">
        <f>IF(ABS(Survey!$DV250)=0,TRUE,FALSE)</f>
        <v>1</v>
      </c>
      <c r="DL250" s="32" t="b">
        <f>NOT(ISBLANK(Survey!$DW250))</f>
        <v>0</v>
      </c>
      <c r="DM250" t="str">
        <f t="shared" si="196"/>
        <v>Pass</v>
      </c>
      <c r="DN250" s="25" cm="1">
        <f t="array" ref="DN250">SUM(SUMIF(Survey!CW250,{"&gt;0","&lt;0"})*{1,-1})+SUM(SUMIF(Survey!DR250,{"&gt;0","&lt;0"})*{1,-1})</f>
        <v>0</v>
      </c>
      <c r="DO250" s="25">
        <f>SUM(SUMIF(Survey!DY250:EE250,{"&gt;0","&lt;0"})*{1,-1})+SUM(SUMIF(Survey!EG250:EM250,{"&gt;0","&lt;0"})*{1,-1})</f>
        <v>0</v>
      </c>
      <c r="DP250">
        <f t="shared" si="197"/>
        <v>0</v>
      </c>
      <c r="DQ250">
        <f t="shared" si="198"/>
        <v>0</v>
      </c>
      <c r="DR250" s="16" t="str">
        <f t="shared" si="199"/>
        <v>Pass</v>
      </c>
      <c r="DS250" s="33" t="b">
        <f>IF(ABS(Survey!$EE250)=0,TRUE,FALSE)</f>
        <v>1</v>
      </c>
      <c r="DT250" s="32" t="b">
        <f>NOT(ISBLANK(Survey!EF250))</f>
        <v>0</v>
      </c>
      <c r="DU250" s="16" t="str">
        <f t="shared" si="200"/>
        <v>Pass</v>
      </c>
      <c r="DV250" s="33" t="b">
        <f>IF(ABS(Survey!$EM250)=0,TRUE,FALSE)</f>
        <v>1</v>
      </c>
      <c r="DW250" s="32" t="b">
        <f>NOT(ISBLANK(Survey!$EN250))</f>
        <v>0</v>
      </c>
      <c r="DX250" s="16" t="str">
        <f t="shared" si="201"/>
        <v>Fail</v>
      </c>
      <c r="DY250" s="31">
        <f>SUM(SUMIF(Survey!ET250:EV250,{"&gt;0","&lt;0"})*{1,-1})</f>
        <v>0</v>
      </c>
      <c r="DZ250">
        <f t="shared" si="202"/>
        <v>0</v>
      </c>
      <c r="EA250">
        <f t="shared" si="203"/>
        <v>100</v>
      </c>
      <c r="EB250" s="30" t="b">
        <f>IF(OR(Survey!$M250="ETF",Survey!$M250="ETF, alternative mutual fund",Survey!$M250="Closed-end", Survey!$M250="Split share corp"),TRUE,FALSE)</f>
        <v>0</v>
      </c>
      <c r="EC250" s="16" t="str">
        <f t="shared" si="204"/>
        <v>Fail</v>
      </c>
      <c r="ED250" s="31">
        <f>SUM(SUMIF(Survey!EX250:FD250,{"&gt;0","&lt;0"})*{1,-1})</f>
        <v>0</v>
      </c>
      <c r="EE250">
        <f t="shared" si="205"/>
        <v>0</v>
      </c>
      <c r="EF250" s="17">
        <f t="shared" si="206"/>
        <v>100</v>
      </c>
      <c r="EG250" s="16" t="str">
        <f t="shared" si="207"/>
        <v>Fail</v>
      </c>
      <c r="EH250" s="31">
        <f>SUM(SUMIF(Survey!FF250:FL250,{"&gt;0","&lt;0"})*{1,-1})</f>
        <v>0</v>
      </c>
      <c r="EI250">
        <f t="shared" si="208"/>
        <v>0</v>
      </c>
      <c r="EJ250" s="17">
        <f t="shared" si="209"/>
        <v>100</v>
      </c>
    </row>
    <row r="251" spans="1:140">
      <c r="A251">
        <v>251</v>
      </c>
      <c r="B251" t="str">
        <f t="shared" si="0"/>
        <v>Pass</v>
      </c>
      <c r="C251" t="str">
        <f>IF(COUNTBLANK(Survey!B251:FM251)=$C$2, "Pass", "Fail")</f>
        <v>Pass</v>
      </c>
      <c r="D251" s="16" t="str">
        <f t="shared" si="158"/>
        <v>Fail</v>
      </c>
      <c r="E251" t="str">
        <f>IF(OR(ISBLANK(Survey!AL251),COUNTIF(G251:BJ251,"Fail")),"Fail","Pass")</f>
        <v>Fail</v>
      </c>
      <c r="F251" s="265"/>
      <c r="G251" s="16" t="str">
        <f t="shared" si="159"/>
        <v>Fail</v>
      </c>
      <c r="H251" s="139">
        <f>COUNTBLANK(Survey!B251:D251)+COUNTBLANK(Survey!G251)+COUNTBLANK(Survey!I251)+COUNTBLANK(Survey!K251:M251)+COUNTBLANK(Survey!P251:Q251)+COUNTBLANK(Survey!T251:W251)+COUNTBLANK(Survey!Z251:AC251)+COUNTBLANK(Survey!AF251:AG251)+COUNTBLANK(Survey!AK251:AK251)</f>
        <v>21</v>
      </c>
      <c r="I251" t="str">
        <f t="shared" si="160"/>
        <v>Fail</v>
      </c>
      <c r="J251" t="b">
        <f>IF(Survey!E251="No",TRUE,FALSE)</f>
        <v>0</v>
      </c>
      <c r="K251" s="29" cm="1">
        <f t="array" ref="K251">IF(COUNTA(Survey!$E$4:$E$695)=1, 0, SUM(IF(COUNTIF(Survey!$E$4:$E$695, Survey!$E$4:$E$695)=1,1,0)))</f>
        <v>0</v>
      </c>
      <c r="L251" s="29">
        <f>LEN(Survey!E251)</f>
        <v>0</v>
      </c>
      <c r="M251" s="16" t="str">
        <f t="shared" si="161"/>
        <v>Fail</v>
      </c>
      <c r="N251" t="b">
        <f>IF(Survey!F251="No",TRUE,FALSE)</f>
        <v>0</v>
      </c>
      <c r="O251" t="b">
        <f>Survey!F251=Survey!E251</f>
        <v>1</v>
      </c>
      <c r="P251">
        <f>COUNTIF(Survey!$F$4:$F$695,Survey!F251)</f>
        <v>0</v>
      </c>
      <c r="Q251" s="28">
        <f>LEN(Survey!F251)</f>
        <v>0</v>
      </c>
      <c r="R251" s="16" t="str">
        <f t="shared" si="162"/>
        <v>Pass</v>
      </c>
      <c r="S251" s="29">
        <f>MOD((LEN(Survey!H251)+2),11)</f>
        <v>2</v>
      </c>
      <c r="T251">
        <f>COUNTIF(Survey!$H$4:$H$695,Survey!H251)</f>
        <v>0</v>
      </c>
      <c r="U251" s="28" t="str">
        <f>IF(Survey!$L251="Prospectus fund", "Yes", "No")</f>
        <v>No</v>
      </c>
      <c r="V251" s="16" t="str">
        <f t="shared" si="163"/>
        <v>Pass</v>
      </c>
      <c r="W251" s="29">
        <f>MOD((LEN(Survey!J251)+2),11)</f>
        <v>2</v>
      </c>
      <c r="X251">
        <f>COUNTIF(Survey!$J$4:$J$695,Survey!J251)</f>
        <v>0</v>
      </c>
      <c r="Y251" s="30" t="b">
        <f>IF(OR(Survey!$M251="ETF",Survey!$M251="ETF, alternative mutual fund",Survey!$M251="Closed-end", Survey!$M251="Split share corp", Survey!$I251="Yes"),TRUE,FALSE)</f>
        <v>0</v>
      </c>
      <c r="Z251" s="16" t="str">
        <f>IFERROR(IF(AND(OR(AC251=AD251,AD251 = "Either"),NOT(ISBLANK(Survey!K251))),"Pass","Fail"),"Pass")</f>
        <v>Fail</v>
      </c>
      <c r="AA251" s="31" cm="1">
        <f t="array" ref="AA251">SUM(SUMIF(Survey!CH251:DA251,{"&gt;0","&lt;0"})*{1,-1})</f>
        <v>0</v>
      </c>
      <c r="AB251" s="33" cm="1">
        <f t="array" ref="AB251">SUM(SUMIF(Survey!CK251,{"&gt;0","&lt;0"})*{1,-1})+SUM(SUMIF(Survey!CU251,{"&gt;0","&lt;0"})*{1,-1})</f>
        <v>0</v>
      </c>
      <c r="AC251" s="33">
        <f>Survey!K251</f>
        <v>0</v>
      </c>
      <c r="AD251" s="32" t="str">
        <f t="shared" si="164"/>
        <v>Either</v>
      </c>
      <c r="AE251" s="16" t="str">
        <f t="shared" si="165"/>
        <v>Fail</v>
      </c>
      <c r="AF251" s="58" cm="1">
        <f t="array" ref="AF251">SUM(SUMIF(Survey!CH251:DA251,{"&gt;0","&lt;0"})*{1,-1})+SUM(SUMIF(Survey!DC251:DV251,{"&gt;0","&lt;0"})*{1,-1})</f>
        <v>0</v>
      </c>
      <c r="AG251" s="58">
        <f>IFERROR(AF251/(Survey!$BA251),0)</f>
        <v>0</v>
      </c>
      <c r="AH251" s="104" t="b">
        <f>IF(OR(Survey!$M251="Alternative strategy or hedge",Survey!$M251="Private asset",Survey!$L251="Prospectus fund"),TRUE,FALSE)</f>
        <v>0</v>
      </c>
      <c r="AI251" s="104" t="b">
        <f>NOT(ISBLANK(Survey!$M251))</f>
        <v>0</v>
      </c>
      <c r="AJ251" s="16" t="str">
        <f t="shared" si="166"/>
        <v>Fail</v>
      </c>
      <c r="AK251" t="b">
        <f>IF(Survey!W251="No",TRUE,FALSE)</f>
        <v>0</v>
      </c>
      <c r="AL251" s="119">
        <f>MOD((LEN(Survey!W251)+2),22)</f>
        <v>2</v>
      </c>
      <c r="AM251" t="str">
        <f t="shared" si="167"/>
        <v>Pass</v>
      </c>
      <c r="AN251" s="33" t="b">
        <f>NOT(ISNUMBER(SEARCH("Other",Survey!$Q251)))</f>
        <v>1</v>
      </c>
      <c r="AO251" s="32" t="b">
        <f>NOT(ISBLANK(Survey!$R251))</f>
        <v>0</v>
      </c>
      <c r="AP251" s="16" t="str">
        <f t="shared" si="168"/>
        <v>Pass</v>
      </c>
      <c r="AQ251" s="114">
        <f>COUNTBLANK(Survey!$X251)</f>
        <v>1</v>
      </c>
      <c r="AR251" s="58">
        <f>IF(AND(Survey!L251&lt;&gt;"Exempt fund",OR(Survey!$M251="ETF",Survey!$M251="ETF, alternative mutual fund",Survey!$M251="Mutual fund",Survey!$M251="Alternative mutual fund",Survey!$M251="Money market")),1,0)</f>
        <v>0</v>
      </c>
      <c r="AS251" s="16" t="str">
        <f t="shared" si="169"/>
        <v>Pass</v>
      </c>
      <c r="AT251" s="33" t="b">
        <f>NOT(ISNUMBER(SEARCH("Yes",Survey!$AC251)))</f>
        <v>1</v>
      </c>
      <c r="AU251" s="32" t="b">
        <f>IF(COUNTBLANK(Survey!$AD251:$AE251)=0,TRUE, FALSE)</f>
        <v>0</v>
      </c>
      <c r="AV251" s="16" t="str">
        <f t="shared" si="170"/>
        <v>Pass</v>
      </c>
      <c r="AW251" s="33" t="b">
        <f>NOT(ISNUMBER(SEARCH("Yes",Survey!$AF251)))</f>
        <v>1</v>
      </c>
      <c r="AX251" s="32" t="b">
        <f>NOT(ISBLANK(Survey!$AH251))</f>
        <v>0</v>
      </c>
      <c r="AY251" s="16" t="str">
        <f t="shared" si="171"/>
        <v>Pass</v>
      </c>
      <c r="AZ251" s="33" t="b">
        <f>NOT(OR(ISNUMBER(SEARCH("Other",Survey!$AH251)),ISNUMBER(SEARCH("Multiple",Survey!$AH251))))</f>
        <v>1</v>
      </c>
      <c r="BA251" s="32" t="b">
        <f>NOT(ISBLANK(Survey!$AI251))</f>
        <v>0</v>
      </c>
      <c r="BB251" s="16" t="str">
        <f t="shared" si="172"/>
        <v>Fail</v>
      </c>
      <c r="BC251" s="114">
        <f>IF(ABS(Survey!$BA251)&gt;0, 1,0)</f>
        <v>0</v>
      </c>
      <c r="BD251" s="114">
        <f>IF(COUNTBLANK(Survey!$AL251)=0,1,0)</f>
        <v>0</v>
      </c>
      <c r="BE251" s="16" t="str">
        <f t="shared" si="173"/>
        <v>Pass</v>
      </c>
      <c r="BF251" s="114">
        <f>IF(ISBLANK(Survey!$AL251),0,1)</f>
        <v>0</v>
      </c>
      <c r="BG251" s="133">
        <f>COUNTBLANK(Survey!$AM251)</f>
        <v>1</v>
      </c>
      <c r="BH251" s="16" t="str">
        <f t="shared" si="174"/>
        <v>Pass</v>
      </c>
      <c r="BI251" s="114">
        <f>IF(OR(Survey!$AM251="Closed",ISBLANK(Survey!$AM251)),0,1)</f>
        <v>0</v>
      </c>
      <c r="BJ251" s="133">
        <f>IF(ISBLANK(Survey!$AN251),1,0)</f>
        <v>1</v>
      </c>
      <c r="BK251" s="118" t="str">
        <f t="shared" si="175"/>
        <v>Pass</v>
      </c>
      <c r="BL251" s="31" cm="1">
        <f t="array" ref="BL251">SUM(SUMIF(Survey!AO251:AP251,{"&gt;0","&lt;0"})*{1,-1})</f>
        <v>0</v>
      </c>
      <c r="BM251">
        <f t="shared" si="176"/>
        <v>0</v>
      </c>
      <c r="BN251">
        <f t="shared" si="177"/>
        <v>100</v>
      </c>
      <c r="BO251" s="118" t="str">
        <f t="shared" si="178"/>
        <v>Pass</v>
      </c>
      <c r="BP251">
        <f>IF(Survey!AQ251="No",0,1)</f>
        <v>1</v>
      </c>
      <c r="BQ251" s="207">
        <f>MOD((LEN(Survey!AQ251)+2),22)</f>
        <v>2</v>
      </c>
      <c r="BR251">
        <f>IF(Survey!AR251="No",0,1)</f>
        <v>1</v>
      </c>
      <c r="BS251" s="207">
        <f>MOD((LEN(Survey!AR251)+2),22)</f>
        <v>2</v>
      </c>
      <c r="BT251" s="114">
        <f>COUNTBLANK(Survey!$AQ251:$AS251)+COUNTBLANK(Survey!$AU251)</f>
        <v>4</v>
      </c>
      <c r="BU251" s="114">
        <f>IF(Survey!$I251="Yes",1,0)</f>
        <v>0</v>
      </c>
      <c r="BV251" s="114">
        <f>IF(OR(Survey!$M251="Mutual fund",Survey!$M251="Alternative mutual fund",Survey!$M251="Money market"),1,0)</f>
        <v>0</v>
      </c>
      <c r="BW251" s="119">
        <f>IF(OR(Survey!$M251="ETF",Survey!$M251="ETF, alternative mutual fund"),1,0)</f>
        <v>0</v>
      </c>
      <c r="BX251" s="16" t="str">
        <f t="shared" si="179"/>
        <v>Pass</v>
      </c>
      <c r="BY251" s="33">
        <f>IF(ISNUMBER(SEARCH("Other",Survey!$AS251)), 1, 0)</f>
        <v>0</v>
      </c>
      <c r="BZ251" s="58" t="b">
        <f>NOT(ISBLANK(Survey!$AT251))</f>
        <v>0</v>
      </c>
      <c r="CA251" s="16" t="str">
        <f t="shared" si="180"/>
        <v>Pass</v>
      </c>
      <c r="CB251" s="114">
        <f>IF(Survey!$BB251=0, 0,1)</f>
        <v>0</v>
      </c>
      <c r="CC251" s="58">
        <f>Survey!$AV251</f>
        <v>0</v>
      </c>
      <c r="CD251" s="58">
        <f>Survey!$BC251+Survey!$BD251+ABS(Survey!$BE251)-ABS(Survey!$BF251)-ABS(Survey!$BG251)-ABS(Survey!$BL251)</f>
        <v>0</v>
      </c>
      <c r="CE251" s="138">
        <f>Survey!BB251+(ABS(Survey!$BH251)-ABS(Survey!$BI251)+ABS(Survey!$BJ251)-ABS(Survey!$BK251))*0.5</f>
        <v>0</v>
      </c>
      <c r="CF251" s="58">
        <f t="shared" si="181"/>
        <v>0</v>
      </c>
      <c r="CG251" s="58">
        <f>IF(AND($CC251&gt;$CF251-0.2,$CC251&lt;$CF251+0.2,ISBLANK(Survey!$AV251)=FALSE),0,1)</f>
        <v>1</v>
      </c>
      <c r="CH251" s="133">
        <f>IF(ISBLANK(Survey!$AW251),1,0)</f>
        <v>1</v>
      </c>
      <c r="CI251" s="16" t="str">
        <f t="shared" si="182"/>
        <v>Pass</v>
      </c>
      <c r="CJ251" s="114">
        <f>IF(Survey!$BB251=0, 0,1)</f>
        <v>0</v>
      </c>
      <c r="CK251" s="58">
        <f>IF(AND(Survey!$AX251&gt;=0,Survey!$AX251&lt;=0.2,Survey!$AX251&lt;&gt;""),0,1)</f>
        <v>1</v>
      </c>
      <c r="CL251" s="114">
        <f>IF(ISBLANK(Survey!$AY251),1,0)</f>
        <v>1</v>
      </c>
      <c r="CM251" s="16" t="str">
        <f t="shared" si="183"/>
        <v>Fail</v>
      </c>
      <c r="CN251" s="133">
        <f>Survey!$AZ251</f>
        <v>0</v>
      </c>
      <c r="CO251" s="16" t="str">
        <f t="shared" si="184"/>
        <v>Pass</v>
      </c>
      <c r="CP251" s="31">
        <f>Survey!$BA251</f>
        <v>0</v>
      </c>
      <c r="CQ251" s="138">
        <f>Survey!$BB251+Survey!$BC251+Survey!$BD251+ABS(Survey!$BE251)-ABS(Survey!$BF251)-ABS(Survey!$BG251)+ABS(Survey!$BH251)-ABS(Survey!$BI251)+ABS(Survey!$BJ251)-ABS(Survey!$BK251)-ABS(Survey!$BL251)+Survey!$BM251</f>
        <v>0</v>
      </c>
      <c r="CR251" s="30">
        <f t="shared" si="185"/>
        <v>0</v>
      </c>
      <c r="CS251" s="17">
        <f t="shared" si="186"/>
        <v>0</v>
      </c>
      <c r="CT251" s="16" t="str">
        <f t="shared" si="187"/>
        <v>Pass</v>
      </c>
      <c r="CU251" s="33" t="b">
        <f>IF(ABS(Survey!$BM251)=0,TRUE,FALSE)</f>
        <v>1</v>
      </c>
      <c r="CV251" s="32" t="b">
        <f>NOT(ISBLANK(Survey!$BN251))</f>
        <v>0</v>
      </c>
      <c r="CW251" t="str">
        <f t="shared" si="188"/>
        <v>Fail</v>
      </c>
      <c r="CX251" s="25">
        <f>Survey!$BA251</f>
        <v>0</v>
      </c>
      <c r="CY251" s="25" cm="1">
        <f t="array" ref="CY251">SUM(SUMIF(Survey!BP251:BW251,{"&gt;0","&lt;0"})*{1,-1})-SUM(SUMIF(Survey!BY251:CF251,{"&gt;0","&lt;0"})*{1,-1})</f>
        <v>0</v>
      </c>
      <c r="CZ251" s="30" t="str">
        <f t="shared" si="189"/>
        <v>No holdings</v>
      </c>
      <c r="DA251">
        <f t="shared" si="190"/>
        <v>0</v>
      </c>
      <c r="DB251" s="16" t="str">
        <f t="shared" si="191"/>
        <v>Fail</v>
      </c>
      <c r="DC251" s="31">
        <f>Survey!$BA251</f>
        <v>0</v>
      </c>
      <c r="DD251" s="31" cm="1">
        <f t="array" ref="DD251">SUM(SUMIF(Survey!CH251:DA251,{"&gt;0","&lt;0"})*{1,-1})-SUM(SUMIF(Survey!DC251:DV251,{"&gt;0","&lt;0"})*{1,-1})</f>
        <v>0</v>
      </c>
      <c r="DE251" s="30" t="str">
        <f t="shared" si="192"/>
        <v>No holdings</v>
      </c>
      <c r="DF251" s="17">
        <f t="shared" si="193"/>
        <v>0</v>
      </c>
      <c r="DG251" s="16" t="str">
        <f t="shared" si="194"/>
        <v>Pass</v>
      </c>
      <c r="DH251" s="33" t="b">
        <f>IF(ABS(Survey!$DA251)=0,TRUE,FALSE)</f>
        <v>1</v>
      </c>
      <c r="DI251" s="32" t="b">
        <f>NOT(ISBLANK(Survey!$DB251))</f>
        <v>0</v>
      </c>
      <c r="DJ251" s="16" t="str">
        <f t="shared" si="195"/>
        <v>Pass</v>
      </c>
      <c r="DK251" s="33" t="b">
        <f>IF(ABS(Survey!$DV251)=0,TRUE,FALSE)</f>
        <v>1</v>
      </c>
      <c r="DL251" s="32" t="b">
        <f>NOT(ISBLANK(Survey!$DW251))</f>
        <v>0</v>
      </c>
      <c r="DM251" t="str">
        <f t="shared" si="196"/>
        <v>Pass</v>
      </c>
      <c r="DN251" s="25" cm="1">
        <f t="array" ref="DN251">SUM(SUMIF(Survey!CW251,{"&gt;0","&lt;0"})*{1,-1})+SUM(SUMIF(Survey!DR251,{"&gt;0","&lt;0"})*{1,-1})</f>
        <v>0</v>
      </c>
      <c r="DO251" s="25">
        <f>SUM(SUMIF(Survey!DY251:EE251,{"&gt;0","&lt;0"})*{1,-1})+SUM(SUMIF(Survey!EG251:EM251,{"&gt;0","&lt;0"})*{1,-1})</f>
        <v>0</v>
      </c>
      <c r="DP251">
        <f t="shared" si="197"/>
        <v>0</v>
      </c>
      <c r="DQ251">
        <f t="shared" si="198"/>
        <v>0</v>
      </c>
      <c r="DR251" s="16" t="str">
        <f t="shared" si="199"/>
        <v>Pass</v>
      </c>
      <c r="DS251" s="33" t="b">
        <f>IF(ABS(Survey!$EE251)=0,TRUE,FALSE)</f>
        <v>1</v>
      </c>
      <c r="DT251" s="32" t="b">
        <f>NOT(ISBLANK(Survey!EF251))</f>
        <v>0</v>
      </c>
      <c r="DU251" s="16" t="str">
        <f t="shared" si="200"/>
        <v>Pass</v>
      </c>
      <c r="DV251" s="33" t="b">
        <f>IF(ABS(Survey!$EM251)=0,TRUE,FALSE)</f>
        <v>1</v>
      </c>
      <c r="DW251" s="32" t="b">
        <f>NOT(ISBLANK(Survey!$EN251))</f>
        <v>0</v>
      </c>
      <c r="DX251" s="16" t="str">
        <f t="shared" si="201"/>
        <v>Fail</v>
      </c>
      <c r="DY251" s="31">
        <f>SUM(SUMIF(Survey!ET251:EV251,{"&gt;0","&lt;0"})*{1,-1})</f>
        <v>0</v>
      </c>
      <c r="DZ251">
        <f t="shared" si="202"/>
        <v>0</v>
      </c>
      <c r="EA251">
        <f t="shared" si="203"/>
        <v>100</v>
      </c>
      <c r="EB251" s="30" t="b">
        <f>IF(OR(Survey!$M251="ETF",Survey!$M251="ETF, alternative mutual fund",Survey!$M251="Closed-end", Survey!$M251="Split share corp"),TRUE,FALSE)</f>
        <v>0</v>
      </c>
      <c r="EC251" s="16" t="str">
        <f t="shared" si="204"/>
        <v>Fail</v>
      </c>
      <c r="ED251" s="31">
        <f>SUM(SUMIF(Survey!EX251:FD251,{"&gt;0","&lt;0"})*{1,-1})</f>
        <v>0</v>
      </c>
      <c r="EE251">
        <f t="shared" si="205"/>
        <v>0</v>
      </c>
      <c r="EF251" s="17">
        <f t="shared" si="206"/>
        <v>100</v>
      </c>
      <c r="EG251" s="16" t="str">
        <f t="shared" si="207"/>
        <v>Fail</v>
      </c>
      <c r="EH251" s="31">
        <f>SUM(SUMIF(Survey!FF251:FL251,{"&gt;0","&lt;0"})*{1,-1})</f>
        <v>0</v>
      </c>
      <c r="EI251">
        <f t="shared" si="208"/>
        <v>0</v>
      </c>
      <c r="EJ251" s="17">
        <f t="shared" si="209"/>
        <v>100</v>
      </c>
    </row>
    <row r="252" spans="1:140">
      <c r="A252">
        <v>252</v>
      </c>
      <c r="B252" t="str">
        <f t="shared" si="0"/>
        <v>Pass</v>
      </c>
      <c r="C252" t="str">
        <f>IF(COUNTBLANK(Survey!B252:FM252)=$C$2, "Pass", "Fail")</f>
        <v>Pass</v>
      </c>
      <c r="D252" s="16" t="str">
        <f t="shared" si="158"/>
        <v>Fail</v>
      </c>
      <c r="E252" t="str">
        <f>IF(OR(ISBLANK(Survey!AL252),COUNTIF(G252:BJ252,"Fail")),"Fail","Pass")</f>
        <v>Fail</v>
      </c>
      <c r="F252" s="265"/>
      <c r="G252" s="16" t="str">
        <f t="shared" si="159"/>
        <v>Fail</v>
      </c>
      <c r="H252" s="139">
        <f>COUNTBLANK(Survey!B252:D252)+COUNTBLANK(Survey!G252)+COUNTBLANK(Survey!I252)+COUNTBLANK(Survey!K252:M252)+COUNTBLANK(Survey!P252:Q252)+COUNTBLANK(Survey!T252:W252)+COUNTBLANK(Survey!Z252:AC252)+COUNTBLANK(Survey!AF252:AG252)+COUNTBLANK(Survey!AK252:AK252)</f>
        <v>21</v>
      </c>
      <c r="I252" t="str">
        <f t="shared" si="160"/>
        <v>Fail</v>
      </c>
      <c r="J252" t="b">
        <f>IF(Survey!E252="No",TRUE,FALSE)</f>
        <v>0</v>
      </c>
      <c r="K252" s="29" cm="1">
        <f t="array" ref="K252">IF(COUNTA(Survey!$E$4:$E$695)=1, 0, SUM(IF(COUNTIF(Survey!$E$4:$E$695, Survey!$E$4:$E$695)=1,1,0)))</f>
        <v>0</v>
      </c>
      <c r="L252" s="29">
        <f>LEN(Survey!E252)</f>
        <v>0</v>
      </c>
      <c r="M252" s="16" t="str">
        <f t="shared" si="161"/>
        <v>Fail</v>
      </c>
      <c r="N252" t="b">
        <f>IF(Survey!F252="No",TRUE,FALSE)</f>
        <v>0</v>
      </c>
      <c r="O252" t="b">
        <f>Survey!F252=Survey!E252</f>
        <v>1</v>
      </c>
      <c r="P252">
        <f>COUNTIF(Survey!$F$4:$F$695,Survey!F252)</f>
        <v>0</v>
      </c>
      <c r="Q252" s="28">
        <f>LEN(Survey!F252)</f>
        <v>0</v>
      </c>
      <c r="R252" s="16" t="str">
        <f t="shared" si="162"/>
        <v>Pass</v>
      </c>
      <c r="S252" s="29">
        <f>MOD((LEN(Survey!H252)+2),11)</f>
        <v>2</v>
      </c>
      <c r="T252">
        <f>COUNTIF(Survey!$H$4:$H$695,Survey!H252)</f>
        <v>0</v>
      </c>
      <c r="U252" s="28" t="str">
        <f>IF(Survey!$L252="Prospectus fund", "Yes", "No")</f>
        <v>No</v>
      </c>
      <c r="V252" s="16" t="str">
        <f t="shared" si="163"/>
        <v>Pass</v>
      </c>
      <c r="W252" s="29">
        <f>MOD((LEN(Survey!J252)+2),11)</f>
        <v>2</v>
      </c>
      <c r="X252">
        <f>COUNTIF(Survey!$J$4:$J$695,Survey!J252)</f>
        <v>0</v>
      </c>
      <c r="Y252" s="30" t="b">
        <f>IF(OR(Survey!$M252="ETF",Survey!$M252="ETF, alternative mutual fund",Survey!$M252="Closed-end", Survey!$M252="Split share corp", Survey!$I252="Yes"),TRUE,FALSE)</f>
        <v>0</v>
      </c>
      <c r="Z252" s="16" t="str">
        <f>IFERROR(IF(AND(OR(AC252=AD252,AD252 = "Either"),NOT(ISBLANK(Survey!K252))),"Pass","Fail"),"Pass")</f>
        <v>Fail</v>
      </c>
      <c r="AA252" s="31" cm="1">
        <f t="array" ref="AA252">SUM(SUMIF(Survey!CH252:DA252,{"&gt;0","&lt;0"})*{1,-1})</f>
        <v>0</v>
      </c>
      <c r="AB252" s="33" cm="1">
        <f t="array" ref="AB252">SUM(SUMIF(Survey!CK252,{"&gt;0","&lt;0"})*{1,-1})+SUM(SUMIF(Survey!CU252,{"&gt;0","&lt;0"})*{1,-1})</f>
        <v>0</v>
      </c>
      <c r="AC252" s="33">
        <f>Survey!K252</f>
        <v>0</v>
      </c>
      <c r="AD252" s="32" t="str">
        <f t="shared" si="164"/>
        <v>Either</v>
      </c>
      <c r="AE252" s="16" t="str">
        <f t="shared" si="165"/>
        <v>Fail</v>
      </c>
      <c r="AF252" s="58" cm="1">
        <f t="array" ref="AF252">SUM(SUMIF(Survey!CH252:DA252,{"&gt;0","&lt;0"})*{1,-1})+SUM(SUMIF(Survey!DC252:DV252,{"&gt;0","&lt;0"})*{1,-1})</f>
        <v>0</v>
      </c>
      <c r="AG252" s="58">
        <f>IFERROR(AF252/(Survey!$BA252),0)</f>
        <v>0</v>
      </c>
      <c r="AH252" s="104" t="b">
        <f>IF(OR(Survey!$M252="Alternative strategy or hedge",Survey!$M252="Private asset",Survey!$L252="Prospectus fund"),TRUE,FALSE)</f>
        <v>0</v>
      </c>
      <c r="AI252" s="104" t="b">
        <f>NOT(ISBLANK(Survey!$M252))</f>
        <v>0</v>
      </c>
      <c r="AJ252" s="16" t="str">
        <f t="shared" si="166"/>
        <v>Fail</v>
      </c>
      <c r="AK252" t="b">
        <f>IF(Survey!W252="No",TRUE,FALSE)</f>
        <v>0</v>
      </c>
      <c r="AL252" s="119">
        <f>MOD((LEN(Survey!W252)+2),22)</f>
        <v>2</v>
      </c>
      <c r="AM252" t="str">
        <f t="shared" si="167"/>
        <v>Pass</v>
      </c>
      <c r="AN252" s="33" t="b">
        <f>NOT(ISNUMBER(SEARCH("Other",Survey!$Q252)))</f>
        <v>1</v>
      </c>
      <c r="AO252" s="32" t="b">
        <f>NOT(ISBLANK(Survey!$R252))</f>
        <v>0</v>
      </c>
      <c r="AP252" s="16" t="str">
        <f t="shared" si="168"/>
        <v>Pass</v>
      </c>
      <c r="AQ252" s="114">
        <f>COUNTBLANK(Survey!$X252)</f>
        <v>1</v>
      </c>
      <c r="AR252" s="58">
        <f>IF(AND(Survey!L252&lt;&gt;"Exempt fund",OR(Survey!$M252="ETF",Survey!$M252="ETF, alternative mutual fund",Survey!$M252="Mutual fund",Survey!$M252="Alternative mutual fund",Survey!$M252="Money market")),1,0)</f>
        <v>0</v>
      </c>
      <c r="AS252" s="16" t="str">
        <f t="shared" si="169"/>
        <v>Pass</v>
      </c>
      <c r="AT252" s="33" t="b">
        <f>NOT(ISNUMBER(SEARCH("Yes",Survey!$AC252)))</f>
        <v>1</v>
      </c>
      <c r="AU252" s="32" t="b">
        <f>IF(COUNTBLANK(Survey!$AD252:$AE252)=0,TRUE, FALSE)</f>
        <v>0</v>
      </c>
      <c r="AV252" s="16" t="str">
        <f t="shared" si="170"/>
        <v>Pass</v>
      </c>
      <c r="AW252" s="33" t="b">
        <f>NOT(ISNUMBER(SEARCH("Yes",Survey!$AF252)))</f>
        <v>1</v>
      </c>
      <c r="AX252" s="32" t="b">
        <f>NOT(ISBLANK(Survey!$AH252))</f>
        <v>0</v>
      </c>
      <c r="AY252" s="16" t="str">
        <f t="shared" si="171"/>
        <v>Pass</v>
      </c>
      <c r="AZ252" s="33" t="b">
        <f>NOT(OR(ISNUMBER(SEARCH("Other",Survey!$AH252)),ISNUMBER(SEARCH("Multiple",Survey!$AH252))))</f>
        <v>1</v>
      </c>
      <c r="BA252" s="32" t="b">
        <f>NOT(ISBLANK(Survey!$AI252))</f>
        <v>0</v>
      </c>
      <c r="BB252" s="16" t="str">
        <f t="shared" si="172"/>
        <v>Fail</v>
      </c>
      <c r="BC252" s="114">
        <f>IF(ABS(Survey!$BA252)&gt;0, 1,0)</f>
        <v>0</v>
      </c>
      <c r="BD252" s="114">
        <f>IF(COUNTBLANK(Survey!$AL252)=0,1,0)</f>
        <v>0</v>
      </c>
      <c r="BE252" s="16" t="str">
        <f t="shared" si="173"/>
        <v>Pass</v>
      </c>
      <c r="BF252" s="114">
        <f>IF(ISBLANK(Survey!$AL252),0,1)</f>
        <v>0</v>
      </c>
      <c r="BG252" s="133">
        <f>COUNTBLANK(Survey!$AM252)</f>
        <v>1</v>
      </c>
      <c r="BH252" s="16" t="str">
        <f t="shared" si="174"/>
        <v>Pass</v>
      </c>
      <c r="BI252" s="114">
        <f>IF(OR(Survey!$AM252="Closed",ISBLANK(Survey!$AM252)),0,1)</f>
        <v>0</v>
      </c>
      <c r="BJ252" s="133">
        <f>IF(ISBLANK(Survey!$AN252),1,0)</f>
        <v>1</v>
      </c>
      <c r="BK252" s="118" t="str">
        <f t="shared" si="175"/>
        <v>Pass</v>
      </c>
      <c r="BL252" s="31" cm="1">
        <f t="array" ref="BL252">SUM(SUMIF(Survey!AO252:AP252,{"&gt;0","&lt;0"})*{1,-1})</f>
        <v>0</v>
      </c>
      <c r="BM252">
        <f t="shared" si="176"/>
        <v>0</v>
      </c>
      <c r="BN252">
        <f t="shared" si="177"/>
        <v>100</v>
      </c>
      <c r="BO252" s="118" t="str">
        <f t="shared" si="178"/>
        <v>Pass</v>
      </c>
      <c r="BP252">
        <f>IF(Survey!AQ252="No",0,1)</f>
        <v>1</v>
      </c>
      <c r="BQ252" s="207">
        <f>MOD((LEN(Survey!AQ252)+2),22)</f>
        <v>2</v>
      </c>
      <c r="BR252">
        <f>IF(Survey!AR252="No",0,1)</f>
        <v>1</v>
      </c>
      <c r="BS252" s="207">
        <f>MOD((LEN(Survey!AR252)+2),22)</f>
        <v>2</v>
      </c>
      <c r="BT252" s="114">
        <f>COUNTBLANK(Survey!$AQ252:$AS252)+COUNTBLANK(Survey!$AU252)</f>
        <v>4</v>
      </c>
      <c r="BU252" s="114">
        <f>IF(Survey!$I252="Yes",1,0)</f>
        <v>0</v>
      </c>
      <c r="BV252" s="114">
        <f>IF(OR(Survey!$M252="Mutual fund",Survey!$M252="Alternative mutual fund",Survey!$M252="Money market"),1,0)</f>
        <v>0</v>
      </c>
      <c r="BW252" s="119">
        <f>IF(OR(Survey!$M252="ETF",Survey!$M252="ETF, alternative mutual fund"),1,0)</f>
        <v>0</v>
      </c>
      <c r="BX252" s="16" t="str">
        <f t="shared" si="179"/>
        <v>Pass</v>
      </c>
      <c r="BY252" s="33">
        <f>IF(ISNUMBER(SEARCH("Other",Survey!$AS252)), 1, 0)</f>
        <v>0</v>
      </c>
      <c r="BZ252" s="58" t="b">
        <f>NOT(ISBLANK(Survey!$AT252))</f>
        <v>0</v>
      </c>
      <c r="CA252" s="16" t="str">
        <f t="shared" si="180"/>
        <v>Pass</v>
      </c>
      <c r="CB252" s="114">
        <f>IF(Survey!$BB252=0, 0,1)</f>
        <v>0</v>
      </c>
      <c r="CC252" s="58">
        <f>Survey!$AV252</f>
        <v>0</v>
      </c>
      <c r="CD252" s="58">
        <f>Survey!$BC252+Survey!$BD252+ABS(Survey!$BE252)-ABS(Survey!$BF252)-ABS(Survey!$BG252)-ABS(Survey!$BL252)</f>
        <v>0</v>
      </c>
      <c r="CE252" s="138">
        <f>Survey!BB252+(ABS(Survey!$BH252)-ABS(Survey!$BI252)+ABS(Survey!$BJ252)-ABS(Survey!$BK252))*0.5</f>
        <v>0</v>
      </c>
      <c r="CF252" s="58">
        <f t="shared" si="181"/>
        <v>0</v>
      </c>
      <c r="CG252" s="58">
        <f>IF(AND($CC252&gt;$CF252-0.2,$CC252&lt;$CF252+0.2,ISBLANK(Survey!$AV252)=FALSE),0,1)</f>
        <v>1</v>
      </c>
      <c r="CH252" s="133">
        <f>IF(ISBLANK(Survey!$AW252),1,0)</f>
        <v>1</v>
      </c>
      <c r="CI252" s="16" t="str">
        <f t="shared" si="182"/>
        <v>Pass</v>
      </c>
      <c r="CJ252" s="114">
        <f>IF(Survey!$BB252=0, 0,1)</f>
        <v>0</v>
      </c>
      <c r="CK252" s="58">
        <f>IF(AND(Survey!$AX252&gt;=0,Survey!$AX252&lt;=0.2,Survey!$AX252&lt;&gt;""),0,1)</f>
        <v>1</v>
      </c>
      <c r="CL252" s="114">
        <f>IF(ISBLANK(Survey!$AY252),1,0)</f>
        <v>1</v>
      </c>
      <c r="CM252" s="16" t="str">
        <f t="shared" si="183"/>
        <v>Fail</v>
      </c>
      <c r="CN252" s="133">
        <f>Survey!$AZ252</f>
        <v>0</v>
      </c>
      <c r="CO252" s="16" t="str">
        <f t="shared" si="184"/>
        <v>Pass</v>
      </c>
      <c r="CP252" s="31">
        <f>Survey!$BA252</f>
        <v>0</v>
      </c>
      <c r="CQ252" s="138">
        <f>Survey!$BB252+Survey!$BC252+Survey!$BD252+ABS(Survey!$BE252)-ABS(Survey!$BF252)-ABS(Survey!$BG252)+ABS(Survey!$BH252)-ABS(Survey!$BI252)+ABS(Survey!$BJ252)-ABS(Survey!$BK252)-ABS(Survey!$BL252)+Survey!$BM252</f>
        <v>0</v>
      </c>
      <c r="CR252" s="30">
        <f t="shared" si="185"/>
        <v>0</v>
      </c>
      <c r="CS252" s="17">
        <f t="shared" si="186"/>
        <v>0</v>
      </c>
      <c r="CT252" s="16" t="str">
        <f t="shared" si="187"/>
        <v>Pass</v>
      </c>
      <c r="CU252" s="33" t="b">
        <f>IF(ABS(Survey!$BM252)=0,TRUE,FALSE)</f>
        <v>1</v>
      </c>
      <c r="CV252" s="32" t="b">
        <f>NOT(ISBLANK(Survey!$BN252))</f>
        <v>0</v>
      </c>
      <c r="CW252" t="str">
        <f t="shared" si="188"/>
        <v>Fail</v>
      </c>
      <c r="CX252" s="25">
        <f>Survey!$BA252</f>
        <v>0</v>
      </c>
      <c r="CY252" s="25" cm="1">
        <f t="array" ref="CY252">SUM(SUMIF(Survey!BP252:BW252,{"&gt;0","&lt;0"})*{1,-1})-SUM(SUMIF(Survey!BY252:CF252,{"&gt;0","&lt;0"})*{1,-1})</f>
        <v>0</v>
      </c>
      <c r="CZ252" s="30" t="str">
        <f t="shared" si="189"/>
        <v>No holdings</v>
      </c>
      <c r="DA252">
        <f t="shared" si="190"/>
        <v>0</v>
      </c>
      <c r="DB252" s="16" t="str">
        <f t="shared" si="191"/>
        <v>Fail</v>
      </c>
      <c r="DC252" s="31">
        <f>Survey!$BA252</f>
        <v>0</v>
      </c>
      <c r="DD252" s="31" cm="1">
        <f t="array" ref="DD252">SUM(SUMIF(Survey!CH252:DA252,{"&gt;0","&lt;0"})*{1,-1})-SUM(SUMIF(Survey!DC252:DV252,{"&gt;0","&lt;0"})*{1,-1})</f>
        <v>0</v>
      </c>
      <c r="DE252" s="30" t="str">
        <f t="shared" si="192"/>
        <v>No holdings</v>
      </c>
      <c r="DF252" s="17">
        <f t="shared" si="193"/>
        <v>0</v>
      </c>
      <c r="DG252" s="16" t="str">
        <f t="shared" si="194"/>
        <v>Pass</v>
      </c>
      <c r="DH252" s="33" t="b">
        <f>IF(ABS(Survey!$DA252)=0,TRUE,FALSE)</f>
        <v>1</v>
      </c>
      <c r="DI252" s="32" t="b">
        <f>NOT(ISBLANK(Survey!$DB252))</f>
        <v>0</v>
      </c>
      <c r="DJ252" s="16" t="str">
        <f t="shared" si="195"/>
        <v>Pass</v>
      </c>
      <c r="DK252" s="33" t="b">
        <f>IF(ABS(Survey!$DV252)=0,TRUE,FALSE)</f>
        <v>1</v>
      </c>
      <c r="DL252" s="32" t="b">
        <f>NOT(ISBLANK(Survey!$DW252))</f>
        <v>0</v>
      </c>
      <c r="DM252" t="str">
        <f t="shared" si="196"/>
        <v>Pass</v>
      </c>
      <c r="DN252" s="25" cm="1">
        <f t="array" ref="DN252">SUM(SUMIF(Survey!CW252,{"&gt;0","&lt;0"})*{1,-1})+SUM(SUMIF(Survey!DR252,{"&gt;0","&lt;0"})*{1,-1})</f>
        <v>0</v>
      </c>
      <c r="DO252" s="25">
        <f>SUM(SUMIF(Survey!DY252:EE252,{"&gt;0","&lt;0"})*{1,-1})+SUM(SUMIF(Survey!EG252:EM252,{"&gt;0","&lt;0"})*{1,-1})</f>
        <v>0</v>
      </c>
      <c r="DP252">
        <f t="shared" si="197"/>
        <v>0</v>
      </c>
      <c r="DQ252">
        <f t="shared" si="198"/>
        <v>0</v>
      </c>
      <c r="DR252" s="16" t="str">
        <f t="shared" si="199"/>
        <v>Pass</v>
      </c>
      <c r="DS252" s="33" t="b">
        <f>IF(ABS(Survey!$EE252)=0,TRUE,FALSE)</f>
        <v>1</v>
      </c>
      <c r="DT252" s="32" t="b">
        <f>NOT(ISBLANK(Survey!EF252))</f>
        <v>0</v>
      </c>
      <c r="DU252" s="16" t="str">
        <f t="shared" si="200"/>
        <v>Pass</v>
      </c>
      <c r="DV252" s="33" t="b">
        <f>IF(ABS(Survey!$EM252)=0,TRUE,FALSE)</f>
        <v>1</v>
      </c>
      <c r="DW252" s="32" t="b">
        <f>NOT(ISBLANK(Survey!$EN252))</f>
        <v>0</v>
      </c>
      <c r="DX252" s="16" t="str">
        <f t="shared" si="201"/>
        <v>Fail</v>
      </c>
      <c r="DY252" s="31">
        <f>SUM(SUMIF(Survey!ET252:EV252,{"&gt;0","&lt;0"})*{1,-1})</f>
        <v>0</v>
      </c>
      <c r="DZ252">
        <f t="shared" si="202"/>
        <v>0</v>
      </c>
      <c r="EA252">
        <f t="shared" si="203"/>
        <v>100</v>
      </c>
      <c r="EB252" s="30" t="b">
        <f>IF(OR(Survey!$M252="ETF",Survey!$M252="ETF, alternative mutual fund",Survey!$M252="Closed-end", Survey!$M252="Split share corp"),TRUE,FALSE)</f>
        <v>0</v>
      </c>
      <c r="EC252" s="16" t="str">
        <f t="shared" si="204"/>
        <v>Fail</v>
      </c>
      <c r="ED252" s="31">
        <f>SUM(SUMIF(Survey!EX252:FD252,{"&gt;0","&lt;0"})*{1,-1})</f>
        <v>0</v>
      </c>
      <c r="EE252">
        <f t="shared" si="205"/>
        <v>0</v>
      </c>
      <c r="EF252" s="17">
        <f t="shared" si="206"/>
        <v>100</v>
      </c>
      <c r="EG252" s="16" t="str">
        <f t="shared" si="207"/>
        <v>Fail</v>
      </c>
      <c r="EH252" s="31">
        <f>SUM(SUMIF(Survey!FF252:FL252,{"&gt;0","&lt;0"})*{1,-1})</f>
        <v>0</v>
      </c>
      <c r="EI252">
        <f t="shared" si="208"/>
        <v>0</v>
      </c>
      <c r="EJ252" s="17">
        <f t="shared" si="209"/>
        <v>100</v>
      </c>
    </row>
    <row r="253" spans="1:140">
      <c r="A253">
        <v>253</v>
      </c>
      <c r="B253" t="str">
        <f t="shared" si="0"/>
        <v>Pass</v>
      </c>
      <c r="C253" t="str">
        <f>IF(COUNTBLANK(Survey!B253:FM253)=$C$2, "Pass", "Fail")</f>
        <v>Pass</v>
      </c>
      <c r="D253" s="16" t="str">
        <f t="shared" si="158"/>
        <v>Fail</v>
      </c>
      <c r="E253" t="str">
        <f>IF(OR(ISBLANK(Survey!AL253),COUNTIF(G253:BJ253,"Fail")),"Fail","Pass")</f>
        <v>Fail</v>
      </c>
      <c r="F253" s="265"/>
      <c r="G253" s="16" t="str">
        <f t="shared" si="159"/>
        <v>Fail</v>
      </c>
      <c r="H253" s="139">
        <f>COUNTBLANK(Survey!B253:D253)+COUNTBLANK(Survey!G253)+COUNTBLANK(Survey!I253)+COUNTBLANK(Survey!K253:M253)+COUNTBLANK(Survey!P253:Q253)+COUNTBLANK(Survey!T253:W253)+COUNTBLANK(Survey!Z253:AC253)+COUNTBLANK(Survey!AF253:AG253)+COUNTBLANK(Survey!AK253:AK253)</f>
        <v>21</v>
      </c>
      <c r="I253" t="str">
        <f t="shared" si="160"/>
        <v>Fail</v>
      </c>
      <c r="J253" t="b">
        <f>IF(Survey!E253="No",TRUE,FALSE)</f>
        <v>0</v>
      </c>
      <c r="K253" s="29" cm="1">
        <f t="array" ref="K253">IF(COUNTA(Survey!$E$4:$E$695)=1, 0, SUM(IF(COUNTIF(Survey!$E$4:$E$695, Survey!$E$4:$E$695)=1,1,0)))</f>
        <v>0</v>
      </c>
      <c r="L253" s="29">
        <f>LEN(Survey!E253)</f>
        <v>0</v>
      </c>
      <c r="M253" s="16" t="str">
        <f t="shared" si="161"/>
        <v>Fail</v>
      </c>
      <c r="N253" t="b">
        <f>IF(Survey!F253="No",TRUE,FALSE)</f>
        <v>0</v>
      </c>
      <c r="O253" t="b">
        <f>Survey!F253=Survey!E253</f>
        <v>1</v>
      </c>
      <c r="P253">
        <f>COUNTIF(Survey!$F$4:$F$695,Survey!F253)</f>
        <v>0</v>
      </c>
      <c r="Q253" s="28">
        <f>LEN(Survey!F253)</f>
        <v>0</v>
      </c>
      <c r="R253" s="16" t="str">
        <f t="shared" si="162"/>
        <v>Pass</v>
      </c>
      <c r="S253" s="29">
        <f>MOD((LEN(Survey!H253)+2),11)</f>
        <v>2</v>
      </c>
      <c r="T253">
        <f>COUNTIF(Survey!$H$4:$H$695,Survey!H253)</f>
        <v>0</v>
      </c>
      <c r="U253" s="28" t="str">
        <f>IF(Survey!$L253="Prospectus fund", "Yes", "No")</f>
        <v>No</v>
      </c>
      <c r="V253" s="16" t="str">
        <f t="shared" si="163"/>
        <v>Pass</v>
      </c>
      <c r="W253" s="29">
        <f>MOD((LEN(Survey!J253)+2),11)</f>
        <v>2</v>
      </c>
      <c r="X253">
        <f>COUNTIF(Survey!$J$4:$J$695,Survey!J253)</f>
        <v>0</v>
      </c>
      <c r="Y253" s="30" t="b">
        <f>IF(OR(Survey!$M253="ETF",Survey!$M253="ETF, alternative mutual fund",Survey!$M253="Closed-end", Survey!$M253="Split share corp", Survey!$I253="Yes"),TRUE,FALSE)</f>
        <v>0</v>
      </c>
      <c r="Z253" s="16" t="str">
        <f>IFERROR(IF(AND(OR(AC253=AD253,AD253 = "Either"),NOT(ISBLANK(Survey!K253))),"Pass","Fail"),"Pass")</f>
        <v>Fail</v>
      </c>
      <c r="AA253" s="31" cm="1">
        <f t="array" ref="AA253">SUM(SUMIF(Survey!CH253:DA253,{"&gt;0","&lt;0"})*{1,-1})</f>
        <v>0</v>
      </c>
      <c r="AB253" s="33" cm="1">
        <f t="array" ref="AB253">SUM(SUMIF(Survey!CK253,{"&gt;0","&lt;0"})*{1,-1})+SUM(SUMIF(Survey!CU253,{"&gt;0","&lt;0"})*{1,-1})</f>
        <v>0</v>
      </c>
      <c r="AC253" s="33">
        <f>Survey!K253</f>
        <v>0</v>
      </c>
      <c r="AD253" s="32" t="str">
        <f t="shared" si="164"/>
        <v>Either</v>
      </c>
      <c r="AE253" s="16" t="str">
        <f t="shared" si="165"/>
        <v>Fail</v>
      </c>
      <c r="AF253" s="58" cm="1">
        <f t="array" ref="AF253">SUM(SUMIF(Survey!CH253:DA253,{"&gt;0","&lt;0"})*{1,-1})+SUM(SUMIF(Survey!DC253:DV253,{"&gt;0","&lt;0"})*{1,-1})</f>
        <v>0</v>
      </c>
      <c r="AG253" s="58">
        <f>IFERROR(AF253/(Survey!$BA253),0)</f>
        <v>0</v>
      </c>
      <c r="AH253" s="104" t="b">
        <f>IF(OR(Survey!$M253="Alternative strategy or hedge",Survey!$M253="Private asset",Survey!$L253="Prospectus fund"),TRUE,FALSE)</f>
        <v>0</v>
      </c>
      <c r="AI253" s="104" t="b">
        <f>NOT(ISBLANK(Survey!$M253))</f>
        <v>0</v>
      </c>
      <c r="AJ253" s="16" t="str">
        <f t="shared" si="166"/>
        <v>Fail</v>
      </c>
      <c r="AK253" t="b">
        <f>IF(Survey!W253="No",TRUE,FALSE)</f>
        <v>0</v>
      </c>
      <c r="AL253" s="119">
        <f>MOD((LEN(Survey!W253)+2),22)</f>
        <v>2</v>
      </c>
      <c r="AM253" t="str">
        <f t="shared" si="167"/>
        <v>Pass</v>
      </c>
      <c r="AN253" s="33" t="b">
        <f>NOT(ISNUMBER(SEARCH("Other",Survey!$Q253)))</f>
        <v>1</v>
      </c>
      <c r="AO253" s="32" t="b">
        <f>NOT(ISBLANK(Survey!$R253))</f>
        <v>0</v>
      </c>
      <c r="AP253" s="16" t="str">
        <f t="shared" si="168"/>
        <v>Pass</v>
      </c>
      <c r="AQ253" s="114">
        <f>COUNTBLANK(Survey!$X253)</f>
        <v>1</v>
      </c>
      <c r="AR253" s="58">
        <f>IF(AND(Survey!L253&lt;&gt;"Exempt fund",OR(Survey!$M253="ETF",Survey!$M253="ETF, alternative mutual fund",Survey!$M253="Mutual fund",Survey!$M253="Alternative mutual fund",Survey!$M253="Money market")),1,0)</f>
        <v>0</v>
      </c>
      <c r="AS253" s="16" t="str">
        <f t="shared" si="169"/>
        <v>Pass</v>
      </c>
      <c r="AT253" s="33" t="b">
        <f>NOT(ISNUMBER(SEARCH("Yes",Survey!$AC253)))</f>
        <v>1</v>
      </c>
      <c r="AU253" s="32" t="b">
        <f>IF(COUNTBLANK(Survey!$AD253:$AE253)=0,TRUE, FALSE)</f>
        <v>0</v>
      </c>
      <c r="AV253" s="16" t="str">
        <f t="shared" si="170"/>
        <v>Pass</v>
      </c>
      <c r="AW253" s="33" t="b">
        <f>NOT(ISNUMBER(SEARCH("Yes",Survey!$AF253)))</f>
        <v>1</v>
      </c>
      <c r="AX253" s="32" t="b">
        <f>NOT(ISBLANK(Survey!$AH253))</f>
        <v>0</v>
      </c>
      <c r="AY253" s="16" t="str">
        <f t="shared" si="171"/>
        <v>Pass</v>
      </c>
      <c r="AZ253" s="33" t="b">
        <f>NOT(OR(ISNUMBER(SEARCH("Other",Survey!$AH253)),ISNUMBER(SEARCH("Multiple",Survey!$AH253))))</f>
        <v>1</v>
      </c>
      <c r="BA253" s="32" t="b">
        <f>NOT(ISBLANK(Survey!$AI253))</f>
        <v>0</v>
      </c>
      <c r="BB253" s="16" t="str">
        <f t="shared" si="172"/>
        <v>Fail</v>
      </c>
      <c r="BC253" s="114">
        <f>IF(ABS(Survey!$BA253)&gt;0, 1,0)</f>
        <v>0</v>
      </c>
      <c r="BD253" s="114">
        <f>IF(COUNTBLANK(Survey!$AL253)=0,1,0)</f>
        <v>0</v>
      </c>
      <c r="BE253" s="16" t="str">
        <f t="shared" si="173"/>
        <v>Pass</v>
      </c>
      <c r="BF253" s="114">
        <f>IF(ISBLANK(Survey!$AL253),0,1)</f>
        <v>0</v>
      </c>
      <c r="BG253" s="133">
        <f>COUNTBLANK(Survey!$AM253)</f>
        <v>1</v>
      </c>
      <c r="BH253" s="16" t="str">
        <f t="shared" si="174"/>
        <v>Pass</v>
      </c>
      <c r="BI253" s="114">
        <f>IF(OR(Survey!$AM253="Closed",ISBLANK(Survey!$AM253)),0,1)</f>
        <v>0</v>
      </c>
      <c r="BJ253" s="133">
        <f>IF(ISBLANK(Survey!$AN253),1,0)</f>
        <v>1</v>
      </c>
      <c r="BK253" s="118" t="str">
        <f t="shared" si="175"/>
        <v>Pass</v>
      </c>
      <c r="BL253" s="31" cm="1">
        <f t="array" ref="BL253">SUM(SUMIF(Survey!AO253:AP253,{"&gt;0","&lt;0"})*{1,-1})</f>
        <v>0</v>
      </c>
      <c r="BM253">
        <f t="shared" si="176"/>
        <v>0</v>
      </c>
      <c r="BN253">
        <f t="shared" si="177"/>
        <v>100</v>
      </c>
      <c r="BO253" s="118" t="str">
        <f t="shared" si="178"/>
        <v>Pass</v>
      </c>
      <c r="BP253">
        <f>IF(Survey!AQ253="No",0,1)</f>
        <v>1</v>
      </c>
      <c r="BQ253" s="207">
        <f>MOD((LEN(Survey!AQ253)+2),22)</f>
        <v>2</v>
      </c>
      <c r="BR253">
        <f>IF(Survey!AR253="No",0,1)</f>
        <v>1</v>
      </c>
      <c r="BS253" s="207">
        <f>MOD((LEN(Survey!AR253)+2),22)</f>
        <v>2</v>
      </c>
      <c r="BT253" s="114">
        <f>COUNTBLANK(Survey!$AQ253:$AS253)+COUNTBLANK(Survey!$AU253)</f>
        <v>4</v>
      </c>
      <c r="BU253" s="114">
        <f>IF(Survey!$I253="Yes",1,0)</f>
        <v>0</v>
      </c>
      <c r="BV253" s="114">
        <f>IF(OR(Survey!$M253="Mutual fund",Survey!$M253="Alternative mutual fund",Survey!$M253="Money market"),1,0)</f>
        <v>0</v>
      </c>
      <c r="BW253" s="119">
        <f>IF(OR(Survey!$M253="ETF",Survey!$M253="ETF, alternative mutual fund"),1,0)</f>
        <v>0</v>
      </c>
      <c r="BX253" s="16" t="str">
        <f t="shared" si="179"/>
        <v>Pass</v>
      </c>
      <c r="BY253" s="33">
        <f>IF(ISNUMBER(SEARCH("Other",Survey!$AS253)), 1, 0)</f>
        <v>0</v>
      </c>
      <c r="BZ253" s="58" t="b">
        <f>NOT(ISBLANK(Survey!$AT253))</f>
        <v>0</v>
      </c>
      <c r="CA253" s="16" t="str">
        <f t="shared" si="180"/>
        <v>Pass</v>
      </c>
      <c r="CB253" s="114">
        <f>IF(Survey!$BB253=0, 0,1)</f>
        <v>0</v>
      </c>
      <c r="CC253" s="58">
        <f>Survey!$AV253</f>
        <v>0</v>
      </c>
      <c r="CD253" s="58">
        <f>Survey!$BC253+Survey!$BD253+ABS(Survey!$BE253)-ABS(Survey!$BF253)-ABS(Survey!$BG253)-ABS(Survey!$BL253)</f>
        <v>0</v>
      </c>
      <c r="CE253" s="138">
        <f>Survey!BB253+(ABS(Survey!$BH253)-ABS(Survey!$BI253)+ABS(Survey!$BJ253)-ABS(Survey!$BK253))*0.5</f>
        <v>0</v>
      </c>
      <c r="CF253" s="58">
        <f t="shared" si="181"/>
        <v>0</v>
      </c>
      <c r="CG253" s="58">
        <f>IF(AND($CC253&gt;$CF253-0.2,$CC253&lt;$CF253+0.2,ISBLANK(Survey!$AV253)=FALSE),0,1)</f>
        <v>1</v>
      </c>
      <c r="CH253" s="133">
        <f>IF(ISBLANK(Survey!$AW253),1,0)</f>
        <v>1</v>
      </c>
      <c r="CI253" s="16" t="str">
        <f t="shared" si="182"/>
        <v>Pass</v>
      </c>
      <c r="CJ253" s="114">
        <f>IF(Survey!$BB253=0, 0,1)</f>
        <v>0</v>
      </c>
      <c r="CK253" s="58">
        <f>IF(AND(Survey!$AX253&gt;=0,Survey!$AX253&lt;=0.2,Survey!$AX253&lt;&gt;""),0,1)</f>
        <v>1</v>
      </c>
      <c r="CL253" s="114">
        <f>IF(ISBLANK(Survey!$AY253),1,0)</f>
        <v>1</v>
      </c>
      <c r="CM253" s="16" t="str">
        <f t="shared" si="183"/>
        <v>Fail</v>
      </c>
      <c r="CN253" s="133">
        <f>Survey!$AZ253</f>
        <v>0</v>
      </c>
      <c r="CO253" s="16" t="str">
        <f t="shared" si="184"/>
        <v>Pass</v>
      </c>
      <c r="CP253" s="31">
        <f>Survey!$BA253</f>
        <v>0</v>
      </c>
      <c r="CQ253" s="138">
        <f>Survey!$BB253+Survey!$BC253+Survey!$BD253+ABS(Survey!$BE253)-ABS(Survey!$BF253)-ABS(Survey!$BG253)+ABS(Survey!$BH253)-ABS(Survey!$BI253)+ABS(Survey!$BJ253)-ABS(Survey!$BK253)-ABS(Survey!$BL253)+Survey!$BM253</f>
        <v>0</v>
      </c>
      <c r="CR253" s="30">
        <f t="shared" si="185"/>
        <v>0</v>
      </c>
      <c r="CS253" s="17">
        <f t="shared" si="186"/>
        <v>0</v>
      </c>
      <c r="CT253" s="16" t="str">
        <f t="shared" si="187"/>
        <v>Pass</v>
      </c>
      <c r="CU253" s="33" t="b">
        <f>IF(ABS(Survey!$BM253)=0,TRUE,FALSE)</f>
        <v>1</v>
      </c>
      <c r="CV253" s="32" t="b">
        <f>NOT(ISBLANK(Survey!$BN253))</f>
        <v>0</v>
      </c>
      <c r="CW253" t="str">
        <f t="shared" si="188"/>
        <v>Fail</v>
      </c>
      <c r="CX253" s="25">
        <f>Survey!$BA253</f>
        <v>0</v>
      </c>
      <c r="CY253" s="25" cm="1">
        <f t="array" ref="CY253">SUM(SUMIF(Survey!BP253:BW253,{"&gt;0","&lt;0"})*{1,-1})-SUM(SUMIF(Survey!BY253:CF253,{"&gt;0","&lt;0"})*{1,-1})</f>
        <v>0</v>
      </c>
      <c r="CZ253" s="30" t="str">
        <f t="shared" si="189"/>
        <v>No holdings</v>
      </c>
      <c r="DA253">
        <f t="shared" si="190"/>
        <v>0</v>
      </c>
      <c r="DB253" s="16" t="str">
        <f t="shared" si="191"/>
        <v>Fail</v>
      </c>
      <c r="DC253" s="31">
        <f>Survey!$BA253</f>
        <v>0</v>
      </c>
      <c r="DD253" s="31" cm="1">
        <f t="array" ref="DD253">SUM(SUMIF(Survey!CH253:DA253,{"&gt;0","&lt;0"})*{1,-1})-SUM(SUMIF(Survey!DC253:DV253,{"&gt;0","&lt;0"})*{1,-1})</f>
        <v>0</v>
      </c>
      <c r="DE253" s="30" t="str">
        <f t="shared" si="192"/>
        <v>No holdings</v>
      </c>
      <c r="DF253" s="17">
        <f t="shared" si="193"/>
        <v>0</v>
      </c>
      <c r="DG253" s="16" t="str">
        <f t="shared" si="194"/>
        <v>Pass</v>
      </c>
      <c r="DH253" s="33" t="b">
        <f>IF(ABS(Survey!$DA253)=0,TRUE,FALSE)</f>
        <v>1</v>
      </c>
      <c r="DI253" s="32" t="b">
        <f>NOT(ISBLANK(Survey!$DB253))</f>
        <v>0</v>
      </c>
      <c r="DJ253" s="16" t="str">
        <f t="shared" si="195"/>
        <v>Pass</v>
      </c>
      <c r="DK253" s="33" t="b">
        <f>IF(ABS(Survey!$DV253)=0,TRUE,FALSE)</f>
        <v>1</v>
      </c>
      <c r="DL253" s="32" t="b">
        <f>NOT(ISBLANK(Survey!$DW253))</f>
        <v>0</v>
      </c>
      <c r="DM253" t="str">
        <f t="shared" si="196"/>
        <v>Pass</v>
      </c>
      <c r="DN253" s="25" cm="1">
        <f t="array" ref="DN253">SUM(SUMIF(Survey!CW253,{"&gt;0","&lt;0"})*{1,-1})+SUM(SUMIF(Survey!DR253,{"&gt;0","&lt;0"})*{1,-1})</f>
        <v>0</v>
      </c>
      <c r="DO253" s="25">
        <f>SUM(SUMIF(Survey!DY253:EE253,{"&gt;0","&lt;0"})*{1,-1})+SUM(SUMIF(Survey!EG253:EM253,{"&gt;0","&lt;0"})*{1,-1})</f>
        <v>0</v>
      </c>
      <c r="DP253">
        <f t="shared" si="197"/>
        <v>0</v>
      </c>
      <c r="DQ253">
        <f t="shared" si="198"/>
        <v>0</v>
      </c>
      <c r="DR253" s="16" t="str">
        <f t="shared" si="199"/>
        <v>Pass</v>
      </c>
      <c r="DS253" s="33" t="b">
        <f>IF(ABS(Survey!$EE253)=0,TRUE,FALSE)</f>
        <v>1</v>
      </c>
      <c r="DT253" s="32" t="b">
        <f>NOT(ISBLANK(Survey!EF253))</f>
        <v>0</v>
      </c>
      <c r="DU253" s="16" t="str">
        <f t="shared" si="200"/>
        <v>Pass</v>
      </c>
      <c r="DV253" s="33" t="b">
        <f>IF(ABS(Survey!$EM253)=0,TRUE,FALSE)</f>
        <v>1</v>
      </c>
      <c r="DW253" s="32" t="b">
        <f>NOT(ISBLANK(Survey!$EN253))</f>
        <v>0</v>
      </c>
      <c r="DX253" s="16" t="str">
        <f t="shared" si="201"/>
        <v>Fail</v>
      </c>
      <c r="DY253" s="31">
        <f>SUM(SUMIF(Survey!ET253:EV253,{"&gt;0","&lt;0"})*{1,-1})</f>
        <v>0</v>
      </c>
      <c r="DZ253">
        <f t="shared" si="202"/>
        <v>0</v>
      </c>
      <c r="EA253">
        <f t="shared" si="203"/>
        <v>100</v>
      </c>
      <c r="EB253" s="30" t="b">
        <f>IF(OR(Survey!$M253="ETF",Survey!$M253="ETF, alternative mutual fund",Survey!$M253="Closed-end", Survey!$M253="Split share corp"),TRUE,FALSE)</f>
        <v>0</v>
      </c>
      <c r="EC253" s="16" t="str">
        <f t="shared" si="204"/>
        <v>Fail</v>
      </c>
      <c r="ED253" s="31">
        <f>SUM(SUMIF(Survey!EX253:FD253,{"&gt;0","&lt;0"})*{1,-1})</f>
        <v>0</v>
      </c>
      <c r="EE253">
        <f t="shared" si="205"/>
        <v>0</v>
      </c>
      <c r="EF253" s="17">
        <f t="shared" si="206"/>
        <v>100</v>
      </c>
      <c r="EG253" s="16" t="str">
        <f t="shared" si="207"/>
        <v>Fail</v>
      </c>
      <c r="EH253" s="31">
        <f>SUM(SUMIF(Survey!FF253:FL253,{"&gt;0","&lt;0"})*{1,-1})</f>
        <v>0</v>
      </c>
      <c r="EI253">
        <f t="shared" si="208"/>
        <v>0</v>
      </c>
      <c r="EJ253" s="17">
        <f t="shared" si="209"/>
        <v>100</v>
      </c>
    </row>
    <row r="254" spans="1:140">
      <c r="A254">
        <v>254</v>
      </c>
      <c r="B254" t="str">
        <f t="shared" si="0"/>
        <v>Pass</v>
      </c>
      <c r="C254" t="str">
        <f>IF(COUNTBLANK(Survey!B254:FM254)=$C$2, "Pass", "Fail")</f>
        <v>Pass</v>
      </c>
      <c r="D254" s="16" t="str">
        <f t="shared" si="158"/>
        <v>Fail</v>
      </c>
      <c r="E254" t="str">
        <f>IF(OR(ISBLANK(Survey!AL254),COUNTIF(G254:BJ254,"Fail")),"Fail","Pass")</f>
        <v>Fail</v>
      </c>
      <c r="F254" s="265"/>
      <c r="G254" s="16" t="str">
        <f t="shared" si="159"/>
        <v>Fail</v>
      </c>
      <c r="H254" s="139">
        <f>COUNTBLANK(Survey!B254:D254)+COUNTBLANK(Survey!G254)+COUNTBLANK(Survey!I254)+COUNTBLANK(Survey!K254:M254)+COUNTBLANK(Survey!P254:Q254)+COUNTBLANK(Survey!T254:W254)+COUNTBLANK(Survey!Z254:AC254)+COUNTBLANK(Survey!AF254:AG254)+COUNTBLANK(Survey!AK254:AK254)</f>
        <v>21</v>
      </c>
      <c r="I254" t="str">
        <f t="shared" si="160"/>
        <v>Fail</v>
      </c>
      <c r="J254" t="b">
        <f>IF(Survey!E254="No",TRUE,FALSE)</f>
        <v>0</v>
      </c>
      <c r="K254" s="29" cm="1">
        <f t="array" ref="K254">IF(COUNTA(Survey!$E$4:$E$695)=1, 0, SUM(IF(COUNTIF(Survey!$E$4:$E$695, Survey!$E$4:$E$695)=1,1,0)))</f>
        <v>0</v>
      </c>
      <c r="L254" s="29">
        <f>LEN(Survey!E254)</f>
        <v>0</v>
      </c>
      <c r="M254" s="16" t="str">
        <f t="shared" si="161"/>
        <v>Fail</v>
      </c>
      <c r="N254" t="b">
        <f>IF(Survey!F254="No",TRUE,FALSE)</f>
        <v>0</v>
      </c>
      <c r="O254" t="b">
        <f>Survey!F254=Survey!E254</f>
        <v>1</v>
      </c>
      <c r="P254">
        <f>COUNTIF(Survey!$F$4:$F$695,Survey!F254)</f>
        <v>0</v>
      </c>
      <c r="Q254" s="28">
        <f>LEN(Survey!F254)</f>
        <v>0</v>
      </c>
      <c r="R254" s="16" t="str">
        <f t="shared" si="162"/>
        <v>Pass</v>
      </c>
      <c r="S254" s="29">
        <f>MOD((LEN(Survey!H254)+2),11)</f>
        <v>2</v>
      </c>
      <c r="T254">
        <f>COUNTIF(Survey!$H$4:$H$695,Survey!H254)</f>
        <v>0</v>
      </c>
      <c r="U254" s="28" t="str">
        <f>IF(Survey!$L254="Prospectus fund", "Yes", "No")</f>
        <v>No</v>
      </c>
      <c r="V254" s="16" t="str">
        <f t="shared" si="163"/>
        <v>Pass</v>
      </c>
      <c r="W254" s="29">
        <f>MOD((LEN(Survey!J254)+2),11)</f>
        <v>2</v>
      </c>
      <c r="X254">
        <f>COUNTIF(Survey!$J$4:$J$695,Survey!J254)</f>
        <v>0</v>
      </c>
      <c r="Y254" s="30" t="b">
        <f>IF(OR(Survey!$M254="ETF",Survey!$M254="ETF, alternative mutual fund",Survey!$M254="Closed-end", Survey!$M254="Split share corp", Survey!$I254="Yes"),TRUE,FALSE)</f>
        <v>0</v>
      </c>
      <c r="Z254" s="16" t="str">
        <f>IFERROR(IF(AND(OR(AC254=AD254,AD254 = "Either"),NOT(ISBLANK(Survey!K254))),"Pass","Fail"),"Pass")</f>
        <v>Fail</v>
      </c>
      <c r="AA254" s="31" cm="1">
        <f t="array" ref="AA254">SUM(SUMIF(Survey!CH254:DA254,{"&gt;0","&lt;0"})*{1,-1})</f>
        <v>0</v>
      </c>
      <c r="AB254" s="33" cm="1">
        <f t="array" ref="AB254">SUM(SUMIF(Survey!CK254,{"&gt;0","&lt;0"})*{1,-1})+SUM(SUMIF(Survey!CU254,{"&gt;0","&lt;0"})*{1,-1})</f>
        <v>0</v>
      </c>
      <c r="AC254" s="33">
        <f>Survey!K254</f>
        <v>0</v>
      </c>
      <c r="AD254" s="32" t="str">
        <f t="shared" si="164"/>
        <v>Either</v>
      </c>
      <c r="AE254" s="16" t="str">
        <f t="shared" si="165"/>
        <v>Fail</v>
      </c>
      <c r="AF254" s="58" cm="1">
        <f t="array" ref="AF254">SUM(SUMIF(Survey!CH254:DA254,{"&gt;0","&lt;0"})*{1,-1})+SUM(SUMIF(Survey!DC254:DV254,{"&gt;0","&lt;0"})*{1,-1})</f>
        <v>0</v>
      </c>
      <c r="AG254" s="58">
        <f>IFERROR(AF254/(Survey!$BA254),0)</f>
        <v>0</v>
      </c>
      <c r="AH254" s="104" t="b">
        <f>IF(OR(Survey!$M254="Alternative strategy or hedge",Survey!$M254="Private asset",Survey!$L254="Prospectus fund"),TRUE,FALSE)</f>
        <v>0</v>
      </c>
      <c r="AI254" s="104" t="b">
        <f>NOT(ISBLANK(Survey!$M254))</f>
        <v>0</v>
      </c>
      <c r="AJ254" s="16" t="str">
        <f t="shared" si="166"/>
        <v>Fail</v>
      </c>
      <c r="AK254" t="b">
        <f>IF(Survey!W254="No",TRUE,FALSE)</f>
        <v>0</v>
      </c>
      <c r="AL254" s="119">
        <f>MOD((LEN(Survey!W254)+2),22)</f>
        <v>2</v>
      </c>
      <c r="AM254" t="str">
        <f t="shared" si="167"/>
        <v>Pass</v>
      </c>
      <c r="AN254" s="33" t="b">
        <f>NOT(ISNUMBER(SEARCH("Other",Survey!$Q254)))</f>
        <v>1</v>
      </c>
      <c r="AO254" s="32" t="b">
        <f>NOT(ISBLANK(Survey!$R254))</f>
        <v>0</v>
      </c>
      <c r="AP254" s="16" t="str">
        <f t="shared" si="168"/>
        <v>Pass</v>
      </c>
      <c r="AQ254" s="114">
        <f>COUNTBLANK(Survey!$X254)</f>
        <v>1</v>
      </c>
      <c r="AR254" s="58">
        <f>IF(AND(Survey!L254&lt;&gt;"Exempt fund",OR(Survey!$M254="ETF",Survey!$M254="ETF, alternative mutual fund",Survey!$M254="Mutual fund",Survey!$M254="Alternative mutual fund",Survey!$M254="Money market")),1,0)</f>
        <v>0</v>
      </c>
      <c r="AS254" s="16" t="str">
        <f t="shared" si="169"/>
        <v>Pass</v>
      </c>
      <c r="AT254" s="33" t="b">
        <f>NOT(ISNUMBER(SEARCH("Yes",Survey!$AC254)))</f>
        <v>1</v>
      </c>
      <c r="AU254" s="32" t="b">
        <f>IF(COUNTBLANK(Survey!$AD254:$AE254)=0,TRUE, FALSE)</f>
        <v>0</v>
      </c>
      <c r="AV254" s="16" t="str">
        <f t="shared" si="170"/>
        <v>Pass</v>
      </c>
      <c r="AW254" s="33" t="b">
        <f>NOT(ISNUMBER(SEARCH("Yes",Survey!$AF254)))</f>
        <v>1</v>
      </c>
      <c r="AX254" s="32" t="b">
        <f>NOT(ISBLANK(Survey!$AH254))</f>
        <v>0</v>
      </c>
      <c r="AY254" s="16" t="str">
        <f t="shared" si="171"/>
        <v>Pass</v>
      </c>
      <c r="AZ254" s="33" t="b">
        <f>NOT(OR(ISNUMBER(SEARCH("Other",Survey!$AH254)),ISNUMBER(SEARCH("Multiple",Survey!$AH254))))</f>
        <v>1</v>
      </c>
      <c r="BA254" s="32" t="b">
        <f>NOT(ISBLANK(Survey!$AI254))</f>
        <v>0</v>
      </c>
      <c r="BB254" s="16" t="str">
        <f t="shared" si="172"/>
        <v>Fail</v>
      </c>
      <c r="BC254" s="114">
        <f>IF(ABS(Survey!$BA254)&gt;0, 1,0)</f>
        <v>0</v>
      </c>
      <c r="BD254" s="114">
        <f>IF(COUNTBLANK(Survey!$AL254)=0,1,0)</f>
        <v>0</v>
      </c>
      <c r="BE254" s="16" t="str">
        <f t="shared" si="173"/>
        <v>Pass</v>
      </c>
      <c r="BF254" s="114">
        <f>IF(ISBLANK(Survey!$AL254),0,1)</f>
        <v>0</v>
      </c>
      <c r="BG254" s="133">
        <f>COUNTBLANK(Survey!$AM254)</f>
        <v>1</v>
      </c>
      <c r="BH254" s="16" t="str">
        <f t="shared" si="174"/>
        <v>Pass</v>
      </c>
      <c r="BI254" s="114">
        <f>IF(OR(Survey!$AM254="Closed",ISBLANK(Survey!$AM254)),0,1)</f>
        <v>0</v>
      </c>
      <c r="BJ254" s="133">
        <f>IF(ISBLANK(Survey!$AN254),1,0)</f>
        <v>1</v>
      </c>
      <c r="BK254" s="118" t="str">
        <f t="shared" si="175"/>
        <v>Pass</v>
      </c>
      <c r="BL254" s="31" cm="1">
        <f t="array" ref="BL254">SUM(SUMIF(Survey!AO254:AP254,{"&gt;0","&lt;0"})*{1,-1})</f>
        <v>0</v>
      </c>
      <c r="BM254">
        <f t="shared" si="176"/>
        <v>0</v>
      </c>
      <c r="BN254">
        <f t="shared" si="177"/>
        <v>100</v>
      </c>
      <c r="BO254" s="118" t="str">
        <f t="shared" si="178"/>
        <v>Pass</v>
      </c>
      <c r="BP254">
        <f>IF(Survey!AQ254="No",0,1)</f>
        <v>1</v>
      </c>
      <c r="BQ254" s="207">
        <f>MOD((LEN(Survey!AQ254)+2),22)</f>
        <v>2</v>
      </c>
      <c r="BR254">
        <f>IF(Survey!AR254="No",0,1)</f>
        <v>1</v>
      </c>
      <c r="BS254" s="207">
        <f>MOD((LEN(Survey!AR254)+2),22)</f>
        <v>2</v>
      </c>
      <c r="BT254" s="114">
        <f>COUNTBLANK(Survey!$AQ254:$AS254)+COUNTBLANK(Survey!$AU254)</f>
        <v>4</v>
      </c>
      <c r="BU254" s="114">
        <f>IF(Survey!$I254="Yes",1,0)</f>
        <v>0</v>
      </c>
      <c r="BV254" s="114">
        <f>IF(OR(Survey!$M254="Mutual fund",Survey!$M254="Alternative mutual fund",Survey!$M254="Money market"),1,0)</f>
        <v>0</v>
      </c>
      <c r="BW254" s="119">
        <f>IF(OR(Survey!$M254="ETF",Survey!$M254="ETF, alternative mutual fund"),1,0)</f>
        <v>0</v>
      </c>
      <c r="BX254" s="16" t="str">
        <f t="shared" si="179"/>
        <v>Pass</v>
      </c>
      <c r="BY254" s="33">
        <f>IF(ISNUMBER(SEARCH("Other",Survey!$AS254)), 1, 0)</f>
        <v>0</v>
      </c>
      <c r="BZ254" s="58" t="b">
        <f>NOT(ISBLANK(Survey!$AT254))</f>
        <v>0</v>
      </c>
      <c r="CA254" s="16" t="str">
        <f t="shared" si="180"/>
        <v>Pass</v>
      </c>
      <c r="CB254" s="114">
        <f>IF(Survey!$BB254=0, 0,1)</f>
        <v>0</v>
      </c>
      <c r="CC254" s="58">
        <f>Survey!$AV254</f>
        <v>0</v>
      </c>
      <c r="CD254" s="58">
        <f>Survey!$BC254+Survey!$BD254+ABS(Survey!$BE254)-ABS(Survey!$BF254)-ABS(Survey!$BG254)-ABS(Survey!$BL254)</f>
        <v>0</v>
      </c>
      <c r="CE254" s="138">
        <f>Survey!BB254+(ABS(Survey!$BH254)-ABS(Survey!$BI254)+ABS(Survey!$BJ254)-ABS(Survey!$BK254))*0.5</f>
        <v>0</v>
      </c>
      <c r="CF254" s="58">
        <f t="shared" si="181"/>
        <v>0</v>
      </c>
      <c r="CG254" s="58">
        <f>IF(AND($CC254&gt;$CF254-0.2,$CC254&lt;$CF254+0.2,ISBLANK(Survey!$AV254)=FALSE),0,1)</f>
        <v>1</v>
      </c>
      <c r="CH254" s="133">
        <f>IF(ISBLANK(Survey!$AW254),1,0)</f>
        <v>1</v>
      </c>
      <c r="CI254" s="16" t="str">
        <f t="shared" si="182"/>
        <v>Pass</v>
      </c>
      <c r="CJ254" s="114">
        <f>IF(Survey!$BB254=0, 0,1)</f>
        <v>0</v>
      </c>
      <c r="CK254" s="58">
        <f>IF(AND(Survey!$AX254&gt;=0,Survey!$AX254&lt;=0.2,Survey!$AX254&lt;&gt;""),0,1)</f>
        <v>1</v>
      </c>
      <c r="CL254" s="114">
        <f>IF(ISBLANK(Survey!$AY254),1,0)</f>
        <v>1</v>
      </c>
      <c r="CM254" s="16" t="str">
        <f t="shared" si="183"/>
        <v>Fail</v>
      </c>
      <c r="CN254" s="133">
        <f>Survey!$AZ254</f>
        <v>0</v>
      </c>
      <c r="CO254" s="16" t="str">
        <f t="shared" si="184"/>
        <v>Pass</v>
      </c>
      <c r="CP254" s="31">
        <f>Survey!$BA254</f>
        <v>0</v>
      </c>
      <c r="CQ254" s="138">
        <f>Survey!$BB254+Survey!$BC254+Survey!$BD254+ABS(Survey!$BE254)-ABS(Survey!$BF254)-ABS(Survey!$BG254)+ABS(Survey!$BH254)-ABS(Survey!$BI254)+ABS(Survey!$BJ254)-ABS(Survey!$BK254)-ABS(Survey!$BL254)+Survey!$BM254</f>
        <v>0</v>
      </c>
      <c r="CR254" s="30">
        <f t="shared" si="185"/>
        <v>0</v>
      </c>
      <c r="CS254" s="17">
        <f t="shared" si="186"/>
        <v>0</v>
      </c>
      <c r="CT254" s="16" t="str">
        <f t="shared" si="187"/>
        <v>Pass</v>
      </c>
      <c r="CU254" s="33" t="b">
        <f>IF(ABS(Survey!$BM254)=0,TRUE,FALSE)</f>
        <v>1</v>
      </c>
      <c r="CV254" s="32" t="b">
        <f>NOT(ISBLANK(Survey!$BN254))</f>
        <v>0</v>
      </c>
      <c r="CW254" t="str">
        <f t="shared" si="188"/>
        <v>Fail</v>
      </c>
      <c r="CX254" s="25">
        <f>Survey!$BA254</f>
        <v>0</v>
      </c>
      <c r="CY254" s="25" cm="1">
        <f t="array" ref="CY254">SUM(SUMIF(Survey!BP254:BW254,{"&gt;0","&lt;0"})*{1,-1})-SUM(SUMIF(Survey!BY254:CF254,{"&gt;0","&lt;0"})*{1,-1})</f>
        <v>0</v>
      </c>
      <c r="CZ254" s="30" t="str">
        <f t="shared" si="189"/>
        <v>No holdings</v>
      </c>
      <c r="DA254">
        <f t="shared" si="190"/>
        <v>0</v>
      </c>
      <c r="DB254" s="16" t="str">
        <f t="shared" si="191"/>
        <v>Fail</v>
      </c>
      <c r="DC254" s="31">
        <f>Survey!$BA254</f>
        <v>0</v>
      </c>
      <c r="DD254" s="31" cm="1">
        <f t="array" ref="DD254">SUM(SUMIF(Survey!CH254:DA254,{"&gt;0","&lt;0"})*{1,-1})-SUM(SUMIF(Survey!DC254:DV254,{"&gt;0","&lt;0"})*{1,-1})</f>
        <v>0</v>
      </c>
      <c r="DE254" s="30" t="str">
        <f t="shared" si="192"/>
        <v>No holdings</v>
      </c>
      <c r="DF254" s="17">
        <f t="shared" si="193"/>
        <v>0</v>
      </c>
      <c r="DG254" s="16" t="str">
        <f t="shared" si="194"/>
        <v>Pass</v>
      </c>
      <c r="DH254" s="33" t="b">
        <f>IF(ABS(Survey!$DA254)=0,TRUE,FALSE)</f>
        <v>1</v>
      </c>
      <c r="DI254" s="32" t="b">
        <f>NOT(ISBLANK(Survey!$DB254))</f>
        <v>0</v>
      </c>
      <c r="DJ254" s="16" t="str">
        <f t="shared" si="195"/>
        <v>Pass</v>
      </c>
      <c r="DK254" s="33" t="b">
        <f>IF(ABS(Survey!$DV254)=0,TRUE,FALSE)</f>
        <v>1</v>
      </c>
      <c r="DL254" s="32" t="b">
        <f>NOT(ISBLANK(Survey!$DW254))</f>
        <v>0</v>
      </c>
      <c r="DM254" t="str">
        <f t="shared" si="196"/>
        <v>Pass</v>
      </c>
      <c r="DN254" s="25" cm="1">
        <f t="array" ref="DN254">SUM(SUMIF(Survey!CW254,{"&gt;0","&lt;0"})*{1,-1})+SUM(SUMIF(Survey!DR254,{"&gt;0","&lt;0"})*{1,-1})</f>
        <v>0</v>
      </c>
      <c r="DO254" s="25">
        <f>SUM(SUMIF(Survey!DY254:EE254,{"&gt;0","&lt;0"})*{1,-1})+SUM(SUMIF(Survey!EG254:EM254,{"&gt;0","&lt;0"})*{1,-1})</f>
        <v>0</v>
      </c>
      <c r="DP254">
        <f t="shared" si="197"/>
        <v>0</v>
      </c>
      <c r="DQ254">
        <f t="shared" si="198"/>
        <v>0</v>
      </c>
      <c r="DR254" s="16" t="str">
        <f t="shared" si="199"/>
        <v>Pass</v>
      </c>
      <c r="DS254" s="33" t="b">
        <f>IF(ABS(Survey!$EE254)=0,TRUE,FALSE)</f>
        <v>1</v>
      </c>
      <c r="DT254" s="32" t="b">
        <f>NOT(ISBLANK(Survey!EF254))</f>
        <v>0</v>
      </c>
      <c r="DU254" s="16" t="str">
        <f t="shared" si="200"/>
        <v>Pass</v>
      </c>
      <c r="DV254" s="33" t="b">
        <f>IF(ABS(Survey!$EM254)=0,TRUE,FALSE)</f>
        <v>1</v>
      </c>
      <c r="DW254" s="32" t="b">
        <f>NOT(ISBLANK(Survey!$EN254))</f>
        <v>0</v>
      </c>
      <c r="DX254" s="16" t="str">
        <f t="shared" si="201"/>
        <v>Fail</v>
      </c>
      <c r="DY254" s="31">
        <f>SUM(SUMIF(Survey!ET254:EV254,{"&gt;0","&lt;0"})*{1,-1})</f>
        <v>0</v>
      </c>
      <c r="DZ254">
        <f t="shared" si="202"/>
        <v>0</v>
      </c>
      <c r="EA254">
        <f t="shared" si="203"/>
        <v>100</v>
      </c>
      <c r="EB254" s="30" t="b">
        <f>IF(OR(Survey!$M254="ETF",Survey!$M254="ETF, alternative mutual fund",Survey!$M254="Closed-end", Survey!$M254="Split share corp"),TRUE,FALSE)</f>
        <v>0</v>
      </c>
      <c r="EC254" s="16" t="str">
        <f t="shared" si="204"/>
        <v>Fail</v>
      </c>
      <c r="ED254" s="31">
        <f>SUM(SUMIF(Survey!EX254:FD254,{"&gt;0","&lt;0"})*{1,-1})</f>
        <v>0</v>
      </c>
      <c r="EE254">
        <f t="shared" si="205"/>
        <v>0</v>
      </c>
      <c r="EF254" s="17">
        <f t="shared" si="206"/>
        <v>100</v>
      </c>
      <c r="EG254" s="16" t="str">
        <f t="shared" si="207"/>
        <v>Fail</v>
      </c>
      <c r="EH254" s="31">
        <f>SUM(SUMIF(Survey!FF254:FL254,{"&gt;0","&lt;0"})*{1,-1})</f>
        <v>0</v>
      </c>
      <c r="EI254">
        <f t="shared" si="208"/>
        <v>0</v>
      </c>
      <c r="EJ254" s="17">
        <f t="shared" si="209"/>
        <v>100</v>
      </c>
    </row>
    <row r="255" spans="1:140">
      <c r="A255">
        <v>255</v>
      </c>
      <c r="B255" t="str">
        <f t="shared" si="0"/>
        <v>Pass</v>
      </c>
      <c r="C255" t="str">
        <f>IF(COUNTBLANK(Survey!B255:FM255)=$C$2, "Pass", "Fail")</f>
        <v>Pass</v>
      </c>
      <c r="D255" s="16" t="str">
        <f t="shared" si="158"/>
        <v>Fail</v>
      </c>
      <c r="E255" t="str">
        <f>IF(OR(ISBLANK(Survey!AL255),COUNTIF(G255:BJ255,"Fail")),"Fail","Pass")</f>
        <v>Fail</v>
      </c>
      <c r="F255" s="265"/>
      <c r="G255" s="16" t="str">
        <f t="shared" si="159"/>
        <v>Fail</v>
      </c>
      <c r="H255" s="139">
        <f>COUNTBLANK(Survey!B255:D255)+COUNTBLANK(Survey!G255)+COUNTBLANK(Survey!I255)+COUNTBLANK(Survey!K255:M255)+COUNTBLANK(Survey!P255:Q255)+COUNTBLANK(Survey!T255:W255)+COUNTBLANK(Survey!Z255:AC255)+COUNTBLANK(Survey!AF255:AG255)+COUNTBLANK(Survey!AK255:AK255)</f>
        <v>21</v>
      </c>
      <c r="I255" t="str">
        <f t="shared" si="160"/>
        <v>Fail</v>
      </c>
      <c r="J255" t="b">
        <f>IF(Survey!E255="No",TRUE,FALSE)</f>
        <v>0</v>
      </c>
      <c r="K255" s="29" cm="1">
        <f t="array" ref="K255">IF(COUNTA(Survey!$E$4:$E$695)=1, 0, SUM(IF(COUNTIF(Survey!$E$4:$E$695, Survey!$E$4:$E$695)=1,1,0)))</f>
        <v>0</v>
      </c>
      <c r="L255" s="29">
        <f>LEN(Survey!E255)</f>
        <v>0</v>
      </c>
      <c r="M255" s="16" t="str">
        <f t="shared" si="161"/>
        <v>Fail</v>
      </c>
      <c r="N255" t="b">
        <f>IF(Survey!F255="No",TRUE,FALSE)</f>
        <v>0</v>
      </c>
      <c r="O255" t="b">
        <f>Survey!F255=Survey!E255</f>
        <v>1</v>
      </c>
      <c r="P255">
        <f>COUNTIF(Survey!$F$4:$F$695,Survey!F255)</f>
        <v>0</v>
      </c>
      <c r="Q255" s="28">
        <f>LEN(Survey!F255)</f>
        <v>0</v>
      </c>
      <c r="R255" s="16" t="str">
        <f t="shared" si="162"/>
        <v>Pass</v>
      </c>
      <c r="S255" s="29">
        <f>MOD((LEN(Survey!H255)+2),11)</f>
        <v>2</v>
      </c>
      <c r="T255">
        <f>COUNTIF(Survey!$H$4:$H$695,Survey!H255)</f>
        <v>0</v>
      </c>
      <c r="U255" s="28" t="str">
        <f>IF(Survey!$L255="Prospectus fund", "Yes", "No")</f>
        <v>No</v>
      </c>
      <c r="V255" s="16" t="str">
        <f t="shared" si="163"/>
        <v>Pass</v>
      </c>
      <c r="W255" s="29">
        <f>MOD((LEN(Survey!J255)+2),11)</f>
        <v>2</v>
      </c>
      <c r="X255">
        <f>COUNTIF(Survey!$J$4:$J$695,Survey!J255)</f>
        <v>0</v>
      </c>
      <c r="Y255" s="30" t="b">
        <f>IF(OR(Survey!$M255="ETF",Survey!$M255="ETF, alternative mutual fund",Survey!$M255="Closed-end", Survey!$M255="Split share corp", Survey!$I255="Yes"),TRUE,FALSE)</f>
        <v>0</v>
      </c>
      <c r="Z255" s="16" t="str">
        <f>IFERROR(IF(AND(OR(AC255=AD255,AD255 = "Either"),NOT(ISBLANK(Survey!K255))),"Pass","Fail"),"Pass")</f>
        <v>Fail</v>
      </c>
      <c r="AA255" s="31" cm="1">
        <f t="array" ref="AA255">SUM(SUMIF(Survey!CH255:DA255,{"&gt;0","&lt;0"})*{1,-1})</f>
        <v>0</v>
      </c>
      <c r="AB255" s="33" cm="1">
        <f t="array" ref="AB255">SUM(SUMIF(Survey!CK255,{"&gt;0","&lt;0"})*{1,-1})+SUM(SUMIF(Survey!CU255,{"&gt;0","&lt;0"})*{1,-1})</f>
        <v>0</v>
      </c>
      <c r="AC255" s="33">
        <f>Survey!K255</f>
        <v>0</v>
      </c>
      <c r="AD255" s="32" t="str">
        <f t="shared" si="164"/>
        <v>Either</v>
      </c>
      <c r="AE255" s="16" t="str">
        <f t="shared" si="165"/>
        <v>Fail</v>
      </c>
      <c r="AF255" s="58" cm="1">
        <f t="array" ref="AF255">SUM(SUMIF(Survey!CH255:DA255,{"&gt;0","&lt;0"})*{1,-1})+SUM(SUMIF(Survey!DC255:DV255,{"&gt;0","&lt;0"})*{1,-1})</f>
        <v>0</v>
      </c>
      <c r="AG255" s="58">
        <f>IFERROR(AF255/(Survey!$BA255),0)</f>
        <v>0</v>
      </c>
      <c r="AH255" s="104" t="b">
        <f>IF(OR(Survey!$M255="Alternative strategy or hedge",Survey!$M255="Private asset",Survey!$L255="Prospectus fund"),TRUE,FALSE)</f>
        <v>0</v>
      </c>
      <c r="AI255" s="104" t="b">
        <f>NOT(ISBLANK(Survey!$M255))</f>
        <v>0</v>
      </c>
      <c r="AJ255" s="16" t="str">
        <f t="shared" si="166"/>
        <v>Fail</v>
      </c>
      <c r="AK255" t="b">
        <f>IF(Survey!W255="No",TRUE,FALSE)</f>
        <v>0</v>
      </c>
      <c r="AL255" s="119">
        <f>MOD((LEN(Survey!W255)+2),22)</f>
        <v>2</v>
      </c>
      <c r="AM255" t="str">
        <f t="shared" si="167"/>
        <v>Pass</v>
      </c>
      <c r="AN255" s="33" t="b">
        <f>NOT(ISNUMBER(SEARCH("Other",Survey!$Q255)))</f>
        <v>1</v>
      </c>
      <c r="AO255" s="32" t="b">
        <f>NOT(ISBLANK(Survey!$R255))</f>
        <v>0</v>
      </c>
      <c r="AP255" s="16" t="str">
        <f t="shared" si="168"/>
        <v>Pass</v>
      </c>
      <c r="AQ255" s="114">
        <f>COUNTBLANK(Survey!$X255)</f>
        <v>1</v>
      </c>
      <c r="AR255" s="58">
        <f>IF(AND(Survey!L255&lt;&gt;"Exempt fund",OR(Survey!$M255="ETF",Survey!$M255="ETF, alternative mutual fund",Survey!$M255="Mutual fund",Survey!$M255="Alternative mutual fund",Survey!$M255="Money market")),1,0)</f>
        <v>0</v>
      </c>
      <c r="AS255" s="16" t="str">
        <f t="shared" si="169"/>
        <v>Pass</v>
      </c>
      <c r="AT255" s="33" t="b">
        <f>NOT(ISNUMBER(SEARCH("Yes",Survey!$AC255)))</f>
        <v>1</v>
      </c>
      <c r="AU255" s="32" t="b">
        <f>IF(COUNTBLANK(Survey!$AD255:$AE255)=0,TRUE, FALSE)</f>
        <v>0</v>
      </c>
      <c r="AV255" s="16" t="str">
        <f t="shared" si="170"/>
        <v>Pass</v>
      </c>
      <c r="AW255" s="33" t="b">
        <f>NOT(ISNUMBER(SEARCH("Yes",Survey!$AF255)))</f>
        <v>1</v>
      </c>
      <c r="AX255" s="32" t="b">
        <f>NOT(ISBLANK(Survey!$AH255))</f>
        <v>0</v>
      </c>
      <c r="AY255" s="16" t="str">
        <f t="shared" si="171"/>
        <v>Pass</v>
      </c>
      <c r="AZ255" s="33" t="b">
        <f>NOT(OR(ISNUMBER(SEARCH("Other",Survey!$AH255)),ISNUMBER(SEARCH("Multiple",Survey!$AH255))))</f>
        <v>1</v>
      </c>
      <c r="BA255" s="32" t="b">
        <f>NOT(ISBLANK(Survey!$AI255))</f>
        <v>0</v>
      </c>
      <c r="BB255" s="16" t="str">
        <f t="shared" si="172"/>
        <v>Fail</v>
      </c>
      <c r="BC255" s="114">
        <f>IF(ABS(Survey!$BA255)&gt;0, 1,0)</f>
        <v>0</v>
      </c>
      <c r="BD255" s="114">
        <f>IF(COUNTBLANK(Survey!$AL255)=0,1,0)</f>
        <v>0</v>
      </c>
      <c r="BE255" s="16" t="str">
        <f t="shared" si="173"/>
        <v>Pass</v>
      </c>
      <c r="BF255" s="114">
        <f>IF(ISBLANK(Survey!$AL255),0,1)</f>
        <v>0</v>
      </c>
      <c r="BG255" s="133">
        <f>COUNTBLANK(Survey!$AM255)</f>
        <v>1</v>
      </c>
      <c r="BH255" s="16" t="str">
        <f t="shared" si="174"/>
        <v>Pass</v>
      </c>
      <c r="BI255" s="114">
        <f>IF(OR(Survey!$AM255="Closed",ISBLANK(Survey!$AM255)),0,1)</f>
        <v>0</v>
      </c>
      <c r="BJ255" s="133">
        <f>IF(ISBLANK(Survey!$AN255),1,0)</f>
        <v>1</v>
      </c>
      <c r="BK255" s="118" t="str">
        <f t="shared" si="175"/>
        <v>Pass</v>
      </c>
      <c r="BL255" s="31" cm="1">
        <f t="array" ref="BL255">SUM(SUMIF(Survey!AO255:AP255,{"&gt;0","&lt;0"})*{1,-1})</f>
        <v>0</v>
      </c>
      <c r="BM255">
        <f t="shared" si="176"/>
        <v>0</v>
      </c>
      <c r="BN255">
        <f t="shared" si="177"/>
        <v>100</v>
      </c>
      <c r="BO255" s="118" t="str">
        <f t="shared" si="178"/>
        <v>Pass</v>
      </c>
      <c r="BP255">
        <f>IF(Survey!AQ255="No",0,1)</f>
        <v>1</v>
      </c>
      <c r="BQ255" s="207">
        <f>MOD((LEN(Survey!AQ255)+2),22)</f>
        <v>2</v>
      </c>
      <c r="BR255">
        <f>IF(Survey!AR255="No",0,1)</f>
        <v>1</v>
      </c>
      <c r="BS255" s="207">
        <f>MOD((LEN(Survey!AR255)+2),22)</f>
        <v>2</v>
      </c>
      <c r="BT255" s="114">
        <f>COUNTBLANK(Survey!$AQ255:$AS255)+COUNTBLANK(Survey!$AU255)</f>
        <v>4</v>
      </c>
      <c r="BU255" s="114">
        <f>IF(Survey!$I255="Yes",1,0)</f>
        <v>0</v>
      </c>
      <c r="BV255" s="114">
        <f>IF(OR(Survey!$M255="Mutual fund",Survey!$M255="Alternative mutual fund",Survey!$M255="Money market"),1,0)</f>
        <v>0</v>
      </c>
      <c r="BW255" s="119">
        <f>IF(OR(Survey!$M255="ETF",Survey!$M255="ETF, alternative mutual fund"),1,0)</f>
        <v>0</v>
      </c>
      <c r="BX255" s="16" t="str">
        <f t="shared" si="179"/>
        <v>Pass</v>
      </c>
      <c r="BY255" s="33">
        <f>IF(ISNUMBER(SEARCH("Other",Survey!$AS255)), 1, 0)</f>
        <v>0</v>
      </c>
      <c r="BZ255" s="58" t="b">
        <f>NOT(ISBLANK(Survey!$AT255))</f>
        <v>0</v>
      </c>
      <c r="CA255" s="16" t="str">
        <f t="shared" si="180"/>
        <v>Pass</v>
      </c>
      <c r="CB255" s="114">
        <f>IF(Survey!$BB255=0, 0,1)</f>
        <v>0</v>
      </c>
      <c r="CC255" s="58">
        <f>Survey!$AV255</f>
        <v>0</v>
      </c>
      <c r="CD255" s="58">
        <f>Survey!$BC255+Survey!$BD255+ABS(Survey!$BE255)-ABS(Survey!$BF255)-ABS(Survey!$BG255)-ABS(Survey!$BL255)</f>
        <v>0</v>
      </c>
      <c r="CE255" s="138">
        <f>Survey!BB255+(ABS(Survey!$BH255)-ABS(Survey!$BI255)+ABS(Survey!$BJ255)-ABS(Survey!$BK255))*0.5</f>
        <v>0</v>
      </c>
      <c r="CF255" s="58">
        <f t="shared" si="181"/>
        <v>0</v>
      </c>
      <c r="CG255" s="58">
        <f>IF(AND($CC255&gt;$CF255-0.2,$CC255&lt;$CF255+0.2,ISBLANK(Survey!$AV255)=FALSE),0,1)</f>
        <v>1</v>
      </c>
      <c r="CH255" s="133">
        <f>IF(ISBLANK(Survey!$AW255),1,0)</f>
        <v>1</v>
      </c>
      <c r="CI255" s="16" t="str">
        <f t="shared" si="182"/>
        <v>Pass</v>
      </c>
      <c r="CJ255" s="114">
        <f>IF(Survey!$BB255=0, 0,1)</f>
        <v>0</v>
      </c>
      <c r="CK255" s="58">
        <f>IF(AND(Survey!$AX255&gt;=0,Survey!$AX255&lt;=0.2,Survey!$AX255&lt;&gt;""),0,1)</f>
        <v>1</v>
      </c>
      <c r="CL255" s="114">
        <f>IF(ISBLANK(Survey!$AY255),1,0)</f>
        <v>1</v>
      </c>
      <c r="CM255" s="16" t="str">
        <f t="shared" si="183"/>
        <v>Fail</v>
      </c>
      <c r="CN255" s="133">
        <f>Survey!$AZ255</f>
        <v>0</v>
      </c>
      <c r="CO255" s="16" t="str">
        <f t="shared" si="184"/>
        <v>Pass</v>
      </c>
      <c r="CP255" s="31">
        <f>Survey!$BA255</f>
        <v>0</v>
      </c>
      <c r="CQ255" s="138">
        <f>Survey!$BB255+Survey!$BC255+Survey!$BD255+ABS(Survey!$BE255)-ABS(Survey!$BF255)-ABS(Survey!$BG255)+ABS(Survey!$BH255)-ABS(Survey!$BI255)+ABS(Survey!$BJ255)-ABS(Survey!$BK255)-ABS(Survey!$BL255)+Survey!$BM255</f>
        <v>0</v>
      </c>
      <c r="CR255" s="30">
        <f t="shared" si="185"/>
        <v>0</v>
      </c>
      <c r="CS255" s="17">
        <f t="shared" si="186"/>
        <v>0</v>
      </c>
      <c r="CT255" s="16" t="str">
        <f t="shared" si="187"/>
        <v>Pass</v>
      </c>
      <c r="CU255" s="33" t="b">
        <f>IF(ABS(Survey!$BM255)=0,TRUE,FALSE)</f>
        <v>1</v>
      </c>
      <c r="CV255" s="32" t="b">
        <f>NOT(ISBLANK(Survey!$BN255))</f>
        <v>0</v>
      </c>
      <c r="CW255" t="str">
        <f t="shared" si="188"/>
        <v>Fail</v>
      </c>
      <c r="CX255" s="25">
        <f>Survey!$BA255</f>
        <v>0</v>
      </c>
      <c r="CY255" s="25" cm="1">
        <f t="array" ref="CY255">SUM(SUMIF(Survey!BP255:BW255,{"&gt;0","&lt;0"})*{1,-1})-SUM(SUMIF(Survey!BY255:CF255,{"&gt;0","&lt;0"})*{1,-1})</f>
        <v>0</v>
      </c>
      <c r="CZ255" s="30" t="str">
        <f t="shared" si="189"/>
        <v>No holdings</v>
      </c>
      <c r="DA255">
        <f t="shared" si="190"/>
        <v>0</v>
      </c>
      <c r="DB255" s="16" t="str">
        <f t="shared" si="191"/>
        <v>Fail</v>
      </c>
      <c r="DC255" s="31">
        <f>Survey!$BA255</f>
        <v>0</v>
      </c>
      <c r="DD255" s="31" cm="1">
        <f t="array" ref="DD255">SUM(SUMIF(Survey!CH255:DA255,{"&gt;0","&lt;0"})*{1,-1})-SUM(SUMIF(Survey!DC255:DV255,{"&gt;0","&lt;0"})*{1,-1})</f>
        <v>0</v>
      </c>
      <c r="DE255" s="30" t="str">
        <f t="shared" si="192"/>
        <v>No holdings</v>
      </c>
      <c r="DF255" s="17">
        <f t="shared" si="193"/>
        <v>0</v>
      </c>
      <c r="DG255" s="16" t="str">
        <f t="shared" si="194"/>
        <v>Pass</v>
      </c>
      <c r="DH255" s="33" t="b">
        <f>IF(ABS(Survey!$DA255)=0,TRUE,FALSE)</f>
        <v>1</v>
      </c>
      <c r="DI255" s="32" t="b">
        <f>NOT(ISBLANK(Survey!$DB255))</f>
        <v>0</v>
      </c>
      <c r="DJ255" s="16" t="str">
        <f t="shared" si="195"/>
        <v>Pass</v>
      </c>
      <c r="DK255" s="33" t="b">
        <f>IF(ABS(Survey!$DV255)=0,TRUE,FALSE)</f>
        <v>1</v>
      </c>
      <c r="DL255" s="32" t="b">
        <f>NOT(ISBLANK(Survey!$DW255))</f>
        <v>0</v>
      </c>
      <c r="DM255" t="str">
        <f t="shared" si="196"/>
        <v>Pass</v>
      </c>
      <c r="DN255" s="25" cm="1">
        <f t="array" ref="DN255">SUM(SUMIF(Survey!CW255,{"&gt;0","&lt;0"})*{1,-1})+SUM(SUMIF(Survey!DR255,{"&gt;0","&lt;0"})*{1,-1})</f>
        <v>0</v>
      </c>
      <c r="DO255" s="25">
        <f>SUM(SUMIF(Survey!DY255:EE255,{"&gt;0","&lt;0"})*{1,-1})+SUM(SUMIF(Survey!EG255:EM255,{"&gt;0","&lt;0"})*{1,-1})</f>
        <v>0</v>
      </c>
      <c r="DP255">
        <f t="shared" si="197"/>
        <v>0</v>
      </c>
      <c r="DQ255">
        <f t="shared" si="198"/>
        <v>0</v>
      </c>
      <c r="DR255" s="16" t="str">
        <f t="shared" si="199"/>
        <v>Pass</v>
      </c>
      <c r="DS255" s="33" t="b">
        <f>IF(ABS(Survey!$EE255)=0,TRUE,FALSE)</f>
        <v>1</v>
      </c>
      <c r="DT255" s="32" t="b">
        <f>NOT(ISBLANK(Survey!EF255))</f>
        <v>0</v>
      </c>
      <c r="DU255" s="16" t="str">
        <f t="shared" si="200"/>
        <v>Pass</v>
      </c>
      <c r="DV255" s="33" t="b">
        <f>IF(ABS(Survey!$EM255)=0,TRUE,FALSE)</f>
        <v>1</v>
      </c>
      <c r="DW255" s="32" t="b">
        <f>NOT(ISBLANK(Survey!$EN255))</f>
        <v>0</v>
      </c>
      <c r="DX255" s="16" t="str">
        <f t="shared" si="201"/>
        <v>Fail</v>
      </c>
      <c r="DY255" s="31">
        <f>SUM(SUMIF(Survey!ET255:EV255,{"&gt;0","&lt;0"})*{1,-1})</f>
        <v>0</v>
      </c>
      <c r="DZ255">
        <f t="shared" si="202"/>
        <v>0</v>
      </c>
      <c r="EA255">
        <f t="shared" si="203"/>
        <v>100</v>
      </c>
      <c r="EB255" s="30" t="b">
        <f>IF(OR(Survey!$M255="ETF",Survey!$M255="ETF, alternative mutual fund",Survey!$M255="Closed-end", Survey!$M255="Split share corp"),TRUE,FALSE)</f>
        <v>0</v>
      </c>
      <c r="EC255" s="16" t="str">
        <f t="shared" si="204"/>
        <v>Fail</v>
      </c>
      <c r="ED255" s="31">
        <f>SUM(SUMIF(Survey!EX255:FD255,{"&gt;0","&lt;0"})*{1,-1})</f>
        <v>0</v>
      </c>
      <c r="EE255">
        <f t="shared" si="205"/>
        <v>0</v>
      </c>
      <c r="EF255" s="17">
        <f t="shared" si="206"/>
        <v>100</v>
      </c>
      <c r="EG255" s="16" t="str">
        <f t="shared" si="207"/>
        <v>Fail</v>
      </c>
      <c r="EH255" s="31">
        <f>SUM(SUMIF(Survey!FF255:FL255,{"&gt;0","&lt;0"})*{1,-1})</f>
        <v>0</v>
      </c>
      <c r="EI255">
        <f t="shared" si="208"/>
        <v>0</v>
      </c>
      <c r="EJ255" s="17">
        <f t="shared" si="209"/>
        <v>100</v>
      </c>
    </row>
    <row r="256" spans="1:140">
      <c r="A256">
        <v>256</v>
      </c>
      <c r="B256" t="str">
        <f t="shared" si="0"/>
        <v>Pass</v>
      </c>
      <c r="C256" t="str">
        <f>IF(COUNTBLANK(Survey!B256:FM256)=$C$2, "Pass", "Fail")</f>
        <v>Pass</v>
      </c>
      <c r="D256" s="16" t="str">
        <f t="shared" si="158"/>
        <v>Fail</v>
      </c>
      <c r="E256" t="str">
        <f>IF(OR(ISBLANK(Survey!AL256),COUNTIF(G256:BJ256,"Fail")),"Fail","Pass")</f>
        <v>Fail</v>
      </c>
      <c r="F256" s="265"/>
      <c r="G256" s="16" t="str">
        <f t="shared" si="159"/>
        <v>Fail</v>
      </c>
      <c r="H256" s="139">
        <f>COUNTBLANK(Survey!B256:D256)+COUNTBLANK(Survey!G256)+COUNTBLANK(Survey!I256)+COUNTBLANK(Survey!K256:M256)+COUNTBLANK(Survey!P256:Q256)+COUNTBLANK(Survey!T256:W256)+COUNTBLANK(Survey!Z256:AC256)+COUNTBLANK(Survey!AF256:AG256)+COUNTBLANK(Survey!AK256:AK256)</f>
        <v>21</v>
      </c>
      <c r="I256" t="str">
        <f t="shared" si="160"/>
        <v>Fail</v>
      </c>
      <c r="J256" t="b">
        <f>IF(Survey!E256="No",TRUE,FALSE)</f>
        <v>0</v>
      </c>
      <c r="K256" s="29" cm="1">
        <f t="array" ref="K256">IF(COUNTA(Survey!$E$4:$E$695)=1, 0, SUM(IF(COUNTIF(Survey!$E$4:$E$695, Survey!$E$4:$E$695)=1,1,0)))</f>
        <v>0</v>
      </c>
      <c r="L256" s="29">
        <f>LEN(Survey!E256)</f>
        <v>0</v>
      </c>
      <c r="M256" s="16" t="str">
        <f t="shared" si="161"/>
        <v>Fail</v>
      </c>
      <c r="N256" t="b">
        <f>IF(Survey!F256="No",TRUE,FALSE)</f>
        <v>0</v>
      </c>
      <c r="O256" t="b">
        <f>Survey!F256=Survey!E256</f>
        <v>1</v>
      </c>
      <c r="P256">
        <f>COUNTIF(Survey!$F$4:$F$695,Survey!F256)</f>
        <v>0</v>
      </c>
      <c r="Q256" s="28">
        <f>LEN(Survey!F256)</f>
        <v>0</v>
      </c>
      <c r="R256" s="16" t="str">
        <f t="shared" si="162"/>
        <v>Pass</v>
      </c>
      <c r="S256" s="29">
        <f>MOD((LEN(Survey!H256)+2),11)</f>
        <v>2</v>
      </c>
      <c r="T256">
        <f>COUNTIF(Survey!$H$4:$H$695,Survey!H256)</f>
        <v>0</v>
      </c>
      <c r="U256" s="28" t="str">
        <f>IF(Survey!$L256="Prospectus fund", "Yes", "No")</f>
        <v>No</v>
      </c>
      <c r="V256" s="16" t="str">
        <f t="shared" si="163"/>
        <v>Pass</v>
      </c>
      <c r="W256" s="29">
        <f>MOD((LEN(Survey!J256)+2),11)</f>
        <v>2</v>
      </c>
      <c r="X256">
        <f>COUNTIF(Survey!$J$4:$J$695,Survey!J256)</f>
        <v>0</v>
      </c>
      <c r="Y256" s="30" t="b">
        <f>IF(OR(Survey!$M256="ETF",Survey!$M256="ETF, alternative mutual fund",Survey!$M256="Closed-end", Survey!$M256="Split share corp", Survey!$I256="Yes"),TRUE,FALSE)</f>
        <v>0</v>
      </c>
      <c r="Z256" s="16" t="str">
        <f>IFERROR(IF(AND(OR(AC256=AD256,AD256 = "Either"),NOT(ISBLANK(Survey!K256))),"Pass","Fail"),"Pass")</f>
        <v>Fail</v>
      </c>
      <c r="AA256" s="31" cm="1">
        <f t="array" ref="AA256">SUM(SUMIF(Survey!CH256:DA256,{"&gt;0","&lt;0"})*{1,-1})</f>
        <v>0</v>
      </c>
      <c r="AB256" s="33" cm="1">
        <f t="array" ref="AB256">SUM(SUMIF(Survey!CK256,{"&gt;0","&lt;0"})*{1,-1})+SUM(SUMIF(Survey!CU256,{"&gt;0","&lt;0"})*{1,-1})</f>
        <v>0</v>
      </c>
      <c r="AC256" s="33">
        <f>Survey!K256</f>
        <v>0</v>
      </c>
      <c r="AD256" s="32" t="str">
        <f t="shared" si="164"/>
        <v>Either</v>
      </c>
      <c r="AE256" s="16" t="str">
        <f t="shared" si="165"/>
        <v>Fail</v>
      </c>
      <c r="AF256" s="58" cm="1">
        <f t="array" ref="AF256">SUM(SUMIF(Survey!CH256:DA256,{"&gt;0","&lt;0"})*{1,-1})+SUM(SUMIF(Survey!DC256:DV256,{"&gt;0","&lt;0"})*{1,-1})</f>
        <v>0</v>
      </c>
      <c r="AG256" s="58">
        <f>IFERROR(AF256/(Survey!$BA256),0)</f>
        <v>0</v>
      </c>
      <c r="AH256" s="104" t="b">
        <f>IF(OR(Survey!$M256="Alternative strategy or hedge",Survey!$M256="Private asset",Survey!$L256="Prospectus fund"),TRUE,FALSE)</f>
        <v>0</v>
      </c>
      <c r="AI256" s="104" t="b">
        <f>NOT(ISBLANK(Survey!$M256))</f>
        <v>0</v>
      </c>
      <c r="AJ256" s="16" t="str">
        <f t="shared" si="166"/>
        <v>Fail</v>
      </c>
      <c r="AK256" t="b">
        <f>IF(Survey!W256="No",TRUE,FALSE)</f>
        <v>0</v>
      </c>
      <c r="AL256" s="119">
        <f>MOD((LEN(Survey!W256)+2),22)</f>
        <v>2</v>
      </c>
      <c r="AM256" t="str">
        <f t="shared" si="167"/>
        <v>Pass</v>
      </c>
      <c r="AN256" s="33" t="b">
        <f>NOT(ISNUMBER(SEARCH("Other",Survey!$Q256)))</f>
        <v>1</v>
      </c>
      <c r="AO256" s="32" t="b">
        <f>NOT(ISBLANK(Survey!$R256))</f>
        <v>0</v>
      </c>
      <c r="AP256" s="16" t="str">
        <f t="shared" si="168"/>
        <v>Pass</v>
      </c>
      <c r="AQ256" s="114">
        <f>COUNTBLANK(Survey!$X256)</f>
        <v>1</v>
      </c>
      <c r="AR256" s="58">
        <f>IF(AND(Survey!L256&lt;&gt;"Exempt fund",OR(Survey!$M256="ETF",Survey!$M256="ETF, alternative mutual fund",Survey!$M256="Mutual fund",Survey!$M256="Alternative mutual fund",Survey!$M256="Money market")),1,0)</f>
        <v>0</v>
      </c>
      <c r="AS256" s="16" t="str">
        <f t="shared" si="169"/>
        <v>Pass</v>
      </c>
      <c r="AT256" s="33" t="b">
        <f>NOT(ISNUMBER(SEARCH("Yes",Survey!$AC256)))</f>
        <v>1</v>
      </c>
      <c r="AU256" s="32" t="b">
        <f>IF(COUNTBLANK(Survey!$AD256:$AE256)=0,TRUE, FALSE)</f>
        <v>0</v>
      </c>
      <c r="AV256" s="16" t="str">
        <f t="shared" si="170"/>
        <v>Pass</v>
      </c>
      <c r="AW256" s="33" t="b">
        <f>NOT(ISNUMBER(SEARCH("Yes",Survey!$AF256)))</f>
        <v>1</v>
      </c>
      <c r="AX256" s="32" t="b">
        <f>NOT(ISBLANK(Survey!$AH256))</f>
        <v>0</v>
      </c>
      <c r="AY256" s="16" t="str">
        <f t="shared" si="171"/>
        <v>Pass</v>
      </c>
      <c r="AZ256" s="33" t="b">
        <f>NOT(OR(ISNUMBER(SEARCH("Other",Survey!$AH256)),ISNUMBER(SEARCH("Multiple",Survey!$AH256))))</f>
        <v>1</v>
      </c>
      <c r="BA256" s="32" t="b">
        <f>NOT(ISBLANK(Survey!$AI256))</f>
        <v>0</v>
      </c>
      <c r="BB256" s="16" t="str">
        <f t="shared" si="172"/>
        <v>Fail</v>
      </c>
      <c r="BC256" s="114">
        <f>IF(ABS(Survey!$BA256)&gt;0, 1,0)</f>
        <v>0</v>
      </c>
      <c r="BD256" s="114">
        <f>IF(COUNTBLANK(Survey!$AL256)=0,1,0)</f>
        <v>0</v>
      </c>
      <c r="BE256" s="16" t="str">
        <f t="shared" si="173"/>
        <v>Pass</v>
      </c>
      <c r="BF256" s="114">
        <f>IF(ISBLANK(Survey!$AL256),0,1)</f>
        <v>0</v>
      </c>
      <c r="BG256" s="133">
        <f>COUNTBLANK(Survey!$AM256)</f>
        <v>1</v>
      </c>
      <c r="BH256" s="16" t="str">
        <f t="shared" si="174"/>
        <v>Pass</v>
      </c>
      <c r="BI256" s="114">
        <f>IF(OR(Survey!$AM256="Closed",ISBLANK(Survey!$AM256)),0,1)</f>
        <v>0</v>
      </c>
      <c r="BJ256" s="133">
        <f>IF(ISBLANK(Survey!$AN256),1,0)</f>
        <v>1</v>
      </c>
      <c r="BK256" s="118" t="str">
        <f t="shared" si="175"/>
        <v>Pass</v>
      </c>
      <c r="BL256" s="31" cm="1">
        <f t="array" ref="BL256">SUM(SUMIF(Survey!AO256:AP256,{"&gt;0","&lt;0"})*{1,-1})</f>
        <v>0</v>
      </c>
      <c r="BM256">
        <f t="shared" si="176"/>
        <v>0</v>
      </c>
      <c r="BN256">
        <f t="shared" si="177"/>
        <v>100</v>
      </c>
      <c r="BO256" s="118" t="str">
        <f t="shared" si="178"/>
        <v>Pass</v>
      </c>
      <c r="BP256">
        <f>IF(Survey!AQ256="No",0,1)</f>
        <v>1</v>
      </c>
      <c r="BQ256" s="207">
        <f>MOD((LEN(Survey!AQ256)+2),22)</f>
        <v>2</v>
      </c>
      <c r="BR256">
        <f>IF(Survey!AR256="No",0,1)</f>
        <v>1</v>
      </c>
      <c r="BS256" s="207">
        <f>MOD((LEN(Survey!AR256)+2),22)</f>
        <v>2</v>
      </c>
      <c r="BT256" s="114">
        <f>COUNTBLANK(Survey!$AQ256:$AS256)+COUNTBLANK(Survey!$AU256)</f>
        <v>4</v>
      </c>
      <c r="BU256" s="114">
        <f>IF(Survey!$I256="Yes",1,0)</f>
        <v>0</v>
      </c>
      <c r="BV256" s="114">
        <f>IF(OR(Survey!$M256="Mutual fund",Survey!$M256="Alternative mutual fund",Survey!$M256="Money market"),1,0)</f>
        <v>0</v>
      </c>
      <c r="BW256" s="119">
        <f>IF(OR(Survey!$M256="ETF",Survey!$M256="ETF, alternative mutual fund"),1,0)</f>
        <v>0</v>
      </c>
      <c r="BX256" s="16" t="str">
        <f t="shared" si="179"/>
        <v>Pass</v>
      </c>
      <c r="BY256" s="33">
        <f>IF(ISNUMBER(SEARCH("Other",Survey!$AS256)), 1, 0)</f>
        <v>0</v>
      </c>
      <c r="BZ256" s="58" t="b">
        <f>NOT(ISBLANK(Survey!$AT256))</f>
        <v>0</v>
      </c>
      <c r="CA256" s="16" t="str">
        <f t="shared" si="180"/>
        <v>Pass</v>
      </c>
      <c r="CB256" s="114">
        <f>IF(Survey!$BB256=0, 0,1)</f>
        <v>0</v>
      </c>
      <c r="CC256" s="58">
        <f>Survey!$AV256</f>
        <v>0</v>
      </c>
      <c r="CD256" s="58">
        <f>Survey!$BC256+Survey!$BD256+ABS(Survey!$BE256)-ABS(Survey!$BF256)-ABS(Survey!$BG256)-ABS(Survey!$BL256)</f>
        <v>0</v>
      </c>
      <c r="CE256" s="138">
        <f>Survey!BB256+(ABS(Survey!$BH256)-ABS(Survey!$BI256)+ABS(Survey!$BJ256)-ABS(Survey!$BK256))*0.5</f>
        <v>0</v>
      </c>
      <c r="CF256" s="58">
        <f t="shared" si="181"/>
        <v>0</v>
      </c>
      <c r="CG256" s="58">
        <f>IF(AND($CC256&gt;$CF256-0.2,$CC256&lt;$CF256+0.2,ISBLANK(Survey!$AV256)=FALSE),0,1)</f>
        <v>1</v>
      </c>
      <c r="CH256" s="133">
        <f>IF(ISBLANK(Survey!$AW256),1,0)</f>
        <v>1</v>
      </c>
      <c r="CI256" s="16" t="str">
        <f t="shared" si="182"/>
        <v>Pass</v>
      </c>
      <c r="CJ256" s="114">
        <f>IF(Survey!$BB256=0, 0,1)</f>
        <v>0</v>
      </c>
      <c r="CK256" s="58">
        <f>IF(AND(Survey!$AX256&gt;=0,Survey!$AX256&lt;=0.2,Survey!$AX256&lt;&gt;""),0,1)</f>
        <v>1</v>
      </c>
      <c r="CL256" s="114">
        <f>IF(ISBLANK(Survey!$AY256),1,0)</f>
        <v>1</v>
      </c>
      <c r="CM256" s="16" t="str">
        <f t="shared" si="183"/>
        <v>Fail</v>
      </c>
      <c r="CN256" s="133">
        <f>Survey!$AZ256</f>
        <v>0</v>
      </c>
      <c r="CO256" s="16" t="str">
        <f t="shared" si="184"/>
        <v>Pass</v>
      </c>
      <c r="CP256" s="31">
        <f>Survey!$BA256</f>
        <v>0</v>
      </c>
      <c r="CQ256" s="138">
        <f>Survey!$BB256+Survey!$BC256+Survey!$BD256+ABS(Survey!$BE256)-ABS(Survey!$BF256)-ABS(Survey!$BG256)+ABS(Survey!$BH256)-ABS(Survey!$BI256)+ABS(Survey!$BJ256)-ABS(Survey!$BK256)-ABS(Survey!$BL256)+Survey!$BM256</f>
        <v>0</v>
      </c>
      <c r="CR256" s="30">
        <f t="shared" si="185"/>
        <v>0</v>
      </c>
      <c r="CS256" s="17">
        <f t="shared" si="186"/>
        <v>0</v>
      </c>
      <c r="CT256" s="16" t="str">
        <f t="shared" si="187"/>
        <v>Pass</v>
      </c>
      <c r="CU256" s="33" t="b">
        <f>IF(ABS(Survey!$BM256)=0,TRUE,FALSE)</f>
        <v>1</v>
      </c>
      <c r="CV256" s="32" t="b">
        <f>NOT(ISBLANK(Survey!$BN256))</f>
        <v>0</v>
      </c>
      <c r="CW256" t="str">
        <f t="shared" si="188"/>
        <v>Fail</v>
      </c>
      <c r="CX256" s="25">
        <f>Survey!$BA256</f>
        <v>0</v>
      </c>
      <c r="CY256" s="25" cm="1">
        <f t="array" ref="CY256">SUM(SUMIF(Survey!BP256:BW256,{"&gt;0","&lt;0"})*{1,-1})-SUM(SUMIF(Survey!BY256:CF256,{"&gt;0","&lt;0"})*{1,-1})</f>
        <v>0</v>
      </c>
      <c r="CZ256" s="30" t="str">
        <f t="shared" si="189"/>
        <v>No holdings</v>
      </c>
      <c r="DA256">
        <f t="shared" si="190"/>
        <v>0</v>
      </c>
      <c r="DB256" s="16" t="str">
        <f t="shared" si="191"/>
        <v>Fail</v>
      </c>
      <c r="DC256" s="31">
        <f>Survey!$BA256</f>
        <v>0</v>
      </c>
      <c r="DD256" s="31" cm="1">
        <f t="array" ref="DD256">SUM(SUMIF(Survey!CH256:DA256,{"&gt;0","&lt;0"})*{1,-1})-SUM(SUMIF(Survey!DC256:DV256,{"&gt;0","&lt;0"})*{1,-1})</f>
        <v>0</v>
      </c>
      <c r="DE256" s="30" t="str">
        <f t="shared" si="192"/>
        <v>No holdings</v>
      </c>
      <c r="DF256" s="17">
        <f t="shared" si="193"/>
        <v>0</v>
      </c>
      <c r="DG256" s="16" t="str">
        <f t="shared" si="194"/>
        <v>Pass</v>
      </c>
      <c r="DH256" s="33" t="b">
        <f>IF(ABS(Survey!$DA256)=0,TRUE,FALSE)</f>
        <v>1</v>
      </c>
      <c r="DI256" s="32" t="b">
        <f>NOT(ISBLANK(Survey!$DB256))</f>
        <v>0</v>
      </c>
      <c r="DJ256" s="16" t="str">
        <f t="shared" si="195"/>
        <v>Pass</v>
      </c>
      <c r="DK256" s="33" t="b">
        <f>IF(ABS(Survey!$DV256)=0,TRUE,FALSE)</f>
        <v>1</v>
      </c>
      <c r="DL256" s="32" t="b">
        <f>NOT(ISBLANK(Survey!$DW256))</f>
        <v>0</v>
      </c>
      <c r="DM256" t="str">
        <f t="shared" si="196"/>
        <v>Pass</v>
      </c>
      <c r="DN256" s="25" cm="1">
        <f t="array" ref="DN256">SUM(SUMIF(Survey!CW256,{"&gt;0","&lt;0"})*{1,-1})+SUM(SUMIF(Survey!DR256,{"&gt;0","&lt;0"})*{1,-1})</f>
        <v>0</v>
      </c>
      <c r="DO256" s="25">
        <f>SUM(SUMIF(Survey!DY256:EE256,{"&gt;0","&lt;0"})*{1,-1})+SUM(SUMIF(Survey!EG256:EM256,{"&gt;0","&lt;0"})*{1,-1})</f>
        <v>0</v>
      </c>
      <c r="DP256">
        <f t="shared" si="197"/>
        <v>0</v>
      </c>
      <c r="DQ256">
        <f t="shared" si="198"/>
        <v>0</v>
      </c>
      <c r="DR256" s="16" t="str">
        <f t="shared" si="199"/>
        <v>Pass</v>
      </c>
      <c r="DS256" s="33" t="b">
        <f>IF(ABS(Survey!$EE256)=0,TRUE,FALSE)</f>
        <v>1</v>
      </c>
      <c r="DT256" s="32" t="b">
        <f>NOT(ISBLANK(Survey!EF256))</f>
        <v>0</v>
      </c>
      <c r="DU256" s="16" t="str">
        <f t="shared" si="200"/>
        <v>Pass</v>
      </c>
      <c r="DV256" s="33" t="b">
        <f>IF(ABS(Survey!$EM256)=0,TRUE,FALSE)</f>
        <v>1</v>
      </c>
      <c r="DW256" s="32" t="b">
        <f>NOT(ISBLANK(Survey!$EN256))</f>
        <v>0</v>
      </c>
      <c r="DX256" s="16" t="str">
        <f t="shared" si="201"/>
        <v>Fail</v>
      </c>
      <c r="DY256" s="31">
        <f>SUM(SUMIF(Survey!ET256:EV256,{"&gt;0","&lt;0"})*{1,-1})</f>
        <v>0</v>
      </c>
      <c r="DZ256">
        <f t="shared" si="202"/>
        <v>0</v>
      </c>
      <c r="EA256">
        <f t="shared" si="203"/>
        <v>100</v>
      </c>
      <c r="EB256" s="30" t="b">
        <f>IF(OR(Survey!$M256="ETF",Survey!$M256="ETF, alternative mutual fund",Survey!$M256="Closed-end", Survey!$M256="Split share corp"),TRUE,FALSE)</f>
        <v>0</v>
      </c>
      <c r="EC256" s="16" t="str">
        <f t="shared" si="204"/>
        <v>Fail</v>
      </c>
      <c r="ED256" s="31">
        <f>SUM(SUMIF(Survey!EX256:FD256,{"&gt;0","&lt;0"})*{1,-1})</f>
        <v>0</v>
      </c>
      <c r="EE256">
        <f t="shared" si="205"/>
        <v>0</v>
      </c>
      <c r="EF256" s="17">
        <f t="shared" si="206"/>
        <v>100</v>
      </c>
      <c r="EG256" s="16" t="str">
        <f t="shared" si="207"/>
        <v>Fail</v>
      </c>
      <c r="EH256" s="31">
        <f>SUM(SUMIF(Survey!FF256:FL256,{"&gt;0","&lt;0"})*{1,-1})</f>
        <v>0</v>
      </c>
      <c r="EI256">
        <f t="shared" si="208"/>
        <v>0</v>
      </c>
      <c r="EJ256" s="17">
        <f t="shared" si="209"/>
        <v>100</v>
      </c>
    </row>
    <row r="257" spans="1:140">
      <c r="A257">
        <v>257</v>
      </c>
      <c r="B257" t="str">
        <f t="shared" si="0"/>
        <v>Pass</v>
      </c>
      <c r="C257" t="str">
        <f>IF(COUNTBLANK(Survey!B257:FM257)=$C$2, "Pass", "Fail")</f>
        <v>Pass</v>
      </c>
      <c r="D257" s="16" t="str">
        <f t="shared" si="158"/>
        <v>Fail</v>
      </c>
      <c r="E257" t="str">
        <f>IF(OR(ISBLANK(Survey!AL257),COUNTIF(G257:BJ257,"Fail")),"Fail","Pass")</f>
        <v>Fail</v>
      </c>
      <c r="F257" s="265"/>
      <c r="G257" s="16" t="str">
        <f t="shared" si="159"/>
        <v>Fail</v>
      </c>
      <c r="H257" s="139">
        <f>COUNTBLANK(Survey!B257:D257)+COUNTBLANK(Survey!G257)+COUNTBLANK(Survey!I257)+COUNTBLANK(Survey!K257:M257)+COUNTBLANK(Survey!P257:Q257)+COUNTBLANK(Survey!T257:W257)+COUNTBLANK(Survey!Z257:AC257)+COUNTBLANK(Survey!AF257:AG257)+COUNTBLANK(Survey!AK257:AK257)</f>
        <v>21</v>
      </c>
      <c r="I257" t="str">
        <f t="shared" si="160"/>
        <v>Fail</v>
      </c>
      <c r="J257" t="b">
        <f>IF(Survey!E257="No",TRUE,FALSE)</f>
        <v>0</v>
      </c>
      <c r="K257" s="29" cm="1">
        <f t="array" ref="K257">IF(COUNTA(Survey!$E$4:$E$695)=1, 0, SUM(IF(COUNTIF(Survey!$E$4:$E$695, Survey!$E$4:$E$695)=1,1,0)))</f>
        <v>0</v>
      </c>
      <c r="L257" s="29">
        <f>LEN(Survey!E257)</f>
        <v>0</v>
      </c>
      <c r="M257" s="16" t="str">
        <f t="shared" si="161"/>
        <v>Fail</v>
      </c>
      <c r="N257" t="b">
        <f>IF(Survey!F257="No",TRUE,FALSE)</f>
        <v>0</v>
      </c>
      <c r="O257" t="b">
        <f>Survey!F257=Survey!E257</f>
        <v>1</v>
      </c>
      <c r="P257">
        <f>COUNTIF(Survey!$F$4:$F$695,Survey!F257)</f>
        <v>0</v>
      </c>
      <c r="Q257" s="28">
        <f>LEN(Survey!F257)</f>
        <v>0</v>
      </c>
      <c r="R257" s="16" t="str">
        <f t="shared" si="162"/>
        <v>Pass</v>
      </c>
      <c r="S257" s="29">
        <f>MOD((LEN(Survey!H257)+2),11)</f>
        <v>2</v>
      </c>
      <c r="T257">
        <f>COUNTIF(Survey!$H$4:$H$695,Survey!H257)</f>
        <v>0</v>
      </c>
      <c r="U257" s="28" t="str">
        <f>IF(Survey!$L257="Prospectus fund", "Yes", "No")</f>
        <v>No</v>
      </c>
      <c r="V257" s="16" t="str">
        <f t="shared" si="163"/>
        <v>Pass</v>
      </c>
      <c r="W257" s="29">
        <f>MOD((LEN(Survey!J257)+2),11)</f>
        <v>2</v>
      </c>
      <c r="X257">
        <f>COUNTIF(Survey!$J$4:$J$695,Survey!J257)</f>
        <v>0</v>
      </c>
      <c r="Y257" s="30" t="b">
        <f>IF(OR(Survey!$M257="ETF",Survey!$M257="ETF, alternative mutual fund",Survey!$M257="Closed-end", Survey!$M257="Split share corp", Survey!$I257="Yes"),TRUE,FALSE)</f>
        <v>0</v>
      </c>
      <c r="Z257" s="16" t="str">
        <f>IFERROR(IF(AND(OR(AC257=AD257,AD257 = "Either"),NOT(ISBLANK(Survey!K257))),"Pass","Fail"),"Pass")</f>
        <v>Fail</v>
      </c>
      <c r="AA257" s="31" cm="1">
        <f t="array" ref="AA257">SUM(SUMIF(Survey!CH257:DA257,{"&gt;0","&lt;0"})*{1,-1})</f>
        <v>0</v>
      </c>
      <c r="AB257" s="33" cm="1">
        <f t="array" ref="AB257">SUM(SUMIF(Survey!CK257,{"&gt;0","&lt;0"})*{1,-1})+SUM(SUMIF(Survey!CU257,{"&gt;0","&lt;0"})*{1,-1})</f>
        <v>0</v>
      </c>
      <c r="AC257" s="33">
        <f>Survey!K257</f>
        <v>0</v>
      </c>
      <c r="AD257" s="32" t="str">
        <f t="shared" si="164"/>
        <v>Either</v>
      </c>
      <c r="AE257" s="16" t="str">
        <f t="shared" si="165"/>
        <v>Fail</v>
      </c>
      <c r="AF257" s="58" cm="1">
        <f t="array" ref="AF257">SUM(SUMIF(Survey!CH257:DA257,{"&gt;0","&lt;0"})*{1,-1})+SUM(SUMIF(Survey!DC257:DV257,{"&gt;0","&lt;0"})*{1,-1})</f>
        <v>0</v>
      </c>
      <c r="AG257" s="58">
        <f>IFERROR(AF257/(Survey!$BA257),0)</f>
        <v>0</v>
      </c>
      <c r="AH257" s="104" t="b">
        <f>IF(OR(Survey!$M257="Alternative strategy or hedge",Survey!$M257="Private asset",Survey!$L257="Prospectus fund"),TRUE,FALSE)</f>
        <v>0</v>
      </c>
      <c r="AI257" s="104" t="b">
        <f>NOT(ISBLANK(Survey!$M257))</f>
        <v>0</v>
      </c>
      <c r="AJ257" s="16" t="str">
        <f t="shared" si="166"/>
        <v>Fail</v>
      </c>
      <c r="AK257" t="b">
        <f>IF(Survey!W257="No",TRUE,FALSE)</f>
        <v>0</v>
      </c>
      <c r="AL257" s="119">
        <f>MOD((LEN(Survey!W257)+2),22)</f>
        <v>2</v>
      </c>
      <c r="AM257" t="str">
        <f t="shared" si="167"/>
        <v>Pass</v>
      </c>
      <c r="AN257" s="33" t="b">
        <f>NOT(ISNUMBER(SEARCH("Other",Survey!$Q257)))</f>
        <v>1</v>
      </c>
      <c r="AO257" s="32" t="b">
        <f>NOT(ISBLANK(Survey!$R257))</f>
        <v>0</v>
      </c>
      <c r="AP257" s="16" t="str">
        <f t="shared" si="168"/>
        <v>Pass</v>
      </c>
      <c r="AQ257" s="114">
        <f>COUNTBLANK(Survey!$X257)</f>
        <v>1</v>
      </c>
      <c r="AR257" s="58">
        <f>IF(AND(Survey!L257&lt;&gt;"Exempt fund",OR(Survey!$M257="ETF",Survey!$M257="ETF, alternative mutual fund",Survey!$M257="Mutual fund",Survey!$M257="Alternative mutual fund",Survey!$M257="Money market")),1,0)</f>
        <v>0</v>
      </c>
      <c r="AS257" s="16" t="str">
        <f t="shared" si="169"/>
        <v>Pass</v>
      </c>
      <c r="AT257" s="33" t="b">
        <f>NOT(ISNUMBER(SEARCH("Yes",Survey!$AC257)))</f>
        <v>1</v>
      </c>
      <c r="AU257" s="32" t="b">
        <f>IF(COUNTBLANK(Survey!$AD257:$AE257)=0,TRUE, FALSE)</f>
        <v>0</v>
      </c>
      <c r="AV257" s="16" t="str">
        <f t="shared" si="170"/>
        <v>Pass</v>
      </c>
      <c r="AW257" s="33" t="b">
        <f>NOT(ISNUMBER(SEARCH("Yes",Survey!$AF257)))</f>
        <v>1</v>
      </c>
      <c r="AX257" s="32" t="b">
        <f>NOT(ISBLANK(Survey!$AH257))</f>
        <v>0</v>
      </c>
      <c r="AY257" s="16" t="str">
        <f t="shared" si="171"/>
        <v>Pass</v>
      </c>
      <c r="AZ257" s="33" t="b">
        <f>NOT(OR(ISNUMBER(SEARCH("Other",Survey!$AH257)),ISNUMBER(SEARCH("Multiple",Survey!$AH257))))</f>
        <v>1</v>
      </c>
      <c r="BA257" s="32" t="b">
        <f>NOT(ISBLANK(Survey!$AI257))</f>
        <v>0</v>
      </c>
      <c r="BB257" s="16" t="str">
        <f t="shared" si="172"/>
        <v>Fail</v>
      </c>
      <c r="BC257" s="114">
        <f>IF(ABS(Survey!$BA257)&gt;0, 1,0)</f>
        <v>0</v>
      </c>
      <c r="BD257" s="114">
        <f>IF(COUNTBLANK(Survey!$AL257)=0,1,0)</f>
        <v>0</v>
      </c>
      <c r="BE257" s="16" t="str">
        <f t="shared" si="173"/>
        <v>Pass</v>
      </c>
      <c r="BF257" s="114">
        <f>IF(ISBLANK(Survey!$AL257),0,1)</f>
        <v>0</v>
      </c>
      <c r="BG257" s="133">
        <f>COUNTBLANK(Survey!$AM257)</f>
        <v>1</v>
      </c>
      <c r="BH257" s="16" t="str">
        <f t="shared" si="174"/>
        <v>Pass</v>
      </c>
      <c r="BI257" s="114">
        <f>IF(OR(Survey!$AM257="Closed",ISBLANK(Survey!$AM257)),0,1)</f>
        <v>0</v>
      </c>
      <c r="BJ257" s="133">
        <f>IF(ISBLANK(Survey!$AN257),1,0)</f>
        <v>1</v>
      </c>
      <c r="BK257" s="118" t="str">
        <f t="shared" si="175"/>
        <v>Pass</v>
      </c>
      <c r="BL257" s="31" cm="1">
        <f t="array" ref="BL257">SUM(SUMIF(Survey!AO257:AP257,{"&gt;0","&lt;0"})*{1,-1})</f>
        <v>0</v>
      </c>
      <c r="BM257">
        <f t="shared" si="176"/>
        <v>0</v>
      </c>
      <c r="BN257">
        <f t="shared" si="177"/>
        <v>100</v>
      </c>
      <c r="BO257" s="118" t="str">
        <f t="shared" si="178"/>
        <v>Pass</v>
      </c>
      <c r="BP257">
        <f>IF(Survey!AQ257="No",0,1)</f>
        <v>1</v>
      </c>
      <c r="BQ257" s="207">
        <f>MOD((LEN(Survey!AQ257)+2),22)</f>
        <v>2</v>
      </c>
      <c r="BR257">
        <f>IF(Survey!AR257="No",0,1)</f>
        <v>1</v>
      </c>
      <c r="BS257" s="207">
        <f>MOD((LEN(Survey!AR257)+2),22)</f>
        <v>2</v>
      </c>
      <c r="BT257" s="114">
        <f>COUNTBLANK(Survey!$AQ257:$AS257)+COUNTBLANK(Survey!$AU257)</f>
        <v>4</v>
      </c>
      <c r="BU257" s="114">
        <f>IF(Survey!$I257="Yes",1,0)</f>
        <v>0</v>
      </c>
      <c r="BV257" s="114">
        <f>IF(OR(Survey!$M257="Mutual fund",Survey!$M257="Alternative mutual fund",Survey!$M257="Money market"),1,0)</f>
        <v>0</v>
      </c>
      <c r="BW257" s="119">
        <f>IF(OR(Survey!$M257="ETF",Survey!$M257="ETF, alternative mutual fund"),1,0)</f>
        <v>0</v>
      </c>
      <c r="BX257" s="16" t="str">
        <f t="shared" si="179"/>
        <v>Pass</v>
      </c>
      <c r="BY257" s="33">
        <f>IF(ISNUMBER(SEARCH("Other",Survey!$AS257)), 1, 0)</f>
        <v>0</v>
      </c>
      <c r="BZ257" s="58" t="b">
        <f>NOT(ISBLANK(Survey!$AT257))</f>
        <v>0</v>
      </c>
      <c r="CA257" s="16" t="str">
        <f t="shared" si="180"/>
        <v>Pass</v>
      </c>
      <c r="CB257" s="114">
        <f>IF(Survey!$BB257=0, 0,1)</f>
        <v>0</v>
      </c>
      <c r="CC257" s="58">
        <f>Survey!$AV257</f>
        <v>0</v>
      </c>
      <c r="CD257" s="58">
        <f>Survey!$BC257+Survey!$BD257+ABS(Survey!$BE257)-ABS(Survey!$BF257)-ABS(Survey!$BG257)-ABS(Survey!$BL257)</f>
        <v>0</v>
      </c>
      <c r="CE257" s="138">
        <f>Survey!BB257+(ABS(Survey!$BH257)-ABS(Survey!$BI257)+ABS(Survey!$BJ257)-ABS(Survey!$BK257))*0.5</f>
        <v>0</v>
      </c>
      <c r="CF257" s="58">
        <f t="shared" si="181"/>
        <v>0</v>
      </c>
      <c r="CG257" s="58">
        <f>IF(AND($CC257&gt;$CF257-0.2,$CC257&lt;$CF257+0.2,ISBLANK(Survey!$AV257)=FALSE),0,1)</f>
        <v>1</v>
      </c>
      <c r="CH257" s="133">
        <f>IF(ISBLANK(Survey!$AW257),1,0)</f>
        <v>1</v>
      </c>
      <c r="CI257" s="16" t="str">
        <f t="shared" si="182"/>
        <v>Pass</v>
      </c>
      <c r="CJ257" s="114">
        <f>IF(Survey!$BB257=0, 0,1)</f>
        <v>0</v>
      </c>
      <c r="CK257" s="58">
        <f>IF(AND(Survey!$AX257&gt;=0,Survey!$AX257&lt;=0.2,Survey!$AX257&lt;&gt;""),0,1)</f>
        <v>1</v>
      </c>
      <c r="CL257" s="114">
        <f>IF(ISBLANK(Survey!$AY257),1,0)</f>
        <v>1</v>
      </c>
      <c r="CM257" s="16" t="str">
        <f t="shared" si="183"/>
        <v>Fail</v>
      </c>
      <c r="CN257" s="133">
        <f>Survey!$AZ257</f>
        <v>0</v>
      </c>
      <c r="CO257" s="16" t="str">
        <f t="shared" si="184"/>
        <v>Pass</v>
      </c>
      <c r="CP257" s="31">
        <f>Survey!$BA257</f>
        <v>0</v>
      </c>
      <c r="CQ257" s="138">
        <f>Survey!$BB257+Survey!$BC257+Survey!$BD257+ABS(Survey!$BE257)-ABS(Survey!$BF257)-ABS(Survey!$BG257)+ABS(Survey!$BH257)-ABS(Survey!$BI257)+ABS(Survey!$BJ257)-ABS(Survey!$BK257)-ABS(Survey!$BL257)+Survey!$BM257</f>
        <v>0</v>
      </c>
      <c r="CR257" s="30">
        <f t="shared" si="185"/>
        <v>0</v>
      </c>
      <c r="CS257" s="17">
        <f t="shared" si="186"/>
        <v>0</v>
      </c>
      <c r="CT257" s="16" t="str">
        <f t="shared" si="187"/>
        <v>Pass</v>
      </c>
      <c r="CU257" s="33" t="b">
        <f>IF(ABS(Survey!$BM257)=0,TRUE,FALSE)</f>
        <v>1</v>
      </c>
      <c r="CV257" s="32" t="b">
        <f>NOT(ISBLANK(Survey!$BN257))</f>
        <v>0</v>
      </c>
      <c r="CW257" t="str">
        <f t="shared" si="188"/>
        <v>Fail</v>
      </c>
      <c r="CX257" s="25">
        <f>Survey!$BA257</f>
        <v>0</v>
      </c>
      <c r="CY257" s="25" cm="1">
        <f t="array" ref="CY257">SUM(SUMIF(Survey!BP257:BW257,{"&gt;0","&lt;0"})*{1,-1})-SUM(SUMIF(Survey!BY257:CF257,{"&gt;0","&lt;0"})*{1,-1})</f>
        <v>0</v>
      </c>
      <c r="CZ257" s="30" t="str">
        <f t="shared" si="189"/>
        <v>No holdings</v>
      </c>
      <c r="DA257">
        <f t="shared" si="190"/>
        <v>0</v>
      </c>
      <c r="DB257" s="16" t="str">
        <f t="shared" si="191"/>
        <v>Fail</v>
      </c>
      <c r="DC257" s="31">
        <f>Survey!$BA257</f>
        <v>0</v>
      </c>
      <c r="DD257" s="31" cm="1">
        <f t="array" ref="DD257">SUM(SUMIF(Survey!CH257:DA257,{"&gt;0","&lt;0"})*{1,-1})-SUM(SUMIF(Survey!DC257:DV257,{"&gt;0","&lt;0"})*{1,-1})</f>
        <v>0</v>
      </c>
      <c r="DE257" s="30" t="str">
        <f t="shared" si="192"/>
        <v>No holdings</v>
      </c>
      <c r="DF257" s="17">
        <f t="shared" si="193"/>
        <v>0</v>
      </c>
      <c r="DG257" s="16" t="str">
        <f t="shared" si="194"/>
        <v>Pass</v>
      </c>
      <c r="DH257" s="33" t="b">
        <f>IF(ABS(Survey!$DA257)=0,TRUE,FALSE)</f>
        <v>1</v>
      </c>
      <c r="DI257" s="32" t="b">
        <f>NOT(ISBLANK(Survey!$DB257))</f>
        <v>0</v>
      </c>
      <c r="DJ257" s="16" t="str">
        <f t="shared" si="195"/>
        <v>Pass</v>
      </c>
      <c r="DK257" s="33" t="b">
        <f>IF(ABS(Survey!$DV257)=0,TRUE,FALSE)</f>
        <v>1</v>
      </c>
      <c r="DL257" s="32" t="b">
        <f>NOT(ISBLANK(Survey!$DW257))</f>
        <v>0</v>
      </c>
      <c r="DM257" t="str">
        <f t="shared" si="196"/>
        <v>Pass</v>
      </c>
      <c r="DN257" s="25" cm="1">
        <f t="array" ref="DN257">SUM(SUMIF(Survey!CW257,{"&gt;0","&lt;0"})*{1,-1})+SUM(SUMIF(Survey!DR257,{"&gt;0","&lt;0"})*{1,-1})</f>
        <v>0</v>
      </c>
      <c r="DO257" s="25">
        <f>SUM(SUMIF(Survey!DY257:EE257,{"&gt;0","&lt;0"})*{1,-1})+SUM(SUMIF(Survey!EG257:EM257,{"&gt;0","&lt;0"})*{1,-1})</f>
        <v>0</v>
      </c>
      <c r="DP257">
        <f t="shared" si="197"/>
        <v>0</v>
      </c>
      <c r="DQ257">
        <f t="shared" si="198"/>
        <v>0</v>
      </c>
      <c r="DR257" s="16" t="str">
        <f t="shared" si="199"/>
        <v>Pass</v>
      </c>
      <c r="DS257" s="33" t="b">
        <f>IF(ABS(Survey!$EE257)=0,TRUE,FALSE)</f>
        <v>1</v>
      </c>
      <c r="DT257" s="32" t="b">
        <f>NOT(ISBLANK(Survey!EF257))</f>
        <v>0</v>
      </c>
      <c r="DU257" s="16" t="str">
        <f t="shared" si="200"/>
        <v>Pass</v>
      </c>
      <c r="DV257" s="33" t="b">
        <f>IF(ABS(Survey!$EM257)=0,TRUE,FALSE)</f>
        <v>1</v>
      </c>
      <c r="DW257" s="32" t="b">
        <f>NOT(ISBLANK(Survey!$EN257))</f>
        <v>0</v>
      </c>
      <c r="DX257" s="16" t="str">
        <f t="shared" si="201"/>
        <v>Fail</v>
      </c>
      <c r="DY257" s="31">
        <f>SUM(SUMIF(Survey!ET257:EV257,{"&gt;0","&lt;0"})*{1,-1})</f>
        <v>0</v>
      </c>
      <c r="DZ257">
        <f t="shared" si="202"/>
        <v>0</v>
      </c>
      <c r="EA257">
        <f t="shared" si="203"/>
        <v>100</v>
      </c>
      <c r="EB257" s="30" t="b">
        <f>IF(OR(Survey!$M257="ETF",Survey!$M257="ETF, alternative mutual fund",Survey!$M257="Closed-end", Survey!$M257="Split share corp"),TRUE,FALSE)</f>
        <v>0</v>
      </c>
      <c r="EC257" s="16" t="str">
        <f t="shared" si="204"/>
        <v>Fail</v>
      </c>
      <c r="ED257" s="31">
        <f>SUM(SUMIF(Survey!EX257:FD257,{"&gt;0","&lt;0"})*{1,-1})</f>
        <v>0</v>
      </c>
      <c r="EE257">
        <f t="shared" si="205"/>
        <v>0</v>
      </c>
      <c r="EF257" s="17">
        <f t="shared" si="206"/>
        <v>100</v>
      </c>
      <c r="EG257" s="16" t="str">
        <f t="shared" si="207"/>
        <v>Fail</v>
      </c>
      <c r="EH257" s="31">
        <f>SUM(SUMIF(Survey!FF257:FL257,{"&gt;0","&lt;0"})*{1,-1})</f>
        <v>0</v>
      </c>
      <c r="EI257">
        <f t="shared" si="208"/>
        <v>0</v>
      </c>
      <c r="EJ257" s="17">
        <f t="shared" si="209"/>
        <v>100</v>
      </c>
    </row>
    <row r="258" spans="1:140">
      <c r="A258">
        <v>258</v>
      </c>
      <c r="B258" t="str">
        <f t="shared" si="0"/>
        <v>Pass</v>
      </c>
      <c r="C258" t="str">
        <f>IF(COUNTBLANK(Survey!B258:FM258)=$C$2, "Pass", "Fail")</f>
        <v>Pass</v>
      </c>
      <c r="D258" s="16" t="str">
        <f t="shared" si="158"/>
        <v>Fail</v>
      </c>
      <c r="E258" t="str">
        <f>IF(OR(ISBLANK(Survey!AL258),COUNTIF(G258:BJ258,"Fail")),"Fail","Pass")</f>
        <v>Fail</v>
      </c>
      <c r="F258" s="265"/>
      <c r="G258" s="16" t="str">
        <f t="shared" si="159"/>
        <v>Fail</v>
      </c>
      <c r="H258" s="139">
        <f>COUNTBLANK(Survey!B258:D258)+COUNTBLANK(Survey!G258)+COUNTBLANK(Survey!I258)+COUNTBLANK(Survey!K258:M258)+COUNTBLANK(Survey!P258:Q258)+COUNTBLANK(Survey!T258:W258)+COUNTBLANK(Survey!Z258:AC258)+COUNTBLANK(Survey!AF258:AG258)+COUNTBLANK(Survey!AK258:AK258)</f>
        <v>21</v>
      </c>
      <c r="I258" t="str">
        <f t="shared" si="160"/>
        <v>Fail</v>
      </c>
      <c r="J258" t="b">
        <f>IF(Survey!E258="No",TRUE,FALSE)</f>
        <v>0</v>
      </c>
      <c r="K258" s="29" cm="1">
        <f t="array" ref="K258">IF(COUNTA(Survey!$E$4:$E$695)=1, 0, SUM(IF(COUNTIF(Survey!$E$4:$E$695, Survey!$E$4:$E$695)=1,1,0)))</f>
        <v>0</v>
      </c>
      <c r="L258" s="29">
        <f>LEN(Survey!E258)</f>
        <v>0</v>
      </c>
      <c r="M258" s="16" t="str">
        <f t="shared" si="161"/>
        <v>Fail</v>
      </c>
      <c r="N258" t="b">
        <f>IF(Survey!F258="No",TRUE,FALSE)</f>
        <v>0</v>
      </c>
      <c r="O258" t="b">
        <f>Survey!F258=Survey!E258</f>
        <v>1</v>
      </c>
      <c r="P258">
        <f>COUNTIF(Survey!$F$4:$F$695,Survey!F258)</f>
        <v>0</v>
      </c>
      <c r="Q258" s="28">
        <f>LEN(Survey!F258)</f>
        <v>0</v>
      </c>
      <c r="R258" s="16" t="str">
        <f t="shared" si="162"/>
        <v>Pass</v>
      </c>
      <c r="S258" s="29">
        <f>MOD((LEN(Survey!H258)+2),11)</f>
        <v>2</v>
      </c>
      <c r="T258">
        <f>COUNTIF(Survey!$H$4:$H$695,Survey!H258)</f>
        <v>0</v>
      </c>
      <c r="U258" s="28" t="str">
        <f>IF(Survey!$L258="Prospectus fund", "Yes", "No")</f>
        <v>No</v>
      </c>
      <c r="V258" s="16" t="str">
        <f t="shared" si="163"/>
        <v>Pass</v>
      </c>
      <c r="W258" s="29">
        <f>MOD((LEN(Survey!J258)+2),11)</f>
        <v>2</v>
      </c>
      <c r="X258">
        <f>COUNTIF(Survey!$J$4:$J$695,Survey!J258)</f>
        <v>0</v>
      </c>
      <c r="Y258" s="30" t="b">
        <f>IF(OR(Survey!$M258="ETF",Survey!$M258="ETF, alternative mutual fund",Survey!$M258="Closed-end", Survey!$M258="Split share corp", Survey!$I258="Yes"),TRUE,FALSE)</f>
        <v>0</v>
      </c>
      <c r="Z258" s="16" t="str">
        <f>IFERROR(IF(AND(OR(AC258=AD258,AD258 = "Either"),NOT(ISBLANK(Survey!K258))),"Pass","Fail"),"Pass")</f>
        <v>Fail</v>
      </c>
      <c r="AA258" s="31" cm="1">
        <f t="array" ref="AA258">SUM(SUMIF(Survey!CH258:DA258,{"&gt;0","&lt;0"})*{1,-1})</f>
        <v>0</v>
      </c>
      <c r="AB258" s="33" cm="1">
        <f t="array" ref="AB258">SUM(SUMIF(Survey!CK258,{"&gt;0","&lt;0"})*{1,-1})+SUM(SUMIF(Survey!CU258,{"&gt;0","&lt;0"})*{1,-1})</f>
        <v>0</v>
      </c>
      <c r="AC258" s="33">
        <f>Survey!K258</f>
        <v>0</v>
      </c>
      <c r="AD258" s="32" t="str">
        <f t="shared" si="164"/>
        <v>Either</v>
      </c>
      <c r="AE258" s="16" t="str">
        <f t="shared" si="165"/>
        <v>Fail</v>
      </c>
      <c r="AF258" s="58" cm="1">
        <f t="array" ref="AF258">SUM(SUMIF(Survey!CH258:DA258,{"&gt;0","&lt;0"})*{1,-1})+SUM(SUMIF(Survey!DC258:DV258,{"&gt;0","&lt;0"})*{1,-1})</f>
        <v>0</v>
      </c>
      <c r="AG258" s="58">
        <f>IFERROR(AF258/(Survey!$BA258),0)</f>
        <v>0</v>
      </c>
      <c r="AH258" s="104" t="b">
        <f>IF(OR(Survey!$M258="Alternative strategy or hedge",Survey!$M258="Private asset",Survey!$L258="Prospectus fund"),TRUE,FALSE)</f>
        <v>0</v>
      </c>
      <c r="AI258" s="104" t="b">
        <f>NOT(ISBLANK(Survey!$M258))</f>
        <v>0</v>
      </c>
      <c r="AJ258" s="16" t="str">
        <f t="shared" si="166"/>
        <v>Fail</v>
      </c>
      <c r="AK258" t="b">
        <f>IF(Survey!W258="No",TRUE,FALSE)</f>
        <v>0</v>
      </c>
      <c r="AL258" s="119">
        <f>MOD((LEN(Survey!W258)+2),22)</f>
        <v>2</v>
      </c>
      <c r="AM258" t="str">
        <f t="shared" si="167"/>
        <v>Pass</v>
      </c>
      <c r="AN258" s="33" t="b">
        <f>NOT(ISNUMBER(SEARCH("Other",Survey!$Q258)))</f>
        <v>1</v>
      </c>
      <c r="AO258" s="32" t="b">
        <f>NOT(ISBLANK(Survey!$R258))</f>
        <v>0</v>
      </c>
      <c r="AP258" s="16" t="str">
        <f t="shared" si="168"/>
        <v>Pass</v>
      </c>
      <c r="AQ258" s="114">
        <f>COUNTBLANK(Survey!$X258)</f>
        <v>1</v>
      </c>
      <c r="AR258" s="58">
        <f>IF(AND(Survey!L258&lt;&gt;"Exempt fund",OR(Survey!$M258="ETF",Survey!$M258="ETF, alternative mutual fund",Survey!$M258="Mutual fund",Survey!$M258="Alternative mutual fund",Survey!$M258="Money market")),1,0)</f>
        <v>0</v>
      </c>
      <c r="AS258" s="16" t="str">
        <f t="shared" si="169"/>
        <v>Pass</v>
      </c>
      <c r="AT258" s="33" t="b">
        <f>NOT(ISNUMBER(SEARCH("Yes",Survey!$AC258)))</f>
        <v>1</v>
      </c>
      <c r="AU258" s="32" t="b">
        <f>IF(COUNTBLANK(Survey!$AD258:$AE258)=0,TRUE, FALSE)</f>
        <v>0</v>
      </c>
      <c r="AV258" s="16" t="str">
        <f t="shared" si="170"/>
        <v>Pass</v>
      </c>
      <c r="AW258" s="33" t="b">
        <f>NOT(ISNUMBER(SEARCH("Yes",Survey!$AF258)))</f>
        <v>1</v>
      </c>
      <c r="AX258" s="32" t="b">
        <f>NOT(ISBLANK(Survey!$AH258))</f>
        <v>0</v>
      </c>
      <c r="AY258" s="16" t="str">
        <f t="shared" si="171"/>
        <v>Pass</v>
      </c>
      <c r="AZ258" s="33" t="b">
        <f>NOT(OR(ISNUMBER(SEARCH("Other",Survey!$AH258)),ISNUMBER(SEARCH("Multiple",Survey!$AH258))))</f>
        <v>1</v>
      </c>
      <c r="BA258" s="32" t="b">
        <f>NOT(ISBLANK(Survey!$AI258))</f>
        <v>0</v>
      </c>
      <c r="BB258" s="16" t="str">
        <f t="shared" si="172"/>
        <v>Fail</v>
      </c>
      <c r="BC258" s="114">
        <f>IF(ABS(Survey!$BA258)&gt;0, 1,0)</f>
        <v>0</v>
      </c>
      <c r="BD258" s="114">
        <f>IF(COUNTBLANK(Survey!$AL258)=0,1,0)</f>
        <v>0</v>
      </c>
      <c r="BE258" s="16" t="str">
        <f t="shared" si="173"/>
        <v>Pass</v>
      </c>
      <c r="BF258" s="114">
        <f>IF(ISBLANK(Survey!$AL258),0,1)</f>
        <v>0</v>
      </c>
      <c r="BG258" s="133">
        <f>COUNTBLANK(Survey!$AM258)</f>
        <v>1</v>
      </c>
      <c r="BH258" s="16" t="str">
        <f t="shared" si="174"/>
        <v>Pass</v>
      </c>
      <c r="BI258" s="114">
        <f>IF(OR(Survey!$AM258="Closed",ISBLANK(Survey!$AM258)),0,1)</f>
        <v>0</v>
      </c>
      <c r="BJ258" s="133">
        <f>IF(ISBLANK(Survey!$AN258),1,0)</f>
        <v>1</v>
      </c>
      <c r="BK258" s="118" t="str">
        <f t="shared" si="175"/>
        <v>Pass</v>
      </c>
      <c r="BL258" s="31" cm="1">
        <f t="array" ref="BL258">SUM(SUMIF(Survey!AO258:AP258,{"&gt;0","&lt;0"})*{1,-1})</f>
        <v>0</v>
      </c>
      <c r="BM258">
        <f t="shared" si="176"/>
        <v>0</v>
      </c>
      <c r="BN258">
        <f t="shared" si="177"/>
        <v>100</v>
      </c>
      <c r="BO258" s="118" t="str">
        <f t="shared" si="178"/>
        <v>Pass</v>
      </c>
      <c r="BP258">
        <f>IF(Survey!AQ258="No",0,1)</f>
        <v>1</v>
      </c>
      <c r="BQ258" s="207">
        <f>MOD((LEN(Survey!AQ258)+2),22)</f>
        <v>2</v>
      </c>
      <c r="BR258">
        <f>IF(Survey!AR258="No",0,1)</f>
        <v>1</v>
      </c>
      <c r="BS258" s="207">
        <f>MOD((LEN(Survey!AR258)+2),22)</f>
        <v>2</v>
      </c>
      <c r="BT258" s="114">
        <f>COUNTBLANK(Survey!$AQ258:$AS258)+COUNTBLANK(Survey!$AU258)</f>
        <v>4</v>
      </c>
      <c r="BU258" s="114">
        <f>IF(Survey!$I258="Yes",1,0)</f>
        <v>0</v>
      </c>
      <c r="BV258" s="114">
        <f>IF(OR(Survey!$M258="Mutual fund",Survey!$M258="Alternative mutual fund",Survey!$M258="Money market"),1,0)</f>
        <v>0</v>
      </c>
      <c r="BW258" s="119">
        <f>IF(OR(Survey!$M258="ETF",Survey!$M258="ETF, alternative mutual fund"),1,0)</f>
        <v>0</v>
      </c>
      <c r="BX258" s="16" t="str">
        <f t="shared" si="179"/>
        <v>Pass</v>
      </c>
      <c r="BY258" s="33">
        <f>IF(ISNUMBER(SEARCH("Other",Survey!$AS258)), 1, 0)</f>
        <v>0</v>
      </c>
      <c r="BZ258" s="58" t="b">
        <f>NOT(ISBLANK(Survey!$AT258))</f>
        <v>0</v>
      </c>
      <c r="CA258" s="16" t="str">
        <f t="shared" si="180"/>
        <v>Pass</v>
      </c>
      <c r="CB258" s="114">
        <f>IF(Survey!$BB258=0, 0,1)</f>
        <v>0</v>
      </c>
      <c r="CC258" s="58">
        <f>Survey!$AV258</f>
        <v>0</v>
      </c>
      <c r="CD258" s="58">
        <f>Survey!$BC258+Survey!$BD258+ABS(Survey!$BE258)-ABS(Survey!$BF258)-ABS(Survey!$BG258)-ABS(Survey!$BL258)</f>
        <v>0</v>
      </c>
      <c r="CE258" s="138">
        <f>Survey!BB258+(ABS(Survey!$BH258)-ABS(Survey!$BI258)+ABS(Survey!$BJ258)-ABS(Survey!$BK258))*0.5</f>
        <v>0</v>
      </c>
      <c r="CF258" s="58">
        <f t="shared" si="181"/>
        <v>0</v>
      </c>
      <c r="CG258" s="58">
        <f>IF(AND($CC258&gt;$CF258-0.2,$CC258&lt;$CF258+0.2,ISBLANK(Survey!$AV258)=FALSE),0,1)</f>
        <v>1</v>
      </c>
      <c r="CH258" s="133">
        <f>IF(ISBLANK(Survey!$AW258),1,0)</f>
        <v>1</v>
      </c>
      <c r="CI258" s="16" t="str">
        <f t="shared" si="182"/>
        <v>Pass</v>
      </c>
      <c r="CJ258" s="114">
        <f>IF(Survey!$BB258=0, 0,1)</f>
        <v>0</v>
      </c>
      <c r="CK258" s="58">
        <f>IF(AND(Survey!$AX258&gt;=0,Survey!$AX258&lt;=0.2,Survey!$AX258&lt;&gt;""),0,1)</f>
        <v>1</v>
      </c>
      <c r="CL258" s="114">
        <f>IF(ISBLANK(Survey!$AY258),1,0)</f>
        <v>1</v>
      </c>
      <c r="CM258" s="16" t="str">
        <f t="shared" si="183"/>
        <v>Fail</v>
      </c>
      <c r="CN258" s="133">
        <f>Survey!$AZ258</f>
        <v>0</v>
      </c>
      <c r="CO258" s="16" t="str">
        <f t="shared" si="184"/>
        <v>Pass</v>
      </c>
      <c r="CP258" s="31">
        <f>Survey!$BA258</f>
        <v>0</v>
      </c>
      <c r="CQ258" s="138">
        <f>Survey!$BB258+Survey!$BC258+Survey!$BD258+ABS(Survey!$BE258)-ABS(Survey!$BF258)-ABS(Survey!$BG258)+ABS(Survey!$BH258)-ABS(Survey!$BI258)+ABS(Survey!$BJ258)-ABS(Survey!$BK258)-ABS(Survey!$BL258)+Survey!$BM258</f>
        <v>0</v>
      </c>
      <c r="CR258" s="30">
        <f t="shared" si="185"/>
        <v>0</v>
      </c>
      <c r="CS258" s="17">
        <f t="shared" si="186"/>
        <v>0</v>
      </c>
      <c r="CT258" s="16" t="str">
        <f t="shared" si="187"/>
        <v>Pass</v>
      </c>
      <c r="CU258" s="33" t="b">
        <f>IF(ABS(Survey!$BM258)=0,TRUE,FALSE)</f>
        <v>1</v>
      </c>
      <c r="CV258" s="32" t="b">
        <f>NOT(ISBLANK(Survey!$BN258))</f>
        <v>0</v>
      </c>
      <c r="CW258" t="str">
        <f t="shared" si="188"/>
        <v>Fail</v>
      </c>
      <c r="CX258" s="25">
        <f>Survey!$BA258</f>
        <v>0</v>
      </c>
      <c r="CY258" s="25" cm="1">
        <f t="array" ref="CY258">SUM(SUMIF(Survey!BP258:BW258,{"&gt;0","&lt;0"})*{1,-1})-SUM(SUMIF(Survey!BY258:CF258,{"&gt;0","&lt;0"})*{1,-1})</f>
        <v>0</v>
      </c>
      <c r="CZ258" s="30" t="str">
        <f t="shared" si="189"/>
        <v>No holdings</v>
      </c>
      <c r="DA258">
        <f t="shared" si="190"/>
        <v>0</v>
      </c>
      <c r="DB258" s="16" t="str">
        <f t="shared" si="191"/>
        <v>Fail</v>
      </c>
      <c r="DC258" s="31">
        <f>Survey!$BA258</f>
        <v>0</v>
      </c>
      <c r="DD258" s="31" cm="1">
        <f t="array" ref="DD258">SUM(SUMIF(Survey!CH258:DA258,{"&gt;0","&lt;0"})*{1,-1})-SUM(SUMIF(Survey!DC258:DV258,{"&gt;0","&lt;0"})*{1,-1})</f>
        <v>0</v>
      </c>
      <c r="DE258" s="30" t="str">
        <f t="shared" si="192"/>
        <v>No holdings</v>
      </c>
      <c r="DF258" s="17">
        <f t="shared" si="193"/>
        <v>0</v>
      </c>
      <c r="DG258" s="16" t="str">
        <f t="shared" si="194"/>
        <v>Pass</v>
      </c>
      <c r="DH258" s="33" t="b">
        <f>IF(ABS(Survey!$DA258)=0,TRUE,FALSE)</f>
        <v>1</v>
      </c>
      <c r="DI258" s="32" t="b">
        <f>NOT(ISBLANK(Survey!$DB258))</f>
        <v>0</v>
      </c>
      <c r="DJ258" s="16" t="str">
        <f t="shared" si="195"/>
        <v>Pass</v>
      </c>
      <c r="DK258" s="33" t="b">
        <f>IF(ABS(Survey!$DV258)=0,TRUE,FALSE)</f>
        <v>1</v>
      </c>
      <c r="DL258" s="32" t="b">
        <f>NOT(ISBLANK(Survey!$DW258))</f>
        <v>0</v>
      </c>
      <c r="DM258" t="str">
        <f t="shared" si="196"/>
        <v>Pass</v>
      </c>
      <c r="DN258" s="25" cm="1">
        <f t="array" ref="DN258">SUM(SUMIF(Survey!CW258,{"&gt;0","&lt;0"})*{1,-1})+SUM(SUMIF(Survey!DR258,{"&gt;0","&lt;0"})*{1,-1})</f>
        <v>0</v>
      </c>
      <c r="DO258" s="25">
        <f>SUM(SUMIF(Survey!DY258:EE258,{"&gt;0","&lt;0"})*{1,-1})+SUM(SUMIF(Survey!EG258:EM258,{"&gt;0","&lt;0"})*{1,-1})</f>
        <v>0</v>
      </c>
      <c r="DP258">
        <f t="shared" si="197"/>
        <v>0</v>
      </c>
      <c r="DQ258">
        <f t="shared" si="198"/>
        <v>0</v>
      </c>
      <c r="DR258" s="16" t="str">
        <f t="shared" si="199"/>
        <v>Pass</v>
      </c>
      <c r="DS258" s="33" t="b">
        <f>IF(ABS(Survey!$EE258)=0,TRUE,FALSE)</f>
        <v>1</v>
      </c>
      <c r="DT258" s="32" t="b">
        <f>NOT(ISBLANK(Survey!EF258))</f>
        <v>0</v>
      </c>
      <c r="DU258" s="16" t="str">
        <f t="shared" si="200"/>
        <v>Pass</v>
      </c>
      <c r="DV258" s="33" t="b">
        <f>IF(ABS(Survey!$EM258)=0,TRUE,FALSE)</f>
        <v>1</v>
      </c>
      <c r="DW258" s="32" t="b">
        <f>NOT(ISBLANK(Survey!$EN258))</f>
        <v>0</v>
      </c>
      <c r="DX258" s="16" t="str">
        <f t="shared" si="201"/>
        <v>Fail</v>
      </c>
      <c r="DY258" s="31">
        <f>SUM(SUMIF(Survey!ET258:EV258,{"&gt;0","&lt;0"})*{1,-1})</f>
        <v>0</v>
      </c>
      <c r="DZ258">
        <f t="shared" si="202"/>
        <v>0</v>
      </c>
      <c r="EA258">
        <f t="shared" si="203"/>
        <v>100</v>
      </c>
      <c r="EB258" s="30" t="b">
        <f>IF(OR(Survey!$M258="ETF",Survey!$M258="ETF, alternative mutual fund",Survey!$M258="Closed-end", Survey!$M258="Split share corp"),TRUE,FALSE)</f>
        <v>0</v>
      </c>
      <c r="EC258" s="16" t="str">
        <f t="shared" si="204"/>
        <v>Fail</v>
      </c>
      <c r="ED258" s="31">
        <f>SUM(SUMIF(Survey!EX258:FD258,{"&gt;0","&lt;0"})*{1,-1})</f>
        <v>0</v>
      </c>
      <c r="EE258">
        <f t="shared" si="205"/>
        <v>0</v>
      </c>
      <c r="EF258" s="17">
        <f t="shared" si="206"/>
        <v>100</v>
      </c>
      <c r="EG258" s="16" t="str">
        <f t="shared" si="207"/>
        <v>Fail</v>
      </c>
      <c r="EH258" s="31">
        <f>SUM(SUMIF(Survey!FF258:FL258,{"&gt;0","&lt;0"})*{1,-1})</f>
        <v>0</v>
      </c>
      <c r="EI258">
        <f t="shared" si="208"/>
        <v>0</v>
      </c>
      <c r="EJ258" s="17">
        <f t="shared" si="209"/>
        <v>100</v>
      </c>
    </row>
    <row r="259" spans="1:140">
      <c r="A259">
        <v>259</v>
      </c>
      <c r="B259" t="str">
        <f t="shared" ref="B259:B322" si="210">IF(OR($C259="Pass",$D259="Pass",$E259="Pass"),"Pass","Fail")</f>
        <v>Pass</v>
      </c>
      <c r="C259" t="str">
        <f>IF(COUNTBLANK(Survey!B259:FM259)=$C$2, "Pass", "Fail")</f>
        <v>Pass</v>
      </c>
      <c r="D259" s="16" t="str">
        <f t="shared" si="158"/>
        <v>Fail</v>
      </c>
      <c r="E259" t="str">
        <f>IF(OR(ISBLANK(Survey!AL259),COUNTIF(G259:BJ259,"Fail")),"Fail","Pass")</f>
        <v>Fail</v>
      </c>
      <c r="F259" s="265"/>
      <c r="G259" s="16" t="str">
        <f t="shared" si="159"/>
        <v>Fail</v>
      </c>
      <c r="H259" s="139">
        <f>COUNTBLANK(Survey!B259:D259)+COUNTBLANK(Survey!G259)+COUNTBLANK(Survey!I259)+COUNTBLANK(Survey!K259:M259)+COUNTBLANK(Survey!P259:Q259)+COUNTBLANK(Survey!T259:W259)+COUNTBLANK(Survey!Z259:AC259)+COUNTBLANK(Survey!AF259:AG259)+COUNTBLANK(Survey!AK259:AK259)</f>
        <v>21</v>
      </c>
      <c r="I259" t="str">
        <f t="shared" si="160"/>
        <v>Fail</v>
      </c>
      <c r="J259" t="b">
        <f>IF(Survey!E259="No",TRUE,FALSE)</f>
        <v>0</v>
      </c>
      <c r="K259" s="29" cm="1">
        <f t="array" ref="K259">IF(COUNTA(Survey!$E$4:$E$695)=1, 0, SUM(IF(COUNTIF(Survey!$E$4:$E$695, Survey!$E$4:$E$695)=1,1,0)))</f>
        <v>0</v>
      </c>
      <c r="L259" s="29">
        <f>LEN(Survey!E259)</f>
        <v>0</v>
      </c>
      <c r="M259" s="16" t="str">
        <f t="shared" si="161"/>
        <v>Fail</v>
      </c>
      <c r="N259" t="b">
        <f>IF(Survey!F259="No",TRUE,FALSE)</f>
        <v>0</v>
      </c>
      <c r="O259" t="b">
        <f>Survey!F259=Survey!E259</f>
        <v>1</v>
      </c>
      <c r="P259">
        <f>COUNTIF(Survey!$F$4:$F$695,Survey!F259)</f>
        <v>0</v>
      </c>
      <c r="Q259" s="28">
        <f>LEN(Survey!F259)</f>
        <v>0</v>
      </c>
      <c r="R259" s="16" t="str">
        <f t="shared" si="162"/>
        <v>Pass</v>
      </c>
      <c r="S259" s="29">
        <f>MOD((LEN(Survey!H259)+2),11)</f>
        <v>2</v>
      </c>
      <c r="T259">
        <f>COUNTIF(Survey!$H$4:$H$695,Survey!H259)</f>
        <v>0</v>
      </c>
      <c r="U259" s="28" t="str">
        <f>IF(Survey!$L259="Prospectus fund", "Yes", "No")</f>
        <v>No</v>
      </c>
      <c r="V259" s="16" t="str">
        <f t="shared" si="163"/>
        <v>Pass</v>
      </c>
      <c r="W259" s="29">
        <f>MOD((LEN(Survey!J259)+2),11)</f>
        <v>2</v>
      </c>
      <c r="X259">
        <f>COUNTIF(Survey!$J$4:$J$695,Survey!J259)</f>
        <v>0</v>
      </c>
      <c r="Y259" s="30" t="b">
        <f>IF(OR(Survey!$M259="ETF",Survey!$M259="ETF, alternative mutual fund",Survey!$M259="Closed-end", Survey!$M259="Split share corp", Survey!$I259="Yes"),TRUE,FALSE)</f>
        <v>0</v>
      </c>
      <c r="Z259" s="16" t="str">
        <f>IFERROR(IF(AND(OR(AC259=AD259,AD259 = "Either"),NOT(ISBLANK(Survey!K259))),"Pass","Fail"),"Pass")</f>
        <v>Fail</v>
      </c>
      <c r="AA259" s="31" cm="1">
        <f t="array" ref="AA259">SUM(SUMIF(Survey!CH259:DA259,{"&gt;0","&lt;0"})*{1,-1})</f>
        <v>0</v>
      </c>
      <c r="AB259" s="33" cm="1">
        <f t="array" ref="AB259">SUM(SUMIF(Survey!CK259,{"&gt;0","&lt;0"})*{1,-1})+SUM(SUMIF(Survey!CU259,{"&gt;0","&lt;0"})*{1,-1})</f>
        <v>0</v>
      </c>
      <c r="AC259" s="33">
        <f>Survey!K259</f>
        <v>0</v>
      </c>
      <c r="AD259" s="32" t="str">
        <f t="shared" si="164"/>
        <v>Either</v>
      </c>
      <c r="AE259" s="16" t="str">
        <f t="shared" si="165"/>
        <v>Fail</v>
      </c>
      <c r="AF259" s="58" cm="1">
        <f t="array" ref="AF259">SUM(SUMIF(Survey!CH259:DA259,{"&gt;0","&lt;0"})*{1,-1})+SUM(SUMIF(Survey!DC259:DV259,{"&gt;0","&lt;0"})*{1,-1})</f>
        <v>0</v>
      </c>
      <c r="AG259" s="58">
        <f>IFERROR(AF259/(Survey!$BA259),0)</f>
        <v>0</v>
      </c>
      <c r="AH259" s="104" t="b">
        <f>IF(OR(Survey!$M259="Alternative strategy or hedge",Survey!$M259="Private asset",Survey!$L259="Prospectus fund"),TRUE,FALSE)</f>
        <v>0</v>
      </c>
      <c r="AI259" s="104" t="b">
        <f>NOT(ISBLANK(Survey!$M259))</f>
        <v>0</v>
      </c>
      <c r="AJ259" s="16" t="str">
        <f t="shared" si="166"/>
        <v>Fail</v>
      </c>
      <c r="AK259" t="b">
        <f>IF(Survey!W259="No",TRUE,FALSE)</f>
        <v>0</v>
      </c>
      <c r="AL259" s="119">
        <f>MOD((LEN(Survey!W259)+2),22)</f>
        <v>2</v>
      </c>
      <c r="AM259" t="str">
        <f t="shared" si="167"/>
        <v>Pass</v>
      </c>
      <c r="AN259" s="33" t="b">
        <f>NOT(ISNUMBER(SEARCH("Other",Survey!$Q259)))</f>
        <v>1</v>
      </c>
      <c r="AO259" s="32" t="b">
        <f>NOT(ISBLANK(Survey!$R259))</f>
        <v>0</v>
      </c>
      <c r="AP259" s="16" t="str">
        <f t="shared" si="168"/>
        <v>Pass</v>
      </c>
      <c r="AQ259" s="114">
        <f>COUNTBLANK(Survey!$X259)</f>
        <v>1</v>
      </c>
      <c r="AR259" s="58">
        <f>IF(AND(Survey!L259&lt;&gt;"Exempt fund",OR(Survey!$M259="ETF",Survey!$M259="ETF, alternative mutual fund",Survey!$M259="Mutual fund",Survey!$M259="Alternative mutual fund",Survey!$M259="Money market")),1,0)</f>
        <v>0</v>
      </c>
      <c r="AS259" s="16" t="str">
        <f t="shared" si="169"/>
        <v>Pass</v>
      </c>
      <c r="AT259" s="33" t="b">
        <f>NOT(ISNUMBER(SEARCH("Yes",Survey!$AC259)))</f>
        <v>1</v>
      </c>
      <c r="AU259" s="32" t="b">
        <f>IF(COUNTBLANK(Survey!$AD259:$AE259)=0,TRUE, FALSE)</f>
        <v>0</v>
      </c>
      <c r="AV259" s="16" t="str">
        <f t="shared" si="170"/>
        <v>Pass</v>
      </c>
      <c r="AW259" s="33" t="b">
        <f>NOT(ISNUMBER(SEARCH("Yes",Survey!$AF259)))</f>
        <v>1</v>
      </c>
      <c r="AX259" s="32" t="b">
        <f>NOT(ISBLANK(Survey!$AH259))</f>
        <v>0</v>
      </c>
      <c r="AY259" s="16" t="str">
        <f t="shared" si="171"/>
        <v>Pass</v>
      </c>
      <c r="AZ259" s="33" t="b">
        <f>NOT(OR(ISNUMBER(SEARCH("Other",Survey!$AH259)),ISNUMBER(SEARCH("Multiple",Survey!$AH259))))</f>
        <v>1</v>
      </c>
      <c r="BA259" s="32" t="b">
        <f>NOT(ISBLANK(Survey!$AI259))</f>
        <v>0</v>
      </c>
      <c r="BB259" s="16" t="str">
        <f t="shared" si="172"/>
        <v>Fail</v>
      </c>
      <c r="BC259" s="114">
        <f>IF(ABS(Survey!$BA259)&gt;0, 1,0)</f>
        <v>0</v>
      </c>
      <c r="BD259" s="114">
        <f>IF(COUNTBLANK(Survey!$AL259)=0,1,0)</f>
        <v>0</v>
      </c>
      <c r="BE259" s="16" t="str">
        <f t="shared" si="173"/>
        <v>Pass</v>
      </c>
      <c r="BF259" s="114">
        <f>IF(ISBLANK(Survey!$AL259),0,1)</f>
        <v>0</v>
      </c>
      <c r="BG259" s="133">
        <f>COUNTBLANK(Survey!$AM259)</f>
        <v>1</v>
      </c>
      <c r="BH259" s="16" t="str">
        <f t="shared" si="174"/>
        <v>Pass</v>
      </c>
      <c r="BI259" s="114">
        <f>IF(OR(Survey!$AM259="Closed",ISBLANK(Survey!$AM259)),0,1)</f>
        <v>0</v>
      </c>
      <c r="BJ259" s="133">
        <f>IF(ISBLANK(Survey!$AN259),1,0)</f>
        <v>1</v>
      </c>
      <c r="BK259" s="118" t="str">
        <f t="shared" si="175"/>
        <v>Pass</v>
      </c>
      <c r="BL259" s="31" cm="1">
        <f t="array" ref="BL259">SUM(SUMIF(Survey!AO259:AP259,{"&gt;0","&lt;0"})*{1,-1})</f>
        <v>0</v>
      </c>
      <c r="BM259">
        <f t="shared" si="176"/>
        <v>0</v>
      </c>
      <c r="BN259">
        <f t="shared" si="177"/>
        <v>100</v>
      </c>
      <c r="BO259" s="118" t="str">
        <f t="shared" si="178"/>
        <v>Pass</v>
      </c>
      <c r="BP259">
        <f>IF(Survey!AQ259="No",0,1)</f>
        <v>1</v>
      </c>
      <c r="BQ259" s="207">
        <f>MOD((LEN(Survey!AQ259)+2),22)</f>
        <v>2</v>
      </c>
      <c r="BR259">
        <f>IF(Survey!AR259="No",0,1)</f>
        <v>1</v>
      </c>
      <c r="BS259" s="207">
        <f>MOD((LEN(Survey!AR259)+2),22)</f>
        <v>2</v>
      </c>
      <c r="BT259" s="114">
        <f>COUNTBLANK(Survey!$AQ259:$AS259)+COUNTBLANK(Survey!$AU259)</f>
        <v>4</v>
      </c>
      <c r="BU259" s="114">
        <f>IF(Survey!$I259="Yes",1,0)</f>
        <v>0</v>
      </c>
      <c r="BV259" s="114">
        <f>IF(OR(Survey!$M259="Mutual fund",Survey!$M259="Alternative mutual fund",Survey!$M259="Money market"),1,0)</f>
        <v>0</v>
      </c>
      <c r="BW259" s="119">
        <f>IF(OR(Survey!$M259="ETF",Survey!$M259="ETF, alternative mutual fund"),1,0)</f>
        <v>0</v>
      </c>
      <c r="BX259" s="16" t="str">
        <f t="shared" si="179"/>
        <v>Pass</v>
      </c>
      <c r="BY259" s="33">
        <f>IF(ISNUMBER(SEARCH("Other",Survey!$AS259)), 1, 0)</f>
        <v>0</v>
      </c>
      <c r="BZ259" s="58" t="b">
        <f>NOT(ISBLANK(Survey!$AT259))</f>
        <v>0</v>
      </c>
      <c r="CA259" s="16" t="str">
        <f t="shared" si="180"/>
        <v>Pass</v>
      </c>
      <c r="CB259" s="114">
        <f>IF(Survey!$BB259=0, 0,1)</f>
        <v>0</v>
      </c>
      <c r="CC259" s="58">
        <f>Survey!$AV259</f>
        <v>0</v>
      </c>
      <c r="CD259" s="58">
        <f>Survey!$BC259+Survey!$BD259+ABS(Survey!$BE259)-ABS(Survey!$BF259)-ABS(Survey!$BG259)-ABS(Survey!$BL259)</f>
        <v>0</v>
      </c>
      <c r="CE259" s="138">
        <f>Survey!BB259+(ABS(Survey!$BH259)-ABS(Survey!$BI259)+ABS(Survey!$BJ259)-ABS(Survey!$BK259))*0.5</f>
        <v>0</v>
      </c>
      <c r="CF259" s="58">
        <f t="shared" si="181"/>
        <v>0</v>
      </c>
      <c r="CG259" s="58">
        <f>IF(AND($CC259&gt;$CF259-0.2,$CC259&lt;$CF259+0.2,ISBLANK(Survey!$AV259)=FALSE),0,1)</f>
        <v>1</v>
      </c>
      <c r="CH259" s="133">
        <f>IF(ISBLANK(Survey!$AW259),1,0)</f>
        <v>1</v>
      </c>
      <c r="CI259" s="16" t="str">
        <f t="shared" si="182"/>
        <v>Pass</v>
      </c>
      <c r="CJ259" s="114">
        <f>IF(Survey!$BB259=0, 0,1)</f>
        <v>0</v>
      </c>
      <c r="CK259" s="58">
        <f>IF(AND(Survey!$AX259&gt;=0,Survey!$AX259&lt;=0.2,Survey!$AX259&lt;&gt;""),0,1)</f>
        <v>1</v>
      </c>
      <c r="CL259" s="114">
        <f>IF(ISBLANK(Survey!$AY259),1,0)</f>
        <v>1</v>
      </c>
      <c r="CM259" s="16" t="str">
        <f t="shared" si="183"/>
        <v>Fail</v>
      </c>
      <c r="CN259" s="133">
        <f>Survey!$AZ259</f>
        <v>0</v>
      </c>
      <c r="CO259" s="16" t="str">
        <f t="shared" si="184"/>
        <v>Pass</v>
      </c>
      <c r="CP259" s="31">
        <f>Survey!$BA259</f>
        <v>0</v>
      </c>
      <c r="CQ259" s="138">
        <f>Survey!$BB259+Survey!$BC259+Survey!$BD259+ABS(Survey!$BE259)-ABS(Survey!$BF259)-ABS(Survey!$BG259)+ABS(Survey!$BH259)-ABS(Survey!$BI259)+ABS(Survey!$BJ259)-ABS(Survey!$BK259)-ABS(Survey!$BL259)+Survey!$BM259</f>
        <v>0</v>
      </c>
      <c r="CR259" s="30">
        <f t="shared" si="185"/>
        <v>0</v>
      </c>
      <c r="CS259" s="17">
        <f t="shared" si="186"/>
        <v>0</v>
      </c>
      <c r="CT259" s="16" t="str">
        <f t="shared" si="187"/>
        <v>Pass</v>
      </c>
      <c r="CU259" s="33" t="b">
        <f>IF(ABS(Survey!$BM259)=0,TRUE,FALSE)</f>
        <v>1</v>
      </c>
      <c r="CV259" s="32" t="b">
        <f>NOT(ISBLANK(Survey!$BN259))</f>
        <v>0</v>
      </c>
      <c r="CW259" t="str">
        <f t="shared" si="188"/>
        <v>Fail</v>
      </c>
      <c r="CX259" s="25">
        <f>Survey!$BA259</f>
        <v>0</v>
      </c>
      <c r="CY259" s="25" cm="1">
        <f t="array" ref="CY259">SUM(SUMIF(Survey!BP259:BW259,{"&gt;0","&lt;0"})*{1,-1})-SUM(SUMIF(Survey!BY259:CF259,{"&gt;0","&lt;0"})*{1,-1})</f>
        <v>0</v>
      </c>
      <c r="CZ259" s="30" t="str">
        <f t="shared" si="189"/>
        <v>No holdings</v>
      </c>
      <c r="DA259">
        <f t="shared" si="190"/>
        <v>0</v>
      </c>
      <c r="DB259" s="16" t="str">
        <f t="shared" si="191"/>
        <v>Fail</v>
      </c>
      <c r="DC259" s="31">
        <f>Survey!$BA259</f>
        <v>0</v>
      </c>
      <c r="DD259" s="31" cm="1">
        <f t="array" ref="DD259">SUM(SUMIF(Survey!CH259:DA259,{"&gt;0","&lt;0"})*{1,-1})-SUM(SUMIF(Survey!DC259:DV259,{"&gt;0","&lt;0"})*{1,-1})</f>
        <v>0</v>
      </c>
      <c r="DE259" s="30" t="str">
        <f t="shared" si="192"/>
        <v>No holdings</v>
      </c>
      <c r="DF259" s="17">
        <f t="shared" si="193"/>
        <v>0</v>
      </c>
      <c r="DG259" s="16" t="str">
        <f t="shared" si="194"/>
        <v>Pass</v>
      </c>
      <c r="DH259" s="33" t="b">
        <f>IF(ABS(Survey!$DA259)=0,TRUE,FALSE)</f>
        <v>1</v>
      </c>
      <c r="DI259" s="32" t="b">
        <f>NOT(ISBLANK(Survey!$DB259))</f>
        <v>0</v>
      </c>
      <c r="DJ259" s="16" t="str">
        <f t="shared" si="195"/>
        <v>Pass</v>
      </c>
      <c r="DK259" s="33" t="b">
        <f>IF(ABS(Survey!$DV259)=0,TRUE,FALSE)</f>
        <v>1</v>
      </c>
      <c r="DL259" s="32" t="b">
        <f>NOT(ISBLANK(Survey!$DW259))</f>
        <v>0</v>
      </c>
      <c r="DM259" t="str">
        <f t="shared" si="196"/>
        <v>Pass</v>
      </c>
      <c r="DN259" s="25" cm="1">
        <f t="array" ref="DN259">SUM(SUMIF(Survey!CW259,{"&gt;0","&lt;0"})*{1,-1})+SUM(SUMIF(Survey!DR259,{"&gt;0","&lt;0"})*{1,-1})</f>
        <v>0</v>
      </c>
      <c r="DO259" s="25">
        <f>SUM(SUMIF(Survey!DY259:EE259,{"&gt;0","&lt;0"})*{1,-1})+SUM(SUMIF(Survey!EG259:EM259,{"&gt;0","&lt;0"})*{1,-1})</f>
        <v>0</v>
      </c>
      <c r="DP259">
        <f t="shared" si="197"/>
        <v>0</v>
      </c>
      <c r="DQ259">
        <f t="shared" si="198"/>
        <v>0</v>
      </c>
      <c r="DR259" s="16" t="str">
        <f t="shared" si="199"/>
        <v>Pass</v>
      </c>
      <c r="DS259" s="33" t="b">
        <f>IF(ABS(Survey!$EE259)=0,TRUE,FALSE)</f>
        <v>1</v>
      </c>
      <c r="DT259" s="32" t="b">
        <f>NOT(ISBLANK(Survey!EF259))</f>
        <v>0</v>
      </c>
      <c r="DU259" s="16" t="str">
        <f t="shared" si="200"/>
        <v>Pass</v>
      </c>
      <c r="DV259" s="33" t="b">
        <f>IF(ABS(Survey!$EM259)=0,TRUE,FALSE)</f>
        <v>1</v>
      </c>
      <c r="DW259" s="32" t="b">
        <f>NOT(ISBLANK(Survey!$EN259))</f>
        <v>0</v>
      </c>
      <c r="DX259" s="16" t="str">
        <f t="shared" si="201"/>
        <v>Fail</v>
      </c>
      <c r="DY259" s="31">
        <f>SUM(SUMIF(Survey!ET259:EV259,{"&gt;0","&lt;0"})*{1,-1})</f>
        <v>0</v>
      </c>
      <c r="DZ259">
        <f t="shared" si="202"/>
        <v>0</v>
      </c>
      <c r="EA259">
        <f t="shared" si="203"/>
        <v>100</v>
      </c>
      <c r="EB259" s="30" t="b">
        <f>IF(OR(Survey!$M259="ETF",Survey!$M259="ETF, alternative mutual fund",Survey!$M259="Closed-end", Survey!$M259="Split share corp"),TRUE,FALSE)</f>
        <v>0</v>
      </c>
      <c r="EC259" s="16" t="str">
        <f t="shared" si="204"/>
        <v>Fail</v>
      </c>
      <c r="ED259" s="31">
        <f>SUM(SUMIF(Survey!EX259:FD259,{"&gt;0","&lt;0"})*{1,-1})</f>
        <v>0</v>
      </c>
      <c r="EE259">
        <f t="shared" si="205"/>
        <v>0</v>
      </c>
      <c r="EF259" s="17">
        <f t="shared" si="206"/>
        <v>100</v>
      </c>
      <c r="EG259" s="16" t="str">
        <f t="shared" si="207"/>
        <v>Fail</v>
      </c>
      <c r="EH259" s="31">
        <f>SUM(SUMIF(Survey!FF259:FL259,{"&gt;0","&lt;0"})*{1,-1})</f>
        <v>0</v>
      </c>
      <c r="EI259">
        <f t="shared" si="208"/>
        <v>0</v>
      </c>
      <c r="EJ259" s="17">
        <f t="shared" si="209"/>
        <v>100</v>
      </c>
    </row>
    <row r="260" spans="1:140">
      <c r="A260">
        <v>260</v>
      </c>
      <c r="B260" t="str">
        <f t="shared" si="210"/>
        <v>Pass</v>
      </c>
      <c r="C260" t="str">
        <f>IF(COUNTBLANK(Survey!B260:FM260)=$C$2, "Pass", "Fail")</f>
        <v>Pass</v>
      </c>
      <c r="D260" s="16" t="str">
        <f t="shared" si="158"/>
        <v>Fail</v>
      </c>
      <c r="E260" t="str">
        <f>IF(OR(ISBLANK(Survey!AL260),COUNTIF(G260:BJ260,"Fail")),"Fail","Pass")</f>
        <v>Fail</v>
      </c>
      <c r="F260" s="265"/>
      <c r="G260" s="16" t="str">
        <f t="shared" si="159"/>
        <v>Fail</v>
      </c>
      <c r="H260" s="139">
        <f>COUNTBLANK(Survey!B260:D260)+COUNTBLANK(Survey!G260)+COUNTBLANK(Survey!I260)+COUNTBLANK(Survey!K260:M260)+COUNTBLANK(Survey!P260:Q260)+COUNTBLANK(Survey!T260:W260)+COUNTBLANK(Survey!Z260:AC260)+COUNTBLANK(Survey!AF260:AG260)+COUNTBLANK(Survey!AK260:AK260)</f>
        <v>21</v>
      </c>
      <c r="I260" t="str">
        <f t="shared" si="160"/>
        <v>Fail</v>
      </c>
      <c r="J260" t="b">
        <f>IF(Survey!E260="No",TRUE,FALSE)</f>
        <v>0</v>
      </c>
      <c r="K260" s="29" cm="1">
        <f t="array" ref="K260">IF(COUNTA(Survey!$E$4:$E$695)=1, 0, SUM(IF(COUNTIF(Survey!$E$4:$E$695, Survey!$E$4:$E$695)=1,1,0)))</f>
        <v>0</v>
      </c>
      <c r="L260" s="29">
        <f>LEN(Survey!E260)</f>
        <v>0</v>
      </c>
      <c r="M260" s="16" t="str">
        <f t="shared" si="161"/>
        <v>Fail</v>
      </c>
      <c r="N260" t="b">
        <f>IF(Survey!F260="No",TRUE,FALSE)</f>
        <v>0</v>
      </c>
      <c r="O260" t="b">
        <f>Survey!F260=Survey!E260</f>
        <v>1</v>
      </c>
      <c r="P260">
        <f>COUNTIF(Survey!$F$4:$F$695,Survey!F260)</f>
        <v>0</v>
      </c>
      <c r="Q260" s="28">
        <f>LEN(Survey!F260)</f>
        <v>0</v>
      </c>
      <c r="R260" s="16" t="str">
        <f t="shared" si="162"/>
        <v>Pass</v>
      </c>
      <c r="S260" s="29">
        <f>MOD((LEN(Survey!H260)+2),11)</f>
        <v>2</v>
      </c>
      <c r="T260">
        <f>COUNTIF(Survey!$H$4:$H$695,Survey!H260)</f>
        <v>0</v>
      </c>
      <c r="U260" s="28" t="str">
        <f>IF(Survey!$L260="Prospectus fund", "Yes", "No")</f>
        <v>No</v>
      </c>
      <c r="V260" s="16" t="str">
        <f t="shared" si="163"/>
        <v>Pass</v>
      </c>
      <c r="W260" s="29">
        <f>MOD((LEN(Survey!J260)+2),11)</f>
        <v>2</v>
      </c>
      <c r="X260">
        <f>COUNTIF(Survey!$J$4:$J$695,Survey!J260)</f>
        <v>0</v>
      </c>
      <c r="Y260" s="30" t="b">
        <f>IF(OR(Survey!$M260="ETF",Survey!$M260="ETF, alternative mutual fund",Survey!$M260="Closed-end", Survey!$M260="Split share corp", Survey!$I260="Yes"),TRUE,FALSE)</f>
        <v>0</v>
      </c>
      <c r="Z260" s="16" t="str">
        <f>IFERROR(IF(AND(OR(AC260=AD260,AD260 = "Either"),NOT(ISBLANK(Survey!K260))),"Pass","Fail"),"Pass")</f>
        <v>Fail</v>
      </c>
      <c r="AA260" s="31" cm="1">
        <f t="array" ref="AA260">SUM(SUMIF(Survey!CH260:DA260,{"&gt;0","&lt;0"})*{1,-1})</f>
        <v>0</v>
      </c>
      <c r="AB260" s="33" cm="1">
        <f t="array" ref="AB260">SUM(SUMIF(Survey!CK260,{"&gt;0","&lt;0"})*{1,-1})+SUM(SUMIF(Survey!CU260,{"&gt;0","&lt;0"})*{1,-1})</f>
        <v>0</v>
      </c>
      <c r="AC260" s="33">
        <f>Survey!K260</f>
        <v>0</v>
      </c>
      <c r="AD260" s="32" t="str">
        <f t="shared" si="164"/>
        <v>Either</v>
      </c>
      <c r="AE260" s="16" t="str">
        <f t="shared" si="165"/>
        <v>Fail</v>
      </c>
      <c r="AF260" s="58" cm="1">
        <f t="array" ref="AF260">SUM(SUMIF(Survey!CH260:DA260,{"&gt;0","&lt;0"})*{1,-1})+SUM(SUMIF(Survey!DC260:DV260,{"&gt;0","&lt;0"})*{1,-1})</f>
        <v>0</v>
      </c>
      <c r="AG260" s="58">
        <f>IFERROR(AF260/(Survey!$BA260),0)</f>
        <v>0</v>
      </c>
      <c r="AH260" s="104" t="b">
        <f>IF(OR(Survey!$M260="Alternative strategy or hedge",Survey!$M260="Private asset",Survey!$L260="Prospectus fund"),TRUE,FALSE)</f>
        <v>0</v>
      </c>
      <c r="AI260" s="104" t="b">
        <f>NOT(ISBLANK(Survey!$M260))</f>
        <v>0</v>
      </c>
      <c r="AJ260" s="16" t="str">
        <f t="shared" si="166"/>
        <v>Fail</v>
      </c>
      <c r="AK260" t="b">
        <f>IF(Survey!W260="No",TRUE,FALSE)</f>
        <v>0</v>
      </c>
      <c r="AL260" s="119">
        <f>MOD((LEN(Survey!W260)+2),22)</f>
        <v>2</v>
      </c>
      <c r="AM260" t="str">
        <f t="shared" si="167"/>
        <v>Pass</v>
      </c>
      <c r="AN260" s="33" t="b">
        <f>NOT(ISNUMBER(SEARCH("Other",Survey!$Q260)))</f>
        <v>1</v>
      </c>
      <c r="AO260" s="32" t="b">
        <f>NOT(ISBLANK(Survey!$R260))</f>
        <v>0</v>
      </c>
      <c r="AP260" s="16" t="str">
        <f t="shared" si="168"/>
        <v>Pass</v>
      </c>
      <c r="AQ260" s="114">
        <f>COUNTBLANK(Survey!$X260)</f>
        <v>1</v>
      </c>
      <c r="AR260" s="58">
        <f>IF(AND(Survey!L260&lt;&gt;"Exempt fund",OR(Survey!$M260="ETF",Survey!$M260="ETF, alternative mutual fund",Survey!$M260="Mutual fund",Survey!$M260="Alternative mutual fund",Survey!$M260="Money market")),1,0)</f>
        <v>0</v>
      </c>
      <c r="AS260" s="16" t="str">
        <f t="shared" si="169"/>
        <v>Pass</v>
      </c>
      <c r="AT260" s="33" t="b">
        <f>NOT(ISNUMBER(SEARCH("Yes",Survey!$AC260)))</f>
        <v>1</v>
      </c>
      <c r="AU260" s="32" t="b">
        <f>IF(COUNTBLANK(Survey!$AD260:$AE260)=0,TRUE, FALSE)</f>
        <v>0</v>
      </c>
      <c r="AV260" s="16" t="str">
        <f t="shared" si="170"/>
        <v>Pass</v>
      </c>
      <c r="AW260" s="33" t="b">
        <f>NOT(ISNUMBER(SEARCH("Yes",Survey!$AF260)))</f>
        <v>1</v>
      </c>
      <c r="AX260" s="32" t="b">
        <f>NOT(ISBLANK(Survey!$AH260))</f>
        <v>0</v>
      </c>
      <c r="AY260" s="16" t="str">
        <f t="shared" si="171"/>
        <v>Pass</v>
      </c>
      <c r="AZ260" s="33" t="b">
        <f>NOT(OR(ISNUMBER(SEARCH("Other",Survey!$AH260)),ISNUMBER(SEARCH("Multiple",Survey!$AH260))))</f>
        <v>1</v>
      </c>
      <c r="BA260" s="32" t="b">
        <f>NOT(ISBLANK(Survey!$AI260))</f>
        <v>0</v>
      </c>
      <c r="BB260" s="16" t="str">
        <f t="shared" si="172"/>
        <v>Fail</v>
      </c>
      <c r="BC260" s="114">
        <f>IF(ABS(Survey!$BA260)&gt;0, 1,0)</f>
        <v>0</v>
      </c>
      <c r="BD260" s="114">
        <f>IF(COUNTBLANK(Survey!$AL260)=0,1,0)</f>
        <v>0</v>
      </c>
      <c r="BE260" s="16" t="str">
        <f t="shared" si="173"/>
        <v>Pass</v>
      </c>
      <c r="BF260" s="114">
        <f>IF(ISBLANK(Survey!$AL260),0,1)</f>
        <v>0</v>
      </c>
      <c r="BG260" s="133">
        <f>COUNTBLANK(Survey!$AM260)</f>
        <v>1</v>
      </c>
      <c r="BH260" s="16" t="str">
        <f t="shared" si="174"/>
        <v>Pass</v>
      </c>
      <c r="BI260" s="114">
        <f>IF(OR(Survey!$AM260="Closed",ISBLANK(Survey!$AM260)),0,1)</f>
        <v>0</v>
      </c>
      <c r="BJ260" s="133">
        <f>IF(ISBLANK(Survey!$AN260),1,0)</f>
        <v>1</v>
      </c>
      <c r="BK260" s="118" t="str">
        <f t="shared" si="175"/>
        <v>Pass</v>
      </c>
      <c r="BL260" s="31" cm="1">
        <f t="array" ref="BL260">SUM(SUMIF(Survey!AO260:AP260,{"&gt;0","&lt;0"})*{1,-1})</f>
        <v>0</v>
      </c>
      <c r="BM260">
        <f t="shared" si="176"/>
        <v>0</v>
      </c>
      <c r="BN260">
        <f t="shared" si="177"/>
        <v>100</v>
      </c>
      <c r="BO260" s="118" t="str">
        <f t="shared" si="178"/>
        <v>Pass</v>
      </c>
      <c r="BP260">
        <f>IF(Survey!AQ260="No",0,1)</f>
        <v>1</v>
      </c>
      <c r="BQ260" s="207">
        <f>MOD((LEN(Survey!AQ260)+2),22)</f>
        <v>2</v>
      </c>
      <c r="BR260">
        <f>IF(Survey!AR260="No",0,1)</f>
        <v>1</v>
      </c>
      <c r="BS260" s="207">
        <f>MOD((LEN(Survey!AR260)+2),22)</f>
        <v>2</v>
      </c>
      <c r="BT260" s="114">
        <f>COUNTBLANK(Survey!$AQ260:$AS260)+COUNTBLANK(Survey!$AU260)</f>
        <v>4</v>
      </c>
      <c r="BU260" s="114">
        <f>IF(Survey!$I260="Yes",1,0)</f>
        <v>0</v>
      </c>
      <c r="BV260" s="114">
        <f>IF(OR(Survey!$M260="Mutual fund",Survey!$M260="Alternative mutual fund",Survey!$M260="Money market"),1,0)</f>
        <v>0</v>
      </c>
      <c r="BW260" s="119">
        <f>IF(OR(Survey!$M260="ETF",Survey!$M260="ETF, alternative mutual fund"),1,0)</f>
        <v>0</v>
      </c>
      <c r="BX260" s="16" t="str">
        <f t="shared" si="179"/>
        <v>Pass</v>
      </c>
      <c r="BY260" s="33">
        <f>IF(ISNUMBER(SEARCH("Other",Survey!$AS260)), 1, 0)</f>
        <v>0</v>
      </c>
      <c r="BZ260" s="58" t="b">
        <f>NOT(ISBLANK(Survey!$AT260))</f>
        <v>0</v>
      </c>
      <c r="CA260" s="16" t="str">
        <f t="shared" si="180"/>
        <v>Pass</v>
      </c>
      <c r="CB260" s="114">
        <f>IF(Survey!$BB260=0, 0,1)</f>
        <v>0</v>
      </c>
      <c r="CC260" s="58">
        <f>Survey!$AV260</f>
        <v>0</v>
      </c>
      <c r="CD260" s="58">
        <f>Survey!$BC260+Survey!$BD260+ABS(Survey!$BE260)-ABS(Survey!$BF260)-ABS(Survey!$BG260)-ABS(Survey!$BL260)</f>
        <v>0</v>
      </c>
      <c r="CE260" s="138">
        <f>Survey!BB260+(ABS(Survey!$BH260)-ABS(Survey!$BI260)+ABS(Survey!$BJ260)-ABS(Survey!$BK260))*0.5</f>
        <v>0</v>
      </c>
      <c r="CF260" s="58">
        <f t="shared" si="181"/>
        <v>0</v>
      </c>
      <c r="CG260" s="58">
        <f>IF(AND($CC260&gt;$CF260-0.2,$CC260&lt;$CF260+0.2,ISBLANK(Survey!$AV260)=FALSE),0,1)</f>
        <v>1</v>
      </c>
      <c r="CH260" s="133">
        <f>IF(ISBLANK(Survey!$AW260),1,0)</f>
        <v>1</v>
      </c>
      <c r="CI260" s="16" t="str">
        <f t="shared" si="182"/>
        <v>Pass</v>
      </c>
      <c r="CJ260" s="114">
        <f>IF(Survey!$BB260=0, 0,1)</f>
        <v>0</v>
      </c>
      <c r="CK260" s="58">
        <f>IF(AND(Survey!$AX260&gt;=0,Survey!$AX260&lt;=0.2,Survey!$AX260&lt;&gt;""),0,1)</f>
        <v>1</v>
      </c>
      <c r="CL260" s="114">
        <f>IF(ISBLANK(Survey!$AY260),1,0)</f>
        <v>1</v>
      </c>
      <c r="CM260" s="16" t="str">
        <f t="shared" si="183"/>
        <v>Fail</v>
      </c>
      <c r="CN260" s="133">
        <f>Survey!$AZ260</f>
        <v>0</v>
      </c>
      <c r="CO260" s="16" t="str">
        <f t="shared" si="184"/>
        <v>Pass</v>
      </c>
      <c r="CP260" s="31">
        <f>Survey!$BA260</f>
        <v>0</v>
      </c>
      <c r="CQ260" s="138">
        <f>Survey!$BB260+Survey!$BC260+Survey!$BD260+ABS(Survey!$BE260)-ABS(Survey!$BF260)-ABS(Survey!$BG260)+ABS(Survey!$BH260)-ABS(Survey!$BI260)+ABS(Survey!$BJ260)-ABS(Survey!$BK260)-ABS(Survey!$BL260)+Survey!$BM260</f>
        <v>0</v>
      </c>
      <c r="CR260" s="30">
        <f t="shared" si="185"/>
        <v>0</v>
      </c>
      <c r="CS260" s="17">
        <f t="shared" si="186"/>
        <v>0</v>
      </c>
      <c r="CT260" s="16" t="str">
        <f t="shared" si="187"/>
        <v>Pass</v>
      </c>
      <c r="CU260" s="33" t="b">
        <f>IF(ABS(Survey!$BM260)=0,TRUE,FALSE)</f>
        <v>1</v>
      </c>
      <c r="CV260" s="32" t="b">
        <f>NOT(ISBLANK(Survey!$BN260))</f>
        <v>0</v>
      </c>
      <c r="CW260" t="str">
        <f t="shared" si="188"/>
        <v>Fail</v>
      </c>
      <c r="CX260" s="25">
        <f>Survey!$BA260</f>
        <v>0</v>
      </c>
      <c r="CY260" s="25" cm="1">
        <f t="array" ref="CY260">SUM(SUMIF(Survey!BP260:BW260,{"&gt;0","&lt;0"})*{1,-1})-SUM(SUMIF(Survey!BY260:CF260,{"&gt;0","&lt;0"})*{1,-1})</f>
        <v>0</v>
      </c>
      <c r="CZ260" s="30" t="str">
        <f t="shared" si="189"/>
        <v>No holdings</v>
      </c>
      <c r="DA260">
        <f t="shared" si="190"/>
        <v>0</v>
      </c>
      <c r="DB260" s="16" t="str">
        <f t="shared" si="191"/>
        <v>Fail</v>
      </c>
      <c r="DC260" s="31">
        <f>Survey!$BA260</f>
        <v>0</v>
      </c>
      <c r="DD260" s="31" cm="1">
        <f t="array" ref="DD260">SUM(SUMIF(Survey!CH260:DA260,{"&gt;0","&lt;0"})*{1,-1})-SUM(SUMIF(Survey!DC260:DV260,{"&gt;0","&lt;0"})*{1,-1})</f>
        <v>0</v>
      </c>
      <c r="DE260" s="30" t="str">
        <f t="shared" si="192"/>
        <v>No holdings</v>
      </c>
      <c r="DF260" s="17">
        <f t="shared" si="193"/>
        <v>0</v>
      </c>
      <c r="DG260" s="16" t="str">
        <f t="shared" si="194"/>
        <v>Pass</v>
      </c>
      <c r="DH260" s="33" t="b">
        <f>IF(ABS(Survey!$DA260)=0,TRUE,FALSE)</f>
        <v>1</v>
      </c>
      <c r="DI260" s="32" t="b">
        <f>NOT(ISBLANK(Survey!$DB260))</f>
        <v>0</v>
      </c>
      <c r="DJ260" s="16" t="str">
        <f t="shared" si="195"/>
        <v>Pass</v>
      </c>
      <c r="DK260" s="33" t="b">
        <f>IF(ABS(Survey!$DV260)=0,TRUE,FALSE)</f>
        <v>1</v>
      </c>
      <c r="DL260" s="32" t="b">
        <f>NOT(ISBLANK(Survey!$DW260))</f>
        <v>0</v>
      </c>
      <c r="DM260" t="str">
        <f t="shared" si="196"/>
        <v>Pass</v>
      </c>
      <c r="DN260" s="25" cm="1">
        <f t="array" ref="DN260">SUM(SUMIF(Survey!CW260,{"&gt;0","&lt;0"})*{1,-1})+SUM(SUMIF(Survey!DR260,{"&gt;0","&lt;0"})*{1,-1})</f>
        <v>0</v>
      </c>
      <c r="DO260" s="25">
        <f>SUM(SUMIF(Survey!DY260:EE260,{"&gt;0","&lt;0"})*{1,-1})+SUM(SUMIF(Survey!EG260:EM260,{"&gt;0","&lt;0"})*{1,-1})</f>
        <v>0</v>
      </c>
      <c r="DP260">
        <f t="shared" si="197"/>
        <v>0</v>
      </c>
      <c r="DQ260">
        <f t="shared" si="198"/>
        <v>0</v>
      </c>
      <c r="DR260" s="16" t="str">
        <f t="shared" si="199"/>
        <v>Pass</v>
      </c>
      <c r="DS260" s="33" t="b">
        <f>IF(ABS(Survey!$EE260)=0,TRUE,FALSE)</f>
        <v>1</v>
      </c>
      <c r="DT260" s="32" t="b">
        <f>NOT(ISBLANK(Survey!EF260))</f>
        <v>0</v>
      </c>
      <c r="DU260" s="16" t="str">
        <f t="shared" si="200"/>
        <v>Pass</v>
      </c>
      <c r="DV260" s="33" t="b">
        <f>IF(ABS(Survey!$EM260)=0,TRUE,FALSE)</f>
        <v>1</v>
      </c>
      <c r="DW260" s="32" t="b">
        <f>NOT(ISBLANK(Survey!$EN260))</f>
        <v>0</v>
      </c>
      <c r="DX260" s="16" t="str">
        <f t="shared" si="201"/>
        <v>Fail</v>
      </c>
      <c r="DY260" s="31">
        <f>SUM(SUMIF(Survey!ET260:EV260,{"&gt;0","&lt;0"})*{1,-1})</f>
        <v>0</v>
      </c>
      <c r="DZ260">
        <f t="shared" si="202"/>
        <v>0</v>
      </c>
      <c r="EA260">
        <f t="shared" si="203"/>
        <v>100</v>
      </c>
      <c r="EB260" s="30" t="b">
        <f>IF(OR(Survey!$M260="ETF",Survey!$M260="ETF, alternative mutual fund",Survey!$M260="Closed-end", Survey!$M260="Split share corp"),TRUE,FALSE)</f>
        <v>0</v>
      </c>
      <c r="EC260" s="16" t="str">
        <f t="shared" si="204"/>
        <v>Fail</v>
      </c>
      <c r="ED260" s="31">
        <f>SUM(SUMIF(Survey!EX260:FD260,{"&gt;0","&lt;0"})*{1,-1})</f>
        <v>0</v>
      </c>
      <c r="EE260">
        <f t="shared" si="205"/>
        <v>0</v>
      </c>
      <c r="EF260" s="17">
        <f t="shared" si="206"/>
        <v>100</v>
      </c>
      <c r="EG260" s="16" t="str">
        <f t="shared" si="207"/>
        <v>Fail</v>
      </c>
      <c r="EH260" s="31">
        <f>SUM(SUMIF(Survey!FF260:FL260,{"&gt;0","&lt;0"})*{1,-1})</f>
        <v>0</v>
      </c>
      <c r="EI260">
        <f t="shared" si="208"/>
        <v>0</v>
      </c>
      <c r="EJ260" s="17">
        <f t="shared" si="209"/>
        <v>100</v>
      </c>
    </row>
    <row r="261" spans="1:140">
      <c r="A261">
        <v>261</v>
      </c>
      <c r="B261" t="str">
        <f t="shared" si="210"/>
        <v>Pass</v>
      </c>
      <c r="C261" t="str">
        <f>IF(COUNTBLANK(Survey!B261:FM261)=$C$2, "Pass", "Fail")</f>
        <v>Pass</v>
      </c>
      <c r="D261" s="16" t="str">
        <f t="shared" ref="D261:D324" si="211">IF(COUNTIF(G261:EJ261,"Fail"),"Fail","Pass")</f>
        <v>Fail</v>
      </c>
      <c r="E261" t="str">
        <f>IF(OR(ISBLANK(Survey!AL261),COUNTIF(G261:BJ261,"Fail")),"Fail","Pass")</f>
        <v>Fail</v>
      </c>
      <c r="F261" s="265"/>
      <c r="G261" s="16" t="str">
        <f t="shared" ref="G261:G324" si="212">IF(H261=0,"Pass","Fail")</f>
        <v>Fail</v>
      </c>
      <c r="H261" s="139">
        <f>COUNTBLANK(Survey!B261:D261)+COUNTBLANK(Survey!G261)+COUNTBLANK(Survey!I261)+COUNTBLANK(Survey!K261:M261)+COUNTBLANK(Survey!P261:Q261)+COUNTBLANK(Survey!T261:W261)+COUNTBLANK(Survey!Z261:AC261)+COUNTBLANK(Survey!AF261:AG261)+COUNTBLANK(Survey!AK261:AK261)</f>
        <v>21</v>
      </c>
      <c r="I261" t="str">
        <f t="shared" ref="I261:I324" si="213">IF(AND(OR(L261=20, J261=TRUE),K261&lt;1),"Pass","Fail")</f>
        <v>Fail</v>
      </c>
      <c r="J261" t="b">
        <f>IF(Survey!E261="No",TRUE,FALSE)</f>
        <v>0</v>
      </c>
      <c r="K261" s="29" cm="1">
        <f t="array" ref="K261">IF(COUNTA(Survey!$E$4:$E$695)=1, 0, SUM(IF(COUNTIF(Survey!$E$4:$E$695, Survey!$E$4:$E$695)=1,1,0)))</f>
        <v>0</v>
      </c>
      <c r="L261" s="29">
        <f>LEN(Survey!E261)</f>
        <v>0</v>
      </c>
      <c r="M261" s="16" t="str">
        <f t="shared" ref="M261:M324" si="214">IF(OR(AND(Q261=20,O261=FALSE,P261&lt;2), N261=TRUE),"Pass","Fail")</f>
        <v>Fail</v>
      </c>
      <c r="N261" t="b">
        <f>IF(Survey!F261="No",TRUE,FALSE)</f>
        <v>0</v>
      </c>
      <c r="O261" t="b">
        <f>Survey!F261=Survey!E261</f>
        <v>1</v>
      </c>
      <c r="P261">
        <f>COUNTIF(Survey!$F$4:$F$695,Survey!F261)</f>
        <v>0</v>
      </c>
      <c r="Q261" s="28">
        <f>LEN(Survey!F261)</f>
        <v>0</v>
      </c>
      <c r="R261" s="16" t="str">
        <f t="shared" ref="R261:R324" si="215">IF(OR(AND(S261=0,T261&lt;2), U261="No"),"Pass","Fail")</f>
        <v>Pass</v>
      </c>
      <c r="S261" s="29">
        <f>MOD((LEN(Survey!H261)+2),11)</f>
        <v>2</v>
      </c>
      <c r="T261">
        <f>COUNTIF(Survey!$H$4:$H$695,Survey!H261)</f>
        <v>0</v>
      </c>
      <c r="U261" s="28" t="str">
        <f>IF(Survey!$L261="Prospectus fund", "Yes", "No")</f>
        <v>No</v>
      </c>
      <c r="V261" s="16" t="str">
        <f t="shared" ref="V261:V324" si="216">IFERROR(IF(OR(AND(W261=0,X261&lt;2), Y261=FALSE),"Pass","Fail"),"Pass")</f>
        <v>Pass</v>
      </c>
      <c r="W261" s="29">
        <f>MOD((LEN(Survey!J261)+2),11)</f>
        <v>2</v>
      </c>
      <c r="X261">
        <f>COUNTIF(Survey!$J$4:$J$695,Survey!J261)</f>
        <v>0</v>
      </c>
      <c r="Y261" s="30" t="b">
        <f>IF(OR(Survey!$M261="ETF",Survey!$M261="ETF, alternative mutual fund",Survey!$M261="Closed-end", Survey!$M261="Split share corp", Survey!$I261="Yes"),TRUE,FALSE)</f>
        <v>0</v>
      </c>
      <c r="Z261" s="16" t="str">
        <f>IFERROR(IF(AND(OR(AC261=AD261,AD261 = "Either"),NOT(ISBLANK(Survey!K261))),"Pass","Fail"),"Pass")</f>
        <v>Fail</v>
      </c>
      <c r="AA261" s="31" cm="1">
        <f t="array" ref="AA261">SUM(SUMIF(Survey!CH261:DA261,{"&gt;0","&lt;0"})*{1,-1})</f>
        <v>0</v>
      </c>
      <c r="AB261" s="33" cm="1">
        <f t="array" ref="AB261">SUM(SUMIF(Survey!CK261,{"&gt;0","&lt;0"})*{1,-1})+SUM(SUMIF(Survey!CU261,{"&gt;0","&lt;0"})*{1,-1})</f>
        <v>0</v>
      </c>
      <c r="AC261" s="33">
        <f>Survey!K261</f>
        <v>0</v>
      </c>
      <c r="AD261" s="32" t="str">
        <f t="shared" ref="AD261:AD324" si="217">IFERROR(IF(AB261/AA261 &gt; 0.65, "Fund of funds", IF(AB261/AA261 &lt; 0.35,"Stand-alone","Either")),"Either")</f>
        <v>Either</v>
      </c>
      <c r="AE261" s="16" t="str">
        <f t="shared" ref="AE261:AE324" si="218">IF(AND(AI261=TRUE,OR(AG261&lt;=2, AH261=TRUE)),"Pass","Fail")</f>
        <v>Fail</v>
      </c>
      <c r="AF261" s="58" cm="1">
        <f t="array" ref="AF261">SUM(SUMIF(Survey!CH261:DA261,{"&gt;0","&lt;0"})*{1,-1})+SUM(SUMIF(Survey!DC261:DV261,{"&gt;0","&lt;0"})*{1,-1})</f>
        <v>0</v>
      </c>
      <c r="AG261" s="58">
        <f>IFERROR(AF261/(Survey!$BA261),0)</f>
        <v>0</v>
      </c>
      <c r="AH261" s="104" t="b">
        <f>IF(OR(Survey!$M261="Alternative strategy or hedge",Survey!$M261="Private asset",Survey!$L261="Prospectus fund"),TRUE,FALSE)</f>
        <v>0</v>
      </c>
      <c r="AI261" s="104" t="b">
        <f>NOT(ISBLANK(Survey!$M261))</f>
        <v>0</v>
      </c>
      <c r="AJ261" s="16" t="str">
        <f t="shared" ref="AJ261:AJ324" si="219">IF(OR(AL261=0, AK261=TRUE),"Pass","Fail")</f>
        <v>Fail</v>
      </c>
      <c r="AK261" t="b">
        <f>IF(Survey!W261="No",TRUE,FALSE)</f>
        <v>0</v>
      </c>
      <c r="AL261" s="119">
        <f>MOD((LEN(Survey!W261)+2),22)</f>
        <v>2</v>
      </c>
      <c r="AM261" t="str">
        <f t="shared" ref="AM261:AM324" si="220">IF(OR(AN261=TRUE, AO261=TRUE),"Pass","Fail")</f>
        <v>Pass</v>
      </c>
      <c r="AN261" s="33" t="b">
        <f>NOT(ISNUMBER(SEARCH("Other",Survey!$Q261)))</f>
        <v>1</v>
      </c>
      <c r="AO261" s="32" t="b">
        <f>NOT(ISBLANK(Survey!$R261))</f>
        <v>0</v>
      </c>
      <c r="AP261" s="16" t="str">
        <f t="shared" ref="AP261:AP324" si="221">IF(OR(AQ261=0, AR261=0),"Pass","Fail")</f>
        <v>Pass</v>
      </c>
      <c r="AQ261" s="114">
        <f>COUNTBLANK(Survey!$X261)</f>
        <v>1</v>
      </c>
      <c r="AR261" s="58">
        <f>IF(AND(Survey!L261&lt;&gt;"Exempt fund",OR(Survey!$M261="ETF",Survey!$M261="ETF, alternative mutual fund",Survey!$M261="Mutual fund",Survey!$M261="Alternative mutual fund",Survey!$M261="Money market")),1,0)</f>
        <v>0</v>
      </c>
      <c r="AS261" s="16" t="str">
        <f t="shared" ref="AS261:AS324" si="222">IF(OR(AT261=TRUE, AU261=TRUE),"Pass","Fail")</f>
        <v>Pass</v>
      </c>
      <c r="AT261" s="33" t="b">
        <f>NOT(ISNUMBER(SEARCH("Yes",Survey!$AC261)))</f>
        <v>1</v>
      </c>
      <c r="AU261" s="32" t="b">
        <f>IF(COUNTBLANK(Survey!$AD261:$AE261)=0,TRUE, FALSE)</f>
        <v>0</v>
      </c>
      <c r="AV261" s="16" t="str">
        <f t="shared" ref="AV261:AV324" si="223">IF(OR(AW261=TRUE, AX261=TRUE),"Pass","Fail")</f>
        <v>Pass</v>
      </c>
      <c r="AW261" s="33" t="b">
        <f>NOT(ISNUMBER(SEARCH("Yes",Survey!$AF261)))</f>
        <v>1</v>
      </c>
      <c r="AX261" s="32" t="b">
        <f>NOT(ISBLANK(Survey!$AH261))</f>
        <v>0</v>
      </c>
      <c r="AY261" s="16" t="str">
        <f t="shared" ref="AY261:AY324" si="224">IF(OR(AZ261=TRUE, BA261=TRUE),"Pass","Fail")</f>
        <v>Pass</v>
      </c>
      <c r="AZ261" s="33" t="b">
        <f>NOT(OR(ISNUMBER(SEARCH("Other",Survey!$AH261)),ISNUMBER(SEARCH("Multiple",Survey!$AH261))))</f>
        <v>1</v>
      </c>
      <c r="BA261" s="32" t="b">
        <f>NOT(ISBLANK(Survey!$AI261))</f>
        <v>0</v>
      </c>
      <c r="BB261" s="16" t="str">
        <f t="shared" ref="BB261:BB324" si="225">IF(OR(AND(BC261=1, BD261=0), AND(BC261=0, BD261=1)),"Pass","Fail")</f>
        <v>Fail</v>
      </c>
      <c r="BC261" s="114">
        <f>IF(ABS(Survey!$BA261)&gt;0, 1,0)</f>
        <v>0</v>
      </c>
      <c r="BD261" s="114">
        <f>IF(COUNTBLANK(Survey!$AL261)=0,1,0)</f>
        <v>0</v>
      </c>
      <c r="BE261" s="16" t="str">
        <f t="shared" ref="BE261:BE324" si="226">IF(OR(BF261=0, BG261=0),"Pass","Fail")</f>
        <v>Pass</v>
      </c>
      <c r="BF261" s="114">
        <f>IF(ISBLANK(Survey!$AL261),0,1)</f>
        <v>0</v>
      </c>
      <c r="BG261" s="133">
        <f>COUNTBLANK(Survey!$AM261)</f>
        <v>1</v>
      </c>
      <c r="BH261" s="16" t="str">
        <f t="shared" ref="BH261:BH324" si="227">IF(OR(BI261=0, BJ261=0),"Pass","Fail")</f>
        <v>Pass</v>
      </c>
      <c r="BI261" s="114">
        <f>IF(OR(Survey!$AM261="Closed",ISBLANK(Survey!$AM261)),0,1)</f>
        <v>0</v>
      </c>
      <c r="BJ261" s="133">
        <f>IF(ISBLANK(Survey!$AN261),1,0)</f>
        <v>1</v>
      </c>
      <c r="BK261" s="118" t="str">
        <f t="shared" ref="BK261:BK324" si="228">IF(OR(IF(OR($BU261+$BV261 = 2, $BW261=1), FALSE, TRUE), OR(AND(BL261&gt;=0.99,BL261&lt;=1.01),AND(BL261&gt;=99,BL261&lt;=101))),"Pass","Fail")</f>
        <v>Pass</v>
      </c>
      <c r="BL261" s="31" cm="1">
        <f t="array" ref="BL261">SUM(SUMIF(Survey!AO261:AP261,{"&gt;0","&lt;0"})*{1,-1})</f>
        <v>0</v>
      </c>
      <c r="BM261">
        <f t="shared" ref="BM261:BM324" si="229">IF(BL261=0,0,100/BL261)</f>
        <v>0</v>
      </c>
      <c r="BN261">
        <f t="shared" ref="BN261:BN324" si="230">100-BL261</f>
        <v>100</v>
      </c>
      <c r="BO261" s="118" t="str">
        <f t="shared" ref="BO261:BO324" si="231">IF(OR(IF(OR($BU261+$BV261 = 2, $BW261=1), FALSE, TRUE), AND(OR($BQ261 = 0,$BP261=0),OR($BR261 = 0,$BS261=0),BT261=0)),"Pass","Fail")</f>
        <v>Pass</v>
      </c>
      <c r="BP261">
        <f>IF(Survey!AQ261="No",0,1)</f>
        <v>1</v>
      </c>
      <c r="BQ261" s="207">
        <f>MOD((LEN(Survey!AQ261)+2),22)</f>
        <v>2</v>
      </c>
      <c r="BR261">
        <f>IF(Survey!AR261="No",0,1)</f>
        <v>1</v>
      </c>
      <c r="BS261" s="207">
        <f>MOD((LEN(Survey!AR261)+2),22)</f>
        <v>2</v>
      </c>
      <c r="BT261" s="114">
        <f>COUNTBLANK(Survey!$AQ261:$AS261)+COUNTBLANK(Survey!$AU261)</f>
        <v>4</v>
      </c>
      <c r="BU261" s="114">
        <f>IF(Survey!$I261="Yes",1,0)</f>
        <v>0</v>
      </c>
      <c r="BV261" s="114">
        <f>IF(OR(Survey!$M261="Mutual fund",Survey!$M261="Alternative mutual fund",Survey!$M261="Money market"),1,0)</f>
        <v>0</v>
      </c>
      <c r="BW261" s="119">
        <f>IF(OR(Survey!$M261="ETF",Survey!$M261="ETF, alternative mutual fund"),1,0)</f>
        <v>0</v>
      </c>
      <c r="BX261" s="16" t="str">
        <f t="shared" ref="BX261:BX324" si="232">IF(OR(BY261=0, BZ261=TRUE),"Pass","Fail")</f>
        <v>Pass</v>
      </c>
      <c r="BY261" s="33">
        <f>IF(ISNUMBER(SEARCH("Other",Survey!$AS261)), 1, 0)</f>
        <v>0</v>
      </c>
      <c r="BZ261" s="58" t="b">
        <f>NOT(ISBLANK(Survey!$AT261))</f>
        <v>0</v>
      </c>
      <c r="CA261" s="16" t="str">
        <f t="shared" ref="CA261:CA324" si="233">IF(OR(CB261=0, CG261=0, CH261=0),"Pass","Fail")</f>
        <v>Pass</v>
      </c>
      <c r="CB261" s="114">
        <f>IF(Survey!$BB261=0, 0,1)</f>
        <v>0</v>
      </c>
      <c r="CC261" s="58">
        <f>Survey!$AV261</f>
        <v>0</v>
      </c>
      <c r="CD261" s="58">
        <f>Survey!$BC261+Survey!$BD261+ABS(Survey!$BE261)-ABS(Survey!$BF261)-ABS(Survey!$BG261)-ABS(Survey!$BL261)</f>
        <v>0</v>
      </c>
      <c r="CE261" s="138">
        <f>Survey!BB261+(ABS(Survey!$BH261)-ABS(Survey!$BI261)+ABS(Survey!$BJ261)-ABS(Survey!$BK261))*0.5</f>
        <v>0</v>
      </c>
      <c r="CF261" s="58">
        <f t="shared" ref="CF261:CF324" si="234">IFERROR(CD261/(CE261),0)</f>
        <v>0</v>
      </c>
      <c r="CG261" s="58">
        <f>IF(AND($CC261&gt;$CF261-0.2,$CC261&lt;$CF261+0.2,ISBLANK(Survey!$AV261)=FALSE),0,1)</f>
        <v>1</v>
      </c>
      <c r="CH261" s="133">
        <f>IF(ISBLANK(Survey!$AW261),1,0)</f>
        <v>1</v>
      </c>
      <c r="CI261" s="16" t="str">
        <f t="shared" ref="CI261:CI324" si="235">IF(OR($CJ261=0, $CK261=0,$CL261=0),"Pass","Fail")</f>
        <v>Pass</v>
      </c>
      <c r="CJ261" s="114">
        <f>IF(Survey!$BB261=0, 0,1)</f>
        <v>0</v>
      </c>
      <c r="CK261" s="58">
        <f>IF(AND(Survey!$AX261&gt;=0,Survey!$AX261&lt;=0.2,Survey!$AX261&lt;&gt;""),0,1)</f>
        <v>1</v>
      </c>
      <c r="CL261" s="114">
        <f>IF(ISBLANK(Survey!$AY261),1,0)</f>
        <v>1</v>
      </c>
      <c r="CM261" s="16" t="str">
        <f t="shared" ref="CM261:CM324" si="236">IF(OR(CN261="CAD",CN261="USD"),"Pass","Fail")</f>
        <v>Fail</v>
      </c>
      <c r="CN261" s="133">
        <f>Survey!$AZ261</f>
        <v>0</v>
      </c>
      <c r="CO261" s="16" t="str">
        <f t="shared" ref="CO261:CO324" si="237">IF(OR(CS261=0,AND(CR261&gt;=0.99,CR261&lt;=1.01)),"Pass","Fail")</f>
        <v>Pass</v>
      </c>
      <c r="CP261" s="31">
        <f>Survey!$BA261</f>
        <v>0</v>
      </c>
      <c r="CQ261" s="138">
        <f>Survey!$BB261+Survey!$BC261+Survey!$BD261+ABS(Survey!$BE261)-ABS(Survey!$BF261)-ABS(Survey!$BG261)+ABS(Survey!$BH261)-ABS(Survey!$BI261)+ABS(Survey!$BJ261)-ABS(Survey!$BK261)-ABS(Survey!$BL261)+Survey!$BM261</f>
        <v>0</v>
      </c>
      <c r="CR261" s="30">
        <f t="shared" ref="CR261:CR324" si="238">IFERROR(CP261/CQ261,0)</f>
        <v>0</v>
      </c>
      <c r="CS261" s="17">
        <f t="shared" ref="CS261:CS324" si="239">CP261-CQ261</f>
        <v>0</v>
      </c>
      <c r="CT261" s="16" t="str">
        <f t="shared" ref="CT261:CT324" si="240">IF(OR(CU261=TRUE, CV261=TRUE),"Pass","Fail")</f>
        <v>Pass</v>
      </c>
      <c r="CU261" s="33" t="b">
        <f>IF(ABS(Survey!$BM261)=0,TRUE,FALSE)</f>
        <v>1</v>
      </c>
      <c r="CV261" s="32" t="b">
        <f>NOT(ISBLANK(Survey!$BN261))</f>
        <v>0</v>
      </c>
      <c r="CW261" t="str">
        <f t="shared" ref="CW261:CW324" si="241">IF(AND(CZ261&gt;=0.99,CZ261&lt;=1.01),"Pass","Fail")</f>
        <v>Fail</v>
      </c>
      <c r="CX261" s="25">
        <f>Survey!$BA261</f>
        <v>0</v>
      </c>
      <c r="CY261" s="25" cm="1">
        <f t="array" ref="CY261">SUM(SUMIF(Survey!BP261:BW261,{"&gt;0","&lt;0"})*{1,-1})-SUM(SUMIF(Survey!BY261:CF261,{"&gt;0","&lt;0"})*{1,-1})</f>
        <v>0</v>
      </c>
      <c r="CZ261" s="30" t="str">
        <f t="shared" ref="CZ261:CZ324" si="242">IF(CY261=0,"No holdings",CX261/CY261)</f>
        <v>No holdings</v>
      </c>
      <c r="DA261">
        <f t="shared" ref="DA261:DA324" si="243">CX261-CY261</f>
        <v>0</v>
      </c>
      <c r="DB261" s="16" t="str">
        <f t="shared" ref="DB261:DB324" si="244">IF(AND(DE261&gt;=0.99,DE261&lt;=1.01),"Pass","Fail")</f>
        <v>Fail</v>
      </c>
      <c r="DC261" s="31">
        <f>Survey!$BA261</f>
        <v>0</v>
      </c>
      <c r="DD261" s="31" cm="1">
        <f t="array" ref="DD261">SUM(SUMIF(Survey!CH261:DA261,{"&gt;0","&lt;0"})*{1,-1})-SUM(SUMIF(Survey!DC261:DV261,{"&gt;0","&lt;0"})*{1,-1})</f>
        <v>0</v>
      </c>
      <c r="DE261" s="30" t="str">
        <f t="shared" ref="DE261:DE324" si="245">IF(DD261=0,"No holdings",DC261/DD261)</f>
        <v>No holdings</v>
      </c>
      <c r="DF261" s="17">
        <f t="shared" ref="DF261:DF324" si="246">DC261-DD261</f>
        <v>0</v>
      </c>
      <c r="DG261" s="16" t="str">
        <f t="shared" ref="DG261:DG324" si="247">IF(OR(DH261=TRUE, DI261=TRUE),"Pass","Fail")</f>
        <v>Pass</v>
      </c>
      <c r="DH261" s="33" t="b">
        <f>IF(ABS(Survey!$DA261)=0,TRUE,FALSE)</f>
        <v>1</v>
      </c>
      <c r="DI261" s="32" t="b">
        <f>NOT(ISBLANK(Survey!$DB261))</f>
        <v>0</v>
      </c>
      <c r="DJ261" s="16" t="str">
        <f t="shared" ref="DJ261:DJ324" si="248">IF(OR(DK261=TRUE, DL261=TRUE),"Pass","Fail")</f>
        <v>Pass</v>
      </c>
      <c r="DK261" s="33" t="b">
        <f>IF(ABS(Survey!$DV261)=0,TRUE,FALSE)</f>
        <v>1</v>
      </c>
      <c r="DL261" s="32" t="b">
        <f>NOT(ISBLANK(Survey!$DW261))</f>
        <v>0</v>
      </c>
      <c r="DM261" t="str">
        <f t="shared" ref="DM261:DM324" si="249">IF(DP261&lt;1,"Pass","Fail")</f>
        <v>Pass</v>
      </c>
      <c r="DN261" s="25" cm="1">
        <f t="array" ref="DN261">SUM(SUMIF(Survey!CW261,{"&gt;0","&lt;0"})*{1,-1})+SUM(SUMIF(Survey!DR261,{"&gt;0","&lt;0"})*{1,-1})</f>
        <v>0</v>
      </c>
      <c r="DO261" s="25">
        <f>SUM(SUMIF(Survey!DY261:EE261,{"&gt;0","&lt;0"})*{1,-1})+SUM(SUMIF(Survey!EG261:EM261,{"&gt;0","&lt;0"})*{1,-1})</f>
        <v>0</v>
      </c>
      <c r="DP261">
        <f t="shared" ref="DP261:DP324" si="250">IFERROR(IF(AND(DO261=0,DN261&gt;0),"No Gross Notional",DN261/DO261),0)</f>
        <v>0</v>
      </c>
      <c r="DQ261">
        <f t="shared" ref="DQ261:DQ324" si="251">IF(DN261-DO261 &lt; 0, 0, DN261-DO261)</f>
        <v>0</v>
      </c>
      <c r="DR261" s="16" t="str">
        <f t="shared" ref="DR261:DR324" si="252">IF(OR(DS261=TRUE, DT261=TRUE),"Pass","Fail")</f>
        <v>Pass</v>
      </c>
      <c r="DS261" s="33" t="b">
        <f>IF(ABS(Survey!$EE261)=0,TRUE,FALSE)</f>
        <v>1</v>
      </c>
      <c r="DT261" s="32" t="b">
        <f>NOT(ISBLANK(Survey!EF261))</f>
        <v>0</v>
      </c>
      <c r="DU261" s="16" t="str">
        <f t="shared" ref="DU261:DU324" si="253">IF(OR(DV261=TRUE, DW261=TRUE),"Pass","Fail")</f>
        <v>Pass</v>
      </c>
      <c r="DV261" s="33" t="b">
        <f>IF(ABS(Survey!$EM261)=0,TRUE,FALSE)</f>
        <v>1</v>
      </c>
      <c r="DW261" s="32" t="b">
        <f>NOT(ISBLANK(Survey!$EN261))</f>
        <v>0</v>
      </c>
      <c r="DX261" s="16" t="str">
        <f t="shared" ref="DX261:DX324" si="254">IF(EB261=TRUE,"Pass",IF(OR(AND(DY261&gt;=0.99,DY261&lt;=1.01),AND(DY261&gt;=99,DY261&lt;=101)),"Pass","Fail"))</f>
        <v>Fail</v>
      </c>
      <c r="DY261" s="31">
        <f>SUM(SUMIF(Survey!ET261:EV261,{"&gt;0","&lt;0"})*{1,-1})</f>
        <v>0</v>
      </c>
      <c r="DZ261">
        <f t="shared" ref="DZ261:DZ324" si="255">IF(DY261=0,0,100/DY261)</f>
        <v>0</v>
      </c>
      <c r="EA261">
        <f t="shared" ref="EA261:EA324" si="256">100-DY261</f>
        <v>100</v>
      </c>
      <c r="EB261" s="30" t="b">
        <f>IF(OR(Survey!$M261="ETF",Survey!$M261="ETF, alternative mutual fund",Survey!$M261="Closed-end", Survey!$M261="Split share corp"),TRUE,FALSE)</f>
        <v>0</v>
      </c>
      <c r="EC261" s="16" t="str">
        <f t="shared" ref="EC261:EC324" si="257">IF(OR(AND(ED261&gt;=0.99,ED261&lt;=1.01),AND(ED261&gt;=99,ED261&lt;=101)),"Pass","Fail")</f>
        <v>Fail</v>
      </c>
      <c r="ED261" s="31">
        <f>SUM(SUMIF(Survey!EX261:FD261,{"&gt;0","&lt;0"})*{1,-1})</f>
        <v>0</v>
      </c>
      <c r="EE261">
        <f t="shared" ref="EE261:EE324" si="258">IF(ED261=0,0,100/ED261)</f>
        <v>0</v>
      </c>
      <c r="EF261" s="17">
        <f t="shared" ref="EF261:EF324" si="259">100-ED261</f>
        <v>100</v>
      </c>
      <c r="EG261" s="16" t="str">
        <f t="shared" ref="EG261:EG324" si="260">IF(OR(AND(EH261&gt;=0.99,EH261&lt;=1.01),AND(EH261&gt;=99,EH261&lt;=101)),"Pass","Fail")</f>
        <v>Fail</v>
      </c>
      <c r="EH261" s="31">
        <f>SUM(SUMIF(Survey!FF261:FL261,{"&gt;0","&lt;0"})*{1,-1})</f>
        <v>0</v>
      </c>
      <c r="EI261">
        <f t="shared" ref="EI261:EI324" si="261">IF(EH261=0,0,100/EH261)</f>
        <v>0</v>
      </c>
      <c r="EJ261" s="17">
        <f t="shared" ref="EJ261:EJ324" si="262">100-EH261</f>
        <v>100</v>
      </c>
    </row>
    <row r="262" spans="1:140">
      <c r="A262">
        <v>262</v>
      </c>
      <c r="B262" t="str">
        <f t="shared" si="210"/>
        <v>Pass</v>
      </c>
      <c r="C262" t="str">
        <f>IF(COUNTBLANK(Survey!B262:FM262)=$C$2, "Pass", "Fail")</f>
        <v>Pass</v>
      </c>
      <c r="D262" s="16" t="str">
        <f t="shared" si="211"/>
        <v>Fail</v>
      </c>
      <c r="E262" t="str">
        <f>IF(OR(ISBLANK(Survey!AL262),COUNTIF(G262:BJ262,"Fail")),"Fail","Pass")</f>
        <v>Fail</v>
      </c>
      <c r="F262" s="265"/>
      <c r="G262" s="16" t="str">
        <f t="shared" si="212"/>
        <v>Fail</v>
      </c>
      <c r="H262" s="139">
        <f>COUNTBLANK(Survey!B262:D262)+COUNTBLANK(Survey!G262)+COUNTBLANK(Survey!I262)+COUNTBLANK(Survey!K262:M262)+COUNTBLANK(Survey!P262:Q262)+COUNTBLANK(Survey!T262:W262)+COUNTBLANK(Survey!Z262:AC262)+COUNTBLANK(Survey!AF262:AG262)+COUNTBLANK(Survey!AK262:AK262)</f>
        <v>21</v>
      </c>
      <c r="I262" t="str">
        <f t="shared" si="213"/>
        <v>Fail</v>
      </c>
      <c r="J262" t="b">
        <f>IF(Survey!E262="No",TRUE,FALSE)</f>
        <v>0</v>
      </c>
      <c r="K262" s="29" cm="1">
        <f t="array" ref="K262">IF(COUNTA(Survey!$E$4:$E$695)=1, 0, SUM(IF(COUNTIF(Survey!$E$4:$E$695, Survey!$E$4:$E$695)=1,1,0)))</f>
        <v>0</v>
      </c>
      <c r="L262" s="29">
        <f>LEN(Survey!E262)</f>
        <v>0</v>
      </c>
      <c r="M262" s="16" t="str">
        <f t="shared" si="214"/>
        <v>Fail</v>
      </c>
      <c r="N262" t="b">
        <f>IF(Survey!F262="No",TRUE,FALSE)</f>
        <v>0</v>
      </c>
      <c r="O262" t="b">
        <f>Survey!F262=Survey!E262</f>
        <v>1</v>
      </c>
      <c r="P262">
        <f>COUNTIF(Survey!$F$4:$F$695,Survey!F262)</f>
        <v>0</v>
      </c>
      <c r="Q262" s="28">
        <f>LEN(Survey!F262)</f>
        <v>0</v>
      </c>
      <c r="R262" s="16" t="str">
        <f t="shared" si="215"/>
        <v>Pass</v>
      </c>
      <c r="S262" s="29">
        <f>MOD((LEN(Survey!H262)+2),11)</f>
        <v>2</v>
      </c>
      <c r="T262">
        <f>COUNTIF(Survey!$H$4:$H$695,Survey!H262)</f>
        <v>0</v>
      </c>
      <c r="U262" s="28" t="str">
        <f>IF(Survey!$L262="Prospectus fund", "Yes", "No")</f>
        <v>No</v>
      </c>
      <c r="V262" s="16" t="str">
        <f t="shared" si="216"/>
        <v>Pass</v>
      </c>
      <c r="W262" s="29">
        <f>MOD((LEN(Survey!J262)+2),11)</f>
        <v>2</v>
      </c>
      <c r="X262">
        <f>COUNTIF(Survey!$J$4:$J$695,Survey!J262)</f>
        <v>0</v>
      </c>
      <c r="Y262" s="30" t="b">
        <f>IF(OR(Survey!$M262="ETF",Survey!$M262="ETF, alternative mutual fund",Survey!$M262="Closed-end", Survey!$M262="Split share corp", Survey!$I262="Yes"),TRUE,FALSE)</f>
        <v>0</v>
      </c>
      <c r="Z262" s="16" t="str">
        <f>IFERROR(IF(AND(OR(AC262=AD262,AD262 = "Either"),NOT(ISBLANK(Survey!K262))),"Pass","Fail"),"Pass")</f>
        <v>Fail</v>
      </c>
      <c r="AA262" s="31" cm="1">
        <f t="array" ref="AA262">SUM(SUMIF(Survey!CH262:DA262,{"&gt;0","&lt;0"})*{1,-1})</f>
        <v>0</v>
      </c>
      <c r="AB262" s="33" cm="1">
        <f t="array" ref="AB262">SUM(SUMIF(Survey!CK262,{"&gt;0","&lt;0"})*{1,-1})+SUM(SUMIF(Survey!CU262,{"&gt;0","&lt;0"})*{1,-1})</f>
        <v>0</v>
      </c>
      <c r="AC262" s="33">
        <f>Survey!K262</f>
        <v>0</v>
      </c>
      <c r="AD262" s="32" t="str">
        <f t="shared" si="217"/>
        <v>Either</v>
      </c>
      <c r="AE262" s="16" t="str">
        <f t="shared" si="218"/>
        <v>Fail</v>
      </c>
      <c r="AF262" s="58" cm="1">
        <f t="array" ref="AF262">SUM(SUMIF(Survey!CH262:DA262,{"&gt;0","&lt;0"})*{1,-1})+SUM(SUMIF(Survey!DC262:DV262,{"&gt;0","&lt;0"})*{1,-1})</f>
        <v>0</v>
      </c>
      <c r="AG262" s="58">
        <f>IFERROR(AF262/(Survey!$BA262),0)</f>
        <v>0</v>
      </c>
      <c r="AH262" s="104" t="b">
        <f>IF(OR(Survey!$M262="Alternative strategy or hedge",Survey!$M262="Private asset",Survey!$L262="Prospectus fund"),TRUE,FALSE)</f>
        <v>0</v>
      </c>
      <c r="AI262" s="104" t="b">
        <f>NOT(ISBLANK(Survey!$M262))</f>
        <v>0</v>
      </c>
      <c r="AJ262" s="16" t="str">
        <f t="shared" si="219"/>
        <v>Fail</v>
      </c>
      <c r="AK262" t="b">
        <f>IF(Survey!W262="No",TRUE,FALSE)</f>
        <v>0</v>
      </c>
      <c r="AL262" s="119">
        <f>MOD((LEN(Survey!W262)+2),22)</f>
        <v>2</v>
      </c>
      <c r="AM262" t="str">
        <f t="shared" si="220"/>
        <v>Pass</v>
      </c>
      <c r="AN262" s="33" t="b">
        <f>NOT(ISNUMBER(SEARCH("Other",Survey!$Q262)))</f>
        <v>1</v>
      </c>
      <c r="AO262" s="32" t="b">
        <f>NOT(ISBLANK(Survey!$R262))</f>
        <v>0</v>
      </c>
      <c r="AP262" s="16" t="str">
        <f t="shared" si="221"/>
        <v>Pass</v>
      </c>
      <c r="AQ262" s="114">
        <f>COUNTBLANK(Survey!$X262)</f>
        <v>1</v>
      </c>
      <c r="AR262" s="58">
        <f>IF(AND(Survey!L262&lt;&gt;"Exempt fund",OR(Survey!$M262="ETF",Survey!$M262="ETF, alternative mutual fund",Survey!$M262="Mutual fund",Survey!$M262="Alternative mutual fund",Survey!$M262="Money market")),1,0)</f>
        <v>0</v>
      </c>
      <c r="AS262" s="16" t="str">
        <f t="shared" si="222"/>
        <v>Pass</v>
      </c>
      <c r="AT262" s="33" t="b">
        <f>NOT(ISNUMBER(SEARCH("Yes",Survey!$AC262)))</f>
        <v>1</v>
      </c>
      <c r="AU262" s="32" t="b">
        <f>IF(COUNTBLANK(Survey!$AD262:$AE262)=0,TRUE, FALSE)</f>
        <v>0</v>
      </c>
      <c r="AV262" s="16" t="str">
        <f t="shared" si="223"/>
        <v>Pass</v>
      </c>
      <c r="AW262" s="33" t="b">
        <f>NOT(ISNUMBER(SEARCH("Yes",Survey!$AF262)))</f>
        <v>1</v>
      </c>
      <c r="AX262" s="32" t="b">
        <f>NOT(ISBLANK(Survey!$AH262))</f>
        <v>0</v>
      </c>
      <c r="AY262" s="16" t="str">
        <f t="shared" si="224"/>
        <v>Pass</v>
      </c>
      <c r="AZ262" s="33" t="b">
        <f>NOT(OR(ISNUMBER(SEARCH("Other",Survey!$AH262)),ISNUMBER(SEARCH("Multiple",Survey!$AH262))))</f>
        <v>1</v>
      </c>
      <c r="BA262" s="32" t="b">
        <f>NOT(ISBLANK(Survey!$AI262))</f>
        <v>0</v>
      </c>
      <c r="BB262" s="16" t="str">
        <f t="shared" si="225"/>
        <v>Fail</v>
      </c>
      <c r="BC262" s="114">
        <f>IF(ABS(Survey!$BA262)&gt;0, 1,0)</f>
        <v>0</v>
      </c>
      <c r="BD262" s="114">
        <f>IF(COUNTBLANK(Survey!$AL262)=0,1,0)</f>
        <v>0</v>
      </c>
      <c r="BE262" s="16" t="str">
        <f t="shared" si="226"/>
        <v>Pass</v>
      </c>
      <c r="BF262" s="114">
        <f>IF(ISBLANK(Survey!$AL262),0,1)</f>
        <v>0</v>
      </c>
      <c r="BG262" s="133">
        <f>COUNTBLANK(Survey!$AM262)</f>
        <v>1</v>
      </c>
      <c r="BH262" s="16" t="str">
        <f t="shared" si="227"/>
        <v>Pass</v>
      </c>
      <c r="BI262" s="114">
        <f>IF(OR(Survey!$AM262="Closed",ISBLANK(Survey!$AM262)),0,1)</f>
        <v>0</v>
      </c>
      <c r="BJ262" s="133">
        <f>IF(ISBLANK(Survey!$AN262),1,0)</f>
        <v>1</v>
      </c>
      <c r="BK262" s="118" t="str">
        <f t="shared" si="228"/>
        <v>Pass</v>
      </c>
      <c r="BL262" s="31" cm="1">
        <f t="array" ref="BL262">SUM(SUMIF(Survey!AO262:AP262,{"&gt;0","&lt;0"})*{1,-1})</f>
        <v>0</v>
      </c>
      <c r="BM262">
        <f t="shared" si="229"/>
        <v>0</v>
      </c>
      <c r="BN262">
        <f t="shared" si="230"/>
        <v>100</v>
      </c>
      <c r="BO262" s="118" t="str">
        <f t="shared" si="231"/>
        <v>Pass</v>
      </c>
      <c r="BP262">
        <f>IF(Survey!AQ262="No",0,1)</f>
        <v>1</v>
      </c>
      <c r="BQ262" s="207">
        <f>MOD((LEN(Survey!AQ262)+2),22)</f>
        <v>2</v>
      </c>
      <c r="BR262">
        <f>IF(Survey!AR262="No",0,1)</f>
        <v>1</v>
      </c>
      <c r="BS262" s="207">
        <f>MOD((LEN(Survey!AR262)+2),22)</f>
        <v>2</v>
      </c>
      <c r="BT262" s="114">
        <f>COUNTBLANK(Survey!$AQ262:$AS262)+COUNTBLANK(Survey!$AU262)</f>
        <v>4</v>
      </c>
      <c r="BU262" s="114">
        <f>IF(Survey!$I262="Yes",1,0)</f>
        <v>0</v>
      </c>
      <c r="BV262" s="114">
        <f>IF(OR(Survey!$M262="Mutual fund",Survey!$M262="Alternative mutual fund",Survey!$M262="Money market"),1,0)</f>
        <v>0</v>
      </c>
      <c r="BW262" s="119">
        <f>IF(OR(Survey!$M262="ETF",Survey!$M262="ETF, alternative mutual fund"),1,0)</f>
        <v>0</v>
      </c>
      <c r="BX262" s="16" t="str">
        <f t="shared" si="232"/>
        <v>Pass</v>
      </c>
      <c r="BY262" s="33">
        <f>IF(ISNUMBER(SEARCH("Other",Survey!$AS262)), 1, 0)</f>
        <v>0</v>
      </c>
      <c r="BZ262" s="58" t="b">
        <f>NOT(ISBLANK(Survey!$AT262))</f>
        <v>0</v>
      </c>
      <c r="CA262" s="16" t="str">
        <f t="shared" si="233"/>
        <v>Pass</v>
      </c>
      <c r="CB262" s="114">
        <f>IF(Survey!$BB262=0, 0,1)</f>
        <v>0</v>
      </c>
      <c r="CC262" s="58">
        <f>Survey!$AV262</f>
        <v>0</v>
      </c>
      <c r="CD262" s="58">
        <f>Survey!$BC262+Survey!$BD262+ABS(Survey!$BE262)-ABS(Survey!$BF262)-ABS(Survey!$BG262)-ABS(Survey!$BL262)</f>
        <v>0</v>
      </c>
      <c r="CE262" s="138">
        <f>Survey!BB262+(ABS(Survey!$BH262)-ABS(Survey!$BI262)+ABS(Survey!$BJ262)-ABS(Survey!$BK262))*0.5</f>
        <v>0</v>
      </c>
      <c r="CF262" s="58">
        <f t="shared" si="234"/>
        <v>0</v>
      </c>
      <c r="CG262" s="58">
        <f>IF(AND($CC262&gt;$CF262-0.2,$CC262&lt;$CF262+0.2,ISBLANK(Survey!$AV262)=FALSE),0,1)</f>
        <v>1</v>
      </c>
      <c r="CH262" s="133">
        <f>IF(ISBLANK(Survey!$AW262),1,0)</f>
        <v>1</v>
      </c>
      <c r="CI262" s="16" t="str">
        <f t="shared" si="235"/>
        <v>Pass</v>
      </c>
      <c r="CJ262" s="114">
        <f>IF(Survey!$BB262=0, 0,1)</f>
        <v>0</v>
      </c>
      <c r="CK262" s="58">
        <f>IF(AND(Survey!$AX262&gt;=0,Survey!$AX262&lt;=0.2,Survey!$AX262&lt;&gt;""),0,1)</f>
        <v>1</v>
      </c>
      <c r="CL262" s="114">
        <f>IF(ISBLANK(Survey!$AY262),1,0)</f>
        <v>1</v>
      </c>
      <c r="CM262" s="16" t="str">
        <f t="shared" si="236"/>
        <v>Fail</v>
      </c>
      <c r="CN262" s="133">
        <f>Survey!$AZ262</f>
        <v>0</v>
      </c>
      <c r="CO262" s="16" t="str">
        <f t="shared" si="237"/>
        <v>Pass</v>
      </c>
      <c r="CP262" s="31">
        <f>Survey!$BA262</f>
        <v>0</v>
      </c>
      <c r="CQ262" s="138">
        <f>Survey!$BB262+Survey!$BC262+Survey!$BD262+ABS(Survey!$BE262)-ABS(Survey!$BF262)-ABS(Survey!$BG262)+ABS(Survey!$BH262)-ABS(Survey!$BI262)+ABS(Survey!$BJ262)-ABS(Survey!$BK262)-ABS(Survey!$BL262)+Survey!$BM262</f>
        <v>0</v>
      </c>
      <c r="CR262" s="30">
        <f t="shared" si="238"/>
        <v>0</v>
      </c>
      <c r="CS262" s="17">
        <f t="shared" si="239"/>
        <v>0</v>
      </c>
      <c r="CT262" s="16" t="str">
        <f t="shared" si="240"/>
        <v>Pass</v>
      </c>
      <c r="CU262" s="33" t="b">
        <f>IF(ABS(Survey!$BM262)=0,TRUE,FALSE)</f>
        <v>1</v>
      </c>
      <c r="CV262" s="32" t="b">
        <f>NOT(ISBLANK(Survey!$BN262))</f>
        <v>0</v>
      </c>
      <c r="CW262" t="str">
        <f t="shared" si="241"/>
        <v>Fail</v>
      </c>
      <c r="CX262" s="25">
        <f>Survey!$BA262</f>
        <v>0</v>
      </c>
      <c r="CY262" s="25" cm="1">
        <f t="array" ref="CY262">SUM(SUMIF(Survey!BP262:BW262,{"&gt;0","&lt;0"})*{1,-1})-SUM(SUMIF(Survey!BY262:CF262,{"&gt;0","&lt;0"})*{1,-1})</f>
        <v>0</v>
      </c>
      <c r="CZ262" s="30" t="str">
        <f t="shared" si="242"/>
        <v>No holdings</v>
      </c>
      <c r="DA262">
        <f t="shared" si="243"/>
        <v>0</v>
      </c>
      <c r="DB262" s="16" t="str">
        <f t="shared" si="244"/>
        <v>Fail</v>
      </c>
      <c r="DC262" s="31">
        <f>Survey!$BA262</f>
        <v>0</v>
      </c>
      <c r="DD262" s="31" cm="1">
        <f t="array" ref="DD262">SUM(SUMIF(Survey!CH262:DA262,{"&gt;0","&lt;0"})*{1,-1})-SUM(SUMIF(Survey!DC262:DV262,{"&gt;0","&lt;0"})*{1,-1})</f>
        <v>0</v>
      </c>
      <c r="DE262" s="30" t="str">
        <f t="shared" si="245"/>
        <v>No holdings</v>
      </c>
      <c r="DF262" s="17">
        <f t="shared" si="246"/>
        <v>0</v>
      </c>
      <c r="DG262" s="16" t="str">
        <f t="shared" si="247"/>
        <v>Pass</v>
      </c>
      <c r="DH262" s="33" t="b">
        <f>IF(ABS(Survey!$DA262)=0,TRUE,FALSE)</f>
        <v>1</v>
      </c>
      <c r="DI262" s="32" t="b">
        <f>NOT(ISBLANK(Survey!$DB262))</f>
        <v>0</v>
      </c>
      <c r="DJ262" s="16" t="str">
        <f t="shared" si="248"/>
        <v>Pass</v>
      </c>
      <c r="DK262" s="33" t="b">
        <f>IF(ABS(Survey!$DV262)=0,TRUE,FALSE)</f>
        <v>1</v>
      </c>
      <c r="DL262" s="32" t="b">
        <f>NOT(ISBLANK(Survey!$DW262))</f>
        <v>0</v>
      </c>
      <c r="DM262" t="str">
        <f t="shared" si="249"/>
        <v>Pass</v>
      </c>
      <c r="DN262" s="25" cm="1">
        <f t="array" ref="DN262">SUM(SUMIF(Survey!CW262,{"&gt;0","&lt;0"})*{1,-1})+SUM(SUMIF(Survey!DR262,{"&gt;0","&lt;0"})*{1,-1})</f>
        <v>0</v>
      </c>
      <c r="DO262" s="25">
        <f>SUM(SUMIF(Survey!DY262:EE262,{"&gt;0","&lt;0"})*{1,-1})+SUM(SUMIF(Survey!EG262:EM262,{"&gt;0","&lt;0"})*{1,-1})</f>
        <v>0</v>
      </c>
      <c r="DP262">
        <f t="shared" si="250"/>
        <v>0</v>
      </c>
      <c r="DQ262">
        <f t="shared" si="251"/>
        <v>0</v>
      </c>
      <c r="DR262" s="16" t="str">
        <f t="shared" si="252"/>
        <v>Pass</v>
      </c>
      <c r="DS262" s="33" t="b">
        <f>IF(ABS(Survey!$EE262)=0,TRUE,FALSE)</f>
        <v>1</v>
      </c>
      <c r="DT262" s="32" t="b">
        <f>NOT(ISBLANK(Survey!EF262))</f>
        <v>0</v>
      </c>
      <c r="DU262" s="16" t="str">
        <f t="shared" si="253"/>
        <v>Pass</v>
      </c>
      <c r="DV262" s="33" t="b">
        <f>IF(ABS(Survey!$EM262)=0,TRUE,FALSE)</f>
        <v>1</v>
      </c>
      <c r="DW262" s="32" t="b">
        <f>NOT(ISBLANK(Survey!$EN262))</f>
        <v>0</v>
      </c>
      <c r="DX262" s="16" t="str">
        <f t="shared" si="254"/>
        <v>Fail</v>
      </c>
      <c r="DY262" s="31">
        <f>SUM(SUMIF(Survey!ET262:EV262,{"&gt;0","&lt;0"})*{1,-1})</f>
        <v>0</v>
      </c>
      <c r="DZ262">
        <f t="shared" si="255"/>
        <v>0</v>
      </c>
      <c r="EA262">
        <f t="shared" si="256"/>
        <v>100</v>
      </c>
      <c r="EB262" s="30" t="b">
        <f>IF(OR(Survey!$M262="ETF",Survey!$M262="ETF, alternative mutual fund",Survey!$M262="Closed-end", Survey!$M262="Split share corp"),TRUE,FALSE)</f>
        <v>0</v>
      </c>
      <c r="EC262" s="16" t="str">
        <f t="shared" si="257"/>
        <v>Fail</v>
      </c>
      <c r="ED262" s="31">
        <f>SUM(SUMIF(Survey!EX262:FD262,{"&gt;0","&lt;0"})*{1,-1})</f>
        <v>0</v>
      </c>
      <c r="EE262">
        <f t="shared" si="258"/>
        <v>0</v>
      </c>
      <c r="EF262" s="17">
        <f t="shared" si="259"/>
        <v>100</v>
      </c>
      <c r="EG262" s="16" t="str">
        <f t="shared" si="260"/>
        <v>Fail</v>
      </c>
      <c r="EH262" s="31">
        <f>SUM(SUMIF(Survey!FF262:FL262,{"&gt;0","&lt;0"})*{1,-1})</f>
        <v>0</v>
      </c>
      <c r="EI262">
        <f t="shared" si="261"/>
        <v>0</v>
      </c>
      <c r="EJ262" s="17">
        <f t="shared" si="262"/>
        <v>100</v>
      </c>
    </row>
    <row r="263" spans="1:140">
      <c r="A263">
        <v>263</v>
      </c>
      <c r="B263" t="str">
        <f t="shared" si="210"/>
        <v>Pass</v>
      </c>
      <c r="C263" t="str">
        <f>IF(COUNTBLANK(Survey!B263:FM263)=$C$2, "Pass", "Fail")</f>
        <v>Pass</v>
      </c>
      <c r="D263" s="16" t="str">
        <f t="shared" si="211"/>
        <v>Fail</v>
      </c>
      <c r="E263" t="str">
        <f>IF(OR(ISBLANK(Survey!AL263),COUNTIF(G263:BJ263,"Fail")),"Fail","Pass")</f>
        <v>Fail</v>
      </c>
      <c r="F263" s="265"/>
      <c r="G263" s="16" t="str">
        <f t="shared" si="212"/>
        <v>Fail</v>
      </c>
      <c r="H263" s="139">
        <f>COUNTBLANK(Survey!B263:D263)+COUNTBLANK(Survey!G263)+COUNTBLANK(Survey!I263)+COUNTBLANK(Survey!K263:M263)+COUNTBLANK(Survey!P263:Q263)+COUNTBLANK(Survey!T263:W263)+COUNTBLANK(Survey!Z263:AC263)+COUNTBLANK(Survey!AF263:AG263)+COUNTBLANK(Survey!AK263:AK263)</f>
        <v>21</v>
      </c>
      <c r="I263" t="str">
        <f t="shared" si="213"/>
        <v>Fail</v>
      </c>
      <c r="J263" t="b">
        <f>IF(Survey!E263="No",TRUE,FALSE)</f>
        <v>0</v>
      </c>
      <c r="K263" s="29" cm="1">
        <f t="array" ref="K263">IF(COUNTA(Survey!$E$4:$E$695)=1, 0, SUM(IF(COUNTIF(Survey!$E$4:$E$695, Survey!$E$4:$E$695)=1,1,0)))</f>
        <v>0</v>
      </c>
      <c r="L263" s="29">
        <f>LEN(Survey!E263)</f>
        <v>0</v>
      </c>
      <c r="M263" s="16" t="str">
        <f t="shared" si="214"/>
        <v>Fail</v>
      </c>
      <c r="N263" t="b">
        <f>IF(Survey!F263="No",TRUE,FALSE)</f>
        <v>0</v>
      </c>
      <c r="O263" t="b">
        <f>Survey!F263=Survey!E263</f>
        <v>1</v>
      </c>
      <c r="P263">
        <f>COUNTIF(Survey!$F$4:$F$695,Survey!F263)</f>
        <v>0</v>
      </c>
      <c r="Q263" s="28">
        <f>LEN(Survey!F263)</f>
        <v>0</v>
      </c>
      <c r="R263" s="16" t="str">
        <f t="shared" si="215"/>
        <v>Pass</v>
      </c>
      <c r="S263" s="29">
        <f>MOD((LEN(Survey!H263)+2),11)</f>
        <v>2</v>
      </c>
      <c r="T263">
        <f>COUNTIF(Survey!$H$4:$H$695,Survey!H263)</f>
        <v>0</v>
      </c>
      <c r="U263" s="28" t="str">
        <f>IF(Survey!$L263="Prospectus fund", "Yes", "No")</f>
        <v>No</v>
      </c>
      <c r="V263" s="16" t="str">
        <f t="shared" si="216"/>
        <v>Pass</v>
      </c>
      <c r="W263" s="29">
        <f>MOD((LEN(Survey!J263)+2),11)</f>
        <v>2</v>
      </c>
      <c r="X263">
        <f>COUNTIF(Survey!$J$4:$J$695,Survey!J263)</f>
        <v>0</v>
      </c>
      <c r="Y263" s="30" t="b">
        <f>IF(OR(Survey!$M263="ETF",Survey!$M263="ETF, alternative mutual fund",Survey!$M263="Closed-end", Survey!$M263="Split share corp", Survey!$I263="Yes"),TRUE,FALSE)</f>
        <v>0</v>
      </c>
      <c r="Z263" s="16" t="str">
        <f>IFERROR(IF(AND(OR(AC263=AD263,AD263 = "Either"),NOT(ISBLANK(Survey!K263))),"Pass","Fail"),"Pass")</f>
        <v>Fail</v>
      </c>
      <c r="AA263" s="31" cm="1">
        <f t="array" ref="AA263">SUM(SUMIF(Survey!CH263:DA263,{"&gt;0","&lt;0"})*{1,-1})</f>
        <v>0</v>
      </c>
      <c r="AB263" s="33" cm="1">
        <f t="array" ref="AB263">SUM(SUMIF(Survey!CK263,{"&gt;0","&lt;0"})*{1,-1})+SUM(SUMIF(Survey!CU263,{"&gt;0","&lt;0"})*{1,-1})</f>
        <v>0</v>
      </c>
      <c r="AC263" s="33">
        <f>Survey!K263</f>
        <v>0</v>
      </c>
      <c r="AD263" s="32" t="str">
        <f t="shared" si="217"/>
        <v>Either</v>
      </c>
      <c r="AE263" s="16" t="str">
        <f t="shared" si="218"/>
        <v>Fail</v>
      </c>
      <c r="AF263" s="58" cm="1">
        <f t="array" ref="AF263">SUM(SUMIF(Survey!CH263:DA263,{"&gt;0","&lt;0"})*{1,-1})+SUM(SUMIF(Survey!DC263:DV263,{"&gt;0","&lt;0"})*{1,-1})</f>
        <v>0</v>
      </c>
      <c r="AG263" s="58">
        <f>IFERROR(AF263/(Survey!$BA263),0)</f>
        <v>0</v>
      </c>
      <c r="AH263" s="104" t="b">
        <f>IF(OR(Survey!$M263="Alternative strategy or hedge",Survey!$M263="Private asset",Survey!$L263="Prospectus fund"),TRUE,FALSE)</f>
        <v>0</v>
      </c>
      <c r="AI263" s="104" t="b">
        <f>NOT(ISBLANK(Survey!$M263))</f>
        <v>0</v>
      </c>
      <c r="AJ263" s="16" t="str">
        <f t="shared" si="219"/>
        <v>Fail</v>
      </c>
      <c r="AK263" t="b">
        <f>IF(Survey!W263="No",TRUE,FALSE)</f>
        <v>0</v>
      </c>
      <c r="AL263" s="119">
        <f>MOD((LEN(Survey!W263)+2),22)</f>
        <v>2</v>
      </c>
      <c r="AM263" t="str">
        <f t="shared" si="220"/>
        <v>Pass</v>
      </c>
      <c r="AN263" s="33" t="b">
        <f>NOT(ISNUMBER(SEARCH("Other",Survey!$Q263)))</f>
        <v>1</v>
      </c>
      <c r="AO263" s="32" t="b">
        <f>NOT(ISBLANK(Survey!$R263))</f>
        <v>0</v>
      </c>
      <c r="AP263" s="16" t="str">
        <f t="shared" si="221"/>
        <v>Pass</v>
      </c>
      <c r="AQ263" s="114">
        <f>COUNTBLANK(Survey!$X263)</f>
        <v>1</v>
      </c>
      <c r="AR263" s="58">
        <f>IF(AND(Survey!L263&lt;&gt;"Exempt fund",OR(Survey!$M263="ETF",Survey!$M263="ETF, alternative mutual fund",Survey!$M263="Mutual fund",Survey!$M263="Alternative mutual fund",Survey!$M263="Money market")),1,0)</f>
        <v>0</v>
      </c>
      <c r="AS263" s="16" t="str">
        <f t="shared" si="222"/>
        <v>Pass</v>
      </c>
      <c r="AT263" s="33" t="b">
        <f>NOT(ISNUMBER(SEARCH("Yes",Survey!$AC263)))</f>
        <v>1</v>
      </c>
      <c r="AU263" s="32" t="b">
        <f>IF(COUNTBLANK(Survey!$AD263:$AE263)=0,TRUE, FALSE)</f>
        <v>0</v>
      </c>
      <c r="AV263" s="16" t="str">
        <f t="shared" si="223"/>
        <v>Pass</v>
      </c>
      <c r="AW263" s="33" t="b">
        <f>NOT(ISNUMBER(SEARCH("Yes",Survey!$AF263)))</f>
        <v>1</v>
      </c>
      <c r="AX263" s="32" t="b">
        <f>NOT(ISBLANK(Survey!$AH263))</f>
        <v>0</v>
      </c>
      <c r="AY263" s="16" t="str">
        <f t="shared" si="224"/>
        <v>Pass</v>
      </c>
      <c r="AZ263" s="33" t="b">
        <f>NOT(OR(ISNUMBER(SEARCH("Other",Survey!$AH263)),ISNUMBER(SEARCH("Multiple",Survey!$AH263))))</f>
        <v>1</v>
      </c>
      <c r="BA263" s="32" t="b">
        <f>NOT(ISBLANK(Survey!$AI263))</f>
        <v>0</v>
      </c>
      <c r="BB263" s="16" t="str">
        <f t="shared" si="225"/>
        <v>Fail</v>
      </c>
      <c r="BC263" s="114">
        <f>IF(ABS(Survey!$BA263)&gt;0, 1,0)</f>
        <v>0</v>
      </c>
      <c r="BD263" s="114">
        <f>IF(COUNTBLANK(Survey!$AL263)=0,1,0)</f>
        <v>0</v>
      </c>
      <c r="BE263" s="16" t="str">
        <f t="shared" si="226"/>
        <v>Pass</v>
      </c>
      <c r="BF263" s="114">
        <f>IF(ISBLANK(Survey!$AL263),0,1)</f>
        <v>0</v>
      </c>
      <c r="BG263" s="133">
        <f>COUNTBLANK(Survey!$AM263)</f>
        <v>1</v>
      </c>
      <c r="BH263" s="16" t="str">
        <f t="shared" si="227"/>
        <v>Pass</v>
      </c>
      <c r="BI263" s="114">
        <f>IF(OR(Survey!$AM263="Closed",ISBLANK(Survey!$AM263)),0,1)</f>
        <v>0</v>
      </c>
      <c r="BJ263" s="133">
        <f>IF(ISBLANK(Survey!$AN263),1,0)</f>
        <v>1</v>
      </c>
      <c r="BK263" s="118" t="str">
        <f t="shared" si="228"/>
        <v>Pass</v>
      </c>
      <c r="BL263" s="31" cm="1">
        <f t="array" ref="BL263">SUM(SUMIF(Survey!AO263:AP263,{"&gt;0","&lt;0"})*{1,-1})</f>
        <v>0</v>
      </c>
      <c r="BM263">
        <f t="shared" si="229"/>
        <v>0</v>
      </c>
      <c r="BN263">
        <f t="shared" si="230"/>
        <v>100</v>
      </c>
      <c r="BO263" s="118" t="str">
        <f t="shared" si="231"/>
        <v>Pass</v>
      </c>
      <c r="BP263">
        <f>IF(Survey!AQ263="No",0,1)</f>
        <v>1</v>
      </c>
      <c r="BQ263" s="207">
        <f>MOD((LEN(Survey!AQ263)+2),22)</f>
        <v>2</v>
      </c>
      <c r="BR263">
        <f>IF(Survey!AR263="No",0,1)</f>
        <v>1</v>
      </c>
      <c r="BS263" s="207">
        <f>MOD((LEN(Survey!AR263)+2),22)</f>
        <v>2</v>
      </c>
      <c r="BT263" s="114">
        <f>COUNTBLANK(Survey!$AQ263:$AS263)+COUNTBLANK(Survey!$AU263)</f>
        <v>4</v>
      </c>
      <c r="BU263" s="114">
        <f>IF(Survey!$I263="Yes",1,0)</f>
        <v>0</v>
      </c>
      <c r="BV263" s="114">
        <f>IF(OR(Survey!$M263="Mutual fund",Survey!$M263="Alternative mutual fund",Survey!$M263="Money market"),1,0)</f>
        <v>0</v>
      </c>
      <c r="BW263" s="119">
        <f>IF(OR(Survey!$M263="ETF",Survey!$M263="ETF, alternative mutual fund"),1,0)</f>
        <v>0</v>
      </c>
      <c r="BX263" s="16" t="str">
        <f t="shared" si="232"/>
        <v>Pass</v>
      </c>
      <c r="BY263" s="33">
        <f>IF(ISNUMBER(SEARCH("Other",Survey!$AS263)), 1, 0)</f>
        <v>0</v>
      </c>
      <c r="BZ263" s="58" t="b">
        <f>NOT(ISBLANK(Survey!$AT263))</f>
        <v>0</v>
      </c>
      <c r="CA263" s="16" t="str">
        <f t="shared" si="233"/>
        <v>Pass</v>
      </c>
      <c r="CB263" s="114">
        <f>IF(Survey!$BB263=0, 0,1)</f>
        <v>0</v>
      </c>
      <c r="CC263" s="58">
        <f>Survey!$AV263</f>
        <v>0</v>
      </c>
      <c r="CD263" s="58">
        <f>Survey!$BC263+Survey!$BD263+ABS(Survey!$BE263)-ABS(Survey!$BF263)-ABS(Survey!$BG263)-ABS(Survey!$BL263)</f>
        <v>0</v>
      </c>
      <c r="CE263" s="138">
        <f>Survey!BB263+(ABS(Survey!$BH263)-ABS(Survey!$BI263)+ABS(Survey!$BJ263)-ABS(Survey!$BK263))*0.5</f>
        <v>0</v>
      </c>
      <c r="CF263" s="58">
        <f t="shared" si="234"/>
        <v>0</v>
      </c>
      <c r="CG263" s="58">
        <f>IF(AND($CC263&gt;$CF263-0.2,$CC263&lt;$CF263+0.2,ISBLANK(Survey!$AV263)=FALSE),0,1)</f>
        <v>1</v>
      </c>
      <c r="CH263" s="133">
        <f>IF(ISBLANK(Survey!$AW263),1,0)</f>
        <v>1</v>
      </c>
      <c r="CI263" s="16" t="str">
        <f t="shared" si="235"/>
        <v>Pass</v>
      </c>
      <c r="CJ263" s="114">
        <f>IF(Survey!$BB263=0, 0,1)</f>
        <v>0</v>
      </c>
      <c r="CK263" s="58">
        <f>IF(AND(Survey!$AX263&gt;=0,Survey!$AX263&lt;=0.2,Survey!$AX263&lt;&gt;""),0,1)</f>
        <v>1</v>
      </c>
      <c r="CL263" s="114">
        <f>IF(ISBLANK(Survey!$AY263),1,0)</f>
        <v>1</v>
      </c>
      <c r="CM263" s="16" t="str">
        <f t="shared" si="236"/>
        <v>Fail</v>
      </c>
      <c r="CN263" s="133">
        <f>Survey!$AZ263</f>
        <v>0</v>
      </c>
      <c r="CO263" s="16" t="str">
        <f t="shared" si="237"/>
        <v>Pass</v>
      </c>
      <c r="CP263" s="31">
        <f>Survey!$BA263</f>
        <v>0</v>
      </c>
      <c r="CQ263" s="138">
        <f>Survey!$BB263+Survey!$BC263+Survey!$BD263+ABS(Survey!$BE263)-ABS(Survey!$BF263)-ABS(Survey!$BG263)+ABS(Survey!$BH263)-ABS(Survey!$BI263)+ABS(Survey!$BJ263)-ABS(Survey!$BK263)-ABS(Survey!$BL263)+Survey!$BM263</f>
        <v>0</v>
      </c>
      <c r="CR263" s="30">
        <f t="shared" si="238"/>
        <v>0</v>
      </c>
      <c r="CS263" s="17">
        <f t="shared" si="239"/>
        <v>0</v>
      </c>
      <c r="CT263" s="16" t="str">
        <f t="shared" si="240"/>
        <v>Pass</v>
      </c>
      <c r="CU263" s="33" t="b">
        <f>IF(ABS(Survey!$BM263)=0,TRUE,FALSE)</f>
        <v>1</v>
      </c>
      <c r="CV263" s="32" t="b">
        <f>NOT(ISBLANK(Survey!$BN263))</f>
        <v>0</v>
      </c>
      <c r="CW263" t="str">
        <f t="shared" si="241"/>
        <v>Fail</v>
      </c>
      <c r="CX263" s="25">
        <f>Survey!$BA263</f>
        <v>0</v>
      </c>
      <c r="CY263" s="25" cm="1">
        <f t="array" ref="CY263">SUM(SUMIF(Survey!BP263:BW263,{"&gt;0","&lt;0"})*{1,-1})-SUM(SUMIF(Survey!BY263:CF263,{"&gt;0","&lt;0"})*{1,-1})</f>
        <v>0</v>
      </c>
      <c r="CZ263" s="30" t="str">
        <f t="shared" si="242"/>
        <v>No holdings</v>
      </c>
      <c r="DA263">
        <f t="shared" si="243"/>
        <v>0</v>
      </c>
      <c r="DB263" s="16" t="str">
        <f t="shared" si="244"/>
        <v>Fail</v>
      </c>
      <c r="DC263" s="31">
        <f>Survey!$BA263</f>
        <v>0</v>
      </c>
      <c r="DD263" s="31" cm="1">
        <f t="array" ref="DD263">SUM(SUMIF(Survey!CH263:DA263,{"&gt;0","&lt;0"})*{1,-1})-SUM(SUMIF(Survey!DC263:DV263,{"&gt;0","&lt;0"})*{1,-1})</f>
        <v>0</v>
      </c>
      <c r="DE263" s="30" t="str">
        <f t="shared" si="245"/>
        <v>No holdings</v>
      </c>
      <c r="DF263" s="17">
        <f t="shared" si="246"/>
        <v>0</v>
      </c>
      <c r="DG263" s="16" t="str">
        <f t="shared" si="247"/>
        <v>Pass</v>
      </c>
      <c r="DH263" s="33" t="b">
        <f>IF(ABS(Survey!$DA263)=0,TRUE,FALSE)</f>
        <v>1</v>
      </c>
      <c r="DI263" s="32" t="b">
        <f>NOT(ISBLANK(Survey!$DB263))</f>
        <v>0</v>
      </c>
      <c r="DJ263" s="16" t="str">
        <f t="shared" si="248"/>
        <v>Pass</v>
      </c>
      <c r="DK263" s="33" t="b">
        <f>IF(ABS(Survey!$DV263)=0,TRUE,FALSE)</f>
        <v>1</v>
      </c>
      <c r="DL263" s="32" t="b">
        <f>NOT(ISBLANK(Survey!$DW263))</f>
        <v>0</v>
      </c>
      <c r="DM263" t="str">
        <f t="shared" si="249"/>
        <v>Pass</v>
      </c>
      <c r="DN263" s="25" cm="1">
        <f t="array" ref="DN263">SUM(SUMIF(Survey!CW263,{"&gt;0","&lt;0"})*{1,-1})+SUM(SUMIF(Survey!DR263,{"&gt;0","&lt;0"})*{1,-1})</f>
        <v>0</v>
      </c>
      <c r="DO263" s="25">
        <f>SUM(SUMIF(Survey!DY263:EE263,{"&gt;0","&lt;0"})*{1,-1})+SUM(SUMIF(Survey!EG263:EM263,{"&gt;0","&lt;0"})*{1,-1})</f>
        <v>0</v>
      </c>
      <c r="DP263">
        <f t="shared" si="250"/>
        <v>0</v>
      </c>
      <c r="DQ263">
        <f t="shared" si="251"/>
        <v>0</v>
      </c>
      <c r="DR263" s="16" t="str">
        <f t="shared" si="252"/>
        <v>Pass</v>
      </c>
      <c r="DS263" s="33" t="b">
        <f>IF(ABS(Survey!$EE263)=0,TRUE,FALSE)</f>
        <v>1</v>
      </c>
      <c r="DT263" s="32" t="b">
        <f>NOT(ISBLANK(Survey!EF263))</f>
        <v>0</v>
      </c>
      <c r="DU263" s="16" t="str">
        <f t="shared" si="253"/>
        <v>Pass</v>
      </c>
      <c r="DV263" s="33" t="b">
        <f>IF(ABS(Survey!$EM263)=0,TRUE,FALSE)</f>
        <v>1</v>
      </c>
      <c r="DW263" s="32" t="b">
        <f>NOT(ISBLANK(Survey!$EN263))</f>
        <v>0</v>
      </c>
      <c r="DX263" s="16" t="str">
        <f t="shared" si="254"/>
        <v>Fail</v>
      </c>
      <c r="DY263" s="31">
        <f>SUM(SUMIF(Survey!ET263:EV263,{"&gt;0","&lt;0"})*{1,-1})</f>
        <v>0</v>
      </c>
      <c r="DZ263">
        <f t="shared" si="255"/>
        <v>0</v>
      </c>
      <c r="EA263">
        <f t="shared" si="256"/>
        <v>100</v>
      </c>
      <c r="EB263" s="30" t="b">
        <f>IF(OR(Survey!$M263="ETF",Survey!$M263="ETF, alternative mutual fund",Survey!$M263="Closed-end", Survey!$M263="Split share corp"),TRUE,FALSE)</f>
        <v>0</v>
      </c>
      <c r="EC263" s="16" t="str">
        <f t="shared" si="257"/>
        <v>Fail</v>
      </c>
      <c r="ED263" s="31">
        <f>SUM(SUMIF(Survey!EX263:FD263,{"&gt;0","&lt;0"})*{1,-1})</f>
        <v>0</v>
      </c>
      <c r="EE263">
        <f t="shared" si="258"/>
        <v>0</v>
      </c>
      <c r="EF263" s="17">
        <f t="shared" si="259"/>
        <v>100</v>
      </c>
      <c r="EG263" s="16" t="str">
        <f t="shared" si="260"/>
        <v>Fail</v>
      </c>
      <c r="EH263" s="31">
        <f>SUM(SUMIF(Survey!FF263:FL263,{"&gt;0","&lt;0"})*{1,-1})</f>
        <v>0</v>
      </c>
      <c r="EI263">
        <f t="shared" si="261"/>
        <v>0</v>
      </c>
      <c r="EJ263" s="17">
        <f t="shared" si="262"/>
        <v>100</v>
      </c>
    </row>
    <row r="264" spans="1:140">
      <c r="A264">
        <v>264</v>
      </c>
      <c r="B264" t="str">
        <f t="shared" si="210"/>
        <v>Pass</v>
      </c>
      <c r="C264" t="str">
        <f>IF(COUNTBLANK(Survey!B264:FM264)=$C$2, "Pass", "Fail")</f>
        <v>Pass</v>
      </c>
      <c r="D264" s="16" t="str">
        <f t="shared" si="211"/>
        <v>Fail</v>
      </c>
      <c r="E264" t="str">
        <f>IF(OR(ISBLANK(Survey!AL264),COUNTIF(G264:BJ264,"Fail")),"Fail","Pass")</f>
        <v>Fail</v>
      </c>
      <c r="F264" s="265"/>
      <c r="G264" s="16" t="str">
        <f t="shared" si="212"/>
        <v>Fail</v>
      </c>
      <c r="H264" s="139">
        <f>COUNTBLANK(Survey!B264:D264)+COUNTBLANK(Survey!G264)+COUNTBLANK(Survey!I264)+COUNTBLANK(Survey!K264:M264)+COUNTBLANK(Survey!P264:Q264)+COUNTBLANK(Survey!T264:W264)+COUNTBLANK(Survey!Z264:AC264)+COUNTBLANK(Survey!AF264:AG264)+COUNTBLANK(Survey!AK264:AK264)</f>
        <v>21</v>
      </c>
      <c r="I264" t="str">
        <f t="shared" si="213"/>
        <v>Fail</v>
      </c>
      <c r="J264" t="b">
        <f>IF(Survey!E264="No",TRUE,FALSE)</f>
        <v>0</v>
      </c>
      <c r="K264" s="29" cm="1">
        <f t="array" ref="K264">IF(COUNTA(Survey!$E$4:$E$695)=1, 0, SUM(IF(COUNTIF(Survey!$E$4:$E$695, Survey!$E$4:$E$695)=1,1,0)))</f>
        <v>0</v>
      </c>
      <c r="L264" s="29">
        <f>LEN(Survey!E264)</f>
        <v>0</v>
      </c>
      <c r="M264" s="16" t="str">
        <f t="shared" si="214"/>
        <v>Fail</v>
      </c>
      <c r="N264" t="b">
        <f>IF(Survey!F264="No",TRUE,FALSE)</f>
        <v>0</v>
      </c>
      <c r="O264" t="b">
        <f>Survey!F264=Survey!E264</f>
        <v>1</v>
      </c>
      <c r="P264">
        <f>COUNTIF(Survey!$F$4:$F$695,Survey!F264)</f>
        <v>0</v>
      </c>
      <c r="Q264" s="28">
        <f>LEN(Survey!F264)</f>
        <v>0</v>
      </c>
      <c r="R264" s="16" t="str">
        <f t="shared" si="215"/>
        <v>Pass</v>
      </c>
      <c r="S264" s="29">
        <f>MOD((LEN(Survey!H264)+2),11)</f>
        <v>2</v>
      </c>
      <c r="T264">
        <f>COUNTIF(Survey!$H$4:$H$695,Survey!H264)</f>
        <v>0</v>
      </c>
      <c r="U264" s="28" t="str">
        <f>IF(Survey!$L264="Prospectus fund", "Yes", "No")</f>
        <v>No</v>
      </c>
      <c r="V264" s="16" t="str">
        <f t="shared" si="216"/>
        <v>Pass</v>
      </c>
      <c r="W264" s="29">
        <f>MOD((LEN(Survey!J264)+2),11)</f>
        <v>2</v>
      </c>
      <c r="X264">
        <f>COUNTIF(Survey!$J$4:$J$695,Survey!J264)</f>
        <v>0</v>
      </c>
      <c r="Y264" s="30" t="b">
        <f>IF(OR(Survey!$M264="ETF",Survey!$M264="ETF, alternative mutual fund",Survey!$M264="Closed-end", Survey!$M264="Split share corp", Survey!$I264="Yes"),TRUE,FALSE)</f>
        <v>0</v>
      </c>
      <c r="Z264" s="16" t="str">
        <f>IFERROR(IF(AND(OR(AC264=AD264,AD264 = "Either"),NOT(ISBLANK(Survey!K264))),"Pass","Fail"),"Pass")</f>
        <v>Fail</v>
      </c>
      <c r="AA264" s="31" cm="1">
        <f t="array" ref="AA264">SUM(SUMIF(Survey!CH264:DA264,{"&gt;0","&lt;0"})*{1,-1})</f>
        <v>0</v>
      </c>
      <c r="AB264" s="33" cm="1">
        <f t="array" ref="AB264">SUM(SUMIF(Survey!CK264,{"&gt;0","&lt;0"})*{1,-1})+SUM(SUMIF(Survey!CU264,{"&gt;0","&lt;0"})*{1,-1})</f>
        <v>0</v>
      </c>
      <c r="AC264" s="33">
        <f>Survey!K264</f>
        <v>0</v>
      </c>
      <c r="AD264" s="32" t="str">
        <f t="shared" si="217"/>
        <v>Either</v>
      </c>
      <c r="AE264" s="16" t="str">
        <f t="shared" si="218"/>
        <v>Fail</v>
      </c>
      <c r="AF264" s="58" cm="1">
        <f t="array" ref="AF264">SUM(SUMIF(Survey!CH264:DA264,{"&gt;0","&lt;0"})*{1,-1})+SUM(SUMIF(Survey!DC264:DV264,{"&gt;0","&lt;0"})*{1,-1})</f>
        <v>0</v>
      </c>
      <c r="AG264" s="58">
        <f>IFERROR(AF264/(Survey!$BA264),0)</f>
        <v>0</v>
      </c>
      <c r="AH264" s="104" t="b">
        <f>IF(OR(Survey!$M264="Alternative strategy or hedge",Survey!$M264="Private asset",Survey!$L264="Prospectus fund"),TRUE,FALSE)</f>
        <v>0</v>
      </c>
      <c r="AI264" s="104" t="b">
        <f>NOT(ISBLANK(Survey!$M264))</f>
        <v>0</v>
      </c>
      <c r="AJ264" s="16" t="str">
        <f t="shared" si="219"/>
        <v>Fail</v>
      </c>
      <c r="AK264" t="b">
        <f>IF(Survey!W264="No",TRUE,FALSE)</f>
        <v>0</v>
      </c>
      <c r="AL264" s="119">
        <f>MOD((LEN(Survey!W264)+2),22)</f>
        <v>2</v>
      </c>
      <c r="AM264" t="str">
        <f t="shared" si="220"/>
        <v>Pass</v>
      </c>
      <c r="AN264" s="33" t="b">
        <f>NOT(ISNUMBER(SEARCH("Other",Survey!$Q264)))</f>
        <v>1</v>
      </c>
      <c r="AO264" s="32" t="b">
        <f>NOT(ISBLANK(Survey!$R264))</f>
        <v>0</v>
      </c>
      <c r="AP264" s="16" t="str">
        <f t="shared" si="221"/>
        <v>Pass</v>
      </c>
      <c r="AQ264" s="114">
        <f>COUNTBLANK(Survey!$X264)</f>
        <v>1</v>
      </c>
      <c r="AR264" s="58">
        <f>IF(AND(Survey!L264&lt;&gt;"Exempt fund",OR(Survey!$M264="ETF",Survey!$M264="ETF, alternative mutual fund",Survey!$M264="Mutual fund",Survey!$M264="Alternative mutual fund",Survey!$M264="Money market")),1,0)</f>
        <v>0</v>
      </c>
      <c r="AS264" s="16" t="str">
        <f t="shared" si="222"/>
        <v>Pass</v>
      </c>
      <c r="AT264" s="33" t="b">
        <f>NOT(ISNUMBER(SEARCH("Yes",Survey!$AC264)))</f>
        <v>1</v>
      </c>
      <c r="AU264" s="32" t="b">
        <f>IF(COUNTBLANK(Survey!$AD264:$AE264)=0,TRUE, FALSE)</f>
        <v>0</v>
      </c>
      <c r="AV264" s="16" t="str">
        <f t="shared" si="223"/>
        <v>Pass</v>
      </c>
      <c r="AW264" s="33" t="b">
        <f>NOT(ISNUMBER(SEARCH("Yes",Survey!$AF264)))</f>
        <v>1</v>
      </c>
      <c r="AX264" s="32" t="b">
        <f>NOT(ISBLANK(Survey!$AH264))</f>
        <v>0</v>
      </c>
      <c r="AY264" s="16" t="str">
        <f t="shared" si="224"/>
        <v>Pass</v>
      </c>
      <c r="AZ264" s="33" t="b">
        <f>NOT(OR(ISNUMBER(SEARCH("Other",Survey!$AH264)),ISNUMBER(SEARCH("Multiple",Survey!$AH264))))</f>
        <v>1</v>
      </c>
      <c r="BA264" s="32" t="b">
        <f>NOT(ISBLANK(Survey!$AI264))</f>
        <v>0</v>
      </c>
      <c r="BB264" s="16" t="str">
        <f t="shared" si="225"/>
        <v>Fail</v>
      </c>
      <c r="BC264" s="114">
        <f>IF(ABS(Survey!$BA264)&gt;0, 1,0)</f>
        <v>0</v>
      </c>
      <c r="BD264" s="114">
        <f>IF(COUNTBLANK(Survey!$AL264)=0,1,0)</f>
        <v>0</v>
      </c>
      <c r="BE264" s="16" t="str">
        <f t="shared" si="226"/>
        <v>Pass</v>
      </c>
      <c r="BF264" s="114">
        <f>IF(ISBLANK(Survey!$AL264),0,1)</f>
        <v>0</v>
      </c>
      <c r="BG264" s="133">
        <f>COUNTBLANK(Survey!$AM264)</f>
        <v>1</v>
      </c>
      <c r="BH264" s="16" t="str">
        <f t="shared" si="227"/>
        <v>Pass</v>
      </c>
      <c r="BI264" s="114">
        <f>IF(OR(Survey!$AM264="Closed",ISBLANK(Survey!$AM264)),0,1)</f>
        <v>0</v>
      </c>
      <c r="BJ264" s="133">
        <f>IF(ISBLANK(Survey!$AN264),1,0)</f>
        <v>1</v>
      </c>
      <c r="BK264" s="118" t="str">
        <f t="shared" si="228"/>
        <v>Pass</v>
      </c>
      <c r="BL264" s="31" cm="1">
        <f t="array" ref="BL264">SUM(SUMIF(Survey!AO264:AP264,{"&gt;0","&lt;0"})*{1,-1})</f>
        <v>0</v>
      </c>
      <c r="BM264">
        <f t="shared" si="229"/>
        <v>0</v>
      </c>
      <c r="BN264">
        <f t="shared" si="230"/>
        <v>100</v>
      </c>
      <c r="BO264" s="118" t="str">
        <f t="shared" si="231"/>
        <v>Pass</v>
      </c>
      <c r="BP264">
        <f>IF(Survey!AQ264="No",0,1)</f>
        <v>1</v>
      </c>
      <c r="BQ264" s="207">
        <f>MOD((LEN(Survey!AQ264)+2),22)</f>
        <v>2</v>
      </c>
      <c r="BR264">
        <f>IF(Survey!AR264="No",0,1)</f>
        <v>1</v>
      </c>
      <c r="BS264" s="207">
        <f>MOD((LEN(Survey!AR264)+2),22)</f>
        <v>2</v>
      </c>
      <c r="BT264" s="114">
        <f>COUNTBLANK(Survey!$AQ264:$AS264)+COUNTBLANK(Survey!$AU264)</f>
        <v>4</v>
      </c>
      <c r="BU264" s="114">
        <f>IF(Survey!$I264="Yes",1,0)</f>
        <v>0</v>
      </c>
      <c r="BV264" s="114">
        <f>IF(OR(Survey!$M264="Mutual fund",Survey!$M264="Alternative mutual fund",Survey!$M264="Money market"),1,0)</f>
        <v>0</v>
      </c>
      <c r="BW264" s="119">
        <f>IF(OR(Survey!$M264="ETF",Survey!$M264="ETF, alternative mutual fund"),1,0)</f>
        <v>0</v>
      </c>
      <c r="BX264" s="16" t="str">
        <f t="shared" si="232"/>
        <v>Pass</v>
      </c>
      <c r="BY264" s="33">
        <f>IF(ISNUMBER(SEARCH("Other",Survey!$AS264)), 1, 0)</f>
        <v>0</v>
      </c>
      <c r="BZ264" s="58" t="b">
        <f>NOT(ISBLANK(Survey!$AT264))</f>
        <v>0</v>
      </c>
      <c r="CA264" s="16" t="str">
        <f t="shared" si="233"/>
        <v>Pass</v>
      </c>
      <c r="CB264" s="114">
        <f>IF(Survey!$BB264=0, 0,1)</f>
        <v>0</v>
      </c>
      <c r="CC264" s="58">
        <f>Survey!$AV264</f>
        <v>0</v>
      </c>
      <c r="CD264" s="58">
        <f>Survey!$BC264+Survey!$BD264+ABS(Survey!$BE264)-ABS(Survey!$BF264)-ABS(Survey!$BG264)-ABS(Survey!$BL264)</f>
        <v>0</v>
      </c>
      <c r="CE264" s="138">
        <f>Survey!BB264+(ABS(Survey!$BH264)-ABS(Survey!$BI264)+ABS(Survey!$BJ264)-ABS(Survey!$BK264))*0.5</f>
        <v>0</v>
      </c>
      <c r="CF264" s="58">
        <f t="shared" si="234"/>
        <v>0</v>
      </c>
      <c r="CG264" s="58">
        <f>IF(AND($CC264&gt;$CF264-0.2,$CC264&lt;$CF264+0.2,ISBLANK(Survey!$AV264)=FALSE),0,1)</f>
        <v>1</v>
      </c>
      <c r="CH264" s="133">
        <f>IF(ISBLANK(Survey!$AW264),1,0)</f>
        <v>1</v>
      </c>
      <c r="CI264" s="16" t="str">
        <f t="shared" si="235"/>
        <v>Pass</v>
      </c>
      <c r="CJ264" s="114">
        <f>IF(Survey!$BB264=0, 0,1)</f>
        <v>0</v>
      </c>
      <c r="CK264" s="58">
        <f>IF(AND(Survey!$AX264&gt;=0,Survey!$AX264&lt;=0.2,Survey!$AX264&lt;&gt;""),0,1)</f>
        <v>1</v>
      </c>
      <c r="CL264" s="114">
        <f>IF(ISBLANK(Survey!$AY264),1,0)</f>
        <v>1</v>
      </c>
      <c r="CM264" s="16" t="str">
        <f t="shared" si="236"/>
        <v>Fail</v>
      </c>
      <c r="CN264" s="133">
        <f>Survey!$AZ264</f>
        <v>0</v>
      </c>
      <c r="CO264" s="16" t="str">
        <f t="shared" si="237"/>
        <v>Pass</v>
      </c>
      <c r="CP264" s="31">
        <f>Survey!$BA264</f>
        <v>0</v>
      </c>
      <c r="CQ264" s="138">
        <f>Survey!$BB264+Survey!$BC264+Survey!$BD264+ABS(Survey!$BE264)-ABS(Survey!$BF264)-ABS(Survey!$BG264)+ABS(Survey!$BH264)-ABS(Survey!$BI264)+ABS(Survey!$BJ264)-ABS(Survey!$BK264)-ABS(Survey!$BL264)+Survey!$BM264</f>
        <v>0</v>
      </c>
      <c r="CR264" s="30">
        <f t="shared" si="238"/>
        <v>0</v>
      </c>
      <c r="CS264" s="17">
        <f t="shared" si="239"/>
        <v>0</v>
      </c>
      <c r="CT264" s="16" t="str">
        <f t="shared" si="240"/>
        <v>Pass</v>
      </c>
      <c r="CU264" s="33" t="b">
        <f>IF(ABS(Survey!$BM264)=0,TRUE,FALSE)</f>
        <v>1</v>
      </c>
      <c r="CV264" s="32" t="b">
        <f>NOT(ISBLANK(Survey!$BN264))</f>
        <v>0</v>
      </c>
      <c r="CW264" t="str">
        <f t="shared" si="241"/>
        <v>Fail</v>
      </c>
      <c r="CX264" s="25">
        <f>Survey!$BA264</f>
        <v>0</v>
      </c>
      <c r="CY264" s="25" cm="1">
        <f t="array" ref="CY264">SUM(SUMIF(Survey!BP264:BW264,{"&gt;0","&lt;0"})*{1,-1})-SUM(SUMIF(Survey!BY264:CF264,{"&gt;0","&lt;0"})*{1,-1})</f>
        <v>0</v>
      </c>
      <c r="CZ264" s="30" t="str">
        <f t="shared" si="242"/>
        <v>No holdings</v>
      </c>
      <c r="DA264">
        <f t="shared" si="243"/>
        <v>0</v>
      </c>
      <c r="DB264" s="16" t="str">
        <f t="shared" si="244"/>
        <v>Fail</v>
      </c>
      <c r="DC264" s="31">
        <f>Survey!$BA264</f>
        <v>0</v>
      </c>
      <c r="DD264" s="31" cm="1">
        <f t="array" ref="DD264">SUM(SUMIF(Survey!CH264:DA264,{"&gt;0","&lt;0"})*{1,-1})-SUM(SUMIF(Survey!DC264:DV264,{"&gt;0","&lt;0"})*{1,-1})</f>
        <v>0</v>
      </c>
      <c r="DE264" s="30" t="str">
        <f t="shared" si="245"/>
        <v>No holdings</v>
      </c>
      <c r="DF264" s="17">
        <f t="shared" si="246"/>
        <v>0</v>
      </c>
      <c r="DG264" s="16" t="str">
        <f t="shared" si="247"/>
        <v>Pass</v>
      </c>
      <c r="DH264" s="33" t="b">
        <f>IF(ABS(Survey!$DA264)=0,TRUE,FALSE)</f>
        <v>1</v>
      </c>
      <c r="DI264" s="32" t="b">
        <f>NOT(ISBLANK(Survey!$DB264))</f>
        <v>0</v>
      </c>
      <c r="DJ264" s="16" t="str">
        <f t="shared" si="248"/>
        <v>Pass</v>
      </c>
      <c r="DK264" s="33" t="b">
        <f>IF(ABS(Survey!$DV264)=0,TRUE,FALSE)</f>
        <v>1</v>
      </c>
      <c r="DL264" s="32" t="b">
        <f>NOT(ISBLANK(Survey!$DW264))</f>
        <v>0</v>
      </c>
      <c r="DM264" t="str">
        <f t="shared" si="249"/>
        <v>Pass</v>
      </c>
      <c r="DN264" s="25" cm="1">
        <f t="array" ref="DN264">SUM(SUMIF(Survey!CW264,{"&gt;0","&lt;0"})*{1,-1})+SUM(SUMIF(Survey!DR264,{"&gt;0","&lt;0"})*{1,-1})</f>
        <v>0</v>
      </c>
      <c r="DO264" s="25">
        <f>SUM(SUMIF(Survey!DY264:EE264,{"&gt;0","&lt;0"})*{1,-1})+SUM(SUMIF(Survey!EG264:EM264,{"&gt;0","&lt;0"})*{1,-1})</f>
        <v>0</v>
      </c>
      <c r="DP264">
        <f t="shared" si="250"/>
        <v>0</v>
      </c>
      <c r="DQ264">
        <f t="shared" si="251"/>
        <v>0</v>
      </c>
      <c r="DR264" s="16" t="str">
        <f t="shared" si="252"/>
        <v>Pass</v>
      </c>
      <c r="DS264" s="33" t="b">
        <f>IF(ABS(Survey!$EE264)=0,TRUE,FALSE)</f>
        <v>1</v>
      </c>
      <c r="DT264" s="32" t="b">
        <f>NOT(ISBLANK(Survey!EF264))</f>
        <v>0</v>
      </c>
      <c r="DU264" s="16" t="str">
        <f t="shared" si="253"/>
        <v>Pass</v>
      </c>
      <c r="DV264" s="33" t="b">
        <f>IF(ABS(Survey!$EM264)=0,TRUE,FALSE)</f>
        <v>1</v>
      </c>
      <c r="DW264" s="32" t="b">
        <f>NOT(ISBLANK(Survey!$EN264))</f>
        <v>0</v>
      </c>
      <c r="DX264" s="16" t="str">
        <f t="shared" si="254"/>
        <v>Fail</v>
      </c>
      <c r="DY264" s="31">
        <f>SUM(SUMIF(Survey!ET264:EV264,{"&gt;0","&lt;0"})*{1,-1})</f>
        <v>0</v>
      </c>
      <c r="DZ264">
        <f t="shared" si="255"/>
        <v>0</v>
      </c>
      <c r="EA264">
        <f t="shared" si="256"/>
        <v>100</v>
      </c>
      <c r="EB264" s="30" t="b">
        <f>IF(OR(Survey!$M264="ETF",Survey!$M264="ETF, alternative mutual fund",Survey!$M264="Closed-end", Survey!$M264="Split share corp"),TRUE,FALSE)</f>
        <v>0</v>
      </c>
      <c r="EC264" s="16" t="str">
        <f t="shared" si="257"/>
        <v>Fail</v>
      </c>
      <c r="ED264" s="31">
        <f>SUM(SUMIF(Survey!EX264:FD264,{"&gt;0","&lt;0"})*{1,-1})</f>
        <v>0</v>
      </c>
      <c r="EE264">
        <f t="shared" si="258"/>
        <v>0</v>
      </c>
      <c r="EF264" s="17">
        <f t="shared" si="259"/>
        <v>100</v>
      </c>
      <c r="EG264" s="16" t="str">
        <f t="shared" si="260"/>
        <v>Fail</v>
      </c>
      <c r="EH264" s="31">
        <f>SUM(SUMIF(Survey!FF264:FL264,{"&gt;0","&lt;0"})*{1,-1})</f>
        <v>0</v>
      </c>
      <c r="EI264">
        <f t="shared" si="261"/>
        <v>0</v>
      </c>
      <c r="EJ264" s="17">
        <f t="shared" si="262"/>
        <v>100</v>
      </c>
    </row>
    <row r="265" spans="1:140">
      <c r="A265">
        <v>265</v>
      </c>
      <c r="B265" t="str">
        <f t="shared" si="210"/>
        <v>Pass</v>
      </c>
      <c r="C265" t="str">
        <f>IF(COUNTBLANK(Survey!B265:FM265)=$C$2, "Pass", "Fail")</f>
        <v>Pass</v>
      </c>
      <c r="D265" s="16" t="str">
        <f t="shared" si="211"/>
        <v>Fail</v>
      </c>
      <c r="E265" t="str">
        <f>IF(OR(ISBLANK(Survey!AL265),COUNTIF(G265:BJ265,"Fail")),"Fail","Pass")</f>
        <v>Fail</v>
      </c>
      <c r="F265" s="265"/>
      <c r="G265" s="16" t="str">
        <f t="shared" si="212"/>
        <v>Fail</v>
      </c>
      <c r="H265" s="139">
        <f>COUNTBLANK(Survey!B265:D265)+COUNTBLANK(Survey!G265)+COUNTBLANK(Survey!I265)+COUNTBLANK(Survey!K265:M265)+COUNTBLANK(Survey!P265:Q265)+COUNTBLANK(Survey!T265:W265)+COUNTBLANK(Survey!Z265:AC265)+COUNTBLANK(Survey!AF265:AG265)+COUNTBLANK(Survey!AK265:AK265)</f>
        <v>21</v>
      </c>
      <c r="I265" t="str">
        <f t="shared" si="213"/>
        <v>Fail</v>
      </c>
      <c r="J265" t="b">
        <f>IF(Survey!E265="No",TRUE,FALSE)</f>
        <v>0</v>
      </c>
      <c r="K265" s="29" cm="1">
        <f t="array" ref="K265">IF(COUNTA(Survey!$E$4:$E$695)=1, 0, SUM(IF(COUNTIF(Survey!$E$4:$E$695, Survey!$E$4:$E$695)=1,1,0)))</f>
        <v>0</v>
      </c>
      <c r="L265" s="29">
        <f>LEN(Survey!E265)</f>
        <v>0</v>
      </c>
      <c r="M265" s="16" t="str">
        <f t="shared" si="214"/>
        <v>Fail</v>
      </c>
      <c r="N265" t="b">
        <f>IF(Survey!F265="No",TRUE,FALSE)</f>
        <v>0</v>
      </c>
      <c r="O265" t="b">
        <f>Survey!F265=Survey!E265</f>
        <v>1</v>
      </c>
      <c r="P265">
        <f>COUNTIF(Survey!$F$4:$F$695,Survey!F265)</f>
        <v>0</v>
      </c>
      <c r="Q265" s="28">
        <f>LEN(Survey!F265)</f>
        <v>0</v>
      </c>
      <c r="R265" s="16" t="str">
        <f t="shared" si="215"/>
        <v>Pass</v>
      </c>
      <c r="S265" s="29">
        <f>MOD((LEN(Survey!H265)+2),11)</f>
        <v>2</v>
      </c>
      <c r="T265">
        <f>COUNTIF(Survey!$H$4:$H$695,Survey!H265)</f>
        <v>0</v>
      </c>
      <c r="U265" s="28" t="str">
        <f>IF(Survey!$L265="Prospectus fund", "Yes", "No")</f>
        <v>No</v>
      </c>
      <c r="V265" s="16" t="str">
        <f t="shared" si="216"/>
        <v>Pass</v>
      </c>
      <c r="W265" s="29">
        <f>MOD((LEN(Survey!J265)+2),11)</f>
        <v>2</v>
      </c>
      <c r="X265">
        <f>COUNTIF(Survey!$J$4:$J$695,Survey!J265)</f>
        <v>0</v>
      </c>
      <c r="Y265" s="30" t="b">
        <f>IF(OR(Survey!$M265="ETF",Survey!$M265="ETF, alternative mutual fund",Survey!$M265="Closed-end", Survey!$M265="Split share corp", Survey!$I265="Yes"),TRUE,FALSE)</f>
        <v>0</v>
      </c>
      <c r="Z265" s="16" t="str">
        <f>IFERROR(IF(AND(OR(AC265=AD265,AD265 = "Either"),NOT(ISBLANK(Survey!K265))),"Pass","Fail"),"Pass")</f>
        <v>Fail</v>
      </c>
      <c r="AA265" s="31" cm="1">
        <f t="array" ref="AA265">SUM(SUMIF(Survey!CH265:DA265,{"&gt;0","&lt;0"})*{1,-1})</f>
        <v>0</v>
      </c>
      <c r="AB265" s="33" cm="1">
        <f t="array" ref="AB265">SUM(SUMIF(Survey!CK265,{"&gt;0","&lt;0"})*{1,-1})+SUM(SUMIF(Survey!CU265,{"&gt;0","&lt;0"})*{1,-1})</f>
        <v>0</v>
      </c>
      <c r="AC265" s="33">
        <f>Survey!K265</f>
        <v>0</v>
      </c>
      <c r="AD265" s="32" t="str">
        <f t="shared" si="217"/>
        <v>Either</v>
      </c>
      <c r="AE265" s="16" t="str">
        <f t="shared" si="218"/>
        <v>Fail</v>
      </c>
      <c r="AF265" s="58" cm="1">
        <f t="array" ref="AF265">SUM(SUMIF(Survey!CH265:DA265,{"&gt;0","&lt;0"})*{1,-1})+SUM(SUMIF(Survey!DC265:DV265,{"&gt;0","&lt;0"})*{1,-1})</f>
        <v>0</v>
      </c>
      <c r="AG265" s="58">
        <f>IFERROR(AF265/(Survey!$BA265),0)</f>
        <v>0</v>
      </c>
      <c r="AH265" s="104" t="b">
        <f>IF(OR(Survey!$M265="Alternative strategy or hedge",Survey!$M265="Private asset",Survey!$L265="Prospectus fund"),TRUE,FALSE)</f>
        <v>0</v>
      </c>
      <c r="AI265" s="104" t="b">
        <f>NOT(ISBLANK(Survey!$M265))</f>
        <v>0</v>
      </c>
      <c r="AJ265" s="16" t="str">
        <f t="shared" si="219"/>
        <v>Fail</v>
      </c>
      <c r="AK265" t="b">
        <f>IF(Survey!W265="No",TRUE,FALSE)</f>
        <v>0</v>
      </c>
      <c r="AL265" s="119">
        <f>MOD((LEN(Survey!W265)+2),22)</f>
        <v>2</v>
      </c>
      <c r="AM265" t="str">
        <f t="shared" si="220"/>
        <v>Pass</v>
      </c>
      <c r="AN265" s="33" t="b">
        <f>NOT(ISNUMBER(SEARCH("Other",Survey!$Q265)))</f>
        <v>1</v>
      </c>
      <c r="AO265" s="32" t="b">
        <f>NOT(ISBLANK(Survey!$R265))</f>
        <v>0</v>
      </c>
      <c r="AP265" s="16" t="str">
        <f t="shared" si="221"/>
        <v>Pass</v>
      </c>
      <c r="AQ265" s="114">
        <f>COUNTBLANK(Survey!$X265)</f>
        <v>1</v>
      </c>
      <c r="AR265" s="58">
        <f>IF(AND(Survey!L265&lt;&gt;"Exempt fund",OR(Survey!$M265="ETF",Survey!$M265="ETF, alternative mutual fund",Survey!$M265="Mutual fund",Survey!$M265="Alternative mutual fund",Survey!$M265="Money market")),1,0)</f>
        <v>0</v>
      </c>
      <c r="AS265" s="16" t="str">
        <f t="shared" si="222"/>
        <v>Pass</v>
      </c>
      <c r="AT265" s="33" t="b">
        <f>NOT(ISNUMBER(SEARCH("Yes",Survey!$AC265)))</f>
        <v>1</v>
      </c>
      <c r="AU265" s="32" t="b">
        <f>IF(COUNTBLANK(Survey!$AD265:$AE265)=0,TRUE, FALSE)</f>
        <v>0</v>
      </c>
      <c r="AV265" s="16" t="str">
        <f t="shared" si="223"/>
        <v>Pass</v>
      </c>
      <c r="AW265" s="33" t="b">
        <f>NOT(ISNUMBER(SEARCH("Yes",Survey!$AF265)))</f>
        <v>1</v>
      </c>
      <c r="AX265" s="32" t="b">
        <f>NOT(ISBLANK(Survey!$AH265))</f>
        <v>0</v>
      </c>
      <c r="AY265" s="16" t="str">
        <f t="shared" si="224"/>
        <v>Pass</v>
      </c>
      <c r="AZ265" s="33" t="b">
        <f>NOT(OR(ISNUMBER(SEARCH("Other",Survey!$AH265)),ISNUMBER(SEARCH("Multiple",Survey!$AH265))))</f>
        <v>1</v>
      </c>
      <c r="BA265" s="32" t="b">
        <f>NOT(ISBLANK(Survey!$AI265))</f>
        <v>0</v>
      </c>
      <c r="BB265" s="16" t="str">
        <f t="shared" si="225"/>
        <v>Fail</v>
      </c>
      <c r="BC265" s="114">
        <f>IF(ABS(Survey!$BA265)&gt;0, 1,0)</f>
        <v>0</v>
      </c>
      <c r="BD265" s="114">
        <f>IF(COUNTBLANK(Survey!$AL265)=0,1,0)</f>
        <v>0</v>
      </c>
      <c r="BE265" s="16" t="str">
        <f t="shared" si="226"/>
        <v>Pass</v>
      </c>
      <c r="BF265" s="114">
        <f>IF(ISBLANK(Survey!$AL265),0,1)</f>
        <v>0</v>
      </c>
      <c r="BG265" s="133">
        <f>COUNTBLANK(Survey!$AM265)</f>
        <v>1</v>
      </c>
      <c r="BH265" s="16" t="str">
        <f t="shared" si="227"/>
        <v>Pass</v>
      </c>
      <c r="BI265" s="114">
        <f>IF(OR(Survey!$AM265="Closed",ISBLANK(Survey!$AM265)),0,1)</f>
        <v>0</v>
      </c>
      <c r="BJ265" s="133">
        <f>IF(ISBLANK(Survey!$AN265),1,0)</f>
        <v>1</v>
      </c>
      <c r="BK265" s="118" t="str">
        <f t="shared" si="228"/>
        <v>Pass</v>
      </c>
      <c r="BL265" s="31" cm="1">
        <f t="array" ref="BL265">SUM(SUMIF(Survey!AO265:AP265,{"&gt;0","&lt;0"})*{1,-1})</f>
        <v>0</v>
      </c>
      <c r="BM265">
        <f t="shared" si="229"/>
        <v>0</v>
      </c>
      <c r="BN265">
        <f t="shared" si="230"/>
        <v>100</v>
      </c>
      <c r="BO265" s="118" t="str">
        <f t="shared" si="231"/>
        <v>Pass</v>
      </c>
      <c r="BP265">
        <f>IF(Survey!AQ265="No",0,1)</f>
        <v>1</v>
      </c>
      <c r="BQ265" s="207">
        <f>MOD((LEN(Survey!AQ265)+2),22)</f>
        <v>2</v>
      </c>
      <c r="BR265">
        <f>IF(Survey!AR265="No",0,1)</f>
        <v>1</v>
      </c>
      <c r="BS265" s="207">
        <f>MOD((LEN(Survey!AR265)+2),22)</f>
        <v>2</v>
      </c>
      <c r="BT265" s="114">
        <f>COUNTBLANK(Survey!$AQ265:$AS265)+COUNTBLANK(Survey!$AU265)</f>
        <v>4</v>
      </c>
      <c r="BU265" s="114">
        <f>IF(Survey!$I265="Yes",1,0)</f>
        <v>0</v>
      </c>
      <c r="BV265" s="114">
        <f>IF(OR(Survey!$M265="Mutual fund",Survey!$M265="Alternative mutual fund",Survey!$M265="Money market"),1,0)</f>
        <v>0</v>
      </c>
      <c r="BW265" s="119">
        <f>IF(OR(Survey!$M265="ETF",Survey!$M265="ETF, alternative mutual fund"),1,0)</f>
        <v>0</v>
      </c>
      <c r="BX265" s="16" t="str">
        <f t="shared" si="232"/>
        <v>Pass</v>
      </c>
      <c r="BY265" s="33">
        <f>IF(ISNUMBER(SEARCH("Other",Survey!$AS265)), 1, 0)</f>
        <v>0</v>
      </c>
      <c r="BZ265" s="58" t="b">
        <f>NOT(ISBLANK(Survey!$AT265))</f>
        <v>0</v>
      </c>
      <c r="CA265" s="16" t="str">
        <f t="shared" si="233"/>
        <v>Pass</v>
      </c>
      <c r="CB265" s="114">
        <f>IF(Survey!$BB265=0, 0,1)</f>
        <v>0</v>
      </c>
      <c r="CC265" s="58">
        <f>Survey!$AV265</f>
        <v>0</v>
      </c>
      <c r="CD265" s="58">
        <f>Survey!$BC265+Survey!$BD265+ABS(Survey!$BE265)-ABS(Survey!$BF265)-ABS(Survey!$BG265)-ABS(Survey!$BL265)</f>
        <v>0</v>
      </c>
      <c r="CE265" s="138">
        <f>Survey!BB265+(ABS(Survey!$BH265)-ABS(Survey!$BI265)+ABS(Survey!$BJ265)-ABS(Survey!$BK265))*0.5</f>
        <v>0</v>
      </c>
      <c r="CF265" s="58">
        <f t="shared" si="234"/>
        <v>0</v>
      </c>
      <c r="CG265" s="58">
        <f>IF(AND($CC265&gt;$CF265-0.2,$CC265&lt;$CF265+0.2,ISBLANK(Survey!$AV265)=FALSE),0,1)</f>
        <v>1</v>
      </c>
      <c r="CH265" s="133">
        <f>IF(ISBLANK(Survey!$AW265),1,0)</f>
        <v>1</v>
      </c>
      <c r="CI265" s="16" t="str">
        <f t="shared" si="235"/>
        <v>Pass</v>
      </c>
      <c r="CJ265" s="114">
        <f>IF(Survey!$BB265=0, 0,1)</f>
        <v>0</v>
      </c>
      <c r="CK265" s="58">
        <f>IF(AND(Survey!$AX265&gt;=0,Survey!$AX265&lt;=0.2,Survey!$AX265&lt;&gt;""),0,1)</f>
        <v>1</v>
      </c>
      <c r="CL265" s="114">
        <f>IF(ISBLANK(Survey!$AY265),1,0)</f>
        <v>1</v>
      </c>
      <c r="CM265" s="16" t="str">
        <f t="shared" si="236"/>
        <v>Fail</v>
      </c>
      <c r="CN265" s="133">
        <f>Survey!$AZ265</f>
        <v>0</v>
      </c>
      <c r="CO265" s="16" t="str">
        <f t="shared" si="237"/>
        <v>Pass</v>
      </c>
      <c r="CP265" s="31">
        <f>Survey!$BA265</f>
        <v>0</v>
      </c>
      <c r="CQ265" s="138">
        <f>Survey!$BB265+Survey!$BC265+Survey!$BD265+ABS(Survey!$BE265)-ABS(Survey!$BF265)-ABS(Survey!$BG265)+ABS(Survey!$BH265)-ABS(Survey!$BI265)+ABS(Survey!$BJ265)-ABS(Survey!$BK265)-ABS(Survey!$BL265)+Survey!$BM265</f>
        <v>0</v>
      </c>
      <c r="CR265" s="30">
        <f t="shared" si="238"/>
        <v>0</v>
      </c>
      <c r="CS265" s="17">
        <f t="shared" si="239"/>
        <v>0</v>
      </c>
      <c r="CT265" s="16" t="str">
        <f t="shared" si="240"/>
        <v>Pass</v>
      </c>
      <c r="CU265" s="33" t="b">
        <f>IF(ABS(Survey!$BM265)=0,TRUE,FALSE)</f>
        <v>1</v>
      </c>
      <c r="CV265" s="32" t="b">
        <f>NOT(ISBLANK(Survey!$BN265))</f>
        <v>0</v>
      </c>
      <c r="CW265" t="str">
        <f t="shared" si="241"/>
        <v>Fail</v>
      </c>
      <c r="CX265" s="25">
        <f>Survey!$BA265</f>
        <v>0</v>
      </c>
      <c r="CY265" s="25" cm="1">
        <f t="array" ref="CY265">SUM(SUMIF(Survey!BP265:BW265,{"&gt;0","&lt;0"})*{1,-1})-SUM(SUMIF(Survey!BY265:CF265,{"&gt;0","&lt;0"})*{1,-1})</f>
        <v>0</v>
      </c>
      <c r="CZ265" s="30" t="str">
        <f t="shared" si="242"/>
        <v>No holdings</v>
      </c>
      <c r="DA265">
        <f t="shared" si="243"/>
        <v>0</v>
      </c>
      <c r="DB265" s="16" t="str">
        <f t="shared" si="244"/>
        <v>Fail</v>
      </c>
      <c r="DC265" s="31">
        <f>Survey!$BA265</f>
        <v>0</v>
      </c>
      <c r="DD265" s="31" cm="1">
        <f t="array" ref="DD265">SUM(SUMIF(Survey!CH265:DA265,{"&gt;0","&lt;0"})*{1,-1})-SUM(SUMIF(Survey!DC265:DV265,{"&gt;0","&lt;0"})*{1,-1})</f>
        <v>0</v>
      </c>
      <c r="DE265" s="30" t="str">
        <f t="shared" si="245"/>
        <v>No holdings</v>
      </c>
      <c r="DF265" s="17">
        <f t="shared" si="246"/>
        <v>0</v>
      </c>
      <c r="DG265" s="16" t="str">
        <f t="shared" si="247"/>
        <v>Pass</v>
      </c>
      <c r="DH265" s="33" t="b">
        <f>IF(ABS(Survey!$DA265)=0,TRUE,FALSE)</f>
        <v>1</v>
      </c>
      <c r="DI265" s="32" t="b">
        <f>NOT(ISBLANK(Survey!$DB265))</f>
        <v>0</v>
      </c>
      <c r="DJ265" s="16" t="str">
        <f t="shared" si="248"/>
        <v>Pass</v>
      </c>
      <c r="DK265" s="33" t="b">
        <f>IF(ABS(Survey!$DV265)=0,TRUE,FALSE)</f>
        <v>1</v>
      </c>
      <c r="DL265" s="32" t="b">
        <f>NOT(ISBLANK(Survey!$DW265))</f>
        <v>0</v>
      </c>
      <c r="DM265" t="str">
        <f t="shared" si="249"/>
        <v>Pass</v>
      </c>
      <c r="DN265" s="25" cm="1">
        <f t="array" ref="DN265">SUM(SUMIF(Survey!CW265,{"&gt;0","&lt;0"})*{1,-1})+SUM(SUMIF(Survey!DR265,{"&gt;0","&lt;0"})*{1,-1})</f>
        <v>0</v>
      </c>
      <c r="DO265" s="25">
        <f>SUM(SUMIF(Survey!DY265:EE265,{"&gt;0","&lt;0"})*{1,-1})+SUM(SUMIF(Survey!EG265:EM265,{"&gt;0","&lt;0"})*{1,-1})</f>
        <v>0</v>
      </c>
      <c r="DP265">
        <f t="shared" si="250"/>
        <v>0</v>
      </c>
      <c r="DQ265">
        <f t="shared" si="251"/>
        <v>0</v>
      </c>
      <c r="DR265" s="16" t="str">
        <f t="shared" si="252"/>
        <v>Pass</v>
      </c>
      <c r="DS265" s="33" t="b">
        <f>IF(ABS(Survey!$EE265)=0,TRUE,FALSE)</f>
        <v>1</v>
      </c>
      <c r="DT265" s="32" t="b">
        <f>NOT(ISBLANK(Survey!EF265))</f>
        <v>0</v>
      </c>
      <c r="DU265" s="16" t="str">
        <f t="shared" si="253"/>
        <v>Pass</v>
      </c>
      <c r="DV265" s="33" t="b">
        <f>IF(ABS(Survey!$EM265)=0,TRUE,FALSE)</f>
        <v>1</v>
      </c>
      <c r="DW265" s="32" t="b">
        <f>NOT(ISBLANK(Survey!$EN265))</f>
        <v>0</v>
      </c>
      <c r="DX265" s="16" t="str">
        <f t="shared" si="254"/>
        <v>Fail</v>
      </c>
      <c r="DY265" s="31">
        <f>SUM(SUMIF(Survey!ET265:EV265,{"&gt;0","&lt;0"})*{1,-1})</f>
        <v>0</v>
      </c>
      <c r="DZ265">
        <f t="shared" si="255"/>
        <v>0</v>
      </c>
      <c r="EA265">
        <f t="shared" si="256"/>
        <v>100</v>
      </c>
      <c r="EB265" s="30" t="b">
        <f>IF(OR(Survey!$M265="ETF",Survey!$M265="ETF, alternative mutual fund",Survey!$M265="Closed-end", Survey!$M265="Split share corp"),TRUE,FALSE)</f>
        <v>0</v>
      </c>
      <c r="EC265" s="16" t="str">
        <f t="shared" si="257"/>
        <v>Fail</v>
      </c>
      <c r="ED265" s="31">
        <f>SUM(SUMIF(Survey!EX265:FD265,{"&gt;0","&lt;0"})*{1,-1})</f>
        <v>0</v>
      </c>
      <c r="EE265">
        <f t="shared" si="258"/>
        <v>0</v>
      </c>
      <c r="EF265" s="17">
        <f t="shared" si="259"/>
        <v>100</v>
      </c>
      <c r="EG265" s="16" t="str">
        <f t="shared" si="260"/>
        <v>Fail</v>
      </c>
      <c r="EH265" s="31">
        <f>SUM(SUMIF(Survey!FF265:FL265,{"&gt;0","&lt;0"})*{1,-1})</f>
        <v>0</v>
      </c>
      <c r="EI265">
        <f t="shared" si="261"/>
        <v>0</v>
      </c>
      <c r="EJ265" s="17">
        <f t="shared" si="262"/>
        <v>100</v>
      </c>
    </row>
    <row r="266" spans="1:140">
      <c r="A266">
        <v>266</v>
      </c>
      <c r="B266" t="str">
        <f t="shared" si="210"/>
        <v>Pass</v>
      </c>
      <c r="C266" t="str">
        <f>IF(COUNTBLANK(Survey!B266:FM266)=$C$2, "Pass", "Fail")</f>
        <v>Pass</v>
      </c>
      <c r="D266" s="16" t="str">
        <f t="shared" si="211"/>
        <v>Fail</v>
      </c>
      <c r="E266" t="str">
        <f>IF(OR(ISBLANK(Survey!AL266),COUNTIF(G266:BJ266,"Fail")),"Fail","Pass")</f>
        <v>Fail</v>
      </c>
      <c r="F266" s="265"/>
      <c r="G266" s="16" t="str">
        <f t="shared" si="212"/>
        <v>Fail</v>
      </c>
      <c r="H266" s="139">
        <f>COUNTBLANK(Survey!B266:D266)+COUNTBLANK(Survey!G266)+COUNTBLANK(Survey!I266)+COUNTBLANK(Survey!K266:M266)+COUNTBLANK(Survey!P266:Q266)+COUNTBLANK(Survey!T266:W266)+COUNTBLANK(Survey!Z266:AC266)+COUNTBLANK(Survey!AF266:AG266)+COUNTBLANK(Survey!AK266:AK266)</f>
        <v>21</v>
      </c>
      <c r="I266" t="str">
        <f t="shared" si="213"/>
        <v>Fail</v>
      </c>
      <c r="J266" t="b">
        <f>IF(Survey!E266="No",TRUE,FALSE)</f>
        <v>0</v>
      </c>
      <c r="K266" s="29" cm="1">
        <f t="array" ref="K266">IF(COUNTA(Survey!$E$4:$E$695)=1, 0, SUM(IF(COUNTIF(Survey!$E$4:$E$695, Survey!$E$4:$E$695)=1,1,0)))</f>
        <v>0</v>
      </c>
      <c r="L266" s="29">
        <f>LEN(Survey!E266)</f>
        <v>0</v>
      </c>
      <c r="M266" s="16" t="str">
        <f t="shared" si="214"/>
        <v>Fail</v>
      </c>
      <c r="N266" t="b">
        <f>IF(Survey!F266="No",TRUE,FALSE)</f>
        <v>0</v>
      </c>
      <c r="O266" t="b">
        <f>Survey!F266=Survey!E266</f>
        <v>1</v>
      </c>
      <c r="P266">
        <f>COUNTIF(Survey!$F$4:$F$695,Survey!F266)</f>
        <v>0</v>
      </c>
      <c r="Q266" s="28">
        <f>LEN(Survey!F266)</f>
        <v>0</v>
      </c>
      <c r="R266" s="16" t="str">
        <f t="shared" si="215"/>
        <v>Pass</v>
      </c>
      <c r="S266" s="29">
        <f>MOD((LEN(Survey!H266)+2),11)</f>
        <v>2</v>
      </c>
      <c r="T266">
        <f>COUNTIF(Survey!$H$4:$H$695,Survey!H266)</f>
        <v>0</v>
      </c>
      <c r="U266" s="28" t="str">
        <f>IF(Survey!$L266="Prospectus fund", "Yes", "No")</f>
        <v>No</v>
      </c>
      <c r="V266" s="16" t="str">
        <f t="shared" si="216"/>
        <v>Pass</v>
      </c>
      <c r="W266" s="29">
        <f>MOD((LEN(Survey!J266)+2),11)</f>
        <v>2</v>
      </c>
      <c r="X266">
        <f>COUNTIF(Survey!$J$4:$J$695,Survey!J266)</f>
        <v>0</v>
      </c>
      <c r="Y266" s="30" t="b">
        <f>IF(OR(Survey!$M266="ETF",Survey!$M266="ETF, alternative mutual fund",Survey!$M266="Closed-end", Survey!$M266="Split share corp", Survey!$I266="Yes"),TRUE,FALSE)</f>
        <v>0</v>
      </c>
      <c r="Z266" s="16" t="str">
        <f>IFERROR(IF(AND(OR(AC266=AD266,AD266 = "Either"),NOT(ISBLANK(Survey!K266))),"Pass","Fail"),"Pass")</f>
        <v>Fail</v>
      </c>
      <c r="AA266" s="31" cm="1">
        <f t="array" ref="AA266">SUM(SUMIF(Survey!CH266:DA266,{"&gt;0","&lt;0"})*{1,-1})</f>
        <v>0</v>
      </c>
      <c r="AB266" s="33" cm="1">
        <f t="array" ref="AB266">SUM(SUMIF(Survey!CK266,{"&gt;0","&lt;0"})*{1,-1})+SUM(SUMIF(Survey!CU266,{"&gt;0","&lt;0"})*{1,-1})</f>
        <v>0</v>
      </c>
      <c r="AC266" s="33">
        <f>Survey!K266</f>
        <v>0</v>
      </c>
      <c r="AD266" s="32" t="str">
        <f t="shared" si="217"/>
        <v>Either</v>
      </c>
      <c r="AE266" s="16" t="str">
        <f t="shared" si="218"/>
        <v>Fail</v>
      </c>
      <c r="AF266" s="58" cm="1">
        <f t="array" ref="AF266">SUM(SUMIF(Survey!CH266:DA266,{"&gt;0","&lt;0"})*{1,-1})+SUM(SUMIF(Survey!DC266:DV266,{"&gt;0","&lt;0"})*{1,-1})</f>
        <v>0</v>
      </c>
      <c r="AG266" s="58">
        <f>IFERROR(AF266/(Survey!$BA266),0)</f>
        <v>0</v>
      </c>
      <c r="AH266" s="104" t="b">
        <f>IF(OR(Survey!$M266="Alternative strategy or hedge",Survey!$M266="Private asset",Survey!$L266="Prospectus fund"),TRUE,FALSE)</f>
        <v>0</v>
      </c>
      <c r="AI266" s="104" t="b">
        <f>NOT(ISBLANK(Survey!$M266))</f>
        <v>0</v>
      </c>
      <c r="AJ266" s="16" t="str">
        <f t="shared" si="219"/>
        <v>Fail</v>
      </c>
      <c r="AK266" t="b">
        <f>IF(Survey!W266="No",TRUE,FALSE)</f>
        <v>0</v>
      </c>
      <c r="AL266" s="119">
        <f>MOD((LEN(Survey!W266)+2),22)</f>
        <v>2</v>
      </c>
      <c r="AM266" t="str">
        <f t="shared" si="220"/>
        <v>Pass</v>
      </c>
      <c r="AN266" s="33" t="b">
        <f>NOT(ISNUMBER(SEARCH("Other",Survey!$Q266)))</f>
        <v>1</v>
      </c>
      <c r="AO266" s="32" t="b">
        <f>NOT(ISBLANK(Survey!$R266))</f>
        <v>0</v>
      </c>
      <c r="AP266" s="16" t="str">
        <f t="shared" si="221"/>
        <v>Pass</v>
      </c>
      <c r="AQ266" s="114">
        <f>COUNTBLANK(Survey!$X266)</f>
        <v>1</v>
      </c>
      <c r="AR266" s="58">
        <f>IF(AND(Survey!L266&lt;&gt;"Exempt fund",OR(Survey!$M266="ETF",Survey!$M266="ETF, alternative mutual fund",Survey!$M266="Mutual fund",Survey!$M266="Alternative mutual fund",Survey!$M266="Money market")),1,0)</f>
        <v>0</v>
      </c>
      <c r="AS266" s="16" t="str">
        <f t="shared" si="222"/>
        <v>Pass</v>
      </c>
      <c r="AT266" s="33" t="b">
        <f>NOT(ISNUMBER(SEARCH("Yes",Survey!$AC266)))</f>
        <v>1</v>
      </c>
      <c r="AU266" s="32" t="b">
        <f>IF(COUNTBLANK(Survey!$AD266:$AE266)=0,TRUE, FALSE)</f>
        <v>0</v>
      </c>
      <c r="AV266" s="16" t="str">
        <f t="shared" si="223"/>
        <v>Pass</v>
      </c>
      <c r="AW266" s="33" t="b">
        <f>NOT(ISNUMBER(SEARCH("Yes",Survey!$AF266)))</f>
        <v>1</v>
      </c>
      <c r="AX266" s="32" t="b">
        <f>NOT(ISBLANK(Survey!$AH266))</f>
        <v>0</v>
      </c>
      <c r="AY266" s="16" t="str">
        <f t="shared" si="224"/>
        <v>Pass</v>
      </c>
      <c r="AZ266" s="33" t="b">
        <f>NOT(OR(ISNUMBER(SEARCH("Other",Survey!$AH266)),ISNUMBER(SEARCH("Multiple",Survey!$AH266))))</f>
        <v>1</v>
      </c>
      <c r="BA266" s="32" t="b">
        <f>NOT(ISBLANK(Survey!$AI266))</f>
        <v>0</v>
      </c>
      <c r="BB266" s="16" t="str">
        <f t="shared" si="225"/>
        <v>Fail</v>
      </c>
      <c r="BC266" s="114">
        <f>IF(ABS(Survey!$BA266)&gt;0, 1,0)</f>
        <v>0</v>
      </c>
      <c r="BD266" s="114">
        <f>IF(COUNTBLANK(Survey!$AL266)=0,1,0)</f>
        <v>0</v>
      </c>
      <c r="BE266" s="16" t="str">
        <f t="shared" si="226"/>
        <v>Pass</v>
      </c>
      <c r="BF266" s="114">
        <f>IF(ISBLANK(Survey!$AL266),0,1)</f>
        <v>0</v>
      </c>
      <c r="BG266" s="133">
        <f>COUNTBLANK(Survey!$AM266)</f>
        <v>1</v>
      </c>
      <c r="BH266" s="16" t="str">
        <f t="shared" si="227"/>
        <v>Pass</v>
      </c>
      <c r="BI266" s="114">
        <f>IF(OR(Survey!$AM266="Closed",ISBLANK(Survey!$AM266)),0,1)</f>
        <v>0</v>
      </c>
      <c r="BJ266" s="133">
        <f>IF(ISBLANK(Survey!$AN266),1,0)</f>
        <v>1</v>
      </c>
      <c r="BK266" s="118" t="str">
        <f t="shared" si="228"/>
        <v>Pass</v>
      </c>
      <c r="BL266" s="31" cm="1">
        <f t="array" ref="BL266">SUM(SUMIF(Survey!AO266:AP266,{"&gt;0","&lt;0"})*{1,-1})</f>
        <v>0</v>
      </c>
      <c r="BM266">
        <f t="shared" si="229"/>
        <v>0</v>
      </c>
      <c r="BN266">
        <f t="shared" si="230"/>
        <v>100</v>
      </c>
      <c r="BO266" s="118" t="str">
        <f t="shared" si="231"/>
        <v>Pass</v>
      </c>
      <c r="BP266">
        <f>IF(Survey!AQ266="No",0,1)</f>
        <v>1</v>
      </c>
      <c r="BQ266" s="207">
        <f>MOD((LEN(Survey!AQ266)+2),22)</f>
        <v>2</v>
      </c>
      <c r="BR266">
        <f>IF(Survey!AR266="No",0,1)</f>
        <v>1</v>
      </c>
      <c r="BS266" s="207">
        <f>MOD((LEN(Survey!AR266)+2),22)</f>
        <v>2</v>
      </c>
      <c r="BT266" s="114">
        <f>COUNTBLANK(Survey!$AQ266:$AS266)+COUNTBLANK(Survey!$AU266)</f>
        <v>4</v>
      </c>
      <c r="BU266" s="114">
        <f>IF(Survey!$I266="Yes",1,0)</f>
        <v>0</v>
      </c>
      <c r="BV266" s="114">
        <f>IF(OR(Survey!$M266="Mutual fund",Survey!$M266="Alternative mutual fund",Survey!$M266="Money market"),1,0)</f>
        <v>0</v>
      </c>
      <c r="BW266" s="119">
        <f>IF(OR(Survey!$M266="ETF",Survey!$M266="ETF, alternative mutual fund"),1,0)</f>
        <v>0</v>
      </c>
      <c r="BX266" s="16" t="str">
        <f t="shared" si="232"/>
        <v>Pass</v>
      </c>
      <c r="BY266" s="33">
        <f>IF(ISNUMBER(SEARCH("Other",Survey!$AS266)), 1, 0)</f>
        <v>0</v>
      </c>
      <c r="BZ266" s="58" t="b">
        <f>NOT(ISBLANK(Survey!$AT266))</f>
        <v>0</v>
      </c>
      <c r="CA266" s="16" t="str">
        <f t="shared" si="233"/>
        <v>Pass</v>
      </c>
      <c r="CB266" s="114">
        <f>IF(Survey!$BB266=0, 0,1)</f>
        <v>0</v>
      </c>
      <c r="CC266" s="58">
        <f>Survey!$AV266</f>
        <v>0</v>
      </c>
      <c r="CD266" s="58">
        <f>Survey!$BC266+Survey!$BD266+ABS(Survey!$BE266)-ABS(Survey!$BF266)-ABS(Survey!$BG266)-ABS(Survey!$BL266)</f>
        <v>0</v>
      </c>
      <c r="CE266" s="138">
        <f>Survey!BB266+(ABS(Survey!$BH266)-ABS(Survey!$BI266)+ABS(Survey!$BJ266)-ABS(Survey!$BK266))*0.5</f>
        <v>0</v>
      </c>
      <c r="CF266" s="58">
        <f t="shared" si="234"/>
        <v>0</v>
      </c>
      <c r="CG266" s="58">
        <f>IF(AND($CC266&gt;$CF266-0.2,$CC266&lt;$CF266+0.2,ISBLANK(Survey!$AV266)=FALSE),0,1)</f>
        <v>1</v>
      </c>
      <c r="CH266" s="133">
        <f>IF(ISBLANK(Survey!$AW266),1,0)</f>
        <v>1</v>
      </c>
      <c r="CI266" s="16" t="str">
        <f t="shared" si="235"/>
        <v>Pass</v>
      </c>
      <c r="CJ266" s="114">
        <f>IF(Survey!$BB266=0, 0,1)</f>
        <v>0</v>
      </c>
      <c r="CK266" s="58">
        <f>IF(AND(Survey!$AX266&gt;=0,Survey!$AX266&lt;=0.2,Survey!$AX266&lt;&gt;""),0,1)</f>
        <v>1</v>
      </c>
      <c r="CL266" s="114">
        <f>IF(ISBLANK(Survey!$AY266),1,0)</f>
        <v>1</v>
      </c>
      <c r="CM266" s="16" t="str">
        <f t="shared" si="236"/>
        <v>Fail</v>
      </c>
      <c r="CN266" s="133">
        <f>Survey!$AZ266</f>
        <v>0</v>
      </c>
      <c r="CO266" s="16" t="str">
        <f t="shared" si="237"/>
        <v>Pass</v>
      </c>
      <c r="CP266" s="31">
        <f>Survey!$BA266</f>
        <v>0</v>
      </c>
      <c r="CQ266" s="138">
        <f>Survey!$BB266+Survey!$BC266+Survey!$BD266+ABS(Survey!$BE266)-ABS(Survey!$BF266)-ABS(Survey!$BG266)+ABS(Survey!$BH266)-ABS(Survey!$BI266)+ABS(Survey!$BJ266)-ABS(Survey!$BK266)-ABS(Survey!$BL266)+Survey!$BM266</f>
        <v>0</v>
      </c>
      <c r="CR266" s="30">
        <f t="shared" si="238"/>
        <v>0</v>
      </c>
      <c r="CS266" s="17">
        <f t="shared" si="239"/>
        <v>0</v>
      </c>
      <c r="CT266" s="16" t="str">
        <f t="shared" si="240"/>
        <v>Pass</v>
      </c>
      <c r="CU266" s="33" t="b">
        <f>IF(ABS(Survey!$BM266)=0,TRUE,FALSE)</f>
        <v>1</v>
      </c>
      <c r="CV266" s="32" t="b">
        <f>NOT(ISBLANK(Survey!$BN266))</f>
        <v>0</v>
      </c>
      <c r="CW266" t="str">
        <f t="shared" si="241"/>
        <v>Fail</v>
      </c>
      <c r="CX266" s="25">
        <f>Survey!$BA266</f>
        <v>0</v>
      </c>
      <c r="CY266" s="25" cm="1">
        <f t="array" ref="CY266">SUM(SUMIF(Survey!BP266:BW266,{"&gt;0","&lt;0"})*{1,-1})-SUM(SUMIF(Survey!BY266:CF266,{"&gt;0","&lt;0"})*{1,-1})</f>
        <v>0</v>
      </c>
      <c r="CZ266" s="30" t="str">
        <f t="shared" si="242"/>
        <v>No holdings</v>
      </c>
      <c r="DA266">
        <f t="shared" si="243"/>
        <v>0</v>
      </c>
      <c r="DB266" s="16" t="str">
        <f t="shared" si="244"/>
        <v>Fail</v>
      </c>
      <c r="DC266" s="31">
        <f>Survey!$BA266</f>
        <v>0</v>
      </c>
      <c r="DD266" s="31" cm="1">
        <f t="array" ref="DD266">SUM(SUMIF(Survey!CH266:DA266,{"&gt;0","&lt;0"})*{1,-1})-SUM(SUMIF(Survey!DC266:DV266,{"&gt;0","&lt;0"})*{1,-1})</f>
        <v>0</v>
      </c>
      <c r="DE266" s="30" t="str">
        <f t="shared" si="245"/>
        <v>No holdings</v>
      </c>
      <c r="DF266" s="17">
        <f t="shared" si="246"/>
        <v>0</v>
      </c>
      <c r="DG266" s="16" t="str">
        <f t="shared" si="247"/>
        <v>Pass</v>
      </c>
      <c r="DH266" s="33" t="b">
        <f>IF(ABS(Survey!$DA266)=0,TRUE,FALSE)</f>
        <v>1</v>
      </c>
      <c r="DI266" s="32" t="b">
        <f>NOT(ISBLANK(Survey!$DB266))</f>
        <v>0</v>
      </c>
      <c r="DJ266" s="16" t="str">
        <f t="shared" si="248"/>
        <v>Pass</v>
      </c>
      <c r="DK266" s="33" t="b">
        <f>IF(ABS(Survey!$DV266)=0,TRUE,FALSE)</f>
        <v>1</v>
      </c>
      <c r="DL266" s="32" t="b">
        <f>NOT(ISBLANK(Survey!$DW266))</f>
        <v>0</v>
      </c>
      <c r="DM266" t="str">
        <f t="shared" si="249"/>
        <v>Pass</v>
      </c>
      <c r="DN266" s="25" cm="1">
        <f t="array" ref="DN266">SUM(SUMIF(Survey!CW266,{"&gt;0","&lt;0"})*{1,-1})+SUM(SUMIF(Survey!DR266,{"&gt;0","&lt;0"})*{1,-1})</f>
        <v>0</v>
      </c>
      <c r="DO266" s="25">
        <f>SUM(SUMIF(Survey!DY266:EE266,{"&gt;0","&lt;0"})*{1,-1})+SUM(SUMIF(Survey!EG266:EM266,{"&gt;0","&lt;0"})*{1,-1})</f>
        <v>0</v>
      </c>
      <c r="DP266">
        <f t="shared" si="250"/>
        <v>0</v>
      </c>
      <c r="DQ266">
        <f t="shared" si="251"/>
        <v>0</v>
      </c>
      <c r="DR266" s="16" t="str">
        <f t="shared" si="252"/>
        <v>Pass</v>
      </c>
      <c r="DS266" s="33" t="b">
        <f>IF(ABS(Survey!$EE266)=0,TRUE,FALSE)</f>
        <v>1</v>
      </c>
      <c r="DT266" s="32" t="b">
        <f>NOT(ISBLANK(Survey!EF266))</f>
        <v>0</v>
      </c>
      <c r="DU266" s="16" t="str">
        <f t="shared" si="253"/>
        <v>Pass</v>
      </c>
      <c r="DV266" s="33" t="b">
        <f>IF(ABS(Survey!$EM266)=0,TRUE,FALSE)</f>
        <v>1</v>
      </c>
      <c r="DW266" s="32" t="b">
        <f>NOT(ISBLANK(Survey!$EN266))</f>
        <v>0</v>
      </c>
      <c r="DX266" s="16" t="str">
        <f t="shared" si="254"/>
        <v>Fail</v>
      </c>
      <c r="DY266" s="31">
        <f>SUM(SUMIF(Survey!ET266:EV266,{"&gt;0","&lt;0"})*{1,-1})</f>
        <v>0</v>
      </c>
      <c r="DZ266">
        <f t="shared" si="255"/>
        <v>0</v>
      </c>
      <c r="EA266">
        <f t="shared" si="256"/>
        <v>100</v>
      </c>
      <c r="EB266" s="30" t="b">
        <f>IF(OR(Survey!$M266="ETF",Survey!$M266="ETF, alternative mutual fund",Survey!$M266="Closed-end", Survey!$M266="Split share corp"),TRUE,FALSE)</f>
        <v>0</v>
      </c>
      <c r="EC266" s="16" t="str">
        <f t="shared" si="257"/>
        <v>Fail</v>
      </c>
      <c r="ED266" s="31">
        <f>SUM(SUMIF(Survey!EX266:FD266,{"&gt;0","&lt;0"})*{1,-1})</f>
        <v>0</v>
      </c>
      <c r="EE266">
        <f t="shared" si="258"/>
        <v>0</v>
      </c>
      <c r="EF266" s="17">
        <f t="shared" si="259"/>
        <v>100</v>
      </c>
      <c r="EG266" s="16" t="str">
        <f t="shared" si="260"/>
        <v>Fail</v>
      </c>
      <c r="EH266" s="31">
        <f>SUM(SUMIF(Survey!FF266:FL266,{"&gt;0","&lt;0"})*{1,-1})</f>
        <v>0</v>
      </c>
      <c r="EI266">
        <f t="shared" si="261"/>
        <v>0</v>
      </c>
      <c r="EJ266" s="17">
        <f t="shared" si="262"/>
        <v>100</v>
      </c>
    </row>
    <row r="267" spans="1:140">
      <c r="A267">
        <v>267</v>
      </c>
      <c r="B267" t="str">
        <f t="shared" si="210"/>
        <v>Pass</v>
      </c>
      <c r="C267" t="str">
        <f>IF(COUNTBLANK(Survey!B267:FM267)=$C$2, "Pass", "Fail")</f>
        <v>Pass</v>
      </c>
      <c r="D267" s="16" t="str">
        <f t="shared" si="211"/>
        <v>Fail</v>
      </c>
      <c r="E267" t="str">
        <f>IF(OR(ISBLANK(Survey!AL267),COUNTIF(G267:BJ267,"Fail")),"Fail","Pass")</f>
        <v>Fail</v>
      </c>
      <c r="F267" s="265"/>
      <c r="G267" s="16" t="str">
        <f t="shared" si="212"/>
        <v>Fail</v>
      </c>
      <c r="H267" s="139">
        <f>COUNTBLANK(Survey!B267:D267)+COUNTBLANK(Survey!G267)+COUNTBLANK(Survey!I267)+COUNTBLANK(Survey!K267:M267)+COUNTBLANK(Survey!P267:Q267)+COUNTBLANK(Survey!T267:W267)+COUNTBLANK(Survey!Z267:AC267)+COUNTBLANK(Survey!AF267:AG267)+COUNTBLANK(Survey!AK267:AK267)</f>
        <v>21</v>
      </c>
      <c r="I267" t="str">
        <f t="shared" si="213"/>
        <v>Fail</v>
      </c>
      <c r="J267" t="b">
        <f>IF(Survey!E267="No",TRUE,FALSE)</f>
        <v>0</v>
      </c>
      <c r="K267" s="29" cm="1">
        <f t="array" ref="K267">IF(COUNTA(Survey!$E$4:$E$695)=1, 0, SUM(IF(COUNTIF(Survey!$E$4:$E$695, Survey!$E$4:$E$695)=1,1,0)))</f>
        <v>0</v>
      </c>
      <c r="L267" s="29">
        <f>LEN(Survey!E267)</f>
        <v>0</v>
      </c>
      <c r="M267" s="16" t="str">
        <f t="shared" si="214"/>
        <v>Fail</v>
      </c>
      <c r="N267" t="b">
        <f>IF(Survey!F267="No",TRUE,FALSE)</f>
        <v>0</v>
      </c>
      <c r="O267" t="b">
        <f>Survey!F267=Survey!E267</f>
        <v>1</v>
      </c>
      <c r="P267">
        <f>COUNTIF(Survey!$F$4:$F$695,Survey!F267)</f>
        <v>0</v>
      </c>
      <c r="Q267" s="28">
        <f>LEN(Survey!F267)</f>
        <v>0</v>
      </c>
      <c r="R267" s="16" t="str">
        <f t="shared" si="215"/>
        <v>Pass</v>
      </c>
      <c r="S267" s="29">
        <f>MOD((LEN(Survey!H267)+2),11)</f>
        <v>2</v>
      </c>
      <c r="T267">
        <f>COUNTIF(Survey!$H$4:$H$695,Survey!H267)</f>
        <v>0</v>
      </c>
      <c r="U267" s="28" t="str">
        <f>IF(Survey!$L267="Prospectus fund", "Yes", "No")</f>
        <v>No</v>
      </c>
      <c r="V267" s="16" t="str">
        <f t="shared" si="216"/>
        <v>Pass</v>
      </c>
      <c r="W267" s="29">
        <f>MOD((LEN(Survey!J267)+2),11)</f>
        <v>2</v>
      </c>
      <c r="X267">
        <f>COUNTIF(Survey!$J$4:$J$695,Survey!J267)</f>
        <v>0</v>
      </c>
      <c r="Y267" s="30" t="b">
        <f>IF(OR(Survey!$M267="ETF",Survey!$M267="ETF, alternative mutual fund",Survey!$M267="Closed-end", Survey!$M267="Split share corp", Survey!$I267="Yes"),TRUE,FALSE)</f>
        <v>0</v>
      </c>
      <c r="Z267" s="16" t="str">
        <f>IFERROR(IF(AND(OR(AC267=AD267,AD267 = "Either"),NOT(ISBLANK(Survey!K267))),"Pass","Fail"),"Pass")</f>
        <v>Fail</v>
      </c>
      <c r="AA267" s="31" cm="1">
        <f t="array" ref="AA267">SUM(SUMIF(Survey!CH267:DA267,{"&gt;0","&lt;0"})*{1,-1})</f>
        <v>0</v>
      </c>
      <c r="AB267" s="33" cm="1">
        <f t="array" ref="AB267">SUM(SUMIF(Survey!CK267,{"&gt;0","&lt;0"})*{1,-1})+SUM(SUMIF(Survey!CU267,{"&gt;0","&lt;0"})*{1,-1})</f>
        <v>0</v>
      </c>
      <c r="AC267" s="33">
        <f>Survey!K267</f>
        <v>0</v>
      </c>
      <c r="AD267" s="32" t="str">
        <f t="shared" si="217"/>
        <v>Either</v>
      </c>
      <c r="AE267" s="16" t="str">
        <f t="shared" si="218"/>
        <v>Fail</v>
      </c>
      <c r="AF267" s="58" cm="1">
        <f t="array" ref="AF267">SUM(SUMIF(Survey!CH267:DA267,{"&gt;0","&lt;0"})*{1,-1})+SUM(SUMIF(Survey!DC267:DV267,{"&gt;0","&lt;0"})*{1,-1})</f>
        <v>0</v>
      </c>
      <c r="AG267" s="58">
        <f>IFERROR(AF267/(Survey!$BA267),0)</f>
        <v>0</v>
      </c>
      <c r="AH267" s="104" t="b">
        <f>IF(OR(Survey!$M267="Alternative strategy or hedge",Survey!$M267="Private asset",Survey!$L267="Prospectus fund"),TRUE,FALSE)</f>
        <v>0</v>
      </c>
      <c r="AI267" s="104" t="b">
        <f>NOT(ISBLANK(Survey!$M267))</f>
        <v>0</v>
      </c>
      <c r="AJ267" s="16" t="str">
        <f t="shared" si="219"/>
        <v>Fail</v>
      </c>
      <c r="AK267" t="b">
        <f>IF(Survey!W267="No",TRUE,FALSE)</f>
        <v>0</v>
      </c>
      <c r="AL267" s="119">
        <f>MOD((LEN(Survey!W267)+2),22)</f>
        <v>2</v>
      </c>
      <c r="AM267" t="str">
        <f t="shared" si="220"/>
        <v>Pass</v>
      </c>
      <c r="AN267" s="33" t="b">
        <f>NOT(ISNUMBER(SEARCH("Other",Survey!$Q267)))</f>
        <v>1</v>
      </c>
      <c r="AO267" s="32" t="b">
        <f>NOT(ISBLANK(Survey!$R267))</f>
        <v>0</v>
      </c>
      <c r="AP267" s="16" t="str">
        <f t="shared" si="221"/>
        <v>Pass</v>
      </c>
      <c r="AQ267" s="114">
        <f>COUNTBLANK(Survey!$X267)</f>
        <v>1</v>
      </c>
      <c r="AR267" s="58">
        <f>IF(AND(Survey!L267&lt;&gt;"Exempt fund",OR(Survey!$M267="ETF",Survey!$M267="ETF, alternative mutual fund",Survey!$M267="Mutual fund",Survey!$M267="Alternative mutual fund",Survey!$M267="Money market")),1,0)</f>
        <v>0</v>
      </c>
      <c r="AS267" s="16" t="str">
        <f t="shared" si="222"/>
        <v>Pass</v>
      </c>
      <c r="AT267" s="33" t="b">
        <f>NOT(ISNUMBER(SEARCH("Yes",Survey!$AC267)))</f>
        <v>1</v>
      </c>
      <c r="AU267" s="32" t="b">
        <f>IF(COUNTBLANK(Survey!$AD267:$AE267)=0,TRUE, FALSE)</f>
        <v>0</v>
      </c>
      <c r="AV267" s="16" t="str">
        <f t="shared" si="223"/>
        <v>Pass</v>
      </c>
      <c r="AW267" s="33" t="b">
        <f>NOT(ISNUMBER(SEARCH("Yes",Survey!$AF267)))</f>
        <v>1</v>
      </c>
      <c r="AX267" s="32" t="b">
        <f>NOT(ISBLANK(Survey!$AH267))</f>
        <v>0</v>
      </c>
      <c r="AY267" s="16" t="str">
        <f t="shared" si="224"/>
        <v>Pass</v>
      </c>
      <c r="AZ267" s="33" t="b">
        <f>NOT(OR(ISNUMBER(SEARCH("Other",Survey!$AH267)),ISNUMBER(SEARCH("Multiple",Survey!$AH267))))</f>
        <v>1</v>
      </c>
      <c r="BA267" s="32" t="b">
        <f>NOT(ISBLANK(Survey!$AI267))</f>
        <v>0</v>
      </c>
      <c r="BB267" s="16" t="str">
        <f t="shared" si="225"/>
        <v>Fail</v>
      </c>
      <c r="BC267" s="114">
        <f>IF(ABS(Survey!$BA267)&gt;0, 1,0)</f>
        <v>0</v>
      </c>
      <c r="BD267" s="114">
        <f>IF(COUNTBLANK(Survey!$AL267)=0,1,0)</f>
        <v>0</v>
      </c>
      <c r="BE267" s="16" t="str">
        <f t="shared" si="226"/>
        <v>Pass</v>
      </c>
      <c r="BF267" s="114">
        <f>IF(ISBLANK(Survey!$AL267),0,1)</f>
        <v>0</v>
      </c>
      <c r="BG267" s="133">
        <f>COUNTBLANK(Survey!$AM267)</f>
        <v>1</v>
      </c>
      <c r="BH267" s="16" t="str">
        <f t="shared" si="227"/>
        <v>Pass</v>
      </c>
      <c r="BI267" s="114">
        <f>IF(OR(Survey!$AM267="Closed",ISBLANK(Survey!$AM267)),0,1)</f>
        <v>0</v>
      </c>
      <c r="BJ267" s="133">
        <f>IF(ISBLANK(Survey!$AN267),1,0)</f>
        <v>1</v>
      </c>
      <c r="BK267" s="118" t="str">
        <f t="shared" si="228"/>
        <v>Pass</v>
      </c>
      <c r="BL267" s="31" cm="1">
        <f t="array" ref="BL267">SUM(SUMIF(Survey!AO267:AP267,{"&gt;0","&lt;0"})*{1,-1})</f>
        <v>0</v>
      </c>
      <c r="BM267">
        <f t="shared" si="229"/>
        <v>0</v>
      </c>
      <c r="BN267">
        <f t="shared" si="230"/>
        <v>100</v>
      </c>
      <c r="BO267" s="118" t="str">
        <f t="shared" si="231"/>
        <v>Pass</v>
      </c>
      <c r="BP267">
        <f>IF(Survey!AQ267="No",0,1)</f>
        <v>1</v>
      </c>
      <c r="BQ267" s="207">
        <f>MOD((LEN(Survey!AQ267)+2),22)</f>
        <v>2</v>
      </c>
      <c r="BR267">
        <f>IF(Survey!AR267="No",0,1)</f>
        <v>1</v>
      </c>
      <c r="BS267" s="207">
        <f>MOD((LEN(Survey!AR267)+2),22)</f>
        <v>2</v>
      </c>
      <c r="BT267" s="114">
        <f>COUNTBLANK(Survey!$AQ267:$AS267)+COUNTBLANK(Survey!$AU267)</f>
        <v>4</v>
      </c>
      <c r="BU267" s="114">
        <f>IF(Survey!$I267="Yes",1,0)</f>
        <v>0</v>
      </c>
      <c r="BV267" s="114">
        <f>IF(OR(Survey!$M267="Mutual fund",Survey!$M267="Alternative mutual fund",Survey!$M267="Money market"),1,0)</f>
        <v>0</v>
      </c>
      <c r="BW267" s="119">
        <f>IF(OR(Survey!$M267="ETF",Survey!$M267="ETF, alternative mutual fund"),1,0)</f>
        <v>0</v>
      </c>
      <c r="BX267" s="16" t="str">
        <f t="shared" si="232"/>
        <v>Pass</v>
      </c>
      <c r="BY267" s="33">
        <f>IF(ISNUMBER(SEARCH("Other",Survey!$AS267)), 1, 0)</f>
        <v>0</v>
      </c>
      <c r="BZ267" s="58" t="b">
        <f>NOT(ISBLANK(Survey!$AT267))</f>
        <v>0</v>
      </c>
      <c r="CA267" s="16" t="str">
        <f t="shared" si="233"/>
        <v>Pass</v>
      </c>
      <c r="CB267" s="114">
        <f>IF(Survey!$BB267=0, 0,1)</f>
        <v>0</v>
      </c>
      <c r="CC267" s="58">
        <f>Survey!$AV267</f>
        <v>0</v>
      </c>
      <c r="CD267" s="58">
        <f>Survey!$BC267+Survey!$BD267+ABS(Survey!$BE267)-ABS(Survey!$BF267)-ABS(Survey!$BG267)-ABS(Survey!$BL267)</f>
        <v>0</v>
      </c>
      <c r="CE267" s="138">
        <f>Survey!BB267+(ABS(Survey!$BH267)-ABS(Survey!$BI267)+ABS(Survey!$BJ267)-ABS(Survey!$BK267))*0.5</f>
        <v>0</v>
      </c>
      <c r="CF267" s="58">
        <f t="shared" si="234"/>
        <v>0</v>
      </c>
      <c r="CG267" s="58">
        <f>IF(AND($CC267&gt;$CF267-0.2,$CC267&lt;$CF267+0.2,ISBLANK(Survey!$AV267)=FALSE),0,1)</f>
        <v>1</v>
      </c>
      <c r="CH267" s="133">
        <f>IF(ISBLANK(Survey!$AW267),1,0)</f>
        <v>1</v>
      </c>
      <c r="CI267" s="16" t="str">
        <f t="shared" si="235"/>
        <v>Pass</v>
      </c>
      <c r="CJ267" s="114">
        <f>IF(Survey!$BB267=0, 0,1)</f>
        <v>0</v>
      </c>
      <c r="CK267" s="58">
        <f>IF(AND(Survey!$AX267&gt;=0,Survey!$AX267&lt;=0.2,Survey!$AX267&lt;&gt;""),0,1)</f>
        <v>1</v>
      </c>
      <c r="CL267" s="114">
        <f>IF(ISBLANK(Survey!$AY267),1,0)</f>
        <v>1</v>
      </c>
      <c r="CM267" s="16" t="str">
        <f t="shared" si="236"/>
        <v>Fail</v>
      </c>
      <c r="CN267" s="133">
        <f>Survey!$AZ267</f>
        <v>0</v>
      </c>
      <c r="CO267" s="16" t="str">
        <f t="shared" si="237"/>
        <v>Pass</v>
      </c>
      <c r="CP267" s="31">
        <f>Survey!$BA267</f>
        <v>0</v>
      </c>
      <c r="CQ267" s="138">
        <f>Survey!$BB267+Survey!$BC267+Survey!$BD267+ABS(Survey!$BE267)-ABS(Survey!$BF267)-ABS(Survey!$BG267)+ABS(Survey!$BH267)-ABS(Survey!$BI267)+ABS(Survey!$BJ267)-ABS(Survey!$BK267)-ABS(Survey!$BL267)+Survey!$BM267</f>
        <v>0</v>
      </c>
      <c r="CR267" s="30">
        <f t="shared" si="238"/>
        <v>0</v>
      </c>
      <c r="CS267" s="17">
        <f t="shared" si="239"/>
        <v>0</v>
      </c>
      <c r="CT267" s="16" t="str">
        <f t="shared" si="240"/>
        <v>Pass</v>
      </c>
      <c r="CU267" s="33" t="b">
        <f>IF(ABS(Survey!$BM267)=0,TRUE,FALSE)</f>
        <v>1</v>
      </c>
      <c r="CV267" s="32" t="b">
        <f>NOT(ISBLANK(Survey!$BN267))</f>
        <v>0</v>
      </c>
      <c r="CW267" t="str">
        <f t="shared" si="241"/>
        <v>Fail</v>
      </c>
      <c r="CX267" s="25">
        <f>Survey!$BA267</f>
        <v>0</v>
      </c>
      <c r="CY267" s="25" cm="1">
        <f t="array" ref="CY267">SUM(SUMIF(Survey!BP267:BW267,{"&gt;0","&lt;0"})*{1,-1})-SUM(SUMIF(Survey!BY267:CF267,{"&gt;0","&lt;0"})*{1,-1})</f>
        <v>0</v>
      </c>
      <c r="CZ267" s="30" t="str">
        <f t="shared" si="242"/>
        <v>No holdings</v>
      </c>
      <c r="DA267">
        <f t="shared" si="243"/>
        <v>0</v>
      </c>
      <c r="DB267" s="16" t="str">
        <f t="shared" si="244"/>
        <v>Fail</v>
      </c>
      <c r="DC267" s="31">
        <f>Survey!$BA267</f>
        <v>0</v>
      </c>
      <c r="DD267" s="31" cm="1">
        <f t="array" ref="DD267">SUM(SUMIF(Survey!CH267:DA267,{"&gt;0","&lt;0"})*{1,-1})-SUM(SUMIF(Survey!DC267:DV267,{"&gt;0","&lt;0"})*{1,-1})</f>
        <v>0</v>
      </c>
      <c r="DE267" s="30" t="str">
        <f t="shared" si="245"/>
        <v>No holdings</v>
      </c>
      <c r="DF267" s="17">
        <f t="shared" si="246"/>
        <v>0</v>
      </c>
      <c r="DG267" s="16" t="str">
        <f t="shared" si="247"/>
        <v>Pass</v>
      </c>
      <c r="DH267" s="33" t="b">
        <f>IF(ABS(Survey!$DA267)=0,TRUE,FALSE)</f>
        <v>1</v>
      </c>
      <c r="DI267" s="32" t="b">
        <f>NOT(ISBLANK(Survey!$DB267))</f>
        <v>0</v>
      </c>
      <c r="DJ267" s="16" t="str">
        <f t="shared" si="248"/>
        <v>Pass</v>
      </c>
      <c r="DK267" s="33" t="b">
        <f>IF(ABS(Survey!$DV267)=0,TRUE,FALSE)</f>
        <v>1</v>
      </c>
      <c r="DL267" s="32" t="b">
        <f>NOT(ISBLANK(Survey!$DW267))</f>
        <v>0</v>
      </c>
      <c r="DM267" t="str">
        <f t="shared" si="249"/>
        <v>Pass</v>
      </c>
      <c r="DN267" s="25" cm="1">
        <f t="array" ref="DN267">SUM(SUMIF(Survey!CW267,{"&gt;0","&lt;0"})*{1,-1})+SUM(SUMIF(Survey!DR267,{"&gt;0","&lt;0"})*{1,-1})</f>
        <v>0</v>
      </c>
      <c r="DO267" s="25">
        <f>SUM(SUMIF(Survey!DY267:EE267,{"&gt;0","&lt;0"})*{1,-1})+SUM(SUMIF(Survey!EG267:EM267,{"&gt;0","&lt;0"})*{1,-1})</f>
        <v>0</v>
      </c>
      <c r="DP267">
        <f t="shared" si="250"/>
        <v>0</v>
      </c>
      <c r="DQ267">
        <f t="shared" si="251"/>
        <v>0</v>
      </c>
      <c r="DR267" s="16" t="str">
        <f t="shared" si="252"/>
        <v>Pass</v>
      </c>
      <c r="DS267" s="33" t="b">
        <f>IF(ABS(Survey!$EE267)=0,TRUE,FALSE)</f>
        <v>1</v>
      </c>
      <c r="DT267" s="32" t="b">
        <f>NOT(ISBLANK(Survey!EF267))</f>
        <v>0</v>
      </c>
      <c r="DU267" s="16" t="str">
        <f t="shared" si="253"/>
        <v>Pass</v>
      </c>
      <c r="DV267" s="33" t="b">
        <f>IF(ABS(Survey!$EM267)=0,TRUE,FALSE)</f>
        <v>1</v>
      </c>
      <c r="DW267" s="32" t="b">
        <f>NOT(ISBLANK(Survey!$EN267))</f>
        <v>0</v>
      </c>
      <c r="DX267" s="16" t="str">
        <f t="shared" si="254"/>
        <v>Fail</v>
      </c>
      <c r="DY267" s="31">
        <f>SUM(SUMIF(Survey!ET267:EV267,{"&gt;0","&lt;0"})*{1,-1})</f>
        <v>0</v>
      </c>
      <c r="DZ267">
        <f t="shared" si="255"/>
        <v>0</v>
      </c>
      <c r="EA267">
        <f t="shared" si="256"/>
        <v>100</v>
      </c>
      <c r="EB267" s="30" t="b">
        <f>IF(OR(Survey!$M267="ETF",Survey!$M267="ETF, alternative mutual fund",Survey!$M267="Closed-end", Survey!$M267="Split share corp"),TRUE,FALSE)</f>
        <v>0</v>
      </c>
      <c r="EC267" s="16" t="str">
        <f t="shared" si="257"/>
        <v>Fail</v>
      </c>
      <c r="ED267" s="31">
        <f>SUM(SUMIF(Survey!EX267:FD267,{"&gt;0","&lt;0"})*{1,-1})</f>
        <v>0</v>
      </c>
      <c r="EE267">
        <f t="shared" si="258"/>
        <v>0</v>
      </c>
      <c r="EF267" s="17">
        <f t="shared" si="259"/>
        <v>100</v>
      </c>
      <c r="EG267" s="16" t="str">
        <f t="shared" si="260"/>
        <v>Fail</v>
      </c>
      <c r="EH267" s="31">
        <f>SUM(SUMIF(Survey!FF267:FL267,{"&gt;0","&lt;0"})*{1,-1})</f>
        <v>0</v>
      </c>
      <c r="EI267">
        <f t="shared" si="261"/>
        <v>0</v>
      </c>
      <c r="EJ267" s="17">
        <f t="shared" si="262"/>
        <v>100</v>
      </c>
    </row>
    <row r="268" spans="1:140">
      <c r="A268">
        <v>268</v>
      </c>
      <c r="B268" t="str">
        <f t="shared" si="210"/>
        <v>Pass</v>
      </c>
      <c r="C268" t="str">
        <f>IF(COUNTBLANK(Survey!B268:FM268)=$C$2, "Pass", "Fail")</f>
        <v>Pass</v>
      </c>
      <c r="D268" s="16" t="str">
        <f t="shared" si="211"/>
        <v>Fail</v>
      </c>
      <c r="E268" t="str">
        <f>IF(OR(ISBLANK(Survey!AL268),COUNTIF(G268:BJ268,"Fail")),"Fail","Pass")</f>
        <v>Fail</v>
      </c>
      <c r="F268" s="265"/>
      <c r="G268" s="16" t="str">
        <f t="shared" si="212"/>
        <v>Fail</v>
      </c>
      <c r="H268" s="139">
        <f>COUNTBLANK(Survey!B268:D268)+COUNTBLANK(Survey!G268)+COUNTBLANK(Survey!I268)+COUNTBLANK(Survey!K268:M268)+COUNTBLANK(Survey!P268:Q268)+COUNTBLANK(Survey!T268:W268)+COUNTBLANK(Survey!Z268:AC268)+COUNTBLANK(Survey!AF268:AG268)+COUNTBLANK(Survey!AK268:AK268)</f>
        <v>21</v>
      </c>
      <c r="I268" t="str">
        <f t="shared" si="213"/>
        <v>Fail</v>
      </c>
      <c r="J268" t="b">
        <f>IF(Survey!E268="No",TRUE,FALSE)</f>
        <v>0</v>
      </c>
      <c r="K268" s="29" cm="1">
        <f t="array" ref="K268">IF(COUNTA(Survey!$E$4:$E$695)=1, 0, SUM(IF(COUNTIF(Survey!$E$4:$E$695, Survey!$E$4:$E$695)=1,1,0)))</f>
        <v>0</v>
      </c>
      <c r="L268" s="29">
        <f>LEN(Survey!E268)</f>
        <v>0</v>
      </c>
      <c r="M268" s="16" t="str">
        <f t="shared" si="214"/>
        <v>Fail</v>
      </c>
      <c r="N268" t="b">
        <f>IF(Survey!F268="No",TRUE,FALSE)</f>
        <v>0</v>
      </c>
      <c r="O268" t="b">
        <f>Survey!F268=Survey!E268</f>
        <v>1</v>
      </c>
      <c r="P268">
        <f>COUNTIF(Survey!$F$4:$F$695,Survey!F268)</f>
        <v>0</v>
      </c>
      <c r="Q268" s="28">
        <f>LEN(Survey!F268)</f>
        <v>0</v>
      </c>
      <c r="R268" s="16" t="str">
        <f t="shared" si="215"/>
        <v>Pass</v>
      </c>
      <c r="S268" s="29">
        <f>MOD((LEN(Survey!H268)+2),11)</f>
        <v>2</v>
      </c>
      <c r="T268">
        <f>COUNTIF(Survey!$H$4:$H$695,Survey!H268)</f>
        <v>0</v>
      </c>
      <c r="U268" s="28" t="str">
        <f>IF(Survey!$L268="Prospectus fund", "Yes", "No")</f>
        <v>No</v>
      </c>
      <c r="V268" s="16" t="str">
        <f t="shared" si="216"/>
        <v>Pass</v>
      </c>
      <c r="W268" s="29">
        <f>MOD((LEN(Survey!J268)+2),11)</f>
        <v>2</v>
      </c>
      <c r="X268">
        <f>COUNTIF(Survey!$J$4:$J$695,Survey!J268)</f>
        <v>0</v>
      </c>
      <c r="Y268" s="30" t="b">
        <f>IF(OR(Survey!$M268="ETF",Survey!$M268="ETF, alternative mutual fund",Survey!$M268="Closed-end", Survey!$M268="Split share corp", Survey!$I268="Yes"),TRUE,FALSE)</f>
        <v>0</v>
      </c>
      <c r="Z268" s="16" t="str">
        <f>IFERROR(IF(AND(OR(AC268=AD268,AD268 = "Either"),NOT(ISBLANK(Survey!K268))),"Pass","Fail"),"Pass")</f>
        <v>Fail</v>
      </c>
      <c r="AA268" s="31" cm="1">
        <f t="array" ref="AA268">SUM(SUMIF(Survey!CH268:DA268,{"&gt;0","&lt;0"})*{1,-1})</f>
        <v>0</v>
      </c>
      <c r="AB268" s="33" cm="1">
        <f t="array" ref="AB268">SUM(SUMIF(Survey!CK268,{"&gt;0","&lt;0"})*{1,-1})+SUM(SUMIF(Survey!CU268,{"&gt;0","&lt;0"})*{1,-1})</f>
        <v>0</v>
      </c>
      <c r="AC268" s="33">
        <f>Survey!K268</f>
        <v>0</v>
      </c>
      <c r="AD268" s="32" t="str">
        <f t="shared" si="217"/>
        <v>Either</v>
      </c>
      <c r="AE268" s="16" t="str">
        <f t="shared" si="218"/>
        <v>Fail</v>
      </c>
      <c r="AF268" s="58" cm="1">
        <f t="array" ref="AF268">SUM(SUMIF(Survey!CH268:DA268,{"&gt;0","&lt;0"})*{1,-1})+SUM(SUMIF(Survey!DC268:DV268,{"&gt;0","&lt;0"})*{1,-1})</f>
        <v>0</v>
      </c>
      <c r="AG268" s="58">
        <f>IFERROR(AF268/(Survey!$BA268),0)</f>
        <v>0</v>
      </c>
      <c r="AH268" s="104" t="b">
        <f>IF(OR(Survey!$M268="Alternative strategy or hedge",Survey!$M268="Private asset",Survey!$L268="Prospectus fund"),TRUE,FALSE)</f>
        <v>0</v>
      </c>
      <c r="AI268" s="104" t="b">
        <f>NOT(ISBLANK(Survey!$M268))</f>
        <v>0</v>
      </c>
      <c r="AJ268" s="16" t="str">
        <f t="shared" si="219"/>
        <v>Fail</v>
      </c>
      <c r="AK268" t="b">
        <f>IF(Survey!W268="No",TRUE,FALSE)</f>
        <v>0</v>
      </c>
      <c r="AL268" s="119">
        <f>MOD((LEN(Survey!W268)+2),22)</f>
        <v>2</v>
      </c>
      <c r="AM268" t="str">
        <f t="shared" si="220"/>
        <v>Pass</v>
      </c>
      <c r="AN268" s="33" t="b">
        <f>NOT(ISNUMBER(SEARCH("Other",Survey!$Q268)))</f>
        <v>1</v>
      </c>
      <c r="AO268" s="32" t="b">
        <f>NOT(ISBLANK(Survey!$R268))</f>
        <v>0</v>
      </c>
      <c r="AP268" s="16" t="str">
        <f t="shared" si="221"/>
        <v>Pass</v>
      </c>
      <c r="AQ268" s="114">
        <f>COUNTBLANK(Survey!$X268)</f>
        <v>1</v>
      </c>
      <c r="AR268" s="58">
        <f>IF(AND(Survey!L268&lt;&gt;"Exempt fund",OR(Survey!$M268="ETF",Survey!$M268="ETF, alternative mutual fund",Survey!$M268="Mutual fund",Survey!$M268="Alternative mutual fund",Survey!$M268="Money market")),1,0)</f>
        <v>0</v>
      </c>
      <c r="AS268" s="16" t="str">
        <f t="shared" si="222"/>
        <v>Pass</v>
      </c>
      <c r="AT268" s="33" t="b">
        <f>NOT(ISNUMBER(SEARCH("Yes",Survey!$AC268)))</f>
        <v>1</v>
      </c>
      <c r="AU268" s="32" t="b">
        <f>IF(COUNTBLANK(Survey!$AD268:$AE268)=0,TRUE, FALSE)</f>
        <v>0</v>
      </c>
      <c r="AV268" s="16" t="str">
        <f t="shared" si="223"/>
        <v>Pass</v>
      </c>
      <c r="AW268" s="33" t="b">
        <f>NOT(ISNUMBER(SEARCH("Yes",Survey!$AF268)))</f>
        <v>1</v>
      </c>
      <c r="AX268" s="32" t="b">
        <f>NOT(ISBLANK(Survey!$AH268))</f>
        <v>0</v>
      </c>
      <c r="AY268" s="16" t="str">
        <f t="shared" si="224"/>
        <v>Pass</v>
      </c>
      <c r="AZ268" s="33" t="b">
        <f>NOT(OR(ISNUMBER(SEARCH("Other",Survey!$AH268)),ISNUMBER(SEARCH("Multiple",Survey!$AH268))))</f>
        <v>1</v>
      </c>
      <c r="BA268" s="32" t="b">
        <f>NOT(ISBLANK(Survey!$AI268))</f>
        <v>0</v>
      </c>
      <c r="BB268" s="16" t="str">
        <f t="shared" si="225"/>
        <v>Fail</v>
      </c>
      <c r="BC268" s="114">
        <f>IF(ABS(Survey!$BA268)&gt;0, 1,0)</f>
        <v>0</v>
      </c>
      <c r="BD268" s="114">
        <f>IF(COUNTBLANK(Survey!$AL268)=0,1,0)</f>
        <v>0</v>
      </c>
      <c r="BE268" s="16" t="str">
        <f t="shared" si="226"/>
        <v>Pass</v>
      </c>
      <c r="BF268" s="114">
        <f>IF(ISBLANK(Survey!$AL268),0,1)</f>
        <v>0</v>
      </c>
      <c r="BG268" s="133">
        <f>COUNTBLANK(Survey!$AM268)</f>
        <v>1</v>
      </c>
      <c r="BH268" s="16" t="str">
        <f t="shared" si="227"/>
        <v>Pass</v>
      </c>
      <c r="BI268" s="114">
        <f>IF(OR(Survey!$AM268="Closed",ISBLANK(Survey!$AM268)),0,1)</f>
        <v>0</v>
      </c>
      <c r="BJ268" s="133">
        <f>IF(ISBLANK(Survey!$AN268),1,0)</f>
        <v>1</v>
      </c>
      <c r="BK268" s="118" t="str">
        <f t="shared" si="228"/>
        <v>Pass</v>
      </c>
      <c r="BL268" s="31" cm="1">
        <f t="array" ref="BL268">SUM(SUMIF(Survey!AO268:AP268,{"&gt;0","&lt;0"})*{1,-1})</f>
        <v>0</v>
      </c>
      <c r="BM268">
        <f t="shared" si="229"/>
        <v>0</v>
      </c>
      <c r="BN268">
        <f t="shared" si="230"/>
        <v>100</v>
      </c>
      <c r="BO268" s="118" t="str">
        <f t="shared" si="231"/>
        <v>Pass</v>
      </c>
      <c r="BP268">
        <f>IF(Survey!AQ268="No",0,1)</f>
        <v>1</v>
      </c>
      <c r="BQ268" s="207">
        <f>MOD((LEN(Survey!AQ268)+2),22)</f>
        <v>2</v>
      </c>
      <c r="BR268">
        <f>IF(Survey!AR268="No",0,1)</f>
        <v>1</v>
      </c>
      <c r="BS268" s="207">
        <f>MOD((LEN(Survey!AR268)+2),22)</f>
        <v>2</v>
      </c>
      <c r="BT268" s="114">
        <f>COUNTBLANK(Survey!$AQ268:$AS268)+COUNTBLANK(Survey!$AU268)</f>
        <v>4</v>
      </c>
      <c r="BU268" s="114">
        <f>IF(Survey!$I268="Yes",1,0)</f>
        <v>0</v>
      </c>
      <c r="BV268" s="114">
        <f>IF(OR(Survey!$M268="Mutual fund",Survey!$M268="Alternative mutual fund",Survey!$M268="Money market"),1,0)</f>
        <v>0</v>
      </c>
      <c r="BW268" s="119">
        <f>IF(OR(Survey!$M268="ETF",Survey!$M268="ETF, alternative mutual fund"),1,0)</f>
        <v>0</v>
      </c>
      <c r="BX268" s="16" t="str">
        <f t="shared" si="232"/>
        <v>Pass</v>
      </c>
      <c r="BY268" s="33">
        <f>IF(ISNUMBER(SEARCH("Other",Survey!$AS268)), 1, 0)</f>
        <v>0</v>
      </c>
      <c r="BZ268" s="58" t="b">
        <f>NOT(ISBLANK(Survey!$AT268))</f>
        <v>0</v>
      </c>
      <c r="CA268" s="16" t="str">
        <f t="shared" si="233"/>
        <v>Pass</v>
      </c>
      <c r="CB268" s="114">
        <f>IF(Survey!$BB268=0, 0,1)</f>
        <v>0</v>
      </c>
      <c r="CC268" s="58">
        <f>Survey!$AV268</f>
        <v>0</v>
      </c>
      <c r="CD268" s="58">
        <f>Survey!$BC268+Survey!$BD268+ABS(Survey!$BE268)-ABS(Survey!$BF268)-ABS(Survey!$BG268)-ABS(Survey!$BL268)</f>
        <v>0</v>
      </c>
      <c r="CE268" s="138">
        <f>Survey!BB268+(ABS(Survey!$BH268)-ABS(Survey!$BI268)+ABS(Survey!$BJ268)-ABS(Survey!$BK268))*0.5</f>
        <v>0</v>
      </c>
      <c r="CF268" s="58">
        <f t="shared" si="234"/>
        <v>0</v>
      </c>
      <c r="CG268" s="58">
        <f>IF(AND($CC268&gt;$CF268-0.2,$CC268&lt;$CF268+0.2,ISBLANK(Survey!$AV268)=FALSE),0,1)</f>
        <v>1</v>
      </c>
      <c r="CH268" s="133">
        <f>IF(ISBLANK(Survey!$AW268),1,0)</f>
        <v>1</v>
      </c>
      <c r="CI268" s="16" t="str">
        <f t="shared" si="235"/>
        <v>Pass</v>
      </c>
      <c r="CJ268" s="114">
        <f>IF(Survey!$BB268=0, 0,1)</f>
        <v>0</v>
      </c>
      <c r="CK268" s="58">
        <f>IF(AND(Survey!$AX268&gt;=0,Survey!$AX268&lt;=0.2,Survey!$AX268&lt;&gt;""),0,1)</f>
        <v>1</v>
      </c>
      <c r="CL268" s="114">
        <f>IF(ISBLANK(Survey!$AY268),1,0)</f>
        <v>1</v>
      </c>
      <c r="CM268" s="16" t="str">
        <f t="shared" si="236"/>
        <v>Fail</v>
      </c>
      <c r="CN268" s="133">
        <f>Survey!$AZ268</f>
        <v>0</v>
      </c>
      <c r="CO268" s="16" t="str">
        <f t="shared" si="237"/>
        <v>Pass</v>
      </c>
      <c r="CP268" s="31">
        <f>Survey!$BA268</f>
        <v>0</v>
      </c>
      <c r="CQ268" s="138">
        <f>Survey!$BB268+Survey!$BC268+Survey!$BD268+ABS(Survey!$BE268)-ABS(Survey!$BF268)-ABS(Survey!$BG268)+ABS(Survey!$BH268)-ABS(Survey!$BI268)+ABS(Survey!$BJ268)-ABS(Survey!$BK268)-ABS(Survey!$BL268)+Survey!$BM268</f>
        <v>0</v>
      </c>
      <c r="CR268" s="30">
        <f t="shared" si="238"/>
        <v>0</v>
      </c>
      <c r="CS268" s="17">
        <f t="shared" si="239"/>
        <v>0</v>
      </c>
      <c r="CT268" s="16" t="str">
        <f t="shared" si="240"/>
        <v>Pass</v>
      </c>
      <c r="CU268" s="33" t="b">
        <f>IF(ABS(Survey!$BM268)=0,TRUE,FALSE)</f>
        <v>1</v>
      </c>
      <c r="CV268" s="32" t="b">
        <f>NOT(ISBLANK(Survey!$BN268))</f>
        <v>0</v>
      </c>
      <c r="CW268" t="str">
        <f t="shared" si="241"/>
        <v>Fail</v>
      </c>
      <c r="CX268" s="25">
        <f>Survey!$BA268</f>
        <v>0</v>
      </c>
      <c r="CY268" s="25" cm="1">
        <f t="array" ref="CY268">SUM(SUMIF(Survey!BP268:BW268,{"&gt;0","&lt;0"})*{1,-1})-SUM(SUMIF(Survey!BY268:CF268,{"&gt;0","&lt;0"})*{1,-1})</f>
        <v>0</v>
      </c>
      <c r="CZ268" s="30" t="str">
        <f t="shared" si="242"/>
        <v>No holdings</v>
      </c>
      <c r="DA268">
        <f t="shared" si="243"/>
        <v>0</v>
      </c>
      <c r="DB268" s="16" t="str">
        <f t="shared" si="244"/>
        <v>Fail</v>
      </c>
      <c r="DC268" s="31">
        <f>Survey!$BA268</f>
        <v>0</v>
      </c>
      <c r="DD268" s="31" cm="1">
        <f t="array" ref="DD268">SUM(SUMIF(Survey!CH268:DA268,{"&gt;0","&lt;0"})*{1,-1})-SUM(SUMIF(Survey!DC268:DV268,{"&gt;0","&lt;0"})*{1,-1})</f>
        <v>0</v>
      </c>
      <c r="DE268" s="30" t="str">
        <f t="shared" si="245"/>
        <v>No holdings</v>
      </c>
      <c r="DF268" s="17">
        <f t="shared" si="246"/>
        <v>0</v>
      </c>
      <c r="DG268" s="16" t="str">
        <f t="shared" si="247"/>
        <v>Pass</v>
      </c>
      <c r="DH268" s="33" t="b">
        <f>IF(ABS(Survey!$DA268)=0,TRUE,FALSE)</f>
        <v>1</v>
      </c>
      <c r="DI268" s="32" t="b">
        <f>NOT(ISBLANK(Survey!$DB268))</f>
        <v>0</v>
      </c>
      <c r="DJ268" s="16" t="str">
        <f t="shared" si="248"/>
        <v>Pass</v>
      </c>
      <c r="DK268" s="33" t="b">
        <f>IF(ABS(Survey!$DV268)=0,TRUE,FALSE)</f>
        <v>1</v>
      </c>
      <c r="DL268" s="32" t="b">
        <f>NOT(ISBLANK(Survey!$DW268))</f>
        <v>0</v>
      </c>
      <c r="DM268" t="str">
        <f t="shared" si="249"/>
        <v>Pass</v>
      </c>
      <c r="DN268" s="25" cm="1">
        <f t="array" ref="DN268">SUM(SUMIF(Survey!CW268,{"&gt;0","&lt;0"})*{1,-1})+SUM(SUMIF(Survey!DR268,{"&gt;0","&lt;0"})*{1,-1})</f>
        <v>0</v>
      </c>
      <c r="DO268" s="25">
        <f>SUM(SUMIF(Survey!DY268:EE268,{"&gt;0","&lt;0"})*{1,-1})+SUM(SUMIF(Survey!EG268:EM268,{"&gt;0","&lt;0"})*{1,-1})</f>
        <v>0</v>
      </c>
      <c r="DP268">
        <f t="shared" si="250"/>
        <v>0</v>
      </c>
      <c r="DQ268">
        <f t="shared" si="251"/>
        <v>0</v>
      </c>
      <c r="DR268" s="16" t="str">
        <f t="shared" si="252"/>
        <v>Pass</v>
      </c>
      <c r="DS268" s="33" t="b">
        <f>IF(ABS(Survey!$EE268)=0,TRUE,FALSE)</f>
        <v>1</v>
      </c>
      <c r="DT268" s="32" t="b">
        <f>NOT(ISBLANK(Survey!EF268))</f>
        <v>0</v>
      </c>
      <c r="DU268" s="16" t="str">
        <f t="shared" si="253"/>
        <v>Pass</v>
      </c>
      <c r="DV268" s="33" t="b">
        <f>IF(ABS(Survey!$EM268)=0,TRUE,FALSE)</f>
        <v>1</v>
      </c>
      <c r="DW268" s="32" t="b">
        <f>NOT(ISBLANK(Survey!$EN268))</f>
        <v>0</v>
      </c>
      <c r="DX268" s="16" t="str">
        <f t="shared" si="254"/>
        <v>Fail</v>
      </c>
      <c r="DY268" s="31">
        <f>SUM(SUMIF(Survey!ET268:EV268,{"&gt;0","&lt;0"})*{1,-1})</f>
        <v>0</v>
      </c>
      <c r="DZ268">
        <f t="shared" si="255"/>
        <v>0</v>
      </c>
      <c r="EA268">
        <f t="shared" si="256"/>
        <v>100</v>
      </c>
      <c r="EB268" s="30" t="b">
        <f>IF(OR(Survey!$M268="ETF",Survey!$M268="ETF, alternative mutual fund",Survey!$M268="Closed-end", Survey!$M268="Split share corp"),TRUE,FALSE)</f>
        <v>0</v>
      </c>
      <c r="EC268" s="16" t="str">
        <f t="shared" si="257"/>
        <v>Fail</v>
      </c>
      <c r="ED268" s="31">
        <f>SUM(SUMIF(Survey!EX268:FD268,{"&gt;0","&lt;0"})*{1,-1})</f>
        <v>0</v>
      </c>
      <c r="EE268">
        <f t="shared" si="258"/>
        <v>0</v>
      </c>
      <c r="EF268" s="17">
        <f t="shared" si="259"/>
        <v>100</v>
      </c>
      <c r="EG268" s="16" t="str">
        <f t="shared" si="260"/>
        <v>Fail</v>
      </c>
      <c r="EH268" s="31">
        <f>SUM(SUMIF(Survey!FF268:FL268,{"&gt;0","&lt;0"})*{1,-1})</f>
        <v>0</v>
      </c>
      <c r="EI268">
        <f t="shared" si="261"/>
        <v>0</v>
      </c>
      <c r="EJ268" s="17">
        <f t="shared" si="262"/>
        <v>100</v>
      </c>
    </row>
    <row r="269" spans="1:140">
      <c r="A269">
        <v>269</v>
      </c>
      <c r="B269" t="str">
        <f t="shared" si="210"/>
        <v>Pass</v>
      </c>
      <c r="C269" t="str">
        <f>IF(COUNTBLANK(Survey!B269:FM269)=$C$2, "Pass", "Fail")</f>
        <v>Pass</v>
      </c>
      <c r="D269" s="16" t="str">
        <f t="shared" si="211"/>
        <v>Fail</v>
      </c>
      <c r="E269" t="str">
        <f>IF(OR(ISBLANK(Survey!AL269),COUNTIF(G269:BJ269,"Fail")),"Fail","Pass")</f>
        <v>Fail</v>
      </c>
      <c r="F269" s="265"/>
      <c r="G269" s="16" t="str">
        <f t="shared" si="212"/>
        <v>Fail</v>
      </c>
      <c r="H269" s="139">
        <f>COUNTBLANK(Survey!B269:D269)+COUNTBLANK(Survey!G269)+COUNTBLANK(Survey!I269)+COUNTBLANK(Survey!K269:M269)+COUNTBLANK(Survey!P269:Q269)+COUNTBLANK(Survey!T269:W269)+COUNTBLANK(Survey!Z269:AC269)+COUNTBLANK(Survey!AF269:AG269)+COUNTBLANK(Survey!AK269:AK269)</f>
        <v>21</v>
      </c>
      <c r="I269" t="str">
        <f t="shared" si="213"/>
        <v>Fail</v>
      </c>
      <c r="J269" t="b">
        <f>IF(Survey!E269="No",TRUE,FALSE)</f>
        <v>0</v>
      </c>
      <c r="K269" s="29" cm="1">
        <f t="array" ref="K269">IF(COUNTA(Survey!$E$4:$E$695)=1, 0, SUM(IF(COUNTIF(Survey!$E$4:$E$695, Survey!$E$4:$E$695)=1,1,0)))</f>
        <v>0</v>
      </c>
      <c r="L269" s="29">
        <f>LEN(Survey!E269)</f>
        <v>0</v>
      </c>
      <c r="M269" s="16" t="str">
        <f t="shared" si="214"/>
        <v>Fail</v>
      </c>
      <c r="N269" t="b">
        <f>IF(Survey!F269="No",TRUE,FALSE)</f>
        <v>0</v>
      </c>
      <c r="O269" t="b">
        <f>Survey!F269=Survey!E269</f>
        <v>1</v>
      </c>
      <c r="P269">
        <f>COUNTIF(Survey!$F$4:$F$695,Survey!F269)</f>
        <v>0</v>
      </c>
      <c r="Q269" s="28">
        <f>LEN(Survey!F269)</f>
        <v>0</v>
      </c>
      <c r="R269" s="16" t="str">
        <f t="shared" si="215"/>
        <v>Pass</v>
      </c>
      <c r="S269" s="29">
        <f>MOD((LEN(Survey!H269)+2),11)</f>
        <v>2</v>
      </c>
      <c r="T269">
        <f>COUNTIF(Survey!$H$4:$H$695,Survey!H269)</f>
        <v>0</v>
      </c>
      <c r="U269" s="28" t="str">
        <f>IF(Survey!$L269="Prospectus fund", "Yes", "No")</f>
        <v>No</v>
      </c>
      <c r="V269" s="16" t="str">
        <f t="shared" si="216"/>
        <v>Pass</v>
      </c>
      <c r="W269" s="29">
        <f>MOD((LEN(Survey!J269)+2),11)</f>
        <v>2</v>
      </c>
      <c r="X269">
        <f>COUNTIF(Survey!$J$4:$J$695,Survey!J269)</f>
        <v>0</v>
      </c>
      <c r="Y269" s="30" t="b">
        <f>IF(OR(Survey!$M269="ETF",Survey!$M269="ETF, alternative mutual fund",Survey!$M269="Closed-end", Survey!$M269="Split share corp", Survey!$I269="Yes"),TRUE,FALSE)</f>
        <v>0</v>
      </c>
      <c r="Z269" s="16" t="str">
        <f>IFERROR(IF(AND(OR(AC269=AD269,AD269 = "Either"),NOT(ISBLANK(Survey!K269))),"Pass","Fail"),"Pass")</f>
        <v>Fail</v>
      </c>
      <c r="AA269" s="31" cm="1">
        <f t="array" ref="AA269">SUM(SUMIF(Survey!CH269:DA269,{"&gt;0","&lt;0"})*{1,-1})</f>
        <v>0</v>
      </c>
      <c r="AB269" s="33" cm="1">
        <f t="array" ref="AB269">SUM(SUMIF(Survey!CK269,{"&gt;0","&lt;0"})*{1,-1})+SUM(SUMIF(Survey!CU269,{"&gt;0","&lt;0"})*{1,-1})</f>
        <v>0</v>
      </c>
      <c r="AC269" s="33">
        <f>Survey!K269</f>
        <v>0</v>
      </c>
      <c r="AD269" s="32" t="str">
        <f t="shared" si="217"/>
        <v>Either</v>
      </c>
      <c r="AE269" s="16" t="str">
        <f t="shared" si="218"/>
        <v>Fail</v>
      </c>
      <c r="AF269" s="58" cm="1">
        <f t="array" ref="AF269">SUM(SUMIF(Survey!CH269:DA269,{"&gt;0","&lt;0"})*{1,-1})+SUM(SUMIF(Survey!DC269:DV269,{"&gt;0","&lt;0"})*{1,-1})</f>
        <v>0</v>
      </c>
      <c r="AG269" s="58">
        <f>IFERROR(AF269/(Survey!$BA269),0)</f>
        <v>0</v>
      </c>
      <c r="AH269" s="104" t="b">
        <f>IF(OR(Survey!$M269="Alternative strategy or hedge",Survey!$M269="Private asset",Survey!$L269="Prospectus fund"),TRUE,FALSE)</f>
        <v>0</v>
      </c>
      <c r="AI269" s="104" t="b">
        <f>NOT(ISBLANK(Survey!$M269))</f>
        <v>0</v>
      </c>
      <c r="AJ269" s="16" t="str">
        <f t="shared" si="219"/>
        <v>Fail</v>
      </c>
      <c r="AK269" t="b">
        <f>IF(Survey!W269="No",TRUE,FALSE)</f>
        <v>0</v>
      </c>
      <c r="AL269" s="119">
        <f>MOD((LEN(Survey!W269)+2),22)</f>
        <v>2</v>
      </c>
      <c r="AM269" t="str">
        <f t="shared" si="220"/>
        <v>Pass</v>
      </c>
      <c r="AN269" s="33" t="b">
        <f>NOT(ISNUMBER(SEARCH("Other",Survey!$Q269)))</f>
        <v>1</v>
      </c>
      <c r="AO269" s="32" t="b">
        <f>NOT(ISBLANK(Survey!$R269))</f>
        <v>0</v>
      </c>
      <c r="AP269" s="16" t="str">
        <f t="shared" si="221"/>
        <v>Pass</v>
      </c>
      <c r="AQ269" s="114">
        <f>COUNTBLANK(Survey!$X269)</f>
        <v>1</v>
      </c>
      <c r="AR269" s="58">
        <f>IF(AND(Survey!L269&lt;&gt;"Exempt fund",OR(Survey!$M269="ETF",Survey!$M269="ETF, alternative mutual fund",Survey!$M269="Mutual fund",Survey!$M269="Alternative mutual fund",Survey!$M269="Money market")),1,0)</f>
        <v>0</v>
      </c>
      <c r="AS269" s="16" t="str">
        <f t="shared" si="222"/>
        <v>Pass</v>
      </c>
      <c r="AT269" s="33" t="b">
        <f>NOT(ISNUMBER(SEARCH("Yes",Survey!$AC269)))</f>
        <v>1</v>
      </c>
      <c r="AU269" s="32" t="b">
        <f>IF(COUNTBLANK(Survey!$AD269:$AE269)=0,TRUE, FALSE)</f>
        <v>0</v>
      </c>
      <c r="AV269" s="16" t="str">
        <f t="shared" si="223"/>
        <v>Pass</v>
      </c>
      <c r="AW269" s="33" t="b">
        <f>NOT(ISNUMBER(SEARCH("Yes",Survey!$AF269)))</f>
        <v>1</v>
      </c>
      <c r="AX269" s="32" t="b">
        <f>NOT(ISBLANK(Survey!$AH269))</f>
        <v>0</v>
      </c>
      <c r="AY269" s="16" t="str">
        <f t="shared" si="224"/>
        <v>Pass</v>
      </c>
      <c r="AZ269" s="33" t="b">
        <f>NOT(OR(ISNUMBER(SEARCH("Other",Survey!$AH269)),ISNUMBER(SEARCH("Multiple",Survey!$AH269))))</f>
        <v>1</v>
      </c>
      <c r="BA269" s="32" t="b">
        <f>NOT(ISBLANK(Survey!$AI269))</f>
        <v>0</v>
      </c>
      <c r="BB269" s="16" t="str">
        <f t="shared" si="225"/>
        <v>Fail</v>
      </c>
      <c r="BC269" s="114">
        <f>IF(ABS(Survey!$BA269)&gt;0, 1,0)</f>
        <v>0</v>
      </c>
      <c r="BD269" s="114">
        <f>IF(COUNTBLANK(Survey!$AL269)=0,1,0)</f>
        <v>0</v>
      </c>
      <c r="BE269" s="16" t="str">
        <f t="shared" si="226"/>
        <v>Pass</v>
      </c>
      <c r="BF269" s="114">
        <f>IF(ISBLANK(Survey!$AL269),0,1)</f>
        <v>0</v>
      </c>
      <c r="BG269" s="133">
        <f>COUNTBLANK(Survey!$AM269)</f>
        <v>1</v>
      </c>
      <c r="BH269" s="16" t="str">
        <f t="shared" si="227"/>
        <v>Pass</v>
      </c>
      <c r="BI269" s="114">
        <f>IF(OR(Survey!$AM269="Closed",ISBLANK(Survey!$AM269)),0,1)</f>
        <v>0</v>
      </c>
      <c r="BJ269" s="133">
        <f>IF(ISBLANK(Survey!$AN269),1,0)</f>
        <v>1</v>
      </c>
      <c r="BK269" s="118" t="str">
        <f t="shared" si="228"/>
        <v>Pass</v>
      </c>
      <c r="BL269" s="31" cm="1">
        <f t="array" ref="BL269">SUM(SUMIF(Survey!AO269:AP269,{"&gt;0","&lt;0"})*{1,-1})</f>
        <v>0</v>
      </c>
      <c r="BM269">
        <f t="shared" si="229"/>
        <v>0</v>
      </c>
      <c r="BN269">
        <f t="shared" si="230"/>
        <v>100</v>
      </c>
      <c r="BO269" s="118" t="str">
        <f t="shared" si="231"/>
        <v>Pass</v>
      </c>
      <c r="BP269">
        <f>IF(Survey!AQ269="No",0,1)</f>
        <v>1</v>
      </c>
      <c r="BQ269" s="207">
        <f>MOD((LEN(Survey!AQ269)+2),22)</f>
        <v>2</v>
      </c>
      <c r="BR269">
        <f>IF(Survey!AR269="No",0,1)</f>
        <v>1</v>
      </c>
      <c r="BS269" s="207">
        <f>MOD((LEN(Survey!AR269)+2),22)</f>
        <v>2</v>
      </c>
      <c r="BT269" s="114">
        <f>COUNTBLANK(Survey!$AQ269:$AS269)+COUNTBLANK(Survey!$AU269)</f>
        <v>4</v>
      </c>
      <c r="BU269" s="114">
        <f>IF(Survey!$I269="Yes",1,0)</f>
        <v>0</v>
      </c>
      <c r="BV269" s="114">
        <f>IF(OR(Survey!$M269="Mutual fund",Survey!$M269="Alternative mutual fund",Survey!$M269="Money market"),1,0)</f>
        <v>0</v>
      </c>
      <c r="BW269" s="119">
        <f>IF(OR(Survey!$M269="ETF",Survey!$M269="ETF, alternative mutual fund"),1,0)</f>
        <v>0</v>
      </c>
      <c r="BX269" s="16" t="str">
        <f t="shared" si="232"/>
        <v>Pass</v>
      </c>
      <c r="BY269" s="33">
        <f>IF(ISNUMBER(SEARCH("Other",Survey!$AS269)), 1, 0)</f>
        <v>0</v>
      </c>
      <c r="BZ269" s="58" t="b">
        <f>NOT(ISBLANK(Survey!$AT269))</f>
        <v>0</v>
      </c>
      <c r="CA269" s="16" t="str">
        <f t="shared" si="233"/>
        <v>Pass</v>
      </c>
      <c r="CB269" s="114">
        <f>IF(Survey!$BB269=0, 0,1)</f>
        <v>0</v>
      </c>
      <c r="CC269" s="58">
        <f>Survey!$AV269</f>
        <v>0</v>
      </c>
      <c r="CD269" s="58">
        <f>Survey!$BC269+Survey!$BD269+ABS(Survey!$BE269)-ABS(Survey!$BF269)-ABS(Survey!$BG269)-ABS(Survey!$BL269)</f>
        <v>0</v>
      </c>
      <c r="CE269" s="138">
        <f>Survey!BB269+(ABS(Survey!$BH269)-ABS(Survey!$BI269)+ABS(Survey!$BJ269)-ABS(Survey!$BK269))*0.5</f>
        <v>0</v>
      </c>
      <c r="CF269" s="58">
        <f t="shared" si="234"/>
        <v>0</v>
      </c>
      <c r="CG269" s="58">
        <f>IF(AND($CC269&gt;$CF269-0.2,$CC269&lt;$CF269+0.2,ISBLANK(Survey!$AV269)=FALSE),0,1)</f>
        <v>1</v>
      </c>
      <c r="CH269" s="133">
        <f>IF(ISBLANK(Survey!$AW269),1,0)</f>
        <v>1</v>
      </c>
      <c r="CI269" s="16" t="str">
        <f t="shared" si="235"/>
        <v>Pass</v>
      </c>
      <c r="CJ269" s="114">
        <f>IF(Survey!$BB269=0, 0,1)</f>
        <v>0</v>
      </c>
      <c r="CK269" s="58">
        <f>IF(AND(Survey!$AX269&gt;=0,Survey!$AX269&lt;=0.2,Survey!$AX269&lt;&gt;""),0,1)</f>
        <v>1</v>
      </c>
      <c r="CL269" s="114">
        <f>IF(ISBLANK(Survey!$AY269),1,0)</f>
        <v>1</v>
      </c>
      <c r="CM269" s="16" t="str">
        <f t="shared" si="236"/>
        <v>Fail</v>
      </c>
      <c r="CN269" s="133">
        <f>Survey!$AZ269</f>
        <v>0</v>
      </c>
      <c r="CO269" s="16" t="str">
        <f t="shared" si="237"/>
        <v>Pass</v>
      </c>
      <c r="CP269" s="31">
        <f>Survey!$BA269</f>
        <v>0</v>
      </c>
      <c r="CQ269" s="138">
        <f>Survey!$BB269+Survey!$BC269+Survey!$BD269+ABS(Survey!$BE269)-ABS(Survey!$BF269)-ABS(Survey!$BG269)+ABS(Survey!$BH269)-ABS(Survey!$BI269)+ABS(Survey!$BJ269)-ABS(Survey!$BK269)-ABS(Survey!$BL269)+Survey!$BM269</f>
        <v>0</v>
      </c>
      <c r="CR269" s="30">
        <f t="shared" si="238"/>
        <v>0</v>
      </c>
      <c r="CS269" s="17">
        <f t="shared" si="239"/>
        <v>0</v>
      </c>
      <c r="CT269" s="16" t="str">
        <f t="shared" si="240"/>
        <v>Pass</v>
      </c>
      <c r="CU269" s="33" t="b">
        <f>IF(ABS(Survey!$BM269)=0,TRUE,FALSE)</f>
        <v>1</v>
      </c>
      <c r="CV269" s="32" t="b">
        <f>NOT(ISBLANK(Survey!$BN269))</f>
        <v>0</v>
      </c>
      <c r="CW269" t="str">
        <f t="shared" si="241"/>
        <v>Fail</v>
      </c>
      <c r="CX269" s="25">
        <f>Survey!$BA269</f>
        <v>0</v>
      </c>
      <c r="CY269" s="25" cm="1">
        <f t="array" ref="CY269">SUM(SUMIF(Survey!BP269:BW269,{"&gt;0","&lt;0"})*{1,-1})-SUM(SUMIF(Survey!BY269:CF269,{"&gt;0","&lt;0"})*{1,-1})</f>
        <v>0</v>
      </c>
      <c r="CZ269" s="30" t="str">
        <f t="shared" si="242"/>
        <v>No holdings</v>
      </c>
      <c r="DA269">
        <f t="shared" si="243"/>
        <v>0</v>
      </c>
      <c r="DB269" s="16" t="str">
        <f t="shared" si="244"/>
        <v>Fail</v>
      </c>
      <c r="DC269" s="31">
        <f>Survey!$BA269</f>
        <v>0</v>
      </c>
      <c r="DD269" s="31" cm="1">
        <f t="array" ref="DD269">SUM(SUMIF(Survey!CH269:DA269,{"&gt;0","&lt;0"})*{1,-1})-SUM(SUMIF(Survey!DC269:DV269,{"&gt;0","&lt;0"})*{1,-1})</f>
        <v>0</v>
      </c>
      <c r="DE269" s="30" t="str">
        <f t="shared" si="245"/>
        <v>No holdings</v>
      </c>
      <c r="DF269" s="17">
        <f t="shared" si="246"/>
        <v>0</v>
      </c>
      <c r="DG269" s="16" t="str">
        <f t="shared" si="247"/>
        <v>Pass</v>
      </c>
      <c r="DH269" s="33" t="b">
        <f>IF(ABS(Survey!$DA269)=0,TRUE,FALSE)</f>
        <v>1</v>
      </c>
      <c r="DI269" s="32" t="b">
        <f>NOT(ISBLANK(Survey!$DB269))</f>
        <v>0</v>
      </c>
      <c r="DJ269" s="16" t="str">
        <f t="shared" si="248"/>
        <v>Pass</v>
      </c>
      <c r="DK269" s="33" t="b">
        <f>IF(ABS(Survey!$DV269)=0,TRUE,FALSE)</f>
        <v>1</v>
      </c>
      <c r="DL269" s="32" t="b">
        <f>NOT(ISBLANK(Survey!$DW269))</f>
        <v>0</v>
      </c>
      <c r="DM269" t="str">
        <f t="shared" si="249"/>
        <v>Pass</v>
      </c>
      <c r="DN269" s="25" cm="1">
        <f t="array" ref="DN269">SUM(SUMIF(Survey!CW269,{"&gt;0","&lt;0"})*{1,-1})+SUM(SUMIF(Survey!DR269,{"&gt;0","&lt;0"})*{1,-1})</f>
        <v>0</v>
      </c>
      <c r="DO269" s="25">
        <f>SUM(SUMIF(Survey!DY269:EE269,{"&gt;0","&lt;0"})*{1,-1})+SUM(SUMIF(Survey!EG269:EM269,{"&gt;0","&lt;0"})*{1,-1})</f>
        <v>0</v>
      </c>
      <c r="DP269">
        <f t="shared" si="250"/>
        <v>0</v>
      </c>
      <c r="DQ269">
        <f t="shared" si="251"/>
        <v>0</v>
      </c>
      <c r="DR269" s="16" t="str">
        <f t="shared" si="252"/>
        <v>Pass</v>
      </c>
      <c r="DS269" s="33" t="b">
        <f>IF(ABS(Survey!$EE269)=0,TRUE,FALSE)</f>
        <v>1</v>
      </c>
      <c r="DT269" s="32" t="b">
        <f>NOT(ISBLANK(Survey!EF269))</f>
        <v>0</v>
      </c>
      <c r="DU269" s="16" t="str">
        <f t="shared" si="253"/>
        <v>Pass</v>
      </c>
      <c r="DV269" s="33" t="b">
        <f>IF(ABS(Survey!$EM269)=0,TRUE,FALSE)</f>
        <v>1</v>
      </c>
      <c r="DW269" s="32" t="b">
        <f>NOT(ISBLANK(Survey!$EN269))</f>
        <v>0</v>
      </c>
      <c r="DX269" s="16" t="str">
        <f t="shared" si="254"/>
        <v>Fail</v>
      </c>
      <c r="DY269" s="31">
        <f>SUM(SUMIF(Survey!ET269:EV269,{"&gt;0","&lt;0"})*{1,-1})</f>
        <v>0</v>
      </c>
      <c r="DZ269">
        <f t="shared" si="255"/>
        <v>0</v>
      </c>
      <c r="EA269">
        <f t="shared" si="256"/>
        <v>100</v>
      </c>
      <c r="EB269" s="30" t="b">
        <f>IF(OR(Survey!$M269="ETF",Survey!$M269="ETF, alternative mutual fund",Survey!$M269="Closed-end", Survey!$M269="Split share corp"),TRUE,FALSE)</f>
        <v>0</v>
      </c>
      <c r="EC269" s="16" t="str">
        <f t="shared" si="257"/>
        <v>Fail</v>
      </c>
      <c r="ED269" s="31">
        <f>SUM(SUMIF(Survey!EX269:FD269,{"&gt;0","&lt;0"})*{1,-1})</f>
        <v>0</v>
      </c>
      <c r="EE269">
        <f t="shared" si="258"/>
        <v>0</v>
      </c>
      <c r="EF269" s="17">
        <f t="shared" si="259"/>
        <v>100</v>
      </c>
      <c r="EG269" s="16" t="str">
        <f t="shared" si="260"/>
        <v>Fail</v>
      </c>
      <c r="EH269" s="31">
        <f>SUM(SUMIF(Survey!FF269:FL269,{"&gt;0","&lt;0"})*{1,-1})</f>
        <v>0</v>
      </c>
      <c r="EI269">
        <f t="shared" si="261"/>
        <v>0</v>
      </c>
      <c r="EJ269" s="17">
        <f t="shared" si="262"/>
        <v>100</v>
      </c>
    </row>
    <row r="270" spans="1:140">
      <c r="A270">
        <v>270</v>
      </c>
      <c r="B270" t="str">
        <f t="shared" si="210"/>
        <v>Pass</v>
      </c>
      <c r="C270" t="str">
        <f>IF(COUNTBLANK(Survey!B270:FM270)=$C$2, "Pass", "Fail")</f>
        <v>Pass</v>
      </c>
      <c r="D270" s="16" t="str">
        <f t="shared" si="211"/>
        <v>Fail</v>
      </c>
      <c r="E270" t="str">
        <f>IF(OR(ISBLANK(Survey!AL270),COUNTIF(G270:BJ270,"Fail")),"Fail","Pass")</f>
        <v>Fail</v>
      </c>
      <c r="F270" s="265"/>
      <c r="G270" s="16" t="str">
        <f t="shared" si="212"/>
        <v>Fail</v>
      </c>
      <c r="H270" s="139">
        <f>COUNTBLANK(Survey!B270:D270)+COUNTBLANK(Survey!G270)+COUNTBLANK(Survey!I270)+COUNTBLANK(Survey!K270:M270)+COUNTBLANK(Survey!P270:Q270)+COUNTBLANK(Survey!T270:W270)+COUNTBLANK(Survey!Z270:AC270)+COUNTBLANK(Survey!AF270:AG270)+COUNTBLANK(Survey!AK270:AK270)</f>
        <v>21</v>
      </c>
      <c r="I270" t="str">
        <f t="shared" si="213"/>
        <v>Fail</v>
      </c>
      <c r="J270" t="b">
        <f>IF(Survey!E270="No",TRUE,FALSE)</f>
        <v>0</v>
      </c>
      <c r="K270" s="29" cm="1">
        <f t="array" ref="K270">IF(COUNTA(Survey!$E$4:$E$695)=1, 0, SUM(IF(COUNTIF(Survey!$E$4:$E$695, Survey!$E$4:$E$695)=1,1,0)))</f>
        <v>0</v>
      </c>
      <c r="L270" s="29">
        <f>LEN(Survey!E270)</f>
        <v>0</v>
      </c>
      <c r="M270" s="16" t="str">
        <f t="shared" si="214"/>
        <v>Fail</v>
      </c>
      <c r="N270" t="b">
        <f>IF(Survey!F270="No",TRUE,FALSE)</f>
        <v>0</v>
      </c>
      <c r="O270" t="b">
        <f>Survey!F270=Survey!E270</f>
        <v>1</v>
      </c>
      <c r="P270">
        <f>COUNTIF(Survey!$F$4:$F$695,Survey!F270)</f>
        <v>0</v>
      </c>
      <c r="Q270" s="28">
        <f>LEN(Survey!F270)</f>
        <v>0</v>
      </c>
      <c r="R270" s="16" t="str">
        <f t="shared" si="215"/>
        <v>Pass</v>
      </c>
      <c r="S270" s="29">
        <f>MOD((LEN(Survey!H270)+2),11)</f>
        <v>2</v>
      </c>
      <c r="T270">
        <f>COUNTIF(Survey!$H$4:$H$695,Survey!H270)</f>
        <v>0</v>
      </c>
      <c r="U270" s="28" t="str">
        <f>IF(Survey!$L270="Prospectus fund", "Yes", "No")</f>
        <v>No</v>
      </c>
      <c r="V270" s="16" t="str">
        <f t="shared" si="216"/>
        <v>Pass</v>
      </c>
      <c r="W270" s="29">
        <f>MOD((LEN(Survey!J270)+2),11)</f>
        <v>2</v>
      </c>
      <c r="X270">
        <f>COUNTIF(Survey!$J$4:$J$695,Survey!J270)</f>
        <v>0</v>
      </c>
      <c r="Y270" s="30" t="b">
        <f>IF(OR(Survey!$M270="ETF",Survey!$M270="ETF, alternative mutual fund",Survey!$M270="Closed-end", Survey!$M270="Split share corp", Survey!$I270="Yes"),TRUE,FALSE)</f>
        <v>0</v>
      </c>
      <c r="Z270" s="16" t="str">
        <f>IFERROR(IF(AND(OR(AC270=AD270,AD270 = "Either"),NOT(ISBLANK(Survey!K270))),"Pass","Fail"),"Pass")</f>
        <v>Fail</v>
      </c>
      <c r="AA270" s="31" cm="1">
        <f t="array" ref="AA270">SUM(SUMIF(Survey!CH270:DA270,{"&gt;0","&lt;0"})*{1,-1})</f>
        <v>0</v>
      </c>
      <c r="AB270" s="33" cm="1">
        <f t="array" ref="AB270">SUM(SUMIF(Survey!CK270,{"&gt;0","&lt;0"})*{1,-1})+SUM(SUMIF(Survey!CU270,{"&gt;0","&lt;0"})*{1,-1})</f>
        <v>0</v>
      </c>
      <c r="AC270" s="33">
        <f>Survey!K270</f>
        <v>0</v>
      </c>
      <c r="AD270" s="32" t="str">
        <f t="shared" si="217"/>
        <v>Either</v>
      </c>
      <c r="AE270" s="16" t="str">
        <f t="shared" si="218"/>
        <v>Fail</v>
      </c>
      <c r="AF270" s="58" cm="1">
        <f t="array" ref="AF270">SUM(SUMIF(Survey!CH270:DA270,{"&gt;0","&lt;0"})*{1,-1})+SUM(SUMIF(Survey!DC270:DV270,{"&gt;0","&lt;0"})*{1,-1})</f>
        <v>0</v>
      </c>
      <c r="AG270" s="58">
        <f>IFERROR(AF270/(Survey!$BA270),0)</f>
        <v>0</v>
      </c>
      <c r="AH270" s="104" t="b">
        <f>IF(OR(Survey!$M270="Alternative strategy or hedge",Survey!$M270="Private asset",Survey!$L270="Prospectus fund"),TRUE,FALSE)</f>
        <v>0</v>
      </c>
      <c r="AI270" s="104" t="b">
        <f>NOT(ISBLANK(Survey!$M270))</f>
        <v>0</v>
      </c>
      <c r="AJ270" s="16" t="str">
        <f t="shared" si="219"/>
        <v>Fail</v>
      </c>
      <c r="AK270" t="b">
        <f>IF(Survey!W270="No",TRUE,FALSE)</f>
        <v>0</v>
      </c>
      <c r="AL270" s="119">
        <f>MOD((LEN(Survey!W270)+2),22)</f>
        <v>2</v>
      </c>
      <c r="AM270" t="str">
        <f t="shared" si="220"/>
        <v>Pass</v>
      </c>
      <c r="AN270" s="33" t="b">
        <f>NOT(ISNUMBER(SEARCH("Other",Survey!$Q270)))</f>
        <v>1</v>
      </c>
      <c r="AO270" s="32" t="b">
        <f>NOT(ISBLANK(Survey!$R270))</f>
        <v>0</v>
      </c>
      <c r="AP270" s="16" t="str">
        <f t="shared" si="221"/>
        <v>Pass</v>
      </c>
      <c r="AQ270" s="114">
        <f>COUNTBLANK(Survey!$X270)</f>
        <v>1</v>
      </c>
      <c r="AR270" s="58">
        <f>IF(AND(Survey!L270&lt;&gt;"Exempt fund",OR(Survey!$M270="ETF",Survey!$M270="ETF, alternative mutual fund",Survey!$M270="Mutual fund",Survey!$M270="Alternative mutual fund",Survey!$M270="Money market")),1,0)</f>
        <v>0</v>
      </c>
      <c r="AS270" s="16" t="str">
        <f t="shared" si="222"/>
        <v>Pass</v>
      </c>
      <c r="AT270" s="33" t="b">
        <f>NOT(ISNUMBER(SEARCH("Yes",Survey!$AC270)))</f>
        <v>1</v>
      </c>
      <c r="AU270" s="32" t="b">
        <f>IF(COUNTBLANK(Survey!$AD270:$AE270)=0,TRUE, FALSE)</f>
        <v>0</v>
      </c>
      <c r="AV270" s="16" t="str">
        <f t="shared" si="223"/>
        <v>Pass</v>
      </c>
      <c r="AW270" s="33" t="b">
        <f>NOT(ISNUMBER(SEARCH("Yes",Survey!$AF270)))</f>
        <v>1</v>
      </c>
      <c r="AX270" s="32" t="b">
        <f>NOT(ISBLANK(Survey!$AH270))</f>
        <v>0</v>
      </c>
      <c r="AY270" s="16" t="str">
        <f t="shared" si="224"/>
        <v>Pass</v>
      </c>
      <c r="AZ270" s="33" t="b">
        <f>NOT(OR(ISNUMBER(SEARCH("Other",Survey!$AH270)),ISNUMBER(SEARCH("Multiple",Survey!$AH270))))</f>
        <v>1</v>
      </c>
      <c r="BA270" s="32" t="b">
        <f>NOT(ISBLANK(Survey!$AI270))</f>
        <v>0</v>
      </c>
      <c r="BB270" s="16" t="str">
        <f t="shared" si="225"/>
        <v>Fail</v>
      </c>
      <c r="BC270" s="114">
        <f>IF(ABS(Survey!$BA270)&gt;0, 1,0)</f>
        <v>0</v>
      </c>
      <c r="BD270" s="114">
        <f>IF(COUNTBLANK(Survey!$AL270)=0,1,0)</f>
        <v>0</v>
      </c>
      <c r="BE270" s="16" t="str">
        <f t="shared" si="226"/>
        <v>Pass</v>
      </c>
      <c r="BF270" s="114">
        <f>IF(ISBLANK(Survey!$AL270),0,1)</f>
        <v>0</v>
      </c>
      <c r="BG270" s="133">
        <f>COUNTBLANK(Survey!$AM270)</f>
        <v>1</v>
      </c>
      <c r="BH270" s="16" t="str">
        <f t="shared" si="227"/>
        <v>Pass</v>
      </c>
      <c r="BI270" s="114">
        <f>IF(OR(Survey!$AM270="Closed",ISBLANK(Survey!$AM270)),0,1)</f>
        <v>0</v>
      </c>
      <c r="BJ270" s="133">
        <f>IF(ISBLANK(Survey!$AN270),1,0)</f>
        <v>1</v>
      </c>
      <c r="BK270" s="118" t="str">
        <f t="shared" si="228"/>
        <v>Pass</v>
      </c>
      <c r="BL270" s="31" cm="1">
        <f t="array" ref="BL270">SUM(SUMIF(Survey!AO270:AP270,{"&gt;0","&lt;0"})*{1,-1})</f>
        <v>0</v>
      </c>
      <c r="BM270">
        <f t="shared" si="229"/>
        <v>0</v>
      </c>
      <c r="BN270">
        <f t="shared" si="230"/>
        <v>100</v>
      </c>
      <c r="BO270" s="118" t="str">
        <f t="shared" si="231"/>
        <v>Pass</v>
      </c>
      <c r="BP270">
        <f>IF(Survey!AQ270="No",0,1)</f>
        <v>1</v>
      </c>
      <c r="BQ270" s="207">
        <f>MOD((LEN(Survey!AQ270)+2),22)</f>
        <v>2</v>
      </c>
      <c r="BR270">
        <f>IF(Survey!AR270="No",0,1)</f>
        <v>1</v>
      </c>
      <c r="BS270" s="207">
        <f>MOD((LEN(Survey!AR270)+2),22)</f>
        <v>2</v>
      </c>
      <c r="BT270" s="114">
        <f>COUNTBLANK(Survey!$AQ270:$AS270)+COUNTBLANK(Survey!$AU270)</f>
        <v>4</v>
      </c>
      <c r="BU270" s="114">
        <f>IF(Survey!$I270="Yes",1,0)</f>
        <v>0</v>
      </c>
      <c r="BV270" s="114">
        <f>IF(OR(Survey!$M270="Mutual fund",Survey!$M270="Alternative mutual fund",Survey!$M270="Money market"),1,0)</f>
        <v>0</v>
      </c>
      <c r="BW270" s="119">
        <f>IF(OR(Survey!$M270="ETF",Survey!$M270="ETF, alternative mutual fund"),1,0)</f>
        <v>0</v>
      </c>
      <c r="BX270" s="16" t="str">
        <f t="shared" si="232"/>
        <v>Pass</v>
      </c>
      <c r="BY270" s="33">
        <f>IF(ISNUMBER(SEARCH("Other",Survey!$AS270)), 1, 0)</f>
        <v>0</v>
      </c>
      <c r="BZ270" s="58" t="b">
        <f>NOT(ISBLANK(Survey!$AT270))</f>
        <v>0</v>
      </c>
      <c r="CA270" s="16" t="str">
        <f t="shared" si="233"/>
        <v>Pass</v>
      </c>
      <c r="CB270" s="114">
        <f>IF(Survey!$BB270=0, 0,1)</f>
        <v>0</v>
      </c>
      <c r="CC270" s="58">
        <f>Survey!$AV270</f>
        <v>0</v>
      </c>
      <c r="CD270" s="58">
        <f>Survey!$BC270+Survey!$BD270+ABS(Survey!$BE270)-ABS(Survey!$BF270)-ABS(Survey!$BG270)-ABS(Survey!$BL270)</f>
        <v>0</v>
      </c>
      <c r="CE270" s="138">
        <f>Survey!BB270+(ABS(Survey!$BH270)-ABS(Survey!$BI270)+ABS(Survey!$BJ270)-ABS(Survey!$BK270))*0.5</f>
        <v>0</v>
      </c>
      <c r="CF270" s="58">
        <f t="shared" si="234"/>
        <v>0</v>
      </c>
      <c r="CG270" s="58">
        <f>IF(AND($CC270&gt;$CF270-0.2,$CC270&lt;$CF270+0.2,ISBLANK(Survey!$AV270)=FALSE),0,1)</f>
        <v>1</v>
      </c>
      <c r="CH270" s="133">
        <f>IF(ISBLANK(Survey!$AW270),1,0)</f>
        <v>1</v>
      </c>
      <c r="CI270" s="16" t="str">
        <f t="shared" si="235"/>
        <v>Pass</v>
      </c>
      <c r="CJ270" s="114">
        <f>IF(Survey!$BB270=0, 0,1)</f>
        <v>0</v>
      </c>
      <c r="CK270" s="58">
        <f>IF(AND(Survey!$AX270&gt;=0,Survey!$AX270&lt;=0.2,Survey!$AX270&lt;&gt;""),0,1)</f>
        <v>1</v>
      </c>
      <c r="CL270" s="114">
        <f>IF(ISBLANK(Survey!$AY270),1,0)</f>
        <v>1</v>
      </c>
      <c r="CM270" s="16" t="str">
        <f t="shared" si="236"/>
        <v>Fail</v>
      </c>
      <c r="CN270" s="133">
        <f>Survey!$AZ270</f>
        <v>0</v>
      </c>
      <c r="CO270" s="16" t="str">
        <f t="shared" si="237"/>
        <v>Pass</v>
      </c>
      <c r="CP270" s="31">
        <f>Survey!$BA270</f>
        <v>0</v>
      </c>
      <c r="CQ270" s="138">
        <f>Survey!$BB270+Survey!$BC270+Survey!$BD270+ABS(Survey!$BE270)-ABS(Survey!$BF270)-ABS(Survey!$BG270)+ABS(Survey!$BH270)-ABS(Survey!$BI270)+ABS(Survey!$BJ270)-ABS(Survey!$BK270)-ABS(Survey!$BL270)+Survey!$BM270</f>
        <v>0</v>
      </c>
      <c r="CR270" s="30">
        <f t="shared" si="238"/>
        <v>0</v>
      </c>
      <c r="CS270" s="17">
        <f t="shared" si="239"/>
        <v>0</v>
      </c>
      <c r="CT270" s="16" t="str">
        <f t="shared" si="240"/>
        <v>Pass</v>
      </c>
      <c r="CU270" s="33" t="b">
        <f>IF(ABS(Survey!$BM270)=0,TRUE,FALSE)</f>
        <v>1</v>
      </c>
      <c r="CV270" s="32" t="b">
        <f>NOT(ISBLANK(Survey!$BN270))</f>
        <v>0</v>
      </c>
      <c r="CW270" t="str">
        <f t="shared" si="241"/>
        <v>Fail</v>
      </c>
      <c r="CX270" s="25">
        <f>Survey!$BA270</f>
        <v>0</v>
      </c>
      <c r="CY270" s="25" cm="1">
        <f t="array" ref="CY270">SUM(SUMIF(Survey!BP270:BW270,{"&gt;0","&lt;0"})*{1,-1})-SUM(SUMIF(Survey!BY270:CF270,{"&gt;0","&lt;0"})*{1,-1})</f>
        <v>0</v>
      </c>
      <c r="CZ270" s="30" t="str">
        <f t="shared" si="242"/>
        <v>No holdings</v>
      </c>
      <c r="DA270">
        <f t="shared" si="243"/>
        <v>0</v>
      </c>
      <c r="DB270" s="16" t="str">
        <f t="shared" si="244"/>
        <v>Fail</v>
      </c>
      <c r="DC270" s="31">
        <f>Survey!$BA270</f>
        <v>0</v>
      </c>
      <c r="DD270" s="31" cm="1">
        <f t="array" ref="DD270">SUM(SUMIF(Survey!CH270:DA270,{"&gt;0","&lt;0"})*{1,-1})-SUM(SUMIF(Survey!DC270:DV270,{"&gt;0","&lt;0"})*{1,-1})</f>
        <v>0</v>
      </c>
      <c r="DE270" s="30" t="str">
        <f t="shared" si="245"/>
        <v>No holdings</v>
      </c>
      <c r="DF270" s="17">
        <f t="shared" si="246"/>
        <v>0</v>
      </c>
      <c r="DG270" s="16" t="str">
        <f t="shared" si="247"/>
        <v>Pass</v>
      </c>
      <c r="DH270" s="33" t="b">
        <f>IF(ABS(Survey!$DA270)=0,TRUE,FALSE)</f>
        <v>1</v>
      </c>
      <c r="DI270" s="32" t="b">
        <f>NOT(ISBLANK(Survey!$DB270))</f>
        <v>0</v>
      </c>
      <c r="DJ270" s="16" t="str">
        <f t="shared" si="248"/>
        <v>Pass</v>
      </c>
      <c r="DK270" s="33" t="b">
        <f>IF(ABS(Survey!$DV270)=0,TRUE,FALSE)</f>
        <v>1</v>
      </c>
      <c r="DL270" s="32" t="b">
        <f>NOT(ISBLANK(Survey!$DW270))</f>
        <v>0</v>
      </c>
      <c r="DM270" t="str">
        <f t="shared" si="249"/>
        <v>Pass</v>
      </c>
      <c r="DN270" s="25" cm="1">
        <f t="array" ref="DN270">SUM(SUMIF(Survey!CW270,{"&gt;0","&lt;0"})*{1,-1})+SUM(SUMIF(Survey!DR270,{"&gt;0","&lt;0"})*{1,-1})</f>
        <v>0</v>
      </c>
      <c r="DO270" s="25">
        <f>SUM(SUMIF(Survey!DY270:EE270,{"&gt;0","&lt;0"})*{1,-1})+SUM(SUMIF(Survey!EG270:EM270,{"&gt;0","&lt;0"})*{1,-1})</f>
        <v>0</v>
      </c>
      <c r="DP270">
        <f t="shared" si="250"/>
        <v>0</v>
      </c>
      <c r="DQ270">
        <f t="shared" si="251"/>
        <v>0</v>
      </c>
      <c r="DR270" s="16" t="str">
        <f t="shared" si="252"/>
        <v>Pass</v>
      </c>
      <c r="DS270" s="33" t="b">
        <f>IF(ABS(Survey!$EE270)=0,TRUE,FALSE)</f>
        <v>1</v>
      </c>
      <c r="DT270" s="32" t="b">
        <f>NOT(ISBLANK(Survey!EF270))</f>
        <v>0</v>
      </c>
      <c r="DU270" s="16" t="str">
        <f t="shared" si="253"/>
        <v>Pass</v>
      </c>
      <c r="DV270" s="33" t="b">
        <f>IF(ABS(Survey!$EM270)=0,TRUE,FALSE)</f>
        <v>1</v>
      </c>
      <c r="DW270" s="32" t="b">
        <f>NOT(ISBLANK(Survey!$EN270))</f>
        <v>0</v>
      </c>
      <c r="DX270" s="16" t="str">
        <f t="shared" si="254"/>
        <v>Fail</v>
      </c>
      <c r="DY270" s="31">
        <f>SUM(SUMIF(Survey!ET270:EV270,{"&gt;0","&lt;0"})*{1,-1})</f>
        <v>0</v>
      </c>
      <c r="DZ270">
        <f t="shared" si="255"/>
        <v>0</v>
      </c>
      <c r="EA270">
        <f t="shared" si="256"/>
        <v>100</v>
      </c>
      <c r="EB270" s="30" t="b">
        <f>IF(OR(Survey!$M270="ETF",Survey!$M270="ETF, alternative mutual fund",Survey!$M270="Closed-end", Survey!$M270="Split share corp"),TRUE,FALSE)</f>
        <v>0</v>
      </c>
      <c r="EC270" s="16" t="str">
        <f t="shared" si="257"/>
        <v>Fail</v>
      </c>
      <c r="ED270" s="31">
        <f>SUM(SUMIF(Survey!EX270:FD270,{"&gt;0","&lt;0"})*{1,-1})</f>
        <v>0</v>
      </c>
      <c r="EE270">
        <f t="shared" si="258"/>
        <v>0</v>
      </c>
      <c r="EF270" s="17">
        <f t="shared" si="259"/>
        <v>100</v>
      </c>
      <c r="EG270" s="16" t="str">
        <f t="shared" si="260"/>
        <v>Fail</v>
      </c>
      <c r="EH270" s="31">
        <f>SUM(SUMIF(Survey!FF270:FL270,{"&gt;0","&lt;0"})*{1,-1})</f>
        <v>0</v>
      </c>
      <c r="EI270">
        <f t="shared" si="261"/>
        <v>0</v>
      </c>
      <c r="EJ270" s="17">
        <f t="shared" si="262"/>
        <v>100</v>
      </c>
    </row>
    <row r="271" spans="1:140">
      <c r="A271">
        <v>271</v>
      </c>
      <c r="B271" t="str">
        <f t="shared" si="210"/>
        <v>Pass</v>
      </c>
      <c r="C271" t="str">
        <f>IF(COUNTBLANK(Survey!B271:FM271)=$C$2, "Pass", "Fail")</f>
        <v>Pass</v>
      </c>
      <c r="D271" s="16" t="str">
        <f t="shared" si="211"/>
        <v>Fail</v>
      </c>
      <c r="E271" t="str">
        <f>IF(OR(ISBLANK(Survey!AL271),COUNTIF(G271:BJ271,"Fail")),"Fail","Pass")</f>
        <v>Fail</v>
      </c>
      <c r="F271" s="265"/>
      <c r="G271" s="16" t="str">
        <f t="shared" si="212"/>
        <v>Fail</v>
      </c>
      <c r="H271" s="139">
        <f>COUNTBLANK(Survey!B271:D271)+COUNTBLANK(Survey!G271)+COUNTBLANK(Survey!I271)+COUNTBLANK(Survey!K271:M271)+COUNTBLANK(Survey!P271:Q271)+COUNTBLANK(Survey!T271:W271)+COUNTBLANK(Survey!Z271:AC271)+COUNTBLANK(Survey!AF271:AG271)+COUNTBLANK(Survey!AK271:AK271)</f>
        <v>21</v>
      </c>
      <c r="I271" t="str">
        <f t="shared" si="213"/>
        <v>Fail</v>
      </c>
      <c r="J271" t="b">
        <f>IF(Survey!E271="No",TRUE,FALSE)</f>
        <v>0</v>
      </c>
      <c r="K271" s="29" cm="1">
        <f t="array" ref="K271">IF(COUNTA(Survey!$E$4:$E$695)=1, 0, SUM(IF(COUNTIF(Survey!$E$4:$E$695, Survey!$E$4:$E$695)=1,1,0)))</f>
        <v>0</v>
      </c>
      <c r="L271" s="29">
        <f>LEN(Survey!E271)</f>
        <v>0</v>
      </c>
      <c r="M271" s="16" t="str">
        <f t="shared" si="214"/>
        <v>Fail</v>
      </c>
      <c r="N271" t="b">
        <f>IF(Survey!F271="No",TRUE,FALSE)</f>
        <v>0</v>
      </c>
      <c r="O271" t="b">
        <f>Survey!F271=Survey!E271</f>
        <v>1</v>
      </c>
      <c r="P271">
        <f>COUNTIF(Survey!$F$4:$F$695,Survey!F271)</f>
        <v>0</v>
      </c>
      <c r="Q271" s="28">
        <f>LEN(Survey!F271)</f>
        <v>0</v>
      </c>
      <c r="R271" s="16" t="str">
        <f t="shared" si="215"/>
        <v>Pass</v>
      </c>
      <c r="S271" s="29">
        <f>MOD((LEN(Survey!H271)+2),11)</f>
        <v>2</v>
      </c>
      <c r="T271">
        <f>COUNTIF(Survey!$H$4:$H$695,Survey!H271)</f>
        <v>0</v>
      </c>
      <c r="U271" s="28" t="str">
        <f>IF(Survey!$L271="Prospectus fund", "Yes", "No")</f>
        <v>No</v>
      </c>
      <c r="V271" s="16" t="str">
        <f t="shared" si="216"/>
        <v>Pass</v>
      </c>
      <c r="W271" s="29">
        <f>MOD((LEN(Survey!J271)+2),11)</f>
        <v>2</v>
      </c>
      <c r="X271">
        <f>COUNTIF(Survey!$J$4:$J$695,Survey!J271)</f>
        <v>0</v>
      </c>
      <c r="Y271" s="30" t="b">
        <f>IF(OR(Survey!$M271="ETF",Survey!$M271="ETF, alternative mutual fund",Survey!$M271="Closed-end", Survey!$M271="Split share corp", Survey!$I271="Yes"),TRUE,FALSE)</f>
        <v>0</v>
      </c>
      <c r="Z271" s="16" t="str">
        <f>IFERROR(IF(AND(OR(AC271=AD271,AD271 = "Either"),NOT(ISBLANK(Survey!K271))),"Pass","Fail"),"Pass")</f>
        <v>Fail</v>
      </c>
      <c r="AA271" s="31" cm="1">
        <f t="array" ref="AA271">SUM(SUMIF(Survey!CH271:DA271,{"&gt;0","&lt;0"})*{1,-1})</f>
        <v>0</v>
      </c>
      <c r="AB271" s="33" cm="1">
        <f t="array" ref="AB271">SUM(SUMIF(Survey!CK271,{"&gt;0","&lt;0"})*{1,-1})+SUM(SUMIF(Survey!CU271,{"&gt;0","&lt;0"})*{1,-1})</f>
        <v>0</v>
      </c>
      <c r="AC271" s="33">
        <f>Survey!K271</f>
        <v>0</v>
      </c>
      <c r="AD271" s="32" t="str">
        <f t="shared" si="217"/>
        <v>Either</v>
      </c>
      <c r="AE271" s="16" t="str">
        <f t="shared" si="218"/>
        <v>Fail</v>
      </c>
      <c r="AF271" s="58" cm="1">
        <f t="array" ref="AF271">SUM(SUMIF(Survey!CH271:DA271,{"&gt;0","&lt;0"})*{1,-1})+SUM(SUMIF(Survey!DC271:DV271,{"&gt;0","&lt;0"})*{1,-1})</f>
        <v>0</v>
      </c>
      <c r="AG271" s="58">
        <f>IFERROR(AF271/(Survey!$BA271),0)</f>
        <v>0</v>
      </c>
      <c r="AH271" s="104" t="b">
        <f>IF(OR(Survey!$M271="Alternative strategy or hedge",Survey!$M271="Private asset",Survey!$L271="Prospectus fund"),TRUE,FALSE)</f>
        <v>0</v>
      </c>
      <c r="AI271" s="104" t="b">
        <f>NOT(ISBLANK(Survey!$M271))</f>
        <v>0</v>
      </c>
      <c r="AJ271" s="16" t="str">
        <f t="shared" si="219"/>
        <v>Fail</v>
      </c>
      <c r="AK271" t="b">
        <f>IF(Survey!W271="No",TRUE,FALSE)</f>
        <v>0</v>
      </c>
      <c r="AL271" s="119">
        <f>MOD((LEN(Survey!W271)+2),22)</f>
        <v>2</v>
      </c>
      <c r="AM271" t="str">
        <f t="shared" si="220"/>
        <v>Pass</v>
      </c>
      <c r="AN271" s="33" t="b">
        <f>NOT(ISNUMBER(SEARCH("Other",Survey!$Q271)))</f>
        <v>1</v>
      </c>
      <c r="AO271" s="32" t="b">
        <f>NOT(ISBLANK(Survey!$R271))</f>
        <v>0</v>
      </c>
      <c r="AP271" s="16" t="str">
        <f t="shared" si="221"/>
        <v>Pass</v>
      </c>
      <c r="AQ271" s="114">
        <f>COUNTBLANK(Survey!$X271)</f>
        <v>1</v>
      </c>
      <c r="AR271" s="58">
        <f>IF(AND(Survey!L271&lt;&gt;"Exempt fund",OR(Survey!$M271="ETF",Survey!$M271="ETF, alternative mutual fund",Survey!$M271="Mutual fund",Survey!$M271="Alternative mutual fund",Survey!$M271="Money market")),1,0)</f>
        <v>0</v>
      </c>
      <c r="AS271" s="16" t="str">
        <f t="shared" si="222"/>
        <v>Pass</v>
      </c>
      <c r="AT271" s="33" t="b">
        <f>NOT(ISNUMBER(SEARCH("Yes",Survey!$AC271)))</f>
        <v>1</v>
      </c>
      <c r="AU271" s="32" t="b">
        <f>IF(COUNTBLANK(Survey!$AD271:$AE271)=0,TRUE, FALSE)</f>
        <v>0</v>
      </c>
      <c r="AV271" s="16" t="str">
        <f t="shared" si="223"/>
        <v>Pass</v>
      </c>
      <c r="AW271" s="33" t="b">
        <f>NOT(ISNUMBER(SEARCH("Yes",Survey!$AF271)))</f>
        <v>1</v>
      </c>
      <c r="AX271" s="32" t="b">
        <f>NOT(ISBLANK(Survey!$AH271))</f>
        <v>0</v>
      </c>
      <c r="AY271" s="16" t="str">
        <f t="shared" si="224"/>
        <v>Pass</v>
      </c>
      <c r="AZ271" s="33" t="b">
        <f>NOT(OR(ISNUMBER(SEARCH("Other",Survey!$AH271)),ISNUMBER(SEARCH("Multiple",Survey!$AH271))))</f>
        <v>1</v>
      </c>
      <c r="BA271" s="32" t="b">
        <f>NOT(ISBLANK(Survey!$AI271))</f>
        <v>0</v>
      </c>
      <c r="BB271" s="16" t="str">
        <f t="shared" si="225"/>
        <v>Fail</v>
      </c>
      <c r="BC271" s="114">
        <f>IF(ABS(Survey!$BA271)&gt;0, 1,0)</f>
        <v>0</v>
      </c>
      <c r="BD271" s="114">
        <f>IF(COUNTBLANK(Survey!$AL271)=0,1,0)</f>
        <v>0</v>
      </c>
      <c r="BE271" s="16" t="str">
        <f t="shared" si="226"/>
        <v>Pass</v>
      </c>
      <c r="BF271" s="114">
        <f>IF(ISBLANK(Survey!$AL271),0,1)</f>
        <v>0</v>
      </c>
      <c r="BG271" s="133">
        <f>COUNTBLANK(Survey!$AM271)</f>
        <v>1</v>
      </c>
      <c r="BH271" s="16" t="str">
        <f t="shared" si="227"/>
        <v>Pass</v>
      </c>
      <c r="BI271" s="114">
        <f>IF(OR(Survey!$AM271="Closed",ISBLANK(Survey!$AM271)),0,1)</f>
        <v>0</v>
      </c>
      <c r="BJ271" s="133">
        <f>IF(ISBLANK(Survey!$AN271),1,0)</f>
        <v>1</v>
      </c>
      <c r="BK271" s="118" t="str">
        <f t="shared" si="228"/>
        <v>Pass</v>
      </c>
      <c r="BL271" s="31" cm="1">
        <f t="array" ref="BL271">SUM(SUMIF(Survey!AO271:AP271,{"&gt;0","&lt;0"})*{1,-1})</f>
        <v>0</v>
      </c>
      <c r="BM271">
        <f t="shared" si="229"/>
        <v>0</v>
      </c>
      <c r="BN271">
        <f t="shared" si="230"/>
        <v>100</v>
      </c>
      <c r="BO271" s="118" t="str">
        <f t="shared" si="231"/>
        <v>Pass</v>
      </c>
      <c r="BP271">
        <f>IF(Survey!AQ271="No",0,1)</f>
        <v>1</v>
      </c>
      <c r="BQ271" s="207">
        <f>MOD((LEN(Survey!AQ271)+2),22)</f>
        <v>2</v>
      </c>
      <c r="BR271">
        <f>IF(Survey!AR271="No",0,1)</f>
        <v>1</v>
      </c>
      <c r="BS271" s="207">
        <f>MOD((LEN(Survey!AR271)+2),22)</f>
        <v>2</v>
      </c>
      <c r="BT271" s="114">
        <f>COUNTBLANK(Survey!$AQ271:$AS271)+COUNTBLANK(Survey!$AU271)</f>
        <v>4</v>
      </c>
      <c r="BU271" s="114">
        <f>IF(Survey!$I271="Yes",1,0)</f>
        <v>0</v>
      </c>
      <c r="BV271" s="114">
        <f>IF(OR(Survey!$M271="Mutual fund",Survey!$M271="Alternative mutual fund",Survey!$M271="Money market"),1,0)</f>
        <v>0</v>
      </c>
      <c r="BW271" s="119">
        <f>IF(OR(Survey!$M271="ETF",Survey!$M271="ETF, alternative mutual fund"),1,0)</f>
        <v>0</v>
      </c>
      <c r="BX271" s="16" t="str">
        <f t="shared" si="232"/>
        <v>Pass</v>
      </c>
      <c r="BY271" s="33">
        <f>IF(ISNUMBER(SEARCH("Other",Survey!$AS271)), 1, 0)</f>
        <v>0</v>
      </c>
      <c r="BZ271" s="58" t="b">
        <f>NOT(ISBLANK(Survey!$AT271))</f>
        <v>0</v>
      </c>
      <c r="CA271" s="16" t="str">
        <f t="shared" si="233"/>
        <v>Pass</v>
      </c>
      <c r="CB271" s="114">
        <f>IF(Survey!$BB271=0, 0,1)</f>
        <v>0</v>
      </c>
      <c r="CC271" s="58">
        <f>Survey!$AV271</f>
        <v>0</v>
      </c>
      <c r="CD271" s="58">
        <f>Survey!$BC271+Survey!$BD271+ABS(Survey!$BE271)-ABS(Survey!$BF271)-ABS(Survey!$BG271)-ABS(Survey!$BL271)</f>
        <v>0</v>
      </c>
      <c r="CE271" s="138">
        <f>Survey!BB271+(ABS(Survey!$BH271)-ABS(Survey!$BI271)+ABS(Survey!$BJ271)-ABS(Survey!$BK271))*0.5</f>
        <v>0</v>
      </c>
      <c r="CF271" s="58">
        <f t="shared" si="234"/>
        <v>0</v>
      </c>
      <c r="CG271" s="58">
        <f>IF(AND($CC271&gt;$CF271-0.2,$CC271&lt;$CF271+0.2,ISBLANK(Survey!$AV271)=FALSE),0,1)</f>
        <v>1</v>
      </c>
      <c r="CH271" s="133">
        <f>IF(ISBLANK(Survey!$AW271),1,0)</f>
        <v>1</v>
      </c>
      <c r="CI271" s="16" t="str">
        <f t="shared" si="235"/>
        <v>Pass</v>
      </c>
      <c r="CJ271" s="114">
        <f>IF(Survey!$BB271=0, 0,1)</f>
        <v>0</v>
      </c>
      <c r="CK271" s="58">
        <f>IF(AND(Survey!$AX271&gt;=0,Survey!$AX271&lt;=0.2,Survey!$AX271&lt;&gt;""),0,1)</f>
        <v>1</v>
      </c>
      <c r="CL271" s="114">
        <f>IF(ISBLANK(Survey!$AY271),1,0)</f>
        <v>1</v>
      </c>
      <c r="CM271" s="16" t="str">
        <f t="shared" si="236"/>
        <v>Fail</v>
      </c>
      <c r="CN271" s="133">
        <f>Survey!$AZ271</f>
        <v>0</v>
      </c>
      <c r="CO271" s="16" t="str">
        <f t="shared" si="237"/>
        <v>Pass</v>
      </c>
      <c r="CP271" s="31">
        <f>Survey!$BA271</f>
        <v>0</v>
      </c>
      <c r="CQ271" s="138">
        <f>Survey!$BB271+Survey!$BC271+Survey!$BD271+ABS(Survey!$BE271)-ABS(Survey!$BF271)-ABS(Survey!$BG271)+ABS(Survey!$BH271)-ABS(Survey!$BI271)+ABS(Survey!$BJ271)-ABS(Survey!$BK271)-ABS(Survey!$BL271)+Survey!$BM271</f>
        <v>0</v>
      </c>
      <c r="CR271" s="30">
        <f t="shared" si="238"/>
        <v>0</v>
      </c>
      <c r="CS271" s="17">
        <f t="shared" si="239"/>
        <v>0</v>
      </c>
      <c r="CT271" s="16" t="str">
        <f t="shared" si="240"/>
        <v>Pass</v>
      </c>
      <c r="CU271" s="33" t="b">
        <f>IF(ABS(Survey!$BM271)=0,TRUE,FALSE)</f>
        <v>1</v>
      </c>
      <c r="CV271" s="32" t="b">
        <f>NOT(ISBLANK(Survey!$BN271))</f>
        <v>0</v>
      </c>
      <c r="CW271" t="str">
        <f t="shared" si="241"/>
        <v>Fail</v>
      </c>
      <c r="CX271" s="25">
        <f>Survey!$BA271</f>
        <v>0</v>
      </c>
      <c r="CY271" s="25" cm="1">
        <f t="array" ref="CY271">SUM(SUMIF(Survey!BP271:BW271,{"&gt;0","&lt;0"})*{1,-1})-SUM(SUMIF(Survey!BY271:CF271,{"&gt;0","&lt;0"})*{1,-1})</f>
        <v>0</v>
      </c>
      <c r="CZ271" s="30" t="str">
        <f t="shared" si="242"/>
        <v>No holdings</v>
      </c>
      <c r="DA271">
        <f t="shared" si="243"/>
        <v>0</v>
      </c>
      <c r="DB271" s="16" t="str">
        <f t="shared" si="244"/>
        <v>Fail</v>
      </c>
      <c r="DC271" s="31">
        <f>Survey!$BA271</f>
        <v>0</v>
      </c>
      <c r="DD271" s="31" cm="1">
        <f t="array" ref="DD271">SUM(SUMIF(Survey!CH271:DA271,{"&gt;0","&lt;0"})*{1,-1})-SUM(SUMIF(Survey!DC271:DV271,{"&gt;0","&lt;0"})*{1,-1})</f>
        <v>0</v>
      </c>
      <c r="DE271" s="30" t="str">
        <f t="shared" si="245"/>
        <v>No holdings</v>
      </c>
      <c r="DF271" s="17">
        <f t="shared" si="246"/>
        <v>0</v>
      </c>
      <c r="DG271" s="16" t="str">
        <f t="shared" si="247"/>
        <v>Pass</v>
      </c>
      <c r="DH271" s="33" t="b">
        <f>IF(ABS(Survey!$DA271)=0,TRUE,FALSE)</f>
        <v>1</v>
      </c>
      <c r="DI271" s="32" t="b">
        <f>NOT(ISBLANK(Survey!$DB271))</f>
        <v>0</v>
      </c>
      <c r="DJ271" s="16" t="str">
        <f t="shared" si="248"/>
        <v>Pass</v>
      </c>
      <c r="DK271" s="33" t="b">
        <f>IF(ABS(Survey!$DV271)=0,TRUE,FALSE)</f>
        <v>1</v>
      </c>
      <c r="DL271" s="32" t="b">
        <f>NOT(ISBLANK(Survey!$DW271))</f>
        <v>0</v>
      </c>
      <c r="DM271" t="str">
        <f t="shared" si="249"/>
        <v>Pass</v>
      </c>
      <c r="DN271" s="25" cm="1">
        <f t="array" ref="DN271">SUM(SUMIF(Survey!CW271,{"&gt;0","&lt;0"})*{1,-1})+SUM(SUMIF(Survey!DR271,{"&gt;0","&lt;0"})*{1,-1})</f>
        <v>0</v>
      </c>
      <c r="DO271" s="25">
        <f>SUM(SUMIF(Survey!DY271:EE271,{"&gt;0","&lt;0"})*{1,-1})+SUM(SUMIF(Survey!EG271:EM271,{"&gt;0","&lt;0"})*{1,-1})</f>
        <v>0</v>
      </c>
      <c r="DP271">
        <f t="shared" si="250"/>
        <v>0</v>
      </c>
      <c r="DQ271">
        <f t="shared" si="251"/>
        <v>0</v>
      </c>
      <c r="DR271" s="16" t="str">
        <f t="shared" si="252"/>
        <v>Pass</v>
      </c>
      <c r="DS271" s="33" t="b">
        <f>IF(ABS(Survey!$EE271)=0,TRUE,FALSE)</f>
        <v>1</v>
      </c>
      <c r="DT271" s="32" t="b">
        <f>NOT(ISBLANK(Survey!EF271))</f>
        <v>0</v>
      </c>
      <c r="DU271" s="16" t="str">
        <f t="shared" si="253"/>
        <v>Pass</v>
      </c>
      <c r="DV271" s="33" t="b">
        <f>IF(ABS(Survey!$EM271)=0,TRUE,FALSE)</f>
        <v>1</v>
      </c>
      <c r="DW271" s="32" t="b">
        <f>NOT(ISBLANK(Survey!$EN271))</f>
        <v>0</v>
      </c>
      <c r="DX271" s="16" t="str">
        <f t="shared" si="254"/>
        <v>Fail</v>
      </c>
      <c r="DY271" s="31">
        <f>SUM(SUMIF(Survey!ET271:EV271,{"&gt;0","&lt;0"})*{1,-1})</f>
        <v>0</v>
      </c>
      <c r="DZ271">
        <f t="shared" si="255"/>
        <v>0</v>
      </c>
      <c r="EA271">
        <f t="shared" si="256"/>
        <v>100</v>
      </c>
      <c r="EB271" s="30" t="b">
        <f>IF(OR(Survey!$M271="ETF",Survey!$M271="ETF, alternative mutual fund",Survey!$M271="Closed-end", Survey!$M271="Split share corp"),TRUE,FALSE)</f>
        <v>0</v>
      </c>
      <c r="EC271" s="16" t="str">
        <f t="shared" si="257"/>
        <v>Fail</v>
      </c>
      <c r="ED271" s="31">
        <f>SUM(SUMIF(Survey!EX271:FD271,{"&gt;0","&lt;0"})*{1,-1})</f>
        <v>0</v>
      </c>
      <c r="EE271">
        <f t="shared" si="258"/>
        <v>0</v>
      </c>
      <c r="EF271" s="17">
        <f t="shared" si="259"/>
        <v>100</v>
      </c>
      <c r="EG271" s="16" t="str">
        <f t="shared" si="260"/>
        <v>Fail</v>
      </c>
      <c r="EH271" s="31">
        <f>SUM(SUMIF(Survey!FF271:FL271,{"&gt;0","&lt;0"})*{1,-1})</f>
        <v>0</v>
      </c>
      <c r="EI271">
        <f t="shared" si="261"/>
        <v>0</v>
      </c>
      <c r="EJ271" s="17">
        <f t="shared" si="262"/>
        <v>100</v>
      </c>
    </row>
    <row r="272" spans="1:140">
      <c r="A272">
        <v>272</v>
      </c>
      <c r="B272" t="str">
        <f t="shared" si="210"/>
        <v>Pass</v>
      </c>
      <c r="C272" t="str">
        <f>IF(COUNTBLANK(Survey!B272:FM272)=$C$2, "Pass", "Fail")</f>
        <v>Pass</v>
      </c>
      <c r="D272" s="16" t="str">
        <f t="shared" si="211"/>
        <v>Fail</v>
      </c>
      <c r="E272" t="str">
        <f>IF(OR(ISBLANK(Survey!AL272),COUNTIF(G272:BJ272,"Fail")),"Fail","Pass")</f>
        <v>Fail</v>
      </c>
      <c r="F272" s="265"/>
      <c r="G272" s="16" t="str">
        <f t="shared" si="212"/>
        <v>Fail</v>
      </c>
      <c r="H272" s="139">
        <f>COUNTBLANK(Survey!B272:D272)+COUNTBLANK(Survey!G272)+COUNTBLANK(Survey!I272)+COUNTBLANK(Survey!K272:M272)+COUNTBLANK(Survey!P272:Q272)+COUNTBLANK(Survey!T272:W272)+COUNTBLANK(Survey!Z272:AC272)+COUNTBLANK(Survey!AF272:AG272)+COUNTBLANK(Survey!AK272:AK272)</f>
        <v>21</v>
      </c>
      <c r="I272" t="str">
        <f t="shared" si="213"/>
        <v>Fail</v>
      </c>
      <c r="J272" t="b">
        <f>IF(Survey!E272="No",TRUE,FALSE)</f>
        <v>0</v>
      </c>
      <c r="K272" s="29" cm="1">
        <f t="array" ref="K272">IF(COUNTA(Survey!$E$4:$E$695)=1, 0, SUM(IF(COUNTIF(Survey!$E$4:$E$695, Survey!$E$4:$E$695)=1,1,0)))</f>
        <v>0</v>
      </c>
      <c r="L272" s="29">
        <f>LEN(Survey!E272)</f>
        <v>0</v>
      </c>
      <c r="M272" s="16" t="str">
        <f t="shared" si="214"/>
        <v>Fail</v>
      </c>
      <c r="N272" t="b">
        <f>IF(Survey!F272="No",TRUE,FALSE)</f>
        <v>0</v>
      </c>
      <c r="O272" t="b">
        <f>Survey!F272=Survey!E272</f>
        <v>1</v>
      </c>
      <c r="P272">
        <f>COUNTIF(Survey!$F$4:$F$695,Survey!F272)</f>
        <v>0</v>
      </c>
      <c r="Q272" s="28">
        <f>LEN(Survey!F272)</f>
        <v>0</v>
      </c>
      <c r="R272" s="16" t="str">
        <f t="shared" si="215"/>
        <v>Pass</v>
      </c>
      <c r="S272" s="29">
        <f>MOD((LEN(Survey!H272)+2),11)</f>
        <v>2</v>
      </c>
      <c r="T272">
        <f>COUNTIF(Survey!$H$4:$H$695,Survey!H272)</f>
        <v>0</v>
      </c>
      <c r="U272" s="28" t="str">
        <f>IF(Survey!$L272="Prospectus fund", "Yes", "No")</f>
        <v>No</v>
      </c>
      <c r="V272" s="16" t="str">
        <f t="shared" si="216"/>
        <v>Pass</v>
      </c>
      <c r="W272" s="29">
        <f>MOD((LEN(Survey!J272)+2),11)</f>
        <v>2</v>
      </c>
      <c r="X272">
        <f>COUNTIF(Survey!$J$4:$J$695,Survey!J272)</f>
        <v>0</v>
      </c>
      <c r="Y272" s="30" t="b">
        <f>IF(OR(Survey!$M272="ETF",Survey!$M272="ETF, alternative mutual fund",Survey!$M272="Closed-end", Survey!$M272="Split share corp", Survey!$I272="Yes"),TRUE,FALSE)</f>
        <v>0</v>
      </c>
      <c r="Z272" s="16" t="str">
        <f>IFERROR(IF(AND(OR(AC272=AD272,AD272 = "Either"),NOT(ISBLANK(Survey!K272))),"Pass","Fail"),"Pass")</f>
        <v>Fail</v>
      </c>
      <c r="AA272" s="31" cm="1">
        <f t="array" ref="AA272">SUM(SUMIF(Survey!CH272:DA272,{"&gt;0","&lt;0"})*{1,-1})</f>
        <v>0</v>
      </c>
      <c r="AB272" s="33" cm="1">
        <f t="array" ref="AB272">SUM(SUMIF(Survey!CK272,{"&gt;0","&lt;0"})*{1,-1})+SUM(SUMIF(Survey!CU272,{"&gt;0","&lt;0"})*{1,-1})</f>
        <v>0</v>
      </c>
      <c r="AC272" s="33">
        <f>Survey!K272</f>
        <v>0</v>
      </c>
      <c r="AD272" s="32" t="str">
        <f t="shared" si="217"/>
        <v>Either</v>
      </c>
      <c r="AE272" s="16" t="str">
        <f t="shared" si="218"/>
        <v>Fail</v>
      </c>
      <c r="AF272" s="58" cm="1">
        <f t="array" ref="AF272">SUM(SUMIF(Survey!CH272:DA272,{"&gt;0","&lt;0"})*{1,-1})+SUM(SUMIF(Survey!DC272:DV272,{"&gt;0","&lt;0"})*{1,-1})</f>
        <v>0</v>
      </c>
      <c r="AG272" s="58">
        <f>IFERROR(AF272/(Survey!$BA272),0)</f>
        <v>0</v>
      </c>
      <c r="AH272" s="104" t="b">
        <f>IF(OR(Survey!$M272="Alternative strategy or hedge",Survey!$M272="Private asset",Survey!$L272="Prospectus fund"),TRUE,FALSE)</f>
        <v>0</v>
      </c>
      <c r="AI272" s="104" t="b">
        <f>NOT(ISBLANK(Survey!$M272))</f>
        <v>0</v>
      </c>
      <c r="AJ272" s="16" t="str">
        <f t="shared" si="219"/>
        <v>Fail</v>
      </c>
      <c r="AK272" t="b">
        <f>IF(Survey!W272="No",TRUE,FALSE)</f>
        <v>0</v>
      </c>
      <c r="AL272" s="119">
        <f>MOD((LEN(Survey!W272)+2),22)</f>
        <v>2</v>
      </c>
      <c r="AM272" t="str">
        <f t="shared" si="220"/>
        <v>Pass</v>
      </c>
      <c r="AN272" s="33" t="b">
        <f>NOT(ISNUMBER(SEARCH("Other",Survey!$Q272)))</f>
        <v>1</v>
      </c>
      <c r="AO272" s="32" t="b">
        <f>NOT(ISBLANK(Survey!$R272))</f>
        <v>0</v>
      </c>
      <c r="AP272" s="16" t="str">
        <f t="shared" si="221"/>
        <v>Pass</v>
      </c>
      <c r="AQ272" s="114">
        <f>COUNTBLANK(Survey!$X272)</f>
        <v>1</v>
      </c>
      <c r="AR272" s="58">
        <f>IF(AND(Survey!L272&lt;&gt;"Exempt fund",OR(Survey!$M272="ETF",Survey!$M272="ETF, alternative mutual fund",Survey!$M272="Mutual fund",Survey!$M272="Alternative mutual fund",Survey!$M272="Money market")),1,0)</f>
        <v>0</v>
      </c>
      <c r="AS272" s="16" t="str">
        <f t="shared" si="222"/>
        <v>Pass</v>
      </c>
      <c r="AT272" s="33" t="b">
        <f>NOT(ISNUMBER(SEARCH("Yes",Survey!$AC272)))</f>
        <v>1</v>
      </c>
      <c r="AU272" s="32" t="b">
        <f>IF(COUNTBLANK(Survey!$AD272:$AE272)=0,TRUE, FALSE)</f>
        <v>0</v>
      </c>
      <c r="AV272" s="16" t="str">
        <f t="shared" si="223"/>
        <v>Pass</v>
      </c>
      <c r="AW272" s="33" t="b">
        <f>NOT(ISNUMBER(SEARCH("Yes",Survey!$AF272)))</f>
        <v>1</v>
      </c>
      <c r="AX272" s="32" t="b">
        <f>NOT(ISBLANK(Survey!$AH272))</f>
        <v>0</v>
      </c>
      <c r="AY272" s="16" t="str">
        <f t="shared" si="224"/>
        <v>Pass</v>
      </c>
      <c r="AZ272" s="33" t="b">
        <f>NOT(OR(ISNUMBER(SEARCH("Other",Survey!$AH272)),ISNUMBER(SEARCH("Multiple",Survey!$AH272))))</f>
        <v>1</v>
      </c>
      <c r="BA272" s="32" t="b">
        <f>NOT(ISBLANK(Survey!$AI272))</f>
        <v>0</v>
      </c>
      <c r="BB272" s="16" t="str">
        <f t="shared" si="225"/>
        <v>Fail</v>
      </c>
      <c r="BC272" s="114">
        <f>IF(ABS(Survey!$BA272)&gt;0, 1,0)</f>
        <v>0</v>
      </c>
      <c r="BD272" s="114">
        <f>IF(COUNTBLANK(Survey!$AL272)=0,1,0)</f>
        <v>0</v>
      </c>
      <c r="BE272" s="16" t="str">
        <f t="shared" si="226"/>
        <v>Pass</v>
      </c>
      <c r="BF272" s="114">
        <f>IF(ISBLANK(Survey!$AL272),0,1)</f>
        <v>0</v>
      </c>
      <c r="BG272" s="133">
        <f>COUNTBLANK(Survey!$AM272)</f>
        <v>1</v>
      </c>
      <c r="BH272" s="16" t="str">
        <f t="shared" si="227"/>
        <v>Pass</v>
      </c>
      <c r="BI272" s="114">
        <f>IF(OR(Survey!$AM272="Closed",ISBLANK(Survey!$AM272)),0,1)</f>
        <v>0</v>
      </c>
      <c r="BJ272" s="133">
        <f>IF(ISBLANK(Survey!$AN272),1,0)</f>
        <v>1</v>
      </c>
      <c r="BK272" s="118" t="str">
        <f t="shared" si="228"/>
        <v>Pass</v>
      </c>
      <c r="BL272" s="31" cm="1">
        <f t="array" ref="BL272">SUM(SUMIF(Survey!AO272:AP272,{"&gt;0","&lt;0"})*{1,-1})</f>
        <v>0</v>
      </c>
      <c r="BM272">
        <f t="shared" si="229"/>
        <v>0</v>
      </c>
      <c r="BN272">
        <f t="shared" si="230"/>
        <v>100</v>
      </c>
      <c r="BO272" s="118" t="str">
        <f t="shared" si="231"/>
        <v>Pass</v>
      </c>
      <c r="BP272">
        <f>IF(Survey!AQ272="No",0,1)</f>
        <v>1</v>
      </c>
      <c r="BQ272" s="207">
        <f>MOD((LEN(Survey!AQ272)+2),22)</f>
        <v>2</v>
      </c>
      <c r="BR272">
        <f>IF(Survey!AR272="No",0,1)</f>
        <v>1</v>
      </c>
      <c r="BS272" s="207">
        <f>MOD((LEN(Survey!AR272)+2),22)</f>
        <v>2</v>
      </c>
      <c r="BT272" s="114">
        <f>COUNTBLANK(Survey!$AQ272:$AS272)+COUNTBLANK(Survey!$AU272)</f>
        <v>4</v>
      </c>
      <c r="BU272" s="114">
        <f>IF(Survey!$I272="Yes",1,0)</f>
        <v>0</v>
      </c>
      <c r="BV272" s="114">
        <f>IF(OR(Survey!$M272="Mutual fund",Survey!$M272="Alternative mutual fund",Survey!$M272="Money market"),1,0)</f>
        <v>0</v>
      </c>
      <c r="BW272" s="119">
        <f>IF(OR(Survey!$M272="ETF",Survey!$M272="ETF, alternative mutual fund"),1,0)</f>
        <v>0</v>
      </c>
      <c r="BX272" s="16" t="str">
        <f t="shared" si="232"/>
        <v>Pass</v>
      </c>
      <c r="BY272" s="33">
        <f>IF(ISNUMBER(SEARCH("Other",Survey!$AS272)), 1, 0)</f>
        <v>0</v>
      </c>
      <c r="BZ272" s="58" t="b">
        <f>NOT(ISBLANK(Survey!$AT272))</f>
        <v>0</v>
      </c>
      <c r="CA272" s="16" t="str">
        <f t="shared" si="233"/>
        <v>Pass</v>
      </c>
      <c r="CB272" s="114">
        <f>IF(Survey!$BB272=0, 0,1)</f>
        <v>0</v>
      </c>
      <c r="CC272" s="58">
        <f>Survey!$AV272</f>
        <v>0</v>
      </c>
      <c r="CD272" s="58">
        <f>Survey!$BC272+Survey!$BD272+ABS(Survey!$BE272)-ABS(Survey!$BF272)-ABS(Survey!$BG272)-ABS(Survey!$BL272)</f>
        <v>0</v>
      </c>
      <c r="CE272" s="138">
        <f>Survey!BB272+(ABS(Survey!$BH272)-ABS(Survey!$BI272)+ABS(Survey!$BJ272)-ABS(Survey!$BK272))*0.5</f>
        <v>0</v>
      </c>
      <c r="CF272" s="58">
        <f t="shared" si="234"/>
        <v>0</v>
      </c>
      <c r="CG272" s="58">
        <f>IF(AND($CC272&gt;$CF272-0.2,$CC272&lt;$CF272+0.2,ISBLANK(Survey!$AV272)=FALSE),0,1)</f>
        <v>1</v>
      </c>
      <c r="CH272" s="133">
        <f>IF(ISBLANK(Survey!$AW272),1,0)</f>
        <v>1</v>
      </c>
      <c r="CI272" s="16" t="str">
        <f t="shared" si="235"/>
        <v>Pass</v>
      </c>
      <c r="CJ272" s="114">
        <f>IF(Survey!$BB272=0, 0,1)</f>
        <v>0</v>
      </c>
      <c r="CK272" s="58">
        <f>IF(AND(Survey!$AX272&gt;=0,Survey!$AX272&lt;=0.2,Survey!$AX272&lt;&gt;""),0,1)</f>
        <v>1</v>
      </c>
      <c r="CL272" s="114">
        <f>IF(ISBLANK(Survey!$AY272),1,0)</f>
        <v>1</v>
      </c>
      <c r="CM272" s="16" t="str">
        <f t="shared" si="236"/>
        <v>Fail</v>
      </c>
      <c r="CN272" s="133">
        <f>Survey!$AZ272</f>
        <v>0</v>
      </c>
      <c r="CO272" s="16" t="str">
        <f t="shared" si="237"/>
        <v>Pass</v>
      </c>
      <c r="CP272" s="31">
        <f>Survey!$BA272</f>
        <v>0</v>
      </c>
      <c r="CQ272" s="138">
        <f>Survey!$BB272+Survey!$BC272+Survey!$BD272+ABS(Survey!$BE272)-ABS(Survey!$BF272)-ABS(Survey!$BG272)+ABS(Survey!$BH272)-ABS(Survey!$BI272)+ABS(Survey!$BJ272)-ABS(Survey!$BK272)-ABS(Survey!$BL272)+Survey!$BM272</f>
        <v>0</v>
      </c>
      <c r="CR272" s="30">
        <f t="shared" si="238"/>
        <v>0</v>
      </c>
      <c r="CS272" s="17">
        <f t="shared" si="239"/>
        <v>0</v>
      </c>
      <c r="CT272" s="16" t="str">
        <f t="shared" si="240"/>
        <v>Pass</v>
      </c>
      <c r="CU272" s="33" t="b">
        <f>IF(ABS(Survey!$BM272)=0,TRUE,FALSE)</f>
        <v>1</v>
      </c>
      <c r="CV272" s="32" t="b">
        <f>NOT(ISBLANK(Survey!$BN272))</f>
        <v>0</v>
      </c>
      <c r="CW272" t="str">
        <f t="shared" si="241"/>
        <v>Fail</v>
      </c>
      <c r="CX272" s="25">
        <f>Survey!$BA272</f>
        <v>0</v>
      </c>
      <c r="CY272" s="25" cm="1">
        <f t="array" ref="CY272">SUM(SUMIF(Survey!BP272:BW272,{"&gt;0","&lt;0"})*{1,-1})-SUM(SUMIF(Survey!BY272:CF272,{"&gt;0","&lt;0"})*{1,-1})</f>
        <v>0</v>
      </c>
      <c r="CZ272" s="30" t="str">
        <f t="shared" si="242"/>
        <v>No holdings</v>
      </c>
      <c r="DA272">
        <f t="shared" si="243"/>
        <v>0</v>
      </c>
      <c r="DB272" s="16" t="str">
        <f t="shared" si="244"/>
        <v>Fail</v>
      </c>
      <c r="DC272" s="31">
        <f>Survey!$BA272</f>
        <v>0</v>
      </c>
      <c r="DD272" s="31" cm="1">
        <f t="array" ref="DD272">SUM(SUMIF(Survey!CH272:DA272,{"&gt;0","&lt;0"})*{1,-1})-SUM(SUMIF(Survey!DC272:DV272,{"&gt;0","&lt;0"})*{1,-1})</f>
        <v>0</v>
      </c>
      <c r="DE272" s="30" t="str">
        <f t="shared" si="245"/>
        <v>No holdings</v>
      </c>
      <c r="DF272" s="17">
        <f t="shared" si="246"/>
        <v>0</v>
      </c>
      <c r="DG272" s="16" t="str">
        <f t="shared" si="247"/>
        <v>Pass</v>
      </c>
      <c r="DH272" s="33" t="b">
        <f>IF(ABS(Survey!$DA272)=0,TRUE,FALSE)</f>
        <v>1</v>
      </c>
      <c r="DI272" s="32" t="b">
        <f>NOT(ISBLANK(Survey!$DB272))</f>
        <v>0</v>
      </c>
      <c r="DJ272" s="16" t="str">
        <f t="shared" si="248"/>
        <v>Pass</v>
      </c>
      <c r="DK272" s="33" t="b">
        <f>IF(ABS(Survey!$DV272)=0,TRUE,FALSE)</f>
        <v>1</v>
      </c>
      <c r="DL272" s="32" t="b">
        <f>NOT(ISBLANK(Survey!$DW272))</f>
        <v>0</v>
      </c>
      <c r="DM272" t="str">
        <f t="shared" si="249"/>
        <v>Pass</v>
      </c>
      <c r="DN272" s="25" cm="1">
        <f t="array" ref="DN272">SUM(SUMIF(Survey!CW272,{"&gt;0","&lt;0"})*{1,-1})+SUM(SUMIF(Survey!DR272,{"&gt;0","&lt;0"})*{1,-1})</f>
        <v>0</v>
      </c>
      <c r="DO272" s="25">
        <f>SUM(SUMIF(Survey!DY272:EE272,{"&gt;0","&lt;0"})*{1,-1})+SUM(SUMIF(Survey!EG272:EM272,{"&gt;0","&lt;0"})*{1,-1})</f>
        <v>0</v>
      </c>
      <c r="DP272">
        <f t="shared" si="250"/>
        <v>0</v>
      </c>
      <c r="DQ272">
        <f t="shared" si="251"/>
        <v>0</v>
      </c>
      <c r="DR272" s="16" t="str">
        <f t="shared" si="252"/>
        <v>Pass</v>
      </c>
      <c r="DS272" s="33" t="b">
        <f>IF(ABS(Survey!$EE272)=0,TRUE,FALSE)</f>
        <v>1</v>
      </c>
      <c r="DT272" s="32" t="b">
        <f>NOT(ISBLANK(Survey!EF272))</f>
        <v>0</v>
      </c>
      <c r="DU272" s="16" t="str">
        <f t="shared" si="253"/>
        <v>Pass</v>
      </c>
      <c r="DV272" s="33" t="b">
        <f>IF(ABS(Survey!$EM272)=0,TRUE,FALSE)</f>
        <v>1</v>
      </c>
      <c r="DW272" s="32" t="b">
        <f>NOT(ISBLANK(Survey!$EN272))</f>
        <v>0</v>
      </c>
      <c r="DX272" s="16" t="str">
        <f t="shared" si="254"/>
        <v>Fail</v>
      </c>
      <c r="DY272" s="31">
        <f>SUM(SUMIF(Survey!ET272:EV272,{"&gt;0","&lt;0"})*{1,-1})</f>
        <v>0</v>
      </c>
      <c r="DZ272">
        <f t="shared" si="255"/>
        <v>0</v>
      </c>
      <c r="EA272">
        <f t="shared" si="256"/>
        <v>100</v>
      </c>
      <c r="EB272" s="30" t="b">
        <f>IF(OR(Survey!$M272="ETF",Survey!$M272="ETF, alternative mutual fund",Survey!$M272="Closed-end", Survey!$M272="Split share corp"),TRUE,FALSE)</f>
        <v>0</v>
      </c>
      <c r="EC272" s="16" t="str">
        <f t="shared" si="257"/>
        <v>Fail</v>
      </c>
      <c r="ED272" s="31">
        <f>SUM(SUMIF(Survey!EX272:FD272,{"&gt;0","&lt;0"})*{1,-1})</f>
        <v>0</v>
      </c>
      <c r="EE272">
        <f t="shared" si="258"/>
        <v>0</v>
      </c>
      <c r="EF272" s="17">
        <f t="shared" si="259"/>
        <v>100</v>
      </c>
      <c r="EG272" s="16" t="str">
        <f t="shared" si="260"/>
        <v>Fail</v>
      </c>
      <c r="EH272" s="31">
        <f>SUM(SUMIF(Survey!FF272:FL272,{"&gt;0","&lt;0"})*{1,-1})</f>
        <v>0</v>
      </c>
      <c r="EI272">
        <f t="shared" si="261"/>
        <v>0</v>
      </c>
      <c r="EJ272" s="17">
        <f t="shared" si="262"/>
        <v>100</v>
      </c>
    </row>
    <row r="273" spans="1:140">
      <c r="A273">
        <v>273</v>
      </c>
      <c r="B273" t="str">
        <f t="shared" si="210"/>
        <v>Pass</v>
      </c>
      <c r="C273" t="str">
        <f>IF(COUNTBLANK(Survey!B273:FM273)=$C$2, "Pass", "Fail")</f>
        <v>Pass</v>
      </c>
      <c r="D273" s="16" t="str">
        <f t="shared" si="211"/>
        <v>Fail</v>
      </c>
      <c r="E273" t="str">
        <f>IF(OR(ISBLANK(Survey!AL273),COUNTIF(G273:BJ273,"Fail")),"Fail","Pass")</f>
        <v>Fail</v>
      </c>
      <c r="F273" s="265"/>
      <c r="G273" s="16" t="str">
        <f t="shared" si="212"/>
        <v>Fail</v>
      </c>
      <c r="H273" s="139">
        <f>COUNTBLANK(Survey!B273:D273)+COUNTBLANK(Survey!G273)+COUNTBLANK(Survey!I273)+COUNTBLANK(Survey!K273:M273)+COUNTBLANK(Survey!P273:Q273)+COUNTBLANK(Survey!T273:W273)+COUNTBLANK(Survey!Z273:AC273)+COUNTBLANK(Survey!AF273:AG273)+COUNTBLANK(Survey!AK273:AK273)</f>
        <v>21</v>
      </c>
      <c r="I273" t="str">
        <f t="shared" si="213"/>
        <v>Fail</v>
      </c>
      <c r="J273" t="b">
        <f>IF(Survey!E273="No",TRUE,FALSE)</f>
        <v>0</v>
      </c>
      <c r="K273" s="29" cm="1">
        <f t="array" ref="K273">IF(COUNTA(Survey!$E$4:$E$695)=1, 0, SUM(IF(COUNTIF(Survey!$E$4:$E$695, Survey!$E$4:$E$695)=1,1,0)))</f>
        <v>0</v>
      </c>
      <c r="L273" s="29">
        <f>LEN(Survey!E273)</f>
        <v>0</v>
      </c>
      <c r="M273" s="16" t="str">
        <f t="shared" si="214"/>
        <v>Fail</v>
      </c>
      <c r="N273" t="b">
        <f>IF(Survey!F273="No",TRUE,FALSE)</f>
        <v>0</v>
      </c>
      <c r="O273" t="b">
        <f>Survey!F273=Survey!E273</f>
        <v>1</v>
      </c>
      <c r="P273">
        <f>COUNTIF(Survey!$F$4:$F$695,Survey!F273)</f>
        <v>0</v>
      </c>
      <c r="Q273" s="28">
        <f>LEN(Survey!F273)</f>
        <v>0</v>
      </c>
      <c r="R273" s="16" t="str">
        <f t="shared" si="215"/>
        <v>Pass</v>
      </c>
      <c r="S273" s="29">
        <f>MOD((LEN(Survey!H273)+2),11)</f>
        <v>2</v>
      </c>
      <c r="T273">
        <f>COUNTIF(Survey!$H$4:$H$695,Survey!H273)</f>
        <v>0</v>
      </c>
      <c r="U273" s="28" t="str">
        <f>IF(Survey!$L273="Prospectus fund", "Yes", "No")</f>
        <v>No</v>
      </c>
      <c r="V273" s="16" t="str">
        <f t="shared" si="216"/>
        <v>Pass</v>
      </c>
      <c r="W273" s="29">
        <f>MOD((LEN(Survey!J273)+2),11)</f>
        <v>2</v>
      </c>
      <c r="X273">
        <f>COUNTIF(Survey!$J$4:$J$695,Survey!J273)</f>
        <v>0</v>
      </c>
      <c r="Y273" s="30" t="b">
        <f>IF(OR(Survey!$M273="ETF",Survey!$M273="ETF, alternative mutual fund",Survey!$M273="Closed-end", Survey!$M273="Split share corp", Survey!$I273="Yes"),TRUE,FALSE)</f>
        <v>0</v>
      </c>
      <c r="Z273" s="16" t="str">
        <f>IFERROR(IF(AND(OR(AC273=AD273,AD273 = "Either"),NOT(ISBLANK(Survey!K273))),"Pass","Fail"),"Pass")</f>
        <v>Fail</v>
      </c>
      <c r="AA273" s="31" cm="1">
        <f t="array" ref="AA273">SUM(SUMIF(Survey!CH273:DA273,{"&gt;0","&lt;0"})*{1,-1})</f>
        <v>0</v>
      </c>
      <c r="AB273" s="33" cm="1">
        <f t="array" ref="AB273">SUM(SUMIF(Survey!CK273,{"&gt;0","&lt;0"})*{1,-1})+SUM(SUMIF(Survey!CU273,{"&gt;0","&lt;0"})*{1,-1})</f>
        <v>0</v>
      </c>
      <c r="AC273" s="33">
        <f>Survey!K273</f>
        <v>0</v>
      </c>
      <c r="AD273" s="32" t="str">
        <f t="shared" si="217"/>
        <v>Either</v>
      </c>
      <c r="AE273" s="16" t="str">
        <f t="shared" si="218"/>
        <v>Fail</v>
      </c>
      <c r="AF273" s="58" cm="1">
        <f t="array" ref="AF273">SUM(SUMIF(Survey!CH273:DA273,{"&gt;0","&lt;0"})*{1,-1})+SUM(SUMIF(Survey!DC273:DV273,{"&gt;0","&lt;0"})*{1,-1})</f>
        <v>0</v>
      </c>
      <c r="AG273" s="58">
        <f>IFERROR(AF273/(Survey!$BA273),0)</f>
        <v>0</v>
      </c>
      <c r="AH273" s="104" t="b">
        <f>IF(OR(Survey!$M273="Alternative strategy or hedge",Survey!$M273="Private asset",Survey!$L273="Prospectus fund"),TRUE,FALSE)</f>
        <v>0</v>
      </c>
      <c r="AI273" s="104" t="b">
        <f>NOT(ISBLANK(Survey!$M273))</f>
        <v>0</v>
      </c>
      <c r="AJ273" s="16" t="str">
        <f t="shared" si="219"/>
        <v>Fail</v>
      </c>
      <c r="AK273" t="b">
        <f>IF(Survey!W273="No",TRUE,FALSE)</f>
        <v>0</v>
      </c>
      <c r="AL273" s="119">
        <f>MOD((LEN(Survey!W273)+2),22)</f>
        <v>2</v>
      </c>
      <c r="AM273" t="str">
        <f t="shared" si="220"/>
        <v>Pass</v>
      </c>
      <c r="AN273" s="33" t="b">
        <f>NOT(ISNUMBER(SEARCH("Other",Survey!$Q273)))</f>
        <v>1</v>
      </c>
      <c r="AO273" s="32" t="b">
        <f>NOT(ISBLANK(Survey!$R273))</f>
        <v>0</v>
      </c>
      <c r="AP273" s="16" t="str">
        <f t="shared" si="221"/>
        <v>Pass</v>
      </c>
      <c r="AQ273" s="114">
        <f>COUNTBLANK(Survey!$X273)</f>
        <v>1</v>
      </c>
      <c r="AR273" s="58">
        <f>IF(AND(Survey!L273&lt;&gt;"Exempt fund",OR(Survey!$M273="ETF",Survey!$M273="ETF, alternative mutual fund",Survey!$M273="Mutual fund",Survey!$M273="Alternative mutual fund",Survey!$M273="Money market")),1,0)</f>
        <v>0</v>
      </c>
      <c r="AS273" s="16" t="str">
        <f t="shared" si="222"/>
        <v>Pass</v>
      </c>
      <c r="AT273" s="33" t="b">
        <f>NOT(ISNUMBER(SEARCH("Yes",Survey!$AC273)))</f>
        <v>1</v>
      </c>
      <c r="AU273" s="32" t="b">
        <f>IF(COUNTBLANK(Survey!$AD273:$AE273)=0,TRUE, FALSE)</f>
        <v>0</v>
      </c>
      <c r="AV273" s="16" t="str">
        <f t="shared" si="223"/>
        <v>Pass</v>
      </c>
      <c r="AW273" s="33" t="b">
        <f>NOT(ISNUMBER(SEARCH("Yes",Survey!$AF273)))</f>
        <v>1</v>
      </c>
      <c r="AX273" s="32" t="b">
        <f>NOT(ISBLANK(Survey!$AH273))</f>
        <v>0</v>
      </c>
      <c r="AY273" s="16" t="str">
        <f t="shared" si="224"/>
        <v>Pass</v>
      </c>
      <c r="AZ273" s="33" t="b">
        <f>NOT(OR(ISNUMBER(SEARCH("Other",Survey!$AH273)),ISNUMBER(SEARCH("Multiple",Survey!$AH273))))</f>
        <v>1</v>
      </c>
      <c r="BA273" s="32" t="b">
        <f>NOT(ISBLANK(Survey!$AI273))</f>
        <v>0</v>
      </c>
      <c r="BB273" s="16" t="str">
        <f t="shared" si="225"/>
        <v>Fail</v>
      </c>
      <c r="BC273" s="114">
        <f>IF(ABS(Survey!$BA273)&gt;0, 1,0)</f>
        <v>0</v>
      </c>
      <c r="BD273" s="114">
        <f>IF(COUNTBLANK(Survey!$AL273)=0,1,0)</f>
        <v>0</v>
      </c>
      <c r="BE273" s="16" t="str">
        <f t="shared" si="226"/>
        <v>Pass</v>
      </c>
      <c r="BF273" s="114">
        <f>IF(ISBLANK(Survey!$AL273),0,1)</f>
        <v>0</v>
      </c>
      <c r="BG273" s="133">
        <f>COUNTBLANK(Survey!$AM273)</f>
        <v>1</v>
      </c>
      <c r="BH273" s="16" t="str">
        <f t="shared" si="227"/>
        <v>Pass</v>
      </c>
      <c r="BI273" s="114">
        <f>IF(OR(Survey!$AM273="Closed",ISBLANK(Survey!$AM273)),0,1)</f>
        <v>0</v>
      </c>
      <c r="BJ273" s="133">
        <f>IF(ISBLANK(Survey!$AN273),1,0)</f>
        <v>1</v>
      </c>
      <c r="BK273" s="118" t="str">
        <f t="shared" si="228"/>
        <v>Pass</v>
      </c>
      <c r="BL273" s="31" cm="1">
        <f t="array" ref="BL273">SUM(SUMIF(Survey!AO273:AP273,{"&gt;0","&lt;0"})*{1,-1})</f>
        <v>0</v>
      </c>
      <c r="BM273">
        <f t="shared" si="229"/>
        <v>0</v>
      </c>
      <c r="BN273">
        <f t="shared" si="230"/>
        <v>100</v>
      </c>
      <c r="BO273" s="118" t="str">
        <f t="shared" si="231"/>
        <v>Pass</v>
      </c>
      <c r="BP273">
        <f>IF(Survey!AQ273="No",0,1)</f>
        <v>1</v>
      </c>
      <c r="BQ273" s="207">
        <f>MOD((LEN(Survey!AQ273)+2),22)</f>
        <v>2</v>
      </c>
      <c r="BR273">
        <f>IF(Survey!AR273="No",0,1)</f>
        <v>1</v>
      </c>
      <c r="BS273" s="207">
        <f>MOD((LEN(Survey!AR273)+2),22)</f>
        <v>2</v>
      </c>
      <c r="BT273" s="114">
        <f>COUNTBLANK(Survey!$AQ273:$AS273)+COUNTBLANK(Survey!$AU273)</f>
        <v>4</v>
      </c>
      <c r="BU273" s="114">
        <f>IF(Survey!$I273="Yes",1,0)</f>
        <v>0</v>
      </c>
      <c r="BV273" s="114">
        <f>IF(OR(Survey!$M273="Mutual fund",Survey!$M273="Alternative mutual fund",Survey!$M273="Money market"),1,0)</f>
        <v>0</v>
      </c>
      <c r="BW273" s="119">
        <f>IF(OR(Survey!$M273="ETF",Survey!$M273="ETF, alternative mutual fund"),1,0)</f>
        <v>0</v>
      </c>
      <c r="BX273" s="16" t="str">
        <f t="shared" si="232"/>
        <v>Pass</v>
      </c>
      <c r="BY273" s="33">
        <f>IF(ISNUMBER(SEARCH("Other",Survey!$AS273)), 1, 0)</f>
        <v>0</v>
      </c>
      <c r="BZ273" s="58" t="b">
        <f>NOT(ISBLANK(Survey!$AT273))</f>
        <v>0</v>
      </c>
      <c r="CA273" s="16" t="str">
        <f t="shared" si="233"/>
        <v>Pass</v>
      </c>
      <c r="CB273" s="114">
        <f>IF(Survey!$BB273=0, 0,1)</f>
        <v>0</v>
      </c>
      <c r="CC273" s="58">
        <f>Survey!$AV273</f>
        <v>0</v>
      </c>
      <c r="CD273" s="58">
        <f>Survey!$BC273+Survey!$BD273+ABS(Survey!$BE273)-ABS(Survey!$BF273)-ABS(Survey!$BG273)-ABS(Survey!$BL273)</f>
        <v>0</v>
      </c>
      <c r="CE273" s="138">
        <f>Survey!BB273+(ABS(Survey!$BH273)-ABS(Survey!$BI273)+ABS(Survey!$BJ273)-ABS(Survey!$BK273))*0.5</f>
        <v>0</v>
      </c>
      <c r="CF273" s="58">
        <f t="shared" si="234"/>
        <v>0</v>
      </c>
      <c r="CG273" s="58">
        <f>IF(AND($CC273&gt;$CF273-0.2,$CC273&lt;$CF273+0.2,ISBLANK(Survey!$AV273)=FALSE),0,1)</f>
        <v>1</v>
      </c>
      <c r="CH273" s="133">
        <f>IF(ISBLANK(Survey!$AW273),1,0)</f>
        <v>1</v>
      </c>
      <c r="CI273" s="16" t="str">
        <f t="shared" si="235"/>
        <v>Pass</v>
      </c>
      <c r="CJ273" s="114">
        <f>IF(Survey!$BB273=0, 0,1)</f>
        <v>0</v>
      </c>
      <c r="CK273" s="58">
        <f>IF(AND(Survey!$AX273&gt;=0,Survey!$AX273&lt;=0.2,Survey!$AX273&lt;&gt;""),0,1)</f>
        <v>1</v>
      </c>
      <c r="CL273" s="114">
        <f>IF(ISBLANK(Survey!$AY273),1,0)</f>
        <v>1</v>
      </c>
      <c r="CM273" s="16" t="str">
        <f t="shared" si="236"/>
        <v>Fail</v>
      </c>
      <c r="CN273" s="133">
        <f>Survey!$AZ273</f>
        <v>0</v>
      </c>
      <c r="CO273" s="16" t="str">
        <f t="shared" si="237"/>
        <v>Pass</v>
      </c>
      <c r="CP273" s="31">
        <f>Survey!$BA273</f>
        <v>0</v>
      </c>
      <c r="CQ273" s="138">
        <f>Survey!$BB273+Survey!$BC273+Survey!$BD273+ABS(Survey!$BE273)-ABS(Survey!$BF273)-ABS(Survey!$BG273)+ABS(Survey!$BH273)-ABS(Survey!$BI273)+ABS(Survey!$BJ273)-ABS(Survey!$BK273)-ABS(Survey!$BL273)+Survey!$BM273</f>
        <v>0</v>
      </c>
      <c r="CR273" s="30">
        <f t="shared" si="238"/>
        <v>0</v>
      </c>
      <c r="CS273" s="17">
        <f t="shared" si="239"/>
        <v>0</v>
      </c>
      <c r="CT273" s="16" t="str">
        <f t="shared" si="240"/>
        <v>Pass</v>
      </c>
      <c r="CU273" s="33" t="b">
        <f>IF(ABS(Survey!$BM273)=0,TRUE,FALSE)</f>
        <v>1</v>
      </c>
      <c r="CV273" s="32" t="b">
        <f>NOT(ISBLANK(Survey!$BN273))</f>
        <v>0</v>
      </c>
      <c r="CW273" t="str">
        <f t="shared" si="241"/>
        <v>Fail</v>
      </c>
      <c r="CX273" s="25">
        <f>Survey!$BA273</f>
        <v>0</v>
      </c>
      <c r="CY273" s="25" cm="1">
        <f t="array" ref="CY273">SUM(SUMIF(Survey!BP273:BW273,{"&gt;0","&lt;0"})*{1,-1})-SUM(SUMIF(Survey!BY273:CF273,{"&gt;0","&lt;0"})*{1,-1})</f>
        <v>0</v>
      </c>
      <c r="CZ273" s="30" t="str">
        <f t="shared" si="242"/>
        <v>No holdings</v>
      </c>
      <c r="DA273">
        <f t="shared" si="243"/>
        <v>0</v>
      </c>
      <c r="DB273" s="16" t="str">
        <f t="shared" si="244"/>
        <v>Fail</v>
      </c>
      <c r="DC273" s="31">
        <f>Survey!$BA273</f>
        <v>0</v>
      </c>
      <c r="DD273" s="31" cm="1">
        <f t="array" ref="DD273">SUM(SUMIF(Survey!CH273:DA273,{"&gt;0","&lt;0"})*{1,-1})-SUM(SUMIF(Survey!DC273:DV273,{"&gt;0","&lt;0"})*{1,-1})</f>
        <v>0</v>
      </c>
      <c r="DE273" s="30" t="str">
        <f t="shared" si="245"/>
        <v>No holdings</v>
      </c>
      <c r="DF273" s="17">
        <f t="shared" si="246"/>
        <v>0</v>
      </c>
      <c r="DG273" s="16" t="str">
        <f t="shared" si="247"/>
        <v>Pass</v>
      </c>
      <c r="DH273" s="33" t="b">
        <f>IF(ABS(Survey!$DA273)=0,TRUE,FALSE)</f>
        <v>1</v>
      </c>
      <c r="DI273" s="32" t="b">
        <f>NOT(ISBLANK(Survey!$DB273))</f>
        <v>0</v>
      </c>
      <c r="DJ273" s="16" t="str">
        <f t="shared" si="248"/>
        <v>Pass</v>
      </c>
      <c r="DK273" s="33" t="b">
        <f>IF(ABS(Survey!$DV273)=0,TRUE,FALSE)</f>
        <v>1</v>
      </c>
      <c r="DL273" s="32" t="b">
        <f>NOT(ISBLANK(Survey!$DW273))</f>
        <v>0</v>
      </c>
      <c r="DM273" t="str">
        <f t="shared" si="249"/>
        <v>Pass</v>
      </c>
      <c r="DN273" s="25" cm="1">
        <f t="array" ref="DN273">SUM(SUMIF(Survey!CW273,{"&gt;0","&lt;0"})*{1,-1})+SUM(SUMIF(Survey!DR273,{"&gt;0","&lt;0"})*{1,-1})</f>
        <v>0</v>
      </c>
      <c r="DO273" s="25">
        <f>SUM(SUMIF(Survey!DY273:EE273,{"&gt;0","&lt;0"})*{1,-1})+SUM(SUMIF(Survey!EG273:EM273,{"&gt;0","&lt;0"})*{1,-1})</f>
        <v>0</v>
      </c>
      <c r="DP273">
        <f t="shared" si="250"/>
        <v>0</v>
      </c>
      <c r="DQ273">
        <f t="shared" si="251"/>
        <v>0</v>
      </c>
      <c r="DR273" s="16" t="str">
        <f t="shared" si="252"/>
        <v>Pass</v>
      </c>
      <c r="DS273" s="33" t="b">
        <f>IF(ABS(Survey!$EE273)=0,TRUE,FALSE)</f>
        <v>1</v>
      </c>
      <c r="DT273" s="32" t="b">
        <f>NOT(ISBLANK(Survey!EF273))</f>
        <v>0</v>
      </c>
      <c r="DU273" s="16" t="str">
        <f t="shared" si="253"/>
        <v>Pass</v>
      </c>
      <c r="DV273" s="33" t="b">
        <f>IF(ABS(Survey!$EM273)=0,TRUE,FALSE)</f>
        <v>1</v>
      </c>
      <c r="DW273" s="32" t="b">
        <f>NOT(ISBLANK(Survey!$EN273))</f>
        <v>0</v>
      </c>
      <c r="DX273" s="16" t="str">
        <f t="shared" si="254"/>
        <v>Fail</v>
      </c>
      <c r="DY273" s="31">
        <f>SUM(SUMIF(Survey!ET273:EV273,{"&gt;0","&lt;0"})*{1,-1})</f>
        <v>0</v>
      </c>
      <c r="DZ273">
        <f t="shared" si="255"/>
        <v>0</v>
      </c>
      <c r="EA273">
        <f t="shared" si="256"/>
        <v>100</v>
      </c>
      <c r="EB273" s="30" t="b">
        <f>IF(OR(Survey!$M273="ETF",Survey!$M273="ETF, alternative mutual fund",Survey!$M273="Closed-end", Survey!$M273="Split share corp"),TRUE,FALSE)</f>
        <v>0</v>
      </c>
      <c r="EC273" s="16" t="str">
        <f t="shared" si="257"/>
        <v>Fail</v>
      </c>
      <c r="ED273" s="31">
        <f>SUM(SUMIF(Survey!EX273:FD273,{"&gt;0","&lt;0"})*{1,-1})</f>
        <v>0</v>
      </c>
      <c r="EE273">
        <f t="shared" si="258"/>
        <v>0</v>
      </c>
      <c r="EF273" s="17">
        <f t="shared" si="259"/>
        <v>100</v>
      </c>
      <c r="EG273" s="16" t="str">
        <f t="shared" si="260"/>
        <v>Fail</v>
      </c>
      <c r="EH273" s="31">
        <f>SUM(SUMIF(Survey!FF273:FL273,{"&gt;0","&lt;0"})*{1,-1})</f>
        <v>0</v>
      </c>
      <c r="EI273">
        <f t="shared" si="261"/>
        <v>0</v>
      </c>
      <c r="EJ273" s="17">
        <f t="shared" si="262"/>
        <v>100</v>
      </c>
    </row>
    <row r="274" spans="1:140">
      <c r="A274">
        <v>274</v>
      </c>
      <c r="B274" t="str">
        <f t="shared" si="210"/>
        <v>Pass</v>
      </c>
      <c r="C274" t="str">
        <f>IF(COUNTBLANK(Survey!B274:FM274)=$C$2, "Pass", "Fail")</f>
        <v>Pass</v>
      </c>
      <c r="D274" s="16" t="str">
        <f t="shared" si="211"/>
        <v>Fail</v>
      </c>
      <c r="E274" t="str">
        <f>IF(OR(ISBLANK(Survey!AL274),COUNTIF(G274:BJ274,"Fail")),"Fail","Pass")</f>
        <v>Fail</v>
      </c>
      <c r="F274" s="265"/>
      <c r="G274" s="16" t="str">
        <f t="shared" si="212"/>
        <v>Fail</v>
      </c>
      <c r="H274" s="139">
        <f>COUNTBLANK(Survey!B274:D274)+COUNTBLANK(Survey!G274)+COUNTBLANK(Survey!I274)+COUNTBLANK(Survey!K274:M274)+COUNTBLANK(Survey!P274:Q274)+COUNTBLANK(Survey!T274:W274)+COUNTBLANK(Survey!Z274:AC274)+COUNTBLANK(Survey!AF274:AG274)+COUNTBLANK(Survey!AK274:AK274)</f>
        <v>21</v>
      </c>
      <c r="I274" t="str">
        <f t="shared" si="213"/>
        <v>Fail</v>
      </c>
      <c r="J274" t="b">
        <f>IF(Survey!E274="No",TRUE,FALSE)</f>
        <v>0</v>
      </c>
      <c r="K274" s="29" cm="1">
        <f t="array" ref="K274">IF(COUNTA(Survey!$E$4:$E$695)=1, 0, SUM(IF(COUNTIF(Survey!$E$4:$E$695, Survey!$E$4:$E$695)=1,1,0)))</f>
        <v>0</v>
      </c>
      <c r="L274" s="29">
        <f>LEN(Survey!E274)</f>
        <v>0</v>
      </c>
      <c r="M274" s="16" t="str">
        <f t="shared" si="214"/>
        <v>Fail</v>
      </c>
      <c r="N274" t="b">
        <f>IF(Survey!F274="No",TRUE,FALSE)</f>
        <v>0</v>
      </c>
      <c r="O274" t="b">
        <f>Survey!F274=Survey!E274</f>
        <v>1</v>
      </c>
      <c r="P274">
        <f>COUNTIF(Survey!$F$4:$F$695,Survey!F274)</f>
        <v>0</v>
      </c>
      <c r="Q274" s="28">
        <f>LEN(Survey!F274)</f>
        <v>0</v>
      </c>
      <c r="R274" s="16" t="str">
        <f t="shared" si="215"/>
        <v>Pass</v>
      </c>
      <c r="S274" s="29">
        <f>MOD((LEN(Survey!H274)+2),11)</f>
        <v>2</v>
      </c>
      <c r="T274">
        <f>COUNTIF(Survey!$H$4:$H$695,Survey!H274)</f>
        <v>0</v>
      </c>
      <c r="U274" s="28" t="str">
        <f>IF(Survey!$L274="Prospectus fund", "Yes", "No")</f>
        <v>No</v>
      </c>
      <c r="V274" s="16" t="str">
        <f t="shared" si="216"/>
        <v>Pass</v>
      </c>
      <c r="W274" s="29">
        <f>MOD((LEN(Survey!J274)+2),11)</f>
        <v>2</v>
      </c>
      <c r="X274">
        <f>COUNTIF(Survey!$J$4:$J$695,Survey!J274)</f>
        <v>0</v>
      </c>
      <c r="Y274" s="30" t="b">
        <f>IF(OR(Survey!$M274="ETF",Survey!$M274="ETF, alternative mutual fund",Survey!$M274="Closed-end", Survey!$M274="Split share corp", Survey!$I274="Yes"),TRUE,FALSE)</f>
        <v>0</v>
      </c>
      <c r="Z274" s="16" t="str">
        <f>IFERROR(IF(AND(OR(AC274=AD274,AD274 = "Either"),NOT(ISBLANK(Survey!K274))),"Pass","Fail"),"Pass")</f>
        <v>Fail</v>
      </c>
      <c r="AA274" s="31" cm="1">
        <f t="array" ref="AA274">SUM(SUMIF(Survey!CH274:DA274,{"&gt;0","&lt;0"})*{1,-1})</f>
        <v>0</v>
      </c>
      <c r="AB274" s="33" cm="1">
        <f t="array" ref="AB274">SUM(SUMIF(Survey!CK274,{"&gt;0","&lt;0"})*{1,-1})+SUM(SUMIF(Survey!CU274,{"&gt;0","&lt;0"})*{1,-1})</f>
        <v>0</v>
      </c>
      <c r="AC274" s="33">
        <f>Survey!K274</f>
        <v>0</v>
      </c>
      <c r="AD274" s="32" t="str">
        <f t="shared" si="217"/>
        <v>Either</v>
      </c>
      <c r="AE274" s="16" t="str">
        <f t="shared" si="218"/>
        <v>Fail</v>
      </c>
      <c r="AF274" s="58" cm="1">
        <f t="array" ref="AF274">SUM(SUMIF(Survey!CH274:DA274,{"&gt;0","&lt;0"})*{1,-1})+SUM(SUMIF(Survey!DC274:DV274,{"&gt;0","&lt;0"})*{1,-1})</f>
        <v>0</v>
      </c>
      <c r="AG274" s="58">
        <f>IFERROR(AF274/(Survey!$BA274),0)</f>
        <v>0</v>
      </c>
      <c r="AH274" s="104" t="b">
        <f>IF(OR(Survey!$M274="Alternative strategy or hedge",Survey!$M274="Private asset",Survey!$L274="Prospectus fund"),TRUE,FALSE)</f>
        <v>0</v>
      </c>
      <c r="AI274" s="104" t="b">
        <f>NOT(ISBLANK(Survey!$M274))</f>
        <v>0</v>
      </c>
      <c r="AJ274" s="16" t="str">
        <f t="shared" si="219"/>
        <v>Fail</v>
      </c>
      <c r="AK274" t="b">
        <f>IF(Survey!W274="No",TRUE,FALSE)</f>
        <v>0</v>
      </c>
      <c r="AL274" s="119">
        <f>MOD((LEN(Survey!W274)+2),22)</f>
        <v>2</v>
      </c>
      <c r="AM274" t="str">
        <f t="shared" si="220"/>
        <v>Pass</v>
      </c>
      <c r="AN274" s="33" t="b">
        <f>NOT(ISNUMBER(SEARCH("Other",Survey!$Q274)))</f>
        <v>1</v>
      </c>
      <c r="AO274" s="32" t="b">
        <f>NOT(ISBLANK(Survey!$R274))</f>
        <v>0</v>
      </c>
      <c r="AP274" s="16" t="str">
        <f t="shared" si="221"/>
        <v>Pass</v>
      </c>
      <c r="AQ274" s="114">
        <f>COUNTBLANK(Survey!$X274)</f>
        <v>1</v>
      </c>
      <c r="AR274" s="58">
        <f>IF(AND(Survey!L274&lt;&gt;"Exempt fund",OR(Survey!$M274="ETF",Survey!$M274="ETF, alternative mutual fund",Survey!$M274="Mutual fund",Survey!$M274="Alternative mutual fund",Survey!$M274="Money market")),1,0)</f>
        <v>0</v>
      </c>
      <c r="AS274" s="16" t="str">
        <f t="shared" si="222"/>
        <v>Pass</v>
      </c>
      <c r="AT274" s="33" t="b">
        <f>NOT(ISNUMBER(SEARCH("Yes",Survey!$AC274)))</f>
        <v>1</v>
      </c>
      <c r="AU274" s="32" t="b">
        <f>IF(COUNTBLANK(Survey!$AD274:$AE274)=0,TRUE, FALSE)</f>
        <v>0</v>
      </c>
      <c r="AV274" s="16" t="str">
        <f t="shared" si="223"/>
        <v>Pass</v>
      </c>
      <c r="AW274" s="33" t="b">
        <f>NOT(ISNUMBER(SEARCH("Yes",Survey!$AF274)))</f>
        <v>1</v>
      </c>
      <c r="AX274" s="32" t="b">
        <f>NOT(ISBLANK(Survey!$AH274))</f>
        <v>0</v>
      </c>
      <c r="AY274" s="16" t="str">
        <f t="shared" si="224"/>
        <v>Pass</v>
      </c>
      <c r="AZ274" s="33" t="b">
        <f>NOT(OR(ISNUMBER(SEARCH("Other",Survey!$AH274)),ISNUMBER(SEARCH("Multiple",Survey!$AH274))))</f>
        <v>1</v>
      </c>
      <c r="BA274" s="32" t="b">
        <f>NOT(ISBLANK(Survey!$AI274))</f>
        <v>0</v>
      </c>
      <c r="BB274" s="16" t="str">
        <f t="shared" si="225"/>
        <v>Fail</v>
      </c>
      <c r="BC274" s="114">
        <f>IF(ABS(Survey!$BA274)&gt;0, 1,0)</f>
        <v>0</v>
      </c>
      <c r="BD274" s="114">
        <f>IF(COUNTBLANK(Survey!$AL274)=0,1,0)</f>
        <v>0</v>
      </c>
      <c r="BE274" s="16" t="str">
        <f t="shared" si="226"/>
        <v>Pass</v>
      </c>
      <c r="BF274" s="114">
        <f>IF(ISBLANK(Survey!$AL274),0,1)</f>
        <v>0</v>
      </c>
      <c r="BG274" s="133">
        <f>COUNTBLANK(Survey!$AM274)</f>
        <v>1</v>
      </c>
      <c r="BH274" s="16" t="str">
        <f t="shared" si="227"/>
        <v>Pass</v>
      </c>
      <c r="BI274" s="114">
        <f>IF(OR(Survey!$AM274="Closed",ISBLANK(Survey!$AM274)),0,1)</f>
        <v>0</v>
      </c>
      <c r="BJ274" s="133">
        <f>IF(ISBLANK(Survey!$AN274),1,0)</f>
        <v>1</v>
      </c>
      <c r="BK274" s="118" t="str">
        <f t="shared" si="228"/>
        <v>Pass</v>
      </c>
      <c r="BL274" s="31" cm="1">
        <f t="array" ref="BL274">SUM(SUMIF(Survey!AO274:AP274,{"&gt;0","&lt;0"})*{1,-1})</f>
        <v>0</v>
      </c>
      <c r="BM274">
        <f t="shared" si="229"/>
        <v>0</v>
      </c>
      <c r="BN274">
        <f t="shared" si="230"/>
        <v>100</v>
      </c>
      <c r="BO274" s="118" t="str">
        <f t="shared" si="231"/>
        <v>Pass</v>
      </c>
      <c r="BP274">
        <f>IF(Survey!AQ274="No",0,1)</f>
        <v>1</v>
      </c>
      <c r="BQ274" s="207">
        <f>MOD((LEN(Survey!AQ274)+2),22)</f>
        <v>2</v>
      </c>
      <c r="BR274">
        <f>IF(Survey!AR274="No",0,1)</f>
        <v>1</v>
      </c>
      <c r="BS274" s="207">
        <f>MOD((LEN(Survey!AR274)+2),22)</f>
        <v>2</v>
      </c>
      <c r="BT274" s="114">
        <f>COUNTBLANK(Survey!$AQ274:$AS274)+COUNTBLANK(Survey!$AU274)</f>
        <v>4</v>
      </c>
      <c r="BU274" s="114">
        <f>IF(Survey!$I274="Yes",1,0)</f>
        <v>0</v>
      </c>
      <c r="BV274" s="114">
        <f>IF(OR(Survey!$M274="Mutual fund",Survey!$M274="Alternative mutual fund",Survey!$M274="Money market"),1,0)</f>
        <v>0</v>
      </c>
      <c r="BW274" s="119">
        <f>IF(OR(Survey!$M274="ETF",Survey!$M274="ETF, alternative mutual fund"),1,0)</f>
        <v>0</v>
      </c>
      <c r="BX274" s="16" t="str">
        <f t="shared" si="232"/>
        <v>Pass</v>
      </c>
      <c r="BY274" s="33">
        <f>IF(ISNUMBER(SEARCH("Other",Survey!$AS274)), 1, 0)</f>
        <v>0</v>
      </c>
      <c r="BZ274" s="58" t="b">
        <f>NOT(ISBLANK(Survey!$AT274))</f>
        <v>0</v>
      </c>
      <c r="CA274" s="16" t="str">
        <f t="shared" si="233"/>
        <v>Pass</v>
      </c>
      <c r="CB274" s="114">
        <f>IF(Survey!$BB274=0, 0,1)</f>
        <v>0</v>
      </c>
      <c r="CC274" s="58">
        <f>Survey!$AV274</f>
        <v>0</v>
      </c>
      <c r="CD274" s="58">
        <f>Survey!$BC274+Survey!$BD274+ABS(Survey!$BE274)-ABS(Survey!$BF274)-ABS(Survey!$BG274)-ABS(Survey!$BL274)</f>
        <v>0</v>
      </c>
      <c r="CE274" s="138">
        <f>Survey!BB274+(ABS(Survey!$BH274)-ABS(Survey!$BI274)+ABS(Survey!$BJ274)-ABS(Survey!$BK274))*0.5</f>
        <v>0</v>
      </c>
      <c r="CF274" s="58">
        <f t="shared" si="234"/>
        <v>0</v>
      </c>
      <c r="CG274" s="58">
        <f>IF(AND($CC274&gt;$CF274-0.2,$CC274&lt;$CF274+0.2,ISBLANK(Survey!$AV274)=FALSE),0,1)</f>
        <v>1</v>
      </c>
      <c r="CH274" s="133">
        <f>IF(ISBLANK(Survey!$AW274),1,0)</f>
        <v>1</v>
      </c>
      <c r="CI274" s="16" t="str">
        <f t="shared" si="235"/>
        <v>Pass</v>
      </c>
      <c r="CJ274" s="114">
        <f>IF(Survey!$BB274=0, 0,1)</f>
        <v>0</v>
      </c>
      <c r="CK274" s="58">
        <f>IF(AND(Survey!$AX274&gt;=0,Survey!$AX274&lt;=0.2,Survey!$AX274&lt;&gt;""),0,1)</f>
        <v>1</v>
      </c>
      <c r="CL274" s="114">
        <f>IF(ISBLANK(Survey!$AY274),1,0)</f>
        <v>1</v>
      </c>
      <c r="CM274" s="16" t="str">
        <f t="shared" si="236"/>
        <v>Fail</v>
      </c>
      <c r="CN274" s="133">
        <f>Survey!$AZ274</f>
        <v>0</v>
      </c>
      <c r="CO274" s="16" t="str">
        <f t="shared" si="237"/>
        <v>Pass</v>
      </c>
      <c r="CP274" s="31">
        <f>Survey!$BA274</f>
        <v>0</v>
      </c>
      <c r="CQ274" s="138">
        <f>Survey!$BB274+Survey!$BC274+Survey!$BD274+ABS(Survey!$BE274)-ABS(Survey!$BF274)-ABS(Survey!$BG274)+ABS(Survey!$BH274)-ABS(Survey!$BI274)+ABS(Survey!$BJ274)-ABS(Survey!$BK274)-ABS(Survey!$BL274)+Survey!$BM274</f>
        <v>0</v>
      </c>
      <c r="CR274" s="30">
        <f t="shared" si="238"/>
        <v>0</v>
      </c>
      <c r="CS274" s="17">
        <f t="shared" si="239"/>
        <v>0</v>
      </c>
      <c r="CT274" s="16" t="str">
        <f t="shared" si="240"/>
        <v>Pass</v>
      </c>
      <c r="CU274" s="33" t="b">
        <f>IF(ABS(Survey!$BM274)=0,TRUE,FALSE)</f>
        <v>1</v>
      </c>
      <c r="CV274" s="32" t="b">
        <f>NOT(ISBLANK(Survey!$BN274))</f>
        <v>0</v>
      </c>
      <c r="CW274" t="str">
        <f t="shared" si="241"/>
        <v>Fail</v>
      </c>
      <c r="CX274" s="25">
        <f>Survey!$BA274</f>
        <v>0</v>
      </c>
      <c r="CY274" s="25" cm="1">
        <f t="array" ref="CY274">SUM(SUMIF(Survey!BP274:BW274,{"&gt;0","&lt;0"})*{1,-1})-SUM(SUMIF(Survey!BY274:CF274,{"&gt;0","&lt;0"})*{1,-1})</f>
        <v>0</v>
      </c>
      <c r="CZ274" s="30" t="str">
        <f t="shared" si="242"/>
        <v>No holdings</v>
      </c>
      <c r="DA274">
        <f t="shared" si="243"/>
        <v>0</v>
      </c>
      <c r="DB274" s="16" t="str">
        <f t="shared" si="244"/>
        <v>Fail</v>
      </c>
      <c r="DC274" s="31">
        <f>Survey!$BA274</f>
        <v>0</v>
      </c>
      <c r="DD274" s="31" cm="1">
        <f t="array" ref="DD274">SUM(SUMIF(Survey!CH274:DA274,{"&gt;0","&lt;0"})*{1,-1})-SUM(SUMIF(Survey!DC274:DV274,{"&gt;0","&lt;0"})*{1,-1})</f>
        <v>0</v>
      </c>
      <c r="DE274" s="30" t="str">
        <f t="shared" si="245"/>
        <v>No holdings</v>
      </c>
      <c r="DF274" s="17">
        <f t="shared" si="246"/>
        <v>0</v>
      </c>
      <c r="DG274" s="16" t="str">
        <f t="shared" si="247"/>
        <v>Pass</v>
      </c>
      <c r="DH274" s="33" t="b">
        <f>IF(ABS(Survey!$DA274)=0,TRUE,FALSE)</f>
        <v>1</v>
      </c>
      <c r="DI274" s="32" t="b">
        <f>NOT(ISBLANK(Survey!$DB274))</f>
        <v>0</v>
      </c>
      <c r="DJ274" s="16" t="str">
        <f t="shared" si="248"/>
        <v>Pass</v>
      </c>
      <c r="DK274" s="33" t="b">
        <f>IF(ABS(Survey!$DV274)=0,TRUE,FALSE)</f>
        <v>1</v>
      </c>
      <c r="DL274" s="32" t="b">
        <f>NOT(ISBLANK(Survey!$DW274))</f>
        <v>0</v>
      </c>
      <c r="DM274" t="str">
        <f t="shared" si="249"/>
        <v>Pass</v>
      </c>
      <c r="DN274" s="25" cm="1">
        <f t="array" ref="DN274">SUM(SUMIF(Survey!CW274,{"&gt;0","&lt;0"})*{1,-1})+SUM(SUMIF(Survey!DR274,{"&gt;0","&lt;0"})*{1,-1})</f>
        <v>0</v>
      </c>
      <c r="DO274" s="25">
        <f>SUM(SUMIF(Survey!DY274:EE274,{"&gt;0","&lt;0"})*{1,-1})+SUM(SUMIF(Survey!EG274:EM274,{"&gt;0","&lt;0"})*{1,-1})</f>
        <v>0</v>
      </c>
      <c r="DP274">
        <f t="shared" si="250"/>
        <v>0</v>
      </c>
      <c r="DQ274">
        <f t="shared" si="251"/>
        <v>0</v>
      </c>
      <c r="DR274" s="16" t="str">
        <f t="shared" si="252"/>
        <v>Pass</v>
      </c>
      <c r="DS274" s="33" t="b">
        <f>IF(ABS(Survey!$EE274)=0,TRUE,FALSE)</f>
        <v>1</v>
      </c>
      <c r="DT274" s="32" t="b">
        <f>NOT(ISBLANK(Survey!EF274))</f>
        <v>0</v>
      </c>
      <c r="DU274" s="16" t="str">
        <f t="shared" si="253"/>
        <v>Pass</v>
      </c>
      <c r="DV274" s="33" t="b">
        <f>IF(ABS(Survey!$EM274)=0,TRUE,FALSE)</f>
        <v>1</v>
      </c>
      <c r="DW274" s="32" t="b">
        <f>NOT(ISBLANK(Survey!$EN274))</f>
        <v>0</v>
      </c>
      <c r="DX274" s="16" t="str">
        <f t="shared" si="254"/>
        <v>Fail</v>
      </c>
      <c r="DY274" s="31">
        <f>SUM(SUMIF(Survey!ET274:EV274,{"&gt;0","&lt;0"})*{1,-1})</f>
        <v>0</v>
      </c>
      <c r="DZ274">
        <f t="shared" si="255"/>
        <v>0</v>
      </c>
      <c r="EA274">
        <f t="shared" si="256"/>
        <v>100</v>
      </c>
      <c r="EB274" s="30" t="b">
        <f>IF(OR(Survey!$M274="ETF",Survey!$M274="ETF, alternative mutual fund",Survey!$M274="Closed-end", Survey!$M274="Split share corp"),TRUE,FALSE)</f>
        <v>0</v>
      </c>
      <c r="EC274" s="16" t="str">
        <f t="shared" si="257"/>
        <v>Fail</v>
      </c>
      <c r="ED274" s="31">
        <f>SUM(SUMIF(Survey!EX274:FD274,{"&gt;0","&lt;0"})*{1,-1})</f>
        <v>0</v>
      </c>
      <c r="EE274">
        <f t="shared" si="258"/>
        <v>0</v>
      </c>
      <c r="EF274" s="17">
        <f t="shared" si="259"/>
        <v>100</v>
      </c>
      <c r="EG274" s="16" t="str">
        <f t="shared" si="260"/>
        <v>Fail</v>
      </c>
      <c r="EH274" s="31">
        <f>SUM(SUMIF(Survey!FF274:FL274,{"&gt;0","&lt;0"})*{1,-1})</f>
        <v>0</v>
      </c>
      <c r="EI274">
        <f t="shared" si="261"/>
        <v>0</v>
      </c>
      <c r="EJ274" s="17">
        <f t="shared" si="262"/>
        <v>100</v>
      </c>
    </row>
    <row r="275" spans="1:140">
      <c r="A275">
        <v>275</v>
      </c>
      <c r="B275" t="str">
        <f t="shared" si="210"/>
        <v>Pass</v>
      </c>
      <c r="C275" t="str">
        <f>IF(COUNTBLANK(Survey!B275:FM275)=$C$2, "Pass", "Fail")</f>
        <v>Pass</v>
      </c>
      <c r="D275" s="16" t="str">
        <f t="shared" si="211"/>
        <v>Fail</v>
      </c>
      <c r="E275" t="str">
        <f>IF(OR(ISBLANK(Survey!AL275),COUNTIF(G275:BJ275,"Fail")),"Fail","Pass")</f>
        <v>Fail</v>
      </c>
      <c r="F275" s="265"/>
      <c r="G275" s="16" t="str">
        <f t="shared" si="212"/>
        <v>Fail</v>
      </c>
      <c r="H275" s="139">
        <f>COUNTBLANK(Survey!B275:D275)+COUNTBLANK(Survey!G275)+COUNTBLANK(Survey!I275)+COUNTBLANK(Survey!K275:M275)+COUNTBLANK(Survey!P275:Q275)+COUNTBLANK(Survey!T275:W275)+COUNTBLANK(Survey!Z275:AC275)+COUNTBLANK(Survey!AF275:AG275)+COUNTBLANK(Survey!AK275:AK275)</f>
        <v>21</v>
      </c>
      <c r="I275" t="str">
        <f t="shared" si="213"/>
        <v>Fail</v>
      </c>
      <c r="J275" t="b">
        <f>IF(Survey!E275="No",TRUE,FALSE)</f>
        <v>0</v>
      </c>
      <c r="K275" s="29" cm="1">
        <f t="array" ref="K275">IF(COUNTA(Survey!$E$4:$E$695)=1, 0, SUM(IF(COUNTIF(Survey!$E$4:$E$695, Survey!$E$4:$E$695)=1,1,0)))</f>
        <v>0</v>
      </c>
      <c r="L275" s="29">
        <f>LEN(Survey!E275)</f>
        <v>0</v>
      </c>
      <c r="M275" s="16" t="str">
        <f t="shared" si="214"/>
        <v>Fail</v>
      </c>
      <c r="N275" t="b">
        <f>IF(Survey!F275="No",TRUE,FALSE)</f>
        <v>0</v>
      </c>
      <c r="O275" t="b">
        <f>Survey!F275=Survey!E275</f>
        <v>1</v>
      </c>
      <c r="P275">
        <f>COUNTIF(Survey!$F$4:$F$695,Survey!F275)</f>
        <v>0</v>
      </c>
      <c r="Q275" s="28">
        <f>LEN(Survey!F275)</f>
        <v>0</v>
      </c>
      <c r="R275" s="16" t="str">
        <f t="shared" si="215"/>
        <v>Pass</v>
      </c>
      <c r="S275" s="29">
        <f>MOD((LEN(Survey!H275)+2),11)</f>
        <v>2</v>
      </c>
      <c r="T275">
        <f>COUNTIF(Survey!$H$4:$H$695,Survey!H275)</f>
        <v>0</v>
      </c>
      <c r="U275" s="28" t="str">
        <f>IF(Survey!$L275="Prospectus fund", "Yes", "No")</f>
        <v>No</v>
      </c>
      <c r="V275" s="16" t="str">
        <f t="shared" si="216"/>
        <v>Pass</v>
      </c>
      <c r="W275" s="29">
        <f>MOD((LEN(Survey!J275)+2),11)</f>
        <v>2</v>
      </c>
      <c r="X275">
        <f>COUNTIF(Survey!$J$4:$J$695,Survey!J275)</f>
        <v>0</v>
      </c>
      <c r="Y275" s="30" t="b">
        <f>IF(OR(Survey!$M275="ETF",Survey!$M275="ETF, alternative mutual fund",Survey!$M275="Closed-end", Survey!$M275="Split share corp", Survey!$I275="Yes"),TRUE,FALSE)</f>
        <v>0</v>
      </c>
      <c r="Z275" s="16" t="str">
        <f>IFERROR(IF(AND(OR(AC275=AD275,AD275 = "Either"),NOT(ISBLANK(Survey!K275))),"Pass","Fail"),"Pass")</f>
        <v>Fail</v>
      </c>
      <c r="AA275" s="31" cm="1">
        <f t="array" ref="AA275">SUM(SUMIF(Survey!CH275:DA275,{"&gt;0","&lt;0"})*{1,-1})</f>
        <v>0</v>
      </c>
      <c r="AB275" s="33" cm="1">
        <f t="array" ref="AB275">SUM(SUMIF(Survey!CK275,{"&gt;0","&lt;0"})*{1,-1})+SUM(SUMIF(Survey!CU275,{"&gt;0","&lt;0"})*{1,-1})</f>
        <v>0</v>
      </c>
      <c r="AC275" s="33">
        <f>Survey!K275</f>
        <v>0</v>
      </c>
      <c r="AD275" s="32" t="str">
        <f t="shared" si="217"/>
        <v>Either</v>
      </c>
      <c r="AE275" s="16" t="str">
        <f t="shared" si="218"/>
        <v>Fail</v>
      </c>
      <c r="AF275" s="58" cm="1">
        <f t="array" ref="AF275">SUM(SUMIF(Survey!CH275:DA275,{"&gt;0","&lt;0"})*{1,-1})+SUM(SUMIF(Survey!DC275:DV275,{"&gt;0","&lt;0"})*{1,-1})</f>
        <v>0</v>
      </c>
      <c r="AG275" s="58">
        <f>IFERROR(AF275/(Survey!$BA275),0)</f>
        <v>0</v>
      </c>
      <c r="AH275" s="104" t="b">
        <f>IF(OR(Survey!$M275="Alternative strategy or hedge",Survey!$M275="Private asset",Survey!$L275="Prospectus fund"),TRUE,FALSE)</f>
        <v>0</v>
      </c>
      <c r="AI275" s="104" t="b">
        <f>NOT(ISBLANK(Survey!$M275))</f>
        <v>0</v>
      </c>
      <c r="AJ275" s="16" t="str">
        <f t="shared" si="219"/>
        <v>Fail</v>
      </c>
      <c r="AK275" t="b">
        <f>IF(Survey!W275="No",TRUE,FALSE)</f>
        <v>0</v>
      </c>
      <c r="AL275" s="119">
        <f>MOD((LEN(Survey!W275)+2),22)</f>
        <v>2</v>
      </c>
      <c r="AM275" t="str">
        <f t="shared" si="220"/>
        <v>Pass</v>
      </c>
      <c r="AN275" s="33" t="b">
        <f>NOT(ISNUMBER(SEARCH("Other",Survey!$Q275)))</f>
        <v>1</v>
      </c>
      <c r="AO275" s="32" t="b">
        <f>NOT(ISBLANK(Survey!$R275))</f>
        <v>0</v>
      </c>
      <c r="AP275" s="16" t="str">
        <f t="shared" si="221"/>
        <v>Pass</v>
      </c>
      <c r="AQ275" s="114">
        <f>COUNTBLANK(Survey!$X275)</f>
        <v>1</v>
      </c>
      <c r="AR275" s="58">
        <f>IF(AND(Survey!L275&lt;&gt;"Exempt fund",OR(Survey!$M275="ETF",Survey!$M275="ETF, alternative mutual fund",Survey!$M275="Mutual fund",Survey!$M275="Alternative mutual fund",Survey!$M275="Money market")),1,0)</f>
        <v>0</v>
      </c>
      <c r="AS275" s="16" t="str">
        <f t="shared" si="222"/>
        <v>Pass</v>
      </c>
      <c r="AT275" s="33" t="b">
        <f>NOT(ISNUMBER(SEARCH("Yes",Survey!$AC275)))</f>
        <v>1</v>
      </c>
      <c r="AU275" s="32" t="b">
        <f>IF(COUNTBLANK(Survey!$AD275:$AE275)=0,TRUE, FALSE)</f>
        <v>0</v>
      </c>
      <c r="AV275" s="16" t="str">
        <f t="shared" si="223"/>
        <v>Pass</v>
      </c>
      <c r="AW275" s="33" t="b">
        <f>NOT(ISNUMBER(SEARCH("Yes",Survey!$AF275)))</f>
        <v>1</v>
      </c>
      <c r="AX275" s="32" t="b">
        <f>NOT(ISBLANK(Survey!$AH275))</f>
        <v>0</v>
      </c>
      <c r="AY275" s="16" t="str">
        <f t="shared" si="224"/>
        <v>Pass</v>
      </c>
      <c r="AZ275" s="33" t="b">
        <f>NOT(OR(ISNUMBER(SEARCH("Other",Survey!$AH275)),ISNUMBER(SEARCH("Multiple",Survey!$AH275))))</f>
        <v>1</v>
      </c>
      <c r="BA275" s="32" t="b">
        <f>NOT(ISBLANK(Survey!$AI275))</f>
        <v>0</v>
      </c>
      <c r="BB275" s="16" t="str">
        <f t="shared" si="225"/>
        <v>Fail</v>
      </c>
      <c r="BC275" s="114">
        <f>IF(ABS(Survey!$BA275)&gt;0, 1,0)</f>
        <v>0</v>
      </c>
      <c r="BD275" s="114">
        <f>IF(COUNTBLANK(Survey!$AL275)=0,1,0)</f>
        <v>0</v>
      </c>
      <c r="BE275" s="16" t="str">
        <f t="shared" si="226"/>
        <v>Pass</v>
      </c>
      <c r="BF275" s="114">
        <f>IF(ISBLANK(Survey!$AL275),0,1)</f>
        <v>0</v>
      </c>
      <c r="BG275" s="133">
        <f>COUNTBLANK(Survey!$AM275)</f>
        <v>1</v>
      </c>
      <c r="BH275" s="16" t="str">
        <f t="shared" si="227"/>
        <v>Pass</v>
      </c>
      <c r="BI275" s="114">
        <f>IF(OR(Survey!$AM275="Closed",ISBLANK(Survey!$AM275)),0,1)</f>
        <v>0</v>
      </c>
      <c r="BJ275" s="133">
        <f>IF(ISBLANK(Survey!$AN275),1,0)</f>
        <v>1</v>
      </c>
      <c r="BK275" s="118" t="str">
        <f t="shared" si="228"/>
        <v>Pass</v>
      </c>
      <c r="BL275" s="31" cm="1">
        <f t="array" ref="BL275">SUM(SUMIF(Survey!AO275:AP275,{"&gt;0","&lt;0"})*{1,-1})</f>
        <v>0</v>
      </c>
      <c r="BM275">
        <f t="shared" si="229"/>
        <v>0</v>
      </c>
      <c r="BN275">
        <f t="shared" si="230"/>
        <v>100</v>
      </c>
      <c r="BO275" s="118" t="str">
        <f t="shared" si="231"/>
        <v>Pass</v>
      </c>
      <c r="BP275">
        <f>IF(Survey!AQ275="No",0,1)</f>
        <v>1</v>
      </c>
      <c r="BQ275" s="207">
        <f>MOD((LEN(Survey!AQ275)+2),22)</f>
        <v>2</v>
      </c>
      <c r="BR275">
        <f>IF(Survey!AR275="No",0,1)</f>
        <v>1</v>
      </c>
      <c r="BS275" s="207">
        <f>MOD((LEN(Survey!AR275)+2),22)</f>
        <v>2</v>
      </c>
      <c r="BT275" s="114">
        <f>COUNTBLANK(Survey!$AQ275:$AS275)+COUNTBLANK(Survey!$AU275)</f>
        <v>4</v>
      </c>
      <c r="BU275" s="114">
        <f>IF(Survey!$I275="Yes",1,0)</f>
        <v>0</v>
      </c>
      <c r="BV275" s="114">
        <f>IF(OR(Survey!$M275="Mutual fund",Survey!$M275="Alternative mutual fund",Survey!$M275="Money market"),1,0)</f>
        <v>0</v>
      </c>
      <c r="BW275" s="119">
        <f>IF(OR(Survey!$M275="ETF",Survey!$M275="ETF, alternative mutual fund"),1,0)</f>
        <v>0</v>
      </c>
      <c r="BX275" s="16" t="str">
        <f t="shared" si="232"/>
        <v>Pass</v>
      </c>
      <c r="BY275" s="33">
        <f>IF(ISNUMBER(SEARCH("Other",Survey!$AS275)), 1, 0)</f>
        <v>0</v>
      </c>
      <c r="BZ275" s="58" t="b">
        <f>NOT(ISBLANK(Survey!$AT275))</f>
        <v>0</v>
      </c>
      <c r="CA275" s="16" t="str">
        <f t="shared" si="233"/>
        <v>Pass</v>
      </c>
      <c r="CB275" s="114">
        <f>IF(Survey!$BB275=0, 0,1)</f>
        <v>0</v>
      </c>
      <c r="CC275" s="58">
        <f>Survey!$AV275</f>
        <v>0</v>
      </c>
      <c r="CD275" s="58">
        <f>Survey!$BC275+Survey!$BD275+ABS(Survey!$BE275)-ABS(Survey!$BF275)-ABS(Survey!$BG275)-ABS(Survey!$BL275)</f>
        <v>0</v>
      </c>
      <c r="CE275" s="138">
        <f>Survey!BB275+(ABS(Survey!$BH275)-ABS(Survey!$BI275)+ABS(Survey!$BJ275)-ABS(Survey!$BK275))*0.5</f>
        <v>0</v>
      </c>
      <c r="CF275" s="58">
        <f t="shared" si="234"/>
        <v>0</v>
      </c>
      <c r="CG275" s="58">
        <f>IF(AND($CC275&gt;$CF275-0.2,$CC275&lt;$CF275+0.2,ISBLANK(Survey!$AV275)=FALSE),0,1)</f>
        <v>1</v>
      </c>
      <c r="CH275" s="133">
        <f>IF(ISBLANK(Survey!$AW275),1,0)</f>
        <v>1</v>
      </c>
      <c r="CI275" s="16" t="str">
        <f t="shared" si="235"/>
        <v>Pass</v>
      </c>
      <c r="CJ275" s="114">
        <f>IF(Survey!$BB275=0, 0,1)</f>
        <v>0</v>
      </c>
      <c r="CK275" s="58">
        <f>IF(AND(Survey!$AX275&gt;=0,Survey!$AX275&lt;=0.2,Survey!$AX275&lt;&gt;""),0,1)</f>
        <v>1</v>
      </c>
      <c r="CL275" s="114">
        <f>IF(ISBLANK(Survey!$AY275),1,0)</f>
        <v>1</v>
      </c>
      <c r="CM275" s="16" t="str">
        <f t="shared" si="236"/>
        <v>Fail</v>
      </c>
      <c r="CN275" s="133">
        <f>Survey!$AZ275</f>
        <v>0</v>
      </c>
      <c r="CO275" s="16" t="str">
        <f t="shared" si="237"/>
        <v>Pass</v>
      </c>
      <c r="CP275" s="31">
        <f>Survey!$BA275</f>
        <v>0</v>
      </c>
      <c r="CQ275" s="138">
        <f>Survey!$BB275+Survey!$BC275+Survey!$BD275+ABS(Survey!$BE275)-ABS(Survey!$BF275)-ABS(Survey!$BG275)+ABS(Survey!$BH275)-ABS(Survey!$BI275)+ABS(Survey!$BJ275)-ABS(Survey!$BK275)-ABS(Survey!$BL275)+Survey!$BM275</f>
        <v>0</v>
      </c>
      <c r="CR275" s="30">
        <f t="shared" si="238"/>
        <v>0</v>
      </c>
      <c r="CS275" s="17">
        <f t="shared" si="239"/>
        <v>0</v>
      </c>
      <c r="CT275" s="16" t="str">
        <f t="shared" si="240"/>
        <v>Pass</v>
      </c>
      <c r="CU275" s="33" t="b">
        <f>IF(ABS(Survey!$BM275)=0,TRUE,FALSE)</f>
        <v>1</v>
      </c>
      <c r="CV275" s="32" t="b">
        <f>NOT(ISBLANK(Survey!$BN275))</f>
        <v>0</v>
      </c>
      <c r="CW275" t="str">
        <f t="shared" si="241"/>
        <v>Fail</v>
      </c>
      <c r="CX275" s="25">
        <f>Survey!$BA275</f>
        <v>0</v>
      </c>
      <c r="CY275" s="25" cm="1">
        <f t="array" ref="CY275">SUM(SUMIF(Survey!BP275:BW275,{"&gt;0","&lt;0"})*{1,-1})-SUM(SUMIF(Survey!BY275:CF275,{"&gt;0","&lt;0"})*{1,-1})</f>
        <v>0</v>
      </c>
      <c r="CZ275" s="30" t="str">
        <f t="shared" si="242"/>
        <v>No holdings</v>
      </c>
      <c r="DA275">
        <f t="shared" si="243"/>
        <v>0</v>
      </c>
      <c r="DB275" s="16" t="str">
        <f t="shared" si="244"/>
        <v>Fail</v>
      </c>
      <c r="DC275" s="31">
        <f>Survey!$BA275</f>
        <v>0</v>
      </c>
      <c r="DD275" s="31" cm="1">
        <f t="array" ref="DD275">SUM(SUMIF(Survey!CH275:DA275,{"&gt;0","&lt;0"})*{1,-1})-SUM(SUMIF(Survey!DC275:DV275,{"&gt;0","&lt;0"})*{1,-1})</f>
        <v>0</v>
      </c>
      <c r="DE275" s="30" t="str">
        <f t="shared" si="245"/>
        <v>No holdings</v>
      </c>
      <c r="DF275" s="17">
        <f t="shared" si="246"/>
        <v>0</v>
      </c>
      <c r="DG275" s="16" t="str">
        <f t="shared" si="247"/>
        <v>Pass</v>
      </c>
      <c r="DH275" s="33" t="b">
        <f>IF(ABS(Survey!$DA275)=0,TRUE,FALSE)</f>
        <v>1</v>
      </c>
      <c r="DI275" s="32" t="b">
        <f>NOT(ISBLANK(Survey!$DB275))</f>
        <v>0</v>
      </c>
      <c r="DJ275" s="16" t="str">
        <f t="shared" si="248"/>
        <v>Pass</v>
      </c>
      <c r="DK275" s="33" t="b">
        <f>IF(ABS(Survey!$DV275)=0,TRUE,FALSE)</f>
        <v>1</v>
      </c>
      <c r="DL275" s="32" t="b">
        <f>NOT(ISBLANK(Survey!$DW275))</f>
        <v>0</v>
      </c>
      <c r="DM275" t="str">
        <f t="shared" si="249"/>
        <v>Pass</v>
      </c>
      <c r="DN275" s="25" cm="1">
        <f t="array" ref="DN275">SUM(SUMIF(Survey!CW275,{"&gt;0","&lt;0"})*{1,-1})+SUM(SUMIF(Survey!DR275,{"&gt;0","&lt;0"})*{1,-1})</f>
        <v>0</v>
      </c>
      <c r="DO275" s="25">
        <f>SUM(SUMIF(Survey!DY275:EE275,{"&gt;0","&lt;0"})*{1,-1})+SUM(SUMIF(Survey!EG275:EM275,{"&gt;0","&lt;0"})*{1,-1})</f>
        <v>0</v>
      </c>
      <c r="DP275">
        <f t="shared" si="250"/>
        <v>0</v>
      </c>
      <c r="DQ275">
        <f t="shared" si="251"/>
        <v>0</v>
      </c>
      <c r="DR275" s="16" t="str">
        <f t="shared" si="252"/>
        <v>Pass</v>
      </c>
      <c r="DS275" s="33" t="b">
        <f>IF(ABS(Survey!$EE275)=0,TRUE,FALSE)</f>
        <v>1</v>
      </c>
      <c r="DT275" s="32" t="b">
        <f>NOT(ISBLANK(Survey!EF275))</f>
        <v>0</v>
      </c>
      <c r="DU275" s="16" t="str">
        <f t="shared" si="253"/>
        <v>Pass</v>
      </c>
      <c r="DV275" s="33" t="b">
        <f>IF(ABS(Survey!$EM275)=0,TRUE,FALSE)</f>
        <v>1</v>
      </c>
      <c r="DW275" s="32" t="b">
        <f>NOT(ISBLANK(Survey!$EN275))</f>
        <v>0</v>
      </c>
      <c r="DX275" s="16" t="str">
        <f t="shared" si="254"/>
        <v>Fail</v>
      </c>
      <c r="DY275" s="31">
        <f>SUM(SUMIF(Survey!ET275:EV275,{"&gt;0","&lt;0"})*{1,-1})</f>
        <v>0</v>
      </c>
      <c r="DZ275">
        <f t="shared" si="255"/>
        <v>0</v>
      </c>
      <c r="EA275">
        <f t="shared" si="256"/>
        <v>100</v>
      </c>
      <c r="EB275" s="30" t="b">
        <f>IF(OR(Survey!$M275="ETF",Survey!$M275="ETF, alternative mutual fund",Survey!$M275="Closed-end", Survey!$M275="Split share corp"),TRUE,FALSE)</f>
        <v>0</v>
      </c>
      <c r="EC275" s="16" t="str">
        <f t="shared" si="257"/>
        <v>Fail</v>
      </c>
      <c r="ED275" s="31">
        <f>SUM(SUMIF(Survey!EX275:FD275,{"&gt;0","&lt;0"})*{1,-1})</f>
        <v>0</v>
      </c>
      <c r="EE275">
        <f t="shared" si="258"/>
        <v>0</v>
      </c>
      <c r="EF275" s="17">
        <f t="shared" si="259"/>
        <v>100</v>
      </c>
      <c r="EG275" s="16" t="str">
        <f t="shared" si="260"/>
        <v>Fail</v>
      </c>
      <c r="EH275" s="31">
        <f>SUM(SUMIF(Survey!FF275:FL275,{"&gt;0","&lt;0"})*{1,-1})</f>
        <v>0</v>
      </c>
      <c r="EI275">
        <f t="shared" si="261"/>
        <v>0</v>
      </c>
      <c r="EJ275" s="17">
        <f t="shared" si="262"/>
        <v>100</v>
      </c>
    </row>
    <row r="276" spans="1:140">
      <c r="A276">
        <v>276</v>
      </c>
      <c r="B276" t="str">
        <f t="shared" si="210"/>
        <v>Pass</v>
      </c>
      <c r="C276" t="str">
        <f>IF(COUNTBLANK(Survey!B276:FM276)=$C$2, "Pass", "Fail")</f>
        <v>Pass</v>
      </c>
      <c r="D276" s="16" t="str">
        <f t="shared" si="211"/>
        <v>Fail</v>
      </c>
      <c r="E276" t="str">
        <f>IF(OR(ISBLANK(Survey!AL276),COUNTIF(G276:BJ276,"Fail")),"Fail","Pass")</f>
        <v>Fail</v>
      </c>
      <c r="F276" s="265"/>
      <c r="G276" s="16" t="str">
        <f t="shared" si="212"/>
        <v>Fail</v>
      </c>
      <c r="H276" s="139">
        <f>COUNTBLANK(Survey!B276:D276)+COUNTBLANK(Survey!G276)+COUNTBLANK(Survey!I276)+COUNTBLANK(Survey!K276:M276)+COUNTBLANK(Survey!P276:Q276)+COUNTBLANK(Survey!T276:W276)+COUNTBLANK(Survey!Z276:AC276)+COUNTBLANK(Survey!AF276:AG276)+COUNTBLANK(Survey!AK276:AK276)</f>
        <v>21</v>
      </c>
      <c r="I276" t="str">
        <f t="shared" si="213"/>
        <v>Fail</v>
      </c>
      <c r="J276" t="b">
        <f>IF(Survey!E276="No",TRUE,FALSE)</f>
        <v>0</v>
      </c>
      <c r="K276" s="29" cm="1">
        <f t="array" ref="K276">IF(COUNTA(Survey!$E$4:$E$695)=1, 0, SUM(IF(COUNTIF(Survey!$E$4:$E$695, Survey!$E$4:$E$695)=1,1,0)))</f>
        <v>0</v>
      </c>
      <c r="L276" s="29">
        <f>LEN(Survey!E276)</f>
        <v>0</v>
      </c>
      <c r="M276" s="16" t="str">
        <f t="shared" si="214"/>
        <v>Fail</v>
      </c>
      <c r="N276" t="b">
        <f>IF(Survey!F276="No",TRUE,FALSE)</f>
        <v>0</v>
      </c>
      <c r="O276" t="b">
        <f>Survey!F276=Survey!E276</f>
        <v>1</v>
      </c>
      <c r="P276">
        <f>COUNTIF(Survey!$F$4:$F$695,Survey!F276)</f>
        <v>0</v>
      </c>
      <c r="Q276" s="28">
        <f>LEN(Survey!F276)</f>
        <v>0</v>
      </c>
      <c r="R276" s="16" t="str">
        <f t="shared" si="215"/>
        <v>Pass</v>
      </c>
      <c r="S276" s="29">
        <f>MOD((LEN(Survey!H276)+2),11)</f>
        <v>2</v>
      </c>
      <c r="T276">
        <f>COUNTIF(Survey!$H$4:$H$695,Survey!H276)</f>
        <v>0</v>
      </c>
      <c r="U276" s="28" t="str">
        <f>IF(Survey!$L276="Prospectus fund", "Yes", "No")</f>
        <v>No</v>
      </c>
      <c r="V276" s="16" t="str">
        <f t="shared" si="216"/>
        <v>Pass</v>
      </c>
      <c r="W276" s="29">
        <f>MOD((LEN(Survey!J276)+2),11)</f>
        <v>2</v>
      </c>
      <c r="X276">
        <f>COUNTIF(Survey!$J$4:$J$695,Survey!J276)</f>
        <v>0</v>
      </c>
      <c r="Y276" s="30" t="b">
        <f>IF(OR(Survey!$M276="ETF",Survey!$M276="ETF, alternative mutual fund",Survey!$M276="Closed-end", Survey!$M276="Split share corp", Survey!$I276="Yes"),TRUE,FALSE)</f>
        <v>0</v>
      </c>
      <c r="Z276" s="16" t="str">
        <f>IFERROR(IF(AND(OR(AC276=AD276,AD276 = "Either"),NOT(ISBLANK(Survey!K276))),"Pass","Fail"),"Pass")</f>
        <v>Fail</v>
      </c>
      <c r="AA276" s="31" cm="1">
        <f t="array" ref="AA276">SUM(SUMIF(Survey!CH276:DA276,{"&gt;0","&lt;0"})*{1,-1})</f>
        <v>0</v>
      </c>
      <c r="AB276" s="33" cm="1">
        <f t="array" ref="AB276">SUM(SUMIF(Survey!CK276,{"&gt;0","&lt;0"})*{1,-1})+SUM(SUMIF(Survey!CU276,{"&gt;0","&lt;0"})*{1,-1})</f>
        <v>0</v>
      </c>
      <c r="AC276" s="33">
        <f>Survey!K276</f>
        <v>0</v>
      </c>
      <c r="AD276" s="32" t="str">
        <f t="shared" si="217"/>
        <v>Either</v>
      </c>
      <c r="AE276" s="16" t="str">
        <f t="shared" si="218"/>
        <v>Fail</v>
      </c>
      <c r="AF276" s="58" cm="1">
        <f t="array" ref="AF276">SUM(SUMIF(Survey!CH276:DA276,{"&gt;0","&lt;0"})*{1,-1})+SUM(SUMIF(Survey!DC276:DV276,{"&gt;0","&lt;0"})*{1,-1})</f>
        <v>0</v>
      </c>
      <c r="AG276" s="58">
        <f>IFERROR(AF276/(Survey!$BA276),0)</f>
        <v>0</v>
      </c>
      <c r="AH276" s="104" t="b">
        <f>IF(OR(Survey!$M276="Alternative strategy or hedge",Survey!$M276="Private asset",Survey!$L276="Prospectus fund"),TRUE,FALSE)</f>
        <v>0</v>
      </c>
      <c r="AI276" s="104" t="b">
        <f>NOT(ISBLANK(Survey!$M276))</f>
        <v>0</v>
      </c>
      <c r="AJ276" s="16" t="str">
        <f t="shared" si="219"/>
        <v>Fail</v>
      </c>
      <c r="AK276" t="b">
        <f>IF(Survey!W276="No",TRUE,FALSE)</f>
        <v>0</v>
      </c>
      <c r="AL276" s="119">
        <f>MOD((LEN(Survey!W276)+2),22)</f>
        <v>2</v>
      </c>
      <c r="AM276" t="str">
        <f t="shared" si="220"/>
        <v>Pass</v>
      </c>
      <c r="AN276" s="33" t="b">
        <f>NOT(ISNUMBER(SEARCH("Other",Survey!$Q276)))</f>
        <v>1</v>
      </c>
      <c r="AO276" s="32" t="b">
        <f>NOT(ISBLANK(Survey!$R276))</f>
        <v>0</v>
      </c>
      <c r="AP276" s="16" t="str">
        <f t="shared" si="221"/>
        <v>Pass</v>
      </c>
      <c r="AQ276" s="114">
        <f>COUNTBLANK(Survey!$X276)</f>
        <v>1</v>
      </c>
      <c r="AR276" s="58">
        <f>IF(AND(Survey!L276&lt;&gt;"Exempt fund",OR(Survey!$M276="ETF",Survey!$M276="ETF, alternative mutual fund",Survey!$M276="Mutual fund",Survey!$M276="Alternative mutual fund",Survey!$M276="Money market")),1,0)</f>
        <v>0</v>
      </c>
      <c r="AS276" s="16" t="str">
        <f t="shared" si="222"/>
        <v>Pass</v>
      </c>
      <c r="AT276" s="33" t="b">
        <f>NOT(ISNUMBER(SEARCH("Yes",Survey!$AC276)))</f>
        <v>1</v>
      </c>
      <c r="AU276" s="32" t="b">
        <f>IF(COUNTBLANK(Survey!$AD276:$AE276)=0,TRUE, FALSE)</f>
        <v>0</v>
      </c>
      <c r="AV276" s="16" t="str">
        <f t="shared" si="223"/>
        <v>Pass</v>
      </c>
      <c r="AW276" s="33" t="b">
        <f>NOT(ISNUMBER(SEARCH("Yes",Survey!$AF276)))</f>
        <v>1</v>
      </c>
      <c r="AX276" s="32" t="b">
        <f>NOT(ISBLANK(Survey!$AH276))</f>
        <v>0</v>
      </c>
      <c r="AY276" s="16" t="str">
        <f t="shared" si="224"/>
        <v>Pass</v>
      </c>
      <c r="AZ276" s="33" t="b">
        <f>NOT(OR(ISNUMBER(SEARCH("Other",Survey!$AH276)),ISNUMBER(SEARCH("Multiple",Survey!$AH276))))</f>
        <v>1</v>
      </c>
      <c r="BA276" s="32" t="b">
        <f>NOT(ISBLANK(Survey!$AI276))</f>
        <v>0</v>
      </c>
      <c r="BB276" s="16" t="str">
        <f t="shared" si="225"/>
        <v>Fail</v>
      </c>
      <c r="BC276" s="114">
        <f>IF(ABS(Survey!$BA276)&gt;0, 1,0)</f>
        <v>0</v>
      </c>
      <c r="BD276" s="114">
        <f>IF(COUNTBLANK(Survey!$AL276)=0,1,0)</f>
        <v>0</v>
      </c>
      <c r="BE276" s="16" t="str">
        <f t="shared" si="226"/>
        <v>Pass</v>
      </c>
      <c r="BF276" s="114">
        <f>IF(ISBLANK(Survey!$AL276),0,1)</f>
        <v>0</v>
      </c>
      <c r="BG276" s="133">
        <f>COUNTBLANK(Survey!$AM276)</f>
        <v>1</v>
      </c>
      <c r="BH276" s="16" t="str">
        <f t="shared" si="227"/>
        <v>Pass</v>
      </c>
      <c r="BI276" s="114">
        <f>IF(OR(Survey!$AM276="Closed",ISBLANK(Survey!$AM276)),0,1)</f>
        <v>0</v>
      </c>
      <c r="BJ276" s="133">
        <f>IF(ISBLANK(Survey!$AN276),1,0)</f>
        <v>1</v>
      </c>
      <c r="BK276" s="118" t="str">
        <f t="shared" si="228"/>
        <v>Pass</v>
      </c>
      <c r="BL276" s="31" cm="1">
        <f t="array" ref="BL276">SUM(SUMIF(Survey!AO276:AP276,{"&gt;0","&lt;0"})*{1,-1})</f>
        <v>0</v>
      </c>
      <c r="BM276">
        <f t="shared" si="229"/>
        <v>0</v>
      </c>
      <c r="BN276">
        <f t="shared" si="230"/>
        <v>100</v>
      </c>
      <c r="BO276" s="118" t="str">
        <f t="shared" si="231"/>
        <v>Pass</v>
      </c>
      <c r="BP276">
        <f>IF(Survey!AQ276="No",0,1)</f>
        <v>1</v>
      </c>
      <c r="BQ276" s="207">
        <f>MOD((LEN(Survey!AQ276)+2),22)</f>
        <v>2</v>
      </c>
      <c r="BR276">
        <f>IF(Survey!AR276="No",0,1)</f>
        <v>1</v>
      </c>
      <c r="BS276" s="207">
        <f>MOD((LEN(Survey!AR276)+2),22)</f>
        <v>2</v>
      </c>
      <c r="BT276" s="114">
        <f>COUNTBLANK(Survey!$AQ276:$AS276)+COUNTBLANK(Survey!$AU276)</f>
        <v>4</v>
      </c>
      <c r="BU276" s="114">
        <f>IF(Survey!$I276="Yes",1,0)</f>
        <v>0</v>
      </c>
      <c r="BV276" s="114">
        <f>IF(OR(Survey!$M276="Mutual fund",Survey!$M276="Alternative mutual fund",Survey!$M276="Money market"),1,0)</f>
        <v>0</v>
      </c>
      <c r="BW276" s="119">
        <f>IF(OR(Survey!$M276="ETF",Survey!$M276="ETF, alternative mutual fund"),1,0)</f>
        <v>0</v>
      </c>
      <c r="BX276" s="16" t="str">
        <f t="shared" si="232"/>
        <v>Pass</v>
      </c>
      <c r="BY276" s="33">
        <f>IF(ISNUMBER(SEARCH("Other",Survey!$AS276)), 1, 0)</f>
        <v>0</v>
      </c>
      <c r="BZ276" s="58" t="b">
        <f>NOT(ISBLANK(Survey!$AT276))</f>
        <v>0</v>
      </c>
      <c r="CA276" s="16" t="str">
        <f t="shared" si="233"/>
        <v>Pass</v>
      </c>
      <c r="CB276" s="114">
        <f>IF(Survey!$BB276=0, 0,1)</f>
        <v>0</v>
      </c>
      <c r="CC276" s="58">
        <f>Survey!$AV276</f>
        <v>0</v>
      </c>
      <c r="CD276" s="58">
        <f>Survey!$BC276+Survey!$BD276+ABS(Survey!$BE276)-ABS(Survey!$BF276)-ABS(Survey!$BG276)-ABS(Survey!$BL276)</f>
        <v>0</v>
      </c>
      <c r="CE276" s="138">
        <f>Survey!BB276+(ABS(Survey!$BH276)-ABS(Survey!$BI276)+ABS(Survey!$BJ276)-ABS(Survey!$BK276))*0.5</f>
        <v>0</v>
      </c>
      <c r="CF276" s="58">
        <f t="shared" si="234"/>
        <v>0</v>
      </c>
      <c r="CG276" s="58">
        <f>IF(AND($CC276&gt;$CF276-0.2,$CC276&lt;$CF276+0.2,ISBLANK(Survey!$AV276)=FALSE),0,1)</f>
        <v>1</v>
      </c>
      <c r="CH276" s="133">
        <f>IF(ISBLANK(Survey!$AW276),1,0)</f>
        <v>1</v>
      </c>
      <c r="CI276" s="16" t="str">
        <f t="shared" si="235"/>
        <v>Pass</v>
      </c>
      <c r="CJ276" s="114">
        <f>IF(Survey!$BB276=0, 0,1)</f>
        <v>0</v>
      </c>
      <c r="CK276" s="58">
        <f>IF(AND(Survey!$AX276&gt;=0,Survey!$AX276&lt;=0.2,Survey!$AX276&lt;&gt;""),0,1)</f>
        <v>1</v>
      </c>
      <c r="CL276" s="114">
        <f>IF(ISBLANK(Survey!$AY276),1,0)</f>
        <v>1</v>
      </c>
      <c r="CM276" s="16" t="str">
        <f t="shared" si="236"/>
        <v>Fail</v>
      </c>
      <c r="CN276" s="133">
        <f>Survey!$AZ276</f>
        <v>0</v>
      </c>
      <c r="CO276" s="16" t="str">
        <f t="shared" si="237"/>
        <v>Pass</v>
      </c>
      <c r="CP276" s="31">
        <f>Survey!$BA276</f>
        <v>0</v>
      </c>
      <c r="CQ276" s="138">
        <f>Survey!$BB276+Survey!$BC276+Survey!$BD276+ABS(Survey!$BE276)-ABS(Survey!$BF276)-ABS(Survey!$BG276)+ABS(Survey!$BH276)-ABS(Survey!$BI276)+ABS(Survey!$BJ276)-ABS(Survey!$BK276)-ABS(Survey!$BL276)+Survey!$BM276</f>
        <v>0</v>
      </c>
      <c r="CR276" s="30">
        <f t="shared" si="238"/>
        <v>0</v>
      </c>
      <c r="CS276" s="17">
        <f t="shared" si="239"/>
        <v>0</v>
      </c>
      <c r="CT276" s="16" t="str">
        <f t="shared" si="240"/>
        <v>Pass</v>
      </c>
      <c r="CU276" s="33" t="b">
        <f>IF(ABS(Survey!$BM276)=0,TRUE,FALSE)</f>
        <v>1</v>
      </c>
      <c r="CV276" s="32" t="b">
        <f>NOT(ISBLANK(Survey!$BN276))</f>
        <v>0</v>
      </c>
      <c r="CW276" t="str">
        <f t="shared" si="241"/>
        <v>Fail</v>
      </c>
      <c r="CX276" s="25">
        <f>Survey!$BA276</f>
        <v>0</v>
      </c>
      <c r="CY276" s="25" cm="1">
        <f t="array" ref="CY276">SUM(SUMIF(Survey!BP276:BW276,{"&gt;0","&lt;0"})*{1,-1})-SUM(SUMIF(Survey!BY276:CF276,{"&gt;0","&lt;0"})*{1,-1})</f>
        <v>0</v>
      </c>
      <c r="CZ276" s="30" t="str">
        <f t="shared" si="242"/>
        <v>No holdings</v>
      </c>
      <c r="DA276">
        <f t="shared" si="243"/>
        <v>0</v>
      </c>
      <c r="DB276" s="16" t="str">
        <f t="shared" si="244"/>
        <v>Fail</v>
      </c>
      <c r="DC276" s="31">
        <f>Survey!$BA276</f>
        <v>0</v>
      </c>
      <c r="DD276" s="31" cm="1">
        <f t="array" ref="DD276">SUM(SUMIF(Survey!CH276:DA276,{"&gt;0","&lt;0"})*{1,-1})-SUM(SUMIF(Survey!DC276:DV276,{"&gt;0","&lt;0"})*{1,-1})</f>
        <v>0</v>
      </c>
      <c r="DE276" s="30" t="str">
        <f t="shared" si="245"/>
        <v>No holdings</v>
      </c>
      <c r="DF276" s="17">
        <f t="shared" si="246"/>
        <v>0</v>
      </c>
      <c r="DG276" s="16" t="str">
        <f t="shared" si="247"/>
        <v>Pass</v>
      </c>
      <c r="DH276" s="33" t="b">
        <f>IF(ABS(Survey!$DA276)=0,TRUE,FALSE)</f>
        <v>1</v>
      </c>
      <c r="DI276" s="32" t="b">
        <f>NOT(ISBLANK(Survey!$DB276))</f>
        <v>0</v>
      </c>
      <c r="DJ276" s="16" t="str">
        <f t="shared" si="248"/>
        <v>Pass</v>
      </c>
      <c r="DK276" s="33" t="b">
        <f>IF(ABS(Survey!$DV276)=0,TRUE,FALSE)</f>
        <v>1</v>
      </c>
      <c r="DL276" s="32" t="b">
        <f>NOT(ISBLANK(Survey!$DW276))</f>
        <v>0</v>
      </c>
      <c r="DM276" t="str">
        <f t="shared" si="249"/>
        <v>Pass</v>
      </c>
      <c r="DN276" s="25" cm="1">
        <f t="array" ref="DN276">SUM(SUMIF(Survey!CW276,{"&gt;0","&lt;0"})*{1,-1})+SUM(SUMIF(Survey!DR276,{"&gt;0","&lt;0"})*{1,-1})</f>
        <v>0</v>
      </c>
      <c r="DO276" s="25">
        <f>SUM(SUMIF(Survey!DY276:EE276,{"&gt;0","&lt;0"})*{1,-1})+SUM(SUMIF(Survey!EG276:EM276,{"&gt;0","&lt;0"})*{1,-1})</f>
        <v>0</v>
      </c>
      <c r="DP276">
        <f t="shared" si="250"/>
        <v>0</v>
      </c>
      <c r="DQ276">
        <f t="shared" si="251"/>
        <v>0</v>
      </c>
      <c r="DR276" s="16" t="str">
        <f t="shared" si="252"/>
        <v>Pass</v>
      </c>
      <c r="DS276" s="33" t="b">
        <f>IF(ABS(Survey!$EE276)=0,TRUE,FALSE)</f>
        <v>1</v>
      </c>
      <c r="DT276" s="32" t="b">
        <f>NOT(ISBLANK(Survey!EF276))</f>
        <v>0</v>
      </c>
      <c r="DU276" s="16" t="str">
        <f t="shared" si="253"/>
        <v>Pass</v>
      </c>
      <c r="DV276" s="33" t="b">
        <f>IF(ABS(Survey!$EM276)=0,TRUE,FALSE)</f>
        <v>1</v>
      </c>
      <c r="DW276" s="32" t="b">
        <f>NOT(ISBLANK(Survey!$EN276))</f>
        <v>0</v>
      </c>
      <c r="DX276" s="16" t="str">
        <f t="shared" si="254"/>
        <v>Fail</v>
      </c>
      <c r="DY276" s="31">
        <f>SUM(SUMIF(Survey!ET276:EV276,{"&gt;0","&lt;0"})*{1,-1})</f>
        <v>0</v>
      </c>
      <c r="DZ276">
        <f t="shared" si="255"/>
        <v>0</v>
      </c>
      <c r="EA276">
        <f t="shared" si="256"/>
        <v>100</v>
      </c>
      <c r="EB276" s="30" t="b">
        <f>IF(OR(Survey!$M276="ETF",Survey!$M276="ETF, alternative mutual fund",Survey!$M276="Closed-end", Survey!$M276="Split share corp"),TRUE,FALSE)</f>
        <v>0</v>
      </c>
      <c r="EC276" s="16" t="str">
        <f t="shared" si="257"/>
        <v>Fail</v>
      </c>
      <c r="ED276" s="31">
        <f>SUM(SUMIF(Survey!EX276:FD276,{"&gt;0","&lt;0"})*{1,-1})</f>
        <v>0</v>
      </c>
      <c r="EE276">
        <f t="shared" si="258"/>
        <v>0</v>
      </c>
      <c r="EF276" s="17">
        <f t="shared" si="259"/>
        <v>100</v>
      </c>
      <c r="EG276" s="16" t="str">
        <f t="shared" si="260"/>
        <v>Fail</v>
      </c>
      <c r="EH276" s="31">
        <f>SUM(SUMIF(Survey!FF276:FL276,{"&gt;0","&lt;0"})*{1,-1})</f>
        <v>0</v>
      </c>
      <c r="EI276">
        <f t="shared" si="261"/>
        <v>0</v>
      </c>
      <c r="EJ276" s="17">
        <f t="shared" si="262"/>
        <v>100</v>
      </c>
    </row>
    <row r="277" spans="1:140">
      <c r="A277">
        <v>277</v>
      </c>
      <c r="B277" t="str">
        <f t="shared" si="210"/>
        <v>Pass</v>
      </c>
      <c r="C277" t="str">
        <f>IF(COUNTBLANK(Survey!B277:FM277)=$C$2, "Pass", "Fail")</f>
        <v>Pass</v>
      </c>
      <c r="D277" s="16" t="str">
        <f t="shared" si="211"/>
        <v>Fail</v>
      </c>
      <c r="E277" t="str">
        <f>IF(OR(ISBLANK(Survey!AL277),COUNTIF(G277:BJ277,"Fail")),"Fail","Pass")</f>
        <v>Fail</v>
      </c>
      <c r="F277" s="265"/>
      <c r="G277" s="16" t="str">
        <f t="shared" si="212"/>
        <v>Fail</v>
      </c>
      <c r="H277" s="139">
        <f>COUNTBLANK(Survey!B277:D277)+COUNTBLANK(Survey!G277)+COUNTBLANK(Survey!I277)+COUNTBLANK(Survey!K277:M277)+COUNTBLANK(Survey!P277:Q277)+COUNTBLANK(Survey!T277:W277)+COUNTBLANK(Survey!Z277:AC277)+COUNTBLANK(Survey!AF277:AG277)+COUNTBLANK(Survey!AK277:AK277)</f>
        <v>21</v>
      </c>
      <c r="I277" t="str">
        <f t="shared" si="213"/>
        <v>Fail</v>
      </c>
      <c r="J277" t="b">
        <f>IF(Survey!E277="No",TRUE,FALSE)</f>
        <v>0</v>
      </c>
      <c r="K277" s="29" cm="1">
        <f t="array" ref="K277">IF(COUNTA(Survey!$E$4:$E$695)=1, 0, SUM(IF(COUNTIF(Survey!$E$4:$E$695, Survey!$E$4:$E$695)=1,1,0)))</f>
        <v>0</v>
      </c>
      <c r="L277" s="29">
        <f>LEN(Survey!E277)</f>
        <v>0</v>
      </c>
      <c r="M277" s="16" t="str">
        <f t="shared" si="214"/>
        <v>Fail</v>
      </c>
      <c r="N277" t="b">
        <f>IF(Survey!F277="No",TRUE,FALSE)</f>
        <v>0</v>
      </c>
      <c r="O277" t="b">
        <f>Survey!F277=Survey!E277</f>
        <v>1</v>
      </c>
      <c r="P277">
        <f>COUNTIF(Survey!$F$4:$F$695,Survey!F277)</f>
        <v>0</v>
      </c>
      <c r="Q277" s="28">
        <f>LEN(Survey!F277)</f>
        <v>0</v>
      </c>
      <c r="R277" s="16" t="str">
        <f t="shared" si="215"/>
        <v>Pass</v>
      </c>
      <c r="S277" s="29">
        <f>MOD((LEN(Survey!H277)+2),11)</f>
        <v>2</v>
      </c>
      <c r="T277">
        <f>COUNTIF(Survey!$H$4:$H$695,Survey!H277)</f>
        <v>0</v>
      </c>
      <c r="U277" s="28" t="str">
        <f>IF(Survey!$L277="Prospectus fund", "Yes", "No")</f>
        <v>No</v>
      </c>
      <c r="V277" s="16" t="str">
        <f t="shared" si="216"/>
        <v>Pass</v>
      </c>
      <c r="W277" s="29">
        <f>MOD((LEN(Survey!J277)+2),11)</f>
        <v>2</v>
      </c>
      <c r="X277">
        <f>COUNTIF(Survey!$J$4:$J$695,Survey!J277)</f>
        <v>0</v>
      </c>
      <c r="Y277" s="30" t="b">
        <f>IF(OR(Survey!$M277="ETF",Survey!$M277="ETF, alternative mutual fund",Survey!$M277="Closed-end", Survey!$M277="Split share corp", Survey!$I277="Yes"),TRUE,FALSE)</f>
        <v>0</v>
      </c>
      <c r="Z277" s="16" t="str">
        <f>IFERROR(IF(AND(OR(AC277=AD277,AD277 = "Either"),NOT(ISBLANK(Survey!K277))),"Pass","Fail"),"Pass")</f>
        <v>Fail</v>
      </c>
      <c r="AA277" s="31" cm="1">
        <f t="array" ref="AA277">SUM(SUMIF(Survey!CH277:DA277,{"&gt;0","&lt;0"})*{1,-1})</f>
        <v>0</v>
      </c>
      <c r="AB277" s="33" cm="1">
        <f t="array" ref="AB277">SUM(SUMIF(Survey!CK277,{"&gt;0","&lt;0"})*{1,-1})+SUM(SUMIF(Survey!CU277,{"&gt;0","&lt;0"})*{1,-1})</f>
        <v>0</v>
      </c>
      <c r="AC277" s="33">
        <f>Survey!K277</f>
        <v>0</v>
      </c>
      <c r="AD277" s="32" t="str">
        <f t="shared" si="217"/>
        <v>Either</v>
      </c>
      <c r="AE277" s="16" t="str">
        <f t="shared" si="218"/>
        <v>Fail</v>
      </c>
      <c r="AF277" s="58" cm="1">
        <f t="array" ref="AF277">SUM(SUMIF(Survey!CH277:DA277,{"&gt;0","&lt;0"})*{1,-1})+SUM(SUMIF(Survey!DC277:DV277,{"&gt;0","&lt;0"})*{1,-1})</f>
        <v>0</v>
      </c>
      <c r="AG277" s="58">
        <f>IFERROR(AF277/(Survey!$BA277),0)</f>
        <v>0</v>
      </c>
      <c r="AH277" s="104" t="b">
        <f>IF(OR(Survey!$M277="Alternative strategy or hedge",Survey!$M277="Private asset",Survey!$L277="Prospectus fund"),TRUE,FALSE)</f>
        <v>0</v>
      </c>
      <c r="AI277" s="104" t="b">
        <f>NOT(ISBLANK(Survey!$M277))</f>
        <v>0</v>
      </c>
      <c r="AJ277" s="16" t="str">
        <f t="shared" si="219"/>
        <v>Fail</v>
      </c>
      <c r="AK277" t="b">
        <f>IF(Survey!W277="No",TRUE,FALSE)</f>
        <v>0</v>
      </c>
      <c r="AL277" s="119">
        <f>MOD((LEN(Survey!W277)+2),22)</f>
        <v>2</v>
      </c>
      <c r="AM277" t="str">
        <f t="shared" si="220"/>
        <v>Pass</v>
      </c>
      <c r="AN277" s="33" t="b">
        <f>NOT(ISNUMBER(SEARCH("Other",Survey!$Q277)))</f>
        <v>1</v>
      </c>
      <c r="AO277" s="32" t="b">
        <f>NOT(ISBLANK(Survey!$R277))</f>
        <v>0</v>
      </c>
      <c r="AP277" s="16" t="str">
        <f t="shared" si="221"/>
        <v>Pass</v>
      </c>
      <c r="AQ277" s="114">
        <f>COUNTBLANK(Survey!$X277)</f>
        <v>1</v>
      </c>
      <c r="AR277" s="58">
        <f>IF(AND(Survey!L277&lt;&gt;"Exempt fund",OR(Survey!$M277="ETF",Survey!$M277="ETF, alternative mutual fund",Survey!$M277="Mutual fund",Survey!$M277="Alternative mutual fund",Survey!$M277="Money market")),1,0)</f>
        <v>0</v>
      </c>
      <c r="AS277" s="16" t="str">
        <f t="shared" si="222"/>
        <v>Pass</v>
      </c>
      <c r="AT277" s="33" t="b">
        <f>NOT(ISNUMBER(SEARCH("Yes",Survey!$AC277)))</f>
        <v>1</v>
      </c>
      <c r="AU277" s="32" t="b">
        <f>IF(COUNTBLANK(Survey!$AD277:$AE277)=0,TRUE, FALSE)</f>
        <v>0</v>
      </c>
      <c r="AV277" s="16" t="str">
        <f t="shared" si="223"/>
        <v>Pass</v>
      </c>
      <c r="AW277" s="33" t="b">
        <f>NOT(ISNUMBER(SEARCH("Yes",Survey!$AF277)))</f>
        <v>1</v>
      </c>
      <c r="AX277" s="32" t="b">
        <f>NOT(ISBLANK(Survey!$AH277))</f>
        <v>0</v>
      </c>
      <c r="AY277" s="16" t="str">
        <f t="shared" si="224"/>
        <v>Pass</v>
      </c>
      <c r="AZ277" s="33" t="b">
        <f>NOT(OR(ISNUMBER(SEARCH("Other",Survey!$AH277)),ISNUMBER(SEARCH("Multiple",Survey!$AH277))))</f>
        <v>1</v>
      </c>
      <c r="BA277" s="32" t="b">
        <f>NOT(ISBLANK(Survey!$AI277))</f>
        <v>0</v>
      </c>
      <c r="BB277" s="16" t="str">
        <f t="shared" si="225"/>
        <v>Fail</v>
      </c>
      <c r="BC277" s="114">
        <f>IF(ABS(Survey!$BA277)&gt;0, 1,0)</f>
        <v>0</v>
      </c>
      <c r="BD277" s="114">
        <f>IF(COUNTBLANK(Survey!$AL277)=0,1,0)</f>
        <v>0</v>
      </c>
      <c r="BE277" s="16" t="str">
        <f t="shared" si="226"/>
        <v>Pass</v>
      </c>
      <c r="BF277" s="114">
        <f>IF(ISBLANK(Survey!$AL277),0,1)</f>
        <v>0</v>
      </c>
      <c r="BG277" s="133">
        <f>COUNTBLANK(Survey!$AM277)</f>
        <v>1</v>
      </c>
      <c r="BH277" s="16" t="str">
        <f t="shared" si="227"/>
        <v>Pass</v>
      </c>
      <c r="BI277" s="114">
        <f>IF(OR(Survey!$AM277="Closed",ISBLANK(Survey!$AM277)),0,1)</f>
        <v>0</v>
      </c>
      <c r="BJ277" s="133">
        <f>IF(ISBLANK(Survey!$AN277),1,0)</f>
        <v>1</v>
      </c>
      <c r="BK277" s="118" t="str">
        <f t="shared" si="228"/>
        <v>Pass</v>
      </c>
      <c r="BL277" s="31" cm="1">
        <f t="array" ref="BL277">SUM(SUMIF(Survey!AO277:AP277,{"&gt;0","&lt;0"})*{1,-1})</f>
        <v>0</v>
      </c>
      <c r="BM277">
        <f t="shared" si="229"/>
        <v>0</v>
      </c>
      <c r="BN277">
        <f t="shared" si="230"/>
        <v>100</v>
      </c>
      <c r="BO277" s="118" t="str">
        <f t="shared" si="231"/>
        <v>Pass</v>
      </c>
      <c r="BP277">
        <f>IF(Survey!AQ277="No",0,1)</f>
        <v>1</v>
      </c>
      <c r="BQ277" s="207">
        <f>MOD((LEN(Survey!AQ277)+2),22)</f>
        <v>2</v>
      </c>
      <c r="BR277">
        <f>IF(Survey!AR277="No",0,1)</f>
        <v>1</v>
      </c>
      <c r="BS277" s="207">
        <f>MOD((LEN(Survey!AR277)+2),22)</f>
        <v>2</v>
      </c>
      <c r="BT277" s="114">
        <f>COUNTBLANK(Survey!$AQ277:$AS277)+COUNTBLANK(Survey!$AU277)</f>
        <v>4</v>
      </c>
      <c r="BU277" s="114">
        <f>IF(Survey!$I277="Yes",1,0)</f>
        <v>0</v>
      </c>
      <c r="BV277" s="114">
        <f>IF(OR(Survey!$M277="Mutual fund",Survey!$M277="Alternative mutual fund",Survey!$M277="Money market"),1,0)</f>
        <v>0</v>
      </c>
      <c r="BW277" s="119">
        <f>IF(OR(Survey!$M277="ETF",Survey!$M277="ETF, alternative mutual fund"),1,0)</f>
        <v>0</v>
      </c>
      <c r="BX277" s="16" t="str">
        <f t="shared" si="232"/>
        <v>Pass</v>
      </c>
      <c r="BY277" s="33">
        <f>IF(ISNUMBER(SEARCH("Other",Survey!$AS277)), 1, 0)</f>
        <v>0</v>
      </c>
      <c r="BZ277" s="58" t="b">
        <f>NOT(ISBLANK(Survey!$AT277))</f>
        <v>0</v>
      </c>
      <c r="CA277" s="16" t="str">
        <f t="shared" si="233"/>
        <v>Pass</v>
      </c>
      <c r="CB277" s="114">
        <f>IF(Survey!$BB277=0, 0,1)</f>
        <v>0</v>
      </c>
      <c r="CC277" s="58">
        <f>Survey!$AV277</f>
        <v>0</v>
      </c>
      <c r="CD277" s="58">
        <f>Survey!$BC277+Survey!$BD277+ABS(Survey!$BE277)-ABS(Survey!$BF277)-ABS(Survey!$BG277)-ABS(Survey!$BL277)</f>
        <v>0</v>
      </c>
      <c r="CE277" s="138">
        <f>Survey!BB277+(ABS(Survey!$BH277)-ABS(Survey!$BI277)+ABS(Survey!$BJ277)-ABS(Survey!$BK277))*0.5</f>
        <v>0</v>
      </c>
      <c r="CF277" s="58">
        <f t="shared" si="234"/>
        <v>0</v>
      </c>
      <c r="CG277" s="58">
        <f>IF(AND($CC277&gt;$CF277-0.2,$CC277&lt;$CF277+0.2,ISBLANK(Survey!$AV277)=FALSE),0,1)</f>
        <v>1</v>
      </c>
      <c r="CH277" s="133">
        <f>IF(ISBLANK(Survey!$AW277),1,0)</f>
        <v>1</v>
      </c>
      <c r="CI277" s="16" t="str">
        <f t="shared" si="235"/>
        <v>Pass</v>
      </c>
      <c r="CJ277" s="114">
        <f>IF(Survey!$BB277=0, 0,1)</f>
        <v>0</v>
      </c>
      <c r="CK277" s="58">
        <f>IF(AND(Survey!$AX277&gt;=0,Survey!$AX277&lt;=0.2,Survey!$AX277&lt;&gt;""),0,1)</f>
        <v>1</v>
      </c>
      <c r="CL277" s="114">
        <f>IF(ISBLANK(Survey!$AY277),1,0)</f>
        <v>1</v>
      </c>
      <c r="CM277" s="16" t="str">
        <f t="shared" si="236"/>
        <v>Fail</v>
      </c>
      <c r="CN277" s="133">
        <f>Survey!$AZ277</f>
        <v>0</v>
      </c>
      <c r="CO277" s="16" t="str">
        <f t="shared" si="237"/>
        <v>Pass</v>
      </c>
      <c r="CP277" s="31">
        <f>Survey!$BA277</f>
        <v>0</v>
      </c>
      <c r="CQ277" s="138">
        <f>Survey!$BB277+Survey!$BC277+Survey!$BD277+ABS(Survey!$BE277)-ABS(Survey!$BF277)-ABS(Survey!$BG277)+ABS(Survey!$BH277)-ABS(Survey!$BI277)+ABS(Survey!$BJ277)-ABS(Survey!$BK277)-ABS(Survey!$BL277)+Survey!$BM277</f>
        <v>0</v>
      </c>
      <c r="CR277" s="30">
        <f t="shared" si="238"/>
        <v>0</v>
      </c>
      <c r="CS277" s="17">
        <f t="shared" si="239"/>
        <v>0</v>
      </c>
      <c r="CT277" s="16" t="str">
        <f t="shared" si="240"/>
        <v>Pass</v>
      </c>
      <c r="CU277" s="33" t="b">
        <f>IF(ABS(Survey!$BM277)=0,TRUE,FALSE)</f>
        <v>1</v>
      </c>
      <c r="CV277" s="32" t="b">
        <f>NOT(ISBLANK(Survey!$BN277))</f>
        <v>0</v>
      </c>
      <c r="CW277" t="str">
        <f t="shared" si="241"/>
        <v>Fail</v>
      </c>
      <c r="CX277" s="25">
        <f>Survey!$BA277</f>
        <v>0</v>
      </c>
      <c r="CY277" s="25" cm="1">
        <f t="array" ref="CY277">SUM(SUMIF(Survey!BP277:BW277,{"&gt;0","&lt;0"})*{1,-1})-SUM(SUMIF(Survey!BY277:CF277,{"&gt;0","&lt;0"})*{1,-1})</f>
        <v>0</v>
      </c>
      <c r="CZ277" s="30" t="str">
        <f t="shared" si="242"/>
        <v>No holdings</v>
      </c>
      <c r="DA277">
        <f t="shared" si="243"/>
        <v>0</v>
      </c>
      <c r="DB277" s="16" t="str">
        <f t="shared" si="244"/>
        <v>Fail</v>
      </c>
      <c r="DC277" s="31">
        <f>Survey!$BA277</f>
        <v>0</v>
      </c>
      <c r="DD277" s="31" cm="1">
        <f t="array" ref="DD277">SUM(SUMIF(Survey!CH277:DA277,{"&gt;0","&lt;0"})*{1,-1})-SUM(SUMIF(Survey!DC277:DV277,{"&gt;0","&lt;0"})*{1,-1})</f>
        <v>0</v>
      </c>
      <c r="DE277" s="30" t="str">
        <f t="shared" si="245"/>
        <v>No holdings</v>
      </c>
      <c r="DF277" s="17">
        <f t="shared" si="246"/>
        <v>0</v>
      </c>
      <c r="DG277" s="16" t="str">
        <f t="shared" si="247"/>
        <v>Pass</v>
      </c>
      <c r="DH277" s="33" t="b">
        <f>IF(ABS(Survey!$DA277)=0,TRUE,FALSE)</f>
        <v>1</v>
      </c>
      <c r="DI277" s="32" t="b">
        <f>NOT(ISBLANK(Survey!$DB277))</f>
        <v>0</v>
      </c>
      <c r="DJ277" s="16" t="str">
        <f t="shared" si="248"/>
        <v>Pass</v>
      </c>
      <c r="DK277" s="33" t="b">
        <f>IF(ABS(Survey!$DV277)=0,TRUE,FALSE)</f>
        <v>1</v>
      </c>
      <c r="DL277" s="32" t="b">
        <f>NOT(ISBLANK(Survey!$DW277))</f>
        <v>0</v>
      </c>
      <c r="DM277" t="str">
        <f t="shared" si="249"/>
        <v>Pass</v>
      </c>
      <c r="DN277" s="25" cm="1">
        <f t="array" ref="DN277">SUM(SUMIF(Survey!CW277,{"&gt;0","&lt;0"})*{1,-1})+SUM(SUMIF(Survey!DR277,{"&gt;0","&lt;0"})*{1,-1})</f>
        <v>0</v>
      </c>
      <c r="DO277" s="25">
        <f>SUM(SUMIF(Survey!DY277:EE277,{"&gt;0","&lt;0"})*{1,-1})+SUM(SUMIF(Survey!EG277:EM277,{"&gt;0","&lt;0"})*{1,-1})</f>
        <v>0</v>
      </c>
      <c r="DP277">
        <f t="shared" si="250"/>
        <v>0</v>
      </c>
      <c r="DQ277">
        <f t="shared" si="251"/>
        <v>0</v>
      </c>
      <c r="DR277" s="16" t="str">
        <f t="shared" si="252"/>
        <v>Pass</v>
      </c>
      <c r="DS277" s="33" t="b">
        <f>IF(ABS(Survey!$EE277)=0,TRUE,FALSE)</f>
        <v>1</v>
      </c>
      <c r="DT277" s="32" t="b">
        <f>NOT(ISBLANK(Survey!EF277))</f>
        <v>0</v>
      </c>
      <c r="DU277" s="16" t="str">
        <f t="shared" si="253"/>
        <v>Pass</v>
      </c>
      <c r="DV277" s="33" t="b">
        <f>IF(ABS(Survey!$EM277)=0,TRUE,FALSE)</f>
        <v>1</v>
      </c>
      <c r="DW277" s="32" t="b">
        <f>NOT(ISBLANK(Survey!$EN277))</f>
        <v>0</v>
      </c>
      <c r="DX277" s="16" t="str">
        <f t="shared" si="254"/>
        <v>Fail</v>
      </c>
      <c r="DY277" s="31">
        <f>SUM(SUMIF(Survey!ET277:EV277,{"&gt;0","&lt;0"})*{1,-1})</f>
        <v>0</v>
      </c>
      <c r="DZ277">
        <f t="shared" si="255"/>
        <v>0</v>
      </c>
      <c r="EA277">
        <f t="shared" si="256"/>
        <v>100</v>
      </c>
      <c r="EB277" s="30" t="b">
        <f>IF(OR(Survey!$M277="ETF",Survey!$M277="ETF, alternative mutual fund",Survey!$M277="Closed-end", Survey!$M277="Split share corp"),TRUE,FALSE)</f>
        <v>0</v>
      </c>
      <c r="EC277" s="16" t="str">
        <f t="shared" si="257"/>
        <v>Fail</v>
      </c>
      <c r="ED277" s="31">
        <f>SUM(SUMIF(Survey!EX277:FD277,{"&gt;0","&lt;0"})*{1,-1})</f>
        <v>0</v>
      </c>
      <c r="EE277">
        <f t="shared" si="258"/>
        <v>0</v>
      </c>
      <c r="EF277" s="17">
        <f t="shared" si="259"/>
        <v>100</v>
      </c>
      <c r="EG277" s="16" t="str">
        <f t="shared" si="260"/>
        <v>Fail</v>
      </c>
      <c r="EH277" s="31">
        <f>SUM(SUMIF(Survey!FF277:FL277,{"&gt;0","&lt;0"})*{1,-1})</f>
        <v>0</v>
      </c>
      <c r="EI277">
        <f t="shared" si="261"/>
        <v>0</v>
      </c>
      <c r="EJ277" s="17">
        <f t="shared" si="262"/>
        <v>100</v>
      </c>
    </row>
    <row r="278" spans="1:140">
      <c r="A278">
        <v>278</v>
      </c>
      <c r="B278" t="str">
        <f t="shared" si="210"/>
        <v>Pass</v>
      </c>
      <c r="C278" t="str">
        <f>IF(COUNTBLANK(Survey!B278:FM278)=$C$2, "Pass", "Fail")</f>
        <v>Pass</v>
      </c>
      <c r="D278" s="16" t="str">
        <f t="shared" si="211"/>
        <v>Fail</v>
      </c>
      <c r="E278" t="str">
        <f>IF(OR(ISBLANK(Survey!AL278),COUNTIF(G278:BJ278,"Fail")),"Fail","Pass")</f>
        <v>Fail</v>
      </c>
      <c r="F278" s="265"/>
      <c r="G278" s="16" t="str">
        <f t="shared" si="212"/>
        <v>Fail</v>
      </c>
      <c r="H278" s="139">
        <f>COUNTBLANK(Survey!B278:D278)+COUNTBLANK(Survey!G278)+COUNTBLANK(Survey!I278)+COUNTBLANK(Survey!K278:M278)+COUNTBLANK(Survey!P278:Q278)+COUNTBLANK(Survey!T278:W278)+COUNTBLANK(Survey!Z278:AC278)+COUNTBLANK(Survey!AF278:AG278)+COUNTBLANK(Survey!AK278:AK278)</f>
        <v>21</v>
      </c>
      <c r="I278" t="str">
        <f t="shared" si="213"/>
        <v>Fail</v>
      </c>
      <c r="J278" t="b">
        <f>IF(Survey!E278="No",TRUE,FALSE)</f>
        <v>0</v>
      </c>
      <c r="K278" s="29" cm="1">
        <f t="array" ref="K278">IF(COUNTA(Survey!$E$4:$E$695)=1, 0, SUM(IF(COUNTIF(Survey!$E$4:$E$695, Survey!$E$4:$E$695)=1,1,0)))</f>
        <v>0</v>
      </c>
      <c r="L278" s="29">
        <f>LEN(Survey!E278)</f>
        <v>0</v>
      </c>
      <c r="M278" s="16" t="str">
        <f t="shared" si="214"/>
        <v>Fail</v>
      </c>
      <c r="N278" t="b">
        <f>IF(Survey!F278="No",TRUE,FALSE)</f>
        <v>0</v>
      </c>
      <c r="O278" t="b">
        <f>Survey!F278=Survey!E278</f>
        <v>1</v>
      </c>
      <c r="P278">
        <f>COUNTIF(Survey!$F$4:$F$695,Survey!F278)</f>
        <v>0</v>
      </c>
      <c r="Q278" s="28">
        <f>LEN(Survey!F278)</f>
        <v>0</v>
      </c>
      <c r="R278" s="16" t="str">
        <f t="shared" si="215"/>
        <v>Pass</v>
      </c>
      <c r="S278" s="29">
        <f>MOD((LEN(Survey!H278)+2),11)</f>
        <v>2</v>
      </c>
      <c r="T278">
        <f>COUNTIF(Survey!$H$4:$H$695,Survey!H278)</f>
        <v>0</v>
      </c>
      <c r="U278" s="28" t="str">
        <f>IF(Survey!$L278="Prospectus fund", "Yes", "No")</f>
        <v>No</v>
      </c>
      <c r="V278" s="16" t="str">
        <f t="shared" si="216"/>
        <v>Pass</v>
      </c>
      <c r="W278" s="29">
        <f>MOD((LEN(Survey!J278)+2),11)</f>
        <v>2</v>
      </c>
      <c r="X278">
        <f>COUNTIF(Survey!$J$4:$J$695,Survey!J278)</f>
        <v>0</v>
      </c>
      <c r="Y278" s="30" t="b">
        <f>IF(OR(Survey!$M278="ETF",Survey!$M278="ETF, alternative mutual fund",Survey!$M278="Closed-end", Survey!$M278="Split share corp", Survey!$I278="Yes"),TRUE,FALSE)</f>
        <v>0</v>
      </c>
      <c r="Z278" s="16" t="str">
        <f>IFERROR(IF(AND(OR(AC278=AD278,AD278 = "Either"),NOT(ISBLANK(Survey!K278))),"Pass","Fail"),"Pass")</f>
        <v>Fail</v>
      </c>
      <c r="AA278" s="31" cm="1">
        <f t="array" ref="AA278">SUM(SUMIF(Survey!CH278:DA278,{"&gt;0","&lt;0"})*{1,-1})</f>
        <v>0</v>
      </c>
      <c r="AB278" s="33" cm="1">
        <f t="array" ref="AB278">SUM(SUMIF(Survey!CK278,{"&gt;0","&lt;0"})*{1,-1})+SUM(SUMIF(Survey!CU278,{"&gt;0","&lt;0"})*{1,-1})</f>
        <v>0</v>
      </c>
      <c r="AC278" s="33">
        <f>Survey!K278</f>
        <v>0</v>
      </c>
      <c r="AD278" s="32" t="str">
        <f t="shared" si="217"/>
        <v>Either</v>
      </c>
      <c r="AE278" s="16" t="str">
        <f t="shared" si="218"/>
        <v>Fail</v>
      </c>
      <c r="AF278" s="58" cm="1">
        <f t="array" ref="AF278">SUM(SUMIF(Survey!CH278:DA278,{"&gt;0","&lt;0"})*{1,-1})+SUM(SUMIF(Survey!DC278:DV278,{"&gt;0","&lt;0"})*{1,-1})</f>
        <v>0</v>
      </c>
      <c r="AG278" s="58">
        <f>IFERROR(AF278/(Survey!$BA278),0)</f>
        <v>0</v>
      </c>
      <c r="AH278" s="104" t="b">
        <f>IF(OR(Survey!$M278="Alternative strategy or hedge",Survey!$M278="Private asset",Survey!$L278="Prospectus fund"),TRUE,FALSE)</f>
        <v>0</v>
      </c>
      <c r="AI278" s="104" t="b">
        <f>NOT(ISBLANK(Survey!$M278))</f>
        <v>0</v>
      </c>
      <c r="AJ278" s="16" t="str">
        <f t="shared" si="219"/>
        <v>Fail</v>
      </c>
      <c r="AK278" t="b">
        <f>IF(Survey!W278="No",TRUE,FALSE)</f>
        <v>0</v>
      </c>
      <c r="AL278" s="119">
        <f>MOD((LEN(Survey!W278)+2),22)</f>
        <v>2</v>
      </c>
      <c r="AM278" t="str">
        <f t="shared" si="220"/>
        <v>Pass</v>
      </c>
      <c r="AN278" s="33" t="b">
        <f>NOT(ISNUMBER(SEARCH("Other",Survey!$Q278)))</f>
        <v>1</v>
      </c>
      <c r="AO278" s="32" t="b">
        <f>NOT(ISBLANK(Survey!$R278))</f>
        <v>0</v>
      </c>
      <c r="AP278" s="16" t="str">
        <f t="shared" si="221"/>
        <v>Pass</v>
      </c>
      <c r="AQ278" s="114">
        <f>COUNTBLANK(Survey!$X278)</f>
        <v>1</v>
      </c>
      <c r="AR278" s="58">
        <f>IF(AND(Survey!L278&lt;&gt;"Exempt fund",OR(Survey!$M278="ETF",Survey!$M278="ETF, alternative mutual fund",Survey!$M278="Mutual fund",Survey!$M278="Alternative mutual fund",Survey!$M278="Money market")),1,0)</f>
        <v>0</v>
      </c>
      <c r="AS278" s="16" t="str">
        <f t="shared" si="222"/>
        <v>Pass</v>
      </c>
      <c r="AT278" s="33" t="b">
        <f>NOT(ISNUMBER(SEARCH("Yes",Survey!$AC278)))</f>
        <v>1</v>
      </c>
      <c r="AU278" s="32" t="b">
        <f>IF(COUNTBLANK(Survey!$AD278:$AE278)=0,TRUE, FALSE)</f>
        <v>0</v>
      </c>
      <c r="AV278" s="16" t="str">
        <f t="shared" si="223"/>
        <v>Pass</v>
      </c>
      <c r="AW278" s="33" t="b">
        <f>NOT(ISNUMBER(SEARCH("Yes",Survey!$AF278)))</f>
        <v>1</v>
      </c>
      <c r="AX278" s="32" t="b">
        <f>NOT(ISBLANK(Survey!$AH278))</f>
        <v>0</v>
      </c>
      <c r="AY278" s="16" t="str">
        <f t="shared" si="224"/>
        <v>Pass</v>
      </c>
      <c r="AZ278" s="33" t="b">
        <f>NOT(OR(ISNUMBER(SEARCH("Other",Survey!$AH278)),ISNUMBER(SEARCH("Multiple",Survey!$AH278))))</f>
        <v>1</v>
      </c>
      <c r="BA278" s="32" t="b">
        <f>NOT(ISBLANK(Survey!$AI278))</f>
        <v>0</v>
      </c>
      <c r="BB278" s="16" t="str">
        <f t="shared" si="225"/>
        <v>Fail</v>
      </c>
      <c r="BC278" s="114">
        <f>IF(ABS(Survey!$BA278)&gt;0, 1,0)</f>
        <v>0</v>
      </c>
      <c r="BD278" s="114">
        <f>IF(COUNTBLANK(Survey!$AL278)=0,1,0)</f>
        <v>0</v>
      </c>
      <c r="BE278" s="16" t="str">
        <f t="shared" si="226"/>
        <v>Pass</v>
      </c>
      <c r="BF278" s="114">
        <f>IF(ISBLANK(Survey!$AL278),0,1)</f>
        <v>0</v>
      </c>
      <c r="BG278" s="133">
        <f>COUNTBLANK(Survey!$AM278)</f>
        <v>1</v>
      </c>
      <c r="BH278" s="16" t="str">
        <f t="shared" si="227"/>
        <v>Pass</v>
      </c>
      <c r="BI278" s="114">
        <f>IF(OR(Survey!$AM278="Closed",ISBLANK(Survey!$AM278)),0,1)</f>
        <v>0</v>
      </c>
      <c r="BJ278" s="133">
        <f>IF(ISBLANK(Survey!$AN278),1,0)</f>
        <v>1</v>
      </c>
      <c r="BK278" s="118" t="str">
        <f t="shared" si="228"/>
        <v>Pass</v>
      </c>
      <c r="BL278" s="31" cm="1">
        <f t="array" ref="BL278">SUM(SUMIF(Survey!AO278:AP278,{"&gt;0","&lt;0"})*{1,-1})</f>
        <v>0</v>
      </c>
      <c r="BM278">
        <f t="shared" si="229"/>
        <v>0</v>
      </c>
      <c r="BN278">
        <f t="shared" si="230"/>
        <v>100</v>
      </c>
      <c r="BO278" s="118" t="str">
        <f t="shared" si="231"/>
        <v>Pass</v>
      </c>
      <c r="BP278">
        <f>IF(Survey!AQ278="No",0,1)</f>
        <v>1</v>
      </c>
      <c r="BQ278" s="207">
        <f>MOD((LEN(Survey!AQ278)+2),22)</f>
        <v>2</v>
      </c>
      <c r="BR278">
        <f>IF(Survey!AR278="No",0,1)</f>
        <v>1</v>
      </c>
      <c r="BS278" s="207">
        <f>MOD((LEN(Survey!AR278)+2),22)</f>
        <v>2</v>
      </c>
      <c r="BT278" s="114">
        <f>COUNTBLANK(Survey!$AQ278:$AS278)+COUNTBLANK(Survey!$AU278)</f>
        <v>4</v>
      </c>
      <c r="BU278" s="114">
        <f>IF(Survey!$I278="Yes",1,0)</f>
        <v>0</v>
      </c>
      <c r="BV278" s="114">
        <f>IF(OR(Survey!$M278="Mutual fund",Survey!$M278="Alternative mutual fund",Survey!$M278="Money market"),1,0)</f>
        <v>0</v>
      </c>
      <c r="BW278" s="119">
        <f>IF(OR(Survey!$M278="ETF",Survey!$M278="ETF, alternative mutual fund"),1,0)</f>
        <v>0</v>
      </c>
      <c r="BX278" s="16" t="str">
        <f t="shared" si="232"/>
        <v>Pass</v>
      </c>
      <c r="BY278" s="33">
        <f>IF(ISNUMBER(SEARCH("Other",Survey!$AS278)), 1, 0)</f>
        <v>0</v>
      </c>
      <c r="BZ278" s="58" t="b">
        <f>NOT(ISBLANK(Survey!$AT278))</f>
        <v>0</v>
      </c>
      <c r="CA278" s="16" t="str">
        <f t="shared" si="233"/>
        <v>Pass</v>
      </c>
      <c r="CB278" s="114">
        <f>IF(Survey!$BB278=0, 0,1)</f>
        <v>0</v>
      </c>
      <c r="CC278" s="58">
        <f>Survey!$AV278</f>
        <v>0</v>
      </c>
      <c r="CD278" s="58">
        <f>Survey!$BC278+Survey!$BD278+ABS(Survey!$BE278)-ABS(Survey!$BF278)-ABS(Survey!$BG278)-ABS(Survey!$BL278)</f>
        <v>0</v>
      </c>
      <c r="CE278" s="138">
        <f>Survey!BB278+(ABS(Survey!$BH278)-ABS(Survey!$BI278)+ABS(Survey!$BJ278)-ABS(Survey!$BK278))*0.5</f>
        <v>0</v>
      </c>
      <c r="CF278" s="58">
        <f t="shared" si="234"/>
        <v>0</v>
      </c>
      <c r="CG278" s="58">
        <f>IF(AND($CC278&gt;$CF278-0.2,$CC278&lt;$CF278+0.2,ISBLANK(Survey!$AV278)=FALSE),0,1)</f>
        <v>1</v>
      </c>
      <c r="CH278" s="133">
        <f>IF(ISBLANK(Survey!$AW278),1,0)</f>
        <v>1</v>
      </c>
      <c r="CI278" s="16" t="str">
        <f t="shared" si="235"/>
        <v>Pass</v>
      </c>
      <c r="CJ278" s="114">
        <f>IF(Survey!$BB278=0, 0,1)</f>
        <v>0</v>
      </c>
      <c r="CK278" s="58">
        <f>IF(AND(Survey!$AX278&gt;=0,Survey!$AX278&lt;=0.2,Survey!$AX278&lt;&gt;""),0,1)</f>
        <v>1</v>
      </c>
      <c r="CL278" s="114">
        <f>IF(ISBLANK(Survey!$AY278),1,0)</f>
        <v>1</v>
      </c>
      <c r="CM278" s="16" t="str">
        <f t="shared" si="236"/>
        <v>Fail</v>
      </c>
      <c r="CN278" s="133">
        <f>Survey!$AZ278</f>
        <v>0</v>
      </c>
      <c r="CO278" s="16" t="str">
        <f t="shared" si="237"/>
        <v>Pass</v>
      </c>
      <c r="CP278" s="31">
        <f>Survey!$BA278</f>
        <v>0</v>
      </c>
      <c r="CQ278" s="138">
        <f>Survey!$BB278+Survey!$BC278+Survey!$BD278+ABS(Survey!$BE278)-ABS(Survey!$BF278)-ABS(Survey!$BG278)+ABS(Survey!$BH278)-ABS(Survey!$BI278)+ABS(Survey!$BJ278)-ABS(Survey!$BK278)-ABS(Survey!$BL278)+Survey!$BM278</f>
        <v>0</v>
      </c>
      <c r="CR278" s="30">
        <f t="shared" si="238"/>
        <v>0</v>
      </c>
      <c r="CS278" s="17">
        <f t="shared" si="239"/>
        <v>0</v>
      </c>
      <c r="CT278" s="16" t="str">
        <f t="shared" si="240"/>
        <v>Pass</v>
      </c>
      <c r="CU278" s="33" t="b">
        <f>IF(ABS(Survey!$BM278)=0,TRUE,FALSE)</f>
        <v>1</v>
      </c>
      <c r="CV278" s="32" t="b">
        <f>NOT(ISBLANK(Survey!$BN278))</f>
        <v>0</v>
      </c>
      <c r="CW278" t="str">
        <f t="shared" si="241"/>
        <v>Fail</v>
      </c>
      <c r="CX278" s="25">
        <f>Survey!$BA278</f>
        <v>0</v>
      </c>
      <c r="CY278" s="25" cm="1">
        <f t="array" ref="CY278">SUM(SUMIF(Survey!BP278:BW278,{"&gt;0","&lt;0"})*{1,-1})-SUM(SUMIF(Survey!BY278:CF278,{"&gt;0","&lt;0"})*{1,-1})</f>
        <v>0</v>
      </c>
      <c r="CZ278" s="30" t="str">
        <f t="shared" si="242"/>
        <v>No holdings</v>
      </c>
      <c r="DA278">
        <f t="shared" si="243"/>
        <v>0</v>
      </c>
      <c r="DB278" s="16" t="str">
        <f t="shared" si="244"/>
        <v>Fail</v>
      </c>
      <c r="DC278" s="31">
        <f>Survey!$BA278</f>
        <v>0</v>
      </c>
      <c r="DD278" s="31" cm="1">
        <f t="array" ref="DD278">SUM(SUMIF(Survey!CH278:DA278,{"&gt;0","&lt;0"})*{1,-1})-SUM(SUMIF(Survey!DC278:DV278,{"&gt;0","&lt;0"})*{1,-1})</f>
        <v>0</v>
      </c>
      <c r="DE278" s="30" t="str">
        <f t="shared" si="245"/>
        <v>No holdings</v>
      </c>
      <c r="DF278" s="17">
        <f t="shared" si="246"/>
        <v>0</v>
      </c>
      <c r="DG278" s="16" t="str">
        <f t="shared" si="247"/>
        <v>Pass</v>
      </c>
      <c r="DH278" s="33" t="b">
        <f>IF(ABS(Survey!$DA278)=0,TRUE,FALSE)</f>
        <v>1</v>
      </c>
      <c r="DI278" s="32" t="b">
        <f>NOT(ISBLANK(Survey!$DB278))</f>
        <v>0</v>
      </c>
      <c r="DJ278" s="16" t="str">
        <f t="shared" si="248"/>
        <v>Pass</v>
      </c>
      <c r="DK278" s="33" t="b">
        <f>IF(ABS(Survey!$DV278)=0,TRUE,FALSE)</f>
        <v>1</v>
      </c>
      <c r="DL278" s="32" t="b">
        <f>NOT(ISBLANK(Survey!$DW278))</f>
        <v>0</v>
      </c>
      <c r="DM278" t="str">
        <f t="shared" si="249"/>
        <v>Pass</v>
      </c>
      <c r="DN278" s="25" cm="1">
        <f t="array" ref="DN278">SUM(SUMIF(Survey!CW278,{"&gt;0","&lt;0"})*{1,-1})+SUM(SUMIF(Survey!DR278,{"&gt;0","&lt;0"})*{1,-1})</f>
        <v>0</v>
      </c>
      <c r="DO278" s="25">
        <f>SUM(SUMIF(Survey!DY278:EE278,{"&gt;0","&lt;0"})*{1,-1})+SUM(SUMIF(Survey!EG278:EM278,{"&gt;0","&lt;0"})*{1,-1})</f>
        <v>0</v>
      </c>
      <c r="DP278">
        <f t="shared" si="250"/>
        <v>0</v>
      </c>
      <c r="DQ278">
        <f t="shared" si="251"/>
        <v>0</v>
      </c>
      <c r="DR278" s="16" t="str">
        <f t="shared" si="252"/>
        <v>Pass</v>
      </c>
      <c r="DS278" s="33" t="b">
        <f>IF(ABS(Survey!$EE278)=0,TRUE,FALSE)</f>
        <v>1</v>
      </c>
      <c r="DT278" s="32" t="b">
        <f>NOT(ISBLANK(Survey!EF278))</f>
        <v>0</v>
      </c>
      <c r="DU278" s="16" t="str">
        <f t="shared" si="253"/>
        <v>Pass</v>
      </c>
      <c r="DV278" s="33" t="b">
        <f>IF(ABS(Survey!$EM278)=0,TRUE,FALSE)</f>
        <v>1</v>
      </c>
      <c r="DW278" s="32" t="b">
        <f>NOT(ISBLANK(Survey!$EN278))</f>
        <v>0</v>
      </c>
      <c r="DX278" s="16" t="str">
        <f t="shared" si="254"/>
        <v>Fail</v>
      </c>
      <c r="DY278" s="31">
        <f>SUM(SUMIF(Survey!ET278:EV278,{"&gt;0","&lt;0"})*{1,-1})</f>
        <v>0</v>
      </c>
      <c r="DZ278">
        <f t="shared" si="255"/>
        <v>0</v>
      </c>
      <c r="EA278">
        <f t="shared" si="256"/>
        <v>100</v>
      </c>
      <c r="EB278" s="30" t="b">
        <f>IF(OR(Survey!$M278="ETF",Survey!$M278="ETF, alternative mutual fund",Survey!$M278="Closed-end", Survey!$M278="Split share corp"),TRUE,FALSE)</f>
        <v>0</v>
      </c>
      <c r="EC278" s="16" t="str">
        <f t="shared" si="257"/>
        <v>Fail</v>
      </c>
      <c r="ED278" s="31">
        <f>SUM(SUMIF(Survey!EX278:FD278,{"&gt;0","&lt;0"})*{1,-1})</f>
        <v>0</v>
      </c>
      <c r="EE278">
        <f t="shared" si="258"/>
        <v>0</v>
      </c>
      <c r="EF278" s="17">
        <f t="shared" si="259"/>
        <v>100</v>
      </c>
      <c r="EG278" s="16" t="str">
        <f t="shared" si="260"/>
        <v>Fail</v>
      </c>
      <c r="EH278" s="31">
        <f>SUM(SUMIF(Survey!FF278:FL278,{"&gt;0","&lt;0"})*{1,-1})</f>
        <v>0</v>
      </c>
      <c r="EI278">
        <f t="shared" si="261"/>
        <v>0</v>
      </c>
      <c r="EJ278" s="17">
        <f t="shared" si="262"/>
        <v>100</v>
      </c>
    </row>
    <row r="279" spans="1:140">
      <c r="A279">
        <v>279</v>
      </c>
      <c r="B279" t="str">
        <f t="shared" si="210"/>
        <v>Pass</v>
      </c>
      <c r="C279" t="str">
        <f>IF(COUNTBLANK(Survey!B279:FM279)=$C$2, "Pass", "Fail")</f>
        <v>Pass</v>
      </c>
      <c r="D279" s="16" t="str">
        <f t="shared" si="211"/>
        <v>Fail</v>
      </c>
      <c r="E279" t="str">
        <f>IF(OR(ISBLANK(Survey!AL279),COUNTIF(G279:BJ279,"Fail")),"Fail","Pass")</f>
        <v>Fail</v>
      </c>
      <c r="F279" s="265"/>
      <c r="G279" s="16" t="str">
        <f t="shared" si="212"/>
        <v>Fail</v>
      </c>
      <c r="H279" s="139">
        <f>COUNTBLANK(Survey!B279:D279)+COUNTBLANK(Survey!G279)+COUNTBLANK(Survey!I279)+COUNTBLANK(Survey!K279:M279)+COUNTBLANK(Survey!P279:Q279)+COUNTBLANK(Survey!T279:W279)+COUNTBLANK(Survey!Z279:AC279)+COUNTBLANK(Survey!AF279:AG279)+COUNTBLANK(Survey!AK279:AK279)</f>
        <v>21</v>
      </c>
      <c r="I279" t="str">
        <f t="shared" si="213"/>
        <v>Fail</v>
      </c>
      <c r="J279" t="b">
        <f>IF(Survey!E279="No",TRUE,FALSE)</f>
        <v>0</v>
      </c>
      <c r="K279" s="29" cm="1">
        <f t="array" ref="K279">IF(COUNTA(Survey!$E$4:$E$695)=1, 0, SUM(IF(COUNTIF(Survey!$E$4:$E$695, Survey!$E$4:$E$695)=1,1,0)))</f>
        <v>0</v>
      </c>
      <c r="L279" s="29">
        <f>LEN(Survey!E279)</f>
        <v>0</v>
      </c>
      <c r="M279" s="16" t="str">
        <f t="shared" si="214"/>
        <v>Fail</v>
      </c>
      <c r="N279" t="b">
        <f>IF(Survey!F279="No",TRUE,FALSE)</f>
        <v>0</v>
      </c>
      <c r="O279" t="b">
        <f>Survey!F279=Survey!E279</f>
        <v>1</v>
      </c>
      <c r="P279">
        <f>COUNTIF(Survey!$F$4:$F$695,Survey!F279)</f>
        <v>0</v>
      </c>
      <c r="Q279" s="28">
        <f>LEN(Survey!F279)</f>
        <v>0</v>
      </c>
      <c r="R279" s="16" t="str">
        <f t="shared" si="215"/>
        <v>Pass</v>
      </c>
      <c r="S279" s="29">
        <f>MOD((LEN(Survey!H279)+2),11)</f>
        <v>2</v>
      </c>
      <c r="T279">
        <f>COUNTIF(Survey!$H$4:$H$695,Survey!H279)</f>
        <v>0</v>
      </c>
      <c r="U279" s="28" t="str">
        <f>IF(Survey!$L279="Prospectus fund", "Yes", "No")</f>
        <v>No</v>
      </c>
      <c r="V279" s="16" t="str">
        <f t="shared" si="216"/>
        <v>Pass</v>
      </c>
      <c r="W279" s="29">
        <f>MOD((LEN(Survey!J279)+2),11)</f>
        <v>2</v>
      </c>
      <c r="X279">
        <f>COUNTIF(Survey!$J$4:$J$695,Survey!J279)</f>
        <v>0</v>
      </c>
      <c r="Y279" s="30" t="b">
        <f>IF(OR(Survey!$M279="ETF",Survey!$M279="ETF, alternative mutual fund",Survey!$M279="Closed-end", Survey!$M279="Split share corp", Survey!$I279="Yes"),TRUE,FALSE)</f>
        <v>0</v>
      </c>
      <c r="Z279" s="16" t="str">
        <f>IFERROR(IF(AND(OR(AC279=AD279,AD279 = "Either"),NOT(ISBLANK(Survey!K279))),"Pass","Fail"),"Pass")</f>
        <v>Fail</v>
      </c>
      <c r="AA279" s="31" cm="1">
        <f t="array" ref="AA279">SUM(SUMIF(Survey!CH279:DA279,{"&gt;0","&lt;0"})*{1,-1})</f>
        <v>0</v>
      </c>
      <c r="AB279" s="33" cm="1">
        <f t="array" ref="AB279">SUM(SUMIF(Survey!CK279,{"&gt;0","&lt;0"})*{1,-1})+SUM(SUMIF(Survey!CU279,{"&gt;0","&lt;0"})*{1,-1})</f>
        <v>0</v>
      </c>
      <c r="AC279" s="33">
        <f>Survey!K279</f>
        <v>0</v>
      </c>
      <c r="AD279" s="32" t="str">
        <f t="shared" si="217"/>
        <v>Either</v>
      </c>
      <c r="AE279" s="16" t="str">
        <f t="shared" si="218"/>
        <v>Fail</v>
      </c>
      <c r="AF279" s="58" cm="1">
        <f t="array" ref="AF279">SUM(SUMIF(Survey!CH279:DA279,{"&gt;0","&lt;0"})*{1,-1})+SUM(SUMIF(Survey!DC279:DV279,{"&gt;0","&lt;0"})*{1,-1})</f>
        <v>0</v>
      </c>
      <c r="AG279" s="58">
        <f>IFERROR(AF279/(Survey!$BA279),0)</f>
        <v>0</v>
      </c>
      <c r="AH279" s="104" t="b">
        <f>IF(OR(Survey!$M279="Alternative strategy or hedge",Survey!$M279="Private asset",Survey!$L279="Prospectus fund"),TRUE,FALSE)</f>
        <v>0</v>
      </c>
      <c r="AI279" s="104" t="b">
        <f>NOT(ISBLANK(Survey!$M279))</f>
        <v>0</v>
      </c>
      <c r="AJ279" s="16" t="str">
        <f t="shared" si="219"/>
        <v>Fail</v>
      </c>
      <c r="AK279" t="b">
        <f>IF(Survey!W279="No",TRUE,FALSE)</f>
        <v>0</v>
      </c>
      <c r="AL279" s="119">
        <f>MOD((LEN(Survey!W279)+2),22)</f>
        <v>2</v>
      </c>
      <c r="AM279" t="str">
        <f t="shared" si="220"/>
        <v>Pass</v>
      </c>
      <c r="AN279" s="33" t="b">
        <f>NOT(ISNUMBER(SEARCH("Other",Survey!$Q279)))</f>
        <v>1</v>
      </c>
      <c r="AO279" s="32" t="b">
        <f>NOT(ISBLANK(Survey!$R279))</f>
        <v>0</v>
      </c>
      <c r="AP279" s="16" t="str">
        <f t="shared" si="221"/>
        <v>Pass</v>
      </c>
      <c r="AQ279" s="114">
        <f>COUNTBLANK(Survey!$X279)</f>
        <v>1</v>
      </c>
      <c r="AR279" s="58">
        <f>IF(AND(Survey!L279&lt;&gt;"Exempt fund",OR(Survey!$M279="ETF",Survey!$M279="ETF, alternative mutual fund",Survey!$M279="Mutual fund",Survey!$M279="Alternative mutual fund",Survey!$M279="Money market")),1,0)</f>
        <v>0</v>
      </c>
      <c r="AS279" s="16" t="str">
        <f t="shared" si="222"/>
        <v>Pass</v>
      </c>
      <c r="AT279" s="33" t="b">
        <f>NOT(ISNUMBER(SEARCH("Yes",Survey!$AC279)))</f>
        <v>1</v>
      </c>
      <c r="AU279" s="32" t="b">
        <f>IF(COUNTBLANK(Survey!$AD279:$AE279)=0,TRUE, FALSE)</f>
        <v>0</v>
      </c>
      <c r="AV279" s="16" t="str">
        <f t="shared" si="223"/>
        <v>Pass</v>
      </c>
      <c r="AW279" s="33" t="b">
        <f>NOT(ISNUMBER(SEARCH("Yes",Survey!$AF279)))</f>
        <v>1</v>
      </c>
      <c r="AX279" s="32" t="b">
        <f>NOT(ISBLANK(Survey!$AH279))</f>
        <v>0</v>
      </c>
      <c r="AY279" s="16" t="str">
        <f t="shared" si="224"/>
        <v>Pass</v>
      </c>
      <c r="AZ279" s="33" t="b">
        <f>NOT(OR(ISNUMBER(SEARCH("Other",Survey!$AH279)),ISNUMBER(SEARCH("Multiple",Survey!$AH279))))</f>
        <v>1</v>
      </c>
      <c r="BA279" s="32" t="b">
        <f>NOT(ISBLANK(Survey!$AI279))</f>
        <v>0</v>
      </c>
      <c r="BB279" s="16" t="str">
        <f t="shared" si="225"/>
        <v>Fail</v>
      </c>
      <c r="BC279" s="114">
        <f>IF(ABS(Survey!$BA279)&gt;0, 1,0)</f>
        <v>0</v>
      </c>
      <c r="BD279" s="114">
        <f>IF(COUNTBLANK(Survey!$AL279)=0,1,0)</f>
        <v>0</v>
      </c>
      <c r="BE279" s="16" t="str">
        <f t="shared" si="226"/>
        <v>Pass</v>
      </c>
      <c r="BF279" s="114">
        <f>IF(ISBLANK(Survey!$AL279),0,1)</f>
        <v>0</v>
      </c>
      <c r="BG279" s="133">
        <f>COUNTBLANK(Survey!$AM279)</f>
        <v>1</v>
      </c>
      <c r="BH279" s="16" t="str">
        <f t="shared" si="227"/>
        <v>Pass</v>
      </c>
      <c r="BI279" s="114">
        <f>IF(OR(Survey!$AM279="Closed",ISBLANK(Survey!$AM279)),0,1)</f>
        <v>0</v>
      </c>
      <c r="BJ279" s="133">
        <f>IF(ISBLANK(Survey!$AN279),1,0)</f>
        <v>1</v>
      </c>
      <c r="BK279" s="118" t="str">
        <f t="shared" si="228"/>
        <v>Pass</v>
      </c>
      <c r="BL279" s="31" cm="1">
        <f t="array" ref="BL279">SUM(SUMIF(Survey!AO279:AP279,{"&gt;0","&lt;0"})*{1,-1})</f>
        <v>0</v>
      </c>
      <c r="BM279">
        <f t="shared" si="229"/>
        <v>0</v>
      </c>
      <c r="BN279">
        <f t="shared" si="230"/>
        <v>100</v>
      </c>
      <c r="BO279" s="118" t="str">
        <f t="shared" si="231"/>
        <v>Pass</v>
      </c>
      <c r="BP279">
        <f>IF(Survey!AQ279="No",0,1)</f>
        <v>1</v>
      </c>
      <c r="BQ279" s="207">
        <f>MOD((LEN(Survey!AQ279)+2),22)</f>
        <v>2</v>
      </c>
      <c r="BR279">
        <f>IF(Survey!AR279="No",0,1)</f>
        <v>1</v>
      </c>
      <c r="BS279" s="207">
        <f>MOD((LEN(Survey!AR279)+2),22)</f>
        <v>2</v>
      </c>
      <c r="BT279" s="114">
        <f>COUNTBLANK(Survey!$AQ279:$AS279)+COUNTBLANK(Survey!$AU279)</f>
        <v>4</v>
      </c>
      <c r="BU279" s="114">
        <f>IF(Survey!$I279="Yes",1,0)</f>
        <v>0</v>
      </c>
      <c r="BV279" s="114">
        <f>IF(OR(Survey!$M279="Mutual fund",Survey!$M279="Alternative mutual fund",Survey!$M279="Money market"),1,0)</f>
        <v>0</v>
      </c>
      <c r="BW279" s="119">
        <f>IF(OR(Survey!$M279="ETF",Survey!$M279="ETF, alternative mutual fund"),1,0)</f>
        <v>0</v>
      </c>
      <c r="BX279" s="16" t="str">
        <f t="shared" si="232"/>
        <v>Pass</v>
      </c>
      <c r="BY279" s="33">
        <f>IF(ISNUMBER(SEARCH("Other",Survey!$AS279)), 1, 0)</f>
        <v>0</v>
      </c>
      <c r="BZ279" s="58" t="b">
        <f>NOT(ISBLANK(Survey!$AT279))</f>
        <v>0</v>
      </c>
      <c r="CA279" s="16" t="str">
        <f t="shared" si="233"/>
        <v>Pass</v>
      </c>
      <c r="CB279" s="114">
        <f>IF(Survey!$BB279=0, 0,1)</f>
        <v>0</v>
      </c>
      <c r="CC279" s="58">
        <f>Survey!$AV279</f>
        <v>0</v>
      </c>
      <c r="CD279" s="58">
        <f>Survey!$BC279+Survey!$BD279+ABS(Survey!$BE279)-ABS(Survey!$BF279)-ABS(Survey!$BG279)-ABS(Survey!$BL279)</f>
        <v>0</v>
      </c>
      <c r="CE279" s="138">
        <f>Survey!BB279+(ABS(Survey!$BH279)-ABS(Survey!$BI279)+ABS(Survey!$BJ279)-ABS(Survey!$BK279))*0.5</f>
        <v>0</v>
      </c>
      <c r="CF279" s="58">
        <f t="shared" si="234"/>
        <v>0</v>
      </c>
      <c r="CG279" s="58">
        <f>IF(AND($CC279&gt;$CF279-0.2,$CC279&lt;$CF279+0.2,ISBLANK(Survey!$AV279)=FALSE),0,1)</f>
        <v>1</v>
      </c>
      <c r="CH279" s="133">
        <f>IF(ISBLANK(Survey!$AW279),1,0)</f>
        <v>1</v>
      </c>
      <c r="CI279" s="16" t="str">
        <f t="shared" si="235"/>
        <v>Pass</v>
      </c>
      <c r="CJ279" s="114">
        <f>IF(Survey!$BB279=0, 0,1)</f>
        <v>0</v>
      </c>
      <c r="CK279" s="58">
        <f>IF(AND(Survey!$AX279&gt;=0,Survey!$AX279&lt;=0.2,Survey!$AX279&lt;&gt;""),0,1)</f>
        <v>1</v>
      </c>
      <c r="CL279" s="114">
        <f>IF(ISBLANK(Survey!$AY279),1,0)</f>
        <v>1</v>
      </c>
      <c r="CM279" s="16" t="str">
        <f t="shared" si="236"/>
        <v>Fail</v>
      </c>
      <c r="CN279" s="133">
        <f>Survey!$AZ279</f>
        <v>0</v>
      </c>
      <c r="CO279" s="16" t="str">
        <f t="shared" si="237"/>
        <v>Pass</v>
      </c>
      <c r="CP279" s="31">
        <f>Survey!$BA279</f>
        <v>0</v>
      </c>
      <c r="CQ279" s="138">
        <f>Survey!$BB279+Survey!$BC279+Survey!$BD279+ABS(Survey!$BE279)-ABS(Survey!$BF279)-ABS(Survey!$BG279)+ABS(Survey!$BH279)-ABS(Survey!$BI279)+ABS(Survey!$BJ279)-ABS(Survey!$BK279)-ABS(Survey!$BL279)+Survey!$BM279</f>
        <v>0</v>
      </c>
      <c r="CR279" s="30">
        <f t="shared" si="238"/>
        <v>0</v>
      </c>
      <c r="CS279" s="17">
        <f t="shared" si="239"/>
        <v>0</v>
      </c>
      <c r="CT279" s="16" t="str">
        <f t="shared" si="240"/>
        <v>Pass</v>
      </c>
      <c r="CU279" s="33" t="b">
        <f>IF(ABS(Survey!$BM279)=0,TRUE,FALSE)</f>
        <v>1</v>
      </c>
      <c r="CV279" s="32" t="b">
        <f>NOT(ISBLANK(Survey!$BN279))</f>
        <v>0</v>
      </c>
      <c r="CW279" t="str">
        <f t="shared" si="241"/>
        <v>Fail</v>
      </c>
      <c r="CX279" s="25">
        <f>Survey!$BA279</f>
        <v>0</v>
      </c>
      <c r="CY279" s="25" cm="1">
        <f t="array" ref="CY279">SUM(SUMIF(Survey!BP279:BW279,{"&gt;0","&lt;0"})*{1,-1})-SUM(SUMIF(Survey!BY279:CF279,{"&gt;0","&lt;0"})*{1,-1})</f>
        <v>0</v>
      </c>
      <c r="CZ279" s="30" t="str">
        <f t="shared" si="242"/>
        <v>No holdings</v>
      </c>
      <c r="DA279">
        <f t="shared" si="243"/>
        <v>0</v>
      </c>
      <c r="DB279" s="16" t="str">
        <f t="shared" si="244"/>
        <v>Fail</v>
      </c>
      <c r="DC279" s="31">
        <f>Survey!$BA279</f>
        <v>0</v>
      </c>
      <c r="DD279" s="31" cm="1">
        <f t="array" ref="DD279">SUM(SUMIF(Survey!CH279:DA279,{"&gt;0","&lt;0"})*{1,-1})-SUM(SUMIF(Survey!DC279:DV279,{"&gt;0","&lt;0"})*{1,-1})</f>
        <v>0</v>
      </c>
      <c r="DE279" s="30" t="str">
        <f t="shared" si="245"/>
        <v>No holdings</v>
      </c>
      <c r="DF279" s="17">
        <f t="shared" si="246"/>
        <v>0</v>
      </c>
      <c r="DG279" s="16" t="str">
        <f t="shared" si="247"/>
        <v>Pass</v>
      </c>
      <c r="DH279" s="33" t="b">
        <f>IF(ABS(Survey!$DA279)=0,TRUE,FALSE)</f>
        <v>1</v>
      </c>
      <c r="DI279" s="32" t="b">
        <f>NOT(ISBLANK(Survey!$DB279))</f>
        <v>0</v>
      </c>
      <c r="DJ279" s="16" t="str">
        <f t="shared" si="248"/>
        <v>Pass</v>
      </c>
      <c r="DK279" s="33" t="b">
        <f>IF(ABS(Survey!$DV279)=0,TRUE,FALSE)</f>
        <v>1</v>
      </c>
      <c r="DL279" s="32" t="b">
        <f>NOT(ISBLANK(Survey!$DW279))</f>
        <v>0</v>
      </c>
      <c r="DM279" t="str">
        <f t="shared" si="249"/>
        <v>Pass</v>
      </c>
      <c r="DN279" s="25" cm="1">
        <f t="array" ref="DN279">SUM(SUMIF(Survey!CW279,{"&gt;0","&lt;0"})*{1,-1})+SUM(SUMIF(Survey!DR279,{"&gt;0","&lt;0"})*{1,-1})</f>
        <v>0</v>
      </c>
      <c r="DO279" s="25">
        <f>SUM(SUMIF(Survey!DY279:EE279,{"&gt;0","&lt;0"})*{1,-1})+SUM(SUMIF(Survey!EG279:EM279,{"&gt;0","&lt;0"})*{1,-1})</f>
        <v>0</v>
      </c>
      <c r="DP279">
        <f t="shared" si="250"/>
        <v>0</v>
      </c>
      <c r="DQ279">
        <f t="shared" si="251"/>
        <v>0</v>
      </c>
      <c r="DR279" s="16" t="str">
        <f t="shared" si="252"/>
        <v>Pass</v>
      </c>
      <c r="DS279" s="33" t="b">
        <f>IF(ABS(Survey!$EE279)=0,TRUE,FALSE)</f>
        <v>1</v>
      </c>
      <c r="DT279" s="32" t="b">
        <f>NOT(ISBLANK(Survey!EF279))</f>
        <v>0</v>
      </c>
      <c r="DU279" s="16" t="str">
        <f t="shared" si="253"/>
        <v>Pass</v>
      </c>
      <c r="DV279" s="33" t="b">
        <f>IF(ABS(Survey!$EM279)=0,TRUE,FALSE)</f>
        <v>1</v>
      </c>
      <c r="DW279" s="32" t="b">
        <f>NOT(ISBLANK(Survey!$EN279))</f>
        <v>0</v>
      </c>
      <c r="DX279" s="16" t="str">
        <f t="shared" si="254"/>
        <v>Fail</v>
      </c>
      <c r="DY279" s="31">
        <f>SUM(SUMIF(Survey!ET279:EV279,{"&gt;0","&lt;0"})*{1,-1})</f>
        <v>0</v>
      </c>
      <c r="DZ279">
        <f t="shared" si="255"/>
        <v>0</v>
      </c>
      <c r="EA279">
        <f t="shared" si="256"/>
        <v>100</v>
      </c>
      <c r="EB279" s="30" t="b">
        <f>IF(OR(Survey!$M279="ETF",Survey!$M279="ETF, alternative mutual fund",Survey!$M279="Closed-end", Survey!$M279="Split share corp"),TRUE,FALSE)</f>
        <v>0</v>
      </c>
      <c r="EC279" s="16" t="str">
        <f t="shared" si="257"/>
        <v>Fail</v>
      </c>
      <c r="ED279" s="31">
        <f>SUM(SUMIF(Survey!EX279:FD279,{"&gt;0","&lt;0"})*{1,-1})</f>
        <v>0</v>
      </c>
      <c r="EE279">
        <f t="shared" si="258"/>
        <v>0</v>
      </c>
      <c r="EF279" s="17">
        <f t="shared" si="259"/>
        <v>100</v>
      </c>
      <c r="EG279" s="16" t="str">
        <f t="shared" si="260"/>
        <v>Fail</v>
      </c>
      <c r="EH279" s="31">
        <f>SUM(SUMIF(Survey!FF279:FL279,{"&gt;0","&lt;0"})*{1,-1})</f>
        <v>0</v>
      </c>
      <c r="EI279">
        <f t="shared" si="261"/>
        <v>0</v>
      </c>
      <c r="EJ279" s="17">
        <f t="shared" si="262"/>
        <v>100</v>
      </c>
    </row>
    <row r="280" spans="1:140">
      <c r="A280">
        <v>280</v>
      </c>
      <c r="B280" t="str">
        <f t="shared" si="210"/>
        <v>Pass</v>
      </c>
      <c r="C280" t="str">
        <f>IF(COUNTBLANK(Survey!B280:FM280)=$C$2, "Pass", "Fail")</f>
        <v>Pass</v>
      </c>
      <c r="D280" s="16" t="str">
        <f t="shared" si="211"/>
        <v>Fail</v>
      </c>
      <c r="E280" t="str">
        <f>IF(OR(ISBLANK(Survey!AL280),COUNTIF(G280:BJ280,"Fail")),"Fail","Pass")</f>
        <v>Fail</v>
      </c>
      <c r="F280" s="265"/>
      <c r="G280" s="16" t="str">
        <f t="shared" si="212"/>
        <v>Fail</v>
      </c>
      <c r="H280" s="139">
        <f>COUNTBLANK(Survey!B280:D280)+COUNTBLANK(Survey!G280)+COUNTBLANK(Survey!I280)+COUNTBLANK(Survey!K280:M280)+COUNTBLANK(Survey!P280:Q280)+COUNTBLANK(Survey!T280:W280)+COUNTBLANK(Survey!Z280:AC280)+COUNTBLANK(Survey!AF280:AG280)+COUNTBLANK(Survey!AK280:AK280)</f>
        <v>21</v>
      </c>
      <c r="I280" t="str">
        <f t="shared" si="213"/>
        <v>Fail</v>
      </c>
      <c r="J280" t="b">
        <f>IF(Survey!E280="No",TRUE,FALSE)</f>
        <v>0</v>
      </c>
      <c r="K280" s="29" cm="1">
        <f t="array" ref="K280">IF(COUNTA(Survey!$E$4:$E$695)=1, 0, SUM(IF(COUNTIF(Survey!$E$4:$E$695, Survey!$E$4:$E$695)=1,1,0)))</f>
        <v>0</v>
      </c>
      <c r="L280" s="29">
        <f>LEN(Survey!E280)</f>
        <v>0</v>
      </c>
      <c r="M280" s="16" t="str">
        <f t="shared" si="214"/>
        <v>Fail</v>
      </c>
      <c r="N280" t="b">
        <f>IF(Survey!F280="No",TRUE,FALSE)</f>
        <v>0</v>
      </c>
      <c r="O280" t="b">
        <f>Survey!F280=Survey!E280</f>
        <v>1</v>
      </c>
      <c r="P280">
        <f>COUNTIF(Survey!$F$4:$F$695,Survey!F280)</f>
        <v>0</v>
      </c>
      <c r="Q280" s="28">
        <f>LEN(Survey!F280)</f>
        <v>0</v>
      </c>
      <c r="R280" s="16" t="str">
        <f t="shared" si="215"/>
        <v>Pass</v>
      </c>
      <c r="S280" s="29">
        <f>MOD((LEN(Survey!H280)+2),11)</f>
        <v>2</v>
      </c>
      <c r="T280">
        <f>COUNTIF(Survey!$H$4:$H$695,Survey!H280)</f>
        <v>0</v>
      </c>
      <c r="U280" s="28" t="str">
        <f>IF(Survey!$L280="Prospectus fund", "Yes", "No")</f>
        <v>No</v>
      </c>
      <c r="V280" s="16" t="str">
        <f t="shared" si="216"/>
        <v>Pass</v>
      </c>
      <c r="W280" s="29">
        <f>MOD((LEN(Survey!J280)+2),11)</f>
        <v>2</v>
      </c>
      <c r="X280">
        <f>COUNTIF(Survey!$J$4:$J$695,Survey!J280)</f>
        <v>0</v>
      </c>
      <c r="Y280" s="30" t="b">
        <f>IF(OR(Survey!$M280="ETF",Survey!$M280="ETF, alternative mutual fund",Survey!$M280="Closed-end", Survey!$M280="Split share corp", Survey!$I280="Yes"),TRUE,FALSE)</f>
        <v>0</v>
      </c>
      <c r="Z280" s="16" t="str">
        <f>IFERROR(IF(AND(OR(AC280=AD280,AD280 = "Either"),NOT(ISBLANK(Survey!K280))),"Pass","Fail"),"Pass")</f>
        <v>Fail</v>
      </c>
      <c r="AA280" s="31" cm="1">
        <f t="array" ref="AA280">SUM(SUMIF(Survey!CH280:DA280,{"&gt;0","&lt;0"})*{1,-1})</f>
        <v>0</v>
      </c>
      <c r="AB280" s="33" cm="1">
        <f t="array" ref="AB280">SUM(SUMIF(Survey!CK280,{"&gt;0","&lt;0"})*{1,-1})+SUM(SUMIF(Survey!CU280,{"&gt;0","&lt;0"})*{1,-1})</f>
        <v>0</v>
      </c>
      <c r="AC280" s="33">
        <f>Survey!K280</f>
        <v>0</v>
      </c>
      <c r="AD280" s="32" t="str">
        <f t="shared" si="217"/>
        <v>Either</v>
      </c>
      <c r="AE280" s="16" t="str">
        <f t="shared" si="218"/>
        <v>Fail</v>
      </c>
      <c r="AF280" s="58" cm="1">
        <f t="array" ref="AF280">SUM(SUMIF(Survey!CH280:DA280,{"&gt;0","&lt;0"})*{1,-1})+SUM(SUMIF(Survey!DC280:DV280,{"&gt;0","&lt;0"})*{1,-1})</f>
        <v>0</v>
      </c>
      <c r="AG280" s="58">
        <f>IFERROR(AF280/(Survey!$BA280),0)</f>
        <v>0</v>
      </c>
      <c r="AH280" s="104" t="b">
        <f>IF(OR(Survey!$M280="Alternative strategy or hedge",Survey!$M280="Private asset",Survey!$L280="Prospectus fund"),TRUE,FALSE)</f>
        <v>0</v>
      </c>
      <c r="AI280" s="104" t="b">
        <f>NOT(ISBLANK(Survey!$M280))</f>
        <v>0</v>
      </c>
      <c r="AJ280" s="16" t="str">
        <f t="shared" si="219"/>
        <v>Fail</v>
      </c>
      <c r="AK280" t="b">
        <f>IF(Survey!W280="No",TRUE,FALSE)</f>
        <v>0</v>
      </c>
      <c r="AL280" s="119">
        <f>MOD((LEN(Survey!W280)+2),22)</f>
        <v>2</v>
      </c>
      <c r="AM280" t="str">
        <f t="shared" si="220"/>
        <v>Pass</v>
      </c>
      <c r="AN280" s="33" t="b">
        <f>NOT(ISNUMBER(SEARCH("Other",Survey!$Q280)))</f>
        <v>1</v>
      </c>
      <c r="AO280" s="32" t="b">
        <f>NOT(ISBLANK(Survey!$R280))</f>
        <v>0</v>
      </c>
      <c r="AP280" s="16" t="str">
        <f t="shared" si="221"/>
        <v>Pass</v>
      </c>
      <c r="AQ280" s="114">
        <f>COUNTBLANK(Survey!$X280)</f>
        <v>1</v>
      </c>
      <c r="AR280" s="58">
        <f>IF(AND(Survey!L280&lt;&gt;"Exempt fund",OR(Survey!$M280="ETF",Survey!$M280="ETF, alternative mutual fund",Survey!$M280="Mutual fund",Survey!$M280="Alternative mutual fund",Survey!$M280="Money market")),1,0)</f>
        <v>0</v>
      </c>
      <c r="AS280" s="16" t="str">
        <f t="shared" si="222"/>
        <v>Pass</v>
      </c>
      <c r="AT280" s="33" t="b">
        <f>NOT(ISNUMBER(SEARCH("Yes",Survey!$AC280)))</f>
        <v>1</v>
      </c>
      <c r="AU280" s="32" t="b">
        <f>IF(COUNTBLANK(Survey!$AD280:$AE280)=0,TRUE, FALSE)</f>
        <v>0</v>
      </c>
      <c r="AV280" s="16" t="str">
        <f t="shared" si="223"/>
        <v>Pass</v>
      </c>
      <c r="AW280" s="33" t="b">
        <f>NOT(ISNUMBER(SEARCH("Yes",Survey!$AF280)))</f>
        <v>1</v>
      </c>
      <c r="AX280" s="32" t="b">
        <f>NOT(ISBLANK(Survey!$AH280))</f>
        <v>0</v>
      </c>
      <c r="AY280" s="16" t="str">
        <f t="shared" si="224"/>
        <v>Pass</v>
      </c>
      <c r="AZ280" s="33" t="b">
        <f>NOT(OR(ISNUMBER(SEARCH("Other",Survey!$AH280)),ISNUMBER(SEARCH("Multiple",Survey!$AH280))))</f>
        <v>1</v>
      </c>
      <c r="BA280" s="32" t="b">
        <f>NOT(ISBLANK(Survey!$AI280))</f>
        <v>0</v>
      </c>
      <c r="BB280" s="16" t="str">
        <f t="shared" si="225"/>
        <v>Fail</v>
      </c>
      <c r="BC280" s="114">
        <f>IF(ABS(Survey!$BA280)&gt;0, 1,0)</f>
        <v>0</v>
      </c>
      <c r="BD280" s="114">
        <f>IF(COUNTBLANK(Survey!$AL280)=0,1,0)</f>
        <v>0</v>
      </c>
      <c r="BE280" s="16" t="str">
        <f t="shared" si="226"/>
        <v>Pass</v>
      </c>
      <c r="BF280" s="114">
        <f>IF(ISBLANK(Survey!$AL280),0,1)</f>
        <v>0</v>
      </c>
      <c r="BG280" s="133">
        <f>COUNTBLANK(Survey!$AM280)</f>
        <v>1</v>
      </c>
      <c r="BH280" s="16" t="str">
        <f t="shared" si="227"/>
        <v>Pass</v>
      </c>
      <c r="BI280" s="114">
        <f>IF(OR(Survey!$AM280="Closed",ISBLANK(Survey!$AM280)),0,1)</f>
        <v>0</v>
      </c>
      <c r="BJ280" s="133">
        <f>IF(ISBLANK(Survey!$AN280),1,0)</f>
        <v>1</v>
      </c>
      <c r="BK280" s="118" t="str">
        <f t="shared" si="228"/>
        <v>Pass</v>
      </c>
      <c r="BL280" s="31" cm="1">
        <f t="array" ref="BL280">SUM(SUMIF(Survey!AO280:AP280,{"&gt;0","&lt;0"})*{1,-1})</f>
        <v>0</v>
      </c>
      <c r="BM280">
        <f t="shared" si="229"/>
        <v>0</v>
      </c>
      <c r="BN280">
        <f t="shared" si="230"/>
        <v>100</v>
      </c>
      <c r="BO280" s="118" t="str">
        <f t="shared" si="231"/>
        <v>Pass</v>
      </c>
      <c r="BP280">
        <f>IF(Survey!AQ280="No",0,1)</f>
        <v>1</v>
      </c>
      <c r="BQ280" s="207">
        <f>MOD((LEN(Survey!AQ280)+2),22)</f>
        <v>2</v>
      </c>
      <c r="BR280">
        <f>IF(Survey!AR280="No",0,1)</f>
        <v>1</v>
      </c>
      <c r="BS280" s="207">
        <f>MOD((LEN(Survey!AR280)+2),22)</f>
        <v>2</v>
      </c>
      <c r="BT280" s="114">
        <f>COUNTBLANK(Survey!$AQ280:$AS280)+COUNTBLANK(Survey!$AU280)</f>
        <v>4</v>
      </c>
      <c r="BU280" s="114">
        <f>IF(Survey!$I280="Yes",1,0)</f>
        <v>0</v>
      </c>
      <c r="BV280" s="114">
        <f>IF(OR(Survey!$M280="Mutual fund",Survey!$M280="Alternative mutual fund",Survey!$M280="Money market"),1,0)</f>
        <v>0</v>
      </c>
      <c r="BW280" s="119">
        <f>IF(OR(Survey!$M280="ETF",Survey!$M280="ETF, alternative mutual fund"),1,0)</f>
        <v>0</v>
      </c>
      <c r="BX280" s="16" t="str">
        <f t="shared" si="232"/>
        <v>Pass</v>
      </c>
      <c r="BY280" s="33">
        <f>IF(ISNUMBER(SEARCH("Other",Survey!$AS280)), 1, 0)</f>
        <v>0</v>
      </c>
      <c r="BZ280" s="58" t="b">
        <f>NOT(ISBLANK(Survey!$AT280))</f>
        <v>0</v>
      </c>
      <c r="CA280" s="16" t="str">
        <f t="shared" si="233"/>
        <v>Pass</v>
      </c>
      <c r="CB280" s="114">
        <f>IF(Survey!$BB280=0, 0,1)</f>
        <v>0</v>
      </c>
      <c r="CC280" s="58">
        <f>Survey!$AV280</f>
        <v>0</v>
      </c>
      <c r="CD280" s="58">
        <f>Survey!$BC280+Survey!$BD280+ABS(Survey!$BE280)-ABS(Survey!$BF280)-ABS(Survey!$BG280)-ABS(Survey!$BL280)</f>
        <v>0</v>
      </c>
      <c r="CE280" s="138">
        <f>Survey!BB280+(ABS(Survey!$BH280)-ABS(Survey!$BI280)+ABS(Survey!$BJ280)-ABS(Survey!$BK280))*0.5</f>
        <v>0</v>
      </c>
      <c r="CF280" s="58">
        <f t="shared" si="234"/>
        <v>0</v>
      </c>
      <c r="CG280" s="58">
        <f>IF(AND($CC280&gt;$CF280-0.2,$CC280&lt;$CF280+0.2,ISBLANK(Survey!$AV280)=FALSE),0,1)</f>
        <v>1</v>
      </c>
      <c r="CH280" s="133">
        <f>IF(ISBLANK(Survey!$AW280),1,0)</f>
        <v>1</v>
      </c>
      <c r="CI280" s="16" t="str">
        <f t="shared" si="235"/>
        <v>Pass</v>
      </c>
      <c r="CJ280" s="114">
        <f>IF(Survey!$BB280=0, 0,1)</f>
        <v>0</v>
      </c>
      <c r="CK280" s="58">
        <f>IF(AND(Survey!$AX280&gt;=0,Survey!$AX280&lt;=0.2,Survey!$AX280&lt;&gt;""),0,1)</f>
        <v>1</v>
      </c>
      <c r="CL280" s="114">
        <f>IF(ISBLANK(Survey!$AY280),1,0)</f>
        <v>1</v>
      </c>
      <c r="CM280" s="16" t="str">
        <f t="shared" si="236"/>
        <v>Fail</v>
      </c>
      <c r="CN280" s="133">
        <f>Survey!$AZ280</f>
        <v>0</v>
      </c>
      <c r="CO280" s="16" t="str">
        <f t="shared" si="237"/>
        <v>Pass</v>
      </c>
      <c r="CP280" s="31">
        <f>Survey!$BA280</f>
        <v>0</v>
      </c>
      <c r="CQ280" s="138">
        <f>Survey!$BB280+Survey!$BC280+Survey!$BD280+ABS(Survey!$BE280)-ABS(Survey!$BF280)-ABS(Survey!$BG280)+ABS(Survey!$BH280)-ABS(Survey!$BI280)+ABS(Survey!$BJ280)-ABS(Survey!$BK280)-ABS(Survey!$BL280)+Survey!$BM280</f>
        <v>0</v>
      </c>
      <c r="CR280" s="30">
        <f t="shared" si="238"/>
        <v>0</v>
      </c>
      <c r="CS280" s="17">
        <f t="shared" si="239"/>
        <v>0</v>
      </c>
      <c r="CT280" s="16" t="str">
        <f t="shared" si="240"/>
        <v>Pass</v>
      </c>
      <c r="CU280" s="33" t="b">
        <f>IF(ABS(Survey!$BM280)=0,TRUE,FALSE)</f>
        <v>1</v>
      </c>
      <c r="CV280" s="32" t="b">
        <f>NOT(ISBLANK(Survey!$BN280))</f>
        <v>0</v>
      </c>
      <c r="CW280" t="str">
        <f t="shared" si="241"/>
        <v>Fail</v>
      </c>
      <c r="CX280" s="25">
        <f>Survey!$BA280</f>
        <v>0</v>
      </c>
      <c r="CY280" s="25" cm="1">
        <f t="array" ref="CY280">SUM(SUMIF(Survey!BP280:BW280,{"&gt;0","&lt;0"})*{1,-1})-SUM(SUMIF(Survey!BY280:CF280,{"&gt;0","&lt;0"})*{1,-1})</f>
        <v>0</v>
      </c>
      <c r="CZ280" s="30" t="str">
        <f t="shared" si="242"/>
        <v>No holdings</v>
      </c>
      <c r="DA280">
        <f t="shared" si="243"/>
        <v>0</v>
      </c>
      <c r="DB280" s="16" t="str">
        <f t="shared" si="244"/>
        <v>Fail</v>
      </c>
      <c r="DC280" s="31">
        <f>Survey!$BA280</f>
        <v>0</v>
      </c>
      <c r="DD280" s="31" cm="1">
        <f t="array" ref="DD280">SUM(SUMIF(Survey!CH280:DA280,{"&gt;0","&lt;0"})*{1,-1})-SUM(SUMIF(Survey!DC280:DV280,{"&gt;0","&lt;0"})*{1,-1})</f>
        <v>0</v>
      </c>
      <c r="DE280" s="30" t="str">
        <f t="shared" si="245"/>
        <v>No holdings</v>
      </c>
      <c r="DF280" s="17">
        <f t="shared" si="246"/>
        <v>0</v>
      </c>
      <c r="DG280" s="16" t="str">
        <f t="shared" si="247"/>
        <v>Pass</v>
      </c>
      <c r="DH280" s="33" t="b">
        <f>IF(ABS(Survey!$DA280)=0,TRUE,FALSE)</f>
        <v>1</v>
      </c>
      <c r="DI280" s="32" t="b">
        <f>NOT(ISBLANK(Survey!$DB280))</f>
        <v>0</v>
      </c>
      <c r="DJ280" s="16" t="str">
        <f t="shared" si="248"/>
        <v>Pass</v>
      </c>
      <c r="DK280" s="33" t="b">
        <f>IF(ABS(Survey!$DV280)=0,TRUE,FALSE)</f>
        <v>1</v>
      </c>
      <c r="DL280" s="32" t="b">
        <f>NOT(ISBLANK(Survey!$DW280))</f>
        <v>0</v>
      </c>
      <c r="DM280" t="str">
        <f t="shared" si="249"/>
        <v>Pass</v>
      </c>
      <c r="DN280" s="25" cm="1">
        <f t="array" ref="DN280">SUM(SUMIF(Survey!CW280,{"&gt;0","&lt;0"})*{1,-1})+SUM(SUMIF(Survey!DR280,{"&gt;0","&lt;0"})*{1,-1})</f>
        <v>0</v>
      </c>
      <c r="DO280" s="25">
        <f>SUM(SUMIF(Survey!DY280:EE280,{"&gt;0","&lt;0"})*{1,-1})+SUM(SUMIF(Survey!EG280:EM280,{"&gt;0","&lt;0"})*{1,-1})</f>
        <v>0</v>
      </c>
      <c r="DP280">
        <f t="shared" si="250"/>
        <v>0</v>
      </c>
      <c r="DQ280">
        <f t="shared" si="251"/>
        <v>0</v>
      </c>
      <c r="DR280" s="16" t="str">
        <f t="shared" si="252"/>
        <v>Pass</v>
      </c>
      <c r="DS280" s="33" t="b">
        <f>IF(ABS(Survey!$EE280)=0,TRUE,FALSE)</f>
        <v>1</v>
      </c>
      <c r="DT280" s="32" t="b">
        <f>NOT(ISBLANK(Survey!EF280))</f>
        <v>0</v>
      </c>
      <c r="DU280" s="16" t="str">
        <f t="shared" si="253"/>
        <v>Pass</v>
      </c>
      <c r="DV280" s="33" t="b">
        <f>IF(ABS(Survey!$EM280)=0,TRUE,FALSE)</f>
        <v>1</v>
      </c>
      <c r="DW280" s="32" t="b">
        <f>NOT(ISBLANK(Survey!$EN280))</f>
        <v>0</v>
      </c>
      <c r="DX280" s="16" t="str">
        <f t="shared" si="254"/>
        <v>Fail</v>
      </c>
      <c r="DY280" s="31">
        <f>SUM(SUMIF(Survey!ET280:EV280,{"&gt;0","&lt;0"})*{1,-1})</f>
        <v>0</v>
      </c>
      <c r="DZ280">
        <f t="shared" si="255"/>
        <v>0</v>
      </c>
      <c r="EA280">
        <f t="shared" si="256"/>
        <v>100</v>
      </c>
      <c r="EB280" s="30" t="b">
        <f>IF(OR(Survey!$M280="ETF",Survey!$M280="ETF, alternative mutual fund",Survey!$M280="Closed-end", Survey!$M280="Split share corp"),TRUE,FALSE)</f>
        <v>0</v>
      </c>
      <c r="EC280" s="16" t="str">
        <f t="shared" si="257"/>
        <v>Fail</v>
      </c>
      <c r="ED280" s="31">
        <f>SUM(SUMIF(Survey!EX280:FD280,{"&gt;0","&lt;0"})*{1,-1})</f>
        <v>0</v>
      </c>
      <c r="EE280">
        <f t="shared" si="258"/>
        <v>0</v>
      </c>
      <c r="EF280" s="17">
        <f t="shared" si="259"/>
        <v>100</v>
      </c>
      <c r="EG280" s="16" t="str">
        <f t="shared" si="260"/>
        <v>Fail</v>
      </c>
      <c r="EH280" s="31">
        <f>SUM(SUMIF(Survey!FF280:FL280,{"&gt;0","&lt;0"})*{1,-1})</f>
        <v>0</v>
      </c>
      <c r="EI280">
        <f t="shared" si="261"/>
        <v>0</v>
      </c>
      <c r="EJ280" s="17">
        <f t="shared" si="262"/>
        <v>100</v>
      </c>
    </row>
    <row r="281" spans="1:140">
      <c r="A281">
        <v>281</v>
      </c>
      <c r="B281" t="str">
        <f t="shared" si="210"/>
        <v>Pass</v>
      </c>
      <c r="C281" t="str">
        <f>IF(COUNTBLANK(Survey!B281:FM281)=$C$2, "Pass", "Fail")</f>
        <v>Pass</v>
      </c>
      <c r="D281" s="16" t="str">
        <f t="shared" si="211"/>
        <v>Fail</v>
      </c>
      <c r="E281" t="str">
        <f>IF(OR(ISBLANK(Survey!AL281),COUNTIF(G281:BJ281,"Fail")),"Fail","Pass")</f>
        <v>Fail</v>
      </c>
      <c r="F281" s="265"/>
      <c r="G281" s="16" t="str">
        <f t="shared" si="212"/>
        <v>Fail</v>
      </c>
      <c r="H281" s="139">
        <f>COUNTBLANK(Survey!B281:D281)+COUNTBLANK(Survey!G281)+COUNTBLANK(Survey!I281)+COUNTBLANK(Survey!K281:M281)+COUNTBLANK(Survey!P281:Q281)+COUNTBLANK(Survey!T281:W281)+COUNTBLANK(Survey!Z281:AC281)+COUNTBLANK(Survey!AF281:AG281)+COUNTBLANK(Survey!AK281:AK281)</f>
        <v>21</v>
      </c>
      <c r="I281" t="str">
        <f t="shared" si="213"/>
        <v>Fail</v>
      </c>
      <c r="J281" t="b">
        <f>IF(Survey!E281="No",TRUE,FALSE)</f>
        <v>0</v>
      </c>
      <c r="K281" s="29" cm="1">
        <f t="array" ref="K281">IF(COUNTA(Survey!$E$4:$E$695)=1, 0, SUM(IF(COUNTIF(Survey!$E$4:$E$695, Survey!$E$4:$E$695)=1,1,0)))</f>
        <v>0</v>
      </c>
      <c r="L281" s="29">
        <f>LEN(Survey!E281)</f>
        <v>0</v>
      </c>
      <c r="M281" s="16" t="str">
        <f t="shared" si="214"/>
        <v>Fail</v>
      </c>
      <c r="N281" t="b">
        <f>IF(Survey!F281="No",TRUE,FALSE)</f>
        <v>0</v>
      </c>
      <c r="O281" t="b">
        <f>Survey!F281=Survey!E281</f>
        <v>1</v>
      </c>
      <c r="P281">
        <f>COUNTIF(Survey!$F$4:$F$695,Survey!F281)</f>
        <v>0</v>
      </c>
      <c r="Q281" s="28">
        <f>LEN(Survey!F281)</f>
        <v>0</v>
      </c>
      <c r="R281" s="16" t="str">
        <f t="shared" si="215"/>
        <v>Pass</v>
      </c>
      <c r="S281" s="29">
        <f>MOD((LEN(Survey!H281)+2),11)</f>
        <v>2</v>
      </c>
      <c r="T281">
        <f>COUNTIF(Survey!$H$4:$H$695,Survey!H281)</f>
        <v>0</v>
      </c>
      <c r="U281" s="28" t="str">
        <f>IF(Survey!$L281="Prospectus fund", "Yes", "No")</f>
        <v>No</v>
      </c>
      <c r="V281" s="16" t="str">
        <f t="shared" si="216"/>
        <v>Pass</v>
      </c>
      <c r="W281" s="29">
        <f>MOD((LEN(Survey!J281)+2),11)</f>
        <v>2</v>
      </c>
      <c r="X281">
        <f>COUNTIF(Survey!$J$4:$J$695,Survey!J281)</f>
        <v>0</v>
      </c>
      <c r="Y281" s="30" t="b">
        <f>IF(OR(Survey!$M281="ETF",Survey!$M281="ETF, alternative mutual fund",Survey!$M281="Closed-end", Survey!$M281="Split share corp", Survey!$I281="Yes"),TRUE,FALSE)</f>
        <v>0</v>
      </c>
      <c r="Z281" s="16" t="str">
        <f>IFERROR(IF(AND(OR(AC281=AD281,AD281 = "Either"),NOT(ISBLANK(Survey!K281))),"Pass","Fail"),"Pass")</f>
        <v>Fail</v>
      </c>
      <c r="AA281" s="31" cm="1">
        <f t="array" ref="AA281">SUM(SUMIF(Survey!CH281:DA281,{"&gt;0","&lt;0"})*{1,-1})</f>
        <v>0</v>
      </c>
      <c r="AB281" s="33" cm="1">
        <f t="array" ref="AB281">SUM(SUMIF(Survey!CK281,{"&gt;0","&lt;0"})*{1,-1})+SUM(SUMIF(Survey!CU281,{"&gt;0","&lt;0"})*{1,-1})</f>
        <v>0</v>
      </c>
      <c r="AC281" s="33">
        <f>Survey!K281</f>
        <v>0</v>
      </c>
      <c r="AD281" s="32" t="str">
        <f t="shared" si="217"/>
        <v>Either</v>
      </c>
      <c r="AE281" s="16" t="str">
        <f t="shared" si="218"/>
        <v>Fail</v>
      </c>
      <c r="AF281" s="58" cm="1">
        <f t="array" ref="AF281">SUM(SUMIF(Survey!CH281:DA281,{"&gt;0","&lt;0"})*{1,-1})+SUM(SUMIF(Survey!DC281:DV281,{"&gt;0","&lt;0"})*{1,-1})</f>
        <v>0</v>
      </c>
      <c r="AG281" s="58">
        <f>IFERROR(AF281/(Survey!$BA281),0)</f>
        <v>0</v>
      </c>
      <c r="AH281" s="104" t="b">
        <f>IF(OR(Survey!$M281="Alternative strategy or hedge",Survey!$M281="Private asset",Survey!$L281="Prospectus fund"),TRUE,FALSE)</f>
        <v>0</v>
      </c>
      <c r="AI281" s="104" t="b">
        <f>NOT(ISBLANK(Survey!$M281))</f>
        <v>0</v>
      </c>
      <c r="AJ281" s="16" t="str">
        <f t="shared" si="219"/>
        <v>Fail</v>
      </c>
      <c r="AK281" t="b">
        <f>IF(Survey!W281="No",TRUE,FALSE)</f>
        <v>0</v>
      </c>
      <c r="AL281" s="119">
        <f>MOD((LEN(Survey!W281)+2),22)</f>
        <v>2</v>
      </c>
      <c r="AM281" t="str">
        <f t="shared" si="220"/>
        <v>Pass</v>
      </c>
      <c r="AN281" s="33" t="b">
        <f>NOT(ISNUMBER(SEARCH("Other",Survey!$Q281)))</f>
        <v>1</v>
      </c>
      <c r="AO281" s="32" t="b">
        <f>NOT(ISBLANK(Survey!$R281))</f>
        <v>0</v>
      </c>
      <c r="AP281" s="16" t="str">
        <f t="shared" si="221"/>
        <v>Pass</v>
      </c>
      <c r="AQ281" s="114">
        <f>COUNTBLANK(Survey!$X281)</f>
        <v>1</v>
      </c>
      <c r="AR281" s="58">
        <f>IF(AND(Survey!L281&lt;&gt;"Exempt fund",OR(Survey!$M281="ETF",Survey!$M281="ETF, alternative mutual fund",Survey!$M281="Mutual fund",Survey!$M281="Alternative mutual fund",Survey!$M281="Money market")),1,0)</f>
        <v>0</v>
      </c>
      <c r="AS281" s="16" t="str">
        <f t="shared" si="222"/>
        <v>Pass</v>
      </c>
      <c r="AT281" s="33" t="b">
        <f>NOT(ISNUMBER(SEARCH("Yes",Survey!$AC281)))</f>
        <v>1</v>
      </c>
      <c r="AU281" s="32" t="b">
        <f>IF(COUNTBLANK(Survey!$AD281:$AE281)=0,TRUE, FALSE)</f>
        <v>0</v>
      </c>
      <c r="AV281" s="16" t="str">
        <f t="shared" si="223"/>
        <v>Pass</v>
      </c>
      <c r="AW281" s="33" t="b">
        <f>NOT(ISNUMBER(SEARCH("Yes",Survey!$AF281)))</f>
        <v>1</v>
      </c>
      <c r="AX281" s="32" t="b">
        <f>NOT(ISBLANK(Survey!$AH281))</f>
        <v>0</v>
      </c>
      <c r="AY281" s="16" t="str">
        <f t="shared" si="224"/>
        <v>Pass</v>
      </c>
      <c r="AZ281" s="33" t="b">
        <f>NOT(OR(ISNUMBER(SEARCH("Other",Survey!$AH281)),ISNUMBER(SEARCH("Multiple",Survey!$AH281))))</f>
        <v>1</v>
      </c>
      <c r="BA281" s="32" t="b">
        <f>NOT(ISBLANK(Survey!$AI281))</f>
        <v>0</v>
      </c>
      <c r="BB281" s="16" t="str">
        <f t="shared" si="225"/>
        <v>Fail</v>
      </c>
      <c r="BC281" s="114">
        <f>IF(ABS(Survey!$BA281)&gt;0, 1,0)</f>
        <v>0</v>
      </c>
      <c r="BD281" s="114">
        <f>IF(COUNTBLANK(Survey!$AL281)=0,1,0)</f>
        <v>0</v>
      </c>
      <c r="BE281" s="16" t="str">
        <f t="shared" si="226"/>
        <v>Pass</v>
      </c>
      <c r="BF281" s="114">
        <f>IF(ISBLANK(Survey!$AL281),0,1)</f>
        <v>0</v>
      </c>
      <c r="BG281" s="133">
        <f>COUNTBLANK(Survey!$AM281)</f>
        <v>1</v>
      </c>
      <c r="BH281" s="16" t="str">
        <f t="shared" si="227"/>
        <v>Pass</v>
      </c>
      <c r="BI281" s="114">
        <f>IF(OR(Survey!$AM281="Closed",ISBLANK(Survey!$AM281)),0,1)</f>
        <v>0</v>
      </c>
      <c r="BJ281" s="133">
        <f>IF(ISBLANK(Survey!$AN281),1,0)</f>
        <v>1</v>
      </c>
      <c r="BK281" s="118" t="str">
        <f t="shared" si="228"/>
        <v>Pass</v>
      </c>
      <c r="BL281" s="31" cm="1">
        <f t="array" ref="BL281">SUM(SUMIF(Survey!AO281:AP281,{"&gt;0","&lt;0"})*{1,-1})</f>
        <v>0</v>
      </c>
      <c r="BM281">
        <f t="shared" si="229"/>
        <v>0</v>
      </c>
      <c r="BN281">
        <f t="shared" si="230"/>
        <v>100</v>
      </c>
      <c r="BO281" s="118" t="str">
        <f t="shared" si="231"/>
        <v>Pass</v>
      </c>
      <c r="BP281">
        <f>IF(Survey!AQ281="No",0,1)</f>
        <v>1</v>
      </c>
      <c r="BQ281" s="207">
        <f>MOD((LEN(Survey!AQ281)+2),22)</f>
        <v>2</v>
      </c>
      <c r="BR281">
        <f>IF(Survey!AR281="No",0,1)</f>
        <v>1</v>
      </c>
      <c r="BS281" s="207">
        <f>MOD((LEN(Survey!AR281)+2),22)</f>
        <v>2</v>
      </c>
      <c r="BT281" s="114">
        <f>COUNTBLANK(Survey!$AQ281:$AS281)+COUNTBLANK(Survey!$AU281)</f>
        <v>4</v>
      </c>
      <c r="BU281" s="114">
        <f>IF(Survey!$I281="Yes",1,0)</f>
        <v>0</v>
      </c>
      <c r="BV281" s="114">
        <f>IF(OR(Survey!$M281="Mutual fund",Survey!$M281="Alternative mutual fund",Survey!$M281="Money market"),1,0)</f>
        <v>0</v>
      </c>
      <c r="BW281" s="119">
        <f>IF(OR(Survey!$M281="ETF",Survey!$M281="ETF, alternative mutual fund"),1,0)</f>
        <v>0</v>
      </c>
      <c r="BX281" s="16" t="str">
        <f t="shared" si="232"/>
        <v>Pass</v>
      </c>
      <c r="BY281" s="33">
        <f>IF(ISNUMBER(SEARCH("Other",Survey!$AS281)), 1, 0)</f>
        <v>0</v>
      </c>
      <c r="BZ281" s="58" t="b">
        <f>NOT(ISBLANK(Survey!$AT281))</f>
        <v>0</v>
      </c>
      <c r="CA281" s="16" t="str">
        <f t="shared" si="233"/>
        <v>Pass</v>
      </c>
      <c r="CB281" s="114">
        <f>IF(Survey!$BB281=0, 0,1)</f>
        <v>0</v>
      </c>
      <c r="CC281" s="58">
        <f>Survey!$AV281</f>
        <v>0</v>
      </c>
      <c r="CD281" s="58">
        <f>Survey!$BC281+Survey!$BD281+ABS(Survey!$BE281)-ABS(Survey!$BF281)-ABS(Survey!$BG281)-ABS(Survey!$BL281)</f>
        <v>0</v>
      </c>
      <c r="CE281" s="138">
        <f>Survey!BB281+(ABS(Survey!$BH281)-ABS(Survey!$BI281)+ABS(Survey!$BJ281)-ABS(Survey!$BK281))*0.5</f>
        <v>0</v>
      </c>
      <c r="CF281" s="58">
        <f t="shared" si="234"/>
        <v>0</v>
      </c>
      <c r="CG281" s="58">
        <f>IF(AND($CC281&gt;$CF281-0.2,$CC281&lt;$CF281+0.2,ISBLANK(Survey!$AV281)=FALSE),0,1)</f>
        <v>1</v>
      </c>
      <c r="CH281" s="133">
        <f>IF(ISBLANK(Survey!$AW281),1,0)</f>
        <v>1</v>
      </c>
      <c r="CI281" s="16" t="str">
        <f t="shared" si="235"/>
        <v>Pass</v>
      </c>
      <c r="CJ281" s="114">
        <f>IF(Survey!$BB281=0, 0,1)</f>
        <v>0</v>
      </c>
      <c r="CK281" s="58">
        <f>IF(AND(Survey!$AX281&gt;=0,Survey!$AX281&lt;=0.2,Survey!$AX281&lt;&gt;""),0,1)</f>
        <v>1</v>
      </c>
      <c r="CL281" s="114">
        <f>IF(ISBLANK(Survey!$AY281),1,0)</f>
        <v>1</v>
      </c>
      <c r="CM281" s="16" t="str">
        <f t="shared" si="236"/>
        <v>Fail</v>
      </c>
      <c r="CN281" s="133">
        <f>Survey!$AZ281</f>
        <v>0</v>
      </c>
      <c r="CO281" s="16" t="str">
        <f t="shared" si="237"/>
        <v>Pass</v>
      </c>
      <c r="CP281" s="31">
        <f>Survey!$BA281</f>
        <v>0</v>
      </c>
      <c r="CQ281" s="138">
        <f>Survey!$BB281+Survey!$BC281+Survey!$BD281+ABS(Survey!$BE281)-ABS(Survey!$BF281)-ABS(Survey!$BG281)+ABS(Survey!$BH281)-ABS(Survey!$BI281)+ABS(Survey!$BJ281)-ABS(Survey!$BK281)-ABS(Survey!$BL281)+Survey!$BM281</f>
        <v>0</v>
      </c>
      <c r="CR281" s="30">
        <f t="shared" si="238"/>
        <v>0</v>
      </c>
      <c r="CS281" s="17">
        <f t="shared" si="239"/>
        <v>0</v>
      </c>
      <c r="CT281" s="16" t="str">
        <f t="shared" si="240"/>
        <v>Pass</v>
      </c>
      <c r="CU281" s="33" t="b">
        <f>IF(ABS(Survey!$BM281)=0,TRUE,FALSE)</f>
        <v>1</v>
      </c>
      <c r="CV281" s="32" t="b">
        <f>NOT(ISBLANK(Survey!$BN281))</f>
        <v>0</v>
      </c>
      <c r="CW281" t="str">
        <f t="shared" si="241"/>
        <v>Fail</v>
      </c>
      <c r="CX281" s="25">
        <f>Survey!$BA281</f>
        <v>0</v>
      </c>
      <c r="CY281" s="25" cm="1">
        <f t="array" ref="CY281">SUM(SUMIF(Survey!BP281:BW281,{"&gt;0","&lt;0"})*{1,-1})-SUM(SUMIF(Survey!BY281:CF281,{"&gt;0","&lt;0"})*{1,-1})</f>
        <v>0</v>
      </c>
      <c r="CZ281" s="30" t="str">
        <f t="shared" si="242"/>
        <v>No holdings</v>
      </c>
      <c r="DA281">
        <f t="shared" si="243"/>
        <v>0</v>
      </c>
      <c r="DB281" s="16" t="str">
        <f t="shared" si="244"/>
        <v>Fail</v>
      </c>
      <c r="DC281" s="31">
        <f>Survey!$BA281</f>
        <v>0</v>
      </c>
      <c r="DD281" s="31" cm="1">
        <f t="array" ref="DD281">SUM(SUMIF(Survey!CH281:DA281,{"&gt;0","&lt;0"})*{1,-1})-SUM(SUMIF(Survey!DC281:DV281,{"&gt;0","&lt;0"})*{1,-1})</f>
        <v>0</v>
      </c>
      <c r="DE281" s="30" t="str">
        <f t="shared" si="245"/>
        <v>No holdings</v>
      </c>
      <c r="DF281" s="17">
        <f t="shared" si="246"/>
        <v>0</v>
      </c>
      <c r="DG281" s="16" t="str">
        <f t="shared" si="247"/>
        <v>Pass</v>
      </c>
      <c r="DH281" s="33" t="b">
        <f>IF(ABS(Survey!$DA281)=0,TRUE,FALSE)</f>
        <v>1</v>
      </c>
      <c r="DI281" s="32" t="b">
        <f>NOT(ISBLANK(Survey!$DB281))</f>
        <v>0</v>
      </c>
      <c r="DJ281" s="16" t="str">
        <f t="shared" si="248"/>
        <v>Pass</v>
      </c>
      <c r="DK281" s="33" t="b">
        <f>IF(ABS(Survey!$DV281)=0,TRUE,FALSE)</f>
        <v>1</v>
      </c>
      <c r="DL281" s="32" t="b">
        <f>NOT(ISBLANK(Survey!$DW281))</f>
        <v>0</v>
      </c>
      <c r="DM281" t="str">
        <f t="shared" si="249"/>
        <v>Pass</v>
      </c>
      <c r="DN281" s="25" cm="1">
        <f t="array" ref="DN281">SUM(SUMIF(Survey!CW281,{"&gt;0","&lt;0"})*{1,-1})+SUM(SUMIF(Survey!DR281,{"&gt;0","&lt;0"})*{1,-1})</f>
        <v>0</v>
      </c>
      <c r="DO281" s="25">
        <f>SUM(SUMIF(Survey!DY281:EE281,{"&gt;0","&lt;0"})*{1,-1})+SUM(SUMIF(Survey!EG281:EM281,{"&gt;0","&lt;0"})*{1,-1})</f>
        <v>0</v>
      </c>
      <c r="DP281">
        <f t="shared" si="250"/>
        <v>0</v>
      </c>
      <c r="DQ281">
        <f t="shared" si="251"/>
        <v>0</v>
      </c>
      <c r="DR281" s="16" t="str">
        <f t="shared" si="252"/>
        <v>Pass</v>
      </c>
      <c r="DS281" s="33" t="b">
        <f>IF(ABS(Survey!$EE281)=0,TRUE,FALSE)</f>
        <v>1</v>
      </c>
      <c r="DT281" s="32" t="b">
        <f>NOT(ISBLANK(Survey!EF281))</f>
        <v>0</v>
      </c>
      <c r="DU281" s="16" t="str">
        <f t="shared" si="253"/>
        <v>Pass</v>
      </c>
      <c r="DV281" s="33" t="b">
        <f>IF(ABS(Survey!$EM281)=0,TRUE,FALSE)</f>
        <v>1</v>
      </c>
      <c r="DW281" s="32" t="b">
        <f>NOT(ISBLANK(Survey!$EN281))</f>
        <v>0</v>
      </c>
      <c r="DX281" s="16" t="str">
        <f t="shared" si="254"/>
        <v>Fail</v>
      </c>
      <c r="DY281" s="31">
        <f>SUM(SUMIF(Survey!ET281:EV281,{"&gt;0","&lt;0"})*{1,-1})</f>
        <v>0</v>
      </c>
      <c r="DZ281">
        <f t="shared" si="255"/>
        <v>0</v>
      </c>
      <c r="EA281">
        <f t="shared" si="256"/>
        <v>100</v>
      </c>
      <c r="EB281" s="30" t="b">
        <f>IF(OR(Survey!$M281="ETF",Survey!$M281="ETF, alternative mutual fund",Survey!$M281="Closed-end", Survey!$M281="Split share corp"),TRUE,FALSE)</f>
        <v>0</v>
      </c>
      <c r="EC281" s="16" t="str">
        <f t="shared" si="257"/>
        <v>Fail</v>
      </c>
      <c r="ED281" s="31">
        <f>SUM(SUMIF(Survey!EX281:FD281,{"&gt;0","&lt;0"})*{1,-1})</f>
        <v>0</v>
      </c>
      <c r="EE281">
        <f t="shared" si="258"/>
        <v>0</v>
      </c>
      <c r="EF281" s="17">
        <f t="shared" si="259"/>
        <v>100</v>
      </c>
      <c r="EG281" s="16" t="str">
        <f t="shared" si="260"/>
        <v>Fail</v>
      </c>
      <c r="EH281" s="31">
        <f>SUM(SUMIF(Survey!FF281:FL281,{"&gt;0","&lt;0"})*{1,-1})</f>
        <v>0</v>
      </c>
      <c r="EI281">
        <f t="shared" si="261"/>
        <v>0</v>
      </c>
      <c r="EJ281" s="17">
        <f t="shared" si="262"/>
        <v>100</v>
      </c>
    </row>
    <row r="282" spans="1:140">
      <c r="A282">
        <v>282</v>
      </c>
      <c r="B282" t="str">
        <f t="shared" si="210"/>
        <v>Pass</v>
      </c>
      <c r="C282" t="str">
        <f>IF(COUNTBLANK(Survey!B282:FM282)=$C$2, "Pass", "Fail")</f>
        <v>Pass</v>
      </c>
      <c r="D282" s="16" t="str">
        <f t="shared" si="211"/>
        <v>Fail</v>
      </c>
      <c r="E282" t="str">
        <f>IF(OR(ISBLANK(Survey!AL282),COUNTIF(G282:BJ282,"Fail")),"Fail","Pass")</f>
        <v>Fail</v>
      </c>
      <c r="F282" s="265"/>
      <c r="G282" s="16" t="str">
        <f t="shared" si="212"/>
        <v>Fail</v>
      </c>
      <c r="H282" s="139">
        <f>COUNTBLANK(Survey!B282:D282)+COUNTBLANK(Survey!G282)+COUNTBLANK(Survey!I282)+COUNTBLANK(Survey!K282:M282)+COUNTBLANK(Survey!P282:Q282)+COUNTBLANK(Survey!T282:W282)+COUNTBLANK(Survey!Z282:AC282)+COUNTBLANK(Survey!AF282:AG282)+COUNTBLANK(Survey!AK282:AK282)</f>
        <v>21</v>
      </c>
      <c r="I282" t="str">
        <f t="shared" si="213"/>
        <v>Fail</v>
      </c>
      <c r="J282" t="b">
        <f>IF(Survey!E282="No",TRUE,FALSE)</f>
        <v>0</v>
      </c>
      <c r="K282" s="29" cm="1">
        <f t="array" ref="K282">IF(COUNTA(Survey!$E$4:$E$695)=1, 0, SUM(IF(COUNTIF(Survey!$E$4:$E$695, Survey!$E$4:$E$695)=1,1,0)))</f>
        <v>0</v>
      </c>
      <c r="L282" s="29">
        <f>LEN(Survey!E282)</f>
        <v>0</v>
      </c>
      <c r="M282" s="16" t="str">
        <f t="shared" si="214"/>
        <v>Fail</v>
      </c>
      <c r="N282" t="b">
        <f>IF(Survey!F282="No",TRUE,FALSE)</f>
        <v>0</v>
      </c>
      <c r="O282" t="b">
        <f>Survey!F282=Survey!E282</f>
        <v>1</v>
      </c>
      <c r="P282">
        <f>COUNTIF(Survey!$F$4:$F$695,Survey!F282)</f>
        <v>0</v>
      </c>
      <c r="Q282" s="28">
        <f>LEN(Survey!F282)</f>
        <v>0</v>
      </c>
      <c r="R282" s="16" t="str">
        <f t="shared" si="215"/>
        <v>Pass</v>
      </c>
      <c r="S282" s="29">
        <f>MOD((LEN(Survey!H282)+2),11)</f>
        <v>2</v>
      </c>
      <c r="T282">
        <f>COUNTIF(Survey!$H$4:$H$695,Survey!H282)</f>
        <v>0</v>
      </c>
      <c r="U282" s="28" t="str">
        <f>IF(Survey!$L282="Prospectus fund", "Yes", "No")</f>
        <v>No</v>
      </c>
      <c r="V282" s="16" t="str">
        <f t="shared" si="216"/>
        <v>Pass</v>
      </c>
      <c r="W282" s="29">
        <f>MOD((LEN(Survey!J282)+2),11)</f>
        <v>2</v>
      </c>
      <c r="X282">
        <f>COUNTIF(Survey!$J$4:$J$695,Survey!J282)</f>
        <v>0</v>
      </c>
      <c r="Y282" s="30" t="b">
        <f>IF(OR(Survey!$M282="ETF",Survey!$M282="ETF, alternative mutual fund",Survey!$M282="Closed-end", Survey!$M282="Split share corp", Survey!$I282="Yes"),TRUE,FALSE)</f>
        <v>0</v>
      </c>
      <c r="Z282" s="16" t="str">
        <f>IFERROR(IF(AND(OR(AC282=AD282,AD282 = "Either"),NOT(ISBLANK(Survey!K282))),"Pass","Fail"),"Pass")</f>
        <v>Fail</v>
      </c>
      <c r="AA282" s="31" cm="1">
        <f t="array" ref="AA282">SUM(SUMIF(Survey!CH282:DA282,{"&gt;0","&lt;0"})*{1,-1})</f>
        <v>0</v>
      </c>
      <c r="AB282" s="33" cm="1">
        <f t="array" ref="AB282">SUM(SUMIF(Survey!CK282,{"&gt;0","&lt;0"})*{1,-1})+SUM(SUMIF(Survey!CU282,{"&gt;0","&lt;0"})*{1,-1})</f>
        <v>0</v>
      </c>
      <c r="AC282" s="33">
        <f>Survey!K282</f>
        <v>0</v>
      </c>
      <c r="AD282" s="32" t="str">
        <f t="shared" si="217"/>
        <v>Either</v>
      </c>
      <c r="AE282" s="16" t="str">
        <f t="shared" si="218"/>
        <v>Fail</v>
      </c>
      <c r="AF282" s="58" cm="1">
        <f t="array" ref="AF282">SUM(SUMIF(Survey!CH282:DA282,{"&gt;0","&lt;0"})*{1,-1})+SUM(SUMIF(Survey!DC282:DV282,{"&gt;0","&lt;0"})*{1,-1})</f>
        <v>0</v>
      </c>
      <c r="AG282" s="58">
        <f>IFERROR(AF282/(Survey!$BA282),0)</f>
        <v>0</v>
      </c>
      <c r="AH282" s="104" t="b">
        <f>IF(OR(Survey!$M282="Alternative strategy or hedge",Survey!$M282="Private asset",Survey!$L282="Prospectus fund"),TRUE,FALSE)</f>
        <v>0</v>
      </c>
      <c r="AI282" s="104" t="b">
        <f>NOT(ISBLANK(Survey!$M282))</f>
        <v>0</v>
      </c>
      <c r="AJ282" s="16" t="str">
        <f t="shared" si="219"/>
        <v>Fail</v>
      </c>
      <c r="AK282" t="b">
        <f>IF(Survey!W282="No",TRUE,FALSE)</f>
        <v>0</v>
      </c>
      <c r="AL282" s="119">
        <f>MOD((LEN(Survey!W282)+2),22)</f>
        <v>2</v>
      </c>
      <c r="AM282" t="str">
        <f t="shared" si="220"/>
        <v>Pass</v>
      </c>
      <c r="AN282" s="33" t="b">
        <f>NOT(ISNUMBER(SEARCH("Other",Survey!$Q282)))</f>
        <v>1</v>
      </c>
      <c r="AO282" s="32" t="b">
        <f>NOT(ISBLANK(Survey!$R282))</f>
        <v>0</v>
      </c>
      <c r="AP282" s="16" t="str">
        <f t="shared" si="221"/>
        <v>Pass</v>
      </c>
      <c r="AQ282" s="114">
        <f>COUNTBLANK(Survey!$X282)</f>
        <v>1</v>
      </c>
      <c r="AR282" s="58">
        <f>IF(AND(Survey!L282&lt;&gt;"Exempt fund",OR(Survey!$M282="ETF",Survey!$M282="ETF, alternative mutual fund",Survey!$M282="Mutual fund",Survey!$M282="Alternative mutual fund",Survey!$M282="Money market")),1,0)</f>
        <v>0</v>
      </c>
      <c r="AS282" s="16" t="str">
        <f t="shared" si="222"/>
        <v>Pass</v>
      </c>
      <c r="AT282" s="33" t="b">
        <f>NOT(ISNUMBER(SEARCH("Yes",Survey!$AC282)))</f>
        <v>1</v>
      </c>
      <c r="AU282" s="32" t="b">
        <f>IF(COUNTBLANK(Survey!$AD282:$AE282)=0,TRUE, FALSE)</f>
        <v>0</v>
      </c>
      <c r="AV282" s="16" t="str">
        <f t="shared" si="223"/>
        <v>Pass</v>
      </c>
      <c r="AW282" s="33" t="b">
        <f>NOT(ISNUMBER(SEARCH("Yes",Survey!$AF282)))</f>
        <v>1</v>
      </c>
      <c r="AX282" s="32" t="b">
        <f>NOT(ISBLANK(Survey!$AH282))</f>
        <v>0</v>
      </c>
      <c r="AY282" s="16" t="str">
        <f t="shared" si="224"/>
        <v>Pass</v>
      </c>
      <c r="AZ282" s="33" t="b">
        <f>NOT(OR(ISNUMBER(SEARCH("Other",Survey!$AH282)),ISNUMBER(SEARCH("Multiple",Survey!$AH282))))</f>
        <v>1</v>
      </c>
      <c r="BA282" s="32" t="b">
        <f>NOT(ISBLANK(Survey!$AI282))</f>
        <v>0</v>
      </c>
      <c r="BB282" s="16" t="str">
        <f t="shared" si="225"/>
        <v>Fail</v>
      </c>
      <c r="BC282" s="114">
        <f>IF(ABS(Survey!$BA282)&gt;0, 1,0)</f>
        <v>0</v>
      </c>
      <c r="BD282" s="114">
        <f>IF(COUNTBLANK(Survey!$AL282)=0,1,0)</f>
        <v>0</v>
      </c>
      <c r="BE282" s="16" t="str">
        <f t="shared" si="226"/>
        <v>Pass</v>
      </c>
      <c r="BF282" s="114">
        <f>IF(ISBLANK(Survey!$AL282),0,1)</f>
        <v>0</v>
      </c>
      <c r="BG282" s="133">
        <f>COUNTBLANK(Survey!$AM282)</f>
        <v>1</v>
      </c>
      <c r="BH282" s="16" t="str">
        <f t="shared" si="227"/>
        <v>Pass</v>
      </c>
      <c r="BI282" s="114">
        <f>IF(OR(Survey!$AM282="Closed",ISBLANK(Survey!$AM282)),0,1)</f>
        <v>0</v>
      </c>
      <c r="BJ282" s="133">
        <f>IF(ISBLANK(Survey!$AN282),1,0)</f>
        <v>1</v>
      </c>
      <c r="BK282" s="118" t="str">
        <f t="shared" si="228"/>
        <v>Pass</v>
      </c>
      <c r="BL282" s="31" cm="1">
        <f t="array" ref="BL282">SUM(SUMIF(Survey!AO282:AP282,{"&gt;0","&lt;0"})*{1,-1})</f>
        <v>0</v>
      </c>
      <c r="BM282">
        <f t="shared" si="229"/>
        <v>0</v>
      </c>
      <c r="BN282">
        <f t="shared" si="230"/>
        <v>100</v>
      </c>
      <c r="BO282" s="118" t="str">
        <f t="shared" si="231"/>
        <v>Pass</v>
      </c>
      <c r="BP282">
        <f>IF(Survey!AQ282="No",0,1)</f>
        <v>1</v>
      </c>
      <c r="BQ282" s="207">
        <f>MOD((LEN(Survey!AQ282)+2),22)</f>
        <v>2</v>
      </c>
      <c r="BR282">
        <f>IF(Survey!AR282="No",0,1)</f>
        <v>1</v>
      </c>
      <c r="BS282" s="207">
        <f>MOD((LEN(Survey!AR282)+2),22)</f>
        <v>2</v>
      </c>
      <c r="BT282" s="114">
        <f>COUNTBLANK(Survey!$AQ282:$AS282)+COUNTBLANK(Survey!$AU282)</f>
        <v>4</v>
      </c>
      <c r="BU282" s="114">
        <f>IF(Survey!$I282="Yes",1,0)</f>
        <v>0</v>
      </c>
      <c r="BV282" s="114">
        <f>IF(OR(Survey!$M282="Mutual fund",Survey!$M282="Alternative mutual fund",Survey!$M282="Money market"),1,0)</f>
        <v>0</v>
      </c>
      <c r="BW282" s="119">
        <f>IF(OR(Survey!$M282="ETF",Survey!$M282="ETF, alternative mutual fund"),1,0)</f>
        <v>0</v>
      </c>
      <c r="BX282" s="16" t="str">
        <f t="shared" si="232"/>
        <v>Pass</v>
      </c>
      <c r="BY282" s="33">
        <f>IF(ISNUMBER(SEARCH("Other",Survey!$AS282)), 1, 0)</f>
        <v>0</v>
      </c>
      <c r="BZ282" s="58" t="b">
        <f>NOT(ISBLANK(Survey!$AT282))</f>
        <v>0</v>
      </c>
      <c r="CA282" s="16" t="str">
        <f t="shared" si="233"/>
        <v>Pass</v>
      </c>
      <c r="CB282" s="114">
        <f>IF(Survey!$BB282=0, 0,1)</f>
        <v>0</v>
      </c>
      <c r="CC282" s="58">
        <f>Survey!$AV282</f>
        <v>0</v>
      </c>
      <c r="CD282" s="58">
        <f>Survey!$BC282+Survey!$BD282+ABS(Survey!$BE282)-ABS(Survey!$BF282)-ABS(Survey!$BG282)-ABS(Survey!$BL282)</f>
        <v>0</v>
      </c>
      <c r="CE282" s="138">
        <f>Survey!BB282+(ABS(Survey!$BH282)-ABS(Survey!$BI282)+ABS(Survey!$BJ282)-ABS(Survey!$BK282))*0.5</f>
        <v>0</v>
      </c>
      <c r="CF282" s="58">
        <f t="shared" si="234"/>
        <v>0</v>
      </c>
      <c r="CG282" s="58">
        <f>IF(AND($CC282&gt;$CF282-0.2,$CC282&lt;$CF282+0.2,ISBLANK(Survey!$AV282)=FALSE),0,1)</f>
        <v>1</v>
      </c>
      <c r="CH282" s="133">
        <f>IF(ISBLANK(Survey!$AW282),1,0)</f>
        <v>1</v>
      </c>
      <c r="CI282" s="16" t="str">
        <f t="shared" si="235"/>
        <v>Pass</v>
      </c>
      <c r="CJ282" s="114">
        <f>IF(Survey!$BB282=0, 0,1)</f>
        <v>0</v>
      </c>
      <c r="CK282" s="58">
        <f>IF(AND(Survey!$AX282&gt;=0,Survey!$AX282&lt;=0.2,Survey!$AX282&lt;&gt;""),0,1)</f>
        <v>1</v>
      </c>
      <c r="CL282" s="114">
        <f>IF(ISBLANK(Survey!$AY282),1,0)</f>
        <v>1</v>
      </c>
      <c r="CM282" s="16" t="str">
        <f t="shared" si="236"/>
        <v>Fail</v>
      </c>
      <c r="CN282" s="133">
        <f>Survey!$AZ282</f>
        <v>0</v>
      </c>
      <c r="CO282" s="16" t="str">
        <f t="shared" si="237"/>
        <v>Pass</v>
      </c>
      <c r="CP282" s="31">
        <f>Survey!$BA282</f>
        <v>0</v>
      </c>
      <c r="CQ282" s="138">
        <f>Survey!$BB282+Survey!$BC282+Survey!$BD282+ABS(Survey!$BE282)-ABS(Survey!$BF282)-ABS(Survey!$BG282)+ABS(Survey!$BH282)-ABS(Survey!$BI282)+ABS(Survey!$BJ282)-ABS(Survey!$BK282)-ABS(Survey!$BL282)+Survey!$BM282</f>
        <v>0</v>
      </c>
      <c r="CR282" s="30">
        <f t="shared" si="238"/>
        <v>0</v>
      </c>
      <c r="CS282" s="17">
        <f t="shared" si="239"/>
        <v>0</v>
      </c>
      <c r="CT282" s="16" t="str">
        <f t="shared" si="240"/>
        <v>Pass</v>
      </c>
      <c r="CU282" s="33" t="b">
        <f>IF(ABS(Survey!$BM282)=0,TRUE,FALSE)</f>
        <v>1</v>
      </c>
      <c r="CV282" s="32" t="b">
        <f>NOT(ISBLANK(Survey!$BN282))</f>
        <v>0</v>
      </c>
      <c r="CW282" t="str">
        <f t="shared" si="241"/>
        <v>Fail</v>
      </c>
      <c r="CX282" s="25">
        <f>Survey!$BA282</f>
        <v>0</v>
      </c>
      <c r="CY282" s="25" cm="1">
        <f t="array" ref="CY282">SUM(SUMIF(Survey!BP282:BW282,{"&gt;0","&lt;0"})*{1,-1})-SUM(SUMIF(Survey!BY282:CF282,{"&gt;0","&lt;0"})*{1,-1})</f>
        <v>0</v>
      </c>
      <c r="CZ282" s="30" t="str">
        <f t="shared" si="242"/>
        <v>No holdings</v>
      </c>
      <c r="DA282">
        <f t="shared" si="243"/>
        <v>0</v>
      </c>
      <c r="DB282" s="16" t="str">
        <f t="shared" si="244"/>
        <v>Fail</v>
      </c>
      <c r="DC282" s="31">
        <f>Survey!$BA282</f>
        <v>0</v>
      </c>
      <c r="DD282" s="31" cm="1">
        <f t="array" ref="DD282">SUM(SUMIF(Survey!CH282:DA282,{"&gt;0","&lt;0"})*{1,-1})-SUM(SUMIF(Survey!DC282:DV282,{"&gt;0","&lt;0"})*{1,-1})</f>
        <v>0</v>
      </c>
      <c r="DE282" s="30" t="str">
        <f t="shared" si="245"/>
        <v>No holdings</v>
      </c>
      <c r="DF282" s="17">
        <f t="shared" si="246"/>
        <v>0</v>
      </c>
      <c r="DG282" s="16" t="str">
        <f t="shared" si="247"/>
        <v>Pass</v>
      </c>
      <c r="DH282" s="33" t="b">
        <f>IF(ABS(Survey!$DA282)=0,TRUE,FALSE)</f>
        <v>1</v>
      </c>
      <c r="DI282" s="32" t="b">
        <f>NOT(ISBLANK(Survey!$DB282))</f>
        <v>0</v>
      </c>
      <c r="DJ282" s="16" t="str">
        <f t="shared" si="248"/>
        <v>Pass</v>
      </c>
      <c r="DK282" s="33" t="b">
        <f>IF(ABS(Survey!$DV282)=0,TRUE,FALSE)</f>
        <v>1</v>
      </c>
      <c r="DL282" s="32" t="b">
        <f>NOT(ISBLANK(Survey!$DW282))</f>
        <v>0</v>
      </c>
      <c r="DM282" t="str">
        <f t="shared" si="249"/>
        <v>Pass</v>
      </c>
      <c r="DN282" s="25" cm="1">
        <f t="array" ref="DN282">SUM(SUMIF(Survey!CW282,{"&gt;0","&lt;0"})*{1,-1})+SUM(SUMIF(Survey!DR282,{"&gt;0","&lt;0"})*{1,-1})</f>
        <v>0</v>
      </c>
      <c r="DO282" s="25">
        <f>SUM(SUMIF(Survey!DY282:EE282,{"&gt;0","&lt;0"})*{1,-1})+SUM(SUMIF(Survey!EG282:EM282,{"&gt;0","&lt;0"})*{1,-1})</f>
        <v>0</v>
      </c>
      <c r="DP282">
        <f t="shared" si="250"/>
        <v>0</v>
      </c>
      <c r="DQ282">
        <f t="shared" si="251"/>
        <v>0</v>
      </c>
      <c r="DR282" s="16" t="str">
        <f t="shared" si="252"/>
        <v>Pass</v>
      </c>
      <c r="DS282" s="33" t="b">
        <f>IF(ABS(Survey!$EE282)=0,TRUE,FALSE)</f>
        <v>1</v>
      </c>
      <c r="DT282" s="32" t="b">
        <f>NOT(ISBLANK(Survey!EF282))</f>
        <v>0</v>
      </c>
      <c r="DU282" s="16" t="str">
        <f t="shared" si="253"/>
        <v>Pass</v>
      </c>
      <c r="DV282" s="33" t="b">
        <f>IF(ABS(Survey!$EM282)=0,TRUE,FALSE)</f>
        <v>1</v>
      </c>
      <c r="DW282" s="32" t="b">
        <f>NOT(ISBLANK(Survey!$EN282))</f>
        <v>0</v>
      </c>
      <c r="DX282" s="16" t="str">
        <f t="shared" si="254"/>
        <v>Fail</v>
      </c>
      <c r="DY282" s="31">
        <f>SUM(SUMIF(Survey!ET282:EV282,{"&gt;0","&lt;0"})*{1,-1})</f>
        <v>0</v>
      </c>
      <c r="DZ282">
        <f t="shared" si="255"/>
        <v>0</v>
      </c>
      <c r="EA282">
        <f t="shared" si="256"/>
        <v>100</v>
      </c>
      <c r="EB282" s="30" t="b">
        <f>IF(OR(Survey!$M282="ETF",Survey!$M282="ETF, alternative mutual fund",Survey!$M282="Closed-end", Survey!$M282="Split share corp"),TRUE,FALSE)</f>
        <v>0</v>
      </c>
      <c r="EC282" s="16" t="str">
        <f t="shared" si="257"/>
        <v>Fail</v>
      </c>
      <c r="ED282" s="31">
        <f>SUM(SUMIF(Survey!EX282:FD282,{"&gt;0","&lt;0"})*{1,-1})</f>
        <v>0</v>
      </c>
      <c r="EE282">
        <f t="shared" si="258"/>
        <v>0</v>
      </c>
      <c r="EF282" s="17">
        <f t="shared" si="259"/>
        <v>100</v>
      </c>
      <c r="EG282" s="16" t="str">
        <f t="shared" si="260"/>
        <v>Fail</v>
      </c>
      <c r="EH282" s="31">
        <f>SUM(SUMIF(Survey!FF282:FL282,{"&gt;0","&lt;0"})*{1,-1})</f>
        <v>0</v>
      </c>
      <c r="EI282">
        <f t="shared" si="261"/>
        <v>0</v>
      </c>
      <c r="EJ282" s="17">
        <f t="shared" si="262"/>
        <v>100</v>
      </c>
    </row>
    <row r="283" spans="1:140">
      <c r="A283">
        <v>283</v>
      </c>
      <c r="B283" t="str">
        <f t="shared" si="210"/>
        <v>Pass</v>
      </c>
      <c r="C283" t="str">
        <f>IF(COUNTBLANK(Survey!B283:FM283)=$C$2, "Pass", "Fail")</f>
        <v>Pass</v>
      </c>
      <c r="D283" s="16" t="str">
        <f t="shared" si="211"/>
        <v>Fail</v>
      </c>
      <c r="E283" t="str">
        <f>IF(OR(ISBLANK(Survey!AL283),COUNTIF(G283:BJ283,"Fail")),"Fail","Pass")</f>
        <v>Fail</v>
      </c>
      <c r="F283" s="265"/>
      <c r="G283" s="16" t="str">
        <f t="shared" si="212"/>
        <v>Fail</v>
      </c>
      <c r="H283" s="139">
        <f>COUNTBLANK(Survey!B283:D283)+COUNTBLANK(Survey!G283)+COUNTBLANK(Survey!I283)+COUNTBLANK(Survey!K283:M283)+COUNTBLANK(Survey!P283:Q283)+COUNTBLANK(Survey!T283:W283)+COUNTBLANK(Survey!Z283:AC283)+COUNTBLANK(Survey!AF283:AG283)+COUNTBLANK(Survey!AK283:AK283)</f>
        <v>21</v>
      </c>
      <c r="I283" t="str">
        <f t="shared" si="213"/>
        <v>Fail</v>
      </c>
      <c r="J283" t="b">
        <f>IF(Survey!E283="No",TRUE,FALSE)</f>
        <v>0</v>
      </c>
      <c r="K283" s="29" cm="1">
        <f t="array" ref="K283">IF(COUNTA(Survey!$E$4:$E$695)=1, 0, SUM(IF(COUNTIF(Survey!$E$4:$E$695, Survey!$E$4:$E$695)=1,1,0)))</f>
        <v>0</v>
      </c>
      <c r="L283" s="29">
        <f>LEN(Survey!E283)</f>
        <v>0</v>
      </c>
      <c r="M283" s="16" t="str">
        <f t="shared" si="214"/>
        <v>Fail</v>
      </c>
      <c r="N283" t="b">
        <f>IF(Survey!F283="No",TRUE,FALSE)</f>
        <v>0</v>
      </c>
      <c r="O283" t="b">
        <f>Survey!F283=Survey!E283</f>
        <v>1</v>
      </c>
      <c r="P283">
        <f>COUNTIF(Survey!$F$4:$F$695,Survey!F283)</f>
        <v>0</v>
      </c>
      <c r="Q283" s="28">
        <f>LEN(Survey!F283)</f>
        <v>0</v>
      </c>
      <c r="R283" s="16" t="str">
        <f t="shared" si="215"/>
        <v>Pass</v>
      </c>
      <c r="S283" s="29">
        <f>MOD((LEN(Survey!H283)+2),11)</f>
        <v>2</v>
      </c>
      <c r="T283">
        <f>COUNTIF(Survey!$H$4:$H$695,Survey!H283)</f>
        <v>0</v>
      </c>
      <c r="U283" s="28" t="str">
        <f>IF(Survey!$L283="Prospectus fund", "Yes", "No")</f>
        <v>No</v>
      </c>
      <c r="V283" s="16" t="str">
        <f t="shared" si="216"/>
        <v>Pass</v>
      </c>
      <c r="W283" s="29">
        <f>MOD((LEN(Survey!J283)+2),11)</f>
        <v>2</v>
      </c>
      <c r="X283">
        <f>COUNTIF(Survey!$J$4:$J$695,Survey!J283)</f>
        <v>0</v>
      </c>
      <c r="Y283" s="30" t="b">
        <f>IF(OR(Survey!$M283="ETF",Survey!$M283="ETF, alternative mutual fund",Survey!$M283="Closed-end", Survey!$M283="Split share corp", Survey!$I283="Yes"),TRUE,FALSE)</f>
        <v>0</v>
      </c>
      <c r="Z283" s="16" t="str">
        <f>IFERROR(IF(AND(OR(AC283=AD283,AD283 = "Either"),NOT(ISBLANK(Survey!K283))),"Pass","Fail"),"Pass")</f>
        <v>Fail</v>
      </c>
      <c r="AA283" s="31" cm="1">
        <f t="array" ref="AA283">SUM(SUMIF(Survey!CH283:DA283,{"&gt;0","&lt;0"})*{1,-1})</f>
        <v>0</v>
      </c>
      <c r="AB283" s="33" cm="1">
        <f t="array" ref="AB283">SUM(SUMIF(Survey!CK283,{"&gt;0","&lt;0"})*{1,-1})+SUM(SUMIF(Survey!CU283,{"&gt;0","&lt;0"})*{1,-1})</f>
        <v>0</v>
      </c>
      <c r="AC283" s="33">
        <f>Survey!K283</f>
        <v>0</v>
      </c>
      <c r="AD283" s="32" t="str">
        <f t="shared" si="217"/>
        <v>Either</v>
      </c>
      <c r="AE283" s="16" t="str">
        <f t="shared" si="218"/>
        <v>Fail</v>
      </c>
      <c r="AF283" s="58" cm="1">
        <f t="array" ref="AF283">SUM(SUMIF(Survey!CH283:DA283,{"&gt;0","&lt;0"})*{1,-1})+SUM(SUMIF(Survey!DC283:DV283,{"&gt;0","&lt;0"})*{1,-1})</f>
        <v>0</v>
      </c>
      <c r="AG283" s="58">
        <f>IFERROR(AF283/(Survey!$BA283),0)</f>
        <v>0</v>
      </c>
      <c r="AH283" s="104" t="b">
        <f>IF(OR(Survey!$M283="Alternative strategy or hedge",Survey!$M283="Private asset",Survey!$L283="Prospectus fund"),TRUE,FALSE)</f>
        <v>0</v>
      </c>
      <c r="AI283" s="104" t="b">
        <f>NOT(ISBLANK(Survey!$M283))</f>
        <v>0</v>
      </c>
      <c r="AJ283" s="16" t="str">
        <f t="shared" si="219"/>
        <v>Fail</v>
      </c>
      <c r="AK283" t="b">
        <f>IF(Survey!W283="No",TRUE,FALSE)</f>
        <v>0</v>
      </c>
      <c r="AL283" s="119">
        <f>MOD((LEN(Survey!W283)+2),22)</f>
        <v>2</v>
      </c>
      <c r="AM283" t="str">
        <f t="shared" si="220"/>
        <v>Pass</v>
      </c>
      <c r="AN283" s="33" t="b">
        <f>NOT(ISNUMBER(SEARCH("Other",Survey!$Q283)))</f>
        <v>1</v>
      </c>
      <c r="AO283" s="32" t="b">
        <f>NOT(ISBLANK(Survey!$R283))</f>
        <v>0</v>
      </c>
      <c r="AP283" s="16" t="str">
        <f t="shared" si="221"/>
        <v>Pass</v>
      </c>
      <c r="AQ283" s="114">
        <f>COUNTBLANK(Survey!$X283)</f>
        <v>1</v>
      </c>
      <c r="AR283" s="58">
        <f>IF(AND(Survey!L283&lt;&gt;"Exempt fund",OR(Survey!$M283="ETF",Survey!$M283="ETF, alternative mutual fund",Survey!$M283="Mutual fund",Survey!$M283="Alternative mutual fund",Survey!$M283="Money market")),1,0)</f>
        <v>0</v>
      </c>
      <c r="AS283" s="16" t="str">
        <f t="shared" si="222"/>
        <v>Pass</v>
      </c>
      <c r="AT283" s="33" t="b">
        <f>NOT(ISNUMBER(SEARCH("Yes",Survey!$AC283)))</f>
        <v>1</v>
      </c>
      <c r="AU283" s="32" t="b">
        <f>IF(COUNTBLANK(Survey!$AD283:$AE283)=0,TRUE, FALSE)</f>
        <v>0</v>
      </c>
      <c r="AV283" s="16" t="str">
        <f t="shared" si="223"/>
        <v>Pass</v>
      </c>
      <c r="AW283" s="33" t="b">
        <f>NOT(ISNUMBER(SEARCH("Yes",Survey!$AF283)))</f>
        <v>1</v>
      </c>
      <c r="AX283" s="32" t="b">
        <f>NOT(ISBLANK(Survey!$AH283))</f>
        <v>0</v>
      </c>
      <c r="AY283" s="16" t="str">
        <f t="shared" si="224"/>
        <v>Pass</v>
      </c>
      <c r="AZ283" s="33" t="b">
        <f>NOT(OR(ISNUMBER(SEARCH("Other",Survey!$AH283)),ISNUMBER(SEARCH("Multiple",Survey!$AH283))))</f>
        <v>1</v>
      </c>
      <c r="BA283" s="32" t="b">
        <f>NOT(ISBLANK(Survey!$AI283))</f>
        <v>0</v>
      </c>
      <c r="BB283" s="16" t="str">
        <f t="shared" si="225"/>
        <v>Fail</v>
      </c>
      <c r="BC283" s="114">
        <f>IF(ABS(Survey!$BA283)&gt;0, 1,0)</f>
        <v>0</v>
      </c>
      <c r="BD283" s="114">
        <f>IF(COUNTBLANK(Survey!$AL283)=0,1,0)</f>
        <v>0</v>
      </c>
      <c r="BE283" s="16" t="str">
        <f t="shared" si="226"/>
        <v>Pass</v>
      </c>
      <c r="BF283" s="114">
        <f>IF(ISBLANK(Survey!$AL283),0,1)</f>
        <v>0</v>
      </c>
      <c r="BG283" s="133">
        <f>COUNTBLANK(Survey!$AM283)</f>
        <v>1</v>
      </c>
      <c r="BH283" s="16" t="str">
        <f t="shared" si="227"/>
        <v>Pass</v>
      </c>
      <c r="BI283" s="114">
        <f>IF(OR(Survey!$AM283="Closed",ISBLANK(Survey!$AM283)),0,1)</f>
        <v>0</v>
      </c>
      <c r="BJ283" s="133">
        <f>IF(ISBLANK(Survey!$AN283),1,0)</f>
        <v>1</v>
      </c>
      <c r="BK283" s="118" t="str">
        <f t="shared" si="228"/>
        <v>Pass</v>
      </c>
      <c r="BL283" s="31" cm="1">
        <f t="array" ref="BL283">SUM(SUMIF(Survey!AO283:AP283,{"&gt;0","&lt;0"})*{1,-1})</f>
        <v>0</v>
      </c>
      <c r="BM283">
        <f t="shared" si="229"/>
        <v>0</v>
      </c>
      <c r="BN283">
        <f t="shared" si="230"/>
        <v>100</v>
      </c>
      <c r="BO283" s="118" t="str">
        <f t="shared" si="231"/>
        <v>Pass</v>
      </c>
      <c r="BP283">
        <f>IF(Survey!AQ283="No",0,1)</f>
        <v>1</v>
      </c>
      <c r="BQ283" s="207">
        <f>MOD((LEN(Survey!AQ283)+2),22)</f>
        <v>2</v>
      </c>
      <c r="BR283">
        <f>IF(Survey!AR283="No",0,1)</f>
        <v>1</v>
      </c>
      <c r="BS283" s="207">
        <f>MOD((LEN(Survey!AR283)+2),22)</f>
        <v>2</v>
      </c>
      <c r="BT283" s="114">
        <f>COUNTBLANK(Survey!$AQ283:$AS283)+COUNTBLANK(Survey!$AU283)</f>
        <v>4</v>
      </c>
      <c r="BU283" s="114">
        <f>IF(Survey!$I283="Yes",1,0)</f>
        <v>0</v>
      </c>
      <c r="BV283" s="114">
        <f>IF(OR(Survey!$M283="Mutual fund",Survey!$M283="Alternative mutual fund",Survey!$M283="Money market"),1,0)</f>
        <v>0</v>
      </c>
      <c r="BW283" s="119">
        <f>IF(OR(Survey!$M283="ETF",Survey!$M283="ETF, alternative mutual fund"),1,0)</f>
        <v>0</v>
      </c>
      <c r="BX283" s="16" t="str">
        <f t="shared" si="232"/>
        <v>Pass</v>
      </c>
      <c r="BY283" s="33">
        <f>IF(ISNUMBER(SEARCH("Other",Survey!$AS283)), 1, 0)</f>
        <v>0</v>
      </c>
      <c r="BZ283" s="58" t="b">
        <f>NOT(ISBLANK(Survey!$AT283))</f>
        <v>0</v>
      </c>
      <c r="CA283" s="16" t="str">
        <f t="shared" si="233"/>
        <v>Pass</v>
      </c>
      <c r="CB283" s="114">
        <f>IF(Survey!$BB283=0, 0,1)</f>
        <v>0</v>
      </c>
      <c r="CC283" s="58">
        <f>Survey!$AV283</f>
        <v>0</v>
      </c>
      <c r="CD283" s="58">
        <f>Survey!$BC283+Survey!$BD283+ABS(Survey!$BE283)-ABS(Survey!$BF283)-ABS(Survey!$BG283)-ABS(Survey!$BL283)</f>
        <v>0</v>
      </c>
      <c r="CE283" s="138">
        <f>Survey!BB283+(ABS(Survey!$BH283)-ABS(Survey!$BI283)+ABS(Survey!$BJ283)-ABS(Survey!$BK283))*0.5</f>
        <v>0</v>
      </c>
      <c r="CF283" s="58">
        <f t="shared" si="234"/>
        <v>0</v>
      </c>
      <c r="CG283" s="58">
        <f>IF(AND($CC283&gt;$CF283-0.2,$CC283&lt;$CF283+0.2,ISBLANK(Survey!$AV283)=FALSE),0,1)</f>
        <v>1</v>
      </c>
      <c r="CH283" s="133">
        <f>IF(ISBLANK(Survey!$AW283),1,0)</f>
        <v>1</v>
      </c>
      <c r="CI283" s="16" t="str">
        <f t="shared" si="235"/>
        <v>Pass</v>
      </c>
      <c r="CJ283" s="114">
        <f>IF(Survey!$BB283=0, 0,1)</f>
        <v>0</v>
      </c>
      <c r="CK283" s="58">
        <f>IF(AND(Survey!$AX283&gt;=0,Survey!$AX283&lt;=0.2,Survey!$AX283&lt;&gt;""),0,1)</f>
        <v>1</v>
      </c>
      <c r="CL283" s="114">
        <f>IF(ISBLANK(Survey!$AY283),1,0)</f>
        <v>1</v>
      </c>
      <c r="CM283" s="16" t="str">
        <f t="shared" si="236"/>
        <v>Fail</v>
      </c>
      <c r="CN283" s="133">
        <f>Survey!$AZ283</f>
        <v>0</v>
      </c>
      <c r="CO283" s="16" t="str">
        <f t="shared" si="237"/>
        <v>Pass</v>
      </c>
      <c r="CP283" s="31">
        <f>Survey!$BA283</f>
        <v>0</v>
      </c>
      <c r="CQ283" s="138">
        <f>Survey!$BB283+Survey!$BC283+Survey!$BD283+ABS(Survey!$BE283)-ABS(Survey!$BF283)-ABS(Survey!$BG283)+ABS(Survey!$BH283)-ABS(Survey!$BI283)+ABS(Survey!$BJ283)-ABS(Survey!$BK283)-ABS(Survey!$BL283)+Survey!$BM283</f>
        <v>0</v>
      </c>
      <c r="CR283" s="30">
        <f t="shared" si="238"/>
        <v>0</v>
      </c>
      <c r="CS283" s="17">
        <f t="shared" si="239"/>
        <v>0</v>
      </c>
      <c r="CT283" s="16" t="str">
        <f t="shared" si="240"/>
        <v>Pass</v>
      </c>
      <c r="CU283" s="33" t="b">
        <f>IF(ABS(Survey!$BM283)=0,TRUE,FALSE)</f>
        <v>1</v>
      </c>
      <c r="CV283" s="32" t="b">
        <f>NOT(ISBLANK(Survey!$BN283))</f>
        <v>0</v>
      </c>
      <c r="CW283" t="str">
        <f t="shared" si="241"/>
        <v>Fail</v>
      </c>
      <c r="CX283" s="25">
        <f>Survey!$BA283</f>
        <v>0</v>
      </c>
      <c r="CY283" s="25" cm="1">
        <f t="array" ref="CY283">SUM(SUMIF(Survey!BP283:BW283,{"&gt;0","&lt;0"})*{1,-1})-SUM(SUMIF(Survey!BY283:CF283,{"&gt;0","&lt;0"})*{1,-1})</f>
        <v>0</v>
      </c>
      <c r="CZ283" s="30" t="str">
        <f t="shared" si="242"/>
        <v>No holdings</v>
      </c>
      <c r="DA283">
        <f t="shared" si="243"/>
        <v>0</v>
      </c>
      <c r="DB283" s="16" t="str">
        <f t="shared" si="244"/>
        <v>Fail</v>
      </c>
      <c r="DC283" s="31">
        <f>Survey!$BA283</f>
        <v>0</v>
      </c>
      <c r="DD283" s="31" cm="1">
        <f t="array" ref="DD283">SUM(SUMIF(Survey!CH283:DA283,{"&gt;0","&lt;0"})*{1,-1})-SUM(SUMIF(Survey!DC283:DV283,{"&gt;0","&lt;0"})*{1,-1})</f>
        <v>0</v>
      </c>
      <c r="DE283" s="30" t="str">
        <f t="shared" si="245"/>
        <v>No holdings</v>
      </c>
      <c r="DF283" s="17">
        <f t="shared" si="246"/>
        <v>0</v>
      </c>
      <c r="DG283" s="16" t="str">
        <f t="shared" si="247"/>
        <v>Pass</v>
      </c>
      <c r="DH283" s="33" t="b">
        <f>IF(ABS(Survey!$DA283)=0,TRUE,FALSE)</f>
        <v>1</v>
      </c>
      <c r="DI283" s="32" t="b">
        <f>NOT(ISBLANK(Survey!$DB283))</f>
        <v>0</v>
      </c>
      <c r="DJ283" s="16" t="str">
        <f t="shared" si="248"/>
        <v>Pass</v>
      </c>
      <c r="DK283" s="33" t="b">
        <f>IF(ABS(Survey!$DV283)=0,TRUE,FALSE)</f>
        <v>1</v>
      </c>
      <c r="DL283" s="32" t="b">
        <f>NOT(ISBLANK(Survey!$DW283))</f>
        <v>0</v>
      </c>
      <c r="DM283" t="str">
        <f t="shared" si="249"/>
        <v>Pass</v>
      </c>
      <c r="DN283" s="25" cm="1">
        <f t="array" ref="DN283">SUM(SUMIF(Survey!CW283,{"&gt;0","&lt;0"})*{1,-1})+SUM(SUMIF(Survey!DR283,{"&gt;0","&lt;0"})*{1,-1})</f>
        <v>0</v>
      </c>
      <c r="DO283" s="25">
        <f>SUM(SUMIF(Survey!DY283:EE283,{"&gt;0","&lt;0"})*{1,-1})+SUM(SUMIF(Survey!EG283:EM283,{"&gt;0","&lt;0"})*{1,-1})</f>
        <v>0</v>
      </c>
      <c r="DP283">
        <f t="shared" si="250"/>
        <v>0</v>
      </c>
      <c r="DQ283">
        <f t="shared" si="251"/>
        <v>0</v>
      </c>
      <c r="DR283" s="16" t="str">
        <f t="shared" si="252"/>
        <v>Pass</v>
      </c>
      <c r="DS283" s="33" t="b">
        <f>IF(ABS(Survey!$EE283)=0,TRUE,FALSE)</f>
        <v>1</v>
      </c>
      <c r="DT283" s="32" t="b">
        <f>NOT(ISBLANK(Survey!EF283))</f>
        <v>0</v>
      </c>
      <c r="DU283" s="16" t="str">
        <f t="shared" si="253"/>
        <v>Pass</v>
      </c>
      <c r="DV283" s="33" t="b">
        <f>IF(ABS(Survey!$EM283)=0,TRUE,FALSE)</f>
        <v>1</v>
      </c>
      <c r="DW283" s="32" t="b">
        <f>NOT(ISBLANK(Survey!$EN283))</f>
        <v>0</v>
      </c>
      <c r="DX283" s="16" t="str">
        <f t="shared" si="254"/>
        <v>Fail</v>
      </c>
      <c r="DY283" s="31">
        <f>SUM(SUMIF(Survey!ET283:EV283,{"&gt;0","&lt;0"})*{1,-1})</f>
        <v>0</v>
      </c>
      <c r="DZ283">
        <f t="shared" si="255"/>
        <v>0</v>
      </c>
      <c r="EA283">
        <f t="shared" si="256"/>
        <v>100</v>
      </c>
      <c r="EB283" s="30" t="b">
        <f>IF(OR(Survey!$M283="ETF",Survey!$M283="ETF, alternative mutual fund",Survey!$M283="Closed-end", Survey!$M283="Split share corp"),TRUE,FALSE)</f>
        <v>0</v>
      </c>
      <c r="EC283" s="16" t="str">
        <f t="shared" si="257"/>
        <v>Fail</v>
      </c>
      <c r="ED283" s="31">
        <f>SUM(SUMIF(Survey!EX283:FD283,{"&gt;0","&lt;0"})*{1,-1})</f>
        <v>0</v>
      </c>
      <c r="EE283">
        <f t="shared" si="258"/>
        <v>0</v>
      </c>
      <c r="EF283" s="17">
        <f t="shared" si="259"/>
        <v>100</v>
      </c>
      <c r="EG283" s="16" t="str">
        <f t="shared" si="260"/>
        <v>Fail</v>
      </c>
      <c r="EH283" s="31">
        <f>SUM(SUMIF(Survey!FF283:FL283,{"&gt;0","&lt;0"})*{1,-1})</f>
        <v>0</v>
      </c>
      <c r="EI283">
        <f t="shared" si="261"/>
        <v>0</v>
      </c>
      <c r="EJ283" s="17">
        <f t="shared" si="262"/>
        <v>100</v>
      </c>
    </row>
    <row r="284" spans="1:140">
      <c r="A284">
        <v>284</v>
      </c>
      <c r="B284" t="str">
        <f t="shared" si="210"/>
        <v>Pass</v>
      </c>
      <c r="C284" t="str">
        <f>IF(COUNTBLANK(Survey!B284:FM284)=$C$2, "Pass", "Fail")</f>
        <v>Pass</v>
      </c>
      <c r="D284" s="16" t="str">
        <f t="shared" si="211"/>
        <v>Fail</v>
      </c>
      <c r="E284" t="str">
        <f>IF(OR(ISBLANK(Survey!AL284),COUNTIF(G284:BJ284,"Fail")),"Fail","Pass")</f>
        <v>Fail</v>
      </c>
      <c r="F284" s="265"/>
      <c r="G284" s="16" t="str">
        <f t="shared" si="212"/>
        <v>Fail</v>
      </c>
      <c r="H284" s="139">
        <f>COUNTBLANK(Survey!B284:D284)+COUNTBLANK(Survey!G284)+COUNTBLANK(Survey!I284)+COUNTBLANK(Survey!K284:M284)+COUNTBLANK(Survey!P284:Q284)+COUNTBLANK(Survey!T284:W284)+COUNTBLANK(Survey!Z284:AC284)+COUNTBLANK(Survey!AF284:AG284)+COUNTBLANK(Survey!AK284:AK284)</f>
        <v>21</v>
      </c>
      <c r="I284" t="str">
        <f t="shared" si="213"/>
        <v>Fail</v>
      </c>
      <c r="J284" t="b">
        <f>IF(Survey!E284="No",TRUE,FALSE)</f>
        <v>0</v>
      </c>
      <c r="K284" s="29" cm="1">
        <f t="array" ref="K284">IF(COUNTA(Survey!$E$4:$E$695)=1, 0, SUM(IF(COUNTIF(Survey!$E$4:$E$695, Survey!$E$4:$E$695)=1,1,0)))</f>
        <v>0</v>
      </c>
      <c r="L284" s="29">
        <f>LEN(Survey!E284)</f>
        <v>0</v>
      </c>
      <c r="M284" s="16" t="str">
        <f t="shared" si="214"/>
        <v>Fail</v>
      </c>
      <c r="N284" t="b">
        <f>IF(Survey!F284="No",TRUE,FALSE)</f>
        <v>0</v>
      </c>
      <c r="O284" t="b">
        <f>Survey!F284=Survey!E284</f>
        <v>1</v>
      </c>
      <c r="P284">
        <f>COUNTIF(Survey!$F$4:$F$695,Survey!F284)</f>
        <v>0</v>
      </c>
      <c r="Q284" s="28">
        <f>LEN(Survey!F284)</f>
        <v>0</v>
      </c>
      <c r="R284" s="16" t="str">
        <f t="shared" si="215"/>
        <v>Pass</v>
      </c>
      <c r="S284" s="29">
        <f>MOD((LEN(Survey!H284)+2),11)</f>
        <v>2</v>
      </c>
      <c r="T284">
        <f>COUNTIF(Survey!$H$4:$H$695,Survey!H284)</f>
        <v>0</v>
      </c>
      <c r="U284" s="28" t="str">
        <f>IF(Survey!$L284="Prospectus fund", "Yes", "No")</f>
        <v>No</v>
      </c>
      <c r="V284" s="16" t="str">
        <f t="shared" si="216"/>
        <v>Pass</v>
      </c>
      <c r="W284" s="29">
        <f>MOD((LEN(Survey!J284)+2),11)</f>
        <v>2</v>
      </c>
      <c r="X284">
        <f>COUNTIF(Survey!$J$4:$J$695,Survey!J284)</f>
        <v>0</v>
      </c>
      <c r="Y284" s="30" t="b">
        <f>IF(OR(Survey!$M284="ETF",Survey!$M284="ETF, alternative mutual fund",Survey!$M284="Closed-end", Survey!$M284="Split share corp", Survey!$I284="Yes"),TRUE,FALSE)</f>
        <v>0</v>
      </c>
      <c r="Z284" s="16" t="str">
        <f>IFERROR(IF(AND(OR(AC284=AD284,AD284 = "Either"),NOT(ISBLANK(Survey!K284))),"Pass","Fail"),"Pass")</f>
        <v>Fail</v>
      </c>
      <c r="AA284" s="31" cm="1">
        <f t="array" ref="AA284">SUM(SUMIF(Survey!CH284:DA284,{"&gt;0","&lt;0"})*{1,-1})</f>
        <v>0</v>
      </c>
      <c r="AB284" s="33" cm="1">
        <f t="array" ref="AB284">SUM(SUMIF(Survey!CK284,{"&gt;0","&lt;0"})*{1,-1})+SUM(SUMIF(Survey!CU284,{"&gt;0","&lt;0"})*{1,-1})</f>
        <v>0</v>
      </c>
      <c r="AC284" s="33">
        <f>Survey!K284</f>
        <v>0</v>
      </c>
      <c r="AD284" s="32" t="str">
        <f t="shared" si="217"/>
        <v>Either</v>
      </c>
      <c r="AE284" s="16" t="str">
        <f t="shared" si="218"/>
        <v>Fail</v>
      </c>
      <c r="AF284" s="58" cm="1">
        <f t="array" ref="AF284">SUM(SUMIF(Survey!CH284:DA284,{"&gt;0","&lt;0"})*{1,-1})+SUM(SUMIF(Survey!DC284:DV284,{"&gt;0","&lt;0"})*{1,-1})</f>
        <v>0</v>
      </c>
      <c r="AG284" s="58">
        <f>IFERROR(AF284/(Survey!$BA284),0)</f>
        <v>0</v>
      </c>
      <c r="AH284" s="104" t="b">
        <f>IF(OR(Survey!$M284="Alternative strategy or hedge",Survey!$M284="Private asset",Survey!$L284="Prospectus fund"),TRUE,FALSE)</f>
        <v>0</v>
      </c>
      <c r="AI284" s="104" t="b">
        <f>NOT(ISBLANK(Survey!$M284))</f>
        <v>0</v>
      </c>
      <c r="AJ284" s="16" t="str">
        <f t="shared" si="219"/>
        <v>Fail</v>
      </c>
      <c r="AK284" t="b">
        <f>IF(Survey!W284="No",TRUE,FALSE)</f>
        <v>0</v>
      </c>
      <c r="AL284" s="119">
        <f>MOD((LEN(Survey!W284)+2),22)</f>
        <v>2</v>
      </c>
      <c r="AM284" t="str">
        <f t="shared" si="220"/>
        <v>Pass</v>
      </c>
      <c r="AN284" s="33" t="b">
        <f>NOT(ISNUMBER(SEARCH("Other",Survey!$Q284)))</f>
        <v>1</v>
      </c>
      <c r="AO284" s="32" t="b">
        <f>NOT(ISBLANK(Survey!$R284))</f>
        <v>0</v>
      </c>
      <c r="AP284" s="16" t="str">
        <f t="shared" si="221"/>
        <v>Pass</v>
      </c>
      <c r="AQ284" s="114">
        <f>COUNTBLANK(Survey!$X284)</f>
        <v>1</v>
      </c>
      <c r="AR284" s="58">
        <f>IF(AND(Survey!L284&lt;&gt;"Exempt fund",OR(Survey!$M284="ETF",Survey!$M284="ETF, alternative mutual fund",Survey!$M284="Mutual fund",Survey!$M284="Alternative mutual fund",Survey!$M284="Money market")),1,0)</f>
        <v>0</v>
      </c>
      <c r="AS284" s="16" t="str">
        <f t="shared" si="222"/>
        <v>Pass</v>
      </c>
      <c r="AT284" s="33" t="b">
        <f>NOT(ISNUMBER(SEARCH("Yes",Survey!$AC284)))</f>
        <v>1</v>
      </c>
      <c r="AU284" s="32" t="b">
        <f>IF(COUNTBLANK(Survey!$AD284:$AE284)=0,TRUE, FALSE)</f>
        <v>0</v>
      </c>
      <c r="AV284" s="16" t="str">
        <f t="shared" si="223"/>
        <v>Pass</v>
      </c>
      <c r="AW284" s="33" t="b">
        <f>NOT(ISNUMBER(SEARCH("Yes",Survey!$AF284)))</f>
        <v>1</v>
      </c>
      <c r="AX284" s="32" t="b">
        <f>NOT(ISBLANK(Survey!$AH284))</f>
        <v>0</v>
      </c>
      <c r="AY284" s="16" t="str">
        <f t="shared" si="224"/>
        <v>Pass</v>
      </c>
      <c r="AZ284" s="33" t="b">
        <f>NOT(OR(ISNUMBER(SEARCH("Other",Survey!$AH284)),ISNUMBER(SEARCH("Multiple",Survey!$AH284))))</f>
        <v>1</v>
      </c>
      <c r="BA284" s="32" t="b">
        <f>NOT(ISBLANK(Survey!$AI284))</f>
        <v>0</v>
      </c>
      <c r="BB284" s="16" t="str">
        <f t="shared" si="225"/>
        <v>Fail</v>
      </c>
      <c r="BC284" s="114">
        <f>IF(ABS(Survey!$BA284)&gt;0, 1,0)</f>
        <v>0</v>
      </c>
      <c r="BD284" s="114">
        <f>IF(COUNTBLANK(Survey!$AL284)=0,1,0)</f>
        <v>0</v>
      </c>
      <c r="BE284" s="16" t="str">
        <f t="shared" si="226"/>
        <v>Pass</v>
      </c>
      <c r="BF284" s="114">
        <f>IF(ISBLANK(Survey!$AL284),0,1)</f>
        <v>0</v>
      </c>
      <c r="BG284" s="133">
        <f>COUNTBLANK(Survey!$AM284)</f>
        <v>1</v>
      </c>
      <c r="BH284" s="16" t="str">
        <f t="shared" si="227"/>
        <v>Pass</v>
      </c>
      <c r="BI284" s="114">
        <f>IF(OR(Survey!$AM284="Closed",ISBLANK(Survey!$AM284)),0,1)</f>
        <v>0</v>
      </c>
      <c r="BJ284" s="133">
        <f>IF(ISBLANK(Survey!$AN284),1,0)</f>
        <v>1</v>
      </c>
      <c r="BK284" s="118" t="str">
        <f t="shared" si="228"/>
        <v>Pass</v>
      </c>
      <c r="BL284" s="31" cm="1">
        <f t="array" ref="BL284">SUM(SUMIF(Survey!AO284:AP284,{"&gt;0","&lt;0"})*{1,-1})</f>
        <v>0</v>
      </c>
      <c r="BM284">
        <f t="shared" si="229"/>
        <v>0</v>
      </c>
      <c r="BN284">
        <f t="shared" si="230"/>
        <v>100</v>
      </c>
      <c r="BO284" s="118" t="str">
        <f t="shared" si="231"/>
        <v>Pass</v>
      </c>
      <c r="BP284">
        <f>IF(Survey!AQ284="No",0,1)</f>
        <v>1</v>
      </c>
      <c r="BQ284" s="207">
        <f>MOD((LEN(Survey!AQ284)+2),22)</f>
        <v>2</v>
      </c>
      <c r="BR284">
        <f>IF(Survey!AR284="No",0,1)</f>
        <v>1</v>
      </c>
      <c r="BS284" s="207">
        <f>MOD((LEN(Survey!AR284)+2),22)</f>
        <v>2</v>
      </c>
      <c r="BT284" s="114">
        <f>COUNTBLANK(Survey!$AQ284:$AS284)+COUNTBLANK(Survey!$AU284)</f>
        <v>4</v>
      </c>
      <c r="BU284" s="114">
        <f>IF(Survey!$I284="Yes",1,0)</f>
        <v>0</v>
      </c>
      <c r="BV284" s="114">
        <f>IF(OR(Survey!$M284="Mutual fund",Survey!$M284="Alternative mutual fund",Survey!$M284="Money market"),1,0)</f>
        <v>0</v>
      </c>
      <c r="BW284" s="119">
        <f>IF(OR(Survey!$M284="ETF",Survey!$M284="ETF, alternative mutual fund"),1,0)</f>
        <v>0</v>
      </c>
      <c r="BX284" s="16" t="str">
        <f t="shared" si="232"/>
        <v>Pass</v>
      </c>
      <c r="BY284" s="33">
        <f>IF(ISNUMBER(SEARCH("Other",Survey!$AS284)), 1, 0)</f>
        <v>0</v>
      </c>
      <c r="BZ284" s="58" t="b">
        <f>NOT(ISBLANK(Survey!$AT284))</f>
        <v>0</v>
      </c>
      <c r="CA284" s="16" t="str">
        <f t="shared" si="233"/>
        <v>Pass</v>
      </c>
      <c r="CB284" s="114">
        <f>IF(Survey!$BB284=0, 0,1)</f>
        <v>0</v>
      </c>
      <c r="CC284" s="58">
        <f>Survey!$AV284</f>
        <v>0</v>
      </c>
      <c r="CD284" s="58">
        <f>Survey!$BC284+Survey!$BD284+ABS(Survey!$BE284)-ABS(Survey!$BF284)-ABS(Survey!$BG284)-ABS(Survey!$BL284)</f>
        <v>0</v>
      </c>
      <c r="CE284" s="138">
        <f>Survey!BB284+(ABS(Survey!$BH284)-ABS(Survey!$BI284)+ABS(Survey!$BJ284)-ABS(Survey!$BK284))*0.5</f>
        <v>0</v>
      </c>
      <c r="CF284" s="58">
        <f t="shared" si="234"/>
        <v>0</v>
      </c>
      <c r="CG284" s="58">
        <f>IF(AND($CC284&gt;$CF284-0.2,$CC284&lt;$CF284+0.2,ISBLANK(Survey!$AV284)=FALSE),0,1)</f>
        <v>1</v>
      </c>
      <c r="CH284" s="133">
        <f>IF(ISBLANK(Survey!$AW284),1,0)</f>
        <v>1</v>
      </c>
      <c r="CI284" s="16" t="str">
        <f t="shared" si="235"/>
        <v>Pass</v>
      </c>
      <c r="CJ284" s="114">
        <f>IF(Survey!$BB284=0, 0,1)</f>
        <v>0</v>
      </c>
      <c r="CK284" s="58">
        <f>IF(AND(Survey!$AX284&gt;=0,Survey!$AX284&lt;=0.2,Survey!$AX284&lt;&gt;""),0,1)</f>
        <v>1</v>
      </c>
      <c r="CL284" s="114">
        <f>IF(ISBLANK(Survey!$AY284),1,0)</f>
        <v>1</v>
      </c>
      <c r="CM284" s="16" t="str">
        <f t="shared" si="236"/>
        <v>Fail</v>
      </c>
      <c r="CN284" s="133">
        <f>Survey!$AZ284</f>
        <v>0</v>
      </c>
      <c r="CO284" s="16" t="str">
        <f t="shared" si="237"/>
        <v>Pass</v>
      </c>
      <c r="CP284" s="31">
        <f>Survey!$BA284</f>
        <v>0</v>
      </c>
      <c r="CQ284" s="138">
        <f>Survey!$BB284+Survey!$BC284+Survey!$BD284+ABS(Survey!$BE284)-ABS(Survey!$BF284)-ABS(Survey!$BG284)+ABS(Survey!$BH284)-ABS(Survey!$BI284)+ABS(Survey!$BJ284)-ABS(Survey!$BK284)-ABS(Survey!$BL284)+Survey!$BM284</f>
        <v>0</v>
      </c>
      <c r="CR284" s="30">
        <f t="shared" si="238"/>
        <v>0</v>
      </c>
      <c r="CS284" s="17">
        <f t="shared" si="239"/>
        <v>0</v>
      </c>
      <c r="CT284" s="16" t="str">
        <f t="shared" si="240"/>
        <v>Pass</v>
      </c>
      <c r="CU284" s="33" t="b">
        <f>IF(ABS(Survey!$BM284)=0,TRUE,FALSE)</f>
        <v>1</v>
      </c>
      <c r="CV284" s="32" t="b">
        <f>NOT(ISBLANK(Survey!$BN284))</f>
        <v>0</v>
      </c>
      <c r="CW284" t="str">
        <f t="shared" si="241"/>
        <v>Fail</v>
      </c>
      <c r="CX284" s="25">
        <f>Survey!$BA284</f>
        <v>0</v>
      </c>
      <c r="CY284" s="25" cm="1">
        <f t="array" ref="CY284">SUM(SUMIF(Survey!BP284:BW284,{"&gt;0","&lt;0"})*{1,-1})-SUM(SUMIF(Survey!BY284:CF284,{"&gt;0","&lt;0"})*{1,-1})</f>
        <v>0</v>
      </c>
      <c r="CZ284" s="30" t="str">
        <f t="shared" si="242"/>
        <v>No holdings</v>
      </c>
      <c r="DA284">
        <f t="shared" si="243"/>
        <v>0</v>
      </c>
      <c r="DB284" s="16" t="str">
        <f t="shared" si="244"/>
        <v>Fail</v>
      </c>
      <c r="DC284" s="31">
        <f>Survey!$BA284</f>
        <v>0</v>
      </c>
      <c r="DD284" s="31" cm="1">
        <f t="array" ref="DD284">SUM(SUMIF(Survey!CH284:DA284,{"&gt;0","&lt;0"})*{1,-1})-SUM(SUMIF(Survey!DC284:DV284,{"&gt;0","&lt;0"})*{1,-1})</f>
        <v>0</v>
      </c>
      <c r="DE284" s="30" t="str">
        <f t="shared" si="245"/>
        <v>No holdings</v>
      </c>
      <c r="DF284" s="17">
        <f t="shared" si="246"/>
        <v>0</v>
      </c>
      <c r="DG284" s="16" t="str">
        <f t="shared" si="247"/>
        <v>Pass</v>
      </c>
      <c r="DH284" s="33" t="b">
        <f>IF(ABS(Survey!$DA284)=0,TRUE,FALSE)</f>
        <v>1</v>
      </c>
      <c r="DI284" s="32" t="b">
        <f>NOT(ISBLANK(Survey!$DB284))</f>
        <v>0</v>
      </c>
      <c r="DJ284" s="16" t="str">
        <f t="shared" si="248"/>
        <v>Pass</v>
      </c>
      <c r="DK284" s="33" t="b">
        <f>IF(ABS(Survey!$DV284)=0,TRUE,FALSE)</f>
        <v>1</v>
      </c>
      <c r="DL284" s="32" t="b">
        <f>NOT(ISBLANK(Survey!$DW284))</f>
        <v>0</v>
      </c>
      <c r="DM284" t="str">
        <f t="shared" si="249"/>
        <v>Pass</v>
      </c>
      <c r="DN284" s="25" cm="1">
        <f t="array" ref="DN284">SUM(SUMIF(Survey!CW284,{"&gt;0","&lt;0"})*{1,-1})+SUM(SUMIF(Survey!DR284,{"&gt;0","&lt;0"})*{1,-1})</f>
        <v>0</v>
      </c>
      <c r="DO284" s="25">
        <f>SUM(SUMIF(Survey!DY284:EE284,{"&gt;0","&lt;0"})*{1,-1})+SUM(SUMIF(Survey!EG284:EM284,{"&gt;0","&lt;0"})*{1,-1})</f>
        <v>0</v>
      </c>
      <c r="DP284">
        <f t="shared" si="250"/>
        <v>0</v>
      </c>
      <c r="DQ284">
        <f t="shared" si="251"/>
        <v>0</v>
      </c>
      <c r="DR284" s="16" t="str">
        <f t="shared" si="252"/>
        <v>Pass</v>
      </c>
      <c r="DS284" s="33" t="b">
        <f>IF(ABS(Survey!$EE284)=0,TRUE,FALSE)</f>
        <v>1</v>
      </c>
      <c r="DT284" s="32" t="b">
        <f>NOT(ISBLANK(Survey!EF284))</f>
        <v>0</v>
      </c>
      <c r="DU284" s="16" t="str">
        <f t="shared" si="253"/>
        <v>Pass</v>
      </c>
      <c r="DV284" s="33" t="b">
        <f>IF(ABS(Survey!$EM284)=0,TRUE,FALSE)</f>
        <v>1</v>
      </c>
      <c r="DW284" s="32" t="b">
        <f>NOT(ISBLANK(Survey!$EN284))</f>
        <v>0</v>
      </c>
      <c r="DX284" s="16" t="str">
        <f t="shared" si="254"/>
        <v>Fail</v>
      </c>
      <c r="DY284" s="31">
        <f>SUM(SUMIF(Survey!ET284:EV284,{"&gt;0","&lt;0"})*{1,-1})</f>
        <v>0</v>
      </c>
      <c r="DZ284">
        <f t="shared" si="255"/>
        <v>0</v>
      </c>
      <c r="EA284">
        <f t="shared" si="256"/>
        <v>100</v>
      </c>
      <c r="EB284" s="30" t="b">
        <f>IF(OR(Survey!$M284="ETF",Survey!$M284="ETF, alternative mutual fund",Survey!$M284="Closed-end", Survey!$M284="Split share corp"),TRUE,FALSE)</f>
        <v>0</v>
      </c>
      <c r="EC284" s="16" t="str">
        <f t="shared" si="257"/>
        <v>Fail</v>
      </c>
      <c r="ED284" s="31">
        <f>SUM(SUMIF(Survey!EX284:FD284,{"&gt;0","&lt;0"})*{1,-1})</f>
        <v>0</v>
      </c>
      <c r="EE284">
        <f t="shared" si="258"/>
        <v>0</v>
      </c>
      <c r="EF284" s="17">
        <f t="shared" si="259"/>
        <v>100</v>
      </c>
      <c r="EG284" s="16" t="str">
        <f t="shared" si="260"/>
        <v>Fail</v>
      </c>
      <c r="EH284" s="31">
        <f>SUM(SUMIF(Survey!FF284:FL284,{"&gt;0","&lt;0"})*{1,-1})</f>
        <v>0</v>
      </c>
      <c r="EI284">
        <f t="shared" si="261"/>
        <v>0</v>
      </c>
      <c r="EJ284" s="17">
        <f t="shared" si="262"/>
        <v>100</v>
      </c>
    </row>
    <row r="285" spans="1:140">
      <c r="A285">
        <v>285</v>
      </c>
      <c r="B285" t="str">
        <f t="shared" si="210"/>
        <v>Pass</v>
      </c>
      <c r="C285" t="str">
        <f>IF(COUNTBLANK(Survey!B285:FM285)=$C$2, "Pass", "Fail")</f>
        <v>Pass</v>
      </c>
      <c r="D285" s="16" t="str">
        <f t="shared" si="211"/>
        <v>Fail</v>
      </c>
      <c r="E285" t="str">
        <f>IF(OR(ISBLANK(Survey!AL285),COUNTIF(G285:BJ285,"Fail")),"Fail","Pass")</f>
        <v>Fail</v>
      </c>
      <c r="F285" s="265"/>
      <c r="G285" s="16" t="str">
        <f t="shared" si="212"/>
        <v>Fail</v>
      </c>
      <c r="H285" s="139">
        <f>COUNTBLANK(Survey!B285:D285)+COUNTBLANK(Survey!G285)+COUNTBLANK(Survey!I285)+COUNTBLANK(Survey!K285:M285)+COUNTBLANK(Survey!P285:Q285)+COUNTBLANK(Survey!T285:W285)+COUNTBLANK(Survey!Z285:AC285)+COUNTBLANK(Survey!AF285:AG285)+COUNTBLANK(Survey!AK285:AK285)</f>
        <v>21</v>
      </c>
      <c r="I285" t="str">
        <f t="shared" si="213"/>
        <v>Fail</v>
      </c>
      <c r="J285" t="b">
        <f>IF(Survey!E285="No",TRUE,FALSE)</f>
        <v>0</v>
      </c>
      <c r="K285" s="29" cm="1">
        <f t="array" ref="K285">IF(COUNTA(Survey!$E$4:$E$695)=1, 0, SUM(IF(COUNTIF(Survey!$E$4:$E$695, Survey!$E$4:$E$695)=1,1,0)))</f>
        <v>0</v>
      </c>
      <c r="L285" s="29">
        <f>LEN(Survey!E285)</f>
        <v>0</v>
      </c>
      <c r="M285" s="16" t="str">
        <f t="shared" si="214"/>
        <v>Fail</v>
      </c>
      <c r="N285" t="b">
        <f>IF(Survey!F285="No",TRUE,FALSE)</f>
        <v>0</v>
      </c>
      <c r="O285" t="b">
        <f>Survey!F285=Survey!E285</f>
        <v>1</v>
      </c>
      <c r="P285">
        <f>COUNTIF(Survey!$F$4:$F$695,Survey!F285)</f>
        <v>0</v>
      </c>
      <c r="Q285" s="28">
        <f>LEN(Survey!F285)</f>
        <v>0</v>
      </c>
      <c r="R285" s="16" t="str">
        <f t="shared" si="215"/>
        <v>Pass</v>
      </c>
      <c r="S285" s="29">
        <f>MOD((LEN(Survey!H285)+2),11)</f>
        <v>2</v>
      </c>
      <c r="T285">
        <f>COUNTIF(Survey!$H$4:$H$695,Survey!H285)</f>
        <v>0</v>
      </c>
      <c r="U285" s="28" t="str">
        <f>IF(Survey!$L285="Prospectus fund", "Yes", "No")</f>
        <v>No</v>
      </c>
      <c r="V285" s="16" t="str">
        <f t="shared" si="216"/>
        <v>Pass</v>
      </c>
      <c r="W285" s="29">
        <f>MOD((LEN(Survey!J285)+2),11)</f>
        <v>2</v>
      </c>
      <c r="X285">
        <f>COUNTIF(Survey!$J$4:$J$695,Survey!J285)</f>
        <v>0</v>
      </c>
      <c r="Y285" s="30" t="b">
        <f>IF(OR(Survey!$M285="ETF",Survey!$M285="ETF, alternative mutual fund",Survey!$M285="Closed-end", Survey!$M285="Split share corp", Survey!$I285="Yes"),TRUE,FALSE)</f>
        <v>0</v>
      </c>
      <c r="Z285" s="16" t="str">
        <f>IFERROR(IF(AND(OR(AC285=AD285,AD285 = "Either"),NOT(ISBLANK(Survey!K285))),"Pass","Fail"),"Pass")</f>
        <v>Fail</v>
      </c>
      <c r="AA285" s="31" cm="1">
        <f t="array" ref="AA285">SUM(SUMIF(Survey!CH285:DA285,{"&gt;0","&lt;0"})*{1,-1})</f>
        <v>0</v>
      </c>
      <c r="AB285" s="33" cm="1">
        <f t="array" ref="AB285">SUM(SUMIF(Survey!CK285,{"&gt;0","&lt;0"})*{1,-1})+SUM(SUMIF(Survey!CU285,{"&gt;0","&lt;0"})*{1,-1})</f>
        <v>0</v>
      </c>
      <c r="AC285" s="33">
        <f>Survey!K285</f>
        <v>0</v>
      </c>
      <c r="AD285" s="32" t="str">
        <f t="shared" si="217"/>
        <v>Either</v>
      </c>
      <c r="AE285" s="16" t="str">
        <f t="shared" si="218"/>
        <v>Fail</v>
      </c>
      <c r="AF285" s="58" cm="1">
        <f t="array" ref="AF285">SUM(SUMIF(Survey!CH285:DA285,{"&gt;0","&lt;0"})*{1,-1})+SUM(SUMIF(Survey!DC285:DV285,{"&gt;0","&lt;0"})*{1,-1})</f>
        <v>0</v>
      </c>
      <c r="AG285" s="58">
        <f>IFERROR(AF285/(Survey!$BA285),0)</f>
        <v>0</v>
      </c>
      <c r="AH285" s="104" t="b">
        <f>IF(OR(Survey!$M285="Alternative strategy or hedge",Survey!$M285="Private asset",Survey!$L285="Prospectus fund"),TRUE,FALSE)</f>
        <v>0</v>
      </c>
      <c r="AI285" s="104" t="b">
        <f>NOT(ISBLANK(Survey!$M285))</f>
        <v>0</v>
      </c>
      <c r="AJ285" s="16" t="str">
        <f t="shared" si="219"/>
        <v>Fail</v>
      </c>
      <c r="AK285" t="b">
        <f>IF(Survey!W285="No",TRUE,FALSE)</f>
        <v>0</v>
      </c>
      <c r="AL285" s="119">
        <f>MOD((LEN(Survey!W285)+2),22)</f>
        <v>2</v>
      </c>
      <c r="AM285" t="str">
        <f t="shared" si="220"/>
        <v>Pass</v>
      </c>
      <c r="AN285" s="33" t="b">
        <f>NOT(ISNUMBER(SEARCH("Other",Survey!$Q285)))</f>
        <v>1</v>
      </c>
      <c r="AO285" s="32" t="b">
        <f>NOT(ISBLANK(Survey!$R285))</f>
        <v>0</v>
      </c>
      <c r="AP285" s="16" t="str">
        <f t="shared" si="221"/>
        <v>Pass</v>
      </c>
      <c r="AQ285" s="114">
        <f>COUNTBLANK(Survey!$X285)</f>
        <v>1</v>
      </c>
      <c r="AR285" s="58">
        <f>IF(AND(Survey!L285&lt;&gt;"Exempt fund",OR(Survey!$M285="ETF",Survey!$M285="ETF, alternative mutual fund",Survey!$M285="Mutual fund",Survey!$M285="Alternative mutual fund",Survey!$M285="Money market")),1,0)</f>
        <v>0</v>
      </c>
      <c r="AS285" s="16" t="str">
        <f t="shared" si="222"/>
        <v>Pass</v>
      </c>
      <c r="AT285" s="33" t="b">
        <f>NOT(ISNUMBER(SEARCH("Yes",Survey!$AC285)))</f>
        <v>1</v>
      </c>
      <c r="AU285" s="32" t="b">
        <f>IF(COUNTBLANK(Survey!$AD285:$AE285)=0,TRUE, FALSE)</f>
        <v>0</v>
      </c>
      <c r="AV285" s="16" t="str">
        <f t="shared" si="223"/>
        <v>Pass</v>
      </c>
      <c r="AW285" s="33" t="b">
        <f>NOT(ISNUMBER(SEARCH("Yes",Survey!$AF285)))</f>
        <v>1</v>
      </c>
      <c r="AX285" s="32" t="b">
        <f>NOT(ISBLANK(Survey!$AH285))</f>
        <v>0</v>
      </c>
      <c r="AY285" s="16" t="str">
        <f t="shared" si="224"/>
        <v>Pass</v>
      </c>
      <c r="AZ285" s="33" t="b">
        <f>NOT(OR(ISNUMBER(SEARCH("Other",Survey!$AH285)),ISNUMBER(SEARCH("Multiple",Survey!$AH285))))</f>
        <v>1</v>
      </c>
      <c r="BA285" s="32" t="b">
        <f>NOT(ISBLANK(Survey!$AI285))</f>
        <v>0</v>
      </c>
      <c r="BB285" s="16" t="str">
        <f t="shared" si="225"/>
        <v>Fail</v>
      </c>
      <c r="BC285" s="114">
        <f>IF(ABS(Survey!$BA285)&gt;0, 1,0)</f>
        <v>0</v>
      </c>
      <c r="BD285" s="114">
        <f>IF(COUNTBLANK(Survey!$AL285)=0,1,0)</f>
        <v>0</v>
      </c>
      <c r="BE285" s="16" t="str">
        <f t="shared" si="226"/>
        <v>Pass</v>
      </c>
      <c r="BF285" s="114">
        <f>IF(ISBLANK(Survey!$AL285),0,1)</f>
        <v>0</v>
      </c>
      <c r="BG285" s="133">
        <f>COUNTBLANK(Survey!$AM285)</f>
        <v>1</v>
      </c>
      <c r="BH285" s="16" t="str">
        <f t="shared" si="227"/>
        <v>Pass</v>
      </c>
      <c r="BI285" s="114">
        <f>IF(OR(Survey!$AM285="Closed",ISBLANK(Survey!$AM285)),0,1)</f>
        <v>0</v>
      </c>
      <c r="BJ285" s="133">
        <f>IF(ISBLANK(Survey!$AN285),1,0)</f>
        <v>1</v>
      </c>
      <c r="BK285" s="118" t="str">
        <f t="shared" si="228"/>
        <v>Pass</v>
      </c>
      <c r="BL285" s="31" cm="1">
        <f t="array" ref="BL285">SUM(SUMIF(Survey!AO285:AP285,{"&gt;0","&lt;0"})*{1,-1})</f>
        <v>0</v>
      </c>
      <c r="BM285">
        <f t="shared" si="229"/>
        <v>0</v>
      </c>
      <c r="BN285">
        <f t="shared" si="230"/>
        <v>100</v>
      </c>
      <c r="BO285" s="118" t="str">
        <f t="shared" si="231"/>
        <v>Pass</v>
      </c>
      <c r="BP285">
        <f>IF(Survey!AQ285="No",0,1)</f>
        <v>1</v>
      </c>
      <c r="BQ285" s="207">
        <f>MOD((LEN(Survey!AQ285)+2),22)</f>
        <v>2</v>
      </c>
      <c r="BR285">
        <f>IF(Survey!AR285="No",0,1)</f>
        <v>1</v>
      </c>
      <c r="BS285" s="207">
        <f>MOD((LEN(Survey!AR285)+2),22)</f>
        <v>2</v>
      </c>
      <c r="BT285" s="114">
        <f>COUNTBLANK(Survey!$AQ285:$AS285)+COUNTBLANK(Survey!$AU285)</f>
        <v>4</v>
      </c>
      <c r="BU285" s="114">
        <f>IF(Survey!$I285="Yes",1,0)</f>
        <v>0</v>
      </c>
      <c r="BV285" s="114">
        <f>IF(OR(Survey!$M285="Mutual fund",Survey!$M285="Alternative mutual fund",Survey!$M285="Money market"),1,0)</f>
        <v>0</v>
      </c>
      <c r="BW285" s="119">
        <f>IF(OR(Survey!$M285="ETF",Survey!$M285="ETF, alternative mutual fund"),1,0)</f>
        <v>0</v>
      </c>
      <c r="BX285" s="16" t="str">
        <f t="shared" si="232"/>
        <v>Pass</v>
      </c>
      <c r="BY285" s="33">
        <f>IF(ISNUMBER(SEARCH("Other",Survey!$AS285)), 1, 0)</f>
        <v>0</v>
      </c>
      <c r="BZ285" s="58" t="b">
        <f>NOT(ISBLANK(Survey!$AT285))</f>
        <v>0</v>
      </c>
      <c r="CA285" s="16" t="str">
        <f t="shared" si="233"/>
        <v>Pass</v>
      </c>
      <c r="CB285" s="114">
        <f>IF(Survey!$BB285=0, 0,1)</f>
        <v>0</v>
      </c>
      <c r="CC285" s="58">
        <f>Survey!$AV285</f>
        <v>0</v>
      </c>
      <c r="CD285" s="58">
        <f>Survey!$BC285+Survey!$BD285+ABS(Survey!$BE285)-ABS(Survey!$BF285)-ABS(Survey!$BG285)-ABS(Survey!$BL285)</f>
        <v>0</v>
      </c>
      <c r="CE285" s="138">
        <f>Survey!BB285+(ABS(Survey!$BH285)-ABS(Survey!$BI285)+ABS(Survey!$BJ285)-ABS(Survey!$BK285))*0.5</f>
        <v>0</v>
      </c>
      <c r="CF285" s="58">
        <f t="shared" si="234"/>
        <v>0</v>
      </c>
      <c r="CG285" s="58">
        <f>IF(AND($CC285&gt;$CF285-0.2,$CC285&lt;$CF285+0.2,ISBLANK(Survey!$AV285)=FALSE),0,1)</f>
        <v>1</v>
      </c>
      <c r="CH285" s="133">
        <f>IF(ISBLANK(Survey!$AW285),1,0)</f>
        <v>1</v>
      </c>
      <c r="CI285" s="16" t="str">
        <f t="shared" si="235"/>
        <v>Pass</v>
      </c>
      <c r="CJ285" s="114">
        <f>IF(Survey!$BB285=0, 0,1)</f>
        <v>0</v>
      </c>
      <c r="CK285" s="58">
        <f>IF(AND(Survey!$AX285&gt;=0,Survey!$AX285&lt;=0.2,Survey!$AX285&lt;&gt;""),0,1)</f>
        <v>1</v>
      </c>
      <c r="CL285" s="114">
        <f>IF(ISBLANK(Survey!$AY285),1,0)</f>
        <v>1</v>
      </c>
      <c r="CM285" s="16" t="str">
        <f t="shared" si="236"/>
        <v>Fail</v>
      </c>
      <c r="CN285" s="133">
        <f>Survey!$AZ285</f>
        <v>0</v>
      </c>
      <c r="CO285" s="16" t="str">
        <f t="shared" si="237"/>
        <v>Pass</v>
      </c>
      <c r="CP285" s="31">
        <f>Survey!$BA285</f>
        <v>0</v>
      </c>
      <c r="CQ285" s="138">
        <f>Survey!$BB285+Survey!$BC285+Survey!$BD285+ABS(Survey!$BE285)-ABS(Survey!$BF285)-ABS(Survey!$BG285)+ABS(Survey!$BH285)-ABS(Survey!$BI285)+ABS(Survey!$BJ285)-ABS(Survey!$BK285)-ABS(Survey!$BL285)+Survey!$BM285</f>
        <v>0</v>
      </c>
      <c r="CR285" s="30">
        <f t="shared" si="238"/>
        <v>0</v>
      </c>
      <c r="CS285" s="17">
        <f t="shared" si="239"/>
        <v>0</v>
      </c>
      <c r="CT285" s="16" t="str">
        <f t="shared" si="240"/>
        <v>Pass</v>
      </c>
      <c r="CU285" s="33" t="b">
        <f>IF(ABS(Survey!$BM285)=0,TRUE,FALSE)</f>
        <v>1</v>
      </c>
      <c r="CV285" s="32" t="b">
        <f>NOT(ISBLANK(Survey!$BN285))</f>
        <v>0</v>
      </c>
      <c r="CW285" t="str">
        <f t="shared" si="241"/>
        <v>Fail</v>
      </c>
      <c r="CX285" s="25">
        <f>Survey!$BA285</f>
        <v>0</v>
      </c>
      <c r="CY285" s="25" cm="1">
        <f t="array" ref="CY285">SUM(SUMIF(Survey!BP285:BW285,{"&gt;0","&lt;0"})*{1,-1})-SUM(SUMIF(Survey!BY285:CF285,{"&gt;0","&lt;0"})*{1,-1})</f>
        <v>0</v>
      </c>
      <c r="CZ285" s="30" t="str">
        <f t="shared" si="242"/>
        <v>No holdings</v>
      </c>
      <c r="DA285">
        <f t="shared" si="243"/>
        <v>0</v>
      </c>
      <c r="DB285" s="16" t="str">
        <f t="shared" si="244"/>
        <v>Fail</v>
      </c>
      <c r="DC285" s="31">
        <f>Survey!$BA285</f>
        <v>0</v>
      </c>
      <c r="DD285" s="31" cm="1">
        <f t="array" ref="DD285">SUM(SUMIF(Survey!CH285:DA285,{"&gt;0","&lt;0"})*{1,-1})-SUM(SUMIF(Survey!DC285:DV285,{"&gt;0","&lt;0"})*{1,-1})</f>
        <v>0</v>
      </c>
      <c r="DE285" s="30" t="str">
        <f t="shared" si="245"/>
        <v>No holdings</v>
      </c>
      <c r="DF285" s="17">
        <f t="shared" si="246"/>
        <v>0</v>
      </c>
      <c r="DG285" s="16" t="str">
        <f t="shared" si="247"/>
        <v>Pass</v>
      </c>
      <c r="DH285" s="33" t="b">
        <f>IF(ABS(Survey!$DA285)=0,TRUE,FALSE)</f>
        <v>1</v>
      </c>
      <c r="DI285" s="32" t="b">
        <f>NOT(ISBLANK(Survey!$DB285))</f>
        <v>0</v>
      </c>
      <c r="DJ285" s="16" t="str">
        <f t="shared" si="248"/>
        <v>Pass</v>
      </c>
      <c r="DK285" s="33" t="b">
        <f>IF(ABS(Survey!$DV285)=0,TRUE,FALSE)</f>
        <v>1</v>
      </c>
      <c r="DL285" s="32" t="b">
        <f>NOT(ISBLANK(Survey!$DW285))</f>
        <v>0</v>
      </c>
      <c r="DM285" t="str">
        <f t="shared" si="249"/>
        <v>Pass</v>
      </c>
      <c r="DN285" s="25" cm="1">
        <f t="array" ref="DN285">SUM(SUMIF(Survey!CW285,{"&gt;0","&lt;0"})*{1,-1})+SUM(SUMIF(Survey!DR285,{"&gt;0","&lt;0"})*{1,-1})</f>
        <v>0</v>
      </c>
      <c r="DO285" s="25">
        <f>SUM(SUMIF(Survey!DY285:EE285,{"&gt;0","&lt;0"})*{1,-1})+SUM(SUMIF(Survey!EG285:EM285,{"&gt;0","&lt;0"})*{1,-1})</f>
        <v>0</v>
      </c>
      <c r="DP285">
        <f t="shared" si="250"/>
        <v>0</v>
      </c>
      <c r="DQ285">
        <f t="shared" si="251"/>
        <v>0</v>
      </c>
      <c r="DR285" s="16" t="str">
        <f t="shared" si="252"/>
        <v>Pass</v>
      </c>
      <c r="DS285" s="33" t="b">
        <f>IF(ABS(Survey!$EE285)=0,TRUE,FALSE)</f>
        <v>1</v>
      </c>
      <c r="DT285" s="32" t="b">
        <f>NOT(ISBLANK(Survey!EF285))</f>
        <v>0</v>
      </c>
      <c r="DU285" s="16" t="str">
        <f t="shared" si="253"/>
        <v>Pass</v>
      </c>
      <c r="DV285" s="33" t="b">
        <f>IF(ABS(Survey!$EM285)=0,TRUE,FALSE)</f>
        <v>1</v>
      </c>
      <c r="DW285" s="32" t="b">
        <f>NOT(ISBLANK(Survey!$EN285))</f>
        <v>0</v>
      </c>
      <c r="DX285" s="16" t="str">
        <f t="shared" si="254"/>
        <v>Fail</v>
      </c>
      <c r="DY285" s="31">
        <f>SUM(SUMIF(Survey!ET285:EV285,{"&gt;0","&lt;0"})*{1,-1})</f>
        <v>0</v>
      </c>
      <c r="DZ285">
        <f t="shared" si="255"/>
        <v>0</v>
      </c>
      <c r="EA285">
        <f t="shared" si="256"/>
        <v>100</v>
      </c>
      <c r="EB285" s="30" t="b">
        <f>IF(OR(Survey!$M285="ETF",Survey!$M285="ETF, alternative mutual fund",Survey!$M285="Closed-end", Survey!$M285="Split share corp"),TRUE,FALSE)</f>
        <v>0</v>
      </c>
      <c r="EC285" s="16" t="str">
        <f t="shared" si="257"/>
        <v>Fail</v>
      </c>
      <c r="ED285" s="31">
        <f>SUM(SUMIF(Survey!EX285:FD285,{"&gt;0","&lt;0"})*{1,-1})</f>
        <v>0</v>
      </c>
      <c r="EE285">
        <f t="shared" si="258"/>
        <v>0</v>
      </c>
      <c r="EF285" s="17">
        <f t="shared" si="259"/>
        <v>100</v>
      </c>
      <c r="EG285" s="16" t="str">
        <f t="shared" si="260"/>
        <v>Fail</v>
      </c>
      <c r="EH285" s="31">
        <f>SUM(SUMIF(Survey!FF285:FL285,{"&gt;0","&lt;0"})*{1,-1})</f>
        <v>0</v>
      </c>
      <c r="EI285">
        <f t="shared" si="261"/>
        <v>0</v>
      </c>
      <c r="EJ285" s="17">
        <f t="shared" si="262"/>
        <v>100</v>
      </c>
    </row>
    <row r="286" spans="1:140">
      <c r="A286">
        <v>286</v>
      </c>
      <c r="B286" t="str">
        <f t="shared" si="210"/>
        <v>Pass</v>
      </c>
      <c r="C286" t="str">
        <f>IF(COUNTBLANK(Survey!B286:FM286)=$C$2, "Pass", "Fail")</f>
        <v>Pass</v>
      </c>
      <c r="D286" s="16" t="str">
        <f t="shared" si="211"/>
        <v>Fail</v>
      </c>
      <c r="E286" t="str">
        <f>IF(OR(ISBLANK(Survey!AL286),COUNTIF(G286:BJ286,"Fail")),"Fail","Pass")</f>
        <v>Fail</v>
      </c>
      <c r="F286" s="265"/>
      <c r="G286" s="16" t="str">
        <f t="shared" si="212"/>
        <v>Fail</v>
      </c>
      <c r="H286" s="139">
        <f>COUNTBLANK(Survey!B286:D286)+COUNTBLANK(Survey!G286)+COUNTBLANK(Survey!I286)+COUNTBLANK(Survey!K286:M286)+COUNTBLANK(Survey!P286:Q286)+COUNTBLANK(Survey!T286:W286)+COUNTBLANK(Survey!Z286:AC286)+COUNTBLANK(Survey!AF286:AG286)+COUNTBLANK(Survey!AK286:AK286)</f>
        <v>21</v>
      </c>
      <c r="I286" t="str">
        <f t="shared" si="213"/>
        <v>Fail</v>
      </c>
      <c r="J286" t="b">
        <f>IF(Survey!E286="No",TRUE,FALSE)</f>
        <v>0</v>
      </c>
      <c r="K286" s="29" cm="1">
        <f t="array" ref="K286">IF(COUNTA(Survey!$E$4:$E$695)=1, 0, SUM(IF(COUNTIF(Survey!$E$4:$E$695, Survey!$E$4:$E$695)=1,1,0)))</f>
        <v>0</v>
      </c>
      <c r="L286" s="29">
        <f>LEN(Survey!E286)</f>
        <v>0</v>
      </c>
      <c r="M286" s="16" t="str">
        <f t="shared" si="214"/>
        <v>Fail</v>
      </c>
      <c r="N286" t="b">
        <f>IF(Survey!F286="No",TRUE,FALSE)</f>
        <v>0</v>
      </c>
      <c r="O286" t="b">
        <f>Survey!F286=Survey!E286</f>
        <v>1</v>
      </c>
      <c r="P286">
        <f>COUNTIF(Survey!$F$4:$F$695,Survey!F286)</f>
        <v>0</v>
      </c>
      <c r="Q286" s="28">
        <f>LEN(Survey!F286)</f>
        <v>0</v>
      </c>
      <c r="R286" s="16" t="str">
        <f t="shared" si="215"/>
        <v>Pass</v>
      </c>
      <c r="S286" s="29">
        <f>MOD((LEN(Survey!H286)+2),11)</f>
        <v>2</v>
      </c>
      <c r="T286">
        <f>COUNTIF(Survey!$H$4:$H$695,Survey!H286)</f>
        <v>0</v>
      </c>
      <c r="U286" s="28" t="str">
        <f>IF(Survey!$L286="Prospectus fund", "Yes", "No")</f>
        <v>No</v>
      </c>
      <c r="V286" s="16" t="str">
        <f t="shared" si="216"/>
        <v>Pass</v>
      </c>
      <c r="W286" s="29">
        <f>MOD((LEN(Survey!J286)+2),11)</f>
        <v>2</v>
      </c>
      <c r="X286">
        <f>COUNTIF(Survey!$J$4:$J$695,Survey!J286)</f>
        <v>0</v>
      </c>
      <c r="Y286" s="30" t="b">
        <f>IF(OR(Survey!$M286="ETF",Survey!$M286="ETF, alternative mutual fund",Survey!$M286="Closed-end", Survey!$M286="Split share corp", Survey!$I286="Yes"),TRUE,FALSE)</f>
        <v>0</v>
      </c>
      <c r="Z286" s="16" t="str">
        <f>IFERROR(IF(AND(OR(AC286=AD286,AD286 = "Either"),NOT(ISBLANK(Survey!K286))),"Pass","Fail"),"Pass")</f>
        <v>Fail</v>
      </c>
      <c r="AA286" s="31" cm="1">
        <f t="array" ref="AA286">SUM(SUMIF(Survey!CH286:DA286,{"&gt;0","&lt;0"})*{1,-1})</f>
        <v>0</v>
      </c>
      <c r="AB286" s="33" cm="1">
        <f t="array" ref="AB286">SUM(SUMIF(Survey!CK286,{"&gt;0","&lt;0"})*{1,-1})+SUM(SUMIF(Survey!CU286,{"&gt;0","&lt;0"})*{1,-1})</f>
        <v>0</v>
      </c>
      <c r="AC286" s="33">
        <f>Survey!K286</f>
        <v>0</v>
      </c>
      <c r="AD286" s="32" t="str">
        <f t="shared" si="217"/>
        <v>Either</v>
      </c>
      <c r="AE286" s="16" t="str">
        <f t="shared" si="218"/>
        <v>Fail</v>
      </c>
      <c r="AF286" s="58" cm="1">
        <f t="array" ref="AF286">SUM(SUMIF(Survey!CH286:DA286,{"&gt;0","&lt;0"})*{1,-1})+SUM(SUMIF(Survey!DC286:DV286,{"&gt;0","&lt;0"})*{1,-1})</f>
        <v>0</v>
      </c>
      <c r="AG286" s="58">
        <f>IFERROR(AF286/(Survey!$BA286),0)</f>
        <v>0</v>
      </c>
      <c r="AH286" s="104" t="b">
        <f>IF(OR(Survey!$M286="Alternative strategy or hedge",Survey!$M286="Private asset",Survey!$L286="Prospectus fund"),TRUE,FALSE)</f>
        <v>0</v>
      </c>
      <c r="AI286" s="104" t="b">
        <f>NOT(ISBLANK(Survey!$M286))</f>
        <v>0</v>
      </c>
      <c r="AJ286" s="16" t="str">
        <f t="shared" si="219"/>
        <v>Fail</v>
      </c>
      <c r="AK286" t="b">
        <f>IF(Survey!W286="No",TRUE,FALSE)</f>
        <v>0</v>
      </c>
      <c r="AL286" s="119">
        <f>MOD((LEN(Survey!W286)+2),22)</f>
        <v>2</v>
      </c>
      <c r="AM286" t="str">
        <f t="shared" si="220"/>
        <v>Pass</v>
      </c>
      <c r="AN286" s="33" t="b">
        <f>NOT(ISNUMBER(SEARCH("Other",Survey!$Q286)))</f>
        <v>1</v>
      </c>
      <c r="AO286" s="32" t="b">
        <f>NOT(ISBLANK(Survey!$R286))</f>
        <v>0</v>
      </c>
      <c r="AP286" s="16" t="str">
        <f t="shared" si="221"/>
        <v>Pass</v>
      </c>
      <c r="AQ286" s="114">
        <f>COUNTBLANK(Survey!$X286)</f>
        <v>1</v>
      </c>
      <c r="AR286" s="58">
        <f>IF(AND(Survey!L286&lt;&gt;"Exempt fund",OR(Survey!$M286="ETF",Survey!$M286="ETF, alternative mutual fund",Survey!$M286="Mutual fund",Survey!$M286="Alternative mutual fund",Survey!$M286="Money market")),1,0)</f>
        <v>0</v>
      </c>
      <c r="AS286" s="16" t="str">
        <f t="shared" si="222"/>
        <v>Pass</v>
      </c>
      <c r="AT286" s="33" t="b">
        <f>NOT(ISNUMBER(SEARCH("Yes",Survey!$AC286)))</f>
        <v>1</v>
      </c>
      <c r="AU286" s="32" t="b">
        <f>IF(COUNTBLANK(Survey!$AD286:$AE286)=0,TRUE, FALSE)</f>
        <v>0</v>
      </c>
      <c r="AV286" s="16" t="str">
        <f t="shared" si="223"/>
        <v>Pass</v>
      </c>
      <c r="AW286" s="33" t="b">
        <f>NOT(ISNUMBER(SEARCH("Yes",Survey!$AF286)))</f>
        <v>1</v>
      </c>
      <c r="AX286" s="32" t="b">
        <f>NOT(ISBLANK(Survey!$AH286))</f>
        <v>0</v>
      </c>
      <c r="AY286" s="16" t="str">
        <f t="shared" si="224"/>
        <v>Pass</v>
      </c>
      <c r="AZ286" s="33" t="b">
        <f>NOT(OR(ISNUMBER(SEARCH("Other",Survey!$AH286)),ISNUMBER(SEARCH("Multiple",Survey!$AH286))))</f>
        <v>1</v>
      </c>
      <c r="BA286" s="32" t="b">
        <f>NOT(ISBLANK(Survey!$AI286))</f>
        <v>0</v>
      </c>
      <c r="BB286" s="16" t="str">
        <f t="shared" si="225"/>
        <v>Fail</v>
      </c>
      <c r="BC286" s="114">
        <f>IF(ABS(Survey!$BA286)&gt;0, 1,0)</f>
        <v>0</v>
      </c>
      <c r="BD286" s="114">
        <f>IF(COUNTBLANK(Survey!$AL286)=0,1,0)</f>
        <v>0</v>
      </c>
      <c r="BE286" s="16" t="str">
        <f t="shared" si="226"/>
        <v>Pass</v>
      </c>
      <c r="BF286" s="114">
        <f>IF(ISBLANK(Survey!$AL286),0,1)</f>
        <v>0</v>
      </c>
      <c r="BG286" s="133">
        <f>COUNTBLANK(Survey!$AM286)</f>
        <v>1</v>
      </c>
      <c r="BH286" s="16" t="str">
        <f t="shared" si="227"/>
        <v>Pass</v>
      </c>
      <c r="BI286" s="114">
        <f>IF(OR(Survey!$AM286="Closed",ISBLANK(Survey!$AM286)),0,1)</f>
        <v>0</v>
      </c>
      <c r="BJ286" s="133">
        <f>IF(ISBLANK(Survey!$AN286),1,0)</f>
        <v>1</v>
      </c>
      <c r="BK286" s="118" t="str">
        <f t="shared" si="228"/>
        <v>Pass</v>
      </c>
      <c r="BL286" s="31" cm="1">
        <f t="array" ref="BL286">SUM(SUMIF(Survey!AO286:AP286,{"&gt;0","&lt;0"})*{1,-1})</f>
        <v>0</v>
      </c>
      <c r="BM286">
        <f t="shared" si="229"/>
        <v>0</v>
      </c>
      <c r="BN286">
        <f t="shared" si="230"/>
        <v>100</v>
      </c>
      <c r="BO286" s="118" t="str">
        <f t="shared" si="231"/>
        <v>Pass</v>
      </c>
      <c r="BP286">
        <f>IF(Survey!AQ286="No",0,1)</f>
        <v>1</v>
      </c>
      <c r="BQ286" s="207">
        <f>MOD((LEN(Survey!AQ286)+2),22)</f>
        <v>2</v>
      </c>
      <c r="BR286">
        <f>IF(Survey!AR286="No",0,1)</f>
        <v>1</v>
      </c>
      <c r="BS286" s="207">
        <f>MOD((LEN(Survey!AR286)+2),22)</f>
        <v>2</v>
      </c>
      <c r="BT286" s="114">
        <f>COUNTBLANK(Survey!$AQ286:$AS286)+COUNTBLANK(Survey!$AU286)</f>
        <v>4</v>
      </c>
      <c r="BU286" s="114">
        <f>IF(Survey!$I286="Yes",1,0)</f>
        <v>0</v>
      </c>
      <c r="BV286" s="114">
        <f>IF(OR(Survey!$M286="Mutual fund",Survey!$M286="Alternative mutual fund",Survey!$M286="Money market"),1,0)</f>
        <v>0</v>
      </c>
      <c r="BW286" s="119">
        <f>IF(OR(Survey!$M286="ETF",Survey!$M286="ETF, alternative mutual fund"),1,0)</f>
        <v>0</v>
      </c>
      <c r="BX286" s="16" t="str">
        <f t="shared" si="232"/>
        <v>Pass</v>
      </c>
      <c r="BY286" s="33">
        <f>IF(ISNUMBER(SEARCH("Other",Survey!$AS286)), 1, 0)</f>
        <v>0</v>
      </c>
      <c r="BZ286" s="58" t="b">
        <f>NOT(ISBLANK(Survey!$AT286))</f>
        <v>0</v>
      </c>
      <c r="CA286" s="16" t="str">
        <f t="shared" si="233"/>
        <v>Pass</v>
      </c>
      <c r="CB286" s="114">
        <f>IF(Survey!$BB286=0, 0,1)</f>
        <v>0</v>
      </c>
      <c r="CC286" s="58">
        <f>Survey!$AV286</f>
        <v>0</v>
      </c>
      <c r="CD286" s="58">
        <f>Survey!$BC286+Survey!$BD286+ABS(Survey!$BE286)-ABS(Survey!$BF286)-ABS(Survey!$BG286)-ABS(Survey!$BL286)</f>
        <v>0</v>
      </c>
      <c r="CE286" s="138">
        <f>Survey!BB286+(ABS(Survey!$BH286)-ABS(Survey!$BI286)+ABS(Survey!$BJ286)-ABS(Survey!$BK286))*0.5</f>
        <v>0</v>
      </c>
      <c r="CF286" s="58">
        <f t="shared" si="234"/>
        <v>0</v>
      </c>
      <c r="CG286" s="58">
        <f>IF(AND($CC286&gt;$CF286-0.2,$CC286&lt;$CF286+0.2,ISBLANK(Survey!$AV286)=FALSE),0,1)</f>
        <v>1</v>
      </c>
      <c r="CH286" s="133">
        <f>IF(ISBLANK(Survey!$AW286),1,0)</f>
        <v>1</v>
      </c>
      <c r="CI286" s="16" t="str">
        <f t="shared" si="235"/>
        <v>Pass</v>
      </c>
      <c r="CJ286" s="114">
        <f>IF(Survey!$BB286=0, 0,1)</f>
        <v>0</v>
      </c>
      <c r="CK286" s="58">
        <f>IF(AND(Survey!$AX286&gt;=0,Survey!$AX286&lt;=0.2,Survey!$AX286&lt;&gt;""),0,1)</f>
        <v>1</v>
      </c>
      <c r="CL286" s="114">
        <f>IF(ISBLANK(Survey!$AY286),1,0)</f>
        <v>1</v>
      </c>
      <c r="CM286" s="16" t="str">
        <f t="shared" si="236"/>
        <v>Fail</v>
      </c>
      <c r="CN286" s="133">
        <f>Survey!$AZ286</f>
        <v>0</v>
      </c>
      <c r="CO286" s="16" t="str">
        <f t="shared" si="237"/>
        <v>Pass</v>
      </c>
      <c r="CP286" s="31">
        <f>Survey!$BA286</f>
        <v>0</v>
      </c>
      <c r="CQ286" s="138">
        <f>Survey!$BB286+Survey!$BC286+Survey!$BD286+ABS(Survey!$BE286)-ABS(Survey!$BF286)-ABS(Survey!$BG286)+ABS(Survey!$BH286)-ABS(Survey!$BI286)+ABS(Survey!$BJ286)-ABS(Survey!$BK286)-ABS(Survey!$BL286)+Survey!$BM286</f>
        <v>0</v>
      </c>
      <c r="CR286" s="30">
        <f t="shared" si="238"/>
        <v>0</v>
      </c>
      <c r="CS286" s="17">
        <f t="shared" si="239"/>
        <v>0</v>
      </c>
      <c r="CT286" s="16" t="str">
        <f t="shared" si="240"/>
        <v>Pass</v>
      </c>
      <c r="CU286" s="33" t="b">
        <f>IF(ABS(Survey!$BM286)=0,TRUE,FALSE)</f>
        <v>1</v>
      </c>
      <c r="CV286" s="32" t="b">
        <f>NOT(ISBLANK(Survey!$BN286))</f>
        <v>0</v>
      </c>
      <c r="CW286" t="str">
        <f t="shared" si="241"/>
        <v>Fail</v>
      </c>
      <c r="CX286" s="25">
        <f>Survey!$BA286</f>
        <v>0</v>
      </c>
      <c r="CY286" s="25" cm="1">
        <f t="array" ref="CY286">SUM(SUMIF(Survey!BP286:BW286,{"&gt;0","&lt;0"})*{1,-1})-SUM(SUMIF(Survey!BY286:CF286,{"&gt;0","&lt;0"})*{1,-1})</f>
        <v>0</v>
      </c>
      <c r="CZ286" s="30" t="str">
        <f t="shared" si="242"/>
        <v>No holdings</v>
      </c>
      <c r="DA286">
        <f t="shared" si="243"/>
        <v>0</v>
      </c>
      <c r="DB286" s="16" t="str">
        <f t="shared" si="244"/>
        <v>Fail</v>
      </c>
      <c r="DC286" s="31">
        <f>Survey!$BA286</f>
        <v>0</v>
      </c>
      <c r="DD286" s="31" cm="1">
        <f t="array" ref="DD286">SUM(SUMIF(Survey!CH286:DA286,{"&gt;0","&lt;0"})*{1,-1})-SUM(SUMIF(Survey!DC286:DV286,{"&gt;0","&lt;0"})*{1,-1})</f>
        <v>0</v>
      </c>
      <c r="DE286" s="30" t="str">
        <f t="shared" si="245"/>
        <v>No holdings</v>
      </c>
      <c r="DF286" s="17">
        <f t="shared" si="246"/>
        <v>0</v>
      </c>
      <c r="DG286" s="16" t="str">
        <f t="shared" si="247"/>
        <v>Pass</v>
      </c>
      <c r="DH286" s="33" t="b">
        <f>IF(ABS(Survey!$DA286)=0,TRUE,FALSE)</f>
        <v>1</v>
      </c>
      <c r="DI286" s="32" t="b">
        <f>NOT(ISBLANK(Survey!$DB286))</f>
        <v>0</v>
      </c>
      <c r="DJ286" s="16" t="str">
        <f t="shared" si="248"/>
        <v>Pass</v>
      </c>
      <c r="DK286" s="33" t="b">
        <f>IF(ABS(Survey!$DV286)=0,TRUE,FALSE)</f>
        <v>1</v>
      </c>
      <c r="DL286" s="32" t="b">
        <f>NOT(ISBLANK(Survey!$DW286))</f>
        <v>0</v>
      </c>
      <c r="DM286" t="str">
        <f t="shared" si="249"/>
        <v>Pass</v>
      </c>
      <c r="DN286" s="25" cm="1">
        <f t="array" ref="DN286">SUM(SUMIF(Survey!CW286,{"&gt;0","&lt;0"})*{1,-1})+SUM(SUMIF(Survey!DR286,{"&gt;0","&lt;0"})*{1,-1})</f>
        <v>0</v>
      </c>
      <c r="DO286" s="25">
        <f>SUM(SUMIF(Survey!DY286:EE286,{"&gt;0","&lt;0"})*{1,-1})+SUM(SUMIF(Survey!EG286:EM286,{"&gt;0","&lt;0"})*{1,-1})</f>
        <v>0</v>
      </c>
      <c r="DP286">
        <f t="shared" si="250"/>
        <v>0</v>
      </c>
      <c r="DQ286">
        <f t="shared" si="251"/>
        <v>0</v>
      </c>
      <c r="DR286" s="16" t="str">
        <f t="shared" si="252"/>
        <v>Pass</v>
      </c>
      <c r="DS286" s="33" t="b">
        <f>IF(ABS(Survey!$EE286)=0,TRUE,FALSE)</f>
        <v>1</v>
      </c>
      <c r="DT286" s="32" t="b">
        <f>NOT(ISBLANK(Survey!EF286))</f>
        <v>0</v>
      </c>
      <c r="DU286" s="16" t="str">
        <f t="shared" si="253"/>
        <v>Pass</v>
      </c>
      <c r="DV286" s="33" t="b">
        <f>IF(ABS(Survey!$EM286)=0,TRUE,FALSE)</f>
        <v>1</v>
      </c>
      <c r="DW286" s="32" t="b">
        <f>NOT(ISBLANK(Survey!$EN286))</f>
        <v>0</v>
      </c>
      <c r="DX286" s="16" t="str">
        <f t="shared" si="254"/>
        <v>Fail</v>
      </c>
      <c r="DY286" s="31">
        <f>SUM(SUMIF(Survey!ET286:EV286,{"&gt;0","&lt;0"})*{1,-1})</f>
        <v>0</v>
      </c>
      <c r="DZ286">
        <f t="shared" si="255"/>
        <v>0</v>
      </c>
      <c r="EA286">
        <f t="shared" si="256"/>
        <v>100</v>
      </c>
      <c r="EB286" s="30" t="b">
        <f>IF(OR(Survey!$M286="ETF",Survey!$M286="ETF, alternative mutual fund",Survey!$M286="Closed-end", Survey!$M286="Split share corp"),TRUE,FALSE)</f>
        <v>0</v>
      </c>
      <c r="EC286" s="16" t="str">
        <f t="shared" si="257"/>
        <v>Fail</v>
      </c>
      <c r="ED286" s="31">
        <f>SUM(SUMIF(Survey!EX286:FD286,{"&gt;0","&lt;0"})*{1,-1})</f>
        <v>0</v>
      </c>
      <c r="EE286">
        <f t="shared" si="258"/>
        <v>0</v>
      </c>
      <c r="EF286" s="17">
        <f t="shared" si="259"/>
        <v>100</v>
      </c>
      <c r="EG286" s="16" t="str">
        <f t="shared" si="260"/>
        <v>Fail</v>
      </c>
      <c r="EH286" s="31">
        <f>SUM(SUMIF(Survey!FF286:FL286,{"&gt;0","&lt;0"})*{1,-1})</f>
        <v>0</v>
      </c>
      <c r="EI286">
        <f t="shared" si="261"/>
        <v>0</v>
      </c>
      <c r="EJ286" s="17">
        <f t="shared" si="262"/>
        <v>100</v>
      </c>
    </row>
    <row r="287" spans="1:140">
      <c r="A287">
        <v>287</v>
      </c>
      <c r="B287" t="str">
        <f t="shared" si="210"/>
        <v>Pass</v>
      </c>
      <c r="C287" t="str">
        <f>IF(COUNTBLANK(Survey!B287:FM287)=$C$2, "Pass", "Fail")</f>
        <v>Pass</v>
      </c>
      <c r="D287" s="16" t="str">
        <f t="shared" si="211"/>
        <v>Fail</v>
      </c>
      <c r="E287" t="str">
        <f>IF(OR(ISBLANK(Survey!AL287),COUNTIF(G287:BJ287,"Fail")),"Fail","Pass")</f>
        <v>Fail</v>
      </c>
      <c r="F287" s="265"/>
      <c r="G287" s="16" t="str">
        <f t="shared" si="212"/>
        <v>Fail</v>
      </c>
      <c r="H287" s="139">
        <f>COUNTBLANK(Survey!B287:D287)+COUNTBLANK(Survey!G287)+COUNTBLANK(Survey!I287)+COUNTBLANK(Survey!K287:M287)+COUNTBLANK(Survey!P287:Q287)+COUNTBLANK(Survey!T287:W287)+COUNTBLANK(Survey!Z287:AC287)+COUNTBLANK(Survey!AF287:AG287)+COUNTBLANK(Survey!AK287:AK287)</f>
        <v>21</v>
      </c>
      <c r="I287" t="str">
        <f t="shared" si="213"/>
        <v>Fail</v>
      </c>
      <c r="J287" t="b">
        <f>IF(Survey!E287="No",TRUE,FALSE)</f>
        <v>0</v>
      </c>
      <c r="K287" s="29" cm="1">
        <f t="array" ref="K287">IF(COUNTA(Survey!$E$4:$E$695)=1, 0, SUM(IF(COUNTIF(Survey!$E$4:$E$695, Survey!$E$4:$E$695)=1,1,0)))</f>
        <v>0</v>
      </c>
      <c r="L287" s="29">
        <f>LEN(Survey!E287)</f>
        <v>0</v>
      </c>
      <c r="M287" s="16" t="str">
        <f t="shared" si="214"/>
        <v>Fail</v>
      </c>
      <c r="N287" t="b">
        <f>IF(Survey!F287="No",TRUE,FALSE)</f>
        <v>0</v>
      </c>
      <c r="O287" t="b">
        <f>Survey!F287=Survey!E287</f>
        <v>1</v>
      </c>
      <c r="P287">
        <f>COUNTIF(Survey!$F$4:$F$695,Survey!F287)</f>
        <v>0</v>
      </c>
      <c r="Q287" s="28">
        <f>LEN(Survey!F287)</f>
        <v>0</v>
      </c>
      <c r="R287" s="16" t="str">
        <f t="shared" si="215"/>
        <v>Pass</v>
      </c>
      <c r="S287" s="29">
        <f>MOD((LEN(Survey!H287)+2),11)</f>
        <v>2</v>
      </c>
      <c r="T287">
        <f>COUNTIF(Survey!$H$4:$H$695,Survey!H287)</f>
        <v>0</v>
      </c>
      <c r="U287" s="28" t="str">
        <f>IF(Survey!$L287="Prospectus fund", "Yes", "No")</f>
        <v>No</v>
      </c>
      <c r="V287" s="16" t="str">
        <f t="shared" si="216"/>
        <v>Pass</v>
      </c>
      <c r="W287" s="29">
        <f>MOD((LEN(Survey!J287)+2),11)</f>
        <v>2</v>
      </c>
      <c r="X287">
        <f>COUNTIF(Survey!$J$4:$J$695,Survey!J287)</f>
        <v>0</v>
      </c>
      <c r="Y287" s="30" t="b">
        <f>IF(OR(Survey!$M287="ETF",Survey!$M287="ETF, alternative mutual fund",Survey!$M287="Closed-end", Survey!$M287="Split share corp", Survey!$I287="Yes"),TRUE,FALSE)</f>
        <v>0</v>
      </c>
      <c r="Z287" s="16" t="str">
        <f>IFERROR(IF(AND(OR(AC287=AD287,AD287 = "Either"),NOT(ISBLANK(Survey!K287))),"Pass","Fail"),"Pass")</f>
        <v>Fail</v>
      </c>
      <c r="AA287" s="31" cm="1">
        <f t="array" ref="AA287">SUM(SUMIF(Survey!CH287:DA287,{"&gt;0","&lt;0"})*{1,-1})</f>
        <v>0</v>
      </c>
      <c r="AB287" s="33" cm="1">
        <f t="array" ref="AB287">SUM(SUMIF(Survey!CK287,{"&gt;0","&lt;0"})*{1,-1})+SUM(SUMIF(Survey!CU287,{"&gt;0","&lt;0"})*{1,-1})</f>
        <v>0</v>
      </c>
      <c r="AC287" s="33">
        <f>Survey!K287</f>
        <v>0</v>
      </c>
      <c r="AD287" s="32" t="str">
        <f t="shared" si="217"/>
        <v>Either</v>
      </c>
      <c r="AE287" s="16" t="str">
        <f t="shared" si="218"/>
        <v>Fail</v>
      </c>
      <c r="AF287" s="58" cm="1">
        <f t="array" ref="AF287">SUM(SUMIF(Survey!CH287:DA287,{"&gt;0","&lt;0"})*{1,-1})+SUM(SUMIF(Survey!DC287:DV287,{"&gt;0","&lt;0"})*{1,-1})</f>
        <v>0</v>
      </c>
      <c r="AG287" s="58">
        <f>IFERROR(AF287/(Survey!$BA287),0)</f>
        <v>0</v>
      </c>
      <c r="AH287" s="104" t="b">
        <f>IF(OR(Survey!$M287="Alternative strategy or hedge",Survey!$M287="Private asset",Survey!$L287="Prospectus fund"),TRUE,FALSE)</f>
        <v>0</v>
      </c>
      <c r="AI287" s="104" t="b">
        <f>NOT(ISBLANK(Survey!$M287))</f>
        <v>0</v>
      </c>
      <c r="AJ287" s="16" t="str">
        <f t="shared" si="219"/>
        <v>Fail</v>
      </c>
      <c r="AK287" t="b">
        <f>IF(Survey!W287="No",TRUE,FALSE)</f>
        <v>0</v>
      </c>
      <c r="AL287" s="119">
        <f>MOD((LEN(Survey!W287)+2),22)</f>
        <v>2</v>
      </c>
      <c r="AM287" t="str">
        <f t="shared" si="220"/>
        <v>Pass</v>
      </c>
      <c r="AN287" s="33" t="b">
        <f>NOT(ISNUMBER(SEARCH("Other",Survey!$Q287)))</f>
        <v>1</v>
      </c>
      <c r="AO287" s="32" t="b">
        <f>NOT(ISBLANK(Survey!$R287))</f>
        <v>0</v>
      </c>
      <c r="AP287" s="16" t="str">
        <f t="shared" si="221"/>
        <v>Pass</v>
      </c>
      <c r="AQ287" s="114">
        <f>COUNTBLANK(Survey!$X287)</f>
        <v>1</v>
      </c>
      <c r="AR287" s="58">
        <f>IF(AND(Survey!L287&lt;&gt;"Exempt fund",OR(Survey!$M287="ETF",Survey!$M287="ETF, alternative mutual fund",Survey!$M287="Mutual fund",Survey!$M287="Alternative mutual fund",Survey!$M287="Money market")),1,0)</f>
        <v>0</v>
      </c>
      <c r="AS287" s="16" t="str">
        <f t="shared" si="222"/>
        <v>Pass</v>
      </c>
      <c r="AT287" s="33" t="b">
        <f>NOT(ISNUMBER(SEARCH("Yes",Survey!$AC287)))</f>
        <v>1</v>
      </c>
      <c r="AU287" s="32" t="b">
        <f>IF(COUNTBLANK(Survey!$AD287:$AE287)=0,TRUE, FALSE)</f>
        <v>0</v>
      </c>
      <c r="AV287" s="16" t="str">
        <f t="shared" si="223"/>
        <v>Pass</v>
      </c>
      <c r="AW287" s="33" t="b">
        <f>NOT(ISNUMBER(SEARCH("Yes",Survey!$AF287)))</f>
        <v>1</v>
      </c>
      <c r="AX287" s="32" t="b">
        <f>NOT(ISBLANK(Survey!$AH287))</f>
        <v>0</v>
      </c>
      <c r="AY287" s="16" t="str">
        <f t="shared" si="224"/>
        <v>Pass</v>
      </c>
      <c r="AZ287" s="33" t="b">
        <f>NOT(OR(ISNUMBER(SEARCH("Other",Survey!$AH287)),ISNUMBER(SEARCH("Multiple",Survey!$AH287))))</f>
        <v>1</v>
      </c>
      <c r="BA287" s="32" t="b">
        <f>NOT(ISBLANK(Survey!$AI287))</f>
        <v>0</v>
      </c>
      <c r="BB287" s="16" t="str">
        <f t="shared" si="225"/>
        <v>Fail</v>
      </c>
      <c r="BC287" s="114">
        <f>IF(ABS(Survey!$BA287)&gt;0, 1,0)</f>
        <v>0</v>
      </c>
      <c r="BD287" s="114">
        <f>IF(COUNTBLANK(Survey!$AL287)=0,1,0)</f>
        <v>0</v>
      </c>
      <c r="BE287" s="16" t="str">
        <f t="shared" si="226"/>
        <v>Pass</v>
      </c>
      <c r="BF287" s="114">
        <f>IF(ISBLANK(Survey!$AL287),0,1)</f>
        <v>0</v>
      </c>
      <c r="BG287" s="133">
        <f>COUNTBLANK(Survey!$AM287)</f>
        <v>1</v>
      </c>
      <c r="BH287" s="16" t="str">
        <f t="shared" si="227"/>
        <v>Pass</v>
      </c>
      <c r="BI287" s="114">
        <f>IF(OR(Survey!$AM287="Closed",ISBLANK(Survey!$AM287)),0,1)</f>
        <v>0</v>
      </c>
      <c r="BJ287" s="133">
        <f>IF(ISBLANK(Survey!$AN287),1,0)</f>
        <v>1</v>
      </c>
      <c r="BK287" s="118" t="str">
        <f t="shared" si="228"/>
        <v>Pass</v>
      </c>
      <c r="BL287" s="31" cm="1">
        <f t="array" ref="BL287">SUM(SUMIF(Survey!AO287:AP287,{"&gt;0","&lt;0"})*{1,-1})</f>
        <v>0</v>
      </c>
      <c r="BM287">
        <f t="shared" si="229"/>
        <v>0</v>
      </c>
      <c r="BN287">
        <f t="shared" si="230"/>
        <v>100</v>
      </c>
      <c r="BO287" s="118" t="str">
        <f t="shared" si="231"/>
        <v>Pass</v>
      </c>
      <c r="BP287">
        <f>IF(Survey!AQ287="No",0,1)</f>
        <v>1</v>
      </c>
      <c r="BQ287" s="207">
        <f>MOD((LEN(Survey!AQ287)+2),22)</f>
        <v>2</v>
      </c>
      <c r="BR287">
        <f>IF(Survey!AR287="No",0,1)</f>
        <v>1</v>
      </c>
      <c r="BS287" s="207">
        <f>MOD((LEN(Survey!AR287)+2),22)</f>
        <v>2</v>
      </c>
      <c r="BT287" s="114">
        <f>COUNTBLANK(Survey!$AQ287:$AS287)+COUNTBLANK(Survey!$AU287)</f>
        <v>4</v>
      </c>
      <c r="BU287" s="114">
        <f>IF(Survey!$I287="Yes",1,0)</f>
        <v>0</v>
      </c>
      <c r="BV287" s="114">
        <f>IF(OR(Survey!$M287="Mutual fund",Survey!$M287="Alternative mutual fund",Survey!$M287="Money market"),1,0)</f>
        <v>0</v>
      </c>
      <c r="BW287" s="119">
        <f>IF(OR(Survey!$M287="ETF",Survey!$M287="ETF, alternative mutual fund"),1,0)</f>
        <v>0</v>
      </c>
      <c r="BX287" s="16" t="str">
        <f t="shared" si="232"/>
        <v>Pass</v>
      </c>
      <c r="BY287" s="33">
        <f>IF(ISNUMBER(SEARCH("Other",Survey!$AS287)), 1, 0)</f>
        <v>0</v>
      </c>
      <c r="BZ287" s="58" t="b">
        <f>NOT(ISBLANK(Survey!$AT287))</f>
        <v>0</v>
      </c>
      <c r="CA287" s="16" t="str">
        <f t="shared" si="233"/>
        <v>Pass</v>
      </c>
      <c r="CB287" s="114">
        <f>IF(Survey!$BB287=0, 0,1)</f>
        <v>0</v>
      </c>
      <c r="CC287" s="58">
        <f>Survey!$AV287</f>
        <v>0</v>
      </c>
      <c r="CD287" s="58">
        <f>Survey!$BC287+Survey!$BD287+ABS(Survey!$BE287)-ABS(Survey!$BF287)-ABS(Survey!$BG287)-ABS(Survey!$BL287)</f>
        <v>0</v>
      </c>
      <c r="CE287" s="138">
        <f>Survey!BB287+(ABS(Survey!$BH287)-ABS(Survey!$BI287)+ABS(Survey!$BJ287)-ABS(Survey!$BK287))*0.5</f>
        <v>0</v>
      </c>
      <c r="CF287" s="58">
        <f t="shared" si="234"/>
        <v>0</v>
      </c>
      <c r="CG287" s="58">
        <f>IF(AND($CC287&gt;$CF287-0.2,$CC287&lt;$CF287+0.2,ISBLANK(Survey!$AV287)=FALSE),0,1)</f>
        <v>1</v>
      </c>
      <c r="CH287" s="133">
        <f>IF(ISBLANK(Survey!$AW287),1,0)</f>
        <v>1</v>
      </c>
      <c r="CI287" s="16" t="str">
        <f t="shared" si="235"/>
        <v>Pass</v>
      </c>
      <c r="CJ287" s="114">
        <f>IF(Survey!$BB287=0, 0,1)</f>
        <v>0</v>
      </c>
      <c r="CK287" s="58">
        <f>IF(AND(Survey!$AX287&gt;=0,Survey!$AX287&lt;=0.2,Survey!$AX287&lt;&gt;""),0,1)</f>
        <v>1</v>
      </c>
      <c r="CL287" s="114">
        <f>IF(ISBLANK(Survey!$AY287),1,0)</f>
        <v>1</v>
      </c>
      <c r="CM287" s="16" t="str">
        <f t="shared" si="236"/>
        <v>Fail</v>
      </c>
      <c r="CN287" s="133">
        <f>Survey!$AZ287</f>
        <v>0</v>
      </c>
      <c r="CO287" s="16" t="str">
        <f t="shared" si="237"/>
        <v>Pass</v>
      </c>
      <c r="CP287" s="31">
        <f>Survey!$BA287</f>
        <v>0</v>
      </c>
      <c r="CQ287" s="138">
        <f>Survey!$BB287+Survey!$BC287+Survey!$BD287+ABS(Survey!$BE287)-ABS(Survey!$BF287)-ABS(Survey!$BG287)+ABS(Survey!$BH287)-ABS(Survey!$BI287)+ABS(Survey!$BJ287)-ABS(Survey!$BK287)-ABS(Survey!$BL287)+Survey!$BM287</f>
        <v>0</v>
      </c>
      <c r="CR287" s="30">
        <f t="shared" si="238"/>
        <v>0</v>
      </c>
      <c r="CS287" s="17">
        <f t="shared" si="239"/>
        <v>0</v>
      </c>
      <c r="CT287" s="16" t="str">
        <f t="shared" si="240"/>
        <v>Pass</v>
      </c>
      <c r="CU287" s="33" t="b">
        <f>IF(ABS(Survey!$BM287)=0,TRUE,FALSE)</f>
        <v>1</v>
      </c>
      <c r="CV287" s="32" t="b">
        <f>NOT(ISBLANK(Survey!$BN287))</f>
        <v>0</v>
      </c>
      <c r="CW287" t="str">
        <f t="shared" si="241"/>
        <v>Fail</v>
      </c>
      <c r="CX287" s="25">
        <f>Survey!$BA287</f>
        <v>0</v>
      </c>
      <c r="CY287" s="25" cm="1">
        <f t="array" ref="CY287">SUM(SUMIF(Survey!BP287:BW287,{"&gt;0","&lt;0"})*{1,-1})-SUM(SUMIF(Survey!BY287:CF287,{"&gt;0","&lt;0"})*{1,-1})</f>
        <v>0</v>
      </c>
      <c r="CZ287" s="30" t="str">
        <f t="shared" si="242"/>
        <v>No holdings</v>
      </c>
      <c r="DA287">
        <f t="shared" si="243"/>
        <v>0</v>
      </c>
      <c r="DB287" s="16" t="str">
        <f t="shared" si="244"/>
        <v>Fail</v>
      </c>
      <c r="DC287" s="31">
        <f>Survey!$BA287</f>
        <v>0</v>
      </c>
      <c r="DD287" s="31" cm="1">
        <f t="array" ref="DD287">SUM(SUMIF(Survey!CH287:DA287,{"&gt;0","&lt;0"})*{1,-1})-SUM(SUMIF(Survey!DC287:DV287,{"&gt;0","&lt;0"})*{1,-1})</f>
        <v>0</v>
      </c>
      <c r="DE287" s="30" t="str">
        <f t="shared" si="245"/>
        <v>No holdings</v>
      </c>
      <c r="DF287" s="17">
        <f t="shared" si="246"/>
        <v>0</v>
      </c>
      <c r="DG287" s="16" t="str">
        <f t="shared" si="247"/>
        <v>Pass</v>
      </c>
      <c r="DH287" s="33" t="b">
        <f>IF(ABS(Survey!$DA287)=0,TRUE,FALSE)</f>
        <v>1</v>
      </c>
      <c r="DI287" s="32" t="b">
        <f>NOT(ISBLANK(Survey!$DB287))</f>
        <v>0</v>
      </c>
      <c r="DJ287" s="16" t="str">
        <f t="shared" si="248"/>
        <v>Pass</v>
      </c>
      <c r="DK287" s="33" t="b">
        <f>IF(ABS(Survey!$DV287)=0,TRUE,FALSE)</f>
        <v>1</v>
      </c>
      <c r="DL287" s="32" t="b">
        <f>NOT(ISBLANK(Survey!$DW287))</f>
        <v>0</v>
      </c>
      <c r="DM287" t="str">
        <f t="shared" si="249"/>
        <v>Pass</v>
      </c>
      <c r="DN287" s="25" cm="1">
        <f t="array" ref="DN287">SUM(SUMIF(Survey!CW287,{"&gt;0","&lt;0"})*{1,-1})+SUM(SUMIF(Survey!DR287,{"&gt;0","&lt;0"})*{1,-1})</f>
        <v>0</v>
      </c>
      <c r="DO287" s="25">
        <f>SUM(SUMIF(Survey!DY287:EE287,{"&gt;0","&lt;0"})*{1,-1})+SUM(SUMIF(Survey!EG287:EM287,{"&gt;0","&lt;0"})*{1,-1})</f>
        <v>0</v>
      </c>
      <c r="DP287">
        <f t="shared" si="250"/>
        <v>0</v>
      </c>
      <c r="DQ287">
        <f t="shared" si="251"/>
        <v>0</v>
      </c>
      <c r="DR287" s="16" t="str">
        <f t="shared" si="252"/>
        <v>Pass</v>
      </c>
      <c r="DS287" s="33" t="b">
        <f>IF(ABS(Survey!$EE287)=0,TRUE,FALSE)</f>
        <v>1</v>
      </c>
      <c r="DT287" s="32" t="b">
        <f>NOT(ISBLANK(Survey!EF287))</f>
        <v>0</v>
      </c>
      <c r="DU287" s="16" t="str">
        <f t="shared" si="253"/>
        <v>Pass</v>
      </c>
      <c r="DV287" s="33" t="b">
        <f>IF(ABS(Survey!$EM287)=0,TRUE,FALSE)</f>
        <v>1</v>
      </c>
      <c r="DW287" s="32" t="b">
        <f>NOT(ISBLANK(Survey!$EN287))</f>
        <v>0</v>
      </c>
      <c r="DX287" s="16" t="str">
        <f t="shared" si="254"/>
        <v>Fail</v>
      </c>
      <c r="DY287" s="31">
        <f>SUM(SUMIF(Survey!ET287:EV287,{"&gt;0","&lt;0"})*{1,-1})</f>
        <v>0</v>
      </c>
      <c r="DZ287">
        <f t="shared" si="255"/>
        <v>0</v>
      </c>
      <c r="EA287">
        <f t="shared" si="256"/>
        <v>100</v>
      </c>
      <c r="EB287" s="30" t="b">
        <f>IF(OR(Survey!$M287="ETF",Survey!$M287="ETF, alternative mutual fund",Survey!$M287="Closed-end", Survey!$M287="Split share corp"),TRUE,FALSE)</f>
        <v>0</v>
      </c>
      <c r="EC287" s="16" t="str">
        <f t="shared" si="257"/>
        <v>Fail</v>
      </c>
      <c r="ED287" s="31">
        <f>SUM(SUMIF(Survey!EX287:FD287,{"&gt;0","&lt;0"})*{1,-1})</f>
        <v>0</v>
      </c>
      <c r="EE287">
        <f t="shared" si="258"/>
        <v>0</v>
      </c>
      <c r="EF287" s="17">
        <f t="shared" si="259"/>
        <v>100</v>
      </c>
      <c r="EG287" s="16" t="str">
        <f t="shared" si="260"/>
        <v>Fail</v>
      </c>
      <c r="EH287" s="31">
        <f>SUM(SUMIF(Survey!FF287:FL287,{"&gt;0","&lt;0"})*{1,-1})</f>
        <v>0</v>
      </c>
      <c r="EI287">
        <f t="shared" si="261"/>
        <v>0</v>
      </c>
      <c r="EJ287" s="17">
        <f t="shared" si="262"/>
        <v>100</v>
      </c>
    </row>
    <row r="288" spans="1:140">
      <c r="A288">
        <v>288</v>
      </c>
      <c r="B288" t="str">
        <f t="shared" si="210"/>
        <v>Pass</v>
      </c>
      <c r="C288" t="str">
        <f>IF(COUNTBLANK(Survey!B288:FM288)=$C$2, "Pass", "Fail")</f>
        <v>Pass</v>
      </c>
      <c r="D288" s="16" t="str">
        <f t="shared" si="211"/>
        <v>Fail</v>
      </c>
      <c r="E288" t="str">
        <f>IF(OR(ISBLANK(Survey!AL288),COUNTIF(G288:BJ288,"Fail")),"Fail","Pass")</f>
        <v>Fail</v>
      </c>
      <c r="F288" s="265"/>
      <c r="G288" s="16" t="str">
        <f t="shared" si="212"/>
        <v>Fail</v>
      </c>
      <c r="H288" s="139">
        <f>COUNTBLANK(Survey!B288:D288)+COUNTBLANK(Survey!G288)+COUNTBLANK(Survey!I288)+COUNTBLANK(Survey!K288:M288)+COUNTBLANK(Survey!P288:Q288)+COUNTBLANK(Survey!T288:W288)+COUNTBLANK(Survey!Z288:AC288)+COUNTBLANK(Survey!AF288:AG288)+COUNTBLANK(Survey!AK288:AK288)</f>
        <v>21</v>
      </c>
      <c r="I288" t="str">
        <f t="shared" si="213"/>
        <v>Fail</v>
      </c>
      <c r="J288" t="b">
        <f>IF(Survey!E288="No",TRUE,FALSE)</f>
        <v>0</v>
      </c>
      <c r="K288" s="29" cm="1">
        <f t="array" ref="K288">IF(COUNTA(Survey!$E$4:$E$695)=1, 0, SUM(IF(COUNTIF(Survey!$E$4:$E$695, Survey!$E$4:$E$695)=1,1,0)))</f>
        <v>0</v>
      </c>
      <c r="L288" s="29">
        <f>LEN(Survey!E288)</f>
        <v>0</v>
      </c>
      <c r="M288" s="16" t="str">
        <f t="shared" si="214"/>
        <v>Fail</v>
      </c>
      <c r="N288" t="b">
        <f>IF(Survey!F288="No",TRUE,FALSE)</f>
        <v>0</v>
      </c>
      <c r="O288" t="b">
        <f>Survey!F288=Survey!E288</f>
        <v>1</v>
      </c>
      <c r="P288">
        <f>COUNTIF(Survey!$F$4:$F$695,Survey!F288)</f>
        <v>0</v>
      </c>
      <c r="Q288" s="28">
        <f>LEN(Survey!F288)</f>
        <v>0</v>
      </c>
      <c r="R288" s="16" t="str">
        <f t="shared" si="215"/>
        <v>Pass</v>
      </c>
      <c r="S288" s="29">
        <f>MOD((LEN(Survey!H288)+2),11)</f>
        <v>2</v>
      </c>
      <c r="T288">
        <f>COUNTIF(Survey!$H$4:$H$695,Survey!H288)</f>
        <v>0</v>
      </c>
      <c r="U288" s="28" t="str">
        <f>IF(Survey!$L288="Prospectus fund", "Yes", "No")</f>
        <v>No</v>
      </c>
      <c r="V288" s="16" t="str">
        <f t="shared" si="216"/>
        <v>Pass</v>
      </c>
      <c r="W288" s="29">
        <f>MOD((LEN(Survey!J288)+2),11)</f>
        <v>2</v>
      </c>
      <c r="X288">
        <f>COUNTIF(Survey!$J$4:$J$695,Survey!J288)</f>
        <v>0</v>
      </c>
      <c r="Y288" s="30" t="b">
        <f>IF(OR(Survey!$M288="ETF",Survey!$M288="ETF, alternative mutual fund",Survey!$M288="Closed-end", Survey!$M288="Split share corp", Survey!$I288="Yes"),TRUE,FALSE)</f>
        <v>0</v>
      </c>
      <c r="Z288" s="16" t="str">
        <f>IFERROR(IF(AND(OR(AC288=AD288,AD288 = "Either"),NOT(ISBLANK(Survey!K288))),"Pass","Fail"),"Pass")</f>
        <v>Fail</v>
      </c>
      <c r="AA288" s="31" cm="1">
        <f t="array" ref="AA288">SUM(SUMIF(Survey!CH288:DA288,{"&gt;0","&lt;0"})*{1,-1})</f>
        <v>0</v>
      </c>
      <c r="AB288" s="33" cm="1">
        <f t="array" ref="AB288">SUM(SUMIF(Survey!CK288,{"&gt;0","&lt;0"})*{1,-1})+SUM(SUMIF(Survey!CU288,{"&gt;0","&lt;0"})*{1,-1})</f>
        <v>0</v>
      </c>
      <c r="AC288" s="33">
        <f>Survey!K288</f>
        <v>0</v>
      </c>
      <c r="AD288" s="32" t="str">
        <f t="shared" si="217"/>
        <v>Either</v>
      </c>
      <c r="AE288" s="16" t="str">
        <f t="shared" si="218"/>
        <v>Fail</v>
      </c>
      <c r="AF288" s="58" cm="1">
        <f t="array" ref="AF288">SUM(SUMIF(Survey!CH288:DA288,{"&gt;0","&lt;0"})*{1,-1})+SUM(SUMIF(Survey!DC288:DV288,{"&gt;0","&lt;0"})*{1,-1})</f>
        <v>0</v>
      </c>
      <c r="AG288" s="58">
        <f>IFERROR(AF288/(Survey!$BA288),0)</f>
        <v>0</v>
      </c>
      <c r="AH288" s="104" t="b">
        <f>IF(OR(Survey!$M288="Alternative strategy or hedge",Survey!$M288="Private asset",Survey!$L288="Prospectus fund"),TRUE,FALSE)</f>
        <v>0</v>
      </c>
      <c r="AI288" s="104" t="b">
        <f>NOT(ISBLANK(Survey!$M288))</f>
        <v>0</v>
      </c>
      <c r="AJ288" s="16" t="str">
        <f t="shared" si="219"/>
        <v>Fail</v>
      </c>
      <c r="AK288" t="b">
        <f>IF(Survey!W288="No",TRUE,FALSE)</f>
        <v>0</v>
      </c>
      <c r="AL288" s="119">
        <f>MOD((LEN(Survey!W288)+2),22)</f>
        <v>2</v>
      </c>
      <c r="AM288" t="str">
        <f t="shared" si="220"/>
        <v>Pass</v>
      </c>
      <c r="AN288" s="33" t="b">
        <f>NOT(ISNUMBER(SEARCH("Other",Survey!$Q288)))</f>
        <v>1</v>
      </c>
      <c r="AO288" s="32" t="b">
        <f>NOT(ISBLANK(Survey!$R288))</f>
        <v>0</v>
      </c>
      <c r="AP288" s="16" t="str">
        <f t="shared" si="221"/>
        <v>Pass</v>
      </c>
      <c r="AQ288" s="114">
        <f>COUNTBLANK(Survey!$X288)</f>
        <v>1</v>
      </c>
      <c r="AR288" s="58">
        <f>IF(AND(Survey!L288&lt;&gt;"Exempt fund",OR(Survey!$M288="ETF",Survey!$M288="ETF, alternative mutual fund",Survey!$M288="Mutual fund",Survey!$M288="Alternative mutual fund",Survey!$M288="Money market")),1,0)</f>
        <v>0</v>
      </c>
      <c r="AS288" s="16" t="str">
        <f t="shared" si="222"/>
        <v>Pass</v>
      </c>
      <c r="AT288" s="33" t="b">
        <f>NOT(ISNUMBER(SEARCH("Yes",Survey!$AC288)))</f>
        <v>1</v>
      </c>
      <c r="AU288" s="32" t="b">
        <f>IF(COUNTBLANK(Survey!$AD288:$AE288)=0,TRUE, FALSE)</f>
        <v>0</v>
      </c>
      <c r="AV288" s="16" t="str">
        <f t="shared" si="223"/>
        <v>Pass</v>
      </c>
      <c r="AW288" s="33" t="b">
        <f>NOT(ISNUMBER(SEARCH("Yes",Survey!$AF288)))</f>
        <v>1</v>
      </c>
      <c r="AX288" s="32" t="b">
        <f>NOT(ISBLANK(Survey!$AH288))</f>
        <v>0</v>
      </c>
      <c r="AY288" s="16" t="str">
        <f t="shared" si="224"/>
        <v>Pass</v>
      </c>
      <c r="AZ288" s="33" t="b">
        <f>NOT(OR(ISNUMBER(SEARCH("Other",Survey!$AH288)),ISNUMBER(SEARCH("Multiple",Survey!$AH288))))</f>
        <v>1</v>
      </c>
      <c r="BA288" s="32" t="b">
        <f>NOT(ISBLANK(Survey!$AI288))</f>
        <v>0</v>
      </c>
      <c r="BB288" s="16" t="str">
        <f t="shared" si="225"/>
        <v>Fail</v>
      </c>
      <c r="BC288" s="114">
        <f>IF(ABS(Survey!$BA288)&gt;0, 1,0)</f>
        <v>0</v>
      </c>
      <c r="BD288" s="114">
        <f>IF(COUNTBLANK(Survey!$AL288)=0,1,0)</f>
        <v>0</v>
      </c>
      <c r="BE288" s="16" t="str">
        <f t="shared" si="226"/>
        <v>Pass</v>
      </c>
      <c r="BF288" s="114">
        <f>IF(ISBLANK(Survey!$AL288),0,1)</f>
        <v>0</v>
      </c>
      <c r="BG288" s="133">
        <f>COUNTBLANK(Survey!$AM288)</f>
        <v>1</v>
      </c>
      <c r="BH288" s="16" t="str">
        <f t="shared" si="227"/>
        <v>Pass</v>
      </c>
      <c r="BI288" s="114">
        <f>IF(OR(Survey!$AM288="Closed",ISBLANK(Survey!$AM288)),0,1)</f>
        <v>0</v>
      </c>
      <c r="BJ288" s="133">
        <f>IF(ISBLANK(Survey!$AN288),1,0)</f>
        <v>1</v>
      </c>
      <c r="BK288" s="118" t="str">
        <f t="shared" si="228"/>
        <v>Pass</v>
      </c>
      <c r="BL288" s="31" cm="1">
        <f t="array" ref="BL288">SUM(SUMIF(Survey!AO288:AP288,{"&gt;0","&lt;0"})*{1,-1})</f>
        <v>0</v>
      </c>
      <c r="BM288">
        <f t="shared" si="229"/>
        <v>0</v>
      </c>
      <c r="BN288">
        <f t="shared" si="230"/>
        <v>100</v>
      </c>
      <c r="BO288" s="118" t="str">
        <f t="shared" si="231"/>
        <v>Pass</v>
      </c>
      <c r="BP288">
        <f>IF(Survey!AQ288="No",0,1)</f>
        <v>1</v>
      </c>
      <c r="BQ288" s="207">
        <f>MOD((LEN(Survey!AQ288)+2),22)</f>
        <v>2</v>
      </c>
      <c r="BR288">
        <f>IF(Survey!AR288="No",0,1)</f>
        <v>1</v>
      </c>
      <c r="BS288" s="207">
        <f>MOD((LEN(Survey!AR288)+2),22)</f>
        <v>2</v>
      </c>
      <c r="BT288" s="114">
        <f>COUNTBLANK(Survey!$AQ288:$AS288)+COUNTBLANK(Survey!$AU288)</f>
        <v>4</v>
      </c>
      <c r="BU288" s="114">
        <f>IF(Survey!$I288="Yes",1,0)</f>
        <v>0</v>
      </c>
      <c r="BV288" s="114">
        <f>IF(OR(Survey!$M288="Mutual fund",Survey!$M288="Alternative mutual fund",Survey!$M288="Money market"),1,0)</f>
        <v>0</v>
      </c>
      <c r="BW288" s="119">
        <f>IF(OR(Survey!$M288="ETF",Survey!$M288="ETF, alternative mutual fund"),1,0)</f>
        <v>0</v>
      </c>
      <c r="BX288" s="16" t="str">
        <f t="shared" si="232"/>
        <v>Pass</v>
      </c>
      <c r="BY288" s="33">
        <f>IF(ISNUMBER(SEARCH("Other",Survey!$AS288)), 1, 0)</f>
        <v>0</v>
      </c>
      <c r="BZ288" s="58" t="b">
        <f>NOT(ISBLANK(Survey!$AT288))</f>
        <v>0</v>
      </c>
      <c r="CA288" s="16" t="str">
        <f t="shared" si="233"/>
        <v>Pass</v>
      </c>
      <c r="CB288" s="114">
        <f>IF(Survey!$BB288=0, 0,1)</f>
        <v>0</v>
      </c>
      <c r="CC288" s="58">
        <f>Survey!$AV288</f>
        <v>0</v>
      </c>
      <c r="CD288" s="58">
        <f>Survey!$BC288+Survey!$BD288+ABS(Survey!$BE288)-ABS(Survey!$BF288)-ABS(Survey!$BG288)-ABS(Survey!$BL288)</f>
        <v>0</v>
      </c>
      <c r="CE288" s="138">
        <f>Survey!BB288+(ABS(Survey!$BH288)-ABS(Survey!$BI288)+ABS(Survey!$BJ288)-ABS(Survey!$BK288))*0.5</f>
        <v>0</v>
      </c>
      <c r="CF288" s="58">
        <f t="shared" si="234"/>
        <v>0</v>
      </c>
      <c r="CG288" s="58">
        <f>IF(AND($CC288&gt;$CF288-0.2,$CC288&lt;$CF288+0.2,ISBLANK(Survey!$AV288)=FALSE),0,1)</f>
        <v>1</v>
      </c>
      <c r="CH288" s="133">
        <f>IF(ISBLANK(Survey!$AW288),1,0)</f>
        <v>1</v>
      </c>
      <c r="CI288" s="16" t="str">
        <f t="shared" si="235"/>
        <v>Pass</v>
      </c>
      <c r="CJ288" s="114">
        <f>IF(Survey!$BB288=0, 0,1)</f>
        <v>0</v>
      </c>
      <c r="CK288" s="58">
        <f>IF(AND(Survey!$AX288&gt;=0,Survey!$AX288&lt;=0.2,Survey!$AX288&lt;&gt;""),0,1)</f>
        <v>1</v>
      </c>
      <c r="CL288" s="114">
        <f>IF(ISBLANK(Survey!$AY288),1,0)</f>
        <v>1</v>
      </c>
      <c r="CM288" s="16" t="str">
        <f t="shared" si="236"/>
        <v>Fail</v>
      </c>
      <c r="CN288" s="133">
        <f>Survey!$AZ288</f>
        <v>0</v>
      </c>
      <c r="CO288" s="16" t="str">
        <f t="shared" si="237"/>
        <v>Pass</v>
      </c>
      <c r="CP288" s="31">
        <f>Survey!$BA288</f>
        <v>0</v>
      </c>
      <c r="CQ288" s="138">
        <f>Survey!$BB288+Survey!$BC288+Survey!$BD288+ABS(Survey!$BE288)-ABS(Survey!$BF288)-ABS(Survey!$BG288)+ABS(Survey!$BH288)-ABS(Survey!$BI288)+ABS(Survey!$BJ288)-ABS(Survey!$BK288)-ABS(Survey!$BL288)+Survey!$BM288</f>
        <v>0</v>
      </c>
      <c r="CR288" s="30">
        <f t="shared" si="238"/>
        <v>0</v>
      </c>
      <c r="CS288" s="17">
        <f t="shared" si="239"/>
        <v>0</v>
      </c>
      <c r="CT288" s="16" t="str">
        <f t="shared" si="240"/>
        <v>Pass</v>
      </c>
      <c r="CU288" s="33" t="b">
        <f>IF(ABS(Survey!$BM288)=0,TRUE,FALSE)</f>
        <v>1</v>
      </c>
      <c r="CV288" s="32" t="b">
        <f>NOT(ISBLANK(Survey!$BN288))</f>
        <v>0</v>
      </c>
      <c r="CW288" t="str">
        <f t="shared" si="241"/>
        <v>Fail</v>
      </c>
      <c r="CX288" s="25">
        <f>Survey!$BA288</f>
        <v>0</v>
      </c>
      <c r="CY288" s="25" cm="1">
        <f t="array" ref="CY288">SUM(SUMIF(Survey!BP288:BW288,{"&gt;0","&lt;0"})*{1,-1})-SUM(SUMIF(Survey!BY288:CF288,{"&gt;0","&lt;0"})*{1,-1})</f>
        <v>0</v>
      </c>
      <c r="CZ288" s="30" t="str">
        <f t="shared" si="242"/>
        <v>No holdings</v>
      </c>
      <c r="DA288">
        <f t="shared" si="243"/>
        <v>0</v>
      </c>
      <c r="DB288" s="16" t="str">
        <f t="shared" si="244"/>
        <v>Fail</v>
      </c>
      <c r="DC288" s="31">
        <f>Survey!$BA288</f>
        <v>0</v>
      </c>
      <c r="DD288" s="31" cm="1">
        <f t="array" ref="DD288">SUM(SUMIF(Survey!CH288:DA288,{"&gt;0","&lt;0"})*{1,-1})-SUM(SUMIF(Survey!DC288:DV288,{"&gt;0","&lt;0"})*{1,-1})</f>
        <v>0</v>
      </c>
      <c r="DE288" s="30" t="str">
        <f t="shared" si="245"/>
        <v>No holdings</v>
      </c>
      <c r="DF288" s="17">
        <f t="shared" si="246"/>
        <v>0</v>
      </c>
      <c r="DG288" s="16" t="str">
        <f t="shared" si="247"/>
        <v>Pass</v>
      </c>
      <c r="DH288" s="33" t="b">
        <f>IF(ABS(Survey!$DA288)=0,TRUE,FALSE)</f>
        <v>1</v>
      </c>
      <c r="DI288" s="32" t="b">
        <f>NOT(ISBLANK(Survey!$DB288))</f>
        <v>0</v>
      </c>
      <c r="DJ288" s="16" t="str">
        <f t="shared" si="248"/>
        <v>Pass</v>
      </c>
      <c r="DK288" s="33" t="b">
        <f>IF(ABS(Survey!$DV288)=0,TRUE,FALSE)</f>
        <v>1</v>
      </c>
      <c r="DL288" s="32" t="b">
        <f>NOT(ISBLANK(Survey!$DW288))</f>
        <v>0</v>
      </c>
      <c r="DM288" t="str">
        <f t="shared" si="249"/>
        <v>Pass</v>
      </c>
      <c r="DN288" s="25" cm="1">
        <f t="array" ref="DN288">SUM(SUMIF(Survey!CW288,{"&gt;0","&lt;0"})*{1,-1})+SUM(SUMIF(Survey!DR288,{"&gt;0","&lt;0"})*{1,-1})</f>
        <v>0</v>
      </c>
      <c r="DO288" s="25">
        <f>SUM(SUMIF(Survey!DY288:EE288,{"&gt;0","&lt;0"})*{1,-1})+SUM(SUMIF(Survey!EG288:EM288,{"&gt;0","&lt;0"})*{1,-1})</f>
        <v>0</v>
      </c>
      <c r="DP288">
        <f t="shared" si="250"/>
        <v>0</v>
      </c>
      <c r="DQ288">
        <f t="shared" si="251"/>
        <v>0</v>
      </c>
      <c r="DR288" s="16" t="str">
        <f t="shared" si="252"/>
        <v>Pass</v>
      </c>
      <c r="DS288" s="33" t="b">
        <f>IF(ABS(Survey!$EE288)=0,TRUE,FALSE)</f>
        <v>1</v>
      </c>
      <c r="DT288" s="32" t="b">
        <f>NOT(ISBLANK(Survey!EF288))</f>
        <v>0</v>
      </c>
      <c r="DU288" s="16" t="str">
        <f t="shared" si="253"/>
        <v>Pass</v>
      </c>
      <c r="DV288" s="33" t="b">
        <f>IF(ABS(Survey!$EM288)=0,TRUE,FALSE)</f>
        <v>1</v>
      </c>
      <c r="DW288" s="32" t="b">
        <f>NOT(ISBLANK(Survey!$EN288))</f>
        <v>0</v>
      </c>
      <c r="DX288" s="16" t="str">
        <f t="shared" si="254"/>
        <v>Fail</v>
      </c>
      <c r="DY288" s="31">
        <f>SUM(SUMIF(Survey!ET288:EV288,{"&gt;0","&lt;0"})*{1,-1})</f>
        <v>0</v>
      </c>
      <c r="DZ288">
        <f t="shared" si="255"/>
        <v>0</v>
      </c>
      <c r="EA288">
        <f t="shared" si="256"/>
        <v>100</v>
      </c>
      <c r="EB288" s="30" t="b">
        <f>IF(OR(Survey!$M288="ETF",Survey!$M288="ETF, alternative mutual fund",Survey!$M288="Closed-end", Survey!$M288="Split share corp"),TRUE,FALSE)</f>
        <v>0</v>
      </c>
      <c r="EC288" s="16" t="str">
        <f t="shared" si="257"/>
        <v>Fail</v>
      </c>
      <c r="ED288" s="31">
        <f>SUM(SUMIF(Survey!EX288:FD288,{"&gt;0","&lt;0"})*{1,-1})</f>
        <v>0</v>
      </c>
      <c r="EE288">
        <f t="shared" si="258"/>
        <v>0</v>
      </c>
      <c r="EF288" s="17">
        <f t="shared" si="259"/>
        <v>100</v>
      </c>
      <c r="EG288" s="16" t="str">
        <f t="shared" si="260"/>
        <v>Fail</v>
      </c>
      <c r="EH288" s="31">
        <f>SUM(SUMIF(Survey!FF288:FL288,{"&gt;0","&lt;0"})*{1,-1})</f>
        <v>0</v>
      </c>
      <c r="EI288">
        <f t="shared" si="261"/>
        <v>0</v>
      </c>
      <c r="EJ288" s="17">
        <f t="shared" si="262"/>
        <v>100</v>
      </c>
    </row>
    <row r="289" spans="1:140">
      <c r="A289">
        <v>289</v>
      </c>
      <c r="B289" t="str">
        <f t="shared" si="210"/>
        <v>Pass</v>
      </c>
      <c r="C289" t="str">
        <f>IF(COUNTBLANK(Survey!B289:FM289)=$C$2, "Pass", "Fail")</f>
        <v>Pass</v>
      </c>
      <c r="D289" s="16" t="str">
        <f t="shared" si="211"/>
        <v>Fail</v>
      </c>
      <c r="E289" t="str">
        <f>IF(OR(ISBLANK(Survey!AL289),COUNTIF(G289:BJ289,"Fail")),"Fail","Pass")</f>
        <v>Fail</v>
      </c>
      <c r="F289" s="265"/>
      <c r="G289" s="16" t="str">
        <f t="shared" si="212"/>
        <v>Fail</v>
      </c>
      <c r="H289" s="139">
        <f>COUNTBLANK(Survey!B289:D289)+COUNTBLANK(Survey!G289)+COUNTBLANK(Survey!I289)+COUNTBLANK(Survey!K289:M289)+COUNTBLANK(Survey!P289:Q289)+COUNTBLANK(Survey!T289:W289)+COUNTBLANK(Survey!Z289:AC289)+COUNTBLANK(Survey!AF289:AG289)+COUNTBLANK(Survey!AK289:AK289)</f>
        <v>21</v>
      </c>
      <c r="I289" t="str">
        <f t="shared" si="213"/>
        <v>Fail</v>
      </c>
      <c r="J289" t="b">
        <f>IF(Survey!E289="No",TRUE,FALSE)</f>
        <v>0</v>
      </c>
      <c r="K289" s="29" cm="1">
        <f t="array" ref="K289">IF(COUNTA(Survey!$E$4:$E$695)=1, 0, SUM(IF(COUNTIF(Survey!$E$4:$E$695, Survey!$E$4:$E$695)=1,1,0)))</f>
        <v>0</v>
      </c>
      <c r="L289" s="29">
        <f>LEN(Survey!E289)</f>
        <v>0</v>
      </c>
      <c r="M289" s="16" t="str">
        <f t="shared" si="214"/>
        <v>Fail</v>
      </c>
      <c r="N289" t="b">
        <f>IF(Survey!F289="No",TRUE,FALSE)</f>
        <v>0</v>
      </c>
      <c r="O289" t="b">
        <f>Survey!F289=Survey!E289</f>
        <v>1</v>
      </c>
      <c r="P289">
        <f>COUNTIF(Survey!$F$4:$F$695,Survey!F289)</f>
        <v>0</v>
      </c>
      <c r="Q289" s="28">
        <f>LEN(Survey!F289)</f>
        <v>0</v>
      </c>
      <c r="R289" s="16" t="str">
        <f t="shared" si="215"/>
        <v>Pass</v>
      </c>
      <c r="S289" s="29">
        <f>MOD((LEN(Survey!H289)+2),11)</f>
        <v>2</v>
      </c>
      <c r="T289">
        <f>COUNTIF(Survey!$H$4:$H$695,Survey!H289)</f>
        <v>0</v>
      </c>
      <c r="U289" s="28" t="str">
        <f>IF(Survey!$L289="Prospectus fund", "Yes", "No")</f>
        <v>No</v>
      </c>
      <c r="V289" s="16" t="str">
        <f t="shared" si="216"/>
        <v>Pass</v>
      </c>
      <c r="W289" s="29">
        <f>MOD((LEN(Survey!J289)+2),11)</f>
        <v>2</v>
      </c>
      <c r="X289">
        <f>COUNTIF(Survey!$J$4:$J$695,Survey!J289)</f>
        <v>0</v>
      </c>
      <c r="Y289" s="30" t="b">
        <f>IF(OR(Survey!$M289="ETF",Survey!$M289="ETF, alternative mutual fund",Survey!$M289="Closed-end", Survey!$M289="Split share corp", Survey!$I289="Yes"),TRUE,FALSE)</f>
        <v>0</v>
      </c>
      <c r="Z289" s="16" t="str">
        <f>IFERROR(IF(AND(OR(AC289=AD289,AD289 = "Either"),NOT(ISBLANK(Survey!K289))),"Pass","Fail"),"Pass")</f>
        <v>Fail</v>
      </c>
      <c r="AA289" s="31" cm="1">
        <f t="array" ref="AA289">SUM(SUMIF(Survey!CH289:DA289,{"&gt;0","&lt;0"})*{1,-1})</f>
        <v>0</v>
      </c>
      <c r="AB289" s="33" cm="1">
        <f t="array" ref="AB289">SUM(SUMIF(Survey!CK289,{"&gt;0","&lt;0"})*{1,-1})+SUM(SUMIF(Survey!CU289,{"&gt;0","&lt;0"})*{1,-1})</f>
        <v>0</v>
      </c>
      <c r="AC289" s="33">
        <f>Survey!K289</f>
        <v>0</v>
      </c>
      <c r="AD289" s="32" t="str">
        <f t="shared" si="217"/>
        <v>Either</v>
      </c>
      <c r="AE289" s="16" t="str">
        <f t="shared" si="218"/>
        <v>Fail</v>
      </c>
      <c r="AF289" s="58" cm="1">
        <f t="array" ref="AF289">SUM(SUMIF(Survey!CH289:DA289,{"&gt;0","&lt;0"})*{1,-1})+SUM(SUMIF(Survey!DC289:DV289,{"&gt;0","&lt;0"})*{1,-1})</f>
        <v>0</v>
      </c>
      <c r="AG289" s="58">
        <f>IFERROR(AF289/(Survey!$BA289),0)</f>
        <v>0</v>
      </c>
      <c r="AH289" s="104" t="b">
        <f>IF(OR(Survey!$M289="Alternative strategy or hedge",Survey!$M289="Private asset",Survey!$L289="Prospectus fund"),TRUE,FALSE)</f>
        <v>0</v>
      </c>
      <c r="AI289" s="104" t="b">
        <f>NOT(ISBLANK(Survey!$M289))</f>
        <v>0</v>
      </c>
      <c r="AJ289" s="16" t="str">
        <f t="shared" si="219"/>
        <v>Fail</v>
      </c>
      <c r="AK289" t="b">
        <f>IF(Survey!W289="No",TRUE,FALSE)</f>
        <v>0</v>
      </c>
      <c r="AL289" s="119">
        <f>MOD((LEN(Survey!W289)+2),22)</f>
        <v>2</v>
      </c>
      <c r="AM289" t="str">
        <f t="shared" si="220"/>
        <v>Pass</v>
      </c>
      <c r="AN289" s="33" t="b">
        <f>NOT(ISNUMBER(SEARCH("Other",Survey!$Q289)))</f>
        <v>1</v>
      </c>
      <c r="AO289" s="32" t="b">
        <f>NOT(ISBLANK(Survey!$R289))</f>
        <v>0</v>
      </c>
      <c r="AP289" s="16" t="str">
        <f t="shared" si="221"/>
        <v>Pass</v>
      </c>
      <c r="AQ289" s="114">
        <f>COUNTBLANK(Survey!$X289)</f>
        <v>1</v>
      </c>
      <c r="AR289" s="58">
        <f>IF(AND(Survey!L289&lt;&gt;"Exempt fund",OR(Survey!$M289="ETF",Survey!$M289="ETF, alternative mutual fund",Survey!$M289="Mutual fund",Survey!$M289="Alternative mutual fund",Survey!$M289="Money market")),1,0)</f>
        <v>0</v>
      </c>
      <c r="AS289" s="16" t="str">
        <f t="shared" si="222"/>
        <v>Pass</v>
      </c>
      <c r="AT289" s="33" t="b">
        <f>NOT(ISNUMBER(SEARCH("Yes",Survey!$AC289)))</f>
        <v>1</v>
      </c>
      <c r="AU289" s="32" t="b">
        <f>IF(COUNTBLANK(Survey!$AD289:$AE289)=0,TRUE, FALSE)</f>
        <v>0</v>
      </c>
      <c r="AV289" s="16" t="str">
        <f t="shared" si="223"/>
        <v>Pass</v>
      </c>
      <c r="AW289" s="33" t="b">
        <f>NOT(ISNUMBER(SEARCH("Yes",Survey!$AF289)))</f>
        <v>1</v>
      </c>
      <c r="AX289" s="32" t="b">
        <f>NOT(ISBLANK(Survey!$AH289))</f>
        <v>0</v>
      </c>
      <c r="AY289" s="16" t="str">
        <f t="shared" si="224"/>
        <v>Pass</v>
      </c>
      <c r="AZ289" s="33" t="b">
        <f>NOT(OR(ISNUMBER(SEARCH("Other",Survey!$AH289)),ISNUMBER(SEARCH("Multiple",Survey!$AH289))))</f>
        <v>1</v>
      </c>
      <c r="BA289" s="32" t="b">
        <f>NOT(ISBLANK(Survey!$AI289))</f>
        <v>0</v>
      </c>
      <c r="BB289" s="16" t="str">
        <f t="shared" si="225"/>
        <v>Fail</v>
      </c>
      <c r="BC289" s="114">
        <f>IF(ABS(Survey!$BA289)&gt;0, 1,0)</f>
        <v>0</v>
      </c>
      <c r="BD289" s="114">
        <f>IF(COUNTBLANK(Survey!$AL289)=0,1,0)</f>
        <v>0</v>
      </c>
      <c r="BE289" s="16" t="str">
        <f t="shared" si="226"/>
        <v>Pass</v>
      </c>
      <c r="BF289" s="114">
        <f>IF(ISBLANK(Survey!$AL289),0,1)</f>
        <v>0</v>
      </c>
      <c r="BG289" s="133">
        <f>COUNTBLANK(Survey!$AM289)</f>
        <v>1</v>
      </c>
      <c r="BH289" s="16" t="str">
        <f t="shared" si="227"/>
        <v>Pass</v>
      </c>
      <c r="BI289" s="114">
        <f>IF(OR(Survey!$AM289="Closed",ISBLANK(Survey!$AM289)),0,1)</f>
        <v>0</v>
      </c>
      <c r="BJ289" s="133">
        <f>IF(ISBLANK(Survey!$AN289),1,0)</f>
        <v>1</v>
      </c>
      <c r="BK289" s="118" t="str">
        <f t="shared" si="228"/>
        <v>Pass</v>
      </c>
      <c r="BL289" s="31" cm="1">
        <f t="array" ref="BL289">SUM(SUMIF(Survey!AO289:AP289,{"&gt;0","&lt;0"})*{1,-1})</f>
        <v>0</v>
      </c>
      <c r="BM289">
        <f t="shared" si="229"/>
        <v>0</v>
      </c>
      <c r="BN289">
        <f t="shared" si="230"/>
        <v>100</v>
      </c>
      <c r="BO289" s="118" t="str">
        <f t="shared" si="231"/>
        <v>Pass</v>
      </c>
      <c r="BP289">
        <f>IF(Survey!AQ289="No",0,1)</f>
        <v>1</v>
      </c>
      <c r="BQ289" s="207">
        <f>MOD((LEN(Survey!AQ289)+2),22)</f>
        <v>2</v>
      </c>
      <c r="BR289">
        <f>IF(Survey!AR289="No",0,1)</f>
        <v>1</v>
      </c>
      <c r="BS289" s="207">
        <f>MOD((LEN(Survey!AR289)+2),22)</f>
        <v>2</v>
      </c>
      <c r="BT289" s="114">
        <f>COUNTBLANK(Survey!$AQ289:$AS289)+COUNTBLANK(Survey!$AU289)</f>
        <v>4</v>
      </c>
      <c r="BU289" s="114">
        <f>IF(Survey!$I289="Yes",1,0)</f>
        <v>0</v>
      </c>
      <c r="BV289" s="114">
        <f>IF(OR(Survey!$M289="Mutual fund",Survey!$M289="Alternative mutual fund",Survey!$M289="Money market"),1,0)</f>
        <v>0</v>
      </c>
      <c r="BW289" s="119">
        <f>IF(OR(Survey!$M289="ETF",Survey!$M289="ETF, alternative mutual fund"),1,0)</f>
        <v>0</v>
      </c>
      <c r="BX289" s="16" t="str">
        <f t="shared" si="232"/>
        <v>Pass</v>
      </c>
      <c r="BY289" s="33">
        <f>IF(ISNUMBER(SEARCH("Other",Survey!$AS289)), 1, 0)</f>
        <v>0</v>
      </c>
      <c r="BZ289" s="58" t="b">
        <f>NOT(ISBLANK(Survey!$AT289))</f>
        <v>0</v>
      </c>
      <c r="CA289" s="16" t="str">
        <f t="shared" si="233"/>
        <v>Pass</v>
      </c>
      <c r="CB289" s="114">
        <f>IF(Survey!$BB289=0, 0,1)</f>
        <v>0</v>
      </c>
      <c r="CC289" s="58">
        <f>Survey!$AV289</f>
        <v>0</v>
      </c>
      <c r="CD289" s="58">
        <f>Survey!$BC289+Survey!$BD289+ABS(Survey!$BE289)-ABS(Survey!$BF289)-ABS(Survey!$BG289)-ABS(Survey!$BL289)</f>
        <v>0</v>
      </c>
      <c r="CE289" s="138">
        <f>Survey!BB289+(ABS(Survey!$BH289)-ABS(Survey!$BI289)+ABS(Survey!$BJ289)-ABS(Survey!$BK289))*0.5</f>
        <v>0</v>
      </c>
      <c r="CF289" s="58">
        <f t="shared" si="234"/>
        <v>0</v>
      </c>
      <c r="CG289" s="58">
        <f>IF(AND($CC289&gt;$CF289-0.2,$CC289&lt;$CF289+0.2,ISBLANK(Survey!$AV289)=FALSE),0,1)</f>
        <v>1</v>
      </c>
      <c r="CH289" s="133">
        <f>IF(ISBLANK(Survey!$AW289),1,0)</f>
        <v>1</v>
      </c>
      <c r="CI289" s="16" t="str">
        <f t="shared" si="235"/>
        <v>Pass</v>
      </c>
      <c r="CJ289" s="114">
        <f>IF(Survey!$BB289=0, 0,1)</f>
        <v>0</v>
      </c>
      <c r="CK289" s="58">
        <f>IF(AND(Survey!$AX289&gt;=0,Survey!$AX289&lt;=0.2,Survey!$AX289&lt;&gt;""),0,1)</f>
        <v>1</v>
      </c>
      <c r="CL289" s="114">
        <f>IF(ISBLANK(Survey!$AY289),1,0)</f>
        <v>1</v>
      </c>
      <c r="CM289" s="16" t="str">
        <f t="shared" si="236"/>
        <v>Fail</v>
      </c>
      <c r="CN289" s="133">
        <f>Survey!$AZ289</f>
        <v>0</v>
      </c>
      <c r="CO289" s="16" t="str">
        <f t="shared" si="237"/>
        <v>Pass</v>
      </c>
      <c r="CP289" s="31">
        <f>Survey!$BA289</f>
        <v>0</v>
      </c>
      <c r="CQ289" s="138">
        <f>Survey!$BB289+Survey!$BC289+Survey!$BD289+ABS(Survey!$BE289)-ABS(Survey!$BF289)-ABS(Survey!$BG289)+ABS(Survey!$BH289)-ABS(Survey!$BI289)+ABS(Survey!$BJ289)-ABS(Survey!$BK289)-ABS(Survey!$BL289)+Survey!$BM289</f>
        <v>0</v>
      </c>
      <c r="CR289" s="30">
        <f t="shared" si="238"/>
        <v>0</v>
      </c>
      <c r="CS289" s="17">
        <f t="shared" si="239"/>
        <v>0</v>
      </c>
      <c r="CT289" s="16" t="str">
        <f t="shared" si="240"/>
        <v>Pass</v>
      </c>
      <c r="CU289" s="33" t="b">
        <f>IF(ABS(Survey!$BM289)=0,TRUE,FALSE)</f>
        <v>1</v>
      </c>
      <c r="CV289" s="32" t="b">
        <f>NOT(ISBLANK(Survey!$BN289))</f>
        <v>0</v>
      </c>
      <c r="CW289" t="str">
        <f t="shared" si="241"/>
        <v>Fail</v>
      </c>
      <c r="CX289" s="25">
        <f>Survey!$BA289</f>
        <v>0</v>
      </c>
      <c r="CY289" s="25" cm="1">
        <f t="array" ref="CY289">SUM(SUMIF(Survey!BP289:BW289,{"&gt;0","&lt;0"})*{1,-1})-SUM(SUMIF(Survey!BY289:CF289,{"&gt;0","&lt;0"})*{1,-1})</f>
        <v>0</v>
      </c>
      <c r="CZ289" s="30" t="str">
        <f t="shared" si="242"/>
        <v>No holdings</v>
      </c>
      <c r="DA289">
        <f t="shared" si="243"/>
        <v>0</v>
      </c>
      <c r="DB289" s="16" t="str">
        <f t="shared" si="244"/>
        <v>Fail</v>
      </c>
      <c r="DC289" s="31">
        <f>Survey!$BA289</f>
        <v>0</v>
      </c>
      <c r="DD289" s="31" cm="1">
        <f t="array" ref="DD289">SUM(SUMIF(Survey!CH289:DA289,{"&gt;0","&lt;0"})*{1,-1})-SUM(SUMIF(Survey!DC289:DV289,{"&gt;0","&lt;0"})*{1,-1})</f>
        <v>0</v>
      </c>
      <c r="DE289" s="30" t="str">
        <f t="shared" si="245"/>
        <v>No holdings</v>
      </c>
      <c r="DF289" s="17">
        <f t="shared" si="246"/>
        <v>0</v>
      </c>
      <c r="DG289" s="16" t="str">
        <f t="shared" si="247"/>
        <v>Pass</v>
      </c>
      <c r="DH289" s="33" t="b">
        <f>IF(ABS(Survey!$DA289)=0,TRUE,FALSE)</f>
        <v>1</v>
      </c>
      <c r="DI289" s="32" t="b">
        <f>NOT(ISBLANK(Survey!$DB289))</f>
        <v>0</v>
      </c>
      <c r="DJ289" s="16" t="str">
        <f t="shared" si="248"/>
        <v>Pass</v>
      </c>
      <c r="DK289" s="33" t="b">
        <f>IF(ABS(Survey!$DV289)=0,TRUE,FALSE)</f>
        <v>1</v>
      </c>
      <c r="DL289" s="32" t="b">
        <f>NOT(ISBLANK(Survey!$DW289))</f>
        <v>0</v>
      </c>
      <c r="DM289" t="str">
        <f t="shared" si="249"/>
        <v>Pass</v>
      </c>
      <c r="DN289" s="25" cm="1">
        <f t="array" ref="DN289">SUM(SUMIF(Survey!CW289,{"&gt;0","&lt;0"})*{1,-1})+SUM(SUMIF(Survey!DR289,{"&gt;0","&lt;0"})*{1,-1})</f>
        <v>0</v>
      </c>
      <c r="DO289" s="25">
        <f>SUM(SUMIF(Survey!DY289:EE289,{"&gt;0","&lt;0"})*{1,-1})+SUM(SUMIF(Survey!EG289:EM289,{"&gt;0","&lt;0"})*{1,-1})</f>
        <v>0</v>
      </c>
      <c r="DP289">
        <f t="shared" si="250"/>
        <v>0</v>
      </c>
      <c r="DQ289">
        <f t="shared" si="251"/>
        <v>0</v>
      </c>
      <c r="DR289" s="16" t="str">
        <f t="shared" si="252"/>
        <v>Pass</v>
      </c>
      <c r="DS289" s="33" t="b">
        <f>IF(ABS(Survey!$EE289)=0,TRUE,FALSE)</f>
        <v>1</v>
      </c>
      <c r="DT289" s="32" t="b">
        <f>NOT(ISBLANK(Survey!EF289))</f>
        <v>0</v>
      </c>
      <c r="DU289" s="16" t="str">
        <f t="shared" si="253"/>
        <v>Pass</v>
      </c>
      <c r="DV289" s="33" t="b">
        <f>IF(ABS(Survey!$EM289)=0,TRUE,FALSE)</f>
        <v>1</v>
      </c>
      <c r="DW289" s="32" t="b">
        <f>NOT(ISBLANK(Survey!$EN289))</f>
        <v>0</v>
      </c>
      <c r="DX289" s="16" t="str">
        <f t="shared" si="254"/>
        <v>Fail</v>
      </c>
      <c r="DY289" s="31">
        <f>SUM(SUMIF(Survey!ET289:EV289,{"&gt;0","&lt;0"})*{1,-1})</f>
        <v>0</v>
      </c>
      <c r="DZ289">
        <f t="shared" si="255"/>
        <v>0</v>
      </c>
      <c r="EA289">
        <f t="shared" si="256"/>
        <v>100</v>
      </c>
      <c r="EB289" s="30" t="b">
        <f>IF(OR(Survey!$M289="ETF",Survey!$M289="ETF, alternative mutual fund",Survey!$M289="Closed-end", Survey!$M289="Split share corp"),TRUE,FALSE)</f>
        <v>0</v>
      </c>
      <c r="EC289" s="16" t="str">
        <f t="shared" si="257"/>
        <v>Fail</v>
      </c>
      <c r="ED289" s="31">
        <f>SUM(SUMIF(Survey!EX289:FD289,{"&gt;0","&lt;0"})*{1,-1})</f>
        <v>0</v>
      </c>
      <c r="EE289">
        <f t="shared" si="258"/>
        <v>0</v>
      </c>
      <c r="EF289" s="17">
        <f t="shared" si="259"/>
        <v>100</v>
      </c>
      <c r="EG289" s="16" t="str">
        <f t="shared" si="260"/>
        <v>Fail</v>
      </c>
      <c r="EH289" s="31">
        <f>SUM(SUMIF(Survey!FF289:FL289,{"&gt;0","&lt;0"})*{1,-1})</f>
        <v>0</v>
      </c>
      <c r="EI289">
        <f t="shared" si="261"/>
        <v>0</v>
      </c>
      <c r="EJ289" s="17">
        <f t="shared" si="262"/>
        <v>100</v>
      </c>
    </row>
    <row r="290" spans="1:140">
      <c r="A290">
        <v>290</v>
      </c>
      <c r="B290" t="str">
        <f t="shared" si="210"/>
        <v>Pass</v>
      </c>
      <c r="C290" t="str">
        <f>IF(COUNTBLANK(Survey!B290:FM290)=$C$2, "Pass", "Fail")</f>
        <v>Pass</v>
      </c>
      <c r="D290" s="16" t="str">
        <f t="shared" si="211"/>
        <v>Fail</v>
      </c>
      <c r="E290" t="str">
        <f>IF(OR(ISBLANK(Survey!AL290),COUNTIF(G290:BJ290,"Fail")),"Fail","Pass")</f>
        <v>Fail</v>
      </c>
      <c r="F290" s="265"/>
      <c r="G290" s="16" t="str">
        <f t="shared" si="212"/>
        <v>Fail</v>
      </c>
      <c r="H290" s="139">
        <f>COUNTBLANK(Survey!B290:D290)+COUNTBLANK(Survey!G290)+COUNTBLANK(Survey!I290)+COUNTBLANK(Survey!K290:M290)+COUNTBLANK(Survey!P290:Q290)+COUNTBLANK(Survey!T290:W290)+COUNTBLANK(Survey!Z290:AC290)+COUNTBLANK(Survey!AF290:AG290)+COUNTBLANK(Survey!AK290:AK290)</f>
        <v>21</v>
      </c>
      <c r="I290" t="str">
        <f t="shared" si="213"/>
        <v>Fail</v>
      </c>
      <c r="J290" t="b">
        <f>IF(Survey!E290="No",TRUE,FALSE)</f>
        <v>0</v>
      </c>
      <c r="K290" s="29" cm="1">
        <f t="array" ref="K290">IF(COUNTA(Survey!$E$4:$E$695)=1, 0, SUM(IF(COUNTIF(Survey!$E$4:$E$695, Survey!$E$4:$E$695)=1,1,0)))</f>
        <v>0</v>
      </c>
      <c r="L290" s="29">
        <f>LEN(Survey!E290)</f>
        <v>0</v>
      </c>
      <c r="M290" s="16" t="str">
        <f t="shared" si="214"/>
        <v>Fail</v>
      </c>
      <c r="N290" t="b">
        <f>IF(Survey!F290="No",TRUE,FALSE)</f>
        <v>0</v>
      </c>
      <c r="O290" t="b">
        <f>Survey!F290=Survey!E290</f>
        <v>1</v>
      </c>
      <c r="P290">
        <f>COUNTIF(Survey!$F$4:$F$695,Survey!F290)</f>
        <v>0</v>
      </c>
      <c r="Q290" s="28">
        <f>LEN(Survey!F290)</f>
        <v>0</v>
      </c>
      <c r="R290" s="16" t="str">
        <f t="shared" si="215"/>
        <v>Pass</v>
      </c>
      <c r="S290" s="29">
        <f>MOD((LEN(Survey!H290)+2),11)</f>
        <v>2</v>
      </c>
      <c r="T290">
        <f>COUNTIF(Survey!$H$4:$H$695,Survey!H290)</f>
        <v>0</v>
      </c>
      <c r="U290" s="28" t="str">
        <f>IF(Survey!$L290="Prospectus fund", "Yes", "No")</f>
        <v>No</v>
      </c>
      <c r="V290" s="16" t="str">
        <f t="shared" si="216"/>
        <v>Pass</v>
      </c>
      <c r="W290" s="29">
        <f>MOD((LEN(Survey!J290)+2),11)</f>
        <v>2</v>
      </c>
      <c r="X290">
        <f>COUNTIF(Survey!$J$4:$J$695,Survey!J290)</f>
        <v>0</v>
      </c>
      <c r="Y290" s="30" t="b">
        <f>IF(OR(Survey!$M290="ETF",Survey!$M290="ETF, alternative mutual fund",Survey!$M290="Closed-end", Survey!$M290="Split share corp", Survey!$I290="Yes"),TRUE,FALSE)</f>
        <v>0</v>
      </c>
      <c r="Z290" s="16" t="str">
        <f>IFERROR(IF(AND(OR(AC290=AD290,AD290 = "Either"),NOT(ISBLANK(Survey!K290))),"Pass","Fail"),"Pass")</f>
        <v>Fail</v>
      </c>
      <c r="AA290" s="31" cm="1">
        <f t="array" ref="AA290">SUM(SUMIF(Survey!CH290:DA290,{"&gt;0","&lt;0"})*{1,-1})</f>
        <v>0</v>
      </c>
      <c r="AB290" s="33" cm="1">
        <f t="array" ref="AB290">SUM(SUMIF(Survey!CK290,{"&gt;0","&lt;0"})*{1,-1})+SUM(SUMIF(Survey!CU290,{"&gt;0","&lt;0"})*{1,-1})</f>
        <v>0</v>
      </c>
      <c r="AC290" s="33">
        <f>Survey!K290</f>
        <v>0</v>
      </c>
      <c r="AD290" s="32" t="str">
        <f t="shared" si="217"/>
        <v>Either</v>
      </c>
      <c r="AE290" s="16" t="str">
        <f t="shared" si="218"/>
        <v>Fail</v>
      </c>
      <c r="AF290" s="58" cm="1">
        <f t="array" ref="AF290">SUM(SUMIF(Survey!CH290:DA290,{"&gt;0","&lt;0"})*{1,-1})+SUM(SUMIF(Survey!DC290:DV290,{"&gt;0","&lt;0"})*{1,-1})</f>
        <v>0</v>
      </c>
      <c r="AG290" s="58">
        <f>IFERROR(AF290/(Survey!$BA290),0)</f>
        <v>0</v>
      </c>
      <c r="AH290" s="104" t="b">
        <f>IF(OR(Survey!$M290="Alternative strategy or hedge",Survey!$M290="Private asset",Survey!$L290="Prospectus fund"),TRUE,FALSE)</f>
        <v>0</v>
      </c>
      <c r="AI290" s="104" t="b">
        <f>NOT(ISBLANK(Survey!$M290))</f>
        <v>0</v>
      </c>
      <c r="AJ290" s="16" t="str">
        <f t="shared" si="219"/>
        <v>Fail</v>
      </c>
      <c r="AK290" t="b">
        <f>IF(Survey!W290="No",TRUE,FALSE)</f>
        <v>0</v>
      </c>
      <c r="AL290" s="119">
        <f>MOD((LEN(Survey!W290)+2),22)</f>
        <v>2</v>
      </c>
      <c r="AM290" t="str">
        <f t="shared" si="220"/>
        <v>Pass</v>
      </c>
      <c r="AN290" s="33" t="b">
        <f>NOT(ISNUMBER(SEARCH("Other",Survey!$Q290)))</f>
        <v>1</v>
      </c>
      <c r="AO290" s="32" t="b">
        <f>NOT(ISBLANK(Survey!$R290))</f>
        <v>0</v>
      </c>
      <c r="AP290" s="16" t="str">
        <f t="shared" si="221"/>
        <v>Pass</v>
      </c>
      <c r="AQ290" s="114">
        <f>COUNTBLANK(Survey!$X290)</f>
        <v>1</v>
      </c>
      <c r="AR290" s="58">
        <f>IF(AND(Survey!L290&lt;&gt;"Exempt fund",OR(Survey!$M290="ETF",Survey!$M290="ETF, alternative mutual fund",Survey!$M290="Mutual fund",Survey!$M290="Alternative mutual fund",Survey!$M290="Money market")),1,0)</f>
        <v>0</v>
      </c>
      <c r="AS290" s="16" t="str">
        <f t="shared" si="222"/>
        <v>Pass</v>
      </c>
      <c r="AT290" s="33" t="b">
        <f>NOT(ISNUMBER(SEARCH("Yes",Survey!$AC290)))</f>
        <v>1</v>
      </c>
      <c r="AU290" s="32" t="b">
        <f>IF(COUNTBLANK(Survey!$AD290:$AE290)=0,TRUE, FALSE)</f>
        <v>0</v>
      </c>
      <c r="AV290" s="16" t="str">
        <f t="shared" si="223"/>
        <v>Pass</v>
      </c>
      <c r="AW290" s="33" t="b">
        <f>NOT(ISNUMBER(SEARCH("Yes",Survey!$AF290)))</f>
        <v>1</v>
      </c>
      <c r="AX290" s="32" t="b">
        <f>NOT(ISBLANK(Survey!$AH290))</f>
        <v>0</v>
      </c>
      <c r="AY290" s="16" t="str">
        <f t="shared" si="224"/>
        <v>Pass</v>
      </c>
      <c r="AZ290" s="33" t="b">
        <f>NOT(OR(ISNUMBER(SEARCH("Other",Survey!$AH290)),ISNUMBER(SEARCH("Multiple",Survey!$AH290))))</f>
        <v>1</v>
      </c>
      <c r="BA290" s="32" t="b">
        <f>NOT(ISBLANK(Survey!$AI290))</f>
        <v>0</v>
      </c>
      <c r="BB290" s="16" t="str">
        <f t="shared" si="225"/>
        <v>Fail</v>
      </c>
      <c r="BC290" s="114">
        <f>IF(ABS(Survey!$BA290)&gt;0, 1,0)</f>
        <v>0</v>
      </c>
      <c r="BD290" s="114">
        <f>IF(COUNTBLANK(Survey!$AL290)=0,1,0)</f>
        <v>0</v>
      </c>
      <c r="BE290" s="16" t="str">
        <f t="shared" si="226"/>
        <v>Pass</v>
      </c>
      <c r="BF290" s="114">
        <f>IF(ISBLANK(Survey!$AL290),0,1)</f>
        <v>0</v>
      </c>
      <c r="BG290" s="133">
        <f>COUNTBLANK(Survey!$AM290)</f>
        <v>1</v>
      </c>
      <c r="BH290" s="16" t="str">
        <f t="shared" si="227"/>
        <v>Pass</v>
      </c>
      <c r="BI290" s="114">
        <f>IF(OR(Survey!$AM290="Closed",ISBLANK(Survey!$AM290)),0,1)</f>
        <v>0</v>
      </c>
      <c r="BJ290" s="133">
        <f>IF(ISBLANK(Survey!$AN290),1,0)</f>
        <v>1</v>
      </c>
      <c r="BK290" s="118" t="str">
        <f t="shared" si="228"/>
        <v>Pass</v>
      </c>
      <c r="BL290" s="31" cm="1">
        <f t="array" ref="BL290">SUM(SUMIF(Survey!AO290:AP290,{"&gt;0","&lt;0"})*{1,-1})</f>
        <v>0</v>
      </c>
      <c r="BM290">
        <f t="shared" si="229"/>
        <v>0</v>
      </c>
      <c r="BN290">
        <f t="shared" si="230"/>
        <v>100</v>
      </c>
      <c r="BO290" s="118" t="str">
        <f t="shared" si="231"/>
        <v>Pass</v>
      </c>
      <c r="BP290">
        <f>IF(Survey!AQ290="No",0,1)</f>
        <v>1</v>
      </c>
      <c r="BQ290" s="207">
        <f>MOD((LEN(Survey!AQ290)+2),22)</f>
        <v>2</v>
      </c>
      <c r="BR290">
        <f>IF(Survey!AR290="No",0,1)</f>
        <v>1</v>
      </c>
      <c r="BS290" s="207">
        <f>MOD((LEN(Survey!AR290)+2),22)</f>
        <v>2</v>
      </c>
      <c r="BT290" s="114">
        <f>COUNTBLANK(Survey!$AQ290:$AS290)+COUNTBLANK(Survey!$AU290)</f>
        <v>4</v>
      </c>
      <c r="BU290" s="114">
        <f>IF(Survey!$I290="Yes",1,0)</f>
        <v>0</v>
      </c>
      <c r="BV290" s="114">
        <f>IF(OR(Survey!$M290="Mutual fund",Survey!$M290="Alternative mutual fund",Survey!$M290="Money market"),1,0)</f>
        <v>0</v>
      </c>
      <c r="BW290" s="119">
        <f>IF(OR(Survey!$M290="ETF",Survey!$M290="ETF, alternative mutual fund"),1,0)</f>
        <v>0</v>
      </c>
      <c r="BX290" s="16" t="str">
        <f t="shared" si="232"/>
        <v>Pass</v>
      </c>
      <c r="BY290" s="33">
        <f>IF(ISNUMBER(SEARCH("Other",Survey!$AS290)), 1, 0)</f>
        <v>0</v>
      </c>
      <c r="BZ290" s="58" t="b">
        <f>NOT(ISBLANK(Survey!$AT290))</f>
        <v>0</v>
      </c>
      <c r="CA290" s="16" t="str">
        <f t="shared" si="233"/>
        <v>Pass</v>
      </c>
      <c r="CB290" s="114">
        <f>IF(Survey!$BB290=0, 0,1)</f>
        <v>0</v>
      </c>
      <c r="CC290" s="58">
        <f>Survey!$AV290</f>
        <v>0</v>
      </c>
      <c r="CD290" s="58">
        <f>Survey!$BC290+Survey!$BD290+ABS(Survey!$BE290)-ABS(Survey!$BF290)-ABS(Survey!$BG290)-ABS(Survey!$BL290)</f>
        <v>0</v>
      </c>
      <c r="CE290" s="138">
        <f>Survey!BB290+(ABS(Survey!$BH290)-ABS(Survey!$BI290)+ABS(Survey!$BJ290)-ABS(Survey!$BK290))*0.5</f>
        <v>0</v>
      </c>
      <c r="CF290" s="58">
        <f t="shared" si="234"/>
        <v>0</v>
      </c>
      <c r="CG290" s="58">
        <f>IF(AND($CC290&gt;$CF290-0.2,$CC290&lt;$CF290+0.2,ISBLANK(Survey!$AV290)=FALSE),0,1)</f>
        <v>1</v>
      </c>
      <c r="CH290" s="133">
        <f>IF(ISBLANK(Survey!$AW290),1,0)</f>
        <v>1</v>
      </c>
      <c r="CI290" s="16" t="str">
        <f t="shared" si="235"/>
        <v>Pass</v>
      </c>
      <c r="CJ290" s="114">
        <f>IF(Survey!$BB290=0, 0,1)</f>
        <v>0</v>
      </c>
      <c r="CK290" s="58">
        <f>IF(AND(Survey!$AX290&gt;=0,Survey!$AX290&lt;=0.2,Survey!$AX290&lt;&gt;""),0,1)</f>
        <v>1</v>
      </c>
      <c r="CL290" s="114">
        <f>IF(ISBLANK(Survey!$AY290),1,0)</f>
        <v>1</v>
      </c>
      <c r="CM290" s="16" t="str">
        <f t="shared" si="236"/>
        <v>Fail</v>
      </c>
      <c r="CN290" s="133">
        <f>Survey!$AZ290</f>
        <v>0</v>
      </c>
      <c r="CO290" s="16" t="str">
        <f t="shared" si="237"/>
        <v>Pass</v>
      </c>
      <c r="CP290" s="31">
        <f>Survey!$BA290</f>
        <v>0</v>
      </c>
      <c r="CQ290" s="138">
        <f>Survey!$BB290+Survey!$BC290+Survey!$BD290+ABS(Survey!$BE290)-ABS(Survey!$BF290)-ABS(Survey!$BG290)+ABS(Survey!$BH290)-ABS(Survey!$BI290)+ABS(Survey!$BJ290)-ABS(Survey!$BK290)-ABS(Survey!$BL290)+Survey!$BM290</f>
        <v>0</v>
      </c>
      <c r="CR290" s="30">
        <f t="shared" si="238"/>
        <v>0</v>
      </c>
      <c r="CS290" s="17">
        <f t="shared" si="239"/>
        <v>0</v>
      </c>
      <c r="CT290" s="16" t="str">
        <f t="shared" si="240"/>
        <v>Pass</v>
      </c>
      <c r="CU290" s="33" t="b">
        <f>IF(ABS(Survey!$BM290)=0,TRUE,FALSE)</f>
        <v>1</v>
      </c>
      <c r="CV290" s="32" t="b">
        <f>NOT(ISBLANK(Survey!$BN290))</f>
        <v>0</v>
      </c>
      <c r="CW290" t="str">
        <f t="shared" si="241"/>
        <v>Fail</v>
      </c>
      <c r="CX290" s="25">
        <f>Survey!$BA290</f>
        <v>0</v>
      </c>
      <c r="CY290" s="25" cm="1">
        <f t="array" ref="CY290">SUM(SUMIF(Survey!BP290:BW290,{"&gt;0","&lt;0"})*{1,-1})-SUM(SUMIF(Survey!BY290:CF290,{"&gt;0","&lt;0"})*{1,-1})</f>
        <v>0</v>
      </c>
      <c r="CZ290" s="30" t="str">
        <f t="shared" si="242"/>
        <v>No holdings</v>
      </c>
      <c r="DA290">
        <f t="shared" si="243"/>
        <v>0</v>
      </c>
      <c r="DB290" s="16" t="str">
        <f t="shared" si="244"/>
        <v>Fail</v>
      </c>
      <c r="DC290" s="31">
        <f>Survey!$BA290</f>
        <v>0</v>
      </c>
      <c r="DD290" s="31" cm="1">
        <f t="array" ref="DD290">SUM(SUMIF(Survey!CH290:DA290,{"&gt;0","&lt;0"})*{1,-1})-SUM(SUMIF(Survey!DC290:DV290,{"&gt;0","&lt;0"})*{1,-1})</f>
        <v>0</v>
      </c>
      <c r="DE290" s="30" t="str">
        <f t="shared" si="245"/>
        <v>No holdings</v>
      </c>
      <c r="DF290" s="17">
        <f t="shared" si="246"/>
        <v>0</v>
      </c>
      <c r="DG290" s="16" t="str">
        <f t="shared" si="247"/>
        <v>Pass</v>
      </c>
      <c r="DH290" s="33" t="b">
        <f>IF(ABS(Survey!$DA290)=0,TRUE,FALSE)</f>
        <v>1</v>
      </c>
      <c r="DI290" s="32" t="b">
        <f>NOT(ISBLANK(Survey!$DB290))</f>
        <v>0</v>
      </c>
      <c r="DJ290" s="16" t="str">
        <f t="shared" si="248"/>
        <v>Pass</v>
      </c>
      <c r="DK290" s="33" t="b">
        <f>IF(ABS(Survey!$DV290)=0,TRUE,FALSE)</f>
        <v>1</v>
      </c>
      <c r="DL290" s="32" t="b">
        <f>NOT(ISBLANK(Survey!$DW290))</f>
        <v>0</v>
      </c>
      <c r="DM290" t="str">
        <f t="shared" si="249"/>
        <v>Pass</v>
      </c>
      <c r="DN290" s="25" cm="1">
        <f t="array" ref="DN290">SUM(SUMIF(Survey!CW290,{"&gt;0","&lt;0"})*{1,-1})+SUM(SUMIF(Survey!DR290,{"&gt;0","&lt;0"})*{1,-1})</f>
        <v>0</v>
      </c>
      <c r="DO290" s="25">
        <f>SUM(SUMIF(Survey!DY290:EE290,{"&gt;0","&lt;0"})*{1,-1})+SUM(SUMIF(Survey!EG290:EM290,{"&gt;0","&lt;0"})*{1,-1})</f>
        <v>0</v>
      </c>
      <c r="DP290">
        <f t="shared" si="250"/>
        <v>0</v>
      </c>
      <c r="DQ290">
        <f t="shared" si="251"/>
        <v>0</v>
      </c>
      <c r="DR290" s="16" t="str">
        <f t="shared" si="252"/>
        <v>Pass</v>
      </c>
      <c r="DS290" s="33" t="b">
        <f>IF(ABS(Survey!$EE290)=0,TRUE,FALSE)</f>
        <v>1</v>
      </c>
      <c r="DT290" s="32" t="b">
        <f>NOT(ISBLANK(Survey!EF290))</f>
        <v>0</v>
      </c>
      <c r="DU290" s="16" t="str">
        <f t="shared" si="253"/>
        <v>Pass</v>
      </c>
      <c r="DV290" s="33" t="b">
        <f>IF(ABS(Survey!$EM290)=0,TRUE,FALSE)</f>
        <v>1</v>
      </c>
      <c r="DW290" s="32" t="b">
        <f>NOT(ISBLANK(Survey!$EN290))</f>
        <v>0</v>
      </c>
      <c r="DX290" s="16" t="str">
        <f t="shared" si="254"/>
        <v>Fail</v>
      </c>
      <c r="DY290" s="31">
        <f>SUM(SUMIF(Survey!ET290:EV290,{"&gt;0","&lt;0"})*{1,-1})</f>
        <v>0</v>
      </c>
      <c r="DZ290">
        <f t="shared" si="255"/>
        <v>0</v>
      </c>
      <c r="EA290">
        <f t="shared" si="256"/>
        <v>100</v>
      </c>
      <c r="EB290" s="30" t="b">
        <f>IF(OR(Survey!$M290="ETF",Survey!$M290="ETF, alternative mutual fund",Survey!$M290="Closed-end", Survey!$M290="Split share corp"),TRUE,FALSE)</f>
        <v>0</v>
      </c>
      <c r="EC290" s="16" t="str">
        <f t="shared" si="257"/>
        <v>Fail</v>
      </c>
      <c r="ED290" s="31">
        <f>SUM(SUMIF(Survey!EX290:FD290,{"&gt;0","&lt;0"})*{1,-1})</f>
        <v>0</v>
      </c>
      <c r="EE290">
        <f t="shared" si="258"/>
        <v>0</v>
      </c>
      <c r="EF290" s="17">
        <f t="shared" si="259"/>
        <v>100</v>
      </c>
      <c r="EG290" s="16" t="str">
        <f t="shared" si="260"/>
        <v>Fail</v>
      </c>
      <c r="EH290" s="31">
        <f>SUM(SUMIF(Survey!FF290:FL290,{"&gt;0","&lt;0"})*{1,-1})</f>
        <v>0</v>
      </c>
      <c r="EI290">
        <f t="shared" si="261"/>
        <v>0</v>
      </c>
      <c r="EJ290" s="17">
        <f t="shared" si="262"/>
        <v>100</v>
      </c>
    </row>
    <row r="291" spans="1:140">
      <c r="A291">
        <v>291</v>
      </c>
      <c r="B291" t="str">
        <f t="shared" si="210"/>
        <v>Pass</v>
      </c>
      <c r="C291" t="str">
        <f>IF(COUNTBLANK(Survey!B291:FM291)=$C$2, "Pass", "Fail")</f>
        <v>Pass</v>
      </c>
      <c r="D291" s="16" t="str">
        <f t="shared" si="211"/>
        <v>Fail</v>
      </c>
      <c r="E291" t="str">
        <f>IF(OR(ISBLANK(Survey!AL291),COUNTIF(G291:BJ291,"Fail")),"Fail","Pass")</f>
        <v>Fail</v>
      </c>
      <c r="F291" s="265"/>
      <c r="G291" s="16" t="str">
        <f t="shared" si="212"/>
        <v>Fail</v>
      </c>
      <c r="H291" s="139">
        <f>COUNTBLANK(Survey!B291:D291)+COUNTBLANK(Survey!G291)+COUNTBLANK(Survey!I291)+COUNTBLANK(Survey!K291:M291)+COUNTBLANK(Survey!P291:Q291)+COUNTBLANK(Survey!T291:W291)+COUNTBLANK(Survey!Z291:AC291)+COUNTBLANK(Survey!AF291:AG291)+COUNTBLANK(Survey!AK291:AK291)</f>
        <v>21</v>
      </c>
      <c r="I291" t="str">
        <f t="shared" si="213"/>
        <v>Fail</v>
      </c>
      <c r="J291" t="b">
        <f>IF(Survey!E291="No",TRUE,FALSE)</f>
        <v>0</v>
      </c>
      <c r="K291" s="29" cm="1">
        <f t="array" ref="K291">IF(COUNTA(Survey!$E$4:$E$695)=1, 0, SUM(IF(COUNTIF(Survey!$E$4:$E$695, Survey!$E$4:$E$695)=1,1,0)))</f>
        <v>0</v>
      </c>
      <c r="L291" s="29">
        <f>LEN(Survey!E291)</f>
        <v>0</v>
      </c>
      <c r="M291" s="16" t="str">
        <f t="shared" si="214"/>
        <v>Fail</v>
      </c>
      <c r="N291" t="b">
        <f>IF(Survey!F291="No",TRUE,FALSE)</f>
        <v>0</v>
      </c>
      <c r="O291" t="b">
        <f>Survey!F291=Survey!E291</f>
        <v>1</v>
      </c>
      <c r="P291">
        <f>COUNTIF(Survey!$F$4:$F$695,Survey!F291)</f>
        <v>0</v>
      </c>
      <c r="Q291" s="28">
        <f>LEN(Survey!F291)</f>
        <v>0</v>
      </c>
      <c r="R291" s="16" t="str">
        <f t="shared" si="215"/>
        <v>Pass</v>
      </c>
      <c r="S291" s="29">
        <f>MOD((LEN(Survey!H291)+2),11)</f>
        <v>2</v>
      </c>
      <c r="T291">
        <f>COUNTIF(Survey!$H$4:$H$695,Survey!H291)</f>
        <v>0</v>
      </c>
      <c r="U291" s="28" t="str">
        <f>IF(Survey!$L291="Prospectus fund", "Yes", "No")</f>
        <v>No</v>
      </c>
      <c r="V291" s="16" t="str">
        <f t="shared" si="216"/>
        <v>Pass</v>
      </c>
      <c r="W291" s="29">
        <f>MOD((LEN(Survey!J291)+2),11)</f>
        <v>2</v>
      </c>
      <c r="X291">
        <f>COUNTIF(Survey!$J$4:$J$695,Survey!J291)</f>
        <v>0</v>
      </c>
      <c r="Y291" s="30" t="b">
        <f>IF(OR(Survey!$M291="ETF",Survey!$M291="ETF, alternative mutual fund",Survey!$M291="Closed-end", Survey!$M291="Split share corp", Survey!$I291="Yes"),TRUE,FALSE)</f>
        <v>0</v>
      </c>
      <c r="Z291" s="16" t="str">
        <f>IFERROR(IF(AND(OR(AC291=AD291,AD291 = "Either"),NOT(ISBLANK(Survey!K291))),"Pass","Fail"),"Pass")</f>
        <v>Fail</v>
      </c>
      <c r="AA291" s="31" cm="1">
        <f t="array" ref="AA291">SUM(SUMIF(Survey!CH291:DA291,{"&gt;0","&lt;0"})*{1,-1})</f>
        <v>0</v>
      </c>
      <c r="AB291" s="33" cm="1">
        <f t="array" ref="AB291">SUM(SUMIF(Survey!CK291,{"&gt;0","&lt;0"})*{1,-1})+SUM(SUMIF(Survey!CU291,{"&gt;0","&lt;0"})*{1,-1})</f>
        <v>0</v>
      </c>
      <c r="AC291" s="33">
        <f>Survey!K291</f>
        <v>0</v>
      </c>
      <c r="AD291" s="32" t="str">
        <f t="shared" si="217"/>
        <v>Either</v>
      </c>
      <c r="AE291" s="16" t="str">
        <f t="shared" si="218"/>
        <v>Fail</v>
      </c>
      <c r="AF291" s="58" cm="1">
        <f t="array" ref="AF291">SUM(SUMIF(Survey!CH291:DA291,{"&gt;0","&lt;0"})*{1,-1})+SUM(SUMIF(Survey!DC291:DV291,{"&gt;0","&lt;0"})*{1,-1})</f>
        <v>0</v>
      </c>
      <c r="AG291" s="58">
        <f>IFERROR(AF291/(Survey!$BA291),0)</f>
        <v>0</v>
      </c>
      <c r="AH291" s="104" t="b">
        <f>IF(OR(Survey!$M291="Alternative strategy or hedge",Survey!$M291="Private asset",Survey!$L291="Prospectus fund"),TRUE,FALSE)</f>
        <v>0</v>
      </c>
      <c r="AI291" s="104" t="b">
        <f>NOT(ISBLANK(Survey!$M291))</f>
        <v>0</v>
      </c>
      <c r="AJ291" s="16" t="str">
        <f t="shared" si="219"/>
        <v>Fail</v>
      </c>
      <c r="AK291" t="b">
        <f>IF(Survey!W291="No",TRUE,FALSE)</f>
        <v>0</v>
      </c>
      <c r="AL291" s="119">
        <f>MOD((LEN(Survey!W291)+2),22)</f>
        <v>2</v>
      </c>
      <c r="AM291" t="str">
        <f t="shared" si="220"/>
        <v>Pass</v>
      </c>
      <c r="AN291" s="33" t="b">
        <f>NOT(ISNUMBER(SEARCH("Other",Survey!$Q291)))</f>
        <v>1</v>
      </c>
      <c r="AO291" s="32" t="b">
        <f>NOT(ISBLANK(Survey!$R291))</f>
        <v>0</v>
      </c>
      <c r="AP291" s="16" t="str">
        <f t="shared" si="221"/>
        <v>Pass</v>
      </c>
      <c r="AQ291" s="114">
        <f>COUNTBLANK(Survey!$X291)</f>
        <v>1</v>
      </c>
      <c r="AR291" s="58">
        <f>IF(AND(Survey!L291&lt;&gt;"Exempt fund",OR(Survey!$M291="ETF",Survey!$M291="ETF, alternative mutual fund",Survey!$M291="Mutual fund",Survey!$M291="Alternative mutual fund",Survey!$M291="Money market")),1,0)</f>
        <v>0</v>
      </c>
      <c r="AS291" s="16" t="str">
        <f t="shared" si="222"/>
        <v>Pass</v>
      </c>
      <c r="AT291" s="33" t="b">
        <f>NOT(ISNUMBER(SEARCH("Yes",Survey!$AC291)))</f>
        <v>1</v>
      </c>
      <c r="AU291" s="32" t="b">
        <f>IF(COUNTBLANK(Survey!$AD291:$AE291)=0,TRUE, FALSE)</f>
        <v>0</v>
      </c>
      <c r="AV291" s="16" t="str">
        <f t="shared" si="223"/>
        <v>Pass</v>
      </c>
      <c r="AW291" s="33" t="b">
        <f>NOT(ISNUMBER(SEARCH("Yes",Survey!$AF291)))</f>
        <v>1</v>
      </c>
      <c r="AX291" s="32" t="b">
        <f>NOT(ISBLANK(Survey!$AH291))</f>
        <v>0</v>
      </c>
      <c r="AY291" s="16" t="str">
        <f t="shared" si="224"/>
        <v>Pass</v>
      </c>
      <c r="AZ291" s="33" t="b">
        <f>NOT(OR(ISNUMBER(SEARCH("Other",Survey!$AH291)),ISNUMBER(SEARCH("Multiple",Survey!$AH291))))</f>
        <v>1</v>
      </c>
      <c r="BA291" s="32" t="b">
        <f>NOT(ISBLANK(Survey!$AI291))</f>
        <v>0</v>
      </c>
      <c r="BB291" s="16" t="str">
        <f t="shared" si="225"/>
        <v>Fail</v>
      </c>
      <c r="BC291" s="114">
        <f>IF(ABS(Survey!$BA291)&gt;0, 1,0)</f>
        <v>0</v>
      </c>
      <c r="BD291" s="114">
        <f>IF(COUNTBLANK(Survey!$AL291)=0,1,0)</f>
        <v>0</v>
      </c>
      <c r="BE291" s="16" t="str">
        <f t="shared" si="226"/>
        <v>Pass</v>
      </c>
      <c r="BF291" s="114">
        <f>IF(ISBLANK(Survey!$AL291),0,1)</f>
        <v>0</v>
      </c>
      <c r="BG291" s="133">
        <f>COUNTBLANK(Survey!$AM291)</f>
        <v>1</v>
      </c>
      <c r="BH291" s="16" t="str">
        <f t="shared" si="227"/>
        <v>Pass</v>
      </c>
      <c r="BI291" s="114">
        <f>IF(OR(Survey!$AM291="Closed",ISBLANK(Survey!$AM291)),0,1)</f>
        <v>0</v>
      </c>
      <c r="BJ291" s="133">
        <f>IF(ISBLANK(Survey!$AN291),1,0)</f>
        <v>1</v>
      </c>
      <c r="BK291" s="118" t="str">
        <f t="shared" si="228"/>
        <v>Pass</v>
      </c>
      <c r="BL291" s="31" cm="1">
        <f t="array" ref="BL291">SUM(SUMIF(Survey!AO291:AP291,{"&gt;0","&lt;0"})*{1,-1})</f>
        <v>0</v>
      </c>
      <c r="BM291">
        <f t="shared" si="229"/>
        <v>0</v>
      </c>
      <c r="BN291">
        <f t="shared" si="230"/>
        <v>100</v>
      </c>
      <c r="BO291" s="118" t="str">
        <f t="shared" si="231"/>
        <v>Pass</v>
      </c>
      <c r="BP291">
        <f>IF(Survey!AQ291="No",0,1)</f>
        <v>1</v>
      </c>
      <c r="BQ291" s="207">
        <f>MOD((LEN(Survey!AQ291)+2),22)</f>
        <v>2</v>
      </c>
      <c r="BR291">
        <f>IF(Survey!AR291="No",0,1)</f>
        <v>1</v>
      </c>
      <c r="BS291" s="207">
        <f>MOD((LEN(Survey!AR291)+2),22)</f>
        <v>2</v>
      </c>
      <c r="BT291" s="114">
        <f>COUNTBLANK(Survey!$AQ291:$AS291)+COUNTBLANK(Survey!$AU291)</f>
        <v>4</v>
      </c>
      <c r="BU291" s="114">
        <f>IF(Survey!$I291="Yes",1,0)</f>
        <v>0</v>
      </c>
      <c r="BV291" s="114">
        <f>IF(OR(Survey!$M291="Mutual fund",Survey!$M291="Alternative mutual fund",Survey!$M291="Money market"),1,0)</f>
        <v>0</v>
      </c>
      <c r="BW291" s="119">
        <f>IF(OR(Survey!$M291="ETF",Survey!$M291="ETF, alternative mutual fund"),1,0)</f>
        <v>0</v>
      </c>
      <c r="BX291" s="16" t="str">
        <f t="shared" si="232"/>
        <v>Pass</v>
      </c>
      <c r="BY291" s="33">
        <f>IF(ISNUMBER(SEARCH("Other",Survey!$AS291)), 1, 0)</f>
        <v>0</v>
      </c>
      <c r="BZ291" s="58" t="b">
        <f>NOT(ISBLANK(Survey!$AT291))</f>
        <v>0</v>
      </c>
      <c r="CA291" s="16" t="str">
        <f t="shared" si="233"/>
        <v>Pass</v>
      </c>
      <c r="CB291" s="114">
        <f>IF(Survey!$BB291=0, 0,1)</f>
        <v>0</v>
      </c>
      <c r="CC291" s="58">
        <f>Survey!$AV291</f>
        <v>0</v>
      </c>
      <c r="CD291" s="58">
        <f>Survey!$BC291+Survey!$BD291+ABS(Survey!$BE291)-ABS(Survey!$BF291)-ABS(Survey!$BG291)-ABS(Survey!$BL291)</f>
        <v>0</v>
      </c>
      <c r="CE291" s="138">
        <f>Survey!BB291+(ABS(Survey!$BH291)-ABS(Survey!$BI291)+ABS(Survey!$BJ291)-ABS(Survey!$BK291))*0.5</f>
        <v>0</v>
      </c>
      <c r="CF291" s="58">
        <f t="shared" si="234"/>
        <v>0</v>
      </c>
      <c r="CG291" s="58">
        <f>IF(AND($CC291&gt;$CF291-0.2,$CC291&lt;$CF291+0.2,ISBLANK(Survey!$AV291)=FALSE),0,1)</f>
        <v>1</v>
      </c>
      <c r="CH291" s="133">
        <f>IF(ISBLANK(Survey!$AW291),1,0)</f>
        <v>1</v>
      </c>
      <c r="CI291" s="16" t="str">
        <f t="shared" si="235"/>
        <v>Pass</v>
      </c>
      <c r="CJ291" s="114">
        <f>IF(Survey!$BB291=0, 0,1)</f>
        <v>0</v>
      </c>
      <c r="CK291" s="58">
        <f>IF(AND(Survey!$AX291&gt;=0,Survey!$AX291&lt;=0.2,Survey!$AX291&lt;&gt;""),0,1)</f>
        <v>1</v>
      </c>
      <c r="CL291" s="114">
        <f>IF(ISBLANK(Survey!$AY291),1,0)</f>
        <v>1</v>
      </c>
      <c r="CM291" s="16" t="str">
        <f t="shared" si="236"/>
        <v>Fail</v>
      </c>
      <c r="CN291" s="133">
        <f>Survey!$AZ291</f>
        <v>0</v>
      </c>
      <c r="CO291" s="16" t="str">
        <f t="shared" si="237"/>
        <v>Pass</v>
      </c>
      <c r="CP291" s="31">
        <f>Survey!$BA291</f>
        <v>0</v>
      </c>
      <c r="CQ291" s="138">
        <f>Survey!$BB291+Survey!$BC291+Survey!$BD291+ABS(Survey!$BE291)-ABS(Survey!$BF291)-ABS(Survey!$BG291)+ABS(Survey!$BH291)-ABS(Survey!$BI291)+ABS(Survey!$BJ291)-ABS(Survey!$BK291)-ABS(Survey!$BL291)+Survey!$BM291</f>
        <v>0</v>
      </c>
      <c r="CR291" s="30">
        <f t="shared" si="238"/>
        <v>0</v>
      </c>
      <c r="CS291" s="17">
        <f t="shared" si="239"/>
        <v>0</v>
      </c>
      <c r="CT291" s="16" t="str">
        <f t="shared" si="240"/>
        <v>Pass</v>
      </c>
      <c r="CU291" s="33" t="b">
        <f>IF(ABS(Survey!$BM291)=0,TRUE,FALSE)</f>
        <v>1</v>
      </c>
      <c r="CV291" s="32" t="b">
        <f>NOT(ISBLANK(Survey!$BN291))</f>
        <v>0</v>
      </c>
      <c r="CW291" t="str">
        <f t="shared" si="241"/>
        <v>Fail</v>
      </c>
      <c r="CX291" s="25">
        <f>Survey!$BA291</f>
        <v>0</v>
      </c>
      <c r="CY291" s="25" cm="1">
        <f t="array" ref="CY291">SUM(SUMIF(Survey!BP291:BW291,{"&gt;0","&lt;0"})*{1,-1})-SUM(SUMIF(Survey!BY291:CF291,{"&gt;0","&lt;0"})*{1,-1})</f>
        <v>0</v>
      </c>
      <c r="CZ291" s="30" t="str">
        <f t="shared" si="242"/>
        <v>No holdings</v>
      </c>
      <c r="DA291">
        <f t="shared" si="243"/>
        <v>0</v>
      </c>
      <c r="DB291" s="16" t="str">
        <f t="shared" si="244"/>
        <v>Fail</v>
      </c>
      <c r="DC291" s="31">
        <f>Survey!$BA291</f>
        <v>0</v>
      </c>
      <c r="DD291" s="31" cm="1">
        <f t="array" ref="DD291">SUM(SUMIF(Survey!CH291:DA291,{"&gt;0","&lt;0"})*{1,-1})-SUM(SUMIF(Survey!DC291:DV291,{"&gt;0","&lt;0"})*{1,-1})</f>
        <v>0</v>
      </c>
      <c r="DE291" s="30" t="str">
        <f t="shared" si="245"/>
        <v>No holdings</v>
      </c>
      <c r="DF291" s="17">
        <f t="shared" si="246"/>
        <v>0</v>
      </c>
      <c r="DG291" s="16" t="str">
        <f t="shared" si="247"/>
        <v>Pass</v>
      </c>
      <c r="DH291" s="33" t="b">
        <f>IF(ABS(Survey!$DA291)=0,TRUE,FALSE)</f>
        <v>1</v>
      </c>
      <c r="DI291" s="32" t="b">
        <f>NOT(ISBLANK(Survey!$DB291))</f>
        <v>0</v>
      </c>
      <c r="DJ291" s="16" t="str">
        <f t="shared" si="248"/>
        <v>Pass</v>
      </c>
      <c r="DK291" s="33" t="b">
        <f>IF(ABS(Survey!$DV291)=0,TRUE,FALSE)</f>
        <v>1</v>
      </c>
      <c r="DL291" s="32" t="b">
        <f>NOT(ISBLANK(Survey!$DW291))</f>
        <v>0</v>
      </c>
      <c r="DM291" t="str">
        <f t="shared" si="249"/>
        <v>Pass</v>
      </c>
      <c r="DN291" s="25" cm="1">
        <f t="array" ref="DN291">SUM(SUMIF(Survey!CW291,{"&gt;0","&lt;0"})*{1,-1})+SUM(SUMIF(Survey!DR291,{"&gt;0","&lt;0"})*{1,-1})</f>
        <v>0</v>
      </c>
      <c r="DO291" s="25">
        <f>SUM(SUMIF(Survey!DY291:EE291,{"&gt;0","&lt;0"})*{1,-1})+SUM(SUMIF(Survey!EG291:EM291,{"&gt;0","&lt;0"})*{1,-1})</f>
        <v>0</v>
      </c>
      <c r="DP291">
        <f t="shared" si="250"/>
        <v>0</v>
      </c>
      <c r="DQ291">
        <f t="shared" si="251"/>
        <v>0</v>
      </c>
      <c r="DR291" s="16" t="str">
        <f t="shared" si="252"/>
        <v>Pass</v>
      </c>
      <c r="DS291" s="33" t="b">
        <f>IF(ABS(Survey!$EE291)=0,TRUE,FALSE)</f>
        <v>1</v>
      </c>
      <c r="DT291" s="32" t="b">
        <f>NOT(ISBLANK(Survey!EF291))</f>
        <v>0</v>
      </c>
      <c r="DU291" s="16" t="str">
        <f t="shared" si="253"/>
        <v>Pass</v>
      </c>
      <c r="DV291" s="33" t="b">
        <f>IF(ABS(Survey!$EM291)=0,TRUE,FALSE)</f>
        <v>1</v>
      </c>
      <c r="DW291" s="32" t="b">
        <f>NOT(ISBLANK(Survey!$EN291))</f>
        <v>0</v>
      </c>
      <c r="DX291" s="16" t="str">
        <f t="shared" si="254"/>
        <v>Fail</v>
      </c>
      <c r="DY291" s="31">
        <f>SUM(SUMIF(Survey!ET291:EV291,{"&gt;0","&lt;0"})*{1,-1})</f>
        <v>0</v>
      </c>
      <c r="DZ291">
        <f t="shared" si="255"/>
        <v>0</v>
      </c>
      <c r="EA291">
        <f t="shared" si="256"/>
        <v>100</v>
      </c>
      <c r="EB291" s="30" t="b">
        <f>IF(OR(Survey!$M291="ETF",Survey!$M291="ETF, alternative mutual fund",Survey!$M291="Closed-end", Survey!$M291="Split share corp"),TRUE,FALSE)</f>
        <v>0</v>
      </c>
      <c r="EC291" s="16" t="str">
        <f t="shared" si="257"/>
        <v>Fail</v>
      </c>
      <c r="ED291" s="31">
        <f>SUM(SUMIF(Survey!EX291:FD291,{"&gt;0","&lt;0"})*{1,-1})</f>
        <v>0</v>
      </c>
      <c r="EE291">
        <f t="shared" si="258"/>
        <v>0</v>
      </c>
      <c r="EF291" s="17">
        <f t="shared" si="259"/>
        <v>100</v>
      </c>
      <c r="EG291" s="16" t="str">
        <f t="shared" si="260"/>
        <v>Fail</v>
      </c>
      <c r="EH291" s="31">
        <f>SUM(SUMIF(Survey!FF291:FL291,{"&gt;0","&lt;0"})*{1,-1})</f>
        <v>0</v>
      </c>
      <c r="EI291">
        <f t="shared" si="261"/>
        <v>0</v>
      </c>
      <c r="EJ291" s="17">
        <f t="shared" si="262"/>
        <v>100</v>
      </c>
    </row>
    <row r="292" spans="1:140">
      <c r="A292">
        <v>292</v>
      </c>
      <c r="B292" t="str">
        <f t="shared" si="210"/>
        <v>Pass</v>
      </c>
      <c r="C292" t="str">
        <f>IF(COUNTBLANK(Survey!B292:FM292)=$C$2, "Pass", "Fail")</f>
        <v>Pass</v>
      </c>
      <c r="D292" s="16" t="str">
        <f t="shared" si="211"/>
        <v>Fail</v>
      </c>
      <c r="E292" t="str">
        <f>IF(OR(ISBLANK(Survey!AL292),COUNTIF(G292:BJ292,"Fail")),"Fail","Pass")</f>
        <v>Fail</v>
      </c>
      <c r="F292" s="265"/>
      <c r="G292" s="16" t="str">
        <f t="shared" si="212"/>
        <v>Fail</v>
      </c>
      <c r="H292" s="139">
        <f>COUNTBLANK(Survey!B292:D292)+COUNTBLANK(Survey!G292)+COUNTBLANK(Survey!I292)+COUNTBLANK(Survey!K292:M292)+COUNTBLANK(Survey!P292:Q292)+COUNTBLANK(Survey!T292:W292)+COUNTBLANK(Survey!Z292:AC292)+COUNTBLANK(Survey!AF292:AG292)+COUNTBLANK(Survey!AK292:AK292)</f>
        <v>21</v>
      </c>
      <c r="I292" t="str">
        <f t="shared" si="213"/>
        <v>Fail</v>
      </c>
      <c r="J292" t="b">
        <f>IF(Survey!E292="No",TRUE,FALSE)</f>
        <v>0</v>
      </c>
      <c r="K292" s="29" cm="1">
        <f t="array" ref="K292">IF(COUNTA(Survey!$E$4:$E$695)=1, 0, SUM(IF(COUNTIF(Survey!$E$4:$E$695, Survey!$E$4:$E$695)=1,1,0)))</f>
        <v>0</v>
      </c>
      <c r="L292" s="29">
        <f>LEN(Survey!E292)</f>
        <v>0</v>
      </c>
      <c r="M292" s="16" t="str">
        <f t="shared" si="214"/>
        <v>Fail</v>
      </c>
      <c r="N292" t="b">
        <f>IF(Survey!F292="No",TRUE,FALSE)</f>
        <v>0</v>
      </c>
      <c r="O292" t="b">
        <f>Survey!F292=Survey!E292</f>
        <v>1</v>
      </c>
      <c r="P292">
        <f>COUNTIF(Survey!$F$4:$F$695,Survey!F292)</f>
        <v>0</v>
      </c>
      <c r="Q292" s="28">
        <f>LEN(Survey!F292)</f>
        <v>0</v>
      </c>
      <c r="R292" s="16" t="str">
        <f t="shared" si="215"/>
        <v>Pass</v>
      </c>
      <c r="S292" s="29">
        <f>MOD((LEN(Survey!H292)+2),11)</f>
        <v>2</v>
      </c>
      <c r="T292">
        <f>COUNTIF(Survey!$H$4:$H$695,Survey!H292)</f>
        <v>0</v>
      </c>
      <c r="U292" s="28" t="str">
        <f>IF(Survey!$L292="Prospectus fund", "Yes", "No")</f>
        <v>No</v>
      </c>
      <c r="V292" s="16" t="str">
        <f t="shared" si="216"/>
        <v>Pass</v>
      </c>
      <c r="W292" s="29">
        <f>MOD((LEN(Survey!J292)+2),11)</f>
        <v>2</v>
      </c>
      <c r="X292">
        <f>COUNTIF(Survey!$J$4:$J$695,Survey!J292)</f>
        <v>0</v>
      </c>
      <c r="Y292" s="30" t="b">
        <f>IF(OR(Survey!$M292="ETF",Survey!$M292="ETF, alternative mutual fund",Survey!$M292="Closed-end", Survey!$M292="Split share corp", Survey!$I292="Yes"),TRUE,FALSE)</f>
        <v>0</v>
      </c>
      <c r="Z292" s="16" t="str">
        <f>IFERROR(IF(AND(OR(AC292=AD292,AD292 = "Either"),NOT(ISBLANK(Survey!K292))),"Pass","Fail"),"Pass")</f>
        <v>Fail</v>
      </c>
      <c r="AA292" s="31" cm="1">
        <f t="array" ref="AA292">SUM(SUMIF(Survey!CH292:DA292,{"&gt;0","&lt;0"})*{1,-1})</f>
        <v>0</v>
      </c>
      <c r="AB292" s="33" cm="1">
        <f t="array" ref="AB292">SUM(SUMIF(Survey!CK292,{"&gt;0","&lt;0"})*{1,-1})+SUM(SUMIF(Survey!CU292,{"&gt;0","&lt;0"})*{1,-1})</f>
        <v>0</v>
      </c>
      <c r="AC292" s="33">
        <f>Survey!K292</f>
        <v>0</v>
      </c>
      <c r="AD292" s="32" t="str">
        <f t="shared" si="217"/>
        <v>Either</v>
      </c>
      <c r="AE292" s="16" t="str">
        <f t="shared" si="218"/>
        <v>Fail</v>
      </c>
      <c r="AF292" s="58" cm="1">
        <f t="array" ref="AF292">SUM(SUMIF(Survey!CH292:DA292,{"&gt;0","&lt;0"})*{1,-1})+SUM(SUMIF(Survey!DC292:DV292,{"&gt;0","&lt;0"})*{1,-1})</f>
        <v>0</v>
      </c>
      <c r="AG292" s="58">
        <f>IFERROR(AF292/(Survey!$BA292),0)</f>
        <v>0</v>
      </c>
      <c r="AH292" s="104" t="b">
        <f>IF(OR(Survey!$M292="Alternative strategy or hedge",Survey!$M292="Private asset",Survey!$L292="Prospectus fund"),TRUE,FALSE)</f>
        <v>0</v>
      </c>
      <c r="AI292" s="104" t="b">
        <f>NOT(ISBLANK(Survey!$M292))</f>
        <v>0</v>
      </c>
      <c r="AJ292" s="16" t="str">
        <f t="shared" si="219"/>
        <v>Fail</v>
      </c>
      <c r="AK292" t="b">
        <f>IF(Survey!W292="No",TRUE,FALSE)</f>
        <v>0</v>
      </c>
      <c r="AL292" s="119">
        <f>MOD((LEN(Survey!W292)+2),22)</f>
        <v>2</v>
      </c>
      <c r="AM292" t="str">
        <f t="shared" si="220"/>
        <v>Pass</v>
      </c>
      <c r="AN292" s="33" t="b">
        <f>NOT(ISNUMBER(SEARCH("Other",Survey!$Q292)))</f>
        <v>1</v>
      </c>
      <c r="AO292" s="32" t="b">
        <f>NOT(ISBLANK(Survey!$R292))</f>
        <v>0</v>
      </c>
      <c r="AP292" s="16" t="str">
        <f t="shared" si="221"/>
        <v>Pass</v>
      </c>
      <c r="AQ292" s="114">
        <f>COUNTBLANK(Survey!$X292)</f>
        <v>1</v>
      </c>
      <c r="AR292" s="58">
        <f>IF(AND(Survey!L292&lt;&gt;"Exempt fund",OR(Survey!$M292="ETF",Survey!$M292="ETF, alternative mutual fund",Survey!$M292="Mutual fund",Survey!$M292="Alternative mutual fund",Survey!$M292="Money market")),1,0)</f>
        <v>0</v>
      </c>
      <c r="AS292" s="16" t="str">
        <f t="shared" si="222"/>
        <v>Pass</v>
      </c>
      <c r="AT292" s="33" t="b">
        <f>NOT(ISNUMBER(SEARCH("Yes",Survey!$AC292)))</f>
        <v>1</v>
      </c>
      <c r="AU292" s="32" t="b">
        <f>IF(COUNTBLANK(Survey!$AD292:$AE292)=0,TRUE, FALSE)</f>
        <v>0</v>
      </c>
      <c r="AV292" s="16" t="str">
        <f t="shared" si="223"/>
        <v>Pass</v>
      </c>
      <c r="AW292" s="33" t="b">
        <f>NOT(ISNUMBER(SEARCH("Yes",Survey!$AF292)))</f>
        <v>1</v>
      </c>
      <c r="AX292" s="32" t="b">
        <f>NOT(ISBLANK(Survey!$AH292))</f>
        <v>0</v>
      </c>
      <c r="AY292" s="16" t="str">
        <f t="shared" si="224"/>
        <v>Pass</v>
      </c>
      <c r="AZ292" s="33" t="b">
        <f>NOT(OR(ISNUMBER(SEARCH("Other",Survey!$AH292)),ISNUMBER(SEARCH("Multiple",Survey!$AH292))))</f>
        <v>1</v>
      </c>
      <c r="BA292" s="32" t="b">
        <f>NOT(ISBLANK(Survey!$AI292))</f>
        <v>0</v>
      </c>
      <c r="BB292" s="16" t="str">
        <f t="shared" si="225"/>
        <v>Fail</v>
      </c>
      <c r="BC292" s="114">
        <f>IF(ABS(Survey!$BA292)&gt;0, 1,0)</f>
        <v>0</v>
      </c>
      <c r="BD292" s="114">
        <f>IF(COUNTBLANK(Survey!$AL292)=0,1,0)</f>
        <v>0</v>
      </c>
      <c r="BE292" s="16" t="str">
        <f t="shared" si="226"/>
        <v>Pass</v>
      </c>
      <c r="BF292" s="114">
        <f>IF(ISBLANK(Survey!$AL292),0,1)</f>
        <v>0</v>
      </c>
      <c r="BG292" s="133">
        <f>COUNTBLANK(Survey!$AM292)</f>
        <v>1</v>
      </c>
      <c r="BH292" s="16" t="str">
        <f t="shared" si="227"/>
        <v>Pass</v>
      </c>
      <c r="BI292" s="114">
        <f>IF(OR(Survey!$AM292="Closed",ISBLANK(Survey!$AM292)),0,1)</f>
        <v>0</v>
      </c>
      <c r="BJ292" s="133">
        <f>IF(ISBLANK(Survey!$AN292),1,0)</f>
        <v>1</v>
      </c>
      <c r="BK292" s="118" t="str">
        <f t="shared" si="228"/>
        <v>Pass</v>
      </c>
      <c r="BL292" s="31" cm="1">
        <f t="array" ref="BL292">SUM(SUMIF(Survey!AO292:AP292,{"&gt;0","&lt;0"})*{1,-1})</f>
        <v>0</v>
      </c>
      <c r="BM292">
        <f t="shared" si="229"/>
        <v>0</v>
      </c>
      <c r="BN292">
        <f t="shared" si="230"/>
        <v>100</v>
      </c>
      <c r="BO292" s="118" t="str">
        <f t="shared" si="231"/>
        <v>Pass</v>
      </c>
      <c r="BP292">
        <f>IF(Survey!AQ292="No",0,1)</f>
        <v>1</v>
      </c>
      <c r="BQ292" s="207">
        <f>MOD((LEN(Survey!AQ292)+2),22)</f>
        <v>2</v>
      </c>
      <c r="BR292">
        <f>IF(Survey!AR292="No",0,1)</f>
        <v>1</v>
      </c>
      <c r="BS292" s="207">
        <f>MOD((LEN(Survey!AR292)+2),22)</f>
        <v>2</v>
      </c>
      <c r="BT292" s="114">
        <f>COUNTBLANK(Survey!$AQ292:$AS292)+COUNTBLANK(Survey!$AU292)</f>
        <v>4</v>
      </c>
      <c r="BU292" s="114">
        <f>IF(Survey!$I292="Yes",1,0)</f>
        <v>0</v>
      </c>
      <c r="BV292" s="114">
        <f>IF(OR(Survey!$M292="Mutual fund",Survey!$M292="Alternative mutual fund",Survey!$M292="Money market"),1,0)</f>
        <v>0</v>
      </c>
      <c r="BW292" s="119">
        <f>IF(OR(Survey!$M292="ETF",Survey!$M292="ETF, alternative mutual fund"),1,0)</f>
        <v>0</v>
      </c>
      <c r="BX292" s="16" t="str">
        <f t="shared" si="232"/>
        <v>Pass</v>
      </c>
      <c r="BY292" s="33">
        <f>IF(ISNUMBER(SEARCH("Other",Survey!$AS292)), 1, 0)</f>
        <v>0</v>
      </c>
      <c r="BZ292" s="58" t="b">
        <f>NOT(ISBLANK(Survey!$AT292))</f>
        <v>0</v>
      </c>
      <c r="CA292" s="16" t="str">
        <f t="shared" si="233"/>
        <v>Pass</v>
      </c>
      <c r="CB292" s="114">
        <f>IF(Survey!$BB292=0, 0,1)</f>
        <v>0</v>
      </c>
      <c r="CC292" s="58">
        <f>Survey!$AV292</f>
        <v>0</v>
      </c>
      <c r="CD292" s="58">
        <f>Survey!$BC292+Survey!$BD292+ABS(Survey!$BE292)-ABS(Survey!$BF292)-ABS(Survey!$BG292)-ABS(Survey!$BL292)</f>
        <v>0</v>
      </c>
      <c r="CE292" s="138">
        <f>Survey!BB292+(ABS(Survey!$BH292)-ABS(Survey!$BI292)+ABS(Survey!$BJ292)-ABS(Survey!$BK292))*0.5</f>
        <v>0</v>
      </c>
      <c r="CF292" s="58">
        <f t="shared" si="234"/>
        <v>0</v>
      </c>
      <c r="CG292" s="58">
        <f>IF(AND($CC292&gt;$CF292-0.2,$CC292&lt;$CF292+0.2,ISBLANK(Survey!$AV292)=FALSE),0,1)</f>
        <v>1</v>
      </c>
      <c r="CH292" s="133">
        <f>IF(ISBLANK(Survey!$AW292),1,0)</f>
        <v>1</v>
      </c>
      <c r="CI292" s="16" t="str">
        <f t="shared" si="235"/>
        <v>Pass</v>
      </c>
      <c r="CJ292" s="114">
        <f>IF(Survey!$BB292=0, 0,1)</f>
        <v>0</v>
      </c>
      <c r="CK292" s="58">
        <f>IF(AND(Survey!$AX292&gt;=0,Survey!$AX292&lt;=0.2,Survey!$AX292&lt;&gt;""),0,1)</f>
        <v>1</v>
      </c>
      <c r="CL292" s="114">
        <f>IF(ISBLANK(Survey!$AY292),1,0)</f>
        <v>1</v>
      </c>
      <c r="CM292" s="16" t="str">
        <f t="shared" si="236"/>
        <v>Fail</v>
      </c>
      <c r="CN292" s="133">
        <f>Survey!$AZ292</f>
        <v>0</v>
      </c>
      <c r="CO292" s="16" t="str">
        <f t="shared" si="237"/>
        <v>Pass</v>
      </c>
      <c r="CP292" s="31">
        <f>Survey!$BA292</f>
        <v>0</v>
      </c>
      <c r="CQ292" s="138">
        <f>Survey!$BB292+Survey!$BC292+Survey!$BD292+ABS(Survey!$BE292)-ABS(Survey!$BF292)-ABS(Survey!$BG292)+ABS(Survey!$BH292)-ABS(Survey!$BI292)+ABS(Survey!$BJ292)-ABS(Survey!$BK292)-ABS(Survey!$BL292)+Survey!$BM292</f>
        <v>0</v>
      </c>
      <c r="CR292" s="30">
        <f t="shared" si="238"/>
        <v>0</v>
      </c>
      <c r="CS292" s="17">
        <f t="shared" si="239"/>
        <v>0</v>
      </c>
      <c r="CT292" s="16" t="str">
        <f t="shared" si="240"/>
        <v>Pass</v>
      </c>
      <c r="CU292" s="33" t="b">
        <f>IF(ABS(Survey!$BM292)=0,TRUE,FALSE)</f>
        <v>1</v>
      </c>
      <c r="CV292" s="32" t="b">
        <f>NOT(ISBLANK(Survey!$BN292))</f>
        <v>0</v>
      </c>
      <c r="CW292" t="str">
        <f t="shared" si="241"/>
        <v>Fail</v>
      </c>
      <c r="CX292" s="25">
        <f>Survey!$BA292</f>
        <v>0</v>
      </c>
      <c r="CY292" s="25" cm="1">
        <f t="array" ref="CY292">SUM(SUMIF(Survey!BP292:BW292,{"&gt;0","&lt;0"})*{1,-1})-SUM(SUMIF(Survey!BY292:CF292,{"&gt;0","&lt;0"})*{1,-1})</f>
        <v>0</v>
      </c>
      <c r="CZ292" s="30" t="str">
        <f t="shared" si="242"/>
        <v>No holdings</v>
      </c>
      <c r="DA292">
        <f t="shared" si="243"/>
        <v>0</v>
      </c>
      <c r="DB292" s="16" t="str">
        <f t="shared" si="244"/>
        <v>Fail</v>
      </c>
      <c r="DC292" s="31">
        <f>Survey!$BA292</f>
        <v>0</v>
      </c>
      <c r="DD292" s="31" cm="1">
        <f t="array" ref="DD292">SUM(SUMIF(Survey!CH292:DA292,{"&gt;0","&lt;0"})*{1,-1})-SUM(SUMIF(Survey!DC292:DV292,{"&gt;0","&lt;0"})*{1,-1})</f>
        <v>0</v>
      </c>
      <c r="DE292" s="30" t="str">
        <f t="shared" si="245"/>
        <v>No holdings</v>
      </c>
      <c r="DF292" s="17">
        <f t="shared" si="246"/>
        <v>0</v>
      </c>
      <c r="DG292" s="16" t="str">
        <f t="shared" si="247"/>
        <v>Pass</v>
      </c>
      <c r="DH292" s="33" t="b">
        <f>IF(ABS(Survey!$DA292)=0,TRUE,FALSE)</f>
        <v>1</v>
      </c>
      <c r="DI292" s="32" t="b">
        <f>NOT(ISBLANK(Survey!$DB292))</f>
        <v>0</v>
      </c>
      <c r="DJ292" s="16" t="str">
        <f t="shared" si="248"/>
        <v>Pass</v>
      </c>
      <c r="DK292" s="33" t="b">
        <f>IF(ABS(Survey!$DV292)=0,TRUE,FALSE)</f>
        <v>1</v>
      </c>
      <c r="DL292" s="32" t="b">
        <f>NOT(ISBLANK(Survey!$DW292))</f>
        <v>0</v>
      </c>
      <c r="DM292" t="str">
        <f t="shared" si="249"/>
        <v>Pass</v>
      </c>
      <c r="DN292" s="25" cm="1">
        <f t="array" ref="DN292">SUM(SUMIF(Survey!CW292,{"&gt;0","&lt;0"})*{1,-1})+SUM(SUMIF(Survey!DR292,{"&gt;0","&lt;0"})*{1,-1})</f>
        <v>0</v>
      </c>
      <c r="DO292" s="25">
        <f>SUM(SUMIF(Survey!DY292:EE292,{"&gt;0","&lt;0"})*{1,-1})+SUM(SUMIF(Survey!EG292:EM292,{"&gt;0","&lt;0"})*{1,-1})</f>
        <v>0</v>
      </c>
      <c r="DP292">
        <f t="shared" si="250"/>
        <v>0</v>
      </c>
      <c r="DQ292">
        <f t="shared" si="251"/>
        <v>0</v>
      </c>
      <c r="DR292" s="16" t="str">
        <f t="shared" si="252"/>
        <v>Pass</v>
      </c>
      <c r="DS292" s="33" t="b">
        <f>IF(ABS(Survey!$EE292)=0,TRUE,FALSE)</f>
        <v>1</v>
      </c>
      <c r="DT292" s="32" t="b">
        <f>NOT(ISBLANK(Survey!EF292))</f>
        <v>0</v>
      </c>
      <c r="DU292" s="16" t="str">
        <f t="shared" si="253"/>
        <v>Pass</v>
      </c>
      <c r="DV292" s="33" t="b">
        <f>IF(ABS(Survey!$EM292)=0,TRUE,FALSE)</f>
        <v>1</v>
      </c>
      <c r="DW292" s="32" t="b">
        <f>NOT(ISBLANK(Survey!$EN292))</f>
        <v>0</v>
      </c>
      <c r="DX292" s="16" t="str">
        <f t="shared" si="254"/>
        <v>Fail</v>
      </c>
      <c r="DY292" s="31">
        <f>SUM(SUMIF(Survey!ET292:EV292,{"&gt;0","&lt;0"})*{1,-1})</f>
        <v>0</v>
      </c>
      <c r="DZ292">
        <f t="shared" si="255"/>
        <v>0</v>
      </c>
      <c r="EA292">
        <f t="shared" si="256"/>
        <v>100</v>
      </c>
      <c r="EB292" s="30" t="b">
        <f>IF(OR(Survey!$M292="ETF",Survey!$M292="ETF, alternative mutual fund",Survey!$M292="Closed-end", Survey!$M292="Split share corp"),TRUE,FALSE)</f>
        <v>0</v>
      </c>
      <c r="EC292" s="16" t="str">
        <f t="shared" si="257"/>
        <v>Fail</v>
      </c>
      <c r="ED292" s="31">
        <f>SUM(SUMIF(Survey!EX292:FD292,{"&gt;0","&lt;0"})*{1,-1})</f>
        <v>0</v>
      </c>
      <c r="EE292">
        <f t="shared" si="258"/>
        <v>0</v>
      </c>
      <c r="EF292" s="17">
        <f t="shared" si="259"/>
        <v>100</v>
      </c>
      <c r="EG292" s="16" t="str">
        <f t="shared" si="260"/>
        <v>Fail</v>
      </c>
      <c r="EH292" s="31">
        <f>SUM(SUMIF(Survey!FF292:FL292,{"&gt;0","&lt;0"})*{1,-1})</f>
        <v>0</v>
      </c>
      <c r="EI292">
        <f t="shared" si="261"/>
        <v>0</v>
      </c>
      <c r="EJ292" s="17">
        <f t="shared" si="262"/>
        <v>100</v>
      </c>
    </row>
    <row r="293" spans="1:140">
      <c r="A293">
        <v>293</v>
      </c>
      <c r="B293" t="str">
        <f t="shared" si="210"/>
        <v>Pass</v>
      </c>
      <c r="C293" t="str">
        <f>IF(COUNTBLANK(Survey!B293:FM293)=$C$2, "Pass", "Fail")</f>
        <v>Pass</v>
      </c>
      <c r="D293" s="16" t="str">
        <f t="shared" si="211"/>
        <v>Fail</v>
      </c>
      <c r="E293" t="str">
        <f>IF(OR(ISBLANK(Survey!AL293),COUNTIF(G293:BJ293,"Fail")),"Fail","Pass")</f>
        <v>Fail</v>
      </c>
      <c r="F293" s="265"/>
      <c r="G293" s="16" t="str">
        <f t="shared" si="212"/>
        <v>Fail</v>
      </c>
      <c r="H293" s="139">
        <f>COUNTBLANK(Survey!B293:D293)+COUNTBLANK(Survey!G293)+COUNTBLANK(Survey!I293)+COUNTBLANK(Survey!K293:M293)+COUNTBLANK(Survey!P293:Q293)+COUNTBLANK(Survey!T293:W293)+COUNTBLANK(Survey!Z293:AC293)+COUNTBLANK(Survey!AF293:AG293)+COUNTBLANK(Survey!AK293:AK293)</f>
        <v>21</v>
      </c>
      <c r="I293" t="str">
        <f t="shared" si="213"/>
        <v>Fail</v>
      </c>
      <c r="J293" t="b">
        <f>IF(Survey!E293="No",TRUE,FALSE)</f>
        <v>0</v>
      </c>
      <c r="K293" s="29" cm="1">
        <f t="array" ref="K293">IF(COUNTA(Survey!$E$4:$E$695)=1, 0, SUM(IF(COUNTIF(Survey!$E$4:$E$695, Survey!$E$4:$E$695)=1,1,0)))</f>
        <v>0</v>
      </c>
      <c r="L293" s="29">
        <f>LEN(Survey!E293)</f>
        <v>0</v>
      </c>
      <c r="M293" s="16" t="str">
        <f t="shared" si="214"/>
        <v>Fail</v>
      </c>
      <c r="N293" t="b">
        <f>IF(Survey!F293="No",TRUE,FALSE)</f>
        <v>0</v>
      </c>
      <c r="O293" t="b">
        <f>Survey!F293=Survey!E293</f>
        <v>1</v>
      </c>
      <c r="P293">
        <f>COUNTIF(Survey!$F$4:$F$695,Survey!F293)</f>
        <v>0</v>
      </c>
      <c r="Q293" s="28">
        <f>LEN(Survey!F293)</f>
        <v>0</v>
      </c>
      <c r="R293" s="16" t="str">
        <f t="shared" si="215"/>
        <v>Pass</v>
      </c>
      <c r="S293" s="29">
        <f>MOD((LEN(Survey!H293)+2),11)</f>
        <v>2</v>
      </c>
      <c r="T293">
        <f>COUNTIF(Survey!$H$4:$H$695,Survey!H293)</f>
        <v>0</v>
      </c>
      <c r="U293" s="28" t="str">
        <f>IF(Survey!$L293="Prospectus fund", "Yes", "No")</f>
        <v>No</v>
      </c>
      <c r="V293" s="16" t="str">
        <f t="shared" si="216"/>
        <v>Pass</v>
      </c>
      <c r="W293" s="29">
        <f>MOD((LEN(Survey!J293)+2),11)</f>
        <v>2</v>
      </c>
      <c r="X293">
        <f>COUNTIF(Survey!$J$4:$J$695,Survey!J293)</f>
        <v>0</v>
      </c>
      <c r="Y293" s="30" t="b">
        <f>IF(OR(Survey!$M293="ETF",Survey!$M293="ETF, alternative mutual fund",Survey!$M293="Closed-end", Survey!$M293="Split share corp", Survey!$I293="Yes"),TRUE,FALSE)</f>
        <v>0</v>
      </c>
      <c r="Z293" s="16" t="str">
        <f>IFERROR(IF(AND(OR(AC293=AD293,AD293 = "Either"),NOT(ISBLANK(Survey!K293))),"Pass","Fail"),"Pass")</f>
        <v>Fail</v>
      </c>
      <c r="AA293" s="31" cm="1">
        <f t="array" ref="AA293">SUM(SUMIF(Survey!CH293:DA293,{"&gt;0","&lt;0"})*{1,-1})</f>
        <v>0</v>
      </c>
      <c r="AB293" s="33" cm="1">
        <f t="array" ref="AB293">SUM(SUMIF(Survey!CK293,{"&gt;0","&lt;0"})*{1,-1})+SUM(SUMIF(Survey!CU293,{"&gt;0","&lt;0"})*{1,-1})</f>
        <v>0</v>
      </c>
      <c r="AC293" s="33">
        <f>Survey!K293</f>
        <v>0</v>
      </c>
      <c r="AD293" s="32" t="str">
        <f t="shared" si="217"/>
        <v>Either</v>
      </c>
      <c r="AE293" s="16" t="str">
        <f t="shared" si="218"/>
        <v>Fail</v>
      </c>
      <c r="AF293" s="58" cm="1">
        <f t="array" ref="AF293">SUM(SUMIF(Survey!CH293:DA293,{"&gt;0","&lt;0"})*{1,-1})+SUM(SUMIF(Survey!DC293:DV293,{"&gt;0","&lt;0"})*{1,-1})</f>
        <v>0</v>
      </c>
      <c r="AG293" s="58">
        <f>IFERROR(AF293/(Survey!$BA293),0)</f>
        <v>0</v>
      </c>
      <c r="AH293" s="104" t="b">
        <f>IF(OR(Survey!$M293="Alternative strategy or hedge",Survey!$M293="Private asset",Survey!$L293="Prospectus fund"),TRUE,FALSE)</f>
        <v>0</v>
      </c>
      <c r="AI293" s="104" t="b">
        <f>NOT(ISBLANK(Survey!$M293))</f>
        <v>0</v>
      </c>
      <c r="AJ293" s="16" t="str">
        <f t="shared" si="219"/>
        <v>Fail</v>
      </c>
      <c r="AK293" t="b">
        <f>IF(Survey!W293="No",TRUE,FALSE)</f>
        <v>0</v>
      </c>
      <c r="AL293" s="119">
        <f>MOD((LEN(Survey!W293)+2),22)</f>
        <v>2</v>
      </c>
      <c r="AM293" t="str">
        <f t="shared" si="220"/>
        <v>Pass</v>
      </c>
      <c r="AN293" s="33" t="b">
        <f>NOT(ISNUMBER(SEARCH("Other",Survey!$Q293)))</f>
        <v>1</v>
      </c>
      <c r="AO293" s="32" t="b">
        <f>NOT(ISBLANK(Survey!$R293))</f>
        <v>0</v>
      </c>
      <c r="AP293" s="16" t="str">
        <f t="shared" si="221"/>
        <v>Pass</v>
      </c>
      <c r="AQ293" s="114">
        <f>COUNTBLANK(Survey!$X293)</f>
        <v>1</v>
      </c>
      <c r="AR293" s="58">
        <f>IF(AND(Survey!L293&lt;&gt;"Exempt fund",OR(Survey!$M293="ETF",Survey!$M293="ETF, alternative mutual fund",Survey!$M293="Mutual fund",Survey!$M293="Alternative mutual fund",Survey!$M293="Money market")),1,0)</f>
        <v>0</v>
      </c>
      <c r="AS293" s="16" t="str">
        <f t="shared" si="222"/>
        <v>Pass</v>
      </c>
      <c r="AT293" s="33" t="b">
        <f>NOT(ISNUMBER(SEARCH("Yes",Survey!$AC293)))</f>
        <v>1</v>
      </c>
      <c r="AU293" s="32" t="b">
        <f>IF(COUNTBLANK(Survey!$AD293:$AE293)=0,TRUE, FALSE)</f>
        <v>0</v>
      </c>
      <c r="AV293" s="16" t="str">
        <f t="shared" si="223"/>
        <v>Pass</v>
      </c>
      <c r="AW293" s="33" t="b">
        <f>NOT(ISNUMBER(SEARCH("Yes",Survey!$AF293)))</f>
        <v>1</v>
      </c>
      <c r="AX293" s="32" t="b">
        <f>NOT(ISBLANK(Survey!$AH293))</f>
        <v>0</v>
      </c>
      <c r="AY293" s="16" t="str">
        <f t="shared" si="224"/>
        <v>Pass</v>
      </c>
      <c r="AZ293" s="33" t="b">
        <f>NOT(OR(ISNUMBER(SEARCH("Other",Survey!$AH293)),ISNUMBER(SEARCH("Multiple",Survey!$AH293))))</f>
        <v>1</v>
      </c>
      <c r="BA293" s="32" t="b">
        <f>NOT(ISBLANK(Survey!$AI293))</f>
        <v>0</v>
      </c>
      <c r="BB293" s="16" t="str">
        <f t="shared" si="225"/>
        <v>Fail</v>
      </c>
      <c r="BC293" s="114">
        <f>IF(ABS(Survey!$BA293)&gt;0, 1,0)</f>
        <v>0</v>
      </c>
      <c r="BD293" s="114">
        <f>IF(COUNTBLANK(Survey!$AL293)=0,1,0)</f>
        <v>0</v>
      </c>
      <c r="BE293" s="16" t="str">
        <f t="shared" si="226"/>
        <v>Pass</v>
      </c>
      <c r="BF293" s="114">
        <f>IF(ISBLANK(Survey!$AL293),0,1)</f>
        <v>0</v>
      </c>
      <c r="BG293" s="133">
        <f>COUNTBLANK(Survey!$AM293)</f>
        <v>1</v>
      </c>
      <c r="BH293" s="16" t="str">
        <f t="shared" si="227"/>
        <v>Pass</v>
      </c>
      <c r="BI293" s="114">
        <f>IF(OR(Survey!$AM293="Closed",ISBLANK(Survey!$AM293)),0,1)</f>
        <v>0</v>
      </c>
      <c r="BJ293" s="133">
        <f>IF(ISBLANK(Survey!$AN293),1,0)</f>
        <v>1</v>
      </c>
      <c r="BK293" s="118" t="str">
        <f t="shared" si="228"/>
        <v>Pass</v>
      </c>
      <c r="BL293" s="31" cm="1">
        <f t="array" ref="BL293">SUM(SUMIF(Survey!AO293:AP293,{"&gt;0","&lt;0"})*{1,-1})</f>
        <v>0</v>
      </c>
      <c r="BM293">
        <f t="shared" si="229"/>
        <v>0</v>
      </c>
      <c r="BN293">
        <f t="shared" si="230"/>
        <v>100</v>
      </c>
      <c r="BO293" s="118" t="str">
        <f t="shared" si="231"/>
        <v>Pass</v>
      </c>
      <c r="BP293">
        <f>IF(Survey!AQ293="No",0,1)</f>
        <v>1</v>
      </c>
      <c r="BQ293" s="207">
        <f>MOD((LEN(Survey!AQ293)+2),22)</f>
        <v>2</v>
      </c>
      <c r="BR293">
        <f>IF(Survey!AR293="No",0,1)</f>
        <v>1</v>
      </c>
      <c r="BS293" s="207">
        <f>MOD((LEN(Survey!AR293)+2),22)</f>
        <v>2</v>
      </c>
      <c r="BT293" s="114">
        <f>COUNTBLANK(Survey!$AQ293:$AS293)+COUNTBLANK(Survey!$AU293)</f>
        <v>4</v>
      </c>
      <c r="BU293" s="114">
        <f>IF(Survey!$I293="Yes",1,0)</f>
        <v>0</v>
      </c>
      <c r="BV293" s="114">
        <f>IF(OR(Survey!$M293="Mutual fund",Survey!$M293="Alternative mutual fund",Survey!$M293="Money market"),1,0)</f>
        <v>0</v>
      </c>
      <c r="BW293" s="119">
        <f>IF(OR(Survey!$M293="ETF",Survey!$M293="ETF, alternative mutual fund"),1,0)</f>
        <v>0</v>
      </c>
      <c r="BX293" s="16" t="str">
        <f t="shared" si="232"/>
        <v>Pass</v>
      </c>
      <c r="BY293" s="33">
        <f>IF(ISNUMBER(SEARCH("Other",Survey!$AS293)), 1, 0)</f>
        <v>0</v>
      </c>
      <c r="BZ293" s="58" t="b">
        <f>NOT(ISBLANK(Survey!$AT293))</f>
        <v>0</v>
      </c>
      <c r="CA293" s="16" t="str">
        <f t="shared" si="233"/>
        <v>Pass</v>
      </c>
      <c r="CB293" s="114">
        <f>IF(Survey!$BB293=0, 0,1)</f>
        <v>0</v>
      </c>
      <c r="CC293" s="58">
        <f>Survey!$AV293</f>
        <v>0</v>
      </c>
      <c r="CD293" s="58">
        <f>Survey!$BC293+Survey!$BD293+ABS(Survey!$BE293)-ABS(Survey!$BF293)-ABS(Survey!$BG293)-ABS(Survey!$BL293)</f>
        <v>0</v>
      </c>
      <c r="CE293" s="138">
        <f>Survey!BB293+(ABS(Survey!$BH293)-ABS(Survey!$BI293)+ABS(Survey!$BJ293)-ABS(Survey!$BK293))*0.5</f>
        <v>0</v>
      </c>
      <c r="CF293" s="58">
        <f t="shared" si="234"/>
        <v>0</v>
      </c>
      <c r="CG293" s="58">
        <f>IF(AND($CC293&gt;$CF293-0.2,$CC293&lt;$CF293+0.2,ISBLANK(Survey!$AV293)=FALSE),0,1)</f>
        <v>1</v>
      </c>
      <c r="CH293" s="133">
        <f>IF(ISBLANK(Survey!$AW293),1,0)</f>
        <v>1</v>
      </c>
      <c r="CI293" s="16" t="str">
        <f t="shared" si="235"/>
        <v>Pass</v>
      </c>
      <c r="CJ293" s="114">
        <f>IF(Survey!$BB293=0, 0,1)</f>
        <v>0</v>
      </c>
      <c r="CK293" s="58">
        <f>IF(AND(Survey!$AX293&gt;=0,Survey!$AX293&lt;=0.2,Survey!$AX293&lt;&gt;""),0,1)</f>
        <v>1</v>
      </c>
      <c r="CL293" s="114">
        <f>IF(ISBLANK(Survey!$AY293),1,0)</f>
        <v>1</v>
      </c>
      <c r="CM293" s="16" t="str">
        <f t="shared" si="236"/>
        <v>Fail</v>
      </c>
      <c r="CN293" s="133">
        <f>Survey!$AZ293</f>
        <v>0</v>
      </c>
      <c r="CO293" s="16" t="str">
        <f t="shared" si="237"/>
        <v>Pass</v>
      </c>
      <c r="CP293" s="31">
        <f>Survey!$BA293</f>
        <v>0</v>
      </c>
      <c r="CQ293" s="138">
        <f>Survey!$BB293+Survey!$BC293+Survey!$BD293+ABS(Survey!$BE293)-ABS(Survey!$BF293)-ABS(Survey!$BG293)+ABS(Survey!$BH293)-ABS(Survey!$BI293)+ABS(Survey!$BJ293)-ABS(Survey!$BK293)-ABS(Survey!$BL293)+Survey!$BM293</f>
        <v>0</v>
      </c>
      <c r="CR293" s="30">
        <f t="shared" si="238"/>
        <v>0</v>
      </c>
      <c r="CS293" s="17">
        <f t="shared" si="239"/>
        <v>0</v>
      </c>
      <c r="CT293" s="16" t="str">
        <f t="shared" si="240"/>
        <v>Pass</v>
      </c>
      <c r="CU293" s="33" t="b">
        <f>IF(ABS(Survey!$BM293)=0,TRUE,FALSE)</f>
        <v>1</v>
      </c>
      <c r="CV293" s="32" t="b">
        <f>NOT(ISBLANK(Survey!$BN293))</f>
        <v>0</v>
      </c>
      <c r="CW293" t="str">
        <f t="shared" si="241"/>
        <v>Fail</v>
      </c>
      <c r="CX293" s="25">
        <f>Survey!$BA293</f>
        <v>0</v>
      </c>
      <c r="CY293" s="25" cm="1">
        <f t="array" ref="CY293">SUM(SUMIF(Survey!BP293:BW293,{"&gt;0","&lt;0"})*{1,-1})-SUM(SUMIF(Survey!BY293:CF293,{"&gt;0","&lt;0"})*{1,-1})</f>
        <v>0</v>
      </c>
      <c r="CZ293" s="30" t="str">
        <f t="shared" si="242"/>
        <v>No holdings</v>
      </c>
      <c r="DA293">
        <f t="shared" si="243"/>
        <v>0</v>
      </c>
      <c r="DB293" s="16" t="str">
        <f t="shared" si="244"/>
        <v>Fail</v>
      </c>
      <c r="DC293" s="31">
        <f>Survey!$BA293</f>
        <v>0</v>
      </c>
      <c r="DD293" s="31" cm="1">
        <f t="array" ref="DD293">SUM(SUMIF(Survey!CH293:DA293,{"&gt;0","&lt;0"})*{1,-1})-SUM(SUMIF(Survey!DC293:DV293,{"&gt;0","&lt;0"})*{1,-1})</f>
        <v>0</v>
      </c>
      <c r="DE293" s="30" t="str">
        <f t="shared" si="245"/>
        <v>No holdings</v>
      </c>
      <c r="DF293" s="17">
        <f t="shared" si="246"/>
        <v>0</v>
      </c>
      <c r="DG293" s="16" t="str">
        <f t="shared" si="247"/>
        <v>Pass</v>
      </c>
      <c r="DH293" s="33" t="b">
        <f>IF(ABS(Survey!$DA293)=0,TRUE,FALSE)</f>
        <v>1</v>
      </c>
      <c r="DI293" s="32" t="b">
        <f>NOT(ISBLANK(Survey!$DB293))</f>
        <v>0</v>
      </c>
      <c r="DJ293" s="16" t="str">
        <f t="shared" si="248"/>
        <v>Pass</v>
      </c>
      <c r="DK293" s="33" t="b">
        <f>IF(ABS(Survey!$DV293)=0,TRUE,FALSE)</f>
        <v>1</v>
      </c>
      <c r="DL293" s="32" t="b">
        <f>NOT(ISBLANK(Survey!$DW293))</f>
        <v>0</v>
      </c>
      <c r="DM293" t="str">
        <f t="shared" si="249"/>
        <v>Pass</v>
      </c>
      <c r="DN293" s="25" cm="1">
        <f t="array" ref="DN293">SUM(SUMIF(Survey!CW293,{"&gt;0","&lt;0"})*{1,-1})+SUM(SUMIF(Survey!DR293,{"&gt;0","&lt;0"})*{1,-1})</f>
        <v>0</v>
      </c>
      <c r="DO293" s="25">
        <f>SUM(SUMIF(Survey!DY293:EE293,{"&gt;0","&lt;0"})*{1,-1})+SUM(SUMIF(Survey!EG293:EM293,{"&gt;0","&lt;0"})*{1,-1})</f>
        <v>0</v>
      </c>
      <c r="DP293">
        <f t="shared" si="250"/>
        <v>0</v>
      </c>
      <c r="DQ293">
        <f t="shared" si="251"/>
        <v>0</v>
      </c>
      <c r="DR293" s="16" t="str">
        <f t="shared" si="252"/>
        <v>Pass</v>
      </c>
      <c r="DS293" s="33" t="b">
        <f>IF(ABS(Survey!$EE293)=0,TRUE,FALSE)</f>
        <v>1</v>
      </c>
      <c r="DT293" s="32" t="b">
        <f>NOT(ISBLANK(Survey!EF293))</f>
        <v>0</v>
      </c>
      <c r="DU293" s="16" t="str">
        <f t="shared" si="253"/>
        <v>Pass</v>
      </c>
      <c r="DV293" s="33" t="b">
        <f>IF(ABS(Survey!$EM293)=0,TRUE,FALSE)</f>
        <v>1</v>
      </c>
      <c r="DW293" s="32" t="b">
        <f>NOT(ISBLANK(Survey!$EN293))</f>
        <v>0</v>
      </c>
      <c r="DX293" s="16" t="str">
        <f t="shared" si="254"/>
        <v>Fail</v>
      </c>
      <c r="DY293" s="31">
        <f>SUM(SUMIF(Survey!ET293:EV293,{"&gt;0","&lt;0"})*{1,-1})</f>
        <v>0</v>
      </c>
      <c r="DZ293">
        <f t="shared" si="255"/>
        <v>0</v>
      </c>
      <c r="EA293">
        <f t="shared" si="256"/>
        <v>100</v>
      </c>
      <c r="EB293" s="30" t="b">
        <f>IF(OR(Survey!$M293="ETF",Survey!$M293="ETF, alternative mutual fund",Survey!$M293="Closed-end", Survey!$M293="Split share corp"),TRUE,FALSE)</f>
        <v>0</v>
      </c>
      <c r="EC293" s="16" t="str">
        <f t="shared" si="257"/>
        <v>Fail</v>
      </c>
      <c r="ED293" s="31">
        <f>SUM(SUMIF(Survey!EX293:FD293,{"&gt;0","&lt;0"})*{1,-1})</f>
        <v>0</v>
      </c>
      <c r="EE293">
        <f t="shared" si="258"/>
        <v>0</v>
      </c>
      <c r="EF293" s="17">
        <f t="shared" si="259"/>
        <v>100</v>
      </c>
      <c r="EG293" s="16" t="str">
        <f t="shared" si="260"/>
        <v>Fail</v>
      </c>
      <c r="EH293" s="31">
        <f>SUM(SUMIF(Survey!FF293:FL293,{"&gt;0","&lt;0"})*{1,-1})</f>
        <v>0</v>
      </c>
      <c r="EI293">
        <f t="shared" si="261"/>
        <v>0</v>
      </c>
      <c r="EJ293" s="17">
        <f t="shared" si="262"/>
        <v>100</v>
      </c>
    </row>
    <row r="294" spans="1:140">
      <c r="A294">
        <v>294</v>
      </c>
      <c r="B294" t="str">
        <f t="shared" si="210"/>
        <v>Pass</v>
      </c>
      <c r="C294" t="str">
        <f>IF(COUNTBLANK(Survey!B294:FM294)=$C$2, "Pass", "Fail")</f>
        <v>Pass</v>
      </c>
      <c r="D294" s="16" t="str">
        <f t="shared" si="211"/>
        <v>Fail</v>
      </c>
      <c r="E294" t="str">
        <f>IF(OR(ISBLANK(Survey!AL294),COUNTIF(G294:BJ294,"Fail")),"Fail","Pass")</f>
        <v>Fail</v>
      </c>
      <c r="F294" s="265"/>
      <c r="G294" s="16" t="str">
        <f t="shared" si="212"/>
        <v>Fail</v>
      </c>
      <c r="H294" s="139">
        <f>COUNTBLANK(Survey!B294:D294)+COUNTBLANK(Survey!G294)+COUNTBLANK(Survey!I294)+COUNTBLANK(Survey!K294:M294)+COUNTBLANK(Survey!P294:Q294)+COUNTBLANK(Survey!T294:W294)+COUNTBLANK(Survey!Z294:AC294)+COUNTBLANK(Survey!AF294:AG294)+COUNTBLANK(Survey!AK294:AK294)</f>
        <v>21</v>
      </c>
      <c r="I294" t="str">
        <f t="shared" si="213"/>
        <v>Fail</v>
      </c>
      <c r="J294" t="b">
        <f>IF(Survey!E294="No",TRUE,FALSE)</f>
        <v>0</v>
      </c>
      <c r="K294" s="29" cm="1">
        <f t="array" ref="K294">IF(COUNTA(Survey!$E$4:$E$695)=1, 0, SUM(IF(COUNTIF(Survey!$E$4:$E$695, Survey!$E$4:$E$695)=1,1,0)))</f>
        <v>0</v>
      </c>
      <c r="L294" s="29">
        <f>LEN(Survey!E294)</f>
        <v>0</v>
      </c>
      <c r="M294" s="16" t="str">
        <f t="shared" si="214"/>
        <v>Fail</v>
      </c>
      <c r="N294" t="b">
        <f>IF(Survey!F294="No",TRUE,FALSE)</f>
        <v>0</v>
      </c>
      <c r="O294" t="b">
        <f>Survey!F294=Survey!E294</f>
        <v>1</v>
      </c>
      <c r="P294">
        <f>COUNTIF(Survey!$F$4:$F$695,Survey!F294)</f>
        <v>0</v>
      </c>
      <c r="Q294" s="28">
        <f>LEN(Survey!F294)</f>
        <v>0</v>
      </c>
      <c r="R294" s="16" t="str">
        <f t="shared" si="215"/>
        <v>Pass</v>
      </c>
      <c r="S294" s="29">
        <f>MOD((LEN(Survey!H294)+2),11)</f>
        <v>2</v>
      </c>
      <c r="T294">
        <f>COUNTIF(Survey!$H$4:$H$695,Survey!H294)</f>
        <v>0</v>
      </c>
      <c r="U294" s="28" t="str">
        <f>IF(Survey!$L294="Prospectus fund", "Yes", "No")</f>
        <v>No</v>
      </c>
      <c r="V294" s="16" t="str">
        <f t="shared" si="216"/>
        <v>Pass</v>
      </c>
      <c r="W294" s="29">
        <f>MOD((LEN(Survey!J294)+2),11)</f>
        <v>2</v>
      </c>
      <c r="X294">
        <f>COUNTIF(Survey!$J$4:$J$695,Survey!J294)</f>
        <v>0</v>
      </c>
      <c r="Y294" s="30" t="b">
        <f>IF(OR(Survey!$M294="ETF",Survey!$M294="ETF, alternative mutual fund",Survey!$M294="Closed-end", Survey!$M294="Split share corp", Survey!$I294="Yes"),TRUE,FALSE)</f>
        <v>0</v>
      </c>
      <c r="Z294" s="16" t="str">
        <f>IFERROR(IF(AND(OR(AC294=AD294,AD294 = "Either"),NOT(ISBLANK(Survey!K294))),"Pass","Fail"),"Pass")</f>
        <v>Fail</v>
      </c>
      <c r="AA294" s="31" cm="1">
        <f t="array" ref="AA294">SUM(SUMIF(Survey!CH294:DA294,{"&gt;0","&lt;0"})*{1,-1})</f>
        <v>0</v>
      </c>
      <c r="AB294" s="33" cm="1">
        <f t="array" ref="AB294">SUM(SUMIF(Survey!CK294,{"&gt;0","&lt;0"})*{1,-1})+SUM(SUMIF(Survey!CU294,{"&gt;0","&lt;0"})*{1,-1})</f>
        <v>0</v>
      </c>
      <c r="AC294" s="33">
        <f>Survey!K294</f>
        <v>0</v>
      </c>
      <c r="AD294" s="32" t="str">
        <f t="shared" si="217"/>
        <v>Either</v>
      </c>
      <c r="AE294" s="16" t="str">
        <f t="shared" si="218"/>
        <v>Fail</v>
      </c>
      <c r="AF294" s="58" cm="1">
        <f t="array" ref="AF294">SUM(SUMIF(Survey!CH294:DA294,{"&gt;0","&lt;0"})*{1,-1})+SUM(SUMIF(Survey!DC294:DV294,{"&gt;0","&lt;0"})*{1,-1})</f>
        <v>0</v>
      </c>
      <c r="AG294" s="58">
        <f>IFERROR(AF294/(Survey!$BA294),0)</f>
        <v>0</v>
      </c>
      <c r="AH294" s="104" t="b">
        <f>IF(OR(Survey!$M294="Alternative strategy or hedge",Survey!$M294="Private asset",Survey!$L294="Prospectus fund"),TRUE,FALSE)</f>
        <v>0</v>
      </c>
      <c r="AI294" s="104" t="b">
        <f>NOT(ISBLANK(Survey!$M294))</f>
        <v>0</v>
      </c>
      <c r="AJ294" s="16" t="str">
        <f t="shared" si="219"/>
        <v>Fail</v>
      </c>
      <c r="AK294" t="b">
        <f>IF(Survey!W294="No",TRUE,FALSE)</f>
        <v>0</v>
      </c>
      <c r="AL294" s="119">
        <f>MOD((LEN(Survey!W294)+2),22)</f>
        <v>2</v>
      </c>
      <c r="AM294" t="str">
        <f t="shared" si="220"/>
        <v>Pass</v>
      </c>
      <c r="AN294" s="33" t="b">
        <f>NOT(ISNUMBER(SEARCH("Other",Survey!$Q294)))</f>
        <v>1</v>
      </c>
      <c r="AO294" s="32" t="b">
        <f>NOT(ISBLANK(Survey!$R294))</f>
        <v>0</v>
      </c>
      <c r="AP294" s="16" t="str">
        <f t="shared" si="221"/>
        <v>Pass</v>
      </c>
      <c r="AQ294" s="114">
        <f>COUNTBLANK(Survey!$X294)</f>
        <v>1</v>
      </c>
      <c r="AR294" s="58">
        <f>IF(AND(Survey!L294&lt;&gt;"Exempt fund",OR(Survey!$M294="ETF",Survey!$M294="ETF, alternative mutual fund",Survey!$M294="Mutual fund",Survey!$M294="Alternative mutual fund",Survey!$M294="Money market")),1,0)</f>
        <v>0</v>
      </c>
      <c r="AS294" s="16" t="str">
        <f t="shared" si="222"/>
        <v>Pass</v>
      </c>
      <c r="AT294" s="33" t="b">
        <f>NOT(ISNUMBER(SEARCH("Yes",Survey!$AC294)))</f>
        <v>1</v>
      </c>
      <c r="AU294" s="32" t="b">
        <f>IF(COUNTBLANK(Survey!$AD294:$AE294)=0,TRUE, FALSE)</f>
        <v>0</v>
      </c>
      <c r="AV294" s="16" t="str">
        <f t="shared" si="223"/>
        <v>Pass</v>
      </c>
      <c r="AW294" s="33" t="b">
        <f>NOT(ISNUMBER(SEARCH("Yes",Survey!$AF294)))</f>
        <v>1</v>
      </c>
      <c r="AX294" s="32" t="b">
        <f>NOT(ISBLANK(Survey!$AH294))</f>
        <v>0</v>
      </c>
      <c r="AY294" s="16" t="str">
        <f t="shared" si="224"/>
        <v>Pass</v>
      </c>
      <c r="AZ294" s="33" t="b">
        <f>NOT(OR(ISNUMBER(SEARCH("Other",Survey!$AH294)),ISNUMBER(SEARCH("Multiple",Survey!$AH294))))</f>
        <v>1</v>
      </c>
      <c r="BA294" s="32" t="b">
        <f>NOT(ISBLANK(Survey!$AI294))</f>
        <v>0</v>
      </c>
      <c r="BB294" s="16" t="str">
        <f t="shared" si="225"/>
        <v>Fail</v>
      </c>
      <c r="BC294" s="114">
        <f>IF(ABS(Survey!$BA294)&gt;0, 1,0)</f>
        <v>0</v>
      </c>
      <c r="BD294" s="114">
        <f>IF(COUNTBLANK(Survey!$AL294)=0,1,0)</f>
        <v>0</v>
      </c>
      <c r="BE294" s="16" t="str">
        <f t="shared" si="226"/>
        <v>Pass</v>
      </c>
      <c r="BF294" s="114">
        <f>IF(ISBLANK(Survey!$AL294),0,1)</f>
        <v>0</v>
      </c>
      <c r="BG294" s="133">
        <f>COUNTBLANK(Survey!$AM294)</f>
        <v>1</v>
      </c>
      <c r="BH294" s="16" t="str">
        <f t="shared" si="227"/>
        <v>Pass</v>
      </c>
      <c r="BI294" s="114">
        <f>IF(OR(Survey!$AM294="Closed",ISBLANK(Survey!$AM294)),0,1)</f>
        <v>0</v>
      </c>
      <c r="BJ294" s="133">
        <f>IF(ISBLANK(Survey!$AN294),1,0)</f>
        <v>1</v>
      </c>
      <c r="BK294" s="118" t="str">
        <f t="shared" si="228"/>
        <v>Pass</v>
      </c>
      <c r="BL294" s="31" cm="1">
        <f t="array" ref="BL294">SUM(SUMIF(Survey!AO294:AP294,{"&gt;0","&lt;0"})*{1,-1})</f>
        <v>0</v>
      </c>
      <c r="BM294">
        <f t="shared" si="229"/>
        <v>0</v>
      </c>
      <c r="BN294">
        <f t="shared" si="230"/>
        <v>100</v>
      </c>
      <c r="BO294" s="118" t="str">
        <f t="shared" si="231"/>
        <v>Pass</v>
      </c>
      <c r="BP294">
        <f>IF(Survey!AQ294="No",0,1)</f>
        <v>1</v>
      </c>
      <c r="BQ294" s="207">
        <f>MOD((LEN(Survey!AQ294)+2),22)</f>
        <v>2</v>
      </c>
      <c r="BR294">
        <f>IF(Survey!AR294="No",0,1)</f>
        <v>1</v>
      </c>
      <c r="BS294" s="207">
        <f>MOD((LEN(Survey!AR294)+2),22)</f>
        <v>2</v>
      </c>
      <c r="BT294" s="114">
        <f>COUNTBLANK(Survey!$AQ294:$AS294)+COUNTBLANK(Survey!$AU294)</f>
        <v>4</v>
      </c>
      <c r="BU294" s="114">
        <f>IF(Survey!$I294="Yes",1,0)</f>
        <v>0</v>
      </c>
      <c r="BV294" s="114">
        <f>IF(OR(Survey!$M294="Mutual fund",Survey!$M294="Alternative mutual fund",Survey!$M294="Money market"),1,0)</f>
        <v>0</v>
      </c>
      <c r="BW294" s="119">
        <f>IF(OR(Survey!$M294="ETF",Survey!$M294="ETF, alternative mutual fund"),1,0)</f>
        <v>0</v>
      </c>
      <c r="BX294" s="16" t="str">
        <f t="shared" si="232"/>
        <v>Pass</v>
      </c>
      <c r="BY294" s="33">
        <f>IF(ISNUMBER(SEARCH("Other",Survey!$AS294)), 1, 0)</f>
        <v>0</v>
      </c>
      <c r="BZ294" s="58" t="b">
        <f>NOT(ISBLANK(Survey!$AT294))</f>
        <v>0</v>
      </c>
      <c r="CA294" s="16" t="str">
        <f t="shared" si="233"/>
        <v>Pass</v>
      </c>
      <c r="CB294" s="114">
        <f>IF(Survey!$BB294=0, 0,1)</f>
        <v>0</v>
      </c>
      <c r="CC294" s="58">
        <f>Survey!$AV294</f>
        <v>0</v>
      </c>
      <c r="CD294" s="58">
        <f>Survey!$BC294+Survey!$BD294+ABS(Survey!$BE294)-ABS(Survey!$BF294)-ABS(Survey!$BG294)-ABS(Survey!$BL294)</f>
        <v>0</v>
      </c>
      <c r="CE294" s="138">
        <f>Survey!BB294+(ABS(Survey!$BH294)-ABS(Survey!$BI294)+ABS(Survey!$BJ294)-ABS(Survey!$BK294))*0.5</f>
        <v>0</v>
      </c>
      <c r="CF294" s="58">
        <f t="shared" si="234"/>
        <v>0</v>
      </c>
      <c r="CG294" s="58">
        <f>IF(AND($CC294&gt;$CF294-0.2,$CC294&lt;$CF294+0.2,ISBLANK(Survey!$AV294)=FALSE),0,1)</f>
        <v>1</v>
      </c>
      <c r="CH294" s="133">
        <f>IF(ISBLANK(Survey!$AW294),1,0)</f>
        <v>1</v>
      </c>
      <c r="CI294" s="16" t="str">
        <f t="shared" si="235"/>
        <v>Pass</v>
      </c>
      <c r="CJ294" s="114">
        <f>IF(Survey!$BB294=0, 0,1)</f>
        <v>0</v>
      </c>
      <c r="CK294" s="58">
        <f>IF(AND(Survey!$AX294&gt;=0,Survey!$AX294&lt;=0.2,Survey!$AX294&lt;&gt;""),0,1)</f>
        <v>1</v>
      </c>
      <c r="CL294" s="114">
        <f>IF(ISBLANK(Survey!$AY294),1,0)</f>
        <v>1</v>
      </c>
      <c r="CM294" s="16" t="str">
        <f t="shared" si="236"/>
        <v>Fail</v>
      </c>
      <c r="CN294" s="133">
        <f>Survey!$AZ294</f>
        <v>0</v>
      </c>
      <c r="CO294" s="16" t="str">
        <f t="shared" si="237"/>
        <v>Pass</v>
      </c>
      <c r="CP294" s="31">
        <f>Survey!$BA294</f>
        <v>0</v>
      </c>
      <c r="CQ294" s="138">
        <f>Survey!$BB294+Survey!$BC294+Survey!$BD294+ABS(Survey!$BE294)-ABS(Survey!$BF294)-ABS(Survey!$BG294)+ABS(Survey!$BH294)-ABS(Survey!$BI294)+ABS(Survey!$BJ294)-ABS(Survey!$BK294)-ABS(Survey!$BL294)+Survey!$BM294</f>
        <v>0</v>
      </c>
      <c r="CR294" s="30">
        <f t="shared" si="238"/>
        <v>0</v>
      </c>
      <c r="CS294" s="17">
        <f t="shared" si="239"/>
        <v>0</v>
      </c>
      <c r="CT294" s="16" t="str">
        <f t="shared" si="240"/>
        <v>Pass</v>
      </c>
      <c r="CU294" s="33" t="b">
        <f>IF(ABS(Survey!$BM294)=0,TRUE,FALSE)</f>
        <v>1</v>
      </c>
      <c r="CV294" s="32" t="b">
        <f>NOT(ISBLANK(Survey!$BN294))</f>
        <v>0</v>
      </c>
      <c r="CW294" t="str">
        <f t="shared" si="241"/>
        <v>Fail</v>
      </c>
      <c r="CX294" s="25">
        <f>Survey!$BA294</f>
        <v>0</v>
      </c>
      <c r="CY294" s="25" cm="1">
        <f t="array" ref="CY294">SUM(SUMIF(Survey!BP294:BW294,{"&gt;0","&lt;0"})*{1,-1})-SUM(SUMIF(Survey!BY294:CF294,{"&gt;0","&lt;0"})*{1,-1})</f>
        <v>0</v>
      </c>
      <c r="CZ294" s="30" t="str">
        <f t="shared" si="242"/>
        <v>No holdings</v>
      </c>
      <c r="DA294">
        <f t="shared" si="243"/>
        <v>0</v>
      </c>
      <c r="DB294" s="16" t="str">
        <f t="shared" si="244"/>
        <v>Fail</v>
      </c>
      <c r="DC294" s="31">
        <f>Survey!$BA294</f>
        <v>0</v>
      </c>
      <c r="DD294" s="31" cm="1">
        <f t="array" ref="DD294">SUM(SUMIF(Survey!CH294:DA294,{"&gt;0","&lt;0"})*{1,-1})-SUM(SUMIF(Survey!DC294:DV294,{"&gt;0","&lt;0"})*{1,-1})</f>
        <v>0</v>
      </c>
      <c r="DE294" s="30" t="str">
        <f t="shared" si="245"/>
        <v>No holdings</v>
      </c>
      <c r="DF294" s="17">
        <f t="shared" si="246"/>
        <v>0</v>
      </c>
      <c r="DG294" s="16" t="str">
        <f t="shared" si="247"/>
        <v>Pass</v>
      </c>
      <c r="DH294" s="33" t="b">
        <f>IF(ABS(Survey!$DA294)=0,TRUE,FALSE)</f>
        <v>1</v>
      </c>
      <c r="DI294" s="32" t="b">
        <f>NOT(ISBLANK(Survey!$DB294))</f>
        <v>0</v>
      </c>
      <c r="DJ294" s="16" t="str">
        <f t="shared" si="248"/>
        <v>Pass</v>
      </c>
      <c r="DK294" s="33" t="b">
        <f>IF(ABS(Survey!$DV294)=0,TRUE,FALSE)</f>
        <v>1</v>
      </c>
      <c r="DL294" s="32" t="b">
        <f>NOT(ISBLANK(Survey!$DW294))</f>
        <v>0</v>
      </c>
      <c r="DM294" t="str">
        <f t="shared" si="249"/>
        <v>Pass</v>
      </c>
      <c r="DN294" s="25" cm="1">
        <f t="array" ref="DN294">SUM(SUMIF(Survey!CW294,{"&gt;0","&lt;0"})*{1,-1})+SUM(SUMIF(Survey!DR294,{"&gt;0","&lt;0"})*{1,-1})</f>
        <v>0</v>
      </c>
      <c r="DO294" s="25">
        <f>SUM(SUMIF(Survey!DY294:EE294,{"&gt;0","&lt;0"})*{1,-1})+SUM(SUMIF(Survey!EG294:EM294,{"&gt;0","&lt;0"})*{1,-1})</f>
        <v>0</v>
      </c>
      <c r="DP294">
        <f t="shared" si="250"/>
        <v>0</v>
      </c>
      <c r="DQ294">
        <f t="shared" si="251"/>
        <v>0</v>
      </c>
      <c r="DR294" s="16" t="str">
        <f t="shared" si="252"/>
        <v>Pass</v>
      </c>
      <c r="DS294" s="33" t="b">
        <f>IF(ABS(Survey!$EE294)=0,TRUE,FALSE)</f>
        <v>1</v>
      </c>
      <c r="DT294" s="32" t="b">
        <f>NOT(ISBLANK(Survey!EF294))</f>
        <v>0</v>
      </c>
      <c r="DU294" s="16" t="str">
        <f t="shared" si="253"/>
        <v>Pass</v>
      </c>
      <c r="DV294" s="33" t="b">
        <f>IF(ABS(Survey!$EM294)=0,TRUE,FALSE)</f>
        <v>1</v>
      </c>
      <c r="DW294" s="32" t="b">
        <f>NOT(ISBLANK(Survey!$EN294))</f>
        <v>0</v>
      </c>
      <c r="DX294" s="16" t="str">
        <f t="shared" si="254"/>
        <v>Fail</v>
      </c>
      <c r="DY294" s="31">
        <f>SUM(SUMIF(Survey!ET294:EV294,{"&gt;0","&lt;0"})*{1,-1})</f>
        <v>0</v>
      </c>
      <c r="DZ294">
        <f t="shared" si="255"/>
        <v>0</v>
      </c>
      <c r="EA294">
        <f t="shared" si="256"/>
        <v>100</v>
      </c>
      <c r="EB294" s="30" t="b">
        <f>IF(OR(Survey!$M294="ETF",Survey!$M294="ETF, alternative mutual fund",Survey!$M294="Closed-end", Survey!$M294="Split share corp"),TRUE,FALSE)</f>
        <v>0</v>
      </c>
      <c r="EC294" s="16" t="str">
        <f t="shared" si="257"/>
        <v>Fail</v>
      </c>
      <c r="ED294" s="31">
        <f>SUM(SUMIF(Survey!EX294:FD294,{"&gt;0","&lt;0"})*{1,-1})</f>
        <v>0</v>
      </c>
      <c r="EE294">
        <f t="shared" si="258"/>
        <v>0</v>
      </c>
      <c r="EF294" s="17">
        <f t="shared" si="259"/>
        <v>100</v>
      </c>
      <c r="EG294" s="16" t="str">
        <f t="shared" si="260"/>
        <v>Fail</v>
      </c>
      <c r="EH294" s="31">
        <f>SUM(SUMIF(Survey!FF294:FL294,{"&gt;0","&lt;0"})*{1,-1})</f>
        <v>0</v>
      </c>
      <c r="EI294">
        <f t="shared" si="261"/>
        <v>0</v>
      </c>
      <c r="EJ294" s="17">
        <f t="shared" si="262"/>
        <v>100</v>
      </c>
    </row>
    <row r="295" spans="1:140">
      <c r="A295">
        <v>295</v>
      </c>
      <c r="B295" t="str">
        <f t="shared" si="210"/>
        <v>Pass</v>
      </c>
      <c r="C295" t="str">
        <f>IF(COUNTBLANK(Survey!B295:FM295)=$C$2, "Pass", "Fail")</f>
        <v>Pass</v>
      </c>
      <c r="D295" s="16" t="str">
        <f t="shared" si="211"/>
        <v>Fail</v>
      </c>
      <c r="E295" t="str">
        <f>IF(OR(ISBLANK(Survey!AL295),COUNTIF(G295:BJ295,"Fail")),"Fail","Pass")</f>
        <v>Fail</v>
      </c>
      <c r="F295" s="265"/>
      <c r="G295" s="16" t="str">
        <f t="shared" si="212"/>
        <v>Fail</v>
      </c>
      <c r="H295" s="139">
        <f>COUNTBLANK(Survey!B295:D295)+COUNTBLANK(Survey!G295)+COUNTBLANK(Survey!I295)+COUNTBLANK(Survey!K295:M295)+COUNTBLANK(Survey!P295:Q295)+COUNTBLANK(Survey!T295:W295)+COUNTBLANK(Survey!Z295:AC295)+COUNTBLANK(Survey!AF295:AG295)+COUNTBLANK(Survey!AK295:AK295)</f>
        <v>21</v>
      </c>
      <c r="I295" t="str">
        <f t="shared" si="213"/>
        <v>Fail</v>
      </c>
      <c r="J295" t="b">
        <f>IF(Survey!E295="No",TRUE,FALSE)</f>
        <v>0</v>
      </c>
      <c r="K295" s="29" cm="1">
        <f t="array" ref="K295">IF(COUNTA(Survey!$E$4:$E$695)=1, 0, SUM(IF(COUNTIF(Survey!$E$4:$E$695, Survey!$E$4:$E$695)=1,1,0)))</f>
        <v>0</v>
      </c>
      <c r="L295" s="29">
        <f>LEN(Survey!E295)</f>
        <v>0</v>
      </c>
      <c r="M295" s="16" t="str">
        <f t="shared" si="214"/>
        <v>Fail</v>
      </c>
      <c r="N295" t="b">
        <f>IF(Survey!F295="No",TRUE,FALSE)</f>
        <v>0</v>
      </c>
      <c r="O295" t="b">
        <f>Survey!F295=Survey!E295</f>
        <v>1</v>
      </c>
      <c r="P295">
        <f>COUNTIF(Survey!$F$4:$F$695,Survey!F295)</f>
        <v>0</v>
      </c>
      <c r="Q295" s="28">
        <f>LEN(Survey!F295)</f>
        <v>0</v>
      </c>
      <c r="R295" s="16" t="str">
        <f t="shared" si="215"/>
        <v>Pass</v>
      </c>
      <c r="S295" s="29">
        <f>MOD((LEN(Survey!H295)+2),11)</f>
        <v>2</v>
      </c>
      <c r="T295">
        <f>COUNTIF(Survey!$H$4:$H$695,Survey!H295)</f>
        <v>0</v>
      </c>
      <c r="U295" s="28" t="str">
        <f>IF(Survey!$L295="Prospectus fund", "Yes", "No")</f>
        <v>No</v>
      </c>
      <c r="V295" s="16" t="str">
        <f t="shared" si="216"/>
        <v>Pass</v>
      </c>
      <c r="W295" s="29">
        <f>MOD((LEN(Survey!J295)+2),11)</f>
        <v>2</v>
      </c>
      <c r="X295">
        <f>COUNTIF(Survey!$J$4:$J$695,Survey!J295)</f>
        <v>0</v>
      </c>
      <c r="Y295" s="30" t="b">
        <f>IF(OR(Survey!$M295="ETF",Survey!$M295="ETF, alternative mutual fund",Survey!$M295="Closed-end", Survey!$M295="Split share corp", Survey!$I295="Yes"),TRUE,FALSE)</f>
        <v>0</v>
      </c>
      <c r="Z295" s="16" t="str">
        <f>IFERROR(IF(AND(OR(AC295=AD295,AD295 = "Either"),NOT(ISBLANK(Survey!K295))),"Pass","Fail"),"Pass")</f>
        <v>Fail</v>
      </c>
      <c r="AA295" s="31" cm="1">
        <f t="array" ref="AA295">SUM(SUMIF(Survey!CH295:DA295,{"&gt;0","&lt;0"})*{1,-1})</f>
        <v>0</v>
      </c>
      <c r="AB295" s="33" cm="1">
        <f t="array" ref="AB295">SUM(SUMIF(Survey!CK295,{"&gt;0","&lt;0"})*{1,-1})+SUM(SUMIF(Survey!CU295,{"&gt;0","&lt;0"})*{1,-1})</f>
        <v>0</v>
      </c>
      <c r="AC295" s="33">
        <f>Survey!K295</f>
        <v>0</v>
      </c>
      <c r="AD295" s="32" t="str">
        <f t="shared" si="217"/>
        <v>Either</v>
      </c>
      <c r="AE295" s="16" t="str">
        <f t="shared" si="218"/>
        <v>Fail</v>
      </c>
      <c r="AF295" s="58" cm="1">
        <f t="array" ref="AF295">SUM(SUMIF(Survey!CH295:DA295,{"&gt;0","&lt;0"})*{1,-1})+SUM(SUMIF(Survey!DC295:DV295,{"&gt;0","&lt;0"})*{1,-1})</f>
        <v>0</v>
      </c>
      <c r="AG295" s="58">
        <f>IFERROR(AF295/(Survey!$BA295),0)</f>
        <v>0</v>
      </c>
      <c r="AH295" s="104" t="b">
        <f>IF(OR(Survey!$M295="Alternative strategy or hedge",Survey!$M295="Private asset",Survey!$L295="Prospectus fund"),TRUE,FALSE)</f>
        <v>0</v>
      </c>
      <c r="AI295" s="104" t="b">
        <f>NOT(ISBLANK(Survey!$M295))</f>
        <v>0</v>
      </c>
      <c r="AJ295" s="16" t="str">
        <f t="shared" si="219"/>
        <v>Fail</v>
      </c>
      <c r="AK295" t="b">
        <f>IF(Survey!W295="No",TRUE,FALSE)</f>
        <v>0</v>
      </c>
      <c r="AL295" s="119">
        <f>MOD((LEN(Survey!W295)+2),22)</f>
        <v>2</v>
      </c>
      <c r="AM295" t="str">
        <f t="shared" si="220"/>
        <v>Pass</v>
      </c>
      <c r="AN295" s="33" t="b">
        <f>NOT(ISNUMBER(SEARCH("Other",Survey!$Q295)))</f>
        <v>1</v>
      </c>
      <c r="AO295" s="32" t="b">
        <f>NOT(ISBLANK(Survey!$R295))</f>
        <v>0</v>
      </c>
      <c r="AP295" s="16" t="str">
        <f t="shared" si="221"/>
        <v>Pass</v>
      </c>
      <c r="AQ295" s="114">
        <f>COUNTBLANK(Survey!$X295)</f>
        <v>1</v>
      </c>
      <c r="AR295" s="58">
        <f>IF(AND(Survey!L295&lt;&gt;"Exempt fund",OR(Survey!$M295="ETF",Survey!$M295="ETF, alternative mutual fund",Survey!$M295="Mutual fund",Survey!$M295="Alternative mutual fund",Survey!$M295="Money market")),1,0)</f>
        <v>0</v>
      </c>
      <c r="AS295" s="16" t="str">
        <f t="shared" si="222"/>
        <v>Pass</v>
      </c>
      <c r="AT295" s="33" t="b">
        <f>NOT(ISNUMBER(SEARCH("Yes",Survey!$AC295)))</f>
        <v>1</v>
      </c>
      <c r="AU295" s="32" t="b">
        <f>IF(COUNTBLANK(Survey!$AD295:$AE295)=0,TRUE, FALSE)</f>
        <v>0</v>
      </c>
      <c r="AV295" s="16" t="str">
        <f t="shared" si="223"/>
        <v>Pass</v>
      </c>
      <c r="AW295" s="33" t="b">
        <f>NOT(ISNUMBER(SEARCH("Yes",Survey!$AF295)))</f>
        <v>1</v>
      </c>
      <c r="AX295" s="32" t="b">
        <f>NOT(ISBLANK(Survey!$AH295))</f>
        <v>0</v>
      </c>
      <c r="AY295" s="16" t="str">
        <f t="shared" si="224"/>
        <v>Pass</v>
      </c>
      <c r="AZ295" s="33" t="b">
        <f>NOT(OR(ISNUMBER(SEARCH("Other",Survey!$AH295)),ISNUMBER(SEARCH("Multiple",Survey!$AH295))))</f>
        <v>1</v>
      </c>
      <c r="BA295" s="32" t="b">
        <f>NOT(ISBLANK(Survey!$AI295))</f>
        <v>0</v>
      </c>
      <c r="BB295" s="16" t="str">
        <f t="shared" si="225"/>
        <v>Fail</v>
      </c>
      <c r="BC295" s="114">
        <f>IF(ABS(Survey!$BA295)&gt;0, 1,0)</f>
        <v>0</v>
      </c>
      <c r="BD295" s="114">
        <f>IF(COUNTBLANK(Survey!$AL295)=0,1,0)</f>
        <v>0</v>
      </c>
      <c r="BE295" s="16" t="str">
        <f t="shared" si="226"/>
        <v>Pass</v>
      </c>
      <c r="BF295" s="114">
        <f>IF(ISBLANK(Survey!$AL295),0,1)</f>
        <v>0</v>
      </c>
      <c r="BG295" s="133">
        <f>COUNTBLANK(Survey!$AM295)</f>
        <v>1</v>
      </c>
      <c r="BH295" s="16" t="str">
        <f t="shared" si="227"/>
        <v>Pass</v>
      </c>
      <c r="BI295" s="114">
        <f>IF(OR(Survey!$AM295="Closed",ISBLANK(Survey!$AM295)),0,1)</f>
        <v>0</v>
      </c>
      <c r="BJ295" s="133">
        <f>IF(ISBLANK(Survey!$AN295),1,0)</f>
        <v>1</v>
      </c>
      <c r="BK295" s="118" t="str">
        <f t="shared" si="228"/>
        <v>Pass</v>
      </c>
      <c r="BL295" s="31" cm="1">
        <f t="array" ref="BL295">SUM(SUMIF(Survey!AO295:AP295,{"&gt;0","&lt;0"})*{1,-1})</f>
        <v>0</v>
      </c>
      <c r="BM295">
        <f t="shared" si="229"/>
        <v>0</v>
      </c>
      <c r="BN295">
        <f t="shared" si="230"/>
        <v>100</v>
      </c>
      <c r="BO295" s="118" t="str">
        <f t="shared" si="231"/>
        <v>Pass</v>
      </c>
      <c r="BP295">
        <f>IF(Survey!AQ295="No",0,1)</f>
        <v>1</v>
      </c>
      <c r="BQ295" s="207">
        <f>MOD((LEN(Survey!AQ295)+2),22)</f>
        <v>2</v>
      </c>
      <c r="BR295">
        <f>IF(Survey!AR295="No",0,1)</f>
        <v>1</v>
      </c>
      <c r="BS295" s="207">
        <f>MOD((LEN(Survey!AR295)+2),22)</f>
        <v>2</v>
      </c>
      <c r="BT295" s="114">
        <f>COUNTBLANK(Survey!$AQ295:$AS295)+COUNTBLANK(Survey!$AU295)</f>
        <v>4</v>
      </c>
      <c r="BU295" s="114">
        <f>IF(Survey!$I295="Yes",1,0)</f>
        <v>0</v>
      </c>
      <c r="BV295" s="114">
        <f>IF(OR(Survey!$M295="Mutual fund",Survey!$M295="Alternative mutual fund",Survey!$M295="Money market"),1,0)</f>
        <v>0</v>
      </c>
      <c r="BW295" s="119">
        <f>IF(OR(Survey!$M295="ETF",Survey!$M295="ETF, alternative mutual fund"),1,0)</f>
        <v>0</v>
      </c>
      <c r="BX295" s="16" t="str">
        <f t="shared" si="232"/>
        <v>Pass</v>
      </c>
      <c r="BY295" s="33">
        <f>IF(ISNUMBER(SEARCH("Other",Survey!$AS295)), 1, 0)</f>
        <v>0</v>
      </c>
      <c r="BZ295" s="58" t="b">
        <f>NOT(ISBLANK(Survey!$AT295))</f>
        <v>0</v>
      </c>
      <c r="CA295" s="16" t="str">
        <f t="shared" si="233"/>
        <v>Pass</v>
      </c>
      <c r="CB295" s="114">
        <f>IF(Survey!$BB295=0, 0,1)</f>
        <v>0</v>
      </c>
      <c r="CC295" s="58">
        <f>Survey!$AV295</f>
        <v>0</v>
      </c>
      <c r="CD295" s="58">
        <f>Survey!$BC295+Survey!$BD295+ABS(Survey!$BE295)-ABS(Survey!$BF295)-ABS(Survey!$BG295)-ABS(Survey!$BL295)</f>
        <v>0</v>
      </c>
      <c r="CE295" s="138">
        <f>Survey!BB295+(ABS(Survey!$BH295)-ABS(Survey!$BI295)+ABS(Survey!$BJ295)-ABS(Survey!$BK295))*0.5</f>
        <v>0</v>
      </c>
      <c r="CF295" s="58">
        <f t="shared" si="234"/>
        <v>0</v>
      </c>
      <c r="CG295" s="58">
        <f>IF(AND($CC295&gt;$CF295-0.2,$CC295&lt;$CF295+0.2,ISBLANK(Survey!$AV295)=FALSE),0,1)</f>
        <v>1</v>
      </c>
      <c r="CH295" s="133">
        <f>IF(ISBLANK(Survey!$AW295),1,0)</f>
        <v>1</v>
      </c>
      <c r="CI295" s="16" t="str">
        <f t="shared" si="235"/>
        <v>Pass</v>
      </c>
      <c r="CJ295" s="114">
        <f>IF(Survey!$BB295=0, 0,1)</f>
        <v>0</v>
      </c>
      <c r="CK295" s="58">
        <f>IF(AND(Survey!$AX295&gt;=0,Survey!$AX295&lt;=0.2,Survey!$AX295&lt;&gt;""),0,1)</f>
        <v>1</v>
      </c>
      <c r="CL295" s="114">
        <f>IF(ISBLANK(Survey!$AY295),1,0)</f>
        <v>1</v>
      </c>
      <c r="CM295" s="16" t="str">
        <f t="shared" si="236"/>
        <v>Fail</v>
      </c>
      <c r="CN295" s="133">
        <f>Survey!$AZ295</f>
        <v>0</v>
      </c>
      <c r="CO295" s="16" t="str">
        <f t="shared" si="237"/>
        <v>Pass</v>
      </c>
      <c r="CP295" s="31">
        <f>Survey!$BA295</f>
        <v>0</v>
      </c>
      <c r="CQ295" s="138">
        <f>Survey!$BB295+Survey!$BC295+Survey!$BD295+ABS(Survey!$BE295)-ABS(Survey!$BF295)-ABS(Survey!$BG295)+ABS(Survey!$BH295)-ABS(Survey!$BI295)+ABS(Survey!$BJ295)-ABS(Survey!$BK295)-ABS(Survey!$BL295)+Survey!$BM295</f>
        <v>0</v>
      </c>
      <c r="CR295" s="30">
        <f t="shared" si="238"/>
        <v>0</v>
      </c>
      <c r="CS295" s="17">
        <f t="shared" si="239"/>
        <v>0</v>
      </c>
      <c r="CT295" s="16" t="str">
        <f t="shared" si="240"/>
        <v>Pass</v>
      </c>
      <c r="CU295" s="33" t="b">
        <f>IF(ABS(Survey!$BM295)=0,TRUE,FALSE)</f>
        <v>1</v>
      </c>
      <c r="CV295" s="32" t="b">
        <f>NOT(ISBLANK(Survey!$BN295))</f>
        <v>0</v>
      </c>
      <c r="CW295" t="str">
        <f t="shared" si="241"/>
        <v>Fail</v>
      </c>
      <c r="CX295" s="25">
        <f>Survey!$BA295</f>
        <v>0</v>
      </c>
      <c r="CY295" s="25" cm="1">
        <f t="array" ref="CY295">SUM(SUMIF(Survey!BP295:BW295,{"&gt;0","&lt;0"})*{1,-1})-SUM(SUMIF(Survey!BY295:CF295,{"&gt;0","&lt;0"})*{1,-1})</f>
        <v>0</v>
      </c>
      <c r="CZ295" s="30" t="str">
        <f t="shared" si="242"/>
        <v>No holdings</v>
      </c>
      <c r="DA295">
        <f t="shared" si="243"/>
        <v>0</v>
      </c>
      <c r="DB295" s="16" t="str">
        <f t="shared" si="244"/>
        <v>Fail</v>
      </c>
      <c r="DC295" s="31">
        <f>Survey!$BA295</f>
        <v>0</v>
      </c>
      <c r="DD295" s="31" cm="1">
        <f t="array" ref="DD295">SUM(SUMIF(Survey!CH295:DA295,{"&gt;0","&lt;0"})*{1,-1})-SUM(SUMIF(Survey!DC295:DV295,{"&gt;0","&lt;0"})*{1,-1})</f>
        <v>0</v>
      </c>
      <c r="DE295" s="30" t="str">
        <f t="shared" si="245"/>
        <v>No holdings</v>
      </c>
      <c r="DF295" s="17">
        <f t="shared" si="246"/>
        <v>0</v>
      </c>
      <c r="DG295" s="16" t="str">
        <f t="shared" si="247"/>
        <v>Pass</v>
      </c>
      <c r="DH295" s="33" t="b">
        <f>IF(ABS(Survey!$DA295)=0,TRUE,FALSE)</f>
        <v>1</v>
      </c>
      <c r="DI295" s="32" t="b">
        <f>NOT(ISBLANK(Survey!$DB295))</f>
        <v>0</v>
      </c>
      <c r="DJ295" s="16" t="str">
        <f t="shared" si="248"/>
        <v>Pass</v>
      </c>
      <c r="DK295" s="33" t="b">
        <f>IF(ABS(Survey!$DV295)=0,TRUE,FALSE)</f>
        <v>1</v>
      </c>
      <c r="DL295" s="32" t="b">
        <f>NOT(ISBLANK(Survey!$DW295))</f>
        <v>0</v>
      </c>
      <c r="DM295" t="str">
        <f t="shared" si="249"/>
        <v>Pass</v>
      </c>
      <c r="DN295" s="25" cm="1">
        <f t="array" ref="DN295">SUM(SUMIF(Survey!CW295,{"&gt;0","&lt;0"})*{1,-1})+SUM(SUMIF(Survey!DR295,{"&gt;0","&lt;0"})*{1,-1})</f>
        <v>0</v>
      </c>
      <c r="DO295" s="25">
        <f>SUM(SUMIF(Survey!DY295:EE295,{"&gt;0","&lt;0"})*{1,-1})+SUM(SUMIF(Survey!EG295:EM295,{"&gt;0","&lt;0"})*{1,-1})</f>
        <v>0</v>
      </c>
      <c r="DP295">
        <f t="shared" si="250"/>
        <v>0</v>
      </c>
      <c r="DQ295">
        <f t="shared" si="251"/>
        <v>0</v>
      </c>
      <c r="DR295" s="16" t="str">
        <f t="shared" si="252"/>
        <v>Pass</v>
      </c>
      <c r="DS295" s="33" t="b">
        <f>IF(ABS(Survey!$EE295)=0,TRUE,FALSE)</f>
        <v>1</v>
      </c>
      <c r="DT295" s="32" t="b">
        <f>NOT(ISBLANK(Survey!EF295))</f>
        <v>0</v>
      </c>
      <c r="DU295" s="16" t="str">
        <f t="shared" si="253"/>
        <v>Pass</v>
      </c>
      <c r="DV295" s="33" t="b">
        <f>IF(ABS(Survey!$EM295)=0,TRUE,FALSE)</f>
        <v>1</v>
      </c>
      <c r="DW295" s="32" t="b">
        <f>NOT(ISBLANK(Survey!$EN295))</f>
        <v>0</v>
      </c>
      <c r="DX295" s="16" t="str">
        <f t="shared" si="254"/>
        <v>Fail</v>
      </c>
      <c r="DY295" s="31">
        <f>SUM(SUMIF(Survey!ET295:EV295,{"&gt;0","&lt;0"})*{1,-1})</f>
        <v>0</v>
      </c>
      <c r="DZ295">
        <f t="shared" si="255"/>
        <v>0</v>
      </c>
      <c r="EA295">
        <f t="shared" si="256"/>
        <v>100</v>
      </c>
      <c r="EB295" s="30" t="b">
        <f>IF(OR(Survey!$M295="ETF",Survey!$M295="ETF, alternative mutual fund",Survey!$M295="Closed-end", Survey!$M295="Split share corp"),TRUE,FALSE)</f>
        <v>0</v>
      </c>
      <c r="EC295" s="16" t="str">
        <f t="shared" si="257"/>
        <v>Fail</v>
      </c>
      <c r="ED295" s="31">
        <f>SUM(SUMIF(Survey!EX295:FD295,{"&gt;0","&lt;0"})*{1,-1})</f>
        <v>0</v>
      </c>
      <c r="EE295">
        <f t="shared" si="258"/>
        <v>0</v>
      </c>
      <c r="EF295" s="17">
        <f t="shared" si="259"/>
        <v>100</v>
      </c>
      <c r="EG295" s="16" t="str">
        <f t="shared" si="260"/>
        <v>Fail</v>
      </c>
      <c r="EH295" s="31">
        <f>SUM(SUMIF(Survey!FF295:FL295,{"&gt;0","&lt;0"})*{1,-1})</f>
        <v>0</v>
      </c>
      <c r="EI295">
        <f t="shared" si="261"/>
        <v>0</v>
      </c>
      <c r="EJ295" s="17">
        <f t="shared" si="262"/>
        <v>100</v>
      </c>
    </row>
    <row r="296" spans="1:140">
      <c r="A296">
        <v>296</v>
      </c>
      <c r="B296" t="str">
        <f t="shared" si="210"/>
        <v>Pass</v>
      </c>
      <c r="C296" t="str">
        <f>IF(COUNTBLANK(Survey!B296:FM296)=$C$2, "Pass", "Fail")</f>
        <v>Pass</v>
      </c>
      <c r="D296" s="16" t="str">
        <f t="shared" si="211"/>
        <v>Fail</v>
      </c>
      <c r="E296" t="str">
        <f>IF(OR(ISBLANK(Survey!AL296),COUNTIF(G296:BJ296,"Fail")),"Fail","Pass")</f>
        <v>Fail</v>
      </c>
      <c r="F296" s="265"/>
      <c r="G296" s="16" t="str">
        <f t="shared" si="212"/>
        <v>Fail</v>
      </c>
      <c r="H296" s="139">
        <f>COUNTBLANK(Survey!B296:D296)+COUNTBLANK(Survey!G296)+COUNTBLANK(Survey!I296)+COUNTBLANK(Survey!K296:M296)+COUNTBLANK(Survey!P296:Q296)+COUNTBLANK(Survey!T296:W296)+COUNTBLANK(Survey!Z296:AC296)+COUNTBLANK(Survey!AF296:AG296)+COUNTBLANK(Survey!AK296:AK296)</f>
        <v>21</v>
      </c>
      <c r="I296" t="str">
        <f t="shared" si="213"/>
        <v>Fail</v>
      </c>
      <c r="J296" t="b">
        <f>IF(Survey!E296="No",TRUE,FALSE)</f>
        <v>0</v>
      </c>
      <c r="K296" s="29" cm="1">
        <f t="array" ref="K296">IF(COUNTA(Survey!$E$4:$E$695)=1, 0, SUM(IF(COUNTIF(Survey!$E$4:$E$695, Survey!$E$4:$E$695)=1,1,0)))</f>
        <v>0</v>
      </c>
      <c r="L296" s="29">
        <f>LEN(Survey!E296)</f>
        <v>0</v>
      </c>
      <c r="M296" s="16" t="str">
        <f t="shared" si="214"/>
        <v>Fail</v>
      </c>
      <c r="N296" t="b">
        <f>IF(Survey!F296="No",TRUE,FALSE)</f>
        <v>0</v>
      </c>
      <c r="O296" t="b">
        <f>Survey!F296=Survey!E296</f>
        <v>1</v>
      </c>
      <c r="P296">
        <f>COUNTIF(Survey!$F$4:$F$695,Survey!F296)</f>
        <v>0</v>
      </c>
      <c r="Q296" s="28">
        <f>LEN(Survey!F296)</f>
        <v>0</v>
      </c>
      <c r="R296" s="16" t="str">
        <f t="shared" si="215"/>
        <v>Pass</v>
      </c>
      <c r="S296" s="29">
        <f>MOD((LEN(Survey!H296)+2),11)</f>
        <v>2</v>
      </c>
      <c r="T296">
        <f>COUNTIF(Survey!$H$4:$H$695,Survey!H296)</f>
        <v>0</v>
      </c>
      <c r="U296" s="28" t="str">
        <f>IF(Survey!$L296="Prospectus fund", "Yes", "No")</f>
        <v>No</v>
      </c>
      <c r="V296" s="16" t="str">
        <f t="shared" si="216"/>
        <v>Pass</v>
      </c>
      <c r="W296" s="29">
        <f>MOD((LEN(Survey!J296)+2),11)</f>
        <v>2</v>
      </c>
      <c r="X296">
        <f>COUNTIF(Survey!$J$4:$J$695,Survey!J296)</f>
        <v>0</v>
      </c>
      <c r="Y296" s="30" t="b">
        <f>IF(OR(Survey!$M296="ETF",Survey!$M296="ETF, alternative mutual fund",Survey!$M296="Closed-end", Survey!$M296="Split share corp", Survey!$I296="Yes"),TRUE,FALSE)</f>
        <v>0</v>
      </c>
      <c r="Z296" s="16" t="str">
        <f>IFERROR(IF(AND(OR(AC296=AD296,AD296 = "Either"),NOT(ISBLANK(Survey!K296))),"Pass","Fail"),"Pass")</f>
        <v>Fail</v>
      </c>
      <c r="AA296" s="31" cm="1">
        <f t="array" ref="AA296">SUM(SUMIF(Survey!CH296:DA296,{"&gt;0","&lt;0"})*{1,-1})</f>
        <v>0</v>
      </c>
      <c r="AB296" s="33" cm="1">
        <f t="array" ref="AB296">SUM(SUMIF(Survey!CK296,{"&gt;0","&lt;0"})*{1,-1})+SUM(SUMIF(Survey!CU296,{"&gt;0","&lt;0"})*{1,-1})</f>
        <v>0</v>
      </c>
      <c r="AC296" s="33">
        <f>Survey!K296</f>
        <v>0</v>
      </c>
      <c r="AD296" s="32" t="str">
        <f t="shared" si="217"/>
        <v>Either</v>
      </c>
      <c r="AE296" s="16" t="str">
        <f t="shared" si="218"/>
        <v>Fail</v>
      </c>
      <c r="AF296" s="58" cm="1">
        <f t="array" ref="AF296">SUM(SUMIF(Survey!CH296:DA296,{"&gt;0","&lt;0"})*{1,-1})+SUM(SUMIF(Survey!DC296:DV296,{"&gt;0","&lt;0"})*{1,-1})</f>
        <v>0</v>
      </c>
      <c r="AG296" s="58">
        <f>IFERROR(AF296/(Survey!$BA296),0)</f>
        <v>0</v>
      </c>
      <c r="AH296" s="104" t="b">
        <f>IF(OR(Survey!$M296="Alternative strategy or hedge",Survey!$M296="Private asset",Survey!$L296="Prospectus fund"),TRUE,FALSE)</f>
        <v>0</v>
      </c>
      <c r="AI296" s="104" t="b">
        <f>NOT(ISBLANK(Survey!$M296))</f>
        <v>0</v>
      </c>
      <c r="AJ296" s="16" t="str">
        <f t="shared" si="219"/>
        <v>Fail</v>
      </c>
      <c r="AK296" t="b">
        <f>IF(Survey!W296="No",TRUE,FALSE)</f>
        <v>0</v>
      </c>
      <c r="AL296" s="119">
        <f>MOD((LEN(Survey!W296)+2),22)</f>
        <v>2</v>
      </c>
      <c r="AM296" t="str">
        <f t="shared" si="220"/>
        <v>Pass</v>
      </c>
      <c r="AN296" s="33" t="b">
        <f>NOT(ISNUMBER(SEARCH("Other",Survey!$Q296)))</f>
        <v>1</v>
      </c>
      <c r="AO296" s="32" t="b">
        <f>NOT(ISBLANK(Survey!$R296))</f>
        <v>0</v>
      </c>
      <c r="AP296" s="16" t="str">
        <f t="shared" si="221"/>
        <v>Pass</v>
      </c>
      <c r="AQ296" s="114">
        <f>COUNTBLANK(Survey!$X296)</f>
        <v>1</v>
      </c>
      <c r="AR296" s="58">
        <f>IF(AND(Survey!L296&lt;&gt;"Exempt fund",OR(Survey!$M296="ETF",Survey!$M296="ETF, alternative mutual fund",Survey!$M296="Mutual fund",Survey!$M296="Alternative mutual fund",Survey!$M296="Money market")),1,0)</f>
        <v>0</v>
      </c>
      <c r="AS296" s="16" t="str">
        <f t="shared" si="222"/>
        <v>Pass</v>
      </c>
      <c r="AT296" s="33" t="b">
        <f>NOT(ISNUMBER(SEARCH("Yes",Survey!$AC296)))</f>
        <v>1</v>
      </c>
      <c r="AU296" s="32" t="b">
        <f>IF(COUNTBLANK(Survey!$AD296:$AE296)=0,TRUE, FALSE)</f>
        <v>0</v>
      </c>
      <c r="AV296" s="16" t="str">
        <f t="shared" si="223"/>
        <v>Pass</v>
      </c>
      <c r="AW296" s="33" t="b">
        <f>NOT(ISNUMBER(SEARCH("Yes",Survey!$AF296)))</f>
        <v>1</v>
      </c>
      <c r="AX296" s="32" t="b">
        <f>NOT(ISBLANK(Survey!$AH296))</f>
        <v>0</v>
      </c>
      <c r="AY296" s="16" t="str">
        <f t="shared" si="224"/>
        <v>Pass</v>
      </c>
      <c r="AZ296" s="33" t="b">
        <f>NOT(OR(ISNUMBER(SEARCH("Other",Survey!$AH296)),ISNUMBER(SEARCH("Multiple",Survey!$AH296))))</f>
        <v>1</v>
      </c>
      <c r="BA296" s="32" t="b">
        <f>NOT(ISBLANK(Survey!$AI296))</f>
        <v>0</v>
      </c>
      <c r="BB296" s="16" t="str">
        <f t="shared" si="225"/>
        <v>Fail</v>
      </c>
      <c r="BC296" s="114">
        <f>IF(ABS(Survey!$BA296)&gt;0, 1,0)</f>
        <v>0</v>
      </c>
      <c r="BD296" s="114">
        <f>IF(COUNTBLANK(Survey!$AL296)=0,1,0)</f>
        <v>0</v>
      </c>
      <c r="BE296" s="16" t="str">
        <f t="shared" si="226"/>
        <v>Pass</v>
      </c>
      <c r="BF296" s="114">
        <f>IF(ISBLANK(Survey!$AL296),0,1)</f>
        <v>0</v>
      </c>
      <c r="BG296" s="133">
        <f>COUNTBLANK(Survey!$AM296)</f>
        <v>1</v>
      </c>
      <c r="BH296" s="16" t="str">
        <f t="shared" si="227"/>
        <v>Pass</v>
      </c>
      <c r="BI296" s="114">
        <f>IF(OR(Survey!$AM296="Closed",ISBLANK(Survey!$AM296)),0,1)</f>
        <v>0</v>
      </c>
      <c r="BJ296" s="133">
        <f>IF(ISBLANK(Survey!$AN296),1,0)</f>
        <v>1</v>
      </c>
      <c r="BK296" s="118" t="str">
        <f t="shared" si="228"/>
        <v>Pass</v>
      </c>
      <c r="BL296" s="31" cm="1">
        <f t="array" ref="BL296">SUM(SUMIF(Survey!AO296:AP296,{"&gt;0","&lt;0"})*{1,-1})</f>
        <v>0</v>
      </c>
      <c r="BM296">
        <f t="shared" si="229"/>
        <v>0</v>
      </c>
      <c r="BN296">
        <f t="shared" si="230"/>
        <v>100</v>
      </c>
      <c r="BO296" s="118" t="str">
        <f t="shared" si="231"/>
        <v>Pass</v>
      </c>
      <c r="BP296">
        <f>IF(Survey!AQ296="No",0,1)</f>
        <v>1</v>
      </c>
      <c r="BQ296" s="207">
        <f>MOD((LEN(Survey!AQ296)+2),22)</f>
        <v>2</v>
      </c>
      <c r="BR296">
        <f>IF(Survey!AR296="No",0,1)</f>
        <v>1</v>
      </c>
      <c r="BS296" s="207">
        <f>MOD((LEN(Survey!AR296)+2),22)</f>
        <v>2</v>
      </c>
      <c r="BT296" s="114">
        <f>COUNTBLANK(Survey!$AQ296:$AS296)+COUNTBLANK(Survey!$AU296)</f>
        <v>4</v>
      </c>
      <c r="BU296" s="114">
        <f>IF(Survey!$I296="Yes",1,0)</f>
        <v>0</v>
      </c>
      <c r="BV296" s="114">
        <f>IF(OR(Survey!$M296="Mutual fund",Survey!$M296="Alternative mutual fund",Survey!$M296="Money market"),1,0)</f>
        <v>0</v>
      </c>
      <c r="BW296" s="119">
        <f>IF(OR(Survey!$M296="ETF",Survey!$M296="ETF, alternative mutual fund"),1,0)</f>
        <v>0</v>
      </c>
      <c r="BX296" s="16" t="str">
        <f t="shared" si="232"/>
        <v>Pass</v>
      </c>
      <c r="BY296" s="33">
        <f>IF(ISNUMBER(SEARCH("Other",Survey!$AS296)), 1, 0)</f>
        <v>0</v>
      </c>
      <c r="BZ296" s="58" t="b">
        <f>NOT(ISBLANK(Survey!$AT296))</f>
        <v>0</v>
      </c>
      <c r="CA296" s="16" t="str">
        <f t="shared" si="233"/>
        <v>Pass</v>
      </c>
      <c r="CB296" s="114">
        <f>IF(Survey!$BB296=0, 0,1)</f>
        <v>0</v>
      </c>
      <c r="CC296" s="58">
        <f>Survey!$AV296</f>
        <v>0</v>
      </c>
      <c r="CD296" s="58">
        <f>Survey!$BC296+Survey!$BD296+ABS(Survey!$BE296)-ABS(Survey!$BF296)-ABS(Survey!$BG296)-ABS(Survey!$BL296)</f>
        <v>0</v>
      </c>
      <c r="CE296" s="138">
        <f>Survey!BB296+(ABS(Survey!$BH296)-ABS(Survey!$BI296)+ABS(Survey!$BJ296)-ABS(Survey!$BK296))*0.5</f>
        <v>0</v>
      </c>
      <c r="CF296" s="58">
        <f t="shared" si="234"/>
        <v>0</v>
      </c>
      <c r="CG296" s="58">
        <f>IF(AND($CC296&gt;$CF296-0.2,$CC296&lt;$CF296+0.2,ISBLANK(Survey!$AV296)=FALSE),0,1)</f>
        <v>1</v>
      </c>
      <c r="CH296" s="133">
        <f>IF(ISBLANK(Survey!$AW296),1,0)</f>
        <v>1</v>
      </c>
      <c r="CI296" s="16" t="str">
        <f t="shared" si="235"/>
        <v>Pass</v>
      </c>
      <c r="CJ296" s="114">
        <f>IF(Survey!$BB296=0, 0,1)</f>
        <v>0</v>
      </c>
      <c r="CK296" s="58">
        <f>IF(AND(Survey!$AX296&gt;=0,Survey!$AX296&lt;=0.2,Survey!$AX296&lt;&gt;""),0,1)</f>
        <v>1</v>
      </c>
      <c r="CL296" s="114">
        <f>IF(ISBLANK(Survey!$AY296),1,0)</f>
        <v>1</v>
      </c>
      <c r="CM296" s="16" t="str">
        <f t="shared" si="236"/>
        <v>Fail</v>
      </c>
      <c r="CN296" s="133">
        <f>Survey!$AZ296</f>
        <v>0</v>
      </c>
      <c r="CO296" s="16" t="str">
        <f t="shared" si="237"/>
        <v>Pass</v>
      </c>
      <c r="CP296" s="31">
        <f>Survey!$BA296</f>
        <v>0</v>
      </c>
      <c r="CQ296" s="138">
        <f>Survey!$BB296+Survey!$BC296+Survey!$BD296+ABS(Survey!$BE296)-ABS(Survey!$BF296)-ABS(Survey!$BG296)+ABS(Survey!$BH296)-ABS(Survey!$BI296)+ABS(Survey!$BJ296)-ABS(Survey!$BK296)-ABS(Survey!$BL296)+Survey!$BM296</f>
        <v>0</v>
      </c>
      <c r="CR296" s="30">
        <f t="shared" si="238"/>
        <v>0</v>
      </c>
      <c r="CS296" s="17">
        <f t="shared" si="239"/>
        <v>0</v>
      </c>
      <c r="CT296" s="16" t="str">
        <f t="shared" si="240"/>
        <v>Pass</v>
      </c>
      <c r="CU296" s="33" t="b">
        <f>IF(ABS(Survey!$BM296)=0,TRUE,FALSE)</f>
        <v>1</v>
      </c>
      <c r="CV296" s="32" t="b">
        <f>NOT(ISBLANK(Survey!$BN296))</f>
        <v>0</v>
      </c>
      <c r="CW296" t="str">
        <f t="shared" si="241"/>
        <v>Fail</v>
      </c>
      <c r="CX296" s="25">
        <f>Survey!$BA296</f>
        <v>0</v>
      </c>
      <c r="CY296" s="25" cm="1">
        <f t="array" ref="CY296">SUM(SUMIF(Survey!BP296:BW296,{"&gt;0","&lt;0"})*{1,-1})-SUM(SUMIF(Survey!BY296:CF296,{"&gt;0","&lt;0"})*{1,-1})</f>
        <v>0</v>
      </c>
      <c r="CZ296" s="30" t="str">
        <f t="shared" si="242"/>
        <v>No holdings</v>
      </c>
      <c r="DA296">
        <f t="shared" si="243"/>
        <v>0</v>
      </c>
      <c r="DB296" s="16" t="str">
        <f t="shared" si="244"/>
        <v>Fail</v>
      </c>
      <c r="DC296" s="31">
        <f>Survey!$BA296</f>
        <v>0</v>
      </c>
      <c r="DD296" s="31" cm="1">
        <f t="array" ref="DD296">SUM(SUMIF(Survey!CH296:DA296,{"&gt;0","&lt;0"})*{1,-1})-SUM(SUMIF(Survey!DC296:DV296,{"&gt;0","&lt;0"})*{1,-1})</f>
        <v>0</v>
      </c>
      <c r="DE296" s="30" t="str">
        <f t="shared" si="245"/>
        <v>No holdings</v>
      </c>
      <c r="DF296" s="17">
        <f t="shared" si="246"/>
        <v>0</v>
      </c>
      <c r="DG296" s="16" t="str">
        <f t="shared" si="247"/>
        <v>Pass</v>
      </c>
      <c r="DH296" s="33" t="b">
        <f>IF(ABS(Survey!$DA296)=0,TRUE,FALSE)</f>
        <v>1</v>
      </c>
      <c r="DI296" s="32" t="b">
        <f>NOT(ISBLANK(Survey!$DB296))</f>
        <v>0</v>
      </c>
      <c r="DJ296" s="16" t="str">
        <f t="shared" si="248"/>
        <v>Pass</v>
      </c>
      <c r="DK296" s="33" t="b">
        <f>IF(ABS(Survey!$DV296)=0,TRUE,FALSE)</f>
        <v>1</v>
      </c>
      <c r="DL296" s="32" t="b">
        <f>NOT(ISBLANK(Survey!$DW296))</f>
        <v>0</v>
      </c>
      <c r="DM296" t="str">
        <f t="shared" si="249"/>
        <v>Pass</v>
      </c>
      <c r="DN296" s="25" cm="1">
        <f t="array" ref="DN296">SUM(SUMIF(Survey!CW296,{"&gt;0","&lt;0"})*{1,-1})+SUM(SUMIF(Survey!DR296,{"&gt;0","&lt;0"})*{1,-1})</f>
        <v>0</v>
      </c>
      <c r="DO296" s="25">
        <f>SUM(SUMIF(Survey!DY296:EE296,{"&gt;0","&lt;0"})*{1,-1})+SUM(SUMIF(Survey!EG296:EM296,{"&gt;0","&lt;0"})*{1,-1})</f>
        <v>0</v>
      </c>
      <c r="DP296">
        <f t="shared" si="250"/>
        <v>0</v>
      </c>
      <c r="DQ296">
        <f t="shared" si="251"/>
        <v>0</v>
      </c>
      <c r="DR296" s="16" t="str">
        <f t="shared" si="252"/>
        <v>Pass</v>
      </c>
      <c r="DS296" s="33" t="b">
        <f>IF(ABS(Survey!$EE296)=0,TRUE,FALSE)</f>
        <v>1</v>
      </c>
      <c r="DT296" s="32" t="b">
        <f>NOT(ISBLANK(Survey!EF296))</f>
        <v>0</v>
      </c>
      <c r="DU296" s="16" t="str">
        <f t="shared" si="253"/>
        <v>Pass</v>
      </c>
      <c r="DV296" s="33" t="b">
        <f>IF(ABS(Survey!$EM296)=0,TRUE,FALSE)</f>
        <v>1</v>
      </c>
      <c r="DW296" s="32" t="b">
        <f>NOT(ISBLANK(Survey!$EN296))</f>
        <v>0</v>
      </c>
      <c r="DX296" s="16" t="str">
        <f t="shared" si="254"/>
        <v>Fail</v>
      </c>
      <c r="DY296" s="31">
        <f>SUM(SUMIF(Survey!ET296:EV296,{"&gt;0","&lt;0"})*{1,-1})</f>
        <v>0</v>
      </c>
      <c r="DZ296">
        <f t="shared" si="255"/>
        <v>0</v>
      </c>
      <c r="EA296">
        <f t="shared" si="256"/>
        <v>100</v>
      </c>
      <c r="EB296" s="30" t="b">
        <f>IF(OR(Survey!$M296="ETF",Survey!$M296="ETF, alternative mutual fund",Survey!$M296="Closed-end", Survey!$M296="Split share corp"),TRUE,FALSE)</f>
        <v>0</v>
      </c>
      <c r="EC296" s="16" t="str">
        <f t="shared" si="257"/>
        <v>Fail</v>
      </c>
      <c r="ED296" s="31">
        <f>SUM(SUMIF(Survey!EX296:FD296,{"&gt;0","&lt;0"})*{1,-1})</f>
        <v>0</v>
      </c>
      <c r="EE296">
        <f t="shared" si="258"/>
        <v>0</v>
      </c>
      <c r="EF296" s="17">
        <f t="shared" si="259"/>
        <v>100</v>
      </c>
      <c r="EG296" s="16" t="str">
        <f t="shared" si="260"/>
        <v>Fail</v>
      </c>
      <c r="EH296" s="31">
        <f>SUM(SUMIF(Survey!FF296:FL296,{"&gt;0","&lt;0"})*{1,-1})</f>
        <v>0</v>
      </c>
      <c r="EI296">
        <f t="shared" si="261"/>
        <v>0</v>
      </c>
      <c r="EJ296" s="17">
        <f t="shared" si="262"/>
        <v>100</v>
      </c>
    </row>
    <row r="297" spans="1:140">
      <c r="A297">
        <v>297</v>
      </c>
      <c r="B297" t="str">
        <f t="shared" si="210"/>
        <v>Pass</v>
      </c>
      <c r="C297" t="str">
        <f>IF(COUNTBLANK(Survey!B297:FM297)=$C$2, "Pass", "Fail")</f>
        <v>Pass</v>
      </c>
      <c r="D297" s="16" t="str">
        <f t="shared" si="211"/>
        <v>Fail</v>
      </c>
      <c r="E297" t="str">
        <f>IF(OR(ISBLANK(Survey!AL297),COUNTIF(G297:BJ297,"Fail")),"Fail","Pass")</f>
        <v>Fail</v>
      </c>
      <c r="F297" s="265"/>
      <c r="G297" s="16" t="str">
        <f t="shared" si="212"/>
        <v>Fail</v>
      </c>
      <c r="H297" s="139">
        <f>COUNTBLANK(Survey!B297:D297)+COUNTBLANK(Survey!G297)+COUNTBLANK(Survey!I297)+COUNTBLANK(Survey!K297:M297)+COUNTBLANK(Survey!P297:Q297)+COUNTBLANK(Survey!T297:W297)+COUNTBLANK(Survey!Z297:AC297)+COUNTBLANK(Survey!AF297:AG297)+COUNTBLANK(Survey!AK297:AK297)</f>
        <v>21</v>
      </c>
      <c r="I297" t="str">
        <f t="shared" si="213"/>
        <v>Fail</v>
      </c>
      <c r="J297" t="b">
        <f>IF(Survey!E297="No",TRUE,FALSE)</f>
        <v>0</v>
      </c>
      <c r="K297" s="29" cm="1">
        <f t="array" ref="K297">IF(COUNTA(Survey!$E$4:$E$695)=1, 0, SUM(IF(COUNTIF(Survey!$E$4:$E$695, Survey!$E$4:$E$695)=1,1,0)))</f>
        <v>0</v>
      </c>
      <c r="L297" s="29">
        <f>LEN(Survey!E297)</f>
        <v>0</v>
      </c>
      <c r="M297" s="16" t="str">
        <f t="shared" si="214"/>
        <v>Fail</v>
      </c>
      <c r="N297" t="b">
        <f>IF(Survey!F297="No",TRUE,FALSE)</f>
        <v>0</v>
      </c>
      <c r="O297" t="b">
        <f>Survey!F297=Survey!E297</f>
        <v>1</v>
      </c>
      <c r="P297">
        <f>COUNTIF(Survey!$F$4:$F$695,Survey!F297)</f>
        <v>0</v>
      </c>
      <c r="Q297" s="28">
        <f>LEN(Survey!F297)</f>
        <v>0</v>
      </c>
      <c r="R297" s="16" t="str">
        <f t="shared" si="215"/>
        <v>Pass</v>
      </c>
      <c r="S297" s="29">
        <f>MOD((LEN(Survey!H297)+2),11)</f>
        <v>2</v>
      </c>
      <c r="T297">
        <f>COUNTIF(Survey!$H$4:$H$695,Survey!H297)</f>
        <v>0</v>
      </c>
      <c r="U297" s="28" t="str">
        <f>IF(Survey!$L297="Prospectus fund", "Yes", "No")</f>
        <v>No</v>
      </c>
      <c r="V297" s="16" t="str">
        <f t="shared" si="216"/>
        <v>Pass</v>
      </c>
      <c r="W297" s="29">
        <f>MOD((LEN(Survey!J297)+2),11)</f>
        <v>2</v>
      </c>
      <c r="X297">
        <f>COUNTIF(Survey!$J$4:$J$695,Survey!J297)</f>
        <v>0</v>
      </c>
      <c r="Y297" s="30" t="b">
        <f>IF(OR(Survey!$M297="ETF",Survey!$M297="ETF, alternative mutual fund",Survey!$M297="Closed-end", Survey!$M297="Split share corp", Survey!$I297="Yes"),TRUE,FALSE)</f>
        <v>0</v>
      </c>
      <c r="Z297" s="16" t="str">
        <f>IFERROR(IF(AND(OR(AC297=AD297,AD297 = "Either"),NOT(ISBLANK(Survey!K297))),"Pass","Fail"),"Pass")</f>
        <v>Fail</v>
      </c>
      <c r="AA297" s="31" cm="1">
        <f t="array" ref="AA297">SUM(SUMIF(Survey!CH297:DA297,{"&gt;0","&lt;0"})*{1,-1})</f>
        <v>0</v>
      </c>
      <c r="AB297" s="33" cm="1">
        <f t="array" ref="AB297">SUM(SUMIF(Survey!CK297,{"&gt;0","&lt;0"})*{1,-1})+SUM(SUMIF(Survey!CU297,{"&gt;0","&lt;0"})*{1,-1})</f>
        <v>0</v>
      </c>
      <c r="AC297" s="33">
        <f>Survey!K297</f>
        <v>0</v>
      </c>
      <c r="AD297" s="32" t="str">
        <f t="shared" si="217"/>
        <v>Either</v>
      </c>
      <c r="AE297" s="16" t="str">
        <f t="shared" si="218"/>
        <v>Fail</v>
      </c>
      <c r="AF297" s="58" cm="1">
        <f t="array" ref="AF297">SUM(SUMIF(Survey!CH297:DA297,{"&gt;0","&lt;0"})*{1,-1})+SUM(SUMIF(Survey!DC297:DV297,{"&gt;0","&lt;0"})*{1,-1})</f>
        <v>0</v>
      </c>
      <c r="AG297" s="58">
        <f>IFERROR(AF297/(Survey!$BA297),0)</f>
        <v>0</v>
      </c>
      <c r="AH297" s="104" t="b">
        <f>IF(OR(Survey!$M297="Alternative strategy or hedge",Survey!$M297="Private asset",Survey!$L297="Prospectus fund"),TRUE,FALSE)</f>
        <v>0</v>
      </c>
      <c r="AI297" s="104" t="b">
        <f>NOT(ISBLANK(Survey!$M297))</f>
        <v>0</v>
      </c>
      <c r="AJ297" s="16" t="str">
        <f t="shared" si="219"/>
        <v>Fail</v>
      </c>
      <c r="AK297" t="b">
        <f>IF(Survey!W297="No",TRUE,FALSE)</f>
        <v>0</v>
      </c>
      <c r="AL297" s="119">
        <f>MOD((LEN(Survey!W297)+2),22)</f>
        <v>2</v>
      </c>
      <c r="AM297" t="str">
        <f t="shared" si="220"/>
        <v>Pass</v>
      </c>
      <c r="AN297" s="33" t="b">
        <f>NOT(ISNUMBER(SEARCH("Other",Survey!$Q297)))</f>
        <v>1</v>
      </c>
      <c r="AO297" s="32" t="b">
        <f>NOT(ISBLANK(Survey!$R297))</f>
        <v>0</v>
      </c>
      <c r="AP297" s="16" t="str">
        <f t="shared" si="221"/>
        <v>Pass</v>
      </c>
      <c r="AQ297" s="114">
        <f>COUNTBLANK(Survey!$X297)</f>
        <v>1</v>
      </c>
      <c r="AR297" s="58">
        <f>IF(AND(Survey!L297&lt;&gt;"Exempt fund",OR(Survey!$M297="ETF",Survey!$M297="ETF, alternative mutual fund",Survey!$M297="Mutual fund",Survey!$M297="Alternative mutual fund",Survey!$M297="Money market")),1,0)</f>
        <v>0</v>
      </c>
      <c r="AS297" s="16" t="str">
        <f t="shared" si="222"/>
        <v>Pass</v>
      </c>
      <c r="AT297" s="33" t="b">
        <f>NOT(ISNUMBER(SEARCH("Yes",Survey!$AC297)))</f>
        <v>1</v>
      </c>
      <c r="AU297" s="32" t="b">
        <f>IF(COUNTBLANK(Survey!$AD297:$AE297)=0,TRUE, FALSE)</f>
        <v>0</v>
      </c>
      <c r="AV297" s="16" t="str">
        <f t="shared" si="223"/>
        <v>Pass</v>
      </c>
      <c r="AW297" s="33" t="b">
        <f>NOT(ISNUMBER(SEARCH("Yes",Survey!$AF297)))</f>
        <v>1</v>
      </c>
      <c r="AX297" s="32" t="b">
        <f>NOT(ISBLANK(Survey!$AH297))</f>
        <v>0</v>
      </c>
      <c r="AY297" s="16" t="str">
        <f t="shared" si="224"/>
        <v>Pass</v>
      </c>
      <c r="AZ297" s="33" t="b">
        <f>NOT(OR(ISNUMBER(SEARCH("Other",Survey!$AH297)),ISNUMBER(SEARCH("Multiple",Survey!$AH297))))</f>
        <v>1</v>
      </c>
      <c r="BA297" s="32" t="b">
        <f>NOT(ISBLANK(Survey!$AI297))</f>
        <v>0</v>
      </c>
      <c r="BB297" s="16" t="str">
        <f t="shared" si="225"/>
        <v>Fail</v>
      </c>
      <c r="BC297" s="114">
        <f>IF(ABS(Survey!$BA297)&gt;0, 1,0)</f>
        <v>0</v>
      </c>
      <c r="BD297" s="114">
        <f>IF(COUNTBLANK(Survey!$AL297)=0,1,0)</f>
        <v>0</v>
      </c>
      <c r="BE297" s="16" t="str">
        <f t="shared" si="226"/>
        <v>Pass</v>
      </c>
      <c r="BF297" s="114">
        <f>IF(ISBLANK(Survey!$AL297),0,1)</f>
        <v>0</v>
      </c>
      <c r="BG297" s="133">
        <f>COUNTBLANK(Survey!$AM297)</f>
        <v>1</v>
      </c>
      <c r="BH297" s="16" t="str">
        <f t="shared" si="227"/>
        <v>Pass</v>
      </c>
      <c r="BI297" s="114">
        <f>IF(OR(Survey!$AM297="Closed",ISBLANK(Survey!$AM297)),0,1)</f>
        <v>0</v>
      </c>
      <c r="BJ297" s="133">
        <f>IF(ISBLANK(Survey!$AN297),1,0)</f>
        <v>1</v>
      </c>
      <c r="BK297" s="118" t="str">
        <f t="shared" si="228"/>
        <v>Pass</v>
      </c>
      <c r="BL297" s="31" cm="1">
        <f t="array" ref="BL297">SUM(SUMIF(Survey!AO297:AP297,{"&gt;0","&lt;0"})*{1,-1})</f>
        <v>0</v>
      </c>
      <c r="BM297">
        <f t="shared" si="229"/>
        <v>0</v>
      </c>
      <c r="BN297">
        <f t="shared" si="230"/>
        <v>100</v>
      </c>
      <c r="BO297" s="118" t="str">
        <f t="shared" si="231"/>
        <v>Pass</v>
      </c>
      <c r="BP297">
        <f>IF(Survey!AQ297="No",0,1)</f>
        <v>1</v>
      </c>
      <c r="BQ297" s="207">
        <f>MOD((LEN(Survey!AQ297)+2),22)</f>
        <v>2</v>
      </c>
      <c r="BR297">
        <f>IF(Survey!AR297="No",0,1)</f>
        <v>1</v>
      </c>
      <c r="BS297" s="207">
        <f>MOD((LEN(Survey!AR297)+2),22)</f>
        <v>2</v>
      </c>
      <c r="BT297" s="114">
        <f>COUNTBLANK(Survey!$AQ297:$AS297)+COUNTBLANK(Survey!$AU297)</f>
        <v>4</v>
      </c>
      <c r="BU297" s="114">
        <f>IF(Survey!$I297="Yes",1,0)</f>
        <v>0</v>
      </c>
      <c r="BV297" s="114">
        <f>IF(OR(Survey!$M297="Mutual fund",Survey!$M297="Alternative mutual fund",Survey!$M297="Money market"),1,0)</f>
        <v>0</v>
      </c>
      <c r="BW297" s="119">
        <f>IF(OR(Survey!$M297="ETF",Survey!$M297="ETF, alternative mutual fund"),1,0)</f>
        <v>0</v>
      </c>
      <c r="BX297" s="16" t="str">
        <f t="shared" si="232"/>
        <v>Pass</v>
      </c>
      <c r="BY297" s="33">
        <f>IF(ISNUMBER(SEARCH("Other",Survey!$AS297)), 1, 0)</f>
        <v>0</v>
      </c>
      <c r="BZ297" s="58" t="b">
        <f>NOT(ISBLANK(Survey!$AT297))</f>
        <v>0</v>
      </c>
      <c r="CA297" s="16" t="str">
        <f t="shared" si="233"/>
        <v>Pass</v>
      </c>
      <c r="CB297" s="114">
        <f>IF(Survey!$BB297=0, 0,1)</f>
        <v>0</v>
      </c>
      <c r="CC297" s="58">
        <f>Survey!$AV297</f>
        <v>0</v>
      </c>
      <c r="CD297" s="58">
        <f>Survey!$BC297+Survey!$BD297+ABS(Survey!$BE297)-ABS(Survey!$BF297)-ABS(Survey!$BG297)-ABS(Survey!$BL297)</f>
        <v>0</v>
      </c>
      <c r="CE297" s="138">
        <f>Survey!BB297+(ABS(Survey!$BH297)-ABS(Survey!$BI297)+ABS(Survey!$BJ297)-ABS(Survey!$BK297))*0.5</f>
        <v>0</v>
      </c>
      <c r="CF297" s="58">
        <f t="shared" si="234"/>
        <v>0</v>
      </c>
      <c r="CG297" s="58">
        <f>IF(AND($CC297&gt;$CF297-0.2,$CC297&lt;$CF297+0.2,ISBLANK(Survey!$AV297)=FALSE),0,1)</f>
        <v>1</v>
      </c>
      <c r="CH297" s="133">
        <f>IF(ISBLANK(Survey!$AW297),1,0)</f>
        <v>1</v>
      </c>
      <c r="CI297" s="16" t="str">
        <f t="shared" si="235"/>
        <v>Pass</v>
      </c>
      <c r="CJ297" s="114">
        <f>IF(Survey!$BB297=0, 0,1)</f>
        <v>0</v>
      </c>
      <c r="CK297" s="58">
        <f>IF(AND(Survey!$AX297&gt;=0,Survey!$AX297&lt;=0.2,Survey!$AX297&lt;&gt;""),0,1)</f>
        <v>1</v>
      </c>
      <c r="CL297" s="114">
        <f>IF(ISBLANK(Survey!$AY297),1,0)</f>
        <v>1</v>
      </c>
      <c r="CM297" s="16" t="str">
        <f t="shared" si="236"/>
        <v>Fail</v>
      </c>
      <c r="CN297" s="133">
        <f>Survey!$AZ297</f>
        <v>0</v>
      </c>
      <c r="CO297" s="16" t="str">
        <f t="shared" si="237"/>
        <v>Pass</v>
      </c>
      <c r="CP297" s="31">
        <f>Survey!$BA297</f>
        <v>0</v>
      </c>
      <c r="CQ297" s="138">
        <f>Survey!$BB297+Survey!$BC297+Survey!$BD297+ABS(Survey!$BE297)-ABS(Survey!$BF297)-ABS(Survey!$BG297)+ABS(Survey!$BH297)-ABS(Survey!$BI297)+ABS(Survey!$BJ297)-ABS(Survey!$BK297)-ABS(Survey!$BL297)+Survey!$BM297</f>
        <v>0</v>
      </c>
      <c r="CR297" s="30">
        <f t="shared" si="238"/>
        <v>0</v>
      </c>
      <c r="CS297" s="17">
        <f t="shared" si="239"/>
        <v>0</v>
      </c>
      <c r="CT297" s="16" t="str">
        <f t="shared" si="240"/>
        <v>Pass</v>
      </c>
      <c r="CU297" s="33" t="b">
        <f>IF(ABS(Survey!$BM297)=0,TRUE,FALSE)</f>
        <v>1</v>
      </c>
      <c r="CV297" s="32" t="b">
        <f>NOT(ISBLANK(Survey!$BN297))</f>
        <v>0</v>
      </c>
      <c r="CW297" t="str">
        <f t="shared" si="241"/>
        <v>Fail</v>
      </c>
      <c r="CX297" s="25">
        <f>Survey!$BA297</f>
        <v>0</v>
      </c>
      <c r="CY297" s="25" cm="1">
        <f t="array" ref="CY297">SUM(SUMIF(Survey!BP297:BW297,{"&gt;0","&lt;0"})*{1,-1})-SUM(SUMIF(Survey!BY297:CF297,{"&gt;0","&lt;0"})*{1,-1})</f>
        <v>0</v>
      </c>
      <c r="CZ297" s="30" t="str">
        <f t="shared" si="242"/>
        <v>No holdings</v>
      </c>
      <c r="DA297">
        <f t="shared" si="243"/>
        <v>0</v>
      </c>
      <c r="DB297" s="16" t="str">
        <f t="shared" si="244"/>
        <v>Fail</v>
      </c>
      <c r="DC297" s="31">
        <f>Survey!$BA297</f>
        <v>0</v>
      </c>
      <c r="DD297" s="31" cm="1">
        <f t="array" ref="DD297">SUM(SUMIF(Survey!CH297:DA297,{"&gt;0","&lt;0"})*{1,-1})-SUM(SUMIF(Survey!DC297:DV297,{"&gt;0","&lt;0"})*{1,-1})</f>
        <v>0</v>
      </c>
      <c r="DE297" s="30" t="str">
        <f t="shared" si="245"/>
        <v>No holdings</v>
      </c>
      <c r="DF297" s="17">
        <f t="shared" si="246"/>
        <v>0</v>
      </c>
      <c r="DG297" s="16" t="str">
        <f t="shared" si="247"/>
        <v>Pass</v>
      </c>
      <c r="DH297" s="33" t="b">
        <f>IF(ABS(Survey!$DA297)=0,TRUE,FALSE)</f>
        <v>1</v>
      </c>
      <c r="DI297" s="32" t="b">
        <f>NOT(ISBLANK(Survey!$DB297))</f>
        <v>0</v>
      </c>
      <c r="DJ297" s="16" t="str">
        <f t="shared" si="248"/>
        <v>Pass</v>
      </c>
      <c r="DK297" s="33" t="b">
        <f>IF(ABS(Survey!$DV297)=0,TRUE,FALSE)</f>
        <v>1</v>
      </c>
      <c r="DL297" s="32" t="b">
        <f>NOT(ISBLANK(Survey!$DW297))</f>
        <v>0</v>
      </c>
      <c r="DM297" t="str">
        <f t="shared" si="249"/>
        <v>Pass</v>
      </c>
      <c r="DN297" s="25" cm="1">
        <f t="array" ref="DN297">SUM(SUMIF(Survey!CW297,{"&gt;0","&lt;0"})*{1,-1})+SUM(SUMIF(Survey!DR297,{"&gt;0","&lt;0"})*{1,-1})</f>
        <v>0</v>
      </c>
      <c r="DO297" s="25">
        <f>SUM(SUMIF(Survey!DY297:EE297,{"&gt;0","&lt;0"})*{1,-1})+SUM(SUMIF(Survey!EG297:EM297,{"&gt;0","&lt;0"})*{1,-1})</f>
        <v>0</v>
      </c>
      <c r="DP297">
        <f t="shared" si="250"/>
        <v>0</v>
      </c>
      <c r="DQ297">
        <f t="shared" si="251"/>
        <v>0</v>
      </c>
      <c r="DR297" s="16" t="str">
        <f t="shared" si="252"/>
        <v>Pass</v>
      </c>
      <c r="DS297" s="33" t="b">
        <f>IF(ABS(Survey!$EE297)=0,TRUE,FALSE)</f>
        <v>1</v>
      </c>
      <c r="DT297" s="32" t="b">
        <f>NOT(ISBLANK(Survey!EF297))</f>
        <v>0</v>
      </c>
      <c r="DU297" s="16" t="str">
        <f t="shared" si="253"/>
        <v>Pass</v>
      </c>
      <c r="DV297" s="33" t="b">
        <f>IF(ABS(Survey!$EM297)=0,TRUE,FALSE)</f>
        <v>1</v>
      </c>
      <c r="DW297" s="32" t="b">
        <f>NOT(ISBLANK(Survey!$EN297))</f>
        <v>0</v>
      </c>
      <c r="DX297" s="16" t="str">
        <f t="shared" si="254"/>
        <v>Fail</v>
      </c>
      <c r="DY297" s="31">
        <f>SUM(SUMIF(Survey!ET297:EV297,{"&gt;0","&lt;0"})*{1,-1})</f>
        <v>0</v>
      </c>
      <c r="DZ297">
        <f t="shared" si="255"/>
        <v>0</v>
      </c>
      <c r="EA297">
        <f t="shared" si="256"/>
        <v>100</v>
      </c>
      <c r="EB297" s="30" t="b">
        <f>IF(OR(Survey!$M297="ETF",Survey!$M297="ETF, alternative mutual fund",Survey!$M297="Closed-end", Survey!$M297="Split share corp"),TRUE,FALSE)</f>
        <v>0</v>
      </c>
      <c r="EC297" s="16" t="str">
        <f t="shared" si="257"/>
        <v>Fail</v>
      </c>
      <c r="ED297" s="31">
        <f>SUM(SUMIF(Survey!EX297:FD297,{"&gt;0","&lt;0"})*{1,-1})</f>
        <v>0</v>
      </c>
      <c r="EE297">
        <f t="shared" si="258"/>
        <v>0</v>
      </c>
      <c r="EF297" s="17">
        <f t="shared" si="259"/>
        <v>100</v>
      </c>
      <c r="EG297" s="16" t="str">
        <f t="shared" si="260"/>
        <v>Fail</v>
      </c>
      <c r="EH297" s="31">
        <f>SUM(SUMIF(Survey!FF297:FL297,{"&gt;0","&lt;0"})*{1,-1})</f>
        <v>0</v>
      </c>
      <c r="EI297">
        <f t="shared" si="261"/>
        <v>0</v>
      </c>
      <c r="EJ297" s="17">
        <f t="shared" si="262"/>
        <v>100</v>
      </c>
    </row>
    <row r="298" spans="1:140">
      <c r="A298">
        <v>298</v>
      </c>
      <c r="B298" t="str">
        <f t="shared" si="210"/>
        <v>Pass</v>
      </c>
      <c r="C298" t="str">
        <f>IF(COUNTBLANK(Survey!B298:FM298)=$C$2, "Pass", "Fail")</f>
        <v>Pass</v>
      </c>
      <c r="D298" s="16" t="str">
        <f t="shared" si="211"/>
        <v>Fail</v>
      </c>
      <c r="E298" t="str">
        <f>IF(OR(ISBLANK(Survey!AL298),COUNTIF(G298:BJ298,"Fail")),"Fail","Pass")</f>
        <v>Fail</v>
      </c>
      <c r="F298" s="265"/>
      <c r="G298" s="16" t="str">
        <f t="shared" si="212"/>
        <v>Fail</v>
      </c>
      <c r="H298" s="139">
        <f>COUNTBLANK(Survey!B298:D298)+COUNTBLANK(Survey!G298)+COUNTBLANK(Survey!I298)+COUNTBLANK(Survey!K298:M298)+COUNTBLANK(Survey!P298:Q298)+COUNTBLANK(Survey!T298:W298)+COUNTBLANK(Survey!Z298:AC298)+COUNTBLANK(Survey!AF298:AG298)+COUNTBLANK(Survey!AK298:AK298)</f>
        <v>21</v>
      </c>
      <c r="I298" t="str">
        <f t="shared" si="213"/>
        <v>Fail</v>
      </c>
      <c r="J298" t="b">
        <f>IF(Survey!E298="No",TRUE,FALSE)</f>
        <v>0</v>
      </c>
      <c r="K298" s="29" cm="1">
        <f t="array" ref="K298">IF(COUNTA(Survey!$E$4:$E$695)=1, 0, SUM(IF(COUNTIF(Survey!$E$4:$E$695, Survey!$E$4:$E$695)=1,1,0)))</f>
        <v>0</v>
      </c>
      <c r="L298" s="29">
        <f>LEN(Survey!E298)</f>
        <v>0</v>
      </c>
      <c r="M298" s="16" t="str">
        <f t="shared" si="214"/>
        <v>Fail</v>
      </c>
      <c r="N298" t="b">
        <f>IF(Survey!F298="No",TRUE,FALSE)</f>
        <v>0</v>
      </c>
      <c r="O298" t="b">
        <f>Survey!F298=Survey!E298</f>
        <v>1</v>
      </c>
      <c r="P298">
        <f>COUNTIF(Survey!$F$4:$F$695,Survey!F298)</f>
        <v>0</v>
      </c>
      <c r="Q298" s="28">
        <f>LEN(Survey!F298)</f>
        <v>0</v>
      </c>
      <c r="R298" s="16" t="str">
        <f t="shared" si="215"/>
        <v>Pass</v>
      </c>
      <c r="S298" s="29">
        <f>MOD((LEN(Survey!H298)+2),11)</f>
        <v>2</v>
      </c>
      <c r="T298">
        <f>COUNTIF(Survey!$H$4:$H$695,Survey!H298)</f>
        <v>0</v>
      </c>
      <c r="U298" s="28" t="str">
        <f>IF(Survey!$L298="Prospectus fund", "Yes", "No")</f>
        <v>No</v>
      </c>
      <c r="V298" s="16" t="str">
        <f t="shared" si="216"/>
        <v>Pass</v>
      </c>
      <c r="W298" s="29">
        <f>MOD((LEN(Survey!J298)+2),11)</f>
        <v>2</v>
      </c>
      <c r="X298">
        <f>COUNTIF(Survey!$J$4:$J$695,Survey!J298)</f>
        <v>0</v>
      </c>
      <c r="Y298" s="30" t="b">
        <f>IF(OR(Survey!$M298="ETF",Survey!$M298="ETF, alternative mutual fund",Survey!$M298="Closed-end", Survey!$M298="Split share corp", Survey!$I298="Yes"),TRUE,FALSE)</f>
        <v>0</v>
      </c>
      <c r="Z298" s="16" t="str">
        <f>IFERROR(IF(AND(OR(AC298=AD298,AD298 = "Either"),NOT(ISBLANK(Survey!K298))),"Pass","Fail"),"Pass")</f>
        <v>Fail</v>
      </c>
      <c r="AA298" s="31" cm="1">
        <f t="array" ref="AA298">SUM(SUMIF(Survey!CH298:DA298,{"&gt;0","&lt;0"})*{1,-1})</f>
        <v>0</v>
      </c>
      <c r="AB298" s="33" cm="1">
        <f t="array" ref="AB298">SUM(SUMIF(Survey!CK298,{"&gt;0","&lt;0"})*{1,-1})+SUM(SUMIF(Survey!CU298,{"&gt;0","&lt;0"})*{1,-1})</f>
        <v>0</v>
      </c>
      <c r="AC298" s="33">
        <f>Survey!K298</f>
        <v>0</v>
      </c>
      <c r="AD298" s="32" t="str">
        <f t="shared" si="217"/>
        <v>Either</v>
      </c>
      <c r="AE298" s="16" t="str">
        <f t="shared" si="218"/>
        <v>Fail</v>
      </c>
      <c r="AF298" s="58" cm="1">
        <f t="array" ref="AF298">SUM(SUMIF(Survey!CH298:DA298,{"&gt;0","&lt;0"})*{1,-1})+SUM(SUMIF(Survey!DC298:DV298,{"&gt;0","&lt;0"})*{1,-1})</f>
        <v>0</v>
      </c>
      <c r="AG298" s="58">
        <f>IFERROR(AF298/(Survey!$BA298),0)</f>
        <v>0</v>
      </c>
      <c r="AH298" s="104" t="b">
        <f>IF(OR(Survey!$M298="Alternative strategy or hedge",Survey!$M298="Private asset",Survey!$L298="Prospectus fund"),TRUE,FALSE)</f>
        <v>0</v>
      </c>
      <c r="AI298" s="104" t="b">
        <f>NOT(ISBLANK(Survey!$M298))</f>
        <v>0</v>
      </c>
      <c r="AJ298" s="16" t="str">
        <f t="shared" si="219"/>
        <v>Fail</v>
      </c>
      <c r="AK298" t="b">
        <f>IF(Survey!W298="No",TRUE,FALSE)</f>
        <v>0</v>
      </c>
      <c r="AL298" s="119">
        <f>MOD((LEN(Survey!W298)+2),22)</f>
        <v>2</v>
      </c>
      <c r="AM298" t="str">
        <f t="shared" si="220"/>
        <v>Pass</v>
      </c>
      <c r="AN298" s="33" t="b">
        <f>NOT(ISNUMBER(SEARCH("Other",Survey!$Q298)))</f>
        <v>1</v>
      </c>
      <c r="AO298" s="32" t="b">
        <f>NOT(ISBLANK(Survey!$R298))</f>
        <v>0</v>
      </c>
      <c r="AP298" s="16" t="str">
        <f t="shared" si="221"/>
        <v>Pass</v>
      </c>
      <c r="AQ298" s="114">
        <f>COUNTBLANK(Survey!$X298)</f>
        <v>1</v>
      </c>
      <c r="AR298" s="58">
        <f>IF(AND(Survey!L298&lt;&gt;"Exempt fund",OR(Survey!$M298="ETF",Survey!$M298="ETF, alternative mutual fund",Survey!$M298="Mutual fund",Survey!$M298="Alternative mutual fund",Survey!$M298="Money market")),1,0)</f>
        <v>0</v>
      </c>
      <c r="AS298" s="16" t="str">
        <f t="shared" si="222"/>
        <v>Pass</v>
      </c>
      <c r="AT298" s="33" t="b">
        <f>NOT(ISNUMBER(SEARCH("Yes",Survey!$AC298)))</f>
        <v>1</v>
      </c>
      <c r="AU298" s="32" t="b">
        <f>IF(COUNTBLANK(Survey!$AD298:$AE298)=0,TRUE, FALSE)</f>
        <v>0</v>
      </c>
      <c r="AV298" s="16" t="str">
        <f t="shared" si="223"/>
        <v>Pass</v>
      </c>
      <c r="AW298" s="33" t="b">
        <f>NOT(ISNUMBER(SEARCH("Yes",Survey!$AF298)))</f>
        <v>1</v>
      </c>
      <c r="AX298" s="32" t="b">
        <f>NOT(ISBLANK(Survey!$AH298))</f>
        <v>0</v>
      </c>
      <c r="AY298" s="16" t="str">
        <f t="shared" si="224"/>
        <v>Pass</v>
      </c>
      <c r="AZ298" s="33" t="b">
        <f>NOT(OR(ISNUMBER(SEARCH("Other",Survey!$AH298)),ISNUMBER(SEARCH("Multiple",Survey!$AH298))))</f>
        <v>1</v>
      </c>
      <c r="BA298" s="32" t="b">
        <f>NOT(ISBLANK(Survey!$AI298))</f>
        <v>0</v>
      </c>
      <c r="BB298" s="16" t="str">
        <f t="shared" si="225"/>
        <v>Fail</v>
      </c>
      <c r="BC298" s="114">
        <f>IF(ABS(Survey!$BA298)&gt;0, 1,0)</f>
        <v>0</v>
      </c>
      <c r="BD298" s="114">
        <f>IF(COUNTBLANK(Survey!$AL298)=0,1,0)</f>
        <v>0</v>
      </c>
      <c r="BE298" s="16" t="str">
        <f t="shared" si="226"/>
        <v>Pass</v>
      </c>
      <c r="BF298" s="114">
        <f>IF(ISBLANK(Survey!$AL298),0,1)</f>
        <v>0</v>
      </c>
      <c r="BG298" s="133">
        <f>COUNTBLANK(Survey!$AM298)</f>
        <v>1</v>
      </c>
      <c r="BH298" s="16" t="str">
        <f t="shared" si="227"/>
        <v>Pass</v>
      </c>
      <c r="BI298" s="114">
        <f>IF(OR(Survey!$AM298="Closed",ISBLANK(Survey!$AM298)),0,1)</f>
        <v>0</v>
      </c>
      <c r="BJ298" s="133">
        <f>IF(ISBLANK(Survey!$AN298),1,0)</f>
        <v>1</v>
      </c>
      <c r="BK298" s="118" t="str">
        <f t="shared" si="228"/>
        <v>Pass</v>
      </c>
      <c r="BL298" s="31" cm="1">
        <f t="array" ref="BL298">SUM(SUMIF(Survey!AO298:AP298,{"&gt;0","&lt;0"})*{1,-1})</f>
        <v>0</v>
      </c>
      <c r="BM298">
        <f t="shared" si="229"/>
        <v>0</v>
      </c>
      <c r="BN298">
        <f t="shared" si="230"/>
        <v>100</v>
      </c>
      <c r="BO298" s="118" t="str">
        <f t="shared" si="231"/>
        <v>Pass</v>
      </c>
      <c r="BP298">
        <f>IF(Survey!AQ298="No",0,1)</f>
        <v>1</v>
      </c>
      <c r="BQ298" s="207">
        <f>MOD((LEN(Survey!AQ298)+2),22)</f>
        <v>2</v>
      </c>
      <c r="BR298">
        <f>IF(Survey!AR298="No",0,1)</f>
        <v>1</v>
      </c>
      <c r="BS298" s="207">
        <f>MOD((LEN(Survey!AR298)+2),22)</f>
        <v>2</v>
      </c>
      <c r="BT298" s="114">
        <f>COUNTBLANK(Survey!$AQ298:$AS298)+COUNTBLANK(Survey!$AU298)</f>
        <v>4</v>
      </c>
      <c r="BU298" s="114">
        <f>IF(Survey!$I298="Yes",1,0)</f>
        <v>0</v>
      </c>
      <c r="BV298" s="114">
        <f>IF(OR(Survey!$M298="Mutual fund",Survey!$M298="Alternative mutual fund",Survey!$M298="Money market"),1,0)</f>
        <v>0</v>
      </c>
      <c r="BW298" s="119">
        <f>IF(OR(Survey!$M298="ETF",Survey!$M298="ETF, alternative mutual fund"),1,0)</f>
        <v>0</v>
      </c>
      <c r="BX298" s="16" t="str">
        <f t="shared" si="232"/>
        <v>Pass</v>
      </c>
      <c r="BY298" s="33">
        <f>IF(ISNUMBER(SEARCH("Other",Survey!$AS298)), 1, 0)</f>
        <v>0</v>
      </c>
      <c r="BZ298" s="58" t="b">
        <f>NOT(ISBLANK(Survey!$AT298))</f>
        <v>0</v>
      </c>
      <c r="CA298" s="16" t="str">
        <f t="shared" si="233"/>
        <v>Pass</v>
      </c>
      <c r="CB298" s="114">
        <f>IF(Survey!$BB298=0, 0,1)</f>
        <v>0</v>
      </c>
      <c r="CC298" s="58">
        <f>Survey!$AV298</f>
        <v>0</v>
      </c>
      <c r="CD298" s="58">
        <f>Survey!$BC298+Survey!$BD298+ABS(Survey!$BE298)-ABS(Survey!$BF298)-ABS(Survey!$BG298)-ABS(Survey!$BL298)</f>
        <v>0</v>
      </c>
      <c r="CE298" s="138">
        <f>Survey!BB298+(ABS(Survey!$BH298)-ABS(Survey!$BI298)+ABS(Survey!$BJ298)-ABS(Survey!$BK298))*0.5</f>
        <v>0</v>
      </c>
      <c r="CF298" s="58">
        <f t="shared" si="234"/>
        <v>0</v>
      </c>
      <c r="CG298" s="58">
        <f>IF(AND($CC298&gt;$CF298-0.2,$CC298&lt;$CF298+0.2,ISBLANK(Survey!$AV298)=FALSE),0,1)</f>
        <v>1</v>
      </c>
      <c r="CH298" s="133">
        <f>IF(ISBLANK(Survey!$AW298),1,0)</f>
        <v>1</v>
      </c>
      <c r="CI298" s="16" t="str">
        <f t="shared" si="235"/>
        <v>Pass</v>
      </c>
      <c r="CJ298" s="114">
        <f>IF(Survey!$BB298=0, 0,1)</f>
        <v>0</v>
      </c>
      <c r="CK298" s="58">
        <f>IF(AND(Survey!$AX298&gt;=0,Survey!$AX298&lt;=0.2,Survey!$AX298&lt;&gt;""),0,1)</f>
        <v>1</v>
      </c>
      <c r="CL298" s="114">
        <f>IF(ISBLANK(Survey!$AY298),1,0)</f>
        <v>1</v>
      </c>
      <c r="CM298" s="16" t="str">
        <f t="shared" si="236"/>
        <v>Fail</v>
      </c>
      <c r="CN298" s="133">
        <f>Survey!$AZ298</f>
        <v>0</v>
      </c>
      <c r="CO298" s="16" t="str">
        <f t="shared" si="237"/>
        <v>Pass</v>
      </c>
      <c r="CP298" s="31">
        <f>Survey!$BA298</f>
        <v>0</v>
      </c>
      <c r="CQ298" s="138">
        <f>Survey!$BB298+Survey!$BC298+Survey!$BD298+ABS(Survey!$BE298)-ABS(Survey!$BF298)-ABS(Survey!$BG298)+ABS(Survey!$BH298)-ABS(Survey!$BI298)+ABS(Survey!$BJ298)-ABS(Survey!$BK298)-ABS(Survey!$BL298)+Survey!$BM298</f>
        <v>0</v>
      </c>
      <c r="CR298" s="30">
        <f t="shared" si="238"/>
        <v>0</v>
      </c>
      <c r="CS298" s="17">
        <f t="shared" si="239"/>
        <v>0</v>
      </c>
      <c r="CT298" s="16" t="str">
        <f t="shared" si="240"/>
        <v>Pass</v>
      </c>
      <c r="CU298" s="33" t="b">
        <f>IF(ABS(Survey!$BM298)=0,TRUE,FALSE)</f>
        <v>1</v>
      </c>
      <c r="CV298" s="32" t="b">
        <f>NOT(ISBLANK(Survey!$BN298))</f>
        <v>0</v>
      </c>
      <c r="CW298" t="str">
        <f t="shared" si="241"/>
        <v>Fail</v>
      </c>
      <c r="CX298" s="25">
        <f>Survey!$BA298</f>
        <v>0</v>
      </c>
      <c r="CY298" s="25" cm="1">
        <f t="array" ref="CY298">SUM(SUMIF(Survey!BP298:BW298,{"&gt;0","&lt;0"})*{1,-1})-SUM(SUMIF(Survey!BY298:CF298,{"&gt;0","&lt;0"})*{1,-1})</f>
        <v>0</v>
      </c>
      <c r="CZ298" s="30" t="str">
        <f t="shared" si="242"/>
        <v>No holdings</v>
      </c>
      <c r="DA298">
        <f t="shared" si="243"/>
        <v>0</v>
      </c>
      <c r="DB298" s="16" t="str">
        <f t="shared" si="244"/>
        <v>Fail</v>
      </c>
      <c r="DC298" s="31">
        <f>Survey!$BA298</f>
        <v>0</v>
      </c>
      <c r="DD298" s="31" cm="1">
        <f t="array" ref="DD298">SUM(SUMIF(Survey!CH298:DA298,{"&gt;0","&lt;0"})*{1,-1})-SUM(SUMIF(Survey!DC298:DV298,{"&gt;0","&lt;0"})*{1,-1})</f>
        <v>0</v>
      </c>
      <c r="DE298" s="30" t="str">
        <f t="shared" si="245"/>
        <v>No holdings</v>
      </c>
      <c r="DF298" s="17">
        <f t="shared" si="246"/>
        <v>0</v>
      </c>
      <c r="DG298" s="16" t="str">
        <f t="shared" si="247"/>
        <v>Pass</v>
      </c>
      <c r="DH298" s="33" t="b">
        <f>IF(ABS(Survey!$DA298)=0,TRUE,FALSE)</f>
        <v>1</v>
      </c>
      <c r="DI298" s="32" t="b">
        <f>NOT(ISBLANK(Survey!$DB298))</f>
        <v>0</v>
      </c>
      <c r="DJ298" s="16" t="str">
        <f t="shared" si="248"/>
        <v>Pass</v>
      </c>
      <c r="DK298" s="33" t="b">
        <f>IF(ABS(Survey!$DV298)=0,TRUE,FALSE)</f>
        <v>1</v>
      </c>
      <c r="DL298" s="32" t="b">
        <f>NOT(ISBLANK(Survey!$DW298))</f>
        <v>0</v>
      </c>
      <c r="DM298" t="str">
        <f t="shared" si="249"/>
        <v>Pass</v>
      </c>
      <c r="DN298" s="25" cm="1">
        <f t="array" ref="DN298">SUM(SUMIF(Survey!CW298,{"&gt;0","&lt;0"})*{1,-1})+SUM(SUMIF(Survey!DR298,{"&gt;0","&lt;0"})*{1,-1})</f>
        <v>0</v>
      </c>
      <c r="DO298" s="25">
        <f>SUM(SUMIF(Survey!DY298:EE298,{"&gt;0","&lt;0"})*{1,-1})+SUM(SUMIF(Survey!EG298:EM298,{"&gt;0","&lt;0"})*{1,-1})</f>
        <v>0</v>
      </c>
      <c r="DP298">
        <f t="shared" si="250"/>
        <v>0</v>
      </c>
      <c r="DQ298">
        <f t="shared" si="251"/>
        <v>0</v>
      </c>
      <c r="DR298" s="16" t="str">
        <f t="shared" si="252"/>
        <v>Pass</v>
      </c>
      <c r="DS298" s="33" t="b">
        <f>IF(ABS(Survey!$EE298)=0,TRUE,FALSE)</f>
        <v>1</v>
      </c>
      <c r="DT298" s="32" t="b">
        <f>NOT(ISBLANK(Survey!EF298))</f>
        <v>0</v>
      </c>
      <c r="DU298" s="16" t="str">
        <f t="shared" si="253"/>
        <v>Pass</v>
      </c>
      <c r="DV298" s="33" t="b">
        <f>IF(ABS(Survey!$EM298)=0,TRUE,FALSE)</f>
        <v>1</v>
      </c>
      <c r="DW298" s="32" t="b">
        <f>NOT(ISBLANK(Survey!$EN298))</f>
        <v>0</v>
      </c>
      <c r="DX298" s="16" t="str">
        <f t="shared" si="254"/>
        <v>Fail</v>
      </c>
      <c r="DY298" s="31">
        <f>SUM(SUMIF(Survey!ET298:EV298,{"&gt;0","&lt;0"})*{1,-1})</f>
        <v>0</v>
      </c>
      <c r="DZ298">
        <f t="shared" si="255"/>
        <v>0</v>
      </c>
      <c r="EA298">
        <f t="shared" si="256"/>
        <v>100</v>
      </c>
      <c r="EB298" s="30" t="b">
        <f>IF(OR(Survey!$M298="ETF",Survey!$M298="ETF, alternative mutual fund",Survey!$M298="Closed-end", Survey!$M298="Split share corp"),TRUE,FALSE)</f>
        <v>0</v>
      </c>
      <c r="EC298" s="16" t="str">
        <f t="shared" si="257"/>
        <v>Fail</v>
      </c>
      <c r="ED298" s="31">
        <f>SUM(SUMIF(Survey!EX298:FD298,{"&gt;0","&lt;0"})*{1,-1})</f>
        <v>0</v>
      </c>
      <c r="EE298">
        <f t="shared" si="258"/>
        <v>0</v>
      </c>
      <c r="EF298" s="17">
        <f t="shared" si="259"/>
        <v>100</v>
      </c>
      <c r="EG298" s="16" t="str">
        <f t="shared" si="260"/>
        <v>Fail</v>
      </c>
      <c r="EH298" s="31">
        <f>SUM(SUMIF(Survey!FF298:FL298,{"&gt;0","&lt;0"})*{1,-1})</f>
        <v>0</v>
      </c>
      <c r="EI298">
        <f t="shared" si="261"/>
        <v>0</v>
      </c>
      <c r="EJ298" s="17">
        <f t="shared" si="262"/>
        <v>100</v>
      </c>
    </row>
    <row r="299" spans="1:140">
      <c r="A299">
        <v>299</v>
      </c>
      <c r="B299" t="str">
        <f t="shared" si="210"/>
        <v>Pass</v>
      </c>
      <c r="C299" t="str">
        <f>IF(COUNTBLANK(Survey!B299:FM299)=$C$2, "Pass", "Fail")</f>
        <v>Pass</v>
      </c>
      <c r="D299" s="16" t="str">
        <f t="shared" si="211"/>
        <v>Fail</v>
      </c>
      <c r="E299" t="str">
        <f>IF(OR(ISBLANK(Survey!AL299),COUNTIF(G299:BJ299,"Fail")),"Fail","Pass")</f>
        <v>Fail</v>
      </c>
      <c r="F299" s="265"/>
      <c r="G299" s="16" t="str">
        <f t="shared" si="212"/>
        <v>Fail</v>
      </c>
      <c r="H299" s="139">
        <f>COUNTBLANK(Survey!B299:D299)+COUNTBLANK(Survey!G299)+COUNTBLANK(Survey!I299)+COUNTBLANK(Survey!K299:M299)+COUNTBLANK(Survey!P299:Q299)+COUNTBLANK(Survey!T299:W299)+COUNTBLANK(Survey!Z299:AC299)+COUNTBLANK(Survey!AF299:AG299)+COUNTBLANK(Survey!AK299:AK299)</f>
        <v>21</v>
      </c>
      <c r="I299" t="str">
        <f t="shared" si="213"/>
        <v>Fail</v>
      </c>
      <c r="J299" t="b">
        <f>IF(Survey!E299="No",TRUE,FALSE)</f>
        <v>0</v>
      </c>
      <c r="K299" s="29" cm="1">
        <f t="array" ref="K299">IF(COUNTA(Survey!$E$4:$E$695)=1, 0, SUM(IF(COUNTIF(Survey!$E$4:$E$695, Survey!$E$4:$E$695)=1,1,0)))</f>
        <v>0</v>
      </c>
      <c r="L299" s="29">
        <f>LEN(Survey!E299)</f>
        <v>0</v>
      </c>
      <c r="M299" s="16" t="str">
        <f t="shared" si="214"/>
        <v>Fail</v>
      </c>
      <c r="N299" t="b">
        <f>IF(Survey!F299="No",TRUE,FALSE)</f>
        <v>0</v>
      </c>
      <c r="O299" t="b">
        <f>Survey!F299=Survey!E299</f>
        <v>1</v>
      </c>
      <c r="P299">
        <f>COUNTIF(Survey!$F$4:$F$695,Survey!F299)</f>
        <v>0</v>
      </c>
      <c r="Q299" s="28">
        <f>LEN(Survey!F299)</f>
        <v>0</v>
      </c>
      <c r="R299" s="16" t="str">
        <f t="shared" si="215"/>
        <v>Pass</v>
      </c>
      <c r="S299" s="29">
        <f>MOD((LEN(Survey!H299)+2),11)</f>
        <v>2</v>
      </c>
      <c r="T299">
        <f>COUNTIF(Survey!$H$4:$H$695,Survey!H299)</f>
        <v>0</v>
      </c>
      <c r="U299" s="28" t="str">
        <f>IF(Survey!$L299="Prospectus fund", "Yes", "No")</f>
        <v>No</v>
      </c>
      <c r="V299" s="16" t="str">
        <f t="shared" si="216"/>
        <v>Pass</v>
      </c>
      <c r="W299" s="29">
        <f>MOD((LEN(Survey!J299)+2),11)</f>
        <v>2</v>
      </c>
      <c r="X299">
        <f>COUNTIF(Survey!$J$4:$J$695,Survey!J299)</f>
        <v>0</v>
      </c>
      <c r="Y299" s="30" t="b">
        <f>IF(OR(Survey!$M299="ETF",Survey!$M299="ETF, alternative mutual fund",Survey!$M299="Closed-end", Survey!$M299="Split share corp", Survey!$I299="Yes"),TRUE,FALSE)</f>
        <v>0</v>
      </c>
      <c r="Z299" s="16" t="str">
        <f>IFERROR(IF(AND(OR(AC299=AD299,AD299 = "Either"),NOT(ISBLANK(Survey!K299))),"Pass","Fail"),"Pass")</f>
        <v>Fail</v>
      </c>
      <c r="AA299" s="31" cm="1">
        <f t="array" ref="AA299">SUM(SUMIF(Survey!CH299:DA299,{"&gt;0","&lt;0"})*{1,-1})</f>
        <v>0</v>
      </c>
      <c r="AB299" s="33" cm="1">
        <f t="array" ref="AB299">SUM(SUMIF(Survey!CK299,{"&gt;0","&lt;0"})*{1,-1})+SUM(SUMIF(Survey!CU299,{"&gt;0","&lt;0"})*{1,-1})</f>
        <v>0</v>
      </c>
      <c r="AC299" s="33">
        <f>Survey!K299</f>
        <v>0</v>
      </c>
      <c r="AD299" s="32" t="str">
        <f t="shared" si="217"/>
        <v>Either</v>
      </c>
      <c r="AE299" s="16" t="str">
        <f t="shared" si="218"/>
        <v>Fail</v>
      </c>
      <c r="AF299" s="58" cm="1">
        <f t="array" ref="AF299">SUM(SUMIF(Survey!CH299:DA299,{"&gt;0","&lt;0"})*{1,-1})+SUM(SUMIF(Survey!DC299:DV299,{"&gt;0","&lt;0"})*{1,-1})</f>
        <v>0</v>
      </c>
      <c r="AG299" s="58">
        <f>IFERROR(AF299/(Survey!$BA299),0)</f>
        <v>0</v>
      </c>
      <c r="AH299" s="104" t="b">
        <f>IF(OR(Survey!$M299="Alternative strategy or hedge",Survey!$M299="Private asset",Survey!$L299="Prospectus fund"),TRUE,FALSE)</f>
        <v>0</v>
      </c>
      <c r="AI299" s="104" t="b">
        <f>NOT(ISBLANK(Survey!$M299))</f>
        <v>0</v>
      </c>
      <c r="AJ299" s="16" t="str">
        <f t="shared" si="219"/>
        <v>Fail</v>
      </c>
      <c r="AK299" t="b">
        <f>IF(Survey!W299="No",TRUE,FALSE)</f>
        <v>0</v>
      </c>
      <c r="AL299" s="119">
        <f>MOD((LEN(Survey!W299)+2),22)</f>
        <v>2</v>
      </c>
      <c r="AM299" t="str">
        <f t="shared" si="220"/>
        <v>Pass</v>
      </c>
      <c r="AN299" s="33" t="b">
        <f>NOT(ISNUMBER(SEARCH("Other",Survey!$Q299)))</f>
        <v>1</v>
      </c>
      <c r="AO299" s="32" t="b">
        <f>NOT(ISBLANK(Survey!$R299))</f>
        <v>0</v>
      </c>
      <c r="AP299" s="16" t="str">
        <f t="shared" si="221"/>
        <v>Pass</v>
      </c>
      <c r="AQ299" s="114">
        <f>COUNTBLANK(Survey!$X299)</f>
        <v>1</v>
      </c>
      <c r="AR299" s="58">
        <f>IF(AND(Survey!L299&lt;&gt;"Exempt fund",OR(Survey!$M299="ETF",Survey!$M299="ETF, alternative mutual fund",Survey!$M299="Mutual fund",Survey!$M299="Alternative mutual fund",Survey!$M299="Money market")),1,0)</f>
        <v>0</v>
      </c>
      <c r="AS299" s="16" t="str">
        <f t="shared" si="222"/>
        <v>Pass</v>
      </c>
      <c r="AT299" s="33" t="b">
        <f>NOT(ISNUMBER(SEARCH("Yes",Survey!$AC299)))</f>
        <v>1</v>
      </c>
      <c r="AU299" s="32" t="b">
        <f>IF(COUNTBLANK(Survey!$AD299:$AE299)=0,TRUE, FALSE)</f>
        <v>0</v>
      </c>
      <c r="AV299" s="16" t="str">
        <f t="shared" si="223"/>
        <v>Pass</v>
      </c>
      <c r="AW299" s="33" t="b">
        <f>NOT(ISNUMBER(SEARCH("Yes",Survey!$AF299)))</f>
        <v>1</v>
      </c>
      <c r="AX299" s="32" t="b">
        <f>NOT(ISBLANK(Survey!$AH299))</f>
        <v>0</v>
      </c>
      <c r="AY299" s="16" t="str">
        <f t="shared" si="224"/>
        <v>Pass</v>
      </c>
      <c r="AZ299" s="33" t="b">
        <f>NOT(OR(ISNUMBER(SEARCH("Other",Survey!$AH299)),ISNUMBER(SEARCH("Multiple",Survey!$AH299))))</f>
        <v>1</v>
      </c>
      <c r="BA299" s="32" t="b">
        <f>NOT(ISBLANK(Survey!$AI299))</f>
        <v>0</v>
      </c>
      <c r="BB299" s="16" t="str">
        <f t="shared" si="225"/>
        <v>Fail</v>
      </c>
      <c r="BC299" s="114">
        <f>IF(ABS(Survey!$BA299)&gt;0, 1,0)</f>
        <v>0</v>
      </c>
      <c r="BD299" s="114">
        <f>IF(COUNTBLANK(Survey!$AL299)=0,1,0)</f>
        <v>0</v>
      </c>
      <c r="BE299" s="16" t="str">
        <f t="shared" si="226"/>
        <v>Pass</v>
      </c>
      <c r="BF299" s="114">
        <f>IF(ISBLANK(Survey!$AL299),0,1)</f>
        <v>0</v>
      </c>
      <c r="BG299" s="133">
        <f>COUNTBLANK(Survey!$AM299)</f>
        <v>1</v>
      </c>
      <c r="BH299" s="16" t="str">
        <f t="shared" si="227"/>
        <v>Pass</v>
      </c>
      <c r="BI299" s="114">
        <f>IF(OR(Survey!$AM299="Closed",ISBLANK(Survey!$AM299)),0,1)</f>
        <v>0</v>
      </c>
      <c r="BJ299" s="133">
        <f>IF(ISBLANK(Survey!$AN299),1,0)</f>
        <v>1</v>
      </c>
      <c r="BK299" s="118" t="str">
        <f t="shared" si="228"/>
        <v>Pass</v>
      </c>
      <c r="BL299" s="31" cm="1">
        <f t="array" ref="BL299">SUM(SUMIF(Survey!AO299:AP299,{"&gt;0","&lt;0"})*{1,-1})</f>
        <v>0</v>
      </c>
      <c r="BM299">
        <f t="shared" si="229"/>
        <v>0</v>
      </c>
      <c r="BN299">
        <f t="shared" si="230"/>
        <v>100</v>
      </c>
      <c r="BO299" s="118" t="str">
        <f t="shared" si="231"/>
        <v>Pass</v>
      </c>
      <c r="BP299">
        <f>IF(Survey!AQ299="No",0,1)</f>
        <v>1</v>
      </c>
      <c r="BQ299" s="207">
        <f>MOD((LEN(Survey!AQ299)+2),22)</f>
        <v>2</v>
      </c>
      <c r="BR299">
        <f>IF(Survey!AR299="No",0,1)</f>
        <v>1</v>
      </c>
      <c r="BS299" s="207">
        <f>MOD((LEN(Survey!AR299)+2),22)</f>
        <v>2</v>
      </c>
      <c r="BT299" s="114">
        <f>COUNTBLANK(Survey!$AQ299:$AS299)+COUNTBLANK(Survey!$AU299)</f>
        <v>4</v>
      </c>
      <c r="BU299" s="114">
        <f>IF(Survey!$I299="Yes",1,0)</f>
        <v>0</v>
      </c>
      <c r="BV299" s="114">
        <f>IF(OR(Survey!$M299="Mutual fund",Survey!$M299="Alternative mutual fund",Survey!$M299="Money market"),1,0)</f>
        <v>0</v>
      </c>
      <c r="BW299" s="119">
        <f>IF(OR(Survey!$M299="ETF",Survey!$M299="ETF, alternative mutual fund"),1,0)</f>
        <v>0</v>
      </c>
      <c r="BX299" s="16" t="str">
        <f t="shared" si="232"/>
        <v>Pass</v>
      </c>
      <c r="BY299" s="33">
        <f>IF(ISNUMBER(SEARCH("Other",Survey!$AS299)), 1, 0)</f>
        <v>0</v>
      </c>
      <c r="BZ299" s="58" t="b">
        <f>NOT(ISBLANK(Survey!$AT299))</f>
        <v>0</v>
      </c>
      <c r="CA299" s="16" t="str">
        <f t="shared" si="233"/>
        <v>Pass</v>
      </c>
      <c r="CB299" s="114">
        <f>IF(Survey!$BB299=0, 0,1)</f>
        <v>0</v>
      </c>
      <c r="CC299" s="58">
        <f>Survey!$AV299</f>
        <v>0</v>
      </c>
      <c r="CD299" s="58">
        <f>Survey!$BC299+Survey!$BD299+ABS(Survey!$BE299)-ABS(Survey!$BF299)-ABS(Survey!$BG299)-ABS(Survey!$BL299)</f>
        <v>0</v>
      </c>
      <c r="CE299" s="138">
        <f>Survey!BB299+(ABS(Survey!$BH299)-ABS(Survey!$BI299)+ABS(Survey!$BJ299)-ABS(Survey!$BK299))*0.5</f>
        <v>0</v>
      </c>
      <c r="CF299" s="58">
        <f t="shared" si="234"/>
        <v>0</v>
      </c>
      <c r="CG299" s="58">
        <f>IF(AND($CC299&gt;$CF299-0.2,$CC299&lt;$CF299+0.2,ISBLANK(Survey!$AV299)=FALSE),0,1)</f>
        <v>1</v>
      </c>
      <c r="CH299" s="133">
        <f>IF(ISBLANK(Survey!$AW299),1,0)</f>
        <v>1</v>
      </c>
      <c r="CI299" s="16" t="str">
        <f t="shared" si="235"/>
        <v>Pass</v>
      </c>
      <c r="CJ299" s="114">
        <f>IF(Survey!$BB299=0, 0,1)</f>
        <v>0</v>
      </c>
      <c r="CK299" s="58">
        <f>IF(AND(Survey!$AX299&gt;=0,Survey!$AX299&lt;=0.2,Survey!$AX299&lt;&gt;""),0,1)</f>
        <v>1</v>
      </c>
      <c r="CL299" s="114">
        <f>IF(ISBLANK(Survey!$AY299),1,0)</f>
        <v>1</v>
      </c>
      <c r="CM299" s="16" t="str">
        <f t="shared" si="236"/>
        <v>Fail</v>
      </c>
      <c r="CN299" s="133">
        <f>Survey!$AZ299</f>
        <v>0</v>
      </c>
      <c r="CO299" s="16" t="str">
        <f t="shared" si="237"/>
        <v>Pass</v>
      </c>
      <c r="CP299" s="31">
        <f>Survey!$BA299</f>
        <v>0</v>
      </c>
      <c r="CQ299" s="138">
        <f>Survey!$BB299+Survey!$BC299+Survey!$BD299+ABS(Survey!$BE299)-ABS(Survey!$BF299)-ABS(Survey!$BG299)+ABS(Survey!$BH299)-ABS(Survey!$BI299)+ABS(Survey!$BJ299)-ABS(Survey!$BK299)-ABS(Survey!$BL299)+Survey!$BM299</f>
        <v>0</v>
      </c>
      <c r="CR299" s="30">
        <f t="shared" si="238"/>
        <v>0</v>
      </c>
      <c r="CS299" s="17">
        <f t="shared" si="239"/>
        <v>0</v>
      </c>
      <c r="CT299" s="16" t="str">
        <f t="shared" si="240"/>
        <v>Pass</v>
      </c>
      <c r="CU299" s="33" t="b">
        <f>IF(ABS(Survey!$BM299)=0,TRUE,FALSE)</f>
        <v>1</v>
      </c>
      <c r="CV299" s="32" t="b">
        <f>NOT(ISBLANK(Survey!$BN299))</f>
        <v>0</v>
      </c>
      <c r="CW299" t="str">
        <f t="shared" si="241"/>
        <v>Fail</v>
      </c>
      <c r="CX299" s="25">
        <f>Survey!$BA299</f>
        <v>0</v>
      </c>
      <c r="CY299" s="25" cm="1">
        <f t="array" ref="CY299">SUM(SUMIF(Survey!BP299:BW299,{"&gt;0","&lt;0"})*{1,-1})-SUM(SUMIF(Survey!BY299:CF299,{"&gt;0","&lt;0"})*{1,-1})</f>
        <v>0</v>
      </c>
      <c r="CZ299" s="30" t="str">
        <f t="shared" si="242"/>
        <v>No holdings</v>
      </c>
      <c r="DA299">
        <f t="shared" si="243"/>
        <v>0</v>
      </c>
      <c r="DB299" s="16" t="str">
        <f t="shared" si="244"/>
        <v>Fail</v>
      </c>
      <c r="DC299" s="31">
        <f>Survey!$BA299</f>
        <v>0</v>
      </c>
      <c r="DD299" s="31" cm="1">
        <f t="array" ref="DD299">SUM(SUMIF(Survey!CH299:DA299,{"&gt;0","&lt;0"})*{1,-1})-SUM(SUMIF(Survey!DC299:DV299,{"&gt;0","&lt;0"})*{1,-1})</f>
        <v>0</v>
      </c>
      <c r="DE299" s="30" t="str">
        <f t="shared" si="245"/>
        <v>No holdings</v>
      </c>
      <c r="DF299" s="17">
        <f t="shared" si="246"/>
        <v>0</v>
      </c>
      <c r="DG299" s="16" t="str">
        <f t="shared" si="247"/>
        <v>Pass</v>
      </c>
      <c r="DH299" s="33" t="b">
        <f>IF(ABS(Survey!$DA299)=0,TRUE,FALSE)</f>
        <v>1</v>
      </c>
      <c r="DI299" s="32" t="b">
        <f>NOT(ISBLANK(Survey!$DB299))</f>
        <v>0</v>
      </c>
      <c r="DJ299" s="16" t="str">
        <f t="shared" si="248"/>
        <v>Pass</v>
      </c>
      <c r="DK299" s="33" t="b">
        <f>IF(ABS(Survey!$DV299)=0,TRUE,FALSE)</f>
        <v>1</v>
      </c>
      <c r="DL299" s="32" t="b">
        <f>NOT(ISBLANK(Survey!$DW299))</f>
        <v>0</v>
      </c>
      <c r="DM299" t="str">
        <f t="shared" si="249"/>
        <v>Pass</v>
      </c>
      <c r="DN299" s="25" cm="1">
        <f t="array" ref="DN299">SUM(SUMIF(Survey!CW299,{"&gt;0","&lt;0"})*{1,-1})+SUM(SUMIF(Survey!DR299,{"&gt;0","&lt;0"})*{1,-1})</f>
        <v>0</v>
      </c>
      <c r="DO299" s="25">
        <f>SUM(SUMIF(Survey!DY299:EE299,{"&gt;0","&lt;0"})*{1,-1})+SUM(SUMIF(Survey!EG299:EM299,{"&gt;0","&lt;0"})*{1,-1})</f>
        <v>0</v>
      </c>
      <c r="DP299">
        <f t="shared" si="250"/>
        <v>0</v>
      </c>
      <c r="DQ299">
        <f t="shared" si="251"/>
        <v>0</v>
      </c>
      <c r="DR299" s="16" t="str">
        <f t="shared" si="252"/>
        <v>Pass</v>
      </c>
      <c r="DS299" s="33" t="b">
        <f>IF(ABS(Survey!$EE299)=0,TRUE,FALSE)</f>
        <v>1</v>
      </c>
      <c r="DT299" s="32" t="b">
        <f>NOT(ISBLANK(Survey!EF299))</f>
        <v>0</v>
      </c>
      <c r="DU299" s="16" t="str">
        <f t="shared" si="253"/>
        <v>Pass</v>
      </c>
      <c r="DV299" s="33" t="b">
        <f>IF(ABS(Survey!$EM299)=0,TRUE,FALSE)</f>
        <v>1</v>
      </c>
      <c r="DW299" s="32" t="b">
        <f>NOT(ISBLANK(Survey!$EN299))</f>
        <v>0</v>
      </c>
      <c r="DX299" s="16" t="str">
        <f t="shared" si="254"/>
        <v>Fail</v>
      </c>
      <c r="DY299" s="31">
        <f>SUM(SUMIF(Survey!ET299:EV299,{"&gt;0","&lt;0"})*{1,-1})</f>
        <v>0</v>
      </c>
      <c r="DZ299">
        <f t="shared" si="255"/>
        <v>0</v>
      </c>
      <c r="EA299">
        <f t="shared" si="256"/>
        <v>100</v>
      </c>
      <c r="EB299" s="30" t="b">
        <f>IF(OR(Survey!$M299="ETF",Survey!$M299="ETF, alternative mutual fund",Survey!$M299="Closed-end", Survey!$M299="Split share corp"),TRUE,FALSE)</f>
        <v>0</v>
      </c>
      <c r="EC299" s="16" t="str">
        <f t="shared" si="257"/>
        <v>Fail</v>
      </c>
      <c r="ED299" s="31">
        <f>SUM(SUMIF(Survey!EX299:FD299,{"&gt;0","&lt;0"})*{1,-1})</f>
        <v>0</v>
      </c>
      <c r="EE299">
        <f t="shared" si="258"/>
        <v>0</v>
      </c>
      <c r="EF299" s="17">
        <f t="shared" si="259"/>
        <v>100</v>
      </c>
      <c r="EG299" s="16" t="str">
        <f t="shared" si="260"/>
        <v>Fail</v>
      </c>
      <c r="EH299" s="31">
        <f>SUM(SUMIF(Survey!FF299:FL299,{"&gt;0","&lt;0"})*{1,-1})</f>
        <v>0</v>
      </c>
      <c r="EI299">
        <f t="shared" si="261"/>
        <v>0</v>
      </c>
      <c r="EJ299" s="17">
        <f t="shared" si="262"/>
        <v>100</v>
      </c>
    </row>
    <row r="300" spans="1:140">
      <c r="A300">
        <v>300</v>
      </c>
      <c r="B300" t="str">
        <f t="shared" si="210"/>
        <v>Pass</v>
      </c>
      <c r="C300" t="str">
        <f>IF(COUNTBLANK(Survey!B300:FM300)=$C$2, "Pass", "Fail")</f>
        <v>Pass</v>
      </c>
      <c r="D300" s="16" t="str">
        <f t="shared" si="211"/>
        <v>Fail</v>
      </c>
      <c r="E300" t="str">
        <f>IF(OR(ISBLANK(Survey!AL300),COUNTIF(G300:BJ300,"Fail")),"Fail","Pass")</f>
        <v>Fail</v>
      </c>
      <c r="F300" s="265"/>
      <c r="G300" s="16" t="str">
        <f t="shared" si="212"/>
        <v>Fail</v>
      </c>
      <c r="H300" s="139">
        <f>COUNTBLANK(Survey!B300:D300)+COUNTBLANK(Survey!G300)+COUNTBLANK(Survey!I300)+COUNTBLANK(Survey!K300:M300)+COUNTBLANK(Survey!P300:Q300)+COUNTBLANK(Survey!T300:W300)+COUNTBLANK(Survey!Z300:AC300)+COUNTBLANK(Survey!AF300:AG300)+COUNTBLANK(Survey!AK300:AK300)</f>
        <v>21</v>
      </c>
      <c r="I300" t="str">
        <f t="shared" si="213"/>
        <v>Fail</v>
      </c>
      <c r="J300" t="b">
        <f>IF(Survey!E300="No",TRUE,FALSE)</f>
        <v>0</v>
      </c>
      <c r="K300" s="29" cm="1">
        <f t="array" ref="K300">IF(COUNTA(Survey!$E$4:$E$695)=1, 0, SUM(IF(COUNTIF(Survey!$E$4:$E$695, Survey!$E$4:$E$695)=1,1,0)))</f>
        <v>0</v>
      </c>
      <c r="L300" s="29">
        <f>LEN(Survey!E300)</f>
        <v>0</v>
      </c>
      <c r="M300" s="16" t="str">
        <f t="shared" si="214"/>
        <v>Fail</v>
      </c>
      <c r="N300" t="b">
        <f>IF(Survey!F300="No",TRUE,FALSE)</f>
        <v>0</v>
      </c>
      <c r="O300" t="b">
        <f>Survey!F300=Survey!E300</f>
        <v>1</v>
      </c>
      <c r="P300">
        <f>COUNTIF(Survey!$F$4:$F$695,Survey!F300)</f>
        <v>0</v>
      </c>
      <c r="Q300" s="28">
        <f>LEN(Survey!F300)</f>
        <v>0</v>
      </c>
      <c r="R300" s="16" t="str">
        <f t="shared" si="215"/>
        <v>Pass</v>
      </c>
      <c r="S300" s="29">
        <f>MOD((LEN(Survey!H300)+2),11)</f>
        <v>2</v>
      </c>
      <c r="T300">
        <f>COUNTIF(Survey!$H$4:$H$695,Survey!H300)</f>
        <v>0</v>
      </c>
      <c r="U300" s="28" t="str">
        <f>IF(Survey!$L300="Prospectus fund", "Yes", "No")</f>
        <v>No</v>
      </c>
      <c r="V300" s="16" t="str">
        <f t="shared" si="216"/>
        <v>Pass</v>
      </c>
      <c r="W300" s="29">
        <f>MOD((LEN(Survey!J300)+2),11)</f>
        <v>2</v>
      </c>
      <c r="X300">
        <f>COUNTIF(Survey!$J$4:$J$695,Survey!J300)</f>
        <v>0</v>
      </c>
      <c r="Y300" s="30" t="b">
        <f>IF(OR(Survey!$M300="ETF",Survey!$M300="ETF, alternative mutual fund",Survey!$M300="Closed-end", Survey!$M300="Split share corp", Survey!$I300="Yes"),TRUE,FALSE)</f>
        <v>0</v>
      </c>
      <c r="Z300" s="16" t="str">
        <f>IFERROR(IF(AND(OR(AC300=AD300,AD300 = "Either"),NOT(ISBLANK(Survey!K300))),"Pass","Fail"),"Pass")</f>
        <v>Fail</v>
      </c>
      <c r="AA300" s="31" cm="1">
        <f t="array" ref="AA300">SUM(SUMIF(Survey!CH300:DA300,{"&gt;0","&lt;0"})*{1,-1})</f>
        <v>0</v>
      </c>
      <c r="AB300" s="33" cm="1">
        <f t="array" ref="AB300">SUM(SUMIF(Survey!CK300,{"&gt;0","&lt;0"})*{1,-1})+SUM(SUMIF(Survey!CU300,{"&gt;0","&lt;0"})*{1,-1})</f>
        <v>0</v>
      </c>
      <c r="AC300" s="33">
        <f>Survey!K300</f>
        <v>0</v>
      </c>
      <c r="AD300" s="32" t="str">
        <f t="shared" si="217"/>
        <v>Either</v>
      </c>
      <c r="AE300" s="16" t="str">
        <f t="shared" si="218"/>
        <v>Fail</v>
      </c>
      <c r="AF300" s="58" cm="1">
        <f t="array" ref="AF300">SUM(SUMIF(Survey!CH300:DA300,{"&gt;0","&lt;0"})*{1,-1})+SUM(SUMIF(Survey!DC300:DV300,{"&gt;0","&lt;0"})*{1,-1})</f>
        <v>0</v>
      </c>
      <c r="AG300" s="58">
        <f>IFERROR(AF300/(Survey!$BA300),0)</f>
        <v>0</v>
      </c>
      <c r="AH300" s="104" t="b">
        <f>IF(OR(Survey!$M300="Alternative strategy or hedge",Survey!$M300="Private asset",Survey!$L300="Prospectus fund"),TRUE,FALSE)</f>
        <v>0</v>
      </c>
      <c r="AI300" s="104" t="b">
        <f>NOT(ISBLANK(Survey!$M300))</f>
        <v>0</v>
      </c>
      <c r="AJ300" s="16" t="str">
        <f t="shared" si="219"/>
        <v>Fail</v>
      </c>
      <c r="AK300" t="b">
        <f>IF(Survey!W300="No",TRUE,FALSE)</f>
        <v>0</v>
      </c>
      <c r="AL300" s="119">
        <f>MOD((LEN(Survey!W300)+2),22)</f>
        <v>2</v>
      </c>
      <c r="AM300" t="str">
        <f t="shared" si="220"/>
        <v>Pass</v>
      </c>
      <c r="AN300" s="33" t="b">
        <f>NOT(ISNUMBER(SEARCH("Other",Survey!$Q300)))</f>
        <v>1</v>
      </c>
      <c r="AO300" s="32" t="b">
        <f>NOT(ISBLANK(Survey!$R300))</f>
        <v>0</v>
      </c>
      <c r="AP300" s="16" t="str">
        <f t="shared" si="221"/>
        <v>Pass</v>
      </c>
      <c r="AQ300" s="114">
        <f>COUNTBLANK(Survey!$X300)</f>
        <v>1</v>
      </c>
      <c r="AR300" s="58">
        <f>IF(AND(Survey!L300&lt;&gt;"Exempt fund",OR(Survey!$M300="ETF",Survey!$M300="ETF, alternative mutual fund",Survey!$M300="Mutual fund",Survey!$M300="Alternative mutual fund",Survey!$M300="Money market")),1,0)</f>
        <v>0</v>
      </c>
      <c r="AS300" s="16" t="str">
        <f t="shared" si="222"/>
        <v>Pass</v>
      </c>
      <c r="AT300" s="33" t="b">
        <f>NOT(ISNUMBER(SEARCH("Yes",Survey!$AC300)))</f>
        <v>1</v>
      </c>
      <c r="AU300" s="32" t="b">
        <f>IF(COUNTBLANK(Survey!$AD300:$AE300)=0,TRUE, FALSE)</f>
        <v>0</v>
      </c>
      <c r="AV300" s="16" t="str">
        <f t="shared" si="223"/>
        <v>Pass</v>
      </c>
      <c r="AW300" s="33" t="b">
        <f>NOT(ISNUMBER(SEARCH("Yes",Survey!$AF300)))</f>
        <v>1</v>
      </c>
      <c r="AX300" s="32" t="b">
        <f>NOT(ISBLANK(Survey!$AH300))</f>
        <v>0</v>
      </c>
      <c r="AY300" s="16" t="str">
        <f t="shared" si="224"/>
        <v>Pass</v>
      </c>
      <c r="AZ300" s="33" t="b">
        <f>NOT(OR(ISNUMBER(SEARCH("Other",Survey!$AH300)),ISNUMBER(SEARCH("Multiple",Survey!$AH300))))</f>
        <v>1</v>
      </c>
      <c r="BA300" s="32" t="b">
        <f>NOT(ISBLANK(Survey!$AI300))</f>
        <v>0</v>
      </c>
      <c r="BB300" s="16" t="str">
        <f t="shared" si="225"/>
        <v>Fail</v>
      </c>
      <c r="BC300" s="114">
        <f>IF(ABS(Survey!$BA300)&gt;0, 1,0)</f>
        <v>0</v>
      </c>
      <c r="BD300" s="114">
        <f>IF(COUNTBLANK(Survey!$AL300)=0,1,0)</f>
        <v>0</v>
      </c>
      <c r="BE300" s="16" t="str">
        <f t="shared" si="226"/>
        <v>Pass</v>
      </c>
      <c r="BF300" s="114">
        <f>IF(ISBLANK(Survey!$AL300),0,1)</f>
        <v>0</v>
      </c>
      <c r="BG300" s="133">
        <f>COUNTBLANK(Survey!$AM300)</f>
        <v>1</v>
      </c>
      <c r="BH300" s="16" t="str">
        <f t="shared" si="227"/>
        <v>Pass</v>
      </c>
      <c r="BI300" s="114">
        <f>IF(OR(Survey!$AM300="Closed",ISBLANK(Survey!$AM300)),0,1)</f>
        <v>0</v>
      </c>
      <c r="BJ300" s="133">
        <f>IF(ISBLANK(Survey!$AN300),1,0)</f>
        <v>1</v>
      </c>
      <c r="BK300" s="118" t="str">
        <f t="shared" si="228"/>
        <v>Pass</v>
      </c>
      <c r="BL300" s="31" cm="1">
        <f t="array" ref="BL300">SUM(SUMIF(Survey!AO300:AP300,{"&gt;0","&lt;0"})*{1,-1})</f>
        <v>0</v>
      </c>
      <c r="BM300">
        <f t="shared" si="229"/>
        <v>0</v>
      </c>
      <c r="BN300">
        <f t="shared" si="230"/>
        <v>100</v>
      </c>
      <c r="BO300" s="118" t="str">
        <f t="shared" si="231"/>
        <v>Pass</v>
      </c>
      <c r="BP300">
        <f>IF(Survey!AQ300="No",0,1)</f>
        <v>1</v>
      </c>
      <c r="BQ300" s="207">
        <f>MOD((LEN(Survey!AQ300)+2),22)</f>
        <v>2</v>
      </c>
      <c r="BR300">
        <f>IF(Survey!AR300="No",0,1)</f>
        <v>1</v>
      </c>
      <c r="BS300" s="207">
        <f>MOD((LEN(Survey!AR300)+2),22)</f>
        <v>2</v>
      </c>
      <c r="BT300" s="114">
        <f>COUNTBLANK(Survey!$AQ300:$AS300)+COUNTBLANK(Survey!$AU300)</f>
        <v>4</v>
      </c>
      <c r="BU300" s="114">
        <f>IF(Survey!$I300="Yes",1,0)</f>
        <v>0</v>
      </c>
      <c r="BV300" s="114">
        <f>IF(OR(Survey!$M300="Mutual fund",Survey!$M300="Alternative mutual fund",Survey!$M300="Money market"),1,0)</f>
        <v>0</v>
      </c>
      <c r="BW300" s="119">
        <f>IF(OR(Survey!$M300="ETF",Survey!$M300="ETF, alternative mutual fund"),1,0)</f>
        <v>0</v>
      </c>
      <c r="BX300" s="16" t="str">
        <f t="shared" si="232"/>
        <v>Pass</v>
      </c>
      <c r="BY300" s="33">
        <f>IF(ISNUMBER(SEARCH("Other",Survey!$AS300)), 1, 0)</f>
        <v>0</v>
      </c>
      <c r="BZ300" s="58" t="b">
        <f>NOT(ISBLANK(Survey!$AT300))</f>
        <v>0</v>
      </c>
      <c r="CA300" s="16" t="str">
        <f t="shared" si="233"/>
        <v>Pass</v>
      </c>
      <c r="CB300" s="114">
        <f>IF(Survey!$BB300=0, 0,1)</f>
        <v>0</v>
      </c>
      <c r="CC300" s="58">
        <f>Survey!$AV300</f>
        <v>0</v>
      </c>
      <c r="CD300" s="58">
        <f>Survey!$BC300+Survey!$BD300+ABS(Survey!$BE300)-ABS(Survey!$BF300)-ABS(Survey!$BG300)-ABS(Survey!$BL300)</f>
        <v>0</v>
      </c>
      <c r="CE300" s="138">
        <f>Survey!BB300+(ABS(Survey!$BH300)-ABS(Survey!$BI300)+ABS(Survey!$BJ300)-ABS(Survey!$BK300))*0.5</f>
        <v>0</v>
      </c>
      <c r="CF300" s="58">
        <f t="shared" si="234"/>
        <v>0</v>
      </c>
      <c r="CG300" s="58">
        <f>IF(AND($CC300&gt;$CF300-0.2,$CC300&lt;$CF300+0.2,ISBLANK(Survey!$AV300)=FALSE),0,1)</f>
        <v>1</v>
      </c>
      <c r="CH300" s="133">
        <f>IF(ISBLANK(Survey!$AW300),1,0)</f>
        <v>1</v>
      </c>
      <c r="CI300" s="16" t="str">
        <f t="shared" si="235"/>
        <v>Pass</v>
      </c>
      <c r="CJ300" s="114">
        <f>IF(Survey!$BB300=0, 0,1)</f>
        <v>0</v>
      </c>
      <c r="CK300" s="58">
        <f>IF(AND(Survey!$AX300&gt;=0,Survey!$AX300&lt;=0.2,Survey!$AX300&lt;&gt;""),0,1)</f>
        <v>1</v>
      </c>
      <c r="CL300" s="114">
        <f>IF(ISBLANK(Survey!$AY300),1,0)</f>
        <v>1</v>
      </c>
      <c r="CM300" s="16" t="str">
        <f t="shared" si="236"/>
        <v>Fail</v>
      </c>
      <c r="CN300" s="133">
        <f>Survey!$AZ300</f>
        <v>0</v>
      </c>
      <c r="CO300" s="16" t="str">
        <f t="shared" si="237"/>
        <v>Pass</v>
      </c>
      <c r="CP300" s="31">
        <f>Survey!$BA300</f>
        <v>0</v>
      </c>
      <c r="CQ300" s="138">
        <f>Survey!$BB300+Survey!$BC300+Survey!$BD300+ABS(Survey!$BE300)-ABS(Survey!$BF300)-ABS(Survey!$BG300)+ABS(Survey!$BH300)-ABS(Survey!$BI300)+ABS(Survey!$BJ300)-ABS(Survey!$BK300)-ABS(Survey!$BL300)+Survey!$BM300</f>
        <v>0</v>
      </c>
      <c r="CR300" s="30">
        <f t="shared" si="238"/>
        <v>0</v>
      </c>
      <c r="CS300" s="17">
        <f t="shared" si="239"/>
        <v>0</v>
      </c>
      <c r="CT300" s="16" t="str">
        <f t="shared" si="240"/>
        <v>Pass</v>
      </c>
      <c r="CU300" s="33" t="b">
        <f>IF(ABS(Survey!$BM300)=0,TRUE,FALSE)</f>
        <v>1</v>
      </c>
      <c r="CV300" s="32" t="b">
        <f>NOT(ISBLANK(Survey!$BN300))</f>
        <v>0</v>
      </c>
      <c r="CW300" t="str">
        <f t="shared" si="241"/>
        <v>Fail</v>
      </c>
      <c r="CX300" s="25">
        <f>Survey!$BA300</f>
        <v>0</v>
      </c>
      <c r="CY300" s="25" cm="1">
        <f t="array" ref="CY300">SUM(SUMIF(Survey!BP300:BW300,{"&gt;0","&lt;0"})*{1,-1})-SUM(SUMIF(Survey!BY300:CF300,{"&gt;0","&lt;0"})*{1,-1})</f>
        <v>0</v>
      </c>
      <c r="CZ300" s="30" t="str">
        <f t="shared" si="242"/>
        <v>No holdings</v>
      </c>
      <c r="DA300">
        <f t="shared" si="243"/>
        <v>0</v>
      </c>
      <c r="DB300" s="16" t="str">
        <f t="shared" si="244"/>
        <v>Fail</v>
      </c>
      <c r="DC300" s="31">
        <f>Survey!$BA300</f>
        <v>0</v>
      </c>
      <c r="DD300" s="31" cm="1">
        <f t="array" ref="DD300">SUM(SUMIF(Survey!CH300:DA300,{"&gt;0","&lt;0"})*{1,-1})-SUM(SUMIF(Survey!DC300:DV300,{"&gt;0","&lt;0"})*{1,-1})</f>
        <v>0</v>
      </c>
      <c r="DE300" s="30" t="str">
        <f t="shared" si="245"/>
        <v>No holdings</v>
      </c>
      <c r="DF300" s="17">
        <f t="shared" si="246"/>
        <v>0</v>
      </c>
      <c r="DG300" s="16" t="str">
        <f t="shared" si="247"/>
        <v>Pass</v>
      </c>
      <c r="DH300" s="33" t="b">
        <f>IF(ABS(Survey!$DA300)=0,TRUE,FALSE)</f>
        <v>1</v>
      </c>
      <c r="DI300" s="32" t="b">
        <f>NOT(ISBLANK(Survey!$DB300))</f>
        <v>0</v>
      </c>
      <c r="DJ300" s="16" t="str">
        <f t="shared" si="248"/>
        <v>Pass</v>
      </c>
      <c r="DK300" s="33" t="b">
        <f>IF(ABS(Survey!$DV300)=0,TRUE,FALSE)</f>
        <v>1</v>
      </c>
      <c r="DL300" s="32" t="b">
        <f>NOT(ISBLANK(Survey!$DW300))</f>
        <v>0</v>
      </c>
      <c r="DM300" t="str">
        <f t="shared" si="249"/>
        <v>Pass</v>
      </c>
      <c r="DN300" s="25" cm="1">
        <f t="array" ref="DN300">SUM(SUMIF(Survey!CW300,{"&gt;0","&lt;0"})*{1,-1})+SUM(SUMIF(Survey!DR300,{"&gt;0","&lt;0"})*{1,-1})</f>
        <v>0</v>
      </c>
      <c r="DO300" s="25">
        <f>SUM(SUMIF(Survey!DY300:EE300,{"&gt;0","&lt;0"})*{1,-1})+SUM(SUMIF(Survey!EG300:EM300,{"&gt;0","&lt;0"})*{1,-1})</f>
        <v>0</v>
      </c>
      <c r="DP300">
        <f t="shared" si="250"/>
        <v>0</v>
      </c>
      <c r="DQ300">
        <f t="shared" si="251"/>
        <v>0</v>
      </c>
      <c r="DR300" s="16" t="str">
        <f t="shared" si="252"/>
        <v>Pass</v>
      </c>
      <c r="DS300" s="33" t="b">
        <f>IF(ABS(Survey!$EE300)=0,TRUE,FALSE)</f>
        <v>1</v>
      </c>
      <c r="DT300" s="32" t="b">
        <f>NOT(ISBLANK(Survey!EF300))</f>
        <v>0</v>
      </c>
      <c r="DU300" s="16" t="str">
        <f t="shared" si="253"/>
        <v>Pass</v>
      </c>
      <c r="DV300" s="33" t="b">
        <f>IF(ABS(Survey!$EM300)=0,TRUE,FALSE)</f>
        <v>1</v>
      </c>
      <c r="DW300" s="32" t="b">
        <f>NOT(ISBLANK(Survey!$EN300))</f>
        <v>0</v>
      </c>
      <c r="DX300" s="16" t="str">
        <f t="shared" si="254"/>
        <v>Fail</v>
      </c>
      <c r="DY300" s="31">
        <f>SUM(SUMIF(Survey!ET300:EV300,{"&gt;0","&lt;0"})*{1,-1})</f>
        <v>0</v>
      </c>
      <c r="DZ300">
        <f t="shared" si="255"/>
        <v>0</v>
      </c>
      <c r="EA300">
        <f t="shared" si="256"/>
        <v>100</v>
      </c>
      <c r="EB300" s="30" t="b">
        <f>IF(OR(Survey!$M300="ETF",Survey!$M300="ETF, alternative mutual fund",Survey!$M300="Closed-end", Survey!$M300="Split share corp"),TRUE,FALSE)</f>
        <v>0</v>
      </c>
      <c r="EC300" s="16" t="str">
        <f t="shared" si="257"/>
        <v>Fail</v>
      </c>
      <c r="ED300" s="31">
        <f>SUM(SUMIF(Survey!EX300:FD300,{"&gt;0","&lt;0"})*{1,-1})</f>
        <v>0</v>
      </c>
      <c r="EE300">
        <f t="shared" si="258"/>
        <v>0</v>
      </c>
      <c r="EF300" s="17">
        <f t="shared" si="259"/>
        <v>100</v>
      </c>
      <c r="EG300" s="16" t="str">
        <f t="shared" si="260"/>
        <v>Fail</v>
      </c>
      <c r="EH300" s="31">
        <f>SUM(SUMIF(Survey!FF300:FL300,{"&gt;0","&lt;0"})*{1,-1})</f>
        <v>0</v>
      </c>
      <c r="EI300">
        <f t="shared" si="261"/>
        <v>0</v>
      </c>
      <c r="EJ300" s="17">
        <f t="shared" si="262"/>
        <v>100</v>
      </c>
    </row>
    <row r="301" spans="1:140">
      <c r="A301">
        <v>301</v>
      </c>
      <c r="B301" t="str">
        <f t="shared" si="210"/>
        <v>Pass</v>
      </c>
      <c r="C301" t="str">
        <f>IF(COUNTBLANK(Survey!B301:FM301)=$C$2, "Pass", "Fail")</f>
        <v>Pass</v>
      </c>
      <c r="D301" s="16" t="str">
        <f t="shared" si="211"/>
        <v>Fail</v>
      </c>
      <c r="E301" t="str">
        <f>IF(OR(ISBLANK(Survey!AL301),COUNTIF(G301:BJ301,"Fail")),"Fail","Pass")</f>
        <v>Fail</v>
      </c>
      <c r="F301" s="265"/>
      <c r="G301" s="16" t="str">
        <f t="shared" si="212"/>
        <v>Fail</v>
      </c>
      <c r="H301" s="139">
        <f>COUNTBLANK(Survey!B301:D301)+COUNTBLANK(Survey!G301)+COUNTBLANK(Survey!I301)+COUNTBLANK(Survey!K301:M301)+COUNTBLANK(Survey!P301:Q301)+COUNTBLANK(Survey!T301:W301)+COUNTBLANK(Survey!Z301:AC301)+COUNTBLANK(Survey!AF301:AG301)+COUNTBLANK(Survey!AK301:AK301)</f>
        <v>21</v>
      </c>
      <c r="I301" t="str">
        <f t="shared" si="213"/>
        <v>Fail</v>
      </c>
      <c r="J301" t="b">
        <f>IF(Survey!E301="No",TRUE,FALSE)</f>
        <v>0</v>
      </c>
      <c r="K301" s="29" cm="1">
        <f t="array" ref="K301">IF(COUNTA(Survey!$E$4:$E$695)=1, 0, SUM(IF(COUNTIF(Survey!$E$4:$E$695, Survey!$E$4:$E$695)=1,1,0)))</f>
        <v>0</v>
      </c>
      <c r="L301" s="29">
        <f>LEN(Survey!E301)</f>
        <v>0</v>
      </c>
      <c r="M301" s="16" t="str">
        <f t="shared" si="214"/>
        <v>Fail</v>
      </c>
      <c r="N301" t="b">
        <f>IF(Survey!F301="No",TRUE,FALSE)</f>
        <v>0</v>
      </c>
      <c r="O301" t="b">
        <f>Survey!F301=Survey!E301</f>
        <v>1</v>
      </c>
      <c r="P301">
        <f>COUNTIF(Survey!$F$4:$F$695,Survey!F301)</f>
        <v>0</v>
      </c>
      <c r="Q301" s="28">
        <f>LEN(Survey!F301)</f>
        <v>0</v>
      </c>
      <c r="R301" s="16" t="str">
        <f t="shared" si="215"/>
        <v>Pass</v>
      </c>
      <c r="S301" s="29">
        <f>MOD((LEN(Survey!H301)+2),11)</f>
        <v>2</v>
      </c>
      <c r="T301">
        <f>COUNTIF(Survey!$H$4:$H$695,Survey!H301)</f>
        <v>0</v>
      </c>
      <c r="U301" s="28" t="str">
        <f>IF(Survey!$L301="Prospectus fund", "Yes", "No")</f>
        <v>No</v>
      </c>
      <c r="V301" s="16" t="str">
        <f t="shared" si="216"/>
        <v>Pass</v>
      </c>
      <c r="W301" s="29">
        <f>MOD((LEN(Survey!J301)+2),11)</f>
        <v>2</v>
      </c>
      <c r="X301">
        <f>COUNTIF(Survey!$J$4:$J$695,Survey!J301)</f>
        <v>0</v>
      </c>
      <c r="Y301" s="30" t="b">
        <f>IF(OR(Survey!$M301="ETF",Survey!$M301="ETF, alternative mutual fund",Survey!$M301="Closed-end", Survey!$M301="Split share corp", Survey!$I301="Yes"),TRUE,FALSE)</f>
        <v>0</v>
      </c>
      <c r="Z301" s="16" t="str">
        <f>IFERROR(IF(AND(OR(AC301=AD301,AD301 = "Either"),NOT(ISBLANK(Survey!K301))),"Pass","Fail"),"Pass")</f>
        <v>Fail</v>
      </c>
      <c r="AA301" s="31" cm="1">
        <f t="array" ref="AA301">SUM(SUMIF(Survey!CH301:DA301,{"&gt;0","&lt;0"})*{1,-1})</f>
        <v>0</v>
      </c>
      <c r="AB301" s="33" cm="1">
        <f t="array" ref="AB301">SUM(SUMIF(Survey!CK301,{"&gt;0","&lt;0"})*{1,-1})+SUM(SUMIF(Survey!CU301,{"&gt;0","&lt;0"})*{1,-1})</f>
        <v>0</v>
      </c>
      <c r="AC301" s="33">
        <f>Survey!K301</f>
        <v>0</v>
      </c>
      <c r="AD301" s="32" t="str">
        <f t="shared" si="217"/>
        <v>Either</v>
      </c>
      <c r="AE301" s="16" t="str">
        <f t="shared" si="218"/>
        <v>Fail</v>
      </c>
      <c r="AF301" s="58" cm="1">
        <f t="array" ref="AF301">SUM(SUMIF(Survey!CH301:DA301,{"&gt;0","&lt;0"})*{1,-1})+SUM(SUMIF(Survey!DC301:DV301,{"&gt;0","&lt;0"})*{1,-1})</f>
        <v>0</v>
      </c>
      <c r="AG301" s="58">
        <f>IFERROR(AF301/(Survey!$BA301),0)</f>
        <v>0</v>
      </c>
      <c r="AH301" s="104" t="b">
        <f>IF(OR(Survey!$M301="Alternative strategy or hedge",Survey!$M301="Private asset",Survey!$L301="Prospectus fund"),TRUE,FALSE)</f>
        <v>0</v>
      </c>
      <c r="AI301" s="104" t="b">
        <f>NOT(ISBLANK(Survey!$M301))</f>
        <v>0</v>
      </c>
      <c r="AJ301" s="16" t="str">
        <f t="shared" si="219"/>
        <v>Fail</v>
      </c>
      <c r="AK301" t="b">
        <f>IF(Survey!W301="No",TRUE,FALSE)</f>
        <v>0</v>
      </c>
      <c r="AL301" s="119">
        <f>MOD((LEN(Survey!W301)+2),22)</f>
        <v>2</v>
      </c>
      <c r="AM301" t="str">
        <f t="shared" si="220"/>
        <v>Pass</v>
      </c>
      <c r="AN301" s="33" t="b">
        <f>NOT(ISNUMBER(SEARCH("Other",Survey!$Q301)))</f>
        <v>1</v>
      </c>
      <c r="AO301" s="32" t="b">
        <f>NOT(ISBLANK(Survey!$R301))</f>
        <v>0</v>
      </c>
      <c r="AP301" s="16" t="str">
        <f t="shared" si="221"/>
        <v>Pass</v>
      </c>
      <c r="AQ301" s="114">
        <f>COUNTBLANK(Survey!$X301)</f>
        <v>1</v>
      </c>
      <c r="AR301" s="58">
        <f>IF(AND(Survey!L301&lt;&gt;"Exempt fund",OR(Survey!$M301="ETF",Survey!$M301="ETF, alternative mutual fund",Survey!$M301="Mutual fund",Survey!$M301="Alternative mutual fund",Survey!$M301="Money market")),1,0)</f>
        <v>0</v>
      </c>
      <c r="AS301" s="16" t="str">
        <f t="shared" si="222"/>
        <v>Pass</v>
      </c>
      <c r="AT301" s="33" t="b">
        <f>NOT(ISNUMBER(SEARCH("Yes",Survey!$AC301)))</f>
        <v>1</v>
      </c>
      <c r="AU301" s="32" t="b">
        <f>IF(COUNTBLANK(Survey!$AD301:$AE301)=0,TRUE, FALSE)</f>
        <v>0</v>
      </c>
      <c r="AV301" s="16" t="str">
        <f t="shared" si="223"/>
        <v>Pass</v>
      </c>
      <c r="AW301" s="33" t="b">
        <f>NOT(ISNUMBER(SEARCH("Yes",Survey!$AF301)))</f>
        <v>1</v>
      </c>
      <c r="AX301" s="32" t="b">
        <f>NOT(ISBLANK(Survey!$AH301))</f>
        <v>0</v>
      </c>
      <c r="AY301" s="16" t="str">
        <f t="shared" si="224"/>
        <v>Pass</v>
      </c>
      <c r="AZ301" s="33" t="b">
        <f>NOT(OR(ISNUMBER(SEARCH("Other",Survey!$AH301)),ISNUMBER(SEARCH("Multiple",Survey!$AH301))))</f>
        <v>1</v>
      </c>
      <c r="BA301" s="32" t="b">
        <f>NOT(ISBLANK(Survey!$AI301))</f>
        <v>0</v>
      </c>
      <c r="BB301" s="16" t="str">
        <f t="shared" si="225"/>
        <v>Fail</v>
      </c>
      <c r="BC301" s="114">
        <f>IF(ABS(Survey!$BA301)&gt;0, 1,0)</f>
        <v>0</v>
      </c>
      <c r="BD301" s="114">
        <f>IF(COUNTBLANK(Survey!$AL301)=0,1,0)</f>
        <v>0</v>
      </c>
      <c r="BE301" s="16" t="str">
        <f t="shared" si="226"/>
        <v>Pass</v>
      </c>
      <c r="BF301" s="114">
        <f>IF(ISBLANK(Survey!$AL301),0,1)</f>
        <v>0</v>
      </c>
      <c r="BG301" s="133">
        <f>COUNTBLANK(Survey!$AM301)</f>
        <v>1</v>
      </c>
      <c r="BH301" s="16" t="str">
        <f t="shared" si="227"/>
        <v>Pass</v>
      </c>
      <c r="BI301" s="114">
        <f>IF(OR(Survey!$AM301="Closed",ISBLANK(Survey!$AM301)),0,1)</f>
        <v>0</v>
      </c>
      <c r="BJ301" s="133">
        <f>IF(ISBLANK(Survey!$AN301),1,0)</f>
        <v>1</v>
      </c>
      <c r="BK301" s="118" t="str">
        <f t="shared" si="228"/>
        <v>Pass</v>
      </c>
      <c r="BL301" s="31" cm="1">
        <f t="array" ref="BL301">SUM(SUMIF(Survey!AO301:AP301,{"&gt;0","&lt;0"})*{1,-1})</f>
        <v>0</v>
      </c>
      <c r="BM301">
        <f t="shared" si="229"/>
        <v>0</v>
      </c>
      <c r="BN301">
        <f t="shared" si="230"/>
        <v>100</v>
      </c>
      <c r="BO301" s="118" t="str">
        <f t="shared" si="231"/>
        <v>Pass</v>
      </c>
      <c r="BP301">
        <f>IF(Survey!AQ301="No",0,1)</f>
        <v>1</v>
      </c>
      <c r="BQ301" s="207">
        <f>MOD((LEN(Survey!AQ301)+2),22)</f>
        <v>2</v>
      </c>
      <c r="BR301">
        <f>IF(Survey!AR301="No",0,1)</f>
        <v>1</v>
      </c>
      <c r="BS301" s="207">
        <f>MOD((LEN(Survey!AR301)+2),22)</f>
        <v>2</v>
      </c>
      <c r="BT301" s="114">
        <f>COUNTBLANK(Survey!$AQ301:$AS301)+COUNTBLANK(Survey!$AU301)</f>
        <v>4</v>
      </c>
      <c r="BU301" s="114">
        <f>IF(Survey!$I301="Yes",1,0)</f>
        <v>0</v>
      </c>
      <c r="BV301" s="114">
        <f>IF(OR(Survey!$M301="Mutual fund",Survey!$M301="Alternative mutual fund",Survey!$M301="Money market"),1,0)</f>
        <v>0</v>
      </c>
      <c r="BW301" s="119">
        <f>IF(OR(Survey!$M301="ETF",Survey!$M301="ETF, alternative mutual fund"),1,0)</f>
        <v>0</v>
      </c>
      <c r="BX301" s="16" t="str">
        <f t="shared" si="232"/>
        <v>Pass</v>
      </c>
      <c r="BY301" s="33">
        <f>IF(ISNUMBER(SEARCH("Other",Survey!$AS301)), 1, 0)</f>
        <v>0</v>
      </c>
      <c r="BZ301" s="58" t="b">
        <f>NOT(ISBLANK(Survey!$AT301))</f>
        <v>0</v>
      </c>
      <c r="CA301" s="16" t="str">
        <f t="shared" si="233"/>
        <v>Pass</v>
      </c>
      <c r="CB301" s="114">
        <f>IF(Survey!$BB301=0, 0,1)</f>
        <v>0</v>
      </c>
      <c r="CC301" s="58">
        <f>Survey!$AV301</f>
        <v>0</v>
      </c>
      <c r="CD301" s="58">
        <f>Survey!$BC301+Survey!$BD301+ABS(Survey!$BE301)-ABS(Survey!$BF301)-ABS(Survey!$BG301)-ABS(Survey!$BL301)</f>
        <v>0</v>
      </c>
      <c r="CE301" s="138">
        <f>Survey!BB301+(ABS(Survey!$BH301)-ABS(Survey!$BI301)+ABS(Survey!$BJ301)-ABS(Survey!$BK301))*0.5</f>
        <v>0</v>
      </c>
      <c r="CF301" s="58">
        <f t="shared" si="234"/>
        <v>0</v>
      </c>
      <c r="CG301" s="58">
        <f>IF(AND($CC301&gt;$CF301-0.2,$CC301&lt;$CF301+0.2,ISBLANK(Survey!$AV301)=FALSE),0,1)</f>
        <v>1</v>
      </c>
      <c r="CH301" s="133">
        <f>IF(ISBLANK(Survey!$AW301),1,0)</f>
        <v>1</v>
      </c>
      <c r="CI301" s="16" t="str">
        <f t="shared" si="235"/>
        <v>Pass</v>
      </c>
      <c r="CJ301" s="114">
        <f>IF(Survey!$BB301=0, 0,1)</f>
        <v>0</v>
      </c>
      <c r="CK301" s="58">
        <f>IF(AND(Survey!$AX301&gt;=0,Survey!$AX301&lt;=0.2,Survey!$AX301&lt;&gt;""),0,1)</f>
        <v>1</v>
      </c>
      <c r="CL301" s="114">
        <f>IF(ISBLANK(Survey!$AY301),1,0)</f>
        <v>1</v>
      </c>
      <c r="CM301" s="16" t="str">
        <f t="shared" si="236"/>
        <v>Fail</v>
      </c>
      <c r="CN301" s="133">
        <f>Survey!$AZ301</f>
        <v>0</v>
      </c>
      <c r="CO301" s="16" t="str">
        <f t="shared" si="237"/>
        <v>Pass</v>
      </c>
      <c r="CP301" s="31">
        <f>Survey!$BA301</f>
        <v>0</v>
      </c>
      <c r="CQ301" s="138">
        <f>Survey!$BB301+Survey!$BC301+Survey!$BD301+ABS(Survey!$BE301)-ABS(Survey!$BF301)-ABS(Survey!$BG301)+ABS(Survey!$BH301)-ABS(Survey!$BI301)+ABS(Survey!$BJ301)-ABS(Survey!$BK301)-ABS(Survey!$BL301)+Survey!$BM301</f>
        <v>0</v>
      </c>
      <c r="CR301" s="30">
        <f t="shared" si="238"/>
        <v>0</v>
      </c>
      <c r="CS301" s="17">
        <f t="shared" si="239"/>
        <v>0</v>
      </c>
      <c r="CT301" s="16" t="str">
        <f t="shared" si="240"/>
        <v>Pass</v>
      </c>
      <c r="CU301" s="33" t="b">
        <f>IF(ABS(Survey!$BM301)=0,TRUE,FALSE)</f>
        <v>1</v>
      </c>
      <c r="CV301" s="32" t="b">
        <f>NOT(ISBLANK(Survey!$BN301))</f>
        <v>0</v>
      </c>
      <c r="CW301" t="str">
        <f t="shared" si="241"/>
        <v>Fail</v>
      </c>
      <c r="CX301" s="25">
        <f>Survey!$BA301</f>
        <v>0</v>
      </c>
      <c r="CY301" s="25" cm="1">
        <f t="array" ref="CY301">SUM(SUMIF(Survey!BP301:BW301,{"&gt;0","&lt;0"})*{1,-1})-SUM(SUMIF(Survey!BY301:CF301,{"&gt;0","&lt;0"})*{1,-1})</f>
        <v>0</v>
      </c>
      <c r="CZ301" s="30" t="str">
        <f t="shared" si="242"/>
        <v>No holdings</v>
      </c>
      <c r="DA301">
        <f t="shared" si="243"/>
        <v>0</v>
      </c>
      <c r="DB301" s="16" t="str">
        <f t="shared" si="244"/>
        <v>Fail</v>
      </c>
      <c r="DC301" s="31">
        <f>Survey!$BA301</f>
        <v>0</v>
      </c>
      <c r="DD301" s="31" cm="1">
        <f t="array" ref="DD301">SUM(SUMIF(Survey!CH301:DA301,{"&gt;0","&lt;0"})*{1,-1})-SUM(SUMIF(Survey!DC301:DV301,{"&gt;0","&lt;0"})*{1,-1})</f>
        <v>0</v>
      </c>
      <c r="DE301" s="30" t="str">
        <f t="shared" si="245"/>
        <v>No holdings</v>
      </c>
      <c r="DF301" s="17">
        <f t="shared" si="246"/>
        <v>0</v>
      </c>
      <c r="DG301" s="16" t="str">
        <f t="shared" si="247"/>
        <v>Pass</v>
      </c>
      <c r="DH301" s="33" t="b">
        <f>IF(ABS(Survey!$DA301)=0,TRUE,FALSE)</f>
        <v>1</v>
      </c>
      <c r="DI301" s="32" t="b">
        <f>NOT(ISBLANK(Survey!$DB301))</f>
        <v>0</v>
      </c>
      <c r="DJ301" s="16" t="str">
        <f t="shared" si="248"/>
        <v>Pass</v>
      </c>
      <c r="DK301" s="33" t="b">
        <f>IF(ABS(Survey!$DV301)=0,TRUE,FALSE)</f>
        <v>1</v>
      </c>
      <c r="DL301" s="32" t="b">
        <f>NOT(ISBLANK(Survey!$DW301))</f>
        <v>0</v>
      </c>
      <c r="DM301" t="str">
        <f t="shared" si="249"/>
        <v>Pass</v>
      </c>
      <c r="DN301" s="25" cm="1">
        <f t="array" ref="DN301">SUM(SUMIF(Survey!CW301,{"&gt;0","&lt;0"})*{1,-1})+SUM(SUMIF(Survey!DR301,{"&gt;0","&lt;0"})*{1,-1})</f>
        <v>0</v>
      </c>
      <c r="DO301" s="25">
        <f>SUM(SUMIF(Survey!DY301:EE301,{"&gt;0","&lt;0"})*{1,-1})+SUM(SUMIF(Survey!EG301:EM301,{"&gt;0","&lt;0"})*{1,-1})</f>
        <v>0</v>
      </c>
      <c r="DP301">
        <f t="shared" si="250"/>
        <v>0</v>
      </c>
      <c r="DQ301">
        <f t="shared" si="251"/>
        <v>0</v>
      </c>
      <c r="DR301" s="16" t="str">
        <f t="shared" si="252"/>
        <v>Pass</v>
      </c>
      <c r="DS301" s="33" t="b">
        <f>IF(ABS(Survey!$EE301)=0,TRUE,FALSE)</f>
        <v>1</v>
      </c>
      <c r="DT301" s="32" t="b">
        <f>NOT(ISBLANK(Survey!EF301))</f>
        <v>0</v>
      </c>
      <c r="DU301" s="16" t="str">
        <f t="shared" si="253"/>
        <v>Pass</v>
      </c>
      <c r="DV301" s="33" t="b">
        <f>IF(ABS(Survey!$EM301)=0,TRUE,FALSE)</f>
        <v>1</v>
      </c>
      <c r="DW301" s="32" t="b">
        <f>NOT(ISBLANK(Survey!$EN301))</f>
        <v>0</v>
      </c>
      <c r="DX301" s="16" t="str">
        <f t="shared" si="254"/>
        <v>Fail</v>
      </c>
      <c r="DY301" s="31">
        <f>SUM(SUMIF(Survey!ET301:EV301,{"&gt;0","&lt;0"})*{1,-1})</f>
        <v>0</v>
      </c>
      <c r="DZ301">
        <f t="shared" si="255"/>
        <v>0</v>
      </c>
      <c r="EA301">
        <f t="shared" si="256"/>
        <v>100</v>
      </c>
      <c r="EB301" s="30" t="b">
        <f>IF(OR(Survey!$M301="ETF",Survey!$M301="ETF, alternative mutual fund",Survey!$M301="Closed-end", Survey!$M301="Split share corp"),TRUE,FALSE)</f>
        <v>0</v>
      </c>
      <c r="EC301" s="16" t="str">
        <f t="shared" si="257"/>
        <v>Fail</v>
      </c>
      <c r="ED301" s="31">
        <f>SUM(SUMIF(Survey!EX301:FD301,{"&gt;0","&lt;0"})*{1,-1})</f>
        <v>0</v>
      </c>
      <c r="EE301">
        <f t="shared" si="258"/>
        <v>0</v>
      </c>
      <c r="EF301" s="17">
        <f t="shared" si="259"/>
        <v>100</v>
      </c>
      <c r="EG301" s="16" t="str">
        <f t="shared" si="260"/>
        <v>Fail</v>
      </c>
      <c r="EH301" s="31">
        <f>SUM(SUMIF(Survey!FF301:FL301,{"&gt;0","&lt;0"})*{1,-1})</f>
        <v>0</v>
      </c>
      <c r="EI301">
        <f t="shared" si="261"/>
        <v>0</v>
      </c>
      <c r="EJ301" s="17">
        <f t="shared" si="262"/>
        <v>100</v>
      </c>
    </row>
    <row r="302" spans="1:140">
      <c r="A302">
        <v>302</v>
      </c>
      <c r="B302" t="str">
        <f t="shared" si="210"/>
        <v>Pass</v>
      </c>
      <c r="C302" t="str">
        <f>IF(COUNTBLANK(Survey!B302:FM302)=$C$2, "Pass", "Fail")</f>
        <v>Pass</v>
      </c>
      <c r="D302" s="16" t="str">
        <f t="shared" si="211"/>
        <v>Fail</v>
      </c>
      <c r="E302" t="str">
        <f>IF(OR(ISBLANK(Survey!AL302),COUNTIF(G302:BJ302,"Fail")),"Fail","Pass")</f>
        <v>Fail</v>
      </c>
      <c r="F302" s="265"/>
      <c r="G302" s="16" t="str">
        <f t="shared" si="212"/>
        <v>Fail</v>
      </c>
      <c r="H302" s="139">
        <f>COUNTBLANK(Survey!B302:D302)+COUNTBLANK(Survey!G302)+COUNTBLANK(Survey!I302)+COUNTBLANK(Survey!K302:M302)+COUNTBLANK(Survey!P302:Q302)+COUNTBLANK(Survey!T302:W302)+COUNTBLANK(Survey!Z302:AC302)+COUNTBLANK(Survey!AF302:AG302)+COUNTBLANK(Survey!AK302:AK302)</f>
        <v>21</v>
      </c>
      <c r="I302" t="str">
        <f t="shared" si="213"/>
        <v>Fail</v>
      </c>
      <c r="J302" t="b">
        <f>IF(Survey!E302="No",TRUE,FALSE)</f>
        <v>0</v>
      </c>
      <c r="K302" s="29" cm="1">
        <f t="array" ref="K302">IF(COUNTA(Survey!$E$4:$E$695)=1, 0, SUM(IF(COUNTIF(Survey!$E$4:$E$695, Survey!$E$4:$E$695)=1,1,0)))</f>
        <v>0</v>
      </c>
      <c r="L302" s="29">
        <f>LEN(Survey!E302)</f>
        <v>0</v>
      </c>
      <c r="M302" s="16" t="str">
        <f t="shared" si="214"/>
        <v>Fail</v>
      </c>
      <c r="N302" t="b">
        <f>IF(Survey!F302="No",TRUE,FALSE)</f>
        <v>0</v>
      </c>
      <c r="O302" t="b">
        <f>Survey!F302=Survey!E302</f>
        <v>1</v>
      </c>
      <c r="P302">
        <f>COUNTIF(Survey!$F$4:$F$695,Survey!F302)</f>
        <v>0</v>
      </c>
      <c r="Q302" s="28">
        <f>LEN(Survey!F302)</f>
        <v>0</v>
      </c>
      <c r="R302" s="16" t="str">
        <f t="shared" si="215"/>
        <v>Pass</v>
      </c>
      <c r="S302" s="29">
        <f>MOD((LEN(Survey!H302)+2),11)</f>
        <v>2</v>
      </c>
      <c r="T302">
        <f>COUNTIF(Survey!$H$4:$H$695,Survey!H302)</f>
        <v>0</v>
      </c>
      <c r="U302" s="28" t="str">
        <f>IF(Survey!$L302="Prospectus fund", "Yes", "No")</f>
        <v>No</v>
      </c>
      <c r="V302" s="16" t="str">
        <f t="shared" si="216"/>
        <v>Pass</v>
      </c>
      <c r="W302" s="29">
        <f>MOD((LEN(Survey!J302)+2),11)</f>
        <v>2</v>
      </c>
      <c r="X302">
        <f>COUNTIF(Survey!$J$4:$J$695,Survey!J302)</f>
        <v>0</v>
      </c>
      <c r="Y302" s="30" t="b">
        <f>IF(OR(Survey!$M302="ETF",Survey!$M302="ETF, alternative mutual fund",Survey!$M302="Closed-end", Survey!$M302="Split share corp", Survey!$I302="Yes"),TRUE,FALSE)</f>
        <v>0</v>
      </c>
      <c r="Z302" s="16" t="str">
        <f>IFERROR(IF(AND(OR(AC302=AD302,AD302 = "Either"),NOT(ISBLANK(Survey!K302))),"Pass","Fail"),"Pass")</f>
        <v>Fail</v>
      </c>
      <c r="AA302" s="31" cm="1">
        <f t="array" ref="AA302">SUM(SUMIF(Survey!CH302:DA302,{"&gt;0","&lt;0"})*{1,-1})</f>
        <v>0</v>
      </c>
      <c r="AB302" s="33" cm="1">
        <f t="array" ref="AB302">SUM(SUMIF(Survey!CK302,{"&gt;0","&lt;0"})*{1,-1})+SUM(SUMIF(Survey!CU302,{"&gt;0","&lt;0"})*{1,-1})</f>
        <v>0</v>
      </c>
      <c r="AC302" s="33">
        <f>Survey!K302</f>
        <v>0</v>
      </c>
      <c r="AD302" s="32" t="str">
        <f t="shared" si="217"/>
        <v>Either</v>
      </c>
      <c r="AE302" s="16" t="str">
        <f t="shared" si="218"/>
        <v>Fail</v>
      </c>
      <c r="AF302" s="58" cm="1">
        <f t="array" ref="AF302">SUM(SUMIF(Survey!CH302:DA302,{"&gt;0","&lt;0"})*{1,-1})+SUM(SUMIF(Survey!DC302:DV302,{"&gt;0","&lt;0"})*{1,-1})</f>
        <v>0</v>
      </c>
      <c r="AG302" s="58">
        <f>IFERROR(AF302/(Survey!$BA302),0)</f>
        <v>0</v>
      </c>
      <c r="AH302" s="104" t="b">
        <f>IF(OR(Survey!$M302="Alternative strategy or hedge",Survey!$M302="Private asset",Survey!$L302="Prospectus fund"),TRUE,FALSE)</f>
        <v>0</v>
      </c>
      <c r="AI302" s="104" t="b">
        <f>NOT(ISBLANK(Survey!$M302))</f>
        <v>0</v>
      </c>
      <c r="AJ302" s="16" t="str">
        <f t="shared" si="219"/>
        <v>Fail</v>
      </c>
      <c r="AK302" t="b">
        <f>IF(Survey!W302="No",TRUE,FALSE)</f>
        <v>0</v>
      </c>
      <c r="AL302" s="119">
        <f>MOD((LEN(Survey!W302)+2),22)</f>
        <v>2</v>
      </c>
      <c r="AM302" t="str">
        <f t="shared" si="220"/>
        <v>Pass</v>
      </c>
      <c r="AN302" s="33" t="b">
        <f>NOT(ISNUMBER(SEARCH("Other",Survey!$Q302)))</f>
        <v>1</v>
      </c>
      <c r="AO302" s="32" t="b">
        <f>NOT(ISBLANK(Survey!$R302))</f>
        <v>0</v>
      </c>
      <c r="AP302" s="16" t="str">
        <f t="shared" si="221"/>
        <v>Pass</v>
      </c>
      <c r="AQ302" s="114">
        <f>COUNTBLANK(Survey!$X302)</f>
        <v>1</v>
      </c>
      <c r="AR302" s="58">
        <f>IF(AND(Survey!L302&lt;&gt;"Exempt fund",OR(Survey!$M302="ETF",Survey!$M302="ETF, alternative mutual fund",Survey!$M302="Mutual fund",Survey!$M302="Alternative mutual fund",Survey!$M302="Money market")),1,0)</f>
        <v>0</v>
      </c>
      <c r="AS302" s="16" t="str">
        <f t="shared" si="222"/>
        <v>Pass</v>
      </c>
      <c r="AT302" s="33" t="b">
        <f>NOT(ISNUMBER(SEARCH("Yes",Survey!$AC302)))</f>
        <v>1</v>
      </c>
      <c r="AU302" s="32" t="b">
        <f>IF(COUNTBLANK(Survey!$AD302:$AE302)=0,TRUE, FALSE)</f>
        <v>0</v>
      </c>
      <c r="AV302" s="16" t="str">
        <f t="shared" si="223"/>
        <v>Pass</v>
      </c>
      <c r="AW302" s="33" t="b">
        <f>NOT(ISNUMBER(SEARCH("Yes",Survey!$AF302)))</f>
        <v>1</v>
      </c>
      <c r="AX302" s="32" t="b">
        <f>NOT(ISBLANK(Survey!$AH302))</f>
        <v>0</v>
      </c>
      <c r="AY302" s="16" t="str">
        <f t="shared" si="224"/>
        <v>Pass</v>
      </c>
      <c r="AZ302" s="33" t="b">
        <f>NOT(OR(ISNUMBER(SEARCH("Other",Survey!$AH302)),ISNUMBER(SEARCH("Multiple",Survey!$AH302))))</f>
        <v>1</v>
      </c>
      <c r="BA302" s="32" t="b">
        <f>NOT(ISBLANK(Survey!$AI302))</f>
        <v>0</v>
      </c>
      <c r="BB302" s="16" t="str">
        <f t="shared" si="225"/>
        <v>Fail</v>
      </c>
      <c r="BC302" s="114">
        <f>IF(ABS(Survey!$BA302)&gt;0, 1,0)</f>
        <v>0</v>
      </c>
      <c r="BD302" s="114">
        <f>IF(COUNTBLANK(Survey!$AL302)=0,1,0)</f>
        <v>0</v>
      </c>
      <c r="BE302" s="16" t="str">
        <f t="shared" si="226"/>
        <v>Pass</v>
      </c>
      <c r="BF302" s="114">
        <f>IF(ISBLANK(Survey!$AL302),0,1)</f>
        <v>0</v>
      </c>
      <c r="BG302" s="133">
        <f>COUNTBLANK(Survey!$AM302)</f>
        <v>1</v>
      </c>
      <c r="BH302" s="16" t="str">
        <f t="shared" si="227"/>
        <v>Pass</v>
      </c>
      <c r="BI302" s="114">
        <f>IF(OR(Survey!$AM302="Closed",ISBLANK(Survey!$AM302)),0,1)</f>
        <v>0</v>
      </c>
      <c r="BJ302" s="133">
        <f>IF(ISBLANK(Survey!$AN302),1,0)</f>
        <v>1</v>
      </c>
      <c r="BK302" s="118" t="str">
        <f t="shared" si="228"/>
        <v>Pass</v>
      </c>
      <c r="BL302" s="31" cm="1">
        <f t="array" ref="BL302">SUM(SUMIF(Survey!AO302:AP302,{"&gt;0","&lt;0"})*{1,-1})</f>
        <v>0</v>
      </c>
      <c r="BM302">
        <f t="shared" si="229"/>
        <v>0</v>
      </c>
      <c r="BN302">
        <f t="shared" si="230"/>
        <v>100</v>
      </c>
      <c r="BO302" s="118" t="str">
        <f t="shared" si="231"/>
        <v>Pass</v>
      </c>
      <c r="BP302">
        <f>IF(Survey!AQ302="No",0,1)</f>
        <v>1</v>
      </c>
      <c r="BQ302" s="207">
        <f>MOD((LEN(Survey!AQ302)+2),22)</f>
        <v>2</v>
      </c>
      <c r="BR302">
        <f>IF(Survey!AR302="No",0,1)</f>
        <v>1</v>
      </c>
      <c r="BS302" s="207">
        <f>MOD((LEN(Survey!AR302)+2),22)</f>
        <v>2</v>
      </c>
      <c r="BT302" s="114">
        <f>COUNTBLANK(Survey!$AQ302:$AS302)+COUNTBLANK(Survey!$AU302)</f>
        <v>4</v>
      </c>
      <c r="BU302" s="114">
        <f>IF(Survey!$I302="Yes",1,0)</f>
        <v>0</v>
      </c>
      <c r="BV302" s="114">
        <f>IF(OR(Survey!$M302="Mutual fund",Survey!$M302="Alternative mutual fund",Survey!$M302="Money market"),1,0)</f>
        <v>0</v>
      </c>
      <c r="BW302" s="119">
        <f>IF(OR(Survey!$M302="ETF",Survey!$M302="ETF, alternative mutual fund"),1,0)</f>
        <v>0</v>
      </c>
      <c r="BX302" s="16" t="str">
        <f t="shared" si="232"/>
        <v>Pass</v>
      </c>
      <c r="BY302" s="33">
        <f>IF(ISNUMBER(SEARCH("Other",Survey!$AS302)), 1, 0)</f>
        <v>0</v>
      </c>
      <c r="BZ302" s="58" t="b">
        <f>NOT(ISBLANK(Survey!$AT302))</f>
        <v>0</v>
      </c>
      <c r="CA302" s="16" t="str">
        <f t="shared" si="233"/>
        <v>Pass</v>
      </c>
      <c r="CB302" s="114">
        <f>IF(Survey!$BB302=0, 0,1)</f>
        <v>0</v>
      </c>
      <c r="CC302" s="58">
        <f>Survey!$AV302</f>
        <v>0</v>
      </c>
      <c r="CD302" s="58">
        <f>Survey!$BC302+Survey!$BD302+ABS(Survey!$BE302)-ABS(Survey!$BF302)-ABS(Survey!$BG302)-ABS(Survey!$BL302)</f>
        <v>0</v>
      </c>
      <c r="CE302" s="138">
        <f>Survey!BB302+(ABS(Survey!$BH302)-ABS(Survey!$BI302)+ABS(Survey!$BJ302)-ABS(Survey!$BK302))*0.5</f>
        <v>0</v>
      </c>
      <c r="CF302" s="58">
        <f t="shared" si="234"/>
        <v>0</v>
      </c>
      <c r="CG302" s="58">
        <f>IF(AND($CC302&gt;$CF302-0.2,$CC302&lt;$CF302+0.2,ISBLANK(Survey!$AV302)=FALSE),0,1)</f>
        <v>1</v>
      </c>
      <c r="CH302" s="133">
        <f>IF(ISBLANK(Survey!$AW302),1,0)</f>
        <v>1</v>
      </c>
      <c r="CI302" s="16" t="str">
        <f t="shared" si="235"/>
        <v>Pass</v>
      </c>
      <c r="CJ302" s="114">
        <f>IF(Survey!$BB302=0, 0,1)</f>
        <v>0</v>
      </c>
      <c r="CK302" s="58">
        <f>IF(AND(Survey!$AX302&gt;=0,Survey!$AX302&lt;=0.2,Survey!$AX302&lt;&gt;""),0,1)</f>
        <v>1</v>
      </c>
      <c r="CL302" s="114">
        <f>IF(ISBLANK(Survey!$AY302),1,0)</f>
        <v>1</v>
      </c>
      <c r="CM302" s="16" t="str">
        <f t="shared" si="236"/>
        <v>Fail</v>
      </c>
      <c r="CN302" s="133">
        <f>Survey!$AZ302</f>
        <v>0</v>
      </c>
      <c r="CO302" s="16" t="str">
        <f t="shared" si="237"/>
        <v>Pass</v>
      </c>
      <c r="CP302" s="31">
        <f>Survey!$BA302</f>
        <v>0</v>
      </c>
      <c r="CQ302" s="138">
        <f>Survey!$BB302+Survey!$BC302+Survey!$BD302+ABS(Survey!$BE302)-ABS(Survey!$BF302)-ABS(Survey!$BG302)+ABS(Survey!$BH302)-ABS(Survey!$BI302)+ABS(Survey!$BJ302)-ABS(Survey!$BK302)-ABS(Survey!$BL302)+Survey!$BM302</f>
        <v>0</v>
      </c>
      <c r="CR302" s="30">
        <f t="shared" si="238"/>
        <v>0</v>
      </c>
      <c r="CS302" s="17">
        <f t="shared" si="239"/>
        <v>0</v>
      </c>
      <c r="CT302" s="16" t="str">
        <f t="shared" si="240"/>
        <v>Pass</v>
      </c>
      <c r="CU302" s="33" t="b">
        <f>IF(ABS(Survey!$BM302)=0,TRUE,FALSE)</f>
        <v>1</v>
      </c>
      <c r="CV302" s="32" t="b">
        <f>NOT(ISBLANK(Survey!$BN302))</f>
        <v>0</v>
      </c>
      <c r="CW302" t="str">
        <f t="shared" si="241"/>
        <v>Fail</v>
      </c>
      <c r="CX302" s="25">
        <f>Survey!$BA302</f>
        <v>0</v>
      </c>
      <c r="CY302" s="25" cm="1">
        <f t="array" ref="CY302">SUM(SUMIF(Survey!BP302:BW302,{"&gt;0","&lt;0"})*{1,-1})-SUM(SUMIF(Survey!BY302:CF302,{"&gt;0","&lt;0"})*{1,-1})</f>
        <v>0</v>
      </c>
      <c r="CZ302" s="30" t="str">
        <f t="shared" si="242"/>
        <v>No holdings</v>
      </c>
      <c r="DA302">
        <f t="shared" si="243"/>
        <v>0</v>
      </c>
      <c r="DB302" s="16" t="str">
        <f t="shared" si="244"/>
        <v>Fail</v>
      </c>
      <c r="DC302" s="31">
        <f>Survey!$BA302</f>
        <v>0</v>
      </c>
      <c r="DD302" s="31" cm="1">
        <f t="array" ref="DD302">SUM(SUMIF(Survey!CH302:DA302,{"&gt;0","&lt;0"})*{1,-1})-SUM(SUMIF(Survey!DC302:DV302,{"&gt;0","&lt;0"})*{1,-1})</f>
        <v>0</v>
      </c>
      <c r="DE302" s="30" t="str">
        <f t="shared" si="245"/>
        <v>No holdings</v>
      </c>
      <c r="DF302" s="17">
        <f t="shared" si="246"/>
        <v>0</v>
      </c>
      <c r="DG302" s="16" t="str">
        <f t="shared" si="247"/>
        <v>Pass</v>
      </c>
      <c r="DH302" s="33" t="b">
        <f>IF(ABS(Survey!$DA302)=0,TRUE,FALSE)</f>
        <v>1</v>
      </c>
      <c r="DI302" s="32" t="b">
        <f>NOT(ISBLANK(Survey!$DB302))</f>
        <v>0</v>
      </c>
      <c r="DJ302" s="16" t="str">
        <f t="shared" si="248"/>
        <v>Pass</v>
      </c>
      <c r="DK302" s="33" t="b">
        <f>IF(ABS(Survey!$DV302)=0,TRUE,FALSE)</f>
        <v>1</v>
      </c>
      <c r="DL302" s="32" t="b">
        <f>NOT(ISBLANK(Survey!$DW302))</f>
        <v>0</v>
      </c>
      <c r="DM302" t="str">
        <f t="shared" si="249"/>
        <v>Pass</v>
      </c>
      <c r="DN302" s="25" cm="1">
        <f t="array" ref="DN302">SUM(SUMIF(Survey!CW302,{"&gt;0","&lt;0"})*{1,-1})+SUM(SUMIF(Survey!DR302,{"&gt;0","&lt;0"})*{1,-1})</f>
        <v>0</v>
      </c>
      <c r="DO302" s="25">
        <f>SUM(SUMIF(Survey!DY302:EE302,{"&gt;0","&lt;0"})*{1,-1})+SUM(SUMIF(Survey!EG302:EM302,{"&gt;0","&lt;0"})*{1,-1})</f>
        <v>0</v>
      </c>
      <c r="DP302">
        <f t="shared" si="250"/>
        <v>0</v>
      </c>
      <c r="DQ302">
        <f t="shared" si="251"/>
        <v>0</v>
      </c>
      <c r="DR302" s="16" t="str">
        <f t="shared" si="252"/>
        <v>Pass</v>
      </c>
      <c r="DS302" s="33" t="b">
        <f>IF(ABS(Survey!$EE302)=0,TRUE,FALSE)</f>
        <v>1</v>
      </c>
      <c r="DT302" s="32" t="b">
        <f>NOT(ISBLANK(Survey!EF302))</f>
        <v>0</v>
      </c>
      <c r="DU302" s="16" t="str">
        <f t="shared" si="253"/>
        <v>Pass</v>
      </c>
      <c r="DV302" s="33" t="b">
        <f>IF(ABS(Survey!$EM302)=0,TRUE,FALSE)</f>
        <v>1</v>
      </c>
      <c r="DW302" s="32" t="b">
        <f>NOT(ISBLANK(Survey!$EN302))</f>
        <v>0</v>
      </c>
      <c r="DX302" s="16" t="str">
        <f t="shared" si="254"/>
        <v>Fail</v>
      </c>
      <c r="DY302" s="31">
        <f>SUM(SUMIF(Survey!ET302:EV302,{"&gt;0","&lt;0"})*{1,-1})</f>
        <v>0</v>
      </c>
      <c r="DZ302">
        <f t="shared" si="255"/>
        <v>0</v>
      </c>
      <c r="EA302">
        <f t="shared" si="256"/>
        <v>100</v>
      </c>
      <c r="EB302" s="30" t="b">
        <f>IF(OR(Survey!$M302="ETF",Survey!$M302="ETF, alternative mutual fund",Survey!$M302="Closed-end", Survey!$M302="Split share corp"),TRUE,FALSE)</f>
        <v>0</v>
      </c>
      <c r="EC302" s="16" t="str">
        <f t="shared" si="257"/>
        <v>Fail</v>
      </c>
      <c r="ED302" s="31">
        <f>SUM(SUMIF(Survey!EX302:FD302,{"&gt;0","&lt;0"})*{1,-1})</f>
        <v>0</v>
      </c>
      <c r="EE302">
        <f t="shared" si="258"/>
        <v>0</v>
      </c>
      <c r="EF302" s="17">
        <f t="shared" si="259"/>
        <v>100</v>
      </c>
      <c r="EG302" s="16" t="str">
        <f t="shared" si="260"/>
        <v>Fail</v>
      </c>
      <c r="EH302" s="31">
        <f>SUM(SUMIF(Survey!FF302:FL302,{"&gt;0","&lt;0"})*{1,-1})</f>
        <v>0</v>
      </c>
      <c r="EI302">
        <f t="shared" si="261"/>
        <v>0</v>
      </c>
      <c r="EJ302" s="17">
        <f t="shared" si="262"/>
        <v>100</v>
      </c>
    </row>
    <row r="303" spans="1:140">
      <c r="A303">
        <v>303</v>
      </c>
      <c r="B303" t="str">
        <f t="shared" si="210"/>
        <v>Pass</v>
      </c>
      <c r="C303" t="str">
        <f>IF(COUNTBLANK(Survey!B303:FM303)=$C$2, "Pass", "Fail")</f>
        <v>Pass</v>
      </c>
      <c r="D303" s="16" t="str">
        <f t="shared" si="211"/>
        <v>Fail</v>
      </c>
      <c r="E303" t="str">
        <f>IF(OR(ISBLANK(Survey!AL303),COUNTIF(G303:BJ303,"Fail")),"Fail","Pass")</f>
        <v>Fail</v>
      </c>
      <c r="F303" s="265"/>
      <c r="G303" s="16" t="str">
        <f t="shared" si="212"/>
        <v>Fail</v>
      </c>
      <c r="H303" s="139">
        <f>COUNTBLANK(Survey!B303:D303)+COUNTBLANK(Survey!G303)+COUNTBLANK(Survey!I303)+COUNTBLANK(Survey!K303:M303)+COUNTBLANK(Survey!P303:Q303)+COUNTBLANK(Survey!T303:W303)+COUNTBLANK(Survey!Z303:AC303)+COUNTBLANK(Survey!AF303:AG303)+COUNTBLANK(Survey!AK303:AK303)</f>
        <v>21</v>
      </c>
      <c r="I303" t="str">
        <f t="shared" si="213"/>
        <v>Fail</v>
      </c>
      <c r="J303" t="b">
        <f>IF(Survey!E303="No",TRUE,FALSE)</f>
        <v>0</v>
      </c>
      <c r="K303" s="29" cm="1">
        <f t="array" ref="K303">IF(COUNTA(Survey!$E$4:$E$695)=1, 0, SUM(IF(COUNTIF(Survey!$E$4:$E$695, Survey!$E$4:$E$695)=1,1,0)))</f>
        <v>0</v>
      </c>
      <c r="L303" s="29">
        <f>LEN(Survey!E303)</f>
        <v>0</v>
      </c>
      <c r="M303" s="16" t="str">
        <f t="shared" si="214"/>
        <v>Fail</v>
      </c>
      <c r="N303" t="b">
        <f>IF(Survey!F303="No",TRUE,FALSE)</f>
        <v>0</v>
      </c>
      <c r="O303" t="b">
        <f>Survey!F303=Survey!E303</f>
        <v>1</v>
      </c>
      <c r="P303">
        <f>COUNTIF(Survey!$F$4:$F$695,Survey!F303)</f>
        <v>0</v>
      </c>
      <c r="Q303" s="28">
        <f>LEN(Survey!F303)</f>
        <v>0</v>
      </c>
      <c r="R303" s="16" t="str">
        <f t="shared" si="215"/>
        <v>Pass</v>
      </c>
      <c r="S303" s="29">
        <f>MOD((LEN(Survey!H303)+2),11)</f>
        <v>2</v>
      </c>
      <c r="T303">
        <f>COUNTIF(Survey!$H$4:$H$695,Survey!H303)</f>
        <v>0</v>
      </c>
      <c r="U303" s="28" t="str">
        <f>IF(Survey!$L303="Prospectus fund", "Yes", "No")</f>
        <v>No</v>
      </c>
      <c r="V303" s="16" t="str">
        <f t="shared" si="216"/>
        <v>Pass</v>
      </c>
      <c r="W303" s="29">
        <f>MOD((LEN(Survey!J303)+2),11)</f>
        <v>2</v>
      </c>
      <c r="X303">
        <f>COUNTIF(Survey!$J$4:$J$695,Survey!J303)</f>
        <v>0</v>
      </c>
      <c r="Y303" s="30" t="b">
        <f>IF(OR(Survey!$M303="ETF",Survey!$M303="ETF, alternative mutual fund",Survey!$M303="Closed-end", Survey!$M303="Split share corp", Survey!$I303="Yes"),TRUE,FALSE)</f>
        <v>0</v>
      </c>
      <c r="Z303" s="16" t="str">
        <f>IFERROR(IF(AND(OR(AC303=AD303,AD303 = "Either"),NOT(ISBLANK(Survey!K303))),"Pass","Fail"),"Pass")</f>
        <v>Fail</v>
      </c>
      <c r="AA303" s="31" cm="1">
        <f t="array" ref="AA303">SUM(SUMIF(Survey!CH303:DA303,{"&gt;0","&lt;0"})*{1,-1})</f>
        <v>0</v>
      </c>
      <c r="AB303" s="33" cm="1">
        <f t="array" ref="AB303">SUM(SUMIF(Survey!CK303,{"&gt;0","&lt;0"})*{1,-1})+SUM(SUMIF(Survey!CU303,{"&gt;0","&lt;0"})*{1,-1})</f>
        <v>0</v>
      </c>
      <c r="AC303" s="33">
        <f>Survey!K303</f>
        <v>0</v>
      </c>
      <c r="AD303" s="32" t="str">
        <f t="shared" si="217"/>
        <v>Either</v>
      </c>
      <c r="AE303" s="16" t="str">
        <f t="shared" si="218"/>
        <v>Fail</v>
      </c>
      <c r="AF303" s="58" cm="1">
        <f t="array" ref="AF303">SUM(SUMIF(Survey!CH303:DA303,{"&gt;0","&lt;0"})*{1,-1})+SUM(SUMIF(Survey!DC303:DV303,{"&gt;0","&lt;0"})*{1,-1})</f>
        <v>0</v>
      </c>
      <c r="AG303" s="58">
        <f>IFERROR(AF303/(Survey!$BA303),0)</f>
        <v>0</v>
      </c>
      <c r="AH303" s="104" t="b">
        <f>IF(OR(Survey!$M303="Alternative strategy or hedge",Survey!$M303="Private asset",Survey!$L303="Prospectus fund"),TRUE,FALSE)</f>
        <v>0</v>
      </c>
      <c r="AI303" s="104" t="b">
        <f>NOT(ISBLANK(Survey!$M303))</f>
        <v>0</v>
      </c>
      <c r="AJ303" s="16" t="str">
        <f t="shared" si="219"/>
        <v>Fail</v>
      </c>
      <c r="AK303" t="b">
        <f>IF(Survey!W303="No",TRUE,FALSE)</f>
        <v>0</v>
      </c>
      <c r="AL303" s="119">
        <f>MOD((LEN(Survey!W303)+2),22)</f>
        <v>2</v>
      </c>
      <c r="AM303" t="str">
        <f t="shared" si="220"/>
        <v>Pass</v>
      </c>
      <c r="AN303" s="33" t="b">
        <f>NOT(ISNUMBER(SEARCH("Other",Survey!$Q303)))</f>
        <v>1</v>
      </c>
      <c r="AO303" s="32" t="b">
        <f>NOT(ISBLANK(Survey!$R303))</f>
        <v>0</v>
      </c>
      <c r="AP303" s="16" t="str">
        <f t="shared" si="221"/>
        <v>Pass</v>
      </c>
      <c r="AQ303" s="114">
        <f>COUNTBLANK(Survey!$X303)</f>
        <v>1</v>
      </c>
      <c r="AR303" s="58">
        <f>IF(AND(Survey!L303&lt;&gt;"Exempt fund",OR(Survey!$M303="ETF",Survey!$M303="ETF, alternative mutual fund",Survey!$M303="Mutual fund",Survey!$M303="Alternative mutual fund",Survey!$M303="Money market")),1,0)</f>
        <v>0</v>
      </c>
      <c r="AS303" s="16" t="str">
        <f t="shared" si="222"/>
        <v>Pass</v>
      </c>
      <c r="AT303" s="33" t="b">
        <f>NOT(ISNUMBER(SEARCH("Yes",Survey!$AC303)))</f>
        <v>1</v>
      </c>
      <c r="AU303" s="32" t="b">
        <f>IF(COUNTBLANK(Survey!$AD303:$AE303)=0,TRUE, FALSE)</f>
        <v>0</v>
      </c>
      <c r="AV303" s="16" t="str">
        <f t="shared" si="223"/>
        <v>Pass</v>
      </c>
      <c r="AW303" s="33" t="b">
        <f>NOT(ISNUMBER(SEARCH("Yes",Survey!$AF303)))</f>
        <v>1</v>
      </c>
      <c r="AX303" s="32" t="b">
        <f>NOT(ISBLANK(Survey!$AH303))</f>
        <v>0</v>
      </c>
      <c r="AY303" s="16" t="str">
        <f t="shared" si="224"/>
        <v>Pass</v>
      </c>
      <c r="AZ303" s="33" t="b">
        <f>NOT(OR(ISNUMBER(SEARCH("Other",Survey!$AH303)),ISNUMBER(SEARCH("Multiple",Survey!$AH303))))</f>
        <v>1</v>
      </c>
      <c r="BA303" s="32" t="b">
        <f>NOT(ISBLANK(Survey!$AI303))</f>
        <v>0</v>
      </c>
      <c r="BB303" s="16" t="str">
        <f t="shared" si="225"/>
        <v>Fail</v>
      </c>
      <c r="BC303" s="114">
        <f>IF(ABS(Survey!$BA303)&gt;0, 1,0)</f>
        <v>0</v>
      </c>
      <c r="BD303" s="114">
        <f>IF(COUNTBLANK(Survey!$AL303)=0,1,0)</f>
        <v>0</v>
      </c>
      <c r="BE303" s="16" t="str">
        <f t="shared" si="226"/>
        <v>Pass</v>
      </c>
      <c r="BF303" s="114">
        <f>IF(ISBLANK(Survey!$AL303),0,1)</f>
        <v>0</v>
      </c>
      <c r="BG303" s="133">
        <f>COUNTBLANK(Survey!$AM303)</f>
        <v>1</v>
      </c>
      <c r="BH303" s="16" t="str">
        <f t="shared" si="227"/>
        <v>Pass</v>
      </c>
      <c r="BI303" s="114">
        <f>IF(OR(Survey!$AM303="Closed",ISBLANK(Survey!$AM303)),0,1)</f>
        <v>0</v>
      </c>
      <c r="BJ303" s="133">
        <f>IF(ISBLANK(Survey!$AN303),1,0)</f>
        <v>1</v>
      </c>
      <c r="BK303" s="118" t="str">
        <f t="shared" si="228"/>
        <v>Pass</v>
      </c>
      <c r="BL303" s="31" cm="1">
        <f t="array" ref="BL303">SUM(SUMIF(Survey!AO303:AP303,{"&gt;0","&lt;0"})*{1,-1})</f>
        <v>0</v>
      </c>
      <c r="BM303">
        <f t="shared" si="229"/>
        <v>0</v>
      </c>
      <c r="BN303">
        <f t="shared" si="230"/>
        <v>100</v>
      </c>
      <c r="BO303" s="118" t="str">
        <f t="shared" si="231"/>
        <v>Pass</v>
      </c>
      <c r="BP303">
        <f>IF(Survey!AQ303="No",0,1)</f>
        <v>1</v>
      </c>
      <c r="BQ303" s="207">
        <f>MOD((LEN(Survey!AQ303)+2),22)</f>
        <v>2</v>
      </c>
      <c r="BR303">
        <f>IF(Survey!AR303="No",0,1)</f>
        <v>1</v>
      </c>
      <c r="BS303" s="207">
        <f>MOD((LEN(Survey!AR303)+2),22)</f>
        <v>2</v>
      </c>
      <c r="BT303" s="114">
        <f>COUNTBLANK(Survey!$AQ303:$AS303)+COUNTBLANK(Survey!$AU303)</f>
        <v>4</v>
      </c>
      <c r="BU303" s="114">
        <f>IF(Survey!$I303="Yes",1,0)</f>
        <v>0</v>
      </c>
      <c r="BV303" s="114">
        <f>IF(OR(Survey!$M303="Mutual fund",Survey!$M303="Alternative mutual fund",Survey!$M303="Money market"),1,0)</f>
        <v>0</v>
      </c>
      <c r="BW303" s="119">
        <f>IF(OR(Survey!$M303="ETF",Survey!$M303="ETF, alternative mutual fund"),1,0)</f>
        <v>0</v>
      </c>
      <c r="BX303" s="16" t="str">
        <f t="shared" si="232"/>
        <v>Pass</v>
      </c>
      <c r="BY303" s="33">
        <f>IF(ISNUMBER(SEARCH("Other",Survey!$AS303)), 1, 0)</f>
        <v>0</v>
      </c>
      <c r="BZ303" s="58" t="b">
        <f>NOT(ISBLANK(Survey!$AT303))</f>
        <v>0</v>
      </c>
      <c r="CA303" s="16" t="str">
        <f t="shared" si="233"/>
        <v>Pass</v>
      </c>
      <c r="CB303" s="114">
        <f>IF(Survey!$BB303=0, 0,1)</f>
        <v>0</v>
      </c>
      <c r="CC303" s="58">
        <f>Survey!$AV303</f>
        <v>0</v>
      </c>
      <c r="CD303" s="58">
        <f>Survey!$BC303+Survey!$BD303+ABS(Survey!$BE303)-ABS(Survey!$BF303)-ABS(Survey!$BG303)-ABS(Survey!$BL303)</f>
        <v>0</v>
      </c>
      <c r="CE303" s="138">
        <f>Survey!BB303+(ABS(Survey!$BH303)-ABS(Survey!$BI303)+ABS(Survey!$BJ303)-ABS(Survey!$BK303))*0.5</f>
        <v>0</v>
      </c>
      <c r="CF303" s="58">
        <f t="shared" si="234"/>
        <v>0</v>
      </c>
      <c r="CG303" s="58">
        <f>IF(AND($CC303&gt;$CF303-0.2,$CC303&lt;$CF303+0.2,ISBLANK(Survey!$AV303)=FALSE),0,1)</f>
        <v>1</v>
      </c>
      <c r="CH303" s="133">
        <f>IF(ISBLANK(Survey!$AW303),1,0)</f>
        <v>1</v>
      </c>
      <c r="CI303" s="16" t="str">
        <f t="shared" si="235"/>
        <v>Pass</v>
      </c>
      <c r="CJ303" s="114">
        <f>IF(Survey!$BB303=0, 0,1)</f>
        <v>0</v>
      </c>
      <c r="CK303" s="58">
        <f>IF(AND(Survey!$AX303&gt;=0,Survey!$AX303&lt;=0.2,Survey!$AX303&lt;&gt;""),0,1)</f>
        <v>1</v>
      </c>
      <c r="CL303" s="114">
        <f>IF(ISBLANK(Survey!$AY303),1,0)</f>
        <v>1</v>
      </c>
      <c r="CM303" s="16" t="str">
        <f t="shared" si="236"/>
        <v>Fail</v>
      </c>
      <c r="CN303" s="133">
        <f>Survey!$AZ303</f>
        <v>0</v>
      </c>
      <c r="CO303" s="16" t="str">
        <f t="shared" si="237"/>
        <v>Pass</v>
      </c>
      <c r="CP303" s="31">
        <f>Survey!$BA303</f>
        <v>0</v>
      </c>
      <c r="CQ303" s="138">
        <f>Survey!$BB303+Survey!$BC303+Survey!$BD303+ABS(Survey!$BE303)-ABS(Survey!$BF303)-ABS(Survey!$BG303)+ABS(Survey!$BH303)-ABS(Survey!$BI303)+ABS(Survey!$BJ303)-ABS(Survey!$BK303)-ABS(Survey!$BL303)+Survey!$BM303</f>
        <v>0</v>
      </c>
      <c r="CR303" s="30">
        <f t="shared" si="238"/>
        <v>0</v>
      </c>
      <c r="CS303" s="17">
        <f t="shared" si="239"/>
        <v>0</v>
      </c>
      <c r="CT303" s="16" t="str">
        <f t="shared" si="240"/>
        <v>Pass</v>
      </c>
      <c r="CU303" s="33" t="b">
        <f>IF(ABS(Survey!$BM303)=0,TRUE,FALSE)</f>
        <v>1</v>
      </c>
      <c r="CV303" s="32" t="b">
        <f>NOT(ISBLANK(Survey!$BN303))</f>
        <v>0</v>
      </c>
      <c r="CW303" t="str">
        <f t="shared" si="241"/>
        <v>Fail</v>
      </c>
      <c r="CX303" s="25">
        <f>Survey!$BA303</f>
        <v>0</v>
      </c>
      <c r="CY303" s="25" cm="1">
        <f t="array" ref="CY303">SUM(SUMIF(Survey!BP303:BW303,{"&gt;0","&lt;0"})*{1,-1})-SUM(SUMIF(Survey!BY303:CF303,{"&gt;0","&lt;0"})*{1,-1})</f>
        <v>0</v>
      </c>
      <c r="CZ303" s="30" t="str">
        <f t="shared" si="242"/>
        <v>No holdings</v>
      </c>
      <c r="DA303">
        <f t="shared" si="243"/>
        <v>0</v>
      </c>
      <c r="DB303" s="16" t="str">
        <f t="shared" si="244"/>
        <v>Fail</v>
      </c>
      <c r="DC303" s="31">
        <f>Survey!$BA303</f>
        <v>0</v>
      </c>
      <c r="DD303" s="31" cm="1">
        <f t="array" ref="DD303">SUM(SUMIF(Survey!CH303:DA303,{"&gt;0","&lt;0"})*{1,-1})-SUM(SUMIF(Survey!DC303:DV303,{"&gt;0","&lt;0"})*{1,-1})</f>
        <v>0</v>
      </c>
      <c r="DE303" s="30" t="str">
        <f t="shared" si="245"/>
        <v>No holdings</v>
      </c>
      <c r="DF303" s="17">
        <f t="shared" si="246"/>
        <v>0</v>
      </c>
      <c r="DG303" s="16" t="str">
        <f t="shared" si="247"/>
        <v>Pass</v>
      </c>
      <c r="DH303" s="33" t="b">
        <f>IF(ABS(Survey!$DA303)=0,TRUE,FALSE)</f>
        <v>1</v>
      </c>
      <c r="DI303" s="32" t="b">
        <f>NOT(ISBLANK(Survey!$DB303))</f>
        <v>0</v>
      </c>
      <c r="DJ303" s="16" t="str">
        <f t="shared" si="248"/>
        <v>Pass</v>
      </c>
      <c r="DK303" s="33" t="b">
        <f>IF(ABS(Survey!$DV303)=0,TRUE,FALSE)</f>
        <v>1</v>
      </c>
      <c r="DL303" s="32" t="b">
        <f>NOT(ISBLANK(Survey!$DW303))</f>
        <v>0</v>
      </c>
      <c r="DM303" t="str">
        <f t="shared" si="249"/>
        <v>Pass</v>
      </c>
      <c r="DN303" s="25" cm="1">
        <f t="array" ref="DN303">SUM(SUMIF(Survey!CW303,{"&gt;0","&lt;0"})*{1,-1})+SUM(SUMIF(Survey!DR303,{"&gt;0","&lt;0"})*{1,-1})</f>
        <v>0</v>
      </c>
      <c r="DO303" s="25">
        <f>SUM(SUMIF(Survey!DY303:EE303,{"&gt;0","&lt;0"})*{1,-1})+SUM(SUMIF(Survey!EG303:EM303,{"&gt;0","&lt;0"})*{1,-1})</f>
        <v>0</v>
      </c>
      <c r="DP303">
        <f t="shared" si="250"/>
        <v>0</v>
      </c>
      <c r="DQ303">
        <f t="shared" si="251"/>
        <v>0</v>
      </c>
      <c r="DR303" s="16" t="str">
        <f t="shared" si="252"/>
        <v>Pass</v>
      </c>
      <c r="DS303" s="33" t="b">
        <f>IF(ABS(Survey!$EE303)=0,TRUE,FALSE)</f>
        <v>1</v>
      </c>
      <c r="DT303" s="32" t="b">
        <f>NOT(ISBLANK(Survey!EF303))</f>
        <v>0</v>
      </c>
      <c r="DU303" s="16" t="str">
        <f t="shared" si="253"/>
        <v>Pass</v>
      </c>
      <c r="DV303" s="33" t="b">
        <f>IF(ABS(Survey!$EM303)=0,TRUE,FALSE)</f>
        <v>1</v>
      </c>
      <c r="DW303" s="32" t="b">
        <f>NOT(ISBLANK(Survey!$EN303))</f>
        <v>0</v>
      </c>
      <c r="DX303" s="16" t="str">
        <f t="shared" si="254"/>
        <v>Fail</v>
      </c>
      <c r="DY303" s="31">
        <f>SUM(SUMIF(Survey!ET303:EV303,{"&gt;0","&lt;0"})*{1,-1})</f>
        <v>0</v>
      </c>
      <c r="DZ303">
        <f t="shared" si="255"/>
        <v>0</v>
      </c>
      <c r="EA303">
        <f t="shared" si="256"/>
        <v>100</v>
      </c>
      <c r="EB303" s="30" t="b">
        <f>IF(OR(Survey!$M303="ETF",Survey!$M303="ETF, alternative mutual fund",Survey!$M303="Closed-end", Survey!$M303="Split share corp"),TRUE,FALSE)</f>
        <v>0</v>
      </c>
      <c r="EC303" s="16" t="str">
        <f t="shared" si="257"/>
        <v>Fail</v>
      </c>
      <c r="ED303" s="31">
        <f>SUM(SUMIF(Survey!EX303:FD303,{"&gt;0","&lt;0"})*{1,-1})</f>
        <v>0</v>
      </c>
      <c r="EE303">
        <f t="shared" si="258"/>
        <v>0</v>
      </c>
      <c r="EF303" s="17">
        <f t="shared" si="259"/>
        <v>100</v>
      </c>
      <c r="EG303" s="16" t="str">
        <f t="shared" si="260"/>
        <v>Fail</v>
      </c>
      <c r="EH303" s="31">
        <f>SUM(SUMIF(Survey!FF303:FL303,{"&gt;0","&lt;0"})*{1,-1})</f>
        <v>0</v>
      </c>
      <c r="EI303">
        <f t="shared" si="261"/>
        <v>0</v>
      </c>
      <c r="EJ303" s="17">
        <f t="shared" si="262"/>
        <v>100</v>
      </c>
    </row>
    <row r="304" spans="1:140">
      <c r="A304">
        <v>304</v>
      </c>
      <c r="B304" t="str">
        <f t="shared" si="210"/>
        <v>Pass</v>
      </c>
      <c r="C304" t="str">
        <f>IF(COUNTBLANK(Survey!B304:FM304)=$C$2, "Pass", "Fail")</f>
        <v>Pass</v>
      </c>
      <c r="D304" s="16" t="str">
        <f t="shared" si="211"/>
        <v>Fail</v>
      </c>
      <c r="E304" t="str">
        <f>IF(OR(ISBLANK(Survey!AL304),COUNTIF(G304:BJ304,"Fail")),"Fail","Pass")</f>
        <v>Fail</v>
      </c>
      <c r="F304" s="265"/>
      <c r="G304" s="16" t="str">
        <f t="shared" si="212"/>
        <v>Fail</v>
      </c>
      <c r="H304" s="139">
        <f>COUNTBLANK(Survey!B304:D304)+COUNTBLANK(Survey!G304)+COUNTBLANK(Survey!I304)+COUNTBLANK(Survey!K304:M304)+COUNTBLANK(Survey!P304:Q304)+COUNTBLANK(Survey!T304:W304)+COUNTBLANK(Survey!Z304:AC304)+COUNTBLANK(Survey!AF304:AG304)+COUNTBLANK(Survey!AK304:AK304)</f>
        <v>21</v>
      </c>
      <c r="I304" t="str">
        <f t="shared" si="213"/>
        <v>Fail</v>
      </c>
      <c r="J304" t="b">
        <f>IF(Survey!E304="No",TRUE,FALSE)</f>
        <v>0</v>
      </c>
      <c r="K304" s="29" cm="1">
        <f t="array" ref="K304">IF(COUNTA(Survey!$E$4:$E$695)=1, 0, SUM(IF(COUNTIF(Survey!$E$4:$E$695, Survey!$E$4:$E$695)=1,1,0)))</f>
        <v>0</v>
      </c>
      <c r="L304" s="29">
        <f>LEN(Survey!E304)</f>
        <v>0</v>
      </c>
      <c r="M304" s="16" t="str">
        <f t="shared" si="214"/>
        <v>Fail</v>
      </c>
      <c r="N304" t="b">
        <f>IF(Survey!F304="No",TRUE,FALSE)</f>
        <v>0</v>
      </c>
      <c r="O304" t="b">
        <f>Survey!F304=Survey!E304</f>
        <v>1</v>
      </c>
      <c r="P304">
        <f>COUNTIF(Survey!$F$4:$F$695,Survey!F304)</f>
        <v>0</v>
      </c>
      <c r="Q304" s="28">
        <f>LEN(Survey!F304)</f>
        <v>0</v>
      </c>
      <c r="R304" s="16" t="str">
        <f t="shared" si="215"/>
        <v>Pass</v>
      </c>
      <c r="S304" s="29">
        <f>MOD((LEN(Survey!H304)+2),11)</f>
        <v>2</v>
      </c>
      <c r="T304">
        <f>COUNTIF(Survey!$H$4:$H$695,Survey!H304)</f>
        <v>0</v>
      </c>
      <c r="U304" s="28" t="str">
        <f>IF(Survey!$L304="Prospectus fund", "Yes", "No")</f>
        <v>No</v>
      </c>
      <c r="V304" s="16" t="str">
        <f t="shared" si="216"/>
        <v>Pass</v>
      </c>
      <c r="W304" s="29">
        <f>MOD((LEN(Survey!J304)+2),11)</f>
        <v>2</v>
      </c>
      <c r="X304">
        <f>COUNTIF(Survey!$J$4:$J$695,Survey!J304)</f>
        <v>0</v>
      </c>
      <c r="Y304" s="30" t="b">
        <f>IF(OR(Survey!$M304="ETF",Survey!$M304="ETF, alternative mutual fund",Survey!$M304="Closed-end", Survey!$M304="Split share corp", Survey!$I304="Yes"),TRUE,FALSE)</f>
        <v>0</v>
      </c>
      <c r="Z304" s="16" t="str">
        <f>IFERROR(IF(AND(OR(AC304=AD304,AD304 = "Either"),NOT(ISBLANK(Survey!K304))),"Pass","Fail"),"Pass")</f>
        <v>Fail</v>
      </c>
      <c r="AA304" s="31" cm="1">
        <f t="array" ref="AA304">SUM(SUMIF(Survey!CH304:DA304,{"&gt;0","&lt;0"})*{1,-1})</f>
        <v>0</v>
      </c>
      <c r="AB304" s="33" cm="1">
        <f t="array" ref="AB304">SUM(SUMIF(Survey!CK304,{"&gt;0","&lt;0"})*{1,-1})+SUM(SUMIF(Survey!CU304,{"&gt;0","&lt;0"})*{1,-1})</f>
        <v>0</v>
      </c>
      <c r="AC304" s="33">
        <f>Survey!K304</f>
        <v>0</v>
      </c>
      <c r="AD304" s="32" t="str">
        <f t="shared" si="217"/>
        <v>Either</v>
      </c>
      <c r="AE304" s="16" t="str">
        <f t="shared" si="218"/>
        <v>Fail</v>
      </c>
      <c r="AF304" s="58" cm="1">
        <f t="array" ref="AF304">SUM(SUMIF(Survey!CH304:DA304,{"&gt;0","&lt;0"})*{1,-1})+SUM(SUMIF(Survey!DC304:DV304,{"&gt;0","&lt;0"})*{1,-1})</f>
        <v>0</v>
      </c>
      <c r="AG304" s="58">
        <f>IFERROR(AF304/(Survey!$BA304),0)</f>
        <v>0</v>
      </c>
      <c r="AH304" s="104" t="b">
        <f>IF(OR(Survey!$M304="Alternative strategy or hedge",Survey!$M304="Private asset",Survey!$L304="Prospectus fund"),TRUE,FALSE)</f>
        <v>0</v>
      </c>
      <c r="AI304" s="104" t="b">
        <f>NOT(ISBLANK(Survey!$M304))</f>
        <v>0</v>
      </c>
      <c r="AJ304" s="16" t="str">
        <f t="shared" si="219"/>
        <v>Fail</v>
      </c>
      <c r="AK304" t="b">
        <f>IF(Survey!W304="No",TRUE,FALSE)</f>
        <v>0</v>
      </c>
      <c r="AL304" s="119">
        <f>MOD((LEN(Survey!W304)+2),22)</f>
        <v>2</v>
      </c>
      <c r="AM304" t="str">
        <f t="shared" si="220"/>
        <v>Pass</v>
      </c>
      <c r="AN304" s="33" t="b">
        <f>NOT(ISNUMBER(SEARCH("Other",Survey!$Q304)))</f>
        <v>1</v>
      </c>
      <c r="AO304" s="32" t="b">
        <f>NOT(ISBLANK(Survey!$R304))</f>
        <v>0</v>
      </c>
      <c r="AP304" s="16" t="str">
        <f t="shared" si="221"/>
        <v>Pass</v>
      </c>
      <c r="AQ304" s="114">
        <f>COUNTBLANK(Survey!$X304)</f>
        <v>1</v>
      </c>
      <c r="AR304" s="58">
        <f>IF(AND(Survey!L304&lt;&gt;"Exempt fund",OR(Survey!$M304="ETF",Survey!$M304="ETF, alternative mutual fund",Survey!$M304="Mutual fund",Survey!$M304="Alternative mutual fund",Survey!$M304="Money market")),1,0)</f>
        <v>0</v>
      </c>
      <c r="AS304" s="16" t="str">
        <f t="shared" si="222"/>
        <v>Pass</v>
      </c>
      <c r="AT304" s="33" t="b">
        <f>NOT(ISNUMBER(SEARCH("Yes",Survey!$AC304)))</f>
        <v>1</v>
      </c>
      <c r="AU304" s="32" t="b">
        <f>IF(COUNTBLANK(Survey!$AD304:$AE304)=0,TRUE, FALSE)</f>
        <v>0</v>
      </c>
      <c r="AV304" s="16" t="str">
        <f t="shared" si="223"/>
        <v>Pass</v>
      </c>
      <c r="AW304" s="33" t="b">
        <f>NOT(ISNUMBER(SEARCH("Yes",Survey!$AF304)))</f>
        <v>1</v>
      </c>
      <c r="AX304" s="32" t="b">
        <f>NOT(ISBLANK(Survey!$AH304))</f>
        <v>0</v>
      </c>
      <c r="AY304" s="16" t="str">
        <f t="shared" si="224"/>
        <v>Pass</v>
      </c>
      <c r="AZ304" s="33" t="b">
        <f>NOT(OR(ISNUMBER(SEARCH("Other",Survey!$AH304)),ISNUMBER(SEARCH("Multiple",Survey!$AH304))))</f>
        <v>1</v>
      </c>
      <c r="BA304" s="32" t="b">
        <f>NOT(ISBLANK(Survey!$AI304))</f>
        <v>0</v>
      </c>
      <c r="BB304" s="16" t="str">
        <f t="shared" si="225"/>
        <v>Fail</v>
      </c>
      <c r="BC304" s="114">
        <f>IF(ABS(Survey!$BA304)&gt;0, 1,0)</f>
        <v>0</v>
      </c>
      <c r="BD304" s="114">
        <f>IF(COUNTBLANK(Survey!$AL304)=0,1,0)</f>
        <v>0</v>
      </c>
      <c r="BE304" s="16" t="str">
        <f t="shared" si="226"/>
        <v>Pass</v>
      </c>
      <c r="BF304" s="114">
        <f>IF(ISBLANK(Survey!$AL304),0,1)</f>
        <v>0</v>
      </c>
      <c r="BG304" s="133">
        <f>COUNTBLANK(Survey!$AM304)</f>
        <v>1</v>
      </c>
      <c r="BH304" s="16" t="str">
        <f t="shared" si="227"/>
        <v>Pass</v>
      </c>
      <c r="BI304" s="114">
        <f>IF(OR(Survey!$AM304="Closed",ISBLANK(Survey!$AM304)),0,1)</f>
        <v>0</v>
      </c>
      <c r="BJ304" s="133">
        <f>IF(ISBLANK(Survey!$AN304),1,0)</f>
        <v>1</v>
      </c>
      <c r="BK304" s="118" t="str">
        <f t="shared" si="228"/>
        <v>Pass</v>
      </c>
      <c r="BL304" s="31" cm="1">
        <f t="array" ref="BL304">SUM(SUMIF(Survey!AO304:AP304,{"&gt;0","&lt;0"})*{1,-1})</f>
        <v>0</v>
      </c>
      <c r="BM304">
        <f t="shared" si="229"/>
        <v>0</v>
      </c>
      <c r="BN304">
        <f t="shared" si="230"/>
        <v>100</v>
      </c>
      <c r="BO304" s="118" t="str">
        <f t="shared" si="231"/>
        <v>Pass</v>
      </c>
      <c r="BP304">
        <f>IF(Survey!AQ304="No",0,1)</f>
        <v>1</v>
      </c>
      <c r="BQ304" s="207">
        <f>MOD((LEN(Survey!AQ304)+2),22)</f>
        <v>2</v>
      </c>
      <c r="BR304">
        <f>IF(Survey!AR304="No",0,1)</f>
        <v>1</v>
      </c>
      <c r="BS304" s="207">
        <f>MOD((LEN(Survey!AR304)+2),22)</f>
        <v>2</v>
      </c>
      <c r="BT304" s="114">
        <f>COUNTBLANK(Survey!$AQ304:$AS304)+COUNTBLANK(Survey!$AU304)</f>
        <v>4</v>
      </c>
      <c r="BU304" s="114">
        <f>IF(Survey!$I304="Yes",1,0)</f>
        <v>0</v>
      </c>
      <c r="BV304" s="114">
        <f>IF(OR(Survey!$M304="Mutual fund",Survey!$M304="Alternative mutual fund",Survey!$M304="Money market"),1,0)</f>
        <v>0</v>
      </c>
      <c r="BW304" s="119">
        <f>IF(OR(Survey!$M304="ETF",Survey!$M304="ETF, alternative mutual fund"),1,0)</f>
        <v>0</v>
      </c>
      <c r="BX304" s="16" t="str">
        <f t="shared" si="232"/>
        <v>Pass</v>
      </c>
      <c r="BY304" s="33">
        <f>IF(ISNUMBER(SEARCH("Other",Survey!$AS304)), 1, 0)</f>
        <v>0</v>
      </c>
      <c r="BZ304" s="58" t="b">
        <f>NOT(ISBLANK(Survey!$AT304))</f>
        <v>0</v>
      </c>
      <c r="CA304" s="16" t="str">
        <f t="shared" si="233"/>
        <v>Pass</v>
      </c>
      <c r="CB304" s="114">
        <f>IF(Survey!$BB304=0, 0,1)</f>
        <v>0</v>
      </c>
      <c r="CC304" s="58">
        <f>Survey!$AV304</f>
        <v>0</v>
      </c>
      <c r="CD304" s="58">
        <f>Survey!$BC304+Survey!$BD304+ABS(Survey!$BE304)-ABS(Survey!$BF304)-ABS(Survey!$BG304)-ABS(Survey!$BL304)</f>
        <v>0</v>
      </c>
      <c r="CE304" s="138">
        <f>Survey!BB304+(ABS(Survey!$BH304)-ABS(Survey!$BI304)+ABS(Survey!$BJ304)-ABS(Survey!$BK304))*0.5</f>
        <v>0</v>
      </c>
      <c r="CF304" s="58">
        <f t="shared" si="234"/>
        <v>0</v>
      </c>
      <c r="CG304" s="58">
        <f>IF(AND($CC304&gt;$CF304-0.2,$CC304&lt;$CF304+0.2,ISBLANK(Survey!$AV304)=FALSE),0,1)</f>
        <v>1</v>
      </c>
      <c r="CH304" s="133">
        <f>IF(ISBLANK(Survey!$AW304),1,0)</f>
        <v>1</v>
      </c>
      <c r="CI304" s="16" t="str">
        <f t="shared" si="235"/>
        <v>Pass</v>
      </c>
      <c r="CJ304" s="114">
        <f>IF(Survey!$BB304=0, 0,1)</f>
        <v>0</v>
      </c>
      <c r="CK304" s="58">
        <f>IF(AND(Survey!$AX304&gt;=0,Survey!$AX304&lt;=0.2,Survey!$AX304&lt;&gt;""),0,1)</f>
        <v>1</v>
      </c>
      <c r="CL304" s="114">
        <f>IF(ISBLANK(Survey!$AY304),1,0)</f>
        <v>1</v>
      </c>
      <c r="CM304" s="16" t="str">
        <f t="shared" si="236"/>
        <v>Fail</v>
      </c>
      <c r="CN304" s="133">
        <f>Survey!$AZ304</f>
        <v>0</v>
      </c>
      <c r="CO304" s="16" t="str">
        <f t="shared" si="237"/>
        <v>Pass</v>
      </c>
      <c r="CP304" s="31">
        <f>Survey!$BA304</f>
        <v>0</v>
      </c>
      <c r="CQ304" s="138">
        <f>Survey!$BB304+Survey!$BC304+Survey!$BD304+ABS(Survey!$BE304)-ABS(Survey!$BF304)-ABS(Survey!$BG304)+ABS(Survey!$BH304)-ABS(Survey!$BI304)+ABS(Survey!$BJ304)-ABS(Survey!$BK304)-ABS(Survey!$BL304)+Survey!$BM304</f>
        <v>0</v>
      </c>
      <c r="CR304" s="30">
        <f t="shared" si="238"/>
        <v>0</v>
      </c>
      <c r="CS304" s="17">
        <f t="shared" si="239"/>
        <v>0</v>
      </c>
      <c r="CT304" s="16" t="str">
        <f t="shared" si="240"/>
        <v>Pass</v>
      </c>
      <c r="CU304" s="33" t="b">
        <f>IF(ABS(Survey!$BM304)=0,TRUE,FALSE)</f>
        <v>1</v>
      </c>
      <c r="CV304" s="32" t="b">
        <f>NOT(ISBLANK(Survey!$BN304))</f>
        <v>0</v>
      </c>
      <c r="CW304" t="str">
        <f t="shared" si="241"/>
        <v>Fail</v>
      </c>
      <c r="CX304" s="25">
        <f>Survey!$BA304</f>
        <v>0</v>
      </c>
      <c r="CY304" s="25" cm="1">
        <f t="array" ref="CY304">SUM(SUMIF(Survey!BP304:BW304,{"&gt;0","&lt;0"})*{1,-1})-SUM(SUMIF(Survey!BY304:CF304,{"&gt;0","&lt;0"})*{1,-1})</f>
        <v>0</v>
      </c>
      <c r="CZ304" s="30" t="str">
        <f t="shared" si="242"/>
        <v>No holdings</v>
      </c>
      <c r="DA304">
        <f t="shared" si="243"/>
        <v>0</v>
      </c>
      <c r="DB304" s="16" t="str">
        <f t="shared" si="244"/>
        <v>Fail</v>
      </c>
      <c r="DC304" s="31">
        <f>Survey!$BA304</f>
        <v>0</v>
      </c>
      <c r="DD304" s="31" cm="1">
        <f t="array" ref="DD304">SUM(SUMIF(Survey!CH304:DA304,{"&gt;0","&lt;0"})*{1,-1})-SUM(SUMIF(Survey!DC304:DV304,{"&gt;0","&lt;0"})*{1,-1})</f>
        <v>0</v>
      </c>
      <c r="DE304" s="30" t="str">
        <f t="shared" si="245"/>
        <v>No holdings</v>
      </c>
      <c r="DF304" s="17">
        <f t="shared" si="246"/>
        <v>0</v>
      </c>
      <c r="DG304" s="16" t="str">
        <f t="shared" si="247"/>
        <v>Pass</v>
      </c>
      <c r="DH304" s="33" t="b">
        <f>IF(ABS(Survey!$DA304)=0,TRUE,FALSE)</f>
        <v>1</v>
      </c>
      <c r="DI304" s="32" t="b">
        <f>NOT(ISBLANK(Survey!$DB304))</f>
        <v>0</v>
      </c>
      <c r="DJ304" s="16" t="str">
        <f t="shared" si="248"/>
        <v>Pass</v>
      </c>
      <c r="DK304" s="33" t="b">
        <f>IF(ABS(Survey!$DV304)=0,TRUE,FALSE)</f>
        <v>1</v>
      </c>
      <c r="DL304" s="32" t="b">
        <f>NOT(ISBLANK(Survey!$DW304))</f>
        <v>0</v>
      </c>
      <c r="DM304" t="str">
        <f t="shared" si="249"/>
        <v>Pass</v>
      </c>
      <c r="DN304" s="25" cm="1">
        <f t="array" ref="DN304">SUM(SUMIF(Survey!CW304,{"&gt;0","&lt;0"})*{1,-1})+SUM(SUMIF(Survey!DR304,{"&gt;0","&lt;0"})*{1,-1})</f>
        <v>0</v>
      </c>
      <c r="DO304" s="25">
        <f>SUM(SUMIF(Survey!DY304:EE304,{"&gt;0","&lt;0"})*{1,-1})+SUM(SUMIF(Survey!EG304:EM304,{"&gt;0","&lt;0"})*{1,-1})</f>
        <v>0</v>
      </c>
      <c r="DP304">
        <f t="shared" si="250"/>
        <v>0</v>
      </c>
      <c r="DQ304">
        <f t="shared" si="251"/>
        <v>0</v>
      </c>
      <c r="DR304" s="16" t="str">
        <f t="shared" si="252"/>
        <v>Pass</v>
      </c>
      <c r="DS304" s="33" t="b">
        <f>IF(ABS(Survey!$EE304)=0,TRUE,FALSE)</f>
        <v>1</v>
      </c>
      <c r="DT304" s="32" t="b">
        <f>NOT(ISBLANK(Survey!EF304))</f>
        <v>0</v>
      </c>
      <c r="DU304" s="16" t="str">
        <f t="shared" si="253"/>
        <v>Pass</v>
      </c>
      <c r="DV304" s="33" t="b">
        <f>IF(ABS(Survey!$EM304)=0,TRUE,FALSE)</f>
        <v>1</v>
      </c>
      <c r="DW304" s="32" t="b">
        <f>NOT(ISBLANK(Survey!$EN304))</f>
        <v>0</v>
      </c>
      <c r="DX304" s="16" t="str">
        <f t="shared" si="254"/>
        <v>Fail</v>
      </c>
      <c r="DY304" s="31">
        <f>SUM(SUMIF(Survey!ET304:EV304,{"&gt;0","&lt;0"})*{1,-1})</f>
        <v>0</v>
      </c>
      <c r="DZ304">
        <f t="shared" si="255"/>
        <v>0</v>
      </c>
      <c r="EA304">
        <f t="shared" si="256"/>
        <v>100</v>
      </c>
      <c r="EB304" s="30" t="b">
        <f>IF(OR(Survey!$M304="ETF",Survey!$M304="ETF, alternative mutual fund",Survey!$M304="Closed-end", Survey!$M304="Split share corp"),TRUE,FALSE)</f>
        <v>0</v>
      </c>
      <c r="EC304" s="16" t="str">
        <f t="shared" si="257"/>
        <v>Fail</v>
      </c>
      <c r="ED304" s="31">
        <f>SUM(SUMIF(Survey!EX304:FD304,{"&gt;0","&lt;0"})*{1,-1})</f>
        <v>0</v>
      </c>
      <c r="EE304">
        <f t="shared" si="258"/>
        <v>0</v>
      </c>
      <c r="EF304" s="17">
        <f t="shared" si="259"/>
        <v>100</v>
      </c>
      <c r="EG304" s="16" t="str">
        <f t="shared" si="260"/>
        <v>Fail</v>
      </c>
      <c r="EH304" s="31">
        <f>SUM(SUMIF(Survey!FF304:FL304,{"&gt;0","&lt;0"})*{1,-1})</f>
        <v>0</v>
      </c>
      <c r="EI304">
        <f t="shared" si="261"/>
        <v>0</v>
      </c>
      <c r="EJ304" s="17">
        <f t="shared" si="262"/>
        <v>100</v>
      </c>
    </row>
    <row r="305" spans="1:140">
      <c r="A305">
        <v>305</v>
      </c>
      <c r="B305" t="str">
        <f t="shared" si="210"/>
        <v>Pass</v>
      </c>
      <c r="C305" t="str">
        <f>IF(COUNTBLANK(Survey!B305:FM305)=$C$2, "Pass", "Fail")</f>
        <v>Pass</v>
      </c>
      <c r="D305" s="16" t="str">
        <f t="shared" si="211"/>
        <v>Fail</v>
      </c>
      <c r="E305" t="str">
        <f>IF(OR(ISBLANK(Survey!AL305),COUNTIF(G305:BJ305,"Fail")),"Fail","Pass")</f>
        <v>Fail</v>
      </c>
      <c r="F305" s="265"/>
      <c r="G305" s="16" t="str">
        <f t="shared" si="212"/>
        <v>Fail</v>
      </c>
      <c r="H305" s="139">
        <f>COUNTBLANK(Survey!B305:D305)+COUNTBLANK(Survey!G305)+COUNTBLANK(Survey!I305)+COUNTBLANK(Survey!K305:M305)+COUNTBLANK(Survey!P305:Q305)+COUNTBLANK(Survey!T305:W305)+COUNTBLANK(Survey!Z305:AC305)+COUNTBLANK(Survey!AF305:AG305)+COUNTBLANK(Survey!AK305:AK305)</f>
        <v>21</v>
      </c>
      <c r="I305" t="str">
        <f t="shared" si="213"/>
        <v>Fail</v>
      </c>
      <c r="J305" t="b">
        <f>IF(Survey!E305="No",TRUE,FALSE)</f>
        <v>0</v>
      </c>
      <c r="K305" s="29" cm="1">
        <f t="array" ref="K305">IF(COUNTA(Survey!$E$4:$E$695)=1, 0, SUM(IF(COUNTIF(Survey!$E$4:$E$695, Survey!$E$4:$E$695)=1,1,0)))</f>
        <v>0</v>
      </c>
      <c r="L305" s="29">
        <f>LEN(Survey!E305)</f>
        <v>0</v>
      </c>
      <c r="M305" s="16" t="str">
        <f t="shared" si="214"/>
        <v>Fail</v>
      </c>
      <c r="N305" t="b">
        <f>IF(Survey!F305="No",TRUE,FALSE)</f>
        <v>0</v>
      </c>
      <c r="O305" t="b">
        <f>Survey!F305=Survey!E305</f>
        <v>1</v>
      </c>
      <c r="P305">
        <f>COUNTIF(Survey!$F$4:$F$695,Survey!F305)</f>
        <v>0</v>
      </c>
      <c r="Q305" s="28">
        <f>LEN(Survey!F305)</f>
        <v>0</v>
      </c>
      <c r="R305" s="16" t="str">
        <f t="shared" si="215"/>
        <v>Pass</v>
      </c>
      <c r="S305" s="29">
        <f>MOD((LEN(Survey!H305)+2),11)</f>
        <v>2</v>
      </c>
      <c r="T305">
        <f>COUNTIF(Survey!$H$4:$H$695,Survey!H305)</f>
        <v>0</v>
      </c>
      <c r="U305" s="28" t="str">
        <f>IF(Survey!$L305="Prospectus fund", "Yes", "No")</f>
        <v>No</v>
      </c>
      <c r="V305" s="16" t="str">
        <f t="shared" si="216"/>
        <v>Pass</v>
      </c>
      <c r="W305" s="29">
        <f>MOD((LEN(Survey!J305)+2),11)</f>
        <v>2</v>
      </c>
      <c r="X305">
        <f>COUNTIF(Survey!$J$4:$J$695,Survey!J305)</f>
        <v>0</v>
      </c>
      <c r="Y305" s="30" t="b">
        <f>IF(OR(Survey!$M305="ETF",Survey!$M305="ETF, alternative mutual fund",Survey!$M305="Closed-end", Survey!$M305="Split share corp", Survey!$I305="Yes"),TRUE,FALSE)</f>
        <v>0</v>
      </c>
      <c r="Z305" s="16" t="str">
        <f>IFERROR(IF(AND(OR(AC305=AD305,AD305 = "Either"),NOT(ISBLANK(Survey!K305))),"Pass","Fail"),"Pass")</f>
        <v>Fail</v>
      </c>
      <c r="AA305" s="31" cm="1">
        <f t="array" ref="AA305">SUM(SUMIF(Survey!CH305:DA305,{"&gt;0","&lt;0"})*{1,-1})</f>
        <v>0</v>
      </c>
      <c r="AB305" s="33" cm="1">
        <f t="array" ref="AB305">SUM(SUMIF(Survey!CK305,{"&gt;0","&lt;0"})*{1,-1})+SUM(SUMIF(Survey!CU305,{"&gt;0","&lt;0"})*{1,-1})</f>
        <v>0</v>
      </c>
      <c r="AC305" s="33">
        <f>Survey!K305</f>
        <v>0</v>
      </c>
      <c r="AD305" s="32" t="str">
        <f t="shared" si="217"/>
        <v>Either</v>
      </c>
      <c r="AE305" s="16" t="str">
        <f t="shared" si="218"/>
        <v>Fail</v>
      </c>
      <c r="AF305" s="58" cm="1">
        <f t="array" ref="AF305">SUM(SUMIF(Survey!CH305:DA305,{"&gt;0","&lt;0"})*{1,-1})+SUM(SUMIF(Survey!DC305:DV305,{"&gt;0","&lt;0"})*{1,-1})</f>
        <v>0</v>
      </c>
      <c r="AG305" s="58">
        <f>IFERROR(AF305/(Survey!$BA305),0)</f>
        <v>0</v>
      </c>
      <c r="AH305" s="104" t="b">
        <f>IF(OR(Survey!$M305="Alternative strategy or hedge",Survey!$M305="Private asset",Survey!$L305="Prospectus fund"),TRUE,FALSE)</f>
        <v>0</v>
      </c>
      <c r="AI305" s="104" t="b">
        <f>NOT(ISBLANK(Survey!$M305))</f>
        <v>0</v>
      </c>
      <c r="AJ305" s="16" t="str">
        <f t="shared" si="219"/>
        <v>Fail</v>
      </c>
      <c r="AK305" t="b">
        <f>IF(Survey!W305="No",TRUE,FALSE)</f>
        <v>0</v>
      </c>
      <c r="AL305" s="119">
        <f>MOD((LEN(Survey!W305)+2),22)</f>
        <v>2</v>
      </c>
      <c r="AM305" t="str">
        <f t="shared" si="220"/>
        <v>Pass</v>
      </c>
      <c r="AN305" s="33" t="b">
        <f>NOT(ISNUMBER(SEARCH("Other",Survey!$Q305)))</f>
        <v>1</v>
      </c>
      <c r="AO305" s="32" t="b">
        <f>NOT(ISBLANK(Survey!$R305))</f>
        <v>0</v>
      </c>
      <c r="AP305" s="16" t="str">
        <f t="shared" si="221"/>
        <v>Pass</v>
      </c>
      <c r="AQ305" s="114">
        <f>COUNTBLANK(Survey!$X305)</f>
        <v>1</v>
      </c>
      <c r="AR305" s="58">
        <f>IF(AND(Survey!L305&lt;&gt;"Exempt fund",OR(Survey!$M305="ETF",Survey!$M305="ETF, alternative mutual fund",Survey!$M305="Mutual fund",Survey!$M305="Alternative mutual fund",Survey!$M305="Money market")),1,0)</f>
        <v>0</v>
      </c>
      <c r="AS305" s="16" t="str">
        <f t="shared" si="222"/>
        <v>Pass</v>
      </c>
      <c r="AT305" s="33" t="b">
        <f>NOT(ISNUMBER(SEARCH("Yes",Survey!$AC305)))</f>
        <v>1</v>
      </c>
      <c r="AU305" s="32" t="b">
        <f>IF(COUNTBLANK(Survey!$AD305:$AE305)=0,TRUE, FALSE)</f>
        <v>0</v>
      </c>
      <c r="AV305" s="16" t="str">
        <f t="shared" si="223"/>
        <v>Pass</v>
      </c>
      <c r="AW305" s="33" t="b">
        <f>NOT(ISNUMBER(SEARCH("Yes",Survey!$AF305)))</f>
        <v>1</v>
      </c>
      <c r="AX305" s="32" t="b">
        <f>NOT(ISBLANK(Survey!$AH305))</f>
        <v>0</v>
      </c>
      <c r="AY305" s="16" t="str">
        <f t="shared" si="224"/>
        <v>Pass</v>
      </c>
      <c r="AZ305" s="33" t="b">
        <f>NOT(OR(ISNUMBER(SEARCH("Other",Survey!$AH305)),ISNUMBER(SEARCH("Multiple",Survey!$AH305))))</f>
        <v>1</v>
      </c>
      <c r="BA305" s="32" t="b">
        <f>NOT(ISBLANK(Survey!$AI305))</f>
        <v>0</v>
      </c>
      <c r="BB305" s="16" t="str">
        <f t="shared" si="225"/>
        <v>Fail</v>
      </c>
      <c r="BC305" s="114">
        <f>IF(ABS(Survey!$BA305)&gt;0, 1,0)</f>
        <v>0</v>
      </c>
      <c r="BD305" s="114">
        <f>IF(COUNTBLANK(Survey!$AL305)=0,1,0)</f>
        <v>0</v>
      </c>
      <c r="BE305" s="16" t="str">
        <f t="shared" si="226"/>
        <v>Pass</v>
      </c>
      <c r="BF305" s="114">
        <f>IF(ISBLANK(Survey!$AL305),0,1)</f>
        <v>0</v>
      </c>
      <c r="BG305" s="133">
        <f>COUNTBLANK(Survey!$AM305)</f>
        <v>1</v>
      </c>
      <c r="BH305" s="16" t="str">
        <f t="shared" si="227"/>
        <v>Pass</v>
      </c>
      <c r="BI305" s="114">
        <f>IF(OR(Survey!$AM305="Closed",ISBLANK(Survey!$AM305)),0,1)</f>
        <v>0</v>
      </c>
      <c r="BJ305" s="133">
        <f>IF(ISBLANK(Survey!$AN305),1,0)</f>
        <v>1</v>
      </c>
      <c r="BK305" s="118" t="str">
        <f t="shared" si="228"/>
        <v>Pass</v>
      </c>
      <c r="BL305" s="31" cm="1">
        <f t="array" ref="BL305">SUM(SUMIF(Survey!AO305:AP305,{"&gt;0","&lt;0"})*{1,-1})</f>
        <v>0</v>
      </c>
      <c r="BM305">
        <f t="shared" si="229"/>
        <v>0</v>
      </c>
      <c r="BN305">
        <f t="shared" si="230"/>
        <v>100</v>
      </c>
      <c r="BO305" s="118" t="str">
        <f t="shared" si="231"/>
        <v>Pass</v>
      </c>
      <c r="BP305">
        <f>IF(Survey!AQ305="No",0,1)</f>
        <v>1</v>
      </c>
      <c r="BQ305" s="207">
        <f>MOD((LEN(Survey!AQ305)+2),22)</f>
        <v>2</v>
      </c>
      <c r="BR305">
        <f>IF(Survey!AR305="No",0,1)</f>
        <v>1</v>
      </c>
      <c r="BS305" s="207">
        <f>MOD((LEN(Survey!AR305)+2),22)</f>
        <v>2</v>
      </c>
      <c r="BT305" s="114">
        <f>COUNTBLANK(Survey!$AQ305:$AS305)+COUNTBLANK(Survey!$AU305)</f>
        <v>4</v>
      </c>
      <c r="BU305" s="114">
        <f>IF(Survey!$I305="Yes",1,0)</f>
        <v>0</v>
      </c>
      <c r="BV305" s="114">
        <f>IF(OR(Survey!$M305="Mutual fund",Survey!$M305="Alternative mutual fund",Survey!$M305="Money market"),1,0)</f>
        <v>0</v>
      </c>
      <c r="BW305" s="119">
        <f>IF(OR(Survey!$M305="ETF",Survey!$M305="ETF, alternative mutual fund"),1,0)</f>
        <v>0</v>
      </c>
      <c r="BX305" s="16" t="str">
        <f t="shared" si="232"/>
        <v>Pass</v>
      </c>
      <c r="BY305" s="33">
        <f>IF(ISNUMBER(SEARCH("Other",Survey!$AS305)), 1, 0)</f>
        <v>0</v>
      </c>
      <c r="BZ305" s="58" t="b">
        <f>NOT(ISBLANK(Survey!$AT305))</f>
        <v>0</v>
      </c>
      <c r="CA305" s="16" t="str">
        <f t="shared" si="233"/>
        <v>Pass</v>
      </c>
      <c r="CB305" s="114">
        <f>IF(Survey!$BB305=0, 0,1)</f>
        <v>0</v>
      </c>
      <c r="CC305" s="58">
        <f>Survey!$AV305</f>
        <v>0</v>
      </c>
      <c r="CD305" s="58">
        <f>Survey!$BC305+Survey!$BD305+ABS(Survey!$BE305)-ABS(Survey!$BF305)-ABS(Survey!$BG305)-ABS(Survey!$BL305)</f>
        <v>0</v>
      </c>
      <c r="CE305" s="138">
        <f>Survey!BB305+(ABS(Survey!$BH305)-ABS(Survey!$BI305)+ABS(Survey!$BJ305)-ABS(Survey!$BK305))*0.5</f>
        <v>0</v>
      </c>
      <c r="CF305" s="58">
        <f t="shared" si="234"/>
        <v>0</v>
      </c>
      <c r="CG305" s="58">
        <f>IF(AND($CC305&gt;$CF305-0.2,$CC305&lt;$CF305+0.2,ISBLANK(Survey!$AV305)=FALSE),0,1)</f>
        <v>1</v>
      </c>
      <c r="CH305" s="133">
        <f>IF(ISBLANK(Survey!$AW305),1,0)</f>
        <v>1</v>
      </c>
      <c r="CI305" s="16" t="str">
        <f t="shared" si="235"/>
        <v>Pass</v>
      </c>
      <c r="CJ305" s="114">
        <f>IF(Survey!$BB305=0, 0,1)</f>
        <v>0</v>
      </c>
      <c r="CK305" s="58">
        <f>IF(AND(Survey!$AX305&gt;=0,Survey!$AX305&lt;=0.2,Survey!$AX305&lt;&gt;""),0,1)</f>
        <v>1</v>
      </c>
      <c r="CL305" s="114">
        <f>IF(ISBLANK(Survey!$AY305),1,0)</f>
        <v>1</v>
      </c>
      <c r="CM305" s="16" t="str">
        <f t="shared" si="236"/>
        <v>Fail</v>
      </c>
      <c r="CN305" s="133">
        <f>Survey!$AZ305</f>
        <v>0</v>
      </c>
      <c r="CO305" s="16" t="str">
        <f t="shared" si="237"/>
        <v>Pass</v>
      </c>
      <c r="CP305" s="31">
        <f>Survey!$BA305</f>
        <v>0</v>
      </c>
      <c r="CQ305" s="138">
        <f>Survey!$BB305+Survey!$BC305+Survey!$BD305+ABS(Survey!$BE305)-ABS(Survey!$BF305)-ABS(Survey!$BG305)+ABS(Survey!$BH305)-ABS(Survey!$BI305)+ABS(Survey!$BJ305)-ABS(Survey!$BK305)-ABS(Survey!$BL305)+Survey!$BM305</f>
        <v>0</v>
      </c>
      <c r="CR305" s="30">
        <f t="shared" si="238"/>
        <v>0</v>
      </c>
      <c r="CS305" s="17">
        <f t="shared" si="239"/>
        <v>0</v>
      </c>
      <c r="CT305" s="16" t="str">
        <f t="shared" si="240"/>
        <v>Pass</v>
      </c>
      <c r="CU305" s="33" t="b">
        <f>IF(ABS(Survey!$BM305)=0,TRUE,FALSE)</f>
        <v>1</v>
      </c>
      <c r="CV305" s="32" t="b">
        <f>NOT(ISBLANK(Survey!$BN305))</f>
        <v>0</v>
      </c>
      <c r="CW305" t="str">
        <f t="shared" si="241"/>
        <v>Fail</v>
      </c>
      <c r="CX305" s="25">
        <f>Survey!$BA305</f>
        <v>0</v>
      </c>
      <c r="CY305" s="25" cm="1">
        <f t="array" ref="CY305">SUM(SUMIF(Survey!BP305:BW305,{"&gt;0","&lt;0"})*{1,-1})-SUM(SUMIF(Survey!BY305:CF305,{"&gt;0","&lt;0"})*{1,-1})</f>
        <v>0</v>
      </c>
      <c r="CZ305" s="30" t="str">
        <f t="shared" si="242"/>
        <v>No holdings</v>
      </c>
      <c r="DA305">
        <f t="shared" si="243"/>
        <v>0</v>
      </c>
      <c r="DB305" s="16" t="str">
        <f t="shared" si="244"/>
        <v>Fail</v>
      </c>
      <c r="DC305" s="31">
        <f>Survey!$BA305</f>
        <v>0</v>
      </c>
      <c r="DD305" s="31" cm="1">
        <f t="array" ref="DD305">SUM(SUMIF(Survey!CH305:DA305,{"&gt;0","&lt;0"})*{1,-1})-SUM(SUMIF(Survey!DC305:DV305,{"&gt;0","&lt;0"})*{1,-1})</f>
        <v>0</v>
      </c>
      <c r="DE305" s="30" t="str">
        <f t="shared" si="245"/>
        <v>No holdings</v>
      </c>
      <c r="DF305" s="17">
        <f t="shared" si="246"/>
        <v>0</v>
      </c>
      <c r="DG305" s="16" t="str">
        <f t="shared" si="247"/>
        <v>Pass</v>
      </c>
      <c r="DH305" s="33" t="b">
        <f>IF(ABS(Survey!$DA305)=0,TRUE,FALSE)</f>
        <v>1</v>
      </c>
      <c r="DI305" s="32" t="b">
        <f>NOT(ISBLANK(Survey!$DB305))</f>
        <v>0</v>
      </c>
      <c r="DJ305" s="16" t="str">
        <f t="shared" si="248"/>
        <v>Pass</v>
      </c>
      <c r="DK305" s="33" t="b">
        <f>IF(ABS(Survey!$DV305)=0,TRUE,FALSE)</f>
        <v>1</v>
      </c>
      <c r="DL305" s="32" t="b">
        <f>NOT(ISBLANK(Survey!$DW305))</f>
        <v>0</v>
      </c>
      <c r="DM305" t="str">
        <f t="shared" si="249"/>
        <v>Pass</v>
      </c>
      <c r="DN305" s="25" cm="1">
        <f t="array" ref="DN305">SUM(SUMIF(Survey!CW305,{"&gt;0","&lt;0"})*{1,-1})+SUM(SUMIF(Survey!DR305,{"&gt;0","&lt;0"})*{1,-1})</f>
        <v>0</v>
      </c>
      <c r="DO305" s="25">
        <f>SUM(SUMIF(Survey!DY305:EE305,{"&gt;0","&lt;0"})*{1,-1})+SUM(SUMIF(Survey!EG305:EM305,{"&gt;0","&lt;0"})*{1,-1})</f>
        <v>0</v>
      </c>
      <c r="DP305">
        <f t="shared" si="250"/>
        <v>0</v>
      </c>
      <c r="DQ305">
        <f t="shared" si="251"/>
        <v>0</v>
      </c>
      <c r="DR305" s="16" t="str">
        <f t="shared" si="252"/>
        <v>Pass</v>
      </c>
      <c r="DS305" s="33" t="b">
        <f>IF(ABS(Survey!$EE305)=0,TRUE,FALSE)</f>
        <v>1</v>
      </c>
      <c r="DT305" s="32" t="b">
        <f>NOT(ISBLANK(Survey!EF305))</f>
        <v>0</v>
      </c>
      <c r="DU305" s="16" t="str">
        <f t="shared" si="253"/>
        <v>Pass</v>
      </c>
      <c r="DV305" s="33" t="b">
        <f>IF(ABS(Survey!$EM305)=0,TRUE,FALSE)</f>
        <v>1</v>
      </c>
      <c r="DW305" s="32" t="b">
        <f>NOT(ISBLANK(Survey!$EN305))</f>
        <v>0</v>
      </c>
      <c r="DX305" s="16" t="str">
        <f t="shared" si="254"/>
        <v>Fail</v>
      </c>
      <c r="DY305" s="31">
        <f>SUM(SUMIF(Survey!ET305:EV305,{"&gt;0","&lt;0"})*{1,-1})</f>
        <v>0</v>
      </c>
      <c r="DZ305">
        <f t="shared" si="255"/>
        <v>0</v>
      </c>
      <c r="EA305">
        <f t="shared" si="256"/>
        <v>100</v>
      </c>
      <c r="EB305" s="30" t="b">
        <f>IF(OR(Survey!$M305="ETF",Survey!$M305="ETF, alternative mutual fund",Survey!$M305="Closed-end", Survey!$M305="Split share corp"),TRUE,FALSE)</f>
        <v>0</v>
      </c>
      <c r="EC305" s="16" t="str">
        <f t="shared" si="257"/>
        <v>Fail</v>
      </c>
      <c r="ED305" s="31">
        <f>SUM(SUMIF(Survey!EX305:FD305,{"&gt;0","&lt;0"})*{1,-1})</f>
        <v>0</v>
      </c>
      <c r="EE305">
        <f t="shared" si="258"/>
        <v>0</v>
      </c>
      <c r="EF305" s="17">
        <f t="shared" si="259"/>
        <v>100</v>
      </c>
      <c r="EG305" s="16" t="str">
        <f t="shared" si="260"/>
        <v>Fail</v>
      </c>
      <c r="EH305" s="31">
        <f>SUM(SUMIF(Survey!FF305:FL305,{"&gt;0","&lt;0"})*{1,-1})</f>
        <v>0</v>
      </c>
      <c r="EI305">
        <f t="shared" si="261"/>
        <v>0</v>
      </c>
      <c r="EJ305" s="17">
        <f t="shared" si="262"/>
        <v>100</v>
      </c>
    </row>
    <row r="306" spans="1:140">
      <c r="A306">
        <v>306</v>
      </c>
      <c r="B306" t="str">
        <f t="shared" si="210"/>
        <v>Pass</v>
      </c>
      <c r="C306" t="str">
        <f>IF(COUNTBLANK(Survey!B306:FM306)=$C$2, "Pass", "Fail")</f>
        <v>Pass</v>
      </c>
      <c r="D306" s="16" t="str">
        <f t="shared" si="211"/>
        <v>Fail</v>
      </c>
      <c r="E306" t="str">
        <f>IF(OR(ISBLANK(Survey!AL306),COUNTIF(G306:BJ306,"Fail")),"Fail","Pass")</f>
        <v>Fail</v>
      </c>
      <c r="F306" s="265"/>
      <c r="G306" s="16" t="str">
        <f t="shared" si="212"/>
        <v>Fail</v>
      </c>
      <c r="H306" s="139">
        <f>COUNTBLANK(Survey!B306:D306)+COUNTBLANK(Survey!G306)+COUNTBLANK(Survey!I306)+COUNTBLANK(Survey!K306:M306)+COUNTBLANK(Survey!P306:Q306)+COUNTBLANK(Survey!T306:W306)+COUNTBLANK(Survey!Z306:AC306)+COUNTBLANK(Survey!AF306:AG306)+COUNTBLANK(Survey!AK306:AK306)</f>
        <v>21</v>
      </c>
      <c r="I306" t="str">
        <f t="shared" si="213"/>
        <v>Fail</v>
      </c>
      <c r="J306" t="b">
        <f>IF(Survey!E306="No",TRUE,FALSE)</f>
        <v>0</v>
      </c>
      <c r="K306" s="29" cm="1">
        <f t="array" ref="K306">IF(COUNTA(Survey!$E$4:$E$695)=1, 0, SUM(IF(COUNTIF(Survey!$E$4:$E$695, Survey!$E$4:$E$695)=1,1,0)))</f>
        <v>0</v>
      </c>
      <c r="L306" s="29">
        <f>LEN(Survey!E306)</f>
        <v>0</v>
      </c>
      <c r="M306" s="16" t="str">
        <f t="shared" si="214"/>
        <v>Fail</v>
      </c>
      <c r="N306" t="b">
        <f>IF(Survey!F306="No",TRUE,FALSE)</f>
        <v>0</v>
      </c>
      <c r="O306" t="b">
        <f>Survey!F306=Survey!E306</f>
        <v>1</v>
      </c>
      <c r="P306">
        <f>COUNTIF(Survey!$F$4:$F$695,Survey!F306)</f>
        <v>0</v>
      </c>
      <c r="Q306" s="28">
        <f>LEN(Survey!F306)</f>
        <v>0</v>
      </c>
      <c r="R306" s="16" t="str">
        <f t="shared" si="215"/>
        <v>Pass</v>
      </c>
      <c r="S306" s="29">
        <f>MOD((LEN(Survey!H306)+2),11)</f>
        <v>2</v>
      </c>
      <c r="T306">
        <f>COUNTIF(Survey!$H$4:$H$695,Survey!H306)</f>
        <v>0</v>
      </c>
      <c r="U306" s="28" t="str">
        <f>IF(Survey!$L306="Prospectus fund", "Yes", "No")</f>
        <v>No</v>
      </c>
      <c r="V306" s="16" t="str">
        <f t="shared" si="216"/>
        <v>Pass</v>
      </c>
      <c r="W306" s="29">
        <f>MOD((LEN(Survey!J306)+2),11)</f>
        <v>2</v>
      </c>
      <c r="X306">
        <f>COUNTIF(Survey!$J$4:$J$695,Survey!J306)</f>
        <v>0</v>
      </c>
      <c r="Y306" s="30" t="b">
        <f>IF(OR(Survey!$M306="ETF",Survey!$M306="ETF, alternative mutual fund",Survey!$M306="Closed-end", Survey!$M306="Split share corp", Survey!$I306="Yes"),TRUE,FALSE)</f>
        <v>0</v>
      </c>
      <c r="Z306" s="16" t="str">
        <f>IFERROR(IF(AND(OR(AC306=AD306,AD306 = "Either"),NOT(ISBLANK(Survey!K306))),"Pass","Fail"),"Pass")</f>
        <v>Fail</v>
      </c>
      <c r="AA306" s="31" cm="1">
        <f t="array" ref="AA306">SUM(SUMIF(Survey!CH306:DA306,{"&gt;0","&lt;0"})*{1,-1})</f>
        <v>0</v>
      </c>
      <c r="AB306" s="33" cm="1">
        <f t="array" ref="AB306">SUM(SUMIF(Survey!CK306,{"&gt;0","&lt;0"})*{1,-1})+SUM(SUMIF(Survey!CU306,{"&gt;0","&lt;0"})*{1,-1})</f>
        <v>0</v>
      </c>
      <c r="AC306" s="33">
        <f>Survey!K306</f>
        <v>0</v>
      </c>
      <c r="AD306" s="32" t="str">
        <f t="shared" si="217"/>
        <v>Either</v>
      </c>
      <c r="AE306" s="16" t="str">
        <f t="shared" si="218"/>
        <v>Fail</v>
      </c>
      <c r="AF306" s="58" cm="1">
        <f t="array" ref="AF306">SUM(SUMIF(Survey!CH306:DA306,{"&gt;0","&lt;0"})*{1,-1})+SUM(SUMIF(Survey!DC306:DV306,{"&gt;0","&lt;0"})*{1,-1})</f>
        <v>0</v>
      </c>
      <c r="AG306" s="58">
        <f>IFERROR(AF306/(Survey!$BA306),0)</f>
        <v>0</v>
      </c>
      <c r="AH306" s="104" t="b">
        <f>IF(OR(Survey!$M306="Alternative strategy or hedge",Survey!$M306="Private asset",Survey!$L306="Prospectus fund"),TRUE,FALSE)</f>
        <v>0</v>
      </c>
      <c r="AI306" s="104" t="b">
        <f>NOT(ISBLANK(Survey!$M306))</f>
        <v>0</v>
      </c>
      <c r="AJ306" s="16" t="str">
        <f t="shared" si="219"/>
        <v>Fail</v>
      </c>
      <c r="AK306" t="b">
        <f>IF(Survey!W306="No",TRUE,FALSE)</f>
        <v>0</v>
      </c>
      <c r="AL306" s="119">
        <f>MOD((LEN(Survey!W306)+2),22)</f>
        <v>2</v>
      </c>
      <c r="AM306" t="str">
        <f t="shared" si="220"/>
        <v>Pass</v>
      </c>
      <c r="AN306" s="33" t="b">
        <f>NOT(ISNUMBER(SEARCH("Other",Survey!$Q306)))</f>
        <v>1</v>
      </c>
      <c r="AO306" s="32" t="b">
        <f>NOT(ISBLANK(Survey!$R306))</f>
        <v>0</v>
      </c>
      <c r="AP306" s="16" t="str">
        <f t="shared" si="221"/>
        <v>Pass</v>
      </c>
      <c r="AQ306" s="114">
        <f>COUNTBLANK(Survey!$X306)</f>
        <v>1</v>
      </c>
      <c r="AR306" s="58">
        <f>IF(AND(Survey!L306&lt;&gt;"Exempt fund",OR(Survey!$M306="ETF",Survey!$M306="ETF, alternative mutual fund",Survey!$M306="Mutual fund",Survey!$M306="Alternative mutual fund",Survey!$M306="Money market")),1,0)</f>
        <v>0</v>
      </c>
      <c r="AS306" s="16" t="str">
        <f t="shared" si="222"/>
        <v>Pass</v>
      </c>
      <c r="AT306" s="33" t="b">
        <f>NOT(ISNUMBER(SEARCH("Yes",Survey!$AC306)))</f>
        <v>1</v>
      </c>
      <c r="AU306" s="32" t="b">
        <f>IF(COUNTBLANK(Survey!$AD306:$AE306)=0,TRUE, FALSE)</f>
        <v>0</v>
      </c>
      <c r="AV306" s="16" t="str">
        <f t="shared" si="223"/>
        <v>Pass</v>
      </c>
      <c r="AW306" s="33" t="b">
        <f>NOT(ISNUMBER(SEARCH("Yes",Survey!$AF306)))</f>
        <v>1</v>
      </c>
      <c r="AX306" s="32" t="b">
        <f>NOT(ISBLANK(Survey!$AH306))</f>
        <v>0</v>
      </c>
      <c r="AY306" s="16" t="str">
        <f t="shared" si="224"/>
        <v>Pass</v>
      </c>
      <c r="AZ306" s="33" t="b">
        <f>NOT(OR(ISNUMBER(SEARCH("Other",Survey!$AH306)),ISNUMBER(SEARCH("Multiple",Survey!$AH306))))</f>
        <v>1</v>
      </c>
      <c r="BA306" s="32" t="b">
        <f>NOT(ISBLANK(Survey!$AI306))</f>
        <v>0</v>
      </c>
      <c r="BB306" s="16" t="str">
        <f t="shared" si="225"/>
        <v>Fail</v>
      </c>
      <c r="BC306" s="114">
        <f>IF(ABS(Survey!$BA306)&gt;0, 1,0)</f>
        <v>0</v>
      </c>
      <c r="BD306" s="114">
        <f>IF(COUNTBLANK(Survey!$AL306)=0,1,0)</f>
        <v>0</v>
      </c>
      <c r="BE306" s="16" t="str">
        <f t="shared" si="226"/>
        <v>Pass</v>
      </c>
      <c r="BF306" s="114">
        <f>IF(ISBLANK(Survey!$AL306),0,1)</f>
        <v>0</v>
      </c>
      <c r="BG306" s="133">
        <f>COUNTBLANK(Survey!$AM306)</f>
        <v>1</v>
      </c>
      <c r="BH306" s="16" t="str">
        <f t="shared" si="227"/>
        <v>Pass</v>
      </c>
      <c r="BI306" s="114">
        <f>IF(OR(Survey!$AM306="Closed",ISBLANK(Survey!$AM306)),0,1)</f>
        <v>0</v>
      </c>
      <c r="BJ306" s="133">
        <f>IF(ISBLANK(Survey!$AN306),1,0)</f>
        <v>1</v>
      </c>
      <c r="BK306" s="118" t="str">
        <f t="shared" si="228"/>
        <v>Pass</v>
      </c>
      <c r="BL306" s="31" cm="1">
        <f t="array" ref="BL306">SUM(SUMIF(Survey!AO306:AP306,{"&gt;0","&lt;0"})*{1,-1})</f>
        <v>0</v>
      </c>
      <c r="BM306">
        <f t="shared" si="229"/>
        <v>0</v>
      </c>
      <c r="BN306">
        <f t="shared" si="230"/>
        <v>100</v>
      </c>
      <c r="BO306" s="118" t="str">
        <f t="shared" si="231"/>
        <v>Pass</v>
      </c>
      <c r="BP306">
        <f>IF(Survey!AQ306="No",0,1)</f>
        <v>1</v>
      </c>
      <c r="BQ306" s="207">
        <f>MOD((LEN(Survey!AQ306)+2),22)</f>
        <v>2</v>
      </c>
      <c r="BR306">
        <f>IF(Survey!AR306="No",0,1)</f>
        <v>1</v>
      </c>
      <c r="BS306" s="207">
        <f>MOD((LEN(Survey!AR306)+2),22)</f>
        <v>2</v>
      </c>
      <c r="BT306" s="114">
        <f>COUNTBLANK(Survey!$AQ306:$AS306)+COUNTBLANK(Survey!$AU306)</f>
        <v>4</v>
      </c>
      <c r="BU306" s="114">
        <f>IF(Survey!$I306="Yes",1,0)</f>
        <v>0</v>
      </c>
      <c r="BV306" s="114">
        <f>IF(OR(Survey!$M306="Mutual fund",Survey!$M306="Alternative mutual fund",Survey!$M306="Money market"),1,0)</f>
        <v>0</v>
      </c>
      <c r="BW306" s="119">
        <f>IF(OR(Survey!$M306="ETF",Survey!$M306="ETF, alternative mutual fund"),1,0)</f>
        <v>0</v>
      </c>
      <c r="BX306" s="16" t="str">
        <f t="shared" si="232"/>
        <v>Pass</v>
      </c>
      <c r="BY306" s="33">
        <f>IF(ISNUMBER(SEARCH("Other",Survey!$AS306)), 1, 0)</f>
        <v>0</v>
      </c>
      <c r="BZ306" s="58" t="b">
        <f>NOT(ISBLANK(Survey!$AT306))</f>
        <v>0</v>
      </c>
      <c r="CA306" s="16" t="str">
        <f t="shared" si="233"/>
        <v>Pass</v>
      </c>
      <c r="CB306" s="114">
        <f>IF(Survey!$BB306=0, 0,1)</f>
        <v>0</v>
      </c>
      <c r="CC306" s="58">
        <f>Survey!$AV306</f>
        <v>0</v>
      </c>
      <c r="CD306" s="58">
        <f>Survey!$BC306+Survey!$BD306+ABS(Survey!$BE306)-ABS(Survey!$BF306)-ABS(Survey!$BG306)-ABS(Survey!$BL306)</f>
        <v>0</v>
      </c>
      <c r="CE306" s="138">
        <f>Survey!BB306+(ABS(Survey!$BH306)-ABS(Survey!$BI306)+ABS(Survey!$BJ306)-ABS(Survey!$BK306))*0.5</f>
        <v>0</v>
      </c>
      <c r="CF306" s="58">
        <f t="shared" si="234"/>
        <v>0</v>
      </c>
      <c r="CG306" s="58">
        <f>IF(AND($CC306&gt;$CF306-0.2,$CC306&lt;$CF306+0.2,ISBLANK(Survey!$AV306)=FALSE),0,1)</f>
        <v>1</v>
      </c>
      <c r="CH306" s="133">
        <f>IF(ISBLANK(Survey!$AW306),1,0)</f>
        <v>1</v>
      </c>
      <c r="CI306" s="16" t="str">
        <f t="shared" si="235"/>
        <v>Pass</v>
      </c>
      <c r="CJ306" s="114">
        <f>IF(Survey!$BB306=0, 0,1)</f>
        <v>0</v>
      </c>
      <c r="CK306" s="58">
        <f>IF(AND(Survey!$AX306&gt;=0,Survey!$AX306&lt;=0.2,Survey!$AX306&lt;&gt;""),0,1)</f>
        <v>1</v>
      </c>
      <c r="CL306" s="114">
        <f>IF(ISBLANK(Survey!$AY306),1,0)</f>
        <v>1</v>
      </c>
      <c r="CM306" s="16" t="str">
        <f t="shared" si="236"/>
        <v>Fail</v>
      </c>
      <c r="CN306" s="133">
        <f>Survey!$AZ306</f>
        <v>0</v>
      </c>
      <c r="CO306" s="16" t="str">
        <f t="shared" si="237"/>
        <v>Pass</v>
      </c>
      <c r="CP306" s="31">
        <f>Survey!$BA306</f>
        <v>0</v>
      </c>
      <c r="CQ306" s="138">
        <f>Survey!$BB306+Survey!$BC306+Survey!$BD306+ABS(Survey!$BE306)-ABS(Survey!$BF306)-ABS(Survey!$BG306)+ABS(Survey!$BH306)-ABS(Survey!$BI306)+ABS(Survey!$BJ306)-ABS(Survey!$BK306)-ABS(Survey!$BL306)+Survey!$BM306</f>
        <v>0</v>
      </c>
      <c r="CR306" s="30">
        <f t="shared" si="238"/>
        <v>0</v>
      </c>
      <c r="CS306" s="17">
        <f t="shared" si="239"/>
        <v>0</v>
      </c>
      <c r="CT306" s="16" t="str">
        <f t="shared" si="240"/>
        <v>Pass</v>
      </c>
      <c r="CU306" s="33" t="b">
        <f>IF(ABS(Survey!$BM306)=0,TRUE,FALSE)</f>
        <v>1</v>
      </c>
      <c r="CV306" s="32" t="b">
        <f>NOT(ISBLANK(Survey!$BN306))</f>
        <v>0</v>
      </c>
      <c r="CW306" t="str">
        <f t="shared" si="241"/>
        <v>Fail</v>
      </c>
      <c r="CX306" s="25">
        <f>Survey!$BA306</f>
        <v>0</v>
      </c>
      <c r="CY306" s="25" cm="1">
        <f t="array" ref="CY306">SUM(SUMIF(Survey!BP306:BW306,{"&gt;0","&lt;0"})*{1,-1})-SUM(SUMIF(Survey!BY306:CF306,{"&gt;0","&lt;0"})*{1,-1})</f>
        <v>0</v>
      </c>
      <c r="CZ306" s="30" t="str">
        <f t="shared" si="242"/>
        <v>No holdings</v>
      </c>
      <c r="DA306">
        <f t="shared" si="243"/>
        <v>0</v>
      </c>
      <c r="DB306" s="16" t="str">
        <f t="shared" si="244"/>
        <v>Fail</v>
      </c>
      <c r="DC306" s="31">
        <f>Survey!$BA306</f>
        <v>0</v>
      </c>
      <c r="DD306" s="31" cm="1">
        <f t="array" ref="DD306">SUM(SUMIF(Survey!CH306:DA306,{"&gt;0","&lt;0"})*{1,-1})-SUM(SUMIF(Survey!DC306:DV306,{"&gt;0","&lt;0"})*{1,-1})</f>
        <v>0</v>
      </c>
      <c r="DE306" s="30" t="str">
        <f t="shared" si="245"/>
        <v>No holdings</v>
      </c>
      <c r="DF306" s="17">
        <f t="shared" si="246"/>
        <v>0</v>
      </c>
      <c r="DG306" s="16" t="str">
        <f t="shared" si="247"/>
        <v>Pass</v>
      </c>
      <c r="DH306" s="33" t="b">
        <f>IF(ABS(Survey!$DA306)=0,TRUE,FALSE)</f>
        <v>1</v>
      </c>
      <c r="DI306" s="32" t="b">
        <f>NOT(ISBLANK(Survey!$DB306))</f>
        <v>0</v>
      </c>
      <c r="DJ306" s="16" t="str">
        <f t="shared" si="248"/>
        <v>Pass</v>
      </c>
      <c r="DK306" s="33" t="b">
        <f>IF(ABS(Survey!$DV306)=0,TRUE,FALSE)</f>
        <v>1</v>
      </c>
      <c r="DL306" s="32" t="b">
        <f>NOT(ISBLANK(Survey!$DW306))</f>
        <v>0</v>
      </c>
      <c r="DM306" t="str">
        <f t="shared" si="249"/>
        <v>Pass</v>
      </c>
      <c r="DN306" s="25" cm="1">
        <f t="array" ref="DN306">SUM(SUMIF(Survey!CW306,{"&gt;0","&lt;0"})*{1,-1})+SUM(SUMIF(Survey!DR306,{"&gt;0","&lt;0"})*{1,-1})</f>
        <v>0</v>
      </c>
      <c r="DO306" s="25">
        <f>SUM(SUMIF(Survey!DY306:EE306,{"&gt;0","&lt;0"})*{1,-1})+SUM(SUMIF(Survey!EG306:EM306,{"&gt;0","&lt;0"})*{1,-1})</f>
        <v>0</v>
      </c>
      <c r="DP306">
        <f t="shared" si="250"/>
        <v>0</v>
      </c>
      <c r="DQ306">
        <f t="shared" si="251"/>
        <v>0</v>
      </c>
      <c r="DR306" s="16" t="str">
        <f t="shared" si="252"/>
        <v>Pass</v>
      </c>
      <c r="DS306" s="33" t="b">
        <f>IF(ABS(Survey!$EE306)=0,TRUE,FALSE)</f>
        <v>1</v>
      </c>
      <c r="DT306" s="32" t="b">
        <f>NOT(ISBLANK(Survey!EF306))</f>
        <v>0</v>
      </c>
      <c r="DU306" s="16" t="str">
        <f t="shared" si="253"/>
        <v>Pass</v>
      </c>
      <c r="DV306" s="33" t="b">
        <f>IF(ABS(Survey!$EM306)=0,TRUE,FALSE)</f>
        <v>1</v>
      </c>
      <c r="DW306" s="32" t="b">
        <f>NOT(ISBLANK(Survey!$EN306))</f>
        <v>0</v>
      </c>
      <c r="DX306" s="16" t="str">
        <f t="shared" si="254"/>
        <v>Fail</v>
      </c>
      <c r="DY306" s="31">
        <f>SUM(SUMIF(Survey!ET306:EV306,{"&gt;0","&lt;0"})*{1,-1})</f>
        <v>0</v>
      </c>
      <c r="DZ306">
        <f t="shared" si="255"/>
        <v>0</v>
      </c>
      <c r="EA306">
        <f t="shared" si="256"/>
        <v>100</v>
      </c>
      <c r="EB306" s="30" t="b">
        <f>IF(OR(Survey!$M306="ETF",Survey!$M306="ETF, alternative mutual fund",Survey!$M306="Closed-end", Survey!$M306="Split share corp"),TRUE,FALSE)</f>
        <v>0</v>
      </c>
      <c r="EC306" s="16" t="str">
        <f t="shared" si="257"/>
        <v>Fail</v>
      </c>
      <c r="ED306" s="31">
        <f>SUM(SUMIF(Survey!EX306:FD306,{"&gt;0","&lt;0"})*{1,-1})</f>
        <v>0</v>
      </c>
      <c r="EE306">
        <f t="shared" si="258"/>
        <v>0</v>
      </c>
      <c r="EF306" s="17">
        <f t="shared" si="259"/>
        <v>100</v>
      </c>
      <c r="EG306" s="16" t="str">
        <f t="shared" si="260"/>
        <v>Fail</v>
      </c>
      <c r="EH306" s="31">
        <f>SUM(SUMIF(Survey!FF306:FL306,{"&gt;0","&lt;0"})*{1,-1})</f>
        <v>0</v>
      </c>
      <c r="EI306">
        <f t="shared" si="261"/>
        <v>0</v>
      </c>
      <c r="EJ306" s="17">
        <f t="shared" si="262"/>
        <v>100</v>
      </c>
    </row>
    <row r="307" spans="1:140">
      <c r="A307">
        <v>307</v>
      </c>
      <c r="B307" t="str">
        <f t="shared" si="210"/>
        <v>Pass</v>
      </c>
      <c r="C307" t="str">
        <f>IF(COUNTBLANK(Survey!B307:FM307)=$C$2, "Pass", "Fail")</f>
        <v>Pass</v>
      </c>
      <c r="D307" s="16" t="str">
        <f t="shared" si="211"/>
        <v>Fail</v>
      </c>
      <c r="E307" t="str">
        <f>IF(OR(ISBLANK(Survey!AL307),COUNTIF(G307:BJ307,"Fail")),"Fail","Pass")</f>
        <v>Fail</v>
      </c>
      <c r="F307" s="265"/>
      <c r="G307" s="16" t="str">
        <f t="shared" si="212"/>
        <v>Fail</v>
      </c>
      <c r="H307" s="139">
        <f>COUNTBLANK(Survey!B307:D307)+COUNTBLANK(Survey!G307)+COUNTBLANK(Survey!I307)+COUNTBLANK(Survey!K307:M307)+COUNTBLANK(Survey!P307:Q307)+COUNTBLANK(Survey!T307:W307)+COUNTBLANK(Survey!Z307:AC307)+COUNTBLANK(Survey!AF307:AG307)+COUNTBLANK(Survey!AK307:AK307)</f>
        <v>21</v>
      </c>
      <c r="I307" t="str">
        <f t="shared" si="213"/>
        <v>Fail</v>
      </c>
      <c r="J307" t="b">
        <f>IF(Survey!E307="No",TRUE,FALSE)</f>
        <v>0</v>
      </c>
      <c r="K307" s="29" cm="1">
        <f t="array" ref="K307">IF(COUNTA(Survey!$E$4:$E$695)=1, 0, SUM(IF(COUNTIF(Survey!$E$4:$E$695, Survey!$E$4:$E$695)=1,1,0)))</f>
        <v>0</v>
      </c>
      <c r="L307" s="29">
        <f>LEN(Survey!E307)</f>
        <v>0</v>
      </c>
      <c r="M307" s="16" t="str">
        <f t="shared" si="214"/>
        <v>Fail</v>
      </c>
      <c r="N307" t="b">
        <f>IF(Survey!F307="No",TRUE,FALSE)</f>
        <v>0</v>
      </c>
      <c r="O307" t="b">
        <f>Survey!F307=Survey!E307</f>
        <v>1</v>
      </c>
      <c r="P307">
        <f>COUNTIF(Survey!$F$4:$F$695,Survey!F307)</f>
        <v>0</v>
      </c>
      <c r="Q307" s="28">
        <f>LEN(Survey!F307)</f>
        <v>0</v>
      </c>
      <c r="R307" s="16" t="str">
        <f t="shared" si="215"/>
        <v>Pass</v>
      </c>
      <c r="S307" s="29">
        <f>MOD((LEN(Survey!H307)+2),11)</f>
        <v>2</v>
      </c>
      <c r="T307">
        <f>COUNTIF(Survey!$H$4:$H$695,Survey!H307)</f>
        <v>0</v>
      </c>
      <c r="U307" s="28" t="str">
        <f>IF(Survey!$L307="Prospectus fund", "Yes", "No")</f>
        <v>No</v>
      </c>
      <c r="V307" s="16" t="str">
        <f t="shared" si="216"/>
        <v>Pass</v>
      </c>
      <c r="W307" s="29">
        <f>MOD((LEN(Survey!J307)+2),11)</f>
        <v>2</v>
      </c>
      <c r="X307">
        <f>COUNTIF(Survey!$J$4:$J$695,Survey!J307)</f>
        <v>0</v>
      </c>
      <c r="Y307" s="30" t="b">
        <f>IF(OR(Survey!$M307="ETF",Survey!$M307="ETF, alternative mutual fund",Survey!$M307="Closed-end", Survey!$M307="Split share corp", Survey!$I307="Yes"),TRUE,FALSE)</f>
        <v>0</v>
      </c>
      <c r="Z307" s="16" t="str">
        <f>IFERROR(IF(AND(OR(AC307=AD307,AD307 = "Either"),NOT(ISBLANK(Survey!K307))),"Pass","Fail"),"Pass")</f>
        <v>Fail</v>
      </c>
      <c r="AA307" s="31" cm="1">
        <f t="array" ref="AA307">SUM(SUMIF(Survey!CH307:DA307,{"&gt;0","&lt;0"})*{1,-1})</f>
        <v>0</v>
      </c>
      <c r="AB307" s="33" cm="1">
        <f t="array" ref="AB307">SUM(SUMIF(Survey!CK307,{"&gt;0","&lt;0"})*{1,-1})+SUM(SUMIF(Survey!CU307,{"&gt;0","&lt;0"})*{1,-1})</f>
        <v>0</v>
      </c>
      <c r="AC307" s="33">
        <f>Survey!K307</f>
        <v>0</v>
      </c>
      <c r="AD307" s="32" t="str">
        <f t="shared" si="217"/>
        <v>Either</v>
      </c>
      <c r="AE307" s="16" t="str">
        <f t="shared" si="218"/>
        <v>Fail</v>
      </c>
      <c r="AF307" s="58" cm="1">
        <f t="array" ref="AF307">SUM(SUMIF(Survey!CH307:DA307,{"&gt;0","&lt;0"})*{1,-1})+SUM(SUMIF(Survey!DC307:DV307,{"&gt;0","&lt;0"})*{1,-1})</f>
        <v>0</v>
      </c>
      <c r="AG307" s="58">
        <f>IFERROR(AF307/(Survey!$BA307),0)</f>
        <v>0</v>
      </c>
      <c r="AH307" s="104" t="b">
        <f>IF(OR(Survey!$M307="Alternative strategy or hedge",Survey!$M307="Private asset",Survey!$L307="Prospectus fund"),TRUE,FALSE)</f>
        <v>0</v>
      </c>
      <c r="AI307" s="104" t="b">
        <f>NOT(ISBLANK(Survey!$M307))</f>
        <v>0</v>
      </c>
      <c r="AJ307" s="16" t="str">
        <f t="shared" si="219"/>
        <v>Fail</v>
      </c>
      <c r="AK307" t="b">
        <f>IF(Survey!W307="No",TRUE,FALSE)</f>
        <v>0</v>
      </c>
      <c r="AL307" s="119">
        <f>MOD((LEN(Survey!W307)+2),22)</f>
        <v>2</v>
      </c>
      <c r="AM307" t="str">
        <f t="shared" si="220"/>
        <v>Pass</v>
      </c>
      <c r="AN307" s="33" t="b">
        <f>NOT(ISNUMBER(SEARCH("Other",Survey!$Q307)))</f>
        <v>1</v>
      </c>
      <c r="AO307" s="32" t="b">
        <f>NOT(ISBLANK(Survey!$R307))</f>
        <v>0</v>
      </c>
      <c r="AP307" s="16" t="str">
        <f t="shared" si="221"/>
        <v>Pass</v>
      </c>
      <c r="AQ307" s="114">
        <f>COUNTBLANK(Survey!$X307)</f>
        <v>1</v>
      </c>
      <c r="AR307" s="58">
        <f>IF(AND(Survey!L307&lt;&gt;"Exempt fund",OR(Survey!$M307="ETF",Survey!$M307="ETF, alternative mutual fund",Survey!$M307="Mutual fund",Survey!$M307="Alternative mutual fund",Survey!$M307="Money market")),1,0)</f>
        <v>0</v>
      </c>
      <c r="AS307" s="16" t="str">
        <f t="shared" si="222"/>
        <v>Pass</v>
      </c>
      <c r="AT307" s="33" t="b">
        <f>NOT(ISNUMBER(SEARCH("Yes",Survey!$AC307)))</f>
        <v>1</v>
      </c>
      <c r="AU307" s="32" t="b">
        <f>IF(COUNTBLANK(Survey!$AD307:$AE307)=0,TRUE, FALSE)</f>
        <v>0</v>
      </c>
      <c r="AV307" s="16" t="str">
        <f t="shared" si="223"/>
        <v>Pass</v>
      </c>
      <c r="AW307" s="33" t="b">
        <f>NOT(ISNUMBER(SEARCH("Yes",Survey!$AF307)))</f>
        <v>1</v>
      </c>
      <c r="AX307" s="32" t="b">
        <f>NOT(ISBLANK(Survey!$AH307))</f>
        <v>0</v>
      </c>
      <c r="AY307" s="16" t="str">
        <f t="shared" si="224"/>
        <v>Pass</v>
      </c>
      <c r="AZ307" s="33" t="b">
        <f>NOT(OR(ISNUMBER(SEARCH("Other",Survey!$AH307)),ISNUMBER(SEARCH("Multiple",Survey!$AH307))))</f>
        <v>1</v>
      </c>
      <c r="BA307" s="32" t="b">
        <f>NOT(ISBLANK(Survey!$AI307))</f>
        <v>0</v>
      </c>
      <c r="BB307" s="16" t="str">
        <f t="shared" si="225"/>
        <v>Fail</v>
      </c>
      <c r="BC307" s="114">
        <f>IF(ABS(Survey!$BA307)&gt;0, 1,0)</f>
        <v>0</v>
      </c>
      <c r="BD307" s="114">
        <f>IF(COUNTBLANK(Survey!$AL307)=0,1,0)</f>
        <v>0</v>
      </c>
      <c r="BE307" s="16" t="str">
        <f t="shared" si="226"/>
        <v>Pass</v>
      </c>
      <c r="BF307" s="114">
        <f>IF(ISBLANK(Survey!$AL307),0,1)</f>
        <v>0</v>
      </c>
      <c r="BG307" s="133">
        <f>COUNTBLANK(Survey!$AM307)</f>
        <v>1</v>
      </c>
      <c r="BH307" s="16" t="str">
        <f t="shared" si="227"/>
        <v>Pass</v>
      </c>
      <c r="BI307" s="114">
        <f>IF(OR(Survey!$AM307="Closed",ISBLANK(Survey!$AM307)),0,1)</f>
        <v>0</v>
      </c>
      <c r="BJ307" s="133">
        <f>IF(ISBLANK(Survey!$AN307),1,0)</f>
        <v>1</v>
      </c>
      <c r="BK307" s="118" t="str">
        <f t="shared" si="228"/>
        <v>Pass</v>
      </c>
      <c r="BL307" s="31" cm="1">
        <f t="array" ref="BL307">SUM(SUMIF(Survey!AO307:AP307,{"&gt;0","&lt;0"})*{1,-1})</f>
        <v>0</v>
      </c>
      <c r="BM307">
        <f t="shared" si="229"/>
        <v>0</v>
      </c>
      <c r="BN307">
        <f t="shared" si="230"/>
        <v>100</v>
      </c>
      <c r="BO307" s="118" t="str">
        <f t="shared" si="231"/>
        <v>Pass</v>
      </c>
      <c r="BP307">
        <f>IF(Survey!AQ307="No",0,1)</f>
        <v>1</v>
      </c>
      <c r="BQ307" s="207">
        <f>MOD((LEN(Survey!AQ307)+2),22)</f>
        <v>2</v>
      </c>
      <c r="BR307">
        <f>IF(Survey!AR307="No",0,1)</f>
        <v>1</v>
      </c>
      <c r="BS307" s="207">
        <f>MOD((LEN(Survey!AR307)+2),22)</f>
        <v>2</v>
      </c>
      <c r="BT307" s="114">
        <f>COUNTBLANK(Survey!$AQ307:$AS307)+COUNTBLANK(Survey!$AU307)</f>
        <v>4</v>
      </c>
      <c r="BU307" s="114">
        <f>IF(Survey!$I307="Yes",1,0)</f>
        <v>0</v>
      </c>
      <c r="BV307" s="114">
        <f>IF(OR(Survey!$M307="Mutual fund",Survey!$M307="Alternative mutual fund",Survey!$M307="Money market"),1,0)</f>
        <v>0</v>
      </c>
      <c r="BW307" s="119">
        <f>IF(OR(Survey!$M307="ETF",Survey!$M307="ETF, alternative mutual fund"),1,0)</f>
        <v>0</v>
      </c>
      <c r="BX307" s="16" t="str">
        <f t="shared" si="232"/>
        <v>Pass</v>
      </c>
      <c r="BY307" s="33">
        <f>IF(ISNUMBER(SEARCH("Other",Survey!$AS307)), 1, 0)</f>
        <v>0</v>
      </c>
      <c r="BZ307" s="58" t="b">
        <f>NOT(ISBLANK(Survey!$AT307))</f>
        <v>0</v>
      </c>
      <c r="CA307" s="16" t="str">
        <f t="shared" si="233"/>
        <v>Pass</v>
      </c>
      <c r="CB307" s="114">
        <f>IF(Survey!$BB307=0, 0,1)</f>
        <v>0</v>
      </c>
      <c r="CC307" s="58">
        <f>Survey!$AV307</f>
        <v>0</v>
      </c>
      <c r="CD307" s="58">
        <f>Survey!$BC307+Survey!$BD307+ABS(Survey!$BE307)-ABS(Survey!$BF307)-ABS(Survey!$BG307)-ABS(Survey!$BL307)</f>
        <v>0</v>
      </c>
      <c r="CE307" s="138">
        <f>Survey!BB307+(ABS(Survey!$BH307)-ABS(Survey!$BI307)+ABS(Survey!$BJ307)-ABS(Survey!$BK307))*0.5</f>
        <v>0</v>
      </c>
      <c r="CF307" s="58">
        <f t="shared" si="234"/>
        <v>0</v>
      </c>
      <c r="CG307" s="58">
        <f>IF(AND($CC307&gt;$CF307-0.2,$CC307&lt;$CF307+0.2,ISBLANK(Survey!$AV307)=FALSE),0,1)</f>
        <v>1</v>
      </c>
      <c r="CH307" s="133">
        <f>IF(ISBLANK(Survey!$AW307),1,0)</f>
        <v>1</v>
      </c>
      <c r="CI307" s="16" t="str">
        <f t="shared" si="235"/>
        <v>Pass</v>
      </c>
      <c r="CJ307" s="114">
        <f>IF(Survey!$BB307=0, 0,1)</f>
        <v>0</v>
      </c>
      <c r="CK307" s="58">
        <f>IF(AND(Survey!$AX307&gt;=0,Survey!$AX307&lt;=0.2,Survey!$AX307&lt;&gt;""),0,1)</f>
        <v>1</v>
      </c>
      <c r="CL307" s="114">
        <f>IF(ISBLANK(Survey!$AY307),1,0)</f>
        <v>1</v>
      </c>
      <c r="CM307" s="16" t="str">
        <f t="shared" si="236"/>
        <v>Fail</v>
      </c>
      <c r="CN307" s="133">
        <f>Survey!$AZ307</f>
        <v>0</v>
      </c>
      <c r="CO307" s="16" t="str">
        <f t="shared" si="237"/>
        <v>Pass</v>
      </c>
      <c r="CP307" s="31">
        <f>Survey!$BA307</f>
        <v>0</v>
      </c>
      <c r="CQ307" s="138">
        <f>Survey!$BB307+Survey!$BC307+Survey!$BD307+ABS(Survey!$BE307)-ABS(Survey!$BF307)-ABS(Survey!$BG307)+ABS(Survey!$BH307)-ABS(Survey!$BI307)+ABS(Survey!$BJ307)-ABS(Survey!$BK307)-ABS(Survey!$BL307)+Survey!$BM307</f>
        <v>0</v>
      </c>
      <c r="CR307" s="30">
        <f t="shared" si="238"/>
        <v>0</v>
      </c>
      <c r="CS307" s="17">
        <f t="shared" si="239"/>
        <v>0</v>
      </c>
      <c r="CT307" s="16" t="str">
        <f t="shared" si="240"/>
        <v>Pass</v>
      </c>
      <c r="CU307" s="33" t="b">
        <f>IF(ABS(Survey!$BM307)=0,TRUE,FALSE)</f>
        <v>1</v>
      </c>
      <c r="CV307" s="32" t="b">
        <f>NOT(ISBLANK(Survey!$BN307))</f>
        <v>0</v>
      </c>
      <c r="CW307" t="str">
        <f t="shared" si="241"/>
        <v>Fail</v>
      </c>
      <c r="CX307" s="25">
        <f>Survey!$BA307</f>
        <v>0</v>
      </c>
      <c r="CY307" s="25" cm="1">
        <f t="array" ref="CY307">SUM(SUMIF(Survey!BP307:BW307,{"&gt;0","&lt;0"})*{1,-1})-SUM(SUMIF(Survey!BY307:CF307,{"&gt;0","&lt;0"})*{1,-1})</f>
        <v>0</v>
      </c>
      <c r="CZ307" s="30" t="str">
        <f t="shared" si="242"/>
        <v>No holdings</v>
      </c>
      <c r="DA307">
        <f t="shared" si="243"/>
        <v>0</v>
      </c>
      <c r="DB307" s="16" t="str">
        <f t="shared" si="244"/>
        <v>Fail</v>
      </c>
      <c r="DC307" s="31">
        <f>Survey!$BA307</f>
        <v>0</v>
      </c>
      <c r="DD307" s="31" cm="1">
        <f t="array" ref="DD307">SUM(SUMIF(Survey!CH307:DA307,{"&gt;0","&lt;0"})*{1,-1})-SUM(SUMIF(Survey!DC307:DV307,{"&gt;0","&lt;0"})*{1,-1})</f>
        <v>0</v>
      </c>
      <c r="DE307" s="30" t="str">
        <f t="shared" si="245"/>
        <v>No holdings</v>
      </c>
      <c r="DF307" s="17">
        <f t="shared" si="246"/>
        <v>0</v>
      </c>
      <c r="DG307" s="16" t="str">
        <f t="shared" si="247"/>
        <v>Pass</v>
      </c>
      <c r="DH307" s="33" t="b">
        <f>IF(ABS(Survey!$DA307)=0,TRUE,FALSE)</f>
        <v>1</v>
      </c>
      <c r="DI307" s="32" t="b">
        <f>NOT(ISBLANK(Survey!$DB307))</f>
        <v>0</v>
      </c>
      <c r="DJ307" s="16" t="str">
        <f t="shared" si="248"/>
        <v>Pass</v>
      </c>
      <c r="DK307" s="33" t="b">
        <f>IF(ABS(Survey!$DV307)=0,TRUE,FALSE)</f>
        <v>1</v>
      </c>
      <c r="DL307" s="32" t="b">
        <f>NOT(ISBLANK(Survey!$DW307))</f>
        <v>0</v>
      </c>
      <c r="DM307" t="str">
        <f t="shared" si="249"/>
        <v>Pass</v>
      </c>
      <c r="DN307" s="25" cm="1">
        <f t="array" ref="DN307">SUM(SUMIF(Survey!CW307,{"&gt;0","&lt;0"})*{1,-1})+SUM(SUMIF(Survey!DR307,{"&gt;0","&lt;0"})*{1,-1})</f>
        <v>0</v>
      </c>
      <c r="DO307" s="25">
        <f>SUM(SUMIF(Survey!DY307:EE307,{"&gt;0","&lt;0"})*{1,-1})+SUM(SUMIF(Survey!EG307:EM307,{"&gt;0","&lt;0"})*{1,-1})</f>
        <v>0</v>
      </c>
      <c r="DP307">
        <f t="shared" si="250"/>
        <v>0</v>
      </c>
      <c r="DQ307">
        <f t="shared" si="251"/>
        <v>0</v>
      </c>
      <c r="DR307" s="16" t="str">
        <f t="shared" si="252"/>
        <v>Pass</v>
      </c>
      <c r="DS307" s="33" t="b">
        <f>IF(ABS(Survey!$EE307)=0,TRUE,FALSE)</f>
        <v>1</v>
      </c>
      <c r="DT307" s="32" t="b">
        <f>NOT(ISBLANK(Survey!EF307))</f>
        <v>0</v>
      </c>
      <c r="DU307" s="16" t="str">
        <f t="shared" si="253"/>
        <v>Pass</v>
      </c>
      <c r="DV307" s="33" t="b">
        <f>IF(ABS(Survey!$EM307)=0,TRUE,FALSE)</f>
        <v>1</v>
      </c>
      <c r="DW307" s="32" t="b">
        <f>NOT(ISBLANK(Survey!$EN307))</f>
        <v>0</v>
      </c>
      <c r="DX307" s="16" t="str">
        <f t="shared" si="254"/>
        <v>Fail</v>
      </c>
      <c r="DY307" s="31">
        <f>SUM(SUMIF(Survey!ET307:EV307,{"&gt;0","&lt;0"})*{1,-1})</f>
        <v>0</v>
      </c>
      <c r="DZ307">
        <f t="shared" si="255"/>
        <v>0</v>
      </c>
      <c r="EA307">
        <f t="shared" si="256"/>
        <v>100</v>
      </c>
      <c r="EB307" s="30" t="b">
        <f>IF(OR(Survey!$M307="ETF",Survey!$M307="ETF, alternative mutual fund",Survey!$M307="Closed-end", Survey!$M307="Split share corp"),TRUE,FALSE)</f>
        <v>0</v>
      </c>
      <c r="EC307" s="16" t="str">
        <f t="shared" si="257"/>
        <v>Fail</v>
      </c>
      <c r="ED307" s="31">
        <f>SUM(SUMIF(Survey!EX307:FD307,{"&gt;0","&lt;0"})*{1,-1})</f>
        <v>0</v>
      </c>
      <c r="EE307">
        <f t="shared" si="258"/>
        <v>0</v>
      </c>
      <c r="EF307" s="17">
        <f t="shared" si="259"/>
        <v>100</v>
      </c>
      <c r="EG307" s="16" t="str">
        <f t="shared" si="260"/>
        <v>Fail</v>
      </c>
      <c r="EH307" s="31">
        <f>SUM(SUMIF(Survey!FF307:FL307,{"&gt;0","&lt;0"})*{1,-1})</f>
        <v>0</v>
      </c>
      <c r="EI307">
        <f t="shared" si="261"/>
        <v>0</v>
      </c>
      <c r="EJ307" s="17">
        <f t="shared" si="262"/>
        <v>100</v>
      </c>
    </row>
    <row r="308" spans="1:140">
      <c r="A308">
        <v>308</v>
      </c>
      <c r="B308" t="str">
        <f t="shared" si="210"/>
        <v>Pass</v>
      </c>
      <c r="C308" t="str">
        <f>IF(COUNTBLANK(Survey!B308:FM308)=$C$2, "Pass", "Fail")</f>
        <v>Pass</v>
      </c>
      <c r="D308" s="16" t="str">
        <f t="shared" si="211"/>
        <v>Fail</v>
      </c>
      <c r="E308" t="str">
        <f>IF(OR(ISBLANK(Survey!AL308),COUNTIF(G308:BJ308,"Fail")),"Fail","Pass")</f>
        <v>Fail</v>
      </c>
      <c r="F308" s="265"/>
      <c r="G308" s="16" t="str">
        <f t="shared" si="212"/>
        <v>Fail</v>
      </c>
      <c r="H308" s="139">
        <f>COUNTBLANK(Survey!B308:D308)+COUNTBLANK(Survey!G308)+COUNTBLANK(Survey!I308)+COUNTBLANK(Survey!K308:M308)+COUNTBLANK(Survey!P308:Q308)+COUNTBLANK(Survey!T308:W308)+COUNTBLANK(Survey!Z308:AC308)+COUNTBLANK(Survey!AF308:AG308)+COUNTBLANK(Survey!AK308:AK308)</f>
        <v>21</v>
      </c>
      <c r="I308" t="str">
        <f t="shared" si="213"/>
        <v>Fail</v>
      </c>
      <c r="J308" t="b">
        <f>IF(Survey!E308="No",TRUE,FALSE)</f>
        <v>0</v>
      </c>
      <c r="K308" s="29" cm="1">
        <f t="array" ref="K308">IF(COUNTA(Survey!$E$4:$E$695)=1, 0, SUM(IF(COUNTIF(Survey!$E$4:$E$695, Survey!$E$4:$E$695)=1,1,0)))</f>
        <v>0</v>
      </c>
      <c r="L308" s="29">
        <f>LEN(Survey!E308)</f>
        <v>0</v>
      </c>
      <c r="M308" s="16" t="str">
        <f t="shared" si="214"/>
        <v>Fail</v>
      </c>
      <c r="N308" t="b">
        <f>IF(Survey!F308="No",TRUE,FALSE)</f>
        <v>0</v>
      </c>
      <c r="O308" t="b">
        <f>Survey!F308=Survey!E308</f>
        <v>1</v>
      </c>
      <c r="P308">
        <f>COUNTIF(Survey!$F$4:$F$695,Survey!F308)</f>
        <v>0</v>
      </c>
      <c r="Q308" s="28">
        <f>LEN(Survey!F308)</f>
        <v>0</v>
      </c>
      <c r="R308" s="16" t="str">
        <f t="shared" si="215"/>
        <v>Pass</v>
      </c>
      <c r="S308" s="29">
        <f>MOD((LEN(Survey!H308)+2),11)</f>
        <v>2</v>
      </c>
      <c r="T308">
        <f>COUNTIF(Survey!$H$4:$H$695,Survey!H308)</f>
        <v>0</v>
      </c>
      <c r="U308" s="28" t="str">
        <f>IF(Survey!$L308="Prospectus fund", "Yes", "No")</f>
        <v>No</v>
      </c>
      <c r="V308" s="16" t="str">
        <f t="shared" si="216"/>
        <v>Pass</v>
      </c>
      <c r="W308" s="29">
        <f>MOD((LEN(Survey!J308)+2),11)</f>
        <v>2</v>
      </c>
      <c r="X308">
        <f>COUNTIF(Survey!$J$4:$J$695,Survey!J308)</f>
        <v>0</v>
      </c>
      <c r="Y308" s="30" t="b">
        <f>IF(OR(Survey!$M308="ETF",Survey!$M308="ETF, alternative mutual fund",Survey!$M308="Closed-end", Survey!$M308="Split share corp", Survey!$I308="Yes"),TRUE,FALSE)</f>
        <v>0</v>
      </c>
      <c r="Z308" s="16" t="str">
        <f>IFERROR(IF(AND(OR(AC308=AD308,AD308 = "Either"),NOT(ISBLANK(Survey!K308))),"Pass","Fail"),"Pass")</f>
        <v>Fail</v>
      </c>
      <c r="AA308" s="31" cm="1">
        <f t="array" ref="AA308">SUM(SUMIF(Survey!CH308:DA308,{"&gt;0","&lt;0"})*{1,-1})</f>
        <v>0</v>
      </c>
      <c r="AB308" s="33" cm="1">
        <f t="array" ref="AB308">SUM(SUMIF(Survey!CK308,{"&gt;0","&lt;0"})*{1,-1})+SUM(SUMIF(Survey!CU308,{"&gt;0","&lt;0"})*{1,-1})</f>
        <v>0</v>
      </c>
      <c r="AC308" s="33">
        <f>Survey!K308</f>
        <v>0</v>
      </c>
      <c r="AD308" s="32" t="str">
        <f t="shared" si="217"/>
        <v>Either</v>
      </c>
      <c r="AE308" s="16" t="str">
        <f t="shared" si="218"/>
        <v>Fail</v>
      </c>
      <c r="AF308" s="58" cm="1">
        <f t="array" ref="AF308">SUM(SUMIF(Survey!CH308:DA308,{"&gt;0","&lt;0"})*{1,-1})+SUM(SUMIF(Survey!DC308:DV308,{"&gt;0","&lt;0"})*{1,-1})</f>
        <v>0</v>
      </c>
      <c r="AG308" s="58">
        <f>IFERROR(AF308/(Survey!$BA308),0)</f>
        <v>0</v>
      </c>
      <c r="AH308" s="104" t="b">
        <f>IF(OR(Survey!$M308="Alternative strategy or hedge",Survey!$M308="Private asset",Survey!$L308="Prospectus fund"),TRUE,FALSE)</f>
        <v>0</v>
      </c>
      <c r="AI308" s="104" t="b">
        <f>NOT(ISBLANK(Survey!$M308))</f>
        <v>0</v>
      </c>
      <c r="AJ308" s="16" t="str">
        <f t="shared" si="219"/>
        <v>Fail</v>
      </c>
      <c r="AK308" t="b">
        <f>IF(Survey!W308="No",TRUE,FALSE)</f>
        <v>0</v>
      </c>
      <c r="AL308" s="119">
        <f>MOD((LEN(Survey!W308)+2),22)</f>
        <v>2</v>
      </c>
      <c r="AM308" t="str">
        <f t="shared" si="220"/>
        <v>Pass</v>
      </c>
      <c r="AN308" s="33" t="b">
        <f>NOT(ISNUMBER(SEARCH("Other",Survey!$Q308)))</f>
        <v>1</v>
      </c>
      <c r="AO308" s="32" t="b">
        <f>NOT(ISBLANK(Survey!$R308))</f>
        <v>0</v>
      </c>
      <c r="AP308" s="16" t="str">
        <f t="shared" si="221"/>
        <v>Pass</v>
      </c>
      <c r="AQ308" s="114">
        <f>COUNTBLANK(Survey!$X308)</f>
        <v>1</v>
      </c>
      <c r="AR308" s="58">
        <f>IF(AND(Survey!L308&lt;&gt;"Exempt fund",OR(Survey!$M308="ETF",Survey!$M308="ETF, alternative mutual fund",Survey!$M308="Mutual fund",Survey!$M308="Alternative mutual fund",Survey!$M308="Money market")),1,0)</f>
        <v>0</v>
      </c>
      <c r="AS308" s="16" t="str">
        <f t="shared" si="222"/>
        <v>Pass</v>
      </c>
      <c r="AT308" s="33" t="b">
        <f>NOT(ISNUMBER(SEARCH("Yes",Survey!$AC308)))</f>
        <v>1</v>
      </c>
      <c r="AU308" s="32" t="b">
        <f>IF(COUNTBLANK(Survey!$AD308:$AE308)=0,TRUE, FALSE)</f>
        <v>0</v>
      </c>
      <c r="AV308" s="16" t="str">
        <f t="shared" si="223"/>
        <v>Pass</v>
      </c>
      <c r="AW308" s="33" t="b">
        <f>NOT(ISNUMBER(SEARCH("Yes",Survey!$AF308)))</f>
        <v>1</v>
      </c>
      <c r="AX308" s="32" t="b">
        <f>NOT(ISBLANK(Survey!$AH308))</f>
        <v>0</v>
      </c>
      <c r="AY308" s="16" t="str">
        <f t="shared" si="224"/>
        <v>Pass</v>
      </c>
      <c r="AZ308" s="33" t="b">
        <f>NOT(OR(ISNUMBER(SEARCH("Other",Survey!$AH308)),ISNUMBER(SEARCH("Multiple",Survey!$AH308))))</f>
        <v>1</v>
      </c>
      <c r="BA308" s="32" t="b">
        <f>NOT(ISBLANK(Survey!$AI308))</f>
        <v>0</v>
      </c>
      <c r="BB308" s="16" t="str">
        <f t="shared" si="225"/>
        <v>Fail</v>
      </c>
      <c r="BC308" s="114">
        <f>IF(ABS(Survey!$BA308)&gt;0, 1,0)</f>
        <v>0</v>
      </c>
      <c r="BD308" s="114">
        <f>IF(COUNTBLANK(Survey!$AL308)=0,1,0)</f>
        <v>0</v>
      </c>
      <c r="BE308" s="16" t="str">
        <f t="shared" si="226"/>
        <v>Pass</v>
      </c>
      <c r="BF308" s="114">
        <f>IF(ISBLANK(Survey!$AL308),0,1)</f>
        <v>0</v>
      </c>
      <c r="BG308" s="133">
        <f>COUNTBLANK(Survey!$AM308)</f>
        <v>1</v>
      </c>
      <c r="BH308" s="16" t="str">
        <f t="shared" si="227"/>
        <v>Pass</v>
      </c>
      <c r="BI308" s="114">
        <f>IF(OR(Survey!$AM308="Closed",ISBLANK(Survey!$AM308)),0,1)</f>
        <v>0</v>
      </c>
      <c r="BJ308" s="133">
        <f>IF(ISBLANK(Survey!$AN308),1,0)</f>
        <v>1</v>
      </c>
      <c r="BK308" s="118" t="str">
        <f t="shared" si="228"/>
        <v>Pass</v>
      </c>
      <c r="BL308" s="31" cm="1">
        <f t="array" ref="BL308">SUM(SUMIF(Survey!AO308:AP308,{"&gt;0","&lt;0"})*{1,-1})</f>
        <v>0</v>
      </c>
      <c r="BM308">
        <f t="shared" si="229"/>
        <v>0</v>
      </c>
      <c r="BN308">
        <f t="shared" si="230"/>
        <v>100</v>
      </c>
      <c r="BO308" s="118" t="str">
        <f t="shared" si="231"/>
        <v>Pass</v>
      </c>
      <c r="BP308">
        <f>IF(Survey!AQ308="No",0,1)</f>
        <v>1</v>
      </c>
      <c r="BQ308" s="207">
        <f>MOD((LEN(Survey!AQ308)+2),22)</f>
        <v>2</v>
      </c>
      <c r="BR308">
        <f>IF(Survey!AR308="No",0,1)</f>
        <v>1</v>
      </c>
      <c r="BS308" s="207">
        <f>MOD((LEN(Survey!AR308)+2),22)</f>
        <v>2</v>
      </c>
      <c r="BT308" s="114">
        <f>COUNTBLANK(Survey!$AQ308:$AS308)+COUNTBLANK(Survey!$AU308)</f>
        <v>4</v>
      </c>
      <c r="BU308" s="114">
        <f>IF(Survey!$I308="Yes",1,0)</f>
        <v>0</v>
      </c>
      <c r="BV308" s="114">
        <f>IF(OR(Survey!$M308="Mutual fund",Survey!$M308="Alternative mutual fund",Survey!$M308="Money market"),1,0)</f>
        <v>0</v>
      </c>
      <c r="BW308" s="119">
        <f>IF(OR(Survey!$M308="ETF",Survey!$M308="ETF, alternative mutual fund"),1,0)</f>
        <v>0</v>
      </c>
      <c r="BX308" s="16" t="str">
        <f t="shared" si="232"/>
        <v>Pass</v>
      </c>
      <c r="BY308" s="33">
        <f>IF(ISNUMBER(SEARCH("Other",Survey!$AS308)), 1, 0)</f>
        <v>0</v>
      </c>
      <c r="BZ308" s="58" t="b">
        <f>NOT(ISBLANK(Survey!$AT308))</f>
        <v>0</v>
      </c>
      <c r="CA308" s="16" t="str">
        <f t="shared" si="233"/>
        <v>Pass</v>
      </c>
      <c r="CB308" s="114">
        <f>IF(Survey!$BB308=0, 0,1)</f>
        <v>0</v>
      </c>
      <c r="CC308" s="58">
        <f>Survey!$AV308</f>
        <v>0</v>
      </c>
      <c r="CD308" s="58">
        <f>Survey!$BC308+Survey!$BD308+ABS(Survey!$BE308)-ABS(Survey!$BF308)-ABS(Survey!$BG308)-ABS(Survey!$BL308)</f>
        <v>0</v>
      </c>
      <c r="CE308" s="138">
        <f>Survey!BB308+(ABS(Survey!$BH308)-ABS(Survey!$BI308)+ABS(Survey!$BJ308)-ABS(Survey!$BK308))*0.5</f>
        <v>0</v>
      </c>
      <c r="CF308" s="58">
        <f t="shared" si="234"/>
        <v>0</v>
      </c>
      <c r="CG308" s="58">
        <f>IF(AND($CC308&gt;$CF308-0.2,$CC308&lt;$CF308+0.2,ISBLANK(Survey!$AV308)=FALSE),0,1)</f>
        <v>1</v>
      </c>
      <c r="CH308" s="133">
        <f>IF(ISBLANK(Survey!$AW308),1,0)</f>
        <v>1</v>
      </c>
      <c r="CI308" s="16" t="str">
        <f t="shared" si="235"/>
        <v>Pass</v>
      </c>
      <c r="CJ308" s="114">
        <f>IF(Survey!$BB308=0, 0,1)</f>
        <v>0</v>
      </c>
      <c r="CK308" s="58">
        <f>IF(AND(Survey!$AX308&gt;=0,Survey!$AX308&lt;=0.2,Survey!$AX308&lt;&gt;""),0,1)</f>
        <v>1</v>
      </c>
      <c r="CL308" s="114">
        <f>IF(ISBLANK(Survey!$AY308),1,0)</f>
        <v>1</v>
      </c>
      <c r="CM308" s="16" t="str">
        <f t="shared" si="236"/>
        <v>Fail</v>
      </c>
      <c r="CN308" s="133">
        <f>Survey!$AZ308</f>
        <v>0</v>
      </c>
      <c r="CO308" s="16" t="str">
        <f t="shared" si="237"/>
        <v>Pass</v>
      </c>
      <c r="CP308" s="31">
        <f>Survey!$BA308</f>
        <v>0</v>
      </c>
      <c r="CQ308" s="138">
        <f>Survey!$BB308+Survey!$BC308+Survey!$BD308+ABS(Survey!$BE308)-ABS(Survey!$BF308)-ABS(Survey!$BG308)+ABS(Survey!$BH308)-ABS(Survey!$BI308)+ABS(Survey!$BJ308)-ABS(Survey!$BK308)-ABS(Survey!$BL308)+Survey!$BM308</f>
        <v>0</v>
      </c>
      <c r="CR308" s="30">
        <f t="shared" si="238"/>
        <v>0</v>
      </c>
      <c r="CS308" s="17">
        <f t="shared" si="239"/>
        <v>0</v>
      </c>
      <c r="CT308" s="16" t="str">
        <f t="shared" si="240"/>
        <v>Pass</v>
      </c>
      <c r="CU308" s="33" t="b">
        <f>IF(ABS(Survey!$BM308)=0,TRUE,FALSE)</f>
        <v>1</v>
      </c>
      <c r="CV308" s="32" t="b">
        <f>NOT(ISBLANK(Survey!$BN308))</f>
        <v>0</v>
      </c>
      <c r="CW308" t="str">
        <f t="shared" si="241"/>
        <v>Fail</v>
      </c>
      <c r="CX308" s="25">
        <f>Survey!$BA308</f>
        <v>0</v>
      </c>
      <c r="CY308" s="25" cm="1">
        <f t="array" ref="CY308">SUM(SUMIF(Survey!BP308:BW308,{"&gt;0","&lt;0"})*{1,-1})-SUM(SUMIF(Survey!BY308:CF308,{"&gt;0","&lt;0"})*{1,-1})</f>
        <v>0</v>
      </c>
      <c r="CZ308" s="30" t="str">
        <f t="shared" si="242"/>
        <v>No holdings</v>
      </c>
      <c r="DA308">
        <f t="shared" si="243"/>
        <v>0</v>
      </c>
      <c r="DB308" s="16" t="str">
        <f t="shared" si="244"/>
        <v>Fail</v>
      </c>
      <c r="DC308" s="31">
        <f>Survey!$BA308</f>
        <v>0</v>
      </c>
      <c r="DD308" s="31" cm="1">
        <f t="array" ref="DD308">SUM(SUMIF(Survey!CH308:DA308,{"&gt;0","&lt;0"})*{1,-1})-SUM(SUMIF(Survey!DC308:DV308,{"&gt;0","&lt;0"})*{1,-1})</f>
        <v>0</v>
      </c>
      <c r="DE308" s="30" t="str">
        <f t="shared" si="245"/>
        <v>No holdings</v>
      </c>
      <c r="DF308" s="17">
        <f t="shared" si="246"/>
        <v>0</v>
      </c>
      <c r="DG308" s="16" t="str">
        <f t="shared" si="247"/>
        <v>Pass</v>
      </c>
      <c r="DH308" s="33" t="b">
        <f>IF(ABS(Survey!$DA308)=0,TRUE,FALSE)</f>
        <v>1</v>
      </c>
      <c r="DI308" s="32" t="b">
        <f>NOT(ISBLANK(Survey!$DB308))</f>
        <v>0</v>
      </c>
      <c r="DJ308" s="16" t="str">
        <f t="shared" si="248"/>
        <v>Pass</v>
      </c>
      <c r="DK308" s="33" t="b">
        <f>IF(ABS(Survey!$DV308)=0,TRUE,FALSE)</f>
        <v>1</v>
      </c>
      <c r="DL308" s="32" t="b">
        <f>NOT(ISBLANK(Survey!$DW308))</f>
        <v>0</v>
      </c>
      <c r="DM308" t="str">
        <f t="shared" si="249"/>
        <v>Pass</v>
      </c>
      <c r="DN308" s="25" cm="1">
        <f t="array" ref="DN308">SUM(SUMIF(Survey!CW308,{"&gt;0","&lt;0"})*{1,-1})+SUM(SUMIF(Survey!DR308,{"&gt;0","&lt;0"})*{1,-1})</f>
        <v>0</v>
      </c>
      <c r="DO308" s="25">
        <f>SUM(SUMIF(Survey!DY308:EE308,{"&gt;0","&lt;0"})*{1,-1})+SUM(SUMIF(Survey!EG308:EM308,{"&gt;0","&lt;0"})*{1,-1})</f>
        <v>0</v>
      </c>
      <c r="DP308">
        <f t="shared" si="250"/>
        <v>0</v>
      </c>
      <c r="DQ308">
        <f t="shared" si="251"/>
        <v>0</v>
      </c>
      <c r="DR308" s="16" t="str">
        <f t="shared" si="252"/>
        <v>Pass</v>
      </c>
      <c r="DS308" s="33" t="b">
        <f>IF(ABS(Survey!$EE308)=0,TRUE,FALSE)</f>
        <v>1</v>
      </c>
      <c r="DT308" s="32" t="b">
        <f>NOT(ISBLANK(Survey!EF308))</f>
        <v>0</v>
      </c>
      <c r="DU308" s="16" t="str">
        <f t="shared" si="253"/>
        <v>Pass</v>
      </c>
      <c r="DV308" s="33" t="b">
        <f>IF(ABS(Survey!$EM308)=0,TRUE,FALSE)</f>
        <v>1</v>
      </c>
      <c r="DW308" s="32" t="b">
        <f>NOT(ISBLANK(Survey!$EN308))</f>
        <v>0</v>
      </c>
      <c r="DX308" s="16" t="str">
        <f t="shared" si="254"/>
        <v>Fail</v>
      </c>
      <c r="DY308" s="31">
        <f>SUM(SUMIF(Survey!ET308:EV308,{"&gt;0","&lt;0"})*{1,-1})</f>
        <v>0</v>
      </c>
      <c r="DZ308">
        <f t="shared" si="255"/>
        <v>0</v>
      </c>
      <c r="EA308">
        <f t="shared" si="256"/>
        <v>100</v>
      </c>
      <c r="EB308" s="30" t="b">
        <f>IF(OR(Survey!$M308="ETF",Survey!$M308="ETF, alternative mutual fund",Survey!$M308="Closed-end", Survey!$M308="Split share corp"),TRUE,FALSE)</f>
        <v>0</v>
      </c>
      <c r="EC308" s="16" t="str">
        <f t="shared" si="257"/>
        <v>Fail</v>
      </c>
      <c r="ED308" s="31">
        <f>SUM(SUMIF(Survey!EX308:FD308,{"&gt;0","&lt;0"})*{1,-1})</f>
        <v>0</v>
      </c>
      <c r="EE308">
        <f t="shared" si="258"/>
        <v>0</v>
      </c>
      <c r="EF308" s="17">
        <f t="shared" si="259"/>
        <v>100</v>
      </c>
      <c r="EG308" s="16" t="str">
        <f t="shared" si="260"/>
        <v>Fail</v>
      </c>
      <c r="EH308" s="31">
        <f>SUM(SUMIF(Survey!FF308:FL308,{"&gt;0","&lt;0"})*{1,-1})</f>
        <v>0</v>
      </c>
      <c r="EI308">
        <f t="shared" si="261"/>
        <v>0</v>
      </c>
      <c r="EJ308" s="17">
        <f t="shared" si="262"/>
        <v>100</v>
      </c>
    </row>
    <row r="309" spans="1:140">
      <c r="A309">
        <v>309</v>
      </c>
      <c r="B309" t="str">
        <f t="shared" si="210"/>
        <v>Pass</v>
      </c>
      <c r="C309" t="str">
        <f>IF(COUNTBLANK(Survey!B309:FM309)=$C$2, "Pass", "Fail")</f>
        <v>Pass</v>
      </c>
      <c r="D309" s="16" t="str">
        <f t="shared" si="211"/>
        <v>Fail</v>
      </c>
      <c r="E309" t="str">
        <f>IF(OR(ISBLANK(Survey!AL309),COUNTIF(G309:BJ309,"Fail")),"Fail","Pass")</f>
        <v>Fail</v>
      </c>
      <c r="F309" s="265"/>
      <c r="G309" s="16" t="str">
        <f t="shared" si="212"/>
        <v>Fail</v>
      </c>
      <c r="H309" s="139">
        <f>COUNTBLANK(Survey!B309:D309)+COUNTBLANK(Survey!G309)+COUNTBLANK(Survey!I309)+COUNTBLANK(Survey!K309:M309)+COUNTBLANK(Survey!P309:Q309)+COUNTBLANK(Survey!T309:W309)+COUNTBLANK(Survey!Z309:AC309)+COUNTBLANK(Survey!AF309:AG309)+COUNTBLANK(Survey!AK309:AK309)</f>
        <v>21</v>
      </c>
      <c r="I309" t="str">
        <f t="shared" si="213"/>
        <v>Fail</v>
      </c>
      <c r="J309" t="b">
        <f>IF(Survey!E309="No",TRUE,FALSE)</f>
        <v>0</v>
      </c>
      <c r="K309" s="29" cm="1">
        <f t="array" ref="K309">IF(COUNTA(Survey!$E$4:$E$695)=1, 0, SUM(IF(COUNTIF(Survey!$E$4:$E$695, Survey!$E$4:$E$695)=1,1,0)))</f>
        <v>0</v>
      </c>
      <c r="L309" s="29">
        <f>LEN(Survey!E309)</f>
        <v>0</v>
      </c>
      <c r="M309" s="16" t="str">
        <f t="shared" si="214"/>
        <v>Fail</v>
      </c>
      <c r="N309" t="b">
        <f>IF(Survey!F309="No",TRUE,FALSE)</f>
        <v>0</v>
      </c>
      <c r="O309" t="b">
        <f>Survey!F309=Survey!E309</f>
        <v>1</v>
      </c>
      <c r="P309">
        <f>COUNTIF(Survey!$F$4:$F$695,Survey!F309)</f>
        <v>0</v>
      </c>
      <c r="Q309" s="28">
        <f>LEN(Survey!F309)</f>
        <v>0</v>
      </c>
      <c r="R309" s="16" t="str">
        <f t="shared" si="215"/>
        <v>Pass</v>
      </c>
      <c r="S309" s="29">
        <f>MOD((LEN(Survey!H309)+2),11)</f>
        <v>2</v>
      </c>
      <c r="T309">
        <f>COUNTIF(Survey!$H$4:$H$695,Survey!H309)</f>
        <v>0</v>
      </c>
      <c r="U309" s="28" t="str">
        <f>IF(Survey!$L309="Prospectus fund", "Yes", "No")</f>
        <v>No</v>
      </c>
      <c r="V309" s="16" t="str">
        <f t="shared" si="216"/>
        <v>Pass</v>
      </c>
      <c r="W309" s="29">
        <f>MOD((LEN(Survey!J309)+2),11)</f>
        <v>2</v>
      </c>
      <c r="X309">
        <f>COUNTIF(Survey!$J$4:$J$695,Survey!J309)</f>
        <v>0</v>
      </c>
      <c r="Y309" s="30" t="b">
        <f>IF(OR(Survey!$M309="ETF",Survey!$M309="ETF, alternative mutual fund",Survey!$M309="Closed-end", Survey!$M309="Split share corp", Survey!$I309="Yes"),TRUE,FALSE)</f>
        <v>0</v>
      </c>
      <c r="Z309" s="16" t="str">
        <f>IFERROR(IF(AND(OR(AC309=AD309,AD309 = "Either"),NOT(ISBLANK(Survey!K309))),"Pass","Fail"),"Pass")</f>
        <v>Fail</v>
      </c>
      <c r="AA309" s="31" cm="1">
        <f t="array" ref="AA309">SUM(SUMIF(Survey!CH309:DA309,{"&gt;0","&lt;0"})*{1,-1})</f>
        <v>0</v>
      </c>
      <c r="AB309" s="33" cm="1">
        <f t="array" ref="AB309">SUM(SUMIF(Survey!CK309,{"&gt;0","&lt;0"})*{1,-1})+SUM(SUMIF(Survey!CU309,{"&gt;0","&lt;0"})*{1,-1})</f>
        <v>0</v>
      </c>
      <c r="AC309" s="33">
        <f>Survey!K309</f>
        <v>0</v>
      </c>
      <c r="AD309" s="32" t="str">
        <f t="shared" si="217"/>
        <v>Either</v>
      </c>
      <c r="AE309" s="16" t="str">
        <f t="shared" si="218"/>
        <v>Fail</v>
      </c>
      <c r="AF309" s="58" cm="1">
        <f t="array" ref="AF309">SUM(SUMIF(Survey!CH309:DA309,{"&gt;0","&lt;0"})*{1,-1})+SUM(SUMIF(Survey!DC309:DV309,{"&gt;0","&lt;0"})*{1,-1})</f>
        <v>0</v>
      </c>
      <c r="AG309" s="58">
        <f>IFERROR(AF309/(Survey!$BA309),0)</f>
        <v>0</v>
      </c>
      <c r="AH309" s="104" t="b">
        <f>IF(OR(Survey!$M309="Alternative strategy or hedge",Survey!$M309="Private asset",Survey!$L309="Prospectus fund"),TRUE,FALSE)</f>
        <v>0</v>
      </c>
      <c r="AI309" s="104" t="b">
        <f>NOT(ISBLANK(Survey!$M309))</f>
        <v>0</v>
      </c>
      <c r="AJ309" s="16" t="str">
        <f t="shared" si="219"/>
        <v>Fail</v>
      </c>
      <c r="AK309" t="b">
        <f>IF(Survey!W309="No",TRUE,FALSE)</f>
        <v>0</v>
      </c>
      <c r="AL309" s="119">
        <f>MOD((LEN(Survey!W309)+2),22)</f>
        <v>2</v>
      </c>
      <c r="AM309" t="str">
        <f t="shared" si="220"/>
        <v>Pass</v>
      </c>
      <c r="AN309" s="33" t="b">
        <f>NOT(ISNUMBER(SEARCH("Other",Survey!$Q309)))</f>
        <v>1</v>
      </c>
      <c r="AO309" s="32" t="b">
        <f>NOT(ISBLANK(Survey!$R309))</f>
        <v>0</v>
      </c>
      <c r="AP309" s="16" t="str">
        <f t="shared" si="221"/>
        <v>Pass</v>
      </c>
      <c r="AQ309" s="114">
        <f>COUNTBLANK(Survey!$X309)</f>
        <v>1</v>
      </c>
      <c r="AR309" s="58">
        <f>IF(AND(Survey!L309&lt;&gt;"Exempt fund",OR(Survey!$M309="ETF",Survey!$M309="ETF, alternative mutual fund",Survey!$M309="Mutual fund",Survey!$M309="Alternative mutual fund",Survey!$M309="Money market")),1,0)</f>
        <v>0</v>
      </c>
      <c r="AS309" s="16" t="str">
        <f t="shared" si="222"/>
        <v>Pass</v>
      </c>
      <c r="AT309" s="33" t="b">
        <f>NOT(ISNUMBER(SEARCH("Yes",Survey!$AC309)))</f>
        <v>1</v>
      </c>
      <c r="AU309" s="32" t="b">
        <f>IF(COUNTBLANK(Survey!$AD309:$AE309)=0,TRUE, FALSE)</f>
        <v>0</v>
      </c>
      <c r="AV309" s="16" t="str">
        <f t="shared" si="223"/>
        <v>Pass</v>
      </c>
      <c r="AW309" s="33" t="b">
        <f>NOT(ISNUMBER(SEARCH("Yes",Survey!$AF309)))</f>
        <v>1</v>
      </c>
      <c r="AX309" s="32" t="b">
        <f>NOT(ISBLANK(Survey!$AH309))</f>
        <v>0</v>
      </c>
      <c r="AY309" s="16" t="str">
        <f t="shared" si="224"/>
        <v>Pass</v>
      </c>
      <c r="AZ309" s="33" t="b">
        <f>NOT(OR(ISNUMBER(SEARCH("Other",Survey!$AH309)),ISNUMBER(SEARCH("Multiple",Survey!$AH309))))</f>
        <v>1</v>
      </c>
      <c r="BA309" s="32" t="b">
        <f>NOT(ISBLANK(Survey!$AI309))</f>
        <v>0</v>
      </c>
      <c r="BB309" s="16" t="str">
        <f t="shared" si="225"/>
        <v>Fail</v>
      </c>
      <c r="BC309" s="114">
        <f>IF(ABS(Survey!$BA309)&gt;0, 1,0)</f>
        <v>0</v>
      </c>
      <c r="BD309" s="114">
        <f>IF(COUNTBLANK(Survey!$AL309)=0,1,0)</f>
        <v>0</v>
      </c>
      <c r="BE309" s="16" t="str">
        <f t="shared" si="226"/>
        <v>Pass</v>
      </c>
      <c r="BF309" s="114">
        <f>IF(ISBLANK(Survey!$AL309),0,1)</f>
        <v>0</v>
      </c>
      <c r="BG309" s="133">
        <f>COUNTBLANK(Survey!$AM309)</f>
        <v>1</v>
      </c>
      <c r="BH309" s="16" t="str">
        <f t="shared" si="227"/>
        <v>Pass</v>
      </c>
      <c r="BI309" s="114">
        <f>IF(OR(Survey!$AM309="Closed",ISBLANK(Survey!$AM309)),0,1)</f>
        <v>0</v>
      </c>
      <c r="BJ309" s="133">
        <f>IF(ISBLANK(Survey!$AN309),1,0)</f>
        <v>1</v>
      </c>
      <c r="BK309" s="118" t="str">
        <f t="shared" si="228"/>
        <v>Pass</v>
      </c>
      <c r="BL309" s="31" cm="1">
        <f t="array" ref="BL309">SUM(SUMIF(Survey!AO309:AP309,{"&gt;0","&lt;0"})*{1,-1})</f>
        <v>0</v>
      </c>
      <c r="BM309">
        <f t="shared" si="229"/>
        <v>0</v>
      </c>
      <c r="BN309">
        <f t="shared" si="230"/>
        <v>100</v>
      </c>
      <c r="BO309" s="118" t="str">
        <f t="shared" si="231"/>
        <v>Pass</v>
      </c>
      <c r="BP309">
        <f>IF(Survey!AQ309="No",0,1)</f>
        <v>1</v>
      </c>
      <c r="BQ309" s="207">
        <f>MOD((LEN(Survey!AQ309)+2),22)</f>
        <v>2</v>
      </c>
      <c r="BR309">
        <f>IF(Survey!AR309="No",0,1)</f>
        <v>1</v>
      </c>
      <c r="BS309" s="207">
        <f>MOD((LEN(Survey!AR309)+2),22)</f>
        <v>2</v>
      </c>
      <c r="BT309" s="114">
        <f>COUNTBLANK(Survey!$AQ309:$AS309)+COUNTBLANK(Survey!$AU309)</f>
        <v>4</v>
      </c>
      <c r="BU309" s="114">
        <f>IF(Survey!$I309="Yes",1,0)</f>
        <v>0</v>
      </c>
      <c r="BV309" s="114">
        <f>IF(OR(Survey!$M309="Mutual fund",Survey!$M309="Alternative mutual fund",Survey!$M309="Money market"),1,0)</f>
        <v>0</v>
      </c>
      <c r="BW309" s="119">
        <f>IF(OR(Survey!$M309="ETF",Survey!$M309="ETF, alternative mutual fund"),1,0)</f>
        <v>0</v>
      </c>
      <c r="BX309" s="16" t="str">
        <f t="shared" si="232"/>
        <v>Pass</v>
      </c>
      <c r="BY309" s="33">
        <f>IF(ISNUMBER(SEARCH("Other",Survey!$AS309)), 1, 0)</f>
        <v>0</v>
      </c>
      <c r="BZ309" s="58" t="b">
        <f>NOT(ISBLANK(Survey!$AT309))</f>
        <v>0</v>
      </c>
      <c r="CA309" s="16" t="str">
        <f t="shared" si="233"/>
        <v>Pass</v>
      </c>
      <c r="CB309" s="114">
        <f>IF(Survey!$BB309=0, 0,1)</f>
        <v>0</v>
      </c>
      <c r="CC309" s="58">
        <f>Survey!$AV309</f>
        <v>0</v>
      </c>
      <c r="CD309" s="58">
        <f>Survey!$BC309+Survey!$BD309+ABS(Survey!$BE309)-ABS(Survey!$BF309)-ABS(Survey!$BG309)-ABS(Survey!$BL309)</f>
        <v>0</v>
      </c>
      <c r="CE309" s="138">
        <f>Survey!BB309+(ABS(Survey!$BH309)-ABS(Survey!$BI309)+ABS(Survey!$BJ309)-ABS(Survey!$BK309))*0.5</f>
        <v>0</v>
      </c>
      <c r="CF309" s="58">
        <f t="shared" si="234"/>
        <v>0</v>
      </c>
      <c r="CG309" s="58">
        <f>IF(AND($CC309&gt;$CF309-0.2,$CC309&lt;$CF309+0.2,ISBLANK(Survey!$AV309)=FALSE),0,1)</f>
        <v>1</v>
      </c>
      <c r="CH309" s="133">
        <f>IF(ISBLANK(Survey!$AW309),1,0)</f>
        <v>1</v>
      </c>
      <c r="CI309" s="16" t="str">
        <f t="shared" si="235"/>
        <v>Pass</v>
      </c>
      <c r="CJ309" s="114">
        <f>IF(Survey!$BB309=0, 0,1)</f>
        <v>0</v>
      </c>
      <c r="CK309" s="58">
        <f>IF(AND(Survey!$AX309&gt;=0,Survey!$AX309&lt;=0.2,Survey!$AX309&lt;&gt;""),0,1)</f>
        <v>1</v>
      </c>
      <c r="CL309" s="114">
        <f>IF(ISBLANK(Survey!$AY309),1,0)</f>
        <v>1</v>
      </c>
      <c r="CM309" s="16" t="str">
        <f t="shared" si="236"/>
        <v>Fail</v>
      </c>
      <c r="CN309" s="133">
        <f>Survey!$AZ309</f>
        <v>0</v>
      </c>
      <c r="CO309" s="16" t="str">
        <f t="shared" si="237"/>
        <v>Pass</v>
      </c>
      <c r="CP309" s="31">
        <f>Survey!$BA309</f>
        <v>0</v>
      </c>
      <c r="CQ309" s="138">
        <f>Survey!$BB309+Survey!$BC309+Survey!$BD309+ABS(Survey!$BE309)-ABS(Survey!$BF309)-ABS(Survey!$BG309)+ABS(Survey!$BH309)-ABS(Survey!$BI309)+ABS(Survey!$BJ309)-ABS(Survey!$BK309)-ABS(Survey!$BL309)+Survey!$BM309</f>
        <v>0</v>
      </c>
      <c r="CR309" s="30">
        <f t="shared" si="238"/>
        <v>0</v>
      </c>
      <c r="CS309" s="17">
        <f t="shared" si="239"/>
        <v>0</v>
      </c>
      <c r="CT309" s="16" t="str">
        <f t="shared" si="240"/>
        <v>Pass</v>
      </c>
      <c r="CU309" s="33" t="b">
        <f>IF(ABS(Survey!$BM309)=0,TRUE,FALSE)</f>
        <v>1</v>
      </c>
      <c r="CV309" s="32" t="b">
        <f>NOT(ISBLANK(Survey!$BN309))</f>
        <v>0</v>
      </c>
      <c r="CW309" t="str">
        <f t="shared" si="241"/>
        <v>Fail</v>
      </c>
      <c r="CX309" s="25">
        <f>Survey!$BA309</f>
        <v>0</v>
      </c>
      <c r="CY309" s="25" cm="1">
        <f t="array" ref="CY309">SUM(SUMIF(Survey!BP309:BW309,{"&gt;0","&lt;0"})*{1,-1})-SUM(SUMIF(Survey!BY309:CF309,{"&gt;0","&lt;0"})*{1,-1})</f>
        <v>0</v>
      </c>
      <c r="CZ309" s="30" t="str">
        <f t="shared" si="242"/>
        <v>No holdings</v>
      </c>
      <c r="DA309">
        <f t="shared" si="243"/>
        <v>0</v>
      </c>
      <c r="DB309" s="16" t="str">
        <f t="shared" si="244"/>
        <v>Fail</v>
      </c>
      <c r="DC309" s="31">
        <f>Survey!$BA309</f>
        <v>0</v>
      </c>
      <c r="DD309" s="31" cm="1">
        <f t="array" ref="DD309">SUM(SUMIF(Survey!CH309:DA309,{"&gt;0","&lt;0"})*{1,-1})-SUM(SUMIF(Survey!DC309:DV309,{"&gt;0","&lt;0"})*{1,-1})</f>
        <v>0</v>
      </c>
      <c r="DE309" s="30" t="str">
        <f t="shared" si="245"/>
        <v>No holdings</v>
      </c>
      <c r="DF309" s="17">
        <f t="shared" si="246"/>
        <v>0</v>
      </c>
      <c r="DG309" s="16" t="str">
        <f t="shared" si="247"/>
        <v>Pass</v>
      </c>
      <c r="DH309" s="33" t="b">
        <f>IF(ABS(Survey!$DA309)=0,TRUE,FALSE)</f>
        <v>1</v>
      </c>
      <c r="DI309" s="32" t="b">
        <f>NOT(ISBLANK(Survey!$DB309))</f>
        <v>0</v>
      </c>
      <c r="DJ309" s="16" t="str">
        <f t="shared" si="248"/>
        <v>Pass</v>
      </c>
      <c r="DK309" s="33" t="b">
        <f>IF(ABS(Survey!$DV309)=0,TRUE,FALSE)</f>
        <v>1</v>
      </c>
      <c r="DL309" s="32" t="b">
        <f>NOT(ISBLANK(Survey!$DW309))</f>
        <v>0</v>
      </c>
      <c r="DM309" t="str">
        <f t="shared" si="249"/>
        <v>Pass</v>
      </c>
      <c r="DN309" s="25" cm="1">
        <f t="array" ref="DN309">SUM(SUMIF(Survey!CW309,{"&gt;0","&lt;0"})*{1,-1})+SUM(SUMIF(Survey!DR309,{"&gt;0","&lt;0"})*{1,-1})</f>
        <v>0</v>
      </c>
      <c r="DO309" s="25">
        <f>SUM(SUMIF(Survey!DY309:EE309,{"&gt;0","&lt;0"})*{1,-1})+SUM(SUMIF(Survey!EG309:EM309,{"&gt;0","&lt;0"})*{1,-1})</f>
        <v>0</v>
      </c>
      <c r="DP309">
        <f t="shared" si="250"/>
        <v>0</v>
      </c>
      <c r="DQ309">
        <f t="shared" si="251"/>
        <v>0</v>
      </c>
      <c r="DR309" s="16" t="str">
        <f t="shared" si="252"/>
        <v>Pass</v>
      </c>
      <c r="DS309" s="33" t="b">
        <f>IF(ABS(Survey!$EE309)=0,TRUE,FALSE)</f>
        <v>1</v>
      </c>
      <c r="DT309" s="32" t="b">
        <f>NOT(ISBLANK(Survey!EF309))</f>
        <v>0</v>
      </c>
      <c r="DU309" s="16" t="str">
        <f t="shared" si="253"/>
        <v>Pass</v>
      </c>
      <c r="DV309" s="33" t="b">
        <f>IF(ABS(Survey!$EM309)=0,TRUE,FALSE)</f>
        <v>1</v>
      </c>
      <c r="DW309" s="32" t="b">
        <f>NOT(ISBLANK(Survey!$EN309))</f>
        <v>0</v>
      </c>
      <c r="DX309" s="16" t="str">
        <f t="shared" si="254"/>
        <v>Fail</v>
      </c>
      <c r="DY309" s="31">
        <f>SUM(SUMIF(Survey!ET309:EV309,{"&gt;0","&lt;0"})*{1,-1})</f>
        <v>0</v>
      </c>
      <c r="DZ309">
        <f t="shared" si="255"/>
        <v>0</v>
      </c>
      <c r="EA309">
        <f t="shared" si="256"/>
        <v>100</v>
      </c>
      <c r="EB309" s="30" t="b">
        <f>IF(OR(Survey!$M309="ETF",Survey!$M309="ETF, alternative mutual fund",Survey!$M309="Closed-end", Survey!$M309="Split share corp"),TRUE,FALSE)</f>
        <v>0</v>
      </c>
      <c r="EC309" s="16" t="str">
        <f t="shared" si="257"/>
        <v>Fail</v>
      </c>
      <c r="ED309" s="31">
        <f>SUM(SUMIF(Survey!EX309:FD309,{"&gt;0","&lt;0"})*{1,-1})</f>
        <v>0</v>
      </c>
      <c r="EE309">
        <f t="shared" si="258"/>
        <v>0</v>
      </c>
      <c r="EF309" s="17">
        <f t="shared" si="259"/>
        <v>100</v>
      </c>
      <c r="EG309" s="16" t="str">
        <f t="shared" si="260"/>
        <v>Fail</v>
      </c>
      <c r="EH309" s="31">
        <f>SUM(SUMIF(Survey!FF309:FL309,{"&gt;0","&lt;0"})*{1,-1})</f>
        <v>0</v>
      </c>
      <c r="EI309">
        <f t="shared" si="261"/>
        <v>0</v>
      </c>
      <c r="EJ309" s="17">
        <f t="shared" si="262"/>
        <v>100</v>
      </c>
    </row>
    <row r="310" spans="1:140">
      <c r="A310">
        <v>310</v>
      </c>
      <c r="B310" t="str">
        <f t="shared" si="210"/>
        <v>Pass</v>
      </c>
      <c r="C310" t="str">
        <f>IF(COUNTBLANK(Survey!B310:FM310)=$C$2, "Pass", "Fail")</f>
        <v>Pass</v>
      </c>
      <c r="D310" s="16" t="str">
        <f t="shared" si="211"/>
        <v>Fail</v>
      </c>
      <c r="E310" t="str">
        <f>IF(OR(ISBLANK(Survey!AL310),COUNTIF(G310:BJ310,"Fail")),"Fail","Pass")</f>
        <v>Fail</v>
      </c>
      <c r="F310" s="265"/>
      <c r="G310" s="16" t="str">
        <f t="shared" si="212"/>
        <v>Fail</v>
      </c>
      <c r="H310" s="139">
        <f>COUNTBLANK(Survey!B310:D310)+COUNTBLANK(Survey!G310)+COUNTBLANK(Survey!I310)+COUNTBLANK(Survey!K310:M310)+COUNTBLANK(Survey!P310:Q310)+COUNTBLANK(Survey!T310:W310)+COUNTBLANK(Survey!Z310:AC310)+COUNTBLANK(Survey!AF310:AG310)+COUNTBLANK(Survey!AK310:AK310)</f>
        <v>21</v>
      </c>
      <c r="I310" t="str">
        <f t="shared" si="213"/>
        <v>Fail</v>
      </c>
      <c r="J310" t="b">
        <f>IF(Survey!E310="No",TRUE,FALSE)</f>
        <v>0</v>
      </c>
      <c r="K310" s="29" cm="1">
        <f t="array" ref="K310">IF(COUNTA(Survey!$E$4:$E$695)=1, 0, SUM(IF(COUNTIF(Survey!$E$4:$E$695, Survey!$E$4:$E$695)=1,1,0)))</f>
        <v>0</v>
      </c>
      <c r="L310" s="29">
        <f>LEN(Survey!E310)</f>
        <v>0</v>
      </c>
      <c r="M310" s="16" t="str">
        <f t="shared" si="214"/>
        <v>Fail</v>
      </c>
      <c r="N310" t="b">
        <f>IF(Survey!F310="No",TRUE,FALSE)</f>
        <v>0</v>
      </c>
      <c r="O310" t="b">
        <f>Survey!F310=Survey!E310</f>
        <v>1</v>
      </c>
      <c r="P310">
        <f>COUNTIF(Survey!$F$4:$F$695,Survey!F310)</f>
        <v>0</v>
      </c>
      <c r="Q310" s="28">
        <f>LEN(Survey!F310)</f>
        <v>0</v>
      </c>
      <c r="R310" s="16" t="str">
        <f t="shared" si="215"/>
        <v>Pass</v>
      </c>
      <c r="S310" s="29">
        <f>MOD((LEN(Survey!H310)+2),11)</f>
        <v>2</v>
      </c>
      <c r="T310">
        <f>COUNTIF(Survey!$H$4:$H$695,Survey!H310)</f>
        <v>0</v>
      </c>
      <c r="U310" s="28" t="str">
        <f>IF(Survey!$L310="Prospectus fund", "Yes", "No")</f>
        <v>No</v>
      </c>
      <c r="V310" s="16" t="str">
        <f t="shared" si="216"/>
        <v>Pass</v>
      </c>
      <c r="W310" s="29">
        <f>MOD((LEN(Survey!J310)+2),11)</f>
        <v>2</v>
      </c>
      <c r="X310">
        <f>COUNTIF(Survey!$J$4:$J$695,Survey!J310)</f>
        <v>0</v>
      </c>
      <c r="Y310" s="30" t="b">
        <f>IF(OR(Survey!$M310="ETF",Survey!$M310="ETF, alternative mutual fund",Survey!$M310="Closed-end", Survey!$M310="Split share corp", Survey!$I310="Yes"),TRUE,FALSE)</f>
        <v>0</v>
      </c>
      <c r="Z310" s="16" t="str">
        <f>IFERROR(IF(AND(OR(AC310=AD310,AD310 = "Either"),NOT(ISBLANK(Survey!K310))),"Pass","Fail"),"Pass")</f>
        <v>Fail</v>
      </c>
      <c r="AA310" s="31" cm="1">
        <f t="array" ref="AA310">SUM(SUMIF(Survey!CH310:DA310,{"&gt;0","&lt;0"})*{1,-1})</f>
        <v>0</v>
      </c>
      <c r="AB310" s="33" cm="1">
        <f t="array" ref="AB310">SUM(SUMIF(Survey!CK310,{"&gt;0","&lt;0"})*{1,-1})+SUM(SUMIF(Survey!CU310,{"&gt;0","&lt;0"})*{1,-1})</f>
        <v>0</v>
      </c>
      <c r="AC310" s="33">
        <f>Survey!K310</f>
        <v>0</v>
      </c>
      <c r="AD310" s="32" t="str">
        <f t="shared" si="217"/>
        <v>Either</v>
      </c>
      <c r="AE310" s="16" t="str">
        <f t="shared" si="218"/>
        <v>Fail</v>
      </c>
      <c r="AF310" s="58" cm="1">
        <f t="array" ref="AF310">SUM(SUMIF(Survey!CH310:DA310,{"&gt;0","&lt;0"})*{1,-1})+SUM(SUMIF(Survey!DC310:DV310,{"&gt;0","&lt;0"})*{1,-1})</f>
        <v>0</v>
      </c>
      <c r="AG310" s="58">
        <f>IFERROR(AF310/(Survey!$BA310),0)</f>
        <v>0</v>
      </c>
      <c r="AH310" s="104" t="b">
        <f>IF(OR(Survey!$M310="Alternative strategy or hedge",Survey!$M310="Private asset",Survey!$L310="Prospectus fund"),TRUE,FALSE)</f>
        <v>0</v>
      </c>
      <c r="AI310" s="104" t="b">
        <f>NOT(ISBLANK(Survey!$M310))</f>
        <v>0</v>
      </c>
      <c r="AJ310" s="16" t="str">
        <f t="shared" si="219"/>
        <v>Fail</v>
      </c>
      <c r="AK310" t="b">
        <f>IF(Survey!W310="No",TRUE,FALSE)</f>
        <v>0</v>
      </c>
      <c r="AL310" s="119">
        <f>MOD((LEN(Survey!W310)+2),22)</f>
        <v>2</v>
      </c>
      <c r="AM310" t="str">
        <f t="shared" si="220"/>
        <v>Pass</v>
      </c>
      <c r="AN310" s="33" t="b">
        <f>NOT(ISNUMBER(SEARCH("Other",Survey!$Q310)))</f>
        <v>1</v>
      </c>
      <c r="AO310" s="32" t="b">
        <f>NOT(ISBLANK(Survey!$R310))</f>
        <v>0</v>
      </c>
      <c r="AP310" s="16" t="str">
        <f t="shared" si="221"/>
        <v>Pass</v>
      </c>
      <c r="AQ310" s="114">
        <f>COUNTBLANK(Survey!$X310)</f>
        <v>1</v>
      </c>
      <c r="AR310" s="58">
        <f>IF(AND(Survey!L310&lt;&gt;"Exempt fund",OR(Survey!$M310="ETF",Survey!$M310="ETF, alternative mutual fund",Survey!$M310="Mutual fund",Survey!$M310="Alternative mutual fund",Survey!$M310="Money market")),1,0)</f>
        <v>0</v>
      </c>
      <c r="AS310" s="16" t="str">
        <f t="shared" si="222"/>
        <v>Pass</v>
      </c>
      <c r="AT310" s="33" t="b">
        <f>NOT(ISNUMBER(SEARCH("Yes",Survey!$AC310)))</f>
        <v>1</v>
      </c>
      <c r="AU310" s="32" t="b">
        <f>IF(COUNTBLANK(Survey!$AD310:$AE310)=0,TRUE, FALSE)</f>
        <v>0</v>
      </c>
      <c r="AV310" s="16" t="str">
        <f t="shared" si="223"/>
        <v>Pass</v>
      </c>
      <c r="AW310" s="33" t="b">
        <f>NOT(ISNUMBER(SEARCH("Yes",Survey!$AF310)))</f>
        <v>1</v>
      </c>
      <c r="AX310" s="32" t="b">
        <f>NOT(ISBLANK(Survey!$AH310))</f>
        <v>0</v>
      </c>
      <c r="AY310" s="16" t="str">
        <f t="shared" si="224"/>
        <v>Pass</v>
      </c>
      <c r="AZ310" s="33" t="b">
        <f>NOT(OR(ISNUMBER(SEARCH("Other",Survey!$AH310)),ISNUMBER(SEARCH("Multiple",Survey!$AH310))))</f>
        <v>1</v>
      </c>
      <c r="BA310" s="32" t="b">
        <f>NOT(ISBLANK(Survey!$AI310))</f>
        <v>0</v>
      </c>
      <c r="BB310" s="16" t="str">
        <f t="shared" si="225"/>
        <v>Fail</v>
      </c>
      <c r="BC310" s="114">
        <f>IF(ABS(Survey!$BA310)&gt;0, 1,0)</f>
        <v>0</v>
      </c>
      <c r="BD310" s="114">
        <f>IF(COUNTBLANK(Survey!$AL310)=0,1,0)</f>
        <v>0</v>
      </c>
      <c r="BE310" s="16" t="str">
        <f t="shared" si="226"/>
        <v>Pass</v>
      </c>
      <c r="BF310" s="114">
        <f>IF(ISBLANK(Survey!$AL310),0,1)</f>
        <v>0</v>
      </c>
      <c r="BG310" s="133">
        <f>COUNTBLANK(Survey!$AM310)</f>
        <v>1</v>
      </c>
      <c r="BH310" s="16" t="str">
        <f t="shared" si="227"/>
        <v>Pass</v>
      </c>
      <c r="BI310" s="114">
        <f>IF(OR(Survey!$AM310="Closed",ISBLANK(Survey!$AM310)),0,1)</f>
        <v>0</v>
      </c>
      <c r="BJ310" s="133">
        <f>IF(ISBLANK(Survey!$AN310),1,0)</f>
        <v>1</v>
      </c>
      <c r="BK310" s="118" t="str">
        <f t="shared" si="228"/>
        <v>Pass</v>
      </c>
      <c r="BL310" s="31" cm="1">
        <f t="array" ref="BL310">SUM(SUMIF(Survey!AO310:AP310,{"&gt;0","&lt;0"})*{1,-1})</f>
        <v>0</v>
      </c>
      <c r="BM310">
        <f t="shared" si="229"/>
        <v>0</v>
      </c>
      <c r="BN310">
        <f t="shared" si="230"/>
        <v>100</v>
      </c>
      <c r="BO310" s="118" t="str">
        <f t="shared" si="231"/>
        <v>Pass</v>
      </c>
      <c r="BP310">
        <f>IF(Survey!AQ310="No",0,1)</f>
        <v>1</v>
      </c>
      <c r="BQ310" s="207">
        <f>MOD((LEN(Survey!AQ310)+2),22)</f>
        <v>2</v>
      </c>
      <c r="BR310">
        <f>IF(Survey!AR310="No",0,1)</f>
        <v>1</v>
      </c>
      <c r="BS310" s="207">
        <f>MOD((LEN(Survey!AR310)+2),22)</f>
        <v>2</v>
      </c>
      <c r="BT310" s="114">
        <f>COUNTBLANK(Survey!$AQ310:$AS310)+COUNTBLANK(Survey!$AU310)</f>
        <v>4</v>
      </c>
      <c r="BU310" s="114">
        <f>IF(Survey!$I310="Yes",1,0)</f>
        <v>0</v>
      </c>
      <c r="BV310" s="114">
        <f>IF(OR(Survey!$M310="Mutual fund",Survey!$M310="Alternative mutual fund",Survey!$M310="Money market"),1,0)</f>
        <v>0</v>
      </c>
      <c r="BW310" s="119">
        <f>IF(OR(Survey!$M310="ETF",Survey!$M310="ETF, alternative mutual fund"),1,0)</f>
        <v>0</v>
      </c>
      <c r="BX310" s="16" t="str">
        <f t="shared" si="232"/>
        <v>Pass</v>
      </c>
      <c r="BY310" s="33">
        <f>IF(ISNUMBER(SEARCH("Other",Survey!$AS310)), 1, 0)</f>
        <v>0</v>
      </c>
      <c r="BZ310" s="58" t="b">
        <f>NOT(ISBLANK(Survey!$AT310))</f>
        <v>0</v>
      </c>
      <c r="CA310" s="16" t="str">
        <f t="shared" si="233"/>
        <v>Pass</v>
      </c>
      <c r="CB310" s="114">
        <f>IF(Survey!$BB310=0, 0,1)</f>
        <v>0</v>
      </c>
      <c r="CC310" s="58">
        <f>Survey!$AV310</f>
        <v>0</v>
      </c>
      <c r="CD310" s="58">
        <f>Survey!$BC310+Survey!$BD310+ABS(Survey!$BE310)-ABS(Survey!$BF310)-ABS(Survey!$BG310)-ABS(Survey!$BL310)</f>
        <v>0</v>
      </c>
      <c r="CE310" s="138">
        <f>Survey!BB310+(ABS(Survey!$BH310)-ABS(Survey!$BI310)+ABS(Survey!$BJ310)-ABS(Survey!$BK310))*0.5</f>
        <v>0</v>
      </c>
      <c r="CF310" s="58">
        <f t="shared" si="234"/>
        <v>0</v>
      </c>
      <c r="CG310" s="58">
        <f>IF(AND($CC310&gt;$CF310-0.2,$CC310&lt;$CF310+0.2,ISBLANK(Survey!$AV310)=FALSE),0,1)</f>
        <v>1</v>
      </c>
      <c r="CH310" s="133">
        <f>IF(ISBLANK(Survey!$AW310),1,0)</f>
        <v>1</v>
      </c>
      <c r="CI310" s="16" t="str">
        <f t="shared" si="235"/>
        <v>Pass</v>
      </c>
      <c r="CJ310" s="114">
        <f>IF(Survey!$BB310=0, 0,1)</f>
        <v>0</v>
      </c>
      <c r="CK310" s="58">
        <f>IF(AND(Survey!$AX310&gt;=0,Survey!$AX310&lt;=0.2,Survey!$AX310&lt;&gt;""),0,1)</f>
        <v>1</v>
      </c>
      <c r="CL310" s="114">
        <f>IF(ISBLANK(Survey!$AY310),1,0)</f>
        <v>1</v>
      </c>
      <c r="CM310" s="16" t="str">
        <f t="shared" si="236"/>
        <v>Fail</v>
      </c>
      <c r="CN310" s="133">
        <f>Survey!$AZ310</f>
        <v>0</v>
      </c>
      <c r="CO310" s="16" t="str">
        <f t="shared" si="237"/>
        <v>Pass</v>
      </c>
      <c r="CP310" s="31">
        <f>Survey!$BA310</f>
        <v>0</v>
      </c>
      <c r="CQ310" s="138">
        <f>Survey!$BB310+Survey!$BC310+Survey!$BD310+ABS(Survey!$BE310)-ABS(Survey!$BF310)-ABS(Survey!$BG310)+ABS(Survey!$BH310)-ABS(Survey!$BI310)+ABS(Survey!$BJ310)-ABS(Survey!$BK310)-ABS(Survey!$BL310)+Survey!$BM310</f>
        <v>0</v>
      </c>
      <c r="CR310" s="30">
        <f t="shared" si="238"/>
        <v>0</v>
      </c>
      <c r="CS310" s="17">
        <f t="shared" si="239"/>
        <v>0</v>
      </c>
      <c r="CT310" s="16" t="str">
        <f t="shared" si="240"/>
        <v>Pass</v>
      </c>
      <c r="CU310" s="33" t="b">
        <f>IF(ABS(Survey!$BM310)=0,TRUE,FALSE)</f>
        <v>1</v>
      </c>
      <c r="CV310" s="32" t="b">
        <f>NOT(ISBLANK(Survey!$BN310))</f>
        <v>0</v>
      </c>
      <c r="CW310" t="str">
        <f t="shared" si="241"/>
        <v>Fail</v>
      </c>
      <c r="CX310" s="25">
        <f>Survey!$BA310</f>
        <v>0</v>
      </c>
      <c r="CY310" s="25" cm="1">
        <f t="array" ref="CY310">SUM(SUMIF(Survey!BP310:BW310,{"&gt;0","&lt;0"})*{1,-1})-SUM(SUMIF(Survey!BY310:CF310,{"&gt;0","&lt;0"})*{1,-1})</f>
        <v>0</v>
      </c>
      <c r="CZ310" s="30" t="str">
        <f t="shared" si="242"/>
        <v>No holdings</v>
      </c>
      <c r="DA310">
        <f t="shared" si="243"/>
        <v>0</v>
      </c>
      <c r="DB310" s="16" t="str">
        <f t="shared" si="244"/>
        <v>Fail</v>
      </c>
      <c r="DC310" s="31">
        <f>Survey!$BA310</f>
        <v>0</v>
      </c>
      <c r="DD310" s="31" cm="1">
        <f t="array" ref="DD310">SUM(SUMIF(Survey!CH310:DA310,{"&gt;0","&lt;0"})*{1,-1})-SUM(SUMIF(Survey!DC310:DV310,{"&gt;0","&lt;0"})*{1,-1})</f>
        <v>0</v>
      </c>
      <c r="DE310" s="30" t="str">
        <f t="shared" si="245"/>
        <v>No holdings</v>
      </c>
      <c r="DF310" s="17">
        <f t="shared" si="246"/>
        <v>0</v>
      </c>
      <c r="DG310" s="16" t="str">
        <f t="shared" si="247"/>
        <v>Pass</v>
      </c>
      <c r="DH310" s="33" t="b">
        <f>IF(ABS(Survey!$DA310)=0,TRUE,FALSE)</f>
        <v>1</v>
      </c>
      <c r="DI310" s="32" t="b">
        <f>NOT(ISBLANK(Survey!$DB310))</f>
        <v>0</v>
      </c>
      <c r="DJ310" s="16" t="str">
        <f t="shared" si="248"/>
        <v>Pass</v>
      </c>
      <c r="DK310" s="33" t="b">
        <f>IF(ABS(Survey!$DV310)=0,TRUE,FALSE)</f>
        <v>1</v>
      </c>
      <c r="DL310" s="32" t="b">
        <f>NOT(ISBLANK(Survey!$DW310))</f>
        <v>0</v>
      </c>
      <c r="DM310" t="str">
        <f t="shared" si="249"/>
        <v>Pass</v>
      </c>
      <c r="DN310" s="25" cm="1">
        <f t="array" ref="DN310">SUM(SUMIF(Survey!CW310,{"&gt;0","&lt;0"})*{1,-1})+SUM(SUMIF(Survey!DR310,{"&gt;0","&lt;0"})*{1,-1})</f>
        <v>0</v>
      </c>
      <c r="DO310" s="25">
        <f>SUM(SUMIF(Survey!DY310:EE310,{"&gt;0","&lt;0"})*{1,-1})+SUM(SUMIF(Survey!EG310:EM310,{"&gt;0","&lt;0"})*{1,-1})</f>
        <v>0</v>
      </c>
      <c r="DP310">
        <f t="shared" si="250"/>
        <v>0</v>
      </c>
      <c r="DQ310">
        <f t="shared" si="251"/>
        <v>0</v>
      </c>
      <c r="DR310" s="16" t="str">
        <f t="shared" si="252"/>
        <v>Pass</v>
      </c>
      <c r="DS310" s="33" t="b">
        <f>IF(ABS(Survey!$EE310)=0,TRUE,FALSE)</f>
        <v>1</v>
      </c>
      <c r="DT310" s="32" t="b">
        <f>NOT(ISBLANK(Survey!EF310))</f>
        <v>0</v>
      </c>
      <c r="DU310" s="16" t="str">
        <f t="shared" si="253"/>
        <v>Pass</v>
      </c>
      <c r="DV310" s="33" t="b">
        <f>IF(ABS(Survey!$EM310)=0,TRUE,FALSE)</f>
        <v>1</v>
      </c>
      <c r="DW310" s="32" t="b">
        <f>NOT(ISBLANK(Survey!$EN310))</f>
        <v>0</v>
      </c>
      <c r="DX310" s="16" t="str">
        <f t="shared" si="254"/>
        <v>Fail</v>
      </c>
      <c r="DY310" s="31">
        <f>SUM(SUMIF(Survey!ET310:EV310,{"&gt;0","&lt;0"})*{1,-1})</f>
        <v>0</v>
      </c>
      <c r="DZ310">
        <f t="shared" si="255"/>
        <v>0</v>
      </c>
      <c r="EA310">
        <f t="shared" si="256"/>
        <v>100</v>
      </c>
      <c r="EB310" s="30" t="b">
        <f>IF(OR(Survey!$M310="ETF",Survey!$M310="ETF, alternative mutual fund",Survey!$M310="Closed-end", Survey!$M310="Split share corp"),TRUE,FALSE)</f>
        <v>0</v>
      </c>
      <c r="EC310" s="16" t="str">
        <f t="shared" si="257"/>
        <v>Fail</v>
      </c>
      <c r="ED310" s="31">
        <f>SUM(SUMIF(Survey!EX310:FD310,{"&gt;0","&lt;0"})*{1,-1})</f>
        <v>0</v>
      </c>
      <c r="EE310">
        <f t="shared" si="258"/>
        <v>0</v>
      </c>
      <c r="EF310" s="17">
        <f t="shared" si="259"/>
        <v>100</v>
      </c>
      <c r="EG310" s="16" t="str">
        <f t="shared" si="260"/>
        <v>Fail</v>
      </c>
      <c r="EH310" s="31">
        <f>SUM(SUMIF(Survey!FF310:FL310,{"&gt;0","&lt;0"})*{1,-1})</f>
        <v>0</v>
      </c>
      <c r="EI310">
        <f t="shared" si="261"/>
        <v>0</v>
      </c>
      <c r="EJ310" s="17">
        <f t="shared" si="262"/>
        <v>100</v>
      </c>
    </row>
    <row r="311" spans="1:140">
      <c r="A311">
        <v>311</v>
      </c>
      <c r="B311" t="str">
        <f t="shared" si="210"/>
        <v>Pass</v>
      </c>
      <c r="C311" t="str">
        <f>IF(COUNTBLANK(Survey!B311:FM311)=$C$2, "Pass", "Fail")</f>
        <v>Pass</v>
      </c>
      <c r="D311" s="16" t="str">
        <f t="shared" si="211"/>
        <v>Fail</v>
      </c>
      <c r="E311" t="str">
        <f>IF(OR(ISBLANK(Survey!AL311),COUNTIF(G311:BJ311,"Fail")),"Fail","Pass")</f>
        <v>Fail</v>
      </c>
      <c r="F311" s="265"/>
      <c r="G311" s="16" t="str">
        <f t="shared" si="212"/>
        <v>Fail</v>
      </c>
      <c r="H311" s="139">
        <f>COUNTBLANK(Survey!B311:D311)+COUNTBLANK(Survey!G311)+COUNTBLANK(Survey!I311)+COUNTBLANK(Survey!K311:M311)+COUNTBLANK(Survey!P311:Q311)+COUNTBLANK(Survey!T311:W311)+COUNTBLANK(Survey!Z311:AC311)+COUNTBLANK(Survey!AF311:AG311)+COUNTBLANK(Survey!AK311:AK311)</f>
        <v>21</v>
      </c>
      <c r="I311" t="str">
        <f t="shared" si="213"/>
        <v>Fail</v>
      </c>
      <c r="J311" t="b">
        <f>IF(Survey!E311="No",TRUE,FALSE)</f>
        <v>0</v>
      </c>
      <c r="K311" s="29" cm="1">
        <f t="array" ref="K311">IF(COUNTA(Survey!$E$4:$E$695)=1, 0, SUM(IF(COUNTIF(Survey!$E$4:$E$695, Survey!$E$4:$E$695)=1,1,0)))</f>
        <v>0</v>
      </c>
      <c r="L311" s="29">
        <f>LEN(Survey!E311)</f>
        <v>0</v>
      </c>
      <c r="M311" s="16" t="str">
        <f t="shared" si="214"/>
        <v>Fail</v>
      </c>
      <c r="N311" t="b">
        <f>IF(Survey!F311="No",TRUE,FALSE)</f>
        <v>0</v>
      </c>
      <c r="O311" t="b">
        <f>Survey!F311=Survey!E311</f>
        <v>1</v>
      </c>
      <c r="P311">
        <f>COUNTIF(Survey!$F$4:$F$695,Survey!F311)</f>
        <v>0</v>
      </c>
      <c r="Q311" s="28">
        <f>LEN(Survey!F311)</f>
        <v>0</v>
      </c>
      <c r="R311" s="16" t="str">
        <f t="shared" si="215"/>
        <v>Pass</v>
      </c>
      <c r="S311" s="29">
        <f>MOD((LEN(Survey!H311)+2),11)</f>
        <v>2</v>
      </c>
      <c r="T311">
        <f>COUNTIF(Survey!$H$4:$H$695,Survey!H311)</f>
        <v>0</v>
      </c>
      <c r="U311" s="28" t="str">
        <f>IF(Survey!$L311="Prospectus fund", "Yes", "No")</f>
        <v>No</v>
      </c>
      <c r="V311" s="16" t="str">
        <f t="shared" si="216"/>
        <v>Pass</v>
      </c>
      <c r="W311" s="29">
        <f>MOD((LEN(Survey!J311)+2),11)</f>
        <v>2</v>
      </c>
      <c r="X311">
        <f>COUNTIF(Survey!$J$4:$J$695,Survey!J311)</f>
        <v>0</v>
      </c>
      <c r="Y311" s="30" t="b">
        <f>IF(OR(Survey!$M311="ETF",Survey!$M311="ETF, alternative mutual fund",Survey!$M311="Closed-end", Survey!$M311="Split share corp", Survey!$I311="Yes"),TRUE,FALSE)</f>
        <v>0</v>
      </c>
      <c r="Z311" s="16" t="str">
        <f>IFERROR(IF(AND(OR(AC311=AD311,AD311 = "Either"),NOT(ISBLANK(Survey!K311))),"Pass","Fail"),"Pass")</f>
        <v>Fail</v>
      </c>
      <c r="AA311" s="31" cm="1">
        <f t="array" ref="AA311">SUM(SUMIF(Survey!CH311:DA311,{"&gt;0","&lt;0"})*{1,-1})</f>
        <v>0</v>
      </c>
      <c r="AB311" s="33" cm="1">
        <f t="array" ref="AB311">SUM(SUMIF(Survey!CK311,{"&gt;0","&lt;0"})*{1,-1})+SUM(SUMIF(Survey!CU311,{"&gt;0","&lt;0"})*{1,-1})</f>
        <v>0</v>
      </c>
      <c r="AC311" s="33">
        <f>Survey!K311</f>
        <v>0</v>
      </c>
      <c r="AD311" s="32" t="str">
        <f t="shared" si="217"/>
        <v>Either</v>
      </c>
      <c r="AE311" s="16" t="str">
        <f t="shared" si="218"/>
        <v>Fail</v>
      </c>
      <c r="AF311" s="58" cm="1">
        <f t="array" ref="AF311">SUM(SUMIF(Survey!CH311:DA311,{"&gt;0","&lt;0"})*{1,-1})+SUM(SUMIF(Survey!DC311:DV311,{"&gt;0","&lt;0"})*{1,-1})</f>
        <v>0</v>
      </c>
      <c r="AG311" s="58">
        <f>IFERROR(AF311/(Survey!$BA311),0)</f>
        <v>0</v>
      </c>
      <c r="AH311" s="104" t="b">
        <f>IF(OR(Survey!$M311="Alternative strategy or hedge",Survey!$M311="Private asset",Survey!$L311="Prospectus fund"),TRUE,FALSE)</f>
        <v>0</v>
      </c>
      <c r="AI311" s="104" t="b">
        <f>NOT(ISBLANK(Survey!$M311))</f>
        <v>0</v>
      </c>
      <c r="AJ311" s="16" t="str">
        <f t="shared" si="219"/>
        <v>Fail</v>
      </c>
      <c r="AK311" t="b">
        <f>IF(Survey!W311="No",TRUE,FALSE)</f>
        <v>0</v>
      </c>
      <c r="AL311" s="119">
        <f>MOD((LEN(Survey!W311)+2),22)</f>
        <v>2</v>
      </c>
      <c r="AM311" t="str">
        <f t="shared" si="220"/>
        <v>Pass</v>
      </c>
      <c r="AN311" s="33" t="b">
        <f>NOT(ISNUMBER(SEARCH("Other",Survey!$Q311)))</f>
        <v>1</v>
      </c>
      <c r="AO311" s="32" t="b">
        <f>NOT(ISBLANK(Survey!$R311))</f>
        <v>0</v>
      </c>
      <c r="AP311" s="16" t="str">
        <f t="shared" si="221"/>
        <v>Pass</v>
      </c>
      <c r="AQ311" s="114">
        <f>COUNTBLANK(Survey!$X311)</f>
        <v>1</v>
      </c>
      <c r="AR311" s="58">
        <f>IF(AND(Survey!L311&lt;&gt;"Exempt fund",OR(Survey!$M311="ETF",Survey!$M311="ETF, alternative mutual fund",Survey!$M311="Mutual fund",Survey!$M311="Alternative mutual fund",Survey!$M311="Money market")),1,0)</f>
        <v>0</v>
      </c>
      <c r="AS311" s="16" t="str">
        <f t="shared" si="222"/>
        <v>Pass</v>
      </c>
      <c r="AT311" s="33" t="b">
        <f>NOT(ISNUMBER(SEARCH("Yes",Survey!$AC311)))</f>
        <v>1</v>
      </c>
      <c r="AU311" s="32" t="b">
        <f>IF(COUNTBLANK(Survey!$AD311:$AE311)=0,TRUE, FALSE)</f>
        <v>0</v>
      </c>
      <c r="AV311" s="16" t="str">
        <f t="shared" si="223"/>
        <v>Pass</v>
      </c>
      <c r="AW311" s="33" t="b">
        <f>NOT(ISNUMBER(SEARCH("Yes",Survey!$AF311)))</f>
        <v>1</v>
      </c>
      <c r="AX311" s="32" t="b">
        <f>NOT(ISBLANK(Survey!$AH311))</f>
        <v>0</v>
      </c>
      <c r="AY311" s="16" t="str">
        <f t="shared" si="224"/>
        <v>Pass</v>
      </c>
      <c r="AZ311" s="33" t="b">
        <f>NOT(OR(ISNUMBER(SEARCH("Other",Survey!$AH311)),ISNUMBER(SEARCH("Multiple",Survey!$AH311))))</f>
        <v>1</v>
      </c>
      <c r="BA311" s="32" t="b">
        <f>NOT(ISBLANK(Survey!$AI311))</f>
        <v>0</v>
      </c>
      <c r="BB311" s="16" t="str">
        <f t="shared" si="225"/>
        <v>Fail</v>
      </c>
      <c r="BC311" s="114">
        <f>IF(ABS(Survey!$BA311)&gt;0, 1,0)</f>
        <v>0</v>
      </c>
      <c r="BD311" s="114">
        <f>IF(COUNTBLANK(Survey!$AL311)=0,1,0)</f>
        <v>0</v>
      </c>
      <c r="BE311" s="16" t="str">
        <f t="shared" si="226"/>
        <v>Pass</v>
      </c>
      <c r="BF311" s="114">
        <f>IF(ISBLANK(Survey!$AL311),0,1)</f>
        <v>0</v>
      </c>
      <c r="BG311" s="133">
        <f>COUNTBLANK(Survey!$AM311)</f>
        <v>1</v>
      </c>
      <c r="BH311" s="16" t="str">
        <f t="shared" si="227"/>
        <v>Pass</v>
      </c>
      <c r="BI311" s="114">
        <f>IF(OR(Survey!$AM311="Closed",ISBLANK(Survey!$AM311)),0,1)</f>
        <v>0</v>
      </c>
      <c r="BJ311" s="133">
        <f>IF(ISBLANK(Survey!$AN311),1,0)</f>
        <v>1</v>
      </c>
      <c r="BK311" s="118" t="str">
        <f t="shared" si="228"/>
        <v>Pass</v>
      </c>
      <c r="BL311" s="31" cm="1">
        <f t="array" ref="BL311">SUM(SUMIF(Survey!AO311:AP311,{"&gt;0","&lt;0"})*{1,-1})</f>
        <v>0</v>
      </c>
      <c r="BM311">
        <f t="shared" si="229"/>
        <v>0</v>
      </c>
      <c r="BN311">
        <f t="shared" si="230"/>
        <v>100</v>
      </c>
      <c r="BO311" s="118" t="str">
        <f t="shared" si="231"/>
        <v>Pass</v>
      </c>
      <c r="BP311">
        <f>IF(Survey!AQ311="No",0,1)</f>
        <v>1</v>
      </c>
      <c r="BQ311" s="207">
        <f>MOD((LEN(Survey!AQ311)+2),22)</f>
        <v>2</v>
      </c>
      <c r="BR311">
        <f>IF(Survey!AR311="No",0,1)</f>
        <v>1</v>
      </c>
      <c r="BS311" s="207">
        <f>MOD((LEN(Survey!AR311)+2),22)</f>
        <v>2</v>
      </c>
      <c r="BT311" s="114">
        <f>COUNTBLANK(Survey!$AQ311:$AS311)+COUNTBLANK(Survey!$AU311)</f>
        <v>4</v>
      </c>
      <c r="BU311" s="114">
        <f>IF(Survey!$I311="Yes",1,0)</f>
        <v>0</v>
      </c>
      <c r="BV311" s="114">
        <f>IF(OR(Survey!$M311="Mutual fund",Survey!$M311="Alternative mutual fund",Survey!$M311="Money market"),1,0)</f>
        <v>0</v>
      </c>
      <c r="BW311" s="119">
        <f>IF(OR(Survey!$M311="ETF",Survey!$M311="ETF, alternative mutual fund"),1,0)</f>
        <v>0</v>
      </c>
      <c r="BX311" s="16" t="str">
        <f t="shared" si="232"/>
        <v>Pass</v>
      </c>
      <c r="BY311" s="33">
        <f>IF(ISNUMBER(SEARCH("Other",Survey!$AS311)), 1, 0)</f>
        <v>0</v>
      </c>
      <c r="BZ311" s="58" t="b">
        <f>NOT(ISBLANK(Survey!$AT311))</f>
        <v>0</v>
      </c>
      <c r="CA311" s="16" t="str">
        <f t="shared" si="233"/>
        <v>Pass</v>
      </c>
      <c r="CB311" s="114">
        <f>IF(Survey!$BB311=0, 0,1)</f>
        <v>0</v>
      </c>
      <c r="CC311" s="58">
        <f>Survey!$AV311</f>
        <v>0</v>
      </c>
      <c r="CD311" s="58">
        <f>Survey!$BC311+Survey!$BD311+ABS(Survey!$BE311)-ABS(Survey!$BF311)-ABS(Survey!$BG311)-ABS(Survey!$BL311)</f>
        <v>0</v>
      </c>
      <c r="CE311" s="138">
        <f>Survey!BB311+(ABS(Survey!$BH311)-ABS(Survey!$BI311)+ABS(Survey!$BJ311)-ABS(Survey!$BK311))*0.5</f>
        <v>0</v>
      </c>
      <c r="CF311" s="58">
        <f t="shared" si="234"/>
        <v>0</v>
      </c>
      <c r="CG311" s="58">
        <f>IF(AND($CC311&gt;$CF311-0.2,$CC311&lt;$CF311+0.2,ISBLANK(Survey!$AV311)=FALSE),0,1)</f>
        <v>1</v>
      </c>
      <c r="CH311" s="133">
        <f>IF(ISBLANK(Survey!$AW311),1,0)</f>
        <v>1</v>
      </c>
      <c r="CI311" s="16" t="str">
        <f t="shared" si="235"/>
        <v>Pass</v>
      </c>
      <c r="CJ311" s="114">
        <f>IF(Survey!$BB311=0, 0,1)</f>
        <v>0</v>
      </c>
      <c r="CK311" s="58">
        <f>IF(AND(Survey!$AX311&gt;=0,Survey!$AX311&lt;=0.2,Survey!$AX311&lt;&gt;""),0,1)</f>
        <v>1</v>
      </c>
      <c r="CL311" s="114">
        <f>IF(ISBLANK(Survey!$AY311),1,0)</f>
        <v>1</v>
      </c>
      <c r="CM311" s="16" t="str">
        <f t="shared" si="236"/>
        <v>Fail</v>
      </c>
      <c r="CN311" s="133">
        <f>Survey!$AZ311</f>
        <v>0</v>
      </c>
      <c r="CO311" s="16" t="str">
        <f t="shared" si="237"/>
        <v>Pass</v>
      </c>
      <c r="CP311" s="31">
        <f>Survey!$BA311</f>
        <v>0</v>
      </c>
      <c r="CQ311" s="138">
        <f>Survey!$BB311+Survey!$BC311+Survey!$BD311+ABS(Survey!$BE311)-ABS(Survey!$BF311)-ABS(Survey!$BG311)+ABS(Survey!$BH311)-ABS(Survey!$BI311)+ABS(Survey!$BJ311)-ABS(Survey!$BK311)-ABS(Survey!$BL311)+Survey!$BM311</f>
        <v>0</v>
      </c>
      <c r="CR311" s="30">
        <f t="shared" si="238"/>
        <v>0</v>
      </c>
      <c r="CS311" s="17">
        <f t="shared" si="239"/>
        <v>0</v>
      </c>
      <c r="CT311" s="16" t="str">
        <f t="shared" si="240"/>
        <v>Pass</v>
      </c>
      <c r="CU311" s="33" t="b">
        <f>IF(ABS(Survey!$BM311)=0,TRUE,FALSE)</f>
        <v>1</v>
      </c>
      <c r="CV311" s="32" t="b">
        <f>NOT(ISBLANK(Survey!$BN311))</f>
        <v>0</v>
      </c>
      <c r="CW311" t="str">
        <f t="shared" si="241"/>
        <v>Fail</v>
      </c>
      <c r="CX311" s="25">
        <f>Survey!$BA311</f>
        <v>0</v>
      </c>
      <c r="CY311" s="25" cm="1">
        <f t="array" ref="CY311">SUM(SUMIF(Survey!BP311:BW311,{"&gt;0","&lt;0"})*{1,-1})-SUM(SUMIF(Survey!BY311:CF311,{"&gt;0","&lt;0"})*{1,-1})</f>
        <v>0</v>
      </c>
      <c r="CZ311" s="30" t="str">
        <f t="shared" si="242"/>
        <v>No holdings</v>
      </c>
      <c r="DA311">
        <f t="shared" si="243"/>
        <v>0</v>
      </c>
      <c r="DB311" s="16" t="str">
        <f t="shared" si="244"/>
        <v>Fail</v>
      </c>
      <c r="DC311" s="31">
        <f>Survey!$BA311</f>
        <v>0</v>
      </c>
      <c r="DD311" s="31" cm="1">
        <f t="array" ref="DD311">SUM(SUMIF(Survey!CH311:DA311,{"&gt;0","&lt;0"})*{1,-1})-SUM(SUMIF(Survey!DC311:DV311,{"&gt;0","&lt;0"})*{1,-1})</f>
        <v>0</v>
      </c>
      <c r="DE311" s="30" t="str">
        <f t="shared" si="245"/>
        <v>No holdings</v>
      </c>
      <c r="DF311" s="17">
        <f t="shared" si="246"/>
        <v>0</v>
      </c>
      <c r="DG311" s="16" t="str">
        <f t="shared" si="247"/>
        <v>Pass</v>
      </c>
      <c r="DH311" s="33" t="b">
        <f>IF(ABS(Survey!$DA311)=0,TRUE,FALSE)</f>
        <v>1</v>
      </c>
      <c r="DI311" s="32" t="b">
        <f>NOT(ISBLANK(Survey!$DB311))</f>
        <v>0</v>
      </c>
      <c r="DJ311" s="16" t="str">
        <f t="shared" si="248"/>
        <v>Pass</v>
      </c>
      <c r="DK311" s="33" t="b">
        <f>IF(ABS(Survey!$DV311)=0,TRUE,FALSE)</f>
        <v>1</v>
      </c>
      <c r="DL311" s="32" t="b">
        <f>NOT(ISBLANK(Survey!$DW311))</f>
        <v>0</v>
      </c>
      <c r="DM311" t="str">
        <f t="shared" si="249"/>
        <v>Pass</v>
      </c>
      <c r="DN311" s="25" cm="1">
        <f t="array" ref="DN311">SUM(SUMIF(Survey!CW311,{"&gt;0","&lt;0"})*{1,-1})+SUM(SUMIF(Survey!DR311,{"&gt;0","&lt;0"})*{1,-1})</f>
        <v>0</v>
      </c>
      <c r="DO311" s="25">
        <f>SUM(SUMIF(Survey!DY311:EE311,{"&gt;0","&lt;0"})*{1,-1})+SUM(SUMIF(Survey!EG311:EM311,{"&gt;0","&lt;0"})*{1,-1})</f>
        <v>0</v>
      </c>
      <c r="DP311">
        <f t="shared" si="250"/>
        <v>0</v>
      </c>
      <c r="DQ311">
        <f t="shared" si="251"/>
        <v>0</v>
      </c>
      <c r="DR311" s="16" t="str">
        <f t="shared" si="252"/>
        <v>Pass</v>
      </c>
      <c r="DS311" s="33" t="b">
        <f>IF(ABS(Survey!$EE311)=0,TRUE,FALSE)</f>
        <v>1</v>
      </c>
      <c r="DT311" s="32" t="b">
        <f>NOT(ISBLANK(Survey!EF311))</f>
        <v>0</v>
      </c>
      <c r="DU311" s="16" t="str">
        <f t="shared" si="253"/>
        <v>Pass</v>
      </c>
      <c r="DV311" s="33" t="b">
        <f>IF(ABS(Survey!$EM311)=0,TRUE,FALSE)</f>
        <v>1</v>
      </c>
      <c r="DW311" s="32" t="b">
        <f>NOT(ISBLANK(Survey!$EN311))</f>
        <v>0</v>
      </c>
      <c r="DX311" s="16" t="str">
        <f t="shared" si="254"/>
        <v>Fail</v>
      </c>
      <c r="DY311" s="31">
        <f>SUM(SUMIF(Survey!ET311:EV311,{"&gt;0","&lt;0"})*{1,-1})</f>
        <v>0</v>
      </c>
      <c r="DZ311">
        <f t="shared" si="255"/>
        <v>0</v>
      </c>
      <c r="EA311">
        <f t="shared" si="256"/>
        <v>100</v>
      </c>
      <c r="EB311" s="30" t="b">
        <f>IF(OR(Survey!$M311="ETF",Survey!$M311="ETF, alternative mutual fund",Survey!$M311="Closed-end", Survey!$M311="Split share corp"),TRUE,FALSE)</f>
        <v>0</v>
      </c>
      <c r="EC311" s="16" t="str">
        <f t="shared" si="257"/>
        <v>Fail</v>
      </c>
      <c r="ED311" s="31">
        <f>SUM(SUMIF(Survey!EX311:FD311,{"&gt;0","&lt;0"})*{1,-1})</f>
        <v>0</v>
      </c>
      <c r="EE311">
        <f t="shared" si="258"/>
        <v>0</v>
      </c>
      <c r="EF311" s="17">
        <f t="shared" si="259"/>
        <v>100</v>
      </c>
      <c r="EG311" s="16" t="str">
        <f t="shared" si="260"/>
        <v>Fail</v>
      </c>
      <c r="EH311" s="31">
        <f>SUM(SUMIF(Survey!FF311:FL311,{"&gt;0","&lt;0"})*{1,-1})</f>
        <v>0</v>
      </c>
      <c r="EI311">
        <f t="shared" si="261"/>
        <v>0</v>
      </c>
      <c r="EJ311" s="17">
        <f t="shared" si="262"/>
        <v>100</v>
      </c>
    </row>
    <row r="312" spans="1:140">
      <c r="A312">
        <v>312</v>
      </c>
      <c r="B312" t="str">
        <f t="shared" si="210"/>
        <v>Pass</v>
      </c>
      <c r="C312" t="str">
        <f>IF(COUNTBLANK(Survey!B312:FM312)=$C$2, "Pass", "Fail")</f>
        <v>Pass</v>
      </c>
      <c r="D312" s="16" t="str">
        <f t="shared" si="211"/>
        <v>Fail</v>
      </c>
      <c r="E312" t="str">
        <f>IF(OR(ISBLANK(Survey!AL312),COUNTIF(G312:BJ312,"Fail")),"Fail","Pass")</f>
        <v>Fail</v>
      </c>
      <c r="F312" s="265"/>
      <c r="G312" s="16" t="str">
        <f t="shared" si="212"/>
        <v>Fail</v>
      </c>
      <c r="H312" s="139">
        <f>COUNTBLANK(Survey!B312:D312)+COUNTBLANK(Survey!G312)+COUNTBLANK(Survey!I312)+COUNTBLANK(Survey!K312:M312)+COUNTBLANK(Survey!P312:Q312)+COUNTBLANK(Survey!T312:W312)+COUNTBLANK(Survey!Z312:AC312)+COUNTBLANK(Survey!AF312:AG312)+COUNTBLANK(Survey!AK312:AK312)</f>
        <v>21</v>
      </c>
      <c r="I312" t="str">
        <f t="shared" si="213"/>
        <v>Fail</v>
      </c>
      <c r="J312" t="b">
        <f>IF(Survey!E312="No",TRUE,FALSE)</f>
        <v>0</v>
      </c>
      <c r="K312" s="29" cm="1">
        <f t="array" ref="K312">IF(COUNTA(Survey!$E$4:$E$695)=1, 0, SUM(IF(COUNTIF(Survey!$E$4:$E$695, Survey!$E$4:$E$695)=1,1,0)))</f>
        <v>0</v>
      </c>
      <c r="L312" s="29">
        <f>LEN(Survey!E312)</f>
        <v>0</v>
      </c>
      <c r="M312" s="16" t="str">
        <f t="shared" si="214"/>
        <v>Fail</v>
      </c>
      <c r="N312" t="b">
        <f>IF(Survey!F312="No",TRUE,FALSE)</f>
        <v>0</v>
      </c>
      <c r="O312" t="b">
        <f>Survey!F312=Survey!E312</f>
        <v>1</v>
      </c>
      <c r="P312">
        <f>COUNTIF(Survey!$F$4:$F$695,Survey!F312)</f>
        <v>0</v>
      </c>
      <c r="Q312" s="28">
        <f>LEN(Survey!F312)</f>
        <v>0</v>
      </c>
      <c r="R312" s="16" t="str">
        <f t="shared" si="215"/>
        <v>Pass</v>
      </c>
      <c r="S312" s="29">
        <f>MOD((LEN(Survey!H312)+2),11)</f>
        <v>2</v>
      </c>
      <c r="T312">
        <f>COUNTIF(Survey!$H$4:$H$695,Survey!H312)</f>
        <v>0</v>
      </c>
      <c r="U312" s="28" t="str">
        <f>IF(Survey!$L312="Prospectus fund", "Yes", "No")</f>
        <v>No</v>
      </c>
      <c r="V312" s="16" t="str">
        <f t="shared" si="216"/>
        <v>Pass</v>
      </c>
      <c r="W312" s="29">
        <f>MOD((LEN(Survey!J312)+2),11)</f>
        <v>2</v>
      </c>
      <c r="X312">
        <f>COUNTIF(Survey!$J$4:$J$695,Survey!J312)</f>
        <v>0</v>
      </c>
      <c r="Y312" s="30" t="b">
        <f>IF(OR(Survey!$M312="ETF",Survey!$M312="ETF, alternative mutual fund",Survey!$M312="Closed-end", Survey!$M312="Split share corp", Survey!$I312="Yes"),TRUE,FALSE)</f>
        <v>0</v>
      </c>
      <c r="Z312" s="16" t="str">
        <f>IFERROR(IF(AND(OR(AC312=AD312,AD312 = "Either"),NOT(ISBLANK(Survey!K312))),"Pass","Fail"),"Pass")</f>
        <v>Fail</v>
      </c>
      <c r="AA312" s="31" cm="1">
        <f t="array" ref="AA312">SUM(SUMIF(Survey!CH312:DA312,{"&gt;0","&lt;0"})*{1,-1})</f>
        <v>0</v>
      </c>
      <c r="AB312" s="33" cm="1">
        <f t="array" ref="AB312">SUM(SUMIF(Survey!CK312,{"&gt;0","&lt;0"})*{1,-1})+SUM(SUMIF(Survey!CU312,{"&gt;0","&lt;0"})*{1,-1})</f>
        <v>0</v>
      </c>
      <c r="AC312" s="33">
        <f>Survey!K312</f>
        <v>0</v>
      </c>
      <c r="AD312" s="32" t="str">
        <f t="shared" si="217"/>
        <v>Either</v>
      </c>
      <c r="AE312" s="16" t="str">
        <f t="shared" si="218"/>
        <v>Fail</v>
      </c>
      <c r="AF312" s="58" cm="1">
        <f t="array" ref="AF312">SUM(SUMIF(Survey!CH312:DA312,{"&gt;0","&lt;0"})*{1,-1})+SUM(SUMIF(Survey!DC312:DV312,{"&gt;0","&lt;0"})*{1,-1})</f>
        <v>0</v>
      </c>
      <c r="AG312" s="58">
        <f>IFERROR(AF312/(Survey!$BA312),0)</f>
        <v>0</v>
      </c>
      <c r="AH312" s="104" t="b">
        <f>IF(OR(Survey!$M312="Alternative strategy or hedge",Survey!$M312="Private asset",Survey!$L312="Prospectus fund"),TRUE,FALSE)</f>
        <v>0</v>
      </c>
      <c r="AI312" s="104" t="b">
        <f>NOT(ISBLANK(Survey!$M312))</f>
        <v>0</v>
      </c>
      <c r="AJ312" s="16" t="str">
        <f t="shared" si="219"/>
        <v>Fail</v>
      </c>
      <c r="AK312" t="b">
        <f>IF(Survey!W312="No",TRUE,FALSE)</f>
        <v>0</v>
      </c>
      <c r="AL312" s="119">
        <f>MOD((LEN(Survey!W312)+2),22)</f>
        <v>2</v>
      </c>
      <c r="AM312" t="str">
        <f t="shared" si="220"/>
        <v>Pass</v>
      </c>
      <c r="AN312" s="33" t="b">
        <f>NOT(ISNUMBER(SEARCH("Other",Survey!$Q312)))</f>
        <v>1</v>
      </c>
      <c r="AO312" s="32" t="b">
        <f>NOT(ISBLANK(Survey!$R312))</f>
        <v>0</v>
      </c>
      <c r="AP312" s="16" t="str">
        <f t="shared" si="221"/>
        <v>Pass</v>
      </c>
      <c r="AQ312" s="114">
        <f>COUNTBLANK(Survey!$X312)</f>
        <v>1</v>
      </c>
      <c r="AR312" s="58">
        <f>IF(AND(Survey!L312&lt;&gt;"Exempt fund",OR(Survey!$M312="ETF",Survey!$M312="ETF, alternative mutual fund",Survey!$M312="Mutual fund",Survey!$M312="Alternative mutual fund",Survey!$M312="Money market")),1,0)</f>
        <v>0</v>
      </c>
      <c r="AS312" s="16" t="str">
        <f t="shared" si="222"/>
        <v>Pass</v>
      </c>
      <c r="AT312" s="33" t="b">
        <f>NOT(ISNUMBER(SEARCH("Yes",Survey!$AC312)))</f>
        <v>1</v>
      </c>
      <c r="AU312" s="32" t="b">
        <f>IF(COUNTBLANK(Survey!$AD312:$AE312)=0,TRUE, FALSE)</f>
        <v>0</v>
      </c>
      <c r="AV312" s="16" t="str">
        <f t="shared" si="223"/>
        <v>Pass</v>
      </c>
      <c r="AW312" s="33" t="b">
        <f>NOT(ISNUMBER(SEARCH("Yes",Survey!$AF312)))</f>
        <v>1</v>
      </c>
      <c r="AX312" s="32" t="b">
        <f>NOT(ISBLANK(Survey!$AH312))</f>
        <v>0</v>
      </c>
      <c r="AY312" s="16" t="str">
        <f t="shared" si="224"/>
        <v>Pass</v>
      </c>
      <c r="AZ312" s="33" t="b">
        <f>NOT(OR(ISNUMBER(SEARCH("Other",Survey!$AH312)),ISNUMBER(SEARCH("Multiple",Survey!$AH312))))</f>
        <v>1</v>
      </c>
      <c r="BA312" s="32" t="b">
        <f>NOT(ISBLANK(Survey!$AI312))</f>
        <v>0</v>
      </c>
      <c r="BB312" s="16" t="str">
        <f t="shared" si="225"/>
        <v>Fail</v>
      </c>
      <c r="BC312" s="114">
        <f>IF(ABS(Survey!$BA312)&gt;0, 1,0)</f>
        <v>0</v>
      </c>
      <c r="BD312" s="114">
        <f>IF(COUNTBLANK(Survey!$AL312)=0,1,0)</f>
        <v>0</v>
      </c>
      <c r="BE312" s="16" t="str">
        <f t="shared" si="226"/>
        <v>Pass</v>
      </c>
      <c r="BF312" s="114">
        <f>IF(ISBLANK(Survey!$AL312),0,1)</f>
        <v>0</v>
      </c>
      <c r="BG312" s="133">
        <f>COUNTBLANK(Survey!$AM312)</f>
        <v>1</v>
      </c>
      <c r="BH312" s="16" t="str">
        <f t="shared" si="227"/>
        <v>Pass</v>
      </c>
      <c r="BI312" s="114">
        <f>IF(OR(Survey!$AM312="Closed",ISBLANK(Survey!$AM312)),0,1)</f>
        <v>0</v>
      </c>
      <c r="BJ312" s="133">
        <f>IF(ISBLANK(Survey!$AN312),1,0)</f>
        <v>1</v>
      </c>
      <c r="BK312" s="118" t="str">
        <f t="shared" si="228"/>
        <v>Pass</v>
      </c>
      <c r="BL312" s="31" cm="1">
        <f t="array" ref="BL312">SUM(SUMIF(Survey!AO312:AP312,{"&gt;0","&lt;0"})*{1,-1})</f>
        <v>0</v>
      </c>
      <c r="BM312">
        <f t="shared" si="229"/>
        <v>0</v>
      </c>
      <c r="BN312">
        <f t="shared" si="230"/>
        <v>100</v>
      </c>
      <c r="BO312" s="118" t="str">
        <f t="shared" si="231"/>
        <v>Pass</v>
      </c>
      <c r="BP312">
        <f>IF(Survey!AQ312="No",0,1)</f>
        <v>1</v>
      </c>
      <c r="BQ312" s="207">
        <f>MOD((LEN(Survey!AQ312)+2),22)</f>
        <v>2</v>
      </c>
      <c r="BR312">
        <f>IF(Survey!AR312="No",0,1)</f>
        <v>1</v>
      </c>
      <c r="BS312" s="207">
        <f>MOD((LEN(Survey!AR312)+2),22)</f>
        <v>2</v>
      </c>
      <c r="BT312" s="114">
        <f>COUNTBLANK(Survey!$AQ312:$AS312)+COUNTBLANK(Survey!$AU312)</f>
        <v>4</v>
      </c>
      <c r="BU312" s="114">
        <f>IF(Survey!$I312="Yes",1,0)</f>
        <v>0</v>
      </c>
      <c r="BV312" s="114">
        <f>IF(OR(Survey!$M312="Mutual fund",Survey!$M312="Alternative mutual fund",Survey!$M312="Money market"),1,0)</f>
        <v>0</v>
      </c>
      <c r="BW312" s="119">
        <f>IF(OR(Survey!$M312="ETF",Survey!$M312="ETF, alternative mutual fund"),1,0)</f>
        <v>0</v>
      </c>
      <c r="BX312" s="16" t="str">
        <f t="shared" si="232"/>
        <v>Pass</v>
      </c>
      <c r="BY312" s="33">
        <f>IF(ISNUMBER(SEARCH("Other",Survey!$AS312)), 1, 0)</f>
        <v>0</v>
      </c>
      <c r="BZ312" s="58" t="b">
        <f>NOT(ISBLANK(Survey!$AT312))</f>
        <v>0</v>
      </c>
      <c r="CA312" s="16" t="str">
        <f t="shared" si="233"/>
        <v>Pass</v>
      </c>
      <c r="CB312" s="114">
        <f>IF(Survey!$BB312=0, 0,1)</f>
        <v>0</v>
      </c>
      <c r="CC312" s="58">
        <f>Survey!$AV312</f>
        <v>0</v>
      </c>
      <c r="CD312" s="58">
        <f>Survey!$BC312+Survey!$BD312+ABS(Survey!$BE312)-ABS(Survey!$BF312)-ABS(Survey!$BG312)-ABS(Survey!$BL312)</f>
        <v>0</v>
      </c>
      <c r="CE312" s="138">
        <f>Survey!BB312+(ABS(Survey!$BH312)-ABS(Survey!$BI312)+ABS(Survey!$BJ312)-ABS(Survey!$BK312))*0.5</f>
        <v>0</v>
      </c>
      <c r="CF312" s="58">
        <f t="shared" si="234"/>
        <v>0</v>
      </c>
      <c r="CG312" s="58">
        <f>IF(AND($CC312&gt;$CF312-0.2,$CC312&lt;$CF312+0.2,ISBLANK(Survey!$AV312)=FALSE),0,1)</f>
        <v>1</v>
      </c>
      <c r="CH312" s="133">
        <f>IF(ISBLANK(Survey!$AW312),1,0)</f>
        <v>1</v>
      </c>
      <c r="CI312" s="16" t="str">
        <f t="shared" si="235"/>
        <v>Pass</v>
      </c>
      <c r="CJ312" s="114">
        <f>IF(Survey!$BB312=0, 0,1)</f>
        <v>0</v>
      </c>
      <c r="CK312" s="58">
        <f>IF(AND(Survey!$AX312&gt;=0,Survey!$AX312&lt;=0.2,Survey!$AX312&lt;&gt;""),0,1)</f>
        <v>1</v>
      </c>
      <c r="CL312" s="114">
        <f>IF(ISBLANK(Survey!$AY312),1,0)</f>
        <v>1</v>
      </c>
      <c r="CM312" s="16" t="str">
        <f t="shared" si="236"/>
        <v>Fail</v>
      </c>
      <c r="CN312" s="133">
        <f>Survey!$AZ312</f>
        <v>0</v>
      </c>
      <c r="CO312" s="16" t="str">
        <f t="shared" si="237"/>
        <v>Pass</v>
      </c>
      <c r="CP312" s="31">
        <f>Survey!$BA312</f>
        <v>0</v>
      </c>
      <c r="CQ312" s="138">
        <f>Survey!$BB312+Survey!$BC312+Survey!$BD312+ABS(Survey!$BE312)-ABS(Survey!$BF312)-ABS(Survey!$BG312)+ABS(Survey!$BH312)-ABS(Survey!$BI312)+ABS(Survey!$BJ312)-ABS(Survey!$BK312)-ABS(Survey!$BL312)+Survey!$BM312</f>
        <v>0</v>
      </c>
      <c r="CR312" s="30">
        <f t="shared" si="238"/>
        <v>0</v>
      </c>
      <c r="CS312" s="17">
        <f t="shared" si="239"/>
        <v>0</v>
      </c>
      <c r="CT312" s="16" t="str">
        <f t="shared" si="240"/>
        <v>Pass</v>
      </c>
      <c r="CU312" s="33" t="b">
        <f>IF(ABS(Survey!$BM312)=0,TRUE,FALSE)</f>
        <v>1</v>
      </c>
      <c r="CV312" s="32" t="b">
        <f>NOT(ISBLANK(Survey!$BN312))</f>
        <v>0</v>
      </c>
      <c r="CW312" t="str">
        <f t="shared" si="241"/>
        <v>Fail</v>
      </c>
      <c r="CX312" s="25">
        <f>Survey!$BA312</f>
        <v>0</v>
      </c>
      <c r="CY312" s="25" cm="1">
        <f t="array" ref="CY312">SUM(SUMIF(Survey!BP312:BW312,{"&gt;0","&lt;0"})*{1,-1})-SUM(SUMIF(Survey!BY312:CF312,{"&gt;0","&lt;0"})*{1,-1})</f>
        <v>0</v>
      </c>
      <c r="CZ312" s="30" t="str">
        <f t="shared" si="242"/>
        <v>No holdings</v>
      </c>
      <c r="DA312">
        <f t="shared" si="243"/>
        <v>0</v>
      </c>
      <c r="DB312" s="16" t="str">
        <f t="shared" si="244"/>
        <v>Fail</v>
      </c>
      <c r="DC312" s="31">
        <f>Survey!$BA312</f>
        <v>0</v>
      </c>
      <c r="DD312" s="31" cm="1">
        <f t="array" ref="DD312">SUM(SUMIF(Survey!CH312:DA312,{"&gt;0","&lt;0"})*{1,-1})-SUM(SUMIF(Survey!DC312:DV312,{"&gt;0","&lt;0"})*{1,-1})</f>
        <v>0</v>
      </c>
      <c r="DE312" s="30" t="str">
        <f t="shared" si="245"/>
        <v>No holdings</v>
      </c>
      <c r="DF312" s="17">
        <f t="shared" si="246"/>
        <v>0</v>
      </c>
      <c r="DG312" s="16" t="str">
        <f t="shared" si="247"/>
        <v>Pass</v>
      </c>
      <c r="DH312" s="33" t="b">
        <f>IF(ABS(Survey!$DA312)=0,TRUE,FALSE)</f>
        <v>1</v>
      </c>
      <c r="DI312" s="32" t="b">
        <f>NOT(ISBLANK(Survey!$DB312))</f>
        <v>0</v>
      </c>
      <c r="DJ312" s="16" t="str">
        <f t="shared" si="248"/>
        <v>Pass</v>
      </c>
      <c r="DK312" s="33" t="b">
        <f>IF(ABS(Survey!$DV312)=0,TRUE,FALSE)</f>
        <v>1</v>
      </c>
      <c r="DL312" s="32" t="b">
        <f>NOT(ISBLANK(Survey!$DW312))</f>
        <v>0</v>
      </c>
      <c r="DM312" t="str">
        <f t="shared" si="249"/>
        <v>Pass</v>
      </c>
      <c r="DN312" s="25" cm="1">
        <f t="array" ref="DN312">SUM(SUMIF(Survey!CW312,{"&gt;0","&lt;0"})*{1,-1})+SUM(SUMIF(Survey!DR312,{"&gt;0","&lt;0"})*{1,-1})</f>
        <v>0</v>
      </c>
      <c r="DO312" s="25">
        <f>SUM(SUMIF(Survey!DY312:EE312,{"&gt;0","&lt;0"})*{1,-1})+SUM(SUMIF(Survey!EG312:EM312,{"&gt;0","&lt;0"})*{1,-1})</f>
        <v>0</v>
      </c>
      <c r="DP312">
        <f t="shared" si="250"/>
        <v>0</v>
      </c>
      <c r="DQ312">
        <f t="shared" si="251"/>
        <v>0</v>
      </c>
      <c r="DR312" s="16" t="str">
        <f t="shared" si="252"/>
        <v>Pass</v>
      </c>
      <c r="DS312" s="33" t="b">
        <f>IF(ABS(Survey!$EE312)=0,TRUE,FALSE)</f>
        <v>1</v>
      </c>
      <c r="DT312" s="32" t="b">
        <f>NOT(ISBLANK(Survey!EF312))</f>
        <v>0</v>
      </c>
      <c r="DU312" s="16" t="str">
        <f t="shared" si="253"/>
        <v>Pass</v>
      </c>
      <c r="DV312" s="33" t="b">
        <f>IF(ABS(Survey!$EM312)=0,TRUE,FALSE)</f>
        <v>1</v>
      </c>
      <c r="DW312" s="32" t="b">
        <f>NOT(ISBLANK(Survey!$EN312))</f>
        <v>0</v>
      </c>
      <c r="DX312" s="16" t="str">
        <f t="shared" si="254"/>
        <v>Fail</v>
      </c>
      <c r="DY312" s="31">
        <f>SUM(SUMIF(Survey!ET312:EV312,{"&gt;0","&lt;0"})*{1,-1})</f>
        <v>0</v>
      </c>
      <c r="DZ312">
        <f t="shared" si="255"/>
        <v>0</v>
      </c>
      <c r="EA312">
        <f t="shared" si="256"/>
        <v>100</v>
      </c>
      <c r="EB312" s="30" t="b">
        <f>IF(OR(Survey!$M312="ETF",Survey!$M312="ETF, alternative mutual fund",Survey!$M312="Closed-end", Survey!$M312="Split share corp"),TRUE,FALSE)</f>
        <v>0</v>
      </c>
      <c r="EC312" s="16" t="str">
        <f t="shared" si="257"/>
        <v>Fail</v>
      </c>
      <c r="ED312" s="31">
        <f>SUM(SUMIF(Survey!EX312:FD312,{"&gt;0","&lt;0"})*{1,-1})</f>
        <v>0</v>
      </c>
      <c r="EE312">
        <f t="shared" si="258"/>
        <v>0</v>
      </c>
      <c r="EF312" s="17">
        <f t="shared" si="259"/>
        <v>100</v>
      </c>
      <c r="EG312" s="16" t="str">
        <f t="shared" si="260"/>
        <v>Fail</v>
      </c>
      <c r="EH312" s="31">
        <f>SUM(SUMIF(Survey!FF312:FL312,{"&gt;0","&lt;0"})*{1,-1})</f>
        <v>0</v>
      </c>
      <c r="EI312">
        <f t="shared" si="261"/>
        <v>0</v>
      </c>
      <c r="EJ312" s="17">
        <f t="shared" si="262"/>
        <v>100</v>
      </c>
    </row>
    <row r="313" spans="1:140">
      <c r="A313">
        <v>313</v>
      </c>
      <c r="B313" t="str">
        <f t="shared" si="210"/>
        <v>Pass</v>
      </c>
      <c r="C313" t="str">
        <f>IF(COUNTBLANK(Survey!B313:FM313)=$C$2, "Pass", "Fail")</f>
        <v>Pass</v>
      </c>
      <c r="D313" s="16" t="str">
        <f t="shared" si="211"/>
        <v>Fail</v>
      </c>
      <c r="E313" t="str">
        <f>IF(OR(ISBLANK(Survey!AL313),COUNTIF(G313:BJ313,"Fail")),"Fail","Pass")</f>
        <v>Fail</v>
      </c>
      <c r="F313" s="265"/>
      <c r="G313" s="16" t="str">
        <f t="shared" si="212"/>
        <v>Fail</v>
      </c>
      <c r="H313" s="139">
        <f>COUNTBLANK(Survey!B313:D313)+COUNTBLANK(Survey!G313)+COUNTBLANK(Survey!I313)+COUNTBLANK(Survey!K313:M313)+COUNTBLANK(Survey!P313:Q313)+COUNTBLANK(Survey!T313:W313)+COUNTBLANK(Survey!Z313:AC313)+COUNTBLANK(Survey!AF313:AG313)+COUNTBLANK(Survey!AK313:AK313)</f>
        <v>21</v>
      </c>
      <c r="I313" t="str">
        <f t="shared" si="213"/>
        <v>Fail</v>
      </c>
      <c r="J313" t="b">
        <f>IF(Survey!E313="No",TRUE,FALSE)</f>
        <v>0</v>
      </c>
      <c r="K313" s="29" cm="1">
        <f t="array" ref="K313">IF(COUNTA(Survey!$E$4:$E$695)=1, 0, SUM(IF(COUNTIF(Survey!$E$4:$E$695, Survey!$E$4:$E$695)=1,1,0)))</f>
        <v>0</v>
      </c>
      <c r="L313" s="29">
        <f>LEN(Survey!E313)</f>
        <v>0</v>
      </c>
      <c r="M313" s="16" t="str">
        <f t="shared" si="214"/>
        <v>Fail</v>
      </c>
      <c r="N313" t="b">
        <f>IF(Survey!F313="No",TRUE,FALSE)</f>
        <v>0</v>
      </c>
      <c r="O313" t="b">
        <f>Survey!F313=Survey!E313</f>
        <v>1</v>
      </c>
      <c r="P313">
        <f>COUNTIF(Survey!$F$4:$F$695,Survey!F313)</f>
        <v>0</v>
      </c>
      <c r="Q313" s="28">
        <f>LEN(Survey!F313)</f>
        <v>0</v>
      </c>
      <c r="R313" s="16" t="str">
        <f t="shared" si="215"/>
        <v>Pass</v>
      </c>
      <c r="S313" s="29">
        <f>MOD((LEN(Survey!H313)+2),11)</f>
        <v>2</v>
      </c>
      <c r="T313">
        <f>COUNTIF(Survey!$H$4:$H$695,Survey!H313)</f>
        <v>0</v>
      </c>
      <c r="U313" s="28" t="str">
        <f>IF(Survey!$L313="Prospectus fund", "Yes", "No")</f>
        <v>No</v>
      </c>
      <c r="V313" s="16" t="str">
        <f t="shared" si="216"/>
        <v>Pass</v>
      </c>
      <c r="W313" s="29">
        <f>MOD((LEN(Survey!J313)+2),11)</f>
        <v>2</v>
      </c>
      <c r="X313">
        <f>COUNTIF(Survey!$J$4:$J$695,Survey!J313)</f>
        <v>0</v>
      </c>
      <c r="Y313" s="30" t="b">
        <f>IF(OR(Survey!$M313="ETF",Survey!$M313="ETF, alternative mutual fund",Survey!$M313="Closed-end", Survey!$M313="Split share corp", Survey!$I313="Yes"),TRUE,FALSE)</f>
        <v>0</v>
      </c>
      <c r="Z313" s="16" t="str">
        <f>IFERROR(IF(AND(OR(AC313=AD313,AD313 = "Either"),NOT(ISBLANK(Survey!K313))),"Pass","Fail"),"Pass")</f>
        <v>Fail</v>
      </c>
      <c r="AA313" s="31" cm="1">
        <f t="array" ref="AA313">SUM(SUMIF(Survey!CH313:DA313,{"&gt;0","&lt;0"})*{1,-1})</f>
        <v>0</v>
      </c>
      <c r="AB313" s="33" cm="1">
        <f t="array" ref="AB313">SUM(SUMIF(Survey!CK313,{"&gt;0","&lt;0"})*{1,-1})+SUM(SUMIF(Survey!CU313,{"&gt;0","&lt;0"})*{1,-1})</f>
        <v>0</v>
      </c>
      <c r="AC313" s="33">
        <f>Survey!K313</f>
        <v>0</v>
      </c>
      <c r="AD313" s="32" t="str">
        <f t="shared" si="217"/>
        <v>Either</v>
      </c>
      <c r="AE313" s="16" t="str">
        <f t="shared" si="218"/>
        <v>Fail</v>
      </c>
      <c r="AF313" s="58" cm="1">
        <f t="array" ref="AF313">SUM(SUMIF(Survey!CH313:DA313,{"&gt;0","&lt;0"})*{1,-1})+SUM(SUMIF(Survey!DC313:DV313,{"&gt;0","&lt;0"})*{1,-1})</f>
        <v>0</v>
      </c>
      <c r="AG313" s="58">
        <f>IFERROR(AF313/(Survey!$BA313),0)</f>
        <v>0</v>
      </c>
      <c r="AH313" s="104" t="b">
        <f>IF(OR(Survey!$M313="Alternative strategy or hedge",Survey!$M313="Private asset",Survey!$L313="Prospectus fund"),TRUE,FALSE)</f>
        <v>0</v>
      </c>
      <c r="AI313" s="104" t="b">
        <f>NOT(ISBLANK(Survey!$M313))</f>
        <v>0</v>
      </c>
      <c r="AJ313" s="16" t="str">
        <f t="shared" si="219"/>
        <v>Fail</v>
      </c>
      <c r="AK313" t="b">
        <f>IF(Survey!W313="No",TRUE,FALSE)</f>
        <v>0</v>
      </c>
      <c r="AL313" s="119">
        <f>MOD((LEN(Survey!W313)+2),22)</f>
        <v>2</v>
      </c>
      <c r="AM313" t="str">
        <f t="shared" si="220"/>
        <v>Pass</v>
      </c>
      <c r="AN313" s="33" t="b">
        <f>NOT(ISNUMBER(SEARCH("Other",Survey!$Q313)))</f>
        <v>1</v>
      </c>
      <c r="AO313" s="32" t="b">
        <f>NOT(ISBLANK(Survey!$R313))</f>
        <v>0</v>
      </c>
      <c r="AP313" s="16" t="str">
        <f t="shared" si="221"/>
        <v>Pass</v>
      </c>
      <c r="AQ313" s="114">
        <f>COUNTBLANK(Survey!$X313)</f>
        <v>1</v>
      </c>
      <c r="AR313" s="58">
        <f>IF(AND(Survey!L313&lt;&gt;"Exempt fund",OR(Survey!$M313="ETF",Survey!$M313="ETF, alternative mutual fund",Survey!$M313="Mutual fund",Survey!$M313="Alternative mutual fund",Survey!$M313="Money market")),1,0)</f>
        <v>0</v>
      </c>
      <c r="AS313" s="16" t="str">
        <f t="shared" si="222"/>
        <v>Pass</v>
      </c>
      <c r="AT313" s="33" t="b">
        <f>NOT(ISNUMBER(SEARCH("Yes",Survey!$AC313)))</f>
        <v>1</v>
      </c>
      <c r="AU313" s="32" t="b">
        <f>IF(COUNTBLANK(Survey!$AD313:$AE313)=0,TRUE, FALSE)</f>
        <v>0</v>
      </c>
      <c r="AV313" s="16" t="str">
        <f t="shared" si="223"/>
        <v>Pass</v>
      </c>
      <c r="AW313" s="33" t="b">
        <f>NOT(ISNUMBER(SEARCH("Yes",Survey!$AF313)))</f>
        <v>1</v>
      </c>
      <c r="AX313" s="32" t="b">
        <f>NOT(ISBLANK(Survey!$AH313))</f>
        <v>0</v>
      </c>
      <c r="AY313" s="16" t="str">
        <f t="shared" si="224"/>
        <v>Pass</v>
      </c>
      <c r="AZ313" s="33" t="b">
        <f>NOT(OR(ISNUMBER(SEARCH("Other",Survey!$AH313)),ISNUMBER(SEARCH("Multiple",Survey!$AH313))))</f>
        <v>1</v>
      </c>
      <c r="BA313" s="32" t="b">
        <f>NOT(ISBLANK(Survey!$AI313))</f>
        <v>0</v>
      </c>
      <c r="BB313" s="16" t="str">
        <f t="shared" si="225"/>
        <v>Fail</v>
      </c>
      <c r="BC313" s="114">
        <f>IF(ABS(Survey!$BA313)&gt;0, 1,0)</f>
        <v>0</v>
      </c>
      <c r="BD313" s="114">
        <f>IF(COUNTBLANK(Survey!$AL313)=0,1,0)</f>
        <v>0</v>
      </c>
      <c r="BE313" s="16" t="str">
        <f t="shared" si="226"/>
        <v>Pass</v>
      </c>
      <c r="BF313" s="114">
        <f>IF(ISBLANK(Survey!$AL313),0,1)</f>
        <v>0</v>
      </c>
      <c r="BG313" s="133">
        <f>COUNTBLANK(Survey!$AM313)</f>
        <v>1</v>
      </c>
      <c r="BH313" s="16" t="str">
        <f t="shared" si="227"/>
        <v>Pass</v>
      </c>
      <c r="BI313" s="114">
        <f>IF(OR(Survey!$AM313="Closed",ISBLANK(Survey!$AM313)),0,1)</f>
        <v>0</v>
      </c>
      <c r="BJ313" s="133">
        <f>IF(ISBLANK(Survey!$AN313),1,0)</f>
        <v>1</v>
      </c>
      <c r="BK313" s="118" t="str">
        <f t="shared" si="228"/>
        <v>Pass</v>
      </c>
      <c r="BL313" s="31" cm="1">
        <f t="array" ref="BL313">SUM(SUMIF(Survey!AO313:AP313,{"&gt;0","&lt;0"})*{1,-1})</f>
        <v>0</v>
      </c>
      <c r="BM313">
        <f t="shared" si="229"/>
        <v>0</v>
      </c>
      <c r="BN313">
        <f t="shared" si="230"/>
        <v>100</v>
      </c>
      <c r="BO313" s="118" t="str">
        <f t="shared" si="231"/>
        <v>Pass</v>
      </c>
      <c r="BP313">
        <f>IF(Survey!AQ313="No",0,1)</f>
        <v>1</v>
      </c>
      <c r="BQ313" s="207">
        <f>MOD((LEN(Survey!AQ313)+2),22)</f>
        <v>2</v>
      </c>
      <c r="BR313">
        <f>IF(Survey!AR313="No",0,1)</f>
        <v>1</v>
      </c>
      <c r="BS313" s="207">
        <f>MOD((LEN(Survey!AR313)+2),22)</f>
        <v>2</v>
      </c>
      <c r="BT313" s="114">
        <f>COUNTBLANK(Survey!$AQ313:$AS313)+COUNTBLANK(Survey!$AU313)</f>
        <v>4</v>
      </c>
      <c r="BU313" s="114">
        <f>IF(Survey!$I313="Yes",1,0)</f>
        <v>0</v>
      </c>
      <c r="BV313" s="114">
        <f>IF(OR(Survey!$M313="Mutual fund",Survey!$M313="Alternative mutual fund",Survey!$M313="Money market"),1,0)</f>
        <v>0</v>
      </c>
      <c r="BW313" s="119">
        <f>IF(OR(Survey!$M313="ETF",Survey!$M313="ETF, alternative mutual fund"),1,0)</f>
        <v>0</v>
      </c>
      <c r="BX313" s="16" t="str">
        <f t="shared" si="232"/>
        <v>Pass</v>
      </c>
      <c r="BY313" s="33">
        <f>IF(ISNUMBER(SEARCH("Other",Survey!$AS313)), 1, 0)</f>
        <v>0</v>
      </c>
      <c r="BZ313" s="58" t="b">
        <f>NOT(ISBLANK(Survey!$AT313))</f>
        <v>0</v>
      </c>
      <c r="CA313" s="16" t="str">
        <f t="shared" si="233"/>
        <v>Pass</v>
      </c>
      <c r="CB313" s="114">
        <f>IF(Survey!$BB313=0, 0,1)</f>
        <v>0</v>
      </c>
      <c r="CC313" s="58">
        <f>Survey!$AV313</f>
        <v>0</v>
      </c>
      <c r="CD313" s="58">
        <f>Survey!$BC313+Survey!$BD313+ABS(Survey!$BE313)-ABS(Survey!$BF313)-ABS(Survey!$BG313)-ABS(Survey!$BL313)</f>
        <v>0</v>
      </c>
      <c r="CE313" s="138">
        <f>Survey!BB313+(ABS(Survey!$BH313)-ABS(Survey!$BI313)+ABS(Survey!$BJ313)-ABS(Survey!$BK313))*0.5</f>
        <v>0</v>
      </c>
      <c r="CF313" s="58">
        <f t="shared" si="234"/>
        <v>0</v>
      </c>
      <c r="CG313" s="58">
        <f>IF(AND($CC313&gt;$CF313-0.2,$CC313&lt;$CF313+0.2,ISBLANK(Survey!$AV313)=FALSE),0,1)</f>
        <v>1</v>
      </c>
      <c r="CH313" s="133">
        <f>IF(ISBLANK(Survey!$AW313),1,0)</f>
        <v>1</v>
      </c>
      <c r="CI313" s="16" t="str">
        <f t="shared" si="235"/>
        <v>Pass</v>
      </c>
      <c r="CJ313" s="114">
        <f>IF(Survey!$BB313=0, 0,1)</f>
        <v>0</v>
      </c>
      <c r="CK313" s="58">
        <f>IF(AND(Survey!$AX313&gt;=0,Survey!$AX313&lt;=0.2,Survey!$AX313&lt;&gt;""),0,1)</f>
        <v>1</v>
      </c>
      <c r="CL313" s="114">
        <f>IF(ISBLANK(Survey!$AY313),1,0)</f>
        <v>1</v>
      </c>
      <c r="CM313" s="16" t="str">
        <f t="shared" si="236"/>
        <v>Fail</v>
      </c>
      <c r="CN313" s="133">
        <f>Survey!$AZ313</f>
        <v>0</v>
      </c>
      <c r="CO313" s="16" t="str">
        <f t="shared" si="237"/>
        <v>Pass</v>
      </c>
      <c r="CP313" s="31">
        <f>Survey!$BA313</f>
        <v>0</v>
      </c>
      <c r="CQ313" s="138">
        <f>Survey!$BB313+Survey!$BC313+Survey!$BD313+ABS(Survey!$BE313)-ABS(Survey!$BF313)-ABS(Survey!$BG313)+ABS(Survey!$BH313)-ABS(Survey!$BI313)+ABS(Survey!$BJ313)-ABS(Survey!$BK313)-ABS(Survey!$BL313)+Survey!$BM313</f>
        <v>0</v>
      </c>
      <c r="CR313" s="30">
        <f t="shared" si="238"/>
        <v>0</v>
      </c>
      <c r="CS313" s="17">
        <f t="shared" si="239"/>
        <v>0</v>
      </c>
      <c r="CT313" s="16" t="str">
        <f t="shared" si="240"/>
        <v>Pass</v>
      </c>
      <c r="CU313" s="33" t="b">
        <f>IF(ABS(Survey!$BM313)=0,TRUE,FALSE)</f>
        <v>1</v>
      </c>
      <c r="CV313" s="32" t="b">
        <f>NOT(ISBLANK(Survey!$BN313))</f>
        <v>0</v>
      </c>
      <c r="CW313" t="str">
        <f t="shared" si="241"/>
        <v>Fail</v>
      </c>
      <c r="CX313" s="25">
        <f>Survey!$BA313</f>
        <v>0</v>
      </c>
      <c r="CY313" s="25" cm="1">
        <f t="array" ref="CY313">SUM(SUMIF(Survey!BP313:BW313,{"&gt;0","&lt;0"})*{1,-1})-SUM(SUMIF(Survey!BY313:CF313,{"&gt;0","&lt;0"})*{1,-1})</f>
        <v>0</v>
      </c>
      <c r="CZ313" s="30" t="str">
        <f t="shared" si="242"/>
        <v>No holdings</v>
      </c>
      <c r="DA313">
        <f t="shared" si="243"/>
        <v>0</v>
      </c>
      <c r="DB313" s="16" t="str">
        <f t="shared" si="244"/>
        <v>Fail</v>
      </c>
      <c r="DC313" s="31">
        <f>Survey!$BA313</f>
        <v>0</v>
      </c>
      <c r="DD313" s="31" cm="1">
        <f t="array" ref="DD313">SUM(SUMIF(Survey!CH313:DA313,{"&gt;0","&lt;0"})*{1,-1})-SUM(SUMIF(Survey!DC313:DV313,{"&gt;0","&lt;0"})*{1,-1})</f>
        <v>0</v>
      </c>
      <c r="DE313" s="30" t="str">
        <f t="shared" si="245"/>
        <v>No holdings</v>
      </c>
      <c r="DF313" s="17">
        <f t="shared" si="246"/>
        <v>0</v>
      </c>
      <c r="DG313" s="16" t="str">
        <f t="shared" si="247"/>
        <v>Pass</v>
      </c>
      <c r="DH313" s="33" t="b">
        <f>IF(ABS(Survey!$DA313)=0,TRUE,FALSE)</f>
        <v>1</v>
      </c>
      <c r="DI313" s="32" t="b">
        <f>NOT(ISBLANK(Survey!$DB313))</f>
        <v>0</v>
      </c>
      <c r="DJ313" s="16" t="str">
        <f t="shared" si="248"/>
        <v>Pass</v>
      </c>
      <c r="DK313" s="33" t="b">
        <f>IF(ABS(Survey!$DV313)=0,TRUE,FALSE)</f>
        <v>1</v>
      </c>
      <c r="DL313" s="32" t="b">
        <f>NOT(ISBLANK(Survey!$DW313))</f>
        <v>0</v>
      </c>
      <c r="DM313" t="str">
        <f t="shared" si="249"/>
        <v>Pass</v>
      </c>
      <c r="DN313" s="25" cm="1">
        <f t="array" ref="DN313">SUM(SUMIF(Survey!CW313,{"&gt;0","&lt;0"})*{1,-1})+SUM(SUMIF(Survey!DR313,{"&gt;0","&lt;0"})*{1,-1})</f>
        <v>0</v>
      </c>
      <c r="DO313" s="25">
        <f>SUM(SUMIF(Survey!DY313:EE313,{"&gt;0","&lt;0"})*{1,-1})+SUM(SUMIF(Survey!EG313:EM313,{"&gt;0","&lt;0"})*{1,-1})</f>
        <v>0</v>
      </c>
      <c r="DP313">
        <f t="shared" si="250"/>
        <v>0</v>
      </c>
      <c r="DQ313">
        <f t="shared" si="251"/>
        <v>0</v>
      </c>
      <c r="DR313" s="16" t="str">
        <f t="shared" si="252"/>
        <v>Pass</v>
      </c>
      <c r="DS313" s="33" t="b">
        <f>IF(ABS(Survey!$EE313)=0,TRUE,FALSE)</f>
        <v>1</v>
      </c>
      <c r="DT313" s="32" t="b">
        <f>NOT(ISBLANK(Survey!EF313))</f>
        <v>0</v>
      </c>
      <c r="DU313" s="16" t="str">
        <f t="shared" si="253"/>
        <v>Pass</v>
      </c>
      <c r="DV313" s="33" t="b">
        <f>IF(ABS(Survey!$EM313)=0,TRUE,FALSE)</f>
        <v>1</v>
      </c>
      <c r="DW313" s="32" t="b">
        <f>NOT(ISBLANK(Survey!$EN313))</f>
        <v>0</v>
      </c>
      <c r="DX313" s="16" t="str">
        <f t="shared" si="254"/>
        <v>Fail</v>
      </c>
      <c r="DY313" s="31">
        <f>SUM(SUMIF(Survey!ET313:EV313,{"&gt;0","&lt;0"})*{1,-1})</f>
        <v>0</v>
      </c>
      <c r="DZ313">
        <f t="shared" si="255"/>
        <v>0</v>
      </c>
      <c r="EA313">
        <f t="shared" si="256"/>
        <v>100</v>
      </c>
      <c r="EB313" s="30" t="b">
        <f>IF(OR(Survey!$M313="ETF",Survey!$M313="ETF, alternative mutual fund",Survey!$M313="Closed-end", Survey!$M313="Split share corp"),TRUE,FALSE)</f>
        <v>0</v>
      </c>
      <c r="EC313" s="16" t="str">
        <f t="shared" si="257"/>
        <v>Fail</v>
      </c>
      <c r="ED313" s="31">
        <f>SUM(SUMIF(Survey!EX313:FD313,{"&gt;0","&lt;0"})*{1,-1})</f>
        <v>0</v>
      </c>
      <c r="EE313">
        <f t="shared" si="258"/>
        <v>0</v>
      </c>
      <c r="EF313" s="17">
        <f t="shared" si="259"/>
        <v>100</v>
      </c>
      <c r="EG313" s="16" t="str">
        <f t="shared" si="260"/>
        <v>Fail</v>
      </c>
      <c r="EH313" s="31">
        <f>SUM(SUMIF(Survey!FF313:FL313,{"&gt;0","&lt;0"})*{1,-1})</f>
        <v>0</v>
      </c>
      <c r="EI313">
        <f t="shared" si="261"/>
        <v>0</v>
      </c>
      <c r="EJ313" s="17">
        <f t="shared" si="262"/>
        <v>100</v>
      </c>
    </row>
    <row r="314" spans="1:140">
      <c r="A314">
        <v>314</v>
      </c>
      <c r="B314" t="str">
        <f t="shared" si="210"/>
        <v>Pass</v>
      </c>
      <c r="C314" t="str">
        <f>IF(COUNTBLANK(Survey!B314:FM314)=$C$2, "Pass", "Fail")</f>
        <v>Pass</v>
      </c>
      <c r="D314" s="16" t="str">
        <f t="shared" si="211"/>
        <v>Fail</v>
      </c>
      <c r="E314" t="str">
        <f>IF(OR(ISBLANK(Survey!AL314),COUNTIF(G314:BJ314,"Fail")),"Fail","Pass")</f>
        <v>Fail</v>
      </c>
      <c r="F314" s="265"/>
      <c r="G314" s="16" t="str">
        <f t="shared" si="212"/>
        <v>Fail</v>
      </c>
      <c r="H314" s="139">
        <f>COUNTBLANK(Survey!B314:D314)+COUNTBLANK(Survey!G314)+COUNTBLANK(Survey!I314)+COUNTBLANK(Survey!K314:M314)+COUNTBLANK(Survey!P314:Q314)+COUNTBLANK(Survey!T314:W314)+COUNTBLANK(Survey!Z314:AC314)+COUNTBLANK(Survey!AF314:AG314)+COUNTBLANK(Survey!AK314:AK314)</f>
        <v>21</v>
      </c>
      <c r="I314" t="str">
        <f t="shared" si="213"/>
        <v>Fail</v>
      </c>
      <c r="J314" t="b">
        <f>IF(Survey!E314="No",TRUE,FALSE)</f>
        <v>0</v>
      </c>
      <c r="K314" s="29" cm="1">
        <f t="array" ref="K314">IF(COUNTA(Survey!$E$4:$E$695)=1, 0, SUM(IF(COUNTIF(Survey!$E$4:$E$695, Survey!$E$4:$E$695)=1,1,0)))</f>
        <v>0</v>
      </c>
      <c r="L314" s="29">
        <f>LEN(Survey!E314)</f>
        <v>0</v>
      </c>
      <c r="M314" s="16" t="str">
        <f t="shared" si="214"/>
        <v>Fail</v>
      </c>
      <c r="N314" t="b">
        <f>IF(Survey!F314="No",TRUE,FALSE)</f>
        <v>0</v>
      </c>
      <c r="O314" t="b">
        <f>Survey!F314=Survey!E314</f>
        <v>1</v>
      </c>
      <c r="P314">
        <f>COUNTIF(Survey!$F$4:$F$695,Survey!F314)</f>
        <v>0</v>
      </c>
      <c r="Q314" s="28">
        <f>LEN(Survey!F314)</f>
        <v>0</v>
      </c>
      <c r="R314" s="16" t="str">
        <f t="shared" si="215"/>
        <v>Pass</v>
      </c>
      <c r="S314" s="29">
        <f>MOD((LEN(Survey!H314)+2),11)</f>
        <v>2</v>
      </c>
      <c r="T314">
        <f>COUNTIF(Survey!$H$4:$H$695,Survey!H314)</f>
        <v>0</v>
      </c>
      <c r="U314" s="28" t="str">
        <f>IF(Survey!$L314="Prospectus fund", "Yes", "No")</f>
        <v>No</v>
      </c>
      <c r="V314" s="16" t="str">
        <f t="shared" si="216"/>
        <v>Pass</v>
      </c>
      <c r="W314" s="29">
        <f>MOD((LEN(Survey!J314)+2),11)</f>
        <v>2</v>
      </c>
      <c r="X314">
        <f>COUNTIF(Survey!$J$4:$J$695,Survey!J314)</f>
        <v>0</v>
      </c>
      <c r="Y314" s="30" t="b">
        <f>IF(OR(Survey!$M314="ETF",Survey!$M314="ETF, alternative mutual fund",Survey!$M314="Closed-end", Survey!$M314="Split share corp", Survey!$I314="Yes"),TRUE,FALSE)</f>
        <v>0</v>
      </c>
      <c r="Z314" s="16" t="str">
        <f>IFERROR(IF(AND(OR(AC314=AD314,AD314 = "Either"),NOT(ISBLANK(Survey!K314))),"Pass","Fail"),"Pass")</f>
        <v>Fail</v>
      </c>
      <c r="AA314" s="31" cm="1">
        <f t="array" ref="AA314">SUM(SUMIF(Survey!CH314:DA314,{"&gt;0","&lt;0"})*{1,-1})</f>
        <v>0</v>
      </c>
      <c r="AB314" s="33" cm="1">
        <f t="array" ref="AB314">SUM(SUMIF(Survey!CK314,{"&gt;0","&lt;0"})*{1,-1})+SUM(SUMIF(Survey!CU314,{"&gt;0","&lt;0"})*{1,-1})</f>
        <v>0</v>
      </c>
      <c r="AC314" s="33">
        <f>Survey!K314</f>
        <v>0</v>
      </c>
      <c r="AD314" s="32" t="str">
        <f t="shared" si="217"/>
        <v>Either</v>
      </c>
      <c r="AE314" s="16" t="str">
        <f t="shared" si="218"/>
        <v>Fail</v>
      </c>
      <c r="AF314" s="58" cm="1">
        <f t="array" ref="AF314">SUM(SUMIF(Survey!CH314:DA314,{"&gt;0","&lt;0"})*{1,-1})+SUM(SUMIF(Survey!DC314:DV314,{"&gt;0","&lt;0"})*{1,-1})</f>
        <v>0</v>
      </c>
      <c r="AG314" s="58">
        <f>IFERROR(AF314/(Survey!$BA314),0)</f>
        <v>0</v>
      </c>
      <c r="AH314" s="104" t="b">
        <f>IF(OR(Survey!$M314="Alternative strategy or hedge",Survey!$M314="Private asset",Survey!$L314="Prospectus fund"),TRUE,FALSE)</f>
        <v>0</v>
      </c>
      <c r="AI314" s="104" t="b">
        <f>NOT(ISBLANK(Survey!$M314))</f>
        <v>0</v>
      </c>
      <c r="AJ314" s="16" t="str">
        <f t="shared" si="219"/>
        <v>Fail</v>
      </c>
      <c r="AK314" t="b">
        <f>IF(Survey!W314="No",TRUE,FALSE)</f>
        <v>0</v>
      </c>
      <c r="AL314" s="119">
        <f>MOD((LEN(Survey!W314)+2),22)</f>
        <v>2</v>
      </c>
      <c r="AM314" t="str">
        <f t="shared" si="220"/>
        <v>Pass</v>
      </c>
      <c r="AN314" s="33" t="b">
        <f>NOT(ISNUMBER(SEARCH("Other",Survey!$Q314)))</f>
        <v>1</v>
      </c>
      <c r="AO314" s="32" t="b">
        <f>NOT(ISBLANK(Survey!$R314))</f>
        <v>0</v>
      </c>
      <c r="AP314" s="16" t="str">
        <f t="shared" si="221"/>
        <v>Pass</v>
      </c>
      <c r="AQ314" s="114">
        <f>COUNTBLANK(Survey!$X314)</f>
        <v>1</v>
      </c>
      <c r="AR314" s="58">
        <f>IF(AND(Survey!L314&lt;&gt;"Exempt fund",OR(Survey!$M314="ETF",Survey!$M314="ETF, alternative mutual fund",Survey!$M314="Mutual fund",Survey!$M314="Alternative mutual fund",Survey!$M314="Money market")),1,0)</f>
        <v>0</v>
      </c>
      <c r="AS314" s="16" t="str">
        <f t="shared" si="222"/>
        <v>Pass</v>
      </c>
      <c r="AT314" s="33" t="b">
        <f>NOT(ISNUMBER(SEARCH("Yes",Survey!$AC314)))</f>
        <v>1</v>
      </c>
      <c r="AU314" s="32" t="b">
        <f>IF(COUNTBLANK(Survey!$AD314:$AE314)=0,TRUE, FALSE)</f>
        <v>0</v>
      </c>
      <c r="AV314" s="16" t="str">
        <f t="shared" si="223"/>
        <v>Pass</v>
      </c>
      <c r="AW314" s="33" t="b">
        <f>NOT(ISNUMBER(SEARCH("Yes",Survey!$AF314)))</f>
        <v>1</v>
      </c>
      <c r="AX314" s="32" t="b">
        <f>NOT(ISBLANK(Survey!$AH314))</f>
        <v>0</v>
      </c>
      <c r="AY314" s="16" t="str">
        <f t="shared" si="224"/>
        <v>Pass</v>
      </c>
      <c r="AZ314" s="33" t="b">
        <f>NOT(OR(ISNUMBER(SEARCH("Other",Survey!$AH314)),ISNUMBER(SEARCH("Multiple",Survey!$AH314))))</f>
        <v>1</v>
      </c>
      <c r="BA314" s="32" t="b">
        <f>NOT(ISBLANK(Survey!$AI314))</f>
        <v>0</v>
      </c>
      <c r="BB314" s="16" t="str">
        <f t="shared" si="225"/>
        <v>Fail</v>
      </c>
      <c r="BC314" s="114">
        <f>IF(ABS(Survey!$BA314)&gt;0, 1,0)</f>
        <v>0</v>
      </c>
      <c r="BD314" s="114">
        <f>IF(COUNTBLANK(Survey!$AL314)=0,1,0)</f>
        <v>0</v>
      </c>
      <c r="BE314" s="16" t="str">
        <f t="shared" si="226"/>
        <v>Pass</v>
      </c>
      <c r="BF314" s="114">
        <f>IF(ISBLANK(Survey!$AL314),0,1)</f>
        <v>0</v>
      </c>
      <c r="BG314" s="133">
        <f>COUNTBLANK(Survey!$AM314)</f>
        <v>1</v>
      </c>
      <c r="BH314" s="16" t="str">
        <f t="shared" si="227"/>
        <v>Pass</v>
      </c>
      <c r="BI314" s="114">
        <f>IF(OR(Survey!$AM314="Closed",ISBLANK(Survey!$AM314)),0,1)</f>
        <v>0</v>
      </c>
      <c r="BJ314" s="133">
        <f>IF(ISBLANK(Survey!$AN314),1,0)</f>
        <v>1</v>
      </c>
      <c r="BK314" s="118" t="str">
        <f t="shared" si="228"/>
        <v>Pass</v>
      </c>
      <c r="BL314" s="31" cm="1">
        <f t="array" ref="BL314">SUM(SUMIF(Survey!AO314:AP314,{"&gt;0","&lt;0"})*{1,-1})</f>
        <v>0</v>
      </c>
      <c r="BM314">
        <f t="shared" si="229"/>
        <v>0</v>
      </c>
      <c r="BN314">
        <f t="shared" si="230"/>
        <v>100</v>
      </c>
      <c r="BO314" s="118" t="str">
        <f t="shared" si="231"/>
        <v>Pass</v>
      </c>
      <c r="BP314">
        <f>IF(Survey!AQ314="No",0,1)</f>
        <v>1</v>
      </c>
      <c r="BQ314" s="207">
        <f>MOD((LEN(Survey!AQ314)+2),22)</f>
        <v>2</v>
      </c>
      <c r="BR314">
        <f>IF(Survey!AR314="No",0,1)</f>
        <v>1</v>
      </c>
      <c r="BS314" s="207">
        <f>MOD((LEN(Survey!AR314)+2),22)</f>
        <v>2</v>
      </c>
      <c r="BT314" s="114">
        <f>COUNTBLANK(Survey!$AQ314:$AS314)+COUNTBLANK(Survey!$AU314)</f>
        <v>4</v>
      </c>
      <c r="BU314" s="114">
        <f>IF(Survey!$I314="Yes",1,0)</f>
        <v>0</v>
      </c>
      <c r="BV314" s="114">
        <f>IF(OR(Survey!$M314="Mutual fund",Survey!$M314="Alternative mutual fund",Survey!$M314="Money market"),1,0)</f>
        <v>0</v>
      </c>
      <c r="BW314" s="119">
        <f>IF(OR(Survey!$M314="ETF",Survey!$M314="ETF, alternative mutual fund"),1,0)</f>
        <v>0</v>
      </c>
      <c r="BX314" s="16" t="str">
        <f t="shared" si="232"/>
        <v>Pass</v>
      </c>
      <c r="BY314" s="33">
        <f>IF(ISNUMBER(SEARCH("Other",Survey!$AS314)), 1, 0)</f>
        <v>0</v>
      </c>
      <c r="BZ314" s="58" t="b">
        <f>NOT(ISBLANK(Survey!$AT314))</f>
        <v>0</v>
      </c>
      <c r="CA314" s="16" t="str">
        <f t="shared" si="233"/>
        <v>Pass</v>
      </c>
      <c r="CB314" s="114">
        <f>IF(Survey!$BB314=0, 0,1)</f>
        <v>0</v>
      </c>
      <c r="CC314" s="58">
        <f>Survey!$AV314</f>
        <v>0</v>
      </c>
      <c r="CD314" s="58">
        <f>Survey!$BC314+Survey!$BD314+ABS(Survey!$BE314)-ABS(Survey!$BF314)-ABS(Survey!$BG314)-ABS(Survey!$BL314)</f>
        <v>0</v>
      </c>
      <c r="CE314" s="138">
        <f>Survey!BB314+(ABS(Survey!$BH314)-ABS(Survey!$BI314)+ABS(Survey!$BJ314)-ABS(Survey!$BK314))*0.5</f>
        <v>0</v>
      </c>
      <c r="CF314" s="58">
        <f t="shared" si="234"/>
        <v>0</v>
      </c>
      <c r="CG314" s="58">
        <f>IF(AND($CC314&gt;$CF314-0.2,$CC314&lt;$CF314+0.2,ISBLANK(Survey!$AV314)=FALSE),0,1)</f>
        <v>1</v>
      </c>
      <c r="CH314" s="133">
        <f>IF(ISBLANK(Survey!$AW314),1,0)</f>
        <v>1</v>
      </c>
      <c r="CI314" s="16" t="str">
        <f t="shared" si="235"/>
        <v>Pass</v>
      </c>
      <c r="CJ314" s="114">
        <f>IF(Survey!$BB314=0, 0,1)</f>
        <v>0</v>
      </c>
      <c r="CK314" s="58">
        <f>IF(AND(Survey!$AX314&gt;=0,Survey!$AX314&lt;=0.2,Survey!$AX314&lt;&gt;""),0,1)</f>
        <v>1</v>
      </c>
      <c r="CL314" s="114">
        <f>IF(ISBLANK(Survey!$AY314),1,0)</f>
        <v>1</v>
      </c>
      <c r="CM314" s="16" t="str">
        <f t="shared" si="236"/>
        <v>Fail</v>
      </c>
      <c r="CN314" s="133">
        <f>Survey!$AZ314</f>
        <v>0</v>
      </c>
      <c r="CO314" s="16" t="str">
        <f t="shared" si="237"/>
        <v>Pass</v>
      </c>
      <c r="CP314" s="31">
        <f>Survey!$BA314</f>
        <v>0</v>
      </c>
      <c r="CQ314" s="138">
        <f>Survey!$BB314+Survey!$BC314+Survey!$BD314+ABS(Survey!$BE314)-ABS(Survey!$BF314)-ABS(Survey!$BG314)+ABS(Survey!$BH314)-ABS(Survey!$BI314)+ABS(Survey!$BJ314)-ABS(Survey!$BK314)-ABS(Survey!$BL314)+Survey!$BM314</f>
        <v>0</v>
      </c>
      <c r="CR314" s="30">
        <f t="shared" si="238"/>
        <v>0</v>
      </c>
      <c r="CS314" s="17">
        <f t="shared" si="239"/>
        <v>0</v>
      </c>
      <c r="CT314" s="16" t="str">
        <f t="shared" si="240"/>
        <v>Pass</v>
      </c>
      <c r="CU314" s="33" t="b">
        <f>IF(ABS(Survey!$BM314)=0,TRUE,FALSE)</f>
        <v>1</v>
      </c>
      <c r="CV314" s="32" t="b">
        <f>NOT(ISBLANK(Survey!$BN314))</f>
        <v>0</v>
      </c>
      <c r="CW314" t="str">
        <f t="shared" si="241"/>
        <v>Fail</v>
      </c>
      <c r="CX314" s="25">
        <f>Survey!$BA314</f>
        <v>0</v>
      </c>
      <c r="CY314" s="25" cm="1">
        <f t="array" ref="CY314">SUM(SUMIF(Survey!BP314:BW314,{"&gt;0","&lt;0"})*{1,-1})-SUM(SUMIF(Survey!BY314:CF314,{"&gt;0","&lt;0"})*{1,-1})</f>
        <v>0</v>
      </c>
      <c r="CZ314" s="30" t="str">
        <f t="shared" si="242"/>
        <v>No holdings</v>
      </c>
      <c r="DA314">
        <f t="shared" si="243"/>
        <v>0</v>
      </c>
      <c r="DB314" s="16" t="str">
        <f t="shared" si="244"/>
        <v>Fail</v>
      </c>
      <c r="DC314" s="31">
        <f>Survey!$BA314</f>
        <v>0</v>
      </c>
      <c r="DD314" s="31" cm="1">
        <f t="array" ref="DD314">SUM(SUMIF(Survey!CH314:DA314,{"&gt;0","&lt;0"})*{1,-1})-SUM(SUMIF(Survey!DC314:DV314,{"&gt;0","&lt;0"})*{1,-1})</f>
        <v>0</v>
      </c>
      <c r="DE314" s="30" t="str">
        <f t="shared" si="245"/>
        <v>No holdings</v>
      </c>
      <c r="DF314" s="17">
        <f t="shared" si="246"/>
        <v>0</v>
      </c>
      <c r="DG314" s="16" t="str">
        <f t="shared" si="247"/>
        <v>Pass</v>
      </c>
      <c r="DH314" s="33" t="b">
        <f>IF(ABS(Survey!$DA314)=0,TRUE,FALSE)</f>
        <v>1</v>
      </c>
      <c r="DI314" s="32" t="b">
        <f>NOT(ISBLANK(Survey!$DB314))</f>
        <v>0</v>
      </c>
      <c r="DJ314" s="16" t="str">
        <f t="shared" si="248"/>
        <v>Pass</v>
      </c>
      <c r="DK314" s="33" t="b">
        <f>IF(ABS(Survey!$DV314)=0,TRUE,FALSE)</f>
        <v>1</v>
      </c>
      <c r="DL314" s="32" t="b">
        <f>NOT(ISBLANK(Survey!$DW314))</f>
        <v>0</v>
      </c>
      <c r="DM314" t="str">
        <f t="shared" si="249"/>
        <v>Pass</v>
      </c>
      <c r="DN314" s="25" cm="1">
        <f t="array" ref="DN314">SUM(SUMIF(Survey!CW314,{"&gt;0","&lt;0"})*{1,-1})+SUM(SUMIF(Survey!DR314,{"&gt;0","&lt;0"})*{1,-1})</f>
        <v>0</v>
      </c>
      <c r="DO314" s="25">
        <f>SUM(SUMIF(Survey!DY314:EE314,{"&gt;0","&lt;0"})*{1,-1})+SUM(SUMIF(Survey!EG314:EM314,{"&gt;0","&lt;0"})*{1,-1})</f>
        <v>0</v>
      </c>
      <c r="DP314">
        <f t="shared" si="250"/>
        <v>0</v>
      </c>
      <c r="DQ314">
        <f t="shared" si="251"/>
        <v>0</v>
      </c>
      <c r="DR314" s="16" t="str">
        <f t="shared" si="252"/>
        <v>Pass</v>
      </c>
      <c r="DS314" s="33" t="b">
        <f>IF(ABS(Survey!$EE314)=0,TRUE,FALSE)</f>
        <v>1</v>
      </c>
      <c r="DT314" s="32" t="b">
        <f>NOT(ISBLANK(Survey!EF314))</f>
        <v>0</v>
      </c>
      <c r="DU314" s="16" t="str">
        <f t="shared" si="253"/>
        <v>Pass</v>
      </c>
      <c r="DV314" s="33" t="b">
        <f>IF(ABS(Survey!$EM314)=0,TRUE,FALSE)</f>
        <v>1</v>
      </c>
      <c r="DW314" s="32" t="b">
        <f>NOT(ISBLANK(Survey!$EN314))</f>
        <v>0</v>
      </c>
      <c r="DX314" s="16" t="str">
        <f t="shared" si="254"/>
        <v>Fail</v>
      </c>
      <c r="DY314" s="31">
        <f>SUM(SUMIF(Survey!ET314:EV314,{"&gt;0","&lt;0"})*{1,-1})</f>
        <v>0</v>
      </c>
      <c r="DZ314">
        <f t="shared" si="255"/>
        <v>0</v>
      </c>
      <c r="EA314">
        <f t="shared" si="256"/>
        <v>100</v>
      </c>
      <c r="EB314" s="30" t="b">
        <f>IF(OR(Survey!$M314="ETF",Survey!$M314="ETF, alternative mutual fund",Survey!$M314="Closed-end", Survey!$M314="Split share corp"),TRUE,FALSE)</f>
        <v>0</v>
      </c>
      <c r="EC314" s="16" t="str">
        <f t="shared" si="257"/>
        <v>Fail</v>
      </c>
      <c r="ED314" s="31">
        <f>SUM(SUMIF(Survey!EX314:FD314,{"&gt;0","&lt;0"})*{1,-1})</f>
        <v>0</v>
      </c>
      <c r="EE314">
        <f t="shared" si="258"/>
        <v>0</v>
      </c>
      <c r="EF314" s="17">
        <f t="shared" si="259"/>
        <v>100</v>
      </c>
      <c r="EG314" s="16" t="str">
        <f t="shared" si="260"/>
        <v>Fail</v>
      </c>
      <c r="EH314" s="31">
        <f>SUM(SUMIF(Survey!FF314:FL314,{"&gt;0","&lt;0"})*{1,-1})</f>
        <v>0</v>
      </c>
      <c r="EI314">
        <f t="shared" si="261"/>
        <v>0</v>
      </c>
      <c r="EJ314" s="17">
        <f t="shared" si="262"/>
        <v>100</v>
      </c>
    </row>
    <row r="315" spans="1:140">
      <c r="A315">
        <v>315</v>
      </c>
      <c r="B315" t="str">
        <f t="shared" si="210"/>
        <v>Pass</v>
      </c>
      <c r="C315" t="str">
        <f>IF(COUNTBLANK(Survey!B315:FM315)=$C$2, "Pass", "Fail")</f>
        <v>Pass</v>
      </c>
      <c r="D315" s="16" t="str">
        <f t="shared" si="211"/>
        <v>Fail</v>
      </c>
      <c r="E315" t="str">
        <f>IF(OR(ISBLANK(Survey!AL315),COUNTIF(G315:BJ315,"Fail")),"Fail","Pass")</f>
        <v>Fail</v>
      </c>
      <c r="F315" s="265"/>
      <c r="G315" s="16" t="str">
        <f t="shared" si="212"/>
        <v>Fail</v>
      </c>
      <c r="H315" s="139">
        <f>COUNTBLANK(Survey!B315:D315)+COUNTBLANK(Survey!G315)+COUNTBLANK(Survey!I315)+COUNTBLANK(Survey!K315:M315)+COUNTBLANK(Survey!P315:Q315)+COUNTBLANK(Survey!T315:W315)+COUNTBLANK(Survey!Z315:AC315)+COUNTBLANK(Survey!AF315:AG315)+COUNTBLANK(Survey!AK315:AK315)</f>
        <v>21</v>
      </c>
      <c r="I315" t="str">
        <f t="shared" si="213"/>
        <v>Fail</v>
      </c>
      <c r="J315" t="b">
        <f>IF(Survey!E315="No",TRUE,FALSE)</f>
        <v>0</v>
      </c>
      <c r="K315" s="29" cm="1">
        <f t="array" ref="K315">IF(COUNTA(Survey!$E$4:$E$695)=1, 0, SUM(IF(COUNTIF(Survey!$E$4:$E$695, Survey!$E$4:$E$695)=1,1,0)))</f>
        <v>0</v>
      </c>
      <c r="L315" s="29">
        <f>LEN(Survey!E315)</f>
        <v>0</v>
      </c>
      <c r="M315" s="16" t="str">
        <f t="shared" si="214"/>
        <v>Fail</v>
      </c>
      <c r="N315" t="b">
        <f>IF(Survey!F315="No",TRUE,FALSE)</f>
        <v>0</v>
      </c>
      <c r="O315" t="b">
        <f>Survey!F315=Survey!E315</f>
        <v>1</v>
      </c>
      <c r="P315">
        <f>COUNTIF(Survey!$F$4:$F$695,Survey!F315)</f>
        <v>0</v>
      </c>
      <c r="Q315" s="28">
        <f>LEN(Survey!F315)</f>
        <v>0</v>
      </c>
      <c r="R315" s="16" t="str">
        <f t="shared" si="215"/>
        <v>Pass</v>
      </c>
      <c r="S315" s="29">
        <f>MOD((LEN(Survey!H315)+2),11)</f>
        <v>2</v>
      </c>
      <c r="T315">
        <f>COUNTIF(Survey!$H$4:$H$695,Survey!H315)</f>
        <v>0</v>
      </c>
      <c r="U315" s="28" t="str">
        <f>IF(Survey!$L315="Prospectus fund", "Yes", "No")</f>
        <v>No</v>
      </c>
      <c r="V315" s="16" t="str">
        <f t="shared" si="216"/>
        <v>Pass</v>
      </c>
      <c r="W315" s="29">
        <f>MOD((LEN(Survey!J315)+2),11)</f>
        <v>2</v>
      </c>
      <c r="X315">
        <f>COUNTIF(Survey!$J$4:$J$695,Survey!J315)</f>
        <v>0</v>
      </c>
      <c r="Y315" s="30" t="b">
        <f>IF(OR(Survey!$M315="ETF",Survey!$M315="ETF, alternative mutual fund",Survey!$M315="Closed-end", Survey!$M315="Split share corp", Survey!$I315="Yes"),TRUE,FALSE)</f>
        <v>0</v>
      </c>
      <c r="Z315" s="16" t="str">
        <f>IFERROR(IF(AND(OR(AC315=AD315,AD315 = "Either"),NOT(ISBLANK(Survey!K315))),"Pass","Fail"),"Pass")</f>
        <v>Fail</v>
      </c>
      <c r="AA315" s="31" cm="1">
        <f t="array" ref="AA315">SUM(SUMIF(Survey!CH315:DA315,{"&gt;0","&lt;0"})*{1,-1})</f>
        <v>0</v>
      </c>
      <c r="AB315" s="33" cm="1">
        <f t="array" ref="AB315">SUM(SUMIF(Survey!CK315,{"&gt;0","&lt;0"})*{1,-1})+SUM(SUMIF(Survey!CU315,{"&gt;0","&lt;0"})*{1,-1})</f>
        <v>0</v>
      </c>
      <c r="AC315" s="33">
        <f>Survey!K315</f>
        <v>0</v>
      </c>
      <c r="AD315" s="32" t="str">
        <f t="shared" si="217"/>
        <v>Either</v>
      </c>
      <c r="AE315" s="16" t="str">
        <f t="shared" si="218"/>
        <v>Fail</v>
      </c>
      <c r="AF315" s="58" cm="1">
        <f t="array" ref="AF315">SUM(SUMIF(Survey!CH315:DA315,{"&gt;0","&lt;0"})*{1,-1})+SUM(SUMIF(Survey!DC315:DV315,{"&gt;0","&lt;0"})*{1,-1})</f>
        <v>0</v>
      </c>
      <c r="AG315" s="58">
        <f>IFERROR(AF315/(Survey!$BA315),0)</f>
        <v>0</v>
      </c>
      <c r="AH315" s="104" t="b">
        <f>IF(OR(Survey!$M315="Alternative strategy or hedge",Survey!$M315="Private asset",Survey!$L315="Prospectus fund"),TRUE,FALSE)</f>
        <v>0</v>
      </c>
      <c r="AI315" s="104" t="b">
        <f>NOT(ISBLANK(Survey!$M315))</f>
        <v>0</v>
      </c>
      <c r="AJ315" s="16" t="str">
        <f t="shared" si="219"/>
        <v>Fail</v>
      </c>
      <c r="AK315" t="b">
        <f>IF(Survey!W315="No",TRUE,FALSE)</f>
        <v>0</v>
      </c>
      <c r="AL315" s="119">
        <f>MOD((LEN(Survey!W315)+2),22)</f>
        <v>2</v>
      </c>
      <c r="AM315" t="str">
        <f t="shared" si="220"/>
        <v>Pass</v>
      </c>
      <c r="AN315" s="33" t="b">
        <f>NOT(ISNUMBER(SEARCH("Other",Survey!$Q315)))</f>
        <v>1</v>
      </c>
      <c r="AO315" s="32" t="b">
        <f>NOT(ISBLANK(Survey!$R315))</f>
        <v>0</v>
      </c>
      <c r="AP315" s="16" t="str">
        <f t="shared" si="221"/>
        <v>Pass</v>
      </c>
      <c r="AQ315" s="114">
        <f>COUNTBLANK(Survey!$X315)</f>
        <v>1</v>
      </c>
      <c r="AR315" s="58">
        <f>IF(AND(Survey!L315&lt;&gt;"Exempt fund",OR(Survey!$M315="ETF",Survey!$M315="ETF, alternative mutual fund",Survey!$M315="Mutual fund",Survey!$M315="Alternative mutual fund",Survey!$M315="Money market")),1,0)</f>
        <v>0</v>
      </c>
      <c r="AS315" s="16" t="str">
        <f t="shared" si="222"/>
        <v>Pass</v>
      </c>
      <c r="AT315" s="33" t="b">
        <f>NOT(ISNUMBER(SEARCH("Yes",Survey!$AC315)))</f>
        <v>1</v>
      </c>
      <c r="AU315" s="32" t="b">
        <f>IF(COUNTBLANK(Survey!$AD315:$AE315)=0,TRUE, FALSE)</f>
        <v>0</v>
      </c>
      <c r="AV315" s="16" t="str">
        <f t="shared" si="223"/>
        <v>Pass</v>
      </c>
      <c r="AW315" s="33" t="b">
        <f>NOT(ISNUMBER(SEARCH("Yes",Survey!$AF315)))</f>
        <v>1</v>
      </c>
      <c r="AX315" s="32" t="b">
        <f>NOT(ISBLANK(Survey!$AH315))</f>
        <v>0</v>
      </c>
      <c r="AY315" s="16" t="str">
        <f t="shared" si="224"/>
        <v>Pass</v>
      </c>
      <c r="AZ315" s="33" t="b">
        <f>NOT(OR(ISNUMBER(SEARCH("Other",Survey!$AH315)),ISNUMBER(SEARCH("Multiple",Survey!$AH315))))</f>
        <v>1</v>
      </c>
      <c r="BA315" s="32" t="b">
        <f>NOT(ISBLANK(Survey!$AI315))</f>
        <v>0</v>
      </c>
      <c r="BB315" s="16" t="str">
        <f t="shared" si="225"/>
        <v>Fail</v>
      </c>
      <c r="BC315" s="114">
        <f>IF(ABS(Survey!$BA315)&gt;0, 1,0)</f>
        <v>0</v>
      </c>
      <c r="BD315" s="114">
        <f>IF(COUNTBLANK(Survey!$AL315)=0,1,0)</f>
        <v>0</v>
      </c>
      <c r="BE315" s="16" t="str">
        <f t="shared" si="226"/>
        <v>Pass</v>
      </c>
      <c r="BF315" s="114">
        <f>IF(ISBLANK(Survey!$AL315),0,1)</f>
        <v>0</v>
      </c>
      <c r="BG315" s="133">
        <f>COUNTBLANK(Survey!$AM315)</f>
        <v>1</v>
      </c>
      <c r="BH315" s="16" t="str">
        <f t="shared" si="227"/>
        <v>Pass</v>
      </c>
      <c r="BI315" s="114">
        <f>IF(OR(Survey!$AM315="Closed",ISBLANK(Survey!$AM315)),0,1)</f>
        <v>0</v>
      </c>
      <c r="BJ315" s="133">
        <f>IF(ISBLANK(Survey!$AN315),1,0)</f>
        <v>1</v>
      </c>
      <c r="BK315" s="118" t="str">
        <f t="shared" si="228"/>
        <v>Pass</v>
      </c>
      <c r="BL315" s="31" cm="1">
        <f t="array" ref="BL315">SUM(SUMIF(Survey!AO315:AP315,{"&gt;0","&lt;0"})*{1,-1})</f>
        <v>0</v>
      </c>
      <c r="BM315">
        <f t="shared" si="229"/>
        <v>0</v>
      </c>
      <c r="BN315">
        <f t="shared" si="230"/>
        <v>100</v>
      </c>
      <c r="BO315" s="118" t="str">
        <f t="shared" si="231"/>
        <v>Pass</v>
      </c>
      <c r="BP315">
        <f>IF(Survey!AQ315="No",0,1)</f>
        <v>1</v>
      </c>
      <c r="BQ315" s="207">
        <f>MOD((LEN(Survey!AQ315)+2),22)</f>
        <v>2</v>
      </c>
      <c r="BR315">
        <f>IF(Survey!AR315="No",0,1)</f>
        <v>1</v>
      </c>
      <c r="BS315" s="207">
        <f>MOD((LEN(Survey!AR315)+2),22)</f>
        <v>2</v>
      </c>
      <c r="BT315" s="114">
        <f>COUNTBLANK(Survey!$AQ315:$AS315)+COUNTBLANK(Survey!$AU315)</f>
        <v>4</v>
      </c>
      <c r="BU315" s="114">
        <f>IF(Survey!$I315="Yes",1,0)</f>
        <v>0</v>
      </c>
      <c r="BV315" s="114">
        <f>IF(OR(Survey!$M315="Mutual fund",Survey!$M315="Alternative mutual fund",Survey!$M315="Money market"),1,0)</f>
        <v>0</v>
      </c>
      <c r="BW315" s="119">
        <f>IF(OR(Survey!$M315="ETF",Survey!$M315="ETF, alternative mutual fund"),1,0)</f>
        <v>0</v>
      </c>
      <c r="BX315" s="16" t="str">
        <f t="shared" si="232"/>
        <v>Pass</v>
      </c>
      <c r="BY315" s="33">
        <f>IF(ISNUMBER(SEARCH("Other",Survey!$AS315)), 1, 0)</f>
        <v>0</v>
      </c>
      <c r="BZ315" s="58" t="b">
        <f>NOT(ISBLANK(Survey!$AT315))</f>
        <v>0</v>
      </c>
      <c r="CA315" s="16" t="str">
        <f t="shared" si="233"/>
        <v>Pass</v>
      </c>
      <c r="CB315" s="114">
        <f>IF(Survey!$BB315=0, 0,1)</f>
        <v>0</v>
      </c>
      <c r="CC315" s="58">
        <f>Survey!$AV315</f>
        <v>0</v>
      </c>
      <c r="CD315" s="58">
        <f>Survey!$BC315+Survey!$BD315+ABS(Survey!$BE315)-ABS(Survey!$BF315)-ABS(Survey!$BG315)-ABS(Survey!$BL315)</f>
        <v>0</v>
      </c>
      <c r="CE315" s="138">
        <f>Survey!BB315+(ABS(Survey!$BH315)-ABS(Survey!$BI315)+ABS(Survey!$BJ315)-ABS(Survey!$BK315))*0.5</f>
        <v>0</v>
      </c>
      <c r="CF315" s="58">
        <f t="shared" si="234"/>
        <v>0</v>
      </c>
      <c r="CG315" s="58">
        <f>IF(AND($CC315&gt;$CF315-0.2,$CC315&lt;$CF315+0.2,ISBLANK(Survey!$AV315)=FALSE),0,1)</f>
        <v>1</v>
      </c>
      <c r="CH315" s="133">
        <f>IF(ISBLANK(Survey!$AW315),1,0)</f>
        <v>1</v>
      </c>
      <c r="CI315" s="16" t="str">
        <f t="shared" si="235"/>
        <v>Pass</v>
      </c>
      <c r="CJ315" s="114">
        <f>IF(Survey!$BB315=0, 0,1)</f>
        <v>0</v>
      </c>
      <c r="CK315" s="58">
        <f>IF(AND(Survey!$AX315&gt;=0,Survey!$AX315&lt;=0.2,Survey!$AX315&lt;&gt;""),0,1)</f>
        <v>1</v>
      </c>
      <c r="CL315" s="114">
        <f>IF(ISBLANK(Survey!$AY315),1,0)</f>
        <v>1</v>
      </c>
      <c r="CM315" s="16" t="str">
        <f t="shared" si="236"/>
        <v>Fail</v>
      </c>
      <c r="CN315" s="133">
        <f>Survey!$AZ315</f>
        <v>0</v>
      </c>
      <c r="CO315" s="16" t="str">
        <f t="shared" si="237"/>
        <v>Pass</v>
      </c>
      <c r="CP315" s="31">
        <f>Survey!$BA315</f>
        <v>0</v>
      </c>
      <c r="CQ315" s="138">
        <f>Survey!$BB315+Survey!$BC315+Survey!$BD315+ABS(Survey!$BE315)-ABS(Survey!$BF315)-ABS(Survey!$BG315)+ABS(Survey!$BH315)-ABS(Survey!$BI315)+ABS(Survey!$BJ315)-ABS(Survey!$BK315)-ABS(Survey!$BL315)+Survey!$BM315</f>
        <v>0</v>
      </c>
      <c r="CR315" s="30">
        <f t="shared" si="238"/>
        <v>0</v>
      </c>
      <c r="CS315" s="17">
        <f t="shared" si="239"/>
        <v>0</v>
      </c>
      <c r="CT315" s="16" t="str">
        <f t="shared" si="240"/>
        <v>Pass</v>
      </c>
      <c r="CU315" s="33" t="b">
        <f>IF(ABS(Survey!$BM315)=0,TRUE,FALSE)</f>
        <v>1</v>
      </c>
      <c r="CV315" s="32" t="b">
        <f>NOT(ISBLANK(Survey!$BN315))</f>
        <v>0</v>
      </c>
      <c r="CW315" t="str">
        <f t="shared" si="241"/>
        <v>Fail</v>
      </c>
      <c r="CX315" s="25">
        <f>Survey!$BA315</f>
        <v>0</v>
      </c>
      <c r="CY315" s="25" cm="1">
        <f t="array" ref="CY315">SUM(SUMIF(Survey!BP315:BW315,{"&gt;0","&lt;0"})*{1,-1})-SUM(SUMIF(Survey!BY315:CF315,{"&gt;0","&lt;0"})*{1,-1})</f>
        <v>0</v>
      </c>
      <c r="CZ315" s="30" t="str">
        <f t="shared" si="242"/>
        <v>No holdings</v>
      </c>
      <c r="DA315">
        <f t="shared" si="243"/>
        <v>0</v>
      </c>
      <c r="DB315" s="16" t="str">
        <f t="shared" si="244"/>
        <v>Fail</v>
      </c>
      <c r="DC315" s="31">
        <f>Survey!$BA315</f>
        <v>0</v>
      </c>
      <c r="DD315" s="31" cm="1">
        <f t="array" ref="DD315">SUM(SUMIF(Survey!CH315:DA315,{"&gt;0","&lt;0"})*{1,-1})-SUM(SUMIF(Survey!DC315:DV315,{"&gt;0","&lt;0"})*{1,-1})</f>
        <v>0</v>
      </c>
      <c r="DE315" s="30" t="str">
        <f t="shared" si="245"/>
        <v>No holdings</v>
      </c>
      <c r="DF315" s="17">
        <f t="shared" si="246"/>
        <v>0</v>
      </c>
      <c r="DG315" s="16" t="str">
        <f t="shared" si="247"/>
        <v>Pass</v>
      </c>
      <c r="DH315" s="33" t="b">
        <f>IF(ABS(Survey!$DA315)=0,TRUE,FALSE)</f>
        <v>1</v>
      </c>
      <c r="DI315" s="32" t="b">
        <f>NOT(ISBLANK(Survey!$DB315))</f>
        <v>0</v>
      </c>
      <c r="DJ315" s="16" t="str">
        <f t="shared" si="248"/>
        <v>Pass</v>
      </c>
      <c r="DK315" s="33" t="b">
        <f>IF(ABS(Survey!$DV315)=0,TRUE,FALSE)</f>
        <v>1</v>
      </c>
      <c r="DL315" s="32" t="b">
        <f>NOT(ISBLANK(Survey!$DW315))</f>
        <v>0</v>
      </c>
      <c r="DM315" t="str">
        <f t="shared" si="249"/>
        <v>Pass</v>
      </c>
      <c r="DN315" s="25" cm="1">
        <f t="array" ref="DN315">SUM(SUMIF(Survey!CW315,{"&gt;0","&lt;0"})*{1,-1})+SUM(SUMIF(Survey!DR315,{"&gt;0","&lt;0"})*{1,-1})</f>
        <v>0</v>
      </c>
      <c r="DO315" s="25">
        <f>SUM(SUMIF(Survey!DY315:EE315,{"&gt;0","&lt;0"})*{1,-1})+SUM(SUMIF(Survey!EG315:EM315,{"&gt;0","&lt;0"})*{1,-1})</f>
        <v>0</v>
      </c>
      <c r="DP315">
        <f t="shared" si="250"/>
        <v>0</v>
      </c>
      <c r="DQ315">
        <f t="shared" si="251"/>
        <v>0</v>
      </c>
      <c r="DR315" s="16" t="str">
        <f t="shared" si="252"/>
        <v>Pass</v>
      </c>
      <c r="DS315" s="33" t="b">
        <f>IF(ABS(Survey!$EE315)=0,TRUE,FALSE)</f>
        <v>1</v>
      </c>
      <c r="DT315" s="32" t="b">
        <f>NOT(ISBLANK(Survey!EF315))</f>
        <v>0</v>
      </c>
      <c r="DU315" s="16" t="str">
        <f t="shared" si="253"/>
        <v>Pass</v>
      </c>
      <c r="DV315" s="33" t="b">
        <f>IF(ABS(Survey!$EM315)=0,TRUE,FALSE)</f>
        <v>1</v>
      </c>
      <c r="DW315" s="32" t="b">
        <f>NOT(ISBLANK(Survey!$EN315))</f>
        <v>0</v>
      </c>
      <c r="DX315" s="16" t="str">
        <f t="shared" si="254"/>
        <v>Fail</v>
      </c>
      <c r="DY315" s="31">
        <f>SUM(SUMIF(Survey!ET315:EV315,{"&gt;0","&lt;0"})*{1,-1})</f>
        <v>0</v>
      </c>
      <c r="DZ315">
        <f t="shared" si="255"/>
        <v>0</v>
      </c>
      <c r="EA315">
        <f t="shared" si="256"/>
        <v>100</v>
      </c>
      <c r="EB315" s="30" t="b">
        <f>IF(OR(Survey!$M315="ETF",Survey!$M315="ETF, alternative mutual fund",Survey!$M315="Closed-end", Survey!$M315="Split share corp"),TRUE,FALSE)</f>
        <v>0</v>
      </c>
      <c r="EC315" s="16" t="str">
        <f t="shared" si="257"/>
        <v>Fail</v>
      </c>
      <c r="ED315" s="31">
        <f>SUM(SUMIF(Survey!EX315:FD315,{"&gt;0","&lt;0"})*{1,-1})</f>
        <v>0</v>
      </c>
      <c r="EE315">
        <f t="shared" si="258"/>
        <v>0</v>
      </c>
      <c r="EF315" s="17">
        <f t="shared" si="259"/>
        <v>100</v>
      </c>
      <c r="EG315" s="16" t="str">
        <f t="shared" si="260"/>
        <v>Fail</v>
      </c>
      <c r="EH315" s="31">
        <f>SUM(SUMIF(Survey!FF315:FL315,{"&gt;0","&lt;0"})*{1,-1})</f>
        <v>0</v>
      </c>
      <c r="EI315">
        <f t="shared" si="261"/>
        <v>0</v>
      </c>
      <c r="EJ315" s="17">
        <f t="shared" si="262"/>
        <v>100</v>
      </c>
    </row>
    <row r="316" spans="1:140">
      <c r="A316">
        <v>316</v>
      </c>
      <c r="B316" t="str">
        <f t="shared" si="210"/>
        <v>Pass</v>
      </c>
      <c r="C316" t="str">
        <f>IF(COUNTBLANK(Survey!B316:FM316)=$C$2, "Pass", "Fail")</f>
        <v>Pass</v>
      </c>
      <c r="D316" s="16" t="str">
        <f t="shared" si="211"/>
        <v>Fail</v>
      </c>
      <c r="E316" t="str">
        <f>IF(OR(ISBLANK(Survey!AL316),COUNTIF(G316:BJ316,"Fail")),"Fail","Pass")</f>
        <v>Fail</v>
      </c>
      <c r="F316" s="265"/>
      <c r="G316" s="16" t="str">
        <f t="shared" si="212"/>
        <v>Fail</v>
      </c>
      <c r="H316" s="139">
        <f>COUNTBLANK(Survey!B316:D316)+COUNTBLANK(Survey!G316)+COUNTBLANK(Survey!I316)+COUNTBLANK(Survey!K316:M316)+COUNTBLANK(Survey!P316:Q316)+COUNTBLANK(Survey!T316:W316)+COUNTBLANK(Survey!Z316:AC316)+COUNTBLANK(Survey!AF316:AG316)+COUNTBLANK(Survey!AK316:AK316)</f>
        <v>21</v>
      </c>
      <c r="I316" t="str">
        <f t="shared" si="213"/>
        <v>Fail</v>
      </c>
      <c r="J316" t="b">
        <f>IF(Survey!E316="No",TRUE,FALSE)</f>
        <v>0</v>
      </c>
      <c r="K316" s="29" cm="1">
        <f t="array" ref="K316">IF(COUNTA(Survey!$E$4:$E$695)=1, 0, SUM(IF(COUNTIF(Survey!$E$4:$E$695, Survey!$E$4:$E$695)=1,1,0)))</f>
        <v>0</v>
      </c>
      <c r="L316" s="29">
        <f>LEN(Survey!E316)</f>
        <v>0</v>
      </c>
      <c r="M316" s="16" t="str">
        <f t="shared" si="214"/>
        <v>Fail</v>
      </c>
      <c r="N316" t="b">
        <f>IF(Survey!F316="No",TRUE,FALSE)</f>
        <v>0</v>
      </c>
      <c r="O316" t="b">
        <f>Survey!F316=Survey!E316</f>
        <v>1</v>
      </c>
      <c r="P316">
        <f>COUNTIF(Survey!$F$4:$F$695,Survey!F316)</f>
        <v>0</v>
      </c>
      <c r="Q316" s="28">
        <f>LEN(Survey!F316)</f>
        <v>0</v>
      </c>
      <c r="R316" s="16" t="str">
        <f t="shared" si="215"/>
        <v>Pass</v>
      </c>
      <c r="S316" s="29">
        <f>MOD((LEN(Survey!H316)+2),11)</f>
        <v>2</v>
      </c>
      <c r="T316">
        <f>COUNTIF(Survey!$H$4:$H$695,Survey!H316)</f>
        <v>0</v>
      </c>
      <c r="U316" s="28" t="str">
        <f>IF(Survey!$L316="Prospectus fund", "Yes", "No")</f>
        <v>No</v>
      </c>
      <c r="V316" s="16" t="str">
        <f t="shared" si="216"/>
        <v>Pass</v>
      </c>
      <c r="W316" s="29">
        <f>MOD((LEN(Survey!J316)+2),11)</f>
        <v>2</v>
      </c>
      <c r="X316">
        <f>COUNTIF(Survey!$J$4:$J$695,Survey!J316)</f>
        <v>0</v>
      </c>
      <c r="Y316" s="30" t="b">
        <f>IF(OR(Survey!$M316="ETF",Survey!$M316="ETF, alternative mutual fund",Survey!$M316="Closed-end", Survey!$M316="Split share corp", Survey!$I316="Yes"),TRUE,FALSE)</f>
        <v>0</v>
      </c>
      <c r="Z316" s="16" t="str">
        <f>IFERROR(IF(AND(OR(AC316=AD316,AD316 = "Either"),NOT(ISBLANK(Survey!K316))),"Pass","Fail"),"Pass")</f>
        <v>Fail</v>
      </c>
      <c r="AA316" s="31" cm="1">
        <f t="array" ref="AA316">SUM(SUMIF(Survey!CH316:DA316,{"&gt;0","&lt;0"})*{1,-1})</f>
        <v>0</v>
      </c>
      <c r="AB316" s="33" cm="1">
        <f t="array" ref="AB316">SUM(SUMIF(Survey!CK316,{"&gt;0","&lt;0"})*{1,-1})+SUM(SUMIF(Survey!CU316,{"&gt;0","&lt;0"})*{1,-1})</f>
        <v>0</v>
      </c>
      <c r="AC316" s="33">
        <f>Survey!K316</f>
        <v>0</v>
      </c>
      <c r="AD316" s="32" t="str">
        <f t="shared" si="217"/>
        <v>Either</v>
      </c>
      <c r="AE316" s="16" t="str">
        <f t="shared" si="218"/>
        <v>Fail</v>
      </c>
      <c r="AF316" s="58" cm="1">
        <f t="array" ref="AF316">SUM(SUMIF(Survey!CH316:DA316,{"&gt;0","&lt;0"})*{1,-1})+SUM(SUMIF(Survey!DC316:DV316,{"&gt;0","&lt;0"})*{1,-1})</f>
        <v>0</v>
      </c>
      <c r="AG316" s="58">
        <f>IFERROR(AF316/(Survey!$BA316),0)</f>
        <v>0</v>
      </c>
      <c r="AH316" s="104" t="b">
        <f>IF(OR(Survey!$M316="Alternative strategy or hedge",Survey!$M316="Private asset",Survey!$L316="Prospectus fund"),TRUE,FALSE)</f>
        <v>0</v>
      </c>
      <c r="AI316" s="104" t="b">
        <f>NOT(ISBLANK(Survey!$M316))</f>
        <v>0</v>
      </c>
      <c r="AJ316" s="16" t="str">
        <f t="shared" si="219"/>
        <v>Fail</v>
      </c>
      <c r="AK316" t="b">
        <f>IF(Survey!W316="No",TRUE,FALSE)</f>
        <v>0</v>
      </c>
      <c r="AL316" s="119">
        <f>MOD((LEN(Survey!W316)+2),22)</f>
        <v>2</v>
      </c>
      <c r="AM316" t="str">
        <f t="shared" si="220"/>
        <v>Pass</v>
      </c>
      <c r="AN316" s="33" t="b">
        <f>NOT(ISNUMBER(SEARCH("Other",Survey!$Q316)))</f>
        <v>1</v>
      </c>
      <c r="AO316" s="32" t="b">
        <f>NOT(ISBLANK(Survey!$R316))</f>
        <v>0</v>
      </c>
      <c r="AP316" s="16" t="str">
        <f t="shared" si="221"/>
        <v>Pass</v>
      </c>
      <c r="AQ316" s="114">
        <f>COUNTBLANK(Survey!$X316)</f>
        <v>1</v>
      </c>
      <c r="AR316" s="58">
        <f>IF(AND(Survey!L316&lt;&gt;"Exempt fund",OR(Survey!$M316="ETF",Survey!$M316="ETF, alternative mutual fund",Survey!$M316="Mutual fund",Survey!$M316="Alternative mutual fund",Survey!$M316="Money market")),1,0)</f>
        <v>0</v>
      </c>
      <c r="AS316" s="16" t="str">
        <f t="shared" si="222"/>
        <v>Pass</v>
      </c>
      <c r="AT316" s="33" t="b">
        <f>NOT(ISNUMBER(SEARCH("Yes",Survey!$AC316)))</f>
        <v>1</v>
      </c>
      <c r="AU316" s="32" t="b">
        <f>IF(COUNTBLANK(Survey!$AD316:$AE316)=0,TRUE, FALSE)</f>
        <v>0</v>
      </c>
      <c r="AV316" s="16" t="str">
        <f t="shared" si="223"/>
        <v>Pass</v>
      </c>
      <c r="AW316" s="33" t="b">
        <f>NOT(ISNUMBER(SEARCH("Yes",Survey!$AF316)))</f>
        <v>1</v>
      </c>
      <c r="AX316" s="32" t="b">
        <f>NOT(ISBLANK(Survey!$AH316))</f>
        <v>0</v>
      </c>
      <c r="AY316" s="16" t="str">
        <f t="shared" si="224"/>
        <v>Pass</v>
      </c>
      <c r="AZ316" s="33" t="b">
        <f>NOT(OR(ISNUMBER(SEARCH("Other",Survey!$AH316)),ISNUMBER(SEARCH("Multiple",Survey!$AH316))))</f>
        <v>1</v>
      </c>
      <c r="BA316" s="32" t="b">
        <f>NOT(ISBLANK(Survey!$AI316))</f>
        <v>0</v>
      </c>
      <c r="BB316" s="16" t="str">
        <f t="shared" si="225"/>
        <v>Fail</v>
      </c>
      <c r="BC316" s="114">
        <f>IF(ABS(Survey!$BA316)&gt;0, 1,0)</f>
        <v>0</v>
      </c>
      <c r="BD316" s="114">
        <f>IF(COUNTBLANK(Survey!$AL316)=0,1,0)</f>
        <v>0</v>
      </c>
      <c r="BE316" s="16" t="str">
        <f t="shared" si="226"/>
        <v>Pass</v>
      </c>
      <c r="BF316" s="114">
        <f>IF(ISBLANK(Survey!$AL316),0,1)</f>
        <v>0</v>
      </c>
      <c r="BG316" s="133">
        <f>COUNTBLANK(Survey!$AM316)</f>
        <v>1</v>
      </c>
      <c r="BH316" s="16" t="str">
        <f t="shared" si="227"/>
        <v>Pass</v>
      </c>
      <c r="BI316" s="114">
        <f>IF(OR(Survey!$AM316="Closed",ISBLANK(Survey!$AM316)),0,1)</f>
        <v>0</v>
      </c>
      <c r="BJ316" s="133">
        <f>IF(ISBLANK(Survey!$AN316),1,0)</f>
        <v>1</v>
      </c>
      <c r="BK316" s="118" t="str">
        <f t="shared" si="228"/>
        <v>Pass</v>
      </c>
      <c r="BL316" s="31" cm="1">
        <f t="array" ref="BL316">SUM(SUMIF(Survey!AO316:AP316,{"&gt;0","&lt;0"})*{1,-1})</f>
        <v>0</v>
      </c>
      <c r="BM316">
        <f t="shared" si="229"/>
        <v>0</v>
      </c>
      <c r="BN316">
        <f t="shared" si="230"/>
        <v>100</v>
      </c>
      <c r="BO316" s="118" t="str">
        <f t="shared" si="231"/>
        <v>Pass</v>
      </c>
      <c r="BP316">
        <f>IF(Survey!AQ316="No",0,1)</f>
        <v>1</v>
      </c>
      <c r="BQ316" s="207">
        <f>MOD((LEN(Survey!AQ316)+2),22)</f>
        <v>2</v>
      </c>
      <c r="BR316">
        <f>IF(Survey!AR316="No",0,1)</f>
        <v>1</v>
      </c>
      <c r="BS316" s="207">
        <f>MOD((LEN(Survey!AR316)+2),22)</f>
        <v>2</v>
      </c>
      <c r="BT316" s="114">
        <f>COUNTBLANK(Survey!$AQ316:$AS316)+COUNTBLANK(Survey!$AU316)</f>
        <v>4</v>
      </c>
      <c r="BU316" s="114">
        <f>IF(Survey!$I316="Yes",1,0)</f>
        <v>0</v>
      </c>
      <c r="BV316" s="114">
        <f>IF(OR(Survey!$M316="Mutual fund",Survey!$M316="Alternative mutual fund",Survey!$M316="Money market"),1,0)</f>
        <v>0</v>
      </c>
      <c r="BW316" s="119">
        <f>IF(OR(Survey!$M316="ETF",Survey!$M316="ETF, alternative mutual fund"),1,0)</f>
        <v>0</v>
      </c>
      <c r="BX316" s="16" t="str">
        <f t="shared" si="232"/>
        <v>Pass</v>
      </c>
      <c r="BY316" s="33">
        <f>IF(ISNUMBER(SEARCH("Other",Survey!$AS316)), 1, 0)</f>
        <v>0</v>
      </c>
      <c r="BZ316" s="58" t="b">
        <f>NOT(ISBLANK(Survey!$AT316))</f>
        <v>0</v>
      </c>
      <c r="CA316" s="16" t="str">
        <f t="shared" si="233"/>
        <v>Pass</v>
      </c>
      <c r="CB316" s="114">
        <f>IF(Survey!$BB316=0, 0,1)</f>
        <v>0</v>
      </c>
      <c r="CC316" s="58">
        <f>Survey!$AV316</f>
        <v>0</v>
      </c>
      <c r="CD316" s="58">
        <f>Survey!$BC316+Survey!$BD316+ABS(Survey!$BE316)-ABS(Survey!$BF316)-ABS(Survey!$BG316)-ABS(Survey!$BL316)</f>
        <v>0</v>
      </c>
      <c r="CE316" s="138">
        <f>Survey!BB316+(ABS(Survey!$BH316)-ABS(Survey!$BI316)+ABS(Survey!$BJ316)-ABS(Survey!$BK316))*0.5</f>
        <v>0</v>
      </c>
      <c r="CF316" s="58">
        <f t="shared" si="234"/>
        <v>0</v>
      </c>
      <c r="CG316" s="58">
        <f>IF(AND($CC316&gt;$CF316-0.2,$CC316&lt;$CF316+0.2,ISBLANK(Survey!$AV316)=FALSE),0,1)</f>
        <v>1</v>
      </c>
      <c r="CH316" s="133">
        <f>IF(ISBLANK(Survey!$AW316),1,0)</f>
        <v>1</v>
      </c>
      <c r="CI316" s="16" t="str">
        <f t="shared" si="235"/>
        <v>Pass</v>
      </c>
      <c r="CJ316" s="114">
        <f>IF(Survey!$BB316=0, 0,1)</f>
        <v>0</v>
      </c>
      <c r="CK316" s="58">
        <f>IF(AND(Survey!$AX316&gt;=0,Survey!$AX316&lt;=0.2,Survey!$AX316&lt;&gt;""),0,1)</f>
        <v>1</v>
      </c>
      <c r="CL316" s="114">
        <f>IF(ISBLANK(Survey!$AY316),1,0)</f>
        <v>1</v>
      </c>
      <c r="CM316" s="16" t="str">
        <f t="shared" si="236"/>
        <v>Fail</v>
      </c>
      <c r="CN316" s="133">
        <f>Survey!$AZ316</f>
        <v>0</v>
      </c>
      <c r="CO316" s="16" t="str">
        <f t="shared" si="237"/>
        <v>Pass</v>
      </c>
      <c r="CP316" s="31">
        <f>Survey!$BA316</f>
        <v>0</v>
      </c>
      <c r="CQ316" s="138">
        <f>Survey!$BB316+Survey!$BC316+Survey!$BD316+ABS(Survey!$BE316)-ABS(Survey!$BF316)-ABS(Survey!$BG316)+ABS(Survey!$BH316)-ABS(Survey!$BI316)+ABS(Survey!$BJ316)-ABS(Survey!$BK316)-ABS(Survey!$BL316)+Survey!$BM316</f>
        <v>0</v>
      </c>
      <c r="CR316" s="30">
        <f t="shared" si="238"/>
        <v>0</v>
      </c>
      <c r="CS316" s="17">
        <f t="shared" si="239"/>
        <v>0</v>
      </c>
      <c r="CT316" s="16" t="str">
        <f t="shared" si="240"/>
        <v>Pass</v>
      </c>
      <c r="CU316" s="33" t="b">
        <f>IF(ABS(Survey!$BM316)=0,TRUE,FALSE)</f>
        <v>1</v>
      </c>
      <c r="CV316" s="32" t="b">
        <f>NOT(ISBLANK(Survey!$BN316))</f>
        <v>0</v>
      </c>
      <c r="CW316" t="str">
        <f t="shared" si="241"/>
        <v>Fail</v>
      </c>
      <c r="CX316" s="25">
        <f>Survey!$BA316</f>
        <v>0</v>
      </c>
      <c r="CY316" s="25" cm="1">
        <f t="array" ref="CY316">SUM(SUMIF(Survey!BP316:BW316,{"&gt;0","&lt;0"})*{1,-1})-SUM(SUMIF(Survey!BY316:CF316,{"&gt;0","&lt;0"})*{1,-1})</f>
        <v>0</v>
      </c>
      <c r="CZ316" s="30" t="str">
        <f t="shared" si="242"/>
        <v>No holdings</v>
      </c>
      <c r="DA316">
        <f t="shared" si="243"/>
        <v>0</v>
      </c>
      <c r="DB316" s="16" t="str">
        <f t="shared" si="244"/>
        <v>Fail</v>
      </c>
      <c r="DC316" s="31">
        <f>Survey!$BA316</f>
        <v>0</v>
      </c>
      <c r="DD316" s="31" cm="1">
        <f t="array" ref="DD316">SUM(SUMIF(Survey!CH316:DA316,{"&gt;0","&lt;0"})*{1,-1})-SUM(SUMIF(Survey!DC316:DV316,{"&gt;0","&lt;0"})*{1,-1})</f>
        <v>0</v>
      </c>
      <c r="DE316" s="30" t="str">
        <f t="shared" si="245"/>
        <v>No holdings</v>
      </c>
      <c r="DF316" s="17">
        <f t="shared" si="246"/>
        <v>0</v>
      </c>
      <c r="DG316" s="16" t="str">
        <f t="shared" si="247"/>
        <v>Pass</v>
      </c>
      <c r="DH316" s="33" t="b">
        <f>IF(ABS(Survey!$DA316)=0,TRUE,FALSE)</f>
        <v>1</v>
      </c>
      <c r="DI316" s="32" t="b">
        <f>NOT(ISBLANK(Survey!$DB316))</f>
        <v>0</v>
      </c>
      <c r="DJ316" s="16" t="str">
        <f t="shared" si="248"/>
        <v>Pass</v>
      </c>
      <c r="DK316" s="33" t="b">
        <f>IF(ABS(Survey!$DV316)=0,TRUE,FALSE)</f>
        <v>1</v>
      </c>
      <c r="DL316" s="32" t="b">
        <f>NOT(ISBLANK(Survey!$DW316))</f>
        <v>0</v>
      </c>
      <c r="DM316" t="str">
        <f t="shared" si="249"/>
        <v>Pass</v>
      </c>
      <c r="DN316" s="25" cm="1">
        <f t="array" ref="DN316">SUM(SUMIF(Survey!CW316,{"&gt;0","&lt;0"})*{1,-1})+SUM(SUMIF(Survey!DR316,{"&gt;0","&lt;0"})*{1,-1})</f>
        <v>0</v>
      </c>
      <c r="DO316" s="25">
        <f>SUM(SUMIF(Survey!DY316:EE316,{"&gt;0","&lt;0"})*{1,-1})+SUM(SUMIF(Survey!EG316:EM316,{"&gt;0","&lt;0"})*{1,-1})</f>
        <v>0</v>
      </c>
      <c r="DP316">
        <f t="shared" si="250"/>
        <v>0</v>
      </c>
      <c r="DQ316">
        <f t="shared" si="251"/>
        <v>0</v>
      </c>
      <c r="DR316" s="16" t="str">
        <f t="shared" si="252"/>
        <v>Pass</v>
      </c>
      <c r="DS316" s="33" t="b">
        <f>IF(ABS(Survey!$EE316)=0,TRUE,FALSE)</f>
        <v>1</v>
      </c>
      <c r="DT316" s="32" t="b">
        <f>NOT(ISBLANK(Survey!EF316))</f>
        <v>0</v>
      </c>
      <c r="DU316" s="16" t="str">
        <f t="shared" si="253"/>
        <v>Pass</v>
      </c>
      <c r="DV316" s="33" t="b">
        <f>IF(ABS(Survey!$EM316)=0,TRUE,FALSE)</f>
        <v>1</v>
      </c>
      <c r="DW316" s="32" t="b">
        <f>NOT(ISBLANK(Survey!$EN316))</f>
        <v>0</v>
      </c>
      <c r="DX316" s="16" t="str">
        <f t="shared" si="254"/>
        <v>Fail</v>
      </c>
      <c r="DY316" s="31">
        <f>SUM(SUMIF(Survey!ET316:EV316,{"&gt;0","&lt;0"})*{1,-1})</f>
        <v>0</v>
      </c>
      <c r="DZ316">
        <f t="shared" si="255"/>
        <v>0</v>
      </c>
      <c r="EA316">
        <f t="shared" si="256"/>
        <v>100</v>
      </c>
      <c r="EB316" s="30" t="b">
        <f>IF(OR(Survey!$M316="ETF",Survey!$M316="ETF, alternative mutual fund",Survey!$M316="Closed-end", Survey!$M316="Split share corp"),TRUE,FALSE)</f>
        <v>0</v>
      </c>
      <c r="EC316" s="16" t="str">
        <f t="shared" si="257"/>
        <v>Fail</v>
      </c>
      <c r="ED316" s="31">
        <f>SUM(SUMIF(Survey!EX316:FD316,{"&gt;0","&lt;0"})*{1,-1})</f>
        <v>0</v>
      </c>
      <c r="EE316">
        <f t="shared" si="258"/>
        <v>0</v>
      </c>
      <c r="EF316" s="17">
        <f t="shared" si="259"/>
        <v>100</v>
      </c>
      <c r="EG316" s="16" t="str">
        <f t="shared" si="260"/>
        <v>Fail</v>
      </c>
      <c r="EH316" s="31">
        <f>SUM(SUMIF(Survey!FF316:FL316,{"&gt;0","&lt;0"})*{1,-1})</f>
        <v>0</v>
      </c>
      <c r="EI316">
        <f t="shared" si="261"/>
        <v>0</v>
      </c>
      <c r="EJ316" s="17">
        <f t="shared" si="262"/>
        <v>100</v>
      </c>
    </row>
    <row r="317" spans="1:140">
      <c r="A317">
        <v>317</v>
      </c>
      <c r="B317" t="str">
        <f t="shared" si="210"/>
        <v>Pass</v>
      </c>
      <c r="C317" t="str">
        <f>IF(COUNTBLANK(Survey!B317:FM317)=$C$2, "Pass", "Fail")</f>
        <v>Pass</v>
      </c>
      <c r="D317" s="16" t="str">
        <f t="shared" si="211"/>
        <v>Fail</v>
      </c>
      <c r="E317" t="str">
        <f>IF(OR(ISBLANK(Survey!AL317),COUNTIF(G317:BJ317,"Fail")),"Fail","Pass")</f>
        <v>Fail</v>
      </c>
      <c r="F317" s="265"/>
      <c r="G317" s="16" t="str">
        <f t="shared" si="212"/>
        <v>Fail</v>
      </c>
      <c r="H317" s="139">
        <f>COUNTBLANK(Survey!B317:D317)+COUNTBLANK(Survey!G317)+COUNTBLANK(Survey!I317)+COUNTBLANK(Survey!K317:M317)+COUNTBLANK(Survey!P317:Q317)+COUNTBLANK(Survey!T317:W317)+COUNTBLANK(Survey!Z317:AC317)+COUNTBLANK(Survey!AF317:AG317)+COUNTBLANK(Survey!AK317:AK317)</f>
        <v>21</v>
      </c>
      <c r="I317" t="str">
        <f t="shared" si="213"/>
        <v>Fail</v>
      </c>
      <c r="J317" t="b">
        <f>IF(Survey!E317="No",TRUE,FALSE)</f>
        <v>0</v>
      </c>
      <c r="K317" s="29" cm="1">
        <f t="array" ref="K317">IF(COUNTA(Survey!$E$4:$E$695)=1, 0, SUM(IF(COUNTIF(Survey!$E$4:$E$695, Survey!$E$4:$E$695)=1,1,0)))</f>
        <v>0</v>
      </c>
      <c r="L317" s="29">
        <f>LEN(Survey!E317)</f>
        <v>0</v>
      </c>
      <c r="M317" s="16" t="str">
        <f t="shared" si="214"/>
        <v>Fail</v>
      </c>
      <c r="N317" t="b">
        <f>IF(Survey!F317="No",TRUE,FALSE)</f>
        <v>0</v>
      </c>
      <c r="O317" t="b">
        <f>Survey!F317=Survey!E317</f>
        <v>1</v>
      </c>
      <c r="P317">
        <f>COUNTIF(Survey!$F$4:$F$695,Survey!F317)</f>
        <v>0</v>
      </c>
      <c r="Q317" s="28">
        <f>LEN(Survey!F317)</f>
        <v>0</v>
      </c>
      <c r="R317" s="16" t="str">
        <f t="shared" si="215"/>
        <v>Pass</v>
      </c>
      <c r="S317" s="29">
        <f>MOD((LEN(Survey!H317)+2),11)</f>
        <v>2</v>
      </c>
      <c r="T317">
        <f>COUNTIF(Survey!$H$4:$H$695,Survey!H317)</f>
        <v>0</v>
      </c>
      <c r="U317" s="28" t="str">
        <f>IF(Survey!$L317="Prospectus fund", "Yes", "No")</f>
        <v>No</v>
      </c>
      <c r="V317" s="16" t="str">
        <f t="shared" si="216"/>
        <v>Pass</v>
      </c>
      <c r="W317" s="29">
        <f>MOD((LEN(Survey!J317)+2),11)</f>
        <v>2</v>
      </c>
      <c r="X317">
        <f>COUNTIF(Survey!$J$4:$J$695,Survey!J317)</f>
        <v>0</v>
      </c>
      <c r="Y317" s="30" t="b">
        <f>IF(OR(Survey!$M317="ETF",Survey!$M317="ETF, alternative mutual fund",Survey!$M317="Closed-end", Survey!$M317="Split share corp", Survey!$I317="Yes"),TRUE,FALSE)</f>
        <v>0</v>
      </c>
      <c r="Z317" s="16" t="str">
        <f>IFERROR(IF(AND(OR(AC317=AD317,AD317 = "Either"),NOT(ISBLANK(Survey!K317))),"Pass","Fail"),"Pass")</f>
        <v>Fail</v>
      </c>
      <c r="AA317" s="31" cm="1">
        <f t="array" ref="AA317">SUM(SUMIF(Survey!CH317:DA317,{"&gt;0","&lt;0"})*{1,-1})</f>
        <v>0</v>
      </c>
      <c r="AB317" s="33" cm="1">
        <f t="array" ref="AB317">SUM(SUMIF(Survey!CK317,{"&gt;0","&lt;0"})*{1,-1})+SUM(SUMIF(Survey!CU317,{"&gt;0","&lt;0"})*{1,-1})</f>
        <v>0</v>
      </c>
      <c r="AC317" s="33">
        <f>Survey!K317</f>
        <v>0</v>
      </c>
      <c r="AD317" s="32" t="str">
        <f t="shared" si="217"/>
        <v>Either</v>
      </c>
      <c r="AE317" s="16" t="str">
        <f t="shared" si="218"/>
        <v>Fail</v>
      </c>
      <c r="AF317" s="58" cm="1">
        <f t="array" ref="AF317">SUM(SUMIF(Survey!CH317:DA317,{"&gt;0","&lt;0"})*{1,-1})+SUM(SUMIF(Survey!DC317:DV317,{"&gt;0","&lt;0"})*{1,-1})</f>
        <v>0</v>
      </c>
      <c r="AG317" s="58">
        <f>IFERROR(AF317/(Survey!$BA317),0)</f>
        <v>0</v>
      </c>
      <c r="AH317" s="104" t="b">
        <f>IF(OR(Survey!$M317="Alternative strategy or hedge",Survey!$M317="Private asset",Survey!$L317="Prospectus fund"),TRUE,FALSE)</f>
        <v>0</v>
      </c>
      <c r="AI317" s="104" t="b">
        <f>NOT(ISBLANK(Survey!$M317))</f>
        <v>0</v>
      </c>
      <c r="AJ317" s="16" t="str">
        <f t="shared" si="219"/>
        <v>Fail</v>
      </c>
      <c r="AK317" t="b">
        <f>IF(Survey!W317="No",TRUE,FALSE)</f>
        <v>0</v>
      </c>
      <c r="AL317" s="119">
        <f>MOD((LEN(Survey!W317)+2),22)</f>
        <v>2</v>
      </c>
      <c r="AM317" t="str">
        <f t="shared" si="220"/>
        <v>Pass</v>
      </c>
      <c r="AN317" s="33" t="b">
        <f>NOT(ISNUMBER(SEARCH("Other",Survey!$Q317)))</f>
        <v>1</v>
      </c>
      <c r="AO317" s="32" t="b">
        <f>NOT(ISBLANK(Survey!$R317))</f>
        <v>0</v>
      </c>
      <c r="AP317" s="16" t="str">
        <f t="shared" si="221"/>
        <v>Pass</v>
      </c>
      <c r="AQ317" s="114">
        <f>COUNTBLANK(Survey!$X317)</f>
        <v>1</v>
      </c>
      <c r="AR317" s="58">
        <f>IF(AND(Survey!L317&lt;&gt;"Exempt fund",OR(Survey!$M317="ETF",Survey!$M317="ETF, alternative mutual fund",Survey!$M317="Mutual fund",Survey!$M317="Alternative mutual fund",Survey!$M317="Money market")),1,0)</f>
        <v>0</v>
      </c>
      <c r="AS317" s="16" t="str">
        <f t="shared" si="222"/>
        <v>Pass</v>
      </c>
      <c r="AT317" s="33" t="b">
        <f>NOT(ISNUMBER(SEARCH("Yes",Survey!$AC317)))</f>
        <v>1</v>
      </c>
      <c r="AU317" s="32" t="b">
        <f>IF(COUNTBLANK(Survey!$AD317:$AE317)=0,TRUE, FALSE)</f>
        <v>0</v>
      </c>
      <c r="AV317" s="16" t="str">
        <f t="shared" si="223"/>
        <v>Pass</v>
      </c>
      <c r="AW317" s="33" t="b">
        <f>NOT(ISNUMBER(SEARCH("Yes",Survey!$AF317)))</f>
        <v>1</v>
      </c>
      <c r="AX317" s="32" t="b">
        <f>NOT(ISBLANK(Survey!$AH317))</f>
        <v>0</v>
      </c>
      <c r="AY317" s="16" t="str">
        <f t="shared" si="224"/>
        <v>Pass</v>
      </c>
      <c r="AZ317" s="33" t="b">
        <f>NOT(OR(ISNUMBER(SEARCH("Other",Survey!$AH317)),ISNUMBER(SEARCH("Multiple",Survey!$AH317))))</f>
        <v>1</v>
      </c>
      <c r="BA317" s="32" t="b">
        <f>NOT(ISBLANK(Survey!$AI317))</f>
        <v>0</v>
      </c>
      <c r="BB317" s="16" t="str">
        <f t="shared" si="225"/>
        <v>Fail</v>
      </c>
      <c r="BC317" s="114">
        <f>IF(ABS(Survey!$BA317)&gt;0, 1,0)</f>
        <v>0</v>
      </c>
      <c r="BD317" s="114">
        <f>IF(COUNTBLANK(Survey!$AL317)=0,1,0)</f>
        <v>0</v>
      </c>
      <c r="BE317" s="16" t="str">
        <f t="shared" si="226"/>
        <v>Pass</v>
      </c>
      <c r="BF317" s="114">
        <f>IF(ISBLANK(Survey!$AL317),0,1)</f>
        <v>0</v>
      </c>
      <c r="BG317" s="133">
        <f>COUNTBLANK(Survey!$AM317)</f>
        <v>1</v>
      </c>
      <c r="BH317" s="16" t="str">
        <f t="shared" si="227"/>
        <v>Pass</v>
      </c>
      <c r="BI317" s="114">
        <f>IF(OR(Survey!$AM317="Closed",ISBLANK(Survey!$AM317)),0,1)</f>
        <v>0</v>
      </c>
      <c r="BJ317" s="133">
        <f>IF(ISBLANK(Survey!$AN317),1,0)</f>
        <v>1</v>
      </c>
      <c r="BK317" s="118" t="str">
        <f t="shared" si="228"/>
        <v>Pass</v>
      </c>
      <c r="BL317" s="31" cm="1">
        <f t="array" ref="BL317">SUM(SUMIF(Survey!AO317:AP317,{"&gt;0","&lt;0"})*{1,-1})</f>
        <v>0</v>
      </c>
      <c r="BM317">
        <f t="shared" si="229"/>
        <v>0</v>
      </c>
      <c r="BN317">
        <f t="shared" si="230"/>
        <v>100</v>
      </c>
      <c r="BO317" s="118" t="str">
        <f t="shared" si="231"/>
        <v>Pass</v>
      </c>
      <c r="BP317">
        <f>IF(Survey!AQ317="No",0,1)</f>
        <v>1</v>
      </c>
      <c r="BQ317" s="207">
        <f>MOD((LEN(Survey!AQ317)+2),22)</f>
        <v>2</v>
      </c>
      <c r="BR317">
        <f>IF(Survey!AR317="No",0,1)</f>
        <v>1</v>
      </c>
      <c r="BS317" s="207">
        <f>MOD((LEN(Survey!AR317)+2),22)</f>
        <v>2</v>
      </c>
      <c r="BT317" s="114">
        <f>COUNTBLANK(Survey!$AQ317:$AS317)+COUNTBLANK(Survey!$AU317)</f>
        <v>4</v>
      </c>
      <c r="BU317" s="114">
        <f>IF(Survey!$I317="Yes",1,0)</f>
        <v>0</v>
      </c>
      <c r="BV317" s="114">
        <f>IF(OR(Survey!$M317="Mutual fund",Survey!$M317="Alternative mutual fund",Survey!$M317="Money market"),1,0)</f>
        <v>0</v>
      </c>
      <c r="BW317" s="119">
        <f>IF(OR(Survey!$M317="ETF",Survey!$M317="ETF, alternative mutual fund"),1,0)</f>
        <v>0</v>
      </c>
      <c r="BX317" s="16" t="str">
        <f t="shared" si="232"/>
        <v>Pass</v>
      </c>
      <c r="BY317" s="33">
        <f>IF(ISNUMBER(SEARCH("Other",Survey!$AS317)), 1, 0)</f>
        <v>0</v>
      </c>
      <c r="BZ317" s="58" t="b">
        <f>NOT(ISBLANK(Survey!$AT317))</f>
        <v>0</v>
      </c>
      <c r="CA317" s="16" t="str">
        <f t="shared" si="233"/>
        <v>Pass</v>
      </c>
      <c r="CB317" s="114">
        <f>IF(Survey!$BB317=0, 0,1)</f>
        <v>0</v>
      </c>
      <c r="CC317" s="58">
        <f>Survey!$AV317</f>
        <v>0</v>
      </c>
      <c r="CD317" s="58">
        <f>Survey!$BC317+Survey!$BD317+ABS(Survey!$BE317)-ABS(Survey!$BF317)-ABS(Survey!$BG317)-ABS(Survey!$BL317)</f>
        <v>0</v>
      </c>
      <c r="CE317" s="138">
        <f>Survey!BB317+(ABS(Survey!$BH317)-ABS(Survey!$BI317)+ABS(Survey!$BJ317)-ABS(Survey!$BK317))*0.5</f>
        <v>0</v>
      </c>
      <c r="CF317" s="58">
        <f t="shared" si="234"/>
        <v>0</v>
      </c>
      <c r="CG317" s="58">
        <f>IF(AND($CC317&gt;$CF317-0.2,$CC317&lt;$CF317+0.2,ISBLANK(Survey!$AV317)=FALSE),0,1)</f>
        <v>1</v>
      </c>
      <c r="CH317" s="133">
        <f>IF(ISBLANK(Survey!$AW317),1,0)</f>
        <v>1</v>
      </c>
      <c r="CI317" s="16" t="str">
        <f t="shared" si="235"/>
        <v>Pass</v>
      </c>
      <c r="CJ317" s="114">
        <f>IF(Survey!$BB317=0, 0,1)</f>
        <v>0</v>
      </c>
      <c r="CK317" s="58">
        <f>IF(AND(Survey!$AX317&gt;=0,Survey!$AX317&lt;=0.2,Survey!$AX317&lt;&gt;""),0,1)</f>
        <v>1</v>
      </c>
      <c r="CL317" s="114">
        <f>IF(ISBLANK(Survey!$AY317),1,0)</f>
        <v>1</v>
      </c>
      <c r="CM317" s="16" t="str">
        <f t="shared" si="236"/>
        <v>Fail</v>
      </c>
      <c r="CN317" s="133">
        <f>Survey!$AZ317</f>
        <v>0</v>
      </c>
      <c r="CO317" s="16" t="str">
        <f t="shared" si="237"/>
        <v>Pass</v>
      </c>
      <c r="CP317" s="31">
        <f>Survey!$BA317</f>
        <v>0</v>
      </c>
      <c r="CQ317" s="138">
        <f>Survey!$BB317+Survey!$BC317+Survey!$BD317+ABS(Survey!$BE317)-ABS(Survey!$BF317)-ABS(Survey!$BG317)+ABS(Survey!$BH317)-ABS(Survey!$BI317)+ABS(Survey!$BJ317)-ABS(Survey!$BK317)-ABS(Survey!$BL317)+Survey!$BM317</f>
        <v>0</v>
      </c>
      <c r="CR317" s="30">
        <f t="shared" si="238"/>
        <v>0</v>
      </c>
      <c r="CS317" s="17">
        <f t="shared" si="239"/>
        <v>0</v>
      </c>
      <c r="CT317" s="16" t="str">
        <f t="shared" si="240"/>
        <v>Pass</v>
      </c>
      <c r="CU317" s="33" t="b">
        <f>IF(ABS(Survey!$BM317)=0,TRUE,FALSE)</f>
        <v>1</v>
      </c>
      <c r="CV317" s="32" t="b">
        <f>NOT(ISBLANK(Survey!$BN317))</f>
        <v>0</v>
      </c>
      <c r="CW317" t="str">
        <f t="shared" si="241"/>
        <v>Fail</v>
      </c>
      <c r="CX317" s="25">
        <f>Survey!$BA317</f>
        <v>0</v>
      </c>
      <c r="CY317" s="25" cm="1">
        <f t="array" ref="CY317">SUM(SUMIF(Survey!BP317:BW317,{"&gt;0","&lt;0"})*{1,-1})-SUM(SUMIF(Survey!BY317:CF317,{"&gt;0","&lt;0"})*{1,-1})</f>
        <v>0</v>
      </c>
      <c r="CZ317" s="30" t="str">
        <f t="shared" si="242"/>
        <v>No holdings</v>
      </c>
      <c r="DA317">
        <f t="shared" si="243"/>
        <v>0</v>
      </c>
      <c r="DB317" s="16" t="str">
        <f t="shared" si="244"/>
        <v>Fail</v>
      </c>
      <c r="DC317" s="31">
        <f>Survey!$BA317</f>
        <v>0</v>
      </c>
      <c r="DD317" s="31" cm="1">
        <f t="array" ref="DD317">SUM(SUMIF(Survey!CH317:DA317,{"&gt;0","&lt;0"})*{1,-1})-SUM(SUMIF(Survey!DC317:DV317,{"&gt;0","&lt;0"})*{1,-1})</f>
        <v>0</v>
      </c>
      <c r="DE317" s="30" t="str">
        <f t="shared" si="245"/>
        <v>No holdings</v>
      </c>
      <c r="DF317" s="17">
        <f t="shared" si="246"/>
        <v>0</v>
      </c>
      <c r="DG317" s="16" t="str">
        <f t="shared" si="247"/>
        <v>Pass</v>
      </c>
      <c r="DH317" s="33" t="b">
        <f>IF(ABS(Survey!$DA317)=0,TRUE,FALSE)</f>
        <v>1</v>
      </c>
      <c r="DI317" s="32" t="b">
        <f>NOT(ISBLANK(Survey!$DB317))</f>
        <v>0</v>
      </c>
      <c r="DJ317" s="16" t="str">
        <f t="shared" si="248"/>
        <v>Pass</v>
      </c>
      <c r="DK317" s="33" t="b">
        <f>IF(ABS(Survey!$DV317)=0,TRUE,FALSE)</f>
        <v>1</v>
      </c>
      <c r="DL317" s="32" t="b">
        <f>NOT(ISBLANK(Survey!$DW317))</f>
        <v>0</v>
      </c>
      <c r="DM317" t="str">
        <f t="shared" si="249"/>
        <v>Pass</v>
      </c>
      <c r="DN317" s="25" cm="1">
        <f t="array" ref="DN317">SUM(SUMIF(Survey!CW317,{"&gt;0","&lt;0"})*{1,-1})+SUM(SUMIF(Survey!DR317,{"&gt;0","&lt;0"})*{1,-1})</f>
        <v>0</v>
      </c>
      <c r="DO317" s="25">
        <f>SUM(SUMIF(Survey!DY317:EE317,{"&gt;0","&lt;0"})*{1,-1})+SUM(SUMIF(Survey!EG317:EM317,{"&gt;0","&lt;0"})*{1,-1})</f>
        <v>0</v>
      </c>
      <c r="DP317">
        <f t="shared" si="250"/>
        <v>0</v>
      </c>
      <c r="DQ317">
        <f t="shared" si="251"/>
        <v>0</v>
      </c>
      <c r="DR317" s="16" t="str">
        <f t="shared" si="252"/>
        <v>Pass</v>
      </c>
      <c r="DS317" s="33" t="b">
        <f>IF(ABS(Survey!$EE317)=0,TRUE,FALSE)</f>
        <v>1</v>
      </c>
      <c r="DT317" s="32" t="b">
        <f>NOT(ISBLANK(Survey!EF317))</f>
        <v>0</v>
      </c>
      <c r="DU317" s="16" t="str">
        <f t="shared" si="253"/>
        <v>Pass</v>
      </c>
      <c r="DV317" s="33" t="b">
        <f>IF(ABS(Survey!$EM317)=0,TRUE,FALSE)</f>
        <v>1</v>
      </c>
      <c r="DW317" s="32" t="b">
        <f>NOT(ISBLANK(Survey!$EN317))</f>
        <v>0</v>
      </c>
      <c r="DX317" s="16" t="str">
        <f t="shared" si="254"/>
        <v>Fail</v>
      </c>
      <c r="DY317" s="31">
        <f>SUM(SUMIF(Survey!ET317:EV317,{"&gt;0","&lt;0"})*{1,-1})</f>
        <v>0</v>
      </c>
      <c r="DZ317">
        <f t="shared" si="255"/>
        <v>0</v>
      </c>
      <c r="EA317">
        <f t="shared" si="256"/>
        <v>100</v>
      </c>
      <c r="EB317" s="30" t="b">
        <f>IF(OR(Survey!$M317="ETF",Survey!$M317="ETF, alternative mutual fund",Survey!$M317="Closed-end", Survey!$M317="Split share corp"),TRUE,FALSE)</f>
        <v>0</v>
      </c>
      <c r="EC317" s="16" t="str">
        <f t="shared" si="257"/>
        <v>Fail</v>
      </c>
      <c r="ED317" s="31">
        <f>SUM(SUMIF(Survey!EX317:FD317,{"&gt;0","&lt;0"})*{1,-1})</f>
        <v>0</v>
      </c>
      <c r="EE317">
        <f t="shared" si="258"/>
        <v>0</v>
      </c>
      <c r="EF317" s="17">
        <f t="shared" si="259"/>
        <v>100</v>
      </c>
      <c r="EG317" s="16" t="str">
        <f t="shared" si="260"/>
        <v>Fail</v>
      </c>
      <c r="EH317" s="31">
        <f>SUM(SUMIF(Survey!FF317:FL317,{"&gt;0","&lt;0"})*{1,-1})</f>
        <v>0</v>
      </c>
      <c r="EI317">
        <f t="shared" si="261"/>
        <v>0</v>
      </c>
      <c r="EJ317" s="17">
        <f t="shared" si="262"/>
        <v>100</v>
      </c>
    </row>
    <row r="318" spans="1:140">
      <c r="A318">
        <v>318</v>
      </c>
      <c r="B318" t="str">
        <f t="shared" si="210"/>
        <v>Pass</v>
      </c>
      <c r="C318" t="str">
        <f>IF(COUNTBLANK(Survey!B318:FM318)=$C$2, "Pass", "Fail")</f>
        <v>Pass</v>
      </c>
      <c r="D318" s="16" t="str">
        <f t="shared" si="211"/>
        <v>Fail</v>
      </c>
      <c r="E318" t="str">
        <f>IF(OR(ISBLANK(Survey!AL318),COUNTIF(G318:BJ318,"Fail")),"Fail","Pass")</f>
        <v>Fail</v>
      </c>
      <c r="F318" s="265"/>
      <c r="G318" s="16" t="str">
        <f t="shared" si="212"/>
        <v>Fail</v>
      </c>
      <c r="H318" s="139">
        <f>COUNTBLANK(Survey!B318:D318)+COUNTBLANK(Survey!G318)+COUNTBLANK(Survey!I318)+COUNTBLANK(Survey!K318:M318)+COUNTBLANK(Survey!P318:Q318)+COUNTBLANK(Survey!T318:W318)+COUNTBLANK(Survey!Z318:AC318)+COUNTBLANK(Survey!AF318:AG318)+COUNTBLANK(Survey!AK318:AK318)</f>
        <v>21</v>
      </c>
      <c r="I318" t="str">
        <f t="shared" si="213"/>
        <v>Fail</v>
      </c>
      <c r="J318" t="b">
        <f>IF(Survey!E318="No",TRUE,FALSE)</f>
        <v>0</v>
      </c>
      <c r="K318" s="29" cm="1">
        <f t="array" ref="K318">IF(COUNTA(Survey!$E$4:$E$695)=1, 0, SUM(IF(COUNTIF(Survey!$E$4:$E$695, Survey!$E$4:$E$695)=1,1,0)))</f>
        <v>0</v>
      </c>
      <c r="L318" s="29">
        <f>LEN(Survey!E318)</f>
        <v>0</v>
      </c>
      <c r="M318" s="16" t="str">
        <f t="shared" si="214"/>
        <v>Fail</v>
      </c>
      <c r="N318" t="b">
        <f>IF(Survey!F318="No",TRUE,FALSE)</f>
        <v>0</v>
      </c>
      <c r="O318" t="b">
        <f>Survey!F318=Survey!E318</f>
        <v>1</v>
      </c>
      <c r="P318">
        <f>COUNTIF(Survey!$F$4:$F$695,Survey!F318)</f>
        <v>0</v>
      </c>
      <c r="Q318" s="28">
        <f>LEN(Survey!F318)</f>
        <v>0</v>
      </c>
      <c r="R318" s="16" t="str">
        <f t="shared" si="215"/>
        <v>Pass</v>
      </c>
      <c r="S318" s="29">
        <f>MOD((LEN(Survey!H318)+2),11)</f>
        <v>2</v>
      </c>
      <c r="T318">
        <f>COUNTIF(Survey!$H$4:$H$695,Survey!H318)</f>
        <v>0</v>
      </c>
      <c r="U318" s="28" t="str">
        <f>IF(Survey!$L318="Prospectus fund", "Yes", "No")</f>
        <v>No</v>
      </c>
      <c r="V318" s="16" t="str">
        <f t="shared" si="216"/>
        <v>Pass</v>
      </c>
      <c r="W318" s="29">
        <f>MOD((LEN(Survey!J318)+2),11)</f>
        <v>2</v>
      </c>
      <c r="X318">
        <f>COUNTIF(Survey!$J$4:$J$695,Survey!J318)</f>
        <v>0</v>
      </c>
      <c r="Y318" s="30" t="b">
        <f>IF(OR(Survey!$M318="ETF",Survey!$M318="ETF, alternative mutual fund",Survey!$M318="Closed-end", Survey!$M318="Split share corp", Survey!$I318="Yes"),TRUE,FALSE)</f>
        <v>0</v>
      </c>
      <c r="Z318" s="16" t="str">
        <f>IFERROR(IF(AND(OR(AC318=AD318,AD318 = "Either"),NOT(ISBLANK(Survey!K318))),"Pass","Fail"),"Pass")</f>
        <v>Fail</v>
      </c>
      <c r="AA318" s="31" cm="1">
        <f t="array" ref="AA318">SUM(SUMIF(Survey!CH318:DA318,{"&gt;0","&lt;0"})*{1,-1})</f>
        <v>0</v>
      </c>
      <c r="AB318" s="33" cm="1">
        <f t="array" ref="AB318">SUM(SUMIF(Survey!CK318,{"&gt;0","&lt;0"})*{1,-1})+SUM(SUMIF(Survey!CU318,{"&gt;0","&lt;0"})*{1,-1})</f>
        <v>0</v>
      </c>
      <c r="AC318" s="33">
        <f>Survey!K318</f>
        <v>0</v>
      </c>
      <c r="AD318" s="32" t="str">
        <f t="shared" si="217"/>
        <v>Either</v>
      </c>
      <c r="AE318" s="16" t="str">
        <f t="shared" si="218"/>
        <v>Fail</v>
      </c>
      <c r="AF318" s="58" cm="1">
        <f t="array" ref="AF318">SUM(SUMIF(Survey!CH318:DA318,{"&gt;0","&lt;0"})*{1,-1})+SUM(SUMIF(Survey!DC318:DV318,{"&gt;0","&lt;0"})*{1,-1})</f>
        <v>0</v>
      </c>
      <c r="AG318" s="58">
        <f>IFERROR(AF318/(Survey!$BA318),0)</f>
        <v>0</v>
      </c>
      <c r="AH318" s="104" t="b">
        <f>IF(OR(Survey!$M318="Alternative strategy or hedge",Survey!$M318="Private asset",Survey!$L318="Prospectus fund"),TRUE,FALSE)</f>
        <v>0</v>
      </c>
      <c r="AI318" s="104" t="b">
        <f>NOT(ISBLANK(Survey!$M318))</f>
        <v>0</v>
      </c>
      <c r="AJ318" s="16" t="str">
        <f t="shared" si="219"/>
        <v>Fail</v>
      </c>
      <c r="AK318" t="b">
        <f>IF(Survey!W318="No",TRUE,FALSE)</f>
        <v>0</v>
      </c>
      <c r="AL318" s="119">
        <f>MOD((LEN(Survey!W318)+2),22)</f>
        <v>2</v>
      </c>
      <c r="AM318" t="str">
        <f t="shared" si="220"/>
        <v>Pass</v>
      </c>
      <c r="AN318" s="33" t="b">
        <f>NOT(ISNUMBER(SEARCH("Other",Survey!$Q318)))</f>
        <v>1</v>
      </c>
      <c r="AO318" s="32" t="b">
        <f>NOT(ISBLANK(Survey!$R318))</f>
        <v>0</v>
      </c>
      <c r="AP318" s="16" t="str">
        <f t="shared" si="221"/>
        <v>Pass</v>
      </c>
      <c r="AQ318" s="114">
        <f>COUNTBLANK(Survey!$X318)</f>
        <v>1</v>
      </c>
      <c r="AR318" s="58">
        <f>IF(AND(Survey!L318&lt;&gt;"Exempt fund",OR(Survey!$M318="ETF",Survey!$M318="ETF, alternative mutual fund",Survey!$M318="Mutual fund",Survey!$M318="Alternative mutual fund",Survey!$M318="Money market")),1,0)</f>
        <v>0</v>
      </c>
      <c r="AS318" s="16" t="str">
        <f t="shared" si="222"/>
        <v>Pass</v>
      </c>
      <c r="AT318" s="33" t="b">
        <f>NOT(ISNUMBER(SEARCH("Yes",Survey!$AC318)))</f>
        <v>1</v>
      </c>
      <c r="AU318" s="32" t="b">
        <f>IF(COUNTBLANK(Survey!$AD318:$AE318)=0,TRUE, FALSE)</f>
        <v>0</v>
      </c>
      <c r="AV318" s="16" t="str">
        <f t="shared" si="223"/>
        <v>Pass</v>
      </c>
      <c r="AW318" s="33" t="b">
        <f>NOT(ISNUMBER(SEARCH("Yes",Survey!$AF318)))</f>
        <v>1</v>
      </c>
      <c r="AX318" s="32" t="b">
        <f>NOT(ISBLANK(Survey!$AH318))</f>
        <v>0</v>
      </c>
      <c r="AY318" s="16" t="str">
        <f t="shared" si="224"/>
        <v>Pass</v>
      </c>
      <c r="AZ318" s="33" t="b">
        <f>NOT(OR(ISNUMBER(SEARCH("Other",Survey!$AH318)),ISNUMBER(SEARCH("Multiple",Survey!$AH318))))</f>
        <v>1</v>
      </c>
      <c r="BA318" s="32" t="b">
        <f>NOT(ISBLANK(Survey!$AI318))</f>
        <v>0</v>
      </c>
      <c r="BB318" s="16" t="str">
        <f t="shared" si="225"/>
        <v>Fail</v>
      </c>
      <c r="BC318" s="114">
        <f>IF(ABS(Survey!$BA318)&gt;0, 1,0)</f>
        <v>0</v>
      </c>
      <c r="BD318" s="114">
        <f>IF(COUNTBLANK(Survey!$AL318)=0,1,0)</f>
        <v>0</v>
      </c>
      <c r="BE318" s="16" t="str">
        <f t="shared" si="226"/>
        <v>Pass</v>
      </c>
      <c r="BF318" s="114">
        <f>IF(ISBLANK(Survey!$AL318),0,1)</f>
        <v>0</v>
      </c>
      <c r="BG318" s="133">
        <f>COUNTBLANK(Survey!$AM318)</f>
        <v>1</v>
      </c>
      <c r="BH318" s="16" t="str">
        <f t="shared" si="227"/>
        <v>Pass</v>
      </c>
      <c r="BI318" s="114">
        <f>IF(OR(Survey!$AM318="Closed",ISBLANK(Survey!$AM318)),0,1)</f>
        <v>0</v>
      </c>
      <c r="BJ318" s="133">
        <f>IF(ISBLANK(Survey!$AN318),1,0)</f>
        <v>1</v>
      </c>
      <c r="BK318" s="118" t="str">
        <f t="shared" si="228"/>
        <v>Pass</v>
      </c>
      <c r="BL318" s="31" cm="1">
        <f t="array" ref="BL318">SUM(SUMIF(Survey!AO318:AP318,{"&gt;0","&lt;0"})*{1,-1})</f>
        <v>0</v>
      </c>
      <c r="BM318">
        <f t="shared" si="229"/>
        <v>0</v>
      </c>
      <c r="BN318">
        <f t="shared" si="230"/>
        <v>100</v>
      </c>
      <c r="BO318" s="118" t="str">
        <f t="shared" si="231"/>
        <v>Pass</v>
      </c>
      <c r="BP318">
        <f>IF(Survey!AQ318="No",0,1)</f>
        <v>1</v>
      </c>
      <c r="BQ318" s="207">
        <f>MOD((LEN(Survey!AQ318)+2),22)</f>
        <v>2</v>
      </c>
      <c r="BR318">
        <f>IF(Survey!AR318="No",0,1)</f>
        <v>1</v>
      </c>
      <c r="BS318" s="207">
        <f>MOD((LEN(Survey!AR318)+2),22)</f>
        <v>2</v>
      </c>
      <c r="BT318" s="114">
        <f>COUNTBLANK(Survey!$AQ318:$AS318)+COUNTBLANK(Survey!$AU318)</f>
        <v>4</v>
      </c>
      <c r="BU318" s="114">
        <f>IF(Survey!$I318="Yes",1,0)</f>
        <v>0</v>
      </c>
      <c r="BV318" s="114">
        <f>IF(OR(Survey!$M318="Mutual fund",Survey!$M318="Alternative mutual fund",Survey!$M318="Money market"),1,0)</f>
        <v>0</v>
      </c>
      <c r="BW318" s="119">
        <f>IF(OR(Survey!$M318="ETF",Survey!$M318="ETF, alternative mutual fund"),1,0)</f>
        <v>0</v>
      </c>
      <c r="BX318" s="16" t="str">
        <f t="shared" si="232"/>
        <v>Pass</v>
      </c>
      <c r="BY318" s="33">
        <f>IF(ISNUMBER(SEARCH("Other",Survey!$AS318)), 1, 0)</f>
        <v>0</v>
      </c>
      <c r="BZ318" s="58" t="b">
        <f>NOT(ISBLANK(Survey!$AT318))</f>
        <v>0</v>
      </c>
      <c r="CA318" s="16" t="str">
        <f t="shared" si="233"/>
        <v>Pass</v>
      </c>
      <c r="CB318" s="114">
        <f>IF(Survey!$BB318=0, 0,1)</f>
        <v>0</v>
      </c>
      <c r="CC318" s="58">
        <f>Survey!$AV318</f>
        <v>0</v>
      </c>
      <c r="CD318" s="58">
        <f>Survey!$BC318+Survey!$BD318+ABS(Survey!$BE318)-ABS(Survey!$BF318)-ABS(Survey!$BG318)-ABS(Survey!$BL318)</f>
        <v>0</v>
      </c>
      <c r="CE318" s="138">
        <f>Survey!BB318+(ABS(Survey!$BH318)-ABS(Survey!$BI318)+ABS(Survey!$BJ318)-ABS(Survey!$BK318))*0.5</f>
        <v>0</v>
      </c>
      <c r="CF318" s="58">
        <f t="shared" si="234"/>
        <v>0</v>
      </c>
      <c r="CG318" s="58">
        <f>IF(AND($CC318&gt;$CF318-0.2,$CC318&lt;$CF318+0.2,ISBLANK(Survey!$AV318)=FALSE),0,1)</f>
        <v>1</v>
      </c>
      <c r="CH318" s="133">
        <f>IF(ISBLANK(Survey!$AW318),1,0)</f>
        <v>1</v>
      </c>
      <c r="CI318" s="16" t="str">
        <f t="shared" si="235"/>
        <v>Pass</v>
      </c>
      <c r="CJ318" s="114">
        <f>IF(Survey!$BB318=0, 0,1)</f>
        <v>0</v>
      </c>
      <c r="CK318" s="58">
        <f>IF(AND(Survey!$AX318&gt;=0,Survey!$AX318&lt;=0.2,Survey!$AX318&lt;&gt;""),0,1)</f>
        <v>1</v>
      </c>
      <c r="CL318" s="114">
        <f>IF(ISBLANK(Survey!$AY318),1,0)</f>
        <v>1</v>
      </c>
      <c r="CM318" s="16" t="str">
        <f t="shared" si="236"/>
        <v>Fail</v>
      </c>
      <c r="CN318" s="133">
        <f>Survey!$AZ318</f>
        <v>0</v>
      </c>
      <c r="CO318" s="16" t="str">
        <f t="shared" si="237"/>
        <v>Pass</v>
      </c>
      <c r="CP318" s="31">
        <f>Survey!$BA318</f>
        <v>0</v>
      </c>
      <c r="CQ318" s="138">
        <f>Survey!$BB318+Survey!$BC318+Survey!$BD318+ABS(Survey!$BE318)-ABS(Survey!$BF318)-ABS(Survey!$BG318)+ABS(Survey!$BH318)-ABS(Survey!$BI318)+ABS(Survey!$BJ318)-ABS(Survey!$BK318)-ABS(Survey!$BL318)+Survey!$BM318</f>
        <v>0</v>
      </c>
      <c r="CR318" s="30">
        <f t="shared" si="238"/>
        <v>0</v>
      </c>
      <c r="CS318" s="17">
        <f t="shared" si="239"/>
        <v>0</v>
      </c>
      <c r="CT318" s="16" t="str">
        <f t="shared" si="240"/>
        <v>Pass</v>
      </c>
      <c r="CU318" s="33" t="b">
        <f>IF(ABS(Survey!$BM318)=0,TRUE,FALSE)</f>
        <v>1</v>
      </c>
      <c r="CV318" s="32" t="b">
        <f>NOT(ISBLANK(Survey!$BN318))</f>
        <v>0</v>
      </c>
      <c r="CW318" t="str">
        <f t="shared" si="241"/>
        <v>Fail</v>
      </c>
      <c r="CX318" s="25">
        <f>Survey!$BA318</f>
        <v>0</v>
      </c>
      <c r="CY318" s="25" cm="1">
        <f t="array" ref="CY318">SUM(SUMIF(Survey!BP318:BW318,{"&gt;0","&lt;0"})*{1,-1})-SUM(SUMIF(Survey!BY318:CF318,{"&gt;0","&lt;0"})*{1,-1})</f>
        <v>0</v>
      </c>
      <c r="CZ318" s="30" t="str">
        <f t="shared" si="242"/>
        <v>No holdings</v>
      </c>
      <c r="DA318">
        <f t="shared" si="243"/>
        <v>0</v>
      </c>
      <c r="DB318" s="16" t="str">
        <f t="shared" si="244"/>
        <v>Fail</v>
      </c>
      <c r="DC318" s="31">
        <f>Survey!$BA318</f>
        <v>0</v>
      </c>
      <c r="DD318" s="31" cm="1">
        <f t="array" ref="DD318">SUM(SUMIF(Survey!CH318:DA318,{"&gt;0","&lt;0"})*{1,-1})-SUM(SUMIF(Survey!DC318:DV318,{"&gt;0","&lt;0"})*{1,-1})</f>
        <v>0</v>
      </c>
      <c r="DE318" s="30" t="str">
        <f t="shared" si="245"/>
        <v>No holdings</v>
      </c>
      <c r="DF318" s="17">
        <f t="shared" si="246"/>
        <v>0</v>
      </c>
      <c r="DG318" s="16" t="str">
        <f t="shared" si="247"/>
        <v>Pass</v>
      </c>
      <c r="DH318" s="33" t="b">
        <f>IF(ABS(Survey!$DA318)=0,TRUE,FALSE)</f>
        <v>1</v>
      </c>
      <c r="DI318" s="32" t="b">
        <f>NOT(ISBLANK(Survey!$DB318))</f>
        <v>0</v>
      </c>
      <c r="DJ318" s="16" t="str">
        <f t="shared" si="248"/>
        <v>Pass</v>
      </c>
      <c r="DK318" s="33" t="b">
        <f>IF(ABS(Survey!$DV318)=0,TRUE,FALSE)</f>
        <v>1</v>
      </c>
      <c r="DL318" s="32" t="b">
        <f>NOT(ISBLANK(Survey!$DW318))</f>
        <v>0</v>
      </c>
      <c r="DM318" t="str">
        <f t="shared" si="249"/>
        <v>Pass</v>
      </c>
      <c r="DN318" s="25" cm="1">
        <f t="array" ref="DN318">SUM(SUMIF(Survey!CW318,{"&gt;0","&lt;0"})*{1,-1})+SUM(SUMIF(Survey!DR318,{"&gt;0","&lt;0"})*{1,-1})</f>
        <v>0</v>
      </c>
      <c r="DO318" s="25">
        <f>SUM(SUMIF(Survey!DY318:EE318,{"&gt;0","&lt;0"})*{1,-1})+SUM(SUMIF(Survey!EG318:EM318,{"&gt;0","&lt;0"})*{1,-1})</f>
        <v>0</v>
      </c>
      <c r="DP318">
        <f t="shared" si="250"/>
        <v>0</v>
      </c>
      <c r="DQ318">
        <f t="shared" si="251"/>
        <v>0</v>
      </c>
      <c r="DR318" s="16" t="str">
        <f t="shared" si="252"/>
        <v>Pass</v>
      </c>
      <c r="DS318" s="33" t="b">
        <f>IF(ABS(Survey!$EE318)=0,TRUE,FALSE)</f>
        <v>1</v>
      </c>
      <c r="DT318" s="32" t="b">
        <f>NOT(ISBLANK(Survey!EF318))</f>
        <v>0</v>
      </c>
      <c r="DU318" s="16" t="str">
        <f t="shared" si="253"/>
        <v>Pass</v>
      </c>
      <c r="DV318" s="33" t="b">
        <f>IF(ABS(Survey!$EM318)=0,TRUE,FALSE)</f>
        <v>1</v>
      </c>
      <c r="DW318" s="32" t="b">
        <f>NOT(ISBLANK(Survey!$EN318))</f>
        <v>0</v>
      </c>
      <c r="DX318" s="16" t="str">
        <f t="shared" si="254"/>
        <v>Fail</v>
      </c>
      <c r="DY318" s="31">
        <f>SUM(SUMIF(Survey!ET318:EV318,{"&gt;0","&lt;0"})*{1,-1})</f>
        <v>0</v>
      </c>
      <c r="DZ318">
        <f t="shared" si="255"/>
        <v>0</v>
      </c>
      <c r="EA318">
        <f t="shared" si="256"/>
        <v>100</v>
      </c>
      <c r="EB318" s="30" t="b">
        <f>IF(OR(Survey!$M318="ETF",Survey!$M318="ETF, alternative mutual fund",Survey!$M318="Closed-end", Survey!$M318="Split share corp"),TRUE,FALSE)</f>
        <v>0</v>
      </c>
      <c r="EC318" s="16" t="str">
        <f t="shared" si="257"/>
        <v>Fail</v>
      </c>
      <c r="ED318" s="31">
        <f>SUM(SUMIF(Survey!EX318:FD318,{"&gt;0","&lt;0"})*{1,-1})</f>
        <v>0</v>
      </c>
      <c r="EE318">
        <f t="shared" si="258"/>
        <v>0</v>
      </c>
      <c r="EF318" s="17">
        <f t="shared" si="259"/>
        <v>100</v>
      </c>
      <c r="EG318" s="16" t="str">
        <f t="shared" si="260"/>
        <v>Fail</v>
      </c>
      <c r="EH318" s="31">
        <f>SUM(SUMIF(Survey!FF318:FL318,{"&gt;0","&lt;0"})*{1,-1})</f>
        <v>0</v>
      </c>
      <c r="EI318">
        <f t="shared" si="261"/>
        <v>0</v>
      </c>
      <c r="EJ318" s="17">
        <f t="shared" si="262"/>
        <v>100</v>
      </c>
    </row>
    <row r="319" spans="1:140">
      <c r="A319">
        <v>319</v>
      </c>
      <c r="B319" t="str">
        <f t="shared" si="210"/>
        <v>Pass</v>
      </c>
      <c r="C319" t="str">
        <f>IF(COUNTBLANK(Survey!B319:FM319)=$C$2, "Pass", "Fail")</f>
        <v>Pass</v>
      </c>
      <c r="D319" s="16" t="str">
        <f t="shared" si="211"/>
        <v>Fail</v>
      </c>
      <c r="E319" t="str">
        <f>IF(OR(ISBLANK(Survey!AL319),COUNTIF(G319:BJ319,"Fail")),"Fail","Pass")</f>
        <v>Fail</v>
      </c>
      <c r="F319" s="265"/>
      <c r="G319" s="16" t="str">
        <f t="shared" si="212"/>
        <v>Fail</v>
      </c>
      <c r="H319" s="139">
        <f>COUNTBLANK(Survey!B319:D319)+COUNTBLANK(Survey!G319)+COUNTBLANK(Survey!I319)+COUNTBLANK(Survey!K319:M319)+COUNTBLANK(Survey!P319:Q319)+COUNTBLANK(Survey!T319:W319)+COUNTBLANK(Survey!Z319:AC319)+COUNTBLANK(Survey!AF319:AG319)+COUNTBLANK(Survey!AK319:AK319)</f>
        <v>21</v>
      </c>
      <c r="I319" t="str">
        <f t="shared" si="213"/>
        <v>Fail</v>
      </c>
      <c r="J319" t="b">
        <f>IF(Survey!E319="No",TRUE,FALSE)</f>
        <v>0</v>
      </c>
      <c r="K319" s="29" cm="1">
        <f t="array" ref="K319">IF(COUNTA(Survey!$E$4:$E$695)=1, 0, SUM(IF(COUNTIF(Survey!$E$4:$E$695, Survey!$E$4:$E$695)=1,1,0)))</f>
        <v>0</v>
      </c>
      <c r="L319" s="29">
        <f>LEN(Survey!E319)</f>
        <v>0</v>
      </c>
      <c r="M319" s="16" t="str">
        <f t="shared" si="214"/>
        <v>Fail</v>
      </c>
      <c r="N319" t="b">
        <f>IF(Survey!F319="No",TRUE,FALSE)</f>
        <v>0</v>
      </c>
      <c r="O319" t="b">
        <f>Survey!F319=Survey!E319</f>
        <v>1</v>
      </c>
      <c r="P319">
        <f>COUNTIF(Survey!$F$4:$F$695,Survey!F319)</f>
        <v>0</v>
      </c>
      <c r="Q319" s="28">
        <f>LEN(Survey!F319)</f>
        <v>0</v>
      </c>
      <c r="R319" s="16" t="str">
        <f t="shared" si="215"/>
        <v>Pass</v>
      </c>
      <c r="S319" s="29">
        <f>MOD((LEN(Survey!H319)+2),11)</f>
        <v>2</v>
      </c>
      <c r="T319">
        <f>COUNTIF(Survey!$H$4:$H$695,Survey!H319)</f>
        <v>0</v>
      </c>
      <c r="U319" s="28" t="str">
        <f>IF(Survey!$L319="Prospectus fund", "Yes", "No")</f>
        <v>No</v>
      </c>
      <c r="V319" s="16" t="str">
        <f t="shared" si="216"/>
        <v>Pass</v>
      </c>
      <c r="W319" s="29">
        <f>MOD((LEN(Survey!J319)+2),11)</f>
        <v>2</v>
      </c>
      <c r="X319">
        <f>COUNTIF(Survey!$J$4:$J$695,Survey!J319)</f>
        <v>0</v>
      </c>
      <c r="Y319" s="30" t="b">
        <f>IF(OR(Survey!$M319="ETF",Survey!$M319="ETF, alternative mutual fund",Survey!$M319="Closed-end", Survey!$M319="Split share corp", Survey!$I319="Yes"),TRUE,FALSE)</f>
        <v>0</v>
      </c>
      <c r="Z319" s="16" t="str">
        <f>IFERROR(IF(AND(OR(AC319=AD319,AD319 = "Either"),NOT(ISBLANK(Survey!K319))),"Pass","Fail"),"Pass")</f>
        <v>Fail</v>
      </c>
      <c r="AA319" s="31" cm="1">
        <f t="array" ref="AA319">SUM(SUMIF(Survey!CH319:DA319,{"&gt;0","&lt;0"})*{1,-1})</f>
        <v>0</v>
      </c>
      <c r="AB319" s="33" cm="1">
        <f t="array" ref="AB319">SUM(SUMIF(Survey!CK319,{"&gt;0","&lt;0"})*{1,-1})+SUM(SUMIF(Survey!CU319,{"&gt;0","&lt;0"})*{1,-1})</f>
        <v>0</v>
      </c>
      <c r="AC319" s="33">
        <f>Survey!K319</f>
        <v>0</v>
      </c>
      <c r="AD319" s="32" t="str">
        <f t="shared" si="217"/>
        <v>Either</v>
      </c>
      <c r="AE319" s="16" t="str">
        <f t="shared" si="218"/>
        <v>Fail</v>
      </c>
      <c r="AF319" s="58" cm="1">
        <f t="array" ref="AF319">SUM(SUMIF(Survey!CH319:DA319,{"&gt;0","&lt;0"})*{1,-1})+SUM(SUMIF(Survey!DC319:DV319,{"&gt;0","&lt;0"})*{1,-1})</f>
        <v>0</v>
      </c>
      <c r="AG319" s="58">
        <f>IFERROR(AF319/(Survey!$BA319),0)</f>
        <v>0</v>
      </c>
      <c r="AH319" s="104" t="b">
        <f>IF(OR(Survey!$M319="Alternative strategy or hedge",Survey!$M319="Private asset",Survey!$L319="Prospectus fund"),TRUE,FALSE)</f>
        <v>0</v>
      </c>
      <c r="AI319" s="104" t="b">
        <f>NOT(ISBLANK(Survey!$M319))</f>
        <v>0</v>
      </c>
      <c r="AJ319" s="16" t="str">
        <f t="shared" si="219"/>
        <v>Fail</v>
      </c>
      <c r="AK319" t="b">
        <f>IF(Survey!W319="No",TRUE,FALSE)</f>
        <v>0</v>
      </c>
      <c r="AL319" s="119">
        <f>MOD((LEN(Survey!W319)+2),22)</f>
        <v>2</v>
      </c>
      <c r="AM319" t="str">
        <f t="shared" si="220"/>
        <v>Pass</v>
      </c>
      <c r="AN319" s="33" t="b">
        <f>NOT(ISNUMBER(SEARCH("Other",Survey!$Q319)))</f>
        <v>1</v>
      </c>
      <c r="AO319" s="32" t="b">
        <f>NOT(ISBLANK(Survey!$R319))</f>
        <v>0</v>
      </c>
      <c r="AP319" s="16" t="str">
        <f t="shared" si="221"/>
        <v>Pass</v>
      </c>
      <c r="AQ319" s="114">
        <f>COUNTBLANK(Survey!$X319)</f>
        <v>1</v>
      </c>
      <c r="AR319" s="58">
        <f>IF(AND(Survey!L319&lt;&gt;"Exempt fund",OR(Survey!$M319="ETF",Survey!$M319="ETF, alternative mutual fund",Survey!$M319="Mutual fund",Survey!$M319="Alternative mutual fund",Survey!$M319="Money market")),1,0)</f>
        <v>0</v>
      </c>
      <c r="AS319" s="16" t="str">
        <f t="shared" si="222"/>
        <v>Pass</v>
      </c>
      <c r="AT319" s="33" t="b">
        <f>NOT(ISNUMBER(SEARCH("Yes",Survey!$AC319)))</f>
        <v>1</v>
      </c>
      <c r="AU319" s="32" t="b">
        <f>IF(COUNTBLANK(Survey!$AD319:$AE319)=0,TRUE, FALSE)</f>
        <v>0</v>
      </c>
      <c r="AV319" s="16" t="str">
        <f t="shared" si="223"/>
        <v>Pass</v>
      </c>
      <c r="AW319" s="33" t="b">
        <f>NOT(ISNUMBER(SEARCH("Yes",Survey!$AF319)))</f>
        <v>1</v>
      </c>
      <c r="AX319" s="32" t="b">
        <f>NOT(ISBLANK(Survey!$AH319))</f>
        <v>0</v>
      </c>
      <c r="AY319" s="16" t="str">
        <f t="shared" si="224"/>
        <v>Pass</v>
      </c>
      <c r="AZ319" s="33" t="b">
        <f>NOT(OR(ISNUMBER(SEARCH("Other",Survey!$AH319)),ISNUMBER(SEARCH("Multiple",Survey!$AH319))))</f>
        <v>1</v>
      </c>
      <c r="BA319" s="32" t="b">
        <f>NOT(ISBLANK(Survey!$AI319))</f>
        <v>0</v>
      </c>
      <c r="BB319" s="16" t="str">
        <f t="shared" si="225"/>
        <v>Fail</v>
      </c>
      <c r="BC319" s="114">
        <f>IF(ABS(Survey!$BA319)&gt;0, 1,0)</f>
        <v>0</v>
      </c>
      <c r="BD319" s="114">
        <f>IF(COUNTBLANK(Survey!$AL319)=0,1,0)</f>
        <v>0</v>
      </c>
      <c r="BE319" s="16" t="str">
        <f t="shared" si="226"/>
        <v>Pass</v>
      </c>
      <c r="BF319" s="114">
        <f>IF(ISBLANK(Survey!$AL319),0,1)</f>
        <v>0</v>
      </c>
      <c r="BG319" s="133">
        <f>COUNTBLANK(Survey!$AM319)</f>
        <v>1</v>
      </c>
      <c r="BH319" s="16" t="str">
        <f t="shared" si="227"/>
        <v>Pass</v>
      </c>
      <c r="BI319" s="114">
        <f>IF(OR(Survey!$AM319="Closed",ISBLANK(Survey!$AM319)),0,1)</f>
        <v>0</v>
      </c>
      <c r="BJ319" s="133">
        <f>IF(ISBLANK(Survey!$AN319),1,0)</f>
        <v>1</v>
      </c>
      <c r="BK319" s="118" t="str">
        <f t="shared" si="228"/>
        <v>Pass</v>
      </c>
      <c r="BL319" s="31" cm="1">
        <f t="array" ref="BL319">SUM(SUMIF(Survey!AO319:AP319,{"&gt;0","&lt;0"})*{1,-1})</f>
        <v>0</v>
      </c>
      <c r="BM319">
        <f t="shared" si="229"/>
        <v>0</v>
      </c>
      <c r="BN319">
        <f t="shared" si="230"/>
        <v>100</v>
      </c>
      <c r="BO319" s="118" t="str">
        <f t="shared" si="231"/>
        <v>Pass</v>
      </c>
      <c r="BP319">
        <f>IF(Survey!AQ319="No",0,1)</f>
        <v>1</v>
      </c>
      <c r="BQ319" s="207">
        <f>MOD((LEN(Survey!AQ319)+2),22)</f>
        <v>2</v>
      </c>
      <c r="BR319">
        <f>IF(Survey!AR319="No",0,1)</f>
        <v>1</v>
      </c>
      <c r="BS319" s="207">
        <f>MOD((LEN(Survey!AR319)+2),22)</f>
        <v>2</v>
      </c>
      <c r="BT319" s="114">
        <f>COUNTBLANK(Survey!$AQ319:$AS319)+COUNTBLANK(Survey!$AU319)</f>
        <v>4</v>
      </c>
      <c r="BU319" s="114">
        <f>IF(Survey!$I319="Yes",1,0)</f>
        <v>0</v>
      </c>
      <c r="BV319" s="114">
        <f>IF(OR(Survey!$M319="Mutual fund",Survey!$M319="Alternative mutual fund",Survey!$M319="Money market"),1,0)</f>
        <v>0</v>
      </c>
      <c r="BW319" s="119">
        <f>IF(OR(Survey!$M319="ETF",Survey!$M319="ETF, alternative mutual fund"),1,0)</f>
        <v>0</v>
      </c>
      <c r="BX319" s="16" t="str">
        <f t="shared" si="232"/>
        <v>Pass</v>
      </c>
      <c r="BY319" s="33">
        <f>IF(ISNUMBER(SEARCH("Other",Survey!$AS319)), 1, 0)</f>
        <v>0</v>
      </c>
      <c r="BZ319" s="58" t="b">
        <f>NOT(ISBLANK(Survey!$AT319))</f>
        <v>0</v>
      </c>
      <c r="CA319" s="16" t="str">
        <f t="shared" si="233"/>
        <v>Pass</v>
      </c>
      <c r="CB319" s="114">
        <f>IF(Survey!$BB319=0, 0,1)</f>
        <v>0</v>
      </c>
      <c r="CC319" s="58">
        <f>Survey!$AV319</f>
        <v>0</v>
      </c>
      <c r="CD319" s="58">
        <f>Survey!$BC319+Survey!$BD319+ABS(Survey!$BE319)-ABS(Survey!$BF319)-ABS(Survey!$BG319)-ABS(Survey!$BL319)</f>
        <v>0</v>
      </c>
      <c r="CE319" s="138">
        <f>Survey!BB319+(ABS(Survey!$BH319)-ABS(Survey!$BI319)+ABS(Survey!$BJ319)-ABS(Survey!$BK319))*0.5</f>
        <v>0</v>
      </c>
      <c r="CF319" s="58">
        <f t="shared" si="234"/>
        <v>0</v>
      </c>
      <c r="CG319" s="58">
        <f>IF(AND($CC319&gt;$CF319-0.2,$CC319&lt;$CF319+0.2,ISBLANK(Survey!$AV319)=FALSE),0,1)</f>
        <v>1</v>
      </c>
      <c r="CH319" s="133">
        <f>IF(ISBLANK(Survey!$AW319),1,0)</f>
        <v>1</v>
      </c>
      <c r="CI319" s="16" t="str">
        <f t="shared" si="235"/>
        <v>Pass</v>
      </c>
      <c r="CJ319" s="114">
        <f>IF(Survey!$BB319=0, 0,1)</f>
        <v>0</v>
      </c>
      <c r="CK319" s="58">
        <f>IF(AND(Survey!$AX319&gt;=0,Survey!$AX319&lt;=0.2,Survey!$AX319&lt;&gt;""),0,1)</f>
        <v>1</v>
      </c>
      <c r="CL319" s="114">
        <f>IF(ISBLANK(Survey!$AY319),1,0)</f>
        <v>1</v>
      </c>
      <c r="CM319" s="16" t="str">
        <f t="shared" si="236"/>
        <v>Fail</v>
      </c>
      <c r="CN319" s="133">
        <f>Survey!$AZ319</f>
        <v>0</v>
      </c>
      <c r="CO319" s="16" t="str">
        <f t="shared" si="237"/>
        <v>Pass</v>
      </c>
      <c r="CP319" s="31">
        <f>Survey!$BA319</f>
        <v>0</v>
      </c>
      <c r="CQ319" s="138">
        <f>Survey!$BB319+Survey!$BC319+Survey!$BD319+ABS(Survey!$BE319)-ABS(Survey!$BF319)-ABS(Survey!$BG319)+ABS(Survey!$BH319)-ABS(Survey!$BI319)+ABS(Survey!$BJ319)-ABS(Survey!$BK319)-ABS(Survey!$BL319)+Survey!$BM319</f>
        <v>0</v>
      </c>
      <c r="CR319" s="30">
        <f t="shared" si="238"/>
        <v>0</v>
      </c>
      <c r="CS319" s="17">
        <f t="shared" si="239"/>
        <v>0</v>
      </c>
      <c r="CT319" s="16" t="str">
        <f t="shared" si="240"/>
        <v>Pass</v>
      </c>
      <c r="CU319" s="33" t="b">
        <f>IF(ABS(Survey!$BM319)=0,TRUE,FALSE)</f>
        <v>1</v>
      </c>
      <c r="CV319" s="32" t="b">
        <f>NOT(ISBLANK(Survey!$BN319))</f>
        <v>0</v>
      </c>
      <c r="CW319" t="str">
        <f t="shared" si="241"/>
        <v>Fail</v>
      </c>
      <c r="CX319" s="25">
        <f>Survey!$BA319</f>
        <v>0</v>
      </c>
      <c r="CY319" s="25" cm="1">
        <f t="array" ref="CY319">SUM(SUMIF(Survey!BP319:BW319,{"&gt;0","&lt;0"})*{1,-1})-SUM(SUMIF(Survey!BY319:CF319,{"&gt;0","&lt;0"})*{1,-1})</f>
        <v>0</v>
      </c>
      <c r="CZ319" s="30" t="str">
        <f t="shared" si="242"/>
        <v>No holdings</v>
      </c>
      <c r="DA319">
        <f t="shared" si="243"/>
        <v>0</v>
      </c>
      <c r="DB319" s="16" t="str">
        <f t="shared" si="244"/>
        <v>Fail</v>
      </c>
      <c r="DC319" s="31">
        <f>Survey!$BA319</f>
        <v>0</v>
      </c>
      <c r="DD319" s="31" cm="1">
        <f t="array" ref="DD319">SUM(SUMIF(Survey!CH319:DA319,{"&gt;0","&lt;0"})*{1,-1})-SUM(SUMIF(Survey!DC319:DV319,{"&gt;0","&lt;0"})*{1,-1})</f>
        <v>0</v>
      </c>
      <c r="DE319" s="30" t="str">
        <f t="shared" si="245"/>
        <v>No holdings</v>
      </c>
      <c r="DF319" s="17">
        <f t="shared" si="246"/>
        <v>0</v>
      </c>
      <c r="DG319" s="16" t="str">
        <f t="shared" si="247"/>
        <v>Pass</v>
      </c>
      <c r="DH319" s="33" t="b">
        <f>IF(ABS(Survey!$DA319)=0,TRUE,FALSE)</f>
        <v>1</v>
      </c>
      <c r="DI319" s="32" t="b">
        <f>NOT(ISBLANK(Survey!$DB319))</f>
        <v>0</v>
      </c>
      <c r="DJ319" s="16" t="str">
        <f t="shared" si="248"/>
        <v>Pass</v>
      </c>
      <c r="DK319" s="33" t="b">
        <f>IF(ABS(Survey!$DV319)=0,TRUE,FALSE)</f>
        <v>1</v>
      </c>
      <c r="DL319" s="32" t="b">
        <f>NOT(ISBLANK(Survey!$DW319))</f>
        <v>0</v>
      </c>
      <c r="DM319" t="str">
        <f t="shared" si="249"/>
        <v>Pass</v>
      </c>
      <c r="DN319" s="25" cm="1">
        <f t="array" ref="DN319">SUM(SUMIF(Survey!CW319,{"&gt;0","&lt;0"})*{1,-1})+SUM(SUMIF(Survey!DR319,{"&gt;0","&lt;0"})*{1,-1})</f>
        <v>0</v>
      </c>
      <c r="DO319" s="25">
        <f>SUM(SUMIF(Survey!DY319:EE319,{"&gt;0","&lt;0"})*{1,-1})+SUM(SUMIF(Survey!EG319:EM319,{"&gt;0","&lt;0"})*{1,-1})</f>
        <v>0</v>
      </c>
      <c r="DP319">
        <f t="shared" si="250"/>
        <v>0</v>
      </c>
      <c r="DQ319">
        <f t="shared" si="251"/>
        <v>0</v>
      </c>
      <c r="DR319" s="16" t="str">
        <f t="shared" si="252"/>
        <v>Pass</v>
      </c>
      <c r="DS319" s="33" t="b">
        <f>IF(ABS(Survey!$EE319)=0,TRUE,FALSE)</f>
        <v>1</v>
      </c>
      <c r="DT319" s="32" t="b">
        <f>NOT(ISBLANK(Survey!EF319))</f>
        <v>0</v>
      </c>
      <c r="DU319" s="16" t="str">
        <f t="shared" si="253"/>
        <v>Pass</v>
      </c>
      <c r="DV319" s="33" t="b">
        <f>IF(ABS(Survey!$EM319)=0,TRUE,FALSE)</f>
        <v>1</v>
      </c>
      <c r="DW319" s="32" t="b">
        <f>NOT(ISBLANK(Survey!$EN319))</f>
        <v>0</v>
      </c>
      <c r="DX319" s="16" t="str">
        <f t="shared" si="254"/>
        <v>Fail</v>
      </c>
      <c r="DY319" s="31">
        <f>SUM(SUMIF(Survey!ET319:EV319,{"&gt;0","&lt;0"})*{1,-1})</f>
        <v>0</v>
      </c>
      <c r="DZ319">
        <f t="shared" si="255"/>
        <v>0</v>
      </c>
      <c r="EA319">
        <f t="shared" si="256"/>
        <v>100</v>
      </c>
      <c r="EB319" s="30" t="b">
        <f>IF(OR(Survey!$M319="ETF",Survey!$M319="ETF, alternative mutual fund",Survey!$M319="Closed-end", Survey!$M319="Split share corp"),TRUE,FALSE)</f>
        <v>0</v>
      </c>
      <c r="EC319" s="16" t="str">
        <f t="shared" si="257"/>
        <v>Fail</v>
      </c>
      <c r="ED319" s="31">
        <f>SUM(SUMIF(Survey!EX319:FD319,{"&gt;0","&lt;0"})*{1,-1})</f>
        <v>0</v>
      </c>
      <c r="EE319">
        <f t="shared" si="258"/>
        <v>0</v>
      </c>
      <c r="EF319" s="17">
        <f t="shared" si="259"/>
        <v>100</v>
      </c>
      <c r="EG319" s="16" t="str">
        <f t="shared" si="260"/>
        <v>Fail</v>
      </c>
      <c r="EH319" s="31">
        <f>SUM(SUMIF(Survey!FF319:FL319,{"&gt;0","&lt;0"})*{1,-1})</f>
        <v>0</v>
      </c>
      <c r="EI319">
        <f t="shared" si="261"/>
        <v>0</v>
      </c>
      <c r="EJ319" s="17">
        <f t="shared" si="262"/>
        <v>100</v>
      </c>
    </row>
    <row r="320" spans="1:140">
      <c r="A320">
        <v>320</v>
      </c>
      <c r="B320" t="str">
        <f t="shared" si="210"/>
        <v>Pass</v>
      </c>
      <c r="C320" t="str">
        <f>IF(COUNTBLANK(Survey!B320:FM320)=$C$2, "Pass", "Fail")</f>
        <v>Pass</v>
      </c>
      <c r="D320" s="16" t="str">
        <f t="shared" si="211"/>
        <v>Fail</v>
      </c>
      <c r="E320" t="str">
        <f>IF(OR(ISBLANK(Survey!AL320),COUNTIF(G320:BJ320,"Fail")),"Fail","Pass")</f>
        <v>Fail</v>
      </c>
      <c r="F320" s="265"/>
      <c r="G320" s="16" t="str">
        <f t="shared" si="212"/>
        <v>Fail</v>
      </c>
      <c r="H320" s="139">
        <f>COUNTBLANK(Survey!B320:D320)+COUNTBLANK(Survey!G320)+COUNTBLANK(Survey!I320)+COUNTBLANK(Survey!K320:M320)+COUNTBLANK(Survey!P320:Q320)+COUNTBLANK(Survey!T320:W320)+COUNTBLANK(Survey!Z320:AC320)+COUNTBLANK(Survey!AF320:AG320)+COUNTBLANK(Survey!AK320:AK320)</f>
        <v>21</v>
      </c>
      <c r="I320" t="str">
        <f t="shared" si="213"/>
        <v>Fail</v>
      </c>
      <c r="J320" t="b">
        <f>IF(Survey!E320="No",TRUE,FALSE)</f>
        <v>0</v>
      </c>
      <c r="K320" s="29" cm="1">
        <f t="array" ref="K320">IF(COUNTA(Survey!$E$4:$E$695)=1, 0, SUM(IF(COUNTIF(Survey!$E$4:$E$695, Survey!$E$4:$E$695)=1,1,0)))</f>
        <v>0</v>
      </c>
      <c r="L320" s="29">
        <f>LEN(Survey!E320)</f>
        <v>0</v>
      </c>
      <c r="M320" s="16" t="str">
        <f t="shared" si="214"/>
        <v>Fail</v>
      </c>
      <c r="N320" t="b">
        <f>IF(Survey!F320="No",TRUE,FALSE)</f>
        <v>0</v>
      </c>
      <c r="O320" t="b">
        <f>Survey!F320=Survey!E320</f>
        <v>1</v>
      </c>
      <c r="P320">
        <f>COUNTIF(Survey!$F$4:$F$695,Survey!F320)</f>
        <v>0</v>
      </c>
      <c r="Q320" s="28">
        <f>LEN(Survey!F320)</f>
        <v>0</v>
      </c>
      <c r="R320" s="16" t="str">
        <f t="shared" si="215"/>
        <v>Pass</v>
      </c>
      <c r="S320" s="29">
        <f>MOD((LEN(Survey!H320)+2),11)</f>
        <v>2</v>
      </c>
      <c r="T320">
        <f>COUNTIF(Survey!$H$4:$H$695,Survey!H320)</f>
        <v>0</v>
      </c>
      <c r="U320" s="28" t="str">
        <f>IF(Survey!$L320="Prospectus fund", "Yes", "No")</f>
        <v>No</v>
      </c>
      <c r="V320" s="16" t="str">
        <f t="shared" si="216"/>
        <v>Pass</v>
      </c>
      <c r="W320" s="29">
        <f>MOD((LEN(Survey!J320)+2),11)</f>
        <v>2</v>
      </c>
      <c r="X320">
        <f>COUNTIF(Survey!$J$4:$J$695,Survey!J320)</f>
        <v>0</v>
      </c>
      <c r="Y320" s="30" t="b">
        <f>IF(OR(Survey!$M320="ETF",Survey!$M320="ETF, alternative mutual fund",Survey!$M320="Closed-end", Survey!$M320="Split share corp", Survey!$I320="Yes"),TRUE,FALSE)</f>
        <v>0</v>
      </c>
      <c r="Z320" s="16" t="str">
        <f>IFERROR(IF(AND(OR(AC320=AD320,AD320 = "Either"),NOT(ISBLANK(Survey!K320))),"Pass","Fail"),"Pass")</f>
        <v>Fail</v>
      </c>
      <c r="AA320" s="31" cm="1">
        <f t="array" ref="AA320">SUM(SUMIF(Survey!CH320:DA320,{"&gt;0","&lt;0"})*{1,-1})</f>
        <v>0</v>
      </c>
      <c r="AB320" s="33" cm="1">
        <f t="array" ref="AB320">SUM(SUMIF(Survey!CK320,{"&gt;0","&lt;0"})*{1,-1})+SUM(SUMIF(Survey!CU320,{"&gt;0","&lt;0"})*{1,-1})</f>
        <v>0</v>
      </c>
      <c r="AC320" s="33">
        <f>Survey!K320</f>
        <v>0</v>
      </c>
      <c r="AD320" s="32" t="str">
        <f t="shared" si="217"/>
        <v>Either</v>
      </c>
      <c r="AE320" s="16" t="str">
        <f t="shared" si="218"/>
        <v>Fail</v>
      </c>
      <c r="AF320" s="58" cm="1">
        <f t="array" ref="AF320">SUM(SUMIF(Survey!CH320:DA320,{"&gt;0","&lt;0"})*{1,-1})+SUM(SUMIF(Survey!DC320:DV320,{"&gt;0","&lt;0"})*{1,-1})</f>
        <v>0</v>
      </c>
      <c r="AG320" s="58">
        <f>IFERROR(AF320/(Survey!$BA320),0)</f>
        <v>0</v>
      </c>
      <c r="AH320" s="104" t="b">
        <f>IF(OR(Survey!$M320="Alternative strategy or hedge",Survey!$M320="Private asset",Survey!$L320="Prospectus fund"),TRUE,FALSE)</f>
        <v>0</v>
      </c>
      <c r="AI320" s="104" t="b">
        <f>NOT(ISBLANK(Survey!$M320))</f>
        <v>0</v>
      </c>
      <c r="AJ320" s="16" t="str">
        <f t="shared" si="219"/>
        <v>Fail</v>
      </c>
      <c r="AK320" t="b">
        <f>IF(Survey!W320="No",TRUE,FALSE)</f>
        <v>0</v>
      </c>
      <c r="AL320" s="119">
        <f>MOD((LEN(Survey!W320)+2),22)</f>
        <v>2</v>
      </c>
      <c r="AM320" t="str">
        <f t="shared" si="220"/>
        <v>Pass</v>
      </c>
      <c r="AN320" s="33" t="b">
        <f>NOT(ISNUMBER(SEARCH("Other",Survey!$Q320)))</f>
        <v>1</v>
      </c>
      <c r="AO320" s="32" t="b">
        <f>NOT(ISBLANK(Survey!$R320))</f>
        <v>0</v>
      </c>
      <c r="AP320" s="16" t="str">
        <f t="shared" si="221"/>
        <v>Pass</v>
      </c>
      <c r="AQ320" s="114">
        <f>COUNTBLANK(Survey!$X320)</f>
        <v>1</v>
      </c>
      <c r="AR320" s="58">
        <f>IF(AND(Survey!L320&lt;&gt;"Exempt fund",OR(Survey!$M320="ETF",Survey!$M320="ETF, alternative mutual fund",Survey!$M320="Mutual fund",Survey!$M320="Alternative mutual fund",Survey!$M320="Money market")),1,0)</f>
        <v>0</v>
      </c>
      <c r="AS320" s="16" t="str">
        <f t="shared" si="222"/>
        <v>Pass</v>
      </c>
      <c r="AT320" s="33" t="b">
        <f>NOT(ISNUMBER(SEARCH("Yes",Survey!$AC320)))</f>
        <v>1</v>
      </c>
      <c r="AU320" s="32" t="b">
        <f>IF(COUNTBLANK(Survey!$AD320:$AE320)=0,TRUE, FALSE)</f>
        <v>0</v>
      </c>
      <c r="AV320" s="16" t="str">
        <f t="shared" si="223"/>
        <v>Pass</v>
      </c>
      <c r="AW320" s="33" t="b">
        <f>NOT(ISNUMBER(SEARCH("Yes",Survey!$AF320)))</f>
        <v>1</v>
      </c>
      <c r="AX320" s="32" t="b">
        <f>NOT(ISBLANK(Survey!$AH320))</f>
        <v>0</v>
      </c>
      <c r="AY320" s="16" t="str">
        <f t="shared" si="224"/>
        <v>Pass</v>
      </c>
      <c r="AZ320" s="33" t="b">
        <f>NOT(OR(ISNUMBER(SEARCH("Other",Survey!$AH320)),ISNUMBER(SEARCH("Multiple",Survey!$AH320))))</f>
        <v>1</v>
      </c>
      <c r="BA320" s="32" t="b">
        <f>NOT(ISBLANK(Survey!$AI320))</f>
        <v>0</v>
      </c>
      <c r="BB320" s="16" t="str">
        <f t="shared" si="225"/>
        <v>Fail</v>
      </c>
      <c r="BC320" s="114">
        <f>IF(ABS(Survey!$BA320)&gt;0, 1,0)</f>
        <v>0</v>
      </c>
      <c r="BD320" s="114">
        <f>IF(COUNTBLANK(Survey!$AL320)=0,1,0)</f>
        <v>0</v>
      </c>
      <c r="BE320" s="16" t="str">
        <f t="shared" si="226"/>
        <v>Pass</v>
      </c>
      <c r="BF320" s="114">
        <f>IF(ISBLANK(Survey!$AL320),0,1)</f>
        <v>0</v>
      </c>
      <c r="BG320" s="133">
        <f>COUNTBLANK(Survey!$AM320)</f>
        <v>1</v>
      </c>
      <c r="BH320" s="16" t="str">
        <f t="shared" si="227"/>
        <v>Pass</v>
      </c>
      <c r="BI320" s="114">
        <f>IF(OR(Survey!$AM320="Closed",ISBLANK(Survey!$AM320)),0,1)</f>
        <v>0</v>
      </c>
      <c r="BJ320" s="133">
        <f>IF(ISBLANK(Survey!$AN320),1,0)</f>
        <v>1</v>
      </c>
      <c r="BK320" s="118" t="str">
        <f t="shared" si="228"/>
        <v>Pass</v>
      </c>
      <c r="BL320" s="31" cm="1">
        <f t="array" ref="BL320">SUM(SUMIF(Survey!AO320:AP320,{"&gt;0","&lt;0"})*{1,-1})</f>
        <v>0</v>
      </c>
      <c r="BM320">
        <f t="shared" si="229"/>
        <v>0</v>
      </c>
      <c r="BN320">
        <f t="shared" si="230"/>
        <v>100</v>
      </c>
      <c r="BO320" s="118" t="str">
        <f t="shared" si="231"/>
        <v>Pass</v>
      </c>
      <c r="BP320">
        <f>IF(Survey!AQ320="No",0,1)</f>
        <v>1</v>
      </c>
      <c r="BQ320" s="207">
        <f>MOD((LEN(Survey!AQ320)+2),22)</f>
        <v>2</v>
      </c>
      <c r="BR320">
        <f>IF(Survey!AR320="No",0,1)</f>
        <v>1</v>
      </c>
      <c r="BS320" s="207">
        <f>MOD((LEN(Survey!AR320)+2),22)</f>
        <v>2</v>
      </c>
      <c r="BT320" s="114">
        <f>COUNTBLANK(Survey!$AQ320:$AS320)+COUNTBLANK(Survey!$AU320)</f>
        <v>4</v>
      </c>
      <c r="BU320" s="114">
        <f>IF(Survey!$I320="Yes",1,0)</f>
        <v>0</v>
      </c>
      <c r="BV320" s="114">
        <f>IF(OR(Survey!$M320="Mutual fund",Survey!$M320="Alternative mutual fund",Survey!$M320="Money market"),1,0)</f>
        <v>0</v>
      </c>
      <c r="BW320" s="119">
        <f>IF(OR(Survey!$M320="ETF",Survey!$M320="ETF, alternative mutual fund"),1,0)</f>
        <v>0</v>
      </c>
      <c r="BX320" s="16" t="str">
        <f t="shared" si="232"/>
        <v>Pass</v>
      </c>
      <c r="BY320" s="33">
        <f>IF(ISNUMBER(SEARCH("Other",Survey!$AS320)), 1, 0)</f>
        <v>0</v>
      </c>
      <c r="BZ320" s="58" t="b">
        <f>NOT(ISBLANK(Survey!$AT320))</f>
        <v>0</v>
      </c>
      <c r="CA320" s="16" t="str">
        <f t="shared" si="233"/>
        <v>Pass</v>
      </c>
      <c r="CB320" s="114">
        <f>IF(Survey!$BB320=0, 0,1)</f>
        <v>0</v>
      </c>
      <c r="CC320" s="58">
        <f>Survey!$AV320</f>
        <v>0</v>
      </c>
      <c r="CD320" s="58">
        <f>Survey!$BC320+Survey!$BD320+ABS(Survey!$BE320)-ABS(Survey!$BF320)-ABS(Survey!$BG320)-ABS(Survey!$BL320)</f>
        <v>0</v>
      </c>
      <c r="CE320" s="138">
        <f>Survey!BB320+(ABS(Survey!$BH320)-ABS(Survey!$BI320)+ABS(Survey!$BJ320)-ABS(Survey!$BK320))*0.5</f>
        <v>0</v>
      </c>
      <c r="CF320" s="58">
        <f t="shared" si="234"/>
        <v>0</v>
      </c>
      <c r="CG320" s="58">
        <f>IF(AND($CC320&gt;$CF320-0.2,$CC320&lt;$CF320+0.2,ISBLANK(Survey!$AV320)=FALSE),0,1)</f>
        <v>1</v>
      </c>
      <c r="CH320" s="133">
        <f>IF(ISBLANK(Survey!$AW320),1,0)</f>
        <v>1</v>
      </c>
      <c r="CI320" s="16" t="str">
        <f t="shared" si="235"/>
        <v>Pass</v>
      </c>
      <c r="CJ320" s="114">
        <f>IF(Survey!$BB320=0, 0,1)</f>
        <v>0</v>
      </c>
      <c r="CK320" s="58">
        <f>IF(AND(Survey!$AX320&gt;=0,Survey!$AX320&lt;=0.2,Survey!$AX320&lt;&gt;""),0,1)</f>
        <v>1</v>
      </c>
      <c r="CL320" s="114">
        <f>IF(ISBLANK(Survey!$AY320),1,0)</f>
        <v>1</v>
      </c>
      <c r="CM320" s="16" t="str">
        <f t="shared" si="236"/>
        <v>Fail</v>
      </c>
      <c r="CN320" s="133">
        <f>Survey!$AZ320</f>
        <v>0</v>
      </c>
      <c r="CO320" s="16" t="str">
        <f t="shared" si="237"/>
        <v>Pass</v>
      </c>
      <c r="CP320" s="31">
        <f>Survey!$BA320</f>
        <v>0</v>
      </c>
      <c r="CQ320" s="138">
        <f>Survey!$BB320+Survey!$BC320+Survey!$BD320+ABS(Survey!$BE320)-ABS(Survey!$BF320)-ABS(Survey!$BG320)+ABS(Survey!$BH320)-ABS(Survey!$BI320)+ABS(Survey!$BJ320)-ABS(Survey!$BK320)-ABS(Survey!$BL320)+Survey!$BM320</f>
        <v>0</v>
      </c>
      <c r="CR320" s="30">
        <f t="shared" si="238"/>
        <v>0</v>
      </c>
      <c r="CS320" s="17">
        <f t="shared" si="239"/>
        <v>0</v>
      </c>
      <c r="CT320" s="16" t="str">
        <f t="shared" si="240"/>
        <v>Pass</v>
      </c>
      <c r="CU320" s="33" t="b">
        <f>IF(ABS(Survey!$BM320)=0,TRUE,FALSE)</f>
        <v>1</v>
      </c>
      <c r="CV320" s="32" t="b">
        <f>NOT(ISBLANK(Survey!$BN320))</f>
        <v>0</v>
      </c>
      <c r="CW320" t="str">
        <f t="shared" si="241"/>
        <v>Fail</v>
      </c>
      <c r="CX320" s="25">
        <f>Survey!$BA320</f>
        <v>0</v>
      </c>
      <c r="CY320" s="25" cm="1">
        <f t="array" ref="CY320">SUM(SUMIF(Survey!BP320:BW320,{"&gt;0","&lt;0"})*{1,-1})-SUM(SUMIF(Survey!BY320:CF320,{"&gt;0","&lt;0"})*{1,-1})</f>
        <v>0</v>
      </c>
      <c r="CZ320" s="30" t="str">
        <f t="shared" si="242"/>
        <v>No holdings</v>
      </c>
      <c r="DA320">
        <f t="shared" si="243"/>
        <v>0</v>
      </c>
      <c r="DB320" s="16" t="str">
        <f t="shared" si="244"/>
        <v>Fail</v>
      </c>
      <c r="DC320" s="31">
        <f>Survey!$BA320</f>
        <v>0</v>
      </c>
      <c r="DD320" s="31" cm="1">
        <f t="array" ref="DD320">SUM(SUMIF(Survey!CH320:DA320,{"&gt;0","&lt;0"})*{1,-1})-SUM(SUMIF(Survey!DC320:DV320,{"&gt;0","&lt;0"})*{1,-1})</f>
        <v>0</v>
      </c>
      <c r="DE320" s="30" t="str">
        <f t="shared" si="245"/>
        <v>No holdings</v>
      </c>
      <c r="DF320" s="17">
        <f t="shared" si="246"/>
        <v>0</v>
      </c>
      <c r="DG320" s="16" t="str">
        <f t="shared" si="247"/>
        <v>Pass</v>
      </c>
      <c r="DH320" s="33" t="b">
        <f>IF(ABS(Survey!$DA320)=0,TRUE,FALSE)</f>
        <v>1</v>
      </c>
      <c r="DI320" s="32" t="b">
        <f>NOT(ISBLANK(Survey!$DB320))</f>
        <v>0</v>
      </c>
      <c r="DJ320" s="16" t="str">
        <f t="shared" si="248"/>
        <v>Pass</v>
      </c>
      <c r="DK320" s="33" t="b">
        <f>IF(ABS(Survey!$DV320)=0,TRUE,FALSE)</f>
        <v>1</v>
      </c>
      <c r="DL320" s="32" t="b">
        <f>NOT(ISBLANK(Survey!$DW320))</f>
        <v>0</v>
      </c>
      <c r="DM320" t="str">
        <f t="shared" si="249"/>
        <v>Pass</v>
      </c>
      <c r="DN320" s="25" cm="1">
        <f t="array" ref="DN320">SUM(SUMIF(Survey!CW320,{"&gt;0","&lt;0"})*{1,-1})+SUM(SUMIF(Survey!DR320,{"&gt;0","&lt;0"})*{1,-1})</f>
        <v>0</v>
      </c>
      <c r="DO320" s="25">
        <f>SUM(SUMIF(Survey!DY320:EE320,{"&gt;0","&lt;0"})*{1,-1})+SUM(SUMIF(Survey!EG320:EM320,{"&gt;0","&lt;0"})*{1,-1})</f>
        <v>0</v>
      </c>
      <c r="DP320">
        <f t="shared" si="250"/>
        <v>0</v>
      </c>
      <c r="DQ320">
        <f t="shared" si="251"/>
        <v>0</v>
      </c>
      <c r="DR320" s="16" t="str">
        <f t="shared" si="252"/>
        <v>Pass</v>
      </c>
      <c r="DS320" s="33" t="b">
        <f>IF(ABS(Survey!$EE320)=0,TRUE,FALSE)</f>
        <v>1</v>
      </c>
      <c r="DT320" s="32" t="b">
        <f>NOT(ISBLANK(Survey!EF320))</f>
        <v>0</v>
      </c>
      <c r="DU320" s="16" t="str">
        <f t="shared" si="253"/>
        <v>Pass</v>
      </c>
      <c r="DV320" s="33" t="b">
        <f>IF(ABS(Survey!$EM320)=0,TRUE,FALSE)</f>
        <v>1</v>
      </c>
      <c r="DW320" s="32" t="b">
        <f>NOT(ISBLANK(Survey!$EN320))</f>
        <v>0</v>
      </c>
      <c r="DX320" s="16" t="str">
        <f t="shared" si="254"/>
        <v>Fail</v>
      </c>
      <c r="DY320" s="31">
        <f>SUM(SUMIF(Survey!ET320:EV320,{"&gt;0","&lt;0"})*{1,-1})</f>
        <v>0</v>
      </c>
      <c r="DZ320">
        <f t="shared" si="255"/>
        <v>0</v>
      </c>
      <c r="EA320">
        <f t="shared" si="256"/>
        <v>100</v>
      </c>
      <c r="EB320" s="30" t="b">
        <f>IF(OR(Survey!$M320="ETF",Survey!$M320="ETF, alternative mutual fund",Survey!$M320="Closed-end", Survey!$M320="Split share corp"),TRUE,FALSE)</f>
        <v>0</v>
      </c>
      <c r="EC320" s="16" t="str">
        <f t="shared" si="257"/>
        <v>Fail</v>
      </c>
      <c r="ED320" s="31">
        <f>SUM(SUMIF(Survey!EX320:FD320,{"&gt;0","&lt;0"})*{1,-1})</f>
        <v>0</v>
      </c>
      <c r="EE320">
        <f t="shared" si="258"/>
        <v>0</v>
      </c>
      <c r="EF320" s="17">
        <f t="shared" si="259"/>
        <v>100</v>
      </c>
      <c r="EG320" s="16" t="str">
        <f t="shared" si="260"/>
        <v>Fail</v>
      </c>
      <c r="EH320" s="31">
        <f>SUM(SUMIF(Survey!FF320:FL320,{"&gt;0","&lt;0"})*{1,-1})</f>
        <v>0</v>
      </c>
      <c r="EI320">
        <f t="shared" si="261"/>
        <v>0</v>
      </c>
      <c r="EJ320" s="17">
        <f t="shared" si="262"/>
        <v>100</v>
      </c>
    </row>
    <row r="321" spans="1:140">
      <c r="A321">
        <v>321</v>
      </c>
      <c r="B321" t="str">
        <f t="shared" si="210"/>
        <v>Pass</v>
      </c>
      <c r="C321" t="str">
        <f>IF(COUNTBLANK(Survey!B321:FM321)=$C$2, "Pass", "Fail")</f>
        <v>Pass</v>
      </c>
      <c r="D321" s="16" t="str">
        <f t="shared" si="211"/>
        <v>Fail</v>
      </c>
      <c r="E321" t="str">
        <f>IF(OR(ISBLANK(Survey!AL321),COUNTIF(G321:BJ321,"Fail")),"Fail","Pass")</f>
        <v>Fail</v>
      </c>
      <c r="F321" s="265"/>
      <c r="G321" s="16" t="str">
        <f t="shared" si="212"/>
        <v>Fail</v>
      </c>
      <c r="H321" s="139">
        <f>COUNTBLANK(Survey!B321:D321)+COUNTBLANK(Survey!G321)+COUNTBLANK(Survey!I321)+COUNTBLANK(Survey!K321:M321)+COUNTBLANK(Survey!P321:Q321)+COUNTBLANK(Survey!T321:W321)+COUNTBLANK(Survey!Z321:AC321)+COUNTBLANK(Survey!AF321:AG321)+COUNTBLANK(Survey!AK321:AK321)</f>
        <v>21</v>
      </c>
      <c r="I321" t="str">
        <f t="shared" si="213"/>
        <v>Fail</v>
      </c>
      <c r="J321" t="b">
        <f>IF(Survey!E321="No",TRUE,FALSE)</f>
        <v>0</v>
      </c>
      <c r="K321" s="29" cm="1">
        <f t="array" ref="K321">IF(COUNTA(Survey!$E$4:$E$695)=1, 0, SUM(IF(COUNTIF(Survey!$E$4:$E$695, Survey!$E$4:$E$695)=1,1,0)))</f>
        <v>0</v>
      </c>
      <c r="L321" s="29">
        <f>LEN(Survey!E321)</f>
        <v>0</v>
      </c>
      <c r="M321" s="16" t="str">
        <f t="shared" si="214"/>
        <v>Fail</v>
      </c>
      <c r="N321" t="b">
        <f>IF(Survey!F321="No",TRUE,FALSE)</f>
        <v>0</v>
      </c>
      <c r="O321" t="b">
        <f>Survey!F321=Survey!E321</f>
        <v>1</v>
      </c>
      <c r="P321">
        <f>COUNTIF(Survey!$F$4:$F$695,Survey!F321)</f>
        <v>0</v>
      </c>
      <c r="Q321" s="28">
        <f>LEN(Survey!F321)</f>
        <v>0</v>
      </c>
      <c r="R321" s="16" t="str">
        <f t="shared" si="215"/>
        <v>Pass</v>
      </c>
      <c r="S321" s="29">
        <f>MOD((LEN(Survey!H321)+2),11)</f>
        <v>2</v>
      </c>
      <c r="T321">
        <f>COUNTIF(Survey!$H$4:$H$695,Survey!H321)</f>
        <v>0</v>
      </c>
      <c r="U321" s="28" t="str">
        <f>IF(Survey!$L321="Prospectus fund", "Yes", "No")</f>
        <v>No</v>
      </c>
      <c r="V321" s="16" t="str">
        <f t="shared" si="216"/>
        <v>Pass</v>
      </c>
      <c r="W321" s="29">
        <f>MOD((LEN(Survey!J321)+2),11)</f>
        <v>2</v>
      </c>
      <c r="X321">
        <f>COUNTIF(Survey!$J$4:$J$695,Survey!J321)</f>
        <v>0</v>
      </c>
      <c r="Y321" s="30" t="b">
        <f>IF(OR(Survey!$M321="ETF",Survey!$M321="ETF, alternative mutual fund",Survey!$M321="Closed-end", Survey!$M321="Split share corp", Survey!$I321="Yes"),TRUE,FALSE)</f>
        <v>0</v>
      </c>
      <c r="Z321" s="16" t="str">
        <f>IFERROR(IF(AND(OR(AC321=AD321,AD321 = "Either"),NOT(ISBLANK(Survey!K321))),"Pass","Fail"),"Pass")</f>
        <v>Fail</v>
      </c>
      <c r="AA321" s="31" cm="1">
        <f t="array" ref="AA321">SUM(SUMIF(Survey!CH321:DA321,{"&gt;0","&lt;0"})*{1,-1})</f>
        <v>0</v>
      </c>
      <c r="AB321" s="33" cm="1">
        <f t="array" ref="AB321">SUM(SUMIF(Survey!CK321,{"&gt;0","&lt;0"})*{1,-1})+SUM(SUMIF(Survey!CU321,{"&gt;0","&lt;0"})*{1,-1})</f>
        <v>0</v>
      </c>
      <c r="AC321" s="33">
        <f>Survey!K321</f>
        <v>0</v>
      </c>
      <c r="AD321" s="32" t="str">
        <f t="shared" si="217"/>
        <v>Either</v>
      </c>
      <c r="AE321" s="16" t="str">
        <f t="shared" si="218"/>
        <v>Fail</v>
      </c>
      <c r="AF321" s="58" cm="1">
        <f t="array" ref="AF321">SUM(SUMIF(Survey!CH321:DA321,{"&gt;0","&lt;0"})*{1,-1})+SUM(SUMIF(Survey!DC321:DV321,{"&gt;0","&lt;0"})*{1,-1})</f>
        <v>0</v>
      </c>
      <c r="AG321" s="58">
        <f>IFERROR(AF321/(Survey!$BA321),0)</f>
        <v>0</v>
      </c>
      <c r="AH321" s="104" t="b">
        <f>IF(OR(Survey!$M321="Alternative strategy or hedge",Survey!$M321="Private asset",Survey!$L321="Prospectus fund"),TRUE,FALSE)</f>
        <v>0</v>
      </c>
      <c r="AI321" s="104" t="b">
        <f>NOT(ISBLANK(Survey!$M321))</f>
        <v>0</v>
      </c>
      <c r="AJ321" s="16" t="str">
        <f t="shared" si="219"/>
        <v>Fail</v>
      </c>
      <c r="AK321" t="b">
        <f>IF(Survey!W321="No",TRUE,FALSE)</f>
        <v>0</v>
      </c>
      <c r="AL321" s="119">
        <f>MOD((LEN(Survey!W321)+2),22)</f>
        <v>2</v>
      </c>
      <c r="AM321" t="str">
        <f t="shared" si="220"/>
        <v>Pass</v>
      </c>
      <c r="AN321" s="33" t="b">
        <f>NOT(ISNUMBER(SEARCH("Other",Survey!$Q321)))</f>
        <v>1</v>
      </c>
      <c r="AO321" s="32" t="b">
        <f>NOT(ISBLANK(Survey!$R321))</f>
        <v>0</v>
      </c>
      <c r="AP321" s="16" t="str">
        <f t="shared" si="221"/>
        <v>Pass</v>
      </c>
      <c r="AQ321" s="114">
        <f>COUNTBLANK(Survey!$X321)</f>
        <v>1</v>
      </c>
      <c r="AR321" s="58">
        <f>IF(AND(Survey!L321&lt;&gt;"Exempt fund",OR(Survey!$M321="ETF",Survey!$M321="ETF, alternative mutual fund",Survey!$M321="Mutual fund",Survey!$M321="Alternative mutual fund",Survey!$M321="Money market")),1,0)</f>
        <v>0</v>
      </c>
      <c r="AS321" s="16" t="str">
        <f t="shared" si="222"/>
        <v>Pass</v>
      </c>
      <c r="AT321" s="33" t="b">
        <f>NOT(ISNUMBER(SEARCH("Yes",Survey!$AC321)))</f>
        <v>1</v>
      </c>
      <c r="AU321" s="32" t="b">
        <f>IF(COUNTBLANK(Survey!$AD321:$AE321)=0,TRUE, FALSE)</f>
        <v>0</v>
      </c>
      <c r="AV321" s="16" t="str">
        <f t="shared" si="223"/>
        <v>Pass</v>
      </c>
      <c r="AW321" s="33" t="b">
        <f>NOT(ISNUMBER(SEARCH("Yes",Survey!$AF321)))</f>
        <v>1</v>
      </c>
      <c r="AX321" s="32" t="b">
        <f>NOT(ISBLANK(Survey!$AH321))</f>
        <v>0</v>
      </c>
      <c r="AY321" s="16" t="str">
        <f t="shared" si="224"/>
        <v>Pass</v>
      </c>
      <c r="AZ321" s="33" t="b">
        <f>NOT(OR(ISNUMBER(SEARCH("Other",Survey!$AH321)),ISNUMBER(SEARCH("Multiple",Survey!$AH321))))</f>
        <v>1</v>
      </c>
      <c r="BA321" s="32" t="b">
        <f>NOT(ISBLANK(Survey!$AI321))</f>
        <v>0</v>
      </c>
      <c r="BB321" s="16" t="str">
        <f t="shared" si="225"/>
        <v>Fail</v>
      </c>
      <c r="BC321" s="114">
        <f>IF(ABS(Survey!$BA321)&gt;0, 1,0)</f>
        <v>0</v>
      </c>
      <c r="BD321" s="114">
        <f>IF(COUNTBLANK(Survey!$AL321)=0,1,0)</f>
        <v>0</v>
      </c>
      <c r="BE321" s="16" t="str">
        <f t="shared" si="226"/>
        <v>Pass</v>
      </c>
      <c r="BF321" s="114">
        <f>IF(ISBLANK(Survey!$AL321),0,1)</f>
        <v>0</v>
      </c>
      <c r="BG321" s="133">
        <f>COUNTBLANK(Survey!$AM321)</f>
        <v>1</v>
      </c>
      <c r="BH321" s="16" t="str">
        <f t="shared" si="227"/>
        <v>Pass</v>
      </c>
      <c r="BI321" s="114">
        <f>IF(OR(Survey!$AM321="Closed",ISBLANK(Survey!$AM321)),0,1)</f>
        <v>0</v>
      </c>
      <c r="BJ321" s="133">
        <f>IF(ISBLANK(Survey!$AN321),1,0)</f>
        <v>1</v>
      </c>
      <c r="BK321" s="118" t="str">
        <f t="shared" si="228"/>
        <v>Pass</v>
      </c>
      <c r="BL321" s="31" cm="1">
        <f t="array" ref="BL321">SUM(SUMIF(Survey!AO321:AP321,{"&gt;0","&lt;0"})*{1,-1})</f>
        <v>0</v>
      </c>
      <c r="BM321">
        <f t="shared" si="229"/>
        <v>0</v>
      </c>
      <c r="BN321">
        <f t="shared" si="230"/>
        <v>100</v>
      </c>
      <c r="BO321" s="118" t="str">
        <f t="shared" si="231"/>
        <v>Pass</v>
      </c>
      <c r="BP321">
        <f>IF(Survey!AQ321="No",0,1)</f>
        <v>1</v>
      </c>
      <c r="BQ321" s="207">
        <f>MOD((LEN(Survey!AQ321)+2),22)</f>
        <v>2</v>
      </c>
      <c r="BR321">
        <f>IF(Survey!AR321="No",0,1)</f>
        <v>1</v>
      </c>
      <c r="BS321" s="207">
        <f>MOD((LEN(Survey!AR321)+2),22)</f>
        <v>2</v>
      </c>
      <c r="BT321" s="114">
        <f>COUNTBLANK(Survey!$AQ321:$AS321)+COUNTBLANK(Survey!$AU321)</f>
        <v>4</v>
      </c>
      <c r="BU321" s="114">
        <f>IF(Survey!$I321="Yes",1,0)</f>
        <v>0</v>
      </c>
      <c r="BV321" s="114">
        <f>IF(OR(Survey!$M321="Mutual fund",Survey!$M321="Alternative mutual fund",Survey!$M321="Money market"),1,0)</f>
        <v>0</v>
      </c>
      <c r="BW321" s="119">
        <f>IF(OR(Survey!$M321="ETF",Survey!$M321="ETF, alternative mutual fund"),1,0)</f>
        <v>0</v>
      </c>
      <c r="BX321" s="16" t="str">
        <f t="shared" si="232"/>
        <v>Pass</v>
      </c>
      <c r="BY321" s="33">
        <f>IF(ISNUMBER(SEARCH("Other",Survey!$AS321)), 1, 0)</f>
        <v>0</v>
      </c>
      <c r="BZ321" s="58" t="b">
        <f>NOT(ISBLANK(Survey!$AT321))</f>
        <v>0</v>
      </c>
      <c r="CA321" s="16" t="str">
        <f t="shared" si="233"/>
        <v>Pass</v>
      </c>
      <c r="CB321" s="114">
        <f>IF(Survey!$BB321=0, 0,1)</f>
        <v>0</v>
      </c>
      <c r="CC321" s="58">
        <f>Survey!$AV321</f>
        <v>0</v>
      </c>
      <c r="CD321" s="58">
        <f>Survey!$BC321+Survey!$BD321+ABS(Survey!$BE321)-ABS(Survey!$BF321)-ABS(Survey!$BG321)-ABS(Survey!$BL321)</f>
        <v>0</v>
      </c>
      <c r="CE321" s="138">
        <f>Survey!BB321+(ABS(Survey!$BH321)-ABS(Survey!$BI321)+ABS(Survey!$BJ321)-ABS(Survey!$BK321))*0.5</f>
        <v>0</v>
      </c>
      <c r="CF321" s="58">
        <f t="shared" si="234"/>
        <v>0</v>
      </c>
      <c r="CG321" s="58">
        <f>IF(AND($CC321&gt;$CF321-0.2,$CC321&lt;$CF321+0.2,ISBLANK(Survey!$AV321)=FALSE),0,1)</f>
        <v>1</v>
      </c>
      <c r="CH321" s="133">
        <f>IF(ISBLANK(Survey!$AW321),1,0)</f>
        <v>1</v>
      </c>
      <c r="CI321" s="16" t="str">
        <f t="shared" si="235"/>
        <v>Pass</v>
      </c>
      <c r="CJ321" s="114">
        <f>IF(Survey!$BB321=0, 0,1)</f>
        <v>0</v>
      </c>
      <c r="CK321" s="58">
        <f>IF(AND(Survey!$AX321&gt;=0,Survey!$AX321&lt;=0.2,Survey!$AX321&lt;&gt;""),0,1)</f>
        <v>1</v>
      </c>
      <c r="CL321" s="114">
        <f>IF(ISBLANK(Survey!$AY321),1,0)</f>
        <v>1</v>
      </c>
      <c r="CM321" s="16" t="str">
        <f t="shared" si="236"/>
        <v>Fail</v>
      </c>
      <c r="CN321" s="133">
        <f>Survey!$AZ321</f>
        <v>0</v>
      </c>
      <c r="CO321" s="16" t="str">
        <f t="shared" si="237"/>
        <v>Pass</v>
      </c>
      <c r="CP321" s="31">
        <f>Survey!$BA321</f>
        <v>0</v>
      </c>
      <c r="CQ321" s="138">
        <f>Survey!$BB321+Survey!$BC321+Survey!$BD321+ABS(Survey!$BE321)-ABS(Survey!$BF321)-ABS(Survey!$BG321)+ABS(Survey!$BH321)-ABS(Survey!$BI321)+ABS(Survey!$BJ321)-ABS(Survey!$BK321)-ABS(Survey!$BL321)+Survey!$BM321</f>
        <v>0</v>
      </c>
      <c r="CR321" s="30">
        <f t="shared" si="238"/>
        <v>0</v>
      </c>
      <c r="CS321" s="17">
        <f t="shared" si="239"/>
        <v>0</v>
      </c>
      <c r="CT321" s="16" t="str">
        <f t="shared" si="240"/>
        <v>Pass</v>
      </c>
      <c r="CU321" s="33" t="b">
        <f>IF(ABS(Survey!$BM321)=0,TRUE,FALSE)</f>
        <v>1</v>
      </c>
      <c r="CV321" s="32" t="b">
        <f>NOT(ISBLANK(Survey!$BN321))</f>
        <v>0</v>
      </c>
      <c r="CW321" t="str">
        <f t="shared" si="241"/>
        <v>Fail</v>
      </c>
      <c r="CX321" s="25">
        <f>Survey!$BA321</f>
        <v>0</v>
      </c>
      <c r="CY321" s="25" cm="1">
        <f t="array" ref="CY321">SUM(SUMIF(Survey!BP321:BW321,{"&gt;0","&lt;0"})*{1,-1})-SUM(SUMIF(Survey!BY321:CF321,{"&gt;0","&lt;0"})*{1,-1})</f>
        <v>0</v>
      </c>
      <c r="CZ321" s="30" t="str">
        <f t="shared" si="242"/>
        <v>No holdings</v>
      </c>
      <c r="DA321">
        <f t="shared" si="243"/>
        <v>0</v>
      </c>
      <c r="DB321" s="16" t="str">
        <f t="shared" si="244"/>
        <v>Fail</v>
      </c>
      <c r="DC321" s="31">
        <f>Survey!$BA321</f>
        <v>0</v>
      </c>
      <c r="DD321" s="31" cm="1">
        <f t="array" ref="DD321">SUM(SUMIF(Survey!CH321:DA321,{"&gt;0","&lt;0"})*{1,-1})-SUM(SUMIF(Survey!DC321:DV321,{"&gt;0","&lt;0"})*{1,-1})</f>
        <v>0</v>
      </c>
      <c r="DE321" s="30" t="str">
        <f t="shared" si="245"/>
        <v>No holdings</v>
      </c>
      <c r="DF321" s="17">
        <f t="shared" si="246"/>
        <v>0</v>
      </c>
      <c r="DG321" s="16" t="str">
        <f t="shared" si="247"/>
        <v>Pass</v>
      </c>
      <c r="DH321" s="33" t="b">
        <f>IF(ABS(Survey!$DA321)=0,TRUE,FALSE)</f>
        <v>1</v>
      </c>
      <c r="DI321" s="32" t="b">
        <f>NOT(ISBLANK(Survey!$DB321))</f>
        <v>0</v>
      </c>
      <c r="DJ321" s="16" t="str">
        <f t="shared" si="248"/>
        <v>Pass</v>
      </c>
      <c r="DK321" s="33" t="b">
        <f>IF(ABS(Survey!$DV321)=0,TRUE,FALSE)</f>
        <v>1</v>
      </c>
      <c r="DL321" s="32" t="b">
        <f>NOT(ISBLANK(Survey!$DW321))</f>
        <v>0</v>
      </c>
      <c r="DM321" t="str">
        <f t="shared" si="249"/>
        <v>Pass</v>
      </c>
      <c r="DN321" s="25" cm="1">
        <f t="array" ref="DN321">SUM(SUMIF(Survey!CW321,{"&gt;0","&lt;0"})*{1,-1})+SUM(SUMIF(Survey!DR321,{"&gt;0","&lt;0"})*{1,-1})</f>
        <v>0</v>
      </c>
      <c r="DO321" s="25">
        <f>SUM(SUMIF(Survey!DY321:EE321,{"&gt;0","&lt;0"})*{1,-1})+SUM(SUMIF(Survey!EG321:EM321,{"&gt;0","&lt;0"})*{1,-1})</f>
        <v>0</v>
      </c>
      <c r="DP321">
        <f t="shared" si="250"/>
        <v>0</v>
      </c>
      <c r="DQ321">
        <f t="shared" si="251"/>
        <v>0</v>
      </c>
      <c r="DR321" s="16" t="str">
        <f t="shared" si="252"/>
        <v>Pass</v>
      </c>
      <c r="DS321" s="33" t="b">
        <f>IF(ABS(Survey!$EE321)=0,TRUE,FALSE)</f>
        <v>1</v>
      </c>
      <c r="DT321" s="32" t="b">
        <f>NOT(ISBLANK(Survey!EF321))</f>
        <v>0</v>
      </c>
      <c r="DU321" s="16" t="str">
        <f t="shared" si="253"/>
        <v>Pass</v>
      </c>
      <c r="DV321" s="33" t="b">
        <f>IF(ABS(Survey!$EM321)=0,TRUE,FALSE)</f>
        <v>1</v>
      </c>
      <c r="DW321" s="32" t="b">
        <f>NOT(ISBLANK(Survey!$EN321))</f>
        <v>0</v>
      </c>
      <c r="DX321" s="16" t="str">
        <f t="shared" si="254"/>
        <v>Fail</v>
      </c>
      <c r="DY321" s="31">
        <f>SUM(SUMIF(Survey!ET321:EV321,{"&gt;0","&lt;0"})*{1,-1})</f>
        <v>0</v>
      </c>
      <c r="DZ321">
        <f t="shared" si="255"/>
        <v>0</v>
      </c>
      <c r="EA321">
        <f t="shared" si="256"/>
        <v>100</v>
      </c>
      <c r="EB321" s="30" t="b">
        <f>IF(OR(Survey!$M321="ETF",Survey!$M321="ETF, alternative mutual fund",Survey!$M321="Closed-end", Survey!$M321="Split share corp"),TRUE,FALSE)</f>
        <v>0</v>
      </c>
      <c r="EC321" s="16" t="str">
        <f t="shared" si="257"/>
        <v>Fail</v>
      </c>
      <c r="ED321" s="31">
        <f>SUM(SUMIF(Survey!EX321:FD321,{"&gt;0","&lt;0"})*{1,-1})</f>
        <v>0</v>
      </c>
      <c r="EE321">
        <f t="shared" si="258"/>
        <v>0</v>
      </c>
      <c r="EF321" s="17">
        <f t="shared" si="259"/>
        <v>100</v>
      </c>
      <c r="EG321" s="16" t="str">
        <f t="shared" si="260"/>
        <v>Fail</v>
      </c>
      <c r="EH321" s="31">
        <f>SUM(SUMIF(Survey!FF321:FL321,{"&gt;0","&lt;0"})*{1,-1})</f>
        <v>0</v>
      </c>
      <c r="EI321">
        <f t="shared" si="261"/>
        <v>0</v>
      </c>
      <c r="EJ321" s="17">
        <f t="shared" si="262"/>
        <v>100</v>
      </c>
    </row>
    <row r="322" spans="1:140">
      <c r="A322">
        <v>322</v>
      </c>
      <c r="B322" t="str">
        <f t="shared" si="210"/>
        <v>Pass</v>
      </c>
      <c r="C322" t="str">
        <f>IF(COUNTBLANK(Survey!B322:FM322)=$C$2, "Pass", "Fail")</f>
        <v>Pass</v>
      </c>
      <c r="D322" s="16" t="str">
        <f t="shared" si="211"/>
        <v>Fail</v>
      </c>
      <c r="E322" t="str">
        <f>IF(OR(ISBLANK(Survey!AL322),COUNTIF(G322:BJ322,"Fail")),"Fail","Pass")</f>
        <v>Fail</v>
      </c>
      <c r="F322" s="265"/>
      <c r="G322" s="16" t="str">
        <f t="shared" si="212"/>
        <v>Fail</v>
      </c>
      <c r="H322" s="139">
        <f>COUNTBLANK(Survey!B322:D322)+COUNTBLANK(Survey!G322)+COUNTBLANK(Survey!I322)+COUNTBLANK(Survey!K322:M322)+COUNTBLANK(Survey!P322:Q322)+COUNTBLANK(Survey!T322:W322)+COUNTBLANK(Survey!Z322:AC322)+COUNTBLANK(Survey!AF322:AG322)+COUNTBLANK(Survey!AK322:AK322)</f>
        <v>21</v>
      </c>
      <c r="I322" t="str">
        <f t="shared" si="213"/>
        <v>Fail</v>
      </c>
      <c r="J322" t="b">
        <f>IF(Survey!E322="No",TRUE,FALSE)</f>
        <v>0</v>
      </c>
      <c r="K322" s="29" cm="1">
        <f t="array" ref="K322">IF(COUNTA(Survey!$E$4:$E$695)=1, 0, SUM(IF(COUNTIF(Survey!$E$4:$E$695, Survey!$E$4:$E$695)=1,1,0)))</f>
        <v>0</v>
      </c>
      <c r="L322" s="29">
        <f>LEN(Survey!E322)</f>
        <v>0</v>
      </c>
      <c r="M322" s="16" t="str">
        <f t="shared" si="214"/>
        <v>Fail</v>
      </c>
      <c r="N322" t="b">
        <f>IF(Survey!F322="No",TRUE,FALSE)</f>
        <v>0</v>
      </c>
      <c r="O322" t="b">
        <f>Survey!F322=Survey!E322</f>
        <v>1</v>
      </c>
      <c r="P322">
        <f>COUNTIF(Survey!$F$4:$F$695,Survey!F322)</f>
        <v>0</v>
      </c>
      <c r="Q322" s="28">
        <f>LEN(Survey!F322)</f>
        <v>0</v>
      </c>
      <c r="R322" s="16" t="str">
        <f t="shared" si="215"/>
        <v>Pass</v>
      </c>
      <c r="S322" s="29">
        <f>MOD((LEN(Survey!H322)+2),11)</f>
        <v>2</v>
      </c>
      <c r="T322">
        <f>COUNTIF(Survey!$H$4:$H$695,Survey!H322)</f>
        <v>0</v>
      </c>
      <c r="U322" s="28" t="str">
        <f>IF(Survey!$L322="Prospectus fund", "Yes", "No")</f>
        <v>No</v>
      </c>
      <c r="V322" s="16" t="str">
        <f t="shared" si="216"/>
        <v>Pass</v>
      </c>
      <c r="W322" s="29">
        <f>MOD((LEN(Survey!J322)+2),11)</f>
        <v>2</v>
      </c>
      <c r="X322">
        <f>COUNTIF(Survey!$J$4:$J$695,Survey!J322)</f>
        <v>0</v>
      </c>
      <c r="Y322" s="30" t="b">
        <f>IF(OR(Survey!$M322="ETF",Survey!$M322="ETF, alternative mutual fund",Survey!$M322="Closed-end", Survey!$M322="Split share corp", Survey!$I322="Yes"),TRUE,FALSE)</f>
        <v>0</v>
      </c>
      <c r="Z322" s="16" t="str">
        <f>IFERROR(IF(AND(OR(AC322=AD322,AD322 = "Either"),NOT(ISBLANK(Survey!K322))),"Pass","Fail"),"Pass")</f>
        <v>Fail</v>
      </c>
      <c r="AA322" s="31" cm="1">
        <f t="array" ref="AA322">SUM(SUMIF(Survey!CH322:DA322,{"&gt;0","&lt;0"})*{1,-1})</f>
        <v>0</v>
      </c>
      <c r="AB322" s="33" cm="1">
        <f t="array" ref="AB322">SUM(SUMIF(Survey!CK322,{"&gt;0","&lt;0"})*{1,-1})+SUM(SUMIF(Survey!CU322,{"&gt;0","&lt;0"})*{1,-1})</f>
        <v>0</v>
      </c>
      <c r="AC322" s="33">
        <f>Survey!K322</f>
        <v>0</v>
      </c>
      <c r="AD322" s="32" t="str">
        <f t="shared" si="217"/>
        <v>Either</v>
      </c>
      <c r="AE322" s="16" t="str">
        <f t="shared" si="218"/>
        <v>Fail</v>
      </c>
      <c r="AF322" s="58" cm="1">
        <f t="array" ref="AF322">SUM(SUMIF(Survey!CH322:DA322,{"&gt;0","&lt;0"})*{1,-1})+SUM(SUMIF(Survey!DC322:DV322,{"&gt;0","&lt;0"})*{1,-1})</f>
        <v>0</v>
      </c>
      <c r="AG322" s="58">
        <f>IFERROR(AF322/(Survey!$BA322),0)</f>
        <v>0</v>
      </c>
      <c r="AH322" s="104" t="b">
        <f>IF(OR(Survey!$M322="Alternative strategy or hedge",Survey!$M322="Private asset",Survey!$L322="Prospectus fund"),TRUE,FALSE)</f>
        <v>0</v>
      </c>
      <c r="AI322" s="104" t="b">
        <f>NOT(ISBLANK(Survey!$M322))</f>
        <v>0</v>
      </c>
      <c r="AJ322" s="16" t="str">
        <f t="shared" si="219"/>
        <v>Fail</v>
      </c>
      <c r="AK322" t="b">
        <f>IF(Survey!W322="No",TRUE,FALSE)</f>
        <v>0</v>
      </c>
      <c r="AL322" s="119">
        <f>MOD((LEN(Survey!W322)+2),22)</f>
        <v>2</v>
      </c>
      <c r="AM322" t="str">
        <f t="shared" si="220"/>
        <v>Pass</v>
      </c>
      <c r="AN322" s="33" t="b">
        <f>NOT(ISNUMBER(SEARCH("Other",Survey!$Q322)))</f>
        <v>1</v>
      </c>
      <c r="AO322" s="32" t="b">
        <f>NOT(ISBLANK(Survey!$R322))</f>
        <v>0</v>
      </c>
      <c r="AP322" s="16" t="str">
        <f t="shared" si="221"/>
        <v>Pass</v>
      </c>
      <c r="AQ322" s="114">
        <f>COUNTBLANK(Survey!$X322)</f>
        <v>1</v>
      </c>
      <c r="AR322" s="58">
        <f>IF(AND(Survey!L322&lt;&gt;"Exempt fund",OR(Survey!$M322="ETF",Survey!$M322="ETF, alternative mutual fund",Survey!$M322="Mutual fund",Survey!$M322="Alternative mutual fund",Survey!$M322="Money market")),1,0)</f>
        <v>0</v>
      </c>
      <c r="AS322" s="16" t="str">
        <f t="shared" si="222"/>
        <v>Pass</v>
      </c>
      <c r="AT322" s="33" t="b">
        <f>NOT(ISNUMBER(SEARCH("Yes",Survey!$AC322)))</f>
        <v>1</v>
      </c>
      <c r="AU322" s="32" t="b">
        <f>IF(COUNTBLANK(Survey!$AD322:$AE322)=0,TRUE, FALSE)</f>
        <v>0</v>
      </c>
      <c r="AV322" s="16" t="str">
        <f t="shared" si="223"/>
        <v>Pass</v>
      </c>
      <c r="AW322" s="33" t="b">
        <f>NOT(ISNUMBER(SEARCH("Yes",Survey!$AF322)))</f>
        <v>1</v>
      </c>
      <c r="AX322" s="32" t="b">
        <f>NOT(ISBLANK(Survey!$AH322))</f>
        <v>0</v>
      </c>
      <c r="AY322" s="16" t="str">
        <f t="shared" si="224"/>
        <v>Pass</v>
      </c>
      <c r="AZ322" s="33" t="b">
        <f>NOT(OR(ISNUMBER(SEARCH("Other",Survey!$AH322)),ISNUMBER(SEARCH("Multiple",Survey!$AH322))))</f>
        <v>1</v>
      </c>
      <c r="BA322" s="32" t="b">
        <f>NOT(ISBLANK(Survey!$AI322))</f>
        <v>0</v>
      </c>
      <c r="BB322" s="16" t="str">
        <f t="shared" si="225"/>
        <v>Fail</v>
      </c>
      <c r="BC322" s="114">
        <f>IF(ABS(Survey!$BA322)&gt;0, 1,0)</f>
        <v>0</v>
      </c>
      <c r="BD322" s="114">
        <f>IF(COUNTBLANK(Survey!$AL322)=0,1,0)</f>
        <v>0</v>
      </c>
      <c r="BE322" s="16" t="str">
        <f t="shared" si="226"/>
        <v>Pass</v>
      </c>
      <c r="BF322" s="114">
        <f>IF(ISBLANK(Survey!$AL322),0,1)</f>
        <v>0</v>
      </c>
      <c r="BG322" s="133">
        <f>COUNTBLANK(Survey!$AM322)</f>
        <v>1</v>
      </c>
      <c r="BH322" s="16" t="str">
        <f t="shared" si="227"/>
        <v>Pass</v>
      </c>
      <c r="BI322" s="114">
        <f>IF(OR(Survey!$AM322="Closed",ISBLANK(Survey!$AM322)),0,1)</f>
        <v>0</v>
      </c>
      <c r="BJ322" s="133">
        <f>IF(ISBLANK(Survey!$AN322),1,0)</f>
        <v>1</v>
      </c>
      <c r="BK322" s="118" t="str">
        <f t="shared" si="228"/>
        <v>Pass</v>
      </c>
      <c r="BL322" s="31" cm="1">
        <f t="array" ref="BL322">SUM(SUMIF(Survey!AO322:AP322,{"&gt;0","&lt;0"})*{1,-1})</f>
        <v>0</v>
      </c>
      <c r="BM322">
        <f t="shared" si="229"/>
        <v>0</v>
      </c>
      <c r="BN322">
        <f t="shared" si="230"/>
        <v>100</v>
      </c>
      <c r="BO322" s="118" t="str">
        <f t="shared" si="231"/>
        <v>Pass</v>
      </c>
      <c r="BP322">
        <f>IF(Survey!AQ322="No",0,1)</f>
        <v>1</v>
      </c>
      <c r="BQ322" s="207">
        <f>MOD((LEN(Survey!AQ322)+2),22)</f>
        <v>2</v>
      </c>
      <c r="BR322">
        <f>IF(Survey!AR322="No",0,1)</f>
        <v>1</v>
      </c>
      <c r="BS322" s="207">
        <f>MOD((LEN(Survey!AR322)+2),22)</f>
        <v>2</v>
      </c>
      <c r="BT322" s="114">
        <f>COUNTBLANK(Survey!$AQ322:$AS322)+COUNTBLANK(Survey!$AU322)</f>
        <v>4</v>
      </c>
      <c r="BU322" s="114">
        <f>IF(Survey!$I322="Yes",1,0)</f>
        <v>0</v>
      </c>
      <c r="BV322" s="114">
        <f>IF(OR(Survey!$M322="Mutual fund",Survey!$M322="Alternative mutual fund",Survey!$M322="Money market"),1,0)</f>
        <v>0</v>
      </c>
      <c r="BW322" s="119">
        <f>IF(OR(Survey!$M322="ETF",Survey!$M322="ETF, alternative mutual fund"),1,0)</f>
        <v>0</v>
      </c>
      <c r="BX322" s="16" t="str">
        <f t="shared" si="232"/>
        <v>Pass</v>
      </c>
      <c r="BY322" s="33">
        <f>IF(ISNUMBER(SEARCH("Other",Survey!$AS322)), 1, 0)</f>
        <v>0</v>
      </c>
      <c r="BZ322" s="58" t="b">
        <f>NOT(ISBLANK(Survey!$AT322))</f>
        <v>0</v>
      </c>
      <c r="CA322" s="16" t="str">
        <f t="shared" si="233"/>
        <v>Pass</v>
      </c>
      <c r="CB322" s="114">
        <f>IF(Survey!$BB322=0, 0,1)</f>
        <v>0</v>
      </c>
      <c r="CC322" s="58">
        <f>Survey!$AV322</f>
        <v>0</v>
      </c>
      <c r="CD322" s="58">
        <f>Survey!$BC322+Survey!$BD322+ABS(Survey!$BE322)-ABS(Survey!$BF322)-ABS(Survey!$BG322)-ABS(Survey!$BL322)</f>
        <v>0</v>
      </c>
      <c r="CE322" s="138">
        <f>Survey!BB322+(ABS(Survey!$BH322)-ABS(Survey!$BI322)+ABS(Survey!$BJ322)-ABS(Survey!$BK322))*0.5</f>
        <v>0</v>
      </c>
      <c r="CF322" s="58">
        <f t="shared" si="234"/>
        <v>0</v>
      </c>
      <c r="CG322" s="58">
        <f>IF(AND($CC322&gt;$CF322-0.2,$CC322&lt;$CF322+0.2,ISBLANK(Survey!$AV322)=FALSE),0,1)</f>
        <v>1</v>
      </c>
      <c r="CH322" s="133">
        <f>IF(ISBLANK(Survey!$AW322),1,0)</f>
        <v>1</v>
      </c>
      <c r="CI322" s="16" t="str">
        <f t="shared" si="235"/>
        <v>Pass</v>
      </c>
      <c r="CJ322" s="114">
        <f>IF(Survey!$BB322=0, 0,1)</f>
        <v>0</v>
      </c>
      <c r="CK322" s="58">
        <f>IF(AND(Survey!$AX322&gt;=0,Survey!$AX322&lt;=0.2,Survey!$AX322&lt;&gt;""),0,1)</f>
        <v>1</v>
      </c>
      <c r="CL322" s="114">
        <f>IF(ISBLANK(Survey!$AY322),1,0)</f>
        <v>1</v>
      </c>
      <c r="CM322" s="16" t="str">
        <f t="shared" si="236"/>
        <v>Fail</v>
      </c>
      <c r="CN322" s="133">
        <f>Survey!$AZ322</f>
        <v>0</v>
      </c>
      <c r="CO322" s="16" t="str">
        <f t="shared" si="237"/>
        <v>Pass</v>
      </c>
      <c r="CP322" s="31">
        <f>Survey!$BA322</f>
        <v>0</v>
      </c>
      <c r="CQ322" s="138">
        <f>Survey!$BB322+Survey!$BC322+Survey!$BD322+ABS(Survey!$BE322)-ABS(Survey!$BF322)-ABS(Survey!$BG322)+ABS(Survey!$BH322)-ABS(Survey!$BI322)+ABS(Survey!$BJ322)-ABS(Survey!$BK322)-ABS(Survey!$BL322)+Survey!$BM322</f>
        <v>0</v>
      </c>
      <c r="CR322" s="30">
        <f t="shared" si="238"/>
        <v>0</v>
      </c>
      <c r="CS322" s="17">
        <f t="shared" si="239"/>
        <v>0</v>
      </c>
      <c r="CT322" s="16" t="str">
        <f t="shared" si="240"/>
        <v>Pass</v>
      </c>
      <c r="CU322" s="33" t="b">
        <f>IF(ABS(Survey!$BM322)=0,TRUE,FALSE)</f>
        <v>1</v>
      </c>
      <c r="CV322" s="32" t="b">
        <f>NOT(ISBLANK(Survey!$BN322))</f>
        <v>0</v>
      </c>
      <c r="CW322" t="str">
        <f t="shared" si="241"/>
        <v>Fail</v>
      </c>
      <c r="CX322" s="25">
        <f>Survey!$BA322</f>
        <v>0</v>
      </c>
      <c r="CY322" s="25" cm="1">
        <f t="array" ref="CY322">SUM(SUMIF(Survey!BP322:BW322,{"&gt;0","&lt;0"})*{1,-1})-SUM(SUMIF(Survey!BY322:CF322,{"&gt;0","&lt;0"})*{1,-1})</f>
        <v>0</v>
      </c>
      <c r="CZ322" s="30" t="str">
        <f t="shared" si="242"/>
        <v>No holdings</v>
      </c>
      <c r="DA322">
        <f t="shared" si="243"/>
        <v>0</v>
      </c>
      <c r="DB322" s="16" t="str">
        <f t="shared" si="244"/>
        <v>Fail</v>
      </c>
      <c r="DC322" s="31">
        <f>Survey!$BA322</f>
        <v>0</v>
      </c>
      <c r="DD322" s="31" cm="1">
        <f t="array" ref="DD322">SUM(SUMIF(Survey!CH322:DA322,{"&gt;0","&lt;0"})*{1,-1})-SUM(SUMIF(Survey!DC322:DV322,{"&gt;0","&lt;0"})*{1,-1})</f>
        <v>0</v>
      </c>
      <c r="DE322" s="30" t="str">
        <f t="shared" si="245"/>
        <v>No holdings</v>
      </c>
      <c r="DF322" s="17">
        <f t="shared" si="246"/>
        <v>0</v>
      </c>
      <c r="DG322" s="16" t="str">
        <f t="shared" si="247"/>
        <v>Pass</v>
      </c>
      <c r="DH322" s="33" t="b">
        <f>IF(ABS(Survey!$DA322)=0,TRUE,FALSE)</f>
        <v>1</v>
      </c>
      <c r="DI322" s="32" t="b">
        <f>NOT(ISBLANK(Survey!$DB322))</f>
        <v>0</v>
      </c>
      <c r="DJ322" s="16" t="str">
        <f t="shared" si="248"/>
        <v>Pass</v>
      </c>
      <c r="DK322" s="33" t="b">
        <f>IF(ABS(Survey!$DV322)=0,TRUE,FALSE)</f>
        <v>1</v>
      </c>
      <c r="DL322" s="32" t="b">
        <f>NOT(ISBLANK(Survey!$DW322))</f>
        <v>0</v>
      </c>
      <c r="DM322" t="str">
        <f t="shared" si="249"/>
        <v>Pass</v>
      </c>
      <c r="DN322" s="25" cm="1">
        <f t="array" ref="DN322">SUM(SUMIF(Survey!CW322,{"&gt;0","&lt;0"})*{1,-1})+SUM(SUMIF(Survey!DR322,{"&gt;0","&lt;0"})*{1,-1})</f>
        <v>0</v>
      </c>
      <c r="DO322" s="25">
        <f>SUM(SUMIF(Survey!DY322:EE322,{"&gt;0","&lt;0"})*{1,-1})+SUM(SUMIF(Survey!EG322:EM322,{"&gt;0","&lt;0"})*{1,-1})</f>
        <v>0</v>
      </c>
      <c r="DP322">
        <f t="shared" si="250"/>
        <v>0</v>
      </c>
      <c r="DQ322">
        <f t="shared" si="251"/>
        <v>0</v>
      </c>
      <c r="DR322" s="16" t="str">
        <f t="shared" si="252"/>
        <v>Pass</v>
      </c>
      <c r="DS322" s="33" t="b">
        <f>IF(ABS(Survey!$EE322)=0,TRUE,FALSE)</f>
        <v>1</v>
      </c>
      <c r="DT322" s="32" t="b">
        <f>NOT(ISBLANK(Survey!EF322))</f>
        <v>0</v>
      </c>
      <c r="DU322" s="16" t="str">
        <f t="shared" si="253"/>
        <v>Pass</v>
      </c>
      <c r="DV322" s="33" t="b">
        <f>IF(ABS(Survey!$EM322)=0,TRUE,FALSE)</f>
        <v>1</v>
      </c>
      <c r="DW322" s="32" t="b">
        <f>NOT(ISBLANK(Survey!$EN322))</f>
        <v>0</v>
      </c>
      <c r="DX322" s="16" t="str">
        <f t="shared" si="254"/>
        <v>Fail</v>
      </c>
      <c r="DY322" s="31">
        <f>SUM(SUMIF(Survey!ET322:EV322,{"&gt;0","&lt;0"})*{1,-1})</f>
        <v>0</v>
      </c>
      <c r="DZ322">
        <f t="shared" si="255"/>
        <v>0</v>
      </c>
      <c r="EA322">
        <f t="shared" si="256"/>
        <v>100</v>
      </c>
      <c r="EB322" s="30" t="b">
        <f>IF(OR(Survey!$M322="ETF",Survey!$M322="ETF, alternative mutual fund",Survey!$M322="Closed-end", Survey!$M322="Split share corp"),TRUE,FALSE)</f>
        <v>0</v>
      </c>
      <c r="EC322" s="16" t="str">
        <f t="shared" si="257"/>
        <v>Fail</v>
      </c>
      <c r="ED322" s="31">
        <f>SUM(SUMIF(Survey!EX322:FD322,{"&gt;0","&lt;0"})*{1,-1})</f>
        <v>0</v>
      </c>
      <c r="EE322">
        <f t="shared" si="258"/>
        <v>0</v>
      </c>
      <c r="EF322" s="17">
        <f t="shared" si="259"/>
        <v>100</v>
      </c>
      <c r="EG322" s="16" t="str">
        <f t="shared" si="260"/>
        <v>Fail</v>
      </c>
      <c r="EH322" s="31">
        <f>SUM(SUMIF(Survey!FF322:FL322,{"&gt;0","&lt;0"})*{1,-1})</f>
        <v>0</v>
      </c>
      <c r="EI322">
        <f t="shared" si="261"/>
        <v>0</v>
      </c>
      <c r="EJ322" s="17">
        <f t="shared" si="262"/>
        <v>100</v>
      </c>
    </row>
    <row r="323" spans="1:140">
      <c r="A323">
        <v>323</v>
      </c>
      <c r="B323" t="str">
        <f t="shared" ref="B323:B386" si="263">IF(OR($C323="Pass",$D323="Pass",$E323="Pass"),"Pass","Fail")</f>
        <v>Pass</v>
      </c>
      <c r="C323" t="str">
        <f>IF(COUNTBLANK(Survey!B323:FM323)=$C$2, "Pass", "Fail")</f>
        <v>Pass</v>
      </c>
      <c r="D323" s="16" t="str">
        <f t="shared" si="211"/>
        <v>Fail</v>
      </c>
      <c r="E323" t="str">
        <f>IF(OR(ISBLANK(Survey!AL323),COUNTIF(G323:BJ323,"Fail")),"Fail","Pass")</f>
        <v>Fail</v>
      </c>
      <c r="F323" s="265"/>
      <c r="G323" s="16" t="str">
        <f t="shared" si="212"/>
        <v>Fail</v>
      </c>
      <c r="H323" s="139">
        <f>COUNTBLANK(Survey!B323:D323)+COUNTBLANK(Survey!G323)+COUNTBLANK(Survey!I323)+COUNTBLANK(Survey!K323:M323)+COUNTBLANK(Survey!P323:Q323)+COUNTBLANK(Survey!T323:W323)+COUNTBLANK(Survey!Z323:AC323)+COUNTBLANK(Survey!AF323:AG323)+COUNTBLANK(Survey!AK323:AK323)</f>
        <v>21</v>
      </c>
      <c r="I323" t="str">
        <f t="shared" si="213"/>
        <v>Fail</v>
      </c>
      <c r="J323" t="b">
        <f>IF(Survey!E323="No",TRUE,FALSE)</f>
        <v>0</v>
      </c>
      <c r="K323" s="29" cm="1">
        <f t="array" ref="K323">IF(COUNTA(Survey!$E$4:$E$695)=1, 0, SUM(IF(COUNTIF(Survey!$E$4:$E$695, Survey!$E$4:$E$695)=1,1,0)))</f>
        <v>0</v>
      </c>
      <c r="L323" s="29">
        <f>LEN(Survey!E323)</f>
        <v>0</v>
      </c>
      <c r="M323" s="16" t="str">
        <f t="shared" si="214"/>
        <v>Fail</v>
      </c>
      <c r="N323" t="b">
        <f>IF(Survey!F323="No",TRUE,FALSE)</f>
        <v>0</v>
      </c>
      <c r="O323" t="b">
        <f>Survey!F323=Survey!E323</f>
        <v>1</v>
      </c>
      <c r="P323">
        <f>COUNTIF(Survey!$F$4:$F$695,Survey!F323)</f>
        <v>0</v>
      </c>
      <c r="Q323" s="28">
        <f>LEN(Survey!F323)</f>
        <v>0</v>
      </c>
      <c r="R323" s="16" t="str">
        <f t="shared" si="215"/>
        <v>Pass</v>
      </c>
      <c r="S323" s="29">
        <f>MOD((LEN(Survey!H323)+2),11)</f>
        <v>2</v>
      </c>
      <c r="T323">
        <f>COUNTIF(Survey!$H$4:$H$695,Survey!H323)</f>
        <v>0</v>
      </c>
      <c r="U323" s="28" t="str">
        <f>IF(Survey!$L323="Prospectus fund", "Yes", "No")</f>
        <v>No</v>
      </c>
      <c r="V323" s="16" t="str">
        <f t="shared" si="216"/>
        <v>Pass</v>
      </c>
      <c r="W323" s="29">
        <f>MOD((LEN(Survey!J323)+2),11)</f>
        <v>2</v>
      </c>
      <c r="X323">
        <f>COUNTIF(Survey!$J$4:$J$695,Survey!J323)</f>
        <v>0</v>
      </c>
      <c r="Y323" s="30" t="b">
        <f>IF(OR(Survey!$M323="ETF",Survey!$M323="ETF, alternative mutual fund",Survey!$M323="Closed-end", Survey!$M323="Split share corp", Survey!$I323="Yes"),TRUE,FALSE)</f>
        <v>0</v>
      </c>
      <c r="Z323" s="16" t="str">
        <f>IFERROR(IF(AND(OR(AC323=AD323,AD323 = "Either"),NOT(ISBLANK(Survey!K323))),"Pass","Fail"),"Pass")</f>
        <v>Fail</v>
      </c>
      <c r="AA323" s="31" cm="1">
        <f t="array" ref="AA323">SUM(SUMIF(Survey!CH323:DA323,{"&gt;0","&lt;0"})*{1,-1})</f>
        <v>0</v>
      </c>
      <c r="AB323" s="33" cm="1">
        <f t="array" ref="AB323">SUM(SUMIF(Survey!CK323,{"&gt;0","&lt;0"})*{1,-1})+SUM(SUMIF(Survey!CU323,{"&gt;0","&lt;0"})*{1,-1})</f>
        <v>0</v>
      </c>
      <c r="AC323" s="33">
        <f>Survey!K323</f>
        <v>0</v>
      </c>
      <c r="AD323" s="32" t="str">
        <f t="shared" si="217"/>
        <v>Either</v>
      </c>
      <c r="AE323" s="16" t="str">
        <f t="shared" si="218"/>
        <v>Fail</v>
      </c>
      <c r="AF323" s="58" cm="1">
        <f t="array" ref="AF323">SUM(SUMIF(Survey!CH323:DA323,{"&gt;0","&lt;0"})*{1,-1})+SUM(SUMIF(Survey!DC323:DV323,{"&gt;0","&lt;0"})*{1,-1})</f>
        <v>0</v>
      </c>
      <c r="AG323" s="58">
        <f>IFERROR(AF323/(Survey!$BA323),0)</f>
        <v>0</v>
      </c>
      <c r="AH323" s="104" t="b">
        <f>IF(OR(Survey!$M323="Alternative strategy or hedge",Survey!$M323="Private asset",Survey!$L323="Prospectus fund"),TRUE,FALSE)</f>
        <v>0</v>
      </c>
      <c r="AI323" s="104" t="b">
        <f>NOT(ISBLANK(Survey!$M323))</f>
        <v>0</v>
      </c>
      <c r="AJ323" s="16" t="str">
        <f t="shared" si="219"/>
        <v>Fail</v>
      </c>
      <c r="AK323" t="b">
        <f>IF(Survey!W323="No",TRUE,FALSE)</f>
        <v>0</v>
      </c>
      <c r="AL323" s="119">
        <f>MOD((LEN(Survey!W323)+2),22)</f>
        <v>2</v>
      </c>
      <c r="AM323" t="str">
        <f t="shared" si="220"/>
        <v>Pass</v>
      </c>
      <c r="AN323" s="33" t="b">
        <f>NOT(ISNUMBER(SEARCH("Other",Survey!$Q323)))</f>
        <v>1</v>
      </c>
      <c r="AO323" s="32" t="b">
        <f>NOT(ISBLANK(Survey!$R323))</f>
        <v>0</v>
      </c>
      <c r="AP323" s="16" t="str">
        <f t="shared" si="221"/>
        <v>Pass</v>
      </c>
      <c r="AQ323" s="114">
        <f>COUNTBLANK(Survey!$X323)</f>
        <v>1</v>
      </c>
      <c r="AR323" s="58">
        <f>IF(AND(Survey!L323&lt;&gt;"Exempt fund",OR(Survey!$M323="ETF",Survey!$M323="ETF, alternative mutual fund",Survey!$M323="Mutual fund",Survey!$M323="Alternative mutual fund",Survey!$M323="Money market")),1,0)</f>
        <v>0</v>
      </c>
      <c r="AS323" s="16" t="str">
        <f t="shared" si="222"/>
        <v>Pass</v>
      </c>
      <c r="AT323" s="33" t="b">
        <f>NOT(ISNUMBER(SEARCH("Yes",Survey!$AC323)))</f>
        <v>1</v>
      </c>
      <c r="AU323" s="32" t="b">
        <f>IF(COUNTBLANK(Survey!$AD323:$AE323)=0,TRUE, FALSE)</f>
        <v>0</v>
      </c>
      <c r="AV323" s="16" t="str">
        <f t="shared" si="223"/>
        <v>Pass</v>
      </c>
      <c r="AW323" s="33" t="b">
        <f>NOT(ISNUMBER(SEARCH("Yes",Survey!$AF323)))</f>
        <v>1</v>
      </c>
      <c r="AX323" s="32" t="b">
        <f>NOT(ISBLANK(Survey!$AH323))</f>
        <v>0</v>
      </c>
      <c r="AY323" s="16" t="str">
        <f t="shared" si="224"/>
        <v>Pass</v>
      </c>
      <c r="AZ323" s="33" t="b">
        <f>NOT(OR(ISNUMBER(SEARCH("Other",Survey!$AH323)),ISNUMBER(SEARCH("Multiple",Survey!$AH323))))</f>
        <v>1</v>
      </c>
      <c r="BA323" s="32" t="b">
        <f>NOT(ISBLANK(Survey!$AI323))</f>
        <v>0</v>
      </c>
      <c r="BB323" s="16" t="str">
        <f t="shared" si="225"/>
        <v>Fail</v>
      </c>
      <c r="BC323" s="114">
        <f>IF(ABS(Survey!$BA323)&gt;0, 1,0)</f>
        <v>0</v>
      </c>
      <c r="BD323" s="114">
        <f>IF(COUNTBLANK(Survey!$AL323)=0,1,0)</f>
        <v>0</v>
      </c>
      <c r="BE323" s="16" t="str">
        <f t="shared" si="226"/>
        <v>Pass</v>
      </c>
      <c r="BF323" s="114">
        <f>IF(ISBLANK(Survey!$AL323),0,1)</f>
        <v>0</v>
      </c>
      <c r="BG323" s="133">
        <f>COUNTBLANK(Survey!$AM323)</f>
        <v>1</v>
      </c>
      <c r="BH323" s="16" t="str">
        <f t="shared" si="227"/>
        <v>Pass</v>
      </c>
      <c r="BI323" s="114">
        <f>IF(OR(Survey!$AM323="Closed",ISBLANK(Survey!$AM323)),0,1)</f>
        <v>0</v>
      </c>
      <c r="BJ323" s="133">
        <f>IF(ISBLANK(Survey!$AN323),1,0)</f>
        <v>1</v>
      </c>
      <c r="BK323" s="118" t="str">
        <f t="shared" si="228"/>
        <v>Pass</v>
      </c>
      <c r="BL323" s="31" cm="1">
        <f t="array" ref="BL323">SUM(SUMIF(Survey!AO323:AP323,{"&gt;0","&lt;0"})*{1,-1})</f>
        <v>0</v>
      </c>
      <c r="BM323">
        <f t="shared" si="229"/>
        <v>0</v>
      </c>
      <c r="BN323">
        <f t="shared" si="230"/>
        <v>100</v>
      </c>
      <c r="BO323" s="118" t="str">
        <f t="shared" si="231"/>
        <v>Pass</v>
      </c>
      <c r="BP323">
        <f>IF(Survey!AQ323="No",0,1)</f>
        <v>1</v>
      </c>
      <c r="BQ323" s="207">
        <f>MOD((LEN(Survey!AQ323)+2),22)</f>
        <v>2</v>
      </c>
      <c r="BR323">
        <f>IF(Survey!AR323="No",0,1)</f>
        <v>1</v>
      </c>
      <c r="BS323" s="207">
        <f>MOD((LEN(Survey!AR323)+2),22)</f>
        <v>2</v>
      </c>
      <c r="BT323" s="114">
        <f>COUNTBLANK(Survey!$AQ323:$AS323)+COUNTBLANK(Survey!$AU323)</f>
        <v>4</v>
      </c>
      <c r="BU323" s="114">
        <f>IF(Survey!$I323="Yes",1,0)</f>
        <v>0</v>
      </c>
      <c r="BV323" s="114">
        <f>IF(OR(Survey!$M323="Mutual fund",Survey!$M323="Alternative mutual fund",Survey!$M323="Money market"),1,0)</f>
        <v>0</v>
      </c>
      <c r="BW323" s="119">
        <f>IF(OR(Survey!$M323="ETF",Survey!$M323="ETF, alternative mutual fund"),1,0)</f>
        <v>0</v>
      </c>
      <c r="BX323" s="16" t="str">
        <f t="shared" si="232"/>
        <v>Pass</v>
      </c>
      <c r="BY323" s="33">
        <f>IF(ISNUMBER(SEARCH("Other",Survey!$AS323)), 1, 0)</f>
        <v>0</v>
      </c>
      <c r="BZ323" s="58" t="b">
        <f>NOT(ISBLANK(Survey!$AT323))</f>
        <v>0</v>
      </c>
      <c r="CA323" s="16" t="str">
        <f t="shared" si="233"/>
        <v>Pass</v>
      </c>
      <c r="CB323" s="114">
        <f>IF(Survey!$BB323=0, 0,1)</f>
        <v>0</v>
      </c>
      <c r="CC323" s="58">
        <f>Survey!$AV323</f>
        <v>0</v>
      </c>
      <c r="CD323" s="58">
        <f>Survey!$BC323+Survey!$BD323+ABS(Survey!$BE323)-ABS(Survey!$BF323)-ABS(Survey!$BG323)-ABS(Survey!$BL323)</f>
        <v>0</v>
      </c>
      <c r="CE323" s="138">
        <f>Survey!BB323+(ABS(Survey!$BH323)-ABS(Survey!$BI323)+ABS(Survey!$BJ323)-ABS(Survey!$BK323))*0.5</f>
        <v>0</v>
      </c>
      <c r="CF323" s="58">
        <f t="shared" si="234"/>
        <v>0</v>
      </c>
      <c r="CG323" s="58">
        <f>IF(AND($CC323&gt;$CF323-0.2,$CC323&lt;$CF323+0.2,ISBLANK(Survey!$AV323)=FALSE),0,1)</f>
        <v>1</v>
      </c>
      <c r="CH323" s="133">
        <f>IF(ISBLANK(Survey!$AW323),1,0)</f>
        <v>1</v>
      </c>
      <c r="CI323" s="16" t="str">
        <f t="shared" si="235"/>
        <v>Pass</v>
      </c>
      <c r="CJ323" s="114">
        <f>IF(Survey!$BB323=0, 0,1)</f>
        <v>0</v>
      </c>
      <c r="CK323" s="58">
        <f>IF(AND(Survey!$AX323&gt;=0,Survey!$AX323&lt;=0.2,Survey!$AX323&lt;&gt;""),0,1)</f>
        <v>1</v>
      </c>
      <c r="CL323" s="114">
        <f>IF(ISBLANK(Survey!$AY323),1,0)</f>
        <v>1</v>
      </c>
      <c r="CM323" s="16" t="str">
        <f t="shared" si="236"/>
        <v>Fail</v>
      </c>
      <c r="CN323" s="133">
        <f>Survey!$AZ323</f>
        <v>0</v>
      </c>
      <c r="CO323" s="16" t="str">
        <f t="shared" si="237"/>
        <v>Pass</v>
      </c>
      <c r="CP323" s="31">
        <f>Survey!$BA323</f>
        <v>0</v>
      </c>
      <c r="CQ323" s="138">
        <f>Survey!$BB323+Survey!$BC323+Survey!$BD323+ABS(Survey!$BE323)-ABS(Survey!$BF323)-ABS(Survey!$BG323)+ABS(Survey!$BH323)-ABS(Survey!$BI323)+ABS(Survey!$BJ323)-ABS(Survey!$BK323)-ABS(Survey!$BL323)+Survey!$BM323</f>
        <v>0</v>
      </c>
      <c r="CR323" s="30">
        <f t="shared" si="238"/>
        <v>0</v>
      </c>
      <c r="CS323" s="17">
        <f t="shared" si="239"/>
        <v>0</v>
      </c>
      <c r="CT323" s="16" t="str">
        <f t="shared" si="240"/>
        <v>Pass</v>
      </c>
      <c r="CU323" s="33" t="b">
        <f>IF(ABS(Survey!$BM323)=0,TRUE,FALSE)</f>
        <v>1</v>
      </c>
      <c r="CV323" s="32" t="b">
        <f>NOT(ISBLANK(Survey!$BN323))</f>
        <v>0</v>
      </c>
      <c r="CW323" t="str">
        <f t="shared" si="241"/>
        <v>Fail</v>
      </c>
      <c r="CX323" s="25">
        <f>Survey!$BA323</f>
        <v>0</v>
      </c>
      <c r="CY323" s="25" cm="1">
        <f t="array" ref="CY323">SUM(SUMIF(Survey!BP323:BW323,{"&gt;0","&lt;0"})*{1,-1})-SUM(SUMIF(Survey!BY323:CF323,{"&gt;0","&lt;0"})*{1,-1})</f>
        <v>0</v>
      </c>
      <c r="CZ323" s="30" t="str">
        <f t="shared" si="242"/>
        <v>No holdings</v>
      </c>
      <c r="DA323">
        <f t="shared" si="243"/>
        <v>0</v>
      </c>
      <c r="DB323" s="16" t="str">
        <f t="shared" si="244"/>
        <v>Fail</v>
      </c>
      <c r="DC323" s="31">
        <f>Survey!$BA323</f>
        <v>0</v>
      </c>
      <c r="DD323" s="31" cm="1">
        <f t="array" ref="DD323">SUM(SUMIF(Survey!CH323:DA323,{"&gt;0","&lt;0"})*{1,-1})-SUM(SUMIF(Survey!DC323:DV323,{"&gt;0","&lt;0"})*{1,-1})</f>
        <v>0</v>
      </c>
      <c r="DE323" s="30" t="str">
        <f t="shared" si="245"/>
        <v>No holdings</v>
      </c>
      <c r="DF323" s="17">
        <f t="shared" si="246"/>
        <v>0</v>
      </c>
      <c r="DG323" s="16" t="str">
        <f t="shared" si="247"/>
        <v>Pass</v>
      </c>
      <c r="DH323" s="33" t="b">
        <f>IF(ABS(Survey!$DA323)=0,TRUE,FALSE)</f>
        <v>1</v>
      </c>
      <c r="DI323" s="32" t="b">
        <f>NOT(ISBLANK(Survey!$DB323))</f>
        <v>0</v>
      </c>
      <c r="DJ323" s="16" t="str">
        <f t="shared" si="248"/>
        <v>Pass</v>
      </c>
      <c r="DK323" s="33" t="b">
        <f>IF(ABS(Survey!$DV323)=0,TRUE,FALSE)</f>
        <v>1</v>
      </c>
      <c r="DL323" s="32" t="b">
        <f>NOT(ISBLANK(Survey!$DW323))</f>
        <v>0</v>
      </c>
      <c r="DM323" t="str">
        <f t="shared" si="249"/>
        <v>Pass</v>
      </c>
      <c r="DN323" s="25" cm="1">
        <f t="array" ref="DN323">SUM(SUMIF(Survey!CW323,{"&gt;0","&lt;0"})*{1,-1})+SUM(SUMIF(Survey!DR323,{"&gt;0","&lt;0"})*{1,-1})</f>
        <v>0</v>
      </c>
      <c r="DO323" s="25">
        <f>SUM(SUMIF(Survey!DY323:EE323,{"&gt;0","&lt;0"})*{1,-1})+SUM(SUMIF(Survey!EG323:EM323,{"&gt;0","&lt;0"})*{1,-1})</f>
        <v>0</v>
      </c>
      <c r="DP323">
        <f t="shared" si="250"/>
        <v>0</v>
      </c>
      <c r="DQ323">
        <f t="shared" si="251"/>
        <v>0</v>
      </c>
      <c r="DR323" s="16" t="str">
        <f t="shared" si="252"/>
        <v>Pass</v>
      </c>
      <c r="DS323" s="33" t="b">
        <f>IF(ABS(Survey!$EE323)=0,TRUE,FALSE)</f>
        <v>1</v>
      </c>
      <c r="DT323" s="32" t="b">
        <f>NOT(ISBLANK(Survey!EF323))</f>
        <v>0</v>
      </c>
      <c r="DU323" s="16" t="str">
        <f t="shared" si="253"/>
        <v>Pass</v>
      </c>
      <c r="DV323" s="33" t="b">
        <f>IF(ABS(Survey!$EM323)=0,TRUE,FALSE)</f>
        <v>1</v>
      </c>
      <c r="DW323" s="32" t="b">
        <f>NOT(ISBLANK(Survey!$EN323))</f>
        <v>0</v>
      </c>
      <c r="DX323" s="16" t="str">
        <f t="shared" si="254"/>
        <v>Fail</v>
      </c>
      <c r="DY323" s="31">
        <f>SUM(SUMIF(Survey!ET323:EV323,{"&gt;0","&lt;0"})*{1,-1})</f>
        <v>0</v>
      </c>
      <c r="DZ323">
        <f t="shared" si="255"/>
        <v>0</v>
      </c>
      <c r="EA323">
        <f t="shared" si="256"/>
        <v>100</v>
      </c>
      <c r="EB323" s="30" t="b">
        <f>IF(OR(Survey!$M323="ETF",Survey!$M323="ETF, alternative mutual fund",Survey!$M323="Closed-end", Survey!$M323="Split share corp"),TRUE,FALSE)</f>
        <v>0</v>
      </c>
      <c r="EC323" s="16" t="str">
        <f t="shared" si="257"/>
        <v>Fail</v>
      </c>
      <c r="ED323" s="31">
        <f>SUM(SUMIF(Survey!EX323:FD323,{"&gt;0","&lt;0"})*{1,-1})</f>
        <v>0</v>
      </c>
      <c r="EE323">
        <f t="shared" si="258"/>
        <v>0</v>
      </c>
      <c r="EF323" s="17">
        <f t="shared" si="259"/>
        <v>100</v>
      </c>
      <c r="EG323" s="16" t="str">
        <f t="shared" si="260"/>
        <v>Fail</v>
      </c>
      <c r="EH323" s="31">
        <f>SUM(SUMIF(Survey!FF323:FL323,{"&gt;0","&lt;0"})*{1,-1})</f>
        <v>0</v>
      </c>
      <c r="EI323">
        <f t="shared" si="261"/>
        <v>0</v>
      </c>
      <c r="EJ323" s="17">
        <f t="shared" si="262"/>
        <v>100</v>
      </c>
    </row>
    <row r="324" spans="1:140">
      <c r="A324">
        <v>324</v>
      </c>
      <c r="B324" t="str">
        <f t="shared" si="263"/>
        <v>Pass</v>
      </c>
      <c r="C324" t="str">
        <f>IF(COUNTBLANK(Survey!B324:FM324)=$C$2, "Pass", "Fail")</f>
        <v>Pass</v>
      </c>
      <c r="D324" s="16" t="str">
        <f t="shared" si="211"/>
        <v>Fail</v>
      </c>
      <c r="E324" t="str">
        <f>IF(OR(ISBLANK(Survey!AL324),COUNTIF(G324:BJ324,"Fail")),"Fail","Pass")</f>
        <v>Fail</v>
      </c>
      <c r="F324" s="265"/>
      <c r="G324" s="16" t="str">
        <f t="shared" si="212"/>
        <v>Fail</v>
      </c>
      <c r="H324" s="139">
        <f>COUNTBLANK(Survey!B324:D324)+COUNTBLANK(Survey!G324)+COUNTBLANK(Survey!I324)+COUNTBLANK(Survey!K324:M324)+COUNTBLANK(Survey!P324:Q324)+COUNTBLANK(Survey!T324:W324)+COUNTBLANK(Survey!Z324:AC324)+COUNTBLANK(Survey!AF324:AG324)+COUNTBLANK(Survey!AK324:AK324)</f>
        <v>21</v>
      </c>
      <c r="I324" t="str">
        <f t="shared" si="213"/>
        <v>Fail</v>
      </c>
      <c r="J324" t="b">
        <f>IF(Survey!E324="No",TRUE,FALSE)</f>
        <v>0</v>
      </c>
      <c r="K324" s="29" cm="1">
        <f t="array" ref="K324">IF(COUNTA(Survey!$E$4:$E$695)=1, 0, SUM(IF(COUNTIF(Survey!$E$4:$E$695, Survey!$E$4:$E$695)=1,1,0)))</f>
        <v>0</v>
      </c>
      <c r="L324" s="29">
        <f>LEN(Survey!E324)</f>
        <v>0</v>
      </c>
      <c r="M324" s="16" t="str">
        <f t="shared" si="214"/>
        <v>Fail</v>
      </c>
      <c r="N324" t="b">
        <f>IF(Survey!F324="No",TRUE,FALSE)</f>
        <v>0</v>
      </c>
      <c r="O324" t="b">
        <f>Survey!F324=Survey!E324</f>
        <v>1</v>
      </c>
      <c r="P324">
        <f>COUNTIF(Survey!$F$4:$F$695,Survey!F324)</f>
        <v>0</v>
      </c>
      <c r="Q324" s="28">
        <f>LEN(Survey!F324)</f>
        <v>0</v>
      </c>
      <c r="R324" s="16" t="str">
        <f t="shared" si="215"/>
        <v>Pass</v>
      </c>
      <c r="S324" s="29">
        <f>MOD((LEN(Survey!H324)+2),11)</f>
        <v>2</v>
      </c>
      <c r="T324">
        <f>COUNTIF(Survey!$H$4:$H$695,Survey!H324)</f>
        <v>0</v>
      </c>
      <c r="U324" s="28" t="str">
        <f>IF(Survey!$L324="Prospectus fund", "Yes", "No")</f>
        <v>No</v>
      </c>
      <c r="V324" s="16" t="str">
        <f t="shared" si="216"/>
        <v>Pass</v>
      </c>
      <c r="W324" s="29">
        <f>MOD((LEN(Survey!J324)+2),11)</f>
        <v>2</v>
      </c>
      <c r="X324">
        <f>COUNTIF(Survey!$J$4:$J$695,Survey!J324)</f>
        <v>0</v>
      </c>
      <c r="Y324" s="30" t="b">
        <f>IF(OR(Survey!$M324="ETF",Survey!$M324="ETF, alternative mutual fund",Survey!$M324="Closed-end", Survey!$M324="Split share corp", Survey!$I324="Yes"),TRUE,FALSE)</f>
        <v>0</v>
      </c>
      <c r="Z324" s="16" t="str">
        <f>IFERROR(IF(AND(OR(AC324=AD324,AD324 = "Either"),NOT(ISBLANK(Survey!K324))),"Pass","Fail"),"Pass")</f>
        <v>Fail</v>
      </c>
      <c r="AA324" s="31" cm="1">
        <f t="array" ref="AA324">SUM(SUMIF(Survey!CH324:DA324,{"&gt;0","&lt;0"})*{1,-1})</f>
        <v>0</v>
      </c>
      <c r="AB324" s="33" cm="1">
        <f t="array" ref="AB324">SUM(SUMIF(Survey!CK324,{"&gt;0","&lt;0"})*{1,-1})+SUM(SUMIF(Survey!CU324,{"&gt;0","&lt;0"})*{1,-1})</f>
        <v>0</v>
      </c>
      <c r="AC324" s="33">
        <f>Survey!K324</f>
        <v>0</v>
      </c>
      <c r="AD324" s="32" t="str">
        <f t="shared" si="217"/>
        <v>Either</v>
      </c>
      <c r="AE324" s="16" t="str">
        <f t="shared" si="218"/>
        <v>Fail</v>
      </c>
      <c r="AF324" s="58" cm="1">
        <f t="array" ref="AF324">SUM(SUMIF(Survey!CH324:DA324,{"&gt;0","&lt;0"})*{1,-1})+SUM(SUMIF(Survey!DC324:DV324,{"&gt;0","&lt;0"})*{1,-1})</f>
        <v>0</v>
      </c>
      <c r="AG324" s="58">
        <f>IFERROR(AF324/(Survey!$BA324),0)</f>
        <v>0</v>
      </c>
      <c r="AH324" s="104" t="b">
        <f>IF(OR(Survey!$M324="Alternative strategy or hedge",Survey!$M324="Private asset",Survey!$L324="Prospectus fund"),TRUE,FALSE)</f>
        <v>0</v>
      </c>
      <c r="AI324" s="104" t="b">
        <f>NOT(ISBLANK(Survey!$M324))</f>
        <v>0</v>
      </c>
      <c r="AJ324" s="16" t="str">
        <f t="shared" si="219"/>
        <v>Fail</v>
      </c>
      <c r="AK324" t="b">
        <f>IF(Survey!W324="No",TRUE,FALSE)</f>
        <v>0</v>
      </c>
      <c r="AL324" s="119">
        <f>MOD((LEN(Survey!W324)+2),22)</f>
        <v>2</v>
      </c>
      <c r="AM324" t="str">
        <f t="shared" si="220"/>
        <v>Pass</v>
      </c>
      <c r="AN324" s="33" t="b">
        <f>NOT(ISNUMBER(SEARCH("Other",Survey!$Q324)))</f>
        <v>1</v>
      </c>
      <c r="AO324" s="32" t="b">
        <f>NOT(ISBLANK(Survey!$R324))</f>
        <v>0</v>
      </c>
      <c r="AP324" s="16" t="str">
        <f t="shared" si="221"/>
        <v>Pass</v>
      </c>
      <c r="AQ324" s="114">
        <f>COUNTBLANK(Survey!$X324)</f>
        <v>1</v>
      </c>
      <c r="AR324" s="58">
        <f>IF(AND(Survey!L324&lt;&gt;"Exempt fund",OR(Survey!$M324="ETF",Survey!$M324="ETF, alternative mutual fund",Survey!$M324="Mutual fund",Survey!$M324="Alternative mutual fund",Survey!$M324="Money market")),1,0)</f>
        <v>0</v>
      </c>
      <c r="AS324" s="16" t="str">
        <f t="shared" si="222"/>
        <v>Pass</v>
      </c>
      <c r="AT324" s="33" t="b">
        <f>NOT(ISNUMBER(SEARCH("Yes",Survey!$AC324)))</f>
        <v>1</v>
      </c>
      <c r="AU324" s="32" t="b">
        <f>IF(COUNTBLANK(Survey!$AD324:$AE324)=0,TRUE, FALSE)</f>
        <v>0</v>
      </c>
      <c r="AV324" s="16" t="str">
        <f t="shared" si="223"/>
        <v>Pass</v>
      </c>
      <c r="AW324" s="33" t="b">
        <f>NOT(ISNUMBER(SEARCH("Yes",Survey!$AF324)))</f>
        <v>1</v>
      </c>
      <c r="AX324" s="32" t="b">
        <f>NOT(ISBLANK(Survey!$AH324))</f>
        <v>0</v>
      </c>
      <c r="AY324" s="16" t="str">
        <f t="shared" si="224"/>
        <v>Pass</v>
      </c>
      <c r="AZ324" s="33" t="b">
        <f>NOT(OR(ISNUMBER(SEARCH("Other",Survey!$AH324)),ISNUMBER(SEARCH("Multiple",Survey!$AH324))))</f>
        <v>1</v>
      </c>
      <c r="BA324" s="32" t="b">
        <f>NOT(ISBLANK(Survey!$AI324))</f>
        <v>0</v>
      </c>
      <c r="BB324" s="16" t="str">
        <f t="shared" si="225"/>
        <v>Fail</v>
      </c>
      <c r="BC324" s="114">
        <f>IF(ABS(Survey!$BA324)&gt;0, 1,0)</f>
        <v>0</v>
      </c>
      <c r="BD324" s="114">
        <f>IF(COUNTBLANK(Survey!$AL324)=0,1,0)</f>
        <v>0</v>
      </c>
      <c r="BE324" s="16" t="str">
        <f t="shared" si="226"/>
        <v>Pass</v>
      </c>
      <c r="BF324" s="114">
        <f>IF(ISBLANK(Survey!$AL324),0,1)</f>
        <v>0</v>
      </c>
      <c r="BG324" s="133">
        <f>COUNTBLANK(Survey!$AM324)</f>
        <v>1</v>
      </c>
      <c r="BH324" s="16" t="str">
        <f t="shared" si="227"/>
        <v>Pass</v>
      </c>
      <c r="BI324" s="114">
        <f>IF(OR(Survey!$AM324="Closed",ISBLANK(Survey!$AM324)),0,1)</f>
        <v>0</v>
      </c>
      <c r="BJ324" s="133">
        <f>IF(ISBLANK(Survey!$AN324),1,0)</f>
        <v>1</v>
      </c>
      <c r="BK324" s="118" t="str">
        <f t="shared" si="228"/>
        <v>Pass</v>
      </c>
      <c r="BL324" s="31" cm="1">
        <f t="array" ref="BL324">SUM(SUMIF(Survey!AO324:AP324,{"&gt;0","&lt;0"})*{1,-1})</f>
        <v>0</v>
      </c>
      <c r="BM324">
        <f t="shared" si="229"/>
        <v>0</v>
      </c>
      <c r="BN324">
        <f t="shared" si="230"/>
        <v>100</v>
      </c>
      <c r="BO324" s="118" t="str">
        <f t="shared" si="231"/>
        <v>Pass</v>
      </c>
      <c r="BP324">
        <f>IF(Survey!AQ324="No",0,1)</f>
        <v>1</v>
      </c>
      <c r="BQ324" s="207">
        <f>MOD((LEN(Survey!AQ324)+2),22)</f>
        <v>2</v>
      </c>
      <c r="BR324">
        <f>IF(Survey!AR324="No",0,1)</f>
        <v>1</v>
      </c>
      <c r="BS324" s="207">
        <f>MOD((LEN(Survey!AR324)+2),22)</f>
        <v>2</v>
      </c>
      <c r="BT324" s="114">
        <f>COUNTBLANK(Survey!$AQ324:$AS324)+COUNTBLANK(Survey!$AU324)</f>
        <v>4</v>
      </c>
      <c r="BU324" s="114">
        <f>IF(Survey!$I324="Yes",1,0)</f>
        <v>0</v>
      </c>
      <c r="BV324" s="114">
        <f>IF(OR(Survey!$M324="Mutual fund",Survey!$M324="Alternative mutual fund",Survey!$M324="Money market"),1,0)</f>
        <v>0</v>
      </c>
      <c r="BW324" s="119">
        <f>IF(OR(Survey!$M324="ETF",Survey!$M324="ETF, alternative mutual fund"),1,0)</f>
        <v>0</v>
      </c>
      <c r="BX324" s="16" t="str">
        <f t="shared" si="232"/>
        <v>Pass</v>
      </c>
      <c r="BY324" s="33">
        <f>IF(ISNUMBER(SEARCH("Other",Survey!$AS324)), 1, 0)</f>
        <v>0</v>
      </c>
      <c r="BZ324" s="58" t="b">
        <f>NOT(ISBLANK(Survey!$AT324))</f>
        <v>0</v>
      </c>
      <c r="CA324" s="16" t="str">
        <f t="shared" si="233"/>
        <v>Pass</v>
      </c>
      <c r="CB324" s="114">
        <f>IF(Survey!$BB324=0, 0,1)</f>
        <v>0</v>
      </c>
      <c r="CC324" s="58">
        <f>Survey!$AV324</f>
        <v>0</v>
      </c>
      <c r="CD324" s="58">
        <f>Survey!$BC324+Survey!$BD324+ABS(Survey!$BE324)-ABS(Survey!$BF324)-ABS(Survey!$BG324)-ABS(Survey!$BL324)</f>
        <v>0</v>
      </c>
      <c r="CE324" s="138">
        <f>Survey!BB324+(ABS(Survey!$BH324)-ABS(Survey!$BI324)+ABS(Survey!$BJ324)-ABS(Survey!$BK324))*0.5</f>
        <v>0</v>
      </c>
      <c r="CF324" s="58">
        <f t="shared" si="234"/>
        <v>0</v>
      </c>
      <c r="CG324" s="58">
        <f>IF(AND($CC324&gt;$CF324-0.2,$CC324&lt;$CF324+0.2,ISBLANK(Survey!$AV324)=FALSE),0,1)</f>
        <v>1</v>
      </c>
      <c r="CH324" s="133">
        <f>IF(ISBLANK(Survey!$AW324),1,0)</f>
        <v>1</v>
      </c>
      <c r="CI324" s="16" t="str">
        <f t="shared" si="235"/>
        <v>Pass</v>
      </c>
      <c r="CJ324" s="114">
        <f>IF(Survey!$BB324=0, 0,1)</f>
        <v>0</v>
      </c>
      <c r="CK324" s="58">
        <f>IF(AND(Survey!$AX324&gt;=0,Survey!$AX324&lt;=0.2,Survey!$AX324&lt;&gt;""),0,1)</f>
        <v>1</v>
      </c>
      <c r="CL324" s="114">
        <f>IF(ISBLANK(Survey!$AY324),1,0)</f>
        <v>1</v>
      </c>
      <c r="CM324" s="16" t="str">
        <f t="shared" si="236"/>
        <v>Fail</v>
      </c>
      <c r="CN324" s="133">
        <f>Survey!$AZ324</f>
        <v>0</v>
      </c>
      <c r="CO324" s="16" t="str">
        <f t="shared" si="237"/>
        <v>Pass</v>
      </c>
      <c r="CP324" s="31">
        <f>Survey!$BA324</f>
        <v>0</v>
      </c>
      <c r="CQ324" s="138">
        <f>Survey!$BB324+Survey!$BC324+Survey!$BD324+ABS(Survey!$BE324)-ABS(Survey!$BF324)-ABS(Survey!$BG324)+ABS(Survey!$BH324)-ABS(Survey!$BI324)+ABS(Survey!$BJ324)-ABS(Survey!$BK324)-ABS(Survey!$BL324)+Survey!$BM324</f>
        <v>0</v>
      </c>
      <c r="CR324" s="30">
        <f t="shared" si="238"/>
        <v>0</v>
      </c>
      <c r="CS324" s="17">
        <f t="shared" si="239"/>
        <v>0</v>
      </c>
      <c r="CT324" s="16" t="str">
        <f t="shared" si="240"/>
        <v>Pass</v>
      </c>
      <c r="CU324" s="33" t="b">
        <f>IF(ABS(Survey!$BM324)=0,TRUE,FALSE)</f>
        <v>1</v>
      </c>
      <c r="CV324" s="32" t="b">
        <f>NOT(ISBLANK(Survey!$BN324))</f>
        <v>0</v>
      </c>
      <c r="CW324" t="str">
        <f t="shared" si="241"/>
        <v>Fail</v>
      </c>
      <c r="CX324" s="25">
        <f>Survey!$BA324</f>
        <v>0</v>
      </c>
      <c r="CY324" s="25" cm="1">
        <f t="array" ref="CY324">SUM(SUMIF(Survey!BP324:BW324,{"&gt;0","&lt;0"})*{1,-1})-SUM(SUMIF(Survey!BY324:CF324,{"&gt;0","&lt;0"})*{1,-1})</f>
        <v>0</v>
      </c>
      <c r="CZ324" s="30" t="str">
        <f t="shared" si="242"/>
        <v>No holdings</v>
      </c>
      <c r="DA324">
        <f t="shared" si="243"/>
        <v>0</v>
      </c>
      <c r="DB324" s="16" t="str">
        <f t="shared" si="244"/>
        <v>Fail</v>
      </c>
      <c r="DC324" s="31">
        <f>Survey!$BA324</f>
        <v>0</v>
      </c>
      <c r="DD324" s="31" cm="1">
        <f t="array" ref="DD324">SUM(SUMIF(Survey!CH324:DA324,{"&gt;0","&lt;0"})*{1,-1})-SUM(SUMIF(Survey!DC324:DV324,{"&gt;0","&lt;0"})*{1,-1})</f>
        <v>0</v>
      </c>
      <c r="DE324" s="30" t="str">
        <f t="shared" si="245"/>
        <v>No holdings</v>
      </c>
      <c r="DF324" s="17">
        <f t="shared" si="246"/>
        <v>0</v>
      </c>
      <c r="DG324" s="16" t="str">
        <f t="shared" si="247"/>
        <v>Pass</v>
      </c>
      <c r="DH324" s="33" t="b">
        <f>IF(ABS(Survey!$DA324)=0,TRUE,FALSE)</f>
        <v>1</v>
      </c>
      <c r="DI324" s="32" t="b">
        <f>NOT(ISBLANK(Survey!$DB324))</f>
        <v>0</v>
      </c>
      <c r="DJ324" s="16" t="str">
        <f t="shared" si="248"/>
        <v>Pass</v>
      </c>
      <c r="DK324" s="33" t="b">
        <f>IF(ABS(Survey!$DV324)=0,TRUE,FALSE)</f>
        <v>1</v>
      </c>
      <c r="DL324" s="32" t="b">
        <f>NOT(ISBLANK(Survey!$DW324))</f>
        <v>0</v>
      </c>
      <c r="DM324" t="str">
        <f t="shared" si="249"/>
        <v>Pass</v>
      </c>
      <c r="DN324" s="25" cm="1">
        <f t="array" ref="DN324">SUM(SUMIF(Survey!CW324,{"&gt;0","&lt;0"})*{1,-1})+SUM(SUMIF(Survey!DR324,{"&gt;0","&lt;0"})*{1,-1})</f>
        <v>0</v>
      </c>
      <c r="DO324" s="25">
        <f>SUM(SUMIF(Survey!DY324:EE324,{"&gt;0","&lt;0"})*{1,-1})+SUM(SUMIF(Survey!EG324:EM324,{"&gt;0","&lt;0"})*{1,-1})</f>
        <v>0</v>
      </c>
      <c r="DP324">
        <f t="shared" si="250"/>
        <v>0</v>
      </c>
      <c r="DQ324">
        <f t="shared" si="251"/>
        <v>0</v>
      </c>
      <c r="DR324" s="16" t="str">
        <f t="shared" si="252"/>
        <v>Pass</v>
      </c>
      <c r="DS324" s="33" t="b">
        <f>IF(ABS(Survey!$EE324)=0,TRUE,FALSE)</f>
        <v>1</v>
      </c>
      <c r="DT324" s="32" t="b">
        <f>NOT(ISBLANK(Survey!EF324))</f>
        <v>0</v>
      </c>
      <c r="DU324" s="16" t="str">
        <f t="shared" si="253"/>
        <v>Pass</v>
      </c>
      <c r="DV324" s="33" t="b">
        <f>IF(ABS(Survey!$EM324)=0,TRUE,FALSE)</f>
        <v>1</v>
      </c>
      <c r="DW324" s="32" t="b">
        <f>NOT(ISBLANK(Survey!$EN324))</f>
        <v>0</v>
      </c>
      <c r="DX324" s="16" t="str">
        <f t="shared" si="254"/>
        <v>Fail</v>
      </c>
      <c r="DY324" s="31">
        <f>SUM(SUMIF(Survey!ET324:EV324,{"&gt;0","&lt;0"})*{1,-1})</f>
        <v>0</v>
      </c>
      <c r="DZ324">
        <f t="shared" si="255"/>
        <v>0</v>
      </c>
      <c r="EA324">
        <f t="shared" si="256"/>
        <v>100</v>
      </c>
      <c r="EB324" s="30" t="b">
        <f>IF(OR(Survey!$M324="ETF",Survey!$M324="ETF, alternative mutual fund",Survey!$M324="Closed-end", Survey!$M324="Split share corp"),TRUE,FALSE)</f>
        <v>0</v>
      </c>
      <c r="EC324" s="16" t="str">
        <f t="shared" si="257"/>
        <v>Fail</v>
      </c>
      <c r="ED324" s="31">
        <f>SUM(SUMIF(Survey!EX324:FD324,{"&gt;0","&lt;0"})*{1,-1})</f>
        <v>0</v>
      </c>
      <c r="EE324">
        <f t="shared" si="258"/>
        <v>0</v>
      </c>
      <c r="EF324" s="17">
        <f t="shared" si="259"/>
        <v>100</v>
      </c>
      <c r="EG324" s="16" t="str">
        <f t="shared" si="260"/>
        <v>Fail</v>
      </c>
      <c r="EH324" s="31">
        <f>SUM(SUMIF(Survey!FF324:FL324,{"&gt;0","&lt;0"})*{1,-1})</f>
        <v>0</v>
      </c>
      <c r="EI324">
        <f t="shared" si="261"/>
        <v>0</v>
      </c>
      <c r="EJ324" s="17">
        <f t="shared" si="262"/>
        <v>100</v>
      </c>
    </row>
    <row r="325" spans="1:140">
      <c r="A325">
        <v>325</v>
      </c>
      <c r="B325" t="str">
        <f t="shared" si="263"/>
        <v>Pass</v>
      </c>
      <c r="C325" t="str">
        <f>IF(COUNTBLANK(Survey!B325:FM325)=$C$2, "Pass", "Fail")</f>
        <v>Pass</v>
      </c>
      <c r="D325" s="16" t="str">
        <f t="shared" ref="D325:D388" si="264">IF(COUNTIF(G325:EJ325,"Fail"),"Fail","Pass")</f>
        <v>Fail</v>
      </c>
      <c r="E325" t="str">
        <f>IF(OR(ISBLANK(Survey!AL325),COUNTIF(G325:BJ325,"Fail")),"Fail","Pass")</f>
        <v>Fail</v>
      </c>
      <c r="F325" s="265"/>
      <c r="G325" s="16" t="str">
        <f t="shared" ref="G325:G388" si="265">IF(H325=0,"Pass","Fail")</f>
        <v>Fail</v>
      </c>
      <c r="H325" s="139">
        <f>COUNTBLANK(Survey!B325:D325)+COUNTBLANK(Survey!G325)+COUNTBLANK(Survey!I325)+COUNTBLANK(Survey!K325:M325)+COUNTBLANK(Survey!P325:Q325)+COUNTBLANK(Survey!T325:W325)+COUNTBLANK(Survey!Z325:AC325)+COUNTBLANK(Survey!AF325:AG325)+COUNTBLANK(Survey!AK325:AK325)</f>
        <v>21</v>
      </c>
      <c r="I325" t="str">
        <f t="shared" ref="I325:I388" si="266">IF(AND(OR(L325=20, J325=TRUE),K325&lt;1),"Pass","Fail")</f>
        <v>Fail</v>
      </c>
      <c r="J325" t="b">
        <f>IF(Survey!E325="No",TRUE,FALSE)</f>
        <v>0</v>
      </c>
      <c r="K325" s="29" cm="1">
        <f t="array" ref="K325">IF(COUNTA(Survey!$E$4:$E$695)=1, 0, SUM(IF(COUNTIF(Survey!$E$4:$E$695, Survey!$E$4:$E$695)=1,1,0)))</f>
        <v>0</v>
      </c>
      <c r="L325" s="29">
        <f>LEN(Survey!E325)</f>
        <v>0</v>
      </c>
      <c r="M325" s="16" t="str">
        <f t="shared" ref="M325:M388" si="267">IF(OR(AND(Q325=20,O325=FALSE,P325&lt;2), N325=TRUE),"Pass","Fail")</f>
        <v>Fail</v>
      </c>
      <c r="N325" t="b">
        <f>IF(Survey!F325="No",TRUE,FALSE)</f>
        <v>0</v>
      </c>
      <c r="O325" t="b">
        <f>Survey!F325=Survey!E325</f>
        <v>1</v>
      </c>
      <c r="P325">
        <f>COUNTIF(Survey!$F$4:$F$695,Survey!F325)</f>
        <v>0</v>
      </c>
      <c r="Q325" s="28">
        <f>LEN(Survey!F325)</f>
        <v>0</v>
      </c>
      <c r="R325" s="16" t="str">
        <f t="shared" ref="R325:R388" si="268">IF(OR(AND(S325=0,T325&lt;2), U325="No"),"Pass","Fail")</f>
        <v>Pass</v>
      </c>
      <c r="S325" s="29">
        <f>MOD((LEN(Survey!H325)+2),11)</f>
        <v>2</v>
      </c>
      <c r="T325">
        <f>COUNTIF(Survey!$H$4:$H$695,Survey!H325)</f>
        <v>0</v>
      </c>
      <c r="U325" s="28" t="str">
        <f>IF(Survey!$L325="Prospectus fund", "Yes", "No")</f>
        <v>No</v>
      </c>
      <c r="V325" s="16" t="str">
        <f t="shared" ref="V325:V388" si="269">IFERROR(IF(OR(AND(W325=0,X325&lt;2), Y325=FALSE),"Pass","Fail"),"Pass")</f>
        <v>Pass</v>
      </c>
      <c r="W325" s="29">
        <f>MOD((LEN(Survey!J325)+2),11)</f>
        <v>2</v>
      </c>
      <c r="X325">
        <f>COUNTIF(Survey!$J$4:$J$695,Survey!J325)</f>
        <v>0</v>
      </c>
      <c r="Y325" s="30" t="b">
        <f>IF(OR(Survey!$M325="ETF",Survey!$M325="ETF, alternative mutual fund",Survey!$M325="Closed-end", Survey!$M325="Split share corp", Survey!$I325="Yes"),TRUE,FALSE)</f>
        <v>0</v>
      </c>
      <c r="Z325" s="16" t="str">
        <f>IFERROR(IF(AND(OR(AC325=AD325,AD325 = "Either"),NOT(ISBLANK(Survey!K325))),"Pass","Fail"),"Pass")</f>
        <v>Fail</v>
      </c>
      <c r="AA325" s="31" cm="1">
        <f t="array" ref="AA325">SUM(SUMIF(Survey!CH325:DA325,{"&gt;0","&lt;0"})*{1,-1})</f>
        <v>0</v>
      </c>
      <c r="AB325" s="33" cm="1">
        <f t="array" ref="AB325">SUM(SUMIF(Survey!CK325,{"&gt;0","&lt;0"})*{1,-1})+SUM(SUMIF(Survey!CU325,{"&gt;0","&lt;0"})*{1,-1})</f>
        <v>0</v>
      </c>
      <c r="AC325" s="33">
        <f>Survey!K325</f>
        <v>0</v>
      </c>
      <c r="AD325" s="32" t="str">
        <f t="shared" ref="AD325:AD388" si="270">IFERROR(IF(AB325/AA325 &gt; 0.65, "Fund of funds", IF(AB325/AA325 &lt; 0.35,"Stand-alone","Either")),"Either")</f>
        <v>Either</v>
      </c>
      <c r="AE325" s="16" t="str">
        <f t="shared" ref="AE325:AE388" si="271">IF(AND(AI325=TRUE,OR(AG325&lt;=2, AH325=TRUE)),"Pass","Fail")</f>
        <v>Fail</v>
      </c>
      <c r="AF325" s="58" cm="1">
        <f t="array" ref="AF325">SUM(SUMIF(Survey!CH325:DA325,{"&gt;0","&lt;0"})*{1,-1})+SUM(SUMIF(Survey!DC325:DV325,{"&gt;0","&lt;0"})*{1,-1})</f>
        <v>0</v>
      </c>
      <c r="AG325" s="58">
        <f>IFERROR(AF325/(Survey!$BA325),0)</f>
        <v>0</v>
      </c>
      <c r="AH325" s="104" t="b">
        <f>IF(OR(Survey!$M325="Alternative strategy or hedge",Survey!$M325="Private asset",Survey!$L325="Prospectus fund"),TRUE,FALSE)</f>
        <v>0</v>
      </c>
      <c r="AI325" s="104" t="b">
        <f>NOT(ISBLANK(Survey!$M325))</f>
        <v>0</v>
      </c>
      <c r="AJ325" s="16" t="str">
        <f t="shared" ref="AJ325:AJ388" si="272">IF(OR(AL325=0, AK325=TRUE),"Pass","Fail")</f>
        <v>Fail</v>
      </c>
      <c r="AK325" t="b">
        <f>IF(Survey!W325="No",TRUE,FALSE)</f>
        <v>0</v>
      </c>
      <c r="AL325" s="119">
        <f>MOD((LEN(Survey!W325)+2),22)</f>
        <v>2</v>
      </c>
      <c r="AM325" t="str">
        <f t="shared" ref="AM325:AM388" si="273">IF(OR(AN325=TRUE, AO325=TRUE),"Pass","Fail")</f>
        <v>Pass</v>
      </c>
      <c r="AN325" s="33" t="b">
        <f>NOT(ISNUMBER(SEARCH("Other",Survey!$Q325)))</f>
        <v>1</v>
      </c>
      <c r="AO325" s="32" t="b">
        <f>NOT(ISBLANK(Survey!$R325))</f>
        <v>0</v>
      </c>
      <c r="AP325" s="16" t="str">
        <f t="shared" ref="AP325:AP388" si="274">IF(OR(AQ325=0, AR325=0),"Pass","Fail")</f>
        <v>Pass</v>
      </c>
      <c r="AQ325" s="114">
        <f>COUNTBLANK(Survey!$X325)</f>
        <v>1</v>
      </c>
      <c r="AR325" s="58">
        <f>IF(AND(Survey!L325&lt;&gt;"Exempt fund",OR(Survey!$M325="ETF",Survey!$M325="ETF, alternative mutual fund",Survey!$M325="Mutual fund",Survey!$M325="Alternative mutual fund",Survey!$M325="Money market")),1,0)</f>
        <v>0</v>
      </c>
      <c r="AS325" s="16" t="str">
        <f t="shared" ref="AS325:AS388" si="275">IF(OR(AT325=TRUE, AU325=TRUE),"Pass","Fail")</f>
        <v>Pass</v>
      </c>
      <c r="AT325" s="33" t="b">
        <f>NOT(ISNUMBER(SEARCH("Yes",Survey!$AC325)))</f>
        <v>1</v>
      </c>
      <c r="AU325" s="32" t="b">
        <f>IF(COUNTBLANK(Survey!$AD325:$AE325)=0,TRUE, FALSE)</f>
        <v>0</v>
      </c>
      <c r="AV325" s="16" t="str">
        <f t="shared" ref="AV325:AV388" si="276">IF(OR(AW325=TRUE, AX325=TRUE),"Pass","Fail")</f>
        <v>Pass</v>
      </c>
      <c r="AW325" s="33" t="b">
        <f>NOT(ISNUMBER(SEARCH("Yes",Survey!$AF325)))</f>
        <v>1</v>
      </c>
      <c r="AX325" s="32" t="b">
        <f>NOT(ISBLANK(Survey!$AH325))</f>
        <v>0</v>
      </c>
      <c r="AY325" s="16" t="str">
        <f t="shared" ref="AY325:AY388" si="277">IF(OR(AZ325=TRUE, BA325=TRUE),"Pass","Fail")</f>
        <v>Pass</v>
      </c>
      <c r="AZ325" s="33" t="b">
        <f>NOT(OR(ISNUMBER(SEARCH("Other",Survey!$AH325)),ISNUMBER(SEARCH("Multiple",Survey!$AH325))))</f>
        <v>1</v>
      </c>
      <c r="BA325" s="32" t="b">
        <f>NOT(ISBLANK(Survey!$AI325))</f>
        <v>0</v>
      </c>
      <c r="BB325" s="16" t="str">
        <f t="shared" ref="BB325:BB388" si="278">IF(OR(AND(BC325=1, BD325=0), AND(BC325=0, BD325=1)),"Pass","Fail")</f>
        <v>Fail</v>
      </c>
      <c r="BC325" s="114">
        <f>IF(ABS(Survey!$BA325)&gt;0, 1,0)</f>
        <v>0</v>
      </c>
      <c r="BD325" s="114">
        <f>IF(COUNTBLANK(Survey!$AL325)=0,1,0)</f>
        <v>0</v>
      </c>
      <c r="BE325" s="16" t="str">
        <f t="shared" ref="BE325:BE388" si="279">IF(OR(BF325=0, BG325=0),"Pass","Fail")</f>
        <v>Pass</v>
      </c>
      <c r="BF325" s="114">
        <f>IF(ISBLANK(Survey!$AL325),0,1)</f>
        <v>0</v>
      </c>
      <c r="BG325" s="133">
        <f>COUNTBLANK(Survey!$AM325)</f>
        <v>1</v>
      </c>
      <c r="BH325" s="16" t="str">
        <f t="shared" ref="BH325:BH388" si="280">IF(OR(BI325=0, BJ325=0),"Pass","Fail")</f>
        <v>Pass</v>
      </c>
      <c r="BI325" s="114">
        <f>IF(OR(Survey!$AM325="Closed",ISBLANK(Survey!$AM325)),0,1)</f>
        <v>0</v>
      </c>
      <c r="BJ325" s="133">
        <f>IF(ISBLANK(Survey!$AN325),1,0)</f>
        <v>1</v>
      </c>
      <c r="BK325" s="118" t="str">
        <f t="shared" ref="BK325:BK388" si="281">IF(OR(IF(OR($BU325+$BV325 = 2, $BW325=1), FALSE, TRUE), OR(AND(BL325&gt;=0.99,BL325&lt;=1.01),AND(BL325&gt;=99,BL325&lt;=101))),"Pass","Fail")</f>
        <v>Pass</v>
      </c>
      <c r="BL325" s="31" cm="1">
        <f t="array" ref="BL325">SUM(SUMIF(Survey!AO325:AP325,{"&gt;0","&lt;0"})*{1,-1})</f>
        <v>0</v>
      </c>
      <c r="BM325">
        <f t="shared" ref="BM325:BM388" si="282">IF(BL325=0,0,100/BL325)</f>
        <v>0</v>
      </c>
      <c r="BN325">
        <f t="shared" ref="BN325:BN388" si="283">100-BL325</f>
        <v>100</v>
      </c>
      <c r="BO325" s="118" t="str">
        <f t="shared" ref="BO325:BO388" si="284">IF(OR(IF(OR($BU325+$BV325 = 2, $BW325=1), FALSE, TRUE), AND(OR($BQ325 = 0,$BP325=0),OR($BR325 = 0,$BS325=0),BT325=0)),"Pass","Fail")</f>
        <v>Pass</v>
      </c>
      <c r="BP325">
        <f>IF(Survey!AQ325="No",0,1)</f>
        <v>1</v>
      </c>
      <c r="BQ325" s="207">
        <f>MOD((LEN(Survey!AQ325)+2),22)</f>
        <v>2</v>
      </c>
      <c r="BR325">
        <f>IF(Survey!AR325="No",0,1)</f>
        <v>1</v>
      </c>
      <c r="BS325" s="207">
        <f>MOD((LEN(Survey!AR325)+2),22)</f>
        <v>2</v>
      </c>
      <c r="BT325" s="114">
        <f>COUNTBLANK(Survey!$AQ325:$AS325)+COUNTBLANK(Survey!$AU325)</f>
        <v>4</v>
      </c>
      <c r="BU325" s="114">
        <f>IF(Survey!$I325="Yes",1,0)</f>
        <v>0</v>
      </c>
      <c r="BV325" s="114">
        <f>IF(OR(Survey!$M325="Mutual fund",Survey!$M325="Alternative mutual fund",Survey!$M325="Money market"),1,0)</f>
        <v>0</v>
      </c>
      <c r="BW325" s="119">
        <f>IF(OR(Survey!$M325="ETF",Survey!$M325="ETF, alternative mutual fund"),1,0)</f>
        <v>0</v>
      </c>
      <c r="BX325" s="16" t="str">
        <f t="shared" ref="BX325:BX388" si="285">IF(OR(BY325=0, BZ325=TRUE),"Pass","Fail")</f>
        <v>Pass</v>
      </c>
      <c r="BY325" s="33">
        <f>IF(ISNUMBER(SEARCH("Other",Survey!$AS325)), 1, 0)</f>
        <v>0</v>
      </c>
      <c r="BZ325" s="58" t="b">
        <f>NOT(ISBLANK(Survey!$AT325))</f>
        <v>0</v>
      </c>
      <c r="CA325" s="16" t="str">
        <f t="shared" ref="CA325:CA388" si="286">IF(OR(CB325=0, CG325=0, CH325=0),"Pass","Fail")</f>
        <v>Pass</v>
      </c>
      <c r="CB325" s="114">
        <f>IF(Survey!$BB325=0, 0,1)</f>
        <v>0</v>
      </c>
      <c r="CC325" s="58">
        <f>Survey!$AV325</f>
        <v>0</v>
      </c>
      <c r="CD325" s="58">
        <f>Survey!$BC325+Survey!$BD325+ABS(Survey!$BE325)-ABS(Survey!$BF325)-ABS(Survey!$BG325)-ABS(Survey!$BL325)</f>
        <v>0</v>
      </c>
      <c r="CE325" s="138">
        <f>Survey!BB325+(ABS(Survey!$BH325)-ABS(Survey!$BI325)+ABS(Survey!$BJ325)-ABS(Survey!$BK325))*0.5</f>
        <v>0</v>
      </c>
      <c r="CF325" s="58">
        <f t="shared" ref="CF325:CF388" si="287">IFERROR(CD325/(CE325),0)</f>
        <v>0</v>
      </c>
      <c r="CG325" s="58">
        <f>IF(AND($CC325&gt;$CF325-0.2,$CC325&lt;$CF325+0.2,ISBLANK(Survey!$AV325)=FALSE),0,1)</f>
        <v>1</v>
      </c>
      <c r="CH325" s="133">
        <f>IF(ISBLANK(Survey!$AW325),1,0)</f>
        <v>1</v>
      </c>
      <c r="CI325" s="16" t="str">
        <f t="shared" ref="CI325:CI388" si="288">IF(OR($CJ325=0, $CK325=0,$CL325=0),"Pass","Fail")</f>
        <v>Pass</v>
      </c>
      <c r="CJ325" s="114">
        <f>IF(Survey!$BB325=0, 0,1)</f>
        <v>0</v>
      </c>
      <c r="CK325" s="58">
        <f>IF(AND(Survey!$AX325&gt;=0,Survey!$AX325&lt;=0.2,Survey!$AX325&lt;&gt;""),0,1)</f>
        <v>1</v>
      </c>
      <c r="CL325" s="114">
        <f>IF(ISBLANK(Survey!$AY325),1,0)</f>
        <v>1</v>
      </c>
      <c r="CM325" s="16" t="str">
        <f t="shared" ref="CM325:CM388" si="289">IF(OR(CN325="CAD",CN325="USD"),"Pass","Fail")</f>
        <v>Fail</v>
      </c>
      <c r="CN325" s="133">
        <f>Survey!$AZ325</f>
        <v>0</v>
      </c>
      <c r="CO325" s="16" t="str">
        <f t="shared" ref="CO325:CO388" si="290">IF(OR(CS325=0,AND(CR325&gt;=0.99,CR325&lt;=1.01)),"Pass","Fail")</f>
        <v>Pass</v>
      </c>
      <c r="CP325" s="31">
        <f>Survey!$BA325</f>
        <v>0</v>
      </c>
      <c r="CQ325" s="138">
        <f>Survey!$BB325+Survey!$BC325+Survey!$BD325+ABS(Survey!$BE325)-ABS(Survey!$BF325)-ABS(Survey!$BG325)+ABS(Survey!$BH325)-ABS(Survey!$BI325)+ABS(Survey!$BJ325)-ABS(Survey!$BK325)-ABS(Survey!$BL325)+Survey!$BM325</f>
        <v>0</v>
      </c>
      <c r="CR325" s="30">
        <f t="shared" ref="CR325:CR388" si="291">IFERROR(CP325/CQ325,0)</f>
        <v>0</v>
      </c>
      <c r="CS325" s="17">
        <f t="shared" ref="CS325:CS388" si="292">CP325-CQ325</f>
        <v>0</v>
      </c>
      <c r="CT325" s="16" t="str">
        <f t="shared" ref="CT325:CT388" si="293">IF(OR(CU325=TRUE, CV325=TRUE),"Pass","Fail")</f>
        <v>Pass</v>
      </c>
      <c r="CU325" s="33" t="b">
        <f>IF(ABS(Survey!$BM325)=0,TRUE,FALSE)</f>
        <v>1</v>
      </c>
      <c r="CV325" s="32" t="b">
        <f>NOT(ISBLANK(Survey!$BN325))</f>
        <v>0</v>
      </c>
      <c r="CW325" t="str">
        <f t="shared" ref="CW325:CW388" si="294">IF(AND(CZ325&gt;=0.99,CZ325&lt;=1.01),"Pass","Fail")</f>
        <v>Fail</v>
      </c>
      <c r="CX325" s="25">
        <f>Survey!$BA325</f>
        <v>0</v>
      </c>
      <c r="CY325" s="25" cm="1">
        <f t="array" ref="CY325">SUM(SUMIF(Survey!BP325:BW325,{"&gt;0","&lt;0"})*{1,-1})-SUM(SUMIF(Survey!BY325:CF325,{"&gt;0","&lt;0"})*{1,-1})</f>
        <v>0</v>
      </c>
      <c r="CZ325" s="30" t="str">
        <f t="shared" ref="CZ325:CZ388" si="295">IF(CY325=0,"No holdings",CX325/CY325)</f>
        <v>No holdings</v>
      </c>
      <c r="DA325">
        <f t="shared" ref="DA325:DA388" si="296">CX325-CY325</f>
        <v>0</v>
      </c>
      <c r="DB325" s="16" t="str">
        <f t="shared" ref="DB325:DB388" si="297">IF(AND(DE325&gt;=0.99,DE325&lt;=1.01),"Pass","Fail")</f>
        <v>Fail</v>
      </c>
      <c r="DC325" s="31">
        <f>Survey!$BA325</f>
        <v>0</v>
      </c>
      <c r="DD325" s="31" cm="1">
        <f t="array" ref="DD325">SUM(SUMIF(Survey!CH325:DA325,{"&gt;0","&lt;0"})*{1,-1})-SUM(SUMIF(Survey!DC325:DV325,{"&gt;0","&lt;0"})*{1,-1})</f>
        <v>0</v>
      </c>
      <c r="DE325" s="30" t="str">
        <f t="shared" ref="DE325:DE388" si="298">IF(DD325=0,"No holdings",DC325/DD325)</f>
        <v>No holdings</v>
      </c>
      <c r="DF325" s="17">
        <f t="shared" ref="DF325:DF388" si="299">DC325-DD325</f>
        <v>0</v>
      </c>
      <c r="DG325" s="16" t="str">
        <f t="shared" ref="DG325:DG388" si="300">IF(OR(DH325=TRUE, DI325=TRUE),"Pass","Fail")</f>
        <v>Pass</v>
      </c>
      <c r="DH325" s="33" t="b">
        <f>IF(ABS(Survey!$DA325)=0,TRUE,FALSE)</f>
        <v>1</v>
      </c>
      <c r="DI325" s="32" t="b">
        <f>NOT(ISBLANK(Survey!$DB325))</f>
        <v>0</v>
      </c>
      <c r="DJ325" s="16" t="str">
        <f t="shared" ref="DJ325:DJ388" si="301">IF(OR(DK325=TRUE, DL325=TRUE),"Pass","Fail")</f>
        <v>Pass</v>
      </c>
      <c r="DK325" s="33" t="b">
        <f>IF(ABS(Survey!$DV325)=0,TRUE,FALSE)</f>
        <v>1</v>
      </c>
      <c r="DL325" s="32" t="b">
        <f>NOT(ISBLANK(Survey!$DW325))</f>
        <v>0</v>
      </c>
      <c r="DM325" t="str">
        <f t="shared" ref="DM325:DM388" si="302">IF(DP325&lt;1,"Pass","Fail")</f>
        <v>Pass</v>
      </c>
      <c r="DN325" s="25" cm="1">
        <f t="array" ref="DN325">SUM(SUMIF(Survey!CW325,{"&gt;0","&lt;0"})*{1,-1})+SUM(SUMIF(Survey!DR325,{"&gt;0","&lt;0"})*{1,-1})</f>
        <v>0</v>
      </c>
      <c r="DO325" s="25">
        <f>SUM(SUMIF(Survey!DY325:EE325,{"&gt;0","&lt;0"})*{1,-1})+SUM(SUMIF(Survey!EG325:EM325,{"&gt;0","&lt;0"})*{1,-1})</f>
        <v>0</v>
      </c>
      <c r="DP325">
        <f t="shared" ref="DP325:DP388" si="303">IFERROR(IF(AND(DO325=0,DN325&gt;0),"No Gross Notional",DN325/DO325),0)</f>
        <v>0</v>
      </c>
      <c r="DQ325">
        <f t="shared" ref="DQ325:DQ388" si="304">IF(DN325-DO325 &lt; 0, 0, DN325-DO325)</f>
        <v>0</v>
      </c>
      <c r="DR325" s="16" t="str">
        <f t="shared" ref="DR325:DR388" si="305">IF(OR(DS325=TRUE, DT325=TRUE),"Pass","Fail")</f>
        <v>Pass</v>
      </c>
      <c r="DS325" s="33" t="b">
        <f>IF(ABS(Survey!$EE325)=0,TRUE,FALSE)</f>
        <v>1</v>
      </c>
      <c r="DT325" s="32" t="b">
        <f>NOT(ISBLANK(Survey!EF325))</f>
        <v>0</v>
      </c>
      <c r="DU325" s="16" t="str">
        <f t="shared" ref="DU325:DU388" si="306">IF(OR(DV325=TRUE, DW325=TRUE),"Pass","Fail")</f>
        <v>Pass</v>
      </c>
      <c r="DV325" s="33" t="b">
        <f>IF(ABS(Survey!$EM325)=0,TRUE,FALSE)</f>
        <v>1</v>
      </c>
      <c r="DW325" s="32" t="b">
        <f>NOT(ISBLANK(Survey!$EN325))</f>
        <v>0</v>
      </c>
      <c r="DX325" s="16" t="str">
        <f t="shared" ref="DX325:DX388" si="307">IF(EB325=TRUE,"Pass",IF(OR(AND(DY325&gt;=0.99,DY325&lt;=1.01),AND(DY325&gt;=99,DY325&lt;=101)),"Pass","Fail"))</f>
        <v>Fail</v>
      </c>
      <c r="DY325" s="31">
        <f>SUM(SUMIF(Survey!ET325:EV325,{"&gt;0","&lt;0"})*{1,-1})</f>
        <v>0</v>
      </c>
      <c r="DZ325">
        <f t="shared" ref="DZ325:DZ388" si="308">IF(DY325=0,0,100/DY325)</f>
        <v>0</v>
      </c>
      <c r="EA325">
        <f t="shared" ref="EA325:EA388" si="309">100-DY325</f>
        <v>100</v>
      </c>
      <c r="EB325" s="30" t="b">
        <f>IF(OR(Survey!$M325="ETF",Survey!$M325="ETF, alternative mutual fund",Survey!$M325="Closed-end", Survey!$M325="Split share corp"),TRUE,FALSE)</f>
        <v>0</v>
      </c>
      <c r="EC325" s="16" t="str">
        <f t="shared" ref="EC325:EC388" si="310">IF(OR(AND(ED325&gt;=0.99,ED325&lt;=1.01),AND(ED325&gt;=99,ED325&lt;=101)),"Pass","Fail")</f>
        <v>Fail</v>
      </c>
      <c r="ED325" s="31">
        <f>SUM(SUMIF(Survey!EX325:FD325,{"&gt;0","&lt;0"})*{1,-1})</f>
        <v>0</v>
      </c>
      <c r="EE325">
        <f t="shared" ref="EE325:EE388" si="311">IF(ED325=0,0,100/ED325)</f>
        <v>0</v>
      </c>
      <c r="EF325" s="17">
        <f t="shared" ref="EF325:EF388" si="312">100-ED325</f>
        <v>100</v>
      </c>
      <c r="EG325" s="16" t="str">
        <f t="shared" ref="EG325:EG388" si="313">IF(OR(AND(EH325&gt;=0.99,EH325&lt;=1.01),AND(EH325&gt;=99,EH325&lt;=101)),"Pass","Fail")</f>
        <v>Fail</v>
      </c>
      <c r="EH325" s="31">
        <f>SUM(SUMIF(Survey!FF325:FL325,{"&gt;0","&lt;0"})*{1,-1})</f>
        <v>0</v>
      </c>
      <c r="EI325">
        <f t="shared" ref="EI325:EI388" si="314">IF(EH325=0,0,100/EH325)</f>
        <v>0</v>
      </c>
      <c r="EJ325" s="17">
        <f t="shared" ref="EJ325:EJ388" si="315">100-EH325</f>
        <v>100</v>
      </c>
    </row>
    <row r="326" spans="1:140">
      <c r="A326">
        <v>326</v>
      </c>
      <c r="B326" t="str">
        <f t="shared" si="263"/>
        <v>Pass</v>
      </c>
      <c r="C326" t="str">
        <f>IF(COUNTBLANK(Survey!B326:FM326)=$C$2, "Pass", "Fail")</f>
        <v>Pass</v>
      </c>
      <c r="D326" s="16" t="str">
        <f t="shared" si="264"/>
        <v>Fail</v>
      </c>
      <c r="E326" t="str">
        <f>IF(OR(ISBLANK(Survey!AL326),COUNTIF(G326:BJ326,"Fail")),"Fail","Pass")</f>
        <v>Fail</v>
      </c>
      <c r="F326" s="265"/>
      <c r="G326" s="16" t="str">
        <f t="shared" si="265"/>
        <v>Fail</v>
      </c>
      <c r="H326" s="139">
        <f>COUNTBLANK(Survey!B326:D326)+COUNTBLANK(Survey!G326)+COUNTBLANK(Survey!I326)+COUNTBLANK(Survey!K326:M326)+COUNTBLANK(Survey!P326:Q326)+COUNTBLANK(Survey!T326:W326)+COUNTBLANK(Survey!Z326:AC326)+COUNTBLANK(Survey!AF326:AG326)+COUNTBLANK(Survey!AK326:AK326)</f>
        <v>21</v>
      </c>
      <c r="I326" t="str">
        <f t="shared" si="266"/>
        <v>Fail</v>
      </c>
      <c r="J326" t="b">
        <f>IF(Survey!E326="No",TRUE,FALSE)</f>
        <v>0</v>
      </c>
      <c r="K326" s="29" cm="1">
        <f t="array" ref="K326">IF(COUNTA(Survey!$E$4:$E$695)=1, 0, SUM(IF(COUNTIF(Survey!$E$4:$E$695, Survey!$E$4:$E$695)=1,1,0)))</f>
        <v>0</v>
      </c>
      <c r="L326" s="29">
        <f>LEN(Survey!E326)</f>
        <v>0</v>
      </c>
      <c r="M326" s="16" t="str">
        <f t="shared" si="267"/>
        <v>Fail</v>
      </c>
      <c r="N326" t="b">
        <f>IF(Survey!F326="No",TRUE,FALSE)</f>
        <v>0</v>
      </c>
      <c r="O326" t="b">
        <f>Survey!F326=Survey!E326</f>
        <v>1</v>
      </c>
      <c r="P326">
        <f>COUNTIF(Survey!$F$4:$F$695,Survey!F326)</f>
        <v>0</v>
      </c>
      <c r="Q326" s="28">
        <f>LEN(Survey!F326)</f>
        <v>0</v>
      </c>
      <c r="R326" s="16" t="str">
        <f t="shared" si="268"/>
        <v>Pass</v>
      </c>
      <c r="S326" s="29">
        <f>MOD((LEN(Survey!H326)+2),11)</f>
        <v>2</v>
      </c>
      <c r="T326">
        <f>COUNTIF(Survey!$H$4:$H$695,Survey!H326)</f>
        <v>0</v>
      </c>
      <c r="U326" s="28" t="str">
        <f>IF(Survey!$L326="Prospectus fund", "Yes", "No")</f>
        <v>No</v>
      </c>
      <c r="V326" s="16" t="str">
        <f t="shared" si="269"/>
        <v>Pass</v>
      </c>
      <c r="W326" s="29">
        <f>MOD((LEN(Survey!J326)+2),11)</f>
        <v>2</v>
      </c>
      <c r="X326">
        <f>COUNTIF(Survey!$J$4:$J$695,Survey!J326)</f>
        <v>0</v>
      </c>
      <c r="Y326" s="30" t="b">
        <f>IF(OR(Survey!$M326="ETF",Survey!$M326="ETF, alternative mutual fund",Survey!$M326="Closed-end", Survey!$M326="Split share corp", Survey!$I326="Yes"),TRUE,FALSE)</f>
        <v>0</v>
      </c>
      <c r="Z326" s="16" t="str">
        <f>IFERROR(IF(AND(OR(AC326=AD326,AD326 = "Either"),NOT(ISBLANK(Survey!K326))),"Pass","Fail"),"Pass")</f>
        <v>Fail</v>
      </c>
      <c r="AA326" s="31" cm="1">
        <f t="array" ref="AA326">SUM(SUMIF(Survey!CH326:DA326,{"&gt;0","&lt;0"})*{1,-1})</f>
        <v>0</v>
      </c>
      <c r="AB326" s="33" cm="1">
        <f t="array" ref="AB326">SUM(SUMIF(Survey!CK326,{"&gt;0","&lt;0"})*{1,-1})+SUM(SUMIF(Survey!CU326,{"&gt;0","&lt;0"})*{1,-1})</f>
        <v>0</v>
      </c>
      <c r="AC326" s="33">
        <f>Survey!K326</f>
        <v>0</v>
      </c>
      <c r="AD326" s="32" t="str">
        <f t="shared" si="270"/>
        <v>Either</v>
      </c>
      <c r="AE326" s="16" t="str">
        <f t="shared" si="271"/>
        <v>Fail</v>
      </c>
      <c r="AF326" s="58" cm="1">
        <f t="array" ref="AF326">SUM(SUMIF(Survey!CH326:DA326,{"&gt;0","&lt;0"})*{1,-1})+SUM(SUMIF(Survey!DC326:DV326,{"&gt;0","&lt;0"})*{1,-1})</f>
        <v>0</v>
      </c>
      <c r="AG326" s="58">
        <f>IFERROR(AF326/(Survey!$BA326),0)</f>
        <v>0</v>
      </c>
      <c r="AH326" s="104" t="b">
        <f>IF(OR(Survey!$M326="Alternative strategy or hedge",Survey!$M326="Private asset",Survey!$L326="Prospectus fund"),TRUE,FALSE)</f>
        <v>0</v>
      </c>
      <c r="AI326" s="104" t="b">
        <f>NOT(ISBLANK(Survey!$M326))</f>
        <v>0</v>
      </c>
      <c r="AJ326" s="16" t="str">
        <f t="shared" si="272"/>
        <v>Fail</v>
      </c>
      <c r="AK326" t="b">
        <f>IF(Survey!W326="No",TRUE,FALSE)</f>
        <v>0</v>
      </c>
      <c r="AL326" s="119">
        <f>MOD((LEN(Survey!W326)+2),22)</f>
        <v>2</v>
      </c>
      <c r="AM326" t="str">
        <f t="shared" si="273"/>
        <v>Pass</v>
      </c>
      <c r="AN326" s="33" t="b">
        <f>NOT(ISNUMBER(SEARCH("Other",Survey!$Q326)))</f>
        <v>1</v>
      </c>
      <c r="AO326" s="32" t="b">
        <f>NOT(ISBLANK(Survey!$R326))</f>
        <v>0</v>
      </c>
      <c r="AP326" s="16" t="str">
        <f t="shared" si="274"/>
        <v>Pass</v>
      </c>
      <c r="AQ326" s="114">
        <f>COUNTBLANK(Survey!$X326)</f>
        <v>1</v>
      </c>
      <c r="AR326" s="58">
        <f>IF(AND(Survey!L326&lt;&gt;"Exempt fund",OR(Survey!$M326="ETF",Survey!$M326="ETF, alternative mutual fund",Survey!$M326="Mutual fund",Survey!$M326="Alternative mutual fund",Survey!$M326="Money market")),1,0)</f>
        <v>0</v>
      </c>
      <c r="AS326" s="16" t="str">
        <f t="shared" si="275"/>
        <v>Pass</v>
      </c>
      <c r="AT326" s="33" t="b">
        <f>NOT(ISNUMBER(SEARCH("Yes",Survey!$AC326)))</f>
        <v>1</v>
      </c>
      <c r="AU326" s="32" t="b">
        <f>IF(COUNTBLANK(Survey!$AD326:$AE326)=0,TRUE, FALSE)</f>
        <v>0</v>
      </c>
      <c r="AV326" s="16" t="str">
        <f t="shared" si="276"/>
        <v>Pass</v>
      </c>
      <c r="AW326" s="33" t="b">
        <f>NOT(ISNUMBER(SEARCH("Yes",Survey!$AF326)))</f>
        <v>1</v>
      </c>
      <c r="AX326" s="32" t="b">
        <f>NOT(ISBLANK(Survey!$AH326))</f>
        <v>0</v>
      </c>
      <c r="AY326" s="16" t="str">
        <f t="shared" si="277"/>
        <v>Pass</v>
      </c>
      <c r="AZ326" s="33" t="b">
        <f>NOT(OR(ISNUMBER(SEARCH("Other",Survey!$AH326)),ISNUMBER(SEARCH("Multiple",Survey!$AH326))))</f>
        <v>1</v>
      </c>
      <c r="BA326" s="32" t="b">
        <f>NOT(ISBLANK(Survey!$AI326))</f>
        <v>0</v>
      </c>
      <c r="BB326" s="16" t="str">
        <f t="shared" si="278"/>
        <v>Fail</v>
      </c>
      <c r="BC326" s="114">
        <f>IF(ABS(Survey!$BA326)&gt;0, 1,0)</f>
        <v>0</v>
      </c>
      <c r="BD326" s="114">
        <f>IF(COUNTBLANK(Survey!$AL326)=0,1,0)</f>
        <v>0</v>
      </c>
      <c r="BE326" s="16" t="str">
        <f t="shared" si="279"/>
        <v>Pass</v>
      </c>
      <c r="BF326" s="114">
        <f>IF(ISBLANK(Survey!$AL326),0,1)</f>
        <v>0</v>
      </c>
      <c r="BG326" s="133">
        <f>COUNTBLANK(Survey!$AM326)</f>
        <v>1</v>
      </c>
      <c r="BH326" s="16" t="str">
        <f t="shared" si="280"/>
        <v>Pass</v>
      </c>
      <c r="BI326" s="114">
        <f>IF(OR(Survey!$AM326="Closed",ISBLANK(Survey!$AM326)),0,1)</f>
        <v>0</v>
      </c>
      <c r="BJ326" s="133">
        <f>IF(ISBLANK(Survey!$AN326),1,0)</f>
        <v>1</v>
      </c>
      <c r="BK326" s="118" t="str">
        <f t="shared" si="281"/>
        <v>Pass</v>
      </c>
      <c r="BL326" s="31" cm="1">
        <f t="array" ref="BL326">SUM(SUMIF(Survey!AO326:AP326,{"&gt;0","&lt;0"})*{1,-1})</f>
        <v>0</v>
      </c>
      <c r="BM326">
        <f t="shared" si="282"/>
        <v>0</v>
      </c>
      <c r="BN326">
        <f t="shared" si="283"/>
        <v>100</v>
      </c>
      <c r="BO326" s="118" t="str">
        <f t="shared" si="284"/>
        <v>Pass</v>
      </c>
      <c r="BP326">
        <f>IF(Survey!AQ326="No",0,1)</f>
        <v>1</v>
      </c>
      <c r="BQ326" s="207">
        <f>MOD((LEN(Survey!AQ326)+2),22)</f>
        <v>2</v>
      </c>
      <c r="BR326">
        <f>IF(Survey!AR326="No",0,1)</f>
        <v>1</v>
      </c>
      <c r="BS326" s="207">
        <f>MOD((LEN(Survey!AR326)+2),22)</f>
        <v>2</v>
      </c>
      <c r="BT326" s="114">
        <f>COUNTBLANK(Survey!$AQ326:$AS326)+COUNTBLANK(Survey!$AU326)</f>
        <v>4</v>
      </c>
      <c r="BU326" s="114">
        <f>IF(Survey!$I326="Yes",1,0)</f>
        <v>0</v>
      </c>
      <c r="BV326" s="114">
        <f>IF(OR(Survey!$M326="Mutual fund",Survey!$M326="Alternative mutual fund",Survey!$M326="Money market"),1,0)</f>
        <v>0</v>
      </c>
      <c r="BW326" s="119">
        <f>IF(OR(Survey!$M326="ETF",Survey!$M326="ETF, alternative mutual fund"),1,0)</f>
        <v>0</v>
      </c>
      <c r="BX326" s="16" t="str">
        <f t="shared" si="285"/>
        <v>Pass</v>
      </c>
      <c r="BY326" s="33">
        <f>IF(ISNUMBER(SEARCH("Other",Survey!$AS326)), 1, 0)</f>
        <v>0</v>
      </c>
      <c r="BZ326" s="58" t="b">
        <f>NOT(ISBLANK(Survey!$AT326))</f>
        <v>0</v>
      </c>
      <c r="CA326" s="16" t="str">
        <f t="shared" si="286"/>
        <v>Pass</v>
      </c>
      <c r="CB326" s="114">
        <f>IF(Survey!$BB326=0, 0,1)</f>
        <v>0</v>
      </c>
      <c r="CC326" s="58">
        <f>Survey!$AV326</f>
        <v>0</v>
      </c>
      <c r="CD326" s="58">
        <f>Survey!$BC326+Survey!$BD326+ABS(Survey!$BE326)-ABS(Survey!$BF326)-ABS(Survey!$BG326)-ABS(Survey!$BL326)</f>
        <v>0</v>
      </c>
      <c r="CE326" s="138">
        <f>Survey!BB326+(ABS(Survey!$BH326)-ABS(Survey!$BI326)+ABS(Survey!$BJ326)-ABS(Survey!$BK326))*0.5</f>
        <v>0</v>
      </c>
      <c r="CF326" s="58">
        <f t="shared" si="287"/>
        <v>0</v>
      </c>
      <c r="CG326" s="58">
        <f>IF(AND($CC326&gt;$CF326-0.2,$CC326&lt;$CF326+0.2,ISBLANK(Survey!$AV326)=FALSE),0,1)</f>
        <v>1</v>
      </c>
      <c r="CH326" s="133">
        <f>IF(ISBLANK(Survey!$AW326),1,0)</f>
        <v>1</v>
      </c>
      <c r="CI326" s="16" t="str">
        <f t="shared" si="288"/>
        <v>Pass</v>
      </c>
      <c r="CJ326" s="114">
        <f>IF(Survey!$BB326=0, 0,1)</f>
        <v>0</v>
      </c>
      <c r="CK326" s="58">
        <f>IF(AND(Survey!$AX326&gt;=0,Survey!$AX326&lt;=0.2,Survey!$AX326&lt;&gt;""),0,1)</f>
        <v>1</v>
      </c>
      <c r="CL326" s="114">
        <f>IF(ISBLANK(Survey!$AY326),1,0)</f>
        <v>1</v>
      </c>
      <c r="CM326" s="16" t="str">
        <f t="shared" si="289"/>
        <v>Fail</v>
      </c>
      <c r="CN326" s="133">
        <f>Survey!$AZ326</f>
        <v>0</v>
      </c>
      <c r="CO326" s="16" t="str">
        <f t="shared" si="290"/>
        <v>Pass</v>
      </c>
      <c r="CP326" s="31">
        <f>Survey!$BA326</f>
        <v>0</v>
      </c>
      <c r="CQ326" s="138">
        <f>Survey!$BB326+Survey!$BC326+Survey!$BD326+ABS(Survey!$BE326)-ABS(Survey!$BF326)-ABS(Survey!$BG326)+ABS(Survey!$BH326)-ABS(Survey!$BI326)+ABS(Survey!$BJ326)-ABS(Survey!$BK326)-ABS(Survey!$BL326)+Survey!$BM326</f>
        <v>0</v>
      </c>
      <c r="CR326" s="30">
        <f t="shared" si="291"/>
        <v>0</v>
      </c>
      <c r="CS326" s="17">
        <f t="shared" si="292"/>
        <v>0</v>
      </c>
      <c r="CT326" s="16" t="str">
        <f t="shared" si="293"/>
        <v>Pass</v>
      </c>
      <c r="CU326" s="33" t="b">
        <f>IF(ABS(Survey!$BM326)=0,TRUE,FALSE)</f>
        <v>1</v>
      </c>
      <c r="CV326" s="32" t="b">
        <f>NOT(ISBLANK(Survey!$BN326))</f>
        <v>0</v>
      </c>
      <c r="CW326" t="str">
        <f t="shared" si="294"/>
        <v>Fail</v>
      </c>
      <c r="CX326" s="25">
        <f>Survey!$BA326</f>
        <v>0</v>
      </c>
      <c r="CY326" s="25" cm="1">
        <f t="array" ref="CY326">SUM(SUMIF(Survey!BP326:BW326,{"&gt;0","&lt;0"})*{1,-1})-SUM(SUMIF(Survey!BY326:CF326,{"&gt;0","&lt;0"})*{1,-1})</f>
        <v>0</v>
      </c>
      <c r="CZ326" s="30" t="str">
        <f t="shared" si="295"/>
        <v>No holdings</v>
      </c>
      <c r="DA326">
        <f t="shared" si="296"/>
        <v>0</v>
      </c>
      <c r="DB326" s="16" t="str">
        <f t="shared" si="297"/>
        <v>Fail</v>
      </c>
      <c r="DC326" s="31">
        <f>Survey!$BA326</f>
        <v>0</v>
      </c>
      <c r="DD326" s="31" cm="1">
        <f t="array" ref="DD326">SUM(SUMIF(Survey!CH326:DA326,{"&gt;0","&lt;0"})*{1,-1})-SUM(SUMIF(Survey!DC326:DV326,{"&gt;0","&lt;0"})*{1,-1})</f>
        <v>0</v>
      </c>
      <c r="DE326" s="30" t="str">
        <f t="shared" si="298"/>
        <v>No holdings</v>
      </c>
      <c r="DF326" s="17">
        <f t="shared" si="299"/>
        <v>0</v>
      </c>
      <c r="DG326" s="16" t="str">
        <f t="shared" si="300"/>
        <v>Pass</v>
      </c>
      <c r="DH326" s="33" t="b">
        <f>IF(ABS(Survey!$DA326)=0,TRUE,FALSE)</f>
        <v>1</v>
      </c>
      <c r="DI326" s="32" t="b">
        <f>NOT(ISBLANK(Survey!$DB326))</f>
        <v>0</v>
      </c>
      <c r="DJ326" s="16" t="str">
        <f t="shared" si="301"/>
        <v>Pass</v>
      </c>
      <c r="DK326" s="33" t="b">
        <f>IF(ABS(Survey!$DV326)=0,TRUE,FALSE)</f>
        <v>1</v>
      </c>
      <c r="DL326" s="32" t="b">
        <f>NOT(ISBLANK(Survey!$DW326))</f>
        <v>0</v>
      </c>
      <c r="DM326" t="str">
        <f t="shared" si="302"/>
        <v>Pass</v>
      </c>
      <c r="DN326" s="25" cm="1">
        <f t="array" ref="DN326">SUM(SUMIF(Survey!CW326,{"&gt;0","&lt;0"})*{1,-1})+SUM(SUMIF(Survey!DR326,{"&gt;0","&lt;0"})*{1,-1})</f>
        <v>0</v>
      </c>
      <c r="DO326" s="25">
        <f>SUM(SUMIF(Survey!DY326:EE326,{"&gt;0","&lt;0"})*{1,-1})+SUM(SUMIF(Survey!EG326:EM326,{"&gt;0","&lt;0"})*{1,-1})</f>
        <v>0</v>
      </c>
      <c r="DP326">
        <f t="shared" si="303"/>
        <v>0</v>
      </c>
      <c r="DQ326">
        <f t="shared" si="304"/>
        <v>0</v>
      </c>
      <c r="DR326" s="16" t="str">
        <f t="shared" si="305"/>
        <v>Pass</v>
      </c>
      <c r="DS326" s="33" t="b">
        <f>IF(ABS(Survey!$EE326)=0,TRUE,FALSE)</f>
        <v>1</v>
      </c>
      <c r="DT326" s="32" t="b">
        <f>NOT(ISBLANK(Survey!EF326))</f>
        <v>0</v>
      </c>
      <c r="DU326" s="16" t="str">
        <f t="shared" si="306"/>
        <v>Pass</v>
      </c>
      <c r="DV326" s="33" t="b">
        <f>IF(ABS(Survey!$EM326)=0,TRUE,FALSE)</f>
        <v>1</v>
      </c>
      <c r="DW326" s="32" t="b">
        <f>NOT(ISBLANK(Survey!$EN326))</f>
        <v>0</v>
      </c>
      <c r="DX326" s="16" t="str">
        <f t="shared" si="307"/>
        <v>Fail</v>
      </c>
      <c r="DY326" s="31">
        <f>SUM(SUMIF(Survey!ET326:EV326,{"&gt;0","&lt;0"})*{1,-1})</f>
        <v>0</v>
      </c>
      <c r="DZ326">
        <f t="shared" si="308"/>
        <v>0</v>
      </c>
      <c r="EA326">
        <f t="shared" si="309"/>
        <v>100</v>
      </c>
      <c r="EB326" s="30" t="b">
        <f>IF(OR(Survey!$M326="ETF",Survey!$M326="ETF, alternative mutual fund",Survey!$M326="Closed-end", Survey!$M326="Split share corp"),TRUE,FALSE)</f>
        <v>0</v>
      </c>
      <c r="EC326" s="16" t="str">
        <f t="shared" si="310"/>
        <v>Fail</v>
      </c>
      <c r="ED326" s="31">
        <f>SUM(SUMIF(Survey!EX326:FD326,{"&gt;0","&lt;0"})*{1,-1})</f>
        <v>0</v>
      </c>
      <c r="EE326">
        <f t="shared" si="311"/>
        <v>0</v>
      </c>
      <c r="EF326" s="17">
        <f t="shared" si="312"/>
        <v>100</v>
      </c>
      <c r="EG326" s="16" t="str">
        <f t="shared" si="313"/>
        <v>Fail</v>
      </c>
      <c r="EH326" s="31">
        <f>SUM(SUMIF(Survey!FF326:FL326,{"&gt;0","&lt;0"})*{1,-1})</f>
        <v>0</v>
      </c>
      <c r="EI326">
        <f t="shared" si="314"/>
        <v>0</v>
      </c>
      <c r="EJ326" s="17">
        <f t="shared" si="315"/>
        <v>100</v>
      </c>
    </row>
    <row r="327" spans="1:140">
      <c r="A327">
        <v>327</v>
      </c>
      <c r="B327" t="str">
        <f t="shared" si="263"/>
        <v>Pass</v>
      </c>
      <c r="C327" t="str">
        <f>IF(COUNTBLANK(Survey!B327:FM327)=$C$2, "Pass", "Fail")</f>
        <v>Pass</v>
      </c>
      <c r="D327" s="16" t="str">
        <f t="shared" si="264"/>
        <v>Fail</v>
      </c>
      <c r="E327" t="str">
        <f>IF(OR(ISBLANK(Survey!AL327),COUNTIF(G327:BJ327,"Fail")),"Fail","Pass")</f>
        <v>Fail</v>
      </c>
      <c r="F327" s="265"/>
      <c r="G327" s="16" t="str">
        <f t="shared" si="265"/>
        <v>Fail</v>
      </c>
      <c r="H327" s="139">
        <f>COUNTBLANK(Survey!B327:D327)+COUNTBLANK(Survey!G327)+COUNTBLANK(Survey!I327)+COUNTBLANK(Survey!K327:M327)+COUNTBLANK(Survey!P327:Q327)+COUNTBLANK(Survey!T327:W327)+COUNTBLANK(Survey!Z327:AC327)+COUNTBLANK(Survey!AF327:AG327)+COUNTBLANK(Survey!AK327:AK327)</f>
        <v>21</v>
      </c>
      <c r="I327" t="str">
        <f t="shared" si="266"/>
        <v>Fail</v>
      </c>
      <c r="J327" t="b">
        <f>IF(Survey!E327="No",TRUE,FALSE)</f>
        <v>0</v>
      </c>
      <c r="K327" s="29" cm="1">
        <f t="array" ref="K327">IF(COUNTA(Survey!$E$4:$E$695)=1, 0, SUM(IF(COUNTIF(Survey!$E$4:$E$695, Survey!$E$4:$E$695)=1,1,0)))</f>
        <v>0</v>
      </c>
      <c r="L327" s="29">
        <f>LEN(Survey!E327)</f>
        <v>0</v>
      </c>
      <c r="M327" s="16" t="str">
        <f t="shared" si="267"/>
        <v>Fail</v>
      </c>
      <c r="N327" t="b">
        <f>IF(Survey!F327="No",TRUE,FALSE)</f>
        <v>0</v>
      </c>
      <c r="O327" t="b">
        <f>Survey!F327=Survey!E327</f>
        <v>1</v>
      </c>
      <c r="P327">
        <f>COUNTIF(Survey!$F$4:$F$695,Survey!F327)</f>
        <v>0</v>
      </c>
      <c r="Q327" s="28">
        <f>LEN(Survey!F327)</f>
        <v>0</v>
      </c>
      <c r="R327" s="16" t="str">
        <f t="shared" si="268"/>
        <v>Pass</v>
      </c>
      <c r="S327" s="29">
        <f>MOD((LEN(Survey!H327)+2),11)</f>
        <v>2</v>
      </c>
      <c r="T327">
        <f>COUNTIF(Survey!$H$4:$H$695,Survey!H327)</f>
        <v>0</v>
      </c>
      <c r="U327" s="28" t="str">
        <f>IF(Survey!$L327="Prospectus fund", "Yes", "No")</f>
        <v>No</v>
      </c>
      <c r="V327" s="16" t="str">
        <f t="shared" si="269"/>
        <v>Pass</v>
      </c>
      <c r="W327" s="29">
        <f>MOD((LEN(Survey!J327)+2),11)</f>
        <v>2</v>
      </c>
      <c r="X327">
        <f>COUNTIF(Survey!$J$4:$J$695,Survey!J327)</f>
        <v>0</v>
      </c>
      <c r="Y327" s="30" t="b">
        <f>IF(OR(Survey!$M327="ETF",Survey!$M327="ETF, alternative mutual fund",Survey!$M327="Closed-end", Survey!$M327="Split share corp", Survey!$I327="Yes"),TRUE,FALSE)</f>
        <v>0</v>
      </c>
      <c r="Z327" s="16" t="str">
        <f>IFERROR(IF(AND(OR(AC327=AD327,AD327 = "Either"),NOT(ISBLANK(Survey!K327))),"Pass","Fail"),"Pass")</f>
        <v>Fail</v>
      </c>
      <c r="AA327" s="31" cm="1">
        <f t="array" ref="AA327">SUM(SUMIF(Survey!CH327:DA327,{"&gt;0","&lt;0"})*{1,-1})</f>
        <v>0</v>
      </c>
      <c r="AB327" s="33" cm="1">
        <f t="array" ref="AB327">SUM(SUMIF(Survey!CK327,{"&gt;0","&lt;0"})*{1,-1})+SUM(SUMIF(Survey!CU327,{"&gt;0","&lt;0"})*{1,-1})</f>
        <v>0</v>
      </c>
      <c r="AC327" s="33">
        <f>Survey!K327</f>
        <v>0</v>
      </c>
      <c r="AD327" s="32" t="str">
        <f t="shared" si="270"/>
        <v>Either</v>
      </c>
      <c r="AE327" s="16" t="str">
        <f t="shared" si="271"/>
        <v>Fail</v>
      </c>
      <c r="AF327" s="58" cm="1">
        <f t="array" ref="AF327">SUM(SUMIF(Survey!CH327:DA327,{"&gt;0","&lt;0"})*{1,-1})+SUM(SUMIF(Survey!DC327:DV327,{"&gt;0","&lt;0"})*{1,-1})</f>
        <v>0</v>
      </c>
      <c r="AG327" s="58">
        <f>IFERROR(AF327/(Survey!$BA327),0)</f>
        <v>0</v>
      </c>
      <c r="AH327" s="104" t="b">
        <f>IF(OR(Survey!$M327="Alternative strategy or hedge",Survey!$M327="Private asset",Survey!$L327="Prospectus fund"),TRUE,FALSE)</f>
        <v>0</v>
      </c>
      <c r="AI327" s="104" t="b">
        <f>NOT(ISBLANK(Survey!$M327))</f>
        <v>0</v>
      </c>
      <c r="AJ327" s="16" t="str">
        <f t="shared" si="272"/>
        <v>Fail</v>
      </c>
      <c r="AK327" t="b">
        <f>IF(Survey!W327="No",TRUE,FALSE)</f>
        <v>0</v>
      </c>
      <c r="AL327" s="119">
        <f>MOD((LEN(Survey!W327)+2),22)</f>
        <v>2</v>
      </c>
      <c r="AM327" t="str">
        <f t="shared" si="273"/>
        <v>Pass</v>
      </c>
      <c r="AN327" s="33" t="b">
        <f>NOT(ISNUMBER(SEARCH("Other",Survey!$Q327)))</f>
        <v>1</v>
      </c>
      <c r="AO327" s="32" t="b">
        <f>NOT(ISBLANK(Survey!$R327))</f>
        <v>0</v>
      </c>
      <c r="AP327" s="16" t="str">
        <f t="shared" si="274"/>
        <v>Pass</v>
      </c>
      <c r="AQ327" s="114">
        <f>COUNTBLANK(Survey!$X327)</f>
        <v>1</v>
      </c>
      <c r="AR327" s="58">
        <f>IF(AND(Survey!L327&lt;&gt;"Exempt fund",OR(Survey!$M327="ETF",Survey!$M327="ETF, alternative mutual fund",Survey!$M327="Mutual fund",Survey!$M327="Alternative mutual fund",Survey!$M327="Money market")),1,0)</f>
        <v>0</v>
      </c>
      <c r="AS327" s="16" t="str">
        <f t="shared" si="275"/>
        <v>Pass</v>
      </c>
      <c r="AT327" s="33" t="b">
        <f>NOT(ISNUMBER(SEARCH("Yes",Survey!$AC327)))</f>
        <v>1</v>
      </c>
      <c r="AU327" s="32" t="b">
        <f>IF(COUNTBLANK(Survey!$AD327:$AE327)=0,TRUE, FALSE)</f>
        <v>0</v>
      </c>
      <c r="AV327" s="16" t="str">
        <f t="shared" si="276"/>
        <v>Pass</v>
      </c>
      <c r="AW327" s="33" t="b">
        <f>NOT(ISNUMBER(SEARCH("Yes",Survey!$AF327)))</f>
        <v>1</v>
      </c>
      <c r="AX327" s="32" t="b">
        <f>NOT(ISBLANK(Survey!$AH327))</f>
        <v>0</v>
      </c>
      <c r="AY327" s="16" t="str">
        <f t="shared" si="277"/>
        <v>Pass</v>
      </c>
      <c r="AZ327" s="33" t="b">
        <f>NOT(OR(ISNUMBER(SEARCH("Other",Survey!$AH327)),ISNUMBER(SEARCH("Multiple",Survey!$AH327))))</f>
        <v>1</v>
      </c>
      <c r="BA327" s="32" t="b">
        <f>NOT(ISBLANK(Survey!$AI327))</f>
        <v>0</v>
      </c>
      <c r="BB327" s="16" t="str">
        <f t="shared" si="278"/>
        <v>Fail</v>
      </c>
      <c r="BC327" s="114">
        <f>IF(ABS(Survey!$BA327)&gt;0, 1,0)</f>
        <v>0</v>
      </c>
      <c r="BD327" s="114">
        <f>IF(COUNTBLANK(Survey!$AL327)=0,1,0)</f>
        <v>0</v>
      </c>
      <c r="BE327" s="16" t="str">
        <f t="shared" si="279"/>
        <v>Pass</v>
      </c>
      <c r="BF327" s="114">
        <f>IF(ISBLANK(Survey!$AL327),0,1)</f>
        <v>0</v>
      </c>
      <c r="BG327" s="133">
        <f>COUNTBLANK(Survey!$AM327)</f>
        <v>1</v>
      </c>
      <c r="BH327" s="16" t="str">
        <f t="shared" si="280"/>
        <v>Pass</v>
      </c>
      <c r="BI327" s="114">
        <f>IF(OR(Survey!$AM327="Closed",ISBLANK(Survey!$AM327)),0,1)</f>
        <v>0</v>
      </c>
      <c r="BJ327" s="133">
        <f>IF(ISBLANK(Survey!$AN327),1,0)</f>
        <v>1</v>
      </c>
      <c r="BK327" s="118" t="str">
        <f t="shared" si="281"/>
        <v>Pass</v>
      </c>
      <c r="BL327" s="31" cm="1">
        <f t="array" ref="BL327">SUM(SUMIF(Survey!AO327:AP327,{"&gt;0","&lt;0"})*{1,-1})</f>
        <v>0</v>
      </c>
      <c r="BM327">
        <f t="shared" si="282"/>
        <v>0</v>
      </c>
      <c r="BN327">
        <f t="shared" si="283"/>
        <v>100</v>
      </c>
      <c r="BO327" s="118" t="str">
        <f t="shared" si="284"/>
        <v>Pass</v>
      </c>
      <c r="BP327">
        <f>IF(Survey!AQ327="No",0,1)</f>
        <v>1</v>
      </c>
      <c r="BQ327" s="207">
        <f>MOD((LEN(Survey!AQ327)+2),22)</f>
        <v>2</v>
      </c>
      <c r="BR327">
        <f>IF(Survey!AR327="No",0,1)</f>
        <v>1</v>
      </c>
      <c r="BS327" s="207">
        <f>MOD((LEN(Survey!AR327)+2),22)</f>
        <v>2</v>
      </c>
      <c r="BT327" s="114">
        <f>COUNTBLANK(Survey!$AQ327:$AS327)+COUNTBLANK(Survey!$AU327)</f>
        <v>4</v>
      </c>
      <c r="BU327" s="114">
        <f>IF(Survey!$I327="Yes",1,0)</f>
        <v>0</v>
      </c>
      <c r="BV327" s="114">
        <f>IF(OR(Survey!$M327="Mutual fund",Survey!$M327="Alternative mutual fund",Survey!$M327="Money market"),1,0)</f>
        <v>0</v>
      </c>
      <c r="BW327" s="119">
        <f>IF(OR(Survey!$M327="ETF",Survey!$M327="ETF, alternative mutual fund"),1,0)</f>
        <v>0</v>
      </c>
      <c r="BX327" s="16" t="str">
        <f t="shared" si="285"/>
        <v>Pass</v>
      </c>
      <c r="BY327" s="33">
        <f>IF(ISNUMBER(SEARCH("Other",Survey!$AS327)), 1, 0)</f>
        <v>0</v>
      </c>
      <c r="BZ327" s="58" t="b">
        <f>NOT(ISBLANK(Survey!$AT327))</f>
        <v>0</v>
      </c>
      <c r="CA327" s="16" t="str">
        <f t="shared" si="286"/>
        <v>Pass</v>
      </c>
      <c r="CB327" s="114">
        <f>IF(Survey!$BB327=0, 0,1)</f>
        <v>0</v>
      </c>
      <c r="CC327" s="58">
        <f>Survey!$AV327</f>
        <v>0</v>
      </c>
      <c r="CD327" s="58">
        <f>Survey!$BC327+Survey!$BD327+ABS(Survey!$BE327)-ABS(Survey!$BF327)-ABS(Survey!$BG327)-ABS(Survey!$BL327)</f>
        <v>0</v>
      </c>
      <c r="CE327" s="138">
        <f>Survey!BB327+(ABS(Survey!$BH327)-ABS(Survey!$BI327)+ABS(Survey!$BJ327)-ABS(Survey!$BK327))*0.5</f>
        <v>0</v>
      </c>
      <c r="CF327" s="58">
        <f t="shared" si="287"/>
        <v>0</v>
      </c>
      <c r="CG327" s="58">
        <f>IF(AND($CC327&gt;$CF327-0.2,$CC327&lt;$CF327+0.2,ISBLANK(Survey!$AV327)=FALSE),0,1)</f>
        <v>1</v>
      </c>
      <c r="CH327" s="133">
        <f>IF(ISBLANK(Survey!$AW327),1,0)</f>
        <v>1</v>
      </c>
      <c r="CI327" s="16" t="str">
        <f t="shared" si="288"/>
        <v>Pass</v>
      </c>
      <c r="CJ327" s="114">
        <f>IF(Survey!$BB327=0, 0,1)</f>
        <v>0</v>
      </c>
      <c r="CK327" s="58">
        <f>IF(AND(Survey!$AX327&gt;=0,Survey!$AX327&lt;=0.2,Survey!$AX327&lt;&gt;""),0,1)</f>
        <v>1</v>
      </c>
      <c r="CL327" s="114">
        <f>IF(ISBLANK(Survey!$AY327),1,0)</f>
        <v>1</v>
      </c>
      <c r="CM327" s="16" t="str">
        <f t="shared" si="289"/>
        <v>Fail</v>
      </c>
      <c r="CN327" s="133">
        <f>Survey!$AZ327</f>
        <v>0</v>
      </c>
      <c r="CO327" s="16" t="str">
        <f t="shared" si="290"/>
        <v>Pass</v>
      </c>
      <c r="CP327" s="31">
        <f>Survey!$BA327</f>
        <v>0</v>
      </c>
      <c r="CQ327" s="138">
        <f>Survey!$BB327+Survey!$BC327+Survey!$BD327+ABS(Survey!$BE327)-ABS(Survey!$BF327)-ABS(Survey!$BG327)+ABS(Survey!$BH327)-ABS(Survey!$BI327)+ABS(Survey!$BJ327)-ABS(Survey!$BK327)-ABS(Survey!$BL327)+Survey!$BM327</f>
        <v>0</v>
      </c>
      <c r="CR327" s="30">
        <f t="shared" si="291"/>
        <v>0</v>
      </c>
      <c r="CS327" s="17">
        <f t="shared" si="292"/>
        <v>0</v>
      </c>
      <c r="CT327" s="16" t="str">
        <f t="shared" si="293"/>
        <v>Pass</v>
      </c>
      <c r="CU327" s="33" t="b">
        <f>IF(ABS(Survey!$BM327)=0,TRUE,FALSE)</f>
        <v>1</v>
      </c>
      <c r="CV327" s="32" t="b">
        <f>NOT(ISBLANK(Survey!$BN327))</f>
        <v>0</v>
      </c>
      <c r="CW327" t="str">
        <f t="shared" si="294"/>
        <v>Fail</v>
      </c>
      <c r="CX327" s="25">
        <f>Survey!$BA327</f>
        <v>0</v>
      </c>
      <c r="CY327" s="25" cm="1">
        <f t="array" ref="CY327">SUM(SUMIF(Survey!BP327:BW327,{"&gt;0","&lt;0"})*{1,-1})-SUM(SUMIF(Survey!BY327:CF327,{"&gt;0","&lt;0"})*{1,-1})</f>
        <v>0</v>
      </c>
      <c r="CZ327" s="30" t="str">
        <f t="shared" si="295"/>
        <v>No holdings</v>
      </c>
      <c r="DA327">
        <f t="shared" si="296"/>
        <v>0</v>
      </c>
      <c r="DB327" s="16" t="str">
        <f t="shared" si="297"/>
        <v>Fail</v>
      </c>
      <c r="DC327" s="31">
        <f>Survey!$BA327</f>
        <v>0</v>
      </c>
      <c r="DD327" s="31" cm="1">
        <f t="array" ref="DD327">SUM(SUMIF(Survey!CH327:DA327,{"&gt;0","&lt;0"})*{1,-1})-SUM(SUMIF(Survey!DC327:DV327,{"&gt;0","&lt;0"})*{1,-1})</f>
        <v>0</v>
      </c>
      <c r="DE327" s="30" t="str">
        <f t="shared" si="298"/>
        <v>No holdings</v>
      </c>
      <c r="DF327" s="17">
        <f t="shared" si="299"/>
        <v>0</v>
      </c>
      <c r="DG327" s="16" t="str">
        <f t="shared" si="300"/>
        <v>Pass</v>
      </c>
      <c r="DH327" s="33" t="b">
        <f>IF(ABS(Survey!$DA327)=0,TRUE,FALSE)</f>
        <v>1</v>
      </c>
      <c r="DI327" s="32" t="b">
        <f>NOT(ISBLANK(Survey!$DB327))</f>
        <v>0</v>
      </c>
      <c r="DJ327" s="16" t="str">
        <f t="shared" si="301"/>
        <v>Pass</v>
      </c>
      <c r="DK327" s="33" t="b">
        <f>IF(ABS(Survey!$DV327)=0,TRUE,FALSE)</f>
        <v>1</v>
      </c>
      <c r="DL327" s="32" t="b">
        <f>NOT(ISBLANK(Survey!$DW327))</f>
        <v>0</v>
      </c>
      <c r="DM327" t="str">
        <f t="shared" si="302"/>
        <v>Pass</v>
      </c>
      <c r="DN327" s="25" cm="1">
        <f t="array" ref="DN327">SUM(SUMIF(Survey!CW327,{"&gt;0","&lt;0"})*{1,-1})+SUM(SUMIF(Survey!DR327,{"&gt;0","&lt;0"})*{1,-1})</f>
        <v>0</v>
      </c>
      <c r="DO327" s="25">
        <f>SUM(SUMIF(Survey!DY327:EE327,{"&gt;0","&lt;0"})*{1,-1})+SUM(SUMIF(Survey!EG327:EM327,{"&gt;0","&lt;0"})*{1,-1})</f>
        <v>0</v>
      </c>
      <c r="DP327">
        <f t="shared" si="303"/>
        <v>0</v>
      </c>
      <c r="DQ327">
        <f t="shared" si="304"/>
        <v>0</v>
      </c>
      <c r="DR327" s="16" t="str">
        <f t="shared" si="305"/>
        <v>Pass</v>
      </c>
      <c r="DS327" s="33" t="b">
        <f>IF(ABS(Survey!$EE327)=0,TRUE,FALSE)</f>
        <v>1</v>
      </c>
      <c r="DT327" s="32" t="b">
        <f>NOT(ISBLANK(Survey!EF327))</f>
        <v>0</v>
      </c>
      <c r="DU327" s="16" t="str">
        <f t="shared" si="306"/>
        <v>Pass</v>
      </c>
      <c r="DV327" s="33" t="b">
        <f>IF(ABS(Survey!$EM327)=0,TRUE,FALSE)</f>
        <v>1</v>
      </c>
      <c r="DW327" s="32" t="b">
        <f>NOT(ISBLANK(Survey!$EN327))</f>
        <v>0</v>
      </c>
      <c r="DX327" s="16" t="str">
        <f t="shared" si="307"/>
        <v>Fail</v>
      </c>
      <c r="DY327" s="31">
        <f>SUM(SUMIF(Survey!ET327:EV327,{"&gt;0","&lt;0"})*{1,-1})</f>
        <v>0</v>
      </c>
      <c r="DZ327">
        <f t="shared" si="308"/>
        <v>0</v>
      </c>
      <c r="EA327">
        <f t="shared" si="309"/>
        <v>100</v>
      </c>
      <c r="EB327" s="30" t="b">
        <f>IF(OR(Survey!$M327="ETF",Survey!$M327="ETF, alternative mutual fund",Survey!$M327="Closed-end", Survey!$M327="Split share corp"),TRUE,FALSE)</f>
        <v>0</v>
      </c>
      <c r="EC327" s="16" t="str">
        <f t="shared" si="310"/>
        <v>Fail</v>
      </c>
      <c r="ED327" s="31">
        <f>SUM(SUMIF(Survey!EX327:FD327,{"&gt;0","&lt;0"})*{1,-1})</f>
        <v>0</v>
      </c>
      <c r="EE327">
        <f t="shared" si="311"/>
        <v>0</v>
      </c>
      <c r="EF327" s="17">
        <f t="shared" si="312"/>
        <v>100</v>
      </c>
      <c r="EG327" s="16" t="str">
        <f t="shared" si="313"/>
        <v>Fail</v>
      </c>
      <c r="EH327" s="31">
        <f>SUM(SUMIF(Survey!FF327:FL327,{"&gt;0","&lt;0"})*{1,-1})</f>
        <v>0</v>
      </c>
      <c r="EI327">
        <f t="shared" si="314"/>
        <v>0</v>
      </c>
      <c r="EJ327" s="17">
        <f t="shared" si="315"/>
        <v>100</v>
      </c>
    </row>
    <row r="328" spans="1:140">
      <c r="A328">
        <v>328</v>
      </c>
      <c r="B328" t="str">
        <f t="shared" si="263"/>
        <v>Pass</v>
      </c>
      <c r="C328" t="str">
        <f>IF(COUNTBLANK(Survey!B328:FM328)=$C$2, "Pass", "Fail")</f>
        <v>Pass</v>
      </c>
      <c r="D328" s="16" t="str">
        <f t="shared" si="264"/>
        <v>Fail</v>
      </c>
      <c r="E328" t="str">
        <f>IF(OR(ISBLANK(Survey!AL328),COUNTIF(G328:BJ328,"Fail")),"Fail","Pass")</f>
        <v>Fail</v>
      </c>
      <c r="F328" s="265"/>
      <c r="G328" s="16" t="str">
        <f t="shared" si="265"/>
        <v>Fail</v>
      </c>
      <c r="H328" s="139">
        <f>COUNTBLANK(Survey!B328:D328)+COUNTBLANK(Survey!G328)+COUNTBLANK(Survey!I328)+COUNTBLANK(Survey!K328:M328)+COUNTBLANK(Survey!P328:Q328)+COUNTBLANK(Survey!T328:W328)+COUNTBLANK(Survey!Z328:AC328)+COUNTBLANK(Survey!AF328:AG328)+COUNTBLANK(Survey!AK328:AK328)</f>
        <v>21</v>
      </c>
      <c r="I328" t="str">
        <f t="shared" si="266"/>
        <v>Fail</v>
      </c>
      <c r="J328" t="b">
        <f>IF(Survey!E328="No",TRUE,FALSE)</f>
        <v>0</v>
      </c>
      <c r="K328" s="29" cm="1">
        <f t="array" ref="K328">IF(COUNTA(Survey!$E$4:$E$695)=1, 0, SUM(IF(COUNTIF(Survey!$E$4:$E$695, Survey!$E$4:$E$695)=1,1,0)))</f>
        <v>0</v>
      </c>
      <c r="L328" s="29">
        <f>LEN(Survey!E328)</f>
        <v>0</v>
      </c>
      <c r="M328" s="16" t="str">
        <f t="shared" si="267"/>
        <v>Fail</v>
      </c>
      <c r="N328" t="b">
        <f>IF(Survey!F328="No",TRUE,FALSE)</f>
        <v>0</v>
      </c>
      <c r="O328" t="b">
        <f>Survey!F328=Survey!E328</f>
        <v>1</v>
      </c>
      <c r="P328">
        <f>COUNTIF(Survey!$F$4:$F$695,Survey!F328)</f>
        <v>0</v>
      </c>
      <c r="Q328" s="28">
        <f>LEN(Survey!F328)</f>
        <v>0</v>
      </c>
      <c r="R328" s="16" t="str">
        <f t="shared" si="268"/>
        <v>Pass</v>
      </c>
      <c r="S328" s="29">
        <f>MOD((LEN(Survey!H328)+2),11)</f>
        <v>2</v>
      </c>
      <c r="T328">
        <f>COUNTIF(Survey!$H$4:$H$695,Survey!H328)</f>
        <v>0</v>
      </c>
      <c r="U328" s="28" t="str">
        <f>IF(Survey!$L328="Prospectus fund", "Yes", "No")</f>
        <v>No</v>
      </c>
      <c r="V328" s="16" t="str">
        <f t="shared" si="269"/>
        <v>Pass</v>
      </c>
      <c r="W328" s="29">
        <f>MOD((LEN(Survey!J328)+2),11)</f>
        <v>2</v>
      </c>
      <c r="X328">
        <f>COUNTIF(Survey!$J$4:$J$695,Survey!J328)</f>
        <v>0</v>
      </c>
      <c r="Y328" s="30" t="b">
        <f>IF(OR(Survey!$M328="ETF",Survey!$M328="ETF, alternative mutual fund",Survey!$M328="Closed-end", Survey!$M328="Split share corp", Survey!$I328="Yes"),TRUE,FALSE)</f>
        <v>0</v>
      </c>
      <c r="Z328" s="16" t="str">
        <f>IFERROR(IF(AND(OR(AC328=AD328,AD328 = "Either"),NOT(ISBLANK(Survey!K328))),"Pass","Fail"),"Pass")</f>
        <v>Fail</v>
      </c>
      <c r="AA328" s="31" cm="1">
        <f t="array" ref="AA328">SUM(SUMIF(Survey!CH328:DA328,{"&gt;0","&lt;0"})*{1,-1})</f>
        <v>0</v>
      </c>
      <c r="AB328" s="33" cm="1">
        <f t="array" ref="AB328">SUM(SUMIF(Survey!CK328,{"&gt;0","&lt;0"})*{1,-1})+SUM(SUMIF(Survey!CU328,{"&gt;0","&lt;0"})*{1,-1})</f>
        <v>0</v>
      </c>
      <c r="AC328" s="33">
        <f>Survey!K328</f>
        <v>0</v>
      </c>
      <c r="AD328" s="32" t="str">
        <f t="shared" si="270"/>
        <v>Either</v>
      </c>
      <c r="AE328" s="16" t="str">
        <f t="shared" si="271"/>
        <v>Fail</v>
      </c>
      <c r="AF328" s="58" cm="1">
        <f t="array" ref="AF328">SUM(SUMIF(Survey!CH328:DA328,{"&gt;0","&lt;0"})*{1,-1})+SUM(SUMIF(Survey!DC328:DV328,{"&gt;0","&lt;0"})*{1,-1})</f>
        <v>0</v>
      </c>
      <c r="AG328" s="58">
        <f>IFERROR(AF328/(Survey!$BA328),0)</f>
        <v>0</v>
      </c>
      <c r="AH328" s="104" t="b">
        <f>IF(OR(Survey!$M328="Alternative strategy or hedge",Survey!$M328="Private asset",Survey!$L328="Prospectus fund"),TRUE,FALSE)</f>
        <v>0</v>
      </c>
      <c r="AI328" s="104" t="b">
        <f>NOT(ISBLANK(Survey!$M328))</f>
        <v>0</v>
      </c>
      <c r="AJ328" s="16" t="str">
        <f t="shared" si="272"/>
        <v>Fail</v>
      </c>
      <c r="AK328" t="b">
        <f>IF(Survey!W328="No",TRUE,FALSE)</f>
        <v>0</v>
      </c>
      <c r="AL328" s="119">
        <f>MOD((LEN(Survey!W328)+2),22)</f>
        <v>2</v>
      </c>
      <c r="AM328" t="str">
        <f t="shared" si="273"/>
        <v>Pass</v>
      </c>
      <c r="AN328" s="33" t="b">
        <f>NOT(ISNUMBER(SEARCH("Other",Survey!$Q328)))</f>
        <v>1</v>
      </c>
      <c r="AO328" s="32" t="b">
        <f>NOT(ISBLANK(Survey!$R328))</f>
        <v>0</v>
      </c>
      <c r="AP328" s="16" t="str">
        <f t="shared" si="274"/>
        <v>Pass</v>
      </c>
      <c r="AQ328" s="114">
        <f>COUNTBLANK(Survey!$X328)</f>
        <v>1</v>
      </c>
      <c r="AR328" s="58">
        <f>IF(AND(Survey!L328&lt;&gt;"Exempt fund",OR(Survey!$M328="ETF",Survey!$M328="ETF, alternative mutual fund",Survey!$M328="Mutual fund",Survey!$M328="Alternative mutual fund",Survey!$M328="Money market")),1,0)</f>
        <v>0</v>
      </c>
      <c r="AS328" s="16" t="str">
        <f t="shared" si="275"/>
        <v>Pass</v>
      </c>
      <c r="AT328" s="33" t="b">
        <f>NOT(ISNUMBER(SEARCH("Yes",Survey!$AC328)))</f>
        <v>1</v>
      </c>
      <c r="AU328" s="32" t="b">
        <f>IF(COUNTBLANK(Survey!$AD328:$AE328)=0,TRUE, FALSE)</f>
        <v>0</v>
      </c>
      <c r="AV328" s="16" t="str">
        <f t="shared" si="276"/>
        <v>Pass</v>
      </c>
      <c r="AW328" s="33" t="b">
        <f>NOT(ISNUMBER(SEARCH("Yes",Survey!$AF328)))</f>
        <v>1</v>
      </c>
      <c r="AX328" s="32" t="b">
        <f>NOT(ISBLANK(Survey!$AH328))</f>
        <v>0</v>
      </c>
      <c r="AY328" s="16" t="str">
        <f t="shared" si="277"/>
        <v>Pass</v>
      </c>
      <c r="AZ328" s="33" t="b">
        <f>NOT(OR(ISNUMBER(SEARCH("Other",Survey!$AH328)),ISNUMBER(SEARCH("Multiple",Survey!$AH328))))</f>
        <v>1</v>
      </c>
      <c r="BA328" s="32" t="b">
        <f>NOT(ISBLANK(Survey!$AI328))</f>
        <v>0</v>
      </c>
      <c r="BB328" s="16" t="str">
        <f t="shared" si="278"/>
        <v>Fail</v>
      </c>
      <c r="BC328" s="114">
        <f>IF(ABS(Survey!$BA328)&gt;0, 1,0)</f>
        <v>0</v>
      </c>
      <c r="BD328" s="114">
        <f>IF(COUNTBLANK(Survey!$AL328)=0,1,0)</f>
        <v>0</v>
      </c>
      <c r="BE328" s="16" t="str">
        <f t="shared" si="279"/>
        <v>Pass</v>
      </c>
      <c r="BF328" s="114">
        <f>IF(ISBLANK(Survey!$AL328),0,1)</f>
        <v>0</v>
      </c>
      <c r="BG328" s="133">
        <f>COUNTBLANK(Survey!$AM328)</f>
        <v>1</v>
      </c>
      <c r="BH328" s="16" t="str">
        <f t="shared" si="280"/>
        <v>Pass</v>
      </c>
      <c r="BI328" s="114">
        <f>IF(OR(Survey!$AM328="Closed",ISBLANK(Survey!$AM328)),0,1)</f>
        <v>0</v>
      </c>
      <c r="BJ328" s="133">
        <f>IF(ISBLANK(Survey!$AN328),1,0)</f>
        <v>1</v>
      </c>
      <c r="BK328" s="118" t="str">
        <f t="shared" si="281"/>
        <v>Pass</v>
      </c>
      <c r="BL328" s="31" cm="1">
        <f t="array" ref="BL328">SUM(SUMIF(Survey!AO328:AP328,{"&gt;0","&lt;0"})*{1,-1})</f>
        <v>0</v>
      </c>
      <c r="BM328">
        <f t="shared" si="282"/>
        <v>0</v>
      </c>
      <c r="BN328">
        <f t="shared" si="283"/>
        <v>100</v>
      </c>
      <c r="BO328" s="118" t="str">
        <f t="shared" si="284"/>
        <v>Pass</v>
      </c>
      <c r="BP328">
        <f>IF(Survey!AQ328="No",0,1)</f>
        <v>1</v>
      </c>
      <c r="BQ328" s="207">
        <f>MOD((LEN(Survey!AQ328)+2),22)</f>
        <v>2</v>
      </c>
      <c r="BR328">
        <f>IF(Survey!AR328="No",0,1)</f>
        <v>1</v>
      </c>
      <c r="BS328" s="207">
        <f>MOD((LEN(Survey!AR328)+2),22)</f>
        <v>2</v>
      </c>
      <c r="BT328" s="114">
        <f>COUNTBLANK(Survey!$AQ328:$AS328)+COUNTBLANK(Survey!$AU328)</f>
        <v>4</v>
      </c>
      <c r="BU328" s="114">
        <f>IF(Survey!$I328="Yes",1,0)</f>
        <v>0</v>
      </c>
      <c r="BV328" s="114">
        <f>IF(OR(Survey!$M328="Mutual fund",Survey!$M328="Alternative mutual fund",Survey!$M328="Money market"),1,0)</f>
        <v>0</v>
      </c>
      <c r="BW328" s="119">
        <f>IF(OR(Survey!$M328="ETF",Survey!$M328="ETF, alternative mutual fund"),1,0)</f>
        <v>0</v>
      </c>
      <c r="BX328" s="16" t="str">
        <f t="shared" si="285"/>
        <v>Pass</v>
      </c>
      <c r="BY328" s="33">
        <f>IF(ISNUMBER(SEARCH("Other",Survey!$AS328)), 1, 0)</f>
        <v>0</v>
      </c>
      <c r="BZ328" s="58" t="b">
        <f>NOT(ISBLANK(Survey!$AT328))</f>
        <v>0</v>
      </c>
      <c r="CA328" s="16" t="str">
        <f t="shared" si="286"/>
        <v>Pass</v>
      </c>
      <c r="CB328" s="114">
        <f>IF(Survey!$BB328=0, 0,1)</f>
        <v>0</v>
      </c>
      <c r="CC328" s="58">
        <f>Survey!$AV328</f>
        <v>0</v>
      </c>
      <c r="CD328" s="58">
        <f>Survey!$BC328+Survey!$BD328+ABS(Survey!$BE328)-ABS(Survey!$BF328)-ABS(Survey!$BG328)-ABS(Survey!$BL328)</f>
        <v>0</v>
      </c>
      <c r="CE328" s="138">
        <f>Survey!BB328+(ABS(Survey!$BH328)-ABS(Survey!$BI328)+ABS(Survey!$BJ328)-ABS(Survey!$BK328))*0.5</f>
        <v>0</v>
      </c>
      <c r="CF328" s="58">
        <f t="shared" si="287"/>
        <v>0</v>
      </c>
      <c r="CG328" s="58">
        <f>IF(AND($CC328&gt;$CF328-0.2,$CC328&lt;$CF328+0.2,ISBLANK(Survey!$AV328)=FALSE),0,1)</f>
        <v>1</v>
      </c>
      <c r="CH328" s="133">
        <f>IF(ISBLANK(Survey!$AW328),1,0)</f>
        <v>1</v>
      </c>
      <c r="CI328" s="16" t="str">
        <f t="shared" si="288"/>
        <v>Pass</v>
      </c>
      <c r="CJ328" s="114">
        <f>IF(Survey!$BB328=0, 0,1)</f>
        <v>0</v>
      </c>
      <c r="CK328" s="58">
        <f>IF(AND(Survey!$AX328&gt;=0,Survey!$AX328&lt;=0.2,Survey!$AX328&lt;&gt;""),0,1)</f>
        <v>1</v>
      </c>
      <c r="CL328" s="114">
        <f>IF(ISBLANK(Survey!$AY328),1,0)</f>
        <v>1</v>
      </c>
      <c r="CM328" s="16" t="str">
        <f t="shared" si="289"/>
        <v>Fail</v>
      </c>
      <c r="CN328" s="133">
        <f>Survey!$AZ328</f>
        <v>0</v>
      </c>
      <c r="CO328" s="16" t="str">
        <f t="shared" si="290"/>
        <v>Pass</v>
      </c>
      <c r="CP328" s="31">
        <f>Survey!$BA328</f>
        <v>0</v>
      </c>
      <c r="CQ328" s="138">
        <f>Survey!$BB328+Survey!$BC328+Survey!$BD328+ABS(Survey!$BE328)-ABS(Survey!$BF328)-ABS(Survey!$BG328)+ABS(Survey!$BH328)-ABS(Survey!$BI328)+ABS(Survey!$BJ328)-ABS(Survey!$BK328)-ABS(Survey!$BL328)+Survey!$BM328</f>
        <v>0</v>
      </c>
      <c r="CR328" s="30">
        <f t="shared" si="291"/>
        <v>0</v>
      </c>
      <c r="CS328" s="17">
        <f t="shared" si="292"/>
        <v>0</v>
      </c>
      <c r="CT328" s="16" t="str">
        <f t="shared" si="293"/>
        <v>Pass</v>
      </c>
      <c r="CU328" s="33" t="b">
        <f>IF(ABS(Survey!$BM328)=0,TRUE,FALSE)</f>
        <v>1</v>
      </c>
      <c r="CV328" s="32" t="b">
        <f>NOT(ISBLANK(Survey!$BN328))</f>
        <v>0</v>
      </c>
      <c r="CW328" t="str">
        <f t="shared" si="294"/>
        <v>Fail</v>
      </c>
      <c r="CX328" s="25">
        <f>Survey!$BA328</f>
        <v>0</v>
      </c>
      <c r="CY328" s="25" cm="1">
        <f t="array" ref="CY328">SUM(SUMIF(Survey!BP328:BW328,{"&gt;0","&lt;0"})*{1,-1})-SUM(SUMIF(Survey!BY328:CF328,{"&gt;0","&lt;0"})*{1,-1})</f>
        <v>0</v>
      </c>
      <c r="CZ328" s="30" t="str">
        <f t="shared" si="295"/>
        <v>No holdings</v>
      </c>
      <c r="DA328">
        <f t="shared" si="296"/>
        <v>0</v>
      </c>
      <c r="DB328" s="16" t="str">
        <f t="shared" si="297"/>
        <v>Fail</v>
      </c>
      <c r="DC328" s="31">
        <f>Survey!$BA328</f>
        <v>0</v>
      </c>
      <c r="DD328" s="31" cm="1">
        <f t="array" ref="DD328">SUM(SUMIF(Survey!CH328:DA328,{"&gt;0","&lt;0"})*{1,-1})-SUM(SUMIF(Survey!DC328:DV328,{"&gt;0","&lt;0"})*{1,-1})</f>
        <v>0</v>
      </c>
      <c r="DE328" s="30" t="str">
        <f t="shared" si="298"/>
        <v>No holdings</v>
      </c>
      <c r="DF328" s="17">
        <f t="shared" si="299"/>
        <v>0</v>
      </c>
      <c r="DG328" s="16" t="str">
        <f t="shared" si="300"/>
        <v>Pass</v>
      </c>
      <c r="DH328" s="33" t="b">
        <f>IF(ABS(Survey!$DA328)=0,TRUE,FALSE)</f>
        <v>1</v>
      </c>
      <c r="DI328" s="32" t="b">
        <f>NOT(ISBLANK(Survey!$DB328))</f>
        <v>0</v>
      </c>
      <c r="DJ328" s="16" t="str">
        <f t="shared" si="301"/>
        <v>Pass</v>
      </c>
      <c r="DK328" s="33" t="b">
        <f>IF(ABS(Survey!$DV328)=0,TRUE,FALSE)</f>
        <v>1</v>
      </c>
      <c r="DL328" s="32" t="b">
        <f>NOT(ISBLANK(Survey!$DW328))</f>
        <v>0</v>
      </c>
      <c r="DM328" t="str">
        <f t="shared" si="302"/>
        <v>Pass</v>
      </c>
      <c r="DN328" s="25" cm="1">
        <f t="array" ref="DN328">SUM(SUMIF(Survey!CW328,{"&gt;0","&lt;0"})*{1,-1})+SUM(SUMIF(Survey!DR328,{"&gt;0","&lt;0"})*{1,-1})</f>
        <v>0</v>
      </c>
      <c r="DO328" s="25">
        <f>SUM(SUMIF(Survey!DY328:EE328,{"&gt;0","&lt;0"})*{1,-1})+SUM(SUMIF(Survey!EG328:EM328,{"&gt;0","&lt;0"})*{1,-1})</f>
        <v>0</v>
      </c>
      <c r="DP328">
        <f t="shared" si="303"/>
        <v>0</v>
      </c>
      <c r="DQ328">
        <f t="shared" si="304"/>
        <v>0</v>
      </c>
      <c r="DR328" s="16" t="str">
        <f t="shared" si="305"/>
        <v>Pass</v>
      </c>
      <c r="DS328" s="33" t="b">
        <f>IF(ABS(Survey!$EE328)=0,TRUE,FALSE)</f>
        <v>1</v>
      </c>
      <c r="DT328" s="32" t="b">
        <f>NOT(ISBLANK(Survey!EF328))</f>
        <v>0</v>
      </c>
      <c r="DU328" s="16" t="str">
        <f t="shared" si="306"/>
        <v>Pass</v>
      </c>
      <c r="DV328" s="33" t="b">
        <f>IF(ABS(Survey!$EM328)=0,TRUE,FALSE)</f>
        <v>1</v>
      </c>
      <c r="DW328" s="32" t="b">
        <f>NOT(ISBLANK(Survey!$EN328))</f>
        <v>0</v>
      </c>
      <c r="DX328" s="16" t="str">
        <f t="shared" si="307"/>
        <v>Fail</v>
      </c>
      <c r="DY328" s="31">
        <f>SUM(SUMIF(Survey!ET328:EV328,{"&gt;0","&lt;0"})*{1,-1})</f>
        <v>0</v>
      </c>
      <c r="DZ328">
        <f t="shared" si="308"/>
        <v>0</v>
      </c>
      <c r="EA328">
        <f t="shared" si="309"/>
        <v>100</v>
      </c>
      <c r="EB328" s="30" t="b">
        <f>IF(OR(Survey!$M328="ETF",Survey!$M328="ETF, alternative mutual fund",Survey!$M328="Closed-end", Survey!$M328="Split share corp"),TRUE,FALSE)</f>
        <v>0</v>
      </c>
      <c r="EC328" s="16" t="str">
        <f t="shared" si="310"/>
        <v>Fail</v>
      </c>
      <c r="ED328" s="31">
        <f>SUM(SUMIF(Survey!EX328:FD328,{"&gt;0","&lt;0"})*{1,-1})</f>
        <v>0</v>
      </c>
      <c r="EE328">
        <f t="shared" si="311"/>
        <v>0</v>
      </c>
      <c r="EF328" s="17">
        <f t="shared" si="312"/>
        <v>100</v>
      </c>
      <c r="EG328" s="16" t="str">
        <f t="shared" si="313"/>
        <v>Fail</v>
      </c>
      <c r="EH328" s="31">
        <f>SUM(SUMIF(Survey!FF328:FL328,{"&gt;0","&lt;0"})*{1,-1})</f>
        <v>0</v>
      </c>
      <c r="EI328">
        <f t="shared" si="314"/>
        <v>0</v>
      </c>
      <c r="EJ328" s="17">
        <f t="shared" si="315"/>
        <v>100</v>
      </c>
    </row>
    <row r="329" spans="1:140">
      <c r="A329">
        <v>329</v>
      </c>
      <c r="B329" t="str">
        <f t="shared" si="263"/>
        <v>Pass</v>
      </c>
      <c r="C329" t="str">
        <f>IF(COUNTBLANK(Survey!B329:FM329)=$C$2, "Pass", "Fail")</f>
        <v>Pass</v>
      </c>
      <c r="D329" s="16" t="str">
        <f t="shared" si="264"/>
        <v>Fail</v>
      </c>
      <c r="E329" t="str">
        <f>IF(OR(ISBLANK(Survey!AL329),COUNTIF(G329:BJ329,"Fail")),"Fail","Pass")</f>
        <v>Fail</v>
      </c>
      <c r="F329" s="265"/>
      <c r="G329" s="16" t="str">
        <f t="shared" si="265"/>
        <v>Fail</v>
      </c>
      <c r="H329" s="139">
        <f>COUNTBLANK(Survey!B329:D329)+COUNTBLANK(Survey!G329)+COUNTBLANK(Survey!I329)+COUNTBLANK(Survey!K329:M329)+COUNTBLANK(Survey!P329:Q329)+COUNTBLANK(Survey!T329:W329)+COUNTBLANK(Survey!Z329:AC329)+COUNTBLANK(Survey!AF329:AG329)+COUNTBLANK(Survey!AK329:AK329)</f>
        <v>21</v>
      </c>
      <c r="I329" t="str">
        <f t="shared" si="266"/>
        <v>Fail</v>
      </c>
      <c r="J329" t="b">
        <f>IF(Survey!E329="No",TRUE,FALSE)</f>
        <v>0</v>
      </c>
      <c r="K329" s="29" cm="1">
        <f t="array" ref="K329">IF(COUNTA(Survey!$E$4:$E$695)=1, 0, SUM(IF(COUNTIF(Survey!$E$4:$E$695, Survey!$E$4:$E$695)=1,1,0)))</f>
        <v>0</v>
      </c>
      <c r="L329" s="29">
        <f>LEN(Survey!E329)</f>
        <v>0</v>
      </c>
      <c r="M329" s="16" t="str">
        <f t="shared" si="267"/>
        <v>Fail</v>
      </c>
      <c r="N329" t="b">
        <f>IF(Survey!F329="No",TRUE,FALSE)</f>
        <v>0</v>
      </c>
      <c r="O329" t="b">
        <f>Survey!F329=Survey!E329</f>
        <v>1</v>
      </c>
      <c r="P329">
        <f>COUNTIF(Survey!$F$4:$F$695,Survey!F329)</f>
        <v>0</v>
      </c>
      <c r="Q329" s="28">
        <f>LEN(Survey!F329)</f>
        <v>0</v>
      </c>
      <c r="R329" s="16" t="str">
        <f t="shared" si="268"/>
        <v>Pass</v>
      </c>
      <c r="S329" s="29">
        <f>MOD((LEN(Survey!H329)+2),11)</f>
        <v>2</v>
      </c>
      <c r="T329">
        <f>COUNTIF(Survey!$H$4:$H$695,Survey!H329)</f>
        <v>0</v>
      </c>
      <c r="U329" s="28" t="str">
        <f>IF(Survey!$L329="Prospectus fund", "Yes", "No")</f>
        <v>No</v>
      </c>
      <c r="V329" s="16" t="str">
        <f t="shared" si="269"/>
        <v>Pass</v>
      </c>
      <c r="W329" s="29">
        <f>MOD((LEN(Survey!J329)+2),11)</f>
        <v>2</v>
      </c>
      <c r="X329">
        <f>COUNTIF(Survey!$J$4:$J$695,Survey!J329)</f>
        <v>0</v>
      </c>
      <c r="Y329" s="30" t="b">
        <f>IF(OR(Survey!$M329="ETF",Survey!$M329="ETF, alternative mutual fund",Survey!$M329="Closed-end", Survey!$M329="Split share corp", Survey!$I329="Yes"),TRUE,FALSE)</f>
        <v>0</v>
      </c>
      <c r="Z329" s="16" t="str">
        <f>IFERROR(IF(AND(OR(AC329=AD329,AD329 = "Either"),NOT(ISBLANK(Survey!K329))),"Pass","Fail"),"Pass")</f>
        <v>Fail</v>
      </c>
      <c r="AA329" s="31" cm="1">
        <f t="array" ref="AA329">SUM(SUMIF(Survey!CH329:DA329,{"&gt;0","&lt;0"})*{1,-1})</f>
        <v>0</v>
      </c>
      <c r="AB329" s="33" cm="1">
        <f t="array" ref="AB329">SUM(SUMIF(Survey!CK329,{"&gt;0","&lt;0"})*{1,-1})+SUM(SUMIF(Survey!CU329,{"&gt;0","&lt;0"})*{1,-1})</f>
        <v>0</v>
      </c>
      <c r="AC329" s="33">
        <f>Survey!K329</f>
        <v>0</v>
      </c>
      <c r="AD329" s="32" t="str">
        <f t="shared" si="270"/>
        <v>Either</v>
      </c>
      <c r="AE329" s="16" t="str">
        <f t="shared" si="271"/>
        <v>Fail</v>
      </c>
      <c r="AF329" s="58" cm="1">
        <f t="array" ref="AF329">SUM(SUMIF(Survey!CH329:DA329,{"&gt;0","&lt;0"})*{1,-1})+SUM(SUMIF(Survey!DC329:DV329,{"&gt;0","&lt;0"})*{1,-1})</f>
        <v>0</v>
      </c>
      <c r="AG329" s="58">
        <f>IFERROR(AF329/(Survey!$BA329),0)</f>
        <v>0</v>
      </c>
      <c r="AH329" s="104" t="b">
        <f>IF(OR(Survey!$M329="Alternative strategy or hedge",Survey!$M329="Private asset",Survey!$L329="Prospectus fund"),TRUE,FALSE)</f>
        <v>0</v>
      </c>
      <c r="AI329" s="104" t="b">
        <f>NOT(ISBLANK(Survey!$M329))</f>
        <v>0</v>
      </c>
      <c r="AJ329" s="16" t="str">
        <f t="shared" si="272"/>
        <v>Fail</v>
      </c>
      <c r="AK329" t="b">
        <f>IF(Survey!W329="No",TRUE,FALSE)</f>
        <v>0</v>
      </c>
      <c r="AL329" s="119">
        <f>MOD((LEN(Survey!W329)+2),22)</f>
        <v>2</v>
      </c>
      <c r="AM329" t="str">
        <f t="shared" si="273"/>
        <v>Pass</v>
      </c>
      <c r="AN329" s="33" t="b">
        <f>NOT(ISNUMBER(SEARCH("Other",Survey!$Q329)))</f>
        <v>1</v>
      </c>
      <c r="AO329" s="32" t="b">
        <f>NOT(ISBLANK(Survey!$R329))</f>
        <v>0</v>
      </c>
      <c r="AP329" s="16" t="str">
        <f t="shared" si="274"/>
        <v>Pass</v>
      </c>
      <c r="AQ329" s="114">
        <f>COUNTBLANK(Survey!$X329)</f>
        <v>1</v>
      </c>
      <c r="AR329" s="58">
        <f>IF(AND(Survey!L329&lt;&gt;"Exempt fund",OR(Survey!$M329="ETF",Survey!$M329="ETF, alternative mutual fund",Survey!$M329="Mutual fund",Survey!$M329="Alternative mutual fund",Survey!$M329="Money market")),1,0)</f>
        <v>0</v>
      </c>
      <c r="AS329" s="16" t="str">
        <f t="shared" si="275"/>
        <v>Pass</v>
      </c>
      <c r="AT329" s="33" t="b">
        <f>NOT(ISNUMBER(SEARCH("Yes",Survey!$AC329)))</f>
        <v>1</v>
      </c>
      <c r="AU329" s="32" t="b">
        <f>IF(COUNTBLANK(Survey!$AD329:$AE329)=0,TRUE, FALSE)</f>
        <v>0</v>
      </c>
      <c r="AV329" s="16" t="str">
        <f t="shared" si="276"/>
        <v>Pass</v>
      </c>
      <c r="AW329" s="33" t="b">
        <f>NOT(ISNUMBER(SEARCH("Yes",Survey!$AF329)))</f>
        <v>1</v>
      </c>
      <c r="AX329" s="32" t="b">
        <f>NOT(ISBLANK(Survey!$AH329))</f>
        <v>0</v>
      </c>
      <c r="AY329" s="16" t="str">
        <f t="shared" si="277"/>
        <v>Pass</v>
      </c>
      <c r="AZ329" s="33" t="b">
        <f>NOT(OR(ISNUMBER(SEARCH("Other",Survey!$AH329)),ISNUMBER(SEARCH("Multiple",Survey!$AH329))))</f>
        <v>1</v>
      </c>
      <c r="BA329" s="32" t="b">
        <f>NOT(ISBLANK(Survey!$AI329))</f>
        <v>0</v>
      </c>
      <c r="BB329" s="16" t="str">
        <f t="shared" si="278"/>
        <v>Fail</v>
      </c>
      <c r="BC329" s="114">
        <f>IF(ABS(Survey!$BA329)&gt;0, 1,0)</f>
        <v>0</v>
      </c>
      <c r="BD329" s="114">
        <f>IF(COUNTBLANK(Survey!$AL329)=0,1,0)</f>
        <v>0</v>
      </c>
      <c r="BE329" s="16" t="str">
        <f t="shared" si="279"/>
        <v>Pass</v>
      </c>
      <c r="BF329" s="114">
        <f>IF(ISBLANK(Survey!$AL329),0,1)</f>
        <v>0</v>
      </c>
      <c r="BG329" s="133">
        <f>COUNTBLANK(Survey!$AM329)</f>
        <v>1</v>
      </c>
      <c r="BH329" s="16" t="str">
        <f t="shared" si="280"/>
        <v>Pass</v>
      </c>
      <c r="BI329" s="114">
        <f>IF(OR(Survey!$AM329="Closed",ISBLANK(Survey!$AM329)),0,1)</f>
        <v>0</v>
      </c>
      <c r="BJ329" s="133">
        <f>IF(ISBLANK(Survey!$AN329),1,0)</f>
        <v>1</v>
      </c>
      <c r="BK329" s="118" t="str">
        <f t="shared" si="281"/>
        <v>Pass</v>
      </c>
      <c r="BL329" s="31" cm="1">
        <f t="array" ref="BL329">SUM(SUMIF(Survey!AO329:AP329,{"&gt;0","&lt;0"})*{1,-1})</f>
        <v>0</v>
      </c>
      <c r="BM329">
        <f t="shared" si="282"/>
        <v>0</v>
      </c>
      <c r="BN329">
        <f t="shared" si="283"/>
        <v>100</v>
      </c>
      <c r="BO329" s="118" t="str">
        <f t="shared" si="284"/>
        <v>Pass</v>
      </c>
      <c r="BP329">
        <f>IF(Survey!AQ329="No",0,1)</f>
        <v>1</v>
      </c>
      <c r="BQ329" s="207">
        <f>MOD((LEN(Survey!AQ329)+2),22)</f>
        <v>2</v>
      </c>
      <c r="BR329">
        <f>IF(Survey!AR329="No",0,1)</f>
        <v>1</v>
      </c>
      <c r="BS329" s="207">
        <f>MOD((LEN(Survey!AR329)+2),22)</f>
        <v>2</v>
      </c>
      <c r="BT329" s="114">
        <f>COUNTBLANK(Survey!$AQ329:$AS329)+COUNTBLANK(Survey!$AU329)</f>
        <v>4</v>
      </c>
      <c r="BU329" s="114">
        <f>IF(Survey!$I329="Yes",1,0)</f>
        <v>0</v>
      </c>
      <c r="BV329" s="114">
        <f>IF(OR(Survey!$M329="Mutual fund",Survey!$M329="Alternative mutual fund",Survey!$M329="Money market"),1,0)</f>
        <v>0</v>
      </c>
      <c r="BW329" s="119">
        <f>IF(OR(Survey!$M329="ETF",Survey!$M329="ETF, alternative mutual fund"),1,0)</f>
        <v>0</v>
      </c>
      <c r="BX329" s="16" t="str">
        <f t="shared" si="285"/>
        <v>Pass</v>
      </c>
      <c r="BY329" s="33">
        <f>IF(ISNUMBER(SEARCH("Other",Survey!$AS329)), 1, 0)</f>
        <v>0</v>
      </c>
      <c r="BZ329" s="58" t="b">
        <f>NOT(ISBLANK(Survey!$AT329))</f>
        <v>0</v>
      </c>
      <c r="CA329" s="16" t="str">
        <f t="shared" si="286"/>
        <v>Pass</v>
      </c>
      <c r="CB329" s="114">
        <f>IF(Survey!$BB329=0, 0,1)</f>
        <v>0</v>
      </c>
      <c r="CC329" s="58">
        <f>Survey!$AV329</f>
        <v>0</v>
      </c>
      <c r="CD329" s="58">
        <f>Survey!$BC329+Survey!$BD329+ABS(Survey!$BE329)-ABS(Survey!$BF329)-ABS(Survey!$BG329)-ABS(Survey!$BL329)</f>
        <v>0</v>
      </c>
      <c r="CE329" s="138">
        <f>Survey!BB329+(ABS(Survey!$BH329)-ABS(Survey!$BI329)+ABS(Survey!$BJ329)-ABS(Survey!$BK329))*0.5</f>
        <v>0</v>
      </c>
      <c r="CF329" s="58">
        <f t="shared" si="287"/>
        <v>0</v>
      </c>
      <c r="CG329" s="58">
        <f>IF(AND($CC329&gt;$CF329-0.2,$CC329&lt;$CF329+0.2,ISBLANK(Survey!$AV329)=FALSE),0,1)</f>
        <v>1</v>
      </c>
      <c r="CH329" s="133">
        <f>IF(ISBLANK(Survey!$AW329),1,0)</f>
        <v>1</v>
      </c>
      <c r="CI329" s="16" t="str">
        <f t="shared" si="288"/>
        <v>Pass</v>
      </c>
      <c r="CJ329" s="114">
        <f>IF(Survey!$BB329=0, 0,1)</f>
        <v>0</v>
      </c>
      <c r="CK329" s="58">
        <f>IF(AND(Survey!$AX329&gt;=0,Survey!$AX329&lt;=0.2,Survey!$AX329&lt;&gt;""),0,1)</f>
        <v>1</v>
      </c>
      <c r="CL329" s="114">
        <f>IF(ISBLANK(Survey!$AY329),1,0)</f>
        <v>1</v>
      </c>
      <c r="CM329" s="16" t="str">
        <f t="shared" si="289"/>
        <v>Fail</v>
      </c>
      <c r="CN329" s="133">
        <f>Survey!$AZ329</f>
        <v>0</v>
      </c>
      <c r="CO329" s="16" t="str">
        <f t="shared" si="290"/>
        <v>Pass</v>
      </c>
      <c r="CP329" s="31">
        <f>Survey!$BA329</f>
        <v>0</v>
      </c>
      <c r="CQ329" s="138">
        <f>Survey!$BB329+Survey!$BC329+Survey!$BD329+ABS(Survey!$BE329)-ABS(Survey!$BF329)-ABS(Survey!$BG329)+ABS(Survey!$BH329)-ABS(Survey!$BI329)+ABS(Survey!$BJ329)-ABS(Survey!$BK329)-ABS(Survey!$BL329)+Survey!$BM329</f>
        <v>0</v>
      </c>
      <c r="CR329" s="30">
        <f t="shared" si="291"/>
        <v>0</v>
      </c>
      <c r="CS329" s="17">
        <f t="shared" si="292"/>
        <v>0</v>
      </c>
      <c r="CT329" s="16" t="str">
        <f t="shared" si="293"/>
        <v>Pass</v>
      </c>
      <c r="CU329" s="33" t="b">
        <f>IF(ABS(Survey!$BM329)=0,TRUE,FALSE)</f>
        <v>1</v>
      </c>
      <c r="CV329" s="32" t="b">
        <f>NOT(ISBLANK(Survey!$BN329))</f>
        <v>0</v>
      </c>
      <c r="CW329" t="str">
        <f t="shared" si="294"/>
        <v>Fail</v>
      </c>
      <c r="CX329" s="25">
        <f>Survey!$BA329</f>
        <v>0</v>
      </c>
      <c r="CY329" s="25" cm="1">
        <f t="array" ref="CY329">SUM(SUMIF(Survey!BP329:BW329,{"&gt;0","&lt;0"})*{1,-1})-SUM(SUMIF(Survey!BY329:CF329,{"&gt;0","&lt;0"})*{1,-1})</f>
        <v>0</v>
      </c>
      <c r="CZ329" s="30" t="str">
        <f t="shared" si="295"/>
        <v>No holdings</v>
      </c>
      <c r="DA329">
        <f t="shared" si="296"/>
        <v>0</v>
      </c>
      <c r="DB329" s="16" t="str">
        <f t="shared" si="297"/>
        <v>Fail</v>
      </c>
      <c r="DC329" s="31">
        <f>Survey!$BA329</f>
        <v>0</v>
      </c>
      <c r="DD329" s="31" cm="1">
        <f t="array" ref="DD329">SUM(SUMIF(Survey!CH329:DA329,{"&gt;0","&lt;0"})*{1,-1})-SUM(SUMIF(Survey!DC329:DV329,{"&gt;0","&lt;0"})*{1,-1})</f>
        <v>0</v>
      </c>
      <c r="DE329" s="30" t="str">
        <f t="shared" si="298"/>
        <v>No holdings</v>
      </c>
      <c r="DF329" s="17">
        <f t="shared" si="299"/>
        <v>0</v>
      </c>
      <c r="DG329" s="16" t="str">
        <f t="shared" si="300"/>
        <v>Pass</v>
      </c>
      <c r="DH329" s="33" t="b">
        <f>IF(ABS(Survey!$DA329)=0,TRUE,FALSE)</f>
        <v>1</v>
      </c>
      <c r="DI329" s="32" t="b">
        <f>NOT(ISBLANK(Survey!$DB329))</f>
        <v>0</v>
      </c>
      <c r="DJ329" s="16" t="str">
        <f t="shared" si="301"/>
        <v>Pass</v>
      </c>
      <c r="DK329" s="33" t="b">
        <f>IF(ABS(Survey!$DV329)=0,TRUE,FALSE)</f>
        <v>1</v>
      </c>
      <c r="DL329" s="32" t="b">
        <f>NOT(ISBLANK(Survey!$DW329))</f>
        <v>0</v>
      </c>
      <c r="DM329" t="str">
        <f t="shared" si="302"/>
        <v>Pass</v>
      </c>
      <c r="DN329" s="25" cm="1">
        <f t="array" ref="DN329">SUM(SUMIF(Survey!CW329,{"&gt;0","&lt;0"})*{1,-1})+SUM(SUMIF(Survey!DR329,{"&gt;0","&lt;0"})*{1,-1})</f>
        <v>0</v>
      </c>
      <c r="DO329" s="25">
        <f>SUM(SUMIF(Survey!DY329:EE329,{"&gt;0","&lt;0"})*{1,-1})+SUM(SUMIF(Survey!EG329:EM329,{"&gt;0","&lt;0"})*{1,-1})</f>
        <v>0</v>
      </c>
      <c r="DP329">
        <f t="shared" si="303"/>
        <v>0</v>
      </c>
      <c r="DQ329">
        <f t="shared" si="304"/>
        <v>0</v>
      </c>
      <c r="DR329" s="16" t="str">
        <f t="shared" si="305"/>
        <v>Pass</v>
      </c>
      <c r="DS329" s="33" t="b">
        <f>IF(ABS(Survey!$EE329)=0,TRUE,FALSE)</f>
        <v>1</v>
      </c>
      <c r="DT329" s="32" t="b">
        <f>NOT(ISBLANK(Survey!EF329))</f>
        <v>0</v>
      </c>
      <c r="DU329" s="16" t="str">
        <f t="shared" si="306"/>
        <v>Pass</v>
      </c>
      <c r="DV329" s="33" t="b">
        <f>IF(ABS(Survey!$EM329)=0,TRUE,FALSE)</f>
        <v>1</v>
      </c>
      <c r="DW329" s="32" t="b">
        <f>NOT(ISBLANK(Survey!$EN329))</f>
        <v>0</v>
      </c>
      <c r="DX329" s="16" t="str">
        <f t="shared" si="307"/>
        <v>Fail</v>
      </c>
      <c r="DY329" s="31">
        <f>SUM(SUMIF(Survey!ET329:EV329,{"&gt;0","&lt;0"})*{1,-1})</f>
        <v>0</v>
      </c>
      <c r="DZ329">
        <f t="shared" si="308"/>
        <v>0</v>
      </c>
      <c r="EA329">
        <f t="shared" si="309"/>
        <v>100</v>
      </c>
      <c r="EB329" s="30" t="b">
        <f>IF(OR(Survey!$M329="ETF",Survey!$M329="ETF, alternative mutual fund",Survey!$M329="Closed-end", Survey!$M329="Split share corp"),TRUE,FALSE)</f>
        <v>0</v>
      </c>
      <c r="EC329" s="16" t="str">
        <f t="shared" si="310"/>
        <v>Fail</v>
      </c>
      <c r="ED329" s="31">
        <f>SUM(SUMIF(Survey!EX329:FD329,{"&gt;0","&lt;0"})*{1,-1})</f>
        <v>0</v>
      </c>
      <c r="EE329">
        <f t="shared" si="311"/>
        <v>0</v>
      </c>
      <c r="EF329" s="17">
        <f t="shared" si="312"/>
        <v>100</v>
      </c>
      <c r="EG329" s="16" t="str">
        <f t="shared" si="313"/>
        <v>Fail</v>
      </c>
      <c r="EH329" s="31">
        <f>SUM(SUMIF(Survey!FF329:FL329,{"&gt;0","&lt;0"})*{1,-1})</f>
        <v>0</v>
      </c>
      <c r="EI329">
        <f t="shared" si="314"/>
        <v>0</v>
      </c>
      <c r="EJ329" s="17">
        <f t="shared" si="315"/>
        <v>100</v>
      </c>
    </row>
    <row r="330" spans="1:140">
      <c r="A330">
        <v>330</v>
      </c>
      <c r="B330" t="str">
        <f t="shared" si="263"/>
        <v>Pass</v>
      </c>
      <c r="C330" t="str">
        <f>IF(COUNTBLANK(Survey!B330:FM330)=$C$2, "Pass", "Fail")</f>
        <v>Pass</v>
      </c>
      <c r="D330" s="16" t="str">
        <f t="shared" si="264"/>
        <v>Fail</v>
      </c>
      <c r="E330" t="str">
        <f>IF(OR(ISBLANK(Survey!AL330),COUNTIF(G330:BJ330,"Fail")),"Fail","Pass")</f>
        <v>Fail</v>
      </c>
      <c r="F330" s="265"/>
      <c r="G330" s="16" t="str">
        <f t="shared" si="265"/>
        <v>Fail</v>
      </c>
      <c r="H330" s="139">
        <f>COUNTBLANK(Survey!B330:D330)+COUNTBLANK(Survey!G330)+COUNTBLANK(Survey!I330)+COUNTBLANK(Survey!K330:M330)+COUNTBLANK(Survey!P330:Q330)+COUNTBLANK(Survey!T330:W330)+COUNTBLANK(Survey!Z330:AC330)+COUNTBLANK(Survey!AF330:AG330)+COUNTBLANK(Survey!AK330:AK330)</f>
        <v>21</v>
      </c>
      <c r="I330" t="str">
        <f t="shared" si="266"/>
        <v>Fail</v>
      </c>
      <c r="J330" t="b">
        <f>IF(Survey!E330="No",TRUE,FALSE)</f>
        <v>0</v>
      </c>
      <c r="K330" s="29" cm="1">
        <f t="array" ref="K330">IF(COUNTA(Survey!$E$4:$E$695)=1, 0, SUM(IF(COUNTIF(Survey!$E$4:$E$695, Survey!$E$4:$E$695)=1,1,0)))</f>
        <v>0</v>
      </c>
      <c r="L330" s="29">
        <f>LEN(Survey!E330)</f>
        <v>0</v>
      </c>
      <c r="M330" s="16" t="str">
        <f t="shared" si="267"/>
        <v>Fail</v>
      </c>
      <c r="N330" t="b">
        <f>IF(Survey!F330="No",TRUE,FALSE)</f>
        <v>0</v>
      </c>
      <c r="O330" t="b">
        <f>Survey!F330=Survey!E330</f>
        <v>1</v>
      </c>
      <c r="P330">
        <f>COUNTIF(Survey!$F$4:$F$695,Survey!F330)</f>
        <v>0</v>
      </c>
      <c r="Q330" s="28">
        <f>LEN(Survey!F330)</f>
        <v>0</v>
      </c>
      <c r="R330" s="16" t="str">
        <f t="shared" si="268"/>
        <v>Pass</v>
      </c>
      <c r="S330" s="29">
        <f>MOD((LEN(Survey!H330)+2),11)</f>
        <v>2</v>
      </c>
      <c r="T330">
        <f>COUNTIF(Survey!$H$4:$H$695,Survey!H330)</f>
        <v>0</v>
      </c>
      <c r="U330" s="28" t="str">
        <f>IF(Survey!$L330="Prospectus fund", "Yes", "No")</f>
        <v>No</v>
      </c>
      <c r="V330" s="16" t="str">
        <f t="shared" si="269"/>
        <v>Pass</v>
      </c>
      <c r="W330" s="29">
        <f>MOD((LEN(Survey!J330)+2),11)</f>
        <v>2</v>
      </c>
      <c r="X330">
        <f>COUNTIF(Survey!$J$4:$J$695,Survey!J330)</f>
        <v>0</v>
      </c>
      <c r="Y330" s="30" t="b">
        <f>IF(OR(Survey!$M330="ETF",Survey!$M330="ETF, alternative mutual fund",Survey!$M330="Closed-end", Survey!$M330="Split share corp", Survey!$I330="Yes"),TRUE,FALSE)</f>
        <v>0</v>
      </c>
      <c r="Z330" s="16" t="str">
        <f>IFERROR(IF(AND(OR(AC330=AD330,AD330 = "Either"),NOT(ISBLANK(Survey!K330))),"Pass","Fail"),"Pass")</f>
        <v>Fail</v>
      </c>
      <c r="AA330" s="31" cm="1">
        <f t="array" ref="AA330">SUM(SUMIF(Survey!CH330:DA330,{"&gt;0","&lt;0"})*{1,-1})</f>
        <v>0</v>
      </c>
      <c r="AB330" s="33" cm="1">
        <f t="array" ref="AB330">SUM(SUMIF(Survey!CK330,{"&gt;0","&lt;0"})*{1,-1})+SUM(SUMIF(Survey!CU330,{"&gt;0","&lt;0"})*{1,-1})</f>
        <v>0</v>
      </c>
      <c r="AC330" s="33">
        <f>Survey!K330</f>
        <v>0</v>
      </c>
      <c r="AD330" s="32" t="str">
        <f t="shared" si="270"/>
        <v>Either</v>
      </c>
      <c r="AE330" s="16" t="str">
        <f t="shared" si="271"/>
        <v>Fail</v>
      </c>
      <c r="AF330" s="58" cm="1">
        <f t="array" ref="AF330">SUM(SUMIF(Survey!CH330:DA330,{"&gt;0","&lt;0"})*{1,-1})+SUM(SUMIF(Survey!DC330:DV330,{"&gt;0","&lt;0"})*{1,-1})</f>
        <v>0</v>
      </c>
      <c r="AG330" s="58">
        <f>IFERROR(AF330/(Survey!$BA330),0)</f>
        <v>0</v>
      </c>
      <c r="AH330" s="104" t="b">
        <f>IF(OR(Survey!$M330="Alternative strategy or hedge",Survey!$M330="Private asset",Survey!$L330="Prospectus fund"),TRUE,FALSE)</f>
        <v>0</v>
      </c>
      <c r="AI330" s="104" t="b">
        <f>NOT(ISBLANK(Survey!$M330))</f>
        <v>0</v>
      </c>
      <c r="AJ330" s="16" t="str">
        <f t="shared" si="272"/>
        <v>Fail</v>
      </c>
      <c r="AK330" t="b">
        <f>IF(Survey!W330="No",TRUE,FALSE)</f>
        <v>0</v>
      </c>
      <c r="AL330" s="119">
        <f>MOD((LEN(Survey!W330)+2),22)</f>
        <v>2</v>
      </c>
      <c r="AM330" t="str">
        <f t="shared" si="273"/>
        <v>Pass</v>
      </c>
      <c r="AN330" s="33" t="b">
        <f>NOT(ISNUMBER(SEARCH("Other",Survey!$Q330)))</f>
        <v>1</v>
      </c>
      <c r="AO330" s="32" t="b">
        <f>NOT(ISBLANK(Survey!$R330))</f>
        <v>0</v>
      </c>
      <c r="AP330" s="16" t="str">
        <f t="shared" si="274"/>
        <v>Pass</v>
      </c>
      <c r="AQ330" s="114">
        <f>COUNTBLANK(Survey!$X330)</f>
        <v>1</v>
      </c>
      <c r="AR330" s="58">
        <f>IF(AND(Survey!L330&lt;&gt;"Exempt fund",OR(Survey!$M330="ETF",Survey!$M330="ETF, alternative mutual fund",Survey!$M330="Mutual fund",Survey!$M330="Alternative mutual fund",Survey!$M330="Money market")),1,0)</f>
        <v>0</v>
      </c>
      <c r="AS330" s="16" t="str">
        <f t="shared" si="275"/>
        <v>Pass</v>
      </c>
      <c r="AT330" s="33" t="b">
        <f>NOT(ISNUMBER(SEARCH("Yes",Survey!$AC330)))</f>
        <v>1</v>
      </c>
      <c r="AU330" s="32" t="b">
        <f>IF(COUNTBLANK(Survey!$AD330:$AE330)=0,TRUE, FALSE)</f>
        <v>0</v>
      </c>
      <c r="AV330" s="16" t="str">
        <f t="shared" si="276"/>
        <v>Pass</v>
      </c>
      <c r="AW330" s="33" t="b">
        <f>NOT(ISNUMBER(SEARCH("Yes",Survey!$AF330)))</f>
        <v>1</v>
      </c>
      <c r="AX330" s="32" t="b">
        <f>NOT(ISBLANK(Survey!$AH330))</f>
        <v>0</v>
      </c>
      <c r="AY330" s="16" t="str">
        <f t="shared" si="277"/>
        <v>Pass</v>
      </c>
      <c r="AZ330" s="33" t="b">
        <f>NOT(OR(ISNUMBER(SEARCH("Other",Survey!$AH330)),ISNUMBER(SEARCH("Multiple",Survey!$AH330))))</f>
        <v>1</v>
      </c>
      <c r="BA330" s="32" t="b">
        <f>NOT(ISBLANK(Survey!$AI330))</f>
        <v>0</v>
      </c>
      <c r="BB330" s="16" t="str">
        <f t="shared" si="278"/>
        <v>Fail</v>
      </c>
      <c r="BC330" s="114">
        <f>IF(ABS(Survey!$BA330)&gt;0, 1,0)</f>
        <v>0</v>
      </c>
      <c r="BD330" s="114">
        <f>IF(COUNTBLANK(Survey!$AL330)=0,1,0)</f>
        <v>0</v>
      </c>
      <c r="BE330" s="16" t="str">
        <f t="shared" si="279"/>
        <v>Pass</v>
      </c>
      <c r="BF330" s="114">
        <f>IF(ISBLANK(Survey!$AL330),0,1)</f>
        <v>0</v>
      </c>
      <c r="BG330" s="133">
        <f>COUNTBLANK(Survey!$AM330)</f>
        <v>1</v>
      </c>
      <c r="BH330" s="16" t="str">
        <f t="shared" si="280"/>
        <v>Pass</v>
      </c>
      <c r="BI330" s="114">
        <f>IF(OR(Survey!$AM330="Closed",ISBLANK(Survey!$AM330)),0,1)</f>
        <v>0</v>
      </c>
      <c r="BJ330" s="133">
        <f>IF(ISBLANK(Survey!$AN330),1,0)</f>
        <v>1</v>
      </c>
      <c r="BK330" s="118" t="str">
        <f t="shared" si="281"/>
        <v>Pass</v>
      </c>
      <c r="BL330" s="31" cm="1">
        <f t="array" ref="BL330">SUM(SUMIF(Survey!AO330:AP330,{"&gt;0","&lt;0"})*{1,-1})</f>
        <v>0</v>
      </c>
      <c r="BM330">
        <f t="shared" si="282"/>
        <v>0</v>
      </c>
      <c r="BN330">
        <f t="shared" si="283"/>
        <v>100</v>
      </c>
      <c r="BO330" s="118" t="str">
        <f t="shared" si="284"/>
        <v>Pass</v>
      </c>
      <c r="BP330">
        <f>IF(Survey!AQ330="No",0,1)</f>
        <v>1</v>
      </c>
      <c r="BQ330" s="207">
        <f>MOD((LEN(Survey!AQ330)+2),22)</f>
        <v>2</v>
      </c>
      <c r="BR330">
        <f>IF(Survey!AR330="No",0,1)</f>
        <v>1</v>
      </c>
      <c r="BS330" s="207">
        <f>MOD((LEN(Survey!AR330)+2),22)</f>
        <v>2</v>
      </c>
      <c r="BT330" s="114">
        <f>COUNTBLANK(Survey!$AQ330:$AS330)+COUNTBLANK(Survey!$AU330)</f>
        <v>4</v>
      </c>
      <c r="BU330" s="114">
        <f>IF(Survey!$I330="Yes",1,0)</f>
        <v>0</v>
      </c>
      <c r="BV330" s="114">
        <f>IF(OR(Survey!$M330="Mutual fund",Survey!$M330="Alternative mutual fund",Survey!$M330="Money market"),1,0)</f>
        <v>0</v>
      </c>
      <c r="BW330" s="119">
        <f>IF(OR(Survey!$M330="ETF",Survey!$M330="ETF, alternative mutual fund"),1,0)</f>
        <v>0</v>
      </c>
      <c r="BX330" s="16" t="str">
        <f t="shared" si="285"/>
        <v>Pass</v>
      </c>
      <c r="BY330" s="33">
        <f>IF(ISNUMBER(SEARCH("Other",Survey!$AS330)), 1, 0)</f>
        <v>0</v>
      </c>
      <c r="BZ330" s="58" t="b">
        <f>NOT(ISBLANK(Survey!$AT330))</f>
        <v>0</v>
      </c>
      <c r="CA330" s="16" t="str">
        <f t="shared" si="286"/>
        <v>Pass</v>
      </c>
      <c r="CB330" s="114">
        <f>IF(Survey!$BB330=0, 0,1)</f>
        <v>0</v>
      </c>
      <c r="CC330" s="58">
        <f>Survey!$AV330</f>
        <v>0</v>
      </c>
      <c r="CD330" s="58">
        <f>Survey!$BC330+Survey!$BD330+ABS(Survey!$BE330)-ABS(Survey!$BF330)-ABS(Survey!$BG330)-ABS(Survey!$BL330)</f>
        <v>0</v>
      </c>
      <c r="CE330" s="138">
        <f>Survey!BB330+(ABS(Survey!$BH330)-ABS(Survey!$BI330)+ABS(Survey!$BJ330)-ABS(Survey!$BK330))*0.5</f>
        <v>0</v>
      </c>
      <c r="CF330" s="58">
        <f t="shared" si="287"/>
        <v>0</v>
      </c>
      <c r="CG330" s="58">
        <f>IF(AND($CC330&gt;$CF330-0.2,$CC330&lt;$CF330+0.2,ISBLANK(Survey!$AV330)=FALSE),0,1)</f>
        <v>1</v>
      </c>
      <c r="CH330" s="133">
        <f>IF(ISBLANK(Survey!$AW330),1,0)</f>
        <v>1</v>
      </c>
      <c r="CI330" s="16" t="str">
        <f t="shared" si="288"/>
        <v>Pass</v>
      </c>
      <c r="CJ330" s="114">
        <f>IF(Survey!$BB330=0, 0,1)</f>
        <v>0</v>
      </c>
      <c r="CK330" s="58">
        <f>IF(AND(Survey!$AX330&gt;=0,Survey!$AX330&lt;=0.2,Survey!$AX330&lt;&gt;""),0,1)</f>
        <v>1</v>
      </c>
      <c r="CL330" s="114">
        <f>IF(ISBLANK(Survey!$AY330),1,0)</f>
        <v>1</v>
      </c>
      <c r="CM330" s="16" t="str">
        <f t="shared" si="289"/>
        <v>Fail</v>
      </c>
      <c r="CN330" s="133">
        <f>Survey!$AZ330</f>
        <v>0</v>
      </c>
      <c r="CO330" s="16" t="str">
        <f t="shared" si="290"/>
        <v>Pass</v>
      </c>
      <c r="CP330" s="31">
        <f>Survey!$BA330</f>
        <v>0</v>
      </c>
      <c r="CQ330" s="138">
        <f>Survey!$BB330+Survey!$BC330+Survey!$BD330+ABS(Survey!$BE330)-ABS(Survey!$BF330)-ABS(Survey!$BG330)+ABS(Survey!$BH330)-ABS(Survey!$BI330)+ABS(Survey!$BJ330)-ABS(Survey!$BK330)-ABS(Survey!$BL330)+Survey!$BM330</f>
        <v>0</v>
      </c>
      <c r="CR330" s="30">
        <f t="shared" si="291"/>
        <v>0</v>
      </c>
      <c r="CS330" s="17">
        <f t="shared" si="292"/>
        <v>0</v>
      </c>
      <c r="CT330" s="16" t="str">
        <f t="shared" si="293"/>
        <v>Pass</v>
      </c>
      <c r="CU330" s="33" t="b">
        <f>IF(ABS(Survey!$BM330)=0,TRUE,FALSE)</f>
        <v>1</v>
      </c>
      <c r="CV330" s="32" t="b">
        <f>NOT(ISBLANK(Survey!$BN330))</f>
        <v>0</v>
      </c>
      <c r="CW330" t="str">
        <f t="shared" si="294"/>
        <v>Fail</v>
      </c>
      <c r="CX330" s="25">
        <f>Survey!$BA330</f>
        <v>0</v>
      </c>
      <c r="CY330" s="25" cm="1">
        <f t="array" ref="CY330">SUM(SUMIF(Survey!BP330:BW330,{"&gt;0","&lt;0"})*{1,-1})-SUM(SUMIF(Survey!BY330:CF330,{"&gt;0","&lt;0"})*{1,-1})</f>
        <v>0</v>
      </c>
      <c r="CZ330" s="30" t="str">
        <f t="shared" si="295"/>
        <v>No holdings</v>
      </c>
      <c r="DA330">
        <f t="shared" si="296"/>
        <v>0</v>
      </c>
      <c r="DB330" s="16" t="str">
        <f t="shared" si="297"/>
        <v>Fail</v>
      </c>
      <c r="DC330" s="31">
        <f>Survey!$BA330</f>
        <v>0</v>
      </c>
      <c r="DD330" s="31" cm="1">
        <f t="array" ref="DD330">SUM(SUMIF(Survey!CH330:DA330,{"&gt;0","&lt;0"})*{1,-1})-SUM(SUMIF(Survey!DC330:DV330,{"&gt;0","&lt;0"})*{1,-1})</f>
        <v>0</v>
      </c>
      <c r="DE330" s="30" t="str">
        <f t="shared" si="298"/>
        <v>No holdings</v>
      </c>
      <c r="DF330" s="17">
        <f t="shared" si="299"/>
        <v>0</v>
      </c>
      <c r="DG330" s="16" t="str">
        <f t="shared" si="300"/>
        <v>Pass</v>
      </c>
      <c r="DH330" s="33" t="b">
        <f>IF(ABS(Survey!$DA330)=0,TRUE,FALSE)</f>
        <v>1</v>
      </c>
      <c r="DI330" s="32" t="b">
        <f>NOT(ISBLANK(Survey!$DB330))</f>
        <v>0</v>
      </c>
      <c r="DJ330" s="16" t="str">
        <f t="shared" si="301"/>
        <v>Pass</v>
      </c>
      <c r="DK330" s="33" t="b">
        <f>IF(ABS(Survey!$DV330)=0,TRUE,FALSE)</f>
        <v>1</v>
      </c>
      <c r="DL330" s="32" t="b">
        <f>NOT(ISBLANK(Survey!$DW330))</f>
        <v>0</v>
      </c>
      <c r="DM330" t="str">
        <f t="shared" si="302"/>
        <v>Pass</v>
      </c>
      <c r="DN330" s="25" cm="1">
        <f t="array" ref="DN330">SUM(SUMIF(Survey!CW330,{"&gt;0","&lt;0"})*{1,-1})+SUM(SUMIF(Survey!DR330,{"&gt;0","&lt;0"})*{1,-1})</f>
        <v>0</v>
      </c>
      <c r="DO330" s="25">
        <f>SUM(SUMIF(Survey!DY330:EE330,{"&gt;0","&lt;0"})*{1,-1})+SUM(SUMIF(Survey!EG330:EM330,{"&gt;0","&lt;0"})*{1,-1})</f>
        <v>0</v>
      </c>
      <c r="DP330">
        <f t="shared" si="303"/>
        <v>0</v>
      </c>
      <c r="DQ330">
        <f t="shared" si="304"/>
        <v>0</v>
      </c>
      <c r="DR330" s="16" t="str">
        <f t="shared" si="305"/>
        <v>Pass</v>
      </c>
      <c r="DS330" s="33" t="b">
        <f>IF(ABS(Survey!$EE330)=0,TRUE,FALSE)</f>
        <v>1</v>
      </c>
      <c r="DT330" s="32" t="b">
        <f>NOT(ISBLANK(Survey!EF330))</f>
        <v>0</v>
      </c>
      <c r="DU330" s="16" t="str">
        <f t="shared" si="306"/>
        <v>Pass</v>
      </c>
      <c r="DV330" s="33" t="b">
        <f>IF(ABS(Survey!$EM330)=0,TRUE,FALSE)</f>
        <v>1</v>
      </c>
      <c r="DW330" s="32" t="b">
        <f>NOT(ISBLANK(Survey!$EN330))</f>
        <v>0</v>
      </c>
      <c r="DX330" s="16" t="str">
        <f t="shared" si="307"/>
        <v>Fail</v>
      </c>
      <c r="DY330" s="31">
        <f>SUM(SUMIF(Survey!ET330:EV330,{"&gt;0","&lt;0"})*{1,-1})</f>
        <v>0</v>
      </c>
      <c r="DZ330">
        <f t="shared" si="308"/>
        <v>0</v>
      </c>
      <c r="EA330">
        <f t="shared" si="309"/>
        <v>100</v>
      </c>
      <c r="EB330" s="30" t="b">
        <f>IF(OR(Survey!$M330="ETF",Survey!$M330="ETF, alternative mutual fund",Survey!$M330="Closed-end", Survey!$M330="Split share corp"),TRUE,FALSE)</f>
        <v>0</v>
      </c>
      <c r="EC330" s="16" t="str">
        <f t="shared" si="310"/>
        <v>Fail</v>
      </c>
      <c r="ED330" s="31">
        <f>SUM(SUMIF(Survey!EX330:FD330,{"&gt;0","&lt;0"})*{1,-1})</f>
        <v>0</v>
      </c>
      <c r="EE330">
        <f t="shared" si="311"/>
        <v>0</v>
      </c>
      <c r="EF330" s="17">
        <f t="shared" si="312"/>
        <v>100</v>
      </c>
      <c r="EG330" s="16" t="str">
        <f t="shared" si="313"/>
        <v>Fail</v>
      </c>
      <c r="EH330" s="31">
        <f>SUM(SUMIF(Survey!FF330:FL330,{"&gt;0","&lt;0"})*{1,-1})</f>
        <v>0</v>
      </c>
      <c r="EI330">
        <f t="shared" si="314"/>
        <v>0</v>
      </c>
      <c r="EJ330" s="17">
        <f t="shared" si="315"/>
        <v>100</v>
      </c>
    </row>
    <row r="331" spans="1:140">
      <c r="A331">
        <v>331</v>
      </c>
      <c r="B331" t="str">
        <f t="shared" si="263"/>
        <v>Pass</v>
      </c>
      <c r="C331" t="str">
        <f>IF(COUNTBLANK(Survey!B331:FM331)=$C$2, "Pass", "Fail")</f>
        <v>Pass</v>
      </c>
      <c r="D331" s="16" t="str">
        <f t="shared" si="264"/>
        <v>Fail</v>
      </c>
      <c r="E331" t="str">
        <f>IF(OR(ISBLANK(Survey!AL331),COUNTIF(G331:BJ331,"Fail")),"Fail","Pass")</f>
        <v>Fail</v>
      </c>
      <c r="F331" s="265"/>
      <c r="G331" s="16" t="str">
        <f t="shared" si="265"/>
        <v>Fail</v>
      </c>
      <c r="H331" s="139">
        <f>COUNTBLANK(Survey!B331:D331)+COUNTBLANK(Survey!G331)+COUNTBLANK(Survey!I331)+COUNTBLANK(Survey!K331:M331)+COUNTBLANK(Survey!P331:Q331)+COUNTBLANK(Survey!T331:W331)+COUNTBLANK(Survey!Z331:AC331)+COUNTBLANK(Survey!AF331:AG331)+COUNTBLANK(Survey!AK331:AK331)</f>
        <v>21</v>
      </c>
      <c r="I331" t="str">
        <f t="shared" si="266"/>
        <v>Fail</v>
      </c>
      <c r="J331" t="b">
        <f>IF(Survey!E331="No",TRUE,FALSE)</f>
        <v>0</v>
      </c>
      <c r="K331" s="29" cm="1">
        <f t="array" ref="K331">IF(COUNTA(Survey!$E$4:$E$695)=1, 0, SUM(IF(COUNTIF(Survey!$E$4:$E$695, Survey!$E$4:$E$695)=1,1,0)))</f>
        <v>0</v>
      </c>
      <c r="L331" s="29">
        <f>LEN(Survey!E331)</f>
        <v>0</v>
      </c>
      <c r="M331" s="16" t="str">
        <f t="shared" si="267"/>
        <v>Fail</v>
      </c>
      <c r="N331" t="b">
        <f>IF(Survey!F331="No",TRUE,FALSE)</f>
        <v>0</v>
      </c>
      <c r="O331" t="b">
        <f>Survey!F331=Survey!E331</f>
        <v>1</v>
      </c>
      <c r="P331">
        <f>COUNTIF(Survey!$F$4:$F$695,Survey!F331)</f>
        <v>0</v>
      </c>
      <c r="Q331" s="28">
        <f>LEN(Survey!F331)</f>
        <v>0</v>
      </c>
      <c r="R331" s="16" t="str">
        <f t="shared" si="268"/>
        <v>Pass</v>
      </c>
      <c r="S331" s="29">
        <f>MOD((LEN(Survey!H331)+2),11)</f>
        <v>2</v>
      </c>
      <c r="T331">
        <f>COUNTIF(Survey!$H$4:$H$695,Survey!H331)</f>
        <v>0</v>
      </c>
      <c r="U331" s="28" t="str">
        <f>IF(Survey!$L331="Prospectus fund", "Yes", "No")</f>
        <v>No</v>
      </c>
      <c r="V331" s="16" t="str">
        <f t="shared" si="269"/>
        <v>Pass</v>
      </c>
      <c r="W331" s="29">
        <f>MOD((LEN(Survey!J331)+2),11)</f>
        <v>2</v>
      </c>
      <c r="X331">
        <f>COUNTIF(Survey!$J$4:$J$695,Survey!J331)</f>
        <v>0</v>
      </c>
      <c r="Y331" s="30" t="b">
        <f>IF(OR(Survey!$M331="ETF",Survey!$M331="ETF, alternative mutual fund",Survey!$M331="Closed-end", Survey!$M331="Split share corp", Survey!$I331="Yes"),TRUE,FALSE)</f>
        <v>0</v>
      </c>
      <c r="Z331" s="16" t="str">
        <f>IFERROR(IF(AND(OR(AC331=AD331,AD331 = "Either"),NOT(ISBLANK(Survey!K331))),"Pass","Fail"),"Pass")</f>
        <v>Fail</v>
      </c>
      <c r="AA331" s="31" cm="1">
        <f t="array" ref="AA331">SUM(SUMIF(Survey!CH331:DA331,{"&gt;0","&lt;0"})*{1,-1})</f>
        <v>0</v>
      </c>
      <c r="AB331" s="33" cm="1">
        <f t="array" ref="AB331">SUM(SUMIF(Survey!CK331,{"&gt;0","&lt;0"})*{1,-1})+SUM(SUMIF(Survey!CU331,{"&gt;0","&lt;0"})*{1,-1})</f>
        <v>0</v>
      </c>
      <c r="AC331" s="33">
        <f>Survey!K331</f>
        <v>0</v>
      </c>
      <c r="AD331" s="32" t="str">
        <f t="shared" si="270"/>
        <v>Either</v>
      </c>
      <c r="AE331" s="16" t="str">
        <f t="shared" si="271"/>
        <v>Fail</v>
      </c>
      <c r="AF331" s="58" cm="1">
        <f t="array" ref="AF331">SUM(SUMIF(Survey!CH331:DA331,{"&gt;0","&lt;0"})*{1,-1})+SUM(SUMIF(Survey!DC331:DV331,{"&gt;0","&lt;0"})*{1,-1})</f>
        <v>0</v>
      </c>
      <c r="AG331" s="58">
        <f>IFERROR(AF331/(Survey!$BA331),0)</f>
        <v>0</v>
      </c>
      <c r="AH331" s="104" t="b">
        <f>IF(OR(Survey!$M331="Alternative strategy or hedge",Survey!$M331="Private asset",Survey!$L331="Prospectus fund"),TRUE,FALSE)</f>
        <v>0</v>
      </c>
      <c r="AI331" s="104" t="b">
        <f>NOT(ISBLANK(Survey!$M331))</f>
        <v>0</v>
      </c>
      <c r="AJ331" s="16" t="str">
        <f t="shared" si="272"/>
        <v>Fail</v>
      </c>
      <c r="AK331" t="b">
        <f>IF(Survey!W331="No",TRUE,FALSE)</f>
        <v>0</v>
      </c>
      <c r="AL331" s="119">
        <f>MOD((LEN(Survey!W331)+2),22)</f>
        <v>2</v>
      </c>
      <c r="AM331" t="str">
        <f t="shared" si="273"/>
        <v>Pass</v>
      </c>
      <c r="AN331" s="33" t="b">
        <f>NOT(ISNUMBER(SEARCH("Other",Survey!$Q331)))</f>
        <v>1</v>
      </c>
      <c r="AO331" s="32" t="b">
        <f>NOT(ISBLANK(Survey!$R331))</f>
        <v>0</v>
      </c>
      <c r="AP331" s="16" t="str">
        <f t="shared" si="274"/>
        <v>Pass</v>
      </c>
      <c r="AQ331" s="114">
        <f>COUNTBLANK(Survey!$X331)</f>
        <v>1</v>
      </c>
      <c r="AR331" s="58">
        <f>IF(AND(Survey!L331&lt;&gt;"Exempt fund",OR(Survey!$M331="ETF",Survey!$M331="ETF, alternative mutual fund",Survey!$M331="Mutual fund",Survey!$M331="Alternative mutual fund",Survey!$M331="Money market")),1,0)</f>
        <v>0</v>
      </c>
      <c r="AS331" s="16" t="str">
        <f t="shared" si="275"/>
        <v>Pass</v>
      </c>
      <c r="AT331" s="33" t="b">
        <f>NOT(ISNUMBER(SEARCH("Yes",Survey!$AC331)))</f>
        <v>1</v>
      </c>
      <c r="AU331" s="32" t="b">
        <f>IF(COUNTBLANK(Survey!$AD331:$AE331)=0,TRUE, FALSE)</f>
        <v>0</v>
      </c>
      <c r="AV331" s="16" t="str">
        <f t="shared" si="276"/>
        <v>Pass</v>
      </c>
      <c r="AW331" s="33" t="b">
        <f>NOT(ISNUMBER(SEARCH("Yes",Survey!$AF331)))</f>
        <v>1</v>
      </c>
      <c r="AX331" s="32" t="b">
        <f>NOT(ISBLANK(Survey!$AH331))</f>
        <v>0</v>
      </c>
      <c r="AY331" s="16" t="str">
        <f t="shared" si="277"/>
        <v>Pass</v>
      </c>
      <c r="AZ331" s="33" t="b">
        <f>NOT(OR(ISNUMBER(SEARCH("Other",Survey!$AH331)),ISNUMBER(SEARCH("Multiple",Survey!$AH331))))</f>
        <v>1</v>
      </c>
      <c r="BA331" s="32" t="b">
        <f>NOT(ISBLANK(Survey!$AI331))</f>
        <v>0</v>
      </c>
      <c r="BB331" s="16" t="str">
        <f t="shared" si="278"/>
        <v>Fail</v>
      </c>
      <c r="BC331" s="114">
        <f>IF(ABS(Survey!$BA331)&gt;0, 1,0)</f>
        <v>0</v>
      </c>
      <c r="BD331" s="114">
        <f>IF(COUNTBLANK(Survey!$AL331)=0,1,0)</f>
        <v>0</v>
      </c>
      <c r="BE331" s="16" t="str">
        <f t="shared" si="279"/>
        <v>Pass</v>
      </c>
      <c r="BF331" s="114">
        <f>IF(ISBLANK(Survey!$AL331),0,1)</f>
        <v>0</v>
      </c>
      <c r="BG331" s="133">
        <f>COUNTBLANK(Survey!$AM331)</f>
        <v>1</v>
      </c>
      <c r="BH331" s="16" t="str">
        <f t="shared" si="280"/>
        <v>Pass</v>
      </c>
      <c r="BI331" s="114">
        <f>IF(OR(Survey!$AM331="Closed",ISBLANK(Survey!$AM331)),0,1)</f>
        <v>0</v>
      </c>
      <c r="BJ331" s="133">
        <f>IF(ISBLANK(Survey!$AN331),1,0)</f>
        <v>1</v>
      </c>
      <c r="BK331" s="118" t="str">
        <f t="shared" si="281"/>
        <v>Pass</v>
      </c>
      <c r="BL331" s="31" cm="1">
        <f t="array" ref="BL331">SUM(SUMIF(Survey!AO331:AP331,{"&gt;0","&lt;0"})*{1,-1})</f>
        <v>0</v>
      </c>
      <c r="BM331">
        <f t="shared" si="282"/>
        <v>0</v>
      </c>
      <c r="BN331">
        <f t="shared" si="283"/>
        <v>100</v>
      </c>
      <c r="BO331" s="118" t="str">
        <f t="shared" si="284"/>
        <v>Pass</v>
      </c>
      <c r="BP331">
        <f>IF(Survey!AQ331="No",0,1)</f>
        <v>1</v>
      </c>
      <c r="BQ331" s="207">
        <f>MOD((LEN(Survey!AQ331)+2),22)</f>
        <v>2</v>
      </c>
      <c r="BR331">
        <f>IF(Survey!AR331="No",0,1)</f>
        <v>1</v>
      </c>
      <c r="BS331" s="207">
        <f>MOD((LEN(Survey!AR331)+2),22)</f>
        <v>2</v>
      </c>
      <c r="BT331" s="114">
        <f>COUNTBLANK(Survey!$AQ331:$AS331)+COUNTBLANK(Survey!$AU331)</f>
        <v>4</v>
      </c>
      <c r="BU331" s="114">
        <f>IF(Survey!$I331="Yes",1,0)</f>
        <v>0</v>
      </c>
      <c r="BV331" s="114">
        <f>IF(OR(Survey!$M331="Mutual fund",Survey!$M331="Alternative mutual fund",Survey!$M331="Money market"),1,0)</f>
        <v>0</v>
      </c>
      <c r="BW331" s="119">
        <f>IF(OR(Survey!$M331="ETF",Survey!$M331="ETF, alternative mutual fund"),1,0)</f>
        <v>0</v>
      </c>
      <c r="BX331" s="16" t="str">
        <f t="shared" si="285"/>
        <v>Pass</v>
      </c>
      <c r="BY331" s="33">
        <f>IF(ISNUMBER(SEARCH("Other",Survey!$AS331)), 1, 0)</f>
        <v>0</v>
      </c>
      <c r="BZ331" s="58" t="b">
        <f>NOT(ISBLANK(Survey!$AT331))</f>
        <v>0</v>
      </c>
      <c r="CA331" s="16" t="str">
        <f t="shared" si="286"/>
        <v>Pass</v>
      </c>
      <c r="CB331" s="114">
        <f>IF(Survey!$BB331=0, 0,1)</f>
        <v>0</v>
      </c>
      <c r="CC331" s="58">
        <f>Survey!$AV331</f>
        <v>0</v>
      </c>
      <c r="CD331" s="58">
        <f>Survey!$BC331+Survey!$BD331+ABS(Survey!$BE331)-ABS(Survey!$BF331)-ABS(Survey!$BG331)-ABS(Survey!$BL331)</f>
        <v>0</v>
      </c>
      <c r="CE331" s="138">
        <f>Survey!BB331+(ABS(Survey!$BH331)-ABS(Survey!$BI331)+ABS(Survey!$BJ331)-ABS(Survey!$BK331))*0.5</f>
        <v>0</v>
      </c>
      <c r="CF331" s="58">
        <f t="shared" si="287"/>
        <v>0</v>
      </c>
      <c r="CG331" s="58">
        <f>IF(AND($CC331&gt;$CF331-0.2,$CC331&lt;$CF331+0.2,ISBLANK(Survey!$AV331)=FALSE),0,1)</f>
        <v>1</v>
      </c>
      <c r="CH331" s="133">
        <f>IF(ISBLANK(Survey!$AW331),1,0)</f>
        <v>1</v>
      </c>
      <c r="CI331" s="16" t="str">
        <f t="shared" si="288"/>
        <v>Pass</v>
      </c>
      <c r="CJ331" s="114">
        <f>IF(Survey!$BB331=0, 0,1)</f>
        <v>0</v>
      </c>
      <c r="CK331" s="58">
        <f>IF(AND(Survey!$AX331&gt;=0,Survey!$AX331&lt;=0.2,Survey!$AX331&lt;&gt;""),0,1)</f>
        <v>1</v>
      </c>
      <c r="CL331" s="114">
        <f>IF(ISBLANK(Survey!$AY331),1,0)</f>
        <v>1</v>
      </c>
      <c r="CM331" s="16" t="str">
        <f t="shared" si="289"/>
        <v>Fail</v>
      </c>
      <c r="CN331" s="133">
        <f>Survey!$AZ331</f>
        <v>0</v>
      </c>
      <c r="CO331" s="16" t="str">
        <f t="shared" si="290"/>
        <v>Pass</v>
      </c>
      <c r="CP331" s="31">
        <f>Survey!$BA331</f>
        <v>0</v>
      </c>
      <c r="CQ331" s="138">
        <f>Survey!$BB331+Survey!$BC331+Survey!$BD331+ABS(Survey!$BE331)-ABS(Survey!$BF331)-ABS(Survey!$BG331)+ABS(Survey!$BH331)-ABS(Survey!$BI331)+ABS(Survey!$BJ331)-ABS(Survey!$BK331)-ABS(Survey!$BL331)+Survey!$BM331</f>
        <v>0</v>
      </c>
      <c r="CR331" s="30">
        <f t="shared" si="291"/>
        <v>0</v>
      </c>
      <c r="CS331" s="17">
        <f t="shared" si="292"/>
        <v>0</v>
      </c>
      <c r="CT331" s="16" t="str">
        <f t="shared" si="293"/>
        <v>Pass</v>
      </c>
      <c r="CU331" s="33" t="b">
        <f>IF(ABS(Survey!$BM331)=0,TRUE,FALSE)</f>
        <v>1</v>
      </c>
      <c r="CV331" s="32" t="b">
        <f>NOT(ISBLANK(Survey!$BN331))</f>
        <v>0</v>
      </c>
      <c r="CW331" t="str">
        <f t="shared" si="294"/>
        <v>Fail</v>
      </c>
      <c r="CX331" s="25">
        <f>Survey!$BA331</f>
        <v>0</v>
      </c>
      <c r="CY331" s="25" cm="1">
        <f t="array" ref="CY331">SUM(SUMIF(Survey!BP331:BW331,{"&gt;0","&lt;0"})*{1,-1})-SUM(SUMIF(Survey!BY331:CF331,{"&gt;0","&lt;0"})*{1,-1})</f>
        <v>0</v>
      </c>
      <c r="CZ331" s="30" t="str">
        <f t="shared" si="295"/>
        <v>No holdings</v>
      </c>
      <c r="DA331">
        <f t="shared" si="296"/>
        <v>0</v>
      </c>
      <c r="DB331" s="16" t="str">
        <f t="shared" si="297"/>
        <v>Fail</v>
      </c>
      <c r="DC331" s="31">
        <f>Survey!$BA331</f>
        <v>0</v>
      </c>
      <c r="DD331" s="31" cm="1">
        <f t="array" ref="DD331">SUM(SUMIF(Survey!CH331:DA331,{"&gt;0","&lt;0"})*{1,-1})-SUM(SUMIF(Survey!DC331:DV331,{"&gt;0","&lt;0"})*{1,-1})</f>
        <v>0</v>
      </c>
      <c r="DE331" s="30" t="str">
        <f t="shared" si="298"/>
        <v>No holdings</v>
      </c>
      <c r="DF331" s="17">
        <f t="shared" si="299"/>
        <v>0</v>
      </c>
      <c r="DG331" s="16" t="str">
        <f t="shared" si="300"/>
        <v>Pass</v>
      </c>
      <c r="DH331" s="33" t="b">
        <f>IF(ABS(Survey!$DA331)=0,TRUE,FALSE)</f>
        <v>1</v>
      </c>
      <c r="DI331" s="32" t="b">
        <f>NOT(ISBLANK(Survey!$DB331))</f>
        <v>0</v>
      </c>
      <c r="DJ331" s="16" t="str">
        <f t="shared" si="301"/>
        <v>Pass</v>
      </c>
      <c r="DK331" s="33" t="b">
        <f>IF(ABS(Survey!$DV331)=0,TRUE,FALSE)</f>
        <v>1</v>
      </c>
      <c r="DL331" s="32" t="b">
        <f>NOT(ISBLANK(Survey!$DW331))</f>
        <v>0</v>
      </c>
      <c r="DM331" t="str">
        <f t="shared" si="302"/>
        <v>Pass</v>
      </c>
      <c r="DN331" s="25" cm="1">
        <f t="array" ref="DN331">SUM(SUMIF(Survey!CW331,{"&gt;0","&lt;0"})*{1,-1})+SUM(SUMIF(Survey!DR331,{"&gt;0","&lt;0"})*{1,-1})</f>
        <v>0</v>
      </c>
      <c r="DO331" s="25">
        <f>SUM(SUMIF(Survey!DY331:EE331,{"&gt;0","&lt;0"})*{1,-1})+SUM(SUMIF(Survey!EG331:EM331,{"&gt;0","&lt;0"})*{1,-1})</f>
        <v>0</v>
      </c>
      <c r="DP331">
        <f t="shared" si="303"/>
        <v>0</v>
      </c>
      <c r="DQ331">
        <f t="shared" si="304"/>
        <v>0</v>
      </c>
      <c r="DR331" s="16" t="str">
        <f t="shared" si="305"/>
        <v>Pass</v>
      </c>
      <c r="DS331" s="33" t="b">
        <f>IF(ABS(Survey!$EE331)=0,TRUE,FALSE)</f>
        <v>1</v>
      </c>
      <c r="DT331" s="32" t="b">
        <f>NOT(ISBLANK(Survey!EF331))</f>
        <v>0</v>
      </c>
      <c r="DU331" s="16" t="str">
        <f t="shared" si="306"/>
        <v>Pass</v>
      </c>
      <c r="DV331" s="33" t="b">
        <f>IF(ABS(Survey!$EM331)=0,TRUE,FALSE)</f>
        <v>1</v>
      </c>
      <c r="DW331" s="32" t="b">
        <f>NOT(ISBLANK(Survey!$EN331))</f>
        <v>0</v>
      </c>
      <c r="DX331" s="16" t="str">
        <f t="shared" si="307"/>
        <v>Fail</v>
      </c>
      <c r="DY331" s="31">
        <f>SUM(SUMIF(Survey!ET331:EV331,{"&gt;0","&lt;0"})*{1,-1})</f>
        <v>0</v>
      </c>
      <c r="DZ331">
        <f t="shared" si="308"/>
        <v>0</v>
      </c>
      <c r="EA331">
        <f t="shared" si="309"/>
        <v>100</v>
      </c>
      <c r="EB331" s="30" t="b">
        <f>IF(OR(Survey!$M331="ETF",Survey!$M331="ETF, alternative mutual fund",Survey!$M331="Closed-end", Survey!$M331="Split share corp"),TRUE,FALSE)</f>
        <v>0</v>
      </c>
      <c r="EC331" s="16" t="str">
        <f t="shared" si="310"/>
        <v>Fail</v>
      </c>
      <c r="ED331" s="31">
        <f>SUM(SUMIF(Survey!EX331:FD331,{"&gt;0","&lt;0"})*{1,-1})</f>
        <v>0</v>
      </c>
      <c r="EE331">
        <f t="shared" si="311"/>
        <v>0</v>
      </c>
      <c r="EF331" s="17">
        <f t="shared" si="312"/>
        <v>100</v>
      </c>
      <c r="EG331" s="16" t="str">
        <f t="shared" si="313"/>
        <v>Fail</v>
      </c>
      <c r="EH331" s="31">
        <f>SUM(SUMIF(Survey!FF331:FL331,{"&gt;0","&lt;0"})*{1,-1})</f>
        <v>0</v>
      </c>
      <c r="EI331">
        <f t="shared" si="314"/>
        <v>0</v>
      </c>
      <c r="EJ331" s="17">
        <f t="shared" si="315"/>
        <v>100</v>
      </c>
    </row>
    <row r="332" spans="1:140">
      <c r="A332">
        <v>332</v>
      </c>
      <c r="B332" t="str">
        <f t="shared" si="263"/>
        <v>Pass</v>
      </c>
      <c r="C332" t="str">
        <f>IF(COUNTBLANK(Survey!B332:FM332)=$C$2, "Pass", "Fail")</f>
        <v>Pass</v>
      </c>
      <c r="D332" s="16" t="str">
        <f t="shared" si="264"/>
        <v>Fail</v>
      </c>
      <c r="E332" t="str">
        <f>IF(OR(ISBLANK(Survey!AL332),COUNTIF(G332:BJ332,"Fail")),"Fail","Pass")</f>
        <v>Fail</v>
      </c>
      <c r="F332" s="265"/>
      <c r="G332" s="16" t="str">
        <f t="shared" si="265"/>
        <v>Fail</v>
      </c>
      <c r="H332" s="139">
        <f>COUNTBLANK(Survey!B332:D332)+COUNTBLANK(Survey!G332)+COUNTBLANK(Survey!I332)+COUNTBLANK(Survey!K332:M332)+COUNTBLANK(Survey!P332:Q332)+COUNTBLANK(Survey!T332:W332)+COUNTBLANK(Survey!Z332:AC332)+COUNTBLANK(Survey!AF332:AG332)+COUNTBLANK(Survey!AK332:AK332)</f>
        <v>21</v>
      </c>
      <c r="I332" t="str">
        <f t="shared" si="266"/>
        <v>Fail</v>
      </c>
      <c r="J332" t="b">
        <f>IF(Survey!E332="No",TRUE,FALSE)</f>
        <v>0</v>
      </c>
      <c r="K332" s="29" cm="1">
        <f t="array" ref="K332">IF(COUNTA(Survey!$E$4:$E$695)=1, 0, SUM(IF(COUNTIF(Survey!$E$4:$E$695, Survey!$E$4:$E$695)=1,1,0)))</f>
        <v>0</v>
      </c>
      <c r="L332" s="29">
        <f>LEN(Survey!E332)</f>
        <v>0</v>
      </c>
      <c r="M332" s="16" t="str">
        <f t="shared" si="267"/>
        <v>Fail</v>
      </c>
      <c r="N332" t="b">
        <f>IF(Survey!F332="No",TRUE,FALSE)</f>
        <v>0</v>
      </c>
      <c r="O332" t="b">
        <f>Survey!F332=Survey!E332</f>
        <v>1</v>
      </c>
      <c r="P332">
        <f>COUNTIF(Survey!$F$4:$F$695,Survey!F332)</f>
        <v>0</v>
      </c>
      <c r="Q332" s="28">
        <f>LEN(Survey!F332)</f>
        <v>0</v>
      </c>
      <c r="R332" s="16" t="str">
        <f t="shared" si="268"/>
        <v>Pass</v>
      </c>
      <c r="S332" s="29">
        <f>MOD((LEN(Survey!H332)+2),11)</f>
        <v>2</v>
      </c>
      <c r="T332">
        <f>COUNTIF(Survey!$H$4:$H$695,Survey!H332)</f>
        <v>0</v>
      </c>
      <c r="U332" s="28" t="str">
        <f>IF(Survey!$L332="Prospectus fund", "Yes", "No")</f>
        <v>No</v>
      </c>
      <c r="V332" s="16" t="str">
        <f t="shared" si="269"/>
        <v>Pass</v>
      </c>
      <c r="W332" s="29">
        <f>MOD((LEN(Survey!J332)+2),11)</f>
        <v>2</v>
      </c>
      <c r="X332">
        <f>COUNTIF(Survey!$J$4:$J$695,Survey!J332)</f>
        <v>0</v>
      </c>
      <c r="Y332" s="30" t="b">
        <f>IF(OR(Survey!$M332="ETF",Survey!$M332="ETF, alternative mutual fund",Survey!$M332="Closed-end", Survey!$M332="Split share corp", Survey!$I332="Yes"),TRUE,FALSE)</f>
        <v>0</v>
      </c>
      <c r="Z332" s="16" t="str">
        <f>IFERROR(IF(AND(OR(AC332=AD332,AD332 = "Either"),NOT(ISBLANK(Survey!K332))),"Pass","Fail"),"Pass")</f>
        <v>Fail</v>
      </c>
      <c r="AA332" s="31" cm="1">
        <f t="array" ref="AA332">SUM(SUMIF(Survey!CH332:DA332,{"&gt;0","&lt;0"})*{1,-1})</f>
        <v>0</v>
      </c>
      <c r="AB332" s="33" cm="1">
        <f t="array" ref="AB332">SUM(SUMIF(Survey!CK332,{"&gt;0","&lt;0"})*{1,-1})+SUM(SUMIF(Survey!CU332,{"&gt;0","&lt;0"})*{1,-1})</f>
        <v>0</v>
      </c>
      <c r="AC332" s="33">
        <f>Survey!K332</f>
        <v>0</v>
      </c>
      <c r="AD332" s="32" t="str">
        <f t="shared" si="270"/>
        <v>Either</v>
      </c>
      <c r="AE332" s="16" t="str">
        <f t="shared" si="271"/>
        <v>Fail</v>
      </c>
      <c r="AF332" s="58" cm="1">
        <f t="array" ref="AF332">SUM(SUMIF(Survey!CH332:DA332,{"&gt;0","&lt;0"})*{1,-1})+SUM(SUMIF(Survey!DC332:DV332,{"&gt;0","&lt;0"})*{1,-1})</f>
        <v>0</v>
      </c>
      <c r="AG332" s="58">
        <f>IFERROR(AF332/(Survey!$BA332),0)</f>
        <v>0</v>
      </c>
      <c r="AH332" s="104" t="b">
        <f>IF(OR(Survey!$M332="Alternative strategy or hedge",Survey!$M332="Private asset",Survey!$L332="Prospectus fund"),TRUE,FALSE)</f>
        <v>0</v>
      </c>
      <c r="AI332" s="104" t="b">
        <f>NOT(ISBLANK(Survey!$M332))</f>
        <v>0</v>
      </c>
      <c r="AJ332" s="16" t="str">
        <f t="shared" si="272"/>
        <v>Fail</v>
      </c>
      <c r="AK332" t="b">
        <f>IF(Survey!W332="No",TRUE,FALSE)</f>
        <v>0</v>
      </c>
      <c r="AL332" s="119">
        <f>MOD((LEN(Survey!W332)+2),22)</f>
        <v>2</v>
      </c>
      <c r="AM332" t="str">
        <f t="shared" si="273"/>
        <v>Pass</v>
      </c>
      <c r="AN332" s="33" t="b">
        <f>NOT(ISNUMBER(SEARCH("Other",Survey!$Q332)))</f>
        <v>1</v>
      </c>
      <c r="AO332" s="32" t="b">
        <f>NOT(ISBLANK(Survey!$R332))</f>
        <v>0</v>
      </c>
      <c r="AP332" s="16" t="str">
        <f t="shared" si="274"/>
        <v>Pass</v>
      </c>
      <c r="AQ332" s="114">
        <f>COUNTBLANK(Survey!$X332)</f>
        <v>1</v>
      </c>
      <c r="AR332" s="58">
        <f>IF(AND(Survey!L332&lt;&gt;"Exempt fund",OR(Survey!$M332="ETF",Survey!$M332="ETF, alternative mutual fund",Survey!$M332="Mutual fund",Survey!$M332="Alternative mutual fund",Survey!$M332="Money market")),1,0)</f>
        <v>0</v>
      </c>
      <c r="AS332" s="16" t="str">
        <f t="shared" si="275"/>
        <v>Pass</v>
      </c>
      <c r="AT332" s="33" t="b">
        <f>NOT(ISNUMBER(SEARCH("Yes",Survey!$AC332)))</f>
        <v>1</v>
      </c>
      <c r="AU332" s="32" t="b">
        <f>IF(COUNTBLANK(Survey!$AD332:$AE332)=0,TRUE, FALSE)</f>
        <v>0</v>
      </c>
      <c r="AV332" s="16" t="str">
        <f t="shared" si="276"/>
        <v>Pass</v>
      </c>
      <c r="AW332" s="33" t="b">
        <f>NOT(ISNUMBER(SEARCH("Yes",Survey!$AF332)))</f>
        <v>1</v>
      </c>
      <c r="AX332" s="32" t="b">
        <f>NOT(ISBLANK(Survey!$AH332))</f>
        <v>0</v>
      </c>
      <c r="AY332" s="16" t="str">
        <f t="shared" si="277"/>
        <v>Pass</v>
      </c>
      <c r="AZ332" s="33" t="b">
        <f>NOT(OR(ISNUMBER(SEARCH("Other",Survey!$AH332)),ISNUMBER(SEARCH("Multiple",Survey!$AH332))))</f>
        <v>1</v>
      </c>
      <c r="BA332" s="32" t="b">
        <f>NOT(ISBLANK(Survey!$AI332))</f>
        <v>0</v>
      </c>
      <c r="BB332" s="16" t="str">
        <f t="shared" si="278"/>
        <v>Fail</v>
      </c>
      <c r="BC332" s="114">
        <f>IF(ABS(Survey!$BA332)&gt;0, 1,0)</f>
        <v>0</v>
      </c>
      <c r="BD332" s="114">
        <f>IF(COUNTBLANK(Survey!$AL332)=0,1,0)</f>
        <v>0</v>
      </c>
      <c r="BE332" s="16" t="str">
        <f t="shared" si="279"/>
        <v>Pass</v>
      </c>
      <c r="BF332" s="114">
        <f>IF(ISBLANK(Survey!$AL332),0,1)</f>
        <v>0</v>
      </c>
      <c r="BG332" s="133">
        <f>COUNTBLANK(Survey!$AM332)</f>
        <v>1</v>
      </c>
      <c r="BH332" s="16" t="str">
        <f t="shared" si="280"/>
        <v>Pass</v>
      </c>
      <c r="BI332" s="114">
        <f>IF(OR(Survey!$AM332="Closed",ISBLANK(Survey!$AM332)),0,1)</f>
        <v>0</v>
      </c>
      <c r="BJ332" s="133">
        <f>IF(ISBLANK(Survey!$AN332),1,0)</f>
        <v>1</v>
      </c>
      <c r="BK332" s="118" t="str">
        <f t="shared" si="281"/>
        <v>Pass</v>
      </c>
      <c r="BL332" s="31" cm="1">
        <f t="array" ref="BL332">SUM(SUMIF(Survey!AO332:AP332,{"&gt;0","&lt;0"})*{1,-1})</f>
        <v>0</v>
      </c>
      <c r="BM332">
        <f t="shared" si="282"/>
        <v>0</v>
      </c>
      <c r="BN332">
        <f t="shared" si="283"/>
        <v>100</v>
      </c>
      <c r="BO332" s="118" t="str">
        <f t="shared" si="284"/>
        <v>Pass</v>
      </c>
      <c r="BP332">
        <f>IF(Survey!AQ332="No",0,1)</f>
        <v>1</v>
      </c>
      <c r="BQ332" s="207">
        <f>MOD((LEN(Survey!AQ332)+2),22)</f>
        <v>2</v>
      </c>
      <c r="BR332">
        <f>IF(Survey!AR332="No",0,1)</f>
        <v>1</v>
      </c>
      <c r="BS332" s="207">
        <f>MOD((LEN(Survey!AR332)+2),22)</f>
        <v>2</v>
      </c>
      <c r="BT332" s="114">
        <f>COUNTBLANK(Survey!$AQ332:$AS332)+COUNTBLANK(Survey!$AU332)</f>
        <v>4</v>
      </c>
      <c r="BU332" s="114">
        <f>IF(Survey!$I332="Yes",1,0)</f>
        <v>0</v>
      </c>
      <c r="BV332" s="114">
        <f>IF(OR(Survey!$M332="Mutual fund",Survey!$M332="Alternative mutual fund",Survey!$M332="Money market"),1,0)</f>
        <v>0</v>
      </c>
      <c r="BW332" s="119">
        <f>IF(OR(Survey!$M332="ETF",Survey!$M332="ETF, alternative mutual fund"),1,0)</f>
        <v>0</v>
      </c>
      <c r="BX332" s="16" t="str">
        <f t="shared" si="285"/>
        <v>Pass</v>
      </c>
      <c r="BY332" s="33">
        <f>IF(ISNUMBER(SEARCH("Other",Survey!$AS332)), 1, 0)</f>
        <v>0</v>
      </c>
      <c r="BZ332" s="58" t="b">
        <f>NOT(ISBLANK(Survey!$AT332))</f>
        <v>0</v>
      </c>
      <c r="CA332" s="16" t="str">
        <f t="shared" si="286"/>
        <v>Pass</v>
      </c>
      <c r="CB332" s="114">
        <f>IF(Survey!$BB332=0, 0,1)</f>
        <v>0</v>
      </c>
      <c r="CC332" s="58">
        <f>Survey!$AV332</f>
        <v>0</v>
      </c>
      <c r="CD332" s="58">
        <f>Survey!$BC332+Survey!$BD332+ABS(Survey!$BE332)-ABS(Survey!$BF332)-ABS(Survey!$BG332)-ABS(Survey!$BL332)</f>
        <v>0</v>
      </c>
      <c r="CE332" s="138">
        <f>Survey!BB332+(ABS(Survey!$BH332)-ABS(Survey!$BI332)+ABS(Survey!$BJ332)-ABS(Survey!$BK332))*0.5</f>
        <v>0</v>
      </c>
      <c r="CF332" s="58">
        <f t="shared" si="287"/>
        <v>0</v>
      </c>
      <c r="CG332" s="58">
        <f>IF(AND($CC332&gt;$CF332-0.2,$CC332&lt;$CF332+0.2,ISBLANK(Survey!$AV332)=FALSE),0,1)</f>
        <v>1</v>
      </c>
      <c r="CH332" s="133">
        <f>IF(ISBLANK(Survey!$AW332),1,0)</f>
        <v>1</v>
      </c>
      <c r="CI332" s="16" t="str">
        <f t="shared" si="288"/>
        <v>Pass</v>
      </c>
      <c r="CJ332" s="114">
        <f>IF(Survey!$BB332=0, 0,1)</f>
        <v>0</v>
      </c>
      <c r="CK332" s="58">
        <f>IF(AND(Survey!$AX332&gt;=0,Survey!$AX332&lt;=0.2,Survey!$AX332&lt;&gt;""),0,1)</f>
        <v>1</v>
      </c>
      <c r="CL332" s="114">
        <f>IF(ISBLANK(Survey!$AY332),1,0)</f>
        <v>1</v>
      </c>
      <c r="CM332" s="16" t="str">
        <f t="shared" si="289"/>
        <v>Fail</v>
      </c>
      <c r="CN332" s="133">
        <f>Survey!$AZ332</f>
        <v>0</v>
      </c>
      <c r="CO332" s="16" t="str">
        <f t="shared" si="290"/>
        <v>Pass</v>
      </c>
      <c r="CP332" s="31">
        <f>Survey!$BA332</f>
        <v>0</v>
      </c>
      <c r="CQ332" s="138">
        <f>Survey!$BB332+Survey!$BC332+Survey!$BD332+ABS(Survey!$BE332)-ABS(Survey!$BF332)-ABS(Survey!$BG332)+ABS(Survey!$BH332)-ABS(Survey!$BI332)+ABS(Survey!$BJ332)-ABS(Survey!$BK332)-ABS(Survey!$BL332)+Survey!$BM332</f>
        <v>0</v>
      </c>
      <c r="CR332" s="30">
        <f t="shared" si="291"/>
        <v>0</v>
      </c>
      <c r="CS332" s="17">
        <f t="shared" si="292"/>
        <v>0</v>
      </c>
      <c r="CT332" s="16" t="str">
        <f t="shared" si="293"/>
        <v>Pass</v>
      </c>
      <c r="CU332" s="33" t="b">
        <f>IF(ABS(Survey!$BM332)=0,TRUE,FALSE)</f>
        <v>1</v>
      </c>
      <c r="CV332" s="32" t="b">
        <f>NOT(ISBLANK(Survey!$BN332))</f>
        <v>0</v>
      </c>
      <c r="CW332" t="str">
        <f t="shared" si="294"/>
        <v>Fail</v>
      </c>
      <c r="CX332" s="25">
        <f>Survey!$BA332</f>
        <v>0</v>
      </c>
      <c r="CY332" s="25" cm="1">
        <f t="array" ref="CY332">SUM(SUMIF(Survey!BP332:BW332,{"&gt;0","&lt;0"})*{1,-1})-SUM(SUMIF(Survey!BY332:CF332,{"&gt;0","&lt;0"})*{1,-1})</f>
        <v>0</v>
      </c>
      <c r="CZ332" s="30" t="str">
        <f t="shared" si="295"/>
        <v>No holdings</v>
      </c>
      <c r="DA332">
        <f t="shared" si="296"/>
        <v>0</v>
      </c>
      <c r="DB332" s="16" t="str">
        <f t="shared" si="297"/>
        <v>Fail</v>
      </c>
      <c r="DC332" s="31">
        <f>Survey!$BA332</f>
        <v>0</v>
      </c>
      <c r="DD332" s="31" cm="1">
        <f t="array" ref="DD332">SUM(SUMIF(Survey!CH332:DA332,{"&gt;0","&lt;0"})*{1,-1})-SUM(SUMIF(Survey!DC332:DV332,{"&gt;0","&lt;0"})*{1,-1})</f>
        <v>0</v>
      </c>
      <c r="DE332" s="30" t="str">
        <f t="shared" si="298"/>
        <v>No holdings</v>
      </c>
      <c r="DF332" s="17">
        <f t="shared" si="299"/>
        <v>0</v>
      </c>
      <c r="DG332" s="16" t="str">
        <f t="shared" si="300"/>
        <v>Pass</v>
      </c>
      <c r="DH332" s="33" t="b">
        <f>IF(ABS(Survey!$DA332)=0,TRUE,FALSE)</f>
        <v>1</v>
      </c>
      <c r="DI332" s="32" t="b">
        <f>NOT(ISBLANK(Survey!$DB332))</f>
        <v>0</v>
      </c>
      <c r="DJ332" s="16" t="str">
        <f t="shared" si="301"/>
        <v>Pass</v>
      </c>
      <c r="DK332" s="33" t="b">
        <f>IF(ABS(Survey!$DV332)=0,TRUE,FALSE)</f>
        <v>1</v>
      </c>
      <c r="DL332" s="32" t="b">
        <f>NOT(ISBLANK(Survey!$DW332))</f>
        <v>0</v>
      </c>
      <c r="DM332" t="str">
        <f t="shared" si="302"/>
        <v>Pass</v>
      </c>
      <c r="DN332" s="25" cm="1">
        <f t="array" ref="DN332">SUM(SUMIF(Survey!CW332,{"&gt;0","&lt;0"})*{1,-1})+SUM(SUMIF(Survey!DR332,{"&gt;0","&lt;0"})*{1,-1})</f>
        <v>0</v>
      </c>
      <c r="DO332" s="25">
        <f>SUM(SUMIF(Survey!DY332:EE332,{"&gt;0","&lt;0"})*{1,-1})+SUM(SUMIF(Survey!EG332:EM332,{"&gt;0","&lt;0"})*{1,-1})</f>
        <v>0</v>
      </c>
      <c r="DP332">
        <f t="shared" si="303"/>
        <v>0</v>
      </c>
      <c r="DQ332">
        <f t="shared" si="304"/>
        <v>0</v>
      </c>
      <c r="DR332" s="16" t="str">
        <f t="shared" si="305"/>
        <v>Pass</v>
      </c>
      <c r="DS332" s="33" t="b">
        <f>IF(ABS(Survey!$EE332)=0,TRUE,FALSE)</f>
        <v>1</v>
      </c>
      <c r="DT332" s="32" t="b">
        <f>NOT(ISBLANK(Survey!EF332))</f>
        <v>0</v>
      </c>
      <c r="DU332" s="16" t="str">
        <f t="shared" si="306"/>
        <v>Pass</v>
      </c>
      <c r="DV332" s="33" t="b">
        <f>IF(ABS(Survey!$EM332)=0,TRUE,FALSE)</f>
        <v>1</v>
      </c>
      <c r="DW332" s="32" t="b">
        <f>NOT(ISBLANK(Survey!$EN332))</f>
        <v>0</v>
      </c>
      <c r="DX332" s="16" t="str">
        <f t="shared" si="307"/>
        <v>Fail</v>
      </c>
      <c r="DY332" s="31">
        <f>SUM(SUMIF(Survey!ET332:EV332,{"&gt;0","&lt;0"})*{1,-1})</f>
        <v>0</v>
      </c>
      <c r="DZ332">
        <f t="shared" si="308"/>
        <v>0</v>
      </c>
      <c r="EA332">
        <f t="shared" si="309"/>
        <v>100</v>
      </c>
      <c r="EB332" s="30" t="b">
        <f>IF(OR(Survey!$M332="ETF",Survey!$M332="ETF, alternative mutual fund",Survey!$M332="Closed-end", Survey!$M332="Split share corp"),TRUE,FALSE)</f>
        <v>0</v>
      </c>
      <c r="EC332" s="16" t="str">
        <f t="shared" si="310"/>
        <v>Fail</v>
      </c>
      <c r="ED332" s="31">
        <f>SUM(SUMIF(Survey!EX332:FD332,{"&gt;0","&lt;0"})*{1,-1})</f>
        <v>0</v>
      </c>
      <c r="EE332">
        <f t="shared" si="311"/>
        <v>0</v>
      </c>
      <c r="EF332" s="17">
        <f t="shared" si="312"/>
        <v>100</v>
      </c>
      <c r="EG332" s="16" t="str">
        <f t="shared" si="313"/>
        <v>Fail</v>
      </c>
      <c r="EH332" s="31">
        <f>SUM(SUMIF(Survey!FF332:FL332,{"&gt;0","&lt;0"})*{1,-1})</f>
        <v>0</v>
      </c>
      <c r="EI332">
        <f t="shared" si="314"/>
        <v>0</v>
      </c>
      <c r="EJ332" s="17">
        <f t="shared" si="315"/>
        <v>100</v>
      </c>
    </row>
    <row r="333" spans="1:140">
      <c r="A333">
        <v>333</v>
      </c>
      <c r="B333" t="str">
        <f t="shared" si="263"/>
        <v>Pass</v>
      </c>
      <c r="C333" t="str">
        <f>IF(COUNTBLANK(Survey!B333:FM333)=$C$2, "Pass", "Fail")</f>
        <v>Pass</v>
      </c>
      <c r="D333" s="16" t="str">
        <f t="shared" si="264"/>
        <v>Fail</v>
      </c>
      <c r="E333" t="str">
        <f>IF(OR(ISBLANK(Survey!AL333),COUNTIF(G333:BJ333,"Fail")),"Fail","Pass")</f>
        <v>Fail</v>
      </c>
      <c r="F333" s="265"/>
      <c r="G333" s="16" t="str">
        <f t="shared" si="265"/>
        <v>Fail</v>
      </c>
      <c r="H333" s="139">
        <f>COUNTBLANK(Survey!B333:D333)+COUNTBLANK(Survey!G333)+COUNTBLANK(Survey!I333)+COUNTBLANK(Survey!K333:M333)+COUNTBLANK(Survey!P333:Q333)+COUNTBLANK(Survey!T333:W333)+COUNTBLANK(Survey!Z333:AC333)+COUNTBLANK(Survey!AF333:AG333)+COUNTBLANK(Survey!AK333:AK333)</f>
        <v>21</v>
      </c>
      <c r="I333" t="str">
        <f t="shared" si="266"/>
        <v>Fail</v>
      </c>
      <c r="J333" t="b">
        <f>IF(Survey!E333="No",TRUE,FALSE)</f>
        <v>0</v>
      </c>
      <c r="K333" s="29" cm="1">
        <f t="array" ref="K333">IF(COUNTA(Survey!$E$4:$E$695)=1, 0, SUM(IF(COUNTIF(Survey!$E$4:$E$695, Survey!$E$4:$E$695)=1,1,0)))</f>
        <v>0</v>
      </c>
      <c r="L333" s="29">
        <f>LEN(Survey!E333)</f>
        <v>0</v>
      </c>
      <c r="M333" s="16" t="str">
        <f t="shared" si="267"/>
        <v>Fail</v>
      </c>
      <c r="N333" t="b">
        <f>IF(Survey!F333="No",TRUE,FALSE)</f>
        <v>0</v>
      </c>
      <c r="O333" t="b">
        <f>Survey!F333=Survey!E333</f>
        <v>1</v>
      </c>
      <c r="P333">
        <f>COUNTIF(Survey!$F$4:$F$695,Survey!F333)</f>
        <v>0</v>
      </c>
      <c r="Q333" s="28">
        <f>LEN(Survey!F333)</f>
        <v>0</v>
      </c>
      <c r="R333" s="16" t="str">
        <f t="shared" si="268"/>
        <v>Pass</v>
      </c>
      <c r="S333" s="29">
        <f>MOD((LEN(Survey!H333)+2),11)</f>
        <v>2</v>
      </c>
      <c r="T333">
        <f>COUNTIF(Survey!$H$4:$H$695,Survey!H333)</f>
        <v>0</v>
      </c>
      <c r="U333" s="28" t="str">
        <f>IF(Survey!$L333="Prospectus fund", "Yes", "No")</f>
        <v>No</v>
      </c>
      <c r="V333" s="16" t="str">
        <f t="shared" si="269"/>
        <v>Pass</v>
      </c>
      <c r="W333" s="29">
        <f>MOD((LEN(Survey!J333)+2),11)</f>
        <v>2</v>
      </c>
      <c r="X333">
        <f>COUNTIF(Survey!$J$4:$J$695,Survey!J333)</f>
        <v>0</v>
      </c>
      <c r="Y333" s="30" t="b">
        <f>IF(OR(Survey!$M333="ETF",Survey!$M333="ETF, alternative mutual fund",Survey!$M333="Closed-end", Survey!$M333="Split share corp", Survey!$I333="Yes"),TRUE,FALSE)</f>
        <v>0</v>
      </c>
      <c r="Z333" s="16" t="str">
        <f>IFERROR(IF(AND(OR(AC333=AD333,AD333 = "Either"),NOT(ISBLANK(Survey!K333))),"Pass","Fail"),"Pass")</f>
        <v>Fail</v>
      </c>
      <c r="AA333" s="31" cm="1">
        <f t="array" ref="AA333">SUM(SUMIF(Survey!CH333:DA333,{"&gt;0","&lt;0"})*{1,-1})</f>
        <v>0</v>
      </c>
      <c r="AB333" s="33" cm="1">
        <f t="array" ref="AB333">SUM(SUMIF(Survey!CK333,{"&gt;0","&lt;0"})*{1,-1})+SUM(SUMIF(Survey!CU333,{"&gt;0","&lt;0"})*{1,-1})</f>
        <v>0</v>
      </c>
      <c r="AC333" s="33">
        <f>Survey!K333</f>
        <v>0</v>
      </c>
      <c r="AD333" s="32" t="str">
        <f t="shared" si="270"/>
        <v>Either</v>
      </c>
      <c r="AE333" s="16" t="str">
        <f t="shared" si="271"/>
        <v>Fail</v>
      </c>
      <c r="AF333" s="58" cm="1">
        <f t="array" ref="AF333">SUM(SUMIF(Survey!CH333:DA333,{"&gt;0","&lt;0"})*{1,-1})+SUM(SUMIF(Survey!DC333:DV333,{"&gt;0","&lt;0"})*{1,-1})</f>
        <v>0</v>
      </c>
      <c r="AG333" s="58">
        <f>IFERROR(AF333/(Survey!$BA333),0)</f>
        <v>0</v>
      </c>
      <c r="AH333" s="104" t="b">
        <f>IF(OR(Survey!$M333="Alternative strategy or hedge",Survey!$M333="Private asset",Survey!$L333="Prospectus fund"),TRUE,FALSE)</f>
        <v>0</v>
      </c>
      <c r="AI333" s="104" t="b">
        <f>NOT(ISBLANK(Survey!$M333))</f>
        <v>0</v>
      </c>
      <c r="AJ333" s="16" t="str">
        <f t="shared" si="272"/>
        <v>Fail</v>
      </c>
      <c r="AK333" t="b">
        <f>IF(Survey!W333="No",TRUE,FALSE)</f>
        <v>0</v>
      </c>
      <c r="AL333" s="119">
        <f>MOD((LEN(Survey!W333)+2),22)</f>
        <v>2</v>
      </c>
      <c r="AM333" t="str">
        <f t="shared" si="273"/>
        <v>Pass</v>
      </c>
      <c r="AN333" s="33" t="b">
        <f>NOT(ISNUMBER(SEARCH("Other",Survey!$Q333)))</f>
        <v>1</v>
      </c>
      <c r="AO333" s="32" t="b">
        <f>NOT(ISBLANK(Survey!$R333))</f>
        <v>0</v>
      </c>
      <c r="AP333" s="16" t="str">
        <f t="shared" si="274"/>
        <v>Pass</v>
      </c>
      <c r="AQ333" s="114">
        <f>COUNTBLANK(Survey!$X333)</f>
        <v>1</v>
      </c>
      <c r="AR333" s="58">
        <f>IF(AND(Survey!L333&lt;&gt;"Exempt fund",OR(Survey!$M333="ETF",Survey!$M333="ETF, alternative mutual fund",Survey!$M333="Mutual fund",Survey!$M333="Alternative mutual fund",Survey!$M333="Money market")),1,0)</f>
        <v>0</v>
      </c>
      <c r="AS333" s="16" t="str">
        <f t="shared" si="275"/>
        <v>Pass</v>
      </c>
      <c r="AT333" s="33" t="b">
        <f>NOT(ISNUMBER(SEARCH("Yes",Survey!$AC333)))</f>
        <v>1</v>
      </c>
      <c r="AU333" s="32" t="b">
        <f>IF(COUNTBLANK(Survey!$AD333:$AE333)=0,TRUE, FALSE)</f>
        <v>0</v>
      </c>
      <c r="AV333" s="16" t="str">
        <f t="shared" si="276"/>
        <v>Pass</v>
      </c>
      <c r="AW333" s="33" t="b">
        <f>NOT(ISNUMBER(SEARCH("Yes",Survey!$AF333)))</f>
        <v>1</v>
      </c>
      <c r="AX333" s="32" t="b">
        <f>NOT(ISBLANK(Survey!$AH333))</f>
        <v>0</v>
      </c>
      <c r="AY333" s="16" t="str">
        <f t="shared" si="277"/>
        <v>Pass</v>
      </c>
      <c r="AZ333" s="33" t="b">
        <f>NOT(OR(ISNUMBER(SEARCH("Other",Survey!$AH333)),ISNUMBER(SEARCH("Multiple",Survey!$AH333))))</f>
        <v>1</v>
      </c>
      <c r="BA333" s="32" t="b">
        <f>NOT(ISBLANK(Survey!$AI333))</f>
        <v>0</v>
      </c>
      <c r="BB333" s="16" t="str">
        <f t="shared" si="278"/>
        <v>Fail</v>
      </c>
      <c r="BC333" s="114">
        <f>IF(ABS(Survey!$BA333)&gt;0, 1,0)</f>
        <v>0</v>
      </c>
      <c r="BD333" s="114">
        <f>IF(COUNTBLANK(Survey!$AL333)=0,1,0)</f>
        <v>0</v>
      </c>
      <c r="BE333" s="16" t="str">
        <f t="shared" si="279"/>
        <v>Pass</v>
      </c>
      <c r="BF333" s="114">
        <f>IF(ISBLANK(Survey!$AL333),0,1)</f>
        <v>0</v>
      </c>
      <c r="BG333" s="133">
        <f>COUNTBLANK(Survey!$AM333)</f>
        <v>1</v>
      </c>
      <c r="BH333" s="16" t="str">
        <f t="shared" si="280"/>
        <v>Pass</v>
      </c>
      <c r="BI333" s="114">
        <f>IF(OR(Survey!$AM333="Closed",ISBLANK(Survey!$AM333)),0,1)</f>
        <v>0</v>
      </c>
      <c r="BJ333" s="133">
        <f>IF(ISBLANK(Survey!$AN333),1,0)</f>
        <v>1</v>
      </c>
      <c r="BK333" s="118" t="str">
        <f t="shared" si="281"/>
        <v>Pass</v>
      </c>
      <c r="BL333" s="31" cm="1">
        <f t="array" ref="BL333">SUM(SUMIF(Survey!AO333:AP333,{"&gt;0","&lt;0"})*{1,-1})</f>
        <v>0</v>
      </c>
      <c r="BM333">
        <f t="shared" si="282"/>
        <v>0</v>
      </c>
      <c r="BN333">
        <f t="shared" si="283"/>
        <v>100</v>
      </c>
      <c r="BO333" s="118" t="str">
        <f t="shared" si="284"/>
        <v>Pass</v>
      </c>
      <c r="BP333">
        <f>IF(Survey!AQ333="No",0,1)</f>
        <v>1</v>
      </c>
      <c r="BQ333" s="207">
        <f>MOD((LEN(Survey!AQ333)+2),22)</f>
        <v>2</v>
      </c>
      <c r="BR333">
        <f>IF(Survey!AR333="No",0,1)</f>
        <v>1</v>
      </c>
      <c r="BS333" s="207">
        <f>MOD((LEN(Survey!AR333)+2),22)</f>
        <v>2</v>
      </c>
      <c r="BT333" s="114">
        <f>COUNTBLANK(Survey!$AQ333:$AS333)+COUNTBLANK(Survey!$AU333)</f>
        <v>4</v>
      </c>
      <c r="BU333" s="114">
        <f>IF(Survey!$I333="Yes",1,0)</f>
        <v>0</v>
      </c>
      <c r="BV333" s="114">
        <f>IF(OR(Survey!$M333="Mutual fund",Survey!$M333="Alternative mutual fund",Survey!$M333="Money market"),1,0)</f>
        <v>0</v>
      </c>
      <c r="BW333" s="119">
        <f>IF(OR(Survey!$M333="ETF",Survey!$M333="ETF, alternative mutual fund"),1,0)</f>
        <v>0</v>
      </c>
      <c r="BX333" s="16" t="str">
        <f t="shared" si="285"/>
        <v>Pass</v>
      </c>
      <c r="BY333" s="33">
        <f>IF(ISNUMBER(SEARCH("Other",Survey!$AS333)), 1, 0)</f>
        <v>0</v>
      </c>
      <c r="BZ333" s="58" t="b">
        <f>NOT(ISBLANK(Survey!$AT333))</f>
        <v>0</v>
      </c>
      <c r="CA333" s="16" t="str">
        <f t="shared" si="286"/>
        <v>Pass</v>
      </c>
      <c r="CB333" s="114">
        <f>IF(Survey!$BB333=0, 0,1)</f>
        <v>0</v>
      </c>
      <c r="CC333" s="58">
        <f>Survey!$AV333</f>
        <v>0</v>
      </c>
      <c r="CD333" s="58">
        <f>Survey!$BC333+Survey!$BD333+ABS(Survey!$BE333)-ABS(Survey!$BF333)-ABS(Survey!$BG333)-ABS(Survey!$BL333)</f>
        <v>0</v>
      </c>
      <c r="CE333" s="138">
        <f>Survey!BB333+(ABS(Survey!$BH333)-ABS(Survey!$BI333)+ABS(Survey!$BJ333)-ABS(Survey!$BK333))*0.5</f>
        <v>0</v>
      </c>
      <c r="CF333" s="58">
        <f t="shared" si="287"/>
        <v>0</v>
      </c>
      <c r="CG333" s="58">
        <f>IF(AND($CC333&gt;$CF333-0.2,$CC333&lt;$CF333+0.2,ISBLANK(Survey!$AV333)=FALSE),0,1)</f>
        <v>1</v>
      </c>
      <c r="CH333" s="133">
        <f>IF(ISBLANK(Survey!$AW333),1,0)</f>
        <v>1</v>
      </c>
      <c r="CI333" s="16" t="str">
        <f t="shared" si="288"/>
        <v>Pass</v>
      </c>
      <c r="CJ333" s="114">
        <f>IF(Survey!$BB333=0, 0,1)</f>
        <v>0</v>
      </c>
      <c r="CK333" s="58">
        <f>IF(AND(Survey!$AX333&gt;=0,Survey!$AX333&lt;=0.2,Survey!$AX333&lt;&gt;""),0,1)</f>
        <v>1</v>
      </c>
      <c r="CL333" s="114">
        <f>IF(ISBLANK(Survey!$AY333),1,0)</f>
        <v>1</v>
      </c>
      <c r="CM333" s="16" t="str">
        <f t="shared" si="289"/>
        <v>Fail</v>
      </c>
      <c r="CN333" s="133">
        <f>Survey!$AZ333</f>
        <v>0</v>
      </c>
      <c r="CO333" s="16" t="str">
        <f t="shared" si="290"/>
        <v>Pass</v>
      </c>
      <c r="CP333" s="31">
        <f>Survey!$BA333</f>
        <v>0</v>
      </c>
      <c r="CQ333" s="138">
        <f>Survey!$BB333+Survey!$BC333+Survey!$BD333+ABS(Survey!$BE333)-ABS(Survey!$BF333)-ABS(Survey!$BG333)+ABS(Survey!$BH333)-ABS(Survey!$BI333)+ABS(Survey!$BJ333)-ABS(Survey!$BK333)-ABS(Survey!$BL333)+Survey!$BM333</f>
        <v>0</v>
      </c>
      <c r="CR333" s="30">
        <f t="shared" si="291"/>
        <v>0</v>
      </c>
      <c r="CS333" s="17">
        <f t="shared" si="292"/>
        <v>0</v>
      </c>
      <c r="CT333" s="16" t="str">
        <f t="shared" si="293"/>
        <v>Pass</v>
      </c>
      <c r="CU333" s="33" t="b">
        <f>IF(ABS(Survey!$BM333)=0,TRUE,FALSE)</f>
        <v>1</v>
      </c>
      <c r="CV333" s="32" t="b">
        <f>NOT(ISBLANK(Survey!$BN333))</f>
        <v>0</v>
      </c>
      <c r="CW333" t="str">
        <f t="shared" si="294"/>
        <v>Fail</v>
      </c>
      <c r="CX333" s="25">
        <f>Survey!$BA333</f>
        <v>0</v>
      </c>
      <c r="CY333" s="25" cm="1">
        <f t="array" ref="CY333">SUM(SUMIF(Survey!BP333:BW333,{"&gt;0","&lt;0"})*{1,-1})-SUM(SUMIF(Survey!BY333:CF333,{"&gt;0","&lt;0"})*{1,-1})</f>
        <v>0</v>
      </c>
      <c r="CZ333" s="30" t="str">
        <f t="shared" si="295"/>
        <v>No holdings</v>
      </c>
      <c r="DA333">
        <f t="shared" si="296"/>
        <v>0</v>
      </c>
      <c r="DB333" s="16" t="str">
        <f t="shared" si="297"/>
        <v>Fail</v>
      </c>
      <c r="DC333" s="31">
        <f>Survey!$BA333</f>
        <v>0</v>
      </c>
      <c r="DD333" s="31" cm="1">
        <f t="array" ref="DD333">SUM(SUMIF(Survey!CH333:DA333,{"&gt;0","&lt;0"})*{1,-1})-SUM(SUMIF(Survey!DC333:DV333,{"&gt;0","&lt;0"})*{1,-1})</f>
        <v>0</v>
      </c>
      <c r="DE333" s="30" t="str">
        <f t="shared" si="298"/>
        <v>No holdings</v>
      </c>
      <c r="DF333" s="17">
        <f t="shared" si="299"/>
        <v>0</v>
      </c>
      <c r="DG333" s="16" t="str">
        <f t="shared" si="300"/>
        <v>Pass</v>
      </c>
      <c r="DH333" s="33" t="b">
        <f>IF(ABS(Survey!$DA333)=0,TRUE,FALSE)</f>
        <v>1</v>
      </c>
      <c r="DI333" s="32" t="b">
        <f>NOT(ISBLANK(Survey!$DB333))</f>
        <v>0</v>
      </c>
      <c r="DJ333" s="16" t="str">
        <f t="shared" si="301"/>
        <v>Pass</v>
      </c>
      <c r="DK333" s="33" t="b">
        <f>IF(ABS(Survey!$DV333)=0,TRUE,FALSE)</f>
        <v>1</v>
      </c>
      <c r="DL333" s="32" t="b">
        <f>NOT(ISBLANK(Survey!$DW333))</f>
        <v>0</v>
      </c>
      <c r="DM333" t="str">
        <f t="shared" si="302"/>
        <v>Pass</v>
      </c>
      <c r="DN333" s="25" cm="1">
        <f t="array" ref="DN333">SUM(SUMIF(Survey!CW333,{"&gt;0","&lt;0"})*{1,-1})+SUM(SUMIF(Survey!DR333,{"&gt;0","&lt;0"})*{1,-1})</f>
        <v>0</v>
      </c>
      <c r="DO333" s="25">
        <f>SUM(SUMIF(Survey!DY333:EE333,{"&gt;0","&lt;0"})*{1,-1})+SUM(SUMIF(Survey!EG333:EM333,{"&gt;0","&lt;0"})*{1,-1})</f>
        <v>0</v>
      </c>
      <c r="DP333">
        <f t="shared" si="303"/>
        <v>0</v>
      </c>
      <c r="DQ333">
        <f t="shared" si="304"/>
        <v>0</v>
      </c>
      <c r="DR333" s="16" t="str">
        <f t="shared" si="305"/>
        <v>Pass</v>
      </c>
      <c r="DS333" s="33" t="b">
        <f>IF(ABS(Survey!$EE333)=0,TRUE,FALSE)</f>
        <v>1</v>
      </c>
      <c r="DT333" s="32" t="b">
        <f>NOT(ISBLANK(Survey!EF333))</f>
        <v>0</v>
      </c>
      <c r="DU333" s="16" t="str">
        <f t="shared" si="306"/>
        <v>Pass</v>
      </c>
      <c r="DV333" s="33" t="b">
        <f>IF(ABS(Survey!$EM333)=0,TRUE,FALSE)</f>
        <v>1</v>
      </c>
      <c r="DW333" s="32" t="b">
        <f>NOT(ISBLANK(Survey!$EN333))</f>
        <v>0</v>
      </c>
      <c r="DX333" s="16" t="str">
        <f t="shared" si="307"/>
        <v>Fail</v>
      </c>
      <c r="DY333" s="31">
        <f>SUM(SUMIF(Survey!ET333:EV333,{"&gt;0","&lt;0"})*{1,-1})</f>
        <v>0</v>
      </c>
      <c r="DZ333">
        <f t="shared" si="308"/>
        <v>0</v>
      </c>
      <c r="EA333">
        <f t="shared" si="309"/>
        <v>100</v>
      </c>
      <c r="EB333" s="30" t="b">
        <f>IF(OR(Survey!$M333="ETF",Survey!$M333="ETF, alternative mutual fund",Survey!$M333="Closed-end", Survey!$M333="Split share corp"),TRUE,FALSE)</f>
        <v>0</v>
      </c>
      <c r="EC333" s="16" t="str">
        <f t="shared" si="310"/>
        <v>Fail</v>
      </c>
      <c r="ED333" s="31">
        <f>SUM(SUMIF(Survey!EX333:FD333,{"&gt;0","&lt;0"})*{1,-1})</f>
        <v>0</v>
      </c>
      <c r="EE333">
        <f t="shared" si="311"/>
        <v>0</v>
      </c>
      <c r="EF333" s="17">
        <f t="shared" si="312"/>
        <v>100</v>
      </c>
      <c r="EG333" s="16" t="str">
        <f t="shared" si="313"/>
        <v>Fail</v>
      </c>
      <c r="EH333" s="31">
        <f>SUM(SUMIF(Survey!FF333:FL333,{"&gt;0","&lt;0"})*{1,-1})</f>
        <v>0</v>
      </c>
      <c r="EI333">
        <f t="shared" si="314"/>
        <v>0</v>
      </c>
      <c r="EJ333" s="17">
        <f t="shared" si="315"/>
        <v>100</v>
      </c>
    </row>
    <row r="334" spans="1:140">
      <c r="A334">
        <v>334</v>
      </c>
      <c r="B334" t="str">
        <f t="shared" si="263"/>
        <v>Pass</v>
      </c>
      <c r="C334" t="str">
        <f>IF(COUNTBLANK(Survey!B334:FM334)=$C$2, "Pass", "Fail")</f>
        <v>Pass</v>
      </c>
      <c r="D334" s="16" t="str">
        <f t="shared" si="264"/>
        <v>Fail</v>
      </c>
      <c r="E334" t="str">
        <f>IF(OR(ISBLANK(Survey!AL334),COUNTIF(G334:BJ334,"Fail")),"Fail","Pass")</f>
        <v>Fail</v>
      </c>
      <c r="F334" s="265"/>
      <c r="G334" s="16" t="str">
        <f t="shared" si="265"/>
        <v>Fail</v>
      </c>
      <c r="H334" s="139">
        <f>COUNTBLANK(Survey!B334:D334)+COUNTBLANK(Survey!G334)+COUNTBLANK(Survey!I334)+COUNTBLANK(Survey!K334:M334)+COUNTBLANK(Survey!P334:Q334)+COUNTBLANK(Survey!T334:W334)+COUNTBLANK(Survey!Z334:AC334)+COUNTBLANK(Survey!AF334:AG334)+COUNTBLANK(Survey!AK334:AK334)</f>
        <v>21</v>
      </c>
      <c r="I334" t="str">
        <f t="shared" si="266"/>
        <v>Fail</v>
      </c>
      <c r="J334" t="b">
        <f>IF(Survey!E334="No",TRUE,FALSE)</f>
        <v>0</v>
      </c>
      <c r="K334" s="29" cm="1">
        <f t="array" ref="K334">IF(COUNTA(Survey!$E$4:$E$695)=1, 0, SUM(IF(COUNTIF(Survey!$E$4:$E$695, Survey!$E$4:$E$695)=1,1,0)))</f>
        <v>0</v>
      </c>
      <c r="L334" s="29">
        <f>LEN(Survey!E334)</f>
        <v>0</v>
      </c>
      <c r="M334" s="16" t="str">
        <f t="shared" si="267"/>
        <v>Fail</v>
      </c>
      <c r="N334" t="b">
        <f>IF(Survey!F334="No",TRUE,FALSE)</f>
        <v>0</v>
      </c>
      <c r="O334" t="b">
        <f>Survey!F334=Survey!E334</f>
        <v>1</v>
      </c>
      <c r="P334">
        <f>COUNTIF(Survey!$F$4:$F$695,Survey!F334)</f>
        <v>0</v>
      </c>
      <c r="Q334" s="28">
        <f>LEN(Survey!F334)</f>
        <v>0</v>
      </c>
      <c r="R334" s="16" t="str">
        <f t="shared" si="268"/>
        <v>Pass</v>
      </c>
      <c r="S334" s="29">
        <f>MOD((LEN(Survey!H334)+2),11)</f>
        <v>2</v>
      </c>
      <c r="T334">
        <f>COUNTIF(Survey!$H$4:$H$695,Survey!H334)</f>
        <v>0</v>
      </c>
      <c r="U334" s="28" t="str">
        <f>IF(Survey!$L334="Prospectus fund", "Yes", "No")</f>
        <v>No</v>
      </c>
      <c r="V334" s="16" t="str">
        <f t="shared" si="269"/>
        <v>Pass</v>
      </c>
      <c r="W334" s="29">
        <f>MOD((LEN(Survey!J334)+2),11)</f>
        <v>2</v>
      </c>
      <c r="X334">
        <f>COUNTIF(Survey!$J$4:$J$695,Survey!J334)</f>
        <v>0</v>
      </c>
      <c r="Y334" s="30" t="b">
        <f>IF(OR(Survey!$M334="ETF",Survey!$M334="ETF, alternative mutual fund",Survey!$M334="Closed-end", Survey!$M334="Split share corp", Survey!$I334="Yes"),TRUE,FALSE)</f>
        <v>0</v>
      </c>
      <c r="Z334" s="16" t="str">
        <f>IFERROR(IF(AND(OR(AC334=AD334,AD334 = "Either"),NOT(ISBLANK(Survey!K334))),"Pass","Fail"),"Pass")</f>
        <v>Fail</v>
      </c>
      <c r="AA334" s="31" cm="1">
        <f t="array" ref="AA334">SUM(SUMIF(Survey!CH334:DA334,{"&gt;0","&lt;0"})*{1,-1})</f>
        <v>0</v>
      </c>
      <c r="AB334" s="33" cm="1">
        <f t="array" ref="AB334">SUM(SUMIF(Survey!CK334,{"&gt;0","&lt;0"})*{1,-1})+SUM(SUMIF(Survey!CU334,{"&gt;0","&lt;0"})*{1,-1})</f>
        <v>0</v>
      </c>
      <c r="AC334" s="33">
        <f>Survey!K334</f>
        <v>0</v>
      </c>
      <c r="AD334" s="32" t="str">
        <f t="shared" si="270"/>
        <v>Either</v>
      </c>
      <c r="AE334" s="16" t="str">
        <f t="shared" si="271"/>
        <v>Fail</v>
      </c>
      <c r="AF334" s="58" cm="1">
        <f t="array" ref="AF334">SUM(SUMIF(Survey!CH334:DA334,{"&gt;0","&lt;0"})*{1,-1})+SUM(SUMIF(Survey!DC334:DV334,{"&gt;0","&lt;0"})*{1,-1})</f>
        <v>0</v>
      </c>
      <c r="AG334" s="58">
        <f>IFERROR(AF334/(Survey!$BA334),0)</f>
        <v>0</v>
      </c>
      <c r="AH334" s="104" t="b">
        <f>IF(OR(Survey!$M334="Alternative strategy or hedge",Survey!$M334="Private asset",Survey!$L334="Prospectus fund"),TRUE,FALSE)</f>
        <v>0</v>
      </c>
      <c r="AI334" s="104" t="b">
        <f>NOT(ISBLANK(Survey!$M334))</f>
        <v>0</v>
      </c>
      <c r="AJ334" s="16" t="str">
        <f t="shared" si="272"/>
        <v>Fail</v>
      </c>
      <c r="AK334" t="b">
        <f>IF(Survey!W334="No",TRUE,FALSE)</f>
        <v>0</v>
      </c>
      <c r="AL334" s="119">
        <f>MOD((LEN(Survey!W334)+2),22)</f>
        <v>2</v>
      </c>
      <c r="AM334" t="str">
        <f t="shared" si="273"/>
        <v>Pass</v>
      </c>
      <c r="AN334" s="33" t="b">
        <f>NOT(ISNUMBER(SEARCH("Other",Survey!$Q334)))</f>
        <v>1</v>
      </c>
      <c r="AO334" s="32" t="b">
        <f>NOT(ISBLANK(Survey!$R334))</f>
        <v>0</v>
      </c>
      <c r="AP334" s="16" t="str">
        <f t="shared" si="274"/>
        <v>Pass</v>
      </c>
      <c r="AQ334" s="114">
        <f>COUNTBLANK(Survey!$X334)</f>
        <v>1</v>
      </c>
      <c r="AR334" s="58">
        <f>IF(AND(Survey!L334&lt;&gt;"Exempt fund",OR(Survey!$M334="ETF",Survey!$M334="ETF, alternative mutual fund",Survey!$M334="Mutual fund",Survey!$M334="Alternative mutual fund",Survey!$M334="Money market")),1,0)</f>
        <v>0</v>
      </c>
      <c r="AS334" s="16" t="str">
        <f t="shared" si="275"/>
        <v>Pass</v>
      </c>
      <c r="AT334" s="33" t="b">
        <f>NOT(ISNUMBER(SEARCH("Yes",Survey!$AC334)))</f>
        <v>1</v>
      </c>
      <c r="AU334" s="32" t="b">
        <f>IF(COUNTBLANK(Survey!$AD334:$AE334)=0,TRUE, FALSE)</f>
        <v>0</v>
      </c>
      <c r="AV334" s="16" t="str">
        <f t="shared" si="276"/>
        <v>Pass</v>
      </c>
      <c r="AW334" s="33" t="b">
        <f>NOT(ISNUMBER(SEARCH("Yes",Survey!$AF334)))</f>
        <v>1</v>
      </c>
      <c r="AX334" s="32" t="b">
        <f>NOT(ISBLANK(Survey!$AH334))</f>
        <v>0</v>
      </c>
      <c r="AY334" s="16" t="str">
        <f t="shared" si="277"/>
        <v>Pass</v>
      </c>
      <c r="AZ334" s="33" t="b">
        <f>NOT(OR(ISNUMBER(SEARCH("Other",Survey!$AH334)),ISNUMBER(SEARCH("Multiple",Survey!$AH334))))</f>
        <v>1</v>
      </c>
      <c r="BA334" s="32" t="b">
        <f>NOT(ISBLANK(Survey!$AI334))</f>
        <v>0</v>
      </c>
      <c r="BB334" s="16" t="str">
        <f t="shared" si="278"/>
        <v>Fail</v>
      </c>
      <c r="BC334" s="114">
        <f>IF(ABS(Survey!$BA334)&gt;0, 1,0)</f>
        <v>0</v>
      </c>
      <c r="BD334" s="114">
        <f>IF(COUNTBLANK(Survey!$AL334)=0,1,0)</f>
        <v>0</v>
      </c>
      <c r="BE334" s="16" t="str">
        <f t="shared" si="279"/>
        <v>Pass</v>
      </c>
      <c r="BF334" s="114">
        <f>IF(ISBLANK(Survey!$AL334),0,1)</f>
        <v>0</v>
      </c>
      <c r="BG334" s="133">
        <f>COUNTBLANK(Survey!$AM334)</f>
        <v>1</v>
      </c>
      <c r="BH334" s="16" t="str">
        <f t="shared" si="280"/>
        <v>Pass</v>
      </c>
      <c r="BI334" s="114">
        <f>IF(OR(Survey!$AM334="Closed",ISBLANK(Survey!$AM334)),0,1)</f>
        <v>0</v>
      </c>
      <c r="BJ334" s="133">
        <f>IF(ISBLANK(Survey!$AN334),1,0)</f>
        <v>1</v>
      </c>
      <c r="BK334" s="118" t="str">
        <f t="shared" si="281"/>
        <v>Pass</v>
      </c>
      <c r="BL334" s="31" cm="1">
        <f t="array" ref="BL334">SUM(SUMIF(Survey!AO334:AP334,{"&gt;0","&lt;0"})*{1,-1})</f>
        <v>0</v>
      </c>
      <c r="BM334">
        <f t="shared" si="282"/>
        <v>0</v>
      </c>
      <c r="BN334">
        <f t="shared" si="283"/>
        <v>100</v>
      </c>
      <c r="BO334" s="118" t="str">
        <f t="shared" si="284"/>
        <v>Pass</v>
      </c>
      <c r="BP334">
        <f>IF(Survey!AQ334="No",0,1)</f>
        <v>1</v>
      </c>
      <c r="BQ334" s="207">
        <f>MOD((LEN(Survey!AQ334)+2),22)</f>
        <v>2</v>
      </c>
      <c r="BR334">
        <f>IF(Survey!AR334="No",0,1)</f>
        <v>1</v>
      </c>
      <c r="BS334" s="207">
        <f>MOD((LEN(Survey!AR334)+2),22)</f>
        <v>2</v>
      </c>
      <c r="BT334" s="114">
        <f>COUNTBLANK(Survey!$AQ334:$AS334)+COUNTBLANK(Survey!$AU334)</f>
        <v>4</v>
      </c>
      <c r="BU334" s="114">
        <f>IF(Survey!$I334="Yes",1,0)</f>
        <v>0</v>
      </c>
      <c r="BV334" s="114">
        <f>IF(OR(Survey!$M334="Mutual fund",Survey!$M334="Alternative mutual fund",Survey!$M334="Money market"),1,0)</f>
        <v>0</v>
      </c>
      <c r="BW334" s="119">
        <f>IF(OR(Survey!$M334="ETF",Survey!$M334="ETF, alternative mutual fund"),1,0)</f>
        <v>0</v>
      </c>
      <c r="BX334" s="16" t="str">
        <f t="shared" si="285"/>
        <v>Pass</v>
      </c>
      <c r="BY334" s="33">
        <f>IF(ISNUMBER(SEARCH("Other",Survey!$AS334)), 1, 0)</f>
        <v>0</v>
      </c>
      <c r="BZ334" s="58" t="b">
        <f>NOT(ISBLANK(Survey!$AT334))</f>
        <v>0</v>
      </c>
      <c r="CA334" s="16" t="str">
        <f t="shared" si="286"/>
        <v>Pass</v>
      </c>
      <c r="CB334" s="114">
        <f>IF(Survey!$BB334=0, 0,1)</f>
        <v>0</v>
      </c>
      <c r="CC334" s="58">
        <f>Survey!$AV334</f>
        <v>0</v>
      </c>
      <c r="CD334" s="58">
        <f>Survey!$BC334+Survey!$BD334+ABS(Survey!$BE334)-ABS(Survey!$BF334)-ABS(Survey!$BG334)-ABS(Survey!$BL334)</f>
        <v>0</v>
      </c>
      <c r="CE334" s="138">
        <f>Survey!BB334+(ABS(Survey!$BH334)-ABS(Survey!$BI334)+ABS(Survey!$BJ334)-ABS(Survey!$BK334))*0.5</f>
        <v>0</v>
      </c>
      <c r="CF334" s="58">
        <f t="shared" si="287"/>
        <v>0</v>
      </c>
      <c r="CG334" s="58">
        <f>IF(AND($CC334&gt;$CF334-0.2,$CC334&lt;$CF334+0.2,ISBLANK(Survey!$AV334)=FALSE),0,1)</f>
        <v>1</v>
      </c>
      <c r="CH334" s="133">
        <f>IF(ISBLANK(Survey!$AW334),1,0)</f>
        <v>1</v>
      </c>
      <c r="CI334" s="16" t="str">
        <f t="shared" si="288"/>
        <v>Pass</v>
      </c>
      <c r="CJ334" s="114">
        <f>IF(Survey!$BB334=0, 0,1)</f>
        <v>0</v>
      </c>
      <c r="CK334" s="58">
        <f>IF(AND(Survey!$AX334&gt;=0,Survey!$AX334&lt;=0.2,Survey!$AX334&lt;&gt;""),0,1)</f>
        <v>1</v>
      </c>
      <c r="CL334" s="114">
        <f>IF(ISBLANK(Survey!$AY334),1,0)</f>
        <v>1</v>
      </c>
      <c r="CM334" s="16" t="str">
        <f t="shared" si="289"/>
        <v>Fail</v>
      </c>
      <c r="CN334" s="133">
        <f>Survey!$AZ334</f>
        <v>0</v>
      </c>
      <c r="CO334" s="16" t="str">
        <f t="shared" si="290"/>
        <v>Pass</v>
      </c>
      <c r="CP334" s="31">
        <f>Survey!$BA334</f>
        <v>0</v>
      </c>
      <c r="CQ334" s="138">
        <f>Survey!$BB334+Survey!$BC334+Survey!$BD334+ABS(Survey!$BE334)-ABS(Survey!$BF334)-ABS(Survey!$BG334)+ABS(Survey!$BH334)-ABS(Survey!$BI334)+ABS(Survey!$BJ334)-ABS(Survey!$BK334)-ABS(Survey!$BL334)+Survey!$BM334</f>
        <v>0</v>
      </c>
      <c r="CR334" s="30">
        <f t="shared" si="291"/>
        <v>0</v>
      </c>
      <c r="CS334" s="17">
        <f t="shared" si="292"/>
        <v>0</v>
      </c>
      <c r="CT334" s="16" t="str">
        <f t="shared" si="293"/>
        <v>Pass</v>
      </c>
      <c r="CU334" s="33" t="b">
        <f>IF(ABS(Survey!$BM334)=0,TRUE,FALSE)</f>
        <v>1</v>
      </c>
      <c r="CV334" s="32" t="b">
        <f>NOT(ISBLANK(Survey!$BN334))</f>
        <v>0</v>
      </c>
      <c r="CW334" t="str">
        <f t="shared" si="294"/>
        <v>Fail</v>
      </c>
      <c r="CX334" s="25">
        <f>Survey!$BA334</f>
        <v>0</v>
      </c>
      <c r="CY334" s="25" cm="1">
        <f t="array" ref="CY334">SUM(SUMIF(Survey!BP334:BW334,{"&gt;0","&lt;0"})*{1,-1})-SUM(SUMIF(Survey!BY334:CF334,{"&gt;0","&lt;0"})*{1,-1})</f>
        <v>0</v>
      </c>
      <c r="CZ334" s="30" t="str">
        <f t="shared" si="295"/>
        <v>No holdings</v>
      </c>
      <c r="DA334">
        <f t="shared" si="296"/>
        <v>0</v>
      </c>
      <c r="DB334" s="16" t="str">
        <f t="shared" si="297"/>
        <v>Fail</v>
      </c>
      <c r="DC334" s="31">
        <f>Survey!$BA334</f>
        <v>0</v>
      </c>
      <c r="DD334" s="31" cm="1">
        <f t="array" ref="DD334">SUM(SUMIF(Survey!CH334:DA334,{"&gt;0","&lt;0"})*{1,-1})-SUM(SUMIF(Survey!DC334:DV334,{"&gt;0","&lt;0"})*{1,-1})</f>
        <v>0</v>
      </c>
      <c r="DE334" s="30" t="str">
        <f t="shared" si="298"/>
        <v>No holdings</v>
      </c>
      <c r="DF334" s="17">
        <f t="shared" si="299"/>
        <v>0</v>
      </c>
      <c r="DG334" s="16" t="str">
        <f t="shared" si="300"/>
        <v>Pass</v>
      </c>
      <c r="DH334" s="33" t="b">
        <f>IF(ABS(Survey!$DA334)=0,TRUE,FALSE)</f>
        <v>1</v>
      </c>
      <c r="DI334" s="32" t="b">
        <f>NOT(ISBLANK(Survey!$DB334))</f>
        <v>0</v>
      </c>
      <c r="DJ334" s="16" t="str">
        <f t="shared" si="301"/>
        <v>Pass</v>
      </c>
      <c r="DK334" s="33" t="b">
        <f>IF(ABS(Survey!$DV334)=0,TRUE,FALSE)</f>
        <v>1</v>
      </c>
      <c r="DL334" s="32" t="b">
        <f>NOT(ISBLANK(Survey!$DW334))</f>
        <v>0</v>
      </c>
      <c r="DM334" t="str">
        <f t="shared" si="302"/>
        <v>Pass</v>
      </c>
      <c r="DN334" s="25" cm="1">
        <f t="array" ref="DN334">SUM(SUMIF(Survey!CW334,{"&gt;0","&lt;0"})*{1,-1})+SUM(SUMIF(Survey!DR334,{"&gt;0","&lt;0"})*{1,-1})</f>
        <v>0</v>
      </c>
      <c r="DO334" s="25">
        <f>SUM(SUMIF(Survey!DY334:EE334,{"&gt;0","&lt;0"})*{1,-1})+SUM(SUMIF(Survey!EG334:EM334,{"&gt;0","&lt;0"})*{1,-1})</f>
        <v>0</v>
      </c>
      <c r="DP334">
        <f t="shared" si="303"/>
        <v>0</v>
      </c>
      <c r="DQ334">
        <f t="shared" si="304"/>
        <v>0</v>
      </c>
      <c r="DR334" s="16" t="str">
        <f t="shared" si="305"/>
        <v>Pass</v>
      </c>
      <c r="DS334" s="33" t="b">
        <f>IF(ABS(Survey!$EE334)=0,TRUE,FALSE)</f>
        <v>1</v>
      </c>
      <c r="DT334" s="32" t="b">
        <f>NOT(ISBLANK(Survey!EF334))</f>
        <v>0</v>
      </c>
      <c r="DU334" s="16" t="str">
        <f t="shared" si="306"/>
        <v>Pass</v>
      </c>
      <c r="DV334" s="33" t="b">
        <f>IF(ABS(Survey!$EM334)=0,TRUE,FALSE)</f>
        <v>1</v>
      </c>
      <c r="DW334" s="32" t="b">
        <f>NOT(ISBLANK(Survey!$EN334))</f>
        <v>0</v>
      </c>
      <c r="DX334" s="16" t="str">
        <f t="shared" si="307"/>
        <v>Fail</v>
      </c>
      <c r="DY334" s="31">
        <f>SUM(SUMIF(Survey!ET334:EV334,{"&gt;0","&lt;0"})*{1,-1})</f>
        <v>0</v>
      </c>
      <c r="DZ334">
        <f t="shared" si="308"/>
        <v>0</v>
      </c>
      <c r="EA334">
        <f t="shared" si="309"/>
        <v>100</v>
      </c>
      <c r="EB334" s="30" t="b">
        <f>IF(OR(Survey!$M334="ETF",Survey!$M334="ETF, alternative mutual fund",Survey!$M334="Closed-end", Survey!$M334="Split share corp"),TRUE,FALSE)</f>
        <v>0</v>
      </c>
      <c r="EC334" s="16" t="str">
        <f t="shared" si="310"/>
        <v>Fail</v>
      </c>
      <c r="ED334" s="31">
        <f>SUM(SUMIF(Survey!EX334:FD334,{"&gt;0","&lt;0"})*{1,-1})</f>
        <v>0</v>
      </c>
      <c r="EE334">
        <f t="shared" si="311"/>
        <v>0</v>
      </c>
      <c r="EF334" s="17">
        <f t="shared" si="312"/>
        <v>100</v>
      </c>
      <c r="EG334" s="16" t="str">
        <f t="shared" si="313"/>
        <v>Fail</v>
      </c>
      <c r="EH334" s="31">
        <f>SUM(SUMIF(Survey!FF334:FL334,{"&gt;0","&lt;0"})*{1,-1})</f>
        <v>0</v>
      </c>
      <c r="EI334">
        <f t="shared" si="314"/>
        <v>0</v>
      </c>
      <c r="EJ334" s="17">
        <f t="shared" si="315"/>
        <v>100</v>
      </c>
    </row>
    <row r="335" spans="1:140">
      <c r="A335">
        <v>335</v>
      </c>
      <c r="B335" t="str">
        <f t="shared" si="263"/>
        <v>Pass</v>
      </c>
      <c r="C335" t="str">
        <f>IF(COUNTBLANK(Survey!B335:FM335)=$C$2, "Pass", "Fail")</f>
        <v>Pass</v>
      </c>
      <c r="D335" s="16" t="str">
        <f t="shared" si="264"/>
        <v>Fail</v>
      </c>
      <c r="E335" t="str">
        <f>IF(OR(ISBLANK(Survey!AL335),COUNTIF(G335:BJ335,"Fail")),"Fail","Pass")</f>
        <v>Fail</v>
      </c>
      <c r="F335" s="265"/>
      <c r="G335" s="16" t="str">
        <f t="shared" si="265"/>
        <v>Fail</v>
      </c>
      <c r="H335" s="139">
        <f>COUNTBLANK(Survey!B335:D335)+COUNTBLANK(Survey!G335)+COUNTBLANK(Survey!I335)+COUNTBLANK(Survey!K335:M335)+COUNTBLANK(Survey!P335:Q335)+COUNTBLANK(Survey!T335:W335)+COUNTBLANK(Survey!Z335:AC335)+COUNTBLANK(Survey!AF335:AG335)+COUNTBLANK(Survey!AK335:AK335)</f>
        <v>21</v>
      </c>
      <c r="I335" t="str">
        <f t="shared" si="266"/>
        <v>Fail</v>
      </c>
      <c r="J335" t="b">
        <f>IF(Survey!E335="No",TRUE,FALSE)</f>
        <v>0</v>
      </c>
      <c r="K335" s="29" cm="1">
        <f t="array" ref="K335">IF(COUNTA(Survey!$E$4:$E$695)=1, 0, SUM(IF(COUNTIF(Survey!$E$4:$E$695, Survey!$E$4:$E$695)=1,1,0)))</f>
        <v>0</v>
      </c>
      <c r="L335" s="29">
        <f>LEN(Survey!E335)</f>
        <v>0</v>
      </c>
      <c r="M335" s="16" t="str">
        <f t="shared" si="267"/>
        <v>Fail</v>
      </c>
      <c r="N335" t="b">
        <f>IF(Survey!F335="No",TRUE,FALSE)</f>
        <v>0</v>
      </c>
      <c r="O335" t="b">
        <f>Survey!F335=Survey!E335</f>
        <v>1</v>
      </c>
      <c r="P335">
        <f>COUNTIF(Survey!$F$4:$F$695,Survey!F335)</f>
        <v>0</v>
      </c>
      <c r="Q335" s="28">
        <f>LEN(Survey!F335)</f>
        <v>0</v>
      </c>
      <c r="R335" s="16" t="str">
        <f t="shared" si="268"/>
        <v>Pass</v>
      </c>
      <c r="S335" s="29">
        <f>MOD((LEN(Survey!H335)+2),11)</f>
        <v>2</v>
      </c>
      <c r="T335">
        <f>COUNTIF(Survey!$H$4:$H$695,Survey!H335)</f>
        <v>0</v>
      </c>
      <c r="U335" s="28" t="str">
        <f>IF(Survey!$L335="Prospectus fund", "Yes", "No")</f>
        <v>No</v>
      </c>
      <c r="V335" s="16" t="str">
        <f t="shared" si="269"/>
        <v>Pass</v>
      </c>
      <c r="W335" s="29">
        <f>MOD((LEN(Survey!J335)+2),11)</f>
        <v>2</v>
      </c>
      <c r="X335">
        <f>COUNTIF(Survey!$J$4:$J$695,Survey!J335)</f>
        <v>0</v>
      </c>
      <c r="Y335" s="30" t="b">
        <f>IF(OR(Survey!$M335="ETF",Survey!$M335="ETF, alternative mutual fund",Survey!$M335="Closed-end", Survey!$M335="Split share corp", Survey!$I335="Yes"),TRUE,FALSE)</f>
        <v>0</v>
      </c>
      <c r="Z335" s="16" t="str">
        <f>IFERROR(IF(AND(OR(AC335=AD335,AD335 = "Either"),NOT(ISBLANK(Survey!K335))),"Pass","Fail"),"Pass")</f>
        <v>Fail</v>
      </c>
      <c r="AA335" s="31" cm="1">
        <f t="array" ref="AA335">SUM(SUMIF(Survey!CH335:DA335,{"&gt;0","&lt;0"})*{1,-1})</f>
        <v>0</v>
      </c>
      <c r="AB335" s="33" cm="1">
        <f t="array" ref="AB335">SUM(SUMIF(Survey!CK335,{"&gt;0","&lt;0"})*{1,-1})+SUM(SUMIF(Survey!CU335,{"&gt;0","&lt;0"})*{1,-1})</f>
        <v>0</v>
      </c>
      <c r="AC335" s="33">
        <f>Survey!K335</f>
        <v>0</v>
      </c>
      <c r="AD335" s="32" t="str">
        <f t="shared" si="270"/>
        <v>Either</v>
      </c>
      <c r="AE335" s="16" t="str">
        <f t="shared" si="271"/>
        <v>Fail</v>
      </c>
      <c r="AF335" s="58" cm="1">
        <f t="array" ref="AF335">SUM(SUMIF(Survey!CH335:DA335,{"&gt;0","&lt;0"})*{1,-1})+SUM(SUMIF(Survey!DC335:DV335,{"&gt;0","&lt;0"})*{1,-1})</f>
        <v>0</v>
      </c>
      <c r="AG335" s="58">
        <f>IFERROR(AF335/(Survey!$BA335),0)</f>
        <v>0</v>
      </c>
      <c r="AH335" s="104" t="b">
        <f>IF(OR(Survey!$M335="Alternative strategy or hedge",Survey!$M335="Private asset",Survey!$L335="Prospectus fund"),TRUE,FALSE)</f>
        <v>0</v>
      </c>
      <c r="AI335" s="104" t="b">
        <f>NOT(ISBLANK(Survey!$M335))</f>
        <v>0</v>
      </c>
      <c r="AJ335" s="16" t="str">
        <f t="shared" si="272"/>
        <v>Fail</v>
      </c>
      <c r="AK335" t="b">
        <f>IF(Survey!W335="No",TRUE,FALSE)</f>
        <v>0</v>
      </c>
      <c r="AL335" s="119">
        <f>MOD((LEN(Survey!W335)+2),22)</f>
        <v>2</v>
      </c>
      <c r="AM335" t="str">
        <f t="shared" si="273"/>
        <v>Pass</v>
      </c>
      <c r="AN335" s="33" t="b">
        <f>NOT(ISNUMBER(SEARCH("Other",Survey!$Q335)))</f>
        <v>1</v>
      </c>
      <c r="AO335" s="32" t="b">
        <f>NOT(ISBLANK(Survey!$R335))</f>
        <v>0</v>
      </c>
      <c r="AP335" s="16" t="str">
        <f t="shared" si="274"/>
        <v>Pass</v>
      </c>
      <c r="AQ335" s="114">
        <f>COUNTBLANK(Survey!$X335)</f>
        <v>1</v>
      </c>
      <c r="AR335" s="58">
        <f>IF(AND(Survey!L335&lt;&gt;"Exempt fund",OR(Survey!$M335="ETF",Survey!$M335="ETF, alternative mutual fund",Survey!$M335="Mutual fund",Survey!$M335="Alternative mutual fund",Survey!$M335="Money market")),1,0)</f>
        <v>0</v>
      </c>
      <c r="AS335" s="16" t="str">
        <f t="shared" si="275"/>
        <v>Pass</v>
      </c>
      <c r="AT335" s="33" t="b">
        <f>NOT(ISNUMBER(SEARCH("Yes",Survey!$AC335)))</f>
        <v>1</v>
      </c>
      <c r="AU335" s="32" t="b">
        <f>IF(COUNTBLANK(Survey!$AD335:$AE335)=0,TRUE, FALSE)</f>
        <v>0</v>
      </c>
      <c r="AV335" s="16" t="str">
        <f t="shared" si="276"/>
        <v>Pass</v>
      </c>
      <c r="AW335" s="33" t="b">
        <f>NOT(ISNUMBER(SEARCH("Yes",Survey!$AF335)))</f>
        <v>1</v>
      </c>
      <c r="AX335" s="32" t="b">
        <f>NOT(ISBLANK(Survey!$AH335))</f>
        <v>0</v>
      </c>
      <c r="AY335" s="16" t="str">
        <f t="shared" si="277"/>
        <v>Pass</v>
      </c>
      <c r="AZ335" s="33" t="b">
        <f>NOT(OR(ISNUMBER(SEARCH("Other",Survey!$AH335)),ISNUMBER(SEARCH("Multiple",Survey!$AH335))))</f>
        <v>1</v>
      </c>
      <c r="BA335" s="32" t="b">
        <f>NOT(ISBLANK(Survey!$AI335))</f>
        <v>0</v>
      </c>
      <c r="BB335" s="16" t="str">
        <f t="shared" si="278"/>
        <v>Fail</v>
      </c>
      <c r="BC335" s="114">
        <f>IF(ABS(Survey!$BA335)&gt;0, 1,0)</f>
        <v>0</v>
      </c>
      <c r="BD335" s="114">
        <f>IF(COUNTBLANK(Survey!$AL335)=0,1,0)</f>
        <v>0</v>
      </c>
      <c r="BE335" s="16" t="str">
        <f t="shared" si="279"/>
        <v>Pass</v>
      </c>
      <c r="BF335" s="114">
        <f>IF(ISBLANK(Survey!$AL335),0,1)</f>
        <v>0</v>
      </c>
      <c r="BG335" s="133">
        <f>COUNTBLANK(Survey!$AM335)</f>
        <v>1</v>
      </c>
      <c r="BH335" s="16" t="str">
        <f t="shared" si="280"/>
        <v>Pass</v>
      </c>
      <c r="BI335" s="114">
        <f>IF(OR(Survey!$AM335="Closed",ISBLANK(Survey!$AM335)),0,1)</f>
        <v>0</v>
      </c>
      <c r="BJ335" s="133">
        <f>IF(ISBLANK(Survey!$AN335),1,0)</f>
        <v>1</v>
      </c>
      <c r="BK335" s="118" t="str">
        <f t="shared" si="281"/>
        <v>Pass</v>
      </c>
      <c r="BL335" s="31" cm="1">
        <f t="array" ref="BL335">SUM(SUMIF(Survey!AO335:AP335,{"&gt;0","&lt;0"})*{1,-1})</f>
        <v>0</v>
      </c>
      <c r="BM335">
        <f t="shared" si="282"/>
        <v>0</v>
      </c>
      <c r="BN335">
        <f t="shared" si="283"/>
        <v>100</v>
      </c>
      <c r="BO335" s="118" t="str">
        <f t="shared" si="284"/>
        <v>Pass</v>
      </c>
      <c r="BP335">
        <f>IF(Survey!AQ335="No",0,1)</f>
        <v>1</v>
      </c>
      <c r="BQ335" s="207">
        <f>MOD((LEN(Survey!AQ335)+2),22)</f>
        <v>2</v>
      </c>
      <c r="BR335">
        <f>IF(Survey!AR335="No",0,1)</f>
        <v>1</v>
      </c>
      <c r="BS335" s="207">
        <f>MOD((LEN(Survey!AR335)+2),22)</f>
        <v>2</v>
      </c>
      <c r="BT335" s="114">
        <f>COUNTBLANK(Survey!$AQ335:$AS335)+COUNTBLANK(Survey!$AU335)</f>
        <v>4</v>
      </c>
      <c r="BU335" s="114">
        <f>IF(Survey!$I335="Yes",1,0)</f>
        <v>0</v>
      </c>
      <c r="BV335" s="114">
        <f>IF(OR(Survey!$M335="Mutual fund",Survey!$M335="Alternative mutual fund",Survey!$M335="Money market"),1,0)</f>
        <v>0</v>
      </c>
      <c r="BW335" s="119">
        <f>IF(OR(Survey!$M335="ETF",Survey!$M335="ETF, alternative mutual fund"),1,0)</f>
        <v>0</v>
      </c>
      <c r="BX335" s="16" t="str">
        <f t="shared" si="285"/>
        <v>Pass</v>
      </c>
      <c r="BY335" s="33">
        <f>IF(ISNUMBER(SEARCH("Other",Survey!$AS335)), 1, 0)</f>
        <v>0</v>
      </c>
      <c r="BZ335" s="58" t="b">
        <f>NOT(ISBLANK(Survey!$AT335))</f>
        <v>0</v>
      </c>
      <c r="CA335" s="16" t="str">
        <f t="shared" si="286"/>
        <v>Pass</v>
      </c>
      <c r="CB335" s="114">
        <f>IF(Survey!$BB335=0, 0,1)</f>
        <v>0</v>
      </c>
      <c r="CC335" s="58">
        <f>Survey!$AV335</f>
        <v>0</v>
      </c>
      <c r="CD335" s="58">
        <f>Survey!$BC335+Survey!$BD335+ABS(Survey!$BE335)-ABS(Survey!$BF335)-ABS(Survey!$BG335)-ABS(Survey!$BL335)</f>
        <v>0</v>
      </c>
      <c r="CE335" s="138">
        <f>Survey!BB335+(ABS(Survey!$BH335)-ABS(Survey!$BI335)+ABS(Survey!$BJ335)-ABS(Survey!$BK335))*0.5</f>
        <v>0</v>
      </c>
      <c r="CF335" s="58">
        <f t="shared" si="287"/>
        <v>0</v>
      </c>
      <c r="CG335" s="58">
        <f>IF(AND($CC335&gt;$CF335-0.2,$CC335&lt;$CF335+0.2,ISBLANK(Survey!$AV335)=FALSE),0,1)</f>
        <v>1</v>
      </c>
      <c r="CH335" s="133">
        <f>IF(ISBLANK(Survey!$AW335),1,0)</f>
        <v>1</v>
      </c>
      <c r="CI335" s="16" t="str">
        <f t="shared" si="288"/>
        <v>Pass</v>
      </c>
      <c r="CJ335" s="114">
        <f>IF(Survey!$BB335=0, 0,1)</f>
        <v>0</v>
      </c>
      <c r="CK335" s="58">
        <f>IF(AND(Survey!$AX335&gt;=0,Survey!$AX335&lt;=0.2,Survey!$AX335&lt;&gt;""),0,1)</f>
        <v>1</v>
      </c>
      <c r="CL335" s="114">
        <f>IF(ISBLANK(Survey!$AY335),1,0)</f>
        <v>1</v>
      </c>
      <c r="CM335" s="16" t="str">
        <f t="shared" si="289"/>
        <v>Fail</v>
      </c>
      <c r="CN335" s="133">
        <f>Survey!$AZ335</f>
        <v>0</v>
      </c>
      <c r="CO335" s="16" t="str">
        <f t="shared" si="290"/>
        <v>Pass</v>
      </c>
      <c r="CP335" s="31">
        <f>Survey!$BA335</f>
        <v>0</v>
      </c>
      <c r="CQ335" s="138">
        <f>Survey!$BB335+Survey!$BC335+Survey!$BD335+ABS(Survey!$BE335)-ABS(Survey!$BF335)-ABS(Survey!$BG335)+ABS(Survey!$BH335)-ABS(Survey!$BI335)+ABS(Survey!$BJ335)-ABS(Survey!$BK335)-ABS(Survey!$BL335)+Survey!$BM335</f>
        <v>0</v>
      </c>
      <c r="CR335" s="30">
        <f t="shared" si="291"/>
        <v>0</v>
      </c>
      <c r="CS335" s="17">
        <f t="shared" si="292"/>
        <v>0</v>
      </c>
      <c r="CT335" s="16" t="str">
        <f t="shared" si="293"/>
        <v>Pass</v>
      </c>
      <c r="CU335" s="33" t="b">
        <f>IF(ABS(Survey!$BM335)=0,TRUE,FALSE)</f>
        <v>1</v>
      </c>
      <c r="CV335" s="32" t="b">
        <f>NOT(ISBLANK(Survey!$BN335))</f>
        <v>0</v>
      </c>
      <c r="CW335" t="str">
        <f t="shared" si="294"/>
        <v>Fail</v>
      </c>
      <c r="CX335" s="25">
        <f>Survey!$BA335</f>
        <v>0</v>
      </c>
      <c r="CY335" s="25" cm="1">
        <f t="array" ref="CY335">SUM(SUMIF(Survey!BP335:BW335,{"&gt;0","&lt;0"})*{1,-1})-SUM(SUMIF(Survey!BY335:CF335,{"&gt;0","&lt;0"})*{1,-1})</f>
        <v>0</v>
      </c>
      <c r="CZ335" s="30" t="str">
        <f t="shared" si="295"/>
        <v>No holdings</v>
      </c>
      <c r="DA335">
        <f t="shared" si="296"/>
        <v>0</v>
      </c>
      <c r="DB335" s="16" t="str">
        <f t="shared" si="297"/>
        <v>Fail</v>
      </c>
      <c r="DC335" s="31">
        <f>Survey!$BA335</f>
        <v>0</v>
      </c>
      <c r="DD335" s="31" cm="1">
        <f t="array" ref="DD335">SUM(SUMIF(Survey!CH335:DA335,{"&gt;0","&lt;0"})*{1,-1})-SUM(SUMIF(Survey!DC335:DV335,{"&gt;0","&lt;0"})*{1,-1})</f>
        <v>0</v>
      </c>
      <c r="DE335" s="30" t="str">
        <f t="shared" si="298"/>
        <v>No holdings</v>
      </c>
      <c r="DF335" s="17">
        <f t="shared" si="299"/>
        <v>0</v>
      </c>
      <c r="DG335" s="16" t="str">
        <f t="shared" si="300"/>
        <v>Pass</v>
      </c>
      <c r="DH335" s="33" t="b">
        <f>IF(ABS(Survey!$DA335)=0,TRUE,FALSE)</f>
        <v>1</v>
      </c>
      <c r="DI335" s="32" t="b">
        <f>NOT(ISBLANK(Survey!$DB335))</f>
        <v>0</v>
      </c>
      <c r="DJ335" s="16" t="str">
        <f t="shared" si="301"/>
        <v>Pass</v>
      </c>
      <c r="DK335" s="33" t="b">
        <f>IF(ABS(Survey!$DV335)=0,TRUE,FALSE)</f>
        <v>1</v>
      </c>
      <c r="DL335" s="32" t="b">
        <f>NOT(ISBLANK(Survey!$DW335))</f>
        <v>0</v>
      </c>
      <c r="DM335" t="str">
        <f t="shared" si="302"/>
        <v>Pass</v>
      </c>
      <c r="DN335" s="25" cm="1">
        <f t="array" ref="DN335">SUM(SUMIF(Survey!CW335,{"&gt;0","&lt;0"})*{1,-1})+SUM(SUMIF(Survey!DR335,{"&gt;0","&lt;0"})*{1,-1})</f>
        <v>0</v>
      </c>
      <c r="DO335" s="25">
        <f>SUM(SUMIF(Survey!DY335:EE335,{"&gt;0","&lt;0"})*{1,-1})+SUM(SUMIF(Survey!EG335:EM335,{"&gt;0","&lt;0"})*{1,-1})</f>
        <v>0</v>
      </c>
      <c r="DP335">
        <f t="shared" si="303"/>
        <v>0</v>
      </c>
      <c r="DQ335">
        <f t="shared" si="304"/>
        <v>0</v>
      </c>
      <c r="DR335" s="16" t="str">
        <f t="shared" si="305"/>
        <v>Pass</v>
      </c>
      <c r="DS335" s="33" t="b">
        <f>IF(ABS(Survey!$EE335)=0,TRUE,FALSE)</f>
        <v>1</v>
      </c>
      <c r="DT335" s="32" t="b">
        <f>NOT(ISBLANK(Survey!EF335))</f>
        <v>0</v>
      </c>
      <c r="DU335" s="16" t="str">
        <f t="shared" si="306"/>
        <v>Pass</v>
      </c>
      <c r="DV335" s="33" t="b">
        <f>IF(ABS(Survey!$EM335)=0,TRUE,FALSE)</f>
        <v>1</v>
      </c>
      <c r="DW335" s="32" t="b">
        <f>NOT(ISBLANK(Survey!$EN335))</f>
        <v>0</v>
      </c>
      <c r="DX335" s="16" t="str">
        <f t="shared" si="307"/>
        <v>Fail</v>
      </c>
      <c r="DY335" s="31">
        <f>SUM(SUMIF(Survey!ET335:EV335,{"&gt;0","&lt;0"})*{1,-1})</f>
        <v>0</v>
      </c>
      <c r="DZ335">
        <f t="shared" si="308"/>
        <v>0</v>
      </c>
      <c r="EA335">
        <f t="shared" si="309"/>
        <v>100</v>
      </c>
      <c r="EB335" s="30" t="b">
        <f>IF(OR(Survey!$M335="ETF",Survey!$M335="ETF, alternative mutual fund",Survey!$M335="Closed-end", Survey!$M335="Split share corp"),TRUE,FALSE)</f>
        <v>0</v>
      </c>
      <c r="EC335" s="16" t="str">
        <f t="shared" si="310"/>
        <v>Fail</v>
      </c>
      <c r="ED335" s="31">
        <f>SUM(SUMIF(Survey!EX335:FD335,{"&gt;0","&lt;0"})*{1,-1})</f>
        <v>0</v>
      </c>
      <c r="EE335">
        <f t="shared" si="311"/>
        <v>0</v>
      </c>
      <c r="EF335" s="17">
        <f t="shared" si="312"/>
        <v>100</v>
      </c>
      <c r="EG335" s="16" t="str">
        <f t="shared" si="313"/>
        <v>Fail</v>
      </c>
      <c r="EH335" s="31">
        <f>SUM(SUMIF(Survey!FF335:FL335,{"&gt;0","&lt;0"})*{1,-1})</f>
        <v>0</v>
      </c>
      <c r="EI335">
        <f t="shared" si="314"/>
        <v>0</v>
      </c>
      <c r="EJ335" s="17">
        <f t="shared" si="315"/>
        <v>100</v>
      </c>
    </row>
    <row r="336" spans="1:140">
      <c r="A336">
        <v>336</v>
      </c>
      <c r="B336" t="str">
        <f t="shared" si="263"/>
        <v>Pass</v>
      </c>
      <c r="C336" t="str">
        <f>IF(COUNTBLANK(Survey!B336:FM336)=$C$2, "Pass", "Fail")</f>
        <v>Pass</v>
      </c>
      <c r="D336" s="16" t="str">
        <f t="shared" si="264"/>
        <v>Fail</v>
      </c>
      <c r="E336" t="str">
        <f>IF(OR(ISBLANK(Survey!AL336),COUNTIF(G336:BJ336,"Fail")),"Fail","Pass")</f>
        <v>Fail</v>
      </c>
      <c r="F336" s="265"/>
      <c r="G336" s="16" t="str">
        <f t="shared" si="265"/>
        <v>Fail</v>
      </c>
      <c r="H336" s="139">
        <f>COUNTBLANK(Survey!B336:D336)+COUNTBLANK(Survey!G336)+COUNTBLANK(Survey!I336)+COUNTBLANK(Survey!K336:M336)+COUNTBLANK(Survey!P336:Q336)+COUNTBLANK(Survey!T336:W336)+COUNTBLANK(Survey!Z336:AC336)+COUNTBLANK(Survey!AF336:AG336)+COUNTBLANK(Survey!AK336:AK336)</f>
        <v>21</v>
      </c>
      <c r="I336" t="str">
        <f t="shared" si="266"/>
        <v>Fail</v>
      </c>
      <c r="J336" t="b">
        <f>IF(Survey!E336="No",TRUE,FALSE)</f>
        <v>0</v>
      </c>
      <c r="K336" s="29" cm="1">
        <f t="array" ref="K336">IF(COUNTA(Survey!$E$4:$E$695)=1, 0, SUM(IF(COUNTIF(Survey!$E$4:$E$695, Survey!$E$4:$E$695)=1,1,0)))</f>
        <v>0</v>
      </c>
      <c r="L336" s="29">
        <f>LEN(Survey!E336)</f>
        <v>0</v>
      </c>
      <c r="M336" s="16" t="str">
        <f t="shared" si="267"/>
        <v>Fail</v>
      </c>
      <c r="N336" t="b">
        <f>IF(Survey!F336="No",TRUE,FALSE)</f>
        <v>0</v>
      </c>
      <c r="O336" t="b">
        <f>Survey!F336=Survey!E336</f>
        <v>1</v>
      </c>
      <c r="P336">
        <f>COUNTIF(Survey!$F$4:$F$695,Survey!F336)</f>
        <v>0</v>
      </c>
      <c r="Q336" s="28">
        <f>LEN(Survey!F336)</f>
        <v>0</v>
      </c>
      <c r="R336" s="16" t="str">
        <f t="shared" si="268"/>
        <v>Pass</v>
      </c>
      <c r="S336" s="29">
        <f>MOD((LEN(Survey!H336)+2),11)</f>
        <v>2</v>
      </c>
      <c r="T336">
        <f>COUNTIF(Survey!$H$4:$H$695,Survey!H336)</f>
        <v>0</v>
      </c>
      <c r="U336" s="28" t="str">
        <f>IF(Survey!$L336="Prospectus fund", "Yes", "No")</f>
        <v>No</v>
      </c>
      <c r="V336" s="16" t="str">
        <f t="shared" si="269"/>
        <v>Pass</v>
      </c>
      <c r="W336" s="29">
        <f>MOD((LEN(Survey!J336)+2),11)</f>
        <v>2</v>
      </c>
      <c r="X336">
        <f>COUNTIF(Survey!$J$4:$J$695,Survey!J336)</f>
        <v>0</v>
      </c>
      <c r="Y336" s="30" t="b">
        <f>IF(OR(Survey!$M336="ETF",Survey!$M336="ETF, alternative mutual fund",Survey!$M336="Closed-end", Survey!$M336="Split share corp", Survey!$I336="Yes"),TRUE,FALSE)</f>
        <v>0</v>
      </c>
      <c r="Z336" s="16" t="str">
        <f>IFERROR(IF(AND(OR(AC336=AD336,AD336 = "Either"),NOT(ISBLANK(Survey!K336))),"Pass","Fail"),"Pass")</f>
        <v>Fail</v>
      </c>
      <c r="AA336" s="31" cm="1">
        <f t="array" ref="AA336">SUM(SUMIF(Survey!CH336:DA336,{"&gt;0","&lt;0"})*{1,-1})</f>
        <v>0</v>
      </c>
      <c r="AB336" s="33" cm="1">
        <f t="array" ref="AB336">SUM(SUMIF(Survey!CK336,{"&gt;0","&lt;0"})*{1,-1})+SUM(SUMIF(Survey!CU336,{"&gt;0","&lt;0"})*{1,-1})</f>
        <v>0</v>
      </c>
      <c r="AC336" s="33">
        <f>Survey!K336</f>
        <v>0</v>
      </c>
      <c r="AD336" s="32" t="str">
        <f t="shared" si="270"/>
        <v>Either</v>
      </c>
      <c r="AE336" s="16" t="str">
        <f t="shared" si="271"/>
        <v>Fail</v>
      </c>
      <c r="AF336" s="58" cm="1">
        <f t="array" ref="AF336">SUM(SUMIF(Survey!CH336:DA336,{"&gt;0","&lt;0"})*{1,-1})+SUM(SUMIF(Survey!DC336:DV336,{"&gt;0","&lt;0"})*{1,-1})</f>
        <v>0</v>
      </c>
      <c r="AG336" s="58">
        <f>IFERROR(AF336/(Survey!$BA336),0)</f>
        <v>0</v>
      </c>
      <c r="AH336" s="104" t="b">
        <f>IF(OR(Survey!$M336="Alternative strategy or hedge",Survey!$M336="Private asset",Survey!$L336="Prospectus fund"),TRUE,FALSE)</f>
        <v>0</v>
      </c>
      <c r="AI336" s="104" t="b">
        <f>NOT(ISBLANK(Survey!$M336))</f>
        <v>0</v>
      </c>
      <c r="AJ336" s="16" t="str">
        <f t="shared" si="272"/>
        <v>Fail</v>
      </c>
      <c r="AK336" t="b">
        <f>IF(Survey!W336="No",TRUE,FALSE)</f>
        <v>0</v>
      </c>
      <c r="AL336" s="119">
        <f>MOD((LEN(Survey!W336)+2),22)</f>
        <v>2</v>
      </c>
      <c r="AM336" t="str">
        <f t="shared" si="273"/>
        <v>Pass</v>
      </c>
      <c r="AN336" s="33" t="b">
        <f>NOT(ISNUMBER(SEARCH("Other",Survey!$Q336)))</f>
        <v>1</v>
      </c>
      <c r="AO336" s="32" t="b">
        <f>NOT(ISBLANK(Survey!$R336))</f>
        <v>0</v>
      </c>
      <c r="AP336" s="16" t="str">
        <f t="shared" si="274"/>
        <v>Pass</v>
      </c>
      <c r="AQ336" s="114">
        <f>COUNTBLANK(Survey!$X336)</f>
        <v>1</v>
      </c>
      <c r="AR336" s="58">
        <f>IF(AND(Survey!L336&lt;&gt;"Exempt fund",OR(Survey!$M336="ETF",Survey!$M336="ETF, alternative mutual fund",Survey!$M336="Mutual fund",Survey!$M336="Alternative mutual fund",Survey!$M336="Money market")),1,0)</f>
        <v>0</v>
      </c>
      <c r="AS336" s="16" t="str">
        <f t="shared" si="275"/>
        <v>Pass</v>
      </c>
      <c r="AT336" s="33" t="b">
        <f>NOT(ISNUMBER(SEARCH("Yes",Survey!$AC336)))</f>
        <v>1</v>
      </c>
      <c r="AU336" s="32" t="b">
        <f>IF(COUNTBLANK(Survey!$AD336:$AE336)=0,TRUE, FALSE)</f>
        <v>0</v>
      </c>
      <c r="AV336" s="16" t="str">
        <f t="shared" si="276"/>
        <v>Pass</v>
      </c>
      <c r="AW336" s="33" t="b">
        <f>NOT(ISNUMBER(SEARCH("Yes",Survey!$AF336)))</f>
        <v>1</v>
      </c>
      <c r="AX336" s="32" t="b">
        <f>NOT(ISBLANK(Survey!$AH336))</f>
        <v>0</v>
      </c>
      <c r="AY336" s="16" t="str">
        <f t="shared" si="277"/>
        <v>Pass</v>
      </c>
      <c r="AZ336" s="33" t="b">
        <f>NOT(OR(ISNUMBER(SEARCH("Other",Survey!$AH336)),ISNUMBER(SEARCH("Multiple",Survey!$AH336))))</f>
        <v>1</v>
      </c>
      <c r="BA336" s="32" t="b">
        <f>NOT(ISBLANK(Survey!$AI336))</f>
        <v>0</v>
      </c>
      <c r="BB336" s="16" t="str">
        <f t="shared" si="278"/>
        <v>Fail</v>
      </c>
      <c r="BC336" s="114">
        <f>IF(ABS(Survey!$BA336)&gt;0, 1,0)</f>
        <v>0</v>
      </c>
      <c r="BD336" s="114">
        <f>IF(COUNTBLANK(Survey!$AL336)=0,1,0)</f>
        <v>0</v>
      </c>
      <c r="BE336" s="16" t="str">
        <f t="shared" si="279"/>
        <v>Pass</v>
      </c>
      <c r="BF336" s="114">
        <f>IF(ISBLANK(Survey!$AL336),0,1)</f>
        <v>0</v>
      </c>
      <c r="BG336" s="133">
        <f>COUNTBLANK(Survey!$AM336)</f>
        <v>1</v>
      </c>
      <c r="BH336" s="16" t="str">
        <f t="shared" si="280"/>
        <v>Pass</v>
      </c>
      <c r="BI336" s="114">
        <f>IF(OR(Survey!$AM336="Closed",ISBLANK(Survey!$AM336)),0,1)</f>
        <v>0</v>
      </c>
      <c r="BJ336" s="133">
        <f>IF(ISBLANK(Survey!$AN336),1,0)</f>
        <v>1</v>
      </c>
      <c r="BK336" s="118" t="str">
        <f t="shared" si="281"/>
        <v>Pass</v>
      </c>
      <c r="BL336" s="31" cm="1">
        <f t="array" ref="BL336">SUM(SUMIF(Survey!AO336:AP336,{"&gt;0","&lt;0"})*{1,-1})</f>
        <v>0</v>
      </c>
      <c r="BM336">
        <f t="shared" si="282"/>
        <v>0</v>
      </c>
      <c r="BN336">
        <f t="shared" si="283"/>
        <v>100</v>
      </c>
      <c r="BO336" s="118" t="str">
        <f t="shared" si="284"/>
        <v>Pass</v>
      </c>
      <c r="BP336">
        <f>IF(Survey!AQ336="No",0,1)</f>
        <v>1</v>
      </c>
      <c r="BQ336" s="207">
        <f>MOD((LEN(Survey!AQ336)+2),22)</f>
        <v>2</v>
      </c>
      <c r="BR336">
        <f>IF(Survey!AR336="No",0,1)</f>
        <v>1</v>
      </c>
      <c r="BS336" s="207">
        <f>MOD((LEN(Survey!AR336)+2),22)</f>
        <v>2</v>
      </c>
      <c r="BT336" s="114">
        <f>COUNTBLANK(Survey!$AQ336:$AS336)+COUNTBLANK(Survey!$AU336)</f>
        <v>4</v>
      </c>
      <c r="BU336" s="114">
        <f>IF(Survey!$I336="Yes",1,0)</f>
        <v>0</v>
      </c>
      <c r="BV336" s="114">
        <f>IF(OR(Survey!$M336="Mutual fund",Survey!$M336="Alternative mutual fund",Survey!$M336="Money market"),1,0)</f>
        <v>0</v>
      </c>
      <c r="BW336" s="119">
        <f>IF(OR(Survey!$M336="ETF",Survey!$M336="ETF, alternative mutual fund"),1,0)</f>
        <v>0</v>
      </c>
      <c r="BX336" s="16" t="str">
        <f t="shared" si="285"/>
        <v>Pass</v>
      </c>
      <c r="BY336" s="33">
        <f>IF(ISNUMBER(SEARCH("Other",Survey!$AS336)), 1, 0)</f>
        <v>0</v>
      </c>
      <c r="BZ336" s="58" t="b">
        <f>NOT(ISBLANK(Survey!$AT336))</f>
        <v>0</v>
      </c>
      <c r="CA336" s="16" t="str">
        <f t="shared" si="286"/>
        <v>Pass</v>
      </c>
      <c r="CB336" s="114">
        <f>IF(Survey!$BB336=0, 0,1)</f>
        <v>0</v>
      </c>
      <c r="CC336" s="58">
        <f>Survey!$AV336</f>
        <v>0</v>
      </c>
      <c r="CD336" s="58">
        <f>Survey!$BC336+Survey!$BD336+ABS(Survey!$BE336)-ABS(Survey!$BF336)-ABS(Survey!$BG336)-ABS(Survey!$BL336)</f>
        <v>0</v>
      </c>
      <c r="CE336" s="138">
        <f>Survey!BB336+(ABS(Survey!$BH336)-ABS(Survey!$BI336)+ABS(Survey!$BJ336)-ABS(Survey!$BK336))*0.5</f>
        <v>0</v>
      </c>
      <c r="CF336" s="58">
        <f t="shared" si="287"/>
        <v>0</v>
      </c>
      <c r="CG336" s="58">
        <f>IF(AND($CC336&gt;$CF336-0.2,$CC336&lt;$CF336+0.2,ISBLANK(Survey!$AV336)=FALSE),0,1)</f>
        <v>1</v>
      </c>
      <c r="CH336" s="133">
        <f>IF(ISBLANK(Survey!$AW336),1,0)</f>
        <v>1</v>
      </c>
      <c r="CI336" s="16" t="str">
        <f t="shared" si="288"/>
        <v>Pass</v>
      </c>
      <c r="CJ336" s="114">
        <f>IF(Survey!$BB336=0, 0,1)</f>
        <v>0</v>
      </c>
      <c r="CK336" s="58">
        <f>IF(AND(Survey!$AX336&gt;=0,Survey!$AX336&lt;=0.2,Survey!$AX336&lt;&gt;""),0,1)</f>
        <v>1</v>
      </c>
      <c r="CL336" s="114">
        <f>IF(ISBLANK(Survey!$AY336),1,0)</f>
        <v>1</v>
      </c>
      <c r="CM336" s="16" t="str">
        <f t="shared" si="289"/>
        <v>Fail</v>
      </c>
      <c r="CN336" s="133">
        <f>Survey!$AZ336</f>
        <v>0</v>
      </c>
      <c r="CO336" s="16" t="str">
        <f t="shared" si="290"/>
        <v>Pass</v>
      </c>
      <c r="CP336" s="31">
        <f>Survey!$BA336</f>
        <v>0</v>
      </c>
      <c r="CQ336" s="138">
        <f>Survey!$BB336+Survey!$BC336+Survey!$BD336+ABS(Survey!$BE336)-ABS(Survey!$BF336)-ABS(Survey!$BG336)+ABS(Survey!$BH336)-ABS(Survey!$BI336)+ABS(Survey!$BJ336)-ABS(Survey!$BK336)-ABS(Survey!$BL336)+Survey!$BM336</f>
        <v>0</v>
      </c>
      <c r="CR336" s="30">
        <f t="shared" si="291"/>
        <v>0</v>
      </c>
      <c r="CS336" s="17">
        <f t="shared" si="292"/>
        <v>0</v>
      </c>
      <c r="CT336" s="16" t="str">
        <f t="shared" si="293"/>
        <v>Pass</v>
      </c>
      <c r="CU336" s="33" t="b">
        <f>IF(ABS(Survey!$BM336)=0,TRUE,FALSE)</f>
        <v>1</v>
      </c>
      <c r="CV336" s="32" t="b">
        <f>NOT(ISBLANK(Survey!$BN336))</f>
        <v>0</v>
      </c>
      <c r="CW336" t="str">
        <f t="shared" si="294"/>
        <v>Fail</v>
      </c>
      <c r="CX336" s="25">
        <f>Survey!$BA336</f>
        <v>0</v>
      </c>
      <c r="CY336" s="25" cm="1">
        <f t="array" ref="CY336">SUM(SUMIF(Survey!BP336:BW336,{"&gt;0","&lt;0"})*{1,-1})-SUM(SUMIF(Survey!BY336:CF336,{"&gt;0","&lt;0"})*{1,-1})</f>
        <v>0</v>
      </c>
      <c r="CZ336" s="30" t="str">
        <f t="shared" si="295"/>
        <v>No holdings</v>
      </c>
      <c r="DA336">
        <f t="shared" si="296"/>
        <v>0</v>
      </c>
      <c r="DB336" s="16" t="str">
        <f t="shared" si="297"/>
        <v>Fail</v>
      </c>
      <c r="DC336" s="31">
        <f>Survey!$BA336</f>
        <v>0</v>
      </c>
      <c r="DD336" s="31" cm="1">
        <f t="array" ref="DD336">SUM(SUMIF(Survey!CH336:DA336,{"&gt;0","&lt;0"})*{1,-1})-SUM(SUMIF(Survey!DC336:DV336,{"&gt;0","&lt;0"})*{1,-1})</f>
        <v>0</v>
      </c>
      <c r="DE336" s="30" t="str">
        <f t="shared" si="298"/>
        <v>No holdings</v>
      </c>
      <c r="DF336" s="17">
        <f t="shared" si="299"/>
        <v>0</v>
      </c>
      <c r="DG336" s="16" t="str">
        <f t="shared" si="300"/>
        <v>Pass</v>
      </c>
      <c r="DH336" s="33" t="b">
        <f>IF(ABS(Survey!$DA336)=0,TRUE,FALSE)</f>
        <v>1</v>
      </c>
      <c r="DI336" s="32" t="b">
        <f>NOT(ISBLANK(Survey!$DB336))</f>
        <v>0</v>
      </c>
      <c r="DJ336" s="16" t="str">
        <f t="shared" si="301"/>
        <v>Pass</v>
      </c>
      <c r="DK336" s="33" t="b">
        <f>IF(ABS(Survey!$DV336)=0,TRUE,FALSE)</f>
        <v>1</v>
      </c>
      <c r="DL336" s="32" t="b">
        <f>NOT(ISBLANK(Survey!$DW336))</f>
        <v>0</v>
      </c>
      <c r="DM336" t="str">
        <f t="shared" si="302"/>
        <v>Pass</v>
      </c>
      <c r="DN336" s="25" cm="1">
        <f t="array" ref="DN336">SUM(SUMIF(Survey!CW336,{"&gt;0","&lt;0"})*{1,-1})+SUM(SUMIF(Survey!DR336,{"&gt;0","&lt;0"})*{1,-1})</f>
        <v>0</v>
      </c>
      <c r="DO336" s="25">
        <f>SUM(SUMIF(Survey!DY336:EE336,{"&gt;0","&lt;0"})*{1,-1})+SUM(SUMIF(Survey!EG336:EM336,{"&gt;0","&lt;0"})*{1,-1})</f>
        <v>0</v>
      </c>
      <c r="DP336">
        <f t="shared" si="303"/>
        <v>0</v>
      </c>
      <c r="DQ336">
        <f t="shared" si="304"/>
        <v>0</v>
      </c>
      <c r="DR336" s="16" t="str">
        <f t="shared" si="305"/>
        <v>Pass</v>
      </c>
      <c r="DS336" s="33" t="b">
        <f>IF(ABS(Survey!$EE336)=0,TRUE,FALSE)</f>
        <v>1</v>
      </c>
      <c r="DT336" s="32" t="b">
        <f>NOT(ISBLANK(Survey!EF336))</f>
        <v>0</v>
      </c>
      <c r="DU336" s="16" t="str">
        <f t="shared" si="306"/>
        <v>Pass</v>
      </c>
      <c r="DV336" s="33" t="b">
        <f>IF(ABS(Survey!$EM336)=0,TRUE,FALSE)</f>
        <v>1</v>
      </c>
      <c r="DW336" s="32" t="b">
        <f>NOT(ISBLANK(Survey!$EN336))</f>
        <v>0</v>
      </c>
      <c r="DX336" s="16" t="str">
        <f t="shared" si="307"/>
        <v>Fail</v>
      </c>
      <c r="DY336" s="31">
        <f>SUM(SUMIF(Survey!ET336:EV336,{"&gt;0","&lt;0"})*{1,-1})</f>
        <v>0</v>
      </c>
      <c r="DZ336">
        <f t="shared" si="308"/>
        <v>0</v>
      </c>
      <c r="EA336">
        <f t="shared" si="309"/>
        <v>100</v>
      </c>
      <c r="EB336" s="30" t="b">
        <f>IF(OR(Survey!$M336="ETF",Survey!$M336="ETF, alternative mutual fund",Survey!$M336="Closed-end", Survey!$M336="Split share corp"),TRUE,FALSE)</f>
        <v>0</v>
      </c>
      <c r="EC336" s="16" t="str">
        <f t="shared" si="310"/>
        <v>Fail</v>
      </c>
      <c r="ED336" s="31">
        <f>SUM(SUMIF(Survey!EX336:FD336,{"&gt;0","&lt;0"})*{1,-1})</f>
        <v>0</v>
      </c>
      <c r="EE336">
        <f t="shared" si="311"/>
        <v>0</v>
      </c>
      <c r="EF336" s="17">
        <f t="shared" si="312"/>
        <v>100</v>
      </c>
      <c r="EG336" s="16" t="str">
        <f t="shared" si="313"/>
        <v>Fail</v>
      </c>
      <c r="EH336" s="31">
        <f>SUM(SUMIF(Survey!FF336:FL336,{"&gt;0","&lt;0"})*{1,-1})</f>
        <v>0</v>
      </c>
      <c r="EI336">
        <f t="shared" si="314"/>
        <v>0</v>
      </c>
      <c r="EJ336" s="17">
        <f t="shared" si="315"/>
        <v>100</v>
      </c>
    </row>
    <row r="337" spans="1:140">
      <c r="A337">
        <v>337</v>
      </c>
      <c r="B337" t="str">
        <f t="shared" si="263"/>
        <v>Pass</v>
      </c>
      <c r="C337" t="str">
        <f>IF(COUNTBLANK(Survey!B337:FM337)=$C$2, "Pass", "Fail")</f>
        <v>Pass</v>
      </c>
      <c r="D337" s="16" t="str">
        <f t="shared" si="264"/>
        <v>Fail</v>
      </c>
      <c r="E337" t="str">
        <f>IF(OR(ISBLANK(Survey!AL337),COUNTIF(G337:BJ337,"Fail")),"Fail","Pass")</f>
        <v>Fail</v>
      </c>
      <c r="F337" s="265"/>
      <c r="G337" s="16" t="str">
        <f t="shared" si="265"/>
        <v>Fail</v>
      </c>
      <c r="H337" s="139">
        <f>COUNTBLANK(Survey!B337:D337)+COUNTBLANK(Survey!G337)+COUNTBLANK(Survey!I337)+COUNTBLANK(Survey!K337:M337)+COUNTBLANK(Survey!P337:Q337)+COUNTBLANK(Survey!T337:W337)+COUNTBLANK(Survey!Z337:AC337)+COUNTBLANK(Survey!AF337:AG337)+COUNTBLANK(Survey!AK337:AK337)</f>
        <v>21</v>
      </c>
      <c r="I337" t="str">
        <f t="shared" si="266"/>
        <v>Fail</v>
      </c>
      <c r="J337" t="b">
        <f>IF(Survey!E337="No",TRUE,FALSE)</f>
        <v>0</v>
      </c>
      <c r="K337" s="29" cm="1">
        <f t="array" ref="K337">IF(COUNTA(Survey!$E$4:$E$695)=1, 0, SUM(IF(COUNTIF(Survey!$E$4:$E$695, Survey!$E$4:$E$695)=1,1,0)))</f>
        <v>0</v>
      </c>
      <c r="L337" s="29">
        <f>LEN(Survey!E337)</f>
        <v>0</v>
      </c>
      <c r="M337" s="16" t="str">
        <f t="shared" si="267"/>
        <v>Fail</v>
      </c>
      <c r="N337" t="b">
        <f>IF(Survey!F337="No",TRUE,FALSE)</f>
        <v>0</v>
      </c>
      <c r="O337" t="b">
        <f>Survey!F337=Survey!E337</f>
        <v>1</v>
      </c>
      <c r="P337">
        <f>COUNTIF(Survey!$F$4:$F$695,Survey!F337)</f>
        <v>0</v>
      </c>
      <c r="Q337" s="28">
        <f>LEN(Survey!F337)</f>
        <v>0</v>
      </c>
      <c r="R337" s="16" t="str">
        <f t="shared" si="268"/>
        <v>Pass</v>
      </c>
      <c r="S337" s="29">
        <f>MOD((LEN(Survey!H337)+2),11)</f>
        <v>2</v>
      </c>
      <c r="T337">
        <f>COUNTIF(Survey!$H$4:$H$695,Survey!H337)</f>
        <v>0</v>
      </c>
      <c r="U337" s="28" t="str">
        <f>IF(Survey!$L337="Prospectus fund", "Yes", "No")</f>
        <v>No</v>
      </c>
      <c r="V337" s="16" t="str">
        <f t="shared" si="269"/>
        <v>Pass</v>
      </c>
      <c r="W337" s="29">
        <f>MOD((LEN(Survey!J337)+2),11)</f>
        <v>2</v>
      </c>
      <c r="X337">
        <f>COUNTIF(Survey!$J$4:$J$695,Survey!J337)</f>
        <v>0</v>
      </c>
      <c r="Y337" s="30" t="b">
        <f>IF(OR(Survey!$M337="ETF",Survey!$M337="ETF, alternative mutual fund",Survey!$M337="Closed-end", Survey!$M337="Split share corp", Survey!$I337="Yes"),TRUE,FALSE)</f>
        <v>0</v>
      </c>
      <c r="Z337" s="16" t="str">
        <f>IFERROR(IF(AND(OR(AC337=AD337,AD337 = "Either"),NOT(ISBLANK(Survey!K337))),"Pass","Fail"),"Pass")</f>
        <v>Fail</v>
      </c>
      <c r="AA337" s="31" cm="1">
        <f t="array" ref="AA337">SUM(SUMIF(Survey!CH337:DA337,{"&gt;0","&lt;0"})*{1,-1})</f>
        <v>0</v>
      </c>
      <c r="AB337" s="33" cm="1">
        <f t="array" ref="AB337">SUM(SUMIF(Survey!CK337,{"&gt;0","&lt;0"})*{1,-1})+SUM(SUMIF(Survey!CU337,{"&gt;0","&lt;0"})*{1,-1})</f>
        <v>0</v>
      </c>
      <c r="AC337" s="33">
        <f>Survey!K337</f>
        <v>0</v>
      </c>
      <c r="AD337" s="32" t="str">
        <f t="shared" si="270"/>
        <v>Either</v>
      </c>
      <c r="AE337" s="16" t="str">
        <f t="shared" si="271"/>
        <v>Fail</v>
      </c>
      <c r="AF337" s="58" cm="1">
        <f t="array" ref="AF337">SUM(SUMIF(Survey!CH337:DA337,{"&gt;0","&lt;0"})*{1,-1})+SUM(SUMIF(Survey!DC337:DV337,{"&gt;0","&lt;0"})*{1,-1})</f>
        <v>0</v>
      </c>
      <c r="AG337" s="58">
        <f>IFERROR(AF337/(Survey!$BA337),0)</f>
        <v>0</v>
      </c>
      <c r="AH337" s="104" t="b">
        <f>IF(OR(Survey!$M337="Alternative strategy or hedge",Survey!$M337="Private asset",Survey!$L337="Prospectus fund"),TRUE,FALSE)</f>
        <v>0</v>
      </c>
      <c r="AI337" s="104" t="b">
        <f>NOT(ISBLANK(Survey!$M337))</f>
        <v>0</v>
      </c>
      <c r="AJ337" s="16" t="str">
        <f t="shared" si="272"/>
        <v>Fail</v>
      </c>
      <c r="AK337" t="b">
        <f>IF(Survey!W337="No",TRUE,FALSE)</f>
        <v>0</v>
      </c>
      <c r="AL337" s="119">
        <f>MOD((LEN(Survey!W337)+2),22)</f>
        <v>2</v>
      </c>
      <c r="AM337" t="str">
        <f t="shared" si="273"/>
        <v>Pass</v>
      </c>
      <c r="AN337" s="33" t="b">
        <f>NOT(ISNUMBER(SEARCH("Other",Survey!$Q337)))</f>
        <v>1</v>
      </c>
      <c r="AO337" s="32" t="b">
        <f>NOT(ISBLANK(Survey!$R337))</f>
        <v>0</v>
      </c>
      <c r="AP337" s="16" t="str">
        <f t="shared" si="274"/>
        <v>Pass</v>
      </c>
      <c r="AQ337" s="114">
        <f>COUNTBLANK(Survey!$X337)</f>
        <v>1</v>
      </c>
      <c r="AR337" s="58">
        <f>IF(AND(Survey!L337&lt;&gt;"Exempt fund",OR(Survey!$M337="ETF",Survey!$M337="ETF, alternative mutual fund",Survey!$M337="Mutual fund",Survey!$M337="Alternative mutual fund",Survey!$M337="Money market")),1,0)</f>
        <v>0</v>
      </c>
      <c r="AS337" s="16" t="str">
        <f t="shared" si="275"/>
        <v>Pass</v>
      </c>
      <c r="AT337" s="33" t="b">
        <f>NOT(ISNUMBER(SEARCH("Yes",Survey!$AC337)))</f>
        <v>1</v>
      </c>
      <c r="AU337" s="32" t="b">
        <f>IF(COUNTBLANK(Survey!$AD337:$AE337)=0,TRUE, FALSE)</f>
        <v>0</v>
      </c>
      <c r="AV337" s="16" t="str">
        <f t="shared" si="276"/>
        <v>Pass</v>
      </c>
      <c r="AW337" s="33" t="b">
        <f>NOT(ISNUMBER(SEARCH("Yes",Survey!$AF337)))</f>
        <v>1</v>
      </c>
      <c r="AX337" s="32" t="b">
        <f>NOT(ISBLANK(Survey!$AH337))</f>
        <v>0</v>
      </c>
      <c r="AY337" s="16" t="str">
        <f t="shared" si="277"/>
        <v>Pass</v>
      </c>
      <c r="AZ337" s="33" t="b">
        <f>NOT(OR(ISNUMBER(SEARCH("Other",Survey!$AH337)),ISNUMBER(SEARCH("Multiple",Survey!$AH337))))</f>
        <v>1</v>
      </c>
      <c r="BA337" s="32" t="b">
        <f>NOT(ISBLANK(Survey!$AI337))</f>
        <v>0</v>
      </c>
      <c r="BB337" s="16" t="str">
        <f t="shared" si="278"/>
        <v>Fail</v>
      </c>
      <c r="BC337" s="114">
        <f>IF(ABS(Survey!$BA337)&gt;0, 1,0)</f>
        <v>0</v>
      </c>
      <c r="BD337" s="114">
        <f>IF(COUNTBLANK(Survey!$AL337)=0,1,0)</f>
        <v>0</v>
      </c>
      <c r="BE337" s="16" t="str">
        <f t="shared" si="279"/>
        <v>Pass</v>
      </c>
      <c r="BF337" s="114">
        <f>IF(ISBLANK(Survey!$AL337),0,1)</f>
        <v>0</v>
      </c>
      <c r="BG337" s="133">
        <f>COUNTBLANK(Survey!$AM337)</f>
        <v>1</v>
      </c>
      <c r="BH337" s="16" t="str">
        <f t="shared" si="280"/>
        <v>Pass</v>
      </c>
      <c r="BI337" s="114">
        <f>IF(OR(Survey!$AM337="Closed",ISBLANK(Survey!$AM337)),0,1)</f>
        <v>0</v>
      </c>
      <c r="BJ337" s="133">
        <f>IF(ISBLANK(Survey!$AN337),1,0)</f>
        <v>1</v>
      </c>
      <c r="BK337" s="118" t="str">
        <f t="shared" si="281"/>
        <v>Pass</v>
      </c>
      <c r="BL337" s="31" cm="1">
        <f t="array" ref="BL337">SUM(SUMIF(Survey!AO337:AP337,{"&gt;0","&lt;0"})*{1,-1})</f>
        <v>0</v>
      </c>
      <c r="BM337">
        <f t="shared" si="282"/>
        <v>0</v>
      </c>
      <c r="BN337">
        <f t="shared" si="283"/>
        <v>100</v>
      </c>
      <c r="BO337" s="118" t="str">
        <f t="shared" si="284"/>
        <v>Pass</v>
      </c>
      <c r="BP337">
        <f>IF(Survey!AQ337="No",0,1)</f>
        <v>1</v>
      </c>
      <c r="BQ337" s="207">
        <f>MOD((LEN(Survey!AQ337)+2),22)</f>
        <v>2</v>
      </c>
      <c r="BR337">
        <f>IF(Survey!AR337="No",0,1)</f>
        <v>1</v>
      </c>
      <c r="BS337" s="207">
        <f>MOD((LEN(Survey!AR337)+2),22)</f>
        <v>2</v>
      </c>
      <c r="BT337" s="114">
        <f>COUNTBLANK(Survey!$AQ337:$AS337)+COUNTBLANK(Survey!$AU337)</f>
        <v>4</v>
      </c>
      <c r="BU337" s="114">
        <f>IF(Survey!$I337="Yes",1,0)</f>
        <v>0</v>
      </c>
      <c r="BV337" s="114">
        <f>IF(OR(Survey!$M337="Mutual fund",Survey!$M337="Alternative mutual fund",Survey!$M337="Money market"),1,0)</f>
        <v>0</v>
      </c>
      <c r="BW337" s="119">
        <f>IF(OR(Survey!$M337="ETF",Survey!$M337="ETF, alternative mutual fund"),1,0)</f>
        <v>0</v>
      </c>
      <c r="BX337" s="16" t="str">
        <f t="shared" si="285"/>
        <v>Pass</v>
      </c>
      <c r="BY337" s="33">
        <f>IF(ISNUMBER(SEARCH("Other",Survey!$AS337)), 1, 0)</f>
        <v>0</v>
      </c>
      <c r="BZ337" s="58" t="b">
        <f>NOT(ISBLANK(Survey!$AT337))</f>
        <v>0</v>
      </c>
      <c r="CA337" s="16" t="str">
        <f t="shared" si="286"/>
        <v>Pass</v>
      </c>
      <c r="CB337" s="114">
        <f>IF(Survey!$BB337=0, 0,1)</f>
        <v>0</v>
      </c>
      <c r="CC337" s="58">
        <f>Survey!$AV337</f>
        <v>0</v>
      </c>
      <c r="CD337" s="58">
        <f>Survey!$BC337+Survey!$BD337+ABS(Survey!$BE337)-ABS(Survey!$BF337)-ABS(Survey!$BG337)-ABS(Survey!$BL337)</f>
        <v>0</v>
      </c>
      <c r="CE337" s="138">
        <f>Survey!BB337+(ABS(Survey!$BH337)-ABS(Survey!$BI337)+ABS(Survey!$BJ337)-ABS(Survey!$BK337))*0.5</f>
        <v>0</v>
      </c>
      <c r="CF337" s="58">
        <f t="shared" si="287"/>
        <v>0</v>
      </c>
      <c r="CG337" s="58">
        <f>IF(AND($CC337&gt;$CF337-0.2,$CC337&lt;$CF337+0.2,ISBLANK(Survey!$AV337)=FALSE),0,1)</f>
        <v>1</v>
      </c>
      <c r="CH337" s="133">
        <f>IF(ISBLANK(Survey!$AW337),1,0)</f>
        <v>1</v>
      </c>
      <c r="CI337" s="16" t="str">
        <f t="shared" si="288"/>
        <v>Pass</v>
      </c>
      <c r="CJ337" s="114">
        <f>IF(Survey!$BB337=0, 0,1)</f>
        <v>0</v>
      </c>
      <c r="CK337" s="58">
        <f>IF(AND(Survey!$AX337&gt;=0,Survey!$AX337&lt;=0.2,Survey!$AX337&lt;&gt;""),0,1)</f>
        <v>1</v>
      </c>
      <c r="CL337" s="114">
        <f>IF(ISBLANK(Survey!$AY337),1,0)</f>
        <v>1</v>
      </c>
      <c r="CM337" s="16" t="str">
        <f t="shared" si="289"/>
        <v>Fail</v>
      </c>
      <c r="CN337" s="133">
        <f>Survey!$AZ337</f>
        <v>0</v>
      </c>
      <c r="CO337" s="16" t="str">
        <f t="shared" si="290"/>
        <v>Pass</v>
      </c>
      <c r="CP337" s="31">
        <f>Survey!$BA337</f>
        <v>0</v>
      </c>
      <c r="CQ337" s="138">
        <f>Survey!$BB337+Survey!$BC337+Survey!$BD337+ABS(Survey!$BE337)-ABS(Survey!$BF337)-ABS(Survey!$BG337)+ABS(Survey!$BH337)-ABS(Survey!$BI337)+ABS(Survey!$BJ337)-ABS(Survey!$BK337)-ABS(Survey!$BL337)+Survey!$BM337</f>
        <v>0</v>
      </c>
      <c r="CR337" s="30">
        <f t="shared" si="291"/>
        <v>0</v>
      </c>
      <c r="CS337" s="17">
        <f t="shared" si="292"/>
        <v>0</v>
      </c>
      <c r="CT337" s="16" t="str">
        <f t="shared" si="293"/>
        <v>Pass</v>
      </c>
      <c r="CU337" s="33" t="b">
        <f>IF(ABS(Survey!$BM337)=0,TRUE,FALSE)</f>
        <v>1</v>
      </c>
      <c r="CV337" s="32" t="b">
        <f>NOT(ISBLANK(Survey!$BN337))</f>
        <v>0</v>
      </c>
      <c r="CW337" t="str">
        <f t="shared" si="294"/>
        <v>Fail</v>
      </c>
      <c r="CX337" s="25">
        <f>Survey!$BA337</f>
        <v>0</v>
      </c>
      <c r="CY337" s="25" cm="1">
        <f t="array" ref="CY337">SUM(SUMIF(Survey!BP337:BW337,{"&gt;0","&lt;0"})*{1,-1})-SUM(SUMIF(Survey!BY337:CF337,{"&gt;0","&lt;0"})*{1,-1})</f>
        <v>0</v>
      </c>
      <c r="CZ337" s="30" t="str">
        <f t="shared" si="295"/>
        <v>No holdings</v>
      </c>
      <c r="DA337">
        <f t="shared" si="296"/>
        <v>0</v>
      </c>
      <c r="DB337" s="16" t="str">
        <f t="shared" si="297"/>
        <v>Fail</v>
      </c>
      <c r="DC337" s="31">
        <f>Survey!$BA337</f>
        <v>0</v>
      </c>
      <c r="DD337" s="31" cm="1">
        <f t="array" ref="DD337">SUM(SUMIF(Survey!CH337:DA337,{"&gt;0","&lt;0"})*{1,-1})-SUM(SUMIF(Survey!DC337:DV337,{"&gt;0","&lt;0"})*{1,-1})</f>
        <v>0</v>
      </c>
      <c r="DE337" s="30" t="str">
        <f t="shared" si="298"/>
        <v>No holdings</v>
      </c>
      <c r="DF337" s="17">
        <f t="shared" si="299"/>
        <v>0</v>
      </c>
      <c r="DG337" s="16" t="str">
        <f t="shared" si="300"/>
        <v>Pass</v>
      </c>
      <c r="DH337" s="33" t="b">
        <f>IF(ABS(Survey!$DA337)=0,TRUE,FALSE)</f>
        <v>1</v>
      </c>
      <c r="DI337" s="32" t="b">
        <f>NOT(ISBLANK(Survey!$DB337))</f>
        <v>0</v>
      </c>
      <c r="DJ337" s="16" t="str">
        <f t="shared" si="301"/>
        <v>Pass</v>
      </c>
      <c r="DK337" s="33" t="b">
        <f>IF(ABS(Survey!$DV337)=0,TRUE,FALSE)</f>
        <v>1</v>
      </c>
      <c r="DL337" s="32" t="b">
        <f>NOT(ISBLANK(Survey!$DW337))</f>
        <v>0</v>
      </c>
      <c r="DM337" t="str">
        <f t="shared" si="302"/>
        <v>Pass</v>
      </c>
      <c r="DN337" s="25" cm="1">
        <f t="array" ref="DN337">SUM(SUMIF(Survey!CW337,{"&gt;0","&lt;0"})*{1,-1})+SUM(SUMIF(Survey!DR337,{"&gt;0","&lt;0"})*{1,-1})</f>
        <v>0</v>
      </c>
      <c r="DO337" s="25">
        <f>SUM(SUMIF(Survey!DY337:EE337,{"&gt;0","&lt;0"})*{1,-1})+SUM(SUMIF(Survey!EG337:EM337,{"&gt;0","&lt;0"})*{1,-1})</f>
        <v>0</v>
      </c>
      <c r="DP337">
        <f t="shared" si="303"/>
        <v>0</v>
      </c>
      <c r="DQ337">
        <f t="shared" si="304"/>
        <v>0</v>
      </c>
      <c r="DR337" s="16" t="str">
        <f t="shared" si="305"/>
        <v>Pass</v>
      </c>
      <c r="DS337" s="33" t="b">
        <f>IF(ABS(Survey!$EE337)=0,TRUE,FALSE)</f>
        <v>1</v>
      </c>
      <c r="DT337" s="32" t="b">
        <f>NOT(ISBLANK(Survey!EF337))</f>
        <v>0</v>
      </c>
      <c r="DU337" s="16" t="str">
        <f t="shared" si="306"/>
        <v>Pass</v>
      </c>
      <c r="DV337" s="33" t="b">
        <f>IF(ABS(Survey!$EM337)=0,TRUE,FALSE)</f>
        <v>1</v>
      </c>
      <c r="DW337" s="32" t="b">
        <f>NOT(ISBLANK(Survey!$EN337))</f>
        <v>0</v>
      </c>
      <c r="DX337" s="16" t="str">
        <f t="shared" si="307"/>
        <v>Fail</v>
      </c>
      <c r="DY337" s="31">
        <f>SUM(SUMIF(Survey!ET337:EV337,{"&gt;0","&lt;0"})*{1,-1})</f>
        <v>0</v>
      </c>
      <c r="DZ337">
        <f t="shared" si="308"/>
        <v>0</v>
      </c>
      <c r="EA337">
        <f t="shared" si="309"/>
        <v>100</v>
      </c>
      <c r="EB337" s="30" t="b">
        <f>IF(OR(Survey!$M337="ETF",Survey!$M337="ETF, alternative mutual fund",Survey!$M337="Closed-end", Survey!$M337="Split share corp"),TRUE,FALSE)</f>
        <v>0</v>
      </c>
      <c r="EC337" s="16" t="str">
        <f t="shared" si="310"/>
        <v>Fail</v>
      </c>
      <c r="ED337" s="31">
        <f>SUM(SUMIF(Survey!EX337:FD337,{"&gt;0","&lt;0"})*{1,-1})</f>
        <v>0</v>
      </c>
      <c r="EE337">
        <f t="shared" si="311"/>
        <v>0</v>
      </c>
      <c r="EF337" s="17">
        <f t="shared" si="312"/>
        <v>100</v>
      </c>
      <c r="EG337" s="16" t="str">
        <f t="shared" si="313"/>
        <v>Fail</v>
      </c>
      <c r="EH337" s="31">
        <f>SUM(SUMIF(Survey!FF337:FL337,{"&gt;0","&lt;0"})*{1,-1})</f>
        <v>0</v>
      </c>
      <c r="EI337">
        <f t="shared" si="314"/>
        <v>0</v>
      </c>
      <c r="EJ337" s="17">
        <f t="shared" si="315"/>
        <v>100</v>
      </c>
    </row>
    <row r="338" spans="1:140">
      <c r="A338">
        <v>338</v>
      </c>
      <c r="B338" t="str">
        <f t="shared" si="263"/>
        <v>Pass</v>
      </c>
      <c r="C338" t="str">
        <f>IF(COUNTBLANK(Survey!B338:FM338)=$C$2, "Pass", "Fail")</f>
        <v>Pass</v>
      </c>
      <c r="D338" s="16" t="str">
        <f t="shared" si="264"/>
        <v>Fail</v>
      </c>
      <c r="E338" t="str">
        <f>IF(OR(ISBLANK(Survey!AL338),COUNTIF(G338:BJ338,"Fail")),"Fail","Pass")</f>
        <v>Fail</v>
      </c>
      <c r="F338" s="265"/>
      <c r="G338" s="16" t="str">
        <f t="shared" si="265"/>
        <v>Fail</v>
      </c>
      <c r="H338" s="139">
        <f>COUNTBLANK(Survey!B338:D338)+COUNTBLANK(Survey!G338)+COUNTBLANK(Survey!I338)+COUNTBLANK(Survey!K338:M338)+COUNTBLANK(Survey!P338:Q338)+COUNTBLANK(Survey!T338:W338)+COUNTBLANK(Survey!Z338:AC338)+COUNTBLANK(Survey!AF338:AG338)+COUNTBLANK(Survey!AK338:AK338)</f>
        <v>21</v>
      </c>
      <c r="I338" t="str">
        <f t="shared" si="266"/>
        <v>Fail</v>
      </c>
      <c r="J338" t="b">
        <f>IF(Survey!E338="No",TRUE,FALSE)</f>
        <v>0</v>
      </c>
      <c r="K338" s="29" cm="1">
        <f t="array" ref="K338">IF(COUNTA(Survey!$E$4:$E$695)=1, 0, SUM(IF(COUNTIF(Survey!$E$4:$E$695, Survey!$E$4:$E$695)=1,1,0)))</f>
        <v>0</v>
      </c>
      <c r="L338" s="29">
        <f>LEN(Survey!E338)</f>
        <v>0</v>
      </c>
      <c r="M338" s="16" t="str">
        <f t="shared" si="267"/>
        <v>Fail</v>
      </c>
      <c r="N338" t="b">
        <f>IF(Survey!F338="No",TRUE,FALSE)</f>
        <v>0</v>
      </c>
      <c r="O338" t="b">
        <f>Survey!F338=Survey!E338</f>
        <v>1</v>
      </c>
      <c r="P338">
        <f>COUNTIF(Survey!$F$4:$F$695,Survey!F338)</f>
        <v>0</v>
      </c>
      <c r="Q338" s="28">
        <f>LEN(Survey!F338)</f>
        <v>0</v>
      </c>
      <c r="R338" s="16" t="str">
        <f t="shared" si="268"/>
        <v>Pass</v>
      </c>
      <c r="S338" s="29">
        <f>MOD((LEN(Survey!H338)+2),11)</f>
        <v>2</v>
      </c>
      <c r="T338">
        <f>COUNTIF(Survey!$H$4:$H$695,Survey!H338)</f>
        <v>0</v>
      </c>
      <c r="U338" s="28" t="str">
        <f>IF(Survey!$L338="Prospectus fund", "Yes", "No")</f>
        <v>No</v>
      </c>
      <c r="V338" s="16" t="str">
        <f t="shared" si="269"/>
        <v>Pass</v>
      </c>
      <c r="W338" s="29">
        <f>MOD((LEN(Survey!J338)+2),11)</f>
        <v>2</v>
      </c>
      <c r="X338">
        <f>COUNTIF(Survey!$J$4:$J$695,Survey!J338)</f>
        <v>0</v>
      </c>
      <c r="Y338" s="30" t="b">
        <f>IF(OR(Survey!$M338="ETF",Survey!$M338="ETF, alternative mutual fund",Survey!$M338="Closed-end", Survey!$M338="Split share corp", Survey!$I338="Yes"),TRUE,FALSE)</f>
        <v>0</v>
      </c>
      <c r="Z338" s="16" t="str">
        <f>IFERROR(IF(AND(OR(AC338=AD338,AD338 = "Either"),NOT(ISBLANK(Survey!K338))),"Pass","Fail"),"Pass")</f>
        <v>Fail</v>
      </c>
      <c r="AA338" s="31" cm="1">
        <f t="array" ref="AA338">SUM(SUMIF(Survey!CH338:DA338,{"&gt;0","&lt;0"})*{1,-1})</f>
        <v>0</v>
      </c>
      <c r="AB338" s="33" cm="1">
        <f t="array" ref="AB338">SUM(SUMIF(Survey!CK338,{"&gt;0","&lt;0"})*{1,-1})+SUM(SUMIF(Survey!CU338,{"&gt;0","&lt;0"})*{1,-1})</f>
        <v>0</v>
      </c>
      <c r="AC338" s="33">
        <f>Survey!K338</f>
        <v>0</v>
      </c>
      <c r="AD338" s="32" t="str">
        <f t="shared" si="270"/>
        <v>Either</v>
      </c>
      <c r="AE338" s="16" t="str">
        <f t="shared" si="271"/>
        <v>Fail</v>
      </c>
      <c r="AF338" s="58" cm="1">
        <f t="array" ref="AF338">SUM(SUMIF(Survey!CH338:DA338,{"&gt;0","&lt;0"})*{1,-1})+SUM(SUMIF(Survey!DC338:DV338,{"&gt;0","&lt;0"})*{1,-1})</f>
        <v>0</v>
      </c>
      <c r="AG338" s="58">
        <f>IFERROR(AF338/(Survey!$BA338),0)</f>
        <v>0</v>
      </c>
      <c r="AH338" s="104" t="b">
        <f>IF(OR(Survey!$M338="Alternative strategy or hedge",Survey!$M338="Private asset",Survey!$L338="Prospectus fund"),TRUE,FALSE)</f>
        <v>0</v>
      </c>
      <c r="AI338" s="104" t="b">
        <f>NOT(ISBLANK(Survey!$M338))</f>
        <v>0</v>
      </c>
      <c r="AJ338" s="16" t="str">
        <f t="shared" si="272"/>
        <v>Fail</v>
      </c>
      <c r="AK338" t="b">
        <f>IF(Survey!W338="No",TRUE,FALSE)</f>
        <v>0</v>
      </c>
      <c r="AL338" s="119">
        <f>MOD((LEN(Survey!W338)+2),22)</f>
        <v>2</v>
      </c>
      <c r="AM338" t="str">
        <f t="shared" si="273"/>
        <v>Pass</v>
      </c>
      <c r="AN338" s="33" t="b">
        <f>NOT(ISNUMBER(SEARCH("Other",Survey!$Q338)))</f>
        <v>1</v>
      </c>
      <c r="AO338" s="32" t="b">
        <f>NOT(ISBLANK(Survey!$R338))</f>
        <v>0</v>
      </c>
      <c r="AP338" s="16" t="str">
        <f t="shared" si="274"/>
        <v>Pass</v>
      </c>
      <c r="AQ338" s="114">
        <f>COUNTBLANK(Survey!$X338)</f>
        <v>1</v>
      </c>
      <c r="AR338" s="58">
        <f>IF(AND(Survey!L338&lt;&gt;"Exempt fund",OR(Survey!$M338="ETF",Survey!$M338="ETF, alternative mutual fund",Survey!$M338="Mutual fund",Survey!$M338="Alternative mutual fund",Survey!$M338="Money market")),1,0)</f>
        <v>0</v>
      </c>
      <c r="AS338" s="16" t="str">
        <f t="shared" si="275"/>
        <v>Pass</v>
      </c>
      <c r="AT338" s="33" t="b">
        <f>NOT(ISNUMBER(SEARCH("Yes",Survey!$AC338)))</f>
        <v>1</v>
      </c>
      <c r="AU338" s="32" t="b">
        <f>IF(COUNTBLANK(Survey!$AD338:$AE338)=0,TRUE, FALSE)</f>
        <v>0</v>
      </c>
      <c r="AV338" s="16" t="str">
        <f t="shared" si="276"/>
        <v>Pass</v>
      </c>
      <c r="AW338" s="33" t="b">
        <f>NOT(ISNUMBER(SEARCH("Yes",Survey!$AF338)))</f>
        <v>1</v>
      </c>
      <c r="AX338" s="32" t="b">
        <f>NOT(ISBLANK(Survey!$AH338))</f>
        <v>0</v>
      </c>
      <c r="AY338" s="16" t="str">
        <f t="shared" si="277"/>
        <v>Pass</v>
      </c>
      <c r="AZ338" s="33" t="b">
        <f>NOT(OR(ISNUMBER(SEARCH("Other",Survey!$AH338)),ISNUMBER(SEARCH("Multiple",Survey!$AH338))))</f>
        <v>1</v>
      </c>
      <c r="BA338" s="32" t="b">
        <f>NOT(ISBLANK(Survey!$AI338))</f>
        <v>0</v>
      </c>
      <c r="BB338" s="16" t="str">
        <f t="shared" si="278"/>
        <v>Fail</v>
      </c>
      <c r="BC338" s="114">
        <f>IF(ABS(Survey!$BA338)&gt;0, 1,0)</f>
        <v>0</v>
      </c>
      <c r="BD338" s="114">
        <f>IF(COUNTBLANK(Survey!$AL338)=0,1,0)</f>
        <v>0</v>
      </c>
      <c r="BE338" s="16" t="str">
        <f t="shared" si="279"/>
        <v>Pass</v>
      </c>
      <c r="BF338" s="114">
        <f>IF(ISBLANK(Survey!$AL338),0,1)</f>
        <v>0</v>
      </c>
      <c r="BG338" s="133">
        <f>COUNTBLANK(Survey!$AM338)</f>
        <v>1</v>
      </c>
      <c r="BH338" s="16" t="str">
        <f t="shared" si="280"/>
        <v>Pass</v>
      </c>
      <c r="BI338" s="114">
        <f>IF(OR(Survey!$AM338="Closed",ISBLANK(Survey!$AM338)),0,1)</f>
        <v>0</v>
      </c>
      <c r="BJ338" s="133">
        <f>IF(ISBLANK(Survey!$AN338),1,0)</f>
        <v>1</v>
      </c>
      <c r="BK338" s="118" t="str">
        <f t="shared" si="281"/>
        <v>Pass</v>
      </c>
      <c r="BL338" s="31" cm="1">
        <f t="array" ref="BL338">SUM(SUMIF(Survey!AO338:AP338,{"&gt;0","&lt;0"})*{1,-1})</f>
        <v>0</v>
      </c>
      <c r="BM338">
        <f t="shared" si="282"/>
        <v>0</v>
      </c>
      <c r="BN338">
        <f t="shared" si="283"/>
        <v>100</v>
      </c>
      <c r="BO338" s="118" t="str">
        <f t="shared" si="284"/>
        <v>Pass</v>
      </c>
      <c r="BP338">
        <f>IF(Survey!AQ338="No",0,1)</f>
        <v>1</v>
      </c>
      <c r="BQ338" s="207">
        <f>MOD((LEN(Survey!AQ338)+2),22)</f>
        <v>2</v>
      </c>
      <c r="BR338">
        <f>IF(Survey!AR338="No",0,1)</f>
        <v>1</v>
      </c>
      <c r="BS338" s="207">
        <f>MOD((LEN(Survey!AR338)+2),22)</f>
        <v>2</v>
      </c>
      <c r="BT338" s="114">
        <f>COUNTBLANK(Survey!$AQ338:$AS338)+COUNTBLANK(Survey!$AU338)</f>
        <v>4</v>
      </c>
      <c r="BU338" s="114">
        <f>IF(Survey!$I338="Yes",1,0)</f>
        <v>0</v>
      </c>
      <c r="BV338" s="114">
        <f>IF(OR(Survey!$M338="Mutual fund",Survey!$M338="Alternative mutual fund",Survey!$M338="Money market"),1,0)</f>
        <v>0</v>
      </c>
      <c r="BW338" s="119">
        <f>IF(OR(Survey!$M338="ETF",Survey!$M338="ETF, alternative mutual fund"),1,0)</f>
        <v>0</v>
      </c>
      <c r="BX338" s="16" t="str">
        <f t="shared" si="285"/>
        <v>Pass</v>
      </c>
      <c r="BY338" s="33">
        <f>IF(ISNUMBER(SEARCH("Other",Survey!$AS338)), 1, 0)</f>
        <v>0</v>
      </c>
      <c r="BZ338" s="58" t="b">
        <f>NOT(ISBLANK(Survey!$AT338))</f>
        <v>0</v>
      </c>
      <c r="CA338" s="16" t="str">
        <f t="shared" si="286"/>
        <v>Pass</v>
      </c>
      <c r="CB338" s="114">
        <f>IF(Survey!$BB338=0, 0,1)</f>
        <v>0</v>
      </c>
      <c r="CC338" s="58">
        <f>Survey!$AV338</f>
        <v>0</v>
      </c>
      <c r="CD338" s="58">
        <f>Survey!$BC338+Survey!$BD338+ABS(Survey!$BE338)-ABS(Survey!$BF338)-ABS(Survey!$BG338)-ABS(Survey!$BL338)</f>
        <v>0</v>
      </c>
      <c r="CE338" s="138">
        <f>Survey!BB338+(ABS(Survey!$BH338)-ABS(Survey!$BI338)+ABS(Survey!$BJ338)-ABS(Survey!$BK338))*0.5</f>
        <v>0</v>
      </c>
      <c r="CF338" s="58">
        <f t="shared" si="287"/>
        <v>0</v>
      </c>
      <c r="CG338" s="58">
        <f>IF(AND($CC338&gt;$CF338-0.2,$CC338&lt;$CF338+0.2,ISBLANK(Survey!$AV338)=FALSE),0,1)</f>
        <v>1</v>
      </c>
      <c r="CH338" s="133">
        <f>IF(ISBLANK(Survey!$AW338),1,0)</f>
        <v>1</v>
      </c>
      <c r="CI338" s="16" t="str">
        <f t="shared" si="288"/>
        <v>Pass</v>
      </c>
      <c r="CJ338" s="114">
        <f>IF(Survey!$BB338=0, 0,1)</f>
        <v>0</v>
      </c>
      <c r="CK338" s="58">
        <f>IF(AND(Survey!$AX338&gt;=0,Survey!$AX338&lt;=0.2,Survey!$AX338&lt;&gt;""),0,1)</f>
        <v>1</v>
      </c>
      <c r="CL338" s="114">
        <f>IF(ISBLANK(Survey!$AY338),1,0)</f>
        <v>1</v>
      </c>
      <c r="CM338" s="16" t="str">
        <f t="shared" si="289"/>
        <v>Fail</v>
      </c>
      <c r="CN338" s="133">
        <f>Survey!$AZ338</f>
        <v>0</v>
      </c>
      <c r="CO338" s="16" t="str">
        <f t="shared" si="290"/>
        <v>Pass</v>
      </c>
      <c r="CP338" s="31">
        <f>Survey!$BA338</f>
        <v>0</v>
      </c>
      <c r="CQ338" s="138">
        <f>Survey!$BB338+Survey!$BC338+Survey!$BD338+ABS(Survey!$BE338)-ABS(Survey!$BF338)-ABS(Survey!$BG338)+ABS(Survey!$BH338)-ABS(Survey!$BI338)+ABS(Survey!$BJ338)-ABS(Survey!$BK338)-ABS(Survey!$BL338)+Survey!$BM338</f>
        <v>0</v>
      </c>
      <c r="CR338" s="30">
        <f t="shared" si="291"/>
        <v>0</v>
      </c>
      <c r="CS338" s="17">
        <f t="shared" si="292"/>
        <v>0</v>
      </c>
      <c r="CT338" s="16" t="str">
        <f t="shared" si="293"/>
        <v>Pass</v>
      </c>
      <c r="CU338" s="33" t="b">
        <f>IF(ABS(Survey!$BM338)=0,TRUE,FALSE)</f>
        <v>1</v>
      </c>
      <c r="CV338" s="32" t="b">
        <f>NOT(ISBLANK(Survey!$BN338))</f>
        <v>0</v>
      </c>
      <c r="CW338" t="str">
        <f t="shared" si="294"/>
        <v>Fail</v>
      </c>
      <c r="CX338" s="25">
        <f>Survey!$BA338</f>
        <v>0</v>
      </c>
      <c r="CY338" s="25" cm="1">
        <f t="array" ref="CY338">SUM(SUMIF(Survey!BP338:BW338,{"&gt;0","&lt;0"})*{1,-1})-SUM(SUMIF(Survey!BY338:CF338,{"&gt;0","&lt;0"})*{1,-1})</f>
        <v>0</v>
      </c>
      <c r="CZ338" s="30" t="str">
        <f t="shared" si="295"/>
        <v>No holdings</v>
      </c>
      <c r="DA338">
        <f t="shared" si="296"/>
        <v>0</v>
      </c>
      <c r="DB338" s="16" t="str">
        <f t="shared" si="297"/>
        <v>Fail</v>
      </c>
      <c r="DC338" s="31">
        <f>Survey!$BA338</f>
        <v>0</v>
      </c>
      <c r="DD338" s="31" cm="1">
        <f t="array" ref="DD338">SUM(SUMIF(Survey!CH338:DA338,{"&gt;0","&lt;0"})*{1,-1})-SUM(SUMIF(Survey!DC338:DV338,{"&gt;0","&lt;0"})*{1,-1})</f>
        <v>0</v>
      </c>
      <c r="DE338" s="30" t="str">
        <f t="shared" si="298"/>
        <v>No holdings</v>
      </c>
      <c r="DF338" s="17">
        <f t="shared" si="299"/>
        <v>0</v>
      </c>
      <c r="DG338" s="16" t="str">
        <f t="shared" si="300"/>
        <v>Pass</v>
      </c>
      <c r="DH338" s="33" t="b">
        <f>IF(ABS(Survey!$DA338)=0,TRUE,FALSE)</f>
        <v>1</v>
      </c>
      <c r="DI338" s="32" t="b">
        <f>NOT(ISBLANK(Survey!$DB338))</f>
        <v>0</v>
      </c>
      <c r="DJ338" s="16" t="str">
        <f t="shared" si="301"/>
        <v>Pass</v>
      </c>
      <c r="DK338" s="33" t="b">
        <f>IF(ABS(Survey!$DV338)=0,TRUE,FALSE)</f>
        <v>1</v>
      </c>
      <c r="DL338" s="32" t="b">
        <f>NOT(ISBLANK(Survey!$DW338))</f>
        <v>0</v>
      </c>
      <c r="DM338" t="str">
        <f t="shared" si="302"/>
        <v>Pass</v>
      </c>
      <c r="DN338" s="25" cm="1">
        <f t="array" ref="DN338">SUM(SUMIF(Survey!CW338,{"&gt;0","&lt;0"})*{1,-1})+SUM(SUMIF(Survey!DR338,{"&gt;0","&lt;0"})*{1,-1})</f>
        <v>0</v>
      </c>
      <c r="DO338" s="25">
        <f>SUM(SUMIF(Survey!DY338:EE338,{"&gt;0","&lt;0"})*{1,-1})+SUM(SUMIF(Survey!EG338:EM338,{"&gt;0","&lt;0"})*{1,-1})</f>
        <v>0</v>
      </c>
      <c r="DP338">
        <f t="shared" si="303"/>
        <v>0</v>
      </c>
      <c r="DQ338">
        <f t="shared" si="304"/>
        <v>0</v>
      </c>
      <c r="DR338" s="16" t="str">
        <f t="shared" si="305"/>
        <v>Pass</v>
      </c>
      <c r="DS338" s="33" t="b">
        <f>IF(ABS(Survey!$EE338)=0,TRUE,FALSE)</f>
        <v>1</v>
      </c>
      <c r="DT338" s="32" t="b">
        <f>NOT(ISBLANK(Survey!EF338))</f>
        <v>0</v>
      </c>
      <c r="DU338" s="16" t="str">
        <f t="shared" si="306"/>
        <v>Pass</v>
      </c>
      <c r="DV338" s="33" t="b">
        <f>IF(ABS(Survey!$EM338)=0,TRUE,FALSE)</f>
        <v>1</v>
      </c>
      <c r="DW338" s="32" t="b">
        <f>NOT(ISBLANK(Survey!$EN338))</f>
        <v>0</v>
      </c>
      <c r="DX338" s="16" t="str">
        <f t="shared" si="307"/>
        <v>Fail</v>
      </c>
      <c r="DY338" s="31">
        <f>SUM(SUMIF(Survey!ET338:EV338,{"&gt;0","&lt;0"})*{1,-1})</f>
        <v>0</v>
      </c>
      <c r="DZ338">
        <f t="shared" si="308"/>
        <v>0</v>
      </c>
      <c r="EA338">
        <f t="shared" si="309"/>
        <v>100</v>
      </c>
      <c r="EB338" s="30" t="b">
        <f>IF(OR(Survey!$M338="ETF",Survey!$M338="ETF, alternative mutual fund",Survey!$M338="Closed-end", Survey!$M338="Split share corp"),TRUE,FALSE)</f>
        <v>0</v>
      </c>
      <c r="EC338" s="16" t="str">
        <f t="shared" si="310"/>
        <v>Fail</v>
      </c>
      <c r="ED338" s="31">
        <f>SUM(SUMIF(Survey!EX338:FD338,{"&gt;0","&lt;0"})*{1,-1})</f>
        <v>0</v>
      </c>
      <c r="EE338">
        <f t="shared" si="311"/>
        <v>0</v>
      </c>
      <c r="EF338" s="17">
        <f t="shared" si="312"/>
        <v>100</v>
      </c>
      <c r="EG338" s="16" t="str">
        <f t="shared" si="313"/>
        <v>Fail</v>
      </c>
      <c r="EH338" s="31">
        <f>SUM(SUMIF(Survey!FF338:FL338,{"&gt;0","&lt;0"})*{1,-1})</f>
        <v>0</v>
      </c>
      <c r="EI338">
        <f t="shared" si="314"/>
        <v>0</v>
      </c>
      <c r="EJ338" s="17">
        <f t="shared" si="315"/>
        <v>100</v>
      </c>
    </row>
    <row r="339" spans="1:140">
      <c r="A339">
        <v>339</v>
      </c>
      <c r="B339" t="str">
        <f t="shared" si="263"/>
        <v>Pass</v>
      </c>
      <c r="C339" t="str">
        <f>IF(COUNTBLANK(Survey!B339:FM339)=$C$2, "Pass", "Fail")</f>
        <v>Pass</v>
      </c>
      <c r="D339" s="16" t="str">
        <f t="shared" si="264"/>
        <v>Fail</v>
      </c>
      <c r="E339" t="str">
        <f>IF(OR(ISBLANK(Survey!AL339),COUNTIF(G339:BJ339,"Fail")),"Fail","Pass")</f>
        <v>Fail</v>
      </c>
      <c r="F339" s="265"/>
      <c r="G339" s="16" t="str">
        <f t="shared" si="265"/>
        <v>Fail</v>
      </c>
      <c r="H339" s="139">
        <f>COUNTBLANK(Survey!B339:D339)+COUNTBLANK(Survey!G339)+COUNTBLANK(Survey!I339)+COUNTBLANK(Survey!K339:M339)+COUNTBLANK(Survey!P339:Q339)+COUNTBLANK(Survey!T339:W339)+COUNTBLANK(Survey!Z339:AC339)+COUNTBLANK(Survey!AF339:AG339)+COUNTBLANK(Survey!AK339:AK339)</f>
        <v>21</v>
      </c>
      <c r="I339" t="str">
        <f t="shared" si="266"/>
        <v>Fail</v>
      </c>
      <c r="J339" t="b">
        <f>IF(Survey!E339="No",TRUE,FALSE)</f>
        <v>0</v>
      </c>
      <c r="K339" s="29" cm="1">
        <f t="array" ref="K339">IF(COUNTA(Survey!$E$4:$E$695)=1, 0, SUM(IF(COUNTIF(Survey!$E$4:$E$695, Survey!$E$4:$E$695)=1,1,0)))</f>
        <v>0</v>
      </c>
      <c r="L339" s="29">
        <f>LEN(Survey!E339)</f>
        <v>0</v>
      </c>
      <c r="M339" s="16" t="str">
        <f t="shared" si="267"/>
        <v>Fail</v>
      </c>
      <c r="N339" t="b">
        <f>IF(Survey!F339="No",TRUE,FALSE)</f>
        <v>0</v>
      </c>
      <c r="O339" t="b">
        <f>Survey!F339=Survey!E339</f>
        <v>1</v>
      </c>
      <c r="P339">
        <f>COUNTIF(Survey!$F$4:$F$695,Survey!F339)</f>
        <v>0</v>
      </c>
      <c r="Q339" s="28">
        <f>LEN(Survey!F339)</f>
        <v>0</v>
      </c>
      <c r="R339" s="16" t="str">
        <f t="shared" si="268"/>
        <v>Pass</v>
      </c>
      <c r="S339" s="29">
        <f>MOD((LEN(Survey!H339)+2),11)</f>
        <v>2</v>
      </c>
      <c r="T339">
        <f>COUNTIF(Survey!$H$4:$H$695,Survey!H339)</f>
        <v>0</v>
      </c>
      <c r="U339" s="28" t="str">
        <f>IF(Survey!$L339="Prospectus fund", "Yes", "No")</f>
        <v>No</v>
      </c>
      <c r="V339" s="16" t="str">
        <f t="shared" si="269"/>
        <v>Pass</v>
      </c>
      <c r="W339" s="29">
        <f>MOD((LEN(Survey!J339)+2),11)</f>
        <v>2</v>
      </c>
      <c r="X339">
        <f>COUNTIF(Survey!$J$4:$J$695,Survey!J339)</f>
        <v>0</v>
      </c>
      <c r="Y339" s="30" t="b">
        <f>IF(OR(Survey!$M339="ETF",Survey!$M339="ETF, alternative mutual fund",Survey!$M339="Closed-end", Survey!$M339="Split share corp", Survey!$I339="Yes"),TRUE,FALSE)</f>
        <v>0</v>
      </c>
      <c r="Z339" s="16" t="str">
        <f>IFERROR(IF(AND(OR(AC339=AD339,AD339 = "Either"),NOT(ISBLANK(Survey!K339))),"Pass","Fail"),"Pass")</f>
        <v>Fail</v>
      </c>
      <c r="AA339" s="31" cm="1">
        <f t="array" ref="AA339">SUM(SUMIF(Survey!CH339:DA339,{"&gt;0","&lt;0"})*{1,-1})</f>
        <v>0</v>
      </c>
      <c r="AB339" s="33" cm="1">
        <f t="array" ref="AB339">SUM(SUMIF(Survey!CK339,{"&gt;0","&lt;0"})*{1,-1})+SUM(SUMIF(Survey!CU339,{"&gt;0","&lt;0"})*{1,-1})</f>
        <v>0</v>
      </c>
      <c r="AC339" s="33">
        <f>Survey!K339</f>
        <v>0</v>
      </c>
      <c r="AD339" s="32" t="str">
        <f t="shared" si="270"/>
        <v>Either</v>
      </c>
      <c r="AE339" s="16" t="str">
        <f t="shared" si="271"/>
        <v>Fail</v>
      </c>
      <c r="AF339" s="58" cm="1">
        <f t="array" ref="AF339">SUM(SUMIF(Survey!CH339:DA339,{"&gt;0","&lt;0"})*{1,-1})+SUM(SUMIF(Survey!DC339:DV339,{"&gt;0","&lt;0"})*{1,-1})</f>
        <v>0</v>
      </c>
      <c r="AG339" s="58">
        <f>IFERROR(AF339/(Survey!$BA339),0)</f>
        <v>0</v>
      </c>
      <c r="AH339" s="104" t="b">
        <f>IF(OR(Survey!$M339="Alternative strategy or hedge",Survey!$M339="Private asset",Survey!$L339="Prospectus fund"),TRUE,FALSE)</f>
        <v>0</v>
      </c>
      <c r="AI339" s="104" t="b">
        <f>NOT(ISBLANK(Survey!$M339))</f>
        <v>0</v>
      </c>
      <c r="AJ339" s="16" t="str">
        <f t="shared" si="272"/>
        <v>Fail</v>
      </c>
      <c r="AK339" t="b">
        <f>IF(Survey!W339="No",TRUE,FALSE)</f>
        <v>0</v>
      </c>
      <c r="AL339" s="119">
        <f>MOD((LEN(Survey!W339)+2),22)</f>
        <v>2</v>
      </c>
      <c r="AM339" t="str">
        <f t="shared" si="273"/>
        <v>Pass</v>
      </c>
      <c r="AN339" s="33" t="b">
        <f>NOT(ISNUMBER(SEARCH("Other",Survey!$Q339)))</f>
        <v>1</v>
      </c>
      <c r="AO339" s="32" t="b">
        <f>NOT(ISBLANK(Survey!$R339))</f>
        <v>0</v>
      </c>
      <c r="AP339" s="16" t="str">
        <f t="shared" si="274"/>
        <v>Pass</v>
      </c>
      <c r="AQ339" s="114">
        <f>COUNTBLANK(Survey!$X339)</f>
        <v>1</v>
      </c>
      <c r="AR339" s="58">
        <f>IF(AND(Survey!L339&lt;&gt;"Exempt fund",OR(Survey!$M339="ETF",Survey!$M339="ETF, alternative mutual fund",Survey!$M339="Mutual fund",Survey!$M339="Alternative mutual fund",Survey!$M339="Money market")),1,0)</f>
        <v>0</v>
      </c>
      <c r="AS339" s="16" t="str">
        <f t="shared" si="275"/>
        <v>Pass</v>
      </c>
      <c r="AT339" s="33" t="b">
        <f>NOT(ISNUMBER(SEARCH("Yes",Survey!$AC339)))</f>
        <v>1</v>
      </c>
      <c r="AU339" s="32" t="b">
        <f>IF(COUNTBLANK(Survey!$AD339:$AE339)=0,TRUE, FALSE)</f>
        <v>0</v>
      </c>
      <c r="AV339" s="16" t="str">
        <f t="shared" si="276"/>
        <v>Pass</v>
      </c>
      <c r="AW339" s="33" t="b">
        <f>NOT(ISNUMBER(SEARCH("Yes",Survey!$AF339)))</f>
        <v>1</v>
      </c>
      <c r="AX339" s="32" t="b">
        <f>NOT(ISBLANK(Survey!$AH339))</f>
        <v>0</v>
      </c>
      <c r="AY339" s="16" t="str">
        <f t="shared" si="277"/>
        <v>Pass</v>
      </c>
      <c r="AZ339" s="33" t="b">
        <f>NOT(OR(ISNUMBER(SEARCH("Other",Survey!$AH339)),ISNUMBER(SEARCH("Multiple",Survey!$AH339))))</f>
        <v>1</v>
      </c>
      <c r="BA339" s="32" t="b">
        <f>NOT(ISBLANK(Survey!$AI339))</f>
        <v>0</v>
      </c>
      <c r="BB339" s="16" t="str">
        <f t="shared" si="278"/>
        <v>Fail</v>
      </c>
      <c r="BC339" s="114">
        <f>IF(ABS(Survey!$BA339)&gt;0, 1,0)</f>
        <v>0</v>
      </c>
      <c r="BD339" s="114">
        <f>IF(COUNTBLANK(Survey!$AL339)=0,1,0)</f>
        <v>0</v>
      </c>
      <c r="BE339" s="16" t="str">
        <f t="shared" si="279"/>
        <v>Pass</v>
      </c>
      <c r="BF339" s="114">
        <f>IF(ISBLANK(Survey!$AL339),0,1)</f>
        <v>0</v>
      </c>
      <c r="BG339" s="133">
        <f>COUNTBLANK(Survey!$AM339)</f>
        <v>1</v>
      </c>
      <c r="BH339" s="16" t="str">
        <f t="shared" si="280"/>
        <v>Pass</v>
      </c>
      <c r="BI339" s="114">
        <f>IF(OR(Survey!$AM339="Closed",ISBLANK(Survey!$AM339)),0,1)</f>
        <v>0</v>
      </c>
      <c r="BJ339" s="133">
        <f>IF(ISBLANK(Survey!$AN339),1,0)</f>
        <v>1</v>
      </c>
      <c r="BK339" s="118" t="str">
        <f t="shared" si="281"/>
        <v>Pass</v>
      </c>
      <c r="BL339" s="31" cm="1">
        <f t="array" ref="BL339">SUM(SUMIF(Survey!AO339:AP339,{"&gt;0","&lt;0"})*{1,-1})</f>
        <v>0</v>
      </c>
      <c r="BM339">
        <f t="shared" si="282"/>
        <v>0</v>
      </c>
      <c r="BN339">
        <f t="shared" si="283"/>
        <v>100</v>
      </c>
      <c r="BO339" s="118" t="str">
        <f t="shared" si="284"/>
        <v>Pass</v>
      </c>
      <c r="BP339">
        <f>IF(Survey!AQ339="No",0,1)</f>
        <v>1</v>
      </c>
      <c r="BQ339" s="207">
        <f>MOD((LEN(Survey!AQ339)+2),22)</f>
        <v>2</v>
      </c>
      <c r="BR339">
        <f>IF(Survey!AR339="No",0,1)</f>
        <v>1</v>
      </c>
      <c r="BS339" s="207">
        <f>MOD((LEN(Survey!AR339)+2),22)</f>
        <v>2</v>
      </c>
      <c r="BT339" s="114">
        <f>COUNTBLANK(Survey!$AQ339:$AS339)+COUNTBLANK(Survey!$AU339)</f>
        <v>4</v>
      </c>
      <c r="BU339" s="114">
        <f>IF(Survey!$I339="Yes",1,0)</f>
        <v>0</v>
      </c>
      <c r="BV339" s="114">
        <f>IF(OR(Survey!$M339="Mutual fund",Survey!$M339="Alternative mutual fund",Survey!$M339="Money market"),1,0)</f>
        <v>0</v>
      </c>
      <c r="BW339" s="119">
        <f>IF(OR(Survey!$M339="ETF",Survey!$M339="ETF, alternative mutual fund"),1,0)</f>
        <v>0</v>
      </c>
      <c r="BX339" s="16" t="str">
        <f t="shared" si="285"/>
        <v>Pass</v>
      </c>
      <c r="BY339" s="33">
        <f>IF(ISNUMBER(SEARCH("Other",Survey!$AS339)), 1, 0)</f>
        <v>0</v>
      </c>
      <c r="BZ339" s="58" t="b">
        <f>NOT(ISBLANK(Survey!$AT339))</f>
        <v>0</v>
      </c>
      <c r="CA339" s="16" t="str">
        <f t="shared" si="286"/>
        <v>Pass</v>
      </c>
      <c r="CB339" s="114">
        <f>IF(Survey!$BB339=0, 0,1)</f>
        <v>0</v>
      </c>
      <c r="CC339" s="58">
        <f>Survey!$AV339</f>
        <v>0</v>
      </c>
      <c r="CD339" s="58">
        <f>Survey!$BC339+Survey!$BD339+ABS(Survey!$BE339)-ABS(Survey!$BF339)-ABS(Survey!$BG339)-ABS(Survey!$BL339)</f>
        <v>0</v>
      </c>
      <c r="CE339" s="138">
        <f>Survey!BB339+(ABS(Survey!$BH339)-ABS(Survey!$BI339)+ABS(Survey!$BJ339)-ABS(Survey!$BK339))*0.5</f>
        <v>0</v>
      </c>
      <c r="CF339" s="58">
        <f t="shared" si="287"/>
        <v>0</v>
      </c>
      <c r="CG339" s="58">
        <f>IF(AND($CC339&gt;$CF339-0.2,$CC339&lt;$CF339+0.2,ISBLANK(Survey!$AV339)=FALSE),0,1)</f>
        <v>1</v>
      </c>
      <c r="CH339" s="133">
        <f>IF(ISBLANK(Survey!$AW339),1,0)</f>
        <v>1</v>
      </c>
      <c r="CI339" s="16" t="str">
        <f t="shared" si="288"/>
        <v>Pass</v>
      </c>
      <c r="CJ339" s="114">
        <f>IF(Survey!$BB339=0, 0,1)</f>
        <v>0</v>
      </c>
      <c r="CK339" s="58">
        <f>IF(AND(Survey!$AX339&gt;=0,Survey!$AX339&lt;=0.2,Survey!$AX339&lt;&gt;""),0,1)</f>
        <v>1</v>
      </c>
      <c r="CL339" s="114">
        <f>IF(ISBLANK(Survey!$AY339),1,0)</f>
        <v>1</v>
      </c>
      <c r="CM339" s="16" t="str">
        <f t="shared" si="289"/>
        <v>Fail</v>
      </c>
      <c r="CN339" s="133">
        <f>Survey!$AZ339</f>
        <v>0</v>
      </c>
      <c r="CO339" s="16" t="str">
        <f t="shared" si="290"/>
        <v>Pass</v>
      </c>
      <c r="CP339" s="31">
        <f>Survey!$BA339</f>
        <v>0</v>
      </c>
      <c r="CQ339" s="138">
        <f>Survey!$BB339+Survey!$BC339+Survey!$BD339+ABS(Survey!$BE339)-ABS(Survey!$BF339)-ABS(Survey!$BG339)+ABS(Survey!$BH339)-ABS(Survey!$BI339)+ABS(Survey!$BJ339)-ABS(Survey!$BK339)-ABS(Survey!$BL339)+Survey!$BM339</f>
        <v>0</v>
      </c>
      <c r="CR339" s="30">
        <f t="shared" si="291"/>
        <v>0</v>
      </c>
      <c r="CS339" s="17">
        <f t="shared" si="292"/>
        <v>0</v>
      </c>
      <c r="CT339" s="16" t="str">
        <f t="shared" si="293"/>
        <v>Pass</v>
      </c>
      <c r="CU339" s="33" t="b">
        <f>IF(ABS(Survey!$BM339)=0,TRUE,FALSE)</f>
        <v>1</v>
      </c>
      <c r="CV339" s="32" t="b">
        <f>NOT(ISBLANK(Survey!$BN339))</f>
        <v>0</v>
      </c>
      <c r="CW339" t="str">
        <f t="shared" si="294"/>
        <v>Fail</v>
      </c>
      <c r="CX339" s="25">
        <f>Survey!$BA339</f>
        <v>0</v>
      </c>
      <c r="CY339" s="25" cm="1">
        <f t="array" ref="CY339">SUM(SUMIF(Survey!BP339:BW339,{"&gt;0","&lt;0"})*{1,-1})-SUM(SUMIF(Survey!BY339:CF339,{"&gt;0","&lt;0"})*{1,-1})</f>
        <v>0</v>
      </c>
      <c r="CZ339" s="30" t="str">
        <f t="shared" si="295"/>
        <v>No holdings</v>
      </c>
      <c r="DA339">
        <f t="shared" si="296"/>
        <v>0</v>
      </c>
      <c r="DB339" s="16" t="str">
        <f t="shared" si="297"/>
        <v>Fail</v>
      </c>
      <c r="DC339" s="31">
        <f>Survey!$BA339</f>
        <v>0</v>
      </c>
      <c r="DD339" s="31" cm="1">
        <f t="array" ref="DD339">SUM(SUMIF(Survey!CH339:DA339,{"&gt;0","&lt;0"})*{1,-1})-SUM(SUMIF(Survey!DC339:DV339,{"&gt;0","&lt;0"})*{1,-1})</f>
        <v>0</v>
      </c>
      <c r="DE339" s="30" t="str">
        <f t="shared" si="298"/>
        <v>No holdings</v>
      </c>
      <c r="DF339" s="17">
        <f t="shared" si="299"/>
        <v>0</v>
      </c>
      <c r="DG339" s="16" t="str">
        <f t="shared" si="300"/>
        <v>Pass</v>
      </c>
      <c r="DH339" s="33" t="b">
        <f>IF(ABS(Survey!$DA339)=0,TRUE,FALSE)</f>
        <v>1</v>
      </c>
      <c r="DI339" s="32" t="b">
        <f>NOT(ISBLANK(Survey!$DB339))</f>
        <v>0</v>
      </c>
      <c r="DJ339" s="16" t="str">
        <f t="shared" si="301"/>
        <v>Pass</v>
      </c>
      <c r="DK339" s="33" t="b">
        <f>IF(ABS(Survey!$DV339)=0,TRUE,FALSE)</f>
        <v>1</v>
      </c>
      <c r="DL339" s="32" t="b">
        <f>NOT(ISBLANK(Survey!$DW339))</f>
        <v>0</v>
      </c>
      <c r="DM339" t="str">
        <f t="shared" si="302"/>
        <v>Pass</v>
      </c>
      <c r="DN339" s="25" cm="1">
        <f t="array" ref="DN339">SUM(SUMIF(Survey!CW339,{"&gt;0","&lt;0"})*{1,-1})+SUM(SUMIF(Survey!DR339,{"&gt;0","&lt;0"})*{1,-1})</f>
        <v>0</v>
      </c>
      <c r="DO339" s="25">
        <f>SUM(SUMIF(Survey!DY339:EE339,{"&gt;0","&lt;0"})*{1,-1})+SUM(SUMIF(Survey!EG339:EM339,{"&gt;0","&lt;0"})*{1,-1})</f>
        <v>0</v>
      </c>
      <c r="DP339">
        <f t="shared" si="303"/>
        <v>0</v>
      </c>
      <c r="DQ339">
        <f t="shared" si="304"/>
        <v>0</v>
      </c>
      <c r="DR339" s="16" t="str">
        <f t="shared" si="305"/>
        <v>Pass</v>
      </c>
      <c r="DS339" s="33" t="b">
        <f>IF(ABS(Survey!$EE339)=0,TRUE,FALSE)</f>
        <v>1</v>
      </c>
      <c r="DT339" s="32" t="b">
        <f>NOT(ISBLANK(Survey!EF339))</f>
        <v>0</v>
      </c>
      <c r="DU339" s="16" t="str">
        <f t="shared" si="306"/>
        <v>Pass</v>
      </c>
      <c r="DV339" s="33" t="b">
        <f>IF(ABS(Survey!$EM339)=0,TRUE,FALSE)</f>
        <v>1</v>
      </c>
      <c r="DW339" s="32" t="b">
        <f>NOT(ISBLANK(Survey!$EN339))</f>
        <v>0</v>
      </c>
      <c r="DX339" s="16" t="str">
        <f t="shared" si="307"/>
        <v>Fail</v>
      </c>
      <c r="DY339" s="31">
        <f>SUM(SUMIF(Survey!ET339:EV339,{"&gt;0","&lt;0"})*{1,-1})</f>
        <v>0</v>
      </c>
      <c r="DZ339">
        <f t="shared" si="308"/>
        <v>0</v>
      </c>
      <c r="EA339">
        <f t="shared" si="309"/>
        <v>100</v>
      </c>
      <c r="EB339" s="30" t="b">
        <f>IF(OR(Survey!$M339="ETF",Survey!$M339="ETF, alternative mutual fund",Survey!$M339="Closed-end", Survey!$M339="Split share corp"),TRUE,FALSE)</f>
        <v>0</v>
      </c>
      <c r="EC339" s="16" t="str">
        <f t="shared" si="310"/>
        <v>Fail</v>
      </c>
      <c r="ED339" s="31">
        <f>SUM(SUMIF(Survey!EX339:FD339,{"&gt;0","&lt;0"})*{1,-1})</f>
        <v>0</v>
      </c>
      <c r="EE339">
        <f t="shared" si="311"/>
        <v>0</v>
      </c>
      <c r="EF339" s="17">
        <f t="shared" si="312"/>
        <v>100</v>
      </c>
      <c r="EG339" s="16" t="str">
        <f t="shared" si="313"/>
        <v>Fail</v>
      </c>
      <c r="EH339" s="31">
        <f>SUM(SUMIF(Survey!FF339:FL339,{"&gt;0","&lt;0"})*{1,-1})</f>
        <v>0</v>
      </c>
      <c r="EI339">
        <f t="shared" si="314"/>
        <v>0</v>
      </c>
      <c r="EJ339" s="17">
        <f t="shared" si="315"/>
        <v>100</v>
      </c>
    </row>
    <row r="340" spans="1:140">
      <c r="A340">
        <v>340</v>
      </c>
      <c r="B340" t="str">
        <f t="shared" si="263"/>
        <v>Pass</v>
      </c>
      <c r="C340" t="str">
        <f>IF(COUNTBLANK(Survey!B340:FM340)=$C$2, "Pass", "Fail")</f>
        <v>Pass</v>
      </c>
      <c r="D340" s="16" t="str">
        <f t="shared" si="264"/>
        <v>Fail</v>
      </c>
      <c r="E340" t="str">
        <f>IF(OR(ISBLANK(Survey!AL340),COUNTIF(G340:BJ340,"Fail")),"Fail","Pass")</f>
        <v>Fail</v>
      </c>
      <c r="F340" s="265"/>
      <c r="G340" s="16" t="str">
        <f t="shared" si="265"/>
        <v>Fail</v>
      </c>
      <c r="H340" s="139">
        <f>COUNTBLANK(Survey!B340:D340)+COUNTBLANK(Survey!G340)+COUNTBLANK(Survey!I340)+COUNTBLANK(Survey!K340:M340)+COUNTBLANK(Survey!P340:Q340)+COUNTBLANK(Survey!T340:W340)+COUNTBLANK(Survey!Z340:AC340)+COUNTBLANK(Survey!AF340:AG340)+COUNTBLANK(Survey!AK340:AK340)</f>
        <v>21</v>
      </c>
      <c r="I340" t="str">
        <f t="shared" si="266"/>
        <v>Fail</v>
      </c>
      <c r="J340" t="b">
        <f>IF(Survey!E340="No",TRUE,FALSE)</f>
        <v>0</v>
      </c>
      <c r="K340" s="29" cm="1">
        <f t="array" ref="K340">IF(COUNTA(Survey!$E$4:$E$695)=1, 0, SUM(IF(COUNTIF(Survey!$E$4:$E$695, Survey!$E$4:$E$695)=1,1,0)))</f>
        <v>0</v>
      </c>
      <c r="L340" s="29">
        <f>LEN(Survey!E340)</f>
        <v>0</v>
      </c>
      <c r="M340" s="16" t="str">
        <f t="shared" si="267"/>
        <v>Fail</v>
      </c>
      <c r="N340" t="b">
        <f>IF(Survey!F340="No",TRUE,FALSE)</f>
        <v>0</v>
      </c>
      <c r="O340" t="b">
        <f>Survey!F340=Survey!E340</f>
        <v>1</v>
      </c>
      <c r="P340">
        <f>COUNTIF(Survey!$F$4:$F$695,Survey!F340)</f>
        <v>0</v>
      </c>
      <c r="Q340" s="28">
        <f>LEN(Survey!F340)</f>
        <v>0</v>
      </c>
      <c r="R340" s="16" t="str">
        <f t="shared" si="268"/>
        <v>Pass</v>
      </c>
      <c r="S340" s="29">
        <f>MOD((LEN(Survey!H340)+2),11)</f>
        <v>2</v>
      </c>
      <c r="T340">
        <f>COUNTIF(Survey!$H$4:$H$695,Survey!H340)</f>
        <v>0</v>
      </c>
      <c r="U340" s="28" t="str">
        <f>IF(Survey!$L340="Prospectus fund", "Yes", "No")</f>
        <v>No</v>
      </c>
      <c r="V340" s="16" t="str">
        <f t="shared" si="269"/>
        <v>Pass</v>
      </c>
      <c r="W340" s="29">
        <f>MOD((LEN(Survey!J340)+2),11)</f>
        <v>2</v>
      </c>
      <c r="X340">
        <f>COUNTIF(Survey!$J$4:$J$695,Survey!J340)</f>
        <v>0</v>
      </c>
      <c r="Y340" s="30" t="b">
        <f>IF(OR(Survey!$M340="ETF",Survey!$M340="ETF, alternative mutual fund",Survey!$M340="Closed-end", Survey!$M340="Split share corp", Survey!$I340="Yes"),TRUE,FALSE)</f>
        <v>0</v>
      </c>
      <c r="Z340" s="16" t="str">
        <f>IFERROR(IF(AND(OR(AC340=AD340,AD340 = "Either"),NOT(ISBLANK(Survey!K340))),"Pass","Fail"),"Pass")</f>
        <v>Fail</v>
      </c>
      <c r="AA340" s="31" cm="1">
        <f t="array" ref="AA340">SUM(SUMIF(Survey!CH340:DA340,{"&gt;0","&lt;0"})*{1,-1})</f>
        <v>0</v>
      </c>
      <c r="AB340" s="33" cm="1">
        <f t="array" ref="AB340">SUM(SUMIF(Survey!CK340,{"&gt;0","&lt;0"})*{1,-1})+SUM(SUMIF(Survey!CU340,{"&gt;0","&lt;0"})*{1,-1})</f>
        <v>0</v>
      </c>
      <c r="AC340" s="33">
        <f>Survey!K340</f>
        <v>0</v>
      </c>
      <c r="AD340" s="32" t="str">
        <f t="shared" si="270"/>
        <v>Either</v>
      </c>
      <c r="AE340" s="16" t="str">
        <f t="shared" si="271"/>
        <v>Fail</v>
      </c>
      <c r="AF340" s="58" cm="1">
        <f t="array" ref="AF340">SUM(SUMIF(Survey!CH340:DA340,{"&gt;0","&lt;0"})*{1,-1})+SUM(SUMIF(Survey!DC340:DV340,{"&gt;0","&lt;0"})*{1,-1})</f>
        <v>0</v>
      </c>
      <c r="AG340" s="58">
        <f>IFERROR(AF340/(Survey!$BA340),0)</f>
        <v>0</v>
      </c>
      <c r="AH340" s="104" t="b">
        <f>IF(OR(Survey!$M340="Alternative strategy or hedge",Survey!$M340="Private asset",Survey!$L340="Prospectus fund"),TRUE,FALSE)</f>
        <v>0</v>
      </c>
      <c r="AI340" s="104" t="b">
        <f>NOT(ISBLANK(Survey!$M340))</f>
        <v>0</v>
      </c>
      <c r="AJ340" s="16" t="str">
        <f t="shared" si="272"/>
        <v>Fail</v>
      </c>
      <c r="AK340" t="b">
        <f>IF(Survey!W340="No",TRUE,FALSE)</f>
        <v>0</v>
      </c>
      <c r="AL340" s="119">
        <f>MOD((LEN(Survey!W340)+2),22)</f>
        <v>2</v>
      </c>
      <c r="AM340" t="str">
        <f t="shared" si="273"/>
        <v>Pass</v>
      </c>
      <c r="AN340" s="33" t="b">
        <f>NOT(ISNUMBER(SEARCH("Other",Survey!$Q340)))</f>
        <v>1</v>
      </c>
      <c r="AO340" s="32" t="b">
        <f>NOT(ISBLANK(Survey!$R340))</f>
        <v>0</v>
      </c>
      <c r="AP340" s="16" t="str">
        <f t="shared" si="274"/>
        <v>Pass</v>
      </c>
      <c r="AQ340" s="114">
        <f>COUNTBLANK(Survey!$X340)</f>
        <v>1</v>
      </c>
      <c r="AR340" s="58">
        <f>IF(AND(Survey!L340&lt;&gt;"Exempt fund",OR(Survey!$M340="ETF",Survey!$M340="ETF, alternative mutual fund",Survey!$M340="Mutual fund",Survey!$M340="Alternative mutual fund",Survey!$M340="Money market")),1,0)</f>
        <v>0</v>
      </c>
      <c r="AS340" s="16" t="str">
        <f t="shared" si="275"/>
        <v>Pass</v>
      </c>
      <c r="AT340" s="33" t="b">
        <f>NOT(ISNUMBER(SEARCH("Yes",Survey!$AC340)))</f>
        <v>1</v>
      </c>
      <c r="AU340" s="32" t="b">
        <f>IF(COUNTBLANK(Survey!$AD340:$AE340)=0,TRUE, FALSE)</f>
        <v>0</v>
      </c>
      <c r="AV340" s="16" t="str">
        <f t="shared" si="276"/>
        <v>Pass</v>
      </c>
      <c r="AW340" s="33" t="b">
        <f>NOT(ISNUMBER(SEARCH("Yes",Survey!$AF340)))</f>
        <v>1</v>
      </c>
      <c r="AX340" s="32" t="b">
        <f>NOT(ISBLANK(Survey!$AH340))</f>
        <v>0</v>
      </c>
      <c r="AY340" s="16" t="str">
        <f t="shared" si="277"/>
        <v>Pass</v>
      </c>
      <c r="AZ340" s="33" t="b">
        <f>NOT(OR(ISNUMBER(SEARCH("Other",Survey!$AH340)),ISNUMBER(SEARCH("Multiple",Survey!$AH340))))</f>
        <v>1</v>
      </c>
      <c r="BA340" s="32" t="b">
        <f>NOT(ISBLANK(Survey!$AI340))</f>
        <v>0</v>
      </c>
      <c r="BB340" s="16" t="str">
        <f t="shared" si="278"/>
        <v>Fail</v>
      </c>
      <c r="BC340" s="114">
        <f>IF(ABS(Survey!$BA340)&gt;0, 1,0)</f>
        <v>0</v>
      </c>
      <c r="BD340" s="114">
        <f>IF(COUNTBLANK(Survey!$AL340)=0,1,0)</f>
        <v>0</v>
      </c>
      <c r="BE340" s="16" t="str">
        <f t="shared" si="279"/>
        <v>Pass</v>
      </c>
      <c r="BF340" s="114">
        <f>IF(ISBLANK(Survey!$AL340),0,1)</f>
        <v>0</v>
      </c>
      <c r="BG340" s="133">
        <f>COUNTBLANK(Survey!$AM340)</f>
        <v>1</v>
      </c>
      <c r="BH340" s="16" t="str">
        <f t="shared" si="280"/>
        <v>Pass</v>
      </c>
      <c r="BI340" s="114">
        <f>IF(OR(Survey!$AM340="Closed",ISBLANK(Survey!$AM340)),0,1)</f>
        <v>0</v>
      </c>
      <c r="BJ340" s="133">
        <f>IF(ISBLANK(Survey!$AN340),1,0)</f>
        <v>1</v>
      </c>
      <c r="BK340" s="118" t="str">
        <f t="shared" si="281"/>
        <v>Pass</v>
      </c>
      <c r="BL340" s="31" cm="1">
        <f t="array" ref="BL340">SUM(SUMIF(Survey!AO340:AP340,{"&gt;0","&lt;0"})*{1,-1})</f>
        <v>0</v>
      </c>
      <c r="BM340">
        <f t="shared" si="282"/>
        <v>0</v>
      </c>
      <c r="BN340">
        <f t="shared" si="283"/>
        <v>100</v>
      </c>
      <c r="BO340" s="118" t="str">
        <f t="shared" si="284"/>
        <v>Pass</v>
      </c>
      <c r="BP340">
        <f>IF(Survey!AQ340="No",0,1)</f>
        <v>1</v>
      </c>
      <c r="BQ340" s="207">
        <f>MOD((LEN(Survey!AQ340)+2),22)</f>
        <v>2</v>
      </c>
      <c r="BR340">
        <f>IF(Survey!AR340="No",0,1)</f>
        <v>1</v>
      </c>
      <c r="BS340" s="207">
        <f>MOD((LEN(Survey!AR340)+2),22)</f>
        <v>2</v>
      </c>
      <c r="BT340" s="114">
        <f>COUNTBLANK(Survey!$AQ340:$AS340)+COUNTBLANK(Survey!$AU340)</f>
        <v>4</v>
      </c>
      <c r="BU340" s="114">
        <f>IF(Survey!$I340="Yes",1,0)</f>
        <v>0</v>
      </c>
      <c r="BV340" s="114">
        <f>IF(OR(Survey!$M340="Mutual fund",Survey!$M340="Alternative mutual fund",Survey!$M340="Money market"),1,0)</f>
        <v>0</v>
      </c>
      <c r="BW340" s="119">
        <f>IF(OR(Survey!$M340="ETF",Survey!$M340="ETF, alternative mutual fund"),1,0)</f>
        <v>0</v>
      </c>
      <c r="BX340" s="16" t="str">
        <f t="shared" si="285"/>
        <v>Pass</v>
      </c>
      <c r="BY340" s="33">
        <f>IF(ISNUMBER(SEARCH("Other",Survey!$AS340)), 1, 0)</f>
        <v>0</v>
      </c>
      <c r="BZ340" s="58" t="b">
        <f>NOT(ISBLANK(Survey!$AT340))</f>
        <v>0</v>
      </c>
      <c r="CA340" s="16" t="str">
        <f t="shared" si="286"/>
        <v>Pass</v>
      </c>
      <c r="CB340" s="114">
        <f>IF(Survey!$BB340=0, 0,1)</f>
        <v>0</v>
      </c>
      <c r="CC340" s="58">
        <f>Survey!$AV340</f>
        <v>0</v>
      </c>
      <c r="CD340" s="58">
        <f>Survey!$BC340+Survey!$BD340+ABS(Survey!$BE340)-ABS(Survey!$BF340)-ABS(Survey!$BG340)-ABS(Survey!$BL340)</f>
        <v>0</v>
      </c>
      <c r="CE340" s="138">
        <f>Survey!BB340+(ABS(Survey!$BH340)-ABS(Survey!$BI340)+ABS(Survey!$BJ340)-ABS(Survey!$BK340))*0.5</f>
        <v>0</v>
      </c>
      <c r="CF340" s="58">
        <f t="shared" si="287"/>
        <v>0</v>
      </c>
      <c r="CG340" s="58">
        <f>IF(AND($CC340&gt;$CF340-0.2,$CC340&lt;$CF340+0.2,ISBLANK(Survey!$AV340)=FALSE),0,1)</f>
        <v>1</v>
      </c>
      <c r="CH340" s="133">
        <f>IF(ISBLANK(Survey!$AW340),1,0)</f>
        <v>1</v>
      </c>
      <c r="CI340" s="16" t="str">
        <f t="shared" si="288"/>
        <v>Pass</v>
      </c>
      <c r="CJ340" s="114">
        <f>IF(Survey!$BB340=0, 0,1)</f>
        <v>0</v>
      </c>
      <c r="CK340" s="58">
        <f>IF(AND(Survey!$AX340&gt;=0,Survey!$AX340&lt;=0.2,Survey!$AX340&lt;&gt;""),0,1)</f>
        <v>1</v>
      </c>
      <c r="CL340" s="114">
        <f>IF(ISBLANK(Survey!$AY340),1,0)</f>
        <v>1</v>
      </c>
      <c r="CM340" s="16" t="str">
        <f t="shared" si="289"/>
        <v>Fail</v>
      </c>
      <c r="CN340" s="133">
        <f>Survey!$AZ340</f>
        <v>0</v>
      </c>
      <c r="CO340" s="16" t="str">
        <f t="shared" si="290"/>
        <v>Pass</v>
      </c>
      <c r="CP340" s="31">
        <f>Survey!$BA340</f>
        <v>0</v>
      </c>
      <c r="CQ340" s="138">
        <f>Survey!$BB340+Survey!$BC340+Survey!$BD340+ABS(Survey!$BE340)-ABS(Survey!$BF340)-ABS(Survey!$BG340)+ABS(Survey!$BH340)-ABS(Survey!$BI340)+ABS(Survey!$BJ340)-ABS(Survey!$BK340)-ABS(Survey!$BL340)+Survey!$BM340</f>
        <v>0</v>
      </c>
      <c r="CR340" s="30">
        <f t="shared" si="291"/>
        <v>0</v>
      </c>
      <c r="CS340" s="17">
        <f t="shared" si="292"/>
        <v>0</v>
      </c>
      <c r="CT340" s="16" t="str">
        <f t="shared" si="293"/>
        <v>Pass</v>
      </c>
      <c r="CU340" s="33" t="b">
        <f>IF(ABS(Survey!$BM340)=0,TRUE,FALSE)</f>
        <v>1</v>
      </c>
      <c r="CV340" s="32" t="b">
        <f>NOT(ISBLANK(Survey!$BN340))</f>
        <v>0</v>
      </c>
      <c r="CW340" t="str">
        <f t="shared" si="294"/>
        <v>Fail</v>
      </c>
      <c r="CX340" s="25">
        <f>Survey!$BA340</f>
        <v>0</v>
      </c>
      <c r="CY340" s="25" cm="1">
        <f t="array" ref="CY340">SUM(SUMIF(Survey!BP340:BW340,{"&gt;0","&lt;0"})*{1,-1})-SUM(SUMIF(Survey!BY340:CF340,{"&gt;0","&lt;0"})*{1,-1})</f>
        <v>0</v>
      </c>
      <c r="CZ340" s="30" t="str">
        <f t="shared" si="295"/>
        <v>No holdings</v>
      </c>
      <c r="DA340">
        <f t="shared" si="296"/>
        <v>0</v>
      </c>
      <c r="DB340" s="16" t="str">
        <f t="shared" si="297"/>
        <v>Fail</v>
      </c>
      <c r="DC340" s="31">
        <f>Survey!$BA340</f>
        <v>0</v>
      </c>
      <c r="DD340" s="31" cm="1">
        <f t="array" ref="DD340">SUM(SUMIF(Survey!CH340:DA340,{"&gt;0","&lt;0"})*{1,-1})-SUM(SUMIF(Survey!DC340:DV340,{"&gt;0","&lt;0"})*{1,-1})</f>
        <v>0</v>
      </c>
      <c r="DE340" s="30" t="str">
        <f t="shared" si="298"/>
        <v>No holdings</v>
      </c>
      <c r="DF340" s="17">
        <f t="shared" si="299"/>
        <v>0</v>
      </c>
      <c r="DG340" s="16" t="str">
        <f t="shared" si="300"/>
        <v>Pass</v>
      </c>
      <c r="DH340" s="33" t="b">
        <f>IF(ABS(Survey!$DA340)=0,TRUE,FALSE)</f>
        <v>1</v>
      </c>
      <c r="DI340" s="32" t="b">
        <f>NOT(ISBLANK(Survey!$DB340))</f>
        <v>0</v>
      </c>
      <c r="DJ340" s="16" t="str">
        <f t="shared" si="301"/>
        <v>Pass</v>
      </c>
      <c r="DK340" s="33" t="b">
        <f>IF(ABS(Survey!$DV340)=0,TRUE,FALSE)</f>
        <v>1</v>
      </c>
      <c r="DL340" s="32" t="b">
        <f>NOT(ISBLANK(Survey!$DW340))</f>
        <v>0</v>
      </c>
      <c r="DM340" t="str">
        <f t="shared" si="302"/>
        <v>Pass</v>
      </c>
      <c r="DN340" s="25" cm="1">
        <f t="array" ref="DN340">SUM(SUMIF(Survey!CW340,{"&gt;0","&lt;0"})*{1,-1})+SUM(SUMIF(Survey!DR340,{"&gt;0","&lt;0"})*{1,-1})</f>
        <v>0</v>
      </c>
      <c r="DO340" s="25">
        <f>SUM(SUMIF(Survey!DY340:EE340,{"&gt;0","&lt;0"})*{1,-1})+SUM(SUMIF(Survey!EG340:EM340,{"&gt;0","&lt;0"})*{1,-1})</f>
        <v>0</v>
      </c>
      <c r="DP340">
        <f t="shared" si="303"/>
        <v>0</v>
      </c>
      <c r="DQ340">
        <f t="shared" si="304"/>
        <v>0</v>
      </c>
      <c r="DR340" s="16" t="str">
        <f t="shared" si="305"/>
        <v>Pass</v>
      </c>
      <c r="DS340" s="33" t="b">
        <f>IF(ABS(Survey!$EE340)=0,TRUE,FALSE)</f>
        <v>1</v>
      </c>
      <c r="DT340" s="32" t="b">
        <f>NOT(ISBLANK(Survey!EF340))</f>
        <v>0</v>
      </c>
      <c r="DU340" s="16" t="str">
        <f t="shared" si="306"/>
        <v>Pass</v>
      </c>
      <c r="DV340" s="33" t="b">
        <f>IF(ABS(Survey!$EM340)=0,TRUE,FALSE)</f>
        <v>1</v>
      </c>
      <c r="DW340" s="32" t="b">
        <f>NOT(ISBLANK(Survey!$EN340))</f>
        <v>0</v>
      </c>
      <c r="DX340" s="16" t="str">
        <f t="shared" si="307"/>
        <v>Fail</v>
      </c>
      <c r="DY340" s="31">
        <f>SUM(SUMIF(Survey!ET340:EV340,{"&gt;0","&lt;0"})*{1,-1})</f>
        <v>0</v>
      </c>
      <c r="DZ340">
        <f t="shared" si="308"/>
        <v>0</v>
      </c>
      <c r="EA340">
        <f t="shared" si="309"/>
        <v>100</v>
      </c>
      <c r="EB340" s="30" t="b">
        <f>IF(OR(Survey!$M340="ETF",Survey!$M340="ETF, alternative mutual fund",Survey!$M340="Closed-end", Survey!$M340="Split share corp"),TRUE,FALSE)</f>
        <v>0</v>
      </c>
      <c r="EC340" s="16" t="str">
        <f t="shared" si="310"/>
        <v>Fail</v>
      </c>
      <c r="ED340" s="31">
        <f>SUM(SUMIF(Survey!EX340:FD340,{"&gt;0","&lt;0"})*{1,-1})</f>
        <v>0</v>
      </c>
      <c r="EE340">
        <f t="shared" si="311"/>
        <v>0</v>
      </c>
      <c r="EF340" s="17">
        <f t="shared" si="312"/>
        <v>100</v>
      </c>
      <c r="EG340" s="16" t="str">
        <f t="shared" si="313"/>
        <v>Fail</v>
      </c>
      <c r="EH340" s="31">
        <f>SUM(SUMIF(Survey!FF340:FL340,{"&gt;0","&lt;0"})*{1,-1})</f>
        <v>0</v>
      </c>
      <c r="EI340">
        <f t="shared" si="314"/>
        <v>0</v>
      </c>
      <c r="EJ340" s="17">
        <f t="shared" si="315"/>
        <v>100</v>
      </c>
    </row>
    <row r="341" spans="1:140">
      <c r="A341">
        <v>341</v>
      </c>
      <c r="B341" t="str">
        <f t="shared" si="263"/>
        <v>Pass</v>
      </c>
      <c r="C341" t="str">
        <f>IF(COUNTBLANK(Survey!B341:FM341)=$C$2, "Pass", "Fail")</f>
        <v>Pass</v>
      </c>
      <c r="D341" s="16" t="str">
        <f t="shared" si="264"/>
        <v>Fail</v>
      </c>
      <c r="E341" t="str">
        <f>IF(OR(ISBLANK(Survey!AL341),COUNTIF(G341:BJ341,"Fail")),"Fail","Pass")</f>
        <v>Fail</v>
      </c>
      <c r="F341" s="265"/>
      <c r="G341" s="16" t="str">
        <f t="shared" si="265"/>
        <v>Fail</v>
      </c>
      <c r="H341" s="139">
        <f>COUNTBLANK(Survey!B341:D341)+COUNTBLANK(Survey!G341)+COUNTBLANK(Survey!I341)+COUNTBLANK(Survey!K341:M341)+COUNTBLANK(Survey!P341:Q341)+COUNTBLANK(Survey!T341:W341)+COUNTBLANK(Survey!Z341:AC341)+COUNTBLANK(Survey!AF341:AG341)+COUNTBLANK(Survey!AK341:AK341)</f>
        <v>21</v>
      </c>
      <c r="I341" t="str">
        <f t="shared" si="266"/>
        <v>Fail</v>
      </c>
      <c r="J341" t="b">
        <f>IF(Survey!E341="No",TRUE,FALSE)</f>
        <v>0</v>
      </c>
      <c r="K341" s="29" cm="1">
        <f t="array" ref="K341">IF(COUNTA(Survey!$E$4:$E$695)=1, 0, SUM(IF(COUNTIF(Survey!$E$4:$E$695, Survey!$E$4:$E$695)=1,1,0)))</f>
        <v>0</v>
      </c>
      <c r="L341" s="29">
        <f>LEN(Survey!E341)</f>
        <v>0</v>
      </c>
      <c r="M341" s="16" t="str">
        <f t="shared" si="267"/>
        <v>Fail</v>
      </c>
      <c r="N341" t="b">
        <f>IF(Survey!F341="No",TRUE,FALSE)</f>
        <v>0</v>
      </c>
      <c r="O341" t="b">
        <f>Survey!F341=Survey!E341</f>
        <v>1</v>
      </c>
      <c r="P341">
        <f>COUNTIF(Survey!$F$4:$F$695,Survey!F341)</f>
        <v>0</v>
      </c>
      <c r="Q341" s="28">
        <f>LEN(Survey!F341)</f>
        <v>0</v>
      </c>
      <c r="R341" s="16" t="str">
        <f t="shared" si="268"/>
        <v>Pass</v>
      </c>
      <c r="S341" s="29">
        <f>MOD((LEN(Survey!H341)+2),11)</f>
        <v>2</v>
      </c>
      <c r="T341">
        <f>COUNTIF(Survey!$H$4:$H$695,Survey!H341)</f>
        <v>0</v>
      </c>
      <c r="U341" s="28" t="str">
        <f>IF(Survey!$L341="Prospectus fund", "Yes", "No")</f>
        <v>No</v>
      </c>
      <c r="V341" s="16" t="str">
        <f t="shared" si="269"/>
        <v>Pass</v>
      </c>
      <c r="W341" s="29">
        <f>MOD((LEN(Survey!J341)+2),11)</f>
        <v>2</v>
      </c>
      <c r="X341">
        <f>COUNTIF(Survey!$J$4:$J$695,Survey!J341)</f>
        <v>0</v>
      </c>
      <c r="Y341" s="30" t="b">
        <f>IF(OR(Survey!$M341="ETF",Survey!$M341="ETF, alternative mutual fund",Survey!$M341="Closed-end", Survey!$M341="Split share corp", Survey!$I341="Yes"),TRUE,FALSE)</f>
        <v>0</v>
      </c>
      <c r="Z341" s="16" t="str">
        <f>IFERROR(IF(AND(OR(AC341=AD341,AD341 = "Either"),NOT(ISBLANK(Survey!K341))),"Pass","Fail"),"Pass")</f>
        <v>Fail</v>
      </c>
      <c r="AA341" s="31" cm="1">
        <f t="array" ref="AA341">SUM(SUMIF(Survey!CH341:DA341,{"&gt;0","&lt;0"})*{1,-1})</f>
        <v>0</v>
      </c>
      <c r="AB341" s="33" cm="1">
        <f t="array" ref="AB341">SUM(SUMIF(Survey!CK341,{"&gt;0","&lt;0"})*{1,-1})+SUM(SUMIF(Survey!CU341,{"&gt;0","&lt;0"})*{1,-1})</f>
        <v>0</v>
      </c>
      <c r="AC341" s="33">
        <f>Survey!K341</f>
        <v>0</v>
      </c>
      <c r="AD341" s="32" t="str">
        <f t="shared" si="270"/>
        <v>Either</v>
      </c>
      <c r="AE341" s="16" t="str">
        <f t="shared" si="271"/>
        <v>Fail</v>
      </c>
      <c r="AF341" s="58" cm="1">
        <f t="array" ref="AF341">SUM(SUMIF(Survey!CH341:DA341,{"&gt;0","&lt;0"})*{1,-1})+SUM(SUMIF(Survey!DC341:DV341,{"&gt;0","&lt;0"})*{1,-1})</f>
        <v>0</v>
      </c>
      <c r="AG341" s="58">
        <f>IFERROR(AF341/(Survey!$BA341),0)</f>
        <v>0</v>
      </c>
      <c r="AH341" s="104" t="b">
        <f>IF(OR(Survey!$M341="Alternative strategy or hedge",Survey!$M341="Private asset",Survey!$L341="Prospectus fund"),TRUE,FALSE)</f>
        <v>0</v>
      </c>
      <c r="AI341" s="104" t="b">
        <f>NOT(ISBLANK(Survey!$M341))</f>
        <v>0</v>
      </c>
      <c r="AJ341" s="16" t="str">
        <f t="shared" si="272"/>
        <v>Fail</v>
      </c>
      <c r="AK341" t="b">
        <f>IF(Survey!W341="No",TRUE,FALSE)</f>
        <v>0</v>
      </c>
      <c r="AL341" s="119">
        <f>MOD((LEN(Survey!W341)+2),22)</f>
        <v>2</v>
      </c>
      <c r="AM341" t="str">
        <f t="shared" si="273"/>
        <v>Pass</v>
      </c>
      <c r="AN341" s="33" t="b">
        <f>NOT(ISNUMBER(SEARCH("Other",Survey!$Q341)))</f>
        <v>1</v>
      </c>
      <c r="AO341" s="32" t="b">
        <f>NOT(ISBLANK(Survey!$R341))</f>
        <v>0</v>
      </c>
      <c r="AP341" s="16" t="str">
        <f t="shared" si="274"/>
        <v>Pass</v>
      </c>
      <c r="AQ341" s="114">
        <f>COUNTBLANK(Survey!$X341)</f>
        <v>1</v>
      </c>
      <c r="AR341" s="58">
        <f>IF(AND(Survey!L341&lt;&gt;"Exempt fund",OR(Survey!$M341="ETF",Survey!$M341="ETF, alternative mutual fund",Survey!$M341="Mutual fund",Survey!$M341="Alternative mutual fund",Survey!$M341="Money market")),1,0)</f>
        <v>0</v>
      </c>
      <c r="AS341" s="16" t="str">
        <f t="shared" si="275"/>
        <v>Pass</v>
      </c>
      <c r="AT341" s="33" t="b">
        <f>NOT(ISNUMBER(SEARCH("Yes",Survey!$AC341)))</f>
        <v>1</v>
      </c>
      <c r="AU341" s="32" t="b">
        <f>IF(COUNTBLANK(Survey!$AD341:$AE341)=0,TRUE, FALSE)</f>
        <v>0</v>
      </c>
      <c r="AV341" s="16" t="str">
        <f t="shared" si="276"/>
        <v>Pass</v>
      </c>
      <c r="AW341" s="33" t="b">
        <f>NOT(ISNUMBER(SEARCH("Yes",Survey!$AF341)))</f>
        <v>1</v>
      </c>
      <c r="AX341" s="32" t="b">
        <f>NOT(ISBLANK(Survey!$AH341))</f>
        <v>0</v>
      </c>
      <c r="AY341" s="16" t="str">
        <f t="shared" si="277"/>
        <v>Pass</v>
      </c>
      <c r="AZ341" s="33" t="b">
        <f>NOT(OR(ISNUMBER(SEARCH("Other",Survey!$AH341)),ISNUMBER(SEARCH("Multiple",Survey!$AH341))))</f>
        <v>1</v>
      </c>
      <c r="BA341" s="32" t="b">
        <f>NOT(ISBLANK(Survey!$AI341))</f>
        <v>0</v>
      </c>
      <c r="BB341" s="16" t="str">
        <f t="shared" si="278"/>
        <v>Fail</v>
      </c>
      <c r="BC341" s="114">
        <f>IF(ABS(Survey!$BA341)&gt;0, 1,0)</f>
        <v>0</v>
      </c>
      <c r="BD341" s="114">
        <f>IF(COUNTBLANK(Survey!$AL341)=0,1,0)</f>
        <v>0</v>
      </c>
      <c r="BE341" s="16" t="str">
        <f t="shared" si="279"/>
        <v>Pass</v>
      </c>
      <c r="BF341" s="114">
        <f>IF(ISBLANK(Survey!$AL341),0,1)</f>
        <v>0</v>
      </c>
      <c r="BG341" s="133">
        <f>COUNTBLANK(Survey!$AM341)</f>
        <v>1</v>
      </c>
      <c r="BH341" s="16" t="str">
        <f t="shared" si="280"/>
        <v>Pass</v>
      </c>
      <c r="BI341" s="114">
        <f>IF(OR(Survey!$AM341="Closed",ISBLANK(Survey!$AM341)),0,1)</f>
        <v>0</v>
      </c>
      <c r="BJ341" s="133">
        <f>IF(ISBLANK(Survey!$AN341),1,0)</f>
        <v>1</v>
      </c>
      <c r="BK341" s="118" t="str">
        <f t="shared" si="281"/>
        <v>Pass</v>
      </c>
      <c r="BL341" s="31" cm="1">
        <f t="array" ref="BL341">SUM(SUMIF(Survey!AO341:AP341,{"&gt;0","&lt;0"})*{1,-1})</f>
        <v>0</v>
      </c>
      <c r="BM341">
        <f t="shared" si="282"/>
        <v>0</v>
      </c>
      <c r="BN341">
        <f t="shared" si="283"/>
        <v>100</v>
      </c>
      <c r="BO341" s="118" t="str">
        <f t="shared" si="284"/>
        <v>Pass</v>
      </c>
      <c r="BP341">
        <f>IF(Survey!AQ341="No",0,1)</f>
        <v>1</v>
      </c>
      <c r="BQ341" s="207">
        <f>MOD((LEN(Survey!AQ341)+2),22)</f>
        <v>2</v>
      </c>
      <c r="BR341">
        <f>IF(Survey!AR341="No",0,1)</f>
        <v>1</v>
      </c>
      <c r="BS341" s="207">
        <f>MOD((LEN(Survey!AR341)+2),22)</f>
        <v>2</v>
      </c>
      <c r="BT341" s="114">
        <f>COUNTBLANK(Survey!$AQ341:$AS341)+COUNTBLANK(Survey!$AU341)</f>
        <v>4</v>
      </c>
      <c r="BU341" s="114">
        <f>IF(Survey!$I341="Yes",1,0)</f>
        <v>0</v>
      </c>
      <c r="BV341" s="114">
        <f>IF(OR(Survey!$M341="Mutual fund",Survey!$M341="Alternative mutual fund",Survey!$M341="Money market"),1,0)</f>
        <v>0</v>
      </c>
      <c r="BW341" s="119">
        <f>IF(OR(Survey!$M341="ETF",Survey!$M341="ETF, alternative mutual fund"),1,0)</f>
        <v>0</v>
      </c>
      <c r="BX341" s="16" t="str">
        <f t="shared" si="285"/>
        <v>Pass</v>
      </c>
      <c r="BY341" s="33">
        <f>IF(ISNUMBER(SEARCH("Other",Survey!$AS341)), 1, 0)</f>
        <v>0</v>
      </c>
      <c r="BZ341" s="58" t="b">
        <f>NOT(ISBLANK(Survey!$AT341))</f>
        <v>0</v>
      </c>
      <c r="CA341" s="16" t="str">
        <f t="shared" si="286"/>
        <v>Pass</v>
      </c>
      <c r="CB341" s="114">
        <f>IF(Survey!$BB341=0, 0,1)</f>
        <v>0</v>
      </c>
      <c r="CC341" s="58">
        <f>Survey!$AV341</f>
        <v>0</v>
      </c>
      <c r="CD341" s="58">
        <f>Survey!$BC341+Survey!$BD341+ABS(Survey!$BE341)-ABS(Survey!$BF341)-ABS(Survey!$BG341)-ABS(Survey!$BL341)</f>
        <v>0</v>
      </c>
      <c r="CE341" s="138">
        <f>Survey!BB341+(ABS(Survey!$BH341)-ABS(Survey!$BI341)+ABS(Survey!$BJ341)-ABS(Survey!$BK341))*0.5</f>
        <v>0</v>
      </c>
      <c r="CF341" s="58">
        <f t="shared" si="287"/>
        <v>0</v>
      </c>
      <c r="CG341" s="58">
        <f>IF(AND($CC341&gt;$CF341-0.2,$CC341&lt;$CF341+0.2,ISBLANK(Survey!$AV341)=FALSE),0,1)</f>
        <v>1</v>
      </c>
      <c r="CH341" s="133">
        <f>IF(ISBLANK(Survey!$AW341),1,0)</f>
        <v>1</v>
      </c>
      <c r="CI341" s="16" t="str">
        <f t="shared" si="288"/>
        <v>Pass</v>
      </c>
      <c r="CJ341" s="114">
        <f>IF(Survey!$BB341=0, 0,1)</f>
        <v>0</v>
      </c>
      <c r="CK341" s="58">
        <f>IF(AND(Survey!$AX341&gt;=0,Survey!$AX341&lt;=0.2,Survey!$AX341&lt;&gt;""),0,1)</f>
        <v>1</v>
      </c>
      <c r="CL341" s="114">
        <f>IF(ISBLANK(Survey!$AY341),1,0)</f>
        <v>1</v>
      </c>
      <c r="CM341" s="16" t="str">
        <f t="shared" si="289"/>
        <v>Fail</v>
      </c>
      <c r="CN341" s="133">
        <f>Survey!$AZ341</f>
        <v>0</v>
      </c>
      <c r="CO341" s="16" t="str">
        <f t="shared" si="290"/>
        <v>Pass</v>
      </c>
      <c r="CP341" s="31">
        <f>Survey!$BA341</f>
        <v>0</v>
      </c>
      <c r="CQ341" s="138">
        <f>Survey!$BB341+Survey!$BC341+Survey!$BD341+ABS(Survey!$BE341)-ABS(Survey!$BF341)-ABS(Survey!$BG341)+ABS(Survey!$BH341)-ABS(Survey!$BI341)+ABS(Survey!$BJ341)-ABS(Survey!$BK341)-ABS(Survey!$BL341)+Survey!$BM341</f>
        <v>0</v>
      </c>
      <c r="CR341" s="30">
        <f t="shared" si="291"/>
        <v>0</v>
      </c>
      <c r="CS341" s="17">
        <f t="shared" si="292"/>
        <v>0</v>
      </c>
      <c r="CT341" s="16" t="str">
        <f t="shared" si="293"/>
        <v>Pass</v>
      </c>
      <c r="CU341" s="33" t="b">
        <f>IF(ABS(Survey!$BM341)=0,TRUE,FALSE)</f>
        <v>1</v>
      </c>
      <c r="CV341" s="32" t="b">
        <f>NOT(ISBLANK(Survey!$BN341))</f>
        <v>0</v>
      </c>
      <c r="CW341" t="str">
        <f t="shared" si="294"/>
        <v>Fail</v>
      </c>
      <c r="CX341" s="25">
        <f>Survey!$BA341</f>
        <v>0</v>
      </c>
      <c r="CY341" s="25" cm="1">
        <f t="array" ref="CY341">SUM(SUMIF(Survey!BP341:BW341,{"&gt;0","&lt;0"})*{1,-1})-SUM(SUMIF(Survey!BY341:CF341,{"&gt;0","&lt;0"})*{1,-1})</f>
        <v>0</v>
      </c>
      <c r="CZ341" s="30" t="str">
        <f t="shared" si="295"/>
        <v>No holdings</v>
      </c>
      <c r="DA341">
        <f t="shared" si="296"/>
        <v>0</v>
      </c>
      <c r="DB341" s="16" t="str">
        <f t="shared" si="297"/>
        <v>Fail</v>
      </c>
      <c r="DC341" s="31">
        <f>Survey!$BA341</f>
        <v>0</v>
      </c>
      <c r="DD341" s="31" cm="1">
        <f t="array" ref="DD341">SUM(SUMIF(Survey!CH341:DA341,{"&gt;0","&lt;0"})*{1,-1})-SUM(SUMIF(Survey!DC341:DV341,{"&gt;0","&lt;0"})*{1,-1})</f>
        <v>0</v>
      </c>
      <c r="DE341" s="30" t="str">
        <f t="shared" si="298"/>
        <v>No holdings</v>
      </c>
      <c r="DF341" s="17">
        <f t="shared" si="299"/>
        <v>0</v>
      </c>
      <c r="DG341" s="16" t="str">
        <f t="shared" si="300"/>
        <v>Pass</v>
      </c>
      <c r="DH341" s="33" t="b">
        <f>IF(ABS(Survey!$DA341)=0,TRUE,FALSE)</f>
        <v>1</v>
      </c>
      <c r="DI341" s="32" t="b">
        <f>NOT(ISBLANK(Survey!$DB341))</f>
        <v>0</v>
      </c>
      <c r="DJ341" s="16" t="str">
        <f t="shared" si="301"/>
        <v>Pass</v>
      </c>
      <c r="DK341" s="33" t="b">
        <f>IF(ABS(Survey!$DV341)=0,TRUE,FALSE)</f>
        <v>1</v>
      </c>
      <c r="DL341" s="32" t="b">
        <f>NOT(ISBLANK(Survey!$DW341))</f>
        <v>0</v>
      </c>
      <c r="DM341" t="str">
        <f t="shared" si="302"/>
        <v>Pass</v>
      </c>
      <c r="DN341" s="25" cm="1">
        <f t="array" ref="DN341">SUM(SUMIF(Survey!CW341,{"&gt;0","&lt;0"})*{1,-1})+SUM(SUMIF(Survey!DR341,{"&gt;0","&lt;0"})*{1,-1})</f>
        <v>0</v>
      </c>
      <c r="DO341" s="25">
        <f>SUM(SUMIF(Survey!DY341:EE341,{"&gt;0","&lt;0"})*{1,-1})+SUM(SUMIF(Survey!EG341:EM341,{"&gt;0","&lt;0"})*{1,-1})</f>
        <v>0</v>
      </c>
      <c r="DP341">
        <f t="shared" si="303"/>
        <v>0</v>
      </c>
      <c r="DQ341">
        <f t="shared" si="304"/>
        <v>0</v>
      </c>
      <c r="DR341" s="16" t="str">
        <f t="shared" si="305"/>
        <v>Pass</v>
      </c>
      <c r="DS341" s="33" t="b">
        <f>IF(ABS(Survey!$EE341)=0,TRUE,FALSE)</f>
        <v>1</v>
      </c>
      <c r="DT341" s="32" t="b">
        <f>NOT(ISBLANK(Survey!EF341))</f>
        <v>0</v>
      </c>
      <c r="DU341" s="16" t="str">
        <f t="shared" si="306"/>
        <v>Pass</v>
      </c>
      <c r="DV341" s="33" t="b">
        <f>IF(ABS(Survey!$EM341)=0,TRUE,FALSE)</f>
        <v>1</v>
      </c>
      <c r="DW341" s="32" t="b">
        <f>NOT(ISBLANK(Survey!$EN341))</f>
        <v>0</v>
      </c>
      <c r="DX341" s="16" t="str">
        <f t="shared" si="307"/>
        <v>Fail</v>
      </c>
      <c r="DY341" s="31">
        <f>SUM(SUMIF(Survey!ET341:EV341,{"&gt;0","&lt;0"})*{1,-1})</f>
        <v>0</v>
      </c>
      <c r="DZ341">
        <f t="shared" si="308"/>
        <v>0</v>
      </c>
      <c r="EA341">
        <f t="shared" si="309"/>
        <v>100</v>
      </c>
      <c r="EB341" s="30" t="b">
        <f>IF(OR(Survey!$M341="ETF",Survey!$M341="ETF, alternative mutual fund",Survey!$M341="Closed-end", Survey!$M341="Split share corp"),TRUE,FALSE)</f>
        <v>0</v>
      </c>
      <c r="EC341" s="16" t="str">
        <f t="shared" si="310"/>
        <v>Fail</v>
      </c>
      <c r="ED341" s="31">
        <f>SUM(SUMIF(Survey!EX341:FD341,{"&gt;0","&lt;0"})*{1,-1})</f>
        <v>0</v>
      </c>
      <c r="EE341">
        <f t="shared" si="311"/>
        <v>0</v>
      </c>
      <c r="EF341" s="17">
        <f t="shared" si="312"/>
        <v>100</v>
      </c>
      <c r="EG341" s="16" t="str">
        <f t="shared" si="313"/>
        <v>Fail</v>
      </c>
      <c r="EH341" s="31">
        <f>SUM(SUMIF(Survey!FF341:FL341,{"&gt;0","&lt;0"})*{1,-1})</f>
        <v>0</v>
      </c>
      <c r="EI341">
        <f t="shared" si="314"/>
        <v>0</v>
      </c>
      <c r="EJ341" s="17">
        <f t="shared" si="315"/>
        <v>100</v>
      </c>
    </row>
    <row r="342" spans="1:140">
      <c r="A342">
        <v>342</v>
      </c>
      <c r="B342" t="str">
        <f t="shared" si="263"/>
        <v>Pass</v>
      </c>
      <c r="C342" t="str">
        <f>IF(COUNTBLANK(Survey!B342:FM342)=$C$2, "Pass", "Fail")</f>
        <v>Pass</v>
      </c>
      <c r="D342" s="16" t="str">
        <f t="shared" si="264"/>
        <v>Fail</v>
      </c>
      <c r="E342" t="str">
        <f>IF(OR(ISBLANK(Survey!AL342),COUNTIF(G342:BJ342,"Fail")),"Fail","Pass")</f>
        <v>Fail</v>
      </c>
      <c r="F342" s="265"/>
      <c r="G342" s="16" t="str">
        <f t="shared" si="265"/>
        <v>Fail</v>
      </c>
      <c r="H342" s="139">
        <f>COUNTBLANK(Survey!B342:D342)+COUNTBLANK(Survey!G342)+COUNTBLANK(Survey!I342)+COUNTBLANK(Survey!K342:M342)+COUNTBLANK(Survey!P342:Q342)+COUNTBLANK(Survey!T342:W342)+COUNTBLANK(Survey!Z342:AC342)+COUNTBLANK(Survey!AF342:AG342)+COUNTBLANK(Survey!AK342:AK342)</f>
        <v>21</v>
      </c>
      <c r="I342" t="str">
        <f t="shared" si="266"/>
        <v>Fail</v>
      </c>
      <c r="J342" t="b">
        <f>IF(Survey!E342="No",TRUE,FALSE)</f>
        <v>0</v>
      </c>
      <c r="K342" s="29" cm="1">
        <f t="array" ref="K342">IF(COUNTA(Survey!$E$4:$E$695)=1, 0, SUM(IF(COUNTIF(Survey!$E$4:$E$695, Survey!$E$4:$E$695)=1,1,0)))</f>
        <v>0</v>
      </c>
      <c r="L342" s="29">
        <f>LEN(Survey!E342)</f>
        <v>0</v>
      </c>
      <c r="M342" s="16" t="str">
        <f t="shared" si="267"/>
        <v>Fail</v>
      </c>
      <c r="N342" t="b">
        <f>IF(Survey!F342="No",TRUE,FALSE)</f>
        <v>0</v>
      </c>
      <c r="O342" t="b">
        <f>Survey!F342=Survey!E342</f>
        <v>1</v>
      </c>
      <c r="P342">
        <f>COUNTIF(Survey!$F$4:$F$695,Survey!F342)</f>
        <v>0</v>
      </c>
      <c r="Q342" s="28">
        <f>LEN(Survey!F342)</f>
        <v>0</v>
      </c>
      <c r="R342" s="16" t="str">
        <f t="shared" si="268"/>
        <v>Pass</v>
      </c>
      <c r="S342" s="29">
        <f>MOD((LEN(Survey!H342)+2),11)</f>
        <v>2</v>
      </c>
      <c r="T342">
        <f>COUNTIF(Survey!$H$4:$H$695,Survey!H342)</f>
        <v>0</v>
      </c>
      <c r="U342" s="28" t="str">
        <f>IF(Survey!$L342="Prospectus fund", "Yes", "No")</f>
        <v>No</v>
      </c>
      <c r="V342" s="16" t="str">
        <f t="shared" si="269"/>
        <v>Pass</v>
      </c>
      <c r="W342" s="29">
        <f>MOD((LEN(Survey!J342)+2),11)</f>
        <v>2</v>
      </c>
      <c r="X342">
        <f>COUNTIF(Survey!$J$4:$J$695,Survey!J342)</f>
        <v>0</v>
      </c>
      <c r="Y342" s="30" t="b">
        <f>IF(OR(Survey!$M342="ETF",Survey!$M342="ETF, alternative mutual fund",Survey!$M342="Closed-end", Survey!$M342="Split share corp", Survey!$I342="Yes"),TRUE,FALSE)</f>
        <v>0</v>
      </c>
      <c r="Z342" s="16" t="str">
        <f>IFERROR(IF(AND(OR(AC342=AD342,AD342 = "Either"),NOT(ISBLANK(Survey!K342))),"Pass","Fail"),"Pass")</f>
        <v>Fail</v>
      </c>
      <c r="AA342" s="31" cm="1">
        <f t="array" ref="AA342">SUM(SUMIF(Survey!CH342:DA342,{"&gt;0","&lt;0"})*{1,-1})</f>
        <v>0</v>
      </c>
      <c r="AB342" s="33" cm="1">
        <f t="array" ref="AB342">SUM(SUMIF(Survey!CK342,{"&gt;0","&lt;0"})*{1,-1})+SUM(SUMIF(Survey!CU342,{"&gt;0","&lt;0"})*{1,-1})</f>
        <v>0</v>
      </c>
      <c r="AC342" s="33">
        <f>Survey!K342</f>
        <v>0</v>
      </c>
      <c r="AD342" s="32" t="str">
        <f t="shared" si="270"/>
        <v>Either</v>
      </c>
      <c r="AE342" s="16" t="str">
        <f t="shared" si="271"/>
        <v>Fail</v>
      </c>
      <c r="AF342" s="58" cm="1">
        <f t="array" ref="AF342">SUM(SUMIF(Survey!CH342:DA342,{"&gt;0","&lt;0"})*{1,-1})+SUM(SUMIF(Survey!DC342:DV342,{"&gt;0","&lt;0"})*{1,-1})</f>
        <v>0</v>
      </c>
      <c r="AG342" s="58">
        <f>IFERROR(AF342/(Survey!$BA342),0)</f>
        <v>0</v>
      </c>
      <c r="AH342" s="104" t="b">
        <f>IF(OR(Survey!$M342="Alternative strategy or hedge",Survey!$M342="Private asset",Survey!$L342="Prospectus fund"),TRUE,FALSE)</f>
        <v>0</v>
      </c>
      <c r="AI342" s="104" t="b">
        <f>NOT(ISBLANK(Survey!$M342))</f>
        <v>0</v>
      </c>
      <c r="AJ342" s="16" t="str">
        <f t="shared" si="272"/>
        <v>Fail</v>
      </c>
      <c r="AK342" t="b">
        <f>IF(Survey!W342="No",TRUE,FALSE)</f>
        <v>0</v>
      </c>
      <c r="AL342" s="119">
        <f>MOD((LEN(Survey!W342)+2),22)</f>
        <v>2</v>
      </c>
      <c r="AM342" t="str">
        <f t="shared" si="273"/>
        <v>Pass</v>
      </c>
      <c r="AN342" s="33" t="b">
        <f>NOT(ISNUMBER(SEARCH("Other",Survey!$Q342)))</f>
        <v>1</v>
      </c>
      <c r="AO342" s="32" t="b">
        <f>NOT(ISBLANK(Survey!$R342))</f>
        <v>0</v>
      </c>
      <c r="AP342" s="16" t="str">
        <f t="shared" si="274"/>
        <v>Pass</v>
      </c>
      <c r="AQ342" s="114">
        <f>COUNTBLANK(Survey!$X342)</f>
        <v>1</v>
      </c>
      <c r="AR342" s="58">
        <f>IF(AND(Survey!L342&lt;&gt;"Exempt fund",OR(Survey!$M342="ETF",Survey!$M342="ETF, alternative mutual fund",Survey!$M342="Mutual fund",Survey!$M342="Alternative mutual fund",Survey!$M342="Money market")),1,0)</f>
        <v>0</v>
      </c>
      <c r="AS342" s="16" t="str">
        <f t="shared" si="275"/>
        <v>Pass</v>
      </c>
      <c r="AT342" s="33" t="b">
        <f>NOT(ISNUMBER(SEARCH("Yes",Survey!$AC342)))</f>
        <v>1</v>
      </c>
      <c r="AU342" s="32" t="b">
        <f>IF(COUNTBLANK(Survey!$AD342:$AE342)=0,TRUE, FALSE)</f>
        <v>0</v>
      </c>
      <c r="AV342" s="16" t="str">
        <f t="shared" si="276"/>
        <v>Pass</v>
      </c>
      <c r="AW342" s="33" t="b">
        <f>NOT(ISNUMBER(SEARCH("Yes",Survey!$AF342)))</f>
        <v>1</v>
      </c>
      <c r="AX342" s="32" t="b">
        <f>NOT(ISBLANK(Survey!$AH342))</f>
        <v>0</v>
      </c>
      <c r="AY342" s="16" t="str">
        <f t="shared" si="277"/>
        <v>Pass</v>
      </c>
      <c r="AZ342" s="33" t="b">
        <f>NOT(OR(ISNUMBER(SEARCH("Other",Survey!$AH342)),ISNUMBER(SEARCH("Multiple",Survey!$AH342))))</f>
        <v>1</v>
      </c>
      <c r="BA342" s="32" t="b">
        <f>NOT(ISBLANK(Survey!$AI342))</f>
        <v>0</v>
      </c>
      <c r="BB342" s="16" t="str">
        <f t="shared" si="278"/>
        <v>Fail</v>
      </c>
      <c r="BC342" s="114">
        <f>IF(ABS(Survey!$BA342)&gt;0, 1,0)</f>
        <v>0</v>
      </c>
      <c r="BD342" s="114">
        <f>IF(COUNTBLANK(Survey!$AL342)=0,1,0)</f>
        <v>0</v>
      </c>
      <c r="BE342" s="16" t="str">
        <f t="shared" si="279"/>
        <v>Pass</v>
      </c>
      <c r="BF342" s="114">
        <f>IF(ISBLANK(Survey!$AL342),0,1)</f>
        <v>0</v>
      </c>
      <c r="BG342" s="133">
        <f>COUNTBLANK(Survey!$AM342)</f>
        <v>1</v>
      </c>
      <c r="BH342" s="16" t="str">
        <f t="shared" si="280"/>
        <v>Pass</v>
      </c>
      <c r="BI342" s="114">
        <f>IF(OR(Survey!$AM342="Closed",ISBLANK(Survey!$AM342)),0,1)</f>
        <v>0</v>
      </c>
      <c r="BJ342" s="133">
        <f>IF(ISBLANK(Survey!$AN342),1,0)</f>
        <v>1</v>
      </c>
      <c r="BK342" s="118" t="str">
        <f t="shared" si="281"/>
        <v>Pass</v>
      </c>
      <c r="BL342" s="31" cm="1">
        <f t="array" ref="BL342">SUM(SUMIF(Survey!AO342:AP342,{"&gt;0","&lt;0"})*{1,-1})</f>
        <v>0</v>
      </c>
      <c r="BM342">
        <f t="shared" si="282"/>
        <v>0</v>
      </c>
      <c r="BN342">
        <f t="shared" si="283"/>
        <v>100</v>
      </c>
      <c r="BO342" s="118" t="str">
        <f t="shared" si="284"/>
        <v>Pass</v>
      </c>
      <c r="BP342">
        <f>IF(Survey!AQ342="No",0,1)</f>
        <v>1</v>
      </c>
      <c r="BQ342" s="207">
        <f>MOD((LEN(Survey!AQ342)+2),22)</f>
        <v>2</v>
      </c>
      <c r="BR342">
        <f>IF(Survey!AR342="No",0,1)</f>
        <v>1</v>
      </c>
      <c r="BS342" s="207">
        <f>MOD((LEN(Survey!AR342)+2),22)</f>
        <v>2</v>
      </c>
      <c r="BT342" s="114">
        <f>COUNTBLANK(Survey!$AQ342:$AS342)+COUNTBLANK(Survey!$AU342)</f>
        <v>4</v>
      </c>
      <c r="BU342" s="114">
        <f>IF(Survey!$I342="Yes",1,0)</f>
        <v>0</v>
      </c>
      <c r="BV342" s="114">
        <f>IF(OR(Survey!$M342="Mutual fund",Survey!$M342="Alternative mutual fund",Survey!$M342="Money market"),1,0)</f>
        <v>0</v>
      </c>
      <c r="BW342" s="119">
        <f>IF(OR(Survey!$M342="ETF",Survey!$M342="ETF, alternative mutual fund"),1,0)</f>
        <v>0</v>
      </c>
      <c r="BX342" s="16" t="str">
        <f t="shared" si="285"/>
        <v>Pass</v>
      </c>
      <c r="BY342" s="33">
        <f>IF(ISNUMBER(SEARCH("Other",Survey!$AS342)), 1, 0)</f>
        <v>0</v>
      </c>
      <c r="BZ342" s="58" t="b">
        <f>NOT(ISBLANK(Survey!$AT342))</f>
        <v>0</v>
      </c>
      <c r="CA342" s="16" t="str">
        <f t="shared" si="286"/>
        <v>Pass</v>
      </c>
      <c r="CB342" s="114">
        <f>IF(Survey!$BB342=0, 0,1)</f>
        <v>0</v>
      </c>
      <c r="CC342" s="58">
        <f>Survey!$AV342</f>
        <v>0</v>
      </c>
      <c r="CD342" s="58">
        <f>Survey!$BC342+Survey!$BD342+ABS(Survey!$BE342)-ABS(Survey!$BF342)-ABS(Survey!$BG342)-ABS(Survey!$BL342)</f>
        <v>0</v>
      </c>
      <c r="CE342" s="138">
        <f>Survey!BB342+(ABS(Survey!$BH342)-ABS(Survey!$BI342)+ABS(Survey!$BJ342)-ABS(Survey!$BK342))*0.5</f>
        <v>0</v>
      </c>
      <c r="CF342" s="58">
        <f t="shared" si="287"/>
        <v>0</v>
      </c>
      <c r="CG342" s="58">
        <f>IF(AND($CC342&gt;$CF342-0.2,$CC342&lt;$CF342+0.2,ISBLANK(Survey!$AV342)=FALSE),0,1)</f>
        <v>1</v>
      </c>
      <c r="CH342" s="133">
        <f>IF(ISBLANK(Survey!$AW342),1,0)</f>
        <v>1</v>
      </c>
      <c r="CI342" s="16" t="str">
        <f t="shared" si="288"/>
        <v>Pass</v>
      </c>
      <c r="CJ342" s="114">
        <f>IF(Survey!$BB342=0, 0,1)</f>
        <v>0</v>
      </c>
      <c r="CK342" s="58">
        <f>IF(AND(Survey!$AX342&gt;=0,Survey!$AX342&lt;=0.2,Survey!$AX342&lt;&gt;""),0,1)</f>
        <v>1</v>
      </c>
      <c r="CL342" s="114">
        <f>IF(ISBLANK(Survey!$AY342),1,0)</f>
        <v>1</v>
      </c>
      <c r="CM342" s="16" t="str">
        <f t="shared" si="289"/>
        <v>Fail</v>
      </c>
      <c r="CN342" s="133">
        <f>Survey!$AZ342</f>
        <v>0</v>
      </c>
      <c r="CO342" s="16" t="str">
        <f t="shared" si="290"/>
        <v>Pass</v>
      </c>
      <c r="CP342" s="31">
        <f>Survey!$BA342</f>
        <v>0</v>
      </c>
      <c r="CQ342" s="138">
        <f>Survey!$BB342+Survey!$BC342+Survey!$BD342+ABS(Survey!$BE342)-ABS(Survey!$BF342)-ABS(Survey!$BG342)+ABS(Survey!$BH342)-ABS(Survey!$BI342)+ABS(Survey!$BJ342)-ABS(Survey!$BK342)-ABS(Survey!$BL342)+Survey!$BM342</f>
        <v>0</v>
      </c>
      <c r="CR342" s="30">
        <f t="shared" si="291"/>
        <v>0</v>
      </c>
      <c r="CS342" s="17">
        <f t="shared" si="292"/>
        <v>0</v>
      </c>
      <c r="CT342" s="16" t="str">
        <f t="shared" si="293"/>
        <v>Pass</v>
      </c>
      <c r="CU342" s="33" t="b">
        <f>IF(ABS(Survey!$BM342)=0,TRUE,FALSE)</f>
        <v>1</v>
      </c>
      <c r="CV342" s="32" t="b">
        <f>NOT(ISBLANK(Survey!$BN342))</f>
        <v>0</v>
      </c>
      <c r="CW342" t="str">
        <f t="shared" si="294"/>
        <v>Fail</v>
      </c>
      <c r="CX342" s="25">
        <f>Survey!$BA342</f>
        <v>0</v>
      </c>
      <c r="CY342" s="25" cm="1">
        <f t="array" ref="CY342">SUM(SUMIF(Survey!BP342:BW342,{"&gt;0","&lt;0"})*{1,-1})-SUM(SUMIF(Survey!BY342:CF342,{"&gt;0","&lt;0"})*{1,-1})</f>
        <v>0</v>
      </c>
      <c r="CZ342" s="30" t="str">
        <f t="shared" si="295"/>
        <v>No holdings</v>
      </c>
      <c r="DA342">
        <f t="shared" si="296"/>
        <v>0</v>
      </c>
      <c r="DB342" s="16" t="str">
        <f t="shared" si="297"/>
        <v>Fail</v>
      </c>
      <c r="DC342" s="31">
        <f>Survey!$BA342</f>
        <v>0</v>
      </c>
      <c r="DD342" s="31" cm="1">
        <f t="array" ref="DD342">SUM(SUMIF(Survey!CH342:DA342,{"&gt;0","&lt;0"})*{1,-1})-SUM(SUMIF(Survey!DC342:DV342,{"&gt;0","&lt;0"})*{1,-1})</f>
        <v>0</v>
      </c>
      <c r="DE342" s="30" t="str">
        <f t="shared" si="298"/>
        <v>No holdings</v>
      </c>
      <c r="DF342" s="17">
        <f t="shared" si="299"/>
        <v>0</v>
      </c>
      <c r="DG342" s="16" t="str">
        <f t="shared" si="300"/>
        <v>Pass</v>
      </c>
      <c r="DH342" s="33" t="b">
        <f>IF(ABS(Survey!$DA342)=0,TRUE,FALSE)</f>
        <v>1</v>
      </c>
      <c r="DI342" s="32" t="b">
        <f>NOT(ISBLANK(Survey!$DB342))</f>
        <v>0</v>
      </c>
      <c r="DJ342" s="16" t="str">
        <f t="shared" si="301"/>
        <v>Pass</v>
      </c>
      <c r="DK342" s="33" t="b">
        <f>IF(ABS(Survey!$DV342)=0,TRUE,FALSE)</f>
        <v>1</v>
      </c>
      <c r="DL342" s="32" t="b">
        <f>NOT(ISBLANK(Survey!$DW342))</f>
        <v>0</v>
      </c>
      <c r="DM342" t="str">
        <f t="shared" si="302"/>
        <v>Pass</v>
      </c>
      <c r="DN342" s="25" cm="1">
        <f t="array" ref="DN342">SUM(SUMIF(Survey!CW342,{"&gt;0","&lt;0"})*{1,-1})+SUM(SUMIF(Survey!DR342,{"&gt;0","&lt;0"})*{1,-1})</f>
        <v>0</v>
      </c>
      <c r="DO342" s="25">
        <f>SUM(SUMIF(Survey!DY342:EE342,{"&gt;0","&lt;0"})*{1,-1})+SUM(SUMIF(Survey!EG342:EM342,{"&gt;0","&lt;0"})*{1,-1})</f>
        <v>0</v>
      </c>
      <c r="DP342">
        <f t="shared" si="303"/>
        <v>0</v>
      </c>
      <c r="DQ342">
        <f t="shared" si="304"/>
        <v>0</v>
      </c>
      <c r="DR342" s="16" t="str">
        <f t="shared" si="305"/>
        <v>Pass</v>
      </c>
      <c r="DS342" s="33" t="b">
        <f>IF(ABS(Survey!$EE342)=0,TRUE,FALSE)</f>
        <v>1</v>
      </c>
      <c r="DT342" s="32" t="b">
        <f>NOT(ISBLANK(Survey!EF342))</f>
        <v>0</v>
      </c>
      <c r="DU342" s="16" t="str">
        <f t="shared" si="306"/>
        <v>Pass</v>
      </c>
      <c r="DV342" s="33" t="b">
        <f>IF(ABS(Survey!$EM342)=0,TRUE,FALSE)</f>
        <v>1</v>
      </c>
      <c r="DW342" s="32" t="b">
        <f>NOT(ISBLANK(Survey!$EN342))</f>
        <v>0</v>
      </c>
      <c r="DX342" s="16" t="str">
        <f t="shared" si="307"/>
        <v>Fail</v>
      </c>
      <c r="DY342" s="31">
        <f>SUM(SUMIF(Survey!ET342:EV342,{"&gt;0","&lt;0"})*{1,-1})</f>
        <v>0</v>
      </c>
      <c r="DZ342">
        <f t="shared" si="308"/>
        <v>0</v>
      </c>
      <c r="EA342">
        <f t="shared" si="309"/>
        <v>100</v>
      </c>
      <c r="EB342" s="30" t="b">
        <f>IF(OR(Survey!$M342="ETF",Survey!$M342="ETF, alternative mutual fund",Survey!$M342="Closed-end", Survey!$M342="Split share corp"),TRUE,FALSE)</f>
        <v>0</v>
      </c>
      <c r="EC342" s="16" t="str">
        <f t="shared" si="310"/>
        <v>Fail</v>
      </c>
      <c r="ED342" s="31">
        <f>SUM(SUMIF(Survey!EX342:FD342,{"&gt;0","&lt;0"})*{1,-1})</f>
        <v>0</v>
      </c>
      <c r="EE342">
        <f t="shared" si="311"/>
        <v>0</v>
      </c>
      <c r="EF342" s="17">
        <f t="shared" si="312"/>
        <v>100</v>
      </c>
      <c r="EG342" s="16" t="str">
        <f t="shared" si="313"/>
        <v>Fail</v>
      </c>
      <c r="EH342" s="31">
        <f>SUM(SUMIF(Survey!FF342:FL342,{"&gt;0","&lt;0"})*{1,-1})</f>
        <v>0</v>
      </c>
      <c r="EI342">
        <f t="shared" si="314"/>
        <v>0</v>
      </c>
      <c r="EJ342" s="17">
        <f t="shared" si="315"/>
        <v>100</v>
      </c>
    </row>
    <row r="343" spans="1:140">
      <c r="A343">
        <v>343</v>
      </c>
      <c r="B343" t="str">
        <f t="shared" si="263"/>
        <v>Pass</v>
      </c>
      <c r="C343" t="str">
        <f>IF(COUNTBLANK(Survey!B343:FM343)=$C$2, "Pass", "Fail")</f>
        <v>Pass</v>
      </c>
      <c r="D343" s="16" t="str">
        <f t="shared" si="264"/>
        <v>Fail</v>
      </c>
      <c r="E343" t="str">
        <f>IF(OR(ISBLANK(Survey!AL343),COUNTIF(G343:BJ343,"Fail")),"Fail","Pass")</f>
        <v>Fail</v>
      </c>
      <c r="F343" s="265"/>
      <c r="G343" s="16" t="str">
        <f t="shared" si="265"/>
        <v>Fail</v>
      </c>
      <c r="H343" s="139">
        <f>COUNTBLANK(Survey!B343:D343)+COUNTBLANK(Survey!G343)+COUNTBLANK(Survey!I343)+COUNTBLANK(Survey!K343:M343)+COUNTBLANK(Survey!P343:Q343)+COUNTBLANK(Survey!T343:W343)+COUNTBLANK(Survey!Z343:AC343)+COUNTBLANK(Survey!AF343:AG343)+COUNTBLANK(Survey!AK343:AK343)</f>
        <v>21</v>
      </c>
      <c r="I343" t="str">
        <f t="shared" si="266"/>
        <v>Fail</v>
      </c>
      <c r="J343" t="b">
        <f>IF(Survey!E343="No",TRUE,FALSE)</f>
        <v>0</v>
      </c>
      <c r="K343" s="29" cm="1">
        <f t="array" ref="K343">IF(COUNTA(Survey!$E$4:$E$695)=1, 0, SUM(IF(COUNTIF(Survey!$E$4:$E$695, Survey!$E$4:$E$695)=1,1,0)))</f>
        <v>0</v>
      </c>
      <c r="L343" s="29">
        <f>LEN(Survey!E343)</f>
        <v>0</v>
      </c>
      <c r="M343" s="16" t="str">
        <f t="shared" si="267"/>
        <v>Fail</v>
      </c>
      <c r="N343" t="b">
        <f>IF(Survey!F343="No",TRUE,FALSE)</f>
        <v>0</v>
      </c>
      <c r="O343" t="b">
        <f>Survey!F343=Survey!E343</f>
        <v>1</v>
      </c>
      <c r="P343">
        <f>COUNTIF(Survey!$F$4:$F$695,Survey!F343)</f>
        <v>0</v>
      </c>
      <c r="Q343" s="28">
        <f>LEN(Survey!F343)</f>
        <v>0</v>
      </c>
      <c r="R343" s="16" t="str">
        <f t="shared" si="268"/>
        <v>Pass</v>
      </c>
      <c r="S343" s="29">
        <f>MOD((LEN(Survey!H343)+2),11)</f>
        <v>2</v>
      </c>
      <c r="T343">
        <f>COUNTIF(Survey!$H$4:$H$695,Survey!H343)</f>
        <v>0</v>
      </c>
      <c r="U343" s="28" t="str">
        <f>IF(Survey!$L343="Prospectus fund", "Yes", "No")</f>
        <v>No</v>
      </c>
      <c r="V343" s="16" t="str">
        <f t="shared" si="269"/>
        <v>Pass</v>
      </c>
      <c r="W343" s="29">
        <f>MOD((LEN(Survey!J343)+2),11)</f>
        <v>2</v>
      </c>
      <c r="X343">
        <f>COUNTIF(Survey!$J$4:$J$695,Survey!J343)</f>
        <v>0</v>
      </c>
      <c r="Y343" s="30" t="b">
        <f>IF(OR(Survey!$M343="ETF",Survey!$M343="ETF, alternative mutual fund",Survey!$M343="Closed-end", Survey!$M343="Split share corp", Survey!$I343="Yes"),TRUE,FALSE)</f>
        <v>0</v>
      </c>
      <c r="Z343" s="16" t="str">
        <f>IFERROR(IF(AND(OR(AC343=AD343,AD343 = "Either"),NOT(ISBLANK(Survey!K343))),"Pass","Fail"),"Pass")</f>
        <v>Fail</v>
      </c>
      <c r="AA343" s="31" cm="1">
        <f t="array" ref="AA343">SUM(SUMIF(Survey!CH343:DA343,{"&gt;0","&lt;0"})*{1,-1})</f>
        <v>0</v>
      </c>
      <c r="AB343" s="33" cm="1">
        <f t="array" ref="AB343">SUM(SUMIF(Survey!CK343,{"&gt;0","&lt;0"})*{1,-1})+SUM(SUMIF(Survey!CU343,{"&gt;0","&lt;0"})*{1,-1})</f>
        <v>0</v>
      </c>
      <c r="AC343" s="33">
        <f>Survey!K343</f>
        <v>0</v>
      </c>
      <c r="AD343" s="32" t="str">
        <f t="shared" si="270"/>
        <v>Either</v>
      </c>
      <c r="AE343" s="16" t="str">
        <f t="shared" si="271"/>
        <v>Fail</v>
      </c>
      <c r="AF343" s="58" cm="1">
        <f t="array" ref="AF343">SUM(SUMIF(Survey!CH343:DA343,{"&gt;0","&lt;0"})*{1,-1})+SUM(SUMIF(Survey!DC343:DV343,{"&gt;0","&lt;0"})*{1,-1})</f>
        <v>0</v>
      </c>
      <c r="AG343" s="58">
        <f>IFERROR(AF343/(Survey!$BA343),0)</f>
        <v>0</v>
      </c>
      <c r="AH343" s="104" t="b">
        <f>IF(OR(Survey!$M343="Alternative strategy or hedge",Survey!$M343="Private asset",Survey!$L343="Prospectus fund"),TRUE,FALSE)</f>
        <v>0</v>
      </c>
      <c r="AI343" s="104" t="b">
        <f>NOT(ISBLANK(Survey!$M343))</f>
        <v>0</v>
      </c>
      <c r="AJ343" s="16" t="str">
        <f t="shared" si="272"/>
        <v>Fail</v>
      </c>
      <c r="AK343" t="b">
        <f>IF(Survey!W343="No",TRUE,FALSE)</f>
        <v>0</v>
      </c>
      <c r="AL343" s="119">
        <f>MOD((LEN(Survey!W343)+2),22)</f>
        <v>2</v>
      </c>
      <c r="AM343" t="str">
        <f t="shared" si="273"/>
        <v>Pass</v>
      </c>
      <c r="AN343" s="33" t="b">
        <f>NOT(ISNUMBER(SEARCH("Other",Survey!$Q343)))</f>
        <v>1</v>
      </c>
      <c r="AO343" s="32" t="b">
        <f>NOT(ISBLANK(Survey!$R343))</f>
        <v>0</v>
      </c>
      <c r="AP343" s="16" t="str">
        <f t="shared" si="274"/>
        <v>Pass</v>
      </c>
      <c r="AQ343" s="114">
        <f>COUNTBLANK(Survey!$X343)</f>
        <v>1</v>
      </c>
      <c r="AR343" s="58">
        <f>IF(AND(Survey!L343&lt;&gt;"Exempt fund",OR(Survey!$M343="ETF",Survey!$M343="ETF, alternative mutual fund",Survey!$M343="Mutual fund",Survey!$M343="Alternative mutual fund",Survey!$M343="Money market")),1,0)</f>
        <v>0</v>
      </c>
      <c r="AS343" s="16" t="str">
        <f t="shared" si="275"/>
        <v>Pass</v>
      </c>
      <c r="AT343" s="33" t="b">
        <f>NOT(ISNUMBER(SEARCH("Yes",Survey!$AC343)))</f>
        <v>1</v>
      </c>
      <c r="AU343" s="32" t="b">
        <f>IF(COUNTBLANK(Survey!$AD343:$AE343)=0,TRUE, FALSE)</f>
        <v>0</v>
      </c>
      <c r="AV343" s="16" t="str">
        <f t="shared" si="276"/>
        <v>Pass</v>
      </c>
      <c r="AW343" s="33" t="b">
        <f>NOT(ISNUMBER(SEARCH("Yes",Survey!$AF343)))</f>
        <v>1</v>
      </c>
      <c r="AX343" s="32" t="b">
        <f>NOT(ISBLANK(Survey!$AH343))</f>
        <v>0</v>
      </c>
      <c r="AY343" s="16" t="str">
        <f t="shared" si="277"/>
        <v>Pass</v>
      </c>
      <c r="AZ343" s="33" t="b">
        <f>NOT(OR(ISNUMBER(SEARCH("Other",Survey!$AH343)),ISNUMBER(SEARCH("Multiple",Survey!$AH343))))</f>
        <v>1</v>
      </c>
      <c r="BA343" s="32" t="b">
        <f>NOT(ISBLANK(Survey!$AI343))</f>
        <v>0</v>
      </c>
      <c r="BB343" s="16" t="str">
        <f t="shared" si="278"/>
        <v>Fail</v>
      </c>
      <c r="BC343" s="114">
        <f>IF(ABS(Survey!$BA343)&gt;0, 1,0)</f>
        <v>0</v>
      </c>
      <c r="BD343" s="114">
        <f>IF(COUNTBLANK(Survey!$AL343)=0,1,0)</f>
        <v>0</v>
      </c>
      <c r="BE343" s="16" t="str">
        <f t="shared" si="279"/>
        <v>Pass</v>
      </c>
      <c r="BF343" s="114">
        <f>IF(ISBLANK(Survey!$AL343),0,1)</f>
        <v>0</v>
      </c>
      <c r="BG343" s="133">
        <f>COUNTBLANK(Survey!$AM343)</f>
        <v>1</v>
      </c>
      <c r="BH343" s="16" t="str">
        <f t="shared" si="280"/>
        <v>Pass</v>
      </c>
      <c r="BI343" s="114">
        <f>IF(OR(Survey!$AM343="Closed",ISBLANK(Survey!$AM343)),0,1)</f>
        <v>0</v>
      </c>
      <c r="BJ343" s="133">
        <f>IF(ISBLANK(Survey!$AN343),1,0)</f>
        <v>1</v>
      </c>
      <c r="BK343" s="118" t="str">
        <f t="shared" si="281"/>
        <v>Pass</v>
      </c>
      <c r="BL343" s="31" cm="1">
        <f t="array" ref="BL343">SUM(SUMIF(Survey!AO343:AP343,{"&gt;0","&lt;0"})*{1,-1})</f>
        <v>0</v>
      </c>
      <c r="BM343">
        <f t="shared" si="282"/>
        <v>0</v>
      </c>
      <c r="BN343">
        <f t="shared" si="283"/>
        <v>100</v>
      </c>
      <c r="BO343" s="118" t="str">
        <f t="shared" si="284"/>
        <v>Pass</v>
      </c>
      <c r="BP343">
        <f>IF(Survey!AQ343="No",0,1)</f>
        <v>1</v>
      </c>
      <c r="BQ343" s="207">
        <f>MOD((LEN(Survey!AQ343)+2),22)</f>
        <v>2</v>
      </c>
      <c r="BR343">
        <f>IF(Survey!AR343="No",0,1)</f>
        <v>1</v>
      </c>
      <c r="BS343" s="207">
        <f>MOD((LEN(Survey!AR343)+2),22)</f>
        <v>2</v>
      </c>
      <c r="BT343" s="114">
        <f>COUNTBLANK(Survey!$AQ343:$AS343)+COUNTBLANK(Survey!$AU343)</f>
        <v>4</v>
      </c>
      <c r="BU343" s="114">
        <f>IF(Survey!$I343="Yes",1,0)</f>
        <v>0</v>
      </c>
      <c r="BV343" s="114">
        <f>IF(OR(Survey!$M343="Mutual fund",Survey!$M343="Alternative mutual fund",Survey!$M343="Money market"),1,0)</f>
        <v>0</v>
      </c>
      <c r="BW343" s="119">
        <f>IF(OR(Survey!$M343="ETF",Survey!$M343="ETF, alternative mutual fund"),1,0)</f>
        <v>0</v>
      </c>
      <c r="BX343" s="16" t="str">
        <f t="shared" si="285"/>
        <v>Pass</v>
      </c>
      <c r="BY343" s="33">
        <f>IF(ISNUMBER(SEARCH("Other",Survey!$AS343)), 1, 0)</f>
        <v>0</v>
      </c>
      <c r="BZ343" s="58" t="b">
        <f>NOT(ISBLANK(Survey!$AT343))</f>
        <v>0</v>
      </c>
      <c r="CA343" s="16" t="str">
        <f t="shared" si="286"/>
        <v>Pass</v>
      </c>
      <c r="CB343" s="114">
        <f>IF(Survey!$BB343=0, 0,1)</f>
        <v>0</v>
      </c>
      <c r="CC343" s="58">
        <f>Survey!$AV343</f>
        <v>0</v>
      </c>
      <c r="CD343" s="58">
        <f>Survey!$BC343+Survey!$BD343+ABS(Survey!$BE343)-ABS(Survey!$BF343)-ABS(Survey!$BG343)-ABS(Survey!$BL343)</f>
        <v>0</v>
      </c>
      <c r="CE343" s="138">
        <f>Survey!BB343+(ABS(Survey!$BH343)-ABS(Survey!$BI343)+ABS(Survey!$BJ343)-ABS(Survey!$BK343))*0.5</f>
        <v>0</v>
      </c>
      <c r="CF343" s="58">
        <f t="shared" si="287"/>
        <v>0</v>
      </c>
      <c r="CG343" s="58">
        <f>IF(AND($CC343&gt;$CF343-0.2,$CC343&lt;$CF343+0.2,ISBLANK(Survey!$AV343)=FALSE),0,1)</f>
        <v>1</v>
      </c>
      <c r="CH343" s="133">
        <f>IF(ISBLANK(Survey!$AW343),1,0)</f>
        <v>1</v>
      </c>
      <c r="CI343" s="16" t="str">
        <f t="shared" si="288"/>
        <v>Pass</v>
      </c>
      <c r="CJ343" s="114">
        <f>IF(Survey!$BB343=0, 0,1)</f>
        <v>0</v>
      </c>
      <c r="CK343" s="58">
        <f>IF(AND(Survey!$AX343&gt;=0,Survey!$AX343&lt;=0.2,Survey!$AX343&lt;&gt;""),0,1)</f>
        <v>1</v>
      </c>
      <c r="CL343" s="114">
        <f>IF(ISBLANK(Survey!$AY343),1,0)</f>
        <v>1</v>
      </c>
      <c r="CM343" s="16" t="str">
        <f t="shared" si="289"/>
        <v>Fail</v>
      </c>
      <c r="CN343" s="133">
        <f>Survey!$AZ343</f>
        <v>0</v>
      </c>
      <c r="CO343" s="16" t="str">
        <f t="shared" si="290"/>
        <v>Pass</v>
      </c>
      <c r="CP343" s="31">
        <f>Survey!$BA343</f>
        <v>0</v>
      </c>
      <c r="CQ343" s="138">
        <f>Survey!$BB343+Survey!$BC343+Survey!$BD343+ABS(Survey!$BE343)-ABS(Survey!$BF343)-ABS(Survey!$BG343)+ABS(Survey!$BH343)-ABS(Survey!$BI343)+ABS(Survey!$BJ343)-ABS(Survey!$BK343)-ABS(Survey!$BL343)+Survey!$BM343</f>
        <v>0</v>
      </c>
      <c r="CR343" s="30">
        <f t="shared" si="291"/>
        <v>0</v>
      </c>
      <c r="CS343" s="17">
        <f t="shared" si="292"/>
        <v>0</v>
      </c>
      <c r="CT343" s="16" t="str">
        <f t="shared" si="293"/>
        <v>Pass</v>
      </c>
      <c r="CU343" s="33" t="b">
        <f>IF(ABS(Survey!$BM343)=0,TRUE,FALSE)</f>
        <v>1</v>
      </c>
      <c r="CV343" s="32" t="b">
        <f>NOT(ISBLANK(Survey!$BN343))</f>
        <v>0</v>
      </c>
      <c r="CW343" t="str">
        <f t="shared" si="294"/>
        <v>Fail</v>
      </c>
      <c r="CX343" s="25">
        <f>Survey!$BA343</f>
        <v>0</v>
      </c>
      <c r="CY343" s="25" cm="1">
        <f t="array" ref="CY343">SUM(SUMIF(Survey!BP343:BW343,{"&gt;0","&lt;0"})*{1,-1})-SUM(SUMIF(Survey!BY343:CF343,{"&gt;0","&lt;0"})*{1,-1})</f>
        <v>0</v>
      </c>
      <c r="CZ343" s="30" t="str">
        <f t="shared" si="295"/>
        <v>No holdings</v>
      </c>
      <c r="DA343">
        <f t="shared" si="296"/>
        <v>0</v>
      </c>
      <c r="DB343" s="16" t="str">
        <f t="shared" si="297"/>
        <v>Fail</v>
      </c>
      <c r="DC343" s="31">
        <f>Survey!$BA343</f>
        <v>0</v>
      </c>
      <c r="DD343" s="31" cm="1">
        <f t="array" ref="DD343">SUM(SUMIF(Survey!CH343:DA343,{"&gt;0","&lt;0"})*{1,-1})-SUM(SUMIF(Survey!DC343:DV343,{"&gt;0","&lt;0"})*{1,-1})</f>
        <v>0</v>
      </c>
      <c r="DE343" s="30" t="str">
        <f t="shared" si="298"/>
        <v>No holdings</v>
      </c>
      <c r="DF343" s="17">
        <f t="shared" si="299"/>
        <v>0</v>
      </c>
      <c r="DG343" s="16" t="str">
        <f t="shared" si="300"/>
        <v>Pass</v>
      </c>
      <c r="DH343" s="33" t="b">
        <f>IF(ABS(Survey!$DA343)=0,TRUE,FALSE)</f>
        <v>1</v>
      </c>
      <c r="DI343" s="32" t="b">
        <f>NOT(ISBLANK(Survey!$DB343))</f>
        <v>0</v>
      </c>
      <c r="DJ343" s="16" t="str">
        <f t="shared" si="301"/>
        <v>Pass</v>
      </c>
      <c r="DK343" s="33" t="b">
        <f>IF(ABS(Survey!$DV343)=0,TRUE,FALSE)</f>
        <v>1</v>
      </c>
      <c r="DL343" s="32" t="b">
        <f>NOT(ISBLANK(Survey!$DW343))</f>
        <v>0</v>
      </c>
      <c r="DM343" t="str">
        <f t="shared" si="302"/>
        <v>Pass</v>
      </c>
      <c r="DN343" s="25" cm="1">
        <f t="array" ref="DN343">SUM(SUMIF(Survey!CW343,{"&gt;0","&lt;0"})*{1,-1})+SUM(SUMIF(Survey!DR343,{"&gt;0","&lt;0"})*{1,-1})</f>
        <v>0</v>
      </c>
      <c r="DO343" s="25">
        <f>SUM(SUMIF(Survey!DY343:EE343,{"&gt;0","&lt;0"})*{1,-1})+SUM(SUMIF(Survey!EG343:EM343,{"&gt;0","&lt;0"})*{1,-1})</f>
        <v>0</v>
      </c>
      <c r="DP343">
        <f t="shared" si="303"/>
        <v>0</v>
      </c>
      <c r="DQ343">
        <f t="shared" si="304"/>
        <v>0</v>
      </c>
      <c r="DR343" s="16" t="str">
        <f t="shared" si="305"/>
        <v>Pass</v>
      </c>
      <c r="DS343" s="33" t="b">
        <f>IF(ABS(Survey!$EE343)=0,TRUE,FALSE)</f>
        <v>1</v>
      </c>
      <c r="DT343" s="32" t="b">
        <f>NOT(ISBLANK(Survey!EF343))</f>
        <v>0</v>
      </c>
      <c r="DU343" s="16" t="str">
        <f t="shared" si="306"/>
        <v>Pass</v>
      </c>
      <c r="DV343" s="33" t="b">
        <f>IF(ABS(Survey!$EM343)=0,TRUE,FALSE)</f>
        <v>1</v>
      </c>
      <c r="DW343" s="32" t="b">
        <f>NOT(ISBLANK(Survey!$EN343))</f>
        <v>0</v>
      </c>
      <c r="DX343" s="16" t="str">
        <f t="shared" si="307"/>
        <v>Fail</v>
      </c>
      <c r="DY343" s="31">
        <f>SUM(SUMIF(Survey!ET343:EV343,{"&gt;0","&lt;0"})*{1,-1})</f>
        <v>0</v>
      </c>
      <c r="DZ343">
        <f t="shared" si="308"/>
        <v>0</v>
      </c>
      <c r="EA343">
        <f t="shared" si="309"/>
        <v>100</v>
      </c>
      <c r="EB343" s="30" t="b">
        <f>IF(OR(Survey!$M343="ETF",Survey!$M343="ETF, alternative mutual fund",Survey!$M343="Closed-end", Survey!$M343="Split share corp"),TRUE,FALSE)</f>
        <v>0</v>
      </c>
      <c r="EC343" s="16" t="str">
        <f t="shared" si="310"/>
        <v>Fail</v>
      </c>
      <c r="ED343" s="31">
        <f>SUM(SUMIF(Survey!EX343:FD343,{"&gt;0","&lt;0"})*{1,-1})</f>
        <v>0</v>
      </c>
      <c r="EE343">
        <f t="shared" si="311"/>
        <v>0</v>
      </c>
      <c r="EF343" s="17">
        <f t="shared" si="312"/>
        <v>100</v>
      </c>
      <c r="EG343" s="16" t="str">
        <f t="shared" si="313"/>
        <v>Fail</v>
      </c>
      <c r="EH343" s="31">
        <f>SUM(SUMIF(Survey!FF343:FL343,{"&gt;0","&lt;0"})*{1,-1})</f>
        <v>0</v>
      </c>
      <c r="EI343">
        <f t="shared" si="314"/>
        <v>0</v>
      </c>
      <c r="EJ343" s="17">
        <f t="shared" si="315"/>
        <v>100</v>
      </c>
    </row>
    <row r="344" spans="1:140">
      <c r="A344">
        <v>344</v>
      </c>
      <c r="B344" t="str">
        <f t="shared" si="263"/>
        <v>Pass</v>
      </c>
      <c r="C344" t="str">
        <f>IF(COUNTBLANK(Survey!B344:FM344)=$C$2, "Pass", "Fail")</f>
        <v>Pass</v>
      </c>
      <c r="D344" s="16" t="str">
        <f t="shared" si="264"/>
        <v>Fail</v>
      </c>
      <c r="E344" t="str">
        <f>IF(OR(ISBLANK(Survey!AL344),COUNTIF(G344:BJ344,"Fail")),"Fail","Pass")</f>
        <v>Fail</v>
      </c>
      <c r="F344" s="265"/>
      <c r="G344" s="16" t="str">
        <f t="shared" si="265"/>
        <v>Fail</v>
      </c>
      <c r="H344" s="139">
        <f>COUNTBLANK(Survey!B344:D344)+COUNTBLANK(Survey!G344)+COUNTBLANK(Survey!I344)+COUNTBLANK(Survey!K344:M344)+COUNTBLANK(Survey!P344:Q344)+COUNTBLANK(Survey!T344:W344)+COUNTBLANK(Survey!Z344:AC344)+COUNTBLANK(Survey!AF344:AG344)+COUNTBLANK(Survey!AK344:AK344)</f>
        <v>21</v>
      </c>
      <c r="I344" t="str">
        <f t="shared" si="266"/>
        <v>Fail</v>
      </c>
      <c r="J344" t="b">
        <f>IF(Survey!E344="No",TRUE,FALSE)</f>
        <v>0</v>
      </c>
      <c r="K344" s="29" cm="1">
        <f t="array" ref="K344">IF(COUNTA(Survey!$E$4:$E$695)=1, 0, SUM(IF(COUNTIF(Survey!$E$4:$E$695, Survey!$E$4:$E$695)=1,1,0)))</f>
        <v>0</v>
      </c>
      <c r="L344" s="29">
        <f>LEN(Survey!E344)</f>
        <v>0</v>
      </c>
      <c r="M344" s="16" t="str">
        <f t="shared" si="267"/>
        <v>Fail</v>
      </c>
      <c r="N344" t="b">
        <f>IF(Survey!F344="No",TRUE,FALSE)</f>
        <v>0</v>
      </c>
      <c r="O344" t="b">
        <f>Survey!F344=Survey!E344</f>
        <v>1</v>
      </c>
      <c r="P344">
        <f>COUNTIF(Survey!$F$4:$F$695,Survey!F344)</f>
        <v>0</v>
      </c>
      <c r="Q344" s="28">
        <f>LEN(Survey!F344)</f>
        <v>0</v>
      </c>
      <c r="R344" s="16" t="str">
        <f t="shared" si="268"/>
        <v>Pass</v>
      </c>
      <c r="S344" s="29">
        <f>MOD((LEN(Survey!H344)+2),11)</f>
        <v>2</v>
      </c>
      <c r="T344">
        <f>COUNTIF(Survey!$H$4:$H$695,Survey!H344)</f>
        <v>0</v>
      </c>
      <c r="U344" s="28" t="str">
        <f>IF(Survey!$L344="Prospectus fund", "Yes", "No")</f>
        <v>No</v>
      </c>
      <c r="V344" s="16" t="str">
        <f t="shared" si="269"/>
        <v>Pass</v>
      </c>
      <c r="W344" s="29">
        <f>MOD((LEN(Survey!J344)+2),11)</f>
        <v>2</v>
      </c>
      <c r="X344">
        <f>COUNTIF(Survey!$J$4:$J$695,Survey!J344)</f>
        <v>0</v>
      </c>
      <c r="Y344" s="30" t="b">
        <f>IF(OR(Survey!$M344="ETF",Survey!$M344="ETF, alternative mutual fund",Survey!$M344="Closed-end", Survey!$M344="Split share corp", Survey!$I344="Yes"),TRUE,FALSE)</f>
        <v>0</v>
      </c>
      <c r="Z344" s="16" t="str">
        <f>IFERROR(IF(AND(OR(AC344=AD344,AD344 = "Either"),NOT(ISBLANK(Survey!K344))),"Pass","Fail"),"Pass")</f>
        <v>Fail</v>
      </c>
      <c r="AA344" s="31" cm="1">
        <f t="array" ref="AA344">SUM(SUMIF(Survey!CH344:DA344,{"&gt;0","&lt;0"})*{1,-1})</f>
        <v>0</v>
      </c>
      <c r="AB344" s="33" cm="1">
        <f t="array" ref="AB344">SUM(SUMIF(Survey!CK344,{"&gt;0","&lt;0"})*{1,-1})+SUM(SUMIF(Survey!CU344,{"&gt;0","&lt;0"})*{1,-1})</f>
        <v>0</v>
      </c>
      <c r="AC344" s="33">
        <f>Survey!K344</f>
        <v>0</v>
      </c>
      <c r="AD344" s="32" t="str">
        <f t="shared" si="270"/>
        <v>Either</v>
      </c>
      <c r="AE344" s="16" t="str">
        <f t="shared" si="271"/>
        <v>Fail</v>
      </c>
      <c r="AF344" s="58" cm="1">
        <f t="array" ref="AF344">SUM(SUMIF(Survey!CH344:DA344,{"&gt;0","&lt;0"})*{1,-1})+SUM(SUMIF(Survey!DC344:DV344,{"&gt;0","&lt;0"})*{1,-1})</f>
        <v>0</v>
      </c>
      <c r="AG344" s="58">
        <f>IFERROR(AF344/(Survey!$BA344),0)</f>
        <v>0</v>
      </c>
      <c r="AH344" s="104" t="b">
        <f>IF(OR(Survey!$M344="Alternative strategy or hedge",Survey!$M344="Private asset",Survey!$L344="Prospectus fund"),TRUE,FALSE)</f>
        <v>0</v>
      </c>
      <c r="AI344" s="104" t="b">
        <f>NOT(ISBLANK(Survey!$M344))</f>
        <v>0</v>
      </c>
      <c r="AJ344" s="16" t="str">
        <f t="shared" si="272"/>
        <v>Fail</v>
      </c>
      <c r="AK344" t="b">
        <f>IF(Survey!W344="No",TRUE,FALSE)</f>
        <v>0</v>
      </c>
      <c r="AL344" s="119">
        <f>MOD((LEN(Survey!W344)+2),22)</f>
        <v>2</v>
      </c>
      <c r="AM344" t="str">
        <f t="shared" si="273"/>
        <v>Pass</v>
      </c>
      <c r="AN344" s="33" t="b">
        <f>NOT(ISNUMBER(SEARCH("Other",Survey!$Q344)))</f>
        <v>1</v>
      </c>
      <c r="AO344" s="32" t="b">
        <f>NOT(ISBLANK(Survey!$R344))</f>
        <v>0</v>
      </c>
      <c r="AP344" s="16" t="str">
        <f t="shared" si="274"/>
        <v>Pass</v>
      </c>
      <c r="AQ344" s="114">
        <f>COUNTBLANK(Survey!$X344)</f>
        <v>1</v>
      </c>
      <c r="AR344" s="58">
        <f>IF(AND(Survey!L344&lt;&gt;"Exempt fund",OR(Survey!$M344="ETF",Survey!$M344="ETF, alternative mutual fund",Survey!$M344="Mutual fund",Survey!$M344="Alternative mutual fund",Survey!$M344="Money market")),1,0)</f>
        <v>0</v>
      </c>
      <c r="AS344" s="16" t="str">
        <f t="shared" si="275"/>
        <v>Pass</v>
      </c>
      <c r="AT344" s="33" t="b">
        <f>NOT(ISNUMBER(SEARCH("Yes",Survey!$AC344)))</f>
        <v>1</v>
      </c>
      <c r="AU344" s="32" t="b">
        <f>IF(COUNTBLANK(Survey!$AD344:$AE344)=0,TRUE, FALSE)</f>
        <v>0</v>
      </c>
      <c r="AV344" s="16" t="str">
        <f t="shared" si="276"/>
        <v>Pass</v>
      </c>
      <c r="AW344" s="33" t="b">
        <f>NOT(ISNUMBER(SEARCH("Yes",Survey!$AF344)))</f>
        <v>1</v>
      </c>
      <c r="AX344" s="32" t="b">
        <f>NOT(ISBLANK(Survey!$AH344))</f>
        <v>0</v>
      </c>
      <c r="AY344" s="16" t="str">
        <f t="shared" si="277"/>
        <v>Pass</v>
      </c>
      <c r="AZ344" s="33" t="b">
        <f>NOT(OR(ISNUMBER(SEARCH("Other",Survey!$AH344)),ISNUMBER(SEARCH("Multiple",Survey!$AH344))))</f>
        <v>1</v>
      </c>
      <c r="BA344" s="32" t="b">
        <f>NOT(ISBLANK(Survey!$AI344))</f>
        <v>0</v>
      </c>
      <c r="BB344" s="16" t="str">
        <f t="shared" si="278"/>
        <v>Fail</v>
      </c>
      <c r="BC344" s="114">
        <f>IF(ABS(Survey!$BA344)&gt;0, 1,0)</f>
        <v>0</v>
      </c>
      <c r="BD344" s="114">
        <f>IF(COUNTBLANK(Survey!$AL344)=0,1,0)</f>
        <v>0</v>
      </c>
      <c r="BE344" s="16" t="str">
        <f t="shared" si="279"/>
        <v>Pass</v>
      </c>
      <c r="BF344" s="114">
        <f>IF(ISBLANK(Survey!$AL344),0,1)</f>
        <v>0</v>
      </c>
      <c r="BG344" s="133">
        <f>COUNTBLANK(Survey!$AM344)</f>
        <v>1</v>
      </c>
      <c r="BH344" s="16" t="str">
        <f t="shared" si="280"/>
        <v>Pass</v>
      </c>
      <c r="BI344" s="114">
        <f>IF(OR(Survey!$AM344="Closed",ISBLANK(Survey!$AM344)),0,1)</f>
        <v>0</v>
      </c>
      <c r="BJ344" s="133">
        <f>IF(ISBLANK(Survey!$AN344),1,0)</f>
        <v>1</v>
      </c>
      <c r="BK344" s="118" t="str">
        <f t="shared" si="281"/>
        <v>Pass</v>
      </c>
      <c r="BL344" s="31" cm="1">
        <f t="array" ref="BL344">SUM(SUMIF(Survey!AO344:AP344,{"&gt;0","&lt;0"})*{1,-1})</f>
        <v>0</v>
      </c>
      <c r="BM344">
        <f t="shared" si="282"/>
        <v>0</v>
      </c>
      <c r="BN344">
        <f t="shared" si="283"/>
        <v>100</v>
      </c>
      <c r="BO344" s="118" t="str">
        <f t="shared" si="284"/>
        <v>Pass</v>
      </c>
      <c r="BP344">
        <f>IF(Survey!AQ344="No",0,1)</f>
        <v>1</v>
      </c>
      <c r="BQ344" s="207">
        <f>MOD((LEN(Survey!AQ344)+2),22)</f>
        <v>2</v>
      </c>
      <c r="BR344">
        <f>IF(Survey!AR344="No",0,1)</f>
        <v>1</v>
      </c>
      <c r="BS344" s="207">
        <f>MOD((LEN(Survey!AR344)+2),22)</f>
        <v>2</v>
      </c>
      <c r="BT344" s="114">
        <f>COUNTBLANK(Survey!$AQ344:$AS344)+COUNTBLANK(Survey!$AU344)</f>
        <v>4</v>
      </c>
      <c r="BU344" s="114">
        <f>IF(Survey!$I344="Yes",1,0)</f>
        <v>0</v>
      </c>
      <c r="BV344" s="114">
        <f>IF(OR(Survey!$M344="Mutual fund",Survey!$M344="Alternative mutual fund",Survey!$M344="Money market"),1,0)</f>
        <v>0</v>
      </c>
      <c r="BW344" s="119">
        <f>IF(OR(Survey!$M344="ETF",Survey!$M344="ETF, alternative mutual fund"),1,0)</f>
        <v>0</v>
      </c>
      <c r="BX344" s="16" t="str">
        <f t="shared" si="285"/>
        <v>Pass</v>
      </c>
      <c r="BY344" s="33">
        <f>IF(ISNUMBER(SEARCH("Other",Survey!$AS344)), 1, 0)</f>
        <v>0</v>
      </c>
      <c r="BZ344" s="58" t="b">
        <f>NOT(ISBLANK(Survey!$AT344))</f>
        <v>0</v>
      </c>
      <c r="CA344" s="16" t="str">
        <f t="shared" si="286"/>
        <v>Pass</v>
      </c>
      <c r="CB344" s="114">
        <f>IF(Survey!$BB344=0, 0,1)</f>
        <v>0</v>
      </c>
      <c r="CC344" s="58">
        <f>Survey!$AV344</f>
        <v>0</v>
      </c>
      <c r="CD344" s="58">
        <f>Survey!$BC344+Survey!$BD344+ABS(Survey!$BE344)-ABS(Survey!$BF344)-ABS(Survey!$BG344)-ABS(Survey!$BL344)</f>
        <v>0</v>
      </c>
      <c r="CE344" s="138">
        <f>Survey!BB344+(ABS(Survey!$BH344)-ABS(Survey!$BI344)+ABS(Survey!$BJ344)-ABS(Survey!$BK344))*0.5</f>
        <v>0</v>
      </c>
      <c r="CF344" s="58">
        <f t="shared" si="287"/>
        <v>0</v>
      </c>
      <c r="CG344" s="58">
        <f>IF(AND($CC344&gt;$CF344-0.2,$CC344&lt;$CF344+0.2,ISBLANK(Survey!$AV344)=FALSE),0,1)</f>
        <v>1</v>
      </c>
      <c r="CH344" s="133">
        <f>IF(ISBLANK(Survey!$AW344),1,0)</f>
        <v>1</v>
      </c>
      <c r="CI344" s="16" t="str">
        <f t="shared" si="288"/>
        <v>Pass</v>
      </c>
      <c r="CJ344" s="114">
        <f>IF(Survey!$BB344=0, 0,1)</f>
        <v>0</v>
      </c>
      <c r="CK344" s="58">
        <f>IF(AND(Survey!$AX344&gt;=0,Survey!$AX344&lt;=0.2,Survey!$AX344&lt;&gt;""),0,1)</f>
        <v>1</v>
      </c>
      <c r="CL344" s="114">
        <f>IF(ISBLANK(Survey!$AY344),1,0)</f>
        <v>1</v>
      </c>
      <c r="CM344" s="16" t="str">
        <f t="shared" si="289"/>
        <v>Fail</v>
      </c>
      <c r="CN344" s="133">
        <f>Survey!$AZ344</f>
        <v>0</v>
      </c>
      <c r="CO344" s="16" t="str">
        <f t="shared" si="290"/>
        <v>Pass</v>
      </c>
      <c r="CP344" s="31">
        <f>Survey!$BA344</f>
        <v>0</v>
      </c>
      <c r="CQ344" s="138">
        <f>Survey!$BB344+Survey!$BC344+Survey!$BD344+ABS(Survey!$BE344)-ABS(Survey!$BF344)-ABS(Survey!$BG344)+ABS(Survey!$BH344)-ABS(Survey!$BI344)+ABS(Survey!$BJ344)-ABS(Survey!$BK344)-ABS(Survey!$BL344)+Survey!$BM344</f>
        <v>0</v>
      </c>
      <c r="CR344" s="30">
        <f t="shared" si="291"/>
        <v>0</v>
      </c>
      <c r="CS344" s="17">
        <f t="shared" si="292"/>
        <v>0</v>
      </c>
      <c r="CT344" s="16" t="str">
        <f t="shared" si="293"/>
        <v>Pass</v>
      </c>
      <c r="CU344" s="33" t="b">
        <f>IF(ABS(Survey!$BM344)=0,TRUE,FALSE)</f>
        <v>1</v>
      </c>
      <c r="CV344" s="32" t="b">
        <f>NOT(ISBLANK(Survey!$BN344))</f>
        <v>0</v>
      </c>
      <c r="CW344" t="str">
        <f t="shared" si="294"/>
        <v>Fail</v>
      </c>
      <c r="CX344" s="25">
        <f>Survey!$BA344</f>
        <v>0</v>
      </c>
      <c r="CY344" s="25" cm="1">
        <f t="array" ref="CY344">SUM(SUMIF(Survey!BP344:BW344,{"&gt;0","&lt;0"})*{1,-1})-SUM(SUMIF(Survey!BY344:CF344,{"&gt;0","&lt;0"})*{1,-1})</f>
        <v>0</v>
      </c>
      <c r="CZ344" s="30" t="str">
        <f t="shared" si="295"/>
        <v>No holdings</v>
      </c>
      <c r="DA344">
        <f t="shared" si="296"/>
        <v>0</v>
      </c>
      <c r="DB344" s="16" t="str">
        <f t="shared" si="297"/>
        <v>Fail</v>
      </c>
      <c r="DC344" s="31">
        <f>Survey!$BA344</f>
        <v>0</v>
      </c>
      <c r="DD344" s="31" cm="1">
        <f t="array" ref="DD344">SUM(SUMIF(Survey!CH344:DA344,{"&gt;0","&lt;0"})*{1,-1})-SUM(SUMIF(Survey!DC344:DV344,{"&gt;0","&lt;0"})*{1,-1})</f>
        <v>0</v>
      </c>
      <c r="DE344" s="30" t="str">
        <f t="shared" si="298"/>
        <v>No holdings</v>
      </c>
      <c r="DF344" s="17">
        <f t="shared" si="299"/>
        <v>0</v>
      </c>
      <c r="DG344" s="16" t="str">
        <f t="shared" si="300"/>
        <v>Pass</v>
      </c>
      <c r="DH344" s="33" t="b">
        <f>IF(ABS(Survey!$DA344)=0,TRUE,FALSE)</f>
        <v>1</v>
      </c>
      <c r="DI344" s="32" t="b">
        <f>NOT(ISBLANK(Survey!$DB344))</f>
        <v>0</v>
      </c>
      <c r="DJ344" s="16" t="str">
        <f t="shared" si="301"/>
        <v>Pass</v>
      </c>
      <c r="DK344" s="33" t="b">
        <f>IF(ABS(Survey!$DV344)=0,TRUE,FALSE)</f>
        <v>1</v>
      </c>
      <c r="DL344" s="32" t="b">
        <f>NOT(ISBLANK(Survey!$DW344))</f>
        <v>0</v>
      </c>
      <c r="DM344" t="str">
        <f t="shared" si="302"/>
        <v>Pass</v>
      </c>
      <c r="DN344" s="25" cm="1">
        <f t="array" ref="DN344">SUM(SUMIF(Survey!CW344,{"&gt;0","&lt;0"})*{1,-1})+SUM(SUMIF(Survey!DR344,{"&gt;0","&lt;0"})*{1,-1})</f>
        <v>0</v>
      </c>
      <c r="DO344" s="25">
        <f>SUM(SUMIF(Survey!DY344:EE344,{"&gt;0","&lt;0"})*{1,-1})+SUM(SUMIF(Survey!EG344:EM344,{"&gt;0","&lt;0"})*{1,-1})</f>
        <v>0</v>
      </c>
      <c r="DP344">
        <f t="shared" si="303"/>
        <v>0</v>
      </c>
      <c r="DQ344">
        <f t="shared" si="304"/>
        <v>0</v>
      </c>
      <c r="DR344" s="16" t="str">
        <f t="shared" si="305"/>
        <v>Pass</v>
      </c>
      <c r="DS344" s="33" t="b">
        <f>IF(ABS(Survey!$EE344)=0,TRUE,FALSE)</f>
        <v>1</v>
      </c>
      <c r="DT344" s="32" t="b">
        <f>NOT(ISBLANK(Survey!EF344))</f>
        <v>0</v>
      </c>
      <c r="DU344" s="16" t="str">
        <f t="shared" si="306"/>
        <v>Pass</v>
      </c>
      <c r="DV344" s="33" t="b">
        <f>IF(ABS(Survey!$EM344)=0,TRUE,FALSE)</f>
        <v>1</v>
      </c>
      <c r="DW344" s="32" t="b">
        <f>NOT(ISBLANK(Survey!$EN344))</f>
        <v>0</v>
      </c>
      <c r="DX344" s="16" t="str">
        <f t="shared" si="307"/>
        <v>Fail</v>
      </c>
      <c r="DY344" s="31">
        <f>SUM(SUMIF(Survey!ET344:EV344,{"&gt;0","&lt;0"})*{1,-1})</f>
        <v>0</v>
      </c>
      <c r="DZ344">
        <f t="shared" si="308"/>
        <v>0</v>
      </c>
      <c r="EA344">
        <f t="shared" si="309"/>
        <v>100</v>
      </c>
      <c r="EB344" s="30" t="b">
        <f>IF(OR(Survey!$M344="ETF",Survey!$M344="ETF, alternative mutual fund",Survey!$M344="Closed-end", Survey!$M344="Split share corp"),TRUE,FALSE)</f>
        <v>0</v>
      </c>
      <c r="EC344" s="16" t="str">
        <f t="shared" si="310"/>
        <v>Fail</v>
      </c>
      <c r="ED344" s="31">
        <f>SUM(SUMIF(Survey!EX344:FD344,{"&gt;0","&lt;0"})*{1,-1})</f>
        <v>0</v>
      </c>
      <c r="EE344">
        <f t="shared" si="311"/>
        <v>0</v>
      </c>
      <c r="EF344" s="17">
        <f t="shared" si="312"/>
        <v>100</v>
      </c>
      <c r="EG344" s="16" t="str">
        <f t="shared" si="313"/>
        <v>Fail</v>
      </c>
      <c r="EH344" s="31">
        <f>SUM(SUMIF(Survey!FF344:FL344,{"&gt;0","&lt;0"})*{1,-1})</f>
        <v>0</v>
      </c>
      <c r="EI344">
        <f t="shared" si="314"/>
        <v>0</v>
      </c>
      <c r="EJ344" s="17">
        <f t="shared" si="315"/>
        <v>100</v>
      </c>
    </row>
    <row r="345" spans="1:140">
      <c r="A345">
        <v>345</v>
      </c>
      <c r="B345" t="str">
        <f t="shared" si="263"/>
        <v>Pass</v>
      </c>
      <c r="C345" t="str">
        <f>IF(COUNTBLANK(Survey!B345:FM345)=$C$2, "Pass", "Fail")</f>
        <v>Pass</v>
      </c>
      <c r="D345" s="16" t="str">
        <f t="shared" si="264"/>
        <v>Fail</v>
      </c>
      <c r="E345" t="str">
        <f>IF(OR(ISBLANK(Survey!AL345),COUNTIF(G345:BJ345,"Fail")),"Fail","Pass")</f>
        <v>Fail</v>
      </c>
      <c r="F345" s="265"/>
      <c r="G345" s="16" t="str">
        <f t="shared" si="265"/>
        <v>Fail</v>
      </c>
      <c r="H345" s="139">
        <f>COUNTBLANK(Survey!B345:D345)+COUNTBLANK(Survey!G345)+COUNTBLANK(Survey!I345)+COUNTBLANK(Survey!K345:M345)+COUNTBLANK(Survey!P345:Q345)+COUNTBLANK(Survey!T345:W345)+COUNTBLANK(Survey!Z345:AC345)+COUNTBLANK(Survey!AF345:AG345)+COUNTBLANK(Survey!AK345:AK345)</f>
        <v>21</v>
      </c>
      <c r="I345" t="str">
        <f t="shared" si="266"/>
        <v>Fail</v>
      </c>
      <c r="J345" t="b">
        <f>IF(Survey!E345="No",TRUE,FALSE)</f>
        <v>0</v>
      </c>
      <c r="K345" s="29" cm="1">
        <f t="array" ref="K345">IF(COUNTA(Survey!$E$4:$E$695)=1, 0, SUM(IF(COUNTIF(Survey!$E$4:$E$695, Survey!$E$4:$E$695)=1,1,0)))</f>
        <v>0</v>
      </c>
      <c r="L345" s="29">
        <f>LEN(Survey!E345)</f>
        <v>0</v>
      </c>
      <c r="M345" s="16" t="str">
        <f t="shared" si="267"/>
        <v>Fail</v>
      </c>
      <c r="N345" t="b">
        <f>IF(Survey!F345="No",TRUE,FALSE)</f>
        <v>0</v>
      </c>
      <c r="O345" t="b">
        <f>Survey!F345=Survey!E345</f>
        <v>1</v>
      </c>
      <c r="P345">
        <f>COUNTIF(Survey!$F$4:$F$695,Survey!F345)</f>
        <v>0</v>
      </c>
      <c r="Q345" s="28">
        <f>LEN(Survey!F345)</f>
        <v>0</v>
      </c>
      <c r="R345" s="16" t="str">
        <f t="shared" si="268"/>
        <v>Pass</v>
      </c>
      <c r="S345" s="29">
        <f>MOD((LEN(Survey!H345)+2),11)</f>
        <v>2</v>
      </c>
      <c r="T345">
        <f>COUNTIF(Survey!$H$4:$H$695,Survey!H345)</f>
        <v>0</v>
      </c>
      <c r="U345" s="28" t="str">
        <f>IF(Survey!$L345="Prospectus fund", "Yes", "No")</f>
        <v>No</v>
      </c>
      <c r="V345" s="16" t="str">
        <f t="shared" si="269"/>
        <v>Pass</v>
      </c>
      <c r="W345" s="29">
        <f>MOD((LEN(Survey!J345)+2),11)</f>
        <v>2</v>
      </c>
      <c r="X345">
        <f>COUNTIF(Survey!$J$4:$J$695,Survey!J345)</f>
        <v>0</v>
      </c>
      <c r="Y345" s="30" t="b">
        <f>IF(OR(Survey!$M345="ETF",Survey!$M345="ETF, alternative mutual fund",Survey!$M345="Closed-end", Survey!$M345="Split share corp", Survey!$I345="Yes"),TRUE,FALSE)</f>
        <v>0</v>
      </c>
      <c r="Z345" s="16" t="str">
        <f>IFERROR(IF(AND(OR(AC345=AD345,AD345 = "Either"),NOT(ISBLANK(Survey!K345))),"Pass","Fail"),"Pass")</f>
        <v>Fail</v>
      </c>
      <c r="AA345" s="31" cm="1">
        <f t="array" ref="AA345">SUM(SUMIF(Survey!CH345:DA345,{"&gt;0","&lt;0"})*{1,-1})</f>
        <v>0</v>
      </c>
      <c r="AB345" s="33" cm="1">
        <f t="array" ref="AB345">SUM(SUMIF(Survey!CK345,{"&gt;0","&lt;0"})*{1,-1})+SUM(SUMIF(Survey!CU345,{"&gt;0","&lt;0"})*{1,-1})</f>
        <v>0</v>
      </c>
      <c r="AC345" s="33">
        <f>Survey!K345</f>
        <v>0</v>
      </c>
      <c r="AD345" s="32" t="str">
        <f t="shared" si="270"/>
        <v>Either</v>
      </c>
      <c r="AE345" s="16" t="str">
        <f t="shared" si="271"/>
        <v>Fail</v>
      </c>
      <c r="AF345" s="58" cm="1">
        <f t="array" ref="AF345">SUM(SUMIF(Survey!CH345:DA345,{"&gt;0","&lt;0"})*{1,-1})+SUM(SUMIF(Survey!DC345:DV345,{"&gt;0","&lt;0"})*{1,-1})</f>
        <v>0</v>
      </c>
      <c r="AG345" s="58">
        <f>IFERROR(AF345/(Survey!$BA345),0)</f>
        <v>0</v>
      </c>
      <c r="AH345" s="104" t="b">
        <f>IF(OR(Survey!$M345="Alternative strategy or hedge",Survey!$M345="Private asset",Survey!$L345="Prospectus fund"),TRUE,FALSE)</f>
        <v>0</v>
      </c>
      <c r="AI345" s="104" t="b">
        <f>NOT(ISBLANK(Survey!$M345))</f>
        <v>0</v>
      </c>
      <c r="AJ345" s="16" t="str">
        <f t="shared" si="272"/>
        <v>Fail</v>
      </c>
      <c r="AK345" t="b">
        <f>IF(Survey!W345="No",TRUE,FALSE)</f>
        <v>0</v>
      </c>
      <c r="AL345" s="119">
        <f>MOD((LEN(Survey!W345)+2),22)</f>
        <v>2</v>
      </c>
      <c r="AM345" t="str">
        <f t="shared" si="273"/>
        <v>Pass</v>
      </c>
      <c r="AN345" s="33" t="b">
        <f>NOT(ISNUMBER(SEARCH("Other",Survey!$Q345)))</f>
        <v>1</v>
      </c>
      <c r="AO345" s="32" t="b">
        <f>NOT(ISBLANK(Survey!$R345))</f>
        <v>0</v>
      </c>
      <c r="AP345" s="16" t="str">
        <f t="shared" si="274"/>
        <v>Pass</v>
      </c>
      <c r="AQ345" s="114">
        <f>COUNTBLANK(Survey!$X345)</f>
        <v>1</v>
      </c>
      <c r="AR345" s="58">
        <f>IF(AND(Survey!L345&lt;&gt;"Exempt fund",OR(Survey!$M345="ETF",Survey!$M345="ETF, alternative mutual fund",Survey!$M345="Mutual fund",Survey!$M345="Alternative mutual fund",Survey!$M345="Money market")),1,0)</f>
        <v>0</v>
      </c>
      <c r="AS345" s="16" t="str">
        <f t="shared" si="275"/>
        <v>Pass</v>
      </c>
      <c r="AT345" s="33" t="b">
        <f>NOT(ISNUMBER(SEARCH("Yes",Survey!$AC345)))</f>
        <v>1</v>
      </c>
      <c r="AU345" s="32" t="b">
        <f>IF(COUNTBLANK(Survey!$AD345:$AE345)=0,TRUE, FALSE)</f>
        <v>0</v>
      </c>
      <c r="AV345" s="16" t="str">
        <f t="shared" si="276"/>
        <v>Pass</v>
      </c>
      <c r="AW345" s="33" t="b">
        <f>NOT(ISNUMBER(SEARCH("Yes",Survey!$AF345)))</f>
        <v>1</v>
      </c>
      <c r="AX345" s="32" t="b">
        <f>NOT(ISBLANK(Survey!$AH345))</f>
        <v>0</v>
      </c>
      <c r="AY345" s="16" t="str">
        <f t="shared" si="277"/>
        <v>Pass</v>
      </c>
      <c r="AZ345" s="33" t="b">
        <f>NOT(OR(ISNUMBER(SEARCH("Other",Survey!$AH345)),ISNUMBER(SEARCH("Multiple",Survey!$AH345))))</f>
        <v>1</v>
      </c>
      <c r="BA345" s="32" t="b">
        <f>NOT(ISBLANK(Survey!$AI345))</f>
        <v>0</v>
      </c>
      <c r="BB345" s="16" t="str">
        <f t="shared" si="278"/>
        <v>Fail</v>
      </c>
      <c r="BC345" s="114">
        <f>IF(ABS(Survey!$BA345)&gt;0, 1,0)</f>
        <v>0</v>
      </c>
      <c r="BD345" s="114">
        <f>IF(COUNTBLANK(Survey!$AL345)=0,1,0)</f>
        <v>0</v>
      </c>
      <c r="BE345" s="16" t="str">
        <f t="shared" si="279"/>
        <v>Pass</v>
      </c>
      <c r="BF345" s="114">
        <f>IF(ISBLANK(Survey!$AL345),0,1)</f>
        <v>0</v>
      </c>
      <c r="BG345" s="133">
        <f>COUNTBLANK(Survey!$AM345)</f>
        <v>1</v>
      </c>
      <c r="BH345" s="16" t="str">
        <f t="shared" si="280"/>
        <v>Pass</v>
      </c>
      <c r="BI345" s="114">
        <f>IF(OR(Survey!$AM345="Closed",ISBLANK(Survey!$AM345)),0,1)</f>
        <v>0</v>
      </c>
      <c r="BJ345" s="133">
        <f>IF(ISBLANK(Survey!$AN345),1,0)</f>
        <v>1</v>
      </c>
      <c r="BK345" s="118" t="str">
        <f t="shared" si="281"/>
        <v>Pass</v>
      </c>
      <c r="BL345" s="31" cm="1">
        <f t="array" ref="BL345">SUM(SUMIF(Survey!AO345:AP345,{"&gt;0","&lt;0"})*{1,-1})</f>
        <v>0</v>
      </c>
      <c r="BM345">
        <f t="shared" si="282"/>
        <v>0</v>
      </c>
      <c r="BN345">
        <f t="shared" si="283"/>
        <v>100</v>
      </c>
      <c r="BO345" s="118" t="str">
        <f t="shared" si="284"/>
        <v>Pass</v>
      </c>
      <c r="BP345">
        <f>IF(Survey!AQ345="No",0,1)</f>
        <v>1</v>
      </c>
      <c r="BQ345" s="207">
        <f>MOD((LEN(Survey!AQ345)+2),22)</f>
        <v>2</v>
      </c>
      <c r="BR345">
        <f>IF(Survey!AR345="No",0,1)</f>
        <v>1</v>
      </c>
      <c r="BS345" s="207">
        <f>MOD((LEN(Survey!AR345)+2),22)</f>
        <v>2</v>
      </c>
      <c r="BT345" s="114">
        <f>COUNTBLANK(Survey!$AQ345:$AS345)+COUNTBLANK(Survey!$AU345)</f>
        <v>4</v>
      </c>
      <c r="BU345" s="114">
        <f>IF(Survey!$I345="Yes",1,0)</f>
        <v>0</v>
      </c>
      <c r="BV345" s="114">
        <f>IF(OR(Survey!$M345="Mutual fund",Survey!$M345="Alternative mutual fund",Survey!$M345="Money market"),1,0)</f>
        <v>0</v>
      </c>
      <c r="BW345" s="119">
        <f>IF(OR(Survey!$M345="ETF",Survey!$M345="ETF, alternative mutual fund"),1,0)</f>
        <v>0</v>
      </c>
      <c r="BX345" s="16" t="str">
        <f t="shared" si="285"/>
        <v>Pass</v>
      </c>
      <c r="BY345" s="33">
        <f>IF(ISNUMBER(SEARCH("Other",Survey!$AS345)), 1, 0)</f>
        <v>0</v>
      </c>
      <c r="BZ345" s="58" t="b">
        <f>NOT(ISBLANK(Survey!$AT345))</f>
        <v>0</v>
      </c>
      <c r="CA345" s="16" t="str">
        <f t="shared" si="286"/>
        <v>Pass</v>
      </c>
      <c r="CB345" s="114">
        <f>IF(Survey!$BB345=0, 0,1)</f>
        <v>0</v>
      </c>
      <c r="CC345" s="58">
        <f>Survey!$AV345</f>
        <v>0</v>
      </c>
      <c r="CD345" s="58">
        <f>Survey!$BC345+Survey!$BD345+ABS(Survey!$BE345)-ABS(Survey!$BF345)-ABS(Survey!$BG345)-ABS(Survey!$BL345)</f>
        <v>0</v>
      </c>
      <c r="CE345" s="138">
        <f>Survey!BB345+(ABS(Survey!$BH345)-ABS(Survey!$BI345)+ABS(Survey!$BJ345)-ABS(Survey!$BK345))*0.5</f>
        <v>0</v>
      </c>
      <c r="CF345" s="58">
        <f t="shared" si="287"/>
        <v>0</v>
      </c>
      <c r="CG345" s="58">
        <f>IF(AND($CC345&gt;$CF345-0.2,$CC345&lt;$CF345+0.2,ISBLANK(Survey!$AV345)=FALSE),0,1)</f>
        <v>1</v>
      </c>
      <c r="CH345" s="133">
        <f>IF(ISBLANK(Survey!$AW345),1,0)</f>
        <v>1</v>
      </c>
      <c r="CI345" s="16" t="str">
        <f t="shared" si="288"/>
        <v>Pass</v>
      </c>
      <c r="CJ345" s="114">
        <f>IF(Survey!$BB345=0, 0,1)</f>
        <v>0</v>
      </c>
      <c r="CK345" s="58">
        <f>IF(AND(Survey!$AX345&gt;=0,Survey!$AX345&lt;=0.2,Survey!$AX345&lt;&gt;""),0,1)</f>
        <v>1</v>
      </c>
      <c r="CL345" s="114">
        <f>IF(ISBLANK(Survey!$AY345),1,0)</f>
        <v>1</v>
      </c>
      <c r="CM345" s="16" t="str">
        <f t="shared" si="289"/>
        <v>Fail</v>
      </c>
      <c r="CN345" s="133">
        <f>Survey!$AZ345</f>
        <v>0</v>
      </c>
      <c r="CO345" s="16" t="str">
        <f t="shared" si="290"/>
        <v>Pass</v>
      </c>
      <c r="CP345" s="31">
        <f>Survey!$BA345</f>
        <v>0</v>
      </c>
      <c r="CQ345" s="138">
        <f>Survey!$BB345+Survey!$BC345+Survey!$BD345+ABS(Survey!$BE345)-ABS(Survey!$BF345)-ABS(Survey!$BG345)+ABS(Survey!$BH345)-ABS(Survey!$BI345)+ABS(Survey!$BJ345)-ABS(Survey!$BK345)-ABS(Survey!$BL345)+Survey!$BM345</f>
        <v>0</v>
      </c>
      <c r="CR345" s="30">
        <f t="shared" si="291"/>
        <v>0</v>
      </c>
      <c r="CS345" s="17">
        <f t="shared" si="292"/>
        <v>0</v>
      </c>
      <c r="CT345" s="16" t="str">
        <f t="shared" si="293"/>
        <v>Pass</v>
      </c>
      <c r="CU345" s="33" t="b">
        <f>IF(ABS(Survey!$BM345)=0,TRUE,FALSE)</f>
        <v>1</v>
      </c>
      <c r="CV345" s="32" t="b">
        <f>NOT(ISBLANK(Survey!$BN345))</f>
        <v>0</v>
      </c>
      <c r="CW345" t="str">
        <f t="shared" si="294"/>
        <v>Fail</v>
      </c>
      <c r="CX345" s="25">
        <f>Survey!$BA345</f>
        <v>0</v>
      </c>
      <c r="CY345" s="25" cm="1">
        <f t="array" ref="CY345">SUM(SUMIF(Survey!BP345:BW345,{"&gt;0","&lt;0"})*{1,-1})-SUM(SUMIF(Survey!BY345:CF345,{"&gt;0","&lt;0"})*{1,-1})</f>
        <v>0</v>
      </c>
      <c r="CZ345" s="30" t="str">
        <f t="shared" si="295"/>
        <v>No holdings</v>
      </c>
      <c r="DA345">
        <f t="shared" si="296"/>
        <v>0</v>
      </c>
      <c r="DB345" s="16" t="str">
        <f t="shared" si="297"/>
        <v>Fail</v>
      </c>
      <c r="DC345" s="31">
        <f>Survey!$BA345</f>
        <v>0</v>
      </c>
      <c r="DD345" s="31" cm="1">
        <f t="array" ref="DD345">SUM(SUMIF(Survey!CH345:DA345,{"&gt;0","&lt;0"})*{1,-1})-SUM(SUMIF(Survey!DC345:DV345,{"&gt;0","&lt;0"})*{1,-1})</f>
        <v>0</v>
      </c>
      <c r="DE345" s="30" t="str">
        <f t="shared" si="298"/>
        <v>No holdings</v>
      </c>
      <c r="DF345" s="17">
        <f t="shared" si="299"/>
        <v>0</v>
      </c>
      <c r="DG345" s="16" t="str">
        <f t="shared" si="300"/>
        <v>Pass</v>
      </c>
      <c r="DH345" s="33" t="b">
        <f>IF(ABS(Survey!$DA345)=0,TRUE,FALSE)</f>
        <v>1</v>
      </c>
      <c r="DI345" s="32" t="b">
        <f>NOT(ISBLANK(Survey!$DB345))</f>
        <v>0</v>
      </c>
      <c r="DJ345" s="16" t="str">
        <f t="shared" si="301"/>
        <v>Pass</v>
      </c>
      <c r="DK345" s="33" t="b">
        <f>IF(ABS(Survey!$DV345)=0,TRUE,FALSE)</f>
        <v>1</v>
      </c>
      <c r="DL345" s="32" t="b">
        <f>NOT(ISBLANK(Survey!$DW345))</f>
        <v>0</v>
      </c>
      <c r="DM345" t="str">
        <f t="shared" si="302"/>
        <v>Pass</v>
      </c>
      <c r="DN345" s="25" cm="1">
        <f t="array" ref="DN345">SUM(SUMIF(Survey!CW345,{"&gt;0","&lt;0"})*{1,-1})+SUM(SUMIF(Survey!DR345,{"&gt;0","&lt;0"})*{1,-1})</f>
        <v>0</v>
      </c>
      <c r="DO345" s="25">
        <f>SUM(SUMIF(Survey!DY345:EE345,{"&gt;0","&lt;0"})*{1,-1})+SUM(SUMIF(Survey!EG345:EM345,{"&gt;0","&lt;0"})*{1,-1})</f>
        <v>0</v>
      </c>
      <c r="DP345">
        <f t="shared" si="303"/>
        <v>0</v>
      </c>
      <c r="DQ345">
        <f t="shared" si="304"/>
        <v>0</v>
      </c>
      <c r="DR345" s="16" t="str">
        <f t="shared" si="305"/>
        <v>Pass</v>
      </c>
      <c r="DS345" s="33" t="b">
        <f>IF(ABS(Survey!$EE345)=0,TRUE,FALSE)</f>
        <v>1</v>
      </c>
      <c r="DT345" s="32" t="b">
        <f>NOT(ISBLANK(Survey!EF345))</f>
        <v>0</v>
      </c>
      <c r="DU345" s="16" t="str">
        <f t="shared" si="306"/>
        <v>Pass</v>
      </c>
      <c r="DV345" s="33" t="b">
        <f>IF(ABS(Survey!$EM345)=0,TRUE,FALSE)</f>
        <v>1</v>
      </c>
      <c r="DW345" s="32" t="b">
        <f>NOT(ISBLANK(Survey!$EN345))</f>
        <v>0</v>
      </c>
      <c r="DX345" s="16" t="str">
        <f t="shared" si="307"/>
        <v>Fail</v>
      </c>
      <c r="DY345" s="31">
        <f>SUM(SUMIF(Survey!ET345:EV345,{"&gt;0","&lt;0"})*{1,-1})</f>
        <v>0</v>
      </c>
      <c r="DZ345">
        <f t="shared" si="308"/>
        <v>0</v>
      </c>
      <c r="EA345">
        <f t="shared" si="309"/>
        <v>100</v>
      </c>
      <c r="EB345" s="30" t="b">
        <f>IF(OR(Survey!$M345="ETF",Survey!$M345="ETF, alternative mutual fund",Survey!$M345="Closed-end", Survey!$M345="Split share corp"),TRUE,FALSE)</f>
        <v>0</v>
      </c>
      <c r="EC345" s="16" t="str">
        <f t="shared" si="310"/>
        <v>Fail</v>
      </c>
      <c r="ED345" s="31">
        <f>SUM(SUMIF(Survey!EX345:FD345,{"&gt;0","&lt;0"})*{1,-1})</f>
        <v>0</v>
      </c>
      <c r="EE345">
        <f t="shared" si="311"/>
        <v>0</v>
      </c>
      <c r="EF345" s="17">
        <f t="shared" si="312"/>
        <v>100</v>
      </c>
      <c r="EG345" s="16" t="str">
        <f t="shared" si="313"/>
        <v>Fail</v>
      </c>
      <c r="EH345" s="31">
        <f>SUM(SUMIF(Survey!FF345:FL345,{"&gt;0","&lt;0"})*{1,-1})</f>
        <v>0</v>
      </c>
      <c r="EI345">
        <f t="shared" si="314"/>
        <v>0</v>
      </c>
      <c r="EJ345" s="17">
        <f t="shared" si="315"/>
        <v>100</v>
      </c>
    </row>
    <row r="346" spans="1:140">
      <c r="A346">
        <v>346</v>
      </c>
      <c r="B346" t="str">
        <f t="shared" si="263"/>
        <v>Pass</v>
      </c>
      <c r="C346" t="str">
        <f>IF(COUNTBLANK(Survey!B346:FM346)=$C$2, "Pass", "Fail")</f>
        <v>Pass</v>
      </c>
      <c r="D346" s="16" t="str">
        <f t="shared" si="264"/>
        <v>Fail</v>
      </c>
      <c r="E346" t="str">
        <f>IF(OR(ISBLANK(Survey!AL346),COUNTIF(G346:BJ346,"Fail")),"Fail","Pass")</f>
        <v>Fail</v>
      </c>
      <c r="F346" s="265"/>
      <c r="G346" s="16" t="str">
        <f t="shared" si="265"/>
        <v>Fail</v>
      </c>
      <c r="H346" s="139">
        <f>COUNTBLANK(Survey!B346:D346)+COUNTBLANK(Survey!G346)+COUNTBLANK(Survey!I346)+COUNTBLANK(Survey!K346:M346)+COUNTBLANK(Survey!P346:Q346)+COUNTBLANK(Survey!T346:W346)+COUNTBLANK(Survey!Z346:AC346)+COUNTBLANK(Survey!AF346:AG346)+COUNTBLANK(Survey!AK346:AK346)</f>
        <v>21</v>
      </c>
      <c r="I346" t="str">
        <f t="shared" si="266"/>
        <v>Fail</v>
      </c>
      <c r="J346" t="b">
        <f>IF(Survey!E346="No",TRUE,FALSE)</f>
        <v>0</v>
      </c>
      <c r="K346" s="29" cm="1">
        <f t="array" ref="K346">IF(COUNTA(Survey!$E$4:$E$695)=1, 0, SUM(IF(COUNTIF(Survey!$E$4:$E$695, Survey!$E$4:$E$695)=1,1,0)))</f>
        <v>0</v>
      </c>
      <c r="L346" s="29">
        <f>LEN(Survey!E346)</f>
        <v>0</v>
      </c>
      <c r="M346" s="16" t="str">
        <f t="shared" si="267"/>
        <v>Fail</v>
      </c>
      <c r="N346" t="b">
        <f>IF(Survey!F346="No",TRUE,FALSE)</f>
        <v>0</v>
      </c>
      <c r="O346" t="b">
        <f>Survey!F346=Survey!E346</f>
        <v>1</v>
      </c>
      <c r="P346">
        <f>COUNTIF(Survey!$F$4:$F$695,Survey!F346)</f>
        <v>0</v>
      </c>
      <c r="Q346" s="28">
        <f>LEN(Survey!F346)</f>
        <v>0</v>
      </c>
      <c r="R346" s="16" t="str">
        <f t="shared" si="268"/>
        <v>Pass</v>
      </c>
      <c r="S346" s="29">
        <f>MOD((LEN(Survey!H346)+2),11)</f>
        <v>2</v>
      </c>
      <c r="T346">
        <f>COUNTIF(Survey!$H$4:$H$695,Survey!H346)</f>
        <v>0</v>
      </c>
      <c r="U346" s="28" t="str">
        <f>IF(Survey!$L346="Prospectus fund", "Yes", "No")</f>
        <v>No</v>
      </c>
      <c r="V346" s="16" t="str">
        <f t="shared" si="269"/>
        <v>Pass</v>
      </c>
      <c r="W346" s="29">
        <f>MOD((LEN(Survey!J346)+2),11)</f>
        <v>2</v>
      </c>
      <c r="X346">
        <f>COUNTIF(Survey!$J$4:$J$695,Survey!J346)</f>
        <v>0</v>
      </c>
      <c r="Y346" s="30" t="b">
        <f>IF(OR(Survey!$M346="ETF",Survey!$M346="ETF, alternative mutual fund",Survey!$M346="Closed-end", Survey!$M346="Split share corp", Survey!$I346="Yes"),TRUE,FALSE)</f>
        <v>0</v>
      </c>
      <c r="Z346" s="16" t="str">
        <f>IFERROR(IF(AND(OR(AC346=AD346,AD346 = "Either"),NOT(ISBLANK(Survey!K346))),"Pass","Fail"),"Pass")</f>
        <v>Fail</v>
      </c>
      <c r="AA346" s="31" cm="1">
        <f t="array" ref="AA346">SUM(SUMIF(Survey!CH346:DA346,{"&gt;0","&lt;0"})*{1,-1})</f>
        <v>0</v>
      </c>
      <c r="AB346" s="33" cm="1">
        <f t="array" ref="AB346">SUM(SUMIF(Survey!CK346,{"&gt;0","&lt;0"})*{1,-1})+SUM(SUMIF(Survey!CU346,{"&gt;0","&lt;0"})*{1,-1})</f>
        <v>0</v>
      </c>
      <c r="AC346" s="33">
        <f>Survey!K346</f>
        <v>0</v>
      </c>
      <c r="AD346" s="32" t="str">
        <f t="shared" si="270"/>
        <v>Either</v>
      </c>
      <c r="AE346" s="16" t="str">
        <f t="shared" si="271"/>
        <v>Fail</v>
      </c>
      <c r="AF346" s="58" cm="1">
        <f t="array" ref="AF346">SUM(SUMIF(Survey!CH346:DA346,{"&gt;0","&lt;0"})*{1,-1})+SUM(SUMIF(Survey!DC346:DV346,{"&gt;0","&lt;0"})*{1,-1})</f>
        <v>0</v>
      </c>
      <c r="AG346" s="58">
        <f>IFERROR(AF346/(Survey!$BA346),0)</f>
        <v>0</v>
      </c>
      <c r="AH346" s="104" t="b">
        <f>IF(OR(Survey!$M346="Alternative strategy or hedge",Survey!$M346="Private asset",Survey!$L346="Prospectus fund"),TRUE,FALSE)</f>
        <v>0</v>
      </c>
      <c r="AI346" s="104" t="b">
        <f>NOT(ISBLANK(Survey!$M346))</f>
        <v>0</v>
      </c>
      <c r="AJ346" s="16" t="str">
        <f t="shared" si="272"/>
        <v>Fail</v>
      </c>
      <c r="AK346" t="b">
        <f>IF(Survey!W346="No",TRUE,FALSE)</f>
        <v>0</v>
      </c>
      <c r="AL346" s="119">
        <f>MOD((LEN(Survey!W346)+2),22)</f>
        <v>2</v>
      </c>
      <c r="AM346" t="str">
        <f t="shared" si="273"/>
        <v>Pass</v>
      </c>
      <c r="AN346" s="33" t="b">
        <f>NOT(ISNUMBER(SEARCH("Other",Survey!$Q346)))</f>
        <v>1</v>
      </c>
      <c r="AO346" s="32" t="b">
        <f>NOT(ISBLANK(Survey!$R346))</f>
        <v>0</v>
      </c>
      <c r="AP346" s="16" t="str">
        <f t="shared" si="274"/>
        <v>Pass</v>
      </c>
      <c r="AQ346" s="114">
        <f>COUNTBLANK(Survey!$X346)</f>
        <v>1</v>
      </c>
      <c r="AR346" s="58">
        <f>IF(AND(Survey!L346&lt;&gt;"Exempt fund",OR(Survey!$M346="ETF",Survey!$M346="ETF, alternative mutual fund",Survey!$M346="Mutual fund",Survey!$M346="Alternative mutual fund",Survey!$M346="Money market")),1,0)</f>
        <v>0</v>
      </c>
      <c r="AS346" s="16" t="str">
        <f t="shared" si="275"/>
        <v>Pass</v>
      </c>
      <c r="AT346" s="33" t="b">
        <f>NOT(ISNUMBER(SEARCH("Yes",Survey!$AC346)))</f>
        <v>1</v>
      </c>
      <c r="AU346" s="32" t="b">
        <f>IF(COUNTBLANK(Survey!$AD346:$AE346)=0,TRUE, FALSE)</f>
        <v>0</v>
      </c>
      <c r="AV346" s="16" t="str">
        <f t="shared" si="276"/>
        <v>Pass</v>
      </c>
      <c r="AW346" s="33" t="b">
        <f>NOT(ISNUMBER(SEARCH("Yes",Survey!$AF346)))</f>
        <v>1</v>
      </c>
      <c r="AX346" s="32" t="b">
        <f>NOT(ISBLANK(Survey!$AH346))</f>
        <v>0</v>
      </c>
      <c r="AY346" s="16" t="str">
        <f t="shared" si="277"/>
        <v>Pass</v>
      </c>
      <c r="AZ346" s="33" t="b">
        <f>NOT(OR(ISNUMBER(SEARCH("Other",Survey!$AH346)),ISNUMBER(SEARCH("Multiple",Survey!$AH346))))</f>
        <v>1</v>
      </c>
      <c r="BA346" s="32" t="b">
        <f>NOT(ISBLANK(Survey!$AI346))</f>
        <v>0</v>
      </c>
      <c r="BB346" s="16" t="str">
        <f t="shared" si="278"/>
        <v>Fail</v>
      </c>
      <c r="BC346" s="114">
        <f>IF(ABS(Survey!$BA346)&gt;0, 1,0)</f>
        <v>0</v>
      </c>
      <c r="BD346" s="114">
        <f>IF(COUNTBLANK(Survey!$AL346)=0,1,0)</f>
        <v>0</v>
      </c>
      <c r="BE346" s="16" t="str">
        <f t="shared" si="279"/>
        <v>Pass</v>
      </c>
      <c r="BF346" s="114">
        <f>IF(ISBLANK(Survey!$AL346),0,1)</f>
        <v>0</v>
      </c>
      <c r="BG346" s="133">
        <f>COUNTBLANK(Survey!$AM346)</f>
        <v>1</v>
      </c>
      <c r="BH346" s="16" t="str">
        <f t="shared" si="280"/>
        <v>Pass</v>
      </c>
      <c r="BI346" s="114">
        <f>IF(OR(Survey!$AM346="Closed",ISBLANK(Survey!$AM346)),0,1)</f>
        <v>0</v>
      </c>
      <c r="BJ346" s="133">
        <f>IF(ISBLANK(Survey!$AN346),1,0)</f>
        <v>1</v>
      </c>
      <c r="BK346" s="118" t="str">
        <f t="shared" si="281"/>
        <v>Pass</v>
      </c>
      <c r="BL346" s="31" cm="1">
        <f t="array" ref="BL346">SUM(SUMIF(Survey!AO346:AP346,{"&gt;0","&lt;0"})*{1,-1})</f>
        <v>0</v>
      </c>
      <c r="BM346">
        <f t="shared" si="282"/>
        <v>0</v>
      </c>
      <c r="BN346">
        <f t="shared" si="283"/>
        <v>100</v>
      </c>
      <c r="BO346" s="118" t="str">
        <f t="shared" si="284"/>
        <v>Pass</v>
      </c>
      <c r="BP346">
        <f>IF(Survey!AQ346="No",0,1)</f>
        <v>1</v>
      </c>
      <c r="BQ346" s="207">
        <f>MOD((LEN(Survey!AQ346)+2),22)</f>
        <v>2</v>
      </c>
      <c r="BR346">
        <f>IF(Survey!AR346="No",0,1)</f>
        <v>1</v>
      </c>
      <c r="BS346" s="207">
        <f>MOD((LEN(Survey!AR346)+2),22)</f>
        <v>2</v>
      </c>
      <c r="BT346" s="114">
        <f>COUNTBLANK(Survey!$AQ346:$AS346)+COUNTBLANK(Survey!$AU346)</f>
        <v>4</v>
      </c>
      <c r="BU346" s="114">
        <f>IF(Survey!$I346="Yes",1,0)</f>
        <v>0</v>
      </c>
      <c r="BV346" s="114">
        <f>IF(OR(Survey!$M346="Mutual fund",Survey!$M346="Alternative mutual fund",Survey!$M346="Money market"),1,0)</f>
        <v>0</v>
      </c>
      <c r="BW346" s="119">
        <f>IF(OR(Survey!$M346="ETF",Survey!$M346="ETF, alternative mutual fund"),1,0)</f>
        <v>0</v>
      </c>
      <c r="BX346" s="16" t="str">
        <f t="shared" si="285"/>
        <v>Pass</v>
      </c>
      <c r="BY346" s="33">
        <f>IF(ISNUMBER(SEARCH("Other",Survey!$AS346)), 1, 0)</f>
        <v>0</v>
      </c>
      <c r="BZ346" s="58" t="b">
        <f>NOT(ISBLANK(Survey!$AT346))</f>
        <v>0</v>
      </c>
      <c r="CA346" s="16" t="str">
        <f t="shared" si="286"/>
        <v>Pass</v>
      </c>
      <c r="CB346" s="114">
        <f>IF(Survey!$BB346=0, 0,1)</f>
        <v>0</v>
      </c>
      <c r="CC346" s="58">
        <f>Survey!$AV346</f>
        <v>0</v>
      </c>
      <c r="CD346" s="58">
        <f>Survey!$BC346+Survey!$BD346+ABS(Survey!$BE346)-ABS(Survey!$BF346)-ABS(Survey!$BG346)-ABS(Survey!$BL346)</f>
        <v>0</v>
      </c>
      <c r="CE346" s="138">
        <f>Survey!BB346+(ABS(Survey!$BH346)-ABS(Survey!$BI346)+ABS(Survey!$BJ346)-ABS(Survey!$BK346))*0.5</f>
        <v>0</v>
      </c>
      <c r="CF346" s="58">
        <f t="shared" si="287"/>
        <v>0</v>
      </c>
      <c r="CG346" s="58">
        <f>IF(AND($CC346&gt;$CF346-0.2,$CC346&lt;$CF346+0.2,ISBLANK(Survey!$AV346)=FALSE),0,1)</f>
        <v>1</v>
      </c>
      <c r="CH346" s="133">
        <f>IF(ISBLANK(Survey!$AW346),1,0)</f>
        <v>1</v>
      </c>
      <c r="CI346" s="16" t="str">
        <f t="shared" si="288"/>
        <v>Pass</v>
      </c>
      <c r="CJ346" s="114">
        <f>IF(Survey!$BB346=0, 0,1)</f>
        <v>0</v>
      </c>
      <c r="CK346" s="58">
        <f>IF(AND(Survey!$AX346&gt;=0,Survey!$AX346&lt;=0.2,Survey!$AX346&lt;&gt;""),0,1)</f>
        <v>1</v>
      </c>
      <c r="CL346" s="114">
        <f>IF(ISBLANK(Survey!$AY346),1,0)</f>
        <v>1</v>
      </c>
      <c r="CM346" s="16" t="str">
        <f t="shared" si="289"/>
        <v>Fail</v>
      </c>
      <c r="CN346" s="133">
        <f>Survey!$AZ346</f>
        <v>0</v>
      </c>
      <c r="CO346" s="16" t="str">
        <f t="shared" si="290"/>
        <v>Pass</v>
      </c>
      <c r="CP346" s="31">
        <f>Survey!$BA346</f>
        <v>0</v>
      </c>
      <c r="CQ346" s="138">
        <f>Survey!$BB346+Survey!$BC346+Survey!$BD346+ABS(Survey!$BE346)-ABS(Survey!$BF346)-ABS(Survey!$BG346)+ABS(Survey!$BH346)-ABS(Survey!$BI346)+ABS(Survey!$BJ346)-ABS(Survey!$BK346)-ABS(Survey!$BL346)+Survey!$BM346</f>
        <v>0</v>
      </c>
      <c r="CR346" s="30">
        <f t="shared" si="291"/>
        <v>0</v>
      </c>
      <c r="CS346" s="17">
        <f t="shared" si="292"/>
        <v>0</v>
      </c>
      <c r="CT346" s="16" t="str">
        <f t="shared" si="293"/>
        <v>Pass</v>
      </c>
      <c r="CU346" s="33" t="b">
        <f>IF(ABS(Survey!$BM346)=0,TRUE,FALSE)</f>
        <v>1</v>
      </c>
      <c r="CV346" s="32" t="b">
        <f>NOT(ISBLANK(Survey!$BN346))</f>
        <v>0</v>
      </c>
      <c r="CW346" t="str">
        <f t="shared" si="294"/>
        <v>Fail</v>
      </c>
      <c r="CX346" s="25">
        <f>Survey!$BA346</f>
        <v>0</v>
      </c>
      <c r="CY346" s="25" cm="1">
        <f t="array" ref="CY346">SUM(SUMIF(Survey!BP346:BW346,{"&gt;0","&lt;0"})*{1,-1})-SUM(SUMIF(Survey!BY346:CF346,{"&gt;0","&lt;0"})*{1,-1})</f>
        <v>0</v>
      </c>
      <c r="CZ346" s="30" t="str">
        <f t="shared" si="295"/>
        <v>No holdings</v>
      </c>
      <c r="DA346">
        <f t="shared" si="296"/>
        <v>0</v>
      </c>
      <c r="DB346" s="16" t="str">
        <f t="shared" si="297"/>
        <v>Fail</v>
      </c>
      <c r="DC346" s="31">
        <f>Survey!$BA346</f>
        <v>0</v>
      </c>
      <c r="DD346" s="31" cm="1">
        <f t="array" ref="DD346">SUM(SUMIF(Survey!CH346:DA346,{"&gt;0","&lt;0"})*{1,-1})-SUM(SUMIF(Survey!DC346:DV346,{"&gt;0","&lt;0"})*{1,-1})</f>
        <v>0</v>
      </c>
      <c r="DE346" s="30" t="str">
        <f t="shared" si="298"/>
        <v>No holdings</v>
      </c>
      <c r="DF346" s="17">
        <f t="shared" si="299"/>
        <v>0</v>
      </c>
      <c r="DG346" s="16" t="str">
        <f t="shared" si="300"/>
        <v>Pass</v>
      </c>
      <c r="DH346" s="33" t="b">
        <f>IF(ABS(Survey!$DA346)=0,TRUE,FALSE)</f>
        <v>1</v>
      </c>
      <c r="DI346" s="32" t="b">
        <f>NOT(ISBLANK(Survey!$DB346))</f>
        <v>0</v>
      </c>
      <c r="DJ346" s="16" t="str">
        <f t="shared" si="301"/>
        <v>Pass</v>
      </c>
      <c r="DK346" s="33" t="b">
        <f>IF(ABS(Survey!$DV346)=0,TRUE,FALSE)</f>
        <v>1</v>
      </c>
      <c r="DL346" s="32" t="b">
        <f>NOT(ISBLANK(Survey!$DW346))</f>
        <v>0</v>
      </c>
      <c r="DM346" t="str">
        <f t="shared" si="302"/>
        <v>Pass</v>
      </c>
      <c r="DN346" s="25" cm="1">
        <f t="array" ref="DN346">SUM(SUMIF(Survey!CW346,{"&gt;0","&lt;0"})*{1,-1})+SUM(SUMIF(Survey!DR346,{"&gt;0","&lt;0"})*{1,-1})</f>
        <v>0</v>
      </c>
      <c r="DO346" s="25">
        <f>SUM(SUMIF(Survey!DY346:EE346,{"&gt;0","&lt;0"})*{1,-1})+SUM(SUMIF(Survey!EG346:EM346,{"&gt;0","&lt;0"})*{1,-1})</f>
        <v>0</v>
      </c>
      <c r="DP346">
        <f t="shared" si="303"/>
        <v>0</v>
      </c>
      <c r="DQ346">
        <f t="shared" si="304"/>
        <v>0</v>
      </c>
      <c r="DR346" s="16" t="str">
        <f t="shared" si="305"/>
        <v>Pass</v>
      </c>
      <c r="DS346" s="33" t="b">
        <f>IF(ABS(Survey!$EE346)=0,TRUE,FALSE)</f>
        <v>1</v>
      </c>
      <c r="DT346" s="32" t="b">
        <f>NOT(ISBLANK(Survey!EF346))</f>
        <v>0</v>
      </c>
      <c r="DU346" s="16" t="str">
        <f t="shared" si="306"/>
        <v>Pass</v>
      </c>
      <c r="DV346" s="33" t="b">
        <f>IF(ABS(Survey!$EM346)=0,TRUE,FALSE)</f>
        <v>1</v>
      </c>
      <c r="DW346" s="32" t="b">
        <f>NOT(ISBLANK(Survey!$EN346))</f>
        <v>0</v>
      </c>
      <c r="DX346" s="16" t="str">
        <f t="shared" si="307"/>
        <v>Fail</v>
      </c>
      <c r="DY346" s="31">
        <f>SUM(SUMIF(Survey!ET346:EV346,{"&gt;0","&lt;0"})*{1,-1})</f>
        <v>0</v>
      </c>
      <c r="DZ346">
        <f t="shared" si="308"/>
        <v>0</v>
      </c>
      <c r="EA346">
        <f t="shared" si="309"/>
        <v>100</v>
      </c>
      <c r="EB346" s="30" t="b">
        <f>IF(OR(Survey!$M346="ETF",Survey!$M346="ETF, alternative mutual fund",Survey!$M346="Closed-end", Survey!$M346="Split share corp"),TRUE,FALSE)</f>
        <v>0</v>
      </c>
      <c r="EC346" s="16" t="str">
        <f t="shared" si="310"/>
        <v>Fail</v>
      </c>
      <c r="ED346" s="31">
        <f>SUM(SUMIF(Survey!EX346:FD346,{"&gt;0","&lt;0"})*{1,-1})</f>
        <v>0</v>
      </c>
      <c r="EE346">
        <f t="shared" si="311"/>
        <v>0</v>
      </c>
      <c r="EF346" s="17">
        <f t="shared" si="312"/>
        <v>100</v>
      </c>
      <c r="EG346" s="16" t="str">
        <f t="shared" si="313"/>
        <v>Fail</v>
      </c>
      <c r="EH346" s="31">
        <f>SUM(SUMIF(Survey!FF346:FL346,{"&gt;0","&lt;0"})*{1,-1})</f>
        <v>0</v>
      </c>
      <c r="EI346">
        <f t="shared" si="314"/>
        <v>0</v>
      </c>
      <c r="EJ346" s="17">
        <f t="shared" si="315"/>
        <v>100</v>
      </c>
    </row>
    <row r="347" spans="1:140">
      <c r="A347">
        <v>347</v>
      </c>
      <c r="B347" t="str">
        <f t="shared" si="263"/>
        <v>Pass</v>
      </c>
      <c r="C347" t="str">
        <f>IF(COUNTBLANK(Survey!B347:FM347)=$C$2, "Pass", "Fail")</f>
        <v>Pass</v>
      </c>
      <c r="D347" s="16" t="str">
        <f t="shared" si="264"/>
        <v>Fail</v>
      </c>
      <c r="E347" t="str">
        <f>IF(OR(ISBLANK(Survey!AL347),COUNTIF(G347:BJ347,"Fail")),"Fail","Pass")</f>
        <v>Fail</v>
      </c>
      <c r="F347" s="265"/>
      <c r="G347" s="16" t="str">
        <f t="shared" si="265"/>
        <v>Fail</v>
      </c>
      <c r="H347" s="139">
        <f>COUNTBLANK(Survey!B347:D347)+COUNTBLANK(Survey!G347)+COUNTBLANK(Survey!I347)+COUNTBLANK(Survey!K347:M347)+COUNTBLANK(Survey!P347:Q347)+COUNTBLANK(Survey!T347:W347)+COUNTBLANK(Survey!Z347:AC347)+COUNTBLANK(Survey!AF347:AG347)+COUNTBLANK(Survey!AK347:AK347)</f>
        <v>21</v>
      </c>
      <c r="I347" t="str">
        <f t="shared" si="266"/>
        <v>Fail</v>
      </c>
      <c r="J347" t="b">
        <f>IF(Survey!E347="No",TRUE,FALSE)</f>
        <v>0</v>
      </c>
      <c r="K347" s="29" cm="1">
        <f t="array" ref="K347">IF(COUNTA(Survey!$E$4:$E$695)=1, 0, SUM(IF(COUNTIF(Survey!$E$4:$E$695, Survey!$E$4:$E$695)=1,1,0)))</f>
        <v>0</v>
      </c>
      <c r="L347" s="29">
        <f>LEN(Survey!E347)</f>
        <v>0</v>
      </c>
      <c r="M347" s="16" t="str">
        <f t="shared" si="267"/>
        <v>Fail</v>
      </c>
      <c r="N347" t="b">
        <f>IF(Survey!F347="No",TRUE,FALSE)</f>
        <v>0</v>
      </c>
      <c r="O347" t="b">
        <f>Survey!F347=Survey!E347</f>
        <v>1</v>
      </c>
      <c r="P347">
        <f>COUNTIF(Survey!$F$4:$F$695,Survey!F347)</f>
        <v>0</v>
      </c>
      <c r="Q347" s="28">
        <f>LEN(Survey!F347)</f>
        <v>0</v>
      </c>
      <c r="R347" s="16" t="str">
        <f t="shared" si="268"/>
        <v>Pass</v>
      </c>
      <c r="S347" s="29">
        <f>MOD((LEN(Survey!H347)+2),11)</f>
        <v>2</v>
      </c>
      <c r="T347">
        <f>COUNTIF(Survey!$H$4:$H$695,Survey!H347)</f>
        <v>0</v>
      </c>
      <c r="U347" s="28" t="str">
        <f>IF(Survey!$L347="Prospectus fund", "Yes", "No")</f>
        <v>No</v>
      </c>
      <c r="V347" s="16" t="str">
        <f t="shared" si="269"/>
        <v>Pass</v>
      </c>
      <c r="W347" s="29">
        <f>MOD((LEN(Survey!J347)+2),11)</f>
        <v>2</v>
      </c>
      <c r="X347">
        <f>COUNTIF(Survey!$J$4:$J$695,Survey!J347)</f>
        <v>0</v>
      </c>
      <c r="Y347" s="30" t="b">
        <f>IF(OR(Survey!$M347="ETF",Survey!$M347="ETF, alternative mutual fund",Survey!$M347="Closed-end", Survey!$M347="Split share corp", Survey!$I347="Yes"),TRUE,FALSE)</f>
        <v>0</v>
      </c>
      <c r="Z347" s="16" t="str">
        <f>IFERROR(IF(AND(OR(AC347=AD347,AD347 = "Either"),NOT(ISBLANK(Survey!K347))),"Pass","Fail"),"Pass")</f>
        <v>Fail</v>
      </c>
      <c r="AA347" s="31" cm="1">
        <f t="array" ref="AA347">SUM(SUMIF(Survey!CH347:DA347,{"&gt;0","&lt;0"})*{1,-1})</f>
        <v>0</v>
      </c>
      <c r="AB347" s="33" cm="1">
        <f t="array" ref="AB347">SUM(SUMIF(Survey!CK347,{"&gt;0","&lt;0"})*{1,-1})+SUM(SUMIF(Survey!CU347,{"&gt;0","&lt;0"})*{1,-1})</f>
        <v>0</v>
      </c>
      <c r="AC347" s="33">
        <f>Survey!K347</f>
        <v>0</v>
      </c>
      <c r="AD347" s="32" t="str">
        <f t="shared" si="270"/>
        <v>Either</v>
      </c>
      <c r="AE347" s="16" t="str">
        <f t="shared" si="271"/>
        <v>Fail</v>
      </c>
      <c r="AF347" s="58" cm="1">
        <f t="array" ref="AF347">SUM(SUMIF(Survey!CH347:DA347,{"&gt;0","&lt;0"})*{1,-1})+SUM(SUMIF(Survey!DC347:DV347,{"&gt;0","&lt;0"})*{1,-1})</f>
        <v>0</v>
      </c>
      <c r="AG347" s="58">
        <f>IFERROR(AF347/(Survey!$BA347),0)</f>
        <v>0</v>
      </c>
      <c r="AH347" s="104" t="b">
        <f>IF(OR(Survey!$M347="Alternative strategy or hedge",Survey!$M347="Private asset",Survey!$L347="Prospectus fund"),TRUE,FALSE)</f>
        <v>0</v>
      </c>
      <c r="AI347" s="104" t="b">
        <f>NOT(ISBLANK(Survey!$M347))</f>
        <v>0</v>
      </c>
      <c r="AJ347" s="16" t="str">
        <f t="shared" si="272"/>
        <v>Fail</v>
      </c>
      <c r="AK347" t="b">
        <f>IF(Survey!W347="No",TRUE,FALSE)</f>
        <v>0</v>
      </c>
      <c r="AL347" s="119">
        <f>MOD((LEN(Survey!W347)+2),22)</f>
        <v>2</v>
      </c>
      <c r="AM347" t="str">
        <f t="shared" si="273"/>
        <v>Pass</v>
      </c>
      <c r="AN347" s="33" t="b">
        <f>NOT(ISNUMBER(SEARCH("Other",Survey!$Q347)))</f>
        <v>1</v>
      </c>
      <c r="AO347" s="32" t="b">
        <f>NOT(ISBLANK(Survey!$R347))</f>
        <v>0</v>
      </c>
      <c r="AP347" s="16" t="str">
        <f t="shared" si="274"/>
        <v>Pass</v>
      </c>
      <c r="AQ347" s="114">
        <f>COUNTBLANK(Survey!$X347)</f>
        <v>1</v>
      </c>
      <c r="AR347" s="58">
        <f>IF(AND(Survey!L347&lt;&gt;"Exempt fund",OR(Survey!$M347="ETF",Survey!$M347="ETF, alternative mutual fund",Survey!$M347="Mutual fund",Survey!$M347="Alternative mutual fund",Survey!$M347="Money market")),1,0)</f>
        <v>0</v>
      </c>
      <c r="AS347" s="16" t="str">
        <f t="shared" si="275"/>
        <v>Pass</v>
      </c>
      <c r="AT347" s="33" t="b">
        <f>NOT(ISNUMBER(SEARCH("Yes",Survey!$AC347)))</f>
        <v>1</v>
      </c>
      <c r="AU347" s="32" t="b">
        <f>IF(COUNTBLANK(Survey!$AD347:$AE347)=0,TRUE, FALSE)</f>
        <v>0</v>
      </c>
      <c r="AV347" s="16" t="str">
        <f t="shared" si="276"/>
        <v>Pass</v>
      </c>
      <c r="AW347" s="33" t="b">
        <f>NOT(ISNUMBER(SEARCH("Yes",Survey!$AF347)))</f>
        <v>1</v>
      </c>
      <c r="AX347" s="32" t="b">
        <f>NOT(ISBLANK(Survey!$AH347))</f>
        <v>0</v>
      </c>
      <c r="AY347" s="16" t="str">
        <f t="shared" si="277"/>
        <v>Pass</v>
      </c>
      <c r="AZ347" s="33" t="b">
        <f>NOT(OR(ISNUMBER(SEARCH("Other",Survey!$AH347)),ISNUMBER(SEARCH("Multiple",Survey!$AH347))))</f>
        <v>1</v>
      </c>
      <c r="BA347" s="32" t="b">
        <f>NOT(ISBLANK(Survey!$AI347))</f>
        <v>0</v>
      </c>
      <c r="BB347" s="16" t="str">
        <f t="shared" si="278"/>
        <v>Fail</v>
      </c>
      <c r="BC347" s="114">
        <f>IF(ABS(Survey!$BA347)&gt;0, 1,0)</f>
        <v>0</v>
      </c>
      <c r="BD347" s="114">
        <f>IF(COUNTBLANK(Survey!$AL347)=0,1,0)</f>
        <v>0</v>
      </c>
      <c r="BE347" s="16" t="str">
        <f t="shared" si="279"/>
        <v>Pass</v>
      </c>
      <c r="BF347" s="114">
        <f>IF(ISBLANK(Survey!$AL347),0,1)</f>
        <v>0</v>
      </c>
      <c r="BG347" s="133">
        <f>COUNTBLANK(Survey!$AM347)</f>
        <v>1</v>
      </c>
      <c r="BH347" s="16" t="str">
        <f t="shared" si="280"/>
        <v>Pass</v>
      </c>
      <c r="BI347" s="114">
        <f>IF(OR(Survey!$AM347="Closed",ISBLANK(Survey!$AM347)),0,1)</f>
        <v>0</v>
      </c>
      <c r="BJ347" s="133">
        <f>IF(ISBLANK(Survey!$AN347),1,0)</f>
        <v>1</v>
      </c>
      <c r="BK347" s="118" t="str">
        <f t="shared" si="281"/>
        <v>Pass</v>
      </c>
      <c r="BL347" s="31" cm="1">
        <f t="array" ref="BL347">SUM(SUMIF(Survey!AO347:AP347,{"&gt;0","&lt;0"})*{1,-1})</f>
        <v>0</v>
      </c>
      <c r="BM347">
        <f t="shared" si="282"/>
        <v>0</v>
      </c>
      <c r="BN347">
        <f t="shared" si="283"/>
        <v>100</v>
      </c>
      <c r="BO347" s="118" t="str">
        <f t="shared" si="284"/>
        <v>Pass</v>
      </c>
      <c r="BP347">
        <f>IF(Survey!AQ347="No",0,1)</f>
        <v>1</v>
      </c>
      <c r="BQ347" s="207">
        <f>MOD((LEN(Survey!AQ347)+2),22)</f>
        <v>2</v>
      </c>
      <c r="BR347">
        <f>IF(Survey!AR347="No",0,1)</f>
        <v>1</v>
      </c>
      <c r="BS347" s="207">
        <f>MOD((LEN(Survey!AR347)+2),22)</f>
        <v>2</v>
      </c>
      <c r="BT347" s="114">
        <f>COUNTBLANK(Survey!$AQ347:$AS347)+COUNTBLANK(Survey!$AU347)</f>
        <v>4</v>
      </c>
      <c r="BU347" s="114">
        <f>IF(Survey!$I347="Yes",1,0)</f>
        <v>0</v>
      </c>
      <c r="BV347" s="114">
        <f>IF(OR(Survey!$M347="Mutual fund",Survey!$M347="Alternative mutual fund",Survey!$M347="Money market"),1,0)</f>
        <v>0</v>
      </c>
      <c r="BW347" s="119">
        <f>IF(OR(Survey!$M347="ETF",Survey!$M347="ETF, alternative mutual fund"),1,0)</f>
        <v>0</v>
      </c>
      <c r="BX347" s="16" t="str">
        <f t="shared" si="285"/>
        <v>Pass</v>
      </c>
      <c r="BY347" s="33">
        <f>IF(ISNUMBER(SEARCH("Other",Survey!$AS347)), 1, 0)</f>
        <v>0</v>
      </c>
      <c r="BZ347" s="58" t="b">
        <f>NOT(ISBLANK(Survey!$AT347))</f>
        <v>0</v>
      </c>
      <c r="CA347" s="16" t="str">
        <f t="shared" si="286"/>
        <v>Pass</v>
      </c>
      <c r="CB347" s="114">
        <f>IF(Survey!$BB347=0, 0,1)</f>
        <v>0</v>
      </c>
      <c r="CC347" s="58">
        <f>Survey!$AV347</f>
        <v>0</v>
      </c>
      <c r="CD347" s="58">
        <f>Survey!$BC347+Survey!$BD347+ABS(Survey!$BE347)-ABS(Survey!$BF347)-ABS(Survey!$BG347)-ABS(Survey!$BL347)</f>
        <v>0</v>
      </c>
      <c r="CE347" s="138">
        <f>Survey!BB347+(ABS(Survey!$BH347)-ABS(Survey!$BI347)+ABS(Survey!$BJ347)-ABS(Survey!$BK347))*0.5</f>
        <v>0</v>
      </c>
      <c r="CF347" s="58">
        <f t="shared" si="287"/>
        <v>0</v>
      </c>
      <c r="CG347" s="58">
        <f>IF(AND($CC347&gt;$CF347-0.2,$CC347&lt;$CF347+0.2,ISBLANK(Survey!$AV347)=FALSE),0,1)</f>
        <v>1</v>
      </c>
      <c r="CH347" s="133">
        <f>IF(ISBLANK(Survey!$AW347),1,0)</f>
        <v>1</v>
      </c>
      <c r="CI347" s="16" t="str">
        <f t="shared" si="288"/>
        <v>Pass</v>
      </c>
      <c r="CJ347" s="114">
        <f>IF(Survey!$BB347=0, 0,1)</f>
        <v>0</v>
      </c>
      <c r="CK347" s="58">
        <f>IF(AND(Survey!$AX347&gt;=0,Survey!$AX347&lt;=0.2,Survey!$AX347&lt;&gt;""),0,1)</f>
        <v>1</v>
      </c>
      <c r="CL347" s="114">
        <f>IF(ISBLANK(Survey!$AY347),1,0)</f>
        <v>1</v>
      </c>
      <c r="CM347" s="16" t="str">
        <f t="shared" si="289"/>
        <v>Fail</v>
      </c>
      <c r="CN347" s="133">
        <f>Survey!$AZ347</f>
        <v>0</v>
      </c>
      <c r="CO347" s="16" t="str">
        <f t="shared" si="290"/>
        <v>Pass</v>
      </c>
      <c r="CP347" s="31">
        <f>Survey!$BA347</f>
        <v>0</v>
      </c>
      <c r="CQ347" s="138">
        <f>Survey!$BB347+Survey!$BC347+Survey!$BD347+ABS(Survey!$BE347)-ABS(Survey!$BF347)-ABS(Survey!$BG347)+ABS(Survey!$BH347)-ABS(Survey!$BI347)+ABS(Survey!$BJ347)-ABS(Survey!$BK347)-ABS(Survey!$BL347)+Survey!$BM347</f>
        <v>0</v>
      </c>
      <c r="CR347" s="30">
        <f t="shared" si="291"/>
        <v>0</v>
      </c>
      <c r="CS347" s="17">
        <f t="shared" si="292"/>
        <v>0</v>
      </c>
      <c r="CT347" s="16" t="str">
        <f t="shared" si="293"/>
        <v>Pass</v>
      </c>
      <c r="CU347" s="33" t="b">
        <f>IF(ABS(Survey!$BM347)=0,TRUE,FALSE)</f>
        <v>1</v>
      </c>
      <c r="CV347" s="32" t="b">
        <f>NOT(ISBLANK(Survey!$BN347))</f>
        <v>0</v>
      </c>
      <c r="CW347" t="str">
        <f t="shared" si="294"/>
        <v>Fail</v>
      </c>
      <c r="CX347" s="25">
        <f>Survey!$BA347</f>
        <v>0</v>
      </c>
      <c r="CY347" s="25" cm="1">
        <f t="array" ref="CY347">SUM(SUMIF(Survey!BP347:BW347,{"&gt;0","&lt;0"})*{1,-1})-SUM(SUMIF(Survey!BY347:CF347,{"&gt;0","&lt;0"})*{1,-1})</f>
        <v>0</v>
      </c>
      <c r="CZ347" s="30" t="str">
        <f t="shared" si="295"/>
        <v>No holdings</v>
      </c>
      <c r="DA347">
        <f t="shared" si="296"/>
        <v>0</v>
      </c>
      <c r="DB347" s="16" t="str">
        <f t="shared" si="297"/>
        <v>Fail</v>
      </c>
      <c r="DC347" s="31">
        <f>Survey!$BA347</f>
        <v>0</v>
      </c>
      <c r="DD347" s="31" cm="1">
        <f t="array" ref="DD347">SUM(SUMIF(Survey!CH347:DA347,{"&gt;0","&lt;0"})*{1,-1})-SUM(SUMIF(Survey!DC347:DV347,{"&gt;0","&lt;0"})*{1,-1})</f>
        <v>0</v>
      </c>
      <c r="DE347" s="30" t="str">
        <f t="shared" si="298"/>
        <v>No holdings</v>
      </c>
      <c r="DF347" s="17">
        <f t="shared" si="299"/>
        <v>0</v>
      </c>
      <c r="DG347" s="16" t="str">
        <f t="shared" si="300"/>
        <v>Pass</v>
      </c>
      <c r="DH347" s="33" t="b">
        <f>IF(ABS(Survey!$DA347)=0,TRUE,FALSE)</f>
        <v>1</v>
      </c>
      <c r="DI347" s="32" t="b">
        <f>NOT(ISBLANK(Survey!$DB347))</f>
        <v>0</v>
      </c>
      <c r="DJ347" s="16" t="str">
        <f t="shared" si="301"/>
        <v>Pass</v>
      </c>
      <c r="DK347" s="33" t="b">
        <f>IF(ABS(Survey!$DV347)=0,TRUE,FALSE)</f>
        <v>1</v>
      </c>
      <c r="DL347" s="32" t="b">
        <f>NOT(ISBLANK(Survey!$DW347))</f>
        <v>0</v>
      </c>
      <c r="DM347" t="str">
        <f t="shared" si="302"/>
        <v>Pass</v>
      </c>
      <c r="DN347" s="25" cm="1">
        <f t="array" ref="DN347">SUM(SUMIF(Survey!CW347,{"&gt;0","&lt;0"})*{1,-1})+SUM(SUMIF(Survey!DR347,{"&gt;0","&lt;0"})*{1,-1})</f>
        <v>0</v>
      </c>
      <c r="DO347" s="25">
        <f>SUM(SUMIF(Survey!DY347:EE347,{"&gt;0","&lt;0"})*{1,-1})+SUM(SUMIF(Survey!EG347:EM347,{"&gt;0","&lt;0"})*{1,-1})</f>
        <v>0</v>
      </c>
      <c r="DP347">
        <f t="shared" si="303"/>
        <v>0</v>
      </c>
      <c r="DQ347">
        <f t="shared" si="304"/>
        <v>0</v>
      </c>
      <c r="DR347" s="16" t="str">
        <f t="shared" si="305"/>
        <v>Pass</v>
      </c>
      <c r="DS347" s="33" t="b">
        <f>IF(ABS(Survey!$EE347)=0,TRUE,FALSE)</f>
        <v>1</v>
      </c>
      <c r="DT347" s="32" t="b">
        <f>NOT(ISBLANK(Survey!EF347))</f>
        <v>0</v>
      </c>
      <c r="DU347" s="16" t="str">
        <f t="shared" si="306"/>
        <v>Pass</v>
      </c>
      <c r="DV347" s="33" t="b">
        <f>IF(ABS(Survey!$EM347)=0,TRUE,FALSE)</f>
        <v>1</v>
      </c>
      <c r="DW347" s="32" t="b">
        <f>NOT(ISBLANK(Survey!$EN347))</f>
        <v>0</v>
      </c>
      <c r="DX347" s="16" t="str">
        <f t="shared" si="307"/>
        <v>Fail</v>
      </c>
      <c r="DY347" s="31">
        <f>SUM(SUMIF(Survey!ET347:EV347,{"&gt;0","&lt;0"})*{1,-1})</f>
        <v>0</v>
      </c>
      <c r="DZ347">
        <f t="shared" si="308"/>
        <v>0</v>
      </c>
      <c r="EA347">
        <f t="shared" si="309"/>
        <v>100</v>
      </c>
      <c r="EB347" s="30" t="b">
        <f>IF(OR(Survey!$M347="ETF",Survey!$M347="ETF, alternative mutual fund",Survey!$M347="Closed-end", Survey!$M347="Split share corp"),TRUE,FALSE)</f>
        <v>0</v>
      </c>
      <c r="EC347" s="16" t="str">
        <f t="shared" si="310"/>
        <v>Fail</v>
      </c>
      <c r="ED347" s="31">
        <f>SUM(SUMIF(Survey!EX347:FD347,{"&gt;0","&lt;0"})*{1,-1})</f>
        <v>0</v>
      </c>
      <c r="EE347">
        <f t="shared" si="311"/>
        <v>0</v>
      </c>
      <c r="EF347" s="17">
        <f t="shared" si="312"/>
        <v>100</v>
      </c>
      <c r="EG347" s="16" t="str">
        <f t="shared" si="313"/>
        <v>Fail</v>
      </c>
      <c r="EH347" s="31">
        <f>SUM(SUMIF(Survey!FF347:FL347,{"&gt;0","&lt;0"})*{1,-1})</f>
        <v>0</v>
      </c>
      <c r="EI347">
        <f t="shared" si="314"/>
        <v>0</v>
      </c>
      <c r="EJ347" s="17">
        <f t="shared" si="315"/>
        <v>100</v>
      </c>
    </row>
    <row r="348" spans="1:140">
      <c r="A348">
        <v>348</v>
      </c>
      <c r="B348" t="str">
        <f t="shared" si="263"/>
        <v>Pass</v>
      </c>
      <c r="C348" t="str">
        <f>IF(COUNTBLANK(Survey!B348:FM348)=$C$2, "Pass", "Fail")</f>
        <v>Pass</v>
      </c>
      <c r="D348" s="16" t="str">
        <f t="shared" si="264"/>
        <v>Fail</v>
      </c>
      <c r="E348" t="str">
        <f>IF(OR(ISBLANK(Survey!AL348),COUNTIF(G348:BJ348,"Fail")),"Fail","Pass")</f>
        <v>Fail</v>
      </c>
      <c r="F348" s="265"/>
      <c r="G348" s="16" t="str">
        <f t="shared" si="265"/>
        <v>Fail</v>
      </c>
      <c r="H348" s="139">
        <f>COUNTBLANK(Survey!B348:D348)+COUNTBLANK(Survey!G348)+COUNTBLANK(Survey!I348)+COUNTBLANK(Survey!K348:M348)+COUNTBLANK(Survey!P348:Q348)+COUNTBLANK(Survey!T348:W348)+COUNTBLANK(Survey!Z348:AC348)+COUNTBLANK(Survey!AF348:AG348)+COUNTBLANK(Survey!AK348:AK348)</f>
        <v>21</v>
      </c>
      <c r="I348" t="str">
        <f t="shared" si="266"/>
        <v>Fail</v>
      </c>
      <c r="J348" t="b">
        <f>IF(Survey!E348="No",TRUE,FALSE)</f>
        <v>0</v>
      </c>
      <c r="K348" s="29" cm="1">
        <f t="array" ref="K348">IF(COUNTA(Survey!$E$4:$E$695)=1, 0, SUM(IF(COUNTIF(Survey!$E$4:$E$695, Survey!$E$4:$E$695)=1,1,0)))</f>
        <v>0</v>
      </c>
      <c r="L348" s="29">
        <f>LEN(Survey!E348)</f>
        <v>0</v>
      </c>
      <c r="M348" s="16" t="str">
        <f t="shared" si="267"/>
        <v>Fail</v>
      </c>
      <c r="N348" t="b">
        <f>IF(Survey!F348="No",TRUE,FALSE)</f>
        <v>0</v>
      </c>
      <c r="O348" t="b">
        <f>Survey!F348=Survey!E348</f>
        <v>1</v>
      </c>
      <c r="P348">
        <f>COUNTIF(Survey!$F$4:$F$695,Survey!F348)</f>
        <v>0</v>
      </c>
      <c r="Q348" s="28">
        <f>LEN(Survey!F348)</f>
        <v>0</v>
      </c>
      <c r="R348" s="16" t="str">
        <f t="shared" si="268"/>
        <v>Pass</v>
      </c>
      <c r="S348" s="29">
        <f>MOD((LEN(Survey!H348)+2),11)</f>
        <v>2</v>
      </c>
      <c r="T348">
        <f>COUNTIF(Survey!$H$4:$H$695,Survey!H348)</f>
        <v>0</v>
      </c>
      <c r="U348" s="28" t="str">
        <f>IF(Survey!$L348="Prospectus fund", "Yes", "No")</f>
        <v>No</v>
      </c>
      <c r="V348" s="16" t="str">
        <f t="shared" si="269"/>
        <v>Pass</v>
      </c>
      <c r="W348" s="29">
        <f>MOD((LEN(Survey!J348)+2),11)</f>
        <v>2</v>
      </c>
      <c r="X348">
        <f>COUNTIF(Survey!$J$4:$J$695,Survey!J348)</f>
        <v>0</v>
      </c>
      <c r="Y348" s="30" t="b">
        <f>IF(OR(Survey!$M348="ETF",Survey!$M348="ETF, alternative mutual fund",Survey!$M348="Closed-end", Survey!$M348="Split share corp", Survey!$I348="Yes"),TRUE,FALSE)</f>
        <v>0</v>
      </c>
      <c r="Z348" s="16" t="str">
        <f>IFERROR(IF(AND(OR(AC348=AD348,AD348 = "Either"),NOT(ISBLANK(Survey!K348))),"Pass","Fail"),"Pass")</f>
        <v>Fail</v>
      </c>
      <c r="AA348" s="31" cm="1">
        <f t="array" ref="AA348">SUM(SUMIF(Survey!CH348:DA348,{"&gt;0","&lt;0"})*{1,-1})</f>
        <v>0</v>
      </c>
      <c r="AB348" s="33" cm="1">
        <f t="array" ref="AB348">SUM(SUMIF(Survey!CK348,{"&gt;0","&lt;0"})*{1,-1})+SUM(SUMIF(Survey!CU348,{"&gt;0","&lt;0"})*{1,-1})</f>
        <v>0</v>
      </c>
      <c r="AC348" s="33">
        <f>Survey!K348</f>
        <v>0</v>
      </c>
      <c r="AD348" s="32" t="str">
        <f t="shared" si="270"/>
        <v>Either</v>
      </c>
      <c r="AE348" s="16" t="str">
        <f t="shared" si="271"/>
        <v>Fail</v>
      </c>
      <c r="AF348" s="58" cm="1">
        <f t="array" ref="AF348">SUM(SUMIF(Survey!CH348:DA348,{"&gt;0","&lt;0"})*{1,-1})+SUM(SUMIF(Survey!DC348:DV348,{"&gt;0","&lt;0"})*{1,-1})</f>
        <v>0</v>
      </c>
      <c r="AG348" s="58">
        <f>IFERROR(AF348/(Survey!$BA348),0)</f>
        <v>0</v>
      </c>
      <c r="AH348" s="104" t="b">
        <f>IF(OR(Survey!$M348="Alternative strategy or hedge",Survey!$M348="Private asset",Survey!$L348="Prospectus fund"),TRUE,FALSE)</f>
        <v>0</v>
      </c>
      <c r="AI348" s="104" t="b">
        <f>NOT(ISBLANK(Survey!$M348))</f>
        <v>0</v>
      </c>
      <c r="AJ348" s="16" t="str">
        <f t="shared" si="272"/>
        <v>Fail</v>
      </c>
      <c r="AK348" t="b">
        <f>IF(Survey!W348="No",TRUE,FALSE)</f>
        <v>0</v>
      </c>
      <c r="AL348" s="119">
        <f>MOD((LEN(Survey!W348)+2),22)</f>
        <v>2</v>
      </c>
      <c r="AM348" t="str">
        <f t="shared" si="273"/>
        <v>Pass</v>
      </c>
      <c r="AN348" s="33" t="b">
        <f>NOT(ISNUMBER(SEARCH("Other",Survey!$Q348)))</f>
        <v>1</v>
      </c>
      <c r="AO348" s="32" t="b">
        <f>NOT(ISBLANK(Survey!$R348))</f>
        <v>0</v>
      </c>
      <c r="AP348" s="16" t="str">
        <f t="shared" si="274"/>
        <v>Pass</v>
      </c>
      <c r="AQ348" s="114">
        <f>COUNTBLANK(Survey!$X348)</f>
        <v>1</v>
      </c>
      <c r="AR348" s="58">
        <f>IF(AND(Survey!L348&lt;&gt;"Exempt fund",OR(Survey!$M348="ETF",Survey!$M348="ETF, alternative mutual fund",Survey!$M348="Mutual fund",Survey!$M348="Alternative mutual fund",Survey!$M348="Money market")),1,0)</f>
        <v>0</v>
      </c>
      <c r="AS348" s="16" t="str">
        <f t="shared" si="275"/>
        <v>Pass</v>
      </c>
      <c r="AT348" s="33" t="b">
        <f>NOT(ISNUMBER(SEARCH("Yes",Survey!$AC348)))</f>
        <v>1</v>
      </c>
      <c r="AU348" s="32" t="b">
        <f>IF(COUNTBLANK(Survey!$AD348:$AE348)=0,TRUE, FALSE)</f>
        <v>0</v>
      </c>
      <c r="AV348" s="16" t="str">
        <f t="shared" si="276"/>
        <v>Pass</v>
      </c>
      <c r="AW348" s="33" t="b">
        <f>NOT(ISNUMBER(SEARCH("Yes",Survey!$AF348)))</f>
        <v>1</v>
      </c>
      <c r="AX348" s="32" t="b">
        <f>NOT(ISBLANK(Survey!$AH348))</f>
        <v>0</v>
      </c>
      <c r="AY348" s="16" t="str">
        <f t="shared" si="277"/>
        <v>Pass</v>
      </c>
      <c r="AZ348" s="33" t="b">
        <f>NOT(OR(ISNUMBER(SEARCH("Other",Survey!$AH348)),ISNUMBER(SEARCH("Multiple",Survey!$AH348))))</f>
        <v>1</v>
      </c>
      <c r="BA348" s="32" t="b">
        <f>NOT(ISBLANK(Survey!$AI348))</f>
        <v>0</v>
      </c>
      <c r="BB348" s="16" t="str">
        <f t="shared" si="278"/>
        <v>Fail</v>
      </c>
      <c r="BC348" s="114">
        <f>IF(ABS(Survey!$BA348)&gt;0, 1,0)</f>
        <v>0</v>
      </c>
      <c r="BD348" s="114">
        <f>IF(COUNTBLANK(Survey!$AL348)=0,1,0)</f>
        <v>0</v>
      </c>
      <c r="BE348" s="16" t="str">
        <f t="shared" si="279"/>
        <v>Pass</v>
      </c>
      <c r="BF348" s="114">
        <f>IF(ISBLANK(Survey!$AL348),0,1)</f>
        <v>0</v>
      </c>
      <c r="BG348" s="133">
        <f>COUNTBLANK(Survey!$AM348)</f>
        <v>1</v>
      </c>
      <c r="BH348" s="16" t="str">
        <f t="shared" si="280"/>
        <v>Pass</v>
      </c>
      <c r="BI348" s="114">
        <f>IF(OR(Survey!$AM348="Closed",ISBLANK(Survey!$AM348)),0,1)</f>
        <v>0</v>
      </c>
      <c r="BJ348" s="133">
        <f>IF(ISBLANK(Survey!$AN348),1,0)</f>
        <v>1</v>
      </c>
      <c r="BK348" s="118" t="str">
        <f t="shared" si="281"/>
        <v>Pass</v>
      </c>
      <c r="BL348" s="31" cm="1">
        <f t="array" ref="BL348">SUM(SUMIF(Survey!AO348:AP348,{"&gt;0","&lt;0"})*{1,-1})</f>
        <v>0</v>
      </c>
      <c r="BM348">
        <f t="shared" si="282"/>
        <v>0</v>
      </c>
      <c r="BN348">
        <f t="shared" si="283"/>
        <v>100</v>
      </c>
      <c r="BO348" s="118" t="str">
        <f t="shared" si="284"/>
        <v>Pass</v>
      </c>
      <c r="BP348">
        <f>IF(Survey!AQ348="No",0,1)</f>
        <v>1</v>
      </c>
      <c r="BQ348" s="207">
        <f>MOD((LEN(Survey!AQ348)+2),22)</f>
        <v>2</v>
      </c>
      <c r="BR348">
        <f>IF(Survey!AR348="No",0,1)</f>
        <v>1</v>
      </c>
      <c r="BS348" s="207">
        <f>MOD((LEN(Survey!AR348)+2),22)</f>
        <v>2</v>
      </c>
      <c r="BT348" s="114">
        <f>COUNTBLANK(Survey!$AQ348:$AS348)+COUNTBLANK(Survey!$AU348)</f>
        <v>4</v>
      </c>
      <c r="BU348" s="114">
        <f>IF(Survey!$I348="Yes",1,0)</f>
        <v>0</v>
      </c>
      <c r="BV348" s="114">
        <f>IF(OR(Survey!$M348="Mutual fund",Survey!$M348="Alternative mutual fund",Survey!$M348="Money market"),1,0)</f>
        <v>0</v>
      </c>
      <c r="BW348" s="119">
        <f>IF(OR(Survey!$M348="ETF",Survey!$M348="ETF, alternative mutual fund"),1,0)</f>
        <v>0</v>
      </c>
      <c r="BX348" s="16" t="str">
        <f t="shared" si="285"/>
        <v>Pass</v>
      </c>
      <c r="BY348" s="33">
        <f>IF(ISNUMBER(SEARCH("Other",Survey!$AS348)), 1, 0)</f>
        <v>0</v>
      </c>
      <c r="BZ348" s="58" t="b">
        <f>NOT(ISBLANK(Survey!$AT348))</f>
        <v>0</v>
      </c>
      <c r="CA348" s="16" t="str">
        <f t="shared" si="286"/>
        <v>Pass</v>
      </c>
      <c r="CB348" s="114">
        <f>IF(Survey!$BB348=0, 0,1)</f>
        <v>0</v>
      </c>
      <c r="CC348" s="58">
        <f>Survey!$AV348</f>
        <v>0</v>
      </c>
      <c r="CD348" s="58">
        <f>Survey!$BC348+Survey!$BD348+ABS(Survey!$BE348)-ABS(Survey!$BF348)-ABS(Survey!$BG348)-ABS(Survey!$BL348)</f>
        <v>0</v>
      </c>
      <c r="CE348" s="138">
        <f>Survey!BB348+(ABS(Survey!$BH348)-ABS(Survey!$BI348)+ABS(Survey!$BJ348)-ABS(Survey!$BK348))*0.5</f>
        <v>0</v>
      </c>
      <c r="CF348" s="58">
        <f t="shared" si="287"/>
        <v>0</v>
      </c>
      <c r="CG348" s="58">
        <f>IF(AND($CC348&gt;$CF348-0.2,$CC348&lt;$CF348+0.2,ISBLANK(Survey!$AV348)=FALSE),0,1)</f>
        <v>1</v>
      </c>
      <c r="CH348" s="133">
        <f>IF(ISBLANK(Survey!$AW348),1,0)</f>
        <v>1</v>
      </c>
      <c r="CI348" s="16" t="str">
        <f t="shared" si="288"/>
        <v>Pass</v>
      </c>
      <c r="CJ348" s="114">
        <f>IF(Survey!$BB348=0, 0,1)</f>
        <v>0</v>
      </c>
      <c r="CK348" s="58">
        <f>IF(AND(Survey!$AX348&gt;=0,Survey!$AX348&lt;=0.2,Survey!$AX348&lt;&gt;""),0,1)</f>
        <v>1</v>
      </c>
      <c r="CL348" s="114">
        <f>IF(ISBLANK(Survey!$AY348),1,0)</f>
        <v>1</v>
      </c>
      <c r="CM348" s="16" t="str">
        <f t="shared" si="289"/>
        <v>Fail</v>
      </c>
      <c r="CN348" s="133">
        <f>Survey!$AZ348</f>
        <v>0</v>
      </c>
      <c r="CO348" s="16" t="str">
        <f t="shared" si="290"/>
        <v>Pass</v>
      </c>
      <c r="CP348" s="31">
        <f>Survey!$BA348</f>
        <v>0</v>
      </c>
      <c r="CQ348" s="138">
        <f>Survey!$BB348+Survey!$BC348+Survey!$BD348+ABS(Survey!$BE348)-ABS(Survey!$BF348)-ABS(Survey!$BG348)+ABS(Survey!$BH348)-ABS(Survey!$BI348)+ABS(Survey!$BJ348)-ABS(Survey!$BK348)-ABS(Survey!$BL348)+Survey!$BM348</f>
        <v>0</v>
      </c>
      <c r="CR348" s="30">
        <f t="shared" si="291"/>
        <v>0</v>
      </c>
      <c r="CS348" s="17">
        <f t="shared" si="292"/>
        <v>0</v>
      </c>
      <c r="CT348" s="16" t="str">
        <f t="shared" si="293"/>
        <v>Pass</v>
      </c>
      <c r="CU348" s="33" t="b">
        <f>IF(ABS(Survey!$BM348)=0,TRUE,FALSE)</f>
        <v>1</v>
      </c>
      <c r="CV348" s="32" t="b">
        <f>NOT(ISBLANK(Survey!$BN348))</f>
        <v>0</v>
      </c>
      <c r="CW348" t="str">
        <f t="shared" si="294"/>
        <v>Fail</v>
      </c>
      <c r="CX348" s="25">
        <f>Survey!$BA348</f>
        <v>0</v>
      </c>
      <c r="CY348" s="25" cm="1">
        <f t="array" ref="CY348">SUM(SUMIF(Survey!BP348:BW348,{"&gt;0","&lt;0"})*{1,-1})-SUM(SUMIF(Survey!BY348:CF348,{"&gt;0","&lt;0"})*{1,-1})</f>
        <v>0</v>
      </c>
      <c r="CZ348" s="30" t="str">
        <f t="shared" si="295"/>
        <v>No holdings</v>
      </c>
      <c r="DA348">
        <f t="shared" si="296"/>
        <v>0</v>
      </c>
      <c r="DB348" s="16" t="str">
        <f t="shared" si="297"/>
        <v>Fail</v>
      </c>
      <c r="DC348" s="31">
        <f>Survey!$BA348</f>
        <v>0</v>
      </c>
      <c r="DD348" s="31" cm="1">
        <f t="array" ref="DD348">SUM(SUMIF(Survey!CH348:DA348,{"&gt;0","&lt;0"})*{1,-1})-SUM(SUMIF(Survey!DC348:DV348,{"&gt;0","&lt;0"})*{1,-1})</f>
        <v>0</v>
      </c>
      <c r="DE348" s="30" t="str">
        <f t="shared" si="298"/>
        <v>No holdings</v>
      </c>
      <c r="DF348" s="17">
        <f t="shared" si="299"/>
        <v>0</v>
      </c>
      <c r="DG348" s="16" t="str">
        <f t="shared" si="300"/>
        <v>Pass</v>
      </c>
      <c r="DH348" s="33" t="b">
        <f>IF(ABS(Survey!$DA348)=0,TRUE,FALSE)</f>
        <v>1</v>
      </c>
      <c r="DI348" s="32" t="b">
        <f>NOT(ISBLANK(Survey!$DB348))</f>
        <v>0</v>
      </c>
      <c r="DJ348" s="16" t="str">
        <f t="shared" si="301"/>
        <v>Pass</v>
      </c>
      <c r="DK348" s="33" t="b">
        <f>IF(ABS(Survey!$DV348)=0,TRUE,FALSE)</f>
        <v>1</v>
      </c>
      <c r="DL348" s="32" t="b">
        <f>NOT(ISBLANK(Survey!$DW348))</f>
        <v>0</v>
      </c>
      <c r="DM348" t="str">
        <f t="shared" si="302"/>
        <v>Pass</v>
      </c>
      <c r="DN348" s="25" cm="1">
        <f t="array" ref="DN348">SUM(SUMIF(Survey!CW348,{"&gt;0","&lt;0"})*{1,-1})+SUM(SUMIF(Survey!DR348,{"&gt;0","&lt;0"})*{1,-1})</f>
        <v>0</v>
      </c>
      <c r="DO348" s="25">
        <f>SUM(SUMIF(Survey!DY348:EE348,{"&gt;0","&lt;0"})*{1,-1})+SUM(SUMIF(Survey!EG348:EM348,{"&gt;0","&lt;0"})*{1,-1})</f>
        <v>0</v>
      </c>
      <c r="DP348">
        <f t="shared" si="303"/>
        <v>0</v>
      </c>
      <c r="DQ348">
        <f t="shared" si="304"/>
        <v>0</v>
      </c>
      <c r="DR348" s="16" t="str">
        <f t="shared" si="305"/>
        <v>Pass</v>
      </c>
      <c r="DS348" s="33" t="b">
        <f>IF(ABS(Survey!$EE348)=0,TRUE,FALSE)</f>
        <v>1</v>
      </c>
      <c r="DT348" s="32" t="b">
        <f>NOT(ISBLANK(Survey!EF348))</f>
        <v>0</v>
      </c>
      <c r="DU348" s="16" t="str">
        <f t="shared" si="306"/>
        <v>Pass</v>
      </c>
      <c r="DV348" s="33" t="b">
        <f>IF(ABS(Survey!$EM348)=0,TRUE,FALSE)</f>
        <v>1</v>
      </c>
      <c r="DW348" s="32" t="b">
        <f>NOT(ISBLANK(Survey!$EN348))</f>
        <v>0</v>
      </c>
      <c r="DX348" s="16" t="str">
        <f t="shared" si="307"/>
        <v>Fail</v>
      </c>
      <c r="DY348" s="31">
        <f>SUM(SUMIF(Survey!ET348:EV348,{"&gt;0","&lt;0"})*{1,-1})</f>
        <v>0</v>
      </c>
      <c r="DZ348">
        <f t="shared" si="308"/>
        <v>0</v>
      </c>
      <c r="EA348">
        <f t="shared" si="309"/>
        <v>100</v>
      </c>
      <c r="EB348" s="30" t="b">
        <f>IF(OR(Survey!$M348="ETF",Survey!$M348="ETF, alternative mutual fund",Survey!$M348="Closed-end", Survey!$M348="Split share corp"),TRUE,FALSE)</f>
        <v>0</v>
      </c>
      <c r="EC348" s="16" t="str">
        <f t="shared" si="310"/>
        <v>Fail</v>
      </c>
      <c r="ED348" s="31">
        <f>SUM(SUMIF(Survey!EX348:FD348,{"&gt;0","&lt;0"})*{1,-1})</f>
        <v>0</v>
      </c>
      <c r="EE348">
        <f t="shared" si="311"/>
        <v>0</v>
      </c>
      <c r="EF348" s="17">
        <f t="shared" si="312"/>
        <v>100</v>
      </c>
      <c r="EG348" s="16" t="str">
        <f t="shared" si="313"/>
        <v>Fail</v>
      </c>
      <c r="EH348" s="31">
        <f>SUM(SUMIF(Survey!FF348:FL348,{"&gt;0","&lt;0"})*{1,-1})</f>
        <v>0</v>
      </c>
      <c r="EI348">
        <f t="shared" si="314"/>
        <v>0</v>
      </c>
      <c r="EJ348" s="17">
        <f t="shared" si="315"/>
        <v>100</v>
      </c>
    </row>
    <row r="349" spans="1:140">
      <c r="A349">
        <v>349</v>
      </c>
      <c r="B349" t="str">
        <f t="shared" si="263"/>
        <v>Pass</v>
      </c>
      <c r="C349" t="str">
        <f>IF(COUNTBLANK(Survey!B349:FM349)=$C$2, "Pass", "Fail")</f>
        <v>Pass</v>
      </c>
      <c r="D349" s="16" t="str">
        <f t="shared" si="264"/>
        <v>Fail</v>
      </c>
      <c r="E349" t="str">
        <f>IF(OR(ISBLANK(Survey!AL349),COUNTIF(G349:BJ349,"Fail")),"Fail","Pass")</f>
        <v>Fail</v>
      </c>
      <c r="F349" s="265"/>
      <c r="G349" s="16" t="str">
        <f t="shared" si="265"/>
        <v>Fail</v>
      </c>
      <c r="H349" s="139">
        <f>COUNTBLANK(Survey!B349:D349)+COUNTBLANK(Survey!G349)+COUNTBLANK(Survey!I349)+COUNTBLANK(Survey!K349:M349)+COUNTBLANK(Survey!P349:Q349)+COUNTBLANK(Survey!T349:W349)+COUNTBLANK(Survey!Z349:AC349)+COUNTBLANK(Survey!AF349:AG349)+COUNTBLANK(Survey!AK349:AK349)</f>
        <v>21</v>
      </c>
      <c r="I349" t="str">
        <f t="shared" si="266"/>
        <v>Fail</v>
      </c>
      <c r="J349" t="b">
        <f>IF(Survey!E349="No",TRUE,FALSE)</f>
        <v>0</v>
      </c>
      <c r="K349" s="29" cm="1">
        <f t="array" ref="K349">IF(COUNTA(Survey!$E$4:$E$695)=1, 0, SUM(IF(COUNTIF(Survey!$E$4:$E$695, Survey!$E$4:$E$695)=1,1,0)))</f>
        <v>0</v>
      </c>
      <c r="L349" s="29">
        <f>LEN(Survey!E349)</f>
        <v>0</v>
      </c>
      <c r="M349" s="16" t="str">
        <f t="shared" si="267"/>
        <v>Fail</v>
      </c>
      <c r="N349" t="b">
        <f>IF(Survey!F349="No",TRUE,FALSE)</f>
        <v>0</v>
      </c>
      <c r="O349" t="b">
        <f>Survey!F349=Survey!E349</f>
        <v>1</v>
      </c>
      <c r="P349">
        <f>COUNTIF(Survey!$F$4:$F$695,Survey!F349)</f>
        <v>0</v>
      </c>
      <c r="Q349" s="28">
        <f>LEN(Survey!F349)</f>
        <v>0</v>
      </c>
      <c r="R349" s="16" t="str">
        <f t="shared" si="268"/>
        <v>Pass</v>
      </c>
      <c r="S349" s="29">
        <f>MOD((LEN(Survey!H349)+2),11)</f>
        <v>2</v>
      </c>
      <c r="T349">
        <f>COUNTIF(Survey!$H$4:$H$695,Survey!H349)</f>
        <v>0</v>
      </c>
      <c r="U349" s="28" t="str">
        <f>IF(Survey!$L349="Prospectus fund", "Yes", "No")</f>
        <v>No</v>
      </c>
      <c r="V349" s="16" t="str">
        <f t="shared" si="269"/>
        <v>Pass</v>
      </c>
      <c r="W349" s="29">
        <f>MOD((LEN(Survey!J349)+2),11)</f>
        <v>2</v>
      </c>
      <c r="X349">
        <f>COUNTIF(Survey!$J$4:$J$695,Survey!J349)</f>
        <v>0</v>
      </c>
      <c r="Y349" s="30" t="b">
        <f>IF(OR(Survey!$M349="ETF",Survey!$M349="ETF, alternative mutual fund",Survey!$M349="Closed-end", Survey!$M349="Split share corp", Survey!$I349="Yes"),TRUE,FALSE)</f>
        <v>0</v>
      </c>
      <c r="Z349" s="16" t="str">
        <f>IFERROR(IF(AND(OR(AC349=AD349,AD349 = "Either"),NOT(ISBLANK(Survey!K349))),"Pass","Fail"),"Pass")</f>
        <v>Fail</v>
      </c>
      <c r="AA349" s="31" cm="1">
        <f t="array" ref="AA349">SUM(SUMIF(Survey!CH349:DA349,{"&gt;0","&lt;0"})*{1,-1})</f>
        <v>0</v>
      </c>
      <c r="AB349" s="33" cm="1">
        <f t="array" ref="AB349">SUM(SUMIF(Survey!CK349,{"&gt;0","&lt;0"})*{1,-1})+SUM(SUMIF(Survey!CU349,{"&gt;0","&lt;0"})*{1,-1})</f>
        <v>0</v>
      </c>
      <c r="AC349" s="33">
        <f>Survey!K349</f>
        <v>0</v>
      </c>
      <c r="AD349" s="32" t="str">
        <f t="shared" si="270"/>
        <v>Either</v>
      </c>
      <c r="AE349" s="16" t="str">
        <f t="shared" si="271"/>
        <v>Fail</v>
      </c>
      <c r="AF349" s="58" cm="1">
        <f t="array" ref="AF349">SUM(SUMIF(Survey!CH349:DA349,{"&gt;0","&lt;0"})*{1,-1})+SUM(SUMIF(Survey!DC349:DV349,{"&gt;0","&lt;0"})*{1,-1})</f>
        <v>0</v>
      </c>
      <c r="AG349" s="58">
        <f>IFERROR(AF349/(Survey!$BA349),0)</f>
        <v>0</v>
      </c>
      <c r="AH349" s="104" t="b">
        <f>IF(OR(Survey!$M349="Alternative strategy or hedge",Survey!$M349="Private asset",Survey!$L349="Prospectus fund"),TRUE,FALSE)</f>
        <v>0</v>
      </c>
      <c r="AI349" s="104" t="b">
        <f>NOT(ISBLANK(Survey!$M349))</f>
        <v>0</v>
      </c>
      <c r="AJ349" s="16" t="str">
        <f t="shared" si="272"/>
        <v>Fail</v>
      </c>
      <c r="AK349" t="b">
        <f>IF(Survey!W349="No",TRUE,FALSE)</f>
        <v>0</v>
      </c>
      <c r="AL349" s="119">
        <f>MOD((LEN(Survey!W349)+2),22)</f>
        <v>2</v>
      </c>
      <c r="AM349" t="str">
        <f t="shared" si="273"/>
        <v>Pass</v>
      </c>
      <c r="AN349" s="33" t="b">
        <f>NOT(ISNUMBER(SEARCH("Other",Survey!$Q349)))</f>
        <v>1</v>
      </c>
      <c r="AO349" s="32" t="b">
        <f>NOT(ISBLANK(Survey!$R349))</f>
        <v>0</v>
      </c>
      <c r="AP349" s="16" t="str">
        <f t="shared" si="274"/>
        <v>Pass</v>
      </c>
      <c r="AQ349" s="114">
        <f>COUNTBLANK(Survey!$X349)</f>
        <v>1</v>
      </c>
      <c r="AR349" s="58">
        <f>IF(AND(Survey!L349&lt;&gt;"Exempt fund",OR(Survey!$M349="ETF",Survey!$M349="ETF, alternative mutual fund",Survey!$M349="Mutual fund",Survey!$M349="Alternative mutual fund",Survey!$M349="Money market")),1,0)</f>
        <v>0</v>
      </c>
      <c r="AS349" s="16" t="str">
        <f t="shared" si="275"/>
        <v>Pass</v>
      </c>
      <c r="AT349" s="33" t="b">
        <f>NOT(ISNUMBER(SEARCH("Yes",Survey!$AC349)))</f>
        <v>1</v>
      </c>
      <c r="AU349" s="32" t="b">
        <f>IF(COUNTBLANK(Survey!$AD349:$AE349)=0,TRUE, FALSE)</f>
        <v>0</v>
      </c>
      <c r="AV349" s="16" t="str">
        <f t="shared" si="276"/>
        <v>Pass</v>
      </c>
      <c r="AW349" s="33" t="b">
        <f>NOT(ISNUMBER(SEARCH("Yes",Survey!$AF349)))</f>
        <v>1</v>
      </c>
      <c r="AX349" s="32" t="b">
        <f>NOT(ISBLANK(Survey!$AH349))</f>
        <v>0</v>
      </c>
      <c r="AY349" s="16" t="str">
        <f t="shared" si="277"/>
        <v>Pass</v>
      </c>
      <c r="AZ349" s="33" t="b">
        <f>NOT(OR(ISNUMBER(SEARCH("Other",Survey!$AH349)),ISNUMBER(SEARCH("Multiple",Survey!$AH349))))</f>
        <v>1</v>
      </c>
      <c r="BA349" s="32" t="b">
        <f>NOT(ISBLANK(Survey!$AI349))</f>
        <v>0</v>
      </c>
      <c r="BB349" s="16" t="str">
        <f t="shared" si="278"/>
        <v>Fail</v>
      </c>
      <c r="BC349" s="114">
        <f>IF(ABS(Survey!$BA349)&gt;0, 1,0)</f>
        <v>0</v>
      </c>
      <c r="BD349" s="114">
        <f>IF(COUNTBLANK(Survey!$AL349)=0,1,0)</f>
        <v>0</v>
      </c>
      <c r="BE349" s="16" t="str">
        <f t="shared" si="279"/>
        <v>Pass</v>
      </c>
      <c r="BF349" s="114">
        <f>IF(ISBLANK(Survey!$AL349),0,1)</f>
        <v>0</v>
      </c>
      <c r="BG349" s="133">
        <f>COUNTBLANK(Survey!$AM349)</f>
        <v>1</v>
      </c>
      <c r="BH349" s="16" t="str">
        <f t="shared" si="280"/>
        <v>Pass</v>
      </c>
      <c r="BI349" s="114">
        <f>IF(OR(Survey!$AM349="Closed",ISBLANK(Survey!$AM349)),0,1)</f>
        <v>0</v>
      </c>
      <c r="BJ349" s="133">
        <f>IF(ISBLANK(Survey!$AN349),1,0)</f>
        <v>1</v>
      </c>
      <c r="BK349" s="118" t="str">
        <f t="shared" si="281"/>
        <v>Pass</v>
      </c>
      <c r="BL349" s="31" cm="1">
        <f t="array" ref="BL349">SUM(SUMIF(Survey!AO349:AP349,{"&gt;0","&lt;0"})*{1,-1})</f>
        <v>0</v>
      </c>
      <c r="BM349">
        <f t="shared" si="282"/>
        <v>0</v>
      </c>
      <c r="BN349">
        <f t="shared" si="283"/>
        <v>100</v>
      </c>
      <c r="BO349" s="118" t="str">
        <f t="shared" si="284"/>
        <v>Pass</v>
      </c>
      <c r="BP349">
        <f>IF(Survey!AQ349="No",0,1)</f>
        <v>1</v>
      </c>
      <c r="BQ349" s="207">
        <f>MOD((LEN(Survey!AQ349)+2),22)</f>
        <v>2</v>
      </c>
      <c r="BR349">
        <f>IF(Survey!AR349="No",0,1)</f>
        <v>1</v>
      </c>
      <c r="BS349" s="207">
        <f>MOD((LEN(Survey!AR349)+2),22)</f>
        <v>2</v>
      </c>
      <c r="BT349" s="114">
        <f>COUNTBLANK(Survey!$AQ349:$AS349)+COUNTBLANK(Survey!$AU349)</f>
        <v>4</v>
      </c>
      <c r="BU349" s="114">
        <f>IF(Survey!$I349="Yes",1,0)</f>
        <v>0</v>
      </c>
      <c r="BV349" s="114">
        <f>IF(OR(Survey!$M349="Mutual fund",Survey!$M349="Alternative mutual fund",Survey!$M349="Money market"),1,0)</f>
        <v>0</v>
      </c>
      <c r="BW349" s="119">
        <f>IF(OR(Survey!$M349="ETF",Survey!$M349="ETF, alternative mutual fund"),1,0)</f>
        <v>0</v>
      </c>
      <c r="BX349" s="16" t="str">
        <f t="shared" si="285"/>
        <v>Pass</v>
      </c>
      <c r="BY349" s="33">
        <f>IF(ISNUMBER(SEARCH("Other",Survey!$AS349)), 1, 0)</f>
        <v>0</v>
      </c>
      <c r="BZ349" s="58" t="b">
        <f>NOT(ISBLANK(Survey!$AT349))</f>
        <v>0</v>
      </c>
      <c r="CA349" s="16" t="str">
        <f t="shared" si="286"/>
        <v>Pass</v>
      </c>
      <c r="CB349" s="114">
        <f>IF(Survey!$BB349=0, 0,1)</f>
        <v>0</v>
      </c>
      <c r="CC349" s="58">
        <f>Survey!$AV349</f>
        <v>0</v>
      </c>
      <c r="CD349" s="58">
        <f>Survey!$BC349+Survey!$BD349+ABS(Survey!$BE349)-ABS(Survey!$BF349)-ABS(Survey!$BG349)-ABS(Survey!$BL349)</f>
        <v>0</v>
      </c>
      <c r="CE349" s="138">
        <f>Survey!BB349+(ABS(Survey!$BH349)-ABS(Survey!$BI349)+ABS(Survey!$BJ349)-ABS(Survey!$BK349))*0.5</f>
        <v>0</v>
      </c>
      <c r="CF349" s="58">
        <f t="shared" si="287"/>
        <v>0</v>
      </c>
      <c r="CG349" s="58">
        <f>IF(AND($CC349&gt;$CF349-0.2,$CC349&lt;$CF349+0.2,ISBLANK(Survey!$AV349)=FALSE),0,1)</f>
        <v>1</v>
      </c>
      <c r="CH349" s="133">
        <f>IF(ISBLANK(Survey!$AW349),1,0)</f>
        <v>1</v>
      </c>
      <c r="CI349" s="16" t="str">
        <f t="shared" si="288"/>
        <v>Pass</v>
      </c>
      <c r="CJ349" s="114">
        <f>IF(Survey!$BB349=0, 0,1)</f>
        <v>0</v>
      </c>
      <c r="CK349" s="58">
        <f>IF(AND(Survey!$AX349&gt;=0,Survey!$AX349&lt;=0.2,Survey!$AX349&lt;&gt;""),0,1)</f>
        <v>1</v>
      </c>
      <c r="CL349" s="114">
        <f>IF(ISBLANK(Survey!$AY349),1,0)</f>
        <v>1</v>
      </c>
      <c r="CM349" s="16" t="str">
        <f t="shared" si="289"/>
        <v>Fail</v>
      </c>
      <c r="CN349" s="133">
        <f>Survey!$AZ349</f>
        <v>0</v>
      </c>
      <c r="CO349" s="16" t="str">
        <f t="shared" si="290"/>
        <v>Pass</v>
      </c>
      <c r="CP349" s="31">
        <f>Survey!$BA349</f>
        <v>0</v>
      </c>
      <c r="CQ349" s="138">
        <f>Survey!$BB349+Survey!$BC349+Survey!$BD349+ABS(Survey!$BE349)-ABS(Survey!$BF349)-ABS(Survey!$BG349)+ABS(Survey!$BH349)-ABS(Survey!$BI349)+ABS(Survey!$BJ349)-ABS(Survey!$BK349)-ABS(Survey!$BL349)+Survey!$BM349</f>
        <v>0</v>
      </c>
      <c r="CR349" s="30">
        <f t="shared" si="291"/>
        <v>0</v>
      </c>
      <c r="CS349" s="17">
        <f t="shared" si="292"/>
        <v>0</v>
      </c>
      <c r="CT349" s="16" t="str">
        <f t="shared" si="293"/>
        <v>Pass</v>
      </c>
      <c r="CU349" s="33" t="b">
        <f>IF(ABS(Survey!$BM349)=0,TRUE,FALSE)</f>
        <v>1</v>
      </c>
      <c r="CV349" s="32" t="b">
        <f>NOT(ISBLANK(Survey!$BN349))</f>
        <v>0</v>
      </c>
      <c r="CW349" t="str">
        <f t="shared" si="294"/>
        <v>Fail</v>
      </c>
      <c r="CX349" s="25">
        <f>Survey!$BA349</f>
        <v>0</v>
      </c>
      <c r="CY349" s="25" cm="1">
        <f t="array" ref="CY349">SUM(SUMIF(Survey!BP349:BW349,{"&gt;0","&lt;0"})*{1,-1})-SUM(SUMIF(Survey!BY349:CF349,{"&gt;0","&lt;0"})*{1,-1})</f>
        <v>0</v>
      </c>
      <c r="CZ349" s="30" t="str">
        <f t="shared" si="295"/>
        <v>No holdings</v>
      </c>
      <c r="DA349">
        <f t="shared" si="296"/>
        <v>0</v>
      </c>
      <c r="DB349" s="16" t="str">
        <f t="shared" si="297"/>
        <v>Fail</v>
      </c>
      <c r="DC349" s="31">
        <f>Survey!$BA349</f>
        <v>0</v>
      </c>
      <c r="DD349" s="31" cm="1">
        <f t="array" ref="DD349">SUM(SUMIF(Survey!CH349:DA349,{"&gt;0","&lt;0"})*{1,-1})-SUM(SUMIF(Survey!DC349:DV349,{"&gt;0","&lt;0"})*{1,-1})</f>
        <v>0</v>
      </c>
      <c r="DE349" s="30" t="str">
        <f t="shared" si="298"/>
        <v>No holdings</v>
      </c>
      <c r="DF349" s="17">
        <f t="shared" si="299"/>
        <v>0</v>
      </c>
      <c r="DG349" s="16" t="str">
        <f t="shared" si="300"/>
        <v>Pass</v>
      </c>
      <c r="DH349" s="33" t="b">
        <f>IF(ABS(Survey!$DA349)=0,TRUE,FALSE)</f>
        <v>1</v>
      </c>
      <c r="DI349" s="32" t="b">
        <f>NOT(ISBLANK(Survey!$DB349))</f>
        <v>0</v>
      </c>
      <c r="DJ349" s="16" t="str">
        <f t="shared" si="301"/>
        <v>Pass</v>
      </c>
      <c r="DK349" s="33" t="b">
        <f>IF(ABS(Survey!$DV349)=0,TRUE,FALSE)</f>
        <v>1</v>
      </c>
      <c r="DL349" s="32" t="b">
        <f>NOT(ISBLANK(Survey!$DW349))</f>
        <v>0</v>
      </c>
      <c r="DM349" t="str">
        <f t="shared" si="302"/>
        <v>Pass</v>
      </c>
      <c r="DN349" s="25" cm="1">
        <f t="array" ref="DN349">SUM(SUMIF(Survey!CW349,{"&gt;0","&lt;0"})*{1,-1})+SUM(SUMIF(Survey!DR349,{"&gt;0","&lt;0"})*{1,-1})</f>
        <v>0</v>
      </c>
      <c r="DO349" s="25">
        <f>SUM(SUMIF(Survey!DY349:EE349,{"&gt;0","&lt;0"})*{1,-1})+SUM(SUMIF(Survey!EG349:EM349,{"&gt;0","&lt;0"})*{1,-1})</f>
        <v>0</v>
      </c>
      <c r="DP349">
        <f t="shared" si="303"/>
        <v>0</v>
      </c>
      <c r="DQ349">
        <f t="shared" si="304"/>
        <v>0</v>
      </c>
      <c r="DR349" s="16" t="str">
        <f t="shared" si="305"/>
        <v>Pass</v>
      </c>
      <c r="DS349" s="33" t="b">
        <f>IF(ABS(Survey!$EE349)=0,TRUE,FALSE)</f>
        <v>1</v>
      </c>
      <c r="DT349" s="32" t="b">
        <f>NOT(ISBLANK(Survey!EF349))</f>
        <v>0</v>
      </c>
      <c r="DU349" s="16" t="str">
        <f t="shared" si="306"/>
        <v>Pass</v>
      </c>
      <c r="DV349" s="33" t="b">
        <f>IF(ABS(Survey!$EM349)=0,TRUE,FALSE)</f>
        <v>1</v>
      </c>
      <c r="DW349" s="32" t="b">
        <f>NOT(ISBLANK(Survey!$EN349))</f>
        <v>0</v>
      </c>
      <c r="DX349" s="16" t="str">
        <f t="shared" si="307"/>
        <v>Fail</v>
      </c>
      <c r="DY349" s="31">
        <f>SUM(SUMIF(Survey!ET349:EV349,{"&gt;0","&lt;0"})*{1,-1})</f>
        <v>0</v>
      </c>
      <c r="DZ349">
        <f t="shared" si="308"/>
        <v>0</v>
      </c>
      <c r="EA349">
        <f t="shared" si="309"/>
        <v>100</v>
      </c>
      <c r="EB349" s="30" t="b">
        <f>IF(OR(Survey!$M349="ETF",Survey!$M349="ETF, alternative mutual fund",Survey!$M349="Closed-end", Survey!$M349="Split share corp"),TRUE,FALSE)</f>
        <v>0</v>
      </c>
      <c r="EC349" s="16" t="str">
        <f t="shared" si="310"/>
        <v>Fail</v>
      </c>
      <c r="ED349" s="31">
        <f>SUM(SUMIF(Survey!EX349:FD349,{"&gt;0","&lt;0"})*{1,-1})</f>
        <v>0</v>
      </c>
      <c r="EE349">
        <f t="shared" si="311"/>
        <v>0</v>
      </c>
      <c r="EF349" s="17">
        <f t="shared" si="312"/>
        <v>100</v>
      </c>
      <c r="EG349" s="16" t="str">
        <f t="shared" si="313"/>
        <v>Fail</v>
      </c>
      <c r="EH349" s="31">
        <f>SUM(SUMIF(Survey!FF349:FL349,{"&gt;0","&lt;0"})*{1,-1})</f>
        <v>0</v>
      </c>
      <c r="EI349">
        <f t="shared" si="314"/>
        <v>0</v>
      </c>
      <c r="EJ349" s="17">
        <f t="shared" si="315"/>
        <v>100</v>
      </c>
    </row>
    <row r="350" spans="1:140">
      <c r="A350">
        <v>350</v>
      </c>
      <c r="B350" t="str">
        <f t="shared" si="263"/>
        <v>Pass</v>
      </c>
      <c r="C350" t="str">
        <f>IF(COUNTBLANK(Survey!B350:FM350)=$C$2, "Pass", "Fail")</f>
        <v>Pass</v>
      </c>
      <c r="D350" s="16" t="str">
        <f t="shared" si="264"/>
        <v>Fail</v>
      </c>
      <c r="E350" t="str">
        <f>IF(OR(ISBLANK(Survey!AL350),COUNTIF(G350:BJ350,"Fail")),"Fail","Pass")</f>
        <v>Fail</v>
      </c>
      <c r="F350" s="265"/>
      <c r="G350" s="16" t="str">
        <f t="shared" si="265"/>
        <v>Fail</v>
      </c>
      <c r="H350" s="139">
        <f>COUNTBLANK(Survey!B350:D350)+COUNTBLANK(Survey!G350)+COUNTBLANK(Survey!I350)+COUNTBLANK(Survey!K350:M350)+COUNTBLANK(Survey!P350:Q350)+COUNTBLANK(Survey!T350:W350)+COUNTBLANK(Survey!Z350:AC350)+COUNTBLANK(Survey!AF350:AG350)+COUNTBLANK(Survey!AK350:AK350)</f>
        <v>21</v>
      </c>
      <c r="I350" t="str">
        <f t="shared" si="266"/>
        <v>Fail</v>
      </c>
      <c r="J350" t="b">
        <f>IF(Survey!E350="No",TRUE,FALSE)</f>
        <v>0</v>
      </c>
      <c r="K350" s="29" cm="1">
        <f t="array" ref="K350">IF(COUNTA(Survey!$E$4:$E$695)=1, 0, SUM(IF(COUNTIF(Survey!$E$4:$E$695, Survey!$E$4:$E$695)=1,1,0)))</f>
        <v>0</v>
      </c>
      <c r="L350" s="29">
        <f>LEN(Survey!E350)</f>
        <v>0</v>
      </c>
      <c r="M350" s="16" t="str">
        <f t="shared" si="267"/>
        <v>Fail</v>
      </c>
      <c r="N350" t="b">
        <f>IF(Survey!F350="No",TRUE,FALSE)</f>
        <v>0</v>
      </c>
      <c r="O350" t="b">
        <f>Survey!F350=Survey!E350</f>
        <v>1</v>
      </c>
      <c r="P350">
        <f>COUNTIF(Survey!$F$4:$F$695,Survey!F350)</f>
        <v>0</v>
      </c>
      <c r="Q350" s="28">
        <f>LEN(Survey!F350)</f>
        <v>0</v>
      </c>
      <c r="R350" s="16" t="str">
        <f t="shared" si="268"/>
        <v>Pass</v>
      </c>
      <c r="S350" s="29">
        <f>MOD((LEN(Survey!H350)+2),11)</f>
        <v>2</v>
      </c>
      <c r="T350">
        <f>COUNTIF(Survey!$H$4:$H$695,Survey!H350)</f>
        <v>0</v>
      </c>
      <c r="U350" s="28" t="str">
        <f>IF(Survey!$L350="Prospectus fund", "Yes", "No")</f>
        <v>No</v>
      </c>
      <c r="V350" s="16" t="str">
        <f t="shared" si="269"/>
        <v>Pass</v>
      </c>
      <c r="W350" s="29">
        <f>MOD((LEN(Survey!J350)+2),11)</f>
        <v>2</v>
      </c>
      <c r="X350">
        <f>COUNTIF(Survey!$J$4:$J$695,Survey!J350)</f>
        <v>0</v>
      </c>
      <c r="Y350" s="30" t="b">
        <f>IF(OR(Survey!$M350="ETF",Survey!$M350="ETF, alternative mutual fund",Survey!$M350="Closed-end", Survey!$M350="Split share corp", Survey!$I350="Yes"),TRUE,FALSE)</f>
        <v>0</v>
      </c>
      <c r="Z350" s="16" t="str">
        <f>IFERROR(IF(AND(OR(AC350=AD350,AD350 = "Either"),NOT(ISBLANK(Survey!K350))),"Pass","Fail"),"Pass")</f>
        <v>Fail</v>
      </c>
      <c r="AA350" s="31" cm="1">
        <f t="array" ref="AA350">SUM(SUMIF(Survey!CH350:DA350,{"&gt;0","&lt;0"})*{1,-1})</f>
        <v>0</v>
      </c>
      <c r="AB350" s="33" cm="1">
        <f t="array" ref="AB350">SUM(SUMIF(Survey!CK350,{"&gt;0","&lt;0"})*{1,-1})+SUM(SUMIF(Survey!CU350,{"&gt;0","&lt;0"})*{1,-1})</f>
        <v>0</v>
      </c>
      <c r="AC350" s="33">
        <f>Survey!K350</f>
        <v>0</v>
      </c>
      <c r="AD350" s="32" t="str">
        <f t="shared" si="270"/>
        <v>Either</v>
      </c>
      <c r="AE350" s="16" t="str">
        <f t="shared" si="271"/>
        <v>Fail</v>
      </c>
      <c r="AF350" s="58" cm="1">
        <f t="array" ref="AF350">SUM(SUMIF(Survey!CH350:DA350,{"&gt;0","&lt;0"})*{1,-1})+SUM(SUMIF(Survey!DC350:DV350,{"&gt;0","&lt;0"})*{1,-1})</f>
        <v>0</v>
      </c>
      <c r="AG350" s="58">
        <f>IFERROR(AF350/(Survey!$BA350),0)</f>
        <v>0</v>
      </c>
      <c r="AH350" s="104" t="b">
        <f>IF(OR(Survey!$M350="Alternative strategy or hedge",Survey!$M350="Private asset",Survey!$L350="Prospectus fund"),TRUE,FALSE)</f>
        <v>0</v>
      </c>
      <c r="AI350" s="104" t="b">
        <f>NOT(ISBLANK(Survey!$M350))</f>
        <v>0</v>
      </c>
      <c r="AJ350" s="16" t="str">
        <f t="shared" si="272"/>
        <v>Fail</v>
      </c>
      <c r="AK350" t="b">
        <f>IF(Survey!W350="No",TRUE,FALSE)</f>
        <v>0</v>
      </c>
      <c r="AL350" s="119">
        <f>MOD((LEN(Survey!W350)+2),22)</f>
        <v>2</v>
      </c>
      <c r="AM350" t="str">
        <f t="shared" si="273"/>
        <v>Pass</v>
      </c>
      <c r="AN350" s="33" t="b">
        <f>NOT(ISNUMBER(SEARCH("Other",Survey!$Q350)))</f>
        <v>1</v>
      </c>
      <c r="AO350" s="32" t="b">
        <f>NOT(ISBLANK(Survey!$R350))</f>
        <v>0</v>
      </c>
      <c r="AP350" s="16" t="str">
        <f t="shared" si="274"/>
        <v>Pass</v>
      </c>
      <c r="AQ350" s="114">
        <f>COUNTBLANK(Survey!$X350)</f>
        <v>1</v>
      </c>
      <c r="AR350" s="58">
        <f>IF(AND(Survey!L350&lt;&gt;"Exempt fund",OR(Survey!$M350="ETF",Survey!$M350="ETF, alternative mutual fund",Survey!$M350="Mutual fund",Survey!$M350="Alternative mutual fund",Survey!$M350="Money market")),1,0)</f>
        <v>0</v>
      </c>
      <c r="AS350" s="16" t="str">
        <f t="shared" si="275"/>
        <v>Pass</v>
      </c>
      <c r="AT350" s="33" t="b">
        <f>NOT(ISNUMBER(SEARCH("Yes",Survey!$AC350)))</f>
        <v>1</v>
      </c>
      <c r="AU350" s="32" t="b">
        <f>IF(COUNTBLANK(Survey!$AD350:$AE350)=0,TRUE, FALSE)</f>
        <v>0</v>
      </c>
      <c r="AV350" s="16" t="str">
        <f t="shared" si="276"/>
        <v>Pass</v>
      </c>
      <c r="AW350" s="33" t="b">
        <f>NOT(ISNUMBER(SEARCH("Yes",Survey!$AF350)))</f>
        <v>1</v>
      </c>
      <c r="AX350" s="32" t="b">
        <f>NOT(ISBLANK(Survey!$AH350))</f>
        <v>0</v>
      </c>
      <c r="AY350" s="16" t="str">
        <f t="shared" si="277"/>
        <v>Pass</v>
      </c>
      <c r="AZ350" s="33" t="b">
        <f>NOT(OR(ISNUMBER(SEARCH("Other",Survey!$AH350)),ISNUMBER(SEARCH("Multiple",Survey!$AH350))))</f>
        <v>1</v>
      </c>
      <c r="BA350" s="32" t="b">
        <f>NOT(ISBLANK(Survey!$AI350))</f>
        <v>0</v>
      </c>
      <c r="BB350" s="16" t="str">
        <f t="shared" si="278"/>
        <v>Fail</v>
      </c>
      <c r="BC350" s="114">
        <f>IF(ABS(Survey!$BA350)&gt;0, 1,0)</f>
        <v>0</v>
      </c>
      <c r="BD350" s="114">
        <f>IF(COUNTBLANK(Survey!$AL350)=0,1,0)</f>
        <v>0</v>
      </c>
      <c r="BE350" s="16" t="str">
        <f t="shared" si="279"/>
        <v>Pass</v>
      </c>
      <c r="BF350" s="114">
        <f>IF(ISBLANK(Survey!$AL350),0,1)</f>
        <v>0</v>
      </c>
      <c r="BG350" s="133">
        <f>COUNTBLANK(Survey!$AM350)</f>
        <v>1</v>
      </c>
      <c r="BH350" s="16" t="str">
        <f t="shared" si="280"/>
        <v>Pass</v>
      </c>
      <c r="BI350" s="114">
        <f>IF(OR(Survey!$AM350="Closed",ISBLANK(Survey!$AM350)),0,1)</f>
        <v>0</v>
      </c>
      <c r="BJ350" s="133">
        <f>IF(ISBLANK(Survey!$AN350),1,0)</f>
        <v>1</v>
      </c>
      <c r="BK350" s="118" t="str">
        <f t="shared" si="281"/>
        <v>Pass</v>
      </c>
      <c r="BL350" s="31" cm="1">
        <f t="array" ref="BL350">SUM(SUMIF(Survey!AO350:AP350,{"&gt;0","&lt;0"})*{1,-1})</f>
        <v>0</v>
      </c>
      <c r="BM350">
        <f t="shared" si="282"/>
        <v>0</v>
      </c>
      <c r="BN350">
        <f t="shared" si="283"/>
        <v>100</v>
      </c>
      <c r="BO350" s="118" t="str">
        <f t="shared" si="284"/>
        <v>Pass</v>
      </c>
      <c r="BP350">
        <f>IF(Survey!AQ350="No",0,1)</f>
        <v>1</v>
      </c>
      <c r="BQ350" s="207">
        <f>MOD((LEN(Survey!AQ350)+2),22)</f>
        <v>2</v>
      </c>
      <c r="BR350">
        <f>IF(Survey!AR350="No",0,1)</f>
        <v>1</v>
      </c>
      <c r="BS350" s="207">
        <f>MOD((LEN(Survey!AR350)+2),22)</f>
        <v>2</v>
      </c>
      <c r="BT350" s="114">
        <f>COUNTBLANK(Survey!$AQ350:$AS350)+COUNTBLANK(Survey!$AU350)</f>
        <v>4</v>
      </c>
      <c r="BU350" s="114">
        <f>IF(Survey!$I350="Yes",1,0)</f>
        <v>0</v>
      </c>
      <c r="BV350" s="114">
        <f>IF(OR(Survey!$M350="Mutual fund",Survey!$M350="Alternative mutual fund",Survey!$M350="Money market"),1,0)</f>
        <v>0</v>
      </c>
      <c r="BW350" s="119">
        <f>IF(OR(Survey!$M350="ETF",Survey!$M350="ETF, alternative mutual fund"),1,0)</f>
        <v>0</v>
      </c>
      <c r="BX350" s="16" t="str">
        <f t="shared" si="285"/>
        <v>Pass</v>
      </c>
      <c r="BY350" s="33">
        <f>IF(ISNUMBER(SEARCH("Other",Survey!$AS350)), 1, 0)</f>
        <v>0</v>
      </c>
      <c r="BZ350" s="58" t="b">
        <f>NOT(ISBLANK(Survey!$AT350))</f>
        <v>0</v>
      </c>
      <c r="CA350" s="16" t="str">
        <f t="shared" si="286"/>
        <v>Pass</v>
      </c>
      <c r="CB350" s="114">
        <f>IF(Survey!$BB350=0, 0,1)</f>
        <v>0</v>
      </c>
      <c r="CC350" s="58">
        <f>Survey!$AV350</f>
        <v>0</v>
      </c>
      <c r="CD350" s="58">
        <f>Survey!$BC350+Survey!$BD350+ABS(Survey!$BE350)-ABS(Survey!$BF350)-ABS(Survey!$BG350)-ABS(Survey!$BL350)</f>
        <v>0</v>
      </c>
      <c r="CE350" s="138">
        <f>Survey!BB350+(ABS(Survey!$BH350)-ABS(Survey!$BI350)+ABS(Survey!$BJ350)-ABS(Survey!$BK350))*0.5</f>
        <v>0</v>
      </c>
      <c r="CF350" s="58">
        <f t="shared" si="287"/>
        <v>0</v>
      </c>
      <c r="CG350" s="58">
        <f>IF(AND($CC350&gt;$CF350-0.2,$CC350&lt;$CF350+0.2,ISBLANK(Survey!$AV350)=FALSE),0,1)</f>
        <v>1</v>
      </c>
      <c r="CH350" s="133">
        <f>IF(ISBLANK(Survey!$AW350),1,0)</f>
        <v>1</v>
      </c>
      <c r="CI350" s="16" t="str">
        <f t="shared" si="288"/>
        <v>Pass</v>
      </c>
      <c r="CJ350" s="114">
        <f>IF(Survey!$BB350=0, 0,1)</f>
        <v>0</v>
      </c>
      <c r="CK350" s="58">
        <f>IF(AND(Survey!$AX350&gt;=0,Survey!$AX350&lt;=0.2,Survey!$AX350&lt;&gt;""),0,1)</f>
        <v>1</v>
      </c>
      <c r="CL350" s="114">
        <f>IF(ISBLANK(Survey!$AY350),1,0)</f>
        <v>1</v>
      </c>
      <c r="CM350" s="16" t="str">
        <f t="shared" si="289"/>
        <v>Fail</v>
      </c>
      <c r="CN350" s="133">
        <f>Survey!$AZ350</f>
        <v>0</v>
      </c>
      <c r="CO350" s="16" t="str">
        <f t="shared" si="290"/>
        <v>Pass</v>
      </c>
      <c r="CP350" s="31">
        <f>Survey!$BA350</f>
        <v>0</v>
      </c>
      <c r="CQ350" s="138">
        <f>Survey!$BB350+Survey!$BC350+Survey!$BD350+ABS(Survey!$BE350)-ABS(Survey!$BF350)-ABS(Survey!$BG350)+ABS(Survey!$BH350)-ABS(Survey!$BI350)+ABS(Survey!$BJ350)-ABS(Survey!$BK350)-ABS(Survey!$BL350)+Survey!$BM350</f>
        <v>0</v>
      </c>
      <c r="CR350" s="30">
        <f t="shared" si="291"/>
        <v>0</v>
      </c>
      <c r="CS350" s="17">
        <f t="shared" si="292"/>
        <v>0</v>
      </c>
      <c r="CT350" s="16" t="str">
        <f t="shared" si="293"/>
        <v>Pass</v>
      </c>
      <c r="CU350" s="33" t="b">
        <f>IF(ABS(Survey!$BM350)=0,TRUE,FALSE)</f>
        <v>1</v>
      </c>
      <c r="CV350" s="32" t="b">
        <f>NOT(ISBLANK(Survey!$BN350))</f>
        <v>0</v>
      </c>
      <c r="CW350" t="str">
        <f t="shared" si="294"/>
        <v>Fail</v>
      </c>
      <c r="CX350" s="25">
        <f>Survey!$BA350</f>
        <v>0</v>
      </c>
      <c r="CY350" s="25" cm="1">
        <f t="array" ref="CY350">SUM(SUMIF(Survey!BP350:BW350,{"&gt;0","&lt;0"})*{1,-1})-SUM(SUMIF(Survey!BY350:CF350,{"&gt;0","&lt;0"})*{1,-1})</f>
        <v>0</v>
      </c>
      <c r="CZ350" s="30" t="str">
        <f t="shared" si="295"/>
        <v>No holdings</v>
      </c>
      <c r="DA350">
        <f t="shared" si="296"/>
        <v>0</v>
      </c>
      <c r="DB350" s="16" t="str">
        <f t="shared" si="297"/>
        <v>Fail</v>
      </c>
      <c r="DC350" s="31">
        <f>Survey!$BA350</f>
        <v>0</v>
      </c>
      <c r="DD350" s="31" cm="1">
        <f t="array" ref="DD350">SUM(SUMIF(Survey!CH350:DA350,{"&gt;0","&lt;0"})*{1,-1})-SUM(SUMIF(Survey!DC350:DV350,{"&gt;0","&lt;0"})*{1,-1})</f>
        <v>0</v>
      </c>
      <c r="DE350" s="30" t="str">
        <f t="shared" si="298"/>
        <v>No holdings</v>
      </c>
      <c r="DF350" s="17">
        <f t="shared" si="299"/>
        <v>0</v>
      </c>
      <c r="DG350" s="16" t="str">
        <f t="shared" si="300"/>
        <v>Pass</v>
      </c>
      <c r="DH350" s="33" t="b">
        <f>IF(ABS(Survey!$DA350)=0,TRUE,FALSE)</f>
        <v>1</v>
      </c>
      <c r="DI350" s="32" t="b">
        <f>NOT(ISBLANK(Survey!$DB350))</f>
        <v>0</v>
      </c>
      <c r="DJ350" s="16" t="str">
        <f t="shared" si="301"/>
        <v>Pass</v>
      </c>
      <c r="DK350" s="33" t="b">
        <f>IF(ABS(Survey!$DV350)=0,TRUE,FALSE)</f>
        <v>1</v>
      </c>
      <c r="DL350" s="32" t="b">
        <f>NOT(ISBLANK(Survey!$DW350))</f>
        <v>0</v>
      </c>
      <c r="DM350" t="str">
        <f t="shared" si="302"/>
        <v>Pass</v>
      </c>
      <c r="DN350" s="25" cm="1">
        <f t="array" ref="DN350">SUM(SUMIF(Survey!CW350,{"&gt;0","&lt;0"})*{1,-1})+SUM(SUMIF(Survey!DR350,{"&gt;0","&lt;0"})*{1,-1})</f>
        <v>0</v>
      </c>
      <c r="DO350" s="25">
        <f>SUM(SUMIF(Survey!DY350:EE350,{"&gt;0","&lt;0"})*{1,-1})+SUM(SUMIF(Survey!EG350:EM350,{"&gt;0","&lt;0"})*{1,-1})</f>
        <v>0</v>
      </c>
      <c r="DP350">
        <f t="shared" si="303"/>
        <v>0</v>
      </c>
      <c r="DQ350">
        <f t="shared" si="304"/>
        <v>0</v>
      </c>
      <c r="DR350" s="16" t="str">
        <f t="shared" si="305"/>
        <v>Pass</v>
      </c>
      <c r="DS350" s="33" t="b">
        <f>IF(ABS(Survey!$EE350)=0,TRUE,FALSE)</f>
        <v>1</v>
      </c>
      <c r="DT350" s="32" t="b">
        <f>NOT(ISBLANK(Survey!EF350))</f>
        <v>0</v>
      </c>
      <c r="DU350" s="16" t="str">
        <f t="shared" si="306"/>
        <v>Pass</v>
      </c>
      <c r="DV350" s="33" t="b">
        <f>IF(ABS(Survey!$EM350)=0,TRUE,FALSE)</f>
        <v>1</v>
      </c>
      <c r="DW350" s="32" t="b">
        <f>NOT(ISBLANK(Survey!$EN350))</f>
        <v>0</v>
      </c>
      <c r="DX350" s="16" t="str">
        <f t="shared" si="307"/>
        <v>Fail</v>
      </c>
      <c r="DY350" s="31">
        <f>SUM(SUMIF(Survey!ET350:EV350,{"&gt;0","&lt;0"})*{1,-1})</f>
        <v>0</v>
      </c>
      <c r="DZ350">
        <f t="shared" si="308"/>
        <v>0</v>
      </c>
      <c r="EA350">
        <f t="shared" si="309"/>
        <v>100</v>
      </c>
      <c r="EB350" s="30" t="b">
        <f>IF(OR(Survey!$M350="ETF",Survey!$M350="ETF, alternative mutual fund",Survey!$M350="Closed-end", Survey!$M350="Split share corp"),TRUE,FALSE)</f>
        <v>0</v>
      </c>
      <c r="EC350" s="16" t="str">
        <f t="shared" si="310"/>
        <v>Fail</v>
      </c>
      <c r="ED350" s="31">
        <f>SUM(SUMIF(Survey!EX350:FD350,{"&gt;0","&lt;0"})*{1,-1})</f>
        <v>0</v>
      </c>
      <c r="EE350">
        <f t="shared" si="311"/>
        <v>0</v>
      </c>
      <c r="EF350" s="17">
        <f t="shared" si="312"/>
        <v>100</v>
      </c>
      <c r="EG350" s="16" t="str">
        <f t="shared" si="313"/>
        <v>Fail</v>
      </c>
      <c r="EH350" s="31">
        <f>SUM(SUMIF(Survey!FF350:FL350,{"&gt;0","&lt;0"})*{1,-1})</f>
        <v>0</v>
      </c>
      <c r="EI350">
        <f t="shared" si="314"/>
        <v>0</v>
      </c>
      <c r="EJ350" s="17">
        <f t="shared" si="315"/>
        <v>100</v>
      </c>
    </row>
    <row r="351" spans="1:140">
      <c r="A351">
        <v>351</v>
      </c>
      <c r="B351" t="str">
        <f t="shared" si="263"/>
        <v>Pass</v>
      </c>
      <c r="C351" t="str">
        <f>IF(COUNTBLANK(Survey!B351:FM351)=$C$2, "Pass", "Fail")</f>
        <v>Pass</v>
      </c>
      <c r="D351" s="16" t="str">
        <f t="shared" si="264"/>
        <v>Fail</v>
      </c>
      <c r="E351" t="str">
        <f>IF(OR(ISBLANK(Survey!AL351),COUNTIF(G351:BJ351,"Fail")),"Fail","Pass")</f>
        <v>Fail</v>
      </c>
      <c r="F351" s="265"/>
      <c r="G351" s="16" t="str">
        <f t="shared" si="265"/>
        <v>Fail</v>
      </c>
      <c r="H351" s="139">
        <f>COUNTBLANK(Survey!B351:D351)+COUNTBLANK(Survey!G351)+COUNTBLANK(Survey!I351)+COUNTBLANK(Survey!K351:M351)+COUNTBLANK(Survey!P351:Q351)+COUNTBLANK(Survey!T351:W351)+COUNTBLANK(Survey!Z351:AC351)+COUNTBLANK(Survey!AF351:AG351)+COUNTBLANK(Survey!AK351:AK351)</f>
        <v>21</v>
      </c>
      <c r="I351" t="str">
        <f t="shared" si="266"/>
        <v>Fail</v>
      </c>
      <c r="J351" t="b">
        <f>IF(Survey!E351="No",TRUE,FALSE)</f>
        <v>0</v>
      </c>
      <c r="K351" s="29" cm="1">
        <f t="array" ref="K351">IF(COUNTA(Survey!$E$4:$E$695)=1, 0, SUM(IF(COUNTIF(Survey!$E$4:$E$695, Survey!$E$4:$E$695)=1,1,0)))</f>
        <v>0</v>
      </c>
      <c r="L351" s="29">
        <f>LEN(Survey!E351)</f>
        <v>0</v>
      </c>
      <c r="M351" s="16" t="str">
        <f t="shared" si="267"/>
        <v>Fail</v>
      </c>
      <c r="N351" t="b">
        <f>IF(Survey!F351="No",TRUE,FALSE)</f>
        <v>0</v>
      </c>
      <c r="O351" t="b">
        <f>Survey!F351=Survey!E351</f>
        <v>1</v>
      </c>
      <c r="P351">
        <f>COUNTIF(Survey!$F$4:$F$695,Survey!F351)</f>
        <v>0</v>
      </c>
      <c r="Q351" s="28">
        <f>LEN(Survey!F351)</f>
        <v>0</v>
      </c>
      <c r="R351" s="16" t="str">
        <f t="shared" si="268"/>
        <v>Pass</v>
      </c>
      <c r="S351" s="29">
        <f>MOD((LEN(Survey!H351)+2),11)</f>
        <v>2</v>
      </c>
      <c r="T351">
        <f>COUNTIF(Survey!$H$4:$H$695,Survey!H351)</f>
        <v>0</v>
      </c>
      <c r="U351" s="28" t="str">
        <f>IF(Survey!$L351="Prospectus fund", "Yes", "No")</f>
        <v>No</v>
      </c>
      <c r="V351" s="16" t="str">
        <f t="shared" si="269"/>
        <v>Pass</v>
      </c>
      <c r="W351" s="29">
        <f>MOD((LEN(Survey!J351)+2),11)</f>
        <v>2</v>
      </c>
      <c r="X351">
        <f>COUNTIF(Survey!$J$4:$J$695,Survey!J351)</f>
        <v>0</v>
      </c>
      <c r="Y351" s="30" t="b">
        <f>IF(OR(Survey!$M351="ETF",Survey!$M351="ETF, alternative mutual fund",Survey!$M351="Closed-end", Survey!$M351="Split share corp", Survey!$I351="Yes"),TRUE,FALSE)</f>
        <v>0</v>
      </c>
      <c r="Z351" s="16" t="str">
        <f>IFERROR(IF(AND(OR(AC351=AD351,AD351 = "Either"),NOT(ISBLANK(Survey!K351))),"Pass","Fail"),"Pass")</f>
        <v>Fail</v>
      </c>
      <c r="AA351" s="31" cm="1">
        <f t="array" ref="AA351">SUM(SUMIF(Survey!CH351:DA351,{"&gt;0","&lt;0"})*{1,-1})</f>
        <v>0</v>
      </c>
      <c r="AB351" s="33" cm="1">
        <f t="array" ref="AB351">SUM(SUMIF(Survey!CK351,{"&gt;0","&lt;0"})*{1,-1})+SUM(SUMIF(Survey!CU351,{"&gt;0","&lt;0"})*{1,-1})</f>
        <v>0</v>
      </c>
      <c r="AC351" s="33">
        <f>Survey!K351</f>
        <v>0</v>
      </c>
      <c r="AD351" s="32" t="str">
        <f t="shared" si="270"/>
        <v>Either</v>
      </c>
      <c r="AE351" s="16" t="str">
        <f t="shared" si="271"/>
        <v>Fail</v>
      </c>
      <c r="AF351" s="58" cm="1">
        <f t="array" ref="AF351">SUM(SUMIF(Survey!CH351:DA351,{"&gt;0","&lt;0"})*{1,-1})+SUM(SUMIF(Survey!DC351:DV351,{"&gt;0","&lt;0"})*{1,-1})</f>
        <v>0</v>
      </c>
      <c r="AG351" s="58">
        <f>IFERROR(AF351/(Survey!$BA351),0)</f>
        <v>0</v>
      </c>
      <c r="AH351" s="104" t="b">
        <f>IF(OR(Survey!$M351="Alternative strategy or hedge",Survey!$M351="Private asset",Survey!$L351="Prospectus fund"),TRUE,FALSE)</f>
        <v>0</v>
      </c>
      <c r="AI351" s="104" t="b">
        <f>NOT(ISBLANK(Survey!$M351))</f>
        <v>0</v>
      </c>
      <c r="AJ351" s="16" t="str">
        <f t="shared" si="272"/>
        <v>Fail</v>
      </c>
      <c r="AK351" t="b">
        <f>IF(Survey!W351="No",TRUE,FALSE)</f>
        <v>0</v>
      </c>
      <c r="AL351" s="119">
        <f>MOD((LEN(Survey!W351)+2),22)</f>
        <v>2</v>
      </c>
      <c r="AM351" t="str">
        <f t="shared" si="273"/>
        <v>Pass</v>
      </c>
      <c r="AN351" s="33" t="b">
        <f>NOT(ISNUMBER(SEARCH("Other",Survey!$Q351)))</f>
        <v>1</v>
      </c>
      <c r="AO351" s="32" t="b">
        <f>NOT(ISBLANK(Survey!$R351))</f>
        <v>0</v>
      </c>
      <c r="AP351" s="16" t="str">
        <f t="shared" si="274"/>
        <v>Pass</v>
      </c>
      <c r="AQ351" s="114">
        <f>COUNTBLANK(Survey!$X351)</f>
        <v>1</v>
      </c>
      <c r="AR351" s="58">
        <f>IF(AND(Survey!L351&lt;&gt;"Exempt fund",OR(Survey!$M351="ETF",Survey!$M351="ETF, alternative mutual fund",Survey!$M351="Mutual fund",Survey!$M351="Alternative mutual fund",Survey!$M351="Money market")),1,0)</f>
        <v>0</v>
      </c>
      <c r="AS351" s="16" t="str">
        <f t="shared" si="275"/>
        <v>Pass</v>
      </c>
      <c r="AT351" s="33" t="b">
        <f>NOT(ISNUMBER(SEARCH("Yes",Survey!$AC351)))</f>
        <v>1</v>
      </c>
      <c r="AU351" s="32" t="b">
        <f>IF(COUNTBLANK(Survey!$AD351:$AE351)=0,TRUE, FALSE)</f>
        <v>0</v>
      </c>
      <c r="AV351" s="16" t="str">
        <f t="shared" si="276"/>
        <v>Pass</v>
      </c>
      <c r="AW351" s="33" t="b">
        <f>NOT(ISNUMBER(SEARCH("Yes",Survey!$AF351)))</f>
        <v>1</v>
      </c>
      <c r="AX351" s="32" t="b">
        <f>NOT(ISBLANK(Survey!$AH351))</f>
        <v>0</v>
      </c>
      <c r="AY351" s="16" t="str">
        <f t="shared" si="277"/>
        <v>Pass</v>
      </c>
      <c r="AZ351" s="33" t="b">
        <f>NOT(OR(ISNUMBER(SEARCH("Other",Survey!$AH351)),ISNUMBER(SEARCH("Multiple",Survey!$AH351))))</f>
        <v>1</v>
      </c>
      <c r="BA351" s="32" t="b">
        <f>NOT(ISBLANK(Survey!$AI351))</f>
        <v>0</v>
      </c>
      <c r="BB351" s="16" t="str">
        <f t="shared" si="278"/>
        <v>Fail</v>
      </c>
      <c r="BC351" s="114">
        <f>IF(ABS(Survey!$BA351)&gt;0, 1,0)</f>
        <v>0</v>
      </c>
      <c r="BD351" s="114">
        <f>IF(COUNTBLANK(Survey!$AL351)=0,1,0)</f>
        <v>0</v>
      </c>
      <c r="BE351" s="16" t="str">
        <f t="shared" si="279"/>
        <v>Pass</v>
      </c>
      <c r="BF351" s="114">
        <f>IF(ISBLANK(Survey!$AL351),0,1)</f>
        <v>0</v>
      </c>
      <c r="BG351" s="133">
        <f>COUNTBLANK(Survey!$AM351)</f>
        <v>1</v>
      </c>
      <c r="BH351" s="16" t="str">
        <f t="shared" si="280"/>
        <v>Pass</v>
      </c>
      <c r="BI351" s="114">
        <f>IF(OR(Survey!$AM351="Closed",ISBLANK(Survey!$AM351)),0,1)</f>
        <v>0</v>
      </c>
      <c r="BJ351" s="133">
        <f>IF(ISBLANK(Survey!$AN351),1,0)</f>
        <v>1</v>
      </c>
      <c r="BK351" s="118" t="str">
        <f t="shared" si="281"/>
        <v>Pass</v>
      </c>
      <c r="BL351" s="31" cm="1">
        <f t="array" ref="BL351">SUM(SUMIF(Survey!AO351:AP351,{"&gt;0","&lt;0"})*{1,-1})</f>
        <v>0</v>
      </c>
      <c r="BM351">
        <f t="shared" si="282"/>
        <v>0</v>
      </c>
      <c r="BN351">
        <f t="shared" si="283"/>
        <v>100</v>
      </c>
      <c r="BO351" s="118" t="str">
        <f t="shared" si="284"/>
        <v>Pass</v>
      </c>
      <c r="BP351">
        <f>IF(Survey!AQ351="No",0,1)</f>
        <v>1</v>
      </c>
      <c r="BQ351" s="207">
        <f>MOD((LEN(Survey!AQ351)+2),22)</f>
        <v>2</v>
      </c>
      <c r="BR351">
        <f>IF(Survey!AR351="No",0,1)</f>
        <v>1</v>
      </c>
      <c r="BS351" s="207">
        <f>MOD((LEN(Survey!AR351)+2),22)</f>
        <v>2</v>
      </c>
      <c r="BT351" s="114">
        <f>COUNTBLANK(Survey!$AQ351:$AS351)+COUNTBLANK(Survey!$AU351)</f>
        <v>4</v>
      </c>
      <c r="BU351" s="114">
        <f>IF(Survey!$I351="Yes",1,0)</f>
        <v>0</v>
      </c>
      <c r="BV351" s="114">
        <f>IF(OR(Survey!$M351="Mutual fund",Survey!$M351="Alternative mutual fund",Survey!$M351="Money market"),1,0)</f>
        <v>0</v>
      </c>
      <c r="BW351" s="119">
        <f>IF(OR(Survey!$M351="ETF",Survey!$M351="ETF, alternative mutual fund"),1,0)</f>
        <v>0</v>
      </c>
      <c r="BX351" s="16" t="str">
        <f t="shared" si="285"/>
        <v>Pass</v>
      </c>
      <c r="BY351" s="33">
        <f>IF(ISNUMBER(SEARCH("Other",Survey!$AS351)), 1, 0)</f>
        <v>0</v>
      </c>
      <c r="BZ351" s="58" t="b">
        <f>NOT(ISBLANK(Survey!$AT351))</f>
        <v>0</v>
      </c>
      <c r="CA351" s="16" t="str">
        <f t="shared" si="286"/>
        <v>Pass</v>
      </c>
      <c r="CB351" s="114">
        <f>IF(Survey!$BB351=0, 0,1)</f>
        <v>0</v>
      </c>
      <c r="CC351" s="58">
        <f>Survey!$AV351</f>
        <v>0</v>
      </c>
      <c r="CD351" s="58">
        <f>Survey!$BC351+Survey!$BD351+ABS(Survey!$BE351)-ABS(Survey!$BF351)-ABS(Survey!$BG351)-ABS(Survey!$BL351)</f>
        <v>0</v>
      </c>
      <c r="CE351" s="138">
        <f>Survey!BB351+(ABS(Survey!$BH351)-ABS(Survey!$BI351)+ABS(Survey!$BJ351)-ABS(Survey!$BK351))*0.5</f>
        <v>0</v>
      </c>
      <c r="CF351" s="58">
        <f t="shared" si="287"/>
        <v>0</v>
      </c>
      <c r="CG351" s="58">
        <f>IF(AND($CC351&gt;$CF351-0.2,$CC351&lt;$CF351+0.2,ISBLANK(Survey!$AV351)=FALSE),0,1)</f>
        <v>1</v>
      </c>
      <c r="CH351" s="133">
        <f>IF(ISBLANK(Survey!$AW351),1,0)</f>
        <v>1</v>
      </c>
      <c r="CI351" s="16" t="str">
        <f t="shared" si="288"/>
        <v>Pass</v>
      </c>
      <c r="CJ351" s="114">
        <f>IF(Survey!$BB351=0, 0,1)</f>
        <v>0</v>
      </c>
      <c r="CK351" s="58">
        <f>IF(AND(Survey!$AX351&gt;=0,Survey!$AX351&lt;=0.2,Survey!$AX351&lt;&gt;""),0,1)</f>
        <v>1</v>
      </c>
      <c r="CL351" s="114">
        <f>IF(ISBLANK(Survey!$AY351),1,0)</f>
        <v>1</v>
      </c>
      <c r="CM351" s="16" t="str">
        <f t="shared" si="289"/>
        <v>Fail</v>
      </c>
      <c r="CN351" s="133">
        <f>Survey!$AZ351</f>
        <v>0</v>
      </c>
      <c r="CO351" s="16" t="str">
        <f t="shared" si="290"/>
        <v>Pass</v>
      </c>
      <c r="CP351" s="31">
        <f>Survey!$BA351</f>
        <v>0</v>
      </c>
      <c r="CQ351" s="138">
        <f>Survey!$BB351+Survey!$BC351+Survey!$BD351+ABS(Survey!$BE351)-ABS(Survey!$BF351)-ABS(Survey!$BG351)+ABS(Survey!$BH351)-ABS(Survey!$BI351)+ABS(Survey!$BJ351)-ABS(Survey!$BK351)-ABS(Survey!$BL351)+Survey!$BM351</f>
        <v>0</v>
      </c>
      <c r="CR351" s="30">
        <f t="shared" si="291"/>
        <v>0</v>
      </c>
      <c r="CS351" s="17">
        <f t="shared" si="292"/>
        <v>0</v>
      </c>
      <c r="CT351" s="16" t="str">
        <f t="shared" si="293"/>
        <v>Pass</v>
      </c>
      <c r="CU351" s="33" t="b">
        <f>IF(ABS(Survey!$BM351)=0,TRUE,FALSE)</f>
        <v>1</v>
      </c>
      <c r="CV351" s="32" t="b">
        <f>NOT(ISBLANK(Survey!$BN351))</f>
        <v>0</v>
      </c>
      <c r="CW351" t="str">
        <f t="shared" si="294"/>
        <v>Fail</v>
      </c>
      <c r="CX351" s="25">
        <f>Survey!$BA351</f>
        <v>0</v>
      </c>
      <c r="CY351" s="25" cm="1">
        <f t="array" ref="CY351">SUM(SUMIF(Survey!BP351:BW351,{"&gt;0","&lt;0"})*{1,-1})-SUM(SUMIF(Survey!BY351:CF351,{"&gt;0","&lt;0"})*{1,-1})</f>
        <v>0</v>
      </c>
      <c r="CZ351" s="30" t="str">
        <f t="shared" si="295"/>
        <v>No holdings</v>
      </c>
      <c r="DA351">
        <f t="shared" si="296"/>
        <v>0</v>
      </c>
      <c r="DB351" s="16" t="str">
        <f t="shared" si="297"/>
        <v>Fail</v>
      </c>
      <c r="DC351" s="31">
        <f>Survey!$BA351</f>
        <v>0</v>
      </c>
      <c r="DD351" s="31" cm="1">
        <f t="array" ref="DD351">SUM(SUMIF(Survey!CH351:DA351,{"&gt;0","&lt;0"})*{1,-1})-SUM(SUMIF(Survey!DC351:DV351,{"&gt;0","&lt;0"})*{1,-1})</f>
        <v>0</v>
      </c>
      <c r="DE351" s="30" t="str">
        <f t="shared" si="298"/>
        <v>No holdings</v>
      </c>
      <c r="DF351" s="17">
        <f t="shared" si="299"/>
        <v>0</v>
      </c>
      <c r="DG351" s="16" t="str">
        <f t="shared" si="300"/>
        <v>Pass</v>
      </c>
      <c r="DH351" s="33" t="b">
        <f>IF(ABS(Survey!$DA351)=0,TRUE,FALSE)</f>
        <v>1</v>
      </c>
      <c r="DI351" s="32" t="b">
        <f>NOT(ISBLANK(Survey!$DB351))</f>
        <v>0</v>
      </c>
      <c r="DJ351" s="16" t="str">
        <f t="shared" si="301"/>
        <v>Pass</v>
      </c>
      <c r="DK351" s="33" t="b">
        <f>IF(ABS(Survey!$DV351)=0,TRUE,FALSE)</f>
        <v>1</v>
      </c>
      <c r="DL351" s="32" t="b">
        <f>NOT(ISBLANK(Survey!$DW351))</f>
        <v>0</v>
      </c>
      <c r="DM351" t="str">
        <f t="shared" si="302"/>
        <v>Pass</v>
      </c>
      <c r="DN351" s="25" cm="1">
        <f t="array" ref="DN351">SUM(SUMIF(Survey!CW351,{"&gt;0","&lt;0"})*{1,-1})+SUM(SUMIF(Survey!DR351,{"&gt;0","&lt;0"})*{1,-1})</f>
        <v>0</v>
      </c>
      <c r="DO351" s="25">
        <f>SUM(SUMIF(Survey!DY351:EE351,{"&gt;0","&lt;0"})*{1,-1})+SUM(SUMIF(Survey!EG351:EM351,{"&gt;0","&lt;0"})*{1,-1})</f>
        <v>0</v>
      </c>
      <c r="DP351">
        <f t="shared" si="303"/>
        <v>0</v>
      </c>
      <c r="DQ351">
        <f t="shared" si="304"/>
        <v>0</v>
      </c>
      <c r="DR351" s="16" t="str">
        <f t="shared" si="305"/>
        <v>Pass</v>
      </c>
      <c r="DS351" s="33" t="b">
        <f>IF(ABS(Survey!$EE351)=0,TRUE,FALSE)</f>
        <v>1</v>
      </c>
      <c r="DT351" s="32" t="b">
        <f>NOT(ISBLANK(Survey!EF351))</f>
        <v>0</v>
      </c>
      <c r="DU351" s="16" t="str">
        <f t="shared" si="306"/>
        <v>Pass</v>
      </c>
      <c r="DV351" s="33" t="b">
        <f>IF(ABS(Survey!$EM351)=0,TRUE,FALSE)</f>
        <v>1</v>
      </c>
      <c r="DW351" s="32" t="b">
        <f>NOT(ISBLANK(Survey!$EN351))</f>
        <v>0</v>
      </c>
      <c r="DX351" s="16" t="str">
        <f t="shared" si="307"/>
        <v>Fail</v>
      </c>
      <c r="DY351" s="31">
        <f>SUM(SUMIF(Survey!ET351:EV351,{"&gt;0","&lt;0"})*{1,-1})</f>
        <v>0</v>
      </c>
      <c r="DZ351">
        <f t="shared" si="308"/>
        <v>0</v>
      </c>
      <c r="EA351">
        <f t="shared" si="309"/>
        <v>100</v>
      </c>
      <c r="EB351" s="30" t="b">
        <f>IF(OR(Survey!$M351="ETF",Survey!$M351="ETF, alternative mutual fund",Survey!$M351="Closed-end", Survey!$M351="Split share corp"),TRUE,FALSE)</f>
        <v>0</v>
      </c>
      <c r="EC351" s="16" t="str">
        <f t="shared" si="310"/>
        <v>Fail</v>
      </c>
      <c r="ED351" s="31">
        <f>SUM(SUMIF(Survey!EX351:FD351,{"&gt;0","&lt;0"})*{1,-1})</f>
        <v>0</v>
      </c>
      <c r="EE351">
        <f t="shared" si="311"/>
        <v>0</v>
      </c>
      <c r="EF351" s="17">
        <f t="shared" si="312"/>
        <v>100</v>
      </c>
      <c r="EG351" s="16" t="str">
        <f t="shared" si="313"/>
        <v>Fail</v>
      </c>
      <c r="EH351" s="31">
        <f>SUM(SUMIF(Survey!FF351:FL351,{"&gt;0","&lt;0"})*{1,-1})</f>
        <v>0</v>
      </c>
      <c r="EI351">
        <f t="shared" si="314"/>
        <v>0</v>
      </c>
      <c r="EJ351" s="17">
        <f t="shared" si="315"/>
        <v>100</v>
      </c>
    </row>
    <row r="352" spans="1:140">
      <c r="A352">
        <v>352</v>
      </c>
      <c r="B352" t="str">
        <f t="shared" si="263"/>
        <v>Pass</v>
      </c>
      <c r="C352" t="str">
        <f>IF(COUNTBLANK(Survey!B352:FM352)=$C$2, "Pass", "Fail")</f>
        <v>Pass</v>
      </c>
      <c r="D352" s="16" t="str">
        <f t="shared" si="264"/>
        <v>Fail</v>
      </c>
      <c r="E352" t="str">
        <f>IF(OR(ISBLANK(Survey!AL352),COUNTIF(G352:BJ352,"Fail")),"Fail","Pass")</f>
        <v>Fail</v>
      </c>
      <c r="F352" s="265"/>
      <c r="G352" s="16" t="str">
        <f t="shared" si="265"/>
        <v>Fail</v>
      </c>
      <c r="H352" s="139">
        <f>COUNTBLANK(Survey!B352:D352)+COUNTBLANK(Survey!G352)+COUNTBLANK(Survey!I352)+COUNTBLANK(Survey!K352:M352)+COUNTBLANK(Survey!P352:Q352)+COUNTBLANK(Survey!T352:W352)+COUNTBLANK(Survey!Z352:AC352)+COUNTBLANK(Survey!AF352:AG352)+COUNTBLANK(Survey!AK352:AK352)</f>
        <v>21</v>
      </c>
      <c r="I352" t="str">
        <f t="shared" si="266"/>
        <v>Fail</v>
      </c>
      <c r="J352" t="b">
        <f>IF(Survey!E352="No",TRUE,FALSE)</f>
        <v>0</v>
      </c>
      <c r="K352" s="29" cm="1">
        <f t="array" ref="K352">IF(COUNTA(Survey!$E$4:$E$695)=1, 0, SUM(IF(COUNTIF(Survey!$E$4:$E$695, Survey!$E$4:$E$695)=1,1,0)))</f>
        <v>0</v>
      </c>
      <c r="L352" s="29">
        <f>LEN(Survey!E352)</f>
        <v>0</v>
      </c>
      <c r="M352" s="16" t="str">
        <f t="shared" si="267"/>
        <v>Fail</v>
      </c>
      <c r="N352" t="b">
        <f>IF(Survey!F352="No",TRUE,FALSE)</f>
        <v>0</v>
      </c>
      <c r="O352" t="b">
        <f>Survey!F352=Survey!E352</f>
        <v>1</v>
      </c>
      <c r="P352">
        <f>COUNTIF(Survey!$F$4:$F$695,Survey!F352)</f>
        <v>0</v>
      </c>
      <c r="Q352" s="28">
        <f>LEN(Survey!F352)</f>
        <v>0</v>
      </c>
      <c r="R352" s="16" t="str">
        <f t="shared" si="268"/>
        <v>Pass</v>
      </c>
      <c r="S352" s="29">
        <f>MOD((LEN(Survey!H352)+2),11)</f>
        <v>2</v>
      </c>
      <c r="T352">
        <f>COUNTIF(Survey!$H$4:$H$695,Survey!H352)</f>
        <v>0</v>
      </c>
      <c r="U352" s="28" t="str">
        <f>IF(Survey!$L352="Prospectus fund", "Yes", "No")</f>
        <v>No</v>
      </c>
      <c r="V352" s="16" t="str">
        <f t="shared" si="269"/>
        <v>Pass</v>
      </c>
      <c r="W352" s="29">
        <f>MOD((LEN(Survey!J352)+2),11)</f>
        <v>2</v>
      </c>
      <c r="X352">
        <f>COUNTIF(Survey!$J$4:$J$695,Survey!J352)</f>
        <v>0</v>
      </c>
      <c r="Y352" s="30" t="b">
        <f>IF(OR(Survey!$M352="ETF",Survey!$M352="ETF, alternative mutual fund",Survey!$M352="Closed-end", Survey!$M352="Split share corp", Survey!$I352="Yes"),TRUE,FALSE)</f>
        <v>0</v>
      </c>
      <c r="Z352" s="16" t="str">
        <f>IFERROR(IF(AND(OR(AC352=AD352,AD352 = "Either"),NOT(ISBLANK(Survey!K352))),"Pass","Fail"),"Pass")</f>
        <v>Fail</v>
      </c>
      <c r="AA352" s="31" cm="1">
        <f t="array" ref="AA352">SUM(SUMIF(Survey!CH352:DA352,{"&gt;0","&lt;0"})*{1,-1})</f>
        <v>0</v>
      </c>
      <c r="AB352" s="33" cm="1">
        <f t="array" ref="AB352">SUM(SUMIF(Survey!CK352,{"&gt;0","&lt;0"})*{1,-1})+SUM(SUMIF(Survey!CU352,{"&gt;0","&lt;0"})*{1,-1})</f>
        <v>0</v>
      </c>
      <c r="AC352" s="33">
        <f>Survey!K352</f>
        <v>0</v>
      </c>
      <c r="AD352" s="32" t="str">
        <f t="shared" si="270"/>
        <v>Either</v>
      </c>
      <c r="AE352" s="16" t="str">
        <f t="shared" si="271"/>
        <v>Fail</v>
      </c>
      <c r="AF352" s="58" cm="1">
        <f t="array" ref="AF352">SUM(SUMIF(Survey!CH352:DA352,{"&gt;0","&lt;0"})*{1,-1})+SUM(SUMIF(Survey!DC352:DV352,{"&gt;0","&lt;0"})*{1,-1})</f>
        <v>0</v>
      </c>
      <c r="AG352" s="58">
        <f>IFERROR(AF352/(Survey!$BA352),0)</f>
        <v>0</v>
      </c>
      <c r="AH352" s="104" t="b">
        <f>IF(OR(Survey!$M352="Alternative strategy or hedge",Survey!$M352="Private asset",Survey!$L352="Prospectus fund"),TRUE,FALSE)</f>
        <v>0</v>
      </c>
      <c r="AI352" s="104" t="b">
        <f>NOT(ISBLANK(Survey!$M352))</f>
        <v>0</v>
      </c>
      <c r="AJ352" s="16" t="str">
        <f t="shared" si="272"/>
        <v>Fail</v>
      </c>
      <c r="AK352" t="b">
        <f>IF(Survey!W352="No",TRUE,FALSE)</f>
        <v>0</v>
      </c>
      <c r="AL352" s="119">
        <f>MOD((LEN(Survey!W352)+2),22)</f>
        <v>2</v>
      </c>
      <c r="AM352" t="str">
        <f t="shared" si="273"/>
        <v>Pass</v>
      </c>
      <c r="AN352" s="33" t="b">
        <f>NOT(ISNUMBER(SEARCH("Other",Survey!$Q352)))</f>
        <v>1</v>
      </c>
      <c r="AO352" s="32" t="b">
        <f>NOT(ISBLANK(Survey!$R352))</f>
        <v>0</v>
      </c>
      <c r="AP352" s="16" t="str">
        <f t="shared" si="274"/>
        <v>Pass</v>
      </c>
      <c r="AQ352" s="114">
        <f>COUNTBLANK(Survey!$X352)</f>
        <v>1</v>
      </c>
      <c r="AR352" s="58">
        <f>IF(AND(Survey!L352&lt;&gt;"Exempt fund",OR(Survey!$M352="ETF",Survey!$M352="ETF, alternative mutual fund",Survey!$M352="Mutual fund",Survey!$M352="Alternative mutual fund",Survey!$M352="Money market")),1,0)</f>
        <v>0</v>
      </c>
      <c r="AS352" s="16" t="str">
        <f t="shared" si="275"/>
        <v>Pass</v>
      </c>
      <c r="AT352" s="33" t="b">
        <f>NOT(ISNUMBER(SEARCH("Yes",Survey!$AC352)))</f>
        <v>1</v>
      </c>
      <c r="AU352" s="32" t="b">
        <f>IF(COUNTBLANK(Survey!$AD352:$AE352)=0,TRUE, FALSE)</f>
        <v>0</v>
      </c>
      <c r="AV352" s="16" t="str">
        <f t="shared" si="276"/>
        <v>Pass</v>
      </c>
      <c r="AW352" s="33" t="b">
        <f>NOT(ISNUMBER(SEARCH("Yes",Survey!$AF352)))</f>
        <v>1</v>
      </c>
      <c r="AX352" s="32" t="b">
        <f>NOT(ISBLANK(Survey!$AH352))</f>
        <v>0</v>
      </c>
      <c r="AY352" s="16" t="str">
        <f t="shared" si="277"/>
        <v>Pass</v>
      </c>
      <c r="AZ352" s="33" t="b">
        <f>NOT(OR(ISNUMBER(SEARCH("Other",Survey!$AH352)),ISNUMBER(SEARCH("Multiple",Survey!$AH352))))</f>
        <v>1</v>
      </c>
      <c r="BA352" s="32" t="b">
        <f>NOT(ISBLANK(Survey!$AI352))</f>
        <v>0</v>
      </c>
      <c r="BB352" s="16" t="str">
        <f t="shared" si="278"/>
        <v>Fail</v>
      </c>
      <c r="BC352" s="114">
        <f>IF(ABS(Survey!$BA352)&gt;0, 1,0)</f>
        <v>0</v>
      </c>
      <c r="BD352" s="114">
        <f>IF(COUNTBLANK(Survey!$AL352)=0,1,0)</f>
        <v>0</v>
      </c>
      <c r="BE352" s="16" t="str">
        <f t="shared" si="279"/>
        <v>Pass</v>
      </c>
      <c r="BF352" s="114">
        <f>IF(ISBLANK(Survey!$AL352),0,1)</f>
        <v>0</v>
      </c>
      <c r="BG352" s="133">
        <f>COUNTBLANK(Survey!$AM352)</f>
        <v>1</v>
      </c>
      <c r="BH352" s="16" t="str">
        <f t="shared" si="280"/>
        <v>Pass</v>
      </c>
      <c r="BI352" s="114">
        <f>IF(OR(Survey!$AM352="Closed",ISBLANK(Survey!$AM352)),0,1)</f>
        <v>0</v>
      </c>
      <c r="BJ352" s="133">
        <f>IF(ISBLANK(Survey!$AN352),1,0)</f>
        <v>1</v>
      </c>
      <c r="BK352" s="118" t="str">
        <f t="shared" si="281"/>
        <v>Pass</v>
      </c>
      <c r="BL352" s="31" cm="1">
        <f t="array" ref="BL352">SUM(SUMIF(Survey!AO352:AP352,{"&gt;0","&lt;0"})*{1,-1})</f>
        <v>0</v>
      </c>
      <c r="BM352">
        <f t="shared" si="282"/>
        <v>0</v>
      </c>
      <c r="BN352">
        <f t="shared" si="283"/>
        <v>100</v>
      </c>
      <c r="BO352" s="118" t="str">
        <f t="shared" si="284"/>
        <v>Pass</v>
      </c>
      <c r="BP352">
        <f>IF(Survey!AQ352="No",0,1)</f>
        <v>1</v>
      </c>
      <c r="BQ352" s="207">
        <f>MOD((LEN(Survey!AQ352)+2),22)</f>
        <v>2</v>
      </c>
      <c r="BR352">
        <f>IF(Survey!AR352="No",0,1)</f>
        <v>1</v>
      </c>
      <c r="BS352" s="207">
        <f>MOD((LEN(Survey!AR352)+2),22)</f>
        <v>2</v>
      </c>
      <c r="BT352" s="114">
        <f>COUNTBLANK(Survey!$AQ352:$AS352)+COUNTBLANK(Survey!$AU352)</f>
        <v>4</v>
      </c>
      <c r="BU352" s="114">
        <f>IF(Survey!$I352="Yes",1,0)</f>
        <v>0</v>
      </c>
      <c r="BV352" s="114">
        <f>IF(OR(Survey!$M352="Mutual fund",Survey!$M352="Alternative mutual fund",Survey!$M352="Money market"),1,0)</f>
        <v>0</v>
      </c>
      <c r="BW352" s="119">
        <f>IF(OR(Survey!$M352="ETF",Survey!$M352="ETF, alternative mutual fund"),1,0)</f>
        <v>0</v>
      </c>
      <c r="BX352" s="16" t="str">
        <f t="shared" si="285"/>
        <v>Pass</v>
      </c>
      <c r="BY352" s="33">
        <f>IF(ISNUMBER(SEARCH("Other",Survey!$AS352)), 1, 0)</f>
        <v>0</v>
      </c>
      <c r="BZ352" s="58" t="b">
        <f>NOT(ISBLANK(Survey!$AT352))</f>
        <v>0</v>
      </c>
      <c r="CA352" s="16" t="str">
        <f t="shared" si="286"/>
        <v>Pass</v>
      </c>
      <c r="CB352" s="114">
        <f>IF(Survey!$BB352=0, 0,1)</f>
        <v>0</v>
      </c>
      <c r="CC352" s="58">
        <f>Survey!$AV352</f>
        <v>0</v>
      </c>
      <c r="CD352" s="58">
        <f>Survey!$BC352+Survey!$BD352+ABS(Survey!$BE352)-ABS(Survey!$BF352)-ABS(Survey!$BG352)-ABS(Survey!$BL352)</f>
        <v>0</v>
      </c>
      <c r="CE352" s="138">
        <f>Survey!BB352+(ABS(Survey!$BH352)-ABS(Survey!$BI352)+ABS(Survey!$BJ352)-ABS(Survey!$BK352))*0.5</f>
        <v>0</v>
      </c>
      <c r="CF352" s="58">
        <f t="shared" si="287"/>
        <v>0</v>
      </c>
      <c r="CG352" s="58">
        <f>IF(AND($CC352&gt;$CF352-0.2,$CC352&lt;$CF352+0.2,ISBLANK(Survey!$AV352)=FALSE),0,1)</f>
        <v>1</v>
      </c>
      <c r="CH352" s="133">
        <f>IF(ISBLANK(Survey!$AW352),1,0)</f>
        <v>1</v>
      </c>
      <c r="CI352" s="16" t="str">
        <f t="shared" si="288"/>
        <v>Pass</v>
      </c>
      <c r="CJ352" s="114">
        <f>IF(Survey!$BB352=0, 0,1)</f>
        <v>0</v>
      </c>
      <c r="CK352" s="58">
        <f>IF(AND(Survey!$AX352&gt;=0,Survey!$AX352&lt;=0.2,Survey!$AX352&lt;&gt;""),0,1)</f>
        <v>1</v>
      </c>
      <c r="CL352" s="114">
        <f>IF(ISBLANK(Survey!$AY352),1,0)</f>
        <v>1</v>
      </c>
      <c r="CM352" s="16" t="str">
        <f t="shared" si="289"/>
        <v>Fail</v>
      </c>
      <c r="CN352" s="133">
        <f>Survey!$AZ352</f>
        <v>0</v>
      </c>
      <c r="CO352" s="16" t="str">
        <f t="shared" si="290"/>
        <v>Pass</v>
      </c>
      <c r="CP352" s="31">
        <f>Survey!$BA352</f>
        <v>0</v>
      </c>
      <c r="CQ352" s="138">
        <f>Survey!$BB352+Survey!$BC352+Survey!$BD352+ABS(Survey!$BE352)-ABS(Survey!$BF352)-ABS(Survey!$BG352)+ABS(Survey!$BH352)-ABS(Survey!$BI352)+ABS(Survey!$BJ352)-ABS(Survey!$BK352)-ABS(Survey!$BL352)+Survey!$BM352</f>
        <v>0</v>
      </c>
      <c r="CR352" s="30">
        <f t="shared" si="291"/>
        <v>0</v>
      </c>
      <c r="CS352" s="17">
        <f t="shared" si="292"/>
        <v>0</v>
      </c>
      <c r="CT352" s="16" t="str">
        <f t="shared" si="293"/>
        <v>Pass</v>
      </c>
      <c r="CU352" s="33" t="b">
        <f>IF(ABS(Survey!$BM352)=0,TRUE,FALSE)</f>
        <v>1</v>
      </c>
      <c r="CV352" s="32" t="b">
        <f>NOT(ISBLANK(Survey!$BN352))</f>
        <v>0</v>
      </c>
      <c r="CW352" t="str">
        <f t="shared" si="294"/>
        <v>Fail</v>
      </c>
      <c r="CX352" s="25">
        <f>Survey!$BA352</f>
        <v>0</v>
      </c>
      <c r="CY352" s="25" cm="1">
        <f t="array" ref="CY352">SUM(SUMIF(Survey!BP352:BW352,{"&gt;0","&lt;0"})*{1,-1})-SUM(SUMIF(Survey!BY352:CF352,{"&gt;0","&lt;0"})*{1,-1})</f>
        <v>0</v>
      </c>
      <c r="CZ352" s="30" t="str">
        <f t="shared" si="295"/>
        <v>No holdings</v>
      </c>
      <c r="DA352">
        <f t="shared" si="296"/>
        <v>0</v>
      </c>
      <c r="DB352" s="16" t="str">
        <f t="shared" si="297"/>
        <v>Fail</v>
      </c>
      <c r="DC352" s="31">
        <f>Survey!$BA352</f>
        <v>0</v>
      </c>
      <c r="DD352" s="31" cm="1">
        <f t="array" ref="DD352">SUM(SUMIF(Survey!CH352:DA352,{"&gt;0","&lt;0"})*{1,-1})-SUM(SUMIF(Survey!DC352:DV352,{"&gt;0","&lt;0"})*{1,-1})</f>
        <v>0</v>
      </c>
      <c r="DE352" s="30" t="str">
        <f t="shared" si="298"/>
        <v>No holdings</v>
      </c>
      <c r="DF352" s="17">
        <f t="shared" si="299"/>
        <v>0</v>
      </c>
      <c r="DG352" s="16" t="str">
        <f t="shared" si="300"/>
        <v>Pass</v>
      </c>
      <c r="DH352" s="33" t="b">
        <f>IF(ABS(Survey!$DA352)=0,TRUE,FALSE)</f>
        <v>1</v>
      </c>
      <c r="DI352" s="32" t="b">
        <f>NOT(ISBLANK(Survey!$DB352))</f>
        <v>0</v>
      </c>
      <c r="DJ352" s="16" t="str">
        <f t="shared" si="301"/>
        <v>Pass</v>
      </c>
      <c r="DK352" s="33" t="b">
        <f>IF(ABS(Survey!$DV352)=0,TRUE,FALSE)</f>
        <v>1</v>
      </c>
      <c r="DL352" s="32" t="b">
        <f>NOT(ISBLANK(Survey!$DW352))</f>
        <v>0</v>
      </c>
      <c r="DM352" t="str">
        <f t="shared" si="302"/>
        <v>Pass</v>
      </c>
      <c r="DN352" s="25" cm="1">
        <f t="array" ref="DN352">SUM(SUMIF(Survey!CW352,{"&gt;0","&lt;0"})*{1,-1})+SUM(SUMIF(Survey!DR352,{"&gt;0","&lt;0"})*{1,-1})</f>
        <v>0</v>
      </c>
      <c r="DO352" s="25">
        <f>SUM(SUMIF(Survey!DY352:EE352,{"&gt;0","&lt;0"})*{1,-1})+SUM(SUMIF(Survey!EG352:EM352,{"&gt;0","&lt;0"})*{1,-1})</f>
        <v>0</v>
      </c>
      <c r="DP352">
        <f t="shared" si="303"/>
        <v>0</v>
      </c>
      <c r="DQ352">
        <f t="shared" si="304"/>
        <v>0</v>
      </c>
      <c r="DR352" s="16" t="str">
        <f t="shared" si="305"/>
        <v>Pass</v>
      </c>
      <c r="DS352" s="33" t="b">
        <f>IF(ABS(Survey!$EE352)=0,TRUE,FALSE)</f>
        <v>1</v>
      </c>
      <c r="DT352" s="32" t="b">
        <f>NOT(ISBLANK(Survey!EF352))</f>
        <v>0</v>
      </c>
      <c r="DU352" s="16" t="str">
        <f t="shared" si="306"/>
        <v>Pass</v>
      </c>
      <c r="DV352" s="33" t="b">
        <f>IF(ABS(Survey!$EM352)=0,TRUE,FALSE)</f>
        <v>1</v>
      </c>
      <c r="DW352" s="32" t="b">
        <f>NOT(ISBLANK(Survey!$EN352))</f>
        <v>0</v>
      </c>
      <c r="DX352" s="16" t="str">
        <f t="shared" si="307"/>
        <v>Fail</v>
      </c>
      <c r="DY352" s="31">
        <f>SUM(SUMIF(Survey!ET352:EV352,{"&gt;0","&lt;0"})*{1,-1})</f>
        <v>0</v>
      </c>
      <c r="DZ352">
        <f t="shared" si="308"/>
        <v>0</v>
      </c>
      <c r="EA352">
        <f t="shared" si="309"/>
        <v>100</v>
      </c>
      <c r="EB352" s="30" t="b">
        <f>IF(OR(Survey!$M352="ETF",Survey!$M352="ETF, alternative mutual fund",Survey!$M352="Closed-end", Survey!$M352="Split share corp"),TRUE,FALSE)</f>
        <v>0</v>
      </c>
      <c r="EC352" s="16" t="str">
        <f t="shared" si="310"/>
        <v>Fail</v>
      </c>
      <c r="ED352" s="31">
        <f>SUM(SUMIF(Survey!EX352:FD352,{"&gt;0","&lt;0"})*{1,-1})</f>
        <v>0</v>
      </c>
      <c r="EE352">
        <f t="shared" si="311"/>
        <v>0</v>
      </c>
      <c r="EF352" s="17">
        <f t="shared" si="312"/>
        <v>100</v>
      </c>
      <c r="EG352" s="16" t="str">
        <f t="shared" si="313"/>
        <v>Fail</v>
      </c>
      <c r="EH352" s="31">
        <f>SUM(SUMIF(Survey!FF352:FL352,{"&gt;0","&lt;0"})*{1,-1})</f>
        <v>0</v>
      </c>
      <c r="EI352">
        <f t="shared" si="314"/>
        <v>0</v>
      </c>
      <c r="EJ352" s="17">
        <f t="shared" si="315"/>
        <v>100</v>
      </c>
    </row>
    <row r="353" spans="1:140">
      <c r="A353">
        <v>353</v>
      </c>
      <c r="B353" t="str">
        <f t="shared" si="263"/>
        <v>Pass</v>
      </c>
      <c r="C353" t="str">
        <f>IF(COUNTBLANK(Survey!B353:FM353)=$C$2, "Pass", "Fail")</f>
        <v>Pass</v>
      </c>
      <c r="D353" s="16" t="str">
        <f t="shared" si="264"/>
        <v>Fail</v>
      </c>
      <c r="E353" t="str">
        <f>IF(OR(ISBLANK(Survey!AL353),COUNTIF(G353:BJ353,"Fail")),"Fail","Pass")</f>
        <v>Fail</v>
      </c>
      <c r="F353" s="265"/>
      <c r="G353" s="16" t="str">
        <f t="shared" si="265"/>
        <v>Fail</v>
      </c>
      <c r="H353" s="139">
        <f>COUNTBLANK(Survey!B353:D353)+COUNTBLANK(Survey!G353)+COUNTBLANK(Survey!I353)+COUNTBLANK(Survey!K353:M353)+COUNTBLANK(Survey!P353:Q353)+COUNTBLANK(Survey!T353:W353)+COUNTBLANK(Survey!Z353:AC353)+COUNTBLANK(Survey!AF353:AG353)+COUNTBLANK(Survey!AK353:AK353)</f>
        <v>21</v>
      </c>
      <c r="I353" t="str">
        <f t="shared" si="266"/>
        <v>Fail</v>
      </c>
      <c r="J353" t="b">
        <f>IF(Survey!E353="No",TRUE,FALSE)</f>
        <v>0</v>
      </c>
      <c r="K353" s="29" cm="1">
        <f t="array" ref="K353">IF(COUNTA(Survey!$E$4:$E$695)=1, 0, SUM(IF(COUNTIF(Survey!$E$4:$E$695, Survey!$E$4:$E$695)=1,1,0)))</f>
        <v>0</v>
      </c>
      <c r="L353" s="29">
        <f>LEN(Survey!E353)</f>
        <v>0</v>
      </c>
      <c r="M353" s="16" t="str">
        <f t="shared" si="267"/>
        <v>Fail</v>
      </c>
      <c r="N353" t="b">
        <f>IF(Survey!F353="No",TRUE,FALSE)</f>
        <v>0</v>
      </c>
      <c r="O353" t="b">
        <f>Survey!F353=Survey!E353</f>
        <v>1</v>
      </c>
      <c r="P353">
        <f>COUNTIF(Survey!$F$4:$F$695,Survey!F353)</f>
        <v>0</v>
      </c>
      <c r="Q353" s="28">
        <f>LEN(Survey!F353)</f>
        <v>0</v>
      </c>
      <c r="R353" s="16" t="str">
        <f t="shared" si="268"/>
        <v>Pass</v>
      </c>
      <c r="S353" s="29">
        <f>MOD((LEN(Survey!H353)+2),11)</f>
        <v>2</v>
      </c>
      <c r="T353">
        <f>COUNTIF(Survey!$H$4:$H$695,Survey!H353)</f>
        <v>0</v>
      </c>
      <c r="U353" s="28" t="str">
        <f>IF(Survey!$L353="Prospectus fund", "Yes", "No")</f>
        <v>No</v>
      </c>
      <c r="V353" s="16" t="str">
        <f t="shared" si="269"/>
        <v>Pass</v>
      </c>
      <c r="W353" s="29">
        <f>MOD((LEN(Survey!J353)+2),11)</f>
        <v>2</v>
      </c>
      <c r="X353">
        <f>COUNTIF(Survey!$J$4:$J$695,Survey!J353)</f>
        <v>0</v>
      </c>
      <c r="Y353" s="30" t="b">
        <f>IF(OR(Survey!$M353="ETF",Survey!$M353="ETF, alternative mutual fund",Survey!$M353="Closed-end", Survey!$M353="Split share corp", Survey!$I353="Yes"),TRUE,FALSE)</f>
        <v>0</v>
      </c>
      <c r="Z353" s="16" t="str">
        <f>IFERROR(IF(AND(OR(AC353=AD353,AD353 = "Either"),NOT(ISBLANK(Survey!K353))),"Pass","Fail"),"Pass")</f>
        <v>Fail</v>
      </c>
      <c r="AA353" s="31" cm="1">
        <f t="array" ref="AA353">SUM(SUMIF(Survey!CH353:DA353,{"&gt;0","&lt;0"})*{1,-1})</f>
        <v>0</v>
      </c>
      <c r="AB353" s="33" cm="1">
        <f t="array" ref="AB353">SUM(SUMIF(Survey!CK353,{"&gt;0","&lt;0"})*{1,-1})+SUM(SUMIF(Survey!CU353,{"&gt;0","&lt;0"})*{1,-1})</f>
        <v>0</v>
      </c>
      <c r="AC353" s="33">
        <f>Survey!K353</f>
        <v>0</v>
      </c>
      <c r="AD353" s="32" t="str">
        <f t="shared" si="270"/>
        <v>Either</v>
      </c>
      <c r="AE353" s="16" t="str">
        <f t="shared" si="271"/>
        <v>Fail</v>
      </c>
      <c r="AF353" s="58" cm="1">
        <f t="array" ref="AF353">SUM(SUMIF(Survey!CH353:DA353,{"&gt;0","&lt;0"})*{1,-1})+SUM(SUMIF(Survey!DC353:DV353,{"&gt;0","&lt;0"})*{1,-1})</f>
        <v>0</v>
      </c>
      <c r="AG353" s="58">
        <f>IFERROR(AF353/(Survey!$BA353),0)</f>
        <v>0</v>
      </c>
      <c r="AH353" s="104" t="b">
        <f>IF(OR(Survey!$M353="Alternative strategy or hedge",Survey!$M353="Private asset",Survey!$L353="Prospectus fund"),TRUE,FALSE)</f>
        <v>0</v>
      </c>
      <c r="AI353" s="104" t="b">
        <f>NOT(ISBLANK(Survey!$M353))</f>
        <v>0</v>
      </c>
      <c r="AJ353" s="16" t="str">
        <f t="shared" si="272"/>
        <v>Fail</v>
      </c>
      <c r="AK353" t="b">
        <f>IF(Survey!W353="No",TRUE,FALSE)</f>
        <v>0</v>
      </c>
      <c r="AL353" s="119">
        <f>MOD((LEN(Survey!W353)+2),22)</f>
        <v>2</v>
      </c>
      <c r="AM353" t="str">
        <f t="shared" si="273"/>
        <v>Pass</v>
      </c>
      <c r="AN353" s="33" t="b">
        <f>NOT(ISNUMBER(SEARCH("Other",Survey!$Q353)))</f>
        <v>1</v>
      </c>
      <c r="AO353" s="32" t="b">
        <f>NOT(ISBLANK(Survey!$R353))</f>
        <v>0</v>
      </c>
      <c r="AP353" s="16" t="str">
        <f t="shared" si="274"/>
        <v>Pass</v>
      </c>
      <c r="AQ353" s="114">
        <f>COUNTBLANK(Survey!$X353)</f>
        <v>1</v>
      </c>
      <c r="AR353" s="58">
        <f>IF(AND(Survey!L353&lt;&gt;"Exempt fund",OR(Survey!$M353="ETF",Survey!$M353="ETF, alternative mutual fund",Survey!$M353="Mutual fund",Survey!$M353="Alternative mutual fund",Survey!$M353="Money market")),1,0)</f>
        <v>0</v>
      </c>
      <c r="AS353" s="16" t="str">
        <f t="shared" si="275"/>
        <v>Pass</v>
      </c>
      <c r="AT353" s="33" t="b">
        <f>NOT(ISNUMBER(SEARCH("Yes",Survey!$AC353)))</f>
        <v>1</v>
      </c>
      <c r="AU353" s="32" t="b">
        <f>IF(COUNTBLANK(Survey!$AD353:$AE353)=0,TRUE, FALSE)</f>
        <v>0</v>
      </c>
      <c r="AV353" s="16" t="str">
        <f t="shared" si="276"/>
        <v>Pass</v>
      </c>
      <c r="AW353" s="33" t="b">
        <f>NOT(ISNUMBER(SEARCH("Yes",Survey!$AF353)))</f>
        <v>1</v>
      </c>
      <c r="AX353" s="32" t="b">
        <f>NOT(ISBLANK(Survey!$AH353))</f>
        <v>0</v>
      </c>
      <c r="AY353" s="16" t="str">
        <f t="shared" si="277"/>
        <v>Pass</v>
      </c>
      <c r="AZ353" s="33" t="b">
        <f>NOT(OR(ISNUMBER(SEARCH("Other",Survey!$AH353)),ISNUMBER(SEARCH("Multiple",Survey!$AH353))))</f>
        <v>1</v>
      </c>
      <c r="BA353" s="32" t="b">
        <f>NOT(ISBLANK(Survey!$AI353))</f>
        <v>0</v>
      </c>
      <c r="BB353" s="16" t="str">
        <f t="shared" si="278"/>
        <v>Fail</v>
      </c>
      <c r="BC353" s="114">
        <f>IF(ABS(Survey!$BA353)&gt;0, 1,0)</f>
        <v>0</v>
      </c>
      <c r="BD353" s="114">
        <f>IF(COUNTBLANK(Survey!$AL353)=0,1,0)</f>
        <v>0</v>
      </c>
      <c r="BE353" s="16" t="str">
        <f t="shared" si="279"/>
        <v>Pass</v>
      </c>
      <c r="BF353" s="114">
        <f>IF(ISBLANK(Survey!$AL353),0,1)</f>
        <v>0</v>
      </c>
      <c r="BG353" s="133">
        <f>COUNTBLANK(Survey!$AM353)</f>
        <v>1</v>
      </c>
      <c r="BH353" s="16" t="str">
        <f t="shared" si="280"/>
        <v>Pass</v>
      </c>
      <c r="BI353" s="114">
        <f>IF(OR(Survey!$AM353="Closed",ISBLANK(Survey!$AM353)),0,1)</f>
        <v>0</v>
      </c>
      <c r="BJ353" s="133">
        <f>IF(ISBLANK(Survey!$AN353),1,0)</f>
        <v>1</v>
      </c>
      <c r="BK353" s="118" t="str">
        <f t="shared" si="281"/>
        <v>Pass</v>
      </c>
      <c r="BL353" s="31" cm="1">
        <f t="array" ref="BL353">SUM(SUMIF(Survey!AO353:AP353,{"&gt;0","&lt;0"})*{1,-1})</f>
        <v>0</v>
      </c>
      <c r="BM353">
        <f t="shared" si="282"/>
        <v>0</v>
      </c>
      <c r="BN353">
        <f t="shared" si="283"/>
        <v>100</v>
      </c>
      <c r="BO353" s="118" t="str">
        <f t="shared" si="284"/>
        <v>Pass</v>
      </c>
      <c r="BP353">
        <f>IF(Survey!AQ353="No",0,1)</f>
        <v>1</v>
      </c>
      <c r="BQ353" s="207">
        <f>MOD((LEN(Survey!AQ353)+2),22)</f>
        <v>2</v>
      </c>
      <c r="BR353">
        <f>IF(Survey!AR353="No",0,1)</f>
        <v>1</v>
      </c>
      <c r="BS353" s="207">
        <f>MOD((LEN(Survey!AR353)+2),22)</f>
        <v>2</v>
      </c>
      <c r="BT353" s="114">
        <f>COUNTBLANK(Survey!$AQ353:$AS353)+COUNTBLANK(Survey!$AU353)</f>
        <v>4</v>
      </c>
      <c r="BU353" s="114">
        <f>IF(Survey!$I353="Yes",1,0)</f>
        <v>0</v>
      </c>
      <c r="BV353" s="114">
        <f>IF(OR(Survey!$M353="Mutual fund",Survey!$M353="Alternative mutual fund",Survey!$M353="Money market"),1,0)</f>
        <v>0</v>
      </c>
      <c r="BW353" s="119">
        <f>IF(OR(Survey!$M353="ETF",Survey!$M353="ETF, alternative mutual fund"),1,0)</f>
        <v>0</v>
      </c>
      <c r="BX353" s="16" t="str">
        <f t="shared" si="285"/>
        <v>Pass</v>
      </c>
      <c r="BY353" s="33">
        <f>IF(ISNUMBER(SEARCH("Other",Survey!$AS353)), 1, 0)</f>
        <v>0</v>
      </c>
      <c r="BZ353" s="58" t="b">
        <f>NOT(ISBLANK(Survey!$AT353))</f>
        <v>0</v>
      </c>
      <c r="CA353" s="16" t="str">
        <f t="shared" si="286"/>
        <v>Pass</v>
      </c>
      <c r="CB353" s="114">
        <f>IF(Survey!$BB353=0, 0,1)</f>
        <v>0</v>
      </c>
      <c r="CC353" s="58">
        <f>Survey!$AV353</f>
        <v>0</v>
      </c>
      <c r="CD353" s="58">
        <f>Survey!$BC353+Survey!$BD353+ABS(Survey!$BE353)-ABS(Survey!$BF353)-ABS(Survey!$BG353)-ABS(Survey!$BL353)</f>
        <v>0</v>
      </c>
      <c r="CE353" s="138">
        <f>Survey!BB353+(ABS(Survey!$BH353)-ABS(Survey!$BI353)+ABS(Survey!$BJ353)-ABS(Survey!$BK353))*0.5</f>
        <v>0</v>
      </c>
      <c r="CF353" s="58">
        <f t="shared" si="287"/>
        <v>0</v>
      </c>
      <c r="CG353" s="58">
        <f>IF(AND($CC353&gt;$CF353-0.2,$CC353&lt;$CF353+0.2,ISBLANK(Survey!$AV353)=FALSE),0,1)</f>
        <v>1</v>
      </c>
      <c r="CH353" s="133">
        <f>IF(ISBLANK(Survey!$AW353),1,0)</f>
        <v>1</v>
      </c>
      <c r="CI353" s="16" t="str">
        <f t="shared" si="288"/>
        <v>Pass</v>
      </c>
      <c r="CJ353" s="114">
        <f>IF(Survey!$BB353=0, 0,1)</f>
        <v>0</v>
      </c>
      <c r="CK353" s="58">
        <f>IF(AND(Survey!$AX353&gt;=0,Survey!$AX353&lt;=0.2,Survey!$AX353&lt;&gt;""),0,1)</f>
        <v>1</v>
      </c>
      <c r="CL353" s="114">
        <f>IF(ISBLANK(Survey!$AY353),1,0)</f>
        <v>1</v>
      </c>
      <c r="CM353" s="16" t="str">
        <f t="shared" si="289"/>
        <v>Fail</v>
      </c>
      <c r="CN353" s="133">
        <f>Survey!$AZ353</f>
        <v>0</v>
      </c>
      <c r="CO353" s="16" t="str">
        <f t="shared" si="290"/>
        <v>Pass</v>
      </c>
      <c r="CP353" s="31">
        <f>Survey!$BA353</f>
        <v>0</v>
      </c>
      <c r="CQ353" s="138">
        <f>Survey!$BB353+Survey!$BC353+Survey!$BD353+ABS(Survey!$BE353)-ABS(Survey!$BF353)-ABS(Survey!$BG353)+ABS(Survey!$BH353)-ABS(Survey!$BI353)+ABS(Survey!$BJ353)-ABS(Survey!$BK353)-ABS(Survey!$BL353)+Survey!$BM353</f>
        <v>0</v>
      </c>
      <c r="CR353" s="30">
        <f t="shared" si="291"/>
        <v>0</v>
      </c>
      <c r="CS353" s="17">
        <f t="shared" si="292"/>
        <v>0</v>
      </c>
      <c r="CT353" s="16" t="str">
        <f t="shared" si="293"/>
        <v>Pass</v>
      </c>
      <c r="CU353" s="33" t="b">
        <f>IF(ABS(Survey!$BM353)=0,TRUE,FALSE)</f>
        <v>1</v>
      </c>
      <c r="CV353" s="32" t="b">
        <f>NOT(ISBLANK(Survey!$BN353))</f>
        <v>0</v>
      </c>
      <c r="CW353" t="str">
        <f t="shared" si="294"/>
        <v>Fail</v>
      </c>
      <c r="CX353" s="25">
        <f>Survey!$BA353</f>
        <v>0</v>
      </c>
      <c r="CY353" s="25" cm="1">
        <f t="array" ref="CY353">SUM(SUMIF(Survey!BP353:BW353,{"&gt;0","&lt;0"})*{1,-1})-SUM(SUMIF(Survey!BY353:CF353,{"&gt;0","&lt;0"})*{1,-1})</f>
        <v>0</v>
      </c>
      <c r="CZ353" s="30" t="str">
        <f t="shared" si="295"/>
        <v>No holdings</v>
      </c>
      <c r="DA353">
        <f t="shared" si="296"/>
        <v>0</v>
      </c>
      <c r="DB353" s="16" t="str">
        <f t="shared" si="297"/>
        <v>Fail</v>
      </c>
      <c r="DC353" s="31">
        <f>Survey!$BA353</f>
        <v>0</v>
      </c>
      <c r="DD353" s="31" cm="1">
        <f t="array" ref="DD353">SUM(SUMIF(Survey!CH353:DA353,{"&gt;0","&lt;0"})*{1,-1})-SUM(SUMIF(Survey!DC353:DV353,{"&gt;0","&lt;0"})*{1,-1})</f>
        <v>0</v>
      </c>
      <c r="DE353" s="30" t="str">
        <f t="shared" si="298"/>
        <v>No holdings</v>
      </c>
      <c r="DF353" s="17">
        <f t="shared" si="299"/>
        <v>0</v>
      </c>
      <c r="DG353" s="16" t="str">
        <f t="shared" si="300"/>
        <v>Pass</v>
      </c>
      <c r="DH353" s="33" t="b">
        <f>IF(ABS(Survey!$DA353)=0,TRUE,FALSE)</f>
        <v>1</v>
      </c>
      <c r="DI353" s="32" t="b">
        <f>NOT(ISBLANK(Survey!$DB353))</f>
        <v>0</v>
      </c>
      <c r="DJ353" s="16" t="str">
        <f t="shared" si="301"/>
        <v>Pass</v>
      </c>
      <c r="DK353" s="33" t="b">
        <f>IF(ABS(Survey!$DV353)=0,TRUE,FALSE)</f>
        <v>1</v>
      </c>
      <c r="DL353" s="32" t="b">
        <f>NOT(ISBLANK(Survey!$DW353))</f>
        <v>0</v>
      </c>
      <c r="DM353" t="str">
        <f t="shared" si="302"/>
        <v>Pass</v>
      </c>
      <c r="DN353" s="25" cm="1">
        <f t="array" ref="DN353">SUM(SUMIF(Survey!CW353,{"&gt;0","&lt;0"})*{1,-1})+SUM(SUMIF(Survey!DR353,{"&gt;0","&lt;0"})*{1,-1})</f>
        <v>0</v>
      </c>
      <c r="DO353" s="25">
        <f>SUM(SUMIF(Survey!DY353:EE353,{"&gt;0","&lt;0"})*{1,-1})+SUM(SUMIF(Survey!EG353:EM353,{"&gt;0","&lt;0"})*{1,-1})</f>
        <v>0</v>
      </c>
      <c r="DP353">
        <f t="shared" si="303"/>
        <v>0</v>
      </c>
      <c r="DQ353">
        <f t="shared" si="304"/>
        <v>0</v>
      </c>
      <c r="DR353" s="16" t="str">
        <f t="shared" si="305"/>
        <v>Pass</v>
      </c>
      <c r="DS353" s="33" t="b">
        <f>IF(ABS(Survey!$EE353)=0,TRUE,FALSE)</f>
        <v>1</v>
      </c>
      <c r="DT353" s="32" t="b">
        <f>NOT(ISBLANK(Survey!EF353))</f>
        <v>0</v>
      </c>
      <c r="DU353" s="16" t="str">
        <f t="shared" si="306"/>
        <v>Pass</v>
      </c>
      <c r="DV353" s="33" t="b">
        <f>IF(ABS(Survey!$EM353)=0,TRUE,FALSE)</f>
        <v>1</v>
      </c>
      <c r="DW353" s="32" t="b">
        <f>NOT(ISBLANK(Survey!$EN353))</f>
        <v>0</v>
      </c>
      <c r="DX353" s="16" t="str">
        <f t="shared" si="307"/>
        <v>Fail</v>
      </c>
      <c r="DY353" s="31">
        <f>SUM(SUMIF(Survey!ET353:EV353,{"&gt;0","&lt;0"})*{1,-1})</f>
        <v>0</v>
      </c>
      <c r="DZ353">
        <f t="shared" si="308"/>
        <v>0</v>
      </c>
      <c r="EA353">
        <f t="shared" si="309"/>
        <v>100</v>
      </c>
      <c r="EB353" s="30" t="b">
        <f>IF(OR(Survey!$M353="ETF",Survey!$M353="ETF, alternative mutual fund",Survey!$M353="Closed-end", Survey!$M353="Split share corp"),TRUE,FALSE)</f>
        <v>0</v>
      </c>
      <c r="EC353" s="16" t="str">
        <f t="shared" si="310"/>
        <v>Fail</v>
      </c>
      <c r="ED353" s="31">
        <f>SUM(SUMIF(Survey!EX353:FD353,{"&gt;0","&lt;0"})*{1,-1})</f>
        <v>0</v>
      </c>
      <c r="EE353">
        <f t="shared" si="311"/>
        <v>0</v>
      </c>
      <c r="EF353" s="17">
        <f t="shared" si="312"/>
        <v>100</v>
      </c>
      <c r="EG353" s="16" t="str">
        <f t="shared" si="313"/>
        <v>Fail</v>
      </c>
      <c r="EH353" s="31">
        <f>SUM(SUMIF(Survey!FF353:FL353,{"&gt;0","&lt;0"})*{1,-1})</f>
        <v>0</v>
      </c>
      <c r="EI353">
        <f t="shared" si="314"/>
        <v>0</v>
      </c>
      <c r="EJ353" s="17">
        <f t="shared" si="315"/>
        <v>100</v>
      </c>
    </row>
    <row r="354" spans="1:140">
      <c r="A354">
        <v>354</v>
      </c>
      <c r="B354" t="str">
        <f t="shared" si="263"/>
        <v>Pass</v>
      </c>
      <c r="C354" t="str">
        <f>IF(COUNTBLANK(Survey!B354:FM354)=$C$2, "Pass", "Fail")</f>
        <v>Pass</v>
      </c>
      <c r="D354" s="16" t="str">
        <f t="shared" si="264"/>
        <v>Fail</v>
      </c>
      <c r="E354" t="str">
        <f>IF(OR(ISBLANK(Survey!AL354),COUNTIF(G354:BJ354,"Fail")),"Fail","Pass")</f>
        <v>Fail</v>
      </c>
      <c r="F354" s="265"/>
      <c r="G354" s="16" t="str">
        <f t="shared" si="265"/>
        <v>Fail</v>
      </c>
      <c r="H354" s="139">
        <f>COUNTBLANK(Survey!B354:D354)+COUNTBLANK(Survey!G354)+COUNTBLANK(Survey!I354)+COUNTBLANK(Survey!K354:M354)+COUNTBLANK(Survey!P354:Q354)+COUNTBLANK(Survey!T354:W354)+COUNTBLANK(Survey!Z354:AC354)+COUNTBLANK(Survey!AF354:AG354)+COUNTBLANK(Survey!AK354:AK354)</f>
        <v>21</v>
      </c>
      <c r="I354" t="str">
        <f t="shared" si="266"/>
        <v>Fail</v>
      </c>
      <c r="J354" t="b">
        <f>IF(Survey!E354="No",TRUE,FALSE)</f>
        <v>0</v>
      </c>
      <c r="K354" s="29" cm="1">
        <f t="array" ref="K354">IF(COUNTA(Survey!$E$4:$E$695)=1, 0, SUM(IF(COUNTIF(Survey!$E$4:$E$695, Survey!$E$4:$E$695)=1,1,0)))</f>
        <v>0</v>
      </c>
      <c r="L354" s="29">
        <f>LEN(Survey!E354)</f>
        <v>0</v>
      </c>
      <c r="M354" s="16" t="str">
        <f t="shared" si="267"/>
        <v>Fail</v>
      </c>
      <c r="N354" t="b">
        <f>IF(Survey!F354="No",TRUE,FALSE)</f>
        <v>0</v>
      </c>
      <c r="O354" t="b">
        <f>Survey!F354=Survey!E354</f>
        <v>1</v>
      </c>
      <c r="P354">
        <f>COUNTIF(Survey!$F$4:$F$695,Survey!F354)</f>
        <v>0</v>
      </c>
      <c r="Q354" s="28">
        <f>LEN(Survey!F354)</f>
        <v>0</v>
      </c>
      <c r="R354" s="16" t="str">
        <f t="shared" si="268"/>
        <v>Pass</v>
      </c>
      <c r="S354" s="29">
        <f>MOD((LEN(Survey!H354)+2),11)</f>
        <v>2</v>
      </c>
      <c r="T354">
        <f>COUNTIF(Survey!$H$4:$H$695,Survey!H354)</f>
        <v>0</v>
      </c>
      <c r="U354" s="28" t="str">
        <f>IF(Survey!$L354="Prospectus fund", "Yes", "No")</f>
        <v>No</v>
      </c>
      <c r="V354" s="16" t="str">
        <f t="shared" si="269"/>
        <v>Pass</v>
      </c>
      <c r="W354" s="29">
        <f>MOD((LEN(Survey!J354)+2),11)</f>
        <v>2</v>
      </c>
      <c r="X354">
        <f>COUNTIF(Survey!$J$4:$J$695,Survey!J354)</f>
        <v>0</v>
      </c>
      <c r="Y354" s="30" t="b">
        <f>IF(OR(Survey!$M354="ETF",Survey!$M354="ETF, alternative mutual fund",Survey!$M354="Closed-end", Survey!$M354="Split share corp", Survey!$I354="Yes"),TRUE,FALSE)</f>
        <v>0</v>
      </c>
      <c r="Z354" s="16" t="str">
        <f>IFERROR(IF(AND(OR(AC354=AD354,AD354 = "Either"),NOT(ISBLANK(Survey!K354))),"Pass","Fail"),"Pass")</f>
        <v>Fail</v>
      </c>
      <c r="AA354" s="31" cm="1">
        <f t="array" ref="AA354">SUM(SUMIF(Survey!CH354:DA354,{"&gt;0","&lt;0"})*{1,-1})</f>
        <v>0</v>
      </c>
      <c r="AB354" s="33" cm="1">
        <f t="array" ref="AB354">SUM(SUMIF(Survey!CK354,{"&gt;0","&lt;0"})*{1,-1})+SUM(SUMIF(Survey!CU354,{"&gt;0","&lt;0"})*{1,-1})</f>
        <v>0</v>
      </c>
      <c r="AC354" s="33">
        <f>Survey!K354</f>
        <v>0</v>
      </c>
      <c r="AD354" s="32" t="str">
        <f t="shared" si="270"/>
        <v>Either</v>
      </c>
      <c r="AE354" s="16" t="str">
        <f t="shared" si="271"/>
        <v>Fail</v>
      </c>
      <c r="AF354" s="58" cm="1">
        <f t="array" ref="AF354">SUM(SUMIF(Survey!CH354:DA354,{"&gt;0","&lt;0"})*{1,-1})+SUM(SUMIF(Survey!DC354:DV354,{"&gt;0","&lt;0"})*{1,-1})</f>
        <v>0</v>
      </c>
      <c r="AG354" s="58">
        <f>IFERROR(AF354/(Survey!$BA354),0)</f>
        <v>0</v>
      </c>
      <c r="AH354" s="104" t="b">
        <f>IF(OR(Survey!$M354="Alternative strategy or hedge",Survey!$M354="Private asset",Survey!$L354="Prospectus fund"),TRUE,FALSE)</f>
        <v>0</v>
      </c>
      <c r="AI354" s="104" t="b">
        <f>NOT(ISBLANK(Survey!$M354))</f>
        <v>0</v>
      </c>
      <c r="AJ354" s="16" t="str">
        <f t="shared" si="272"/>
        <v>Fail</v>
      </c>
      <c r="AK354" t="b">
        <f>IF(Survey!W354="No",TRUE,FALSE)</f>
        <v>0</v>
      </c>
      <c r="AL354" s="119">
        <f>MOD((LEN(Survey!W354)+2),22)</f>
        <v>2</v>
      </c>
      <c r="AM354" t="str">
        <f t="shared" si="273"/>
        <v>Pass</v>
      </c>
      <c r="AN354" s="33" t="b">
        <f>NOT(ISNUMBER(SEARCH("Other",Survey!$Q354)))</f>
        <v>1</v>
      </c>
      <c r="AO354" s="32" t="b">
        <f>NOT(ISBLANK(Survey!$R354))</f>
        <v>0</v>
      </c>
      <c r="AP354" s="16" t="str">
        <f t="shared" si="274"/>
        <v>Pass</v>
      </c>
      <c r="AQ354" s="114">
        <f>COUNTBLANK(Survey!$X354)</f>
        <v>1</v>
      </c>
      <c r="AR354" s="58">
        <f>IF(AND(Survey!L354&lt;&gt;"Exempt fund",OR(Survey!$M354="ETF",Survey!$M354="ETF, alternative mutual fund",Survey!$M354="Mutual fund",Survey!$M354="Alternative mutual fund",Survey!$M354="Money market")),1,0)</f>
        <v>0</v>
      </c>
      <c r="AS354" s="16" t="str">
        <f t="shared" si="275"/>
        <v>Pass</v>
      </c>
      <c r="AT354" s="33" t="b">
        <f>NOT(ISNUMBER(SEARCH("Yes",Survey!$AC354)))</f>
        <v>1</v>
      </c>
      <c r="AU354" s="32" t="b">
        <f>IF(COUNTBLANK(Survey!$AD354:$AE354)=0,TRUE, FALSE)</f>
        <v>0</v>
      </c>
      <c r="AV354" s="16" t="str">
        <f t="shared" si="276"/>
        <v>Pass</v>
      </c>
      <c r="AW354" s="33" t="b">
        <f>NOT(ISNUMBER(SEARCH("Yes",Survey!$AF354)))</f>
        <v>1</v>
      </c>
      <c r="AX354" s="32" t="b">
        <f>NOT(ISBLANK(Survey!$AH354))</f>
        <v>0</v>
      </c>
      <c r="AY354" s="16" t="str">
        <f t="shared" si="277"/>
        <v>Pass</v>
      </c>
      <c r="AZ354" s="33" t="b">
        <f>NOT(OR(ISNUMBER(SEARCH("Other",Survey!$AH354)),ISNUMBER(SEARCH("Multiple",Survey!$AH354))))</f>
        <v>1</v>
      </c>
      <c r="BA354" s="32" t="b">
        <f>NOT(ISBLANK(Survey!$AI354))</f>
        <v>0</v>
      </c>
      <c r="BB354" s="16" t="str">
        <f t="shared" si="278"/>
        <v>Fail</v>
      </c>
      <c r="BC354" s="114">
        <f>IF(ABS(Survey!$BA354)&gt;0, 1,0)</f>
        <v>0</v>
      </c>
      <c r="BD354" s="114">
        <f>IF(COUNTBLANK(Survey!$AL354)=0,1,0)</f>
        <v>0</v>
      </c>
      <c r="BE354" s="16" t="str">
        <f t="shared" si="279"/>
        <v>Pass</v>
      </c>
      <c r="BF354" s="114">
        <f>IF(ISBLANK(Survey!$AL354),0,1)</f>
        <v>0</v>
      </c>
      <c r="BG354" s="133">
        <f>COUNTBLANK(Survey!$AM354)</f>
        <v>1</v>
      </c>
      <c r="BH354" s="16" t="str">
        <f t="shared" si="280"/>
        <v>Pass</v>
      </c>
      <c r="BI354" s="114">
        <f>IF(OR(Survey!$AM354="Closed",ISBLANK(Survey!$AM354)),0,1)</f>
        <v>0</v>
      </c>
      <c r="BJ354" s="133">
        <f>IF(ISBLANK(Survey!$AN354),1,0)</f>
        <v>1</v>
      </c>
      <c r="BK354" s="118" t="str">
        <f t="shared" si="281"/>
        <v>Pass</v>
      </c>
      <c r="BL354" s="31" cm="1">
        <f t="array" ref="BL354">SUM(SUMIF(Survey!AO354:AP354,{"&gt;0","&lt;0"})*{1,-1})</f>
        <v>0</v>
      </c>
      <c r="BM354">
        <f t="shared" si="282"/>
        <v>0</v>
      </c>
      <c r="BN354">
        <f t="shared" si="283"/>
        <v>100</v>
      </c>
      <c r="BO354" s="118" t="str">
        <f t="shared" si="284"/>
        <v>Pass</v>
      </c>
      <c r="BP354">
        <f>IF(Survey!AQ354="No",0,1)</f>
        <v>1</v>
      </c>
      <c r="BQ354" s="207">
        <f>MOD((LEN(Survey!AQ354)+2),22)</f>
        <v>2</v>
      </c>
      <c r="BR354">
        <f>IF(Survey!AR354="No",0,1)</f>
        <v>1</v>
      </c>
      <c r="BS354" s="207">
        <f>MOD((LEN(Survey!AR354)+2),22)</f>
        <v>2</v>
      </c>
      <c r="BT354" s="114">
        <f>COUNTBLANK(Survey!$AQ354:$AS354)+COUNTBLANK(Survey!$AU354)</f>
        <v>4</v>
      </c>
      <c r="BU354" s="114">
        <f>IF(Survey!$I354="Yes",1,0)</f>
        <v>0</v>
      </c>
      <c r="BV354" s="114">
        <f>IF(OR(Survey!$M354="Mutual fund",Survey!$M354="Alternative mutual fund",Survey!$M354="Money market"),1,0)</f>
        <v>0</v>
      </c>
      <c r="BW354" s="119">
        <f>IF(OR(Survey!$M354="ETF",Survey!$M354="ETF, alternative mutual fund"),1,0)</f>
        <v>0</v>
      </c>
      <c r="BX354" s="16" t="str">
        <f t="shared" si="285"/>
        <v>Pass</v>
      </c>
      <c r="BY354" s="33">
        <f>IF(ISNUMBER(SEARCH("Other",Survey!$AS354)), 1, 0)</f>
        <v>0</v>
      </c>
      <c r="BZ354" s="58" t="b">
        <f>NOT(ISBLANK(Survey!$AT354))</f>
        <v>0</v>
      </c>
      <c r="CA354" s="16" t="str">
        <f t="shared" si="286"/>
        <v>Pass</v>
      </c>
      <c r="CB354" s="114">
        <f>IF(Survey!$BB354=0, 0,1)</f>
        <v>0</v>
      </c>
      <c r="CC354" s="58">
        <f>Survey!$AV354</f>
        <v>0</v>
      </c>
      <c r="CD354" s="58">
        <f>Survey!$BC354+Survey!$BD354+ABS(Survey!$BE354)-ABS(Survey!$BF354)-ABS(Survey!$BG354)-ABS(Survey!$BL354)</f>
        <v>0</v>
      </c>
      <c r="CE354" s="138">
        <f>Survey!BB354+(ABS(Survey!$BH354)-ABS(Survey!$BI354)+ABS(Survey!$BJ354)-ABS(Survey!$BK354))*0.5</f>
        <v>0</v>
      </c>
      <c r="CF354" s="58">
        <f t="shared" si="287"/>
        <v>0</v>
      </c>
      <c r="CG354" s="58">
        <f>IF(AND($CC354&gt;$CF354-0.2,$CC354&lt;$CF354+0.2,ISBLANK(Survey!$AV354)=FALSE),0,1)</f>
        <v>1</v>
      </c>
      <c r="CH354" s="133">
        <f>IF(ISBLANK(Survey!$AW354),1,0)</f>
        <v>1</v>
      </c>
      <c r="CI354" s="16" t="str">
        <f t="shared" si="288"/>
        <v>Pass</v>
      </c>
      <c r="CJ354" s="114">
        <f>IF(Survey!$BB354=0, 0,1)</f>
        <v>0</v>
      </c>
      <c r="CK354" s="58">
        <f>IF(AND(Survey!$AX354&gt;=0,Survey!$AX354&lt;=0.2,Survey!$AX354&lt;&gt;""),0,1)</f>
        <v>1</v>
      </c>
      <c r="CL354" s="114">
        <f>IF(ISBLANK(Survey!$AY354),1,0)</f>
        <v>1</v>
      </c>
      <c r="CM354" s="16" t="str">
        <f t="shared" si="289"/>
        <v>Fail</v>
      </c>
      <c r="CN354" s="133">
        <f>Survey!$AZ354</f>
        <v>0</v>
      </c>
      <c r="CO354" s="16" t="str">
        <f t="shared" si="290"/>
        <v>Pass</v>
      </c>
      <c r="CP354" s="31">
        <f>Survey!$BA354</f>
        <v>0</v>
      </c>
      <c r="CQ354" s="138">
        <f>Survey!$BB354+Survey!$BC354+Survey!$BD354+ABS(Survey!$BE354)-ABS(Survey!$BF354)-ABS(Survey!$BG354)+ABS(Survey!$BH354)-ABS(Survey!$BI354)+ABS(Survey!$BJ354)-ABS(Survey!$BK354)-ABS(Survey!$BL354)+Survey!$BM354</f>
        <v>0</v>
      </c>
      <c r="CR354" s="30">
        <f t="shared" si="291"/>
        <v>0</v>
      </c>
      <c r="CS354" s="17">
        <f t="shared" si="292"/>
        <v>0</v>
      </c>
      <c r="CT354" s="16" t="str">
        <f t="shared" si="293"/>
        <v>Pass</v>
      </c>
      <c r="CU354" s="33" t="b">
        <f>IF(ABS(Survey!$BM354)=0,TRUE,FALSE)</f>
        <v>1</v>
      </c>
      <c r="CV354" s="32" t="b">
        <f>NOT(ISBLANK(Survey!$BN354))</f>
        <v>0</v>
      </c>
      <c r="CW354" t="str">
        <f t="shared" si="294"/>
        <v>Fail</v>
      </c>
      <c r="CX354" s="25">
        <f>Survey!$BA354</f>
        <v>0</v>
      </c>
      <c r="CY354" s="25" cm="1">
        <f t="array" ref="CY354">SUM(SUMIF(Survey!BP354:BW354,{"&gt;0","&lt;0"})*{1,-1})-SUM(SUMIF(Survey!BY354:CF354,{"&gt;0","&lt;0"})*{1,-1})</f>
        <v>0</v>
      </c>
      <c r="CZ354" s="30" t="str">
        <f t="shared" si="295"/>
        <v>No holdings</v>
      </c>
      <c r="DA354">
        <f t="shared" si="296"/>
        <v>0</v>
      </c>
      <c r="DB354" s="16" t="str">
        <f t="shared" si="297"/>
        <v>Fail</v>
      </c>
      <c r="DC354" s="31">
        <f>Survey!$BA354</f>
        <v>0</v>
      </c>
      <c r="DD354" s="31" cm="1">
        <f t="array" ref="DD354">SUM(SUMIF(Survey!CH354:DA354,{"&gt;0","&lt;0"})*{1,-1})-SUM(SUMIF(Survey!DC354:DV354,{"&gt;0","&lt;0"})*{1,-1})</f>
        <v>0</v>
      </c>
      <c r="DE354" s="30" t="str">
        <f t="shared" si="298"/>
        <v>No holdings</v>
      </c>
      <c r="DF354" s="17">
        <f t="shared" si="299"/>
        <v>0</v>
      </c>
      <c r="DG354" s="16" t="str">
        <f t="shared" si="300"/>
        <v>Pass</v>
      </c>
      <c r="DH354" s="33" t="b">
        <f>IF(ABS(Survey!$DA354)=0,TRUE,FALSE)</f>
        <v>1</v>
      </c>
      <c r="DI354" s="32" t="b">
        <f>NOT(ISBLANK(Survey!$DB354))</f>
        <v>0</v>
      </c>
      <c r="DJ354" s="16" t="str">
        <f t="shared" si="301"/>
        <v>Pass</v>
      </c>
      <c r="DK354" s="33" t="b">
        <f>IF(ABS(Survey!$DV354)=0,TRUE,FALSE)</f>
        <v>1</v>
      </c>
      <c r="DL354" s="32" t="b">
        <f>NOT(ISBLANK(Survey!$DW354))</f>
        <v>0</v>
      </c>
      <c r="DM354" t="str">
        <f t="shared" si="302"/>
        <v>Pass</v>
      </c>
      <c r="DN354" s="25" cm="1">
        <f t="array" ref="DN354">SUM(SUMIF(Survey!CW354,{"&gt;0","&lt;0"})*{1,-1})+SUM(SUMIF(Survey!DR354,{"&gt;0","&lt;0"})*{1,-1})</f>
        <v>0</v>
      </c>
      <c r="DO354" s="25">
        <f>SUM(SUMIF(Survey!DY354:EE354,{"&gt;0","&lt;0"})*{1,-1})+SUM(SUMIF(Survey!EG354:EM354,{"&gt;0","&lt;0"})*{1,-1})</f>
        <v>0</v>
      </c>
      <c r="DP354">
        <f t="shared" si="303"/>
        <v>0</v>
      </c>
      <c r="DQ354">
        <f t="shared" si="304"/>
        <v>0</v>
      </c>
      <c r="DR354" s="16" t="str">
        <f t="shared" si="305"/>
        <v>Pass</v>
      </c>
      <c r="DS354" s="33" t="b">
        <f>IF(ABS(Survey!$EE354)=0,TRUE,FALSE)</f>
        <v>1</v>
      </c>
      <c r="DT354" s="32" t="b">
        <f>NOT(ISBLANK(Survey!EF354))</f>
        <v>0</v>
      </c>
      <c r="DU354" s="16" t="str">
        <f t="shared" si="306"/>
        <v>Pass</v>
      </c>
      <c r="DV354" s="33" t="b">
        <f>IF(ABS(Survey!$EM354)=0,TRUE,FALSE)</f>
        <v>1</v>
      </c>
      <c r="DW354" s="32" t="b">
        <f>NOT(ISBLANK(Survey!$EN354))</f>
        <v>0</v>
      </c>
      <c r="DX354" s="16" t="str">
        <f t="shared" si="307"/>
        <v>Fail</v>
      </c>
      <c r="DY354" s="31">
        <f>SUM(SUMIF(Survey!ET354:EV354,{"&gt;0","&lt;0"})*{1,-1})</f>
        <v>0</v>
      </c>
      <c r="DZ354">
        <f t="shared" si="308"/>
        <v>0</v>
      </c>
      <c r="EA354">
        <f t="shared" si="309"/>
        <v>100</v>
      </c>
      <c r="EB354" s="30" t="b">
        <f>IF(OR(Survey!$M354="ETF",Survey!$M354="ETF, alternative mutual fund",Survey!$M354="Closed-end", Survey!$M354="Split share corp"),TRUE,FALSE)</f>
        <v>0</v>
      </c>
      <c r="EC354" s="16" t="str">
        <f t="shared" si="310"/>
        <v>Fail</v>
      </c>
      <c r="ED354" s="31">
        <f>SUM(SUMIF(Survey!EX354:FD354,{"&gt;0","&lt;0"})*{1,-1})</f>
        <v>0</v>
      </c>
      <c r="EE354">
        <f t="shared" si="311"/>
        <v>0</v>
      </c>
      <c r="EF354" s="17">
        <f t="shared" si="312"/>
        <v>100</v>
      </c>
      <c r="EG354" s="16" t="str">
        <f t="shared" si="313"/>
        <v>Fail</v>
      </c>
      <c r="EH354" s="31">
        <f>SUM(SUMIF(Survey!FF354:FL354,{"&gt;0","&lt;0"})*{1,-1})</f>
        <v>0</v>
      </c>
      <c r="EI354">
        <f t="shared" si="314"/>
        <v>0</v>
      </c>
      <c r="EJ354" s="17">
        <f t="shared" si="315"/>
        <v>100</v>
      </c>
    </row>
    <row r="355" spans="1:140">
      <c r="A355">
        <v>355</v>
      </c>
      <c r="B355" t="str">
        <f t="shared" si="263"/>
        <v>Pass</v>
      </c>
      <c r="C355" t="str">
        <f>IF(COUNTBLANK(Survey!B355:FM355)=$C$2, "Pass", "Fail")</f>
        <v>Pass</v>
      </c>
      <c r="D355" s="16" t="str">
        <f t="shared" si="264"/>
        <v>Fail</v>
      </c>
      <c r="E355" t="str">
        <f>IF(OR(ISBLANK(Survey!AL355),COUNTIF(G355:BJ355,"Fail")),"Fail","Pass")</f>
        <v>Fail</v>
      </c>
      <c r="F355" s="265"/>
      <c r="G355" s="16" t="str">
        <f t="shared" si="265"/>
        <v>Fail</v>
      </c>
      <c r="H355" s="139">
        <f>COUNTBLANK(Survey!B355:D355)+COUNTBLANK(Survey!G355)+COUNTBLANK(Survey!I355)+COUNTBLANK(Survey!K355:M355)+COUNTBLANK(Survey!P355:Q355)+COUNTBLANK(Survey!T355:W355)+COUNTBLANK(Survey!Z355:AC355)+COUNTBLANK(Survey!AF355:AG355)+COUNTBLANK(Survey!AK355:AK355)</f>
        <v>21</v>
      </c>
      <c r="I355" t="str">
        <f t="shared" si="266"/>
        <v>Fail</v>
      </c>
      <c r="J355" t="b">
        <f>IF(Survey!E355="No",TRUE,FALSE)</f>
        <v>0</v>
      </c>
      <c r="K355" s="29" cm="1">
        <f t="array" ref="K355">IF(COUNTA(Survey!$E$4:$E$695)=1, 0, SUM(IF(COUNTIF(Survey!$E$4:$E$695, Survey!$E$4:$E$695)=1,1,0)))</f>
        <v>0</v>
      </c>
      <c r="L355" s="29">
        <f>LEN(Survey!E355)</f>
        <v>0</v>
      </c>
      <c r="M355" s="16" t="str">
        <f t="shared" si="267"/>
        <v>Fail</v>
      </c>
      <c r="N355" t="b">
        <f>IF(Survey!F355="No",TRUE,FALSE)</f>
        <v>0</v>
      </c>
      <c r="O355" t="b">
        <f>Survey!F355=Survey!E355</f>
        <v>1</v>
      </c>
      <c r="P355">
        <f>COUNTIF(Survey!$F$4:$F$695,Survey!F355)</f>
        <v>0</v>
      </c>
      <c r="Q355" s="28">
        <f>LEN(Survey!F355)</f>
        <v>0</v>
      </c>
      <c r="R355" s="16" t="str">
        <f t="shared" si="268"/>
        <v>Pass</v>
      </c>
      <c r="S355" s="29">
        <f>MOD((LEN(Survey!H355)+2),11)</f>
        <v>2</v>
      </c>
      <c r="T355">
        <f>COUNTIF(Survey!$H$4:$H$695,Survey!H355)</f>
        <v>0</v>
      </c>
      <c r="U355" s="28" t="str">
        <f>IF(Survey!$L355="Prospectus fund", "Yes", "No")</f>
        <v>No</v>
      </c>
      <c r="V355" s="16" t="str">
        <f t="shared" si="269"/>
        <v>Pass</v>
      </c>
      <c r="W355" s="29">
        <f>MOD((LEN(Survey!J355)+2),11)</f>
        <v>2</v>
      </c>
      <c r="X355">
        <f>COUNTIF(Survey!$J$4:$J$695,Survey!J355)</f>
        <v>0</v>
      </c>
      <c r="Y355" s="30" t="b">
        <f>IF(OR(Survey!$M355="ETF",Survey!$M355="ETF, alternative mutual fund",Survey!$M355="Closed-end", Survey!$M355="Split share corp", Survey!$I355="Yes"),TRUE,FALSE)</f>
        <v>0</v>
      </c>
      <c r="Z355" s="16" t="str">
        <f>IFERROR(IF(AND(OR(AC355=AD355,AD355 = "Either"),NOT(ISBLANK(Survey!K355))),"Pass","Fail"),"Pass")</f>
        <v>Fail</v>
      </c>
      <c r="AA355" s="31" cm="1">
        <f t="array" ref="AA355">SUM(SUMIF(Survey!CH355:DA355,{"&gt;0","&lt;0"})*{1,-1})</f>
        <v>0</v>
      </c>
      <c r="AB355" s="33" cm="1">
        <f t="array" ref="AB355">SUM(SUMIF(Survey!CK355,{"&gt;0","&lt;0"})*{1,-1})+SUM(SUMIF(Survey!CU355,{"&gt;0","&lt;0"})*{1,-1})</f>
        <v>0</v>
      </c>
      <c r="AC355" s="33">
        <f>Survey!K355</f>
        <v>0</v>
      </c>
      <c r="AD355" s="32" t="str">
        <f t="shared" si="270"/>
        <v>Either</v>
      </c>
      <c r="AE355" s="16" t="str">
        <f t="shared" si="271"/>
        <v>Fail</v>
      </c>
      <c r="AF355" s="58" cm="1">
        <f t="array" ref="AF355">SUM(SUMIF(Survey!CH355:DA355,{"&gt;0","&lt;0"})*{1,-1})+SUM(SUMIF(Survey!DC355:DV355,{"&gt;0","&lt;0"})*{1,-1})</f>
        <v>0</v>
      </c>
      <c r="AG355" s="58">
        <f>IFERROR(AF355/(Survey!$BA355),0)</f>
        <v>0</v>
      </c>
      <c r="AH355" s="104" t="b">
        <f>IF(OR(Survey!$M355="Alternative strategy or hedge",Survey!$M355="Private asset",Survey!$L355="Prospectus fund"),TRUE,FALSE)</f>
        <v>0</v>
      </c>
      <c r="AI355" s="104" t="b">
        <f>NOT(ISBLANK(Survey!$M355))</f>
        <v>0</v>
      </c>
      <c r="AJ355" s="16" t="str">
        <f t="shared" si="272"/>
        <v>Fail</v>
      </c>
      <c r="AK355" t="b">
        <f>IF(Survey!W355="No",TRUE,FALSE)</f>
        <v>0</v>
      </c>
      <c r="AL355" s="119">
        <f>MOD((LEN(Survey!W355)+2),22)</f>
        <v>2</v>
      </c>
      <c r="AM355" t="str">
        <f t="shared" si="273"/>
        <v>Pass</v>
      </c>
      <c r="AN355" s="33" t="b">
        <f>NOT(ISNUMBER(SEARCH("Other",Survey!$Q355)))</f>
        <v>1</v>
      </c>
      <c r="AO355" s="32" t="b">
        <f>NOT(ISBLANK(Survey!$R355))</f>
        <v>0</v>
      </c>
      <c r="AP355" s="16" t="str">
        <f t="shared" si="274"/>
        <v>Pass</v>
      </c>
      <c r="AQ355" s="114">
        <f>COUNTBLANK(Survey!$X355)</f>
        <v>1</v>
      </c>
      <c r="AR355" s="58">
        <f>IF(AND(Survey!L355&lt;&gt;"Exempt fund",OR(Survey!$M355="ETF",Survey!$M355="ETF, alternative mutual fund",Survey!$M355="Mutual fund",Survey!$M355="Alternative mutual fund",Survey!$M355="Money market")),1,0)</f>
        <v>0</v>
      </c>
      <c r="AS355" s="16" t="str">
        <f t="shared" si="275"/>
        <v>Pass</v>
      </c>
      <c r="AT355" s="33" t="b">
        <f>NOT(ISNUMBER(SEARCH("Yes",Survey!$AC355)))</f>
        <v>1</v>
      </c>
      <c r="AU355" s="32" t="b">
        <f>IF(COUNTBLANK(Survey!$AD355:$AE355)=0,TRUE, FALSE)</f>
        <v>0</v>
      </c>
      <c r="AV355" s="16" t="str">
        <f t="shared" si="276"/>
        <v>Pass</v>
      </c>
      <c r="AW355" s="33" t="b">
        <f>NOT(ISNUMBER(SEARCH("Yes",Survey!$AF355)))</f>
        <v>1</v>
      </c>
      <c r="AX355" s="32" t="b">
        <f>NOT(ISBLANK(Survey!$AH355))</f>
        <v>0</v>
      </c>
      <c r="AY355" s="16" t="str">
        <f t="shared" si="277"/>
        <v>Pass</v>
      </c>
      <c r="AZ355" s="33" t="b">
        <f>NOT(OR(ISNUMBER(SEARCH("Other",Survey!$AH355)),ISNUMBER(SEARCH("Multiple",Survey!$AH355))))</f>
        <v>1</v>
      </c>
      <c r="BA355" s="32" t="b">
        <f>NOT(ISBLANK(Survey!$AI355))</f>
        <v>0</v>
      </c>
      <c r="BB355" s="16" t="str">
        <f t="shared" si="278"/>
        <v>Fail</v>
      </c>
      <c r="BC355" s="114">
        <f>IF(ABS(Survey!$BA355)&gt;0, 1,0)</f>
        <v>0</v>
      </c>
      <c r="BD355" s="114">
        <f>IF(COUNTBLANK(Survey!$AL355)=0,1,0)</f>
        <v>0</v>
      </c>
      <c r="BE355" s="16" t="str">
        <f t="shared" si="279"/>
        <v>Pass</v>
      </c>
      <c r="BF355" s="114">
        <f>IF(ISBLANK(Survey!$AL355),0,1)</f>
        <v>0</v>
      </c>
      <c r="BG355" s="133">
        <f>COUNTBLANK(Survey!$AM355)</f>
        <v>1</v>
      </c>
      <c r="BH355" s="16" t="str">
        <f t="shared" si="280"/>
        <v>Pass</v>
      </c>
      <c r="BI355" s="114">
        <f>IF(OR(Survey!$AM355="Closed",ISBLANK(Survey!$AM355)),0,1)</f>
        <v>0</v>
      </c>
      <c r="BJ355" s="133">
        <f>IF(ISBLANK(Survey!$AN355),1,0)</f>
        <v>1</v>
      </c>
      <c r="BK355" s="118" t="str">
        <f t="shared" si="281"/>
        <v>Pass</v>
      </c>
      <c r="BL355" s="31" cm="1">
        <f t="array" ref="BL355">SUM(SUMIF(Survey!AO355:AP355,{"&gt;0","&lt;0"})*{1,-1})</f>
        <v>0</v>
      </c>
      <c r="BM355">
        <f t="shared" si="282"/>
        <v>0</v>
      </c>
      <c r="BN355">
        <f t="shared" si="283"/>
        <v>100</v>
      </c>
      <c r="BO355" s="118" t="str">
        <f t="shared" si="284"/>
        <v>Pass</v>
      </c>
      <c r="BP355">
        <f>IF(Survey!AQ355="No",0,1)</f>
        <v>1</v>
      </c>
      <c r="BQ355" s="207">
        <f>MOD((LEN(Survey!AQ355)+2),22)</f>
        <v>2</v>
      </c>
      <c r="BR355">
        <f>IF(Survey!AR355="No",0,1)</f>
        <v>1</v>
      </c>
      <c r="BS355" s="207">
        <f>MOD((LEN(Survey!AR355)+2),22)</f>
        <v>2</v>
      </c>
      <c r="BT355" s="114">
        <f>COUNTBLANK(Survey!$AQ355:$AS355)+COUNTBLANK(Survey!$AU355)</f>
        <v>4</v>
      </c>
      <c r="BU355" s="114">
        <f>IF(Survey!$I355="Yes",1,0)</f>
        <v>0</v>
      </c>
      <c r="BV355" s="114">
        <f>IF(OR(Survey!$M355="Mutual fund",Survey!$M355="Alternative mutual fund",Survey!$M355="Money market"),1,0)</f>
        <v>0</v>
      </c>
      <c r="BW355" s="119">
        <f>IF(OR(Survey!$M355="ETF",Survey!$M355="ETF, alternative mutual fund"),1,0)</f>
        <v>0</v>
      </c>
      <c r="BX355" s="16" t="str">
        <f t="shared" si="285"/>
        <v>Pass</v>
      </c>
      <c r="BY355" s="33">
        <f>IF(ISNUMBER(SEARCH("Other",Survey!$AS355)), 1, 0)</f>
        <v>0</v>
      </c>
      <c r="BZ355" s="58" t="b">
        <f>NOT(ISBLANK(Survey!$AT355))</f>
        <v>0</v>
      </c>
      <c r="CA355" s="16" t="str">
        <f t="shared" si="286"/>
        <v>Pass</v>
      </c>
      <c r="CB355" s="114">
        <f>IF(Survey!$BB355=0, 0,1)</f>
        <v>0</v>
      </c>
      <c r="CC355" s="58">
        <f>Survey!$AV355</f>
        <v>0</v>
      </c>
      <c r="CD355" s="58">
        <f>Survey!$BC355+Survey!$BD355+ABS(Survey!$BE355)-ABS(Survey!$BF355)-ABS(Survey!$BG355)-ABS(Survey!$BL355)</f>
        <v>0</v>
      </c>
      <c r="CE355" s="138">
        <f>Survey!BB355+(ABS(Survey!$BH355)-ABS(Survey!$BI355)+ABS(Survey!$BJ355)-ABS(Survey!$BK355))*0.5</f>
        <v>0</v>
      </c>
      <c r="CF355" s="58">
        <f t="shared" si="287"/>
        <v>0</v>
      </c>
      <c r="CG355" s="58">
        <f>IF(AND($CC355&gt;$CF355-0.2,$CC355&lt;$CF355+0.2,ISBLANK(Survey!$AV355)=FALSE),0,1)</f>
        <v>1</v>
      </c>
      <c r="CH355" s="133">
        <f>IF(ISBLANK(Survey!$AW355),1,0)</f>
        <v>1</v>
      </c>
      <c r="CI355" s="16" t="str">
        <f t="shared" si="288"/>
        <v>Pass</v>
      </c>
      <c r="CJ355" s="114">
        <f>IF(Survey!$BB355=0, 0,1)</f>
        <v>0</v>
      </c>
      <c r="CK355" s="58">
        <f>IF(AND(Survey!$AX355&gt;=0,Survey!$AX355&lt;=0.2,Survey!$AX355&lt;&gt;""),0,1)</f>
        <v>1</v>
      </c>
      <c r="CL355" s="114">
        <f>IF(ISBLANK(Survey!$AY355),1,0)</f>
        <v>1</v>
      </c>
      <c r="CM355" s="16" t="str">
        <f t="shared" si="289"/>
        <v>Fail</v>
      </c>
      <c r="CN355" s="133">
        <f>Survey!$AZ355</f>
        <v>0</v>
      </c>
      <c r="CO355" s="16" t="str">
        <f t="shared" si="290"/>
        <v>Pass</v>
      </c>
      <c r="CP355" s="31">
        <f>Survey!$BA355</f>
        <v>0</v>
      </c>
      <c r="CQ355" s="138">
        <f>Survey!$BB355+Survey!$BC355+Survey!$BD355+ABS(Survey!$BE355)-ABS(Survey!$BF355)-ABS(Survey!$BG355)+ABS(Survey!$BH355)-ABS(Survey!$BI355)+ABS(Survey!$BJ355)-ABS(Survey!$BK355)-ABS(Survey!$BL355)+Survey!$BM355</f>
        <v>0</v>
      </c>
      <c r="CR355" s="30">
        <f t="shared" si="291"/>
        <v>0</v>
      </c>
      <c r="CS355" s="17">
        <f t="shared" si="292"/>
        <v>0</v>
      </c>
      <c r="CT355" s="16" t="str">
        <f t="shared" si="293"/>
        <v>Pass</v>
      </c>
      <c r="CU355" s="33" t="b">
        <f>IF(ABS(Survey!$BM355)=0,TRUE,FALSE)</f>
        <v>1</v>
      </c>
      <c r="CV355" s="32" t="b">
        <f>NOT(ISBLANK(Survey!$BN355))</f>
        <v>0</v>
      </c>
      <c r="CW355" t="str">
        <f t="shared" si="294"/>
        <v>Fail</v>
      </c>
      <c r="CX355" s="25">
        <f>Survey!$BA355</f>
        <v>0</v>
      </c>
      <c r="CY355" s="25" cm="1">
        <f t="array" ref="CY355">SUM(SUMIF(Survey!BP355:BW355,{"&gt;0","&lt;0"})*{1,-1})-SUM(SUMIF(Survey!BY355:CF355,{"&gt;0","&lt;0"})*{1,-1})</f>
        <v>0</v>
      </c>
      <c r="CZ355" s="30" t="str">
        <f t="shared" si="295"/>
        <v>No holdings</v>
      </c>
      <c r="DA355">
        <f t="shared" si="296"/>
        <v>0</v>
      </c>
      <c r="DB355" s="16" t="str">
        <f t="shared" si="297"/>
        <v>Fail</v>
      </c>
      <c r="DC355" s="31">
        <f>Survey!$BA355</f>
        <v>0</v>
      </c>
      <c r="DD355" s="31" cm="1">
        <f t="array" ref="DD355">SUM(SUMIF(Survey!CH355:DA355,{"&gt;0","&lt;0"})*{1,-1})-SUM(SUMIF(Survey!DC355:DV355,{"&gt;0","&lt;0"})*{1,-1})</f>
        <v>0</v>
      </c>
      <c r="DE355" s="30" t="str">
        <f t="shared" si="298"/>
        <v>No holdings</v>
      </c>
      <c r="DF355" s="17">
        <f t="shared" si="299"/>
        <v>0</v>
      </c>
      <c r="DG355" s="16" t="str">
        <f t="shared" si="300"/>
        <v>Pass</v>
      </c>
      <c r="DH355" s="33" t="b">
        <f>IF(ABS(Survey!$DA355)=0,TRUE,FALSE)</f>
        <v>1</v>
      </c>
      <c r="DI355" s="32" t="b">
        <f>NOT(ISBLANK(Survey!$DB355))</f>
        <v>0</v>
      </c>
      <c r="DJ355" s="16" t="str">
        <f t="shared" si="301"/>
        <v>Pass</v>
      </c>
      <c r="DK355" s="33" t="b">
        <f>IF(ABS(Survey!$DV355)=0,TRUE,FALSE)</f>
        <v>1</v>
      </c>
      <c r="DL355" s="32" t="b">
        <f>NOT(ISBLANK(Survey!$DW355))</f>
        <v>0</v>
      </c>
      <c r="DM355" t="str">
        <f t="shared" si="302"/>
        <v>Pass</v>
      </c>
      <c r="DN355" s="25" cm="1">
        <f t="array" ref="DN355">SUM(SUMIF(Survey!CW355,{"&gt;0","&lt;0"})*{1,-1})+SUM(SUMIF(Survey!DR355,{"&gt;0","&lt;0"})*{1,-1})</f>
        <v>0</v>
      </c>
      <c r="DO355" s="25">
        <f>SUM(SUMIF(Survey!DY355:EE355,{"&gt;0","&lt;0"})*{1,-1})+SUM(SUMIF(Survey!EG355:EM355,{"&gt;0","&lt;0"})*{1,-1})</f>
        <v>0</v>
      </c>
      <c r="DP355">
        <f t="shared" si="303"/>
        <v>0</v>
      </c>
      <c r="DQ355">
        <f t="shared" si="304"/>
        <v>0</v>
      </c>
      <c r="DR355" s="16" t="str">
        <f t="shared" si="305"/>
        <v>Pass</v>
      </c>
      <c r="DS355" s="33" t="b">
        <f>IF(ABS(Survey!$EE355)=0,TRUE,FALSE)</f>
        <v>1</v>
      </c>
      <c r="DT355" s="32" t="b">
        <f>NOT(ISBLANK(Survey!EF355))</f>
        <v>0</v>
      </c>
      <c r="DU355" s="16" t="str">
        <f t="shared" si="306"/>
        <v>Pass</v>
      </c>
      <c r="DV355" s="33" t="b">
        <f>IF(ABS(Survey!$EM355)=0,TRUE,FALSE)</f>
        <v>1</v>
      </c>
      <c r="DW355" s="32" t="b">
        <f>NOT(ISBLANK(Survey!$EN355))</f>
        <v>0</v>
      </c>
      <c r="DX355" s="16" t="str">
        <f t="shared" si="307"/>
        <v>Fail</v>
      </c>
      <c r="DY355" s="31">
        <f>SUM(SUMIF(Survey!ET355:EV355,{"&gt;0","&lt;0"})*{1,-1})</f>
        <v>0</v>
      </c>
      <c r="DZ355">
        <f t="shared" si="308"/>
        <v>0</v>
      </c>
      <c r="EA355">
        <f t="shared" si="309"/>
        <v>100</v>
      </c>
      <c r="EB355" s="30" t="b">
        <f>IF(OR(Survey!$M355="ETF",Survey!$M355="ETF, alternative mutual fund",Survey!$M355="Closed-end", Survey!$M355="Split share corp"),TRUE,FALSE)</f>
        <v>0</v>
      </c>
      <c r="EC355" s="16" t="str">
        <f t="shared" si="310"/>
        <v>Fail</v>
      </c>
      <c r="ED355" s="31">
        <f>SUM(SUMIF(Survey!EX355:FD355,{"&gt;0","&lt;0"})*{1,-1})</f>
        <v>0</v>
      </c>
      <c r="EE355">
        <f t="shared" si="311"/>
        <v>0</v>
      </c>
      <c r="EF355" s="17">
        <f t="shared" si="312"/>
        <v>100</v>
      </c>
      <c r="EG355" s="16" t="str">
        <f t="shared" si="313"/>
        <v>Fail</v>
      </c>
      <c r="EH355" s="31">
        <f>SUM(SUMIF(Survey!FF355:FL355,{"&gt;0","&lt;0"})*{1,-1})</f>
        <v>0</v>
      </c>
      <c r="EI355">
        <f t="shared" si="314"/>
        <v>0</v>
      </c>
      <c r="EJ355" s="17">
        <f t="shared" si="315"/>
        <v>100</v>
      </c>
    </row>
    <row r="356" spans="1:140">
      <c r="A356">
        <v>356</v>
      </c>
      <c r="B356" t="str">
        <f t="shared" si="263"/>
        <v>Pass</v>
      </c>
      <c r="C356" t="str">
        <f>IF(COUNTBLANK(Survey!B356:FM356)=$C$2, "Pass", "Fail")</f>
        <v>Pass</v>
      </c>
      <c r="D356" s="16" t="str">
        <f t="shared" si="264"/>
        <v>Fail</v>
      </c>
      <c r="E356" t="str">
        <f>IF(OR(ISBLANK(Survey!AL356),COUNTIF(G356:BJ356,"Fail")),"Fail","Pass")</f>
        <v>Fail</v>
      </c>
      <c r="F356" s="265"/>
      <c r="G356" s="16" t="str">
        <f t="shared" si="265"/>
        <v>Fail</v>
      </c>
      <c r="H356" s="139">
        <f>COUNTBLANK(Survey!B356:D356)+COUNTBLANK(Survey!G356)+COUNTBLANK(Survey!I356)+COUNTBLANK(Survey!K356:M356)+COUNTBLANK(Survey!P356:Q356)+COUNTBLANK(Survey!T356:W356)+COUNTBLANK(Survey!Z356:AC356)+COUNTBLANK(Survey!AF356:AG356)+COUNTBLANK(Survey!AK356:AK356)</f>
        <v>21</v>
      </c>
      <c r="I356" t="str">
        <f t="shared" si="266"/>
        <v>Fail</v>
      </c>
      <c r="J356" t="b">
        <f>IF(Survey!E356="No",TRUE,FALSE)</f>
        <v>0</v>
      </c>
      <c r="K356" s="29" cm="1">
        <f t="array" ref="K356">IF(COUNTA(Survey!$E$4:$E$695)=1, 0, SUM(IF(COUNTIF(Survey!$E$4:$E$695, Survey!$E$4:$E$695)=1,1,0)))</f>
        <v>0</v>
      </c>
      <c r="L356" s="29">
        <f>LEN(Survey!E356)</f>
        <v>0</v>
      </c>
      <c r="M356" s="16" t="str">
        <f t="shared" si="267"/>
        <v>Fail</v>
      </c>
      <c r="N356" t="b">
        <f>IF(Survey!F356="No",TRUE,FALSE)</f>
        <v>0</v>
      </c>
      <c r="O356" t="b">
        <f>Survey!F356=Survey!E356</f>
        <v>1</v>
      </c>
      <c r="P356">
        <f>COUNTIF(Survey!$F$4:$F$695,Survey!F356)</f>
        <v>0</v>
      </c>
      <c r="Q356" s="28">
        <f>LEN(Survey!F356)</f>
        <v>0</v>
      </c>
      <c r="R356" s="16" t="str">
        <f t="shared" si="268"/>
        <v>Pass</v>
      </c>
      <c r="S356" s="29">
        <f>MOD((LEN(Survey!H356)+2),11)</f>
        <v>2</v>
      </c>
      <c r="T356">
        <f>COUNTIF(Survey!$H$4:$H$695,Survey!H356)</f>
        <v>0</v>
      </c>
      <c r="U356" s="28" t="str">
        <f>IF(Survey!$L356="Prospectus fund", "Yes", "No")</f>
        <v>No</v>
      </c>
      <c r="V356" s="16" t="str">
        <f t="shared" si="269"/>
        <v>Pass</v>
      </c>
      <c r="W356" s="29">
        <f>MOD((LEN(Survey!J356)+2),11)</f>
        <v>2</v>
      </c>
      <c r="X356">
        <f>COUNTIF(Survey!$J$4:$J$695,Survey!J356)</f>
        <v>0</v>
      </c>
      <c r="Y356" s="30" t="b">
        <f>IF(OR(Survey!$M356="ETF",Survey!$M356="ETF, alternative mutual fund",Survey!$M356="Closed-end", Survey!$M356="Split share corp", Survey!$I356="Yes"),TRUE,FALSE)</f>
        <v>0</v>
      </c>
      <c r="Z356" s="16" t="str">
        <f>IFERROR(IF(AND(OR(AC356=AD356,AD356 = "Either"),NOT(ISBLANK(Survey!K356))),"Pass","Fail"),"Pass")</f>
        <v>Fail</v>
      </c>
      <c r="AA356" s="31" cm="1">
        <f t="array" ref="AA356">SUM(SUMIF(Survey!CH356:DA356,{"&gt;0","&lt;0"})*{1,-1})</f>
        <v>0</v>
      </c>
      <c r="AB356" s="33" cm="1">
        <f t="array" ref="AB356">SUM(SUMIF(Survey!CK356,{"&gt;0","&lt;0"})*{1,-1})+SUM(SUMIF(Survey!CU356,{"&gt;0","&lt;0"})*{1,-1})</f>
        <v>0</v>
      </c>
      <c r="AC356" s="33">
        <f>Survey!K356</f>
        <v>0</v>
      </c>
      <c r="AD356" s="32" t="str">
        <f t="shared" si="270"/>
        <v>Either</v>
      </c>
      <c r="AE356" s="16" t="str">
        <f t="shared" si="271"/>
        <v>Fail</v>
      </c>
      <c r="AF356" s="58" cm="1">
        <f t="array" ref="AF356">SUM(SUMIF(Survey!CH356:DA356,{"&gt;0","&lt;0"})*{1,-1})+SUM(SUMIF(Survey!DC356:DV356,{"&gt;0","&lt;0"})*{1,-1})</f>
        <v>0</v>
      </c>
      <c r="AG356" s="58">
        <f>IFERROR(AF356/(Survey!$BA356),0)</f>
        <v>0</v>
      </c>
      <c r="AH356" s="104" t="b">
        <f>IF(OR(Survey!$M356="Alternative strategy or hedge",Survey!$M356="Private asset",Survey!$L356="Prospectus fund"),TRUE,FALSE)</f>
        <v>0</v>
      </c>
      <c r="AI356" s="104" t="b">
        <f>NOT(ISBLANK(Survey!$M356))</f>
        <v>0</v>
      </c>
      <c r="AJ356" s="16" t="str">
        <f t="shared" si="272"/>
        <v>Fail</v>
      </c>
      <c r="AK356" t="b">
        <f>IF(Survey!W356="No",TRUE,FALSE)</f>
        <v>0</v>
      </c>
      <c r="AL356" s="119">
        <f>MOD((LEN(Survey!W356)+2),22)</f>
        <v>2</v>
      </c>
      <c r="AM356" t="str">
        <f t="shared" si="273"/>
        <v>Pass</v>
      </c>
      <c r="AN356" s="33" t="b">
        <f>NOT(ISNUMBER(SEARCH("Other",Survey!$Q356)))</f>
        <v>1</v>
      </c>
      <c r="AO356" s="32" t="b">
        <f>NOT(ISBLANK(Survey!$R356))</f>
        <v>0</v>
      </c>
      <c r="AP356" s="16" t="str">
        <f t="shared" si="274"/>
        <v>Pass</v>
      </c>
      <c r="AQ356" s="114">
        <f>COUNTBLANK(Survey!$X356)</f>
        <v>1</v>
      </c>
      <c r="AR356" s="58">
        <f>IF(AND(Survey!L356&lt;&gt;"Exempt fund",OR(Survey!$M356="ETF",Survey!$M356="ETF, alternative mutual fund",Survey!$M356="Mutual fund",Survey!$M356="Alternative mutual fund",Survey!$M356="Money market")),1,0)</f>
        <v>0</v>
      </c>
      <c r="AS356" s="16" t="str">
        <f t="shared" si="275"/>
        <v>Pass</v>
      </c>
      <c r="AT356" s="33" t="b">
        <f>NOT(ISNUMBER(SEARCH("Yes",Survey!$AC356)))</f>
        <v>1</v>
      </c>
      <c r="AU356" s="32" t="b">
        <f>IF(COUNTBLANK(Survey!$AD356:$AE356)=0,TRUE, FALSE)</f>
        <v>0</v>
      </c>
      <c r="AV356" s="16" t="str">
        <f t="shared" si="276"/>
        <v>Pass</v>
      </c>
      <c r="AW356" s="33" t="b">
        <f>NOT(ISNUMBER(SEARCH("Yes",Survey!$AF356)))</f>
        <v>1</v>
      </c>
      <c r="AX356" s="32" t="b">
        <f>NOT(ISBLANK(Survey!$AH356))</f>
        <v>0</v>
      </c>
      <c r="AY356" s="16" t="str">
        <f t="shared" si="277"/>
        <v>Pass</v>
      </c>
      <c r="AZ356" s="33" t="b">
        <f>NOT(OR(ISNUMBER(SEARCH("Other",Survey!$AH356)),ISNUMBER(SEARCH("Multiple",Survey!$AH356))))</f>
        <v>1</v>
      </c>
      <c r="BA356" s="32" t="b">
        <f>NOT(ISBLANK(Survey!$AI356))</f>
        <v>0</v>
      </c>
      <c r="BB356" s="16" t="str">
        <f t="shared" si="278"/>
        <v>Fail</v>
      </c>
      <c r="BC356" s="114">
        <f>IF(ABS(Survey!$BA356)&gt;0, 1,0)</f>
        <v>0</v>
      </c>
      <c r="BD356" s="114">
        <f>IF(COUNTBLANK(Survey!$AL356)=0,1,0)</f>
        <v>0</v>
      </c>
      <c r="BE356" s="16" t="str">
        <f t="shared" si="279"/>
        <v>Pass</v>
      </c>
      <c r="BF356" s="114">
        <f>IF(ISBLANK(Survey!$AL356),0,1)</f>
        <v>0</v>
      </c>
      <c r="BG356" s="133">
        <f>COUNTBLANK(Survey!$AM356)</f>
        <v>1</v>
      </c>
      <c r="BH356" s="16" t="str">
        <f t="shared" si="280"/>
        <v>Pass</v>
      </c>
      <c r="BI356" s="114">
        <f>IF(OR(Survey!$AM356="Closed",ISBLANK(Survey!$AM356)),0,1)</f>
        <v>0</v>
      </c>
      <c r="BJ356" s="133">
        <f>IF(ISBLANK(Survey!$AN356),1,0)</f>
        <v>1</v>
      </c>
      <c r="BK356" s="118" t="str">
        <f t="shared" si="281"/>
        <v>Pass</v>
      </c>
      <c r="BL356" s="31" cm="1">
        <f t="array" ref="BL356">SUM(SUMIF(Survey!AO356:AP356,{"&gt;0","&lt;0"})*{1,-1})</f>
        <v>0</v>
      </c>
      <c r="BM356">
        <f t="shared" si="282"/>
        <v>0</v>
      </c>
      <c r="BN356">
        <f t="shared" si="283"/>
        <v>100</v>
      </c>
      <c r="BO356" s="118" t="str">
        <f t="shared" si="284"/>
        <v>Pass</v>
      </c>
      <c r="BP356">
        <f>IF(Survey!AQ356="No",0,1)</f>
        <v>1</v>
      </c>
      <c r="BQ356" s="207">
        <f>MOD((LEN(Survey!AQ356)+2),22)</f>
        <v>2</v>
      </c>
      <c r="BR356">
        <f>IF(Survey!AR356="No",0,1)</f>
        <v>1</v>
      </c>
      <c r="BS356" s="207">
        <f>MOD((LEN(Survey!AR356)+2),22)</f>
        <v>2</v>
      </c>
      <c r="BT356" s="114">
        <f>COUNTBLANK(Survey!$AQ356:$AS356)+COUNTBLANK(Survey!$AU356)</f>
        <v>4</v>
      </c>
      <c r="BU356" s="114">
        <f>IF(Survey!$I356="Yes",1,0)</f>
        <v>0</v>
      </c>
      <c r="BV356" s="114">
        <f>IF(OR(Survey!$M356="Mutual fund",Survey!$M356="Alternative mutual fund",Survey!$M356="Money market"),1,0)</f>
        <v>0</v>
      </c>
      <c r="BW356" s="119">
        <f>IF(OR(Survey!$M356="ETF",Survey!$M356="ETF, alternative mutual fund"),1,0)</f>
        <v>0</v>
      </c>
      <c r="BX356" s="16" t="str">
        <f t="shared" si="285"/>
        <v>Pass</v>
      </c>
      <c r="BY356" s="33">
        <f>IF(ISNUMBER(SEARCH("Other",Survey!$AS356)), 1, 0)</f>
        <v>0</v>
      </c>
      <c r="BZ356" s="58" t="b">
        <f>NOT(ISBLANK(Survey!$AT356))</f>
        <v>0</v>
      </c>
      <c r="CA356" s="16" t="str">
        <f t="shared" si="286"/>
        <v>Pass</v>
      </c>
      <c r="CB356" s="114">
        <f>IF(Survey!$BB356=0, 0,1)</f>
        <v>0</v>
      </c>
      <c r="CC356" s="58">
        <f>Survey!$AV356</f>
        <v>0</v>
      </c>
      <c r="CD356" s="58">
        <f>Survey!$BC356+Survey!$BD356+ABS(Survey!$BE356)-ABS(Survey!$BF356)-ABS(Survey!$BG356)-ABS(Survey!$BL356)</f>
        <v>0</v>
      </c>
      <c r="CE356" s="138">
        <f>Survey!BB356+(ABS(Survey!$BH356)-ABS(Survey!$BI356)+ABS(Survey!$BJ356)-ABS(Survey!$BK356))*0.5</f>
        <v>0</v>
      </c>
      <c r="CF356" s="58">
        <f t="shared" si="287"/>
        <v>0</v>
      </c>
      <c r="CG356" s="58">
        <f>IF(AND($CC356&gt;$CF356-0.2,$CC356&lt;$CF356+0.2,ISBLANK(Survey!$AV356)=FALSE),0,1)</f>
        <v>1</v>
      </c>
      <c r="CH356" s="133">
        <f>IF(ISBLANK(Survey!$AW356),1,0)</f>
        <v>1</v>
      </c>
      <c r="CI356" s="16" t="str">
        <f t="shared" si="288"/>
        <v>Pass</v>
      </c>
      <c r="CJ356" s="114">
        <f>IF(Survey!$BB356=0, 0,1)</f>
        <v>0</v>
      </c>
      <c r="CK356" s="58">
        <f>IF(AND(Survey!$AX356&gt;=0,Survey!$AX356&lt;=0.2,Survey!$AX356&lt;&gt;""),0,1)</f>
        <v>1</v>
      </c>
      <c r="CL356" s="114">
        <f>IF(ISBLANK(Survey!$AY356),1,0)</f>
        <v>1</v>
      </c>
      <c r="CM356" s="16" t="str">
        <f t="shared" si="289"/>
        <v>Fail</v>
      </c>
      <c r="CN356" s="133">
        <f>Survey!$AZ356</f>
        <v>0</v>
      </c>
      <c r="CO356" s="16" t="str">
        <f t="shared" si="290"/>
        <v>Pass</v>
      </c>
      <c r="CP356" s="31">
        <f>Survey!$BA356</f>
        <v>0</v>
      </c>
      <c r="CQ356" s="138">
        <f>Survey!$BB356+Survey!$BC356+Survey!$BD356+ABS(Survey!$BE356)-ABS(Survey!$BF356)-ABS(Survey!$BG356)+ABS(Survey!$BH356)-ABS(Survey!$BI356)+ABS(Survey!$BJ356)-ABS(Survey!$BK356)-ABS(Survey!$BL356)+Survey!$BM356</f>
        <v>0</v>
      </c>
      <c r="CR356" s="30">
        <f t="shared" si="291"/>
        <v>0</v>
      </c>
      <c r="CS356" s="17">
        <f t="shared" si="292"/>
        <v>0</v>
      </c>
      <c r="CT356" s="16" t="str">
        <f t="shared" si="293"/>
        <v>Pass</v>
      </c>
      <c r="CU356" s="33" t="b">
        <f>IF(ABS(Survey!$BM356)=0,TRUE,FALSE)</f>
        <v>1</v>
      </c>
      <c r="CV356" s="32" t="b">
        <f>NOT(ISBLANK(Survey!$BN356))</f>
        <v>0</v>
      </c>
      <c r="CW356" t="str">
        <f t="shared" si="294"/>
        <v>Fail</v>
      </c>
      <c r="CX356" s="25">
        <f>Survey!$BA356</f>
        <v>0</v>
      </c>
      <c r="CY356" s="25" cm="1">
        <f t="array" ref="CY356">SUM(SUMIF(Survey!BP356:BW356,{"&gt;0","&lt;0"})*{1,-1})-SUM(SUMIF(Survey!BY356:CF356,{"&gt;0","&lt;0"})*{1,-1})</f>
        <v>0</v>
      </c>
      <c r="CZ356" s="30" t="str">
        <f t="shared" si="295"/>
        <v>No holdings</v>
      </c>
      <c r="DA356">
        <f t="shared" si="296"/>
        <v>0</v>
      </c>
      <c r="DB356" s="16" t="str">
        <f t="shared" si="297"/>
        <v>Fail</v>
      </c>
      <c r="DC356" s="31">
        <f>Survey!$BA356</f>
        <v>0</v>
      </c>
      <c r="DD356" s="31" cm="1">
        <f t="array" ref="DD356">SUM(SUMIF(Survey!CH356:DA356,{"&gt;0","&lt;0"})*{1,-1})-SUM(SUMIF(Survey!DC356:DV356,{"&gt;0","&lt;0"})*{1,-1})</f>
        <v>0</v>
      </c>
      <c r="DE356" s="30" t="str">
        <f t="shared" si="298"/>
        <v>No holdings</v>
      </c>
      <c r="DF356" s="17">
        <f t="shared" si="299"/>
        <v>0</v>
      </c>
      <c r="DG356" s="16" t="str">
        <f t="shared" si="300"/>
        <v>Pass</v>
      </c>
      <c r="DH356" s="33" t="b">
        <f>IF(ABS(Survey!$DA356)=0,TRUE,FALSE)</f>
        <v>1</v>
      </c>
      <c r="DI356" s="32" t="b">
        <f>NOT(ISBLANK(Survey!$DB356))</f>
        <v>0</v>
      </c>
      <c r="DJ356" s="16" t="str">
        <f t="shared" si="301"/>
        <v>Pass</v>
      </c>
      <c r="DK356" s="33" t="b">
        <f>IF(ABS(Survey!$DV356)=0,TRUE,FALSE)</f>
        <v>1</v>
      </c>
      <c r="DL356" s="32" t="b">
        <f>NOT(ISBLANK(Survey!$DW356))</f>
        <v>0</v>
      </c>
      <c r="DM356" t="str">
        <f t="shared" si="302"/>
        <v>Pass</v>
      </c>
      <c r="DN356" s="25" cm="1">
        <f t="array" ref="DN356">SUM(SUMIF(Survey!CW356,{"&gt;0","&lt;0"})*{1,-1})+SUM(SUMIF(Survey!DR356,{"&gt;0","&lt;0"})*{1,-1})</f>
        <v>0</v>
      </c>
      <c r="DO356" s="25">
        <f>SUM(SUMIF(Survey!DY356:EE356,{"&gt;0","&lt;0"})*{1,-1})+SUM(SUMIF(Survey!EG356:EM356,{"&gt;0","&lt;0"})*{1,-1})</f>
        <v>0</v>
      </c>
      <c r="DP356">
        <f t="shared" si="303"/>
        <v>0</v>
      </c>
      <c r="DQ356">
        <f t="shared" si="304"/>
        <v>0</v>
      </c>
      <c r="DR356" s="16" t="str">
        <f t="shared" si="305"/>
        <v>Pass</v>
      </c>
      <c r="DS356" s="33" t="b">
        <f>IF(ABS(Survey!$EE356)=0,TRUE,FALSE)</f>
        <v>1</v>
      </c>
      <c r="DT356" s="32" t="b">
        <f>NOT(ISBLANK(Survey!EF356))</f>
        <v>0</v>
      </c>
      <c r="DU356" s="16" t="str">
        <f t="shared" si="306"/>
        <v>Pass</v>
      </c>
      <c r="DV356" s="33" t="b">
        <f>IF(ABS(Survey!$EM356)=0,TRUE,FALSE)</f>
        <v>1</v>
      </c>
      <c r="DW356" s="32" t="b">
        <f>NOT(ISBLANK(Survey!$EN356))</f>
        <v>0</v>
      </c>
      <c r="DX356" s="16" t="str">
        <f t="shared" si="307"/>
        <v>Fail</v>
      </c>
      <c r="DY356" s="31">
        <f>SUM(SUMIF(Survey!ET356:EV356,{"&gt;0","&lt;0"})*{1,-1})</f>
        <v>0</v>
      </c>
      <c r="DZ356">
        <f t="shared" si="308"/>
        <v>0</v>
      </c>
      <c r="EA356">
        <f t="shared" si="309"/>
        <v>100</v>
      </c>
      <c r="EB356" s="30" t="b">
        <f>IF(OR(Survey!$M356="ETF",Survey!$M356="ETF, alternative mutual fund",Survey!$M356="Closed-end", Survey!$M356="Split share corp"),TRUE,FALSE)</f>
        <v>0</v>
      </c>
      <c r="EC356" s="16" t="str">
        <f t="shared" si="310"/>
        <v>Fail</v>
      </c>
      <c r="ED356" s="31">
        <f>SUM(SUMIF(Survey!EX356:FD356,{"&gt;0","&lt;0"})*{1,-1})</f>
        <v>0</v>
      </c>
      <c r="EE356">
        <f t="shared" si="311"/>
        <v>0</v>
      </c>
      <c r="EF356" s="17">
        <f t="shared" si="312"/>
        <v>100</v>
      </c>
      <c r="EG356" s="16" t="str">
        <f t="shared" si="313"/>
        <v>Fail</v>
      </c>
      <c r="EH356" s="31">
        <f>SUM(SUMIF(Survey!FF356:FL356,{"&gt;0","&lt;0"})*{1,-1})</f>
        <v>0</v>
      </c>
      <c r="EI356">
        <f t="shared" si="314"/>
        <v>0</v>
      </c>
      <c r="EJ356" s="17">
        <f t="shared" si="315"/>
        <v>100</v>
      </c>
    </row>
    <row r="357" spans="1:140">
      <c r="A357">
        <v>357</v>
      </c>
      <c r="B357" t="str">
        <f t="shared" si="263"/>
        <v>Pass</v>
      </c>
      <c r="C357" t="str">
        <f>IF(COUNTBLANK(Survey!B357:FM357)=$C$2, "Pass", "Fail")</f>
        <v>Pass</v>
      </c>
      <c r="D357" s="16" t="str">
        <f t="shared" si="264"/>
        <v>Fail</v>
      </c>
      <c r="E357" t="str">
        <f>IF(OR(ISBLANK(Survey!AL357),COUNTIF(G357:BJ357,"Fail")),"Fail","Pass")</f>
        <v>Fail</v>
      </c>
      <c r="F357" s="265"/>
      <c r="G357" s="16" t="str">
        <f t="shared" si="265"/>
        <v>Fail</v>
      </c>
      <c r="H357" s="139">
        <f>COUNTBLANK(Survey!B357:D357)+COUNTBLANK(Survey!G357)+COUNTBLANK(Survey!I357)+COUNTBLANK(Survey!K357:M357)+COUNTBLANK(Survey!P357:Q357)+COUNTBLANK(Survey!T357:W357)+COUNTBLANK(Survey!Z357:AC357)+COUNTBLANK(Survey!AF357:AG357)+COUNTBLANK(Survey!AK357:AK357)</f>
        <v>21</v>
      </c>
      <c r="I357" t="str">
        <f t="shared" si="266"/>
        <v>Fail</v>
      </c>
      <c r="J357" t="b">
        <f>IF(Survey!E357="No",TRUE,FALSE)</f>
        <v>0</v>
      </c>
      <c r="K357" s="29" cm="1">
        <f t="array" ref="K357">IF(COUNTA(Survey!$E$4:$E$695)=1, 0, SUM(IF(COUNTIF(Survey!$E$4:$E$695, Survey!$E$4:$E$695)=1,1,0)))</f>
        <v>0</v>
      </c>
      <c r="L357" s="29">
        <f>LEN(Survey!E357)</f>
        <v>0</v>
      </c>
      <c r="M357" s="16" t="str">
        <f t="shared" si="267"/>
        <v>Fail</v>
      </c>
      <c r="N357" t="b">
        <f>IF(Survey!F357="No",TRUE,FALSE)</f>
        <v>0</v>
      </c>
      <c r="O357" t="b">
        <f>Survey!F357=Survey!E357</f>
        <v>1</v>
      </c>
      <c r="P357">
        <f>COUNTIF(Survey!$F$4:$F$695,Survey!F357)</f>
        <v>0</v>
      </c>
      <c r="Q357" s="28">
        <f>LEN(Survey!F357)</f>
        <v>0</v>
      </c>
      <c r="R357" s="16" t="str">
        <f t="shared" si="268"/>
        <v>Pass</v>
      </c>
      <c r="S357" s="29">
        <f>MOD((LEN(Survey!H357)+2),11)</f>
        <v>2</v>
      </c>
      <c r="T357">
        <f>COUNTIF(Survey!$H$4:$H$695,Survey!H357)</f>
        <v>0</v>
      </c>
      <c r="U357" s="28" t="str">
        <f>IF(Survey!$L357="Prospectus fund", "Yes", "No")</f>
        <v>No</v>
      </c>
      <c r="V357" s="16" t="str">
        <f t="shared" si="269"/>
        <v>Pass</v>
      </c>
      <c r="W357" s="29">
        <f>MOD((LEN(Survey!J357)+2),11)</f>
        <v>2</v>
      </c>
      <c r="X357">
        <f>COUNTIF(Survey!$J$4:$J$695,Survey!J357)</f>
        <v>0</v>
      </c>
      <c r="Y357" s="30" t="b">
        <f>IF(OR(Survey!$M357="ETF",Survey!$M357="ETF, alternative mutual fund",Survey!$M357="Closed-end", Survey!$M357="Split share corp", Survey!$I357="Yes"),TRUE,FALSE)</f>
        <v>0</v>
      </c>
      <c r="Z357" s="16" t="str">
        <f>IFERROR(IF(AND(OR(AC357=AD357,AD357 = "Either"),NOT(ISBLANK(Survey!K357))),"Pass","Fail"),"Pass")</f>
        <v>Fail</v>
      </c>
      <c r="AA357" s="31" cm="1">
        <f t="array" ref="AA357">SUM(SUMIF(Survey!CH357:DA357,{"&gt;0","&lt;0"})*{1,-1})</f>
        <v>0</v>
      </c>
      <c r="AB357" s="33" cm="1">
        <f t="array" ref="AB357">SUM(SUMIF(Survey!CK357,{"&gt;0","&lt;0"})*{1,-1})+SUM(SUMIF(Survey!CU357,{"&gt;0","&lt;0"})*{1,-1})</f>
        <v>0</v>
      </c>
      <c r="AC357" s="33">
        <f>Survey!K357</f>
        <v>0</v>
      </c>
      <c r="AD357" s="32" t="str">
        <f t="shared" si="270"/>
        <v>Either</v>
      </c>
      <c r="AE357" s="16" t="str">
        <f t="shared" si="271"/>
        <v>Fail</v>
      </c>
      <c r="AF357" s="58" cm="1">
        <f t="array" ref="AF357">SUM(SUMIF(Survey!CH357:DA357,{"&gt;0","&lt;0"})*{1,-1})+SUM(SUMIF(Survey!DC357:DV357,{"&gt;0","&lt;0"})*{1,-1})</f>
        <v>0</v>
      </c>
      <c r="AG357" s="58">
        <f>IFERROR(AF357/(Survey!$BA357),0)</f>
        <v>0</v>
      </c>
      <c r="AH357" s="104" t="b">
        <f>IF(OR(Survey!$M357="Alternative strategy or hedge",Survey!$M357="Private asset",Survey!$L357="Prospectus fund"),TRUE,FALSE)</f>
        <v>0</v>
      </c>
      <c r="AI357" s="104" t="b">
        <f>NOT(ISBLANK(Survey!$M357))</f>
        <v>0</v>
      </c>
      <c r="AJ357" s="16" t="str">
        <f t="shared" si="272"/>
        <v>Fail</v>
      </c>
      <c r="AK357" t="b">
        <f>IF(Survey!W357="No",TRUE,FALSE)</f>
        <v>0</v>
      </c>
      <c r="AL357" s="119">
        <f>MOD((LEN(Survey!W357)+2),22)</f>
        <v>2</v>
      </c>
      <c r="AM357" t="str">
        <f t="shared" si="273"/>
        <v>Pass</v>
      </c>
      <c r="AN357" s="33" t="b">
        <f>NOT(ISNUMBER(SEARCH("Other",Survey!$Q357)))</f>
        <v>1</v>
      </c>
      <c r="AO357" s="32" t="b">
        <f>NOT(ISBLANK(Survey!$R357))</f>
        <v>0</v>
      </c>
      <c r="AP357" s="16" t="str">
        <f t="shared" si="274"/>
        <v>Pass</v>
      </c>
      <c r="AQ357" s="114">
        <f>COUNTBLANK(Survey!$X357)</f>
        <v>1</v>
      </c>
      <c r="AR357" s="58">
        <f>IF(AND(Survey!L357&lt;&gt;"Exempt fund",OR(Survey!$M357="ETF",Survey!$M357="ETF, alternative mutual fund",Survey!$M357="Mutual fund",Survey!$M357="Alternative mutual fund",Survey!$M357="Money market")),1,0)</f>
        <v>0</v>
      </c>
      <c r="AS357" s="16" t="str">
        <f t="shared" si="275"/>
        <v>Pass</v>
      </c>
      <c r="AT357" s="33" t="b">
        <f>NOT(ISNUMBER(SEARCH("Yes",Survey!$AC357)))</f>
        <v>1</v>
      </c>
      <c r="AU357" s="32" t="b">
        <f>IF(COUNTBLANK(Survey!$AD357:$AE357)=0,TRUE, FALSE)</f>
        <v>0</v>
      </c>
      <c r="AV357" s="16" t="str">
        <f t="shared" si="276"/>
        <v>Pass</v>
      </c>
      <c r="AW357" s="33" t="b">
        <f>NOT(ISNUMBER(SEARCH("Yes",Survey!$AF357)))</f>
        <v>1</v>
      </c>
      <c r="AX357" s="32" t="b">
        <f>NOT(ISBLANK(Survey!$AH357))</f>
        <v>0</v>
      </c>
      <c r="AY357" s="16" t="str">
        <f t="shared" si="277"/>
        <v>Pass</v>
      </c>
      <c r="AZ357" s="33" t="b">
        <f>NOT(OR(ISNUMBER(SEARCH("Other",Survey!$AH357)),ISNUMBER(SEARCH("Multiple",Survey!$AH357))))</f>
        <v>1</v>
      </c>
      <c r="BA357" s="32" t="b">
        <f>NOT(ISBLANK(Survey!$AI357))</f>
        <v>0</v>
      </c>
      <c r="BB357" s="16" t="str">
        <f t="shared" si="278"/>
        <v>Fail</v>
      </c>
      <c r="BC357" s="114">
        <f>IF(ABS(Survey!$BA357)&gt;0, 1,0)</f>
        <v>0</v>
      </c>
      <c r="BD357" s="114">
        <f>IF(COUNTBLANK(Survey!$AL357)=0,1,0)</f>
        <v>0</v>
      </c>
      <c r="BE357" s="16" t="str">
        <f t="shared" si="279"/>
        <v>Pass</v>
      </c>
      <c r="BF357" s="114">
        <f>IF(ISBLANK(Survey!$AL357),0,1)</f>
        <v>0</v>
      </c>
      <c r="BG357" s="133">
        <f>COUNTBLANK(Survey!$AM357)</f>
        <v>1</v>
      </c>
      <c r="BH357" s="16" t="str">
        <f t="shared" si="280"/>
        <v>Pass</v>
      </c>
      <c r="BI357" s="114">
        <f>IF(OR(Survey!$AM357="Closed",ISBLANK(Survey!$AM357)),0,1)</f>
        <v>0</v>
      </c>
      <c r="BJ357" s="133">
        <f>IF(ISBLANK(Survey!$AN357),1,0)</f>
        <v>1</v>
      </c>
      <c r="BK357" s="118" t="str">
        <f t="shared" si="281"/>
        <v>Pass</v>
      </c>
      <c r="BL357" s="31" cm="1">
        <f t="array" ref="BL357">SUM(SUMIF(Survey!AO357:AP357,{"&gt;0","&lt;0"})*{1,-1})</f>
        <v>0</v>
      </c>
      <c r="BM357">
        <f t="shared" si="282"/>
        <v>0</v>
      </c>
      <c r="BN357">
        <f t="shared" si="283"/>
        <v>100</v>
      </c>
      <c r="BO357" s="118" t="str">
        <f t="shared" si="284"/>
        <v>Pass</v>
      </c>
      <c r="BP357">
        <f>IF(Survey!AQ357="No",0,1)</f>
        <v>1</v>
      </c>
      <c r="BQ357" s="207">
        <f>MOD((LEN(Survey!AQ357)+2),22)</f>
        <v>2</v>
      </c>
      <c r="BR357">
        <f>IF(Survey!AR357="No",0,1)</f>
        <v>1</v>
      </c>
      <c r="BS357" s="207">
        <f>MOD((LEN(Survey!AR357)+2),22)</f>
        <v>2</v>
      </c>
      <c r="BT357" s="114">
        <f>COUNTBLANK(Survey!$AQ357:$AS357)+COUNTBLANK(Survey!$AU357)</f>
        <v>4</v>
      </c>
      <c r="BU357" s="114">
        <f>IF(Survey!$I357="Yes",1,0)</f>
        <v>0</v>
      </c>
      <c r="BV357" s="114">
        <f>IF(OR(Survey!$M357="Mutual fund",Survey!$M357="Alternative mutual fund",Survey!$M357="Money market"),1,0)</f>
        <v>0</v>
      </c>
      <c r="BW357" s="119">
        <f>IF(OR(Survey!$M357="ETF",Survey!$M357="ETF, alternative mutual fund"),1,0)</f>
        <v>0</v>
      </c>
      <c r="BX357" s="16" t="str">
        <f t="shared" si="285"/>
        <v>Pass</v>
      </c>
      <c r="BY357" s="33">
        <f>IF(ISNUMBER(SEARCH("Other",Survey!$AS357)), 1, 0)</f>
        <v>0</v>
      </c>
      <c r="BZ357" s="58" t="b">
        <f>NOT(ISBLANK(Survey!$AT357))</f>
        <v>0</v>
      </c>
      <c r="CA357" s="16" t="str">
        <f t="shared" si="286"/>
        <v>Pass</v>
      </c>
      <c r="CB357" s="114">
        <f>IF(Survey!$BB357=0, 0,1)</f>
        <v>0</v>
      </c>
      <c r="CC357" s="58">
        <f>Survey!$AV357</f>
        <v>0</v>
      </c>
      <c r="CD357" s="58">
        <f>Survey!$BC357+Survey!$BD357+ABS(Survey!$BE357)-ABS(Survey!$BF357)-ABS(Survey!$BG357)-ABS(Survey!$BL357)</f>
        <v>0</v>
      </c>
      <c r="CE357" s="138">
        <f>Survey!BB357+(ABS(Survey!$BH357)-ABS(Survey!$BI357)+ABS(Survey!$BJ357)-ABS(Survey!$BK357))*0.5</f>
        <v>0</v>
      </c>
      <c r="CF357" s="58">
        <f t="shared" si="287"/>
        <v>0</v>
      </c>
      <c r="CG357" s="58">
        <f>IF(AND($CC357&gt;$CF357-0.2,$CC357&lt;$CF357+0.2,ISBLANK(Survey!$AV357)=FALSE),0,1)</f>
        <v>1</v>
      </c>
      <c r="CH357" s="133">
        <f>IF(ISBLANK(Survey!$AW357),1,0)</f>
        <v>1</v>
      </c>
      <c r="CI357" s="16" t="str">
        <f t="shared" si="288"/>
        <v>Pass</v>
      </c>
      <c r="CJ357" s="114">
        <f>IF(Survey!$BB357=0, 0,1)</f>
        <v>0</v>
      </c>
      <c r="CK357" s="58">
        <f>IF(AND(Survey!$AX357&gt;=0,Survey!$AX357&lt;=0.2,Survey!$AX357&lt;&gt;""),0,1)</f>
        <v>1</v>
      </c>
      <c r="CL357" s="114">
        <f>IF(ISBLANK(Survey!$AY357),1,0)</f>
        <v>1</v>
      </c>
      <c r="CM357" s="16" t="str">
        <f t="shared" si="289"/>
        <v>Fail</v>
      </c>
      <c r="CN357" s="133">
        <f>Survey!$AZ357</f>
        <v>0</v>
      </c>
      <c r="CO357" s="16" t="str">
        <f t="shared" si="290"/>
        <v>Pass</v>
      </c>
      <c r="CP357" s="31">
        <f>Survey!$BA357</f>
        <v>0</v>
      </c>
      <c r="CQ357" s="138">
        <f>Survey!$BB357+Survey!$BC357+Survey!$BD357+ABS(Survey!$BE357)-ABS(Survey!$BF357)-ABS(Survey!$BG357)+ABS(Survey!$BH357)-ABS(Survey!$BI357)+ABS(Survey!$BJ357)-ABS(Survey!$BK357)-ABS(Survey!$BL357)+Survey!$BM357</f>
        <v>0</v>
      </c>
      <c r="CR357" s="30">
        <f t="shared" si="291"/>
        <v>0</v>
      </c>
      <c r="CS357" s="17">
        <f t="shared" si="292"/>
        <v>0</v>
      </c>
      <c r="CT357" s="16" t="str">
        <f t="shared" si="293"/>
        <v>Pass</v>
      </c>
      <c r="CU357" s="33" t="b">
        <f>IF(ABS(Survey!$BM357)=0,TRUE,FALSE)</f>
        <v>1</v>
      </c>
      <c r="CV357" s="32" t="b">
        <f>NOT(ISBLANK(Survey!$BN357))</f>
        <v>0</v>
      </c>
      <c r="CW357" t="str">
        <f t="shared" si="294"/>
        <v>Fail</v>
      </c>
      <c r="CX357" s="25">
        <f>Survey!$BA357</f>
        <v>0</v>
      </c>
      <c r="CY357" s="25" cm="1">
        <f t="array" ref="CY357">SUM(SUMIF(Survey!BP357:BW357,{"&gt;0","&lt;0"})*{1,-1})-SUM(SUMIF(Survey!BY357:CF357,{"&gt;0","&lt;0"})*{1,-1})</f>
        <v>0</v>
      </c>
      <c r="CZ357" s="30" t="str">
        <f t="shared" si="295"/>
        <v>No holdings</v>
      </c>
      <c r="DA357">
        <f t="shared" si="296"/>
        <v>0</v>
      </c>
      <c r="DB357" s="16" t="str">
        <f t="shared" si="297"/>
        <v>Fail</v>
      </c>
      <c r="DC357" s="31">
        <f>Survey!$BA357</f>
        <v>0</v>
      </c>
      <c r="DD357" s="31" cm="1">
        <f t="array" ref="DD357">SUM(SUMIF(Survey!CH357:DA357,{"&gt;0","&lt;0"})*{1,-1})-SUM(SUMIF(Survey!DC357:DV357,{"&gt;0","&lt;0"})*{1,-1})</f>
        <v>0</v>
      </c>
      <c r="DE357" s="30" t="str">
        <f t="shared" si="298"/>
        <v>No holdings</v>
      </c>
      <c r="DF357" s="17">
        <f t="shared" si="299"/>
        <v>0</v>
      </c>
      <c r="DG357" s="16" t="str">
        <f t="shared" si="300"/>
        <v>Pass</v>
      </c>
      <c r="DH357" s="33" t="b">
        <f>IF(ABS(Survey!$DA357)=0,TRUE,FALSE)</f>
        <v>1</v>
      </c>
      <c r="DI357" s="32" t="b">
        <f>NOT(ISBLANK(Survey!$DB357))</f>
        <v>0</v>
      </c>
      <c r="DJ357" s="16" t="str">
        <f t="shared" si="301"/>
        <v>Pass</v>
      </c>
      <c r="DK357" s="33" t="b">
        <f>IF(ABS(Survey!$DV357)=0,TRUE,FALSE)</f>
        <v>1</v>
      </c>
      <c r="DL357" s="32" t="b">
        <f>NOT(ISBLANK(Survey!$DW357))</f>
        <v>0</v>
      </c>
      <c r="DM357" t="str">
        <f t="shared" si="302"/>
        <v>Pass</v>
      </c>
      <c r="DN357" s="25" cm="1">
        <f t="array" ref="DN357">SUM(SUMIF(Survey!CW357,{"&gt;0","&lt;0"})*{1,-1})+SUM(SUMIF(Survey!DR357,{"&gt;0","&lt;0"})*{1,-1})</f>
        <v>0</v>
      </c>
      <c r="DO357" s="25">
        <f>SUM(SUMIF(Survey!DY357:EE357,{"&gt;0","&lt;0"})*{1,-1})+SUM(SUMIF(Survey!EG357:EM357,{"&gt;0","&lt;0"})*{1,-1})</f>
        <v>0</v>
      </c>
      <c r="DP357">
        <f t="shared" si="303"/>
        <v>0</v>
      </c>
      <c r="DQ357">
        <f t="shared" si="304"/>
        <v>0</v>
      </c>
      <c r="DR357" s="16" t="str">
        <f t="shared" si="305"/>
        <v>Pass</v>
      </c>
      <c r="DS357" s="33" t="b">
        <f>IF(ABS(Survey!$EE357)=0,TRUE,FALSE)</f>
        <v>1</v>
      </c>
      <c r="DT357" s="32" t="b">
        <f>NOT(ISBLANK(Survey!EF357))</f>
        <v>0</v>
      </c>
      <c r="DU357" s="16" t="str">
        <f t="shared" si="306"/>
        <v>Pass</v>
      </c>
      <c r="DV357" s="33" t="b">
        <f>IF(ABS(Survey!$EM357)=0,TRUE,FALSE)</f>
        <v>1</v>
      </c>
      <c r="DW357" s="32" t="b">
        <f>NOT(ISBLANK(Survey!$EN357))</f>
        <v>0</v>
      </c>
      <c r="DX357" s="16" t="str">
        <f t="shared" si="307"/>
        <v>Fail</v>
      </c>
      <c r="DY357" s="31">
        <f>SUM(SUMIF(Survey!ET357:EV357,{"&gt;0","&lt;0"})*{1,-1})</f>
        <v>0</v>
      </c>
      <c r="DZ357">
        <f t="shared" si="308"/>
        <v>0</v>
      </c>
      <c r="EA357">
        <f t="shared" si="309"/>
        <v>100</v>
      </c>
      <c r="EB357" s="30" t="b">
        <f>IF(OR(Survey!$M357="ETF",Survey!$M357="ETF, alternative mutual fund",Survey!$M357="Closed-end", Survey!$M357="Split share corp"),TRUE,FALSE)</f>
        <v>0</v>
      </c>
      <c r="EC357" s="16" t="str">
        <f t="shared" si="310"/>
        <v>Fail</v>
      </c>
      <c r="ED357" s="31">
        <f>SUM(SUMIF(Survey!EX357:FD357,{"&gt;0","&lt;0"})*{1,-1})</f>
        <v>0</v>
      </c>
      <c r="EE357">
        <f t="shared" si="311"/>
        <v>0</v>
      </c>
      <c r="EF357" s="17">
        <f t="shared" si="312"/>
        <v>100</v>
      </c>
      <c r="EG357" s="16" t="str">
        <f t="shared" si="313"/>
        <v>Fail</v>
      </c>
      <c r="EH357" s="31">
        <f>SUM(SUMIF(Survey!FF357:FL357,{"&gt;0","&lt;0"})*{1,-1})</f>
        <v>0</v>
      </c>
      <c r="EI357">
        <f t="shared" si="314"/>
        <v>0</v>
      </c>
      <c r="EJ357" s="17">
        <f t="shared" si="315"/>
        <v>100</v>
      </c>
    </row>
    <row r="358" spans="1:140">
      <c r="A358">
        <v>358</v>
      </c>
      <c r="B358" t="str">
        <f t="shared" si="263"/>
        <v>Pass</v>
      </c>
      <c r="C358" t="str">
        <f>IF(COUNTBLANK(Survey!B358:FM358)=$C$2, "Pass", "Fail")</f>
        <v>Pass</v>
      </c>
      <c r="D358" s="16" t="str">
        <f t="shared" si="264"/>
        <v>Fail</v>
      </c>
      <c r="E358" t="str">
        <f>IF(OR(ISBLANK(Survey!AL358),COUNTIF(G358:BJ358,"Fail")),"Fail","Pass")</f>
        <v>Fail</v>
      </c>
      <c r="F358" s="265"/>
      <c r="G358" s="16" t="str">
        <f t="shared" si="265"/>
        <v>Fail</v>
      </c>
      <c r="H358" s="139">
        <f>COUNTBLANK(Survey!B358:D358)+COUNTBLANK(Survey!G358)+COUNTBLANK(Survey!I358)+COUNTBLANK(Survey!K358:M358)+COUNTBLANK(Survey!P358:Q358)+COUNTBLANK(Survey!T358:W358)+COUNTBLANK(Survey!Z358:AC358)+COUNTBLANK(Survey!AF358:AG358)+COUNTBLANK(Survey!AK358:AK358)</f>
        <v>21</v>
      </c>
      <c r="I358" t="str">
        <f t="shared" si="266"/>
        <v>Fail</v>
      </c>
      <c r="J358" t="b">
        <f>IF(Survey!E358="No",TRUE,FALSE)</f>
        <v>0</v>
      </c>
      <c r="K358" s="29" cm="1">
        <f t="array" ref="K358">IF(COUNTA(Survey!$E$4:$E$695)=1, 0, SUM(IF(COUNTIF(Survey!$E$4:$E$695, Survey!$E$4:$E$695)=1,1,0)))</f>
        <v>0</v>
      </c>
      <c r="L358" s="29">
        <f>LEN(Survey!E358)</f>
        <v>0</v>
      </c>
      <c r="M358" s="16" t="str">
        <f t="shared" si="267"/>
        <v>Fail</v>
      </c>
      <c r="N358" t="b">
        <f>IF(Survey!F358="No",TRUE,FALSE)</f>
        <v>0</v>
      </c>
      <c r="O358" t="b">
        <f>Survey!F358=Survey!E358</f>
        <v>1</v>
      </c>
      <c r="P358">
        <f>COUNTIF(Survey!$F$4:$F$695,Survey!F358)</f>
        <v>0</v>
      </c>
      <c r="Q358" s="28">
        <f>LEN(Survey!F358)</f>
        <v>0</v>
      </c>
      <c r="R358" s="16" t="str">
        <f t="shared" si="268"/>
        <v>Pass</v>
      </c>
      <c r="S358" s="29">
        <f>MOD((LEN(Survey!H358)+2),11)</f>
        <v>2</v>
      </c>
      <c r="T358">
        <f>COUNTIF(Survey!$H$4:$H$695,Survey!H358)</f>
        <v>0</v>
      </c>
      <c r="U358" s="28" t="str">
        <f>IF(Survey!$L358="Prospectus fund", "Yes", "No")</f>
        <v>No</v>
      </c>
      <c r="V358" s="16" t="str">
        <f t="shared" si="269"/>
        <v>Pass</v>
      </c>
      <c r="W358" s="29">
        <f>MOD((LEN(Survey!J358)+2),11)</f>
        <v>2</v>
      </c>
      <c r="X358">
        <f>COUNTIF(Survey!$J$4:$J$695,Survey!J358)</f>
        <v>0</v>
      </c>
      <c r="Y358" s="30" t="b">
        <f>IF(OR(Survey!$M358="ETF",Survey!$M358="ETF, alternative mutual fund",Survey!$M358="Closed-end", Survey!$M358="Split share corp", Survey!$I358="Yes"),TRUE,FALSE)</f>
        <v>0</v>
      </c>
      <c r="Z358" s="16" t="str">
        <f>IFERROR(IF(AND(OR(AC358=AD358,AD358 = "Either"),NOT(ISBLANK(Survey!K358))),"Pass","Fail"),"Pass")</f>
        <v>Fail</v>
      </c>
      <c r="AA358" s="31" cm="1">
        <f t="array" ref="AA358">SUM(SUMIF(Survey!CH358:DA358,{"&gt;0","&lt;0"})*{1,-1})</f>
        <v>0</v>
      </c>
      <c r="AB358" s="33" cm="1">
        <f t="array" ref="AB358">SUM(SUMIF(Survey!CK358,{"&gt;0","&lt;0"})*{1,-1})+SUM(SUMIF(Survey!CU358,{"&gt;0","&lt;0"})*{1,-1})</f>
        <v>0</v>
      </c>
      <c r="AC358" s="33">
        <f>Survey!K358</f>
        <v>0</v>
      </c>
      <c r="AD358" s="32" t="str">
        <f t="shared" si="270"/>
        <v>Either</v>
      </c>
      <c r="AE358" s="16" t="str">
        <f t="shared" si="271"/>
        <v>Fail</v>
      </c>
      <c r="AF358" s="58" cm="1">
        <f t="array" ref="AF358">SUM(SUMIF(Survey!CH358:DA358,{"&gt;0","&lt;0"})*{1,-1})+SUM(SUMIF(Survey!DC358:DV358,{"&gt;0","&lt;0"})*{1,-1})</f>
        <v>0</v>
      </c>
      <c r="AG358" s="58">
        <f>IFERROR(AF358/(Survey!$BA358),0)</f>
        <v>0</v>
      </c>
      <c r="AH358" s="104" t="b">
        <f>IF(OR(Survey!$M358="Alternative strategy or hedge",Survey!$M358="Private asset",Survey!$L358="Prospectus fund"),TRUE,FALSE)</f>
        <v>0</v>
      </c>
      <c r="AI358" s="104" t="b">
        <f>NOT(ISBLANK(Survey!$M358))</f>
        <v>0</v>
      </c>
      <c r="AJ358" s="16" t="str">
        <f t="shared" si="272"/>
        <v>Fail</v>
      </c>
      <c r="AK358" t="b">
        <f>IF(Survey!W358="No",TRUE,FALSE)</f>
        <v>0</v>
      </c>
      <c r="AL358" s="119">
        <f>MOD((LEN(Survey!W358)+2),22)</f>
        <v>2</v>
      </c>
      <c r="AM358" t="str">
        <f t="shared" si="273"/>
        <v>Pass</v>
      </c>
      <c r="AN358" s="33" t="b">
        <f>NOT(ISNUMBER(SEARCH("Other",Survey!$Q358)))</f>
        <v>1</v>
      </c>
      <c r="AO358" s="32" t="b">
        <f>NOT(ISBLANK(Survey!$R358))</f>
        <v>0</v>
      </c>
      <c r="AP358" s="16" t="str">
        <f t="shared" si="274"/>
        <v>Pass</v>
      </c>
      <c r="AQ358" s="114">
        <f>COUNTBLANK(Survey!$X358)</f>
        <v>1</v>
      </c>
      <c r="AR358" s="58">
        <f>IF(AND(Survey!L358&lt;&gt;"Exempt fund",OR(Survey!$M358="ETF",Survey!$M358="ETF, alternative mutual fund",Survey!$M358="Mutual fund",Survey!$M358="Alternative mutual fund",Survey!$M358="Money market")),1,0)</f>
        <v>0</v>
      </c>
      <c r="AS358" s="16" t="str">
        <f t="shared" si="275"/>
        <v>Pass</v>
      </c>
      <c r="AT358" s="33" t="b">
        <f>NOT(ISNUMBER(SEARCH("Yes",Survey!$AC358)))</f>
        <v>1</v>
      </c>
      <c r="AU358" s="32" t="b">
        <f>IF(COUNTBLANK(Survey!$AD358:$AE358)=0,TRUE, FALSE)</f>
        <v>0</v>
      </c>
      <c r="AV358" s="16" t="str">
        <f t="shared" si="276"/>
        <v>Pass</v>
      </c>
      <c r="AW358" s="33" t="b">
        <f>NOT(ISNUMBER(SEARCH("Yes",Survey!$AF358)))</f>
        <v>1</v>
      </c>
      <c r="AX358" s="32" t="b">
        <f>NOT(ISBLANK(Survey!$AH358))</f>
        <v>0</v>
      </c>
      <c r="AY358" s="16" t="str">
        <f t="shared" si="277"/>
        <v>Pass</v>
      </c>
      <c r="AZ358" s="33" t="b">
        <f>NOT(OR(ISNUMBER(SEARCH("Other",Survey!$AH358)),ISNUMBER(SEARCH("Multiple",Survey!$AH358))))</f>
        <v>1</v>
      </c>
      <c r="BA358" s="32" t="b">
        <f>NOT(ISBLANK(Survey!$AI358))</f>
        <v>0</v>
      </c>
      <c r="BB358" s="16" t="str">
        <f t="shared" si="278"/>
        <v>Fail</v>
      </c>
      <c r="BC358" s="114">
        <f>IF(ABS(Survey!$BA358)&gt;0, 1,0)</f>
        <v>0</v>
      </c>
      <c r="BD358" s="114">
        <f>IF(COUNTBLANK(Survey!$AL358)=0,1,0)</f>
        <v>0</v>
      </c>
      <c r="BE358" s="16" t="str">
        <f t="shared" si="279"/>
        <v>Pass</v>
      </c>
      <c r="BF358" s="114">
        <f>IF(ISBLANK(Survey!$AL358),0,1)</f>
        <v>0</v>
      </c>
      <c r="BG358" s="133">
        <f>COUNTBLANK(Survey!$AM358)</f>
        <v>1</v>
      </c>
      <c r="BH358" s="16" t="str">
        <f t="shared" si="280"/>
        <v>Pass</v>
      </c>
      <c r="BI358" s="114">
        <f>IF(OR(Survey!$AM358="Closed",ISBLANK(Survey!$AM358)),0,1)</f>
        <v>0</v>
      </c>
      <c r="BJ358" s="133">
        <f>IF(ISBLANK(Survey!$AN358),1,0)</f>
        <v>1</v>
      </c>
      <c r="BK358" s="118" t="str">
        <f t="shared" si="281"/>
        <v>Pass</v>
      </c>
      <c r="BL358" s="31" cm="1">
        <f t="array" ref="BL358">SUM(SUMIF(Survey!AO358:AP358,{"&gt;0","&lt;0"})*{1,-1})</f>
        <v>0</v>
      </c>
      <c r="BM358">
        <f t="shared" si="282"/>
        <v>0</v>
      </c>
      <c r="BN358">
        <f t="shared" si="283"/>
        <v>100</v>
      </c>
      <c r="BO358" s="118" t="str">
        <f t="shared" si="284"/>
        <v>Pass</v>
      </c>
      <c r="BP358">
        <f>IF(Survey!AQ358="No",0,1)</f>
        <v>1</v>
      </c>
      <c r="BQ358" s="207">
        <f>MOD((LEN(Survey!AQ358)+2),22)</f>
        <v>2</v>
      </c>
      <c r="BR358">
        <f>IF(Survey!AR358="No",0,1)</f>
        <v>1</v>
      </c>
      <c r="BS358" s="207">
        <f>MOD((LEN(Survey!AR358)+2),22)</f>
        <v>2</v>
      </c>
      <c r="BT358" s="114">
        <f>COUNTBLANK(Survey!$AQ358:$AS358)+COUNTBLANK(Survey!$AU358)</f>
        <v>4</v>
      </c>
      <c r="BU358" s="114">
        <f>IF(Survey!$I358="Yes",1,0)</f>
        <v>0</v>
      </c>
      <c r="BV358" s="114">
        <f>IF(OR(Survey!$M358="Mutual fund",Survey!$M358="Alternative mutual fund",Survey!$M358="Money market"),1,0)</f>
        <v>0</v>
      </c>
      <c r="BW358" s="119">
        <f>IF(OR(Survey!$M358="ETF",Survey!$M358="ETF, alternative mutual fund"),1,0)</f>
        <v>0</v>
      </c>
      <c r="BX358" s="16" t="str">
        <f t="shared" si="285"/>
        <v>Pass</v>
      </c>
      <c r="BY358" s="33">
        <f>IF(ISNUMBER(SEARCH("Other",Survey!$AS358)), 1, 0)</f>
        <v>0</v>
      </c>
      <c r="BZ358" s="58" t="b">
        <f>NOT(ISBLANK(Survey!$AT358))</f>
        <v>0</v>
      </c>
      <c r="CA358" s="16" t="str">
        <f t="shared" si="286"/>
        <v>Pass</v>
      </c>
      <c r="CB358" s="114">
        <f>IF(Survey!$BB358=0, 0,1)</f>
        <v>0</v>
      </c>
      <c r="CC358" s="58">
        <f>Survey!$AV358</f>
        <v>0</v>
      </c>
      <c r="CD358" s="58">
        <f>Survey!$BC358+Survey!$BD358+ABS(Survey!$BE358)-ABS(Survey!$BF358)-ABS(Survey!$BG358)-ABS(Survey!$BL358)</f>
        <v>0</v>
      </c>
      <c r="CE358" s="138">
        <f>Survey!BB358+(ABS(Survey!$BH358)-ABS(Survey!$BI358)+ABS(Survey!$BJ358)-ABS(Survey!$BK358))*0.5</f>
        <v>0</v>
      </c>
      <c r="CF358" s="58">
        <f t="shared" si="287"/>
        <v>0</v>
      </c>
      <c r="CG358" s="58">
        <f>IF(AND($CC358&gt;$CF358-0.2,$CC358&lt;$CF358+0.2,ISBLANK(Survey!$AV358)=FALSE),0,1)</f>
        <v>1</v>
      </c>
      <c r="CH358" s="133">
        <f>IF(ISBLANK(Survey!$AW358),1,0)</f>
        <v>1</v>
      </c>
      <c r="CI358" s="16" t="str">
        <f t="shared" si="288"/>
        <v>Pass</v>
      </c>
      <c r="CJ358" s="114">
        <f>IF(Survey!$BB358=0, 0,1)</f>
        <v>0</v>
      </c>
      <c r="CK358" s="58">
        <f>IF(AND(Survey!$AX358&gt;=0,Survey!$AX358&lt;=0.2,Survey!$AX358&lt;&gt;""),0,1)</f>
        <v>1</v>
      </c>
      <c r="CL358" s="114">
        <f>IF(ISBLANK(Survey!$AY358),1,0)</f>
        <v>1</v>
      </c>
      <c r="CM358" s="16" t="str">
        <f t="shared" si="289"/>
        <v>Fail</v>
      </c>
      <c r="CN358" s="133">
        <f>Survey!$AZ358</f>
        <v>0</v>
      </c>
      <c r="CO358" s="16" t="str">
        <f t="shared" si="290"/>
        <v>Pass</v>
      </c>
      <c r="CP358" s="31">
        <f>Survey!$BA358</f>
        <v>0</v>
      </c>
      <c r="CQ358" s="138">
        <f>Survey!$BB358+Survey!$BC358+Survey!$BD358+ABS(Survey!$BE358)-ABS(Survey!$BF358)-ABS(Survey!$BG358)+ABS(Survey!$BH358)-ABS(Survey!$BI358)+ABS(Survey!$BJ358)-ABS(Survey!$BK358)-ABS(Survey!$BL358)+Survey!$BM358</f>
        <v>0</v>
      </c>
      <c r="CR358" s="30">
        <f t="shared" si="291"/>
        <v>0</v>
      </c>
      <c r="CS358" s="17">
        <f t="shared" si="292"/>
        <v>0</v>
      </c>
      <c r="CT358" s="16" t="str">
        <f t="shared" si="293"/>
        <v>Pass</v>
      </c>
      <c r="CU358" s="33" t="b">
        <f>IF(ABS(Survey!$BM358)=0,TRUE,FALSE)</f>
        <v>1</v>
      </c>
      <c r="CV358" s="32" t="b">
        <f>NOT(ISBLANK(Survey!$BN358))</f>
        <v>0</v>
      </c>
      <c r="CW358" t="str">
        <f t="shared" si="294"/>
        <v>Fail</v>
      </c>
      <c r="CX358" s="25">
        <f>Survey!$BA358</f>
        <v>0</v>
      </c>
      <c r="CY358" s="25" cm="1">
        <f t="array" ref="CY358">SUM(SUMIF(Survey!BP358:BW358,{"&gt;0","&lt;0"})*{1,-1})-SUM(SUMIF(Survey!BY358:CF358,{"&gt;0","&lt;0"})*{1,-1})</f>
        <v>0</v>
      </c>
      <c r="CZ358" s="30" t="str">
        <f t="shared" si="295"/>
        <v>No holdings</v>
      </c>
      <c r="DA358">
        <f t="shared" si="296"/>
        <v>0</v>
      </c>
      <c r="DB358" s="16" t="str">
        <f t="shared" si="297"/>
        <v>Fail</v>
      </c>
      <c r="DC358" s="31">
        <f>Survey!$BA358</f>
        <v>0</v>
      </c>
      <c r="DD358" s="31" cm="1">
        <f t="array" ref="DD358">SUM(SUMIF(Survey!CH358:DA358,{"&gt;0","&lt;0"})*{1,-1})-SUM(SUMIF(Survey!DC358:DV358,{"&gt;0","&lt;0"})*{1,-1})</f>
        <v>0</v>
      </c>
      <c r="DE358" s="30" t="str">
        <f t="shared" si="298"/>
        <v>No holdings</v>
      </c>
      <c r="DF358" s="17">
        <f t="shared" si="299"/>
        <v>0</v>
      </c>
      <c r="DG358" s="16" t="str">
        <f t="shared" si="300"/>
        <v>Pass</v>
      </c>
      <c r="DH358" s="33" t="b">
        <f>IF(ABS(Survey!$DA358)=0,TRUE,FALSE)</f>
        <v>1</v>
      </c>
      <c r="DI358" s="32" t="b">
        <f>NOT(ISBLANK(Survey!$DB358))</f>
        <v>0</v>
      </c>
      <c r="DJ358" s="16" t="str">
        <f t="shared" si="301"/>
        <v>Pass</v>
      </c>
      <c r="DK358" s="33" t="b">
        <f>IF(ABS(Survey!$DV358)=0,TRUE,FALSE)</f>
        <v>1</v>
      </c>
      <c r="DL358" s="32" t="b">
        <f>NOT(ISBLANK(Survey!$DW358))</f>
        <v>0</v>
      </c>
      <c r="DM358" t="str">
        <f t="shared" si="302"/>
        <v>Pass</v>
      </c>
      <c r="DN358" s="25" cm="1">
        <f t="array" ref="DN358">SUM(SUMIF(Survey!CW358,{"&gt;0","&lt;0"})*{1,-1})+SUM(SUMIF(Survey!DR358,{"&gt;0","&lt;0"})*{1,-1})</f>
        <v>0</v>
      </c>
      <c r="DO358" s="25">
        <f>SUM(SUMIF(Survey!DY358:EE358,{"&gt;0","&lt;0"})*{1,-1})+SUM(SUMIF(Survey!EG358:EM358,{"&gt;0","&lt;0"})*{1,-1})</f>
        <v>0</v>
      </c>
      <c r="DP358">
        <f t="shared" si="303"/>
        <v>0</v>
      </c>
      <c r="DQ358">
        <f t="shared" si="304"/>
        <v>0</v>
      </c>
      <c r="DR358" s="16" t="str">
        <f t="shared" si="305"/>
        <v>Pass</v>
      </c>
      <c r="DS358" s="33" t="b">
        <f>IF(ABS(Survey!$EE358)=0,TRUE,FALSE)</f>
        <v>1</v>
      </c>
      <c r="DT358" s="32" t="b">
        <f>NOT(ISBLANK(Survey!EF358))</f>
        <v>0</v>
      </c>
      <c r="DU358" s="16" t="str">
        <f t="shared" si="306"/>
        <v>Pass</v>
      </c>
      <c r="DV358" s="33" t="b">
        <f>IF(ABS(Survey!$EM358)=0,TRUE,FALSE)</f>
        <v>1</v>
      </c>
      <c r="DW358" s="32" t="b">
        <f>NOT(ISBLANK(Survey!$EN358))</f>
        <v>0</v>
      </c>
      <c r="DX358" s="16" t="str">
        <f t="shared" si="307"/>
        <v>Fail</v>
      </c>
      <c r="DY358" s="31">
        <f>SUM(SUMIF(Survey!ET358:EV358,{"&gt;0","&lt;0"})*{1,-1})</f>
        <v>0</v>
      </c>
      <c r="DZ358">
        <f t="shared" si="308"/>
        <v>0</v>
      </c>
      <c r="EA358">
        <f t="shared" si="309"/>
        <v>100</v>
      </c>
      <c r="EB358" s="30" t="b">
        <f>IF(OR(Survey!$M358="ETF",Survey!$M358="ETF, alternative mutual fund",Survey!$M358="Closed-end", Survey!$M358="Split share corp"),TRUE,FALSE)</f>
        <v>0</v>
      </c>
      <c r="EC358" s="16" t="str">
        <f t="shared" si="310"/>
        <v>Fail</v>
      </c>
      <c r="ED358" s="31">
        <f>SUM(SUMIF(Survey!EX358:FD358,{"&gt;0","&lt;0"})*{1,-1})</f>
        <v>0</v>
      </c>
      <c r="EE358">
        <f t="shared" si="311"/>
        <v>0</v>
      </c>
      <c r="EF358" s="17">
        <f t="shared" si="312"/>
        <v>100</v>
      </c>
      <c r="EG358" s="16" t="str">
        <f t="shared" si="313"/>
        <v>Fail</v>
      </c>
      <c r="EH358" s="31">
        <f>SUM(SUMIF(Survey!FF358:FL358,{"&gt;0","&lt;0"})*{1,-1})</f>
        <v>0</v>
      </c>
      <c r="EI358">
        <f t="shared" si="314"/>
        <v>0</v>
      </c>
      <c r="EJ358" s="17">
        <f t="shared" si="315"/>
        <v>100</v>
      </c>
    </row>
    <row r="359" spans="1:140">
      <c r="A359">
        <v>359</v>
      </c>
      <c r="B359" t="str">
        <f t="shared" si="263"/>
        <v>Pass</v>
      </c>
      <c r="C359" t="str">
        <f>IF(COUNTBLANK(Survey!B359:FM359)=$C$2, "Pass", "Fail")</f>
        <v>Pass</v>
      </c>
      <c r="D359" s="16" t="str">
        <f t="shared" si="264"/>
        <v>Fail</v>
      </c>
      <c r="E359" t="str">
        <f>IF(OR(ISBLANK(Survey!AL359),COUNTIF(G359:BJ359,"Fail")),"Fail","Pass")</f>
        <v>Fail</v>
      </c>
      <c r="F359" s="265"/>
      <c r="G359" s="16" t="str">
        <f t="shared" si="265"/>
        <v>Fail</v>
      </c>
      <c r="H359" s="139">
        <f>COUNTBLANK(Survey!B359:D359)+COUNTBLANK(Survey!G359)+COUNTBLANK(Survey!I359)+COUNTBLANK(Survey!K359:M359)+COUNTBLANK(Survey!P359:Q359)+COUNTBLANK(Survey!T359:W359)+COUNTBLANK(Survey!Z359:AC359)+COUNTBLANK(Survey!AF359:AG359)+COUNTBLANK(Survey!AK359:AK359)</f>
        <v>21</v>
      </c>
      <c r="I359" t="str">
        <f t="shared" si="266"/>
        <v>Fail</v>
      </c>
      <c r="J359" t="b">
        <f>IF(Survey!E359="No",TRUE,FALSE)</f>
        <v>0</v>
      </c>
      <c r="K359" s="29" cm="1">
        <f t="array" ref="K359">IF(COUNTA(Survey!$E$4:$E$695)=1, 0, SUM(IF(COUNTIF(Survey!$E$4:$E$695, Survey!$E$4:$E$695)=1,1,0)))</f>
        <v>0</v>
      </c>
      <c r="L359" s="29">
        <f>LEN(Survey!E359)</f>
        <v>0</v>
      </c>
      <c r="M359" s="16" t="str">
        <f t="shared" si="267"/>
        <v>Fail</v>
      </c>
      <c r="N359" t="b">
        <f>IF(Survey!F359="No",TRUE,FALSE)</f>
        <v>0</v>
      </c>
      <c r="O359" t="b">
        <f>Survey!F359=Survey!E359</f>
        <v>1</v>
      </c>
      <c r="P359">
        <f>COUNTIF(Survey!$F$4:$F$695,Survey!F359)</f>
        <v>0</v>
      </c>
      <c r="Q359" s="28">
        <f>LEN(Survey!F359)</f>
        <v>0</v>
      </c>
      <c r="R359" s="16" t="str">
        <f t="shared" si="268"/>
        <v>Pass</v>
      </c>
      <c r="S359" s="29">
        <f>MOD((LEN(Survey!H359)+2),11)</f>
        <v>2</v>
      </c>
      <c r="T359">
        <f>COUNTIF(Survey!$H$4:$H$695,Survey!H359)</f>
        <v>0</v>
      </c>
      <c r="U359" s="28" t="str">
        <f>IF(Survey!$L359="Prospectus fund", "Yes", "No")</f>
        <v>No</v>
      </c>
      <c r="V359" s="16" t="str">
        <f t="shared" si="269"/>
        <v>Pass</v>
      </c>
      <c r="W359" s="29">
        <f>MOD((LEN(Survey!J359)+2),11)</f>
        <v>2</v>
      </c>
      <c r="X359">
        <f>COUNTIF(Survey!$J$4:$J$695,Survey!J359)</f>
        <v>0</v>
      </c>
      <c r="Y359" s="30" t="b">
        <f>IF(OR(Survey!$M359="ETF",Survey!$M359="ETF, alternative mutual fund",Survey!$M359="Closed-end", Survey!$M359="Split share corp", Survey!$I359="Yes"),TRUE,FALSE)</f>
        <v>0</v>
      </c>
      <c r="Z359" s="16" t="str">
        <f>IFERROR(IF(AND(OR(AC359=AD359,AD359 = "Either"),NOT(ISBLANK(Survey!K359))),"Pass","Fail"),"Pass")</f>
        <v>Fail</v>
      </c>
      <c r="AA359" s="31" cm="1">
        <f t="array" ref="AA359">SUM(SUMIF(Survey!CH359:DA359,{"&gt;0","&lt;0"})*{1,-1})</f>
        <v>0</v>
      </c>
      <c r="AB359" s="33" cm="1">
        <f t="array" ref="AB359">SUM(SUMIF(Survey!CK359,{"&gt;0","&lt;0"})*{1,-1})+SUM(SUMIF(Survey!CU359,{"&gt;0","&lt;0"})*{1,-1})</f>
        <v>0</v>
      </c>
      <c r="AC359" s="33">
        <f>Survey!K359</f>
        <v>0</v>
      </c>
      <c r="AD359" s="32" t="str">
        <f t="shared" si="270"/>
        <v>Either</v>
      </c>
      <c r="AE359" s="16" t="str">
        <f t="shared" si="271"/>
        <v>Fail</v>
      </c>
      <c r="AF359" s="58" cm="1">
        <f t="array" ref="AF359">SUM(SUMIF(Survey!CH359:DA359,{"&gt;0","&lt;0"})*{1,-1})+SUM(SUMIF(Survey!DC359:DV359,{"&gt;0","&lt;0"})*{1,-1})</f>
        <v>0</v>
      </c>
      <c r="AG359" s="58">
        <f>IFERROR(AF359/(Survey!$BA359),0)</f>
        <v>0</v>
      </c>
      <c r="AH359" s="104" t="b">
        <f>IF(OR(Survey!$M359="Alternative strategy or hedge",Survey!$M359="Private asset",Survey!$L359="Prospectus fund"),TRUE,FALSE)</f>
        <v>0</v>
      </c>
      <c r="AI359" s="104" t="b">
        <f>NOT(ISBLANK(Survey!$M359))</f>
        <v>0</v>
      </c>
      <c r="AJ359" s="16" t="str">
        <f t="shared" si="272"/>
        <v>Fail</v>
      </c>
      <c r="AK359" t="b">
        <f>IF(Survey!W359="No",TRUE,FALSE)</f>
        <v>0</v>
      </c>
      <c r="AL359" s="119">
        <f>MOD((LEN(Survey!W359)+2),22)</f>
        <v>2</v>
      </c>
      <c r="AM359" t="str">
        <f t="shared" si="273"/>
        <v>Pass</v>
      </c>
      <c r="AN359" s="33" t="b">
        <f>NOT(ISNUMBER(SEARCH("Other",Survey!$Q359)))</f>
        <v>1</v>
      </c>
      <c r="AO359" s="32" t="b">
        <f>NOT(ISBLANK(Survey!$R359))</f>
        <v>0</v>
      </c>
      <c r="AP359" s="16" t="str">
        <f t="shared" si="274"/>
        <v>Pass</v>
      </c>
      <c r="AQ359" s="114">
        <f>COUNTBLANK(Survey!$X359)</f>
        <v>1</v>
      </c>
      <c r="AR359" s="58">
        <f>IF(AND(Survey!L359&lt;&gt;"Exempt fund",OR(Survey!$M359="ETF",Survey!$M359="ETF, alternative mutual fund",Survey!$M359="Mutual fund",Survey!$M359="Alternative mutual fund",Survey!$M359="Money market")),1,0)</f>
        <v>0</v>
      </c>
      <c r="AS359" s="16" t="str">
        <f t="shared" si="275"/>
        <v>Pass</v>
      </c>
      <c r="AT359" s="33" t="b">
        <f>NOT(ISNUMBER(SEARCH("Yes",Survey!$AC359)))</f>
        <v>1</v>
      </c>
      <c r="AU359" s="32" t="b">
        <f>IF(COUNTBLANK(Survey!$AD359:$AE359)=0,TRUE, FALSE)</f>
        <v>0</v>
      </c>
      <c r="AV359" s="16" t="str">
        <f t="shared" si="276"/>
        <v>Pass</v>
      </c>
      <c r="AW359" s="33" t="b">
        <f>NOT(ISNUMBER(SEARCH("Yes",Survey!$AF359)))</f>
        <v>1</v>
      </c>
      <c r="AX359" s="32" t="b">
        <f>NOT(ISBLANK(Survey!$AH359))</f>
        <v>0</v>
      </c>
      <c r="AY359" s="16" t="str">
        <f t="shared" si="277"/>
        <v>Pass</v>
      </c>
      <c r="AZ359" s="33" t="b">
        <f>NOT(OR(ISNUMBER(SEARCH("Other",Survey!$AH359)),ISNUMBER(SEARCH("Multiple",Survey!$AH359))))</f>
        <v>1</v>
      </c>
      <c r="BA359" s="32" t="b">
        <f>NOT(ISBLANK(Survey!$AI359))</f>
        <v>0</v>
      </c>
      <c r="BB359" s="16" t="str">
        <f t="shared" si="278"/>
        <v>Fail</v>
      </c>
      <c r="BC359" s="114">
        <f>IF(ABS(Survey!$BA359)&gt;0, 1,0)</f>
        <v>0</v>
      </c>
      <c r="BD359" s="114">
        <f>IF(COUNTBLANK(Survey!$AL359)=0,1,0)</f>
        <v>0</v>
      </c>
      <c r="BE359" s="16" t="str">
        <f t="shared" si="279"/>
        <v>Pass</v>
      </c>
      <c r="BF359" s="114">
        <f>IF(ISBLANK(Survey!$AL359),0,1)</f>
        <v>0</v>
      </c>
      <c r="BG359" s="133">
        <f>COUNTBLANK(Survey!$AM359)</f>
        <v>1</v>
      </c>
      <c r="BH359" s="16" t="str">
        <f t="shared" si="280"/>
        <v>Pass</v>
      </c>
      <c r="BI359" s="114">
        <f>IF(OR(Survey!$AM359="Closed",ISBLANK(Survey!$AM359)),0,1)</f>
        <v>0</v>
      </c>
      <c r="BJ359" s="133">
        <f>IF(ISBLANK(Survey!$AN359),1,0)</f>
        <v>1</v>
      </c>
      <c r="BK359" s="118" t="str">
        <f t="shared" si="281"/>
        <v>Pass</v>
      </c>
      <c r="BL359" s="31" cm="1">
        <f t="array" ref="BL359">SUM(SUMIF(Survey!AO359:AP359,{"&gt;0","&lt;0"})*{1,-1})</f>
        <v>0</v>
      </c>
      <c r="BM359">
        <f t="shared" si="282"/>
        <v>0</v>
      </c>
      <c r="BN359">
        <f t="shared" si="283"/>
        <v>100</v>
      </c>
      <c r="BO359" s="118" t="str">
        <f t="shared" si="284"/>
        <v>Pass</v>
      </c>
      <c r="BP359">
        <f>IF(Survey!AQ359="No",0,1)</f>
        <v>1</v>
      </c>
      <c r="BQ359" s="207">
        <f>MOD((LEN(Survey!AQ359)+2),22)</f>
        <v>2</v>
      </c>
      <c r="BR359">
        <f>IF(Survey!AR359="No",0,1)</f>
        <v>1</v>
      </c>
      <c r="BS359" s="207">
        <f>MOD((LEN(Survey!AR359)+2),22)</f>
        <v>2</v>
      </c>
      <c r="BT359" s="114">
        <f>COUNTBLANK(Survey!$AQ359:$AS359)+COUNTBLANK(Survey!$AU359)</f>
        <v>4</v>
      </c>
      <c r="BU359" s="114">
        <f>IF(Survey!$I359="Yes",1,0)</f>
        <v>0</v>
      </c>
      <c r="BV359" s="114">
        <f>IF(OR(Survey!$M359="Mutual fund",Survey!$M359="Alternative mutual fund",Survey!$M359="Money market"),1,0)</f>
        <v>0</v>
      </c>
      <c r="BW359" s="119">
        <f>IF(OR(Survey!$M359="ETF",Survey!$M359="ETF, alternative mutual fund"),1,0)</f>
        <v>0</v>
      </c>
      <c r="BX359" s="16" t="str">
        <f t="shared" si="285"/>
        <v>Pass</v>
      </c>
      <c r="BY359" s="33">
        <f>IF(ISNUMBER(SEARCH("Other",Survey!$AS359)), 1, 0)</f>
        <v>0</v>
      </c>
      <c r="BZ359" s="58" t="b">
        <f>NOT(ISBLANK(Survey!$AT359))</f>
        <v>0</v>
      </c>
      <c r="CA359" s="16" t="str">
        <f t="shared" si="286"/>
        <v>Pass</v>
      </c>
      <c r="CB359" s="114">
        <f>IF(Survey!$BB359=0, 0,1)</f>
        <v>0</v>
      </c>
      <c r="CC359" s="58">
        <f>Survey!$AV359</f>
        <v>0</v>
      </c>
      <c r="CD359" s="58">
        <f>Survey!$BC359+Survey!$BD359+ABS(Survey!$BE359)-ABS(Survey!$BF359)-ABS(Survey!$BG359)-ABS(Survey!$BL359)</f>
        <v>0</v>
      </c>
      <c r="CE359" s="138">
        <f>Survey!BB359+(ABS(Survey!$BH359)-ABS(Survey!$BI359)+ABS(Survey!$BJ359)-ABS(Survey!$BK359))*0.5</f>
        <v>0</v>
      </c>
      <c r="CF359" s="58">
        <f t="shared" si="287"/>
        <v>0</v>
      </c>
      <c r="CG359" s="58">
        <f>IF(AND($CC359&gt;$CF359-0.2,$CC359&lt;$CF359+0.2,ISBLANK(Survey!$AV359)=FALSE),0,1)</f>
        <v>1</v>
      </c>
      <c r="CH359" s="133">
        <f>IF(ISBLANK(Survey!$AW359),1,0)</f>
        <v>1</v>
      </c>
      <c r="CI359" s="16" t="str">
        <f t="shared" si="288"/>
        <v>Pass</v>
      </c>
      <c r="CJ359" s="114">
        <f>IF(Survey!$BB359=0, 0,1)</f>
        <v>0</v>
      </c>
      <c r="CK359" s="58">
        <f>IF(AND(Survey!$AX359&gt;=0,Survey!$AX359&lt;=0.2,Survey!$AX359&lt;&gt;""),0,1)</f>
        <v>1</v>
      </c>
      <c r="CL359" s="114">
        <f>IF(ISBLANK(Survey!$AY359),1,0)</f>
        <v>1</v>
      </c>
      <c r="CM359" s="16" t="str">
        <f t="shared" si="289"/>
        <v>Fail</v>
      </c>
      <c r="CN359" s="133">
        <f>Survey!$AZ359</f>
        <v>0</v>
      </c>
      <c r="CO359" s="16" t="str">
        <f t="shared" si="290"/>
        <v>Pass</v>
      </c>
      <c r="CP359" s="31">
        <f>Survey!$BA359</f>
        <v>0</v>
      </c>
      <c r="CQ359" s="138">
        <f>Survey!$BB359+Survey!$BC359+Survey!$BD359+ABS(Survey!$BE359)-ABS(Survey!$BF359)-ABS(Survey!$BG359)+ABS(Survey!$BH359)-ABS(Survey!$BI359)+ABS(Survey!$BJ359)-ABS(Survey!$BK359)-ABS(Survey!$BL359)+Survey!$BM359</f>
        <v>0</v>
      </c>
      <c r="CR359" s="30">
        <f t="shared" si="291"/>
        <v>0</v>
      </c>
      <c r="CS359" s="17">
        <f t="shared" si="292"/>
        <v>0</v>
      </c>
      <c r="CT359" s="16" t="str">
        <f t="shared" si="293"/>
        <v>Pass</v>
      </c>
      <c r="CU359" s="33" t="b">
        <f>IF(ABS(Survey!$BM359)=0,TRUE,FALSE)</f>
        <v>1</v>
      </c>
      <c r="CV359" s="32" t="b">
        <f>NOT(ISBLANK(Survey!$BN359))</f>
        <v>0</v>
      </c>
      <c r="CW359" t="str">
        <f t="shared" si="294"/>
        <v>Fail</v>
      </c>
      <c r="CX359" s="25">
        <f>Survey!$BA359</f>
        <v>0</v>
      </c>
      <c r="CY359" s="25" cm="1">
        <f t="array" ref="CY359">SUM(SUMIF(Survey!BP359:BW359,{"&gt;0","&lt;0"})*{1,-1})-SUM(SUMIF(Survey!BY359:CF359,{"&gt;0","&lt;0"})*{1,-1})</f>
        <v>0</v>
      </c>
      <c r="CZ359" s="30" t="str">
        <f t="shared" si="295"/>
        <v>No holdings</v>
      </c>
      <c r="DA359">
        <f t="shared" si="296"/>
        <v>0</v>
      </c>
      <c r="DB359" s="16" t="str">
        <f t="shared" si="297"/>
        <v>Fail</v>
      </c>
      <c r="DC359" s="31">
        <f>Survey!$BA359</f>
        <v>0</v>
      </c>
      <c r="DD359" s="31" cm="1">
        <f t="array" ref="DD359">SUM(SUMIF(Survey!CH359:DA359,{"&gt;0","&lt;0"})*{1,-1})-SUM(SUMIF(Survey!DC359:DV359,{"&gt;0","&lt;0"})*{1,-1})</f>
        <v>0</v>
      </c>
      <c r="DE359" s="30" t="str">
        <f t="shared" si="298"/>
        <v>No holdings</v>
      </c>
      <c r="DF359" s="17">
        <f t="shared" si="299"/>
        <v>0</v>
      </c>
      <c r="DG359" s="16" t="str">
        <f t="shared" si="300"/>
        <v>Pass</v>
      </c>
      <c r="DH359" s="33" t="b">
        <f>IF(ABS(Survey!$DA359)=0,TRUE,FALSE)</f>
        <v>1</v>
      </c>
      <c r="DI359" s="32" t="b">
        <f>NOT(ISBLANK(Survey!$DB359))</f>
        <v>0</v>
      </c>
      <c r="DJ359" s="16" t="str">
        <f t="shared" si="301"/>
        <v>Pass</v>
      </c>
      <c r="DK359" s="33" t="b">
        <f>IF(ABS(Survey!$DV359)=0,TRUE,FALSE)</f>
        <v>1</v>
      </c>
      <c r="DL359" s="32" t="b">
        <f>NOT(ISBLANK(Survey!$DW359))</f>
        <v>0</v>
      </c>
      <c r="DM359" t="str">
        <f t="shared" si="302"/>
        <v>Pass</v>
      </c>
      <c r="DN359" s="25" cm="1">
        <f t="array" ref="DN359">SUM(SUMIF(Survey!CW359,{"&gt;0","&lt;0"})*{1,-1})+SUM(SUMIF(Survey!DR359,{"&gt;0","&lt;0"})*{1,-1})</f>
        <v>0</v>
      </c>
      <c r="DO359" s="25">
        <f>SUM(SUMIF(Survey!DY359:EE359,{"&gt;0","&lt;0"})*{1,-1})+SUM(SUMIF(Survey!EG359:EM359,{"&gt;0","&lt;0"})*{1,-1})</f>
        <v>0</v>
      </c>
      <c r="DP359">
        <f t="shared" si="303"/>
        <v>0</v>
      </c>
      <c r="DQ359">
        <f t="shared" si="304"/>
        <v>0</v>
      </c>
      <c r="DR359" s="16" t="str">
        <f t="shared" si="305"/>
        <v>Pass</v>
      </c>
      <c r="DS359" s="33" t="b">
        <f>IF(ABS(Survey!$EE359)=0,TRUE,FALSE)</f>
        <v>1</v>
      </c>
      <c r="DT359" s="32" t="b">
        <f>NOT(ISBLANK(Survey!EF359))</f>
        <v>0</v>
      </c>
      <c r="DU359" s="16" t="str">
        <f t="shared" si="306"/>
        <v>Pass</v>
      </c>
      <c r="DV359" s="33" t="b">
        <f>IF(ABS(Survey!$EM359)=0,TRUE,FALSE)</f>
        <v>1</v>
      </c>
      <c r="DW359" s="32" t="b">
        <f>NOT(ISBLANK(Survey!$EN359))</f>
        <v>0</v>
      </c>
      <c r="DX359" s="16" t="str">
        <f t="shared" si="307"/>
        <v>Fail</v>
      </c>
      <c r="DY359" s="31">
        <f>SUM(SUMIF(Survey!ET359:EV359,{"&gt;0","&lt;0"})*{1,-1})</f>
        <v>0</v>
      </c>
      <c r="DZ359">
        <f t="shared" si="308"/>
        <v>0</v>
      </c>
      <c r="EA359">
        <f t="shared" si="309"/>
        <v>100</v>
      </c>
      <c r="EB359" s="30" t="b">
        <f>IF(OR(Survey!$M359="ETF",Survey!$M359="ETF, alternative mutual fund",Survey!$M359="Closed-end", Survey!$M359="Split share corp"),TRUE,FALSE)</f>
        <v>0</v>
      </c>
      <c r="EC359" s="16" t="str">
        <f t="shared" si="310"/>
        <v>Fail</v>
      </c>
      <c r="ED359" s="31">
        <f>SUM(SUMIF(Survey!EX359:FD359,{"&gt;0","&lt;0"})*{1,-1})</f>
        <v>0</v>
      </c>
      <c r="EE359">
        <f t="shared" si="311"/>
        <v>0</v>
      </c>
      <c r="EF359" s="17">
        <f t="shared" si="312"/>
        <v>100</v>
      </c>
      <c r="EG359" s="16" t="str">
        <f t="shared" si="313"/>
        <v>Fail</v>
      </c>
      <c r="EH359" s="31">
        <f>SUM(SUMIF(Survey!FF359:FL359,{"&gt;0","&lt;0"})*{1,-1})</f>
        <v>0</v>
      </c>
      <c r="EI359">
        <f t="shared" si="314"/>
        <v>0</v>
      </c>
      <c r="EJ359" s="17">
        <f t="shared" si="315"/>
        <v>100</v>
      </c>
    </row>
    <row r="360" spans="1:140">
      <c r="A360">
        <v>360</v>
      </c>
      <c r="B360" t="str">
        <f t="shared" si="263"/>
        <v>Pass</v>
      </c>
      <c r="C360" t="str">
        <f>IF(COUNTBLANK(Survey!B360:FM360)=$C$2, "Pass", "Fail")</f>
        <v>Pass</v>
      </c>
      <c r="D360" s="16" t="str">
        <f t="shared" si="264"/>
        <v>Fail</v>
      </c>
      <c r="E360" t="str">
        <f>IF(OR(ISBLANK(Survey!AL360),COUNTIF(G360:BJ360,"Fail")),"Fail","Pass")</f>
        <v>Fail</v>
      </c>
      <c r="F360" s="265"/>
      <c r="G360" s="16" t="str">
        <f t="shared" si="265"/>
        <v>Fail</v>
      </c>
      <c r="H360" s="139">
        <f>COUNTBLANK(Survey!B360:D360)+COUNTBLANK(Survey!G360)+COUNTBLANK(Survey!I360)+COUNTBLANK(Survey!K360:M360)+COUNTBLANK(Survey!P360:Q360)+COUNTBLANK(Survey!T360:W360)+COUNTBLANK(Survey!Z360:AC360)+COUNTBLANK(Survey!AF360:AG360)+COUNTBLANK(Survey!AK360:AK360)</f>
        <v>21</v>
      </c>
      <c r="I360" t="str">
        <f t="shared" si="266"/>
        <v>Fail</v>
      </c>
      <c r="J360" t="b">
        <f>IF(Survey!E360="No",TRUE,FALSE)</f>
        <v>0</v>
      </c>
      <c r="K360" s="29" cm="1">
        <f t="array" ref="K360">IF(COUNTA(Survey!$E$4:$E$695)=1, 0, SUM(IF(COUNTIF(Survey!$E$4:$E$695, Survey!$E$4:$E$695)=1,1,0)))</f>
        <v>0</v>
      </c>
      <c r="L360" s="29">
        <f>LEN(Survey!E360)</f>
        <v>0</v>
      </c>
      <c r="M360" s="16" t="str">
        <f t="shared" si="267"/>
        <v>Fail</v>
      </c>
      <c r="N360" t="b">
        <f>IF(Survey!F360="No",TRUE,FALSE)</f>
        <v>0</v>
      </c>
      <c r="O360" t="b">
        <f>Survey!F360=Survey!E360</f>
        <v>1</v>
      </c>
      <c r="P360">
        <f>COUNTIF(Survey!$F$4:$F$695,Survey!F360)</f>
        <v>0</v>
      </c>
      <c r="Q360" s="28">
        <f>LEN(Survey!F360)</f>
        <v>0</v>
      </c>
      <c r="R360" s="16" t="str">
        <f t="shared" si="268"/>
        <v>Pass</v>
      </c>
      <c r="S360" s="29">
        <f>MOD((LEN(Survey!H360)+2),11)</f>
        <v>2</v>
      </c>
      <c r="T360">
        <f>COUNTIF(Survey!$H$4:$H$695,Survey!H360)</f>
        <v>0</v>
      </c>
      <c r="U360" s="28" t="str">
        <f>IF(Survey!$L360="Prospectus fund", "Yes", "No")</f>
        <v>No</v>
      </c>
      <c r="V360" s="16" t="str">
        <f t="shared" si="269"/>
        <v>Pass</v>
      </c>
      <c r="W360" s="29">
        <f>MOD((LEN(Survey!J360)+2),11)</f>
        <v>2</v>
      </c>
      <c r="X360">
        <f>COUNTIF(Survey!$J$4:$J$695,Survey!J360)</f>
        <v>0</v>
      </c>
      <c r="Y360" s="30" t="b">
        <f>IF(OR(Survey!$M360="ETF",Survey!$M360="ETF, alternative mutual fund",Survey!$M360="Closed-end", Survey!$M360="Split share corp", Survey!$I360="Yes"),TRUE,FALSE)</f>
        <v>0</v>
      </c>
      <c r="Z360" s="16" t="str">
        <f>IFERROR(IF(AND(OR(AC360=AD360,AD360 = "Either"),NOT(ISBLANK(Survey!K360))),"Pass","Fail"),"Pass")</f>
        <v>Fail</v>
      </c>
      <c r="AA360" s="31" cm="1">
        <f t="array" ref="AA360">SUM(SUMIF(Survey!CH360:DA360,{"&gt;0","&lt;0"})*{1,-1})</f>
        <v>0</v>
      </c>
      <c r="AB360" s="33" cm="1">
        <f t="array" ref="AB360">SUM(SUMIF(Survey!CK360,{"&gt;0","&lt;0"})*{1,-1})+SUM(SUMIF(Survey!CU360,{"&gt;0","&lt;0"})*{1,-1})</f>
        <v>0</v>
      </c>
      <c r="AC360" s="33">
        <f>Survey!K360</f>
        <v>0</v>
      </c>
      <c r="AD360" s="32" t="str">
        <f t="shared" si="270"/>
        <v>Either</v>
      </c>
      <c r="AE360" s="16" t="str">
        <f t="shared" si="271"/>
        <v>Fail</v>
      </c>
      <c r="AF360" s="58" cm="1">
        <f t="array" ref="AF360">SUM(SUMIF(Survey!CH360:DA360,{"&gt;0","&lt;0"})*{1,-1})+SUM(SUMIF(Survey!DC360:DV360,{"&gt;0","&lt;0"})*{1,-1})</f>
        <v>0</v>
      </c>
      <c r="AG360" s="58">
        <f>IFERROR(AF360/(Survey!$BA360),0)</f>
        <v>0</v>
      </c>
      <c r="AH360" s="104" t="b">
        <f>IF(OR(Survey!$M360="Alternative strategy or hedge",Survey!$M360="Private asset",Survey!$L360="Prospectus fund"),TRUE,FALSE)</f>
        <v>0</v>
      </c>
      <c r="AI360" s="104" t="b">
        <f>NOT(ISBLANK(Survey!$M360))</f>
        <v>0</v>
      </c>
      <c r="AJ360" s="16" t="str">
        <f t="shared" si="272"/>
        <v>Fail</v>
      </c>
      <c r="AK360" t="b">
        <f>IF(Survey!W360="No",TRUE,FALSE)</f>
        <v>0</v>
      </c>
      <c r="AL360" s="119">
        <f>MOD((LEN(Survey!W360)+2),22)</f>
        <v>2</v>
      </c>
      <c r="AM360" t="str">
        <f t="shared" si="273"/>
        <v>Pass</v>
      </c>
      <c r="AN360" s="33" t="b">
        <f>NOT(ISNUMBER(SEARCH("Other",Survey!$Q360)))</f>
        <v>1</v>
      </c>
      <c r="AO360" s="32" t="b">
        <f>NOT(ISBLANK(Survey!$R360))</f>
        <v>0</v>
      </c>
      <c r="AP360" s="16" t="str">
        <f t="shared" si="274"/>
        <v>Pass</v>
      </c>
      <c r="AQ360" s="114">
        <f>COUNTBLANK(Survey!$X360)</f>
        <v>1</v>
      </c>
      <c r="AR360" s="58">
        <f>IF(AND(Survey!L360&lt;&gt;"Exempt fund",OR(Survey!$M360="ETF",Survey!$M360="ETF, alternative mutual fund",Survey!$M360="Mutual fund",Survey!$M360="Alternative mutual fund",Survey!$M360="Money market")),1,0)</f>
        <v>0</v>
      </c>
      <c r="AS360" s="16" t="str">
        <f t="shared" si="275"/>
        <v>Pass</v>
      </c>
      <c r="AT360" s="33" t="b">
        <f>NOT(ISNUMBER(SEARCH("Yes",Survey!$AC360)))</f>
        <v>1</v>
      </c>
      <c r="AU360" s="32" t="b">
        <f>IF(COUNTBLANK(Survey!$AD360:$AE360)=0,TRUE, FALSE)</f>
        <v>0</v>
      </c>
      <c r="AV360" s="16" t="str">
        <f t="shared" si="276"/>
        <v>Pass</v>
      </c>
      <c r="AW360" s="33" t="b">
        <f>NOT(ISNUMBER(SEARCH("Yes",Survey!$AF360)))</f>
        <v>1</v>
      </c>
      <c r="AX360" s="32" t="b">
        <f>NOT(ISBLANK(Survey!$AH360))</f>
        <v>0</v>
      </c>
      <c r="AY360" s="16" t="str">
        <f t="shared" si="277"/>
        <v>Pass</v>
      </c>
      <c r="AZ360" s="33" t="b">
        <f>NOT(OR(ISNUMBER(SEARCH("Other",Survey!$AH360)),ISNUMBER(SEARCH("Multiple",Survey!$AH360))))</f>
        <v>1</v>
      </c>
      <c r="BA360" s="32" t="b">
        <f>NOT(ISBLANK(Survey!$AI360))</f>
        <v>0</v>
      </c>
      <c r="BB360" s="16" t="str">
        <f t="shared" si="278"/>
        <v>Fail</v>
      </c>
      <c r="BC360" s="114">
        <f>IF(ABS(Survey!$BA360)&gt;0, 1,0)</f>
        <v>0</v>
      </c>
      <c r="BD360" s="114">
        <f>IF(COUNTBLANK(Survey!$AL360)=0,1,0)</f>
        <v>0</v>
      </c>
      <c r="BE360" s="16" t="str">
        <f t="shared" si="279"/>
        <v>Pass</v>
      </c>
      <c r="BF360" s="114">
        <f>IF(ISBLANK(Survey!$AL360),0,1)</f>
        <v>0</v>
      </c>
      <c r="BG360" s="133">
        <f>COUNTBLANK(Survey!$AM360)</f>
        <v>1</v>
      </c>
      <c r="BH360" s="16" t="str">
        <f t="shared" si="280"/>
        <v>Pass</v>
      </c>
      <c r="BI360" s="114">
        <f>IF(OR(Survey!$AM360="Closed",ISBLANK(Survey!$AM360)),0,1)</f>
        <v>0</v>
      </c>
      <c r="BJ360" s="133">
        <f>IF(ISBLANK(Survey!$AN360),1,0)</f>
        <v>1</v>
      </c>
      <c r="BK360" s="118" t="str">
        <f t="shared" si="281"/>
        <v>Pass</v>
      </c>
      <c r="BL360" s="31" cm="1">
        <f t="array" ref="BL360">SUM(SUMIF(Survey!AO360:AP360,{"&gt;0","&lt;0"})*{1,-1})</f>
        <v>0</v>
      </c>
      <c r="BM360">
        <f t="shared" si="282"/>
        <v>0</v>
      </c>
      <c r="BN360">
        <f t="shared" si="283"/>
        <v>100</v>
      </c>
      <c r="BO360" s="118" t="str">
        <f t="shared" si="284"/>
        <v>Pass</v>
      </c>
      <c r="BP360">
        <f>IF(Survey!AQ360="No",0,1)</f>
        <v>1</v>
      </c>
      <c r="BQ360" s="207">
        <f>MOD((LEN(Survey!AQ360)+2),22)</f>
        <v>2</v>
      </c>
      <c r="BR360">
        <f>IF(Survey!AR360="No",0,1)</f>
        <v>1</v>
      </c>
      <c r="BS360" s="207">
        <f>MOD((LEN(Survey!AR360)+2),22)</f>
        <v>2</v>
      </c>
      <c r="BT360" s="114">
        <f>COUNTBLANK(Survey!$AQ360:$AS360)+COUNTBLANK(Survey!$AU360)</f>
        <v>4</v>
      </c>
      <c r="BU360" s="114">
        <f>IF(Survey!$I360="Yes",1,0)</f>
        <v>0</v>
      </c>
      <c r="BV360" s="114">
        <f>IF(OR(Survey!$M360="Mutual fund",Survey!$M360="Alternative mutual fund",Survey!$M360="Money market"),1,0)</f>
        <v>0</v>
      </c>
      <c r="BW360" s="119">
        <f>IF(OR(Survey!$M360="ETF",Survey!$M360="ETF, alternative mutual fund"),1,0)</f>
        <v>0</v>
      </c>
      <c r="BX360" s="16" t="str">
        <f t="shared" si="285"/>
        <v>Pass</v>
      </c>
      <c r="BY360" s="33">
        <f>IF(ISNUMBER(SEARCH("Other",Survey!$AS360)), 1, 0)</f>
        <v>0</v>
      </c>
      <c r="BZ360" s="58" t="b">
        <f>NOT(ISBLANK(Survey!$AT360))</f>
        <v>0</v>
      </c>
      <c r="CA360" s="16" t="str">
        <f t="shared" si="286"/>
        <v>Pass</v>
      </c>
      <c r="CB360" s="114">
        <f>IF(Survey!$BB360=0, 0,1)</f>
        <v>0</v>
      </c>
      <c r="CC360" s="58">
        <f>Survey!$AV360</f>
        <v>0</v>
      </c>
      <c r="CD360" s="58">
        <f>Survey!$BC360+Survey!$BD360+ABS(Survey!$BE360)-ABS(Survey!$BF360)-ABS(Survey!$BG360)-ABS(Survey!$BL360)</f>
        <v>0</v>
      </c>
      <c r="CE360" s="138">
        <f>Survey!BB360+(ABS(Survey!$BH360)-ABS(Survey!$BI360)+ABS(Survey!$BJ360)-ABS(Survey!$BK360))*0.5</f>
        <v>0</v>
      </c>
      <c r="CF360" s="58">
        <f t="shared" si="287"/>
        <v>0</v>
      </c>
      <c r="CG360" s="58">
        <f>IF(AND($CC360&gt;$CF360-0.2,$CC360&lt;$CF360+0.2,ISBLANK(Survey!$AV360)=FALSE),0,1)</f>
        <v>1</v>
      </c>
      <c r="CH360" s="133">
        <f>IF(ISBLANK(Survey!$AW360),1,0)</f>
        <v>1</v>
      </c>
      <c r="CI360" s="16" t="str">
        <f t="shared" si="288"/>
        <v>Pass</v>
      </c>
      <c r="CJ360" s="114">
        <f>IF(Survey!$BB360=0, 0,1)</f>
        <v>0</v>
      </c>
      <c r="CK360" s="58">
        <f>IF(AND(Survey!$AX360&gt;=0,Survey!$AX360&lt;=0.2,Survey!$AX360&lt;&gt;""),0,1)</f>
        <v>1</v>
      </c>
      <c r="CL360" s="114">
        <f>IF(ISBLANK(Survey!$AY360),1,0)</f>
        <v>1</v>
      </c>
      <c r="CM360" s="16" t="str">
        <f t="shared" si="289"/>
        <v>Fail</v>
      </c>
      <c r="CN360" s="133">
        <f>Survey!$AZ360</f>
        <v>0</v>
      </c>
      <c r="CO360" s="16" t="str">
        <f t="shared" si="290"/>
        <v>Pass</v>
      </c>
      <c r="CP360" s="31">
        <f>Survey!$BA360</f>
        <v>0</v>
      </c>
      <c r="CQ360" s="138">
        <f>Survey!$BB360+Survey!$BC360+Survey!$BD360+ABS(Survey!$BE360)-ABS(Survey!$BF360)-ABS(Survey!$BG360)+ABS(Survey!$BH360)-ABS(Survey!$BI360)+ABS(Survey!$BJ360)-ABS(Survey!$BK360)-ABS(Survey!$BL360)+Survey!$BM360</f>
        <v>0</v>
      </c>
      <c r="CR360" s="30">
        <f t="shared" si="291"/>
        <v>0</v>
      </c>
      <c r="CS360" s="17">
        <f t="shared" si="292"/>
        <v>0</v>
      </c>
      <c r="CT360" s="16" t="str">
        <f t="shared" si="293"/>
        <v>Pass</v>
      </c>
      <c r="CU360" s="33" t="b">
        <f>IF(ABS(Survey!$BM360)=0,TRUE,FALSE)</f>
        <v>1</v>
      </c>
      <c r="CV360" s="32" t="b">
        <f>NOT(ISBLANK(Survey!$BN360))</f>
        <v>0</v>
      </c>
      <c r="CW360" t="str">
        <f t="shared" si="294"/>
        <v>Fail</v>
      </c>
      <c r="CX360" s="25">
        <f>Survey!$BA360</f>
        <v>0</v>
      </c>
      <c r="CY360" s="25" cm="1">
        <f t="array" ref="CY360">SUM(SUMIF(Survey!BP360:BW360,{"&gt;0","&lt;0"})*{1,-1})-SUM(SUMIF(Survey!BY360:CF360,{"&gt;0","&lt;0"})*{1,-1})</f>
        <v>0</v>
      </c>
      <c r="CZ360" s="30" t="str">
        <f t="shared" si="295"/>
        <v>No holdings</v>
      </c>
      <c r="DA360">
        <f t="shared" si="296"/>
        <v>0</v>
      </c>
      <c r="DB360" s="16" t="str">
        <f t="shared" si="297"/>
        <v>Fail</v>
      </c>
      <c r="DC360" s="31">
        <f>Survey!$BA360</f>
        <v>0</v>
      </c>
      <c r="DD360" s="31" cm="1">
        <f t="array" ref="DD360">SUM(SUMIF(Survey!CH360:DA360,{"&gt;0","&lt;0"})*{1,-1})-SUM(SUMIF(Survey!DC360:DV360,{"&gt;0","&lt;0"})*{1,-1})</f>
        <v>0</v>
      </c>
      <c r="DE360" s="30" t="str">
        <f t="shared" si="298"/>
        <v>No holdings</v>
      </c>
      <c r="DF360" s="17">
        <f t="shared" si="299"/>
        <v>0</v>
      </c>
      <c r="DG360" s="16" t="str">
        <f t="shared" si="300"/>
        <v>Pass</v>
      </c>
      <c r="DH360" s="33" t="b">
        <f>IF(ABS(Survey!$DA360)=0,TRUE,FALSE)</f>
        <v>1</v>
      </c>
      <c r="DI360" s="32" t="b">
        <f>NOT(ISBLANK(Survey!$DB360))</f>
        <v>0</v>
      </c>
      <c r="DJ360" s="16" t="str">
        <f t="shared" si="301"/>
        <v>Pass</v>
      </c>
      <c r="DK360" s="33" t="b">
        <f>IF(ABS(Survey!$DV360)=0,TRUE,FALSE)</f>
        <v>1</v>
      </c>
      <c r="DL360" s="32" t="b">
        <f>NOT(ISBLANK(Survey!$DW360))</f>
        <v>0</v>
      </c>
      <c r="DM360" t="str">
        <f t="shared" si="302"/>
        <v>Pass</v>
      </c>
      <c r="DN360" s="25" cm="1">
        <f t="array" ref="DN360">SUM(SUMIF(Survey!CW360,{"&gt;0","&lt;0"})*{1,-1})+SUM(SUMIF(Survey!DR360,{"&gt;0","&lt;0"})*{1,-1})</f>
        <v>0</v>
      </c>
      <c r="DO360" s="25">
        <f>SUM(SUMIF(Survey!DY360:EE360,{"&gt;0","&lt;0"})*{1,-1})+SUM(SUMIF(Survey!EG360:EM360,{"&gt;0","&lt;0"})*{1,-1})</f>
        <v>0</v>
      </c>
      <c r="DP360">
        <f t="shared" si="303"/>
        <v>0</v>
      </c>
      <c r="DQ360">
        <f t="shared" si="304"/>
        <v>0</v>
      </c>
      <c r="DR360" s="16" t="str">
        <f t="shared" si="305"/>
        <v>Pass</v>
      </c>
      <c r="DS360" s="33" t="b">
        <f>IF(ABS(Survey!$EE360)=0,TRUE,FALSE)</f>
        <v>1</v>
      </c>
      <c r="DT360" s="32" t="b">
        <f>NOT(ISBLANK(Survey!EF360))</f>
        <v>0</v>
      </c>
      <c r="DU360" s="16" t="str">
        <f t="shared" si="306"/>
        <v>Pass</v>
      </c>
      <c r="DV360" s="33" t="b">
        <f>IF(ABS(Survey!$EM360)=0,TRUE,FALSE)</f>
        <v>1</v>
      </c>
      <c r="DW360" s="32" t="b">
        <f>NOT(ISBLANK(Survey!$EN360))</f>
        <v>0</v>
      </c>
      <c r="DX360" s="16" t="str">
        <f t="shared" si="307"/>
        <v>Fail</v>
      </c>
      <c r="DY360" s="31">
        <f>SUM(SUMIF(Survey!ET360:EV360,{"&gt;0","&lt;0"})*{1,-1})</f>
        <v>0</v>
      </c>
      <c r="DZ360">
        <f t="shared" si="308"/>
        <v>0</v>
      </c>
      <c r="EA360">
        <f t="shared" si="309"/>
        <v>100</v>
      </c>
      <c r="EB360" s="30" t="b">
        <f>IF(OR(Survey!$M360="ETF",Survey!$M360="ETF, alternative mutual fund",Survey!$M360="Closed-end", Survey!$M360="Split share corp"),TRUE,FALSE)</f>
        <v>0</v>
      </c>
      <c r="EC360" s="16" t="str">
        <f t="shared" si="310"/>
        <v>Fail</v>
      </c>
      <c r="ED360" s="31">
        <f>SUM(SUMIF(Survey!EX360:FD360,{"&gt;0","&lt;0"})*{1,-1})</f>
        <v>0</v>
      </c>
      <c r="EE360">
        <f t="shared" si="311"/>
        <v>0</v>
      </c>
      <c r="EF360" s="17">
        <f t="shared" si="312"/>
        <v>100</v>
      </c>
      <c r="EG360" s="16" t="str">
        <f t="shared" si="313"/>
        <v>Fail</v>
      </c>
      <c r="EH360" s="31">
        <f>SUM(SUMIF(Survey!FF360:FL360,{"&gt;0","&lt;0"})*{1,-1})</f>
        <v>0</v>
      </c>
      <c r="EI360">
        <f t="shared" si="314"/>
        <v>0</v>
      </c>
      <c r="EJ360" s="17">
        <f t="shared" si="315"/>
        <v>100</v>
      </c>
    </row>
    <row r="361" spans="1:140">
      <c r="A361">
        <v>361</v>
      </c>
      <c r="B361" t="str">
        <f t="shared" si="263"/>
        <v>Pass</v>
      </c>
      <c r="C361" t="str">
        <f>IF(COUNTBLANK(Survey!B361:FM361)=$C$2, "Pass", "Fail")</f>
        <v>Pass</v>
      </c>
      <c r="D361" s="16" t="str">
        <f t="shared" si="264"/>
        <v>Fail</v>
      </c>
      <c r="E361" t="str">
        <f>IF(OR(ISBLANK(Survey!AL361),COUNTIF(G361:BJ361,"Fail")),"Fail","Pass")</f>
        <v>Fail</v>
      </c>
      <c r="F361" s="265"/>
      <c r="G361" s="16" t="str">
        <f t="shared" si="265"/>
        <v>Fail</v>
      </c>
      <c r="H361" s="139">
        <f>COUNTBLANK(Survey!B361:D361)+COUNTBLANK(Survey!G361)+COUNTBLANK(Survey!I361)+COUNTBLANK(Survey!K361:M361)+COUNTBLANK(Survey!P361:Q361)+COUNTBLANK(Survey!T361:W361)+COUNTBLANK(Survey!Z361:AC361)+COUNTBLANK(Survey!AF361:AG361)+COUNTBLANK(Survey!AK361:AK361)</f>
        <v>21</v>
      </c>
      <c r="I361" t="str">
        <f t="shared" si="266"/>
        <v>Fail</v>
      </c>
      <c r="J361" t="b">
        <f>IF(Survey!E361="No",TRUE,FALSE)</f>
        <v>0</v>
      </c>
      <c r="K361" s="29" cm="1">
        <f t="array" ref="K361">IF(COUNTA(Survey!$E$4:$E$695)=1, 0, SUM(IF(COUNTIF(Survey!$E$4:$E$695, Survey!$E$4:$E$695)=1,1,0)))</f>
        <v>0</v>
      </c>
      <c r="L361" s="29">
        <f>LEN(Survey!E361)</f>
        <v>0</v>
      </c>
      <c r="M361" s="16" t="str">
        <f t="shared" si="267"/>
        <v>Fail</v>
      </c>
      <c r="N361" t="b">
        <f>IF(Survey!F361="No",TRUE,FALSE)</f>
        <v>0</v>
      </c>
      <c r="O361" t="b">
        <f>Survey!F361=Survey!E361</f>
        <v>1</v>
      </c>
      <c r="P361">
        <f>COUNTIF(Survey!$F$4:$F$695,Survey!F361)</f>
        <v>0</v>
      </c>
      <c r="Q361" s="28">
        <f>LEN(Survey!F361)</f>
        <v>0</v>
      </c>
      <c r="R361" s="16" t="str">
        <f t="shared" si="268"/>
        <v>Pass</v>
      </c>
      <c r="S361" s="29">
        <f>MOD((LEN(Survey!H361)+2),11)</f>
        <v>2</v>
      </c>
      <c r="T361">
        <f>COUNTIF(Survey!$H$4:$H$695,Survey!H361)</f>
        <v>0</v>
      </c>
      <c r="U361" s="28" t="str">
        <f>IF(Survey!$L361="Prospectus fund", "Yes", "No")</f>
        <v>No</v>
      </c>
      <c r="V361" s="16" t="str">
        <f t="shared" si="269"/>
        <v>Pass</v>
      </c>
      <c r="W361" s="29">
        <f>MOD((LEN(Survey!J361)+2),11)</f>
        <v>2</v>
      </c>
      <c r="X361">
        <f>COUNTIF(Survey!$J$4:$J$695,Survey!J361)</f>
        <v>0</v>
      </c>
      <c r="Y361" s="30" t="b">
        <f>IF(OR(Survey!$M361="ETF",Survey!$M361="ETF, alternative mutual fund",Survey!$M361="Closed-end", Survey!$M361="Split share corp", Survey!$I361="Yes"),TRUE,FALSE)</f>
        <v>0</v>
      </c>
      <c r="Z361" s="16" t="str">
        <f>IFERROR(IF(AND(OR(AC361=AD361,AD361 = "Either"),NOT(ISBLANK(Survey!K361))),"Pass","Fail"),"Pass")</f>
        <v>Fail</v>
      </c>
      <c r="AA361" s="31" cm="1">
        <f t="array" ref="AA361">SUM(SUMIF(Survey!CH361:DA361,{"&gt;0","&lt;0"})*{1,-1})</f>
        <v>0</v>
      </c>
      <c r="AB361" s="33" cm="1">
        <f t="array" ref="AB361">SUM(SUMIF(Survey!CK361,{"&gt;0","&lt;0"})*{1,-1})+SUM(SUMIF(Survey!CU361,{"&gt;0","&lt;0"})*{1,-1})</f>
        <v>0</v>
      </c>
      <c r="AC361" s="33">
        <f>Survey!K361</f>
        <v>0</v>
      </c>
      <c r="AD361" s="32" t="str">
        <f t="shared" si="270"/>
        <v>Either</v>
      </c>
      <c r="AE361" s="16" t="str">
        <f t="shared" si="271"/>
        <v>Fail</v>
      </c>
      <c r="AF361" s="58" cm="1">
        <f t="array" ref="AF361">SUM(SUMIF(Survey!CH361:DA361,{"&gt;0","&lt;0"})*{1,-1})+SUM(SUMIF(Survey!DC361:DV361,{"&gt;0","&lt;0"})*{1,-1})</f>
        <v>0</v>
      </c>
      <c r="AG361" s="58">
        <f>IFERROR(AF361/(Survey!$BA361),0)</f>
        <v>0</v>
      </c>
      <c r="AH361" s="104" t="b">
        <f>IF(OR(Survey!$M361="Alternative strategy or hedge",Survey!$M361="Private asset",Survey!$L361="Prospectus fund"),TRUE,FALSE)</f>
        <v>0</v>
      </c>
      <c r="AI361" s="104" t="b">
        <f>NOT(ISBLANK(Survey!$M361))</f>
        <v>0</v>
      </c>
      <c r="AJ361" s="16" t="str">
        <f t="shared" si="272"/>
        <v>Fail</v>
      </c>
      <c r="AK361" t="b">
        <f>IF(Survey!W361="No",TRUE,FALSE)</f>
        <v>0</v>
      </c>
      <c r="AL361" s="119">
        <f>MOD((LEN(Survey!W361)+2),22)</f>
        <v>2</v>
      </c>
      <c r="AM361" t="str">
        <f t="shared" si="273"/>
        <v>Pass</v>
      </c>
      <c r="AN361" s="33" t="b">
        <f>NOT(ISNUMBER(SEARCH("Other",Survey!$Q361)))</f>
        <v>1</v>
      </c>
      <c r="AO361" s="32" t="b">
        <f>NOT(ISBLANK(Survey!$R361))</f>
        <v>0</v>
      </c>
      <c r="AP361" s="16" t="str">
        <f t="shared" si="274"/>
        <v>Pass</v>
      </c>
      <c r="AQ361" s="114">
        <f>COUNTBLANK(Survey!$X361)</f>
        <v>1</v>
      </c>
      <c r="AR361" s="58">
        <f>IF(AND(Survey!L361&lt;&gt;"Exempt fund",OR(Survey!$M361="ETF",Survey!$M361="ETF, alternative mutual fund",Survey!$M361="Mutual fund",Survey!$M361="Alternative mutual fund",Survey!$M361="Money market")),1,0)</f>
        <v>0</v>
      </c>
      <c r="AS361" s="16" t="str">
        <f t="shared" si="275"/>
        <v>Pass</v>
      </c>
      <c r="AT361" s="33" t="b">
        <f>NOT(ISNUMBER(SEARCH("Yes",Survey!$AC361)))</f>
        <v>1</v>
      </c>
      <c r="AU361" s="32" t="b">
        <f>IF(COUNTBLANK(Survey!$AD361:$AE361)=0,TRUE, FALSE)</f>
        <v>0</v>
      </c>
      <c r="AV361" s="16" t="str">
        <f t="shared" si="276"/>
        <v>Pass</v>
      </c>
      <c r="AW361" s="33" t="b">
        <f>NOT(ISNUMBER(SEARCH("Yes",Survey!$AF361)))</f>
        <v>1</v>
      </c>
      <c r="AX361" s="32" t="b">
        <f>NOT(ISBLANK(Survey!$AH361))</f>
        <v>0</v>
      </c>
      <c r="AY361" s="16" t="str">
        <f t="shared" si="277"/>
        <v>Pass</v>
      </c>
      <c r="AZ361" s="33" t="b">
        <f>NOT(OR(ISNUMBER(SEARCH("Other",Survey!$AH361)),ISNUMBER(SEARCH("Multiple",Survey!$AH361))))</f>
        <v>1</v>
      </c>
      <c r="BA361" s="32" t="b">
        <f>NOT(ISBLANK(Survey!$AI361))</f>
        <v>0</v>
      </c>
      <c r="BB361" s="16" t="str">
        <f t="shared" si="278"/>
        <v>Fail</v>
      </c>
      <c r="BC361" s="114">
        <f>IF(ABS(Survey!$BA361)&gt;0, 1,0)</f>
        <v>0</v>
      </c>
      <c r="BD361" s="114">
        <f>IF(COUNTBLANK(Survey!$AL361)=0,1,0)</f>
        <v>0</v>
      </c>
      <c r="BE361" s="16" t="str">
        <f t="shared" si="279"/>
        <v>Pass</v>
      </c>
      <c r="BF361" s="114">
        <f>IF(ISBLANK(Survey!$AL361),0,1)</f>
        <v>0</v>
      </c>
      <c r="BG361" s="133">
        <f>COUNTBLANK(Survey!$AM361)</f>
        <v>1</v>
      </c>
      <c r="BH361" s="16" t="str">
        <f t="shared" si="280"/>
        <v>Pass</v>
      </c>
      <c r="BI361" s="114">
        <f>IF(OR(Survey!$AM361="Closed",ISBLANK(Survey!$AM361)),0,1)</f>
        <v>0</v>
      </c>
      <c r="BJ361" s="133">
        <f>IF(ISBLANK(Survey!$AN361),1,0)</f>
        <v>1</v>
      </c>
      <c r="BK361" s="118" t="str">
        <f t="shared" si="281"/>
        <v>Pass</v>
      </c>
      <c r="BL361" s="31" cm="1">
        <f t="array" ref="BL361">SUM(SUMIF(Survey!AO361:AP361,{"&gt;0","&lt;0"})*{1,-1})</f>
        <v>0</v>
      </c>
      <c r="BM361">
        <f t="shared" si="282"/>
        <v>0</v>
      </c>
      <c r="BN361">
        <f t="shared" si="283"/>
        <v>100</v>
      </c>
      <c r="BO361" s="118" t="str">
        <f t="shared" si="284"/>
        <v>Pass</v>
      </c>
      <c r="BP361">
        <f>IF(Survey!AQ361="No",0,1)</f>
        <v>1</v>
      </c>
      <c r="BQ361" s="207">
        <f>MOD((LEN(Survey!AQ361)+2),22)</f>
        <v>2</v>
      </c>
      <c r="BR361">
        <f>IF(Survey!AR361="No",0,1)</f>
        <v>1</v>
      </c>
      <c r="BS361" s="207">
        <f>MOD((LEN(Survey!AR361)+2),22)</f>
        <v>2</v>
      </c>
      <c r="BT361" s="114">
        <f>COUNTBLANK(Survey!$AQ361:$AS361)+COUNTBLANK(Survey!$AU361)</f>
        <v>4</v>
      </c>
      <c r="BU361" s="114">
        <f>IF(Survey!$I361="Yes",1,0)</f>
        <v>0</v>
      </c>
      <c r="BV361" s="114">
        <f>IF(OR(Survey!$M361="Mutual fund",Survey!$M361="Alternative mutual fund",Survey!$M361="Money market"),1,0)</f>
        <v>0</v>
      </c>
      <c r="BW361" s="119">
        <f>IF(OR(Survey!$M361="ETF",Survey!$M361="ETF, alternative mutual fund"),1,0)</f>
        <v>0</v>
      </c>
      <c r="BX361" s="16" t="str">
        <f t="shared" si="285"/>
        <v>Pass</v>
      </c>
      <c r="BY361" s="33">
        <f>IF(ISNUMBER(SEARCH("Other",Survey!$AS361)), 1, 0)</f>
        <v>0</v>
      </c>
      <c r="BZ361" s="58" t="b">
        <f>NOT(ISBLANK(Survey!$AT361))</f>
        <v>0</v>
      </c>
      <c r="CA361" s="16" t="str">
        <f t="shared" si="286"/>
        <v>Pass</v>
      </c>
      <c r="CB361" s="114">
        <f>IF(Survey!$BB361=0, 0,1)</f>
        <v>0</v>
      </c>
      <c r="CC361" s="58">
        <f>Survey!$AV361</f>
        <v>0</v>
      </c>
      <c r="CD361" s="58">
        <f>Survey!$BC361+Survey!$BD361+ABS(Survey!$BE361)-ABS(Survey!$BF361)-ABS(Survey!$BG361)-ABS(Survey!$BL361)</f>
        <v>0</v>
      </c>
      <c r="CE361" s="138">
        <f>Survey!BB361+(ABS(Survey!$BH361)-ABS(Survey!$BI361)+ABS(Survey!$BJ361)-ABS(Survey!$BK361))*0.5</f>
        <v>0</v>
      </c>
      <c r="CF361" s="58">
        <f t="shared" si="287"/>
        <v>0</v>
      </c>
      <c r="CG361" s="58">
        <f>IF(AND($CC361&gt;$CF361-0.2,$CC361&lt;$CF361+0.2,ISBLANK(Survey!$AV361)=FALSE),0,1)</f>
        <v>1</v>
      </c>
      <c r="CH361" s="133">
        <f>IF(ISBLANK(Survey!$AW361),1,0)</f>
        <v>1</v>
      </c>
      <c r="CI361" s="16" t="str">
        <f t="shared" si="288"/>
        <v>Pass</v>
      </c>
      <c r="CJ361" s="114">
        <f>IF(Survey!$BB361=0, 0,1)</f>
        <v>0</v>
      </c>
      <c r="CK361" s="58">
        <f>IF(AND(Survey!$AX361&gt;=0,Survey!$AX361&lt;=0.2,Survey!$AX361&lt;&gt;""),0,1)</f>
        <v>1</v>
      </c>
      <c r="CL361" s="114">
        <f>IF(ISBLANK(Survey!$AY361),1,0)</f>
        <v>1</v>
      </c>
      <c r="CM361" s="16" t="str">
        <f t="shared" si="289"/>
        <v>Fail</v>
      </c>
      <c r="CN361" s="133">
        <f>Survey!$AZ361</f>
        <v>0</v>
      </c>
      <c r="CO361" s="16" t="str">
        <f t="shared" si="290"/>
        <v>Pass</v>
      </c>
      <c r="CP361" s="31">
        <f>Survey!$BA361</f>
        <v>0</v>
      </c>
      <c r="CQ361" s="138">
        <f>Survey!$BB361+Survey!$BC361+Survey!$BD361+ABS(Survey!$BE361)-ABS(Survey!$BF361)-ABS(Survey!$BG361)+ABS(Survey!$BH361)-ABS(Survey!$BI361)+ABS(Survey!$BJ361)-ABS(Survey!$BK361)-ABS(Survey!$BL361)+Survey!$BM361</f>
        <v>0</v>
      </c>
      <c r="CR361" s="30">
        <f t="shared" si="291"/>
        <v>0</v>
      </c>
      <c r="CS361" s="17">
        <f t="shared" si="292"/>
        <v>0</v>
      </c>
      <c r="CT361" s="16" t="str">
        <f t="shared" si="293"/>
        <v>Pass</v>
      </c>
      <c r="CU361" s="33" t="b">
        <f>IF(ABS(Survey!$BM361)=0,TRUE,FALSE)</f>
        <v>1</v>
      </c>
      <c r="CV361" s="32" t="b">
        <f>NOT(ISBLANK(Survey!$BN361))</f>
        <v>0</v>
      </c>
      <c r="CW361" t="str">
        <f t="shared" si="294"/>
        <v>Fail</v>
      </c>
      <c r="CX361" s="25">
        <f>Survey!$BA361</f>
        <v>0</v>
      </c>
      <c r="CY361" s="25" cm="1">
        <f t="array" ref="CY361">SUM(SUMIF(Survey!BP361:BW361,{"&gt;0","&lt;0"})*{1,-1})-SUM(SUMIF(Survey!BY361:CF361,{"&gt;0","&lt;0"})*{1,-1})</f>
        <v>0</v>
      </c>
      <c r="CZ361" s="30" t="str">
        <f t="shared" si="295"/>
        <v>No holdings</v>
      </c>
      <c r="DA361">
        <f t="shared" si="296"/>
        <v>0</v>
      </c>
      <c r="DB361" s="16" t="str">
        <f t="shared" si="297"/>
        <v>Fail</v>
      </c>
      <c r="DC361" s="31">
        <f>Survey!$BA361</f>
        <v>0</v>
      </c>
      <c r="DD361" s="31" cm="1">
        <f t="array" ref="DD361">SUM(SUMIF(Survey!CH361:DA361,{"&gt;0","&lt;0"})*{1,-1})-SUM(SUMIF(Survey!DC361:DV361,{"&gt;0","&lt;0"})*{1,-1})</f>
        <v>0</v>
      </c>
      <c r="DE361" s="30" t="str">
        <f t="shared" si="298"/>
        <v>No holdings</v>
      </c>
      <c r="DF361" s="17">
        <f t="shared" si="299"/>
        <v>0</v>
      </c>
      <c r="DG361" s="16" t="str">
        <f t="shared" si="300"/>
        <v>Pass</v>
      </c>
      <c r="DH361" s="33" t="b">
        <f>IF(ABS(Survey!$DA361)=0,TRUE,FALSE)</f>
        <v>1</v>
      </c>
      <c r="DI361" s="32" t="b">
        <f>NOT(ISBLANK(Survey!$DB361))</f>
        <v>0</v>
      </c>
      <c r="DJ361" s="16" t="str">
        <f t="shared" si="301"/>
        <v>Pass</v>
      </c>
      <c r="DK361" s="33" t="b">
        <f>IF(ABS(Survey!$DV361)=0,TRUE,FALSE)</f>
        <v>1</v>
      </c>
      <c r="DL361" s="32" t="b">
        <f>NOT(ISBLANK(Survey!$DW361))</f>
        <v>0</v>
      </c>
      <c r="DM361" t="str">
        <f t="shared" si="302"/>
        <v>Pass</v>
      </c>
      <c r="DN361" s="25" cm="1">
        <f t="array" ref="DN361">SUM(SUMIF(Survey!CW361,{"&gt;0","&lt;0"})*{1,-1})+SUM(SUMIF(Survey!DR361,{"&gt;0","&lt;0"})*{1,-1})</f>
        <v>0</v>
      </c>
      <c r="DO361" s="25">
        <f>SUM(SUMIF(Survey!DY361:EE361,{"&gt;0","&lt;0"})*{1,-1})+SUM(SUMIF(Survey!EG361:EM361,{"&gt;0","&lt;0"})*{1,-1})</f>
        <v>0</v>
      </c>
      <c r="DP361">
        <f t="shared" si="303"/>
        <v>0</v>
      </c>
      <c r="DQ361">
        <f t="shared" si="304"/>
        <v>0</v>
      </c>
      <c r="DR361" s="16" t="str">
        <f t="shared" si="305"/>
        <v>Pass</v>
      </c>
      <c r="DS361" s="33" t="b">
        <f>IF(ABS(Survey!$EE361)=0,TRUE,FALSE)</f>
        <v>1</v>
      </c>
      <c r="DT361" s="32" t="b">
        <f>NOT(ISBLANK(Survey!EF361))</f>
        <v>0</v>
      </c>
      <c r="DU361" s="16" t="str">
        <f t="shared" si="306"/>
        <v>Pass</v>
      </c>
      <c r="DV361" s="33" t="b">
        <f>IF(ABS(Survey!$EM361)=0,TRUE,FALSE)</f>
        <v>1</v>
      </c>
      <c r="DW361" s="32" t="b">
        <f>NOT(ISBLANK(Survey!$EN361))</f>
        <v>0</v>
      </c>
      <c r="DX361" s="16" t="str">
        <f t="shared" si="307"/>
        <v>Fail</v>
      </c>
      <c r="DY361" s="31">
        <f>SUM(SUMIF(Survey!ET361:EV361,{"&gt;0","&lt;0"})*{1,-1})</f>
        <v>0</v>
      </c>
      <c r="DZ361">
        <f t="shared" si="308"/>
        <v>0</v>
      </c>
      <c r="EA361">
        <f t="shared" si="309"/>
        <v>100</v>
      </c>
      <c r="EB361" s="30" t="b">
        <f>IF(OR(Survey!$M361="ETF",Survey!$M361="ETF, alternative mutual fund",Survey!$M361="Closed-end", Survey!$M361="Split share corp"),TRUE,FALSE)</f>
        <v>0</v>
      </c>
      <c r="EC361" s="16" t="str">
        <f t="shared" si="310"/>
        <v>Fail</v>
      </c>
      <c r="ED361" s="31">
        <f>SUM(SUMIF(Survey!EX361:FD361,{"&gt;0","&lt;0"})*{1,-1})</f>
        <v>0</v>
      </c>
      <c r="EE361">
        <f t="shared" si="311"/>
        <v>0</v>
      </c>
      <c r="EF361" s="17">
        <f t="shared" si="312"/>
        <v>100</v>
      </c>
      <c r="EG361" s="16" t="str">
        <f t="shared" si="313"/>
        <v>Fail</v>
      </c>
      <c r="EH361" s="31">
        <f>SUM(SUMIF(Survey!FF361:FL361,{"&gt;0","&lt;0"})*{1,-1})</f>
        <v>0</v>
      </c>
      <c r="EI361">
        <f t="shared" si="314"/>
        <v>0</v>
      </c>
      <c r="EJ361" s="17">
        <f t="shared" si="315"/>
        <v>100</v>
      </c>
    </row>
    <row r="362" spans="1:140">
      <c r="A362">
        <v>362</v>
      </c>
      <c r="B362" t="str">
        <f t="shared" si="263"/>
        <v>Pass</v>
      </c>
      <c r="C362" t="str">
        <f>IF(COUNTBLANK(Survey!B362:FM362)=$C$2, "Pass", "Fail")</f>
        <v>Pass</v>
      </c>
      <c r="D362" s="16" t="str">
        <f t="shared" si="264"/>
        <v>Fail</v>
      </c>
      <c r="E362" t="str">
        <f>IF(OR(ISBLANK(Survey!AL362),COUNTIF(G362:BJ362,"Fail")),"Fail","Pass")</f>
        <v>Fail</v>
      </c>
      <c r="F362" s="265"/>
      <c r="G362" s="16" t="str">
        <f t="shared" si="265"/>
        <v>Fail</v>
      </c>
      <c r="H362" s="139">
        <f>COUNTBLANK(Survey!B362:D362)+COUNTBLANK(Survey!G362)+COUNTBLANK(Survey!I362)+COUNTBLANK(Survey!K362:M362)+COUNTBLANK(Survey!P362:Q362)+COUNTBLANK(Survey!T362:W362)+COUNTBLANK(Survey!Z362:AC362)+COUNTBLANK(Survey!AF362:AG362)+COUNTBLANK(Survey!AK362:AK362)</f>
        <v>21</v>
      </c>
      <c r="I362" t="str">
        <f t="shared" si="266"/>
        <v>Fail</v>
      </c>
      <c r="J362" t="b">
        <f>IF(Survey!E362="No",TRUE,FALSE)</f>
        <v>0</v>
      </c>
      <c r="K362" s="29" cm="1">
        <f t="array" ref="K362">IF(COUNTA(Survey!$E$4:$E$695)=1, 0, SUM(IF(COUNTIF(Survey!$E$4:$E$695, Survey!$E$4:$E$695)=1,1,0)))</f>
        <v>0</v>
      </c>
      <c r="L362" s="29">
        <f>LEN(Survey!E362)</f>
        <v>0</v>
      </c>
      <c r="M362" s="16" t="str">
        <f t="shared" si="267"/>
        <v>Fail</v>
      </c>
      <c r="N362" t="b">
        <f>IF(Survey!F362="No",TRUE,FALSE)</f>
        <v>0</v>
      </c>
      <c r="O362" t="b">
        <f>Survey!F362=Survey!E362</f>
        <v>1</v>
      </c>
      <c r="P362">
        <f>COUNTIF(Survey!$F$4:$F$695,Survey!F362)</f>
        <v>0</v>
      </c>
      <c r="Q362" s="28">
        <f>LEN(Survey!F362)</f>
        <v>0</v>
      </c>
      <c r="R362" s="16" t="str">
        <f t="shared" si="268"/>
        <v>Pass</v>
      </c>
      <c r="S362" s="29">
        <f>MOD((LEN(Survey!H362)+2),11)</f>
        <v>2</v>
      </c>
      <c r="T362">
        <f>COUNTIF(Survey!$H$4:$H$695,Survey!H362)</f>
        <v>0</v>
      </c>
      <c r="U362" s="28" t="str">
        <f>IF(Survey!$L362="Prospectus fund", "Yes", "No")</f>
        <v>No</v>
      </c>
      <c r="V362" s="16" t="str">
        <f t="shared" si="269"/>
        <v>Pass</v>
      </c>
      <c r="W362" s="29">
        <f>MOD((LEN(Survey!J362)+2),11)</f>
        <v>2</v>
      </c>
      <c r="X362">
        <f>COUNTIF(Survey!$J$4:$J$695,Survey!J362)</f>
        <v>0</v>
      </c>
      <c r="Y362" s="30" t="b">
        <f>IF(OR(Survey!$M362="ETF",Survey!$M362="ETF, alternative mutual fund",Survey!$M362="Closed-end", Survey!$M362="Split share corp", Survey!$I362="Yes"),TRUE,FALSE)</f>
        <v>0</v>
      </c>
      <c r="Z362" s="16" t="str">
        <f>IFERROR(IF(AND(OR(AC362=AD362,AD362 = "Either"),NOT(ISBLANK(Survey!K362))),"Pass","Fail"),"Pass")</f>
        <v>Fail</v>
      </c>
      <c r="AA362" s="31" cm="1">
        <f t="array" ref="AA362">SUM(SUMIF(Survey!CH362:DA362,{"&gt;0","&lt;0"})*{1,-1})</f>
        <v>0</v>
      </c>
      <c r="AB362" s="33" cm="1">
        <f t="array" ref="AB362">SUM(SUMIF(Survey!CK362,{"&gt;0","&lt;0"})*{1,-1})+SUM(SUMIF(Survey!CU362,{"&gt;0","&lt;0"})*{1,-1})</f>
        <v>0</v>
      </c>
      <c r="AC362" s="33">
        <f>Survey!K362</f>
        <v>0</v>
      </c>
      <c r="AD362" s="32" t="str">
        <f t="shared" si="270"/>
        <v>Either</v>
      </c>
      <c r="AE362" s="16" t="str">
        <f t="shared" si="271"/>
        <v>Fail</v>
      </c>
      <c r="AF362" s="58" cm="1">
        <f t="array" ref="AF362">SUM(SUMIF(Survey!CH362:DA362,{"&gt;0","&lt;0"})*{1,-1})+SUM(SUMIF(Survey!DC362:DV362,{"&gt;0","&lt;0"})*{1,-1})</f>
        <v>0</v>
      </c>
      <c r="AG362" s="58">
        <f>IFERROR(AF362/(Survey!$BA362),0)</f>
        <v>0</v>
      </c>
      <c r="AH362" s="104" t="b">
        <f>IF(OR(Survey!$M362="Alternative strategy or hedge",Survey!$M362="Private asset",Survey!$L362="Prospectus fund"),TRUE,FALSE)</f>
        <v>0</v>
      </c>
      <c r="AI362" s="104" t="b">
        <f>NOT(ISBLANK(Survey!$M362))</f>
        <v>0</v>
      </c>
      <c r="AJ362" s="16" t="str">
        <f t="shared" si="272"/>
        <v>Fail</v>
      </c>
      <c r="AK362" t="b">
        <f>IF(Survey!W362="No",TRUE,FALSE)</f>
        <v>0</v>
      </c>
      <c r="AL362" s="119">
        <f>MOD((LEN(Survey!W362)+2),22)</f>
        <v>2</v>
      </c>
      <c r="AM362" t="str">
        <f t="shared" si="273"/>
        <v>Pass</v>
      </c>
      <c r="AN362" s="33" t="b">
        <f>NOT(ISNUMBER(SEARCH("Other",Survey!$Q362)))</f>
        <v>1</v>
      </c>
      <c r="AO362" s="32" t="b">
        <f>NOT(ISBLANK(Survey!$R362))</f>
        <v>0</v>
      </c>
      <c r="AP362" s="16" t="str">
        <f t="shared" si="274"/>
        <v>Pass</v>
      </c>
      <c r="AQ362" s="114">
        <f>COUNTBLANK(Survey!$X362)</f>
        <v>1</v>
      </c>
      <c r="AR362" s="58">
        <f>IF(AND(Survey!L362&lt;&gt;"Exempt fund",OR(Survey!$M362="ETF",Survey!$M362="ETF, alternative mutual fund",Survey!$M362="Mutual fund",Survey!$M362="Alternative mutual fund",Survey!$M362="Money market")),1,0)</f>
        <v>0</v>
      </c>
      <c r="AS362" s="16" t="str">
        <f t="shared" si="275"/>
        <v>Pass</v>
      </c>
      <c r="AT362" s="33" t="b">
        <f>NOT(ISNUMBER(SEARCH("Yes",Survey!$AC362)))</f>
        <v>1</v>
      </c>
      <c r="AU362" s="32" t="b">
        <f>IF(COUNTBLANK(Survey!$AD362:$AE362)=0,TRUE, FALSE)</f>
        <v>0</v>
      </c>
      <c r="AV362" s="16" t="str">
        <f t="shared" si="276"/>
        <v>Pass</v>
      </c>
      <c r="AW362" s="33" t="b">
        <f>NOT(ISNUMBER(SEARCH("Yes",Survey!$AF362)))</f>
        <v>1</v>
      </c>
      <c r="AX362" s="32" t="b">
        <f>NOT(ISBLANK(Survey!$AH362))</f>
        <v>0</v>
      </c>
      <c r="AY362" s="16" t="str">
        <f t="shared" si="277"/>
        <v>Pass</v>
      </c>
      <c r="AZ362" s="33" t="b">
        <f>NOT(OR(ISNUMBER(SEARCH("Other",Survey!$AH362)),ISNUMBER(SEARCH("Multiple",Survey!$AH362))))</f>
        <v>1</v>
      </c>
      <c r="BA362" s="32" t="b">
        <f>NOT(ISBLANK(Survey!$AI362))</f>
        <v>0</v>
      </c>
      <c r="BB362" s="16" t="str">
        <f t="shared" si="278"/>
        <v>Fail</v>
      </c>
      <c r="BC362" s="114">
        <f>IF(ABS(Survey!$BA362)&gt;0, 1,0)</f>
        <v>0</v>
      </c>
      <c r="BD362" s="114">
        <f>IF(COUNTBLANK(Survey!$AL362)=0,1,0)</f>
        <v>0</v>
      </c>
      <c r="BE362" s="16" t="str">
        <f t="shared" si="279"/>
        <v>Pass</v>
      </c>
      <c r="BF362" s="114">
        <f>IF(ISBLANK(Survey!$AL362),0,1)</f>
        <v>0</v>
      </c>
      <c r="BG362" s="133">
        <f>COUNTBLANK(Survey!$AM362)</f>
        <v>1</v>
      </c>
      <c r="BH362" s="16" t="str">
        <f t="shared" si="280"/>
        <v>Pass</v>
      </c>
      <c r="BI362" s="114">
        <f>IF(OR(Survey!$AM362="Closed",ISBLANK(Survey!$AM362)),0,1)</f>
        <v>0</v>
      </c>
      <c r="BJ362" s="133">
        <f>IF(ISBLANK(Survey!$AN362),1,0)</f>
        <v>1</v>
      </c>
      <c r="BK362" s="118" t="str">
        <f t="shared" si="281"/>
        <v>Pass</v>
      </c>
      <c r="BL362" s="31" cm="1">
        <f t="array" ref="BL362">SUM(SUMIF(Survey!AO362:AP362,{"&gt;0","&lt;0"})*{1,-1})</f>
        <v>0</v>
      </c>
      <c r="BM362">
        <f t="shared" si="282"/>
        <v>0</v>
      </c>
      <c r="BN362">
        <f t="shared" si="283"/>
        <v>100</v>
      </c>
      <c r="BO362" s="118" t="str">
        <f t="shared" si="284"/>
        <v>Pass</v>
      </c>
      <c r="BP362">
        <f>IF(Survey!AQ362="No",0,1)</f>
        <v>1</v>
      </c>
      <c r="BQ362" s="207">
        <f>MOD((LEN(Survey!AQ362)+2),22)</f>
        <v>2</v>
      </c>
      <c r="BR362">
        <f>IF(Survey!AR362="No",0,1)</f>
        <v>1</v>
      </c>
      <c r="BS362" s="207">
        <f>MOD((LEN(Survey!AR362)+2),22)</f>
        <v>2</v>
      </c>
      <c r="BT362" s="114">
        <f>COUNTBLANK(Survey!$AQ362:$AS362)+COUNTBLANK(Survey!$AU362)</f>
        <v>4</v>
      </c>
      <c r="BU362" s="114">
        <f>IF(Survey!$I362="Yes",1,0)</f>
        <v>0</v>
      </c>
      <c r="BV362" s="114">
        <f>IF(OR(Survey!$M362="Mutual fund",Survey!$M362="Alternative mutual fund",Survey!$M362="Money market"),1,0)</f>
        <v>0</v>
      </c>
      <c r="BW362" s="119">
        <f>IF(OR(Survey!$M362="ETF",Survey!$M362="ETF, alternative mutual fund"),1,0)</f>
        <v>0</v>
      </c>
      <c r="BX362" s="16" t="str">
        <f t="shared" si="285"/>
        <v>Pass</v>
      </c>
      <c r="BY362" s="33">
        <f>IF(ISNUMBER(SEARCH("Other",Survey!$AS362)), 1, 0)</f>
        <v>0</v>
      </c>
      <c r="BZ362" s="58" t="b">
        <f>NOT(ISBLANK(Survey!$AT362))</f>
        <v>0</v>
      </c>
      <c r="CA362" s="16" t="str">
        <f t="shared" si="286"/>
        <v>Pass</v>
      </c>
      <c r="CB362" s="114">
        <f>IF(Survey!$BB362=0, 0,1)</f>
        <v>0</v>
      </c>
      <c r="CC362" s="58">
        <f>Survey!$AV362</f>
        <v>0</v>
      </c>
      <c r="CD362" s="58">
        <f>Survey!$BC362+Survey!$BD362+ABS(Survey!$BE362)-ABS(Survey!$BF362)-ABS(Survey!$BG362)-ABS(Survey!$BL362)</f>
        <v>0</v>
      </c>
      <c r="CE362" s="138">
        <f>Survey!BB362+(ABS(Survey!$BH362)-ABS(Survey!$BI362)+ABS(Survey!$BJ362)-ABS(Survey!$BK362))*0.5</f>
        <v>0</v>
      </c>
      <c r="CF362" s="58">
        <f t="shared" si="287"/>
        <v>0</v>
      </c>
      <c r="CG362" s="58">
        <f>IF(AND($CC362&gt;$CF362-0.2,$CC362&lt;$CF362+0.2,ISBLANK(Survey!$AV362)=FALSE),0,1)</f>
        <v>1</v>
      </c>
      <c r="CH362" s="133">
        <f>IF(ISBLANK(Survey!$AW362),1,0)</f>
        <v>1</v>
      </c>
      <c r="CI362" s="16" t="str">
        <f t="shared" si="288"/>
        <v>Pass</v>
      </c>
      <c r="CJ362" s="114">
        <f>IF(Survey!$BB362=0, 0,1)</f>
        <v>0</v>
      </c>
      <c r="CK362" s="58">
        <f>IF(AND(Survey!$AX362&gt;=0,Survey!$AX362&lt;=0.2,Survey!$AX362&lt;&gt;""),0,1)</f>
        <v>1</v>
      </c>
      <c r="CL362" s="114">
        <f>IF(ISBLANK(Survey!$AY362),1,0)</f>
        <v>1</v>
      </c>
      <c r="CM362" s="16" t="str">
        <f t="shared" si="289"/>
        <v>Fail</v>
      </c>
      <c r="CN362" s="133">
        <f>Survey!$AZ362</f>
        <v>0</v>
      </c>
      <c r="CO362" s="16" t="str">
        <f t="shared" si="290"/>
        <v>Pass</v>
      </c>
      <c r="CP362" s="31">
        <f>Survey!$BA362</f>
        <v>0</v>
      </c>
      <c r="CQ362" s="138">
        <f>Survey!$BB362+Survey!$BC362+Survey!$BD362+ABS(Survey!$BE362)-ABS(Survey!$BF362)-ABS(Survey!$BG362)+ABS(Survey!$BH362)-ABS(Survey!$BI362)+ABS(Survey!$BJ362)-ABS(Survey!$BK362)-ABS(Survey!$BL362)+Survey!$BM362</f>
        <v>0</v>
      </c>
      <c r="CR362" s="30">
        <f t="shared" si="291"/>
        <v>0</v>
      </c>
      <c r="CS362" s="17">
        <f t="shared" si="292"/>
        <v>0</v>
      </c>
      <c r="CT362" s="16" t="str">
        <f t="shared" si="293"/>
        <v>Pass</v>
      </c>
      <c r="CU362" s="33" t="b">
        <f>IF(ABS(Survey!$BM362)=0,TRUE,FALSE)</f>
        <v>1</v>
      </c>
      <c r="CV362" s="32" t="b">
        <f>NOT(ISBLANK(Survey!$BN362))</f>
        <v>0</v>
      </c>
      <c r="CW362" t="str">
        <f t="shared" si="294"/>
        <v>Fail</v>
      </c>
      <c r="CX362" s="25">
        <f>Survey!$BA362</f>
        <v>0</v>
      </c>
      <c r="CY362" s="25" cm="1">
        <f t="array" ref="CY362">SUM(SUMIF(Survey!BP362:BW362,{"&gt;0","&lt;0"})*{1,-1})-SUM(SUMIF(Survey!BY362:CF362,{"&gt;0","&lt;0"})*{1,-1})</f>
        <v>0</v>
      </c>
      <c r="CZ362" s="30" t="str">
        <f t="shared" si="295"/>
        <v>No holdings</v>
      </c>
      <c r="DA362">
        <f t="shared" si="296"/>
        <v>0</v>
      </c>
      <c r="DB362" s="16" t="str">
        <f t="shared" si="297"/>
        <v>Fail</v>
      </c>
      <c r="DC362" s="31">
        <f>Survey!$BA362</f>
        <v>0</v>
      </c>
      <c r="DD362" s="31" cm="1">
        <f t="array" ref="DD362">SUM(SUMIF(Survey!CH362:DA362,{"&gt;0","&lt;0"})*{1,-1})-SUM(SUMIF(Survey!DC362:DV362,{"&gt;0","&lt;0"})*{1,-1})</f>
        <v>0</v>
      </c>
      <c r="DE362" s="30" t="str">
        <f t="shared" si="298"/>
        <v>No holdings</v>
      </c>
      <c r="DF362" s="17">
        <f t="shared" si="299"/>
        <v>0</v>
      </c>
      <c r="DG362" s="16" t="str">
        <f t="shared" si="300"/>
        <v>Pass</v>
      </c>
      <c r="DH362" s="33" t="b">
        <f>IF(ABS(Survey!$DA362)=0,TRUE,FALSE)</f>
        <v>1</v>
      </c>
      <c r="DI362" s="32" t="b">
        <f>NOT(ISBLANK(Survey!$DB362))</f>
        <v>0</v>
      </c>
      <c r="DJ362" s="16" t="str">
        <f t="shared" si="301"/>
        <v>Pass</v>
      </c>
      <c r="DK362" s="33" t="b">
        <f>IF(ABS(Survey!$DV362)=0,TRUE,FALSE)</f>
        <v>1</v>
      </c>
      <c r="DL362" s="32" t="b">
        <f>NOT(ISBLANK(Survey!$DW362))</f>
        <v>0</v>
      </c>
      <c r="DM362" t="str">
        <f t="shared" si="302"/>
        <v>Pass</v>
      </c>
      <c r="DN362" s="25" cm="1">
        <f t="array" ref="DN362">SUM(SUMIF(Survey!CW362,{"&gt;0","&lt;0"})*{1,-1})+SUM(SUMIF(Survey!DR362,{"&gt;0","&lt;0"})*{1,-1})</f>
        <v>0</v>
      </c>
      <c r="DO362" s="25">
        <f>SUM(SUMIF(Survey!DY362:EE362,{"&gt;0","&lt;0"})*{1,-1})+SUM(SUMIF(Survey!EG362:EM362,{"&gt;0","&lt;0"})*{1,-1})</f>
        <v>0</v>
      </c>
      <c r="DP362">
        <f t="shared" si="303"/>
        <v>0</v>
      </c>
      <c r="DQ362">
        <f t="shared" si="304"/>
        <v>0</v>
      </c>
      <c r="DR362" s="16" t="str">
        <f t="shared" si="305"/>
        <v>Pass</v>
      </c>
      <c r="DS362" s="33" t="b">
        <f>IF(ABS(Survey!$EE362)=0,TRUE,FALSE)</f>
        <v>1</v>
      </c>
      <c r="DT362" s="32" t="b">
        <f>NOT(ISBLANK(Survey!EF362))</f>
        <v>0</v>
      </c>
      <c r="DU362" s="16" t="str">
        <f t="shared" si="306"/>
        <v>Pass</v>
      </c>
      <c r="DV362" s="33" t="b">
        <f>IF(ABS(Survey!$EM362)=0,TRUE,FALSE)</f>
        <v>1</v>
      </c>
      <c r="DW362" s="32" t="b">
        <f>NOT(ISBLANK(Survey!$EN362))</f>
        <v>0</v>
      </c>
      <c r="DX362" s="16" t="str">
        <f t="shared" si="307"/>
        <v>Fail</v>
      </c>
      <c r="DY362" s="31">
        <f>SUM(SUMIF(Survey!ET362:EV362,{"&gt;0","&lt;0"})*{1,-1})</f>
        <v>0</v>
      </c>
      <c r="DZ362">
        <f t="shared" si="308"/>
        <v>0</v>
      </c>
      <c r="EA362">
        <f t="shared" si="309"/>
        <v>100</v>
      </c>
      <c r="EB362" s="30" t="b">
        <f>IF(OR(Survey!$M362="ETF",Survey!$M362="ETF, alternative mutual fund",Survey!$M362="Closed-end", Survey!$M362="Split share corp"),TRUE,FALSE)</f>
        <v>0</v>
      </c>
      <c r="EC362" s="16" t="str">
        <f t="shared" si="310"/>
        <v>Fail</v>
      </c>
      <c r="ED362" s="31">
        <f>SUM(SUMIF(Survey!EX362:FD362,{"&gt;0","&lt;0"})*{1,-1})</f>
        <v>0</v>
      </c>
      <c r="EE362">
        <f t="shared" si="311"/>
        <v>0</v>
      </c>
      <c r="EF362" s="17">
        <f t="shared" si="312"/>
        <v>100</v>
      </c>
      <c r="EG362" s="16" t="str">
        <f t="shared" si="313"/>
        <v>Fail</v>
      </c>
      <c r="EH362" s="31">
        <f>SUM(SUMIF(Survey!FF362:FL362,{"&gt;0","&lt;0"})*{1,-1})</f>
        <v>0</v>
      </c>
      <c r="EI362">
        <f t="shared" si="314"/>
        <v>0</v>
      </c>
      <c r="EJ362" s="17">
        <f t="shared" si="315"/>
        <v>100</v>
      </c>
    </row>
    <row r="363" spans="1:140">
      <c r="A363">
        <v>363</v>
      </c>
      <c r="B363" t="str">
        <f t="shared" si="263"/>
        <v>Pass</v>
      </c>
      <c r="C363" t="str">
        <f>IF(COUNTBLANK(Survey!B363:FM363)=$C$2, "Pass", "Fail")</f>
        <v>Pass</v>
      </c>
      <c r="D363" s="16" t="str">
        <f t="shared" si="264"/>
        <v>Fail</v>
      </c>
      <c r="E363" t="str">
        <f>IF(OR(ISBLANK(Survey!AL363),COUNTIF(G363:BJ363,"Fail")),"Fail","Pass")</f>
        <v>Fail</v>
      </c>
      <c r="F363" s="265"/>
      <c r="G363" s="16" t="str">
        <f t="shared" si="265"/>
        <v>Fail</v>
      </c>
      <c r="H363" s="139">
        <f>COUNTBLANK(Survey!B363:D363)+COUNTBLANK(Survey!G363)+COUNTBLANK(Survey!I363)+COUNTBLANK(Survey!K363:M363)+COUNTBLANK(Survey!P363:Q363)+COUNTBLANK(Survey!T363:W363)+COUNTBLANK(Survey!Z363:AC363)+COUNTBLANK(Survey!AF363:AG363)+COUNTBLANK(Survey!AK363:AK363)</f>
        <v>21</v>
      </c>
      <c r="I363" t="str">
        <f t="shared" si="266"/>
        <v>Fail</v>
      </c>
      <c r="J363" t="b">
        <f>IF(Survey!E363="No",TRUE,FALSE)</f>
        <v>0</v>
      </c>
      <c r="K363" s="29" cm="1">
        <f t="array" ref="K363">IF(COUNTA(Survey!$E$4:$E$695)=1, 0, SUM(IF(COUNTIF(Survey!$E$4:$E$695, Survey!$E$4:$E$695)=1,1,0)))</f>
        <v>0</v>
      </c>
      <c r="L363" s="29">
        <f>LEN(Survey!E363)</f>
        <v>0</v>
      </c>
      <c r="M363" s="16" t="str">
        <f t="shared" si="267"/>
        <v>Fail</v>
      </c>
      <c r="N363" t="b">
        <f>IF(Survey!F363="No",TRUE,FALSE)</f>
        <v>0</v>
      </c>
      <c r="O363" t="b">
        <f>Survey!F363=Survey!E363</f>
        <v>1</v>
      </c>
      <c r="P363">
        <f>COUNTIF(Survey!$F$4:$F$695,Survey!F363)</f>
        <v>0</v>
      </c>
      <c r="Q363" s="28">
        <f>LEN(Survey!F363)</f>
        <v>0</v>
      </c>
      <c r="R363" s="16" t="str">
        <f t="shared" si="268"/>
        <v>Pass</v>
      </c>
      <c r="S363" s="29">
        <f>MOD((LEN(Survey!H363)+2),11)</f>
        <v>2</v>
      </c>
      <c r="T363">
        <f>COUNTIF(Survey!$H$4:$H$695,Survey!H363)</f>
        <v>0</v>
      </c>
      <c r="U363" s="28" t="str">
        <f>IF(Survey!$L363="Prospectus fund", "Yes", "No")</f>
        <v>No</v>
      </c>
      <c r="V363" s="16" t="str">
        <f t="shared" si="269"/>
        <v>Pass</v>
      </c>
      <c r="W363" s="29">
        <f>MOD((LEN(Survey!J363)+2),11)</f>
        <v>2</v>
      </c>
      <c r="X363">
        <f>COUNTIF(Survey!$J$4:$J$695,Survey!J363)</f>
        <v>0</v>
      </c>
      <c r="Y363" s="30" t="b">
        <f>IF(OR(Survey!$M363="ETF",Survey!$M363="ETF, alternative mutual fund",Survey!$M363="Closed-end", Survey!$M363="Split share corp", Survey!$I363="Yes"),TRUE,FALSE)</f>
        <v>0</v>
      </c>
      <c r="Z363" s="16" t="str">
        <f>IFERROR(IF(AND(OR(AC363=AD363,AD363 = "Either"),NOT(ISBLANK(Survey!K363))),"Pass","Fail"),"Pass")</f>
        <v>Fail</v>
      </c>
      <c r="AA363" s="31" cm="1">
        <f t="array" ref="AA363">SUM(SUMIF(Survey!CH363:DA363,{"&gt;0","&lt;0"})*{1,-1})</f>
        <v>0</v>
      </c>
      <c r="AB363" s="33" cm="1">
        <f t="array" ref="AB363">SUM(SUMIF(Survey!CK363,{"&gt;0","&lt;0"})*{1,-1})+SUM(SUMIF(Survey!CU363,{"&gt;0","&lt;0"})*{1,-1})</f>
        <v>0</v>
      </c>
      <c r="AC363" s="33">
        <f>Survey!K363</f>
        <v>0</v>
      </c>
      <c r="AD363" s="32" t="str">
        <f t="shared" si="270"/>
        <v>Either</v>
      </c>
      <c r="AE363" s="16" t="str">
        <f t="shared" si="271"/>
        <v>Fail</v>
      </c>
      <c r="AF363" s="58" cm="1">
        <f t="array" ref="AF363">SUM(SUMIF(Survey!CH363:DA363,{"&gt;0","&lt;0"})*{1,-1})+SUM(SUMIF(Survey!DC363:DV363,{"&gt;0","&lt;0"})*{1,-1})</f>
        <v>0</v>
      </c>
      <c r="AG363" s="58">
        <f>IFERROR(AF363/(Survey!$BA363),0)</f>
        <v>0</v>
      </c>
      <c r="AH363" s="104" t="b">
        <f>IF(OR(Survey!$M363="Alternative strategy or hedge",Survey!$M363="Private asset",Survey!$L363="Prospectus fund"),TRUE,FALSE)</f>
        <v>0</v>
      </c>
      <c r="AI363" s="104" t="b">
        <f>NOT(ISBLANK(Survey!$M363))</f>
        <v>0</v>
      </c>
      <c r="AJ363" s="16" t="str">
        <f t="shared" si="272"/>
        <v>Fail</v>
      </c>
      <c r="AK363" t="b">
        <f>IF(Survey!W363="No",TRUE,FALSE)</f>
        <v>0</v>
      </c>
      <c r="AL363" s="119">
        <f>MOD((LEN(Survey!W363)+2),22)</f>
        <v>2</v>
      </c>
      <c r="AM363" t="str">
        <f t="shared" si="273"/>
        <v>Pass</v>
      </c>
      <c r="AN363" s="33" t="b">
        <f>NOT(ISNUMBER(SEARCH("Other",Survey!$Q363)))</f>
        <v>1</v>
      </c>
      <c r="AO363" s="32" t="b">
        <f>NOT(ISBLANK(Survey!$R363))</f>
        <v>0</v>
      </c>
      <c r="AP363" s="16" t="str">
        <f t="shared" si="274"/>
        <v>Pass</v>
      </c>
      <c r="AQ363" s="114">
        <f>COUNTBLANK(Survey!$X363)</f>
        <v>1</v>
      </c>
      <c r="AR363" s="58">
        <f>IF(AND(Survey!L363&lt;&gt;"Exempt fund",OR(Survey!$M363="ETF",Survey!$M363="ETF, alternative mutual fund",Survey!$M363="Mutual fund",Survey!$M363="Alternative mutual fund",Survey!$M363="Money market")),1,0)</f>
        <v>0</v>
      </c>
      <c r="AS363" s="16" t="str">
        <f t="shared" si="275"/>
        <v>Pass</v>
      </c>
      <c r="AT363" s="33" t="b">
        <f>NOT(ISNUMBER(SEARCH("Yes",Survey!$AC363)))</f>
        <v>1</v>
      </c>
      <c r="AU363" s="32" t="b">
        <f>IF(COUNTBLANK(Survey!$AD363:$AE363)=0,TRUE, FALSE)</f>
        <v>0</v>
      </c>
      <c r="AV363" s="16" t="str">
        <f t="shared" si="276"/>
        <v>Pass</v>
      </c>
      <c r="AW363" s="33" t="b">
        <f>NOT(ISNUMBER(SEARCH("Yes",Survey!$AF363)))</f>
        <v>1</v>
      </c>
      <c r="AX363" s="32" t="b">
        <f>NOT(ISBLANK(Survey!$AH363))</f>
        <v>0</v>
      </c>
      <c r="AY363" s="16" t="str">
        <f t="shared" si="277"/>
        <v>Pass</v>
      </c>
      <c r="AZ363" s="33" t="b">
        <f>NOT(OR(ISNUMBER(SEARCH("Other",Survey!$AH363)),ISNUMBER(SEARCH("Multiple",Survey!$AH363))))</f>
        <v>1</v>
      </c>
      <c r="BA363" s="32" t="b">
        <f>NOT(ISBLANK(Survey!$AI363))</f>
        <v>0</v>
      </c>
      <c r="BB363" s="16" t="str">
        <f t="shared" si="278"/>
        <v>Fail</v>
      </c>
      <c r="BC363" s="114">
        <f>IF(ABS(Survey!$BA363)&gt;0, 1,0)</f>
        <v>0</v>
      </c>
      <c r="BD363" s="114">
        <f>IF(COUNTBLANK(Survey!$AL363)=0,1,0)</f>
        <v>0</v>
      </c>
      <c r="BE363" s="16" t="str">
        <f t="shared" si="279"/>
        <v>Pass</v>
      </c>
      <c r="BF363" s="114">
        <f>IF(ISBLANK(Survey!$AL363),0,1)</f>
        <v>0</v>
      </c>
      <c r="BG363" s="133">
        <f>COUNTBLANK(Survey!$AM363)</f>
        <v>1</v>
      </c>
      <c r="BH363" s="16" t="str">
        <f t="shared" si="280"/>
        <v>Pass</v>
      </c>
      <c r="BI363" s="114">
        <f>IF(OR(Survey!$AM363="Closed",ISBLANK(Survey!$AM363)),0,1)</f>
        <v>0</v>
      </c>
      <c r="BJ363" s="133">
        <f>IF(ISBLANK(Survey!$AN363),1,0)</f>
        <v>1</v>
      </c>
      <c r="BK363" s="118" t="str">
        <f t="shared" si="281"/>
        <v>Pass</v>
      </c>
      <c r="BL363" s="31" cm="1">
        <f t="array" ref="BL363">SUM(SUMIF(Survey!AO363:AP363,{"&gt;0","&lt;0"})*{1,-1})</f>
        <v>0</v>
      </c>
      <c r="BM363">
        <f t="shared" si="282"/>
        <v>0</v>
      </c>
      <c r="BN363">
        <f t="shared" si="283"/>
        <v>100</v>
      </c>
      <c r="BO363" s="118" t="str">
        <f t="shared" si="284"/>
        <v>Pass</v>
      </c>
      <c r="BP363">
        <f>IF(Survey!AQ363="No",0,1)</f>
        <v>1</v>
      </c>
      <c r="BQ363" s="207">
        <f>MOD((LEN(Survey!AQ363)+2),22)</f>
        <v>2</v>
      </c>
      <c r="BR363">
        <f>IF(Survey!AR363="No",0,1)</f>
        <v>1</v>
      </c>
      <c r="BS363" s="207">
        <f>MOD((LEN(Survey!AR363)+2),22)</f>
        <v>2</v>
      </c>
      <c r="BT363" s="114">
        <f>COUNTBLANK(Survey!$AQ363:$AS363)+COUNTBLANK(Survey!$AU363)</f>
        <v>4</v>
      </c>
      <c r="BU363" s="114">
        <f>IF(Survey!$I363="Yes",1,0)</f>
        <v>0</v>
      </c>
      <c r="BV363" s="114">
        <f>IF(OR(Survey!$M363="Mutual fund",Survey!$M363="Alternative mutual fund",Survey!$M363="Money market"),1,0)</f>
        <v>0</v>
      </c>
      <c r="BW363" s="119">
        <f>IF(OR(Survey!$M363="ETF",Survey!$M363="ETF, alternative mutual fund"),1,0)</f>
        <v>0</v>
      </c>
      <c r="BX363" s="16" t="str">
        <f t="shared" si="285"/>
        <v>Pass</v>
      </c>
      <c r="BY363" s="33">
        <f>IF(ISNUMBER(SEARCH("Other",Survey!$AS363)), 1, 0)</f>
        <v>0</v>
      </c>
      <c r="BZ363" s="58" t="b">
        <f>NOT(ISBLANK(Survey!$AT363))</f>
        <v>0</v>
      </c>
      <c r="CA363" s="16" t="str">
        <f t="shared" si="286"/>
        <v>Pass</v>
      </c>
      <c r="CB363" s="114">
        <f>IF(Survey!$BB363=0, 0,1)</f>
        <v>0</v>
      </c>
      <c r="CC363" s="58">
        <f>Survey!$AV363</f>
        <v>0</v>
      </c>
      <c r="CD363" s="58">
        <f>Survey!$BC363+Survey!$BD363+ABS(Survey!$BE363)-ABS(Survey!$BF363)-ABS(Survey!$BG363)-ABS(Survey!$BL363)</f>
        <v>0</v>
      </c>
      <c r="CE363" s="138">
        <f>Survey!BB363+(ABS(Survey!$BH363)-ABS(Survey!$BI363)+ABS(Survey!$BJ363)-ABS(Survey!$BK363))*0.5</f>
        <v>0</v>
      </c>
      <c r="CF363" s="58">
        <f t="shared" si="287"/>
        <v>0</v>
      </c>
      <c r="CG363" s="58">
        <f>IF(AND($CC363&gt;$CF363-0.2,$CC363&lt;$CF363+0.2,ISBLANK(Survey!$AV363)=FALSE),0,1)</f>
        <v>1</v>
      </c>
      <c r="CH363" s="133">
        <f>IF(ISBLANK(Survey!$AW363),1,0)</f>
        <v>1</v>
      </c>
      <c r="CI363" s="16" t="str">
        <f t="shared" si="288"/>
        <v>Pass</v>
      </c>
      <c r="CJ363" s="114">
        <f>IF(Survey!$BB363=0, 0,1)</f>
        <v>0</v>
      </c>
      <c r="CK363" s="58">
        <f>IF(AND(Survey!$AX363&gt;=0,Survey!$AX363&lt;=0.2,Survey!$AX363&lt;&gt;""),0,1)</f>
        <v>1</v>
      </c>
      <c r="CL363" s="114">
        <f>IF(ISBLANK(Survey!$AY363),1,0)</f>
        <v>1</v>
      </c>
      <c r="CM363" s="16" t="str">
        <f t="shared" si="289"/>
        <v>Fail</v>
      </c>
      <c r="CN363" s="133">
        <f>Survey!$AZ363</f>
        <v>0</v>
      </c>
      <c r="CO363" s="16" t="str">
        <f t="shared" si="290"/>
        <v>Pass</v>
      </c>
      <c r="CP363" s="31">
        <f>Survey!$BA363</f>
        <v>0</v>
      </c>
      <c r="CQ363" s="138">
        <f>Survey!$BB363+Survey!$BC363+Survey!$BD363+ABS(Survey!$BE363)-ABS(Survey!$BF363)-ABS(Survey!$BG363)+ABS(Survey!$BH363)-ABS(Survey!$BI363)+ABS(Survey!$BJ363)-ABS(Survey!$BK363)-ABS(Survey!$BL363)+Survey!$BM363</f>
        <v>0</v>
      </c>
      <c r="CR363" s="30">
        <f t="shared" si="291"/>
        <v>0</v>
      </c>
      <c r="CS363" s="17">
        <f t="shared" si="292"/>
        <v>0</v>
      </c>
      <c r="CT363" s="16" t="str">
        <f t="shared" si="293"/>
        <v>Pass</v>
      </c>
      <c r="CU363" s="33" t="b">
        <f>IF(ABS(Survey!$BM363)=0,TRUE,FALSE)</f>
        <v>1</v>
      </c>
      <c r="CV363" s="32" t="b">
        <f>NOT(ISBLANK(Survey!$BN363))</f>
        <v>0</v>
      </c>
      <c r="CW363" t="str">
        <f t="shared" si="294"/>
        <v>Fail</v>
      </c>
      <c r="CX363" s="25">
        <f>Survey!$BA363</f>
        <v>0</v>
      </c>
      <c r="CY363" s="25" cm="1">
        <f t="array" ref="CY363">SUM(SUMIF(Survey!BP363:BW363,{"&gt;0","&lt;0"})*{1,-1})-SUM(SUMIF(Survey!BY363:CF363,{"&gt;0","&lt;0"})*{1,-1})</f>
        <v>0</v>
      </c>
      <c r="CZ363" s="30" t="str">
        <f t="shared" si="295"/>
        <v>No holdings</v>
      </c>
      <c r="DA363">
        <f t="shared" si="296"/>
        <v>0</v>
      </c>
      <c r="DB363" s="16" t="str">
        <f t="shared" si="297"/>
        <v>Fail</v>
      </c>
      <c r="DC363" s="31">
        <f>Survey!$BA363</f>
        <v>0</v>
      </c>
      <c r="DD363" s="31" cm="1">
        <f t="array" ref="DD363">SUM(SUMIF(Survey!CH363:DA363,{"&gt;0","&lt;0"})*{1,-1})-SUM(SUMIF(Survey!DC363:DV363,{"&gt;0","&lt;0"})*{1,-1})</f>
        <v>0</v>
      </c>
      <c r="DE363" s="30" t="str">
        <f t="shared" si="298"/>
        <v>No holdings</v>
      </c>
      <c r="DF363" s="17">
        <f t="shared" si="299"/>
        <v>0</v>
      </c>
      <c r="DG363" s="16" t="str">
        <f t="shared" si="300"/>
        <v>Pass</v>
      </c>
      <c r="DH363" s="33" t="b">
        <f>IF(ABS(Survey!$DA363)=0,TRUE,FALSE)</f>
        <v>1</v>
      </c>
      <c r="DI363" s="32" t="b">
        <f>NOT(ISBLANK(Survey!$DB363))</f>
        <v>0</v>
      </c>
      <c r="DJ363" s="16" t="str">
        <f t="shared" si="301"/>
        <v>Pass</v>
      </c>
      <c r="DK363" s="33" t="b">
        <f>IF(ABS(Survey!$DV363)=0,TRUE,FALSE)</f>
        <v>1</v>
      </c>
      <c r="DL363" s="32" t="b">
        <f>NOT(ISBLANK(Survey!$DW363))</f>
        <v>0</v>
      </c>
      <c r="DM363" t="str">
        <f t="shared" si="302"/>
        <v>Pass</v>
      </c>
      <c r="DN363" s="25" cm="1">
        <f t="array" ref="DN363">SUM(SUMIF(Survey!CW363,{"&gt;0","&lt;0"})*{1,-1})+SUM(SUMIF(Survey!DR363,{"&gt;0","&lt;0"})*{1,-1})</f>
        <v>0</v>
      </c>
      <c r="DO363" s="25">
        <f>SUM(SUMIF(Survey!DY363:EE363,{"&gt;0","&lt;0"})*{1,-1})+SUM(SUMIF(Survey!EG363:EM363,{"&gt;0","&lt;0"})*{1,-1})</f>
        <v>0</v>
      </c>
      <c r="DP363">
        <f t="shared" si="303"/>
        <v>0</v>
      </c>
      <c r="DQ363">
        <f t="shared" si="304"/>
        <v>0</v>
      </c>
      <c r="DR363" s="16" t="str">
        <f t="shared" si="305"/>
        <v>Pass</v>
      </c>
      <c r="DS363" s="33" t="b">
        <f>IF(ABS(Survey!$EE363)=0,TRUE,FALSE)</f>
        <v>1</v>
      </c>
      <c r="DT363" s="32" t="b">
        <f>NOT(ISBLANK(Survey!EF363))</f>
        <v>0</v>
      </c>
      <c r="DU363" s="16" t="str">
        <f t="shared" si="306"/>
        <v>Pass</v>
      </c>
      <c r="DV363" s="33" t="b">
        <f>IF(ABS(Survey!$EM363)=0,TRUE,FALSE)</f>
        <v>1</v>
      </c>
      <c r="DW363" s="32" t="b">
        <f>NOT(ISBLANK(Survey!$EN363))</f>
        <v>0</v>
      </c>
      <c r="DX363" s="16" t="str">
        <f t="shared" si="307"/>
        <v>Fail</v>
      </c>
      <c r="DY363" s="31">
        <f>SUM(SUMIF(Survey!ET363:EV363,{"&gt;0","&lt;0"})*{1,-1})</f>
        <v>0</v>
      </c>
      <c r="DZ363">
        <f t="shared" si="308"/>
        <v>0</v>
      </c>
      <c r="EA363">
        <f t="shared" si="309"/>
        <v>100</v>
      </c>
      <c r="EB363" s="30" t="b">
        <f>IF(OR(Survey!$M363="ETF",Survey!$M363="ETF, alternative mutual fund",Survey!$M363="Closed-end", Survey!$M363="Split share corp"),TRUE,FALSE)</f>
        <v>0</v>
      </c>
      <c r="EC363" s="16" t="str">
        <f t="shared" si="310"/>
        <v>Fail</v>
      </c>
      <c r="ED363" s="31">
        <f>SUM(SUMIF(Survey!EX363:FD363,{"&gt;0","&lt;0"})*{1,-1})</f>
        <v>0</v>
      </c>
      <c r="EE363">
        <f t="shared" si="311"/>
        <v>0</v>
      </c>
      <c r="EF363" s="17">
        <f t="shared" si="312"/>
        <v>100</v>
      </c>
      <c r="EG363" s="16" t="str">
        <f t="shared" si="313"/>
        <v>Fail</v>
      </c>
      <c r="EH363" s="31">
        <f>SUM(SUMIF(Survey!FF363:FL363,{"&gt;0","&lt;0"})*{1,-1})</f>
        <v>0</v>
      </c>
      <c r="EI363">
        <f t="shared" si="314"/>
        <v>0</v>
      </c>
      <c r="EJ363" s="17">
        <f t="shared" si="315"/>
        <v>100</v>
      </c>
    </row>
    <row r="364" spans="1:140">
      <c r="A364">
        <v>364</v>
      </c>
      <c r="B364" t="str">
        <f t="shared" si="263"/>
        <v>Pass</v>
      </c>
      <c r="C364" t="str">
        <f>IF(COUNTBLANK(Survey!B364:FM364)=$C$2, "Pass", "Fail")</f>
        <v>Pass</v>
      </c>
      <c r="D364" s="16" t="str">
        <f t="shared" si="264"/>
        <v>Fail</v>
      </c>
      <c r="E364" t="str">
        <f>IF(OR(ISBLANK(Survey!AL364),COUNTIF(G364:BJ364,"Fail")),"Fail","Pass")</f>
        <v>Fail</v>
      </c>
      <c r="F364" s="265"/>
      <c r="G364" s="16" t="str">
        <f t="shared" si="265"/>
        <v>Fail</v>
      </c>
      <c r="H364" s="139">
        <f>COUNTBLANK(Survey!B364:D364)+COUNTBLANK(Survey!G364)+COUNTBLANK(Survey!I364)+COUNTBLANK(Survey!K364:M364)+COUNTBLANK(Survey!P364:Q364)+COUNTBLANK(Survey!T364:W364)+COUNTBLANK(Survey!Z364:AC364)+COUNTBLANK(Survey!AF364:AG364)+COUNTBLANK(Survey!AK364:AK364)</f>
        <v>21</v>
      </c>
      <c r="I364" t="str">
        <f t="shared" si="266"/>
        <v>Fail</v>
      </c>
      <c r="J364" t="b">
        <f>IF(Survey!E364="No",TRUE,FALSE)</f>
        <v>0</v>
      </c>
      <c r="K364" s="29" cm="1">
        <f t="array" ref="K364">IF(COUNTA(Survey!$E$4:$E$695)=1, 0, SUM(IF(COUNTIF(Survey!$E$4:$E$695, Survey!$E$4:$E$695)=1,1,0)))</f>
        <v>0</v>
      </c>
      <c r="L364" s="29">
        <f>LEN(Survey!E364)</f>
        <v>0</v>
      </c>
      <c r="M364" s="16" t="str">
        <f t="shared" si="267"/>
        <v>Fail</v>
      </c>
      <c r="N364" t="b">
        <f>IF(Survey!F364="No",TRUE,FALSE)</f>
        <v>0</v>
      </c>
      <c r="O364" t="b">
        <f>Survey!F364=Survey!E364</f>
        <v>1</v>
      </c>
      <c r="P364">
        <f>COUNTIF(Survey!$F$4:$F$695,Survey!F364)</f>
        <v>0</v>
      </c>
      <c r="Q364" s="28">
        <f>LEN(Survey!F364)</f>
        <v>0</v>
      </c>
      <c r="R364" s="16" t="str">
        <f t="shared" si="268"/>
        <v>Pass</v>
      </c>
      <c r="S364" s="29">
        <f>MOD((LEN(Survey!H364)+2),11)</f>
        <v>2</v>
      </c>
      <c r="T364">
        <f>COUNTIF(Survey!$H$4:$H$695,Survey!H364)</f>
        <v>0</v>
      </c>
      <c r="U364" s="28" t="str">
        <f>IF(Survey!$L364="Prospectus fund", "Yes", "No")</f>
        <v>No</v>
      </c>
      <c r="V364" s="16" t="str">
        <f t="shared" si="269"/>
        <v>Pass</v>
      </c>
      <c r="W364" s="29">
        <f>MOD((LEN(Survey!J364)+2),11)</f>
        <v>2</v>
      </c>
      <c r="X364">
        <f>COUNTIF(Survey!$J$4:$J$695,Survey!J364)</f>
        <v>0</v>
      </c>
      <c r="Y364" s="30" t="b">
        <f>IF(OR(Survey!$M364="ETF",Survey!$M364="ETF, alternative mutual fund",Survey!$M364="Closed-end", Survey!$M364="Split share corp", Survey!$I364="Yes"),TRUE,FALSE)</f>
        <v>0</v>
      </c>
      <c r="Z364" s="16" t="str">
        <f>IFERROR(IF(AND(OR(AC364=AD364,AD364 = "Either"),NOT(ISBLANK(Survey!K364))),"Pass","Fail"),"Pass")</f>
        <v>Fail</v>
      </c>
      <c r="AA364" s="31" cm="1">
        <f t="array" ref="AA364">SUM(SUMIF(Survey!CH364:DA364,{"&gt;0","&lt;0"})*{1,-1})</f>
        <v>0</v>
      </c>
      <c r="AB364" s="33" cm="1">
        <f t="array" ref="AB364">SUM(SUMIF(Survey!CK364,{"&gt;0","&lt;0"})*{1,-1})+SUM(SUMIF(Survey!CU364,{"&gt;0","&lt;0"})*{1,-1})</f>
        <v>0</v>
      </c>
      <c r="AC364" s="33">
        <f>Survey!K364</f>
        <v>0</v>
      </c>
      <c r="AD364" s="32" t="str">
        <f t="shared" si="270"/>
        <v>Either</v>
      </c>
      <c r="AE364" s="16" t="str">
        <f t="shared" si="271"/>
        <v>Fail</v>
      </c>
      <c r="AF364" s="58" cm="1">
        <f t="array" ref="AF364">SUM(SUMIF(Survey!CH364:DA364,{"&gt;0","&lt;0"})*{1,-1})+SUM(SUMIF(Survey!DC364:DV364,{"&gt;0","&lt;0"})*{1,-1})</f>
        <v>0</v>
      </c>
      <c r="AG364" s="58">
        <f>IFERROR(AF364/(Survey!$BA364),0)</f>
        <v>0</v>
      </c>
      <c r="AH364" s="104" t="b">
        <f>IF(OR(Survey!$M364="Alternative strategy or hedge",Survey!$M364="Private asset",Survey!$L364="Prospectus fund"),TRUE,FALSE)</f>
        <v>0</v>
      </c>
      <c r="AI364" s="104" t="b">
        <f>NOT(ISBLANK(Survey!$M364))</f>
        <v>0</v>
      </c>
      <c r="AJ364" s="16" t="str">
        <f t="shared" si="272"/>
        <v>Fail</v>
      </c>
      <c r="AK364" t="b">
        <f>IF(Survey!W364="No",TRUE,FALSE)</f>
        <v>0</v>
      </c>
      <c r="AL364" s="119">
        <f>MOD((LEN(Survey!W364)+2),22)</f>
        <v>2</v>
      </c>
      <c r="AM364" t="str">
        <f t="shared" si="273"/>
        <v>Pass</v>
      </c>
      <c r="AN364" s="33" t="b">
        <f>NOT(ISNUMBER(SEARCH("Other",Survey!$Q364)))</f>
        <v>1</v>
      </c>
      <c r="AO364" s="32" t="b">
        <f>NOT(ISBLANK(Survey!$R364))</f>
        <v>0</v>
      </c>
      <c r="AP364" s="16" t="str">
        <f t="shared" si="274"/>
        <v>Pass</v>
      </c>
      <c r="AQ364" s="114">
        <f>COUNTBLANK(Survey!$X364)</f>
        <v>1</v>
      </c>
      <c r="AR364" s="58">
        <f>IF(AND(Survey!L364&lt;&gt;"Exempt fund",OR(Survey!$M364="ETF",Survey!$M364="ETF, alternative mutual fund",Survey!$M364="Mutual fund",Survey!$M364="Alternative mutual fund",Survey!$M364="Money market")),1,0)</f>
        <v>0</v>
      </c>
      <c r="AS364" s="16" t="str">
        <f t="shared" si="275"/>
        <v>Pass</v>
      </c>
      <c r="AT364" s="33" t="b">
        <f>NOT(ISNUMBER(SEARCH("Yes",Survey!$AC364)))</f>
        <v>1</v>
      </c>
      <c r="AU364" s="32" t="b">
        <f>IF(COUNTBLANK(Survey!$AD364:$AE364)=0,TRUE, FALSE)</f>
        <v>0</v>
      </c>
      <c r="AV364" s="16" t="str">
        <f t="shared" si="276"/>
        <v>Pass</v>
      </c>
      <c r="AW364" s="33" t="b">
        <f>NOT(ISNUMBER(SEARCH("Yes",Survey!$AF364)))</f>
        <v>1</v>
      </c>
      <c r="AX364" s="32" t="b">
        <f>NOT(ISBLANK(Survey!$AH364))</f>
        <v>0</v>
      </c>
      <c r="AY364" s="16" t="str">
        <f t="shared" si="277"/>
        <v>Pass</v>
      </c>
      <c r="AZ364" s="33" t="b">
        <f>NOT(OR(ISNUMBER(SEARCH("Other",Survey!$AH364)),ISNUMBER(SEARCH("Multiple",Survey!$AH364))))</f>
        <v>1</v>
      </c>
      <c r="BA364" s="32" t="b">
        <f>NOT(ISBLANK(Survey!$AI364))</f>
        <v>0</v>
      </c>
      <c r="BB364" s="16" t="str">
        <f t="shared" si="278"/>
        <v>Fail</v>
      </c>
      <c r="BC364" s="114">
        <f>IF(ABS(Survey!$BA364)&gt;0, 1,0)</f>
        <v>0</v>
      </c>
      <c r="BD364" s="114">
        <f>IF(COUNTBLANK(Survey!$AL364)=0,1,0)</f>
        <v>0</v>
      </c>
      <c r="BE364" s="16" t="str">
        <f t="shared" si="279"/>
        <v>Pass</v>
      </c>
      <c r="BF364" s="114">
        <f>IF(ISBLANK(Survey!$AL364),0,1)</f>
        <v>0</v>
      </c>
      <c r="BG364" s="133">
        <f>COUNTBLANK(Survey!$AM364)</f>
        <v>1</v>
      </c>
      <c r="BH364" s="16" t="str">
        <f t="shared" si="280"/>
        <v>Pass</v>
      </c>
      <c r="BI364" s="114">
        <f>IF(OR(Survey!$AM364="Closed",ISBLANK(Survey!$AM364)),0,1)</f>
        <v>0</v>
      </c>
      <c r="BJ364" s="133">
        <f>IF(ISBLANK(Survey!$AN364),1,0)</f>
        <v>1</v>
      </c>
      <c r="BK364" s="118" t="str">
        <f t="shared" si="281"/>
        <v>Pass</v>
      </c>
      <c r="BL364" s="31" cm="1">
        <f t="array" ref="BL364">SUM(SUMIF(Survey!AO364:AP364,{"&gt;0","&lt;0"})*{1,-1})</f>
        <v>0</v>
      </c>
      <c r="BM364">
        <f t="shared" si="282"/>
        <v>0</v>
      </c>
      <c r="BN364">
        <f t="shared" si="283"/>
        <v>100</v>
      </c>
      <c r="BO364" s="118" t="str">
        <f t="shared" si="284"/>
        <v>Pass</v>
      </c>
      <c r="BP364">
        <f>IF(Survey!AQ364="No",0,1)</f>
        <v>1</v>
      </c>
      <c r="BQ364" s="207">
        <f>MOD((LEN(Survey!AQ364)+2),22)</f>
        <v>2</v>
      </c>
      <c r="BR364">
        <f>IF(Survey!AR364="No",0,1)</f>
        <v>1</v>
      </c>
      <c r="BS364" s="207">
        <f>MOD((LEN(Survey!AR364)+2),22)</f>
        <v>2</v>
      </c>
      <c r="BT364" s="114">
        <f>COUNTBLANK(Survey!$AQ364:$AS364)+COUNTBLANK(Survey!$AU364)</f>
        <v>4</v>
      </c>
      <c r="BU364" s="114">
        <f>IF(Survey!$I364="Yes",1,0)</f>
        <v>0</v>
      </c>
      <c r="BV364" s="114">
        <f>IF(OR(Survey!$M364="Mutual fund",Survey!$M364="Alternative mutual fund",Survey!$M364="Money market"),1,0)</f>
        <v>0</v>
      </c>
      <c r="BW364" s="119">
        <f>IF(OR(Survey!$M364="ETF",Survey!$M364="ETF, alternative mutual fund"),1,0)</f>
        <v>0</v>
      </c>
      <c r="BX364" s="16" t="str">
        <f t="shared" si="285"/>
        <v>Pass</v>
      </c>
      <c r="BY364" s="33">
        <f>IF(ISNUMBER(SEARCH("Other",Survey!$AS364)), 1, 0)</f>
        <v>0</v>
      </c>
      <c r="BZ364" s="58" t="b">
        <f>NOT(ISBLANK(Survey!$AT364))</f>
        <v>0</v>
      </c>
      <c r="CA364" s="16" t="str">
        <f t="shared" si="286"/>
        <v>Pass</v>
      </c>
      <c r="CB364" s="114">
        <f>IF(Survey!$BB364=0, 0,1)</f>
        <v>0</v>
      </c>
      <c r="CC364" s="58">
        <f>Survey!$AV364</f>
        <v>0</v>
      </c>
      <c r="CD364" s="58">
        <f>Survey!$BC364+Survey!$BD364+ABS(Survey!$BE364)-ABS(Survey!$BF364)-ABS(Survey!$BG364)-ABS(Survey!$BL364)</f>
        <v>0</v>
      </c>
      <c r="CE364" s="138">
        <f>Survey!BB364+(ABS(Survey!$BH364)-ABS(Survey!$BI364)+ABS(Survey!$BJ364)-ABS(Survey!$BK364))*0.5</f>
        <v>0</v>
      </c>
      <c r="CF364" s="58">
        <f t="shared" si="287"/>
        <v>0</v>
      </c>
      <c r="CG364" s="58">
        <f>IF(AND($CC364&gt;$CF364-0.2,$CC364&lt;$CF364+0.2,ISBLANK(Survey!$AV364)=FALSE),0,1)</f>
        <v>1</v>
      </c>
      <c r="CH364" s="133">
        <f>IF(ISBLANK(Survey!$AW364),1,0)</f>
        <v>1</v>
      </c>
      <c r="CI364" s="16" t="str">
        <f t="shared" si="288"/>
        <v>Pass</v>
      </c>
      <c r="CJ364" s="114">
        <f>IF(Survey!$BB364=0, 0,1)</f>
        <v>0</v>
      </c>
      <c r="CK364" s="58">
        <f>IF(AND(Survey!$AX364&gt;=0,Survey!$AX364&lt;=0.2,Survey!$AX364&lt;&gt;""),0,1)</f>
        <v>1</v>
      </c>
      <c r="CL364" s="114">
        <f>IF(ISBLANK(Survey!$AY364),1,0)</f>
        <v>1</v>
      </c>
      <c r="CM364" s="16" t="str">
        <f t="shared" si="289"/>
        <v>Fail</v>
      </c>
      <c r="CN364" s="133">
        <f>Survey!$AZ364</f>
        <v>0</v>
      </c>
      <c r="CO364" s="16" t="str">
        <f t="shared" si="290"/>
        <v>Pass</v>
      </c>
      <c r="CP364" s="31">
        <f>Survey!$BA364</f>
        <v>0</v>
      </c>
      <c r="CQ364" s="138">
        <f>Survey!$BB364+Survey!$BC364+Survey!$BD364+ABS(Survey!$BE364)-ABS(Survey!$BF364)-ABS(Survey!$BG364)+ABS(Survey!$BH364)-ABS(Survey!$BI364)+ABS(Survey!$BJ364)-ABS(Survey!$BK364)-ABS(Survey!$BL364)+Survey!$BM364</f>
        <v>0</v>
      </c>
      <c r="CR364" s="30">
        <f t="shared" si="291"/>
        <v>0</v>
      </c>
      <c r="CS364" s="17">
        <f t="shared" si="292"/>
        <v>0</v>
      </c>
      <c r="CT364" s="16" t="str">
        <f t="shared" si="293"/>
        <v>Pass</v>
      </c>
      <c r="CU364" s="33" t="b">
        <f>IF(ABS(Survey!$BM364)=0,TRUE,FALSE)</f>
        <v>1</v>
      </c>
      <c r="CV364" s="32" t="b">
        <f>NOT(ISBLANK(Survey!$BN364))</f>
        <v>0</v>
      </c>
      <c r="CW364" t="str">
        <f t="shared" si="294"/>
        <v>Fail</v>
      </c>
      <c r="CX364" s="25">
        <f>Survey!$BA364</f>
        <v>0</v>
      </c>
      <c r="CY364" s="25" cm="1">
        <f t="array" ref="CY364">SUM(SUMIF(Survey!BP364:BW364,{"&gt;0","&lt;0"})*{1,-1})-SUM(SUMIF(Survey!BY364:CF364,{"&gt;0","&lt;0"})*{1,-1})</f>
        <v>0</v>
      </c>
      <c r="CZ364" s="30" t="str">
        <f t="shared" si="295"/>
        <v>No holdings</v>
      </c>
      <c r="DA364">
        <f t="shared" si="296"/>
        <v>0</v>
      </c>
      <c r="DB364" s="16" t="str">
        <f t="shared" si="297"/>
        <v>Fail</v>
      </c>
      <c r="DC364" s="31">
        <f>Survey!$BA364</f>
        <v>0</v>
      </c>
      <c r="DD364" s="31" cm="1">
        <f t="array" ref="DD364">SUM(SUMIF(Survey!CH364:DA364,{"&gt;0","&lt;0"})*{1,-1})-SUM(SUMIF(Survey!DC364:DV364,{"&gt;0","&lt;0"})*{1,-1})</f>
        <v>0</v>
      </c>
      <c r="DE364" s="30" t="str">
        <f t="shared" si="298"/>
        <v>No holdings</v>
      </c>
      <c r="DF364" s="17">
        <f t="shared" si="299"/>
        <v>0</v>
      </c>
      <c r="DG364" s="16" t="str">
        <f t="shared" si="300"/>
        <v>Pass</v>
      </c>
      <c r="DH364" s="33" t="b">
        <f>IF(ABS(Survey!$DA364)=0,TRUE,FALSE)</f>
        <v>1</v>
      </c>
      <c r="DI364" s="32" t="b">
        <f>NOT(ISBLANK(Survey!$DB364))</f>
        <v>0</v>
      </c>
      <c r="DJ364" s="16" t="str">
        <f t="shared" si="301"/>
        <v>Pass</v>
      </c>
      <c r="DK364" s="33" t="b">
        <f>IF(ABS(Survey!$DV364)=0,TRUE,FALSE)</f>
        <v>1</v>
      </c>
      <c r="DL364" s="32" t="b">
        <f>NOT(ISBLANK(Survey!$DW364))</f>
        <v>0</v>
      </c>
      <c r="DM364" t="str">
        <f t="shared" si="302"/>
        <v>Pass</v>
      </c>
      <c r="DN364" s="25" cm="1">
        <f t="array" ref="DN364">SUM(SUMIF(Survey!CW364,{"&gt;0","&lt;0"})*{1,-1})+SUM(SUMIF(Survey!DR364,{"&gt;0","&lt;0"})*{1,-1})</f>
        <v>0</v>
      </c>
      <c r="DO364" s="25">
        <f>SUM(SUMIF(Survey!DY364:EE364,{"&gt;0","&lt;0"})*{1,-1})+SUM(SUMIF(Survey!EG364:EM364,{"&gt;0","&lt;0"})*{1,-1})</f>
        <v>0</v>
      </c>
      <c r="DP364">
        <f t="shared" si="303"/>
        <v>0</v>
      </c>
      <c r="DQ364">
        <f t="shared" si="304"/>
        <v>0</v>
      </c>
      <c r="DR364" s="16" t="str">
        <f t="shared" si="305"/>
        <v>Pass</v>
      </c>
      <c r="DS364" s="33" t="b">
        <f>IF(ABS(Survey!$EE364)=0,TRUE,FALSE)</f>
        <v>1</v>
      </c>
      <c r="DT364" s="32" t="b">
        <f>NOT(ISBLANK(Survey!EF364))</f>
        <v>0</v>
      </c>
      <c r="DU364" s="16" t="str">
        <f t="shared" si="306"/>
        <v>Pass</v>
      </c>
      <c r="DV364" s="33" t="b">
        <f>IF(ABS(Survey!$EM364)=0,TRUE,FALSE)</f>
        <v>1</v>
      </c>
      <c r="DW364" s="32" t="b">
        <f>NOT(ISBLANK(Survey!$EN364))</f>
        <v>0</v>
      </c>
      <c r="DX364" s="16" t="str">
        <f t="shared" si="307"/>
        <v>Fail</v>
      </c>
      <c r="DY364" s="31">
        <f>SUM(SUMIF(Survey!ET364:EV364,{"&gt;0","&lt;0"})*{1,-1})</f>
        <v>0</v>
      </c>
      <c r="DZ364">
        <f t="shared" si="308"/>
        <v>0</v>
      </c>
      <c r="EA364">
        <f t="shared" si="309"/>
        <v>100</v>
      </c>
      <c r="EB364" s="30" t="b">
        <f>IF(OR(Survey!$M364="ETF",Survey!$M364="ETF, alternative mutual fund",Survey!$M364="Closed-end", Survey!$M364="Split share corp"),TRUE,FALSE)</f>
        <v>0</v>
      </c>
      <c r="EC364" s="16" t="str">
        <f t="shared" si="310"/>
        <v>Fail</v>
      </c>
      <c r="ED364" s="31">
        <f>SUM(SUMIF(Survey!EX364:FD364,{"&gt;0","&lt;0"})*{1,-1})</f>
        <v>0</v>
      </c>
      <c r="EE364">
        <f t="shared" si="311"/>
        <v>0</v>
      </c>
      <c r="EF364" s="17">
        <f t="shared" si="312"/>
        <v>100</v>
      </c>
      <c r="EG364" s="16" t="str">
        <f t="shared" si="313"/>
        <v>Fail</v>
      </c>
      <c r="EH364" s="31">
        <f>SUM(SUMIF(Survey!FF364:FL364,{"&gt;0","&lt;0"})*{1,-1})</f>
        <v>0</v>
      </c>
      <c r="EI364">
        <f t="shared" si="314"/>
        <v>0</v>
      </c>
      <c r="EJ364" s="17">
        <f t="shared" si="315"/>
        <v>100</v>
      </c>
    </row>
    <row r="365" spans="1:140">
      <c r="A365">
        <v>365</v>
      </c>
      <c r="B365" t="str">
        <f t="shared" si="263"/>
        <v>Pass</v>
      </c>
      <c r="C365" t="str">
        <f>IF(COUNTBLANK(Survey!B365:FM365)=$C$2, "Pass", "Fail")</f>
        <v>Pass</v>
      </c>
      <c r="D365" s="16" t="str">
        <f t="shared" si="264"/>
        <v>Fail</v>
      </c>
      <c r="E365" t="str">
        <f>IF(OR(ISBLANK(Survey!AL365),COUNTIF(G365:BJ365,"Fail")),"Fail","Pass")</f>
        <v>Fail</v>
      </c>
      <c r="F365" s="265"/>
      <c r="G365" s="16" t="str">
        <f t="shared" si="265"/>
        <v>Fail</v>
      </c>
      <c r="H365" s="139">
        <f>COUNTBLANK(Survey!B365:D365)+COUNTBLANK(Survey!G365)+COUNTBLANK(Survey!I365)+COUNTBLANK(Survey!K365:M365)+COUNTBLANK(Survey!P365:Q365)+COUNTBLANK(Survey!T365:W365)+COUNTBLANK(Survey!Z365:AC365)+COUNTBLANK(Survey!AF365:AG365)+COUNTBLANK(Survey!AK365:AK365)</f>
        <v>21</v>
      </c>
      <c r="I365" t="str">
        <f t="shared" si="266"/>
        <v>Fail</v>
      </c>
      <c r="J365" t="b">
        <f>IF(Survey!E365="No",TRUE,FALSE)</f>
        <v>0</v>
      </c>
      <c r="K365" s="29" cm="1">
        <f t="array" ref="K365">IF(COUNTA(Survey!$E$4:$E$695)=1, 0, SUM(IF(COUNTIF(Survey!$E$4:$E$695, Survey!$E$4:$E$695)=1,1,0)))</f>
        <v>0</v>
      </c>
      <c r="L365" s="29">
        <f>LEN(Survey!E365)</f>
        <v>0</v>
      </c>
      <c r="M365" s="16" t="str">
        <f t="shared" si="267"/>
        <v>Fail</v>
      </c>
      <c r="N365" t="b">
        <f>IF(Survey!F365="No",TRUE,FALSE)</f>
        <v>0</v>
      </c>
      <c r="O365" t="b">
        <f>Survey!F365=Survey!E365</f>
        <v>1</v>
      </c>
      <c r="P365">
        <f>COUNTIF(Survey!$F$4:$F$695,Survey!F365)</f>
        <v>0</v>
      </c>
      <c r="Q365" s="28">
        <f>LEN(Survey!F365)</f>
        <v>0</v>
      </c>
      <c r="R365" s="16" t="str">
        <f t="shared" si="268"/>
        <v>Pass</v>
      </c>
      <c r="S365" s="29">
        <f>MOD((LEN(Survey!H365)+2),11)</f>
        <v>2</v>
      </c>
      <c r="T365">
        <f>COUNTIF(Survey!$H$4:$H$695,Survey!H365)</f>
        <v>0</v>
      </c>
      <c r="U365" s="28" t="str">
        <f>IF(Survey!$L365="Prospectus fund", "Yes", "No")</f>
        <v>No</v>
      </c>
      <c r="V365" s="16" t="str">
        <f t="shared" si="269"/>
        <v>Pass</v>
      </c>
      <c r="W365" s="29">
        <f>MOD((LEN(Survey!J365)+2),11)</f>
        <v>2</v>
      </c>
      <c r="X365">
        <f>COUNTIF(Survey!$J$4:$J$695,Survey!J365)</f>
        <v>0</v>
      </c>
      <c r="Y365" s="30" t="b">
        <f>IF(OR(Survey!$M365="ETF",Survey!$M365="ETF, alternative mutual fund",Survey!$M365="Closed-end", Survey!$M365="Split share corp", Survey!$I365="Yes"),TRUE,FALSE)</f>
        <v>0</v>
      </c>
      <c r="Z365" s="16" t="str">
        <f>IFERROR(IF(AND(OR(AC365=AD365,AD365 = "Either"),NOT(ISBLANK(Survey!K365))),"Pass","Fail"),"Pass")</f>
        <v>Fail</v>
      </c>
      <c r="AA365" s="31" cm="1">
        <f t="array" ref="AA365">SUM(SUMIF(Survey!CH365:DA365,{"&gt;0","&lt;0"})*{1,-1})</f>
        <v>0</v>
      </c>
      <c r="AB365" s="33" cm="1">
        <f t="array" ref="AB365">SUM(SUMIF(Survey!CK365,{"&gt;0","&lt;0"})*{1,-1})+SUM(SUMIF(Survey!CU365,{"&gt;0","&lt;0"})*{1,-1})</f>
        <v>0</v>
      </c>
      <c r="AC365" s="33">
        <f>Survey!K365</f>
        <v>0</v>
      </c>
      <c r="AD365" s="32" t="str">
        <f t="shared" si="270"/>
        <v>Either</v>
      </c>
      <c r="AE365" s="16" t="str">
        <f t="shared" si="271"/>
        <v>Fail</v>
      </c>
      <c r="AF365" s="58" cm="1">
        <f t="array" ref="AF365">SUM(SUMIF(Survey!CH365:DA365,{"&gt;0","&lt;0"})*{1,-1})+SUM(SUMIF(Survey!DC365:DV365,{"&gt;0","&lt;0"})*{1,-1})</f>
        <v>0</v>
      </c>
      <c r="AG365" s="58">
        <f>IFERROR(AF365/(Survey!$BA365),0)</f>
        <v>0</v>
      </c>
      <c r="AH365" s="104" t="b">
        <f>IF(OR(Survey!$M365="Alternative strategy or hedge",Survey!$M365="Private asset",Survey!$L365="Prospectus fund"),TRUE,FALSE)</f>
        <v>0</v>
      </c>
      <c r="AI365" s="104" t="b">
        <f>NOT(ISBLANK(Survey!$M365))</f>
        <v>0</v>
      </c>
      <c r="AJ365" s="16" t="str">
        <f t="shared" si="272"/>
        <v>Fail</v>
      </c>
      <c r="AK365" t="b">
        <f>IF(Survey!W365="No",TRUE,FALSE)</f>
        <v>0</v>
      </c>
      <c r="AL365" s="119">
        <f>MOD((LEN(Survey!W365)+2),22)</f>
        <v>2</v>
      </c>
      <c r="AM365" t="str">
        <f t="shared" si="273"/>
        <v>Pass</v>
      </c>
      <c r="AN365" s="33" t="b">
        <f>NOT(ISNUMBER(SEARCH("Other",Survey!$Q365)))</f>
        <v>1</v>
      </c>
      <c r="AO365" s="32" t="b">
        <f>NOT(ISBLANK(Survey!$R365))</f>
        <v>0</v>
      </c>
      <c r="AP365" s="16" t="str">
        <f t="shared" si="274"/>
        <v>Pass</v>
      </c>
      <c r="AQ365" s="114">
        <f>COUNTBLANK(Survey!$X365)</f>
        <v>1</v>
      </c>
      <c r="AR365" s="58">
        <f>IF(AND(Survey!L365&lt;&gt;"Exempt fund",OR(Survey!$M365="ETF",Survey!$M365="ETF, alternative mutual fund",Survey!$M365="Mutual fund",Survey!$M365="Alternative mutual fund",Survey!$M365="Money market")),1,0)</f>
        <v>0</v>
      </c>
      <c r="AS365" s="16" t="str">
        <f t="shared" si="275"/>
        <v>Pass</v>
      </c>
      <c r="AT365" s="33" t="b">
        <f>NOT(ISNUMBER(SEARCH("Yes",Survey!$AC365)))</f>
        <v>1</v>
      </c>
      <c r="AU365" s="32" t="b">
        <f>IF(COUNTBLANK(Survey!$AD365:$AE365)=0,TRUE, FALSE)</f>
        <v>0</v>
      </c>
      <c r="AV365" s="16" t="str">
        <f t="shared" si="276"/>
        <v>Pass</v>
      </c>
      <c r="AW365" s="33" t="b">
        <f>NOT(ISNUMBER(SEARCH("Yes",Survey!$AF365)))</f>
        <v>1</v>
      </c>
      <c r="AX365" s="32" t="b">
        <f>NOT(ISBLANK(Survey!$AH365))</f>
        <v>0</v>
      </c>
      <c r="AY365" s="16" t="str">
        <f t="shared" si="277"/>
        <v>Pass</v>
      </c>
      <c r="AZ365" s="33" t="b">
        <f>NOT(OR(ISNUMBER(SEARCH("Other",Survey!$AH365)),ISNUMBER(SEARCH("Multiple",Survey!$AH365))))</f>
        <v>1</v>
      </c>
      <c r="BA365" s="32" t="b">
        <f>NOT(ISBLANK(Survey!$AI365))</f>
        <v>0</v>
      </c>
      <c r="BB365" s="16" t="str">
        <f t="shared" si="278"/>
        <v>Fail</v>
      </c>
      <c r="BC365" s="114">
        <f>IF(ABS(Survey!$BA365)&gt;0, 1,0)</f>
        <v>0</v>
      </c>
      <c r="BD365" s="114">
        <f>IF(COUNTBLANK(Survey!$AL365)=0,1,0)</f>
        <v>0</v>
      </c>
      <c r="BE365" s="16" t="str">
        <f t="shared" si="279"/>
        <v>Pass</v>
      </c>
      <c r="BF365" s="114">
        <f>IF(ISBLANK(Survey!$AL365),0,1)</f>
        <v>0</v>
      </c>
      <c r="BG365" s="133">
        <f>COUNTBLANK(Survey!$AM365)</f>
        <v>1</v>
      </c>
      <c r="BH365" s="16" t="str">
        <f t="shared" si="280"/>
        <v>Pass</v>
      </c>
      <c r="BI365" s="114">
        <f>IF(OR(Survey!$AM365="Closed",ISBLANK(Survey!$AM365)),0,1)</f>
        <v>0</v>
      </c>
      <c r="BJ365" s="133">
        <f>IF(ISBLANK(Survey!$AN365),1,0)</f>
        <v>1</v>
      </c>
      <c r="BK365" s="118" t="str">
        <f t="shared" si="281"/>
        <v>Pass</v>
      </c>
      <c r="BL365" s="31" cm="1">
        <f t="array" ref="BL365">SUM(SUMIF(Survey!AO365:AP365,{"&gt;0","&lt;0"})*{1,-1})</f>
        <v>0</v>
      </c>
      <c r="BM365">
        <f t="shared" si="282"/>
        <v>0</v>
      </c>
      <c r="BN365">
        <f t="shared" si="283"/>
        <v>100</v>
      </c>
      <c r="BO365" s="118" t="str">
        <f t="shared" si="284"/>
        <v>Pass</v>
      </c>
      <c r="BP365">
        <f>IF(Survey!AQ365="No",0,1)</f>
        <v>1</v>
      </c>
      <c r="BQ365" s="207">
        <f>MOD((LEN(Survey!AQ365)+2),22)</f>
        <v>2</v>
      </c>
      <c r="BR365">
        <f>IF(Survey!AR365="No",0,1)</f>
        <v>1</v>
      </c>
      <c r="BS365" s="207">
        <f>MOD((LEN(Survey!AR365)+2),22)</f>
        <v>2</v>
      </c>
      <c r="BT365" s="114">
        <f>COUNTBLANK(Survey!$AQ365:$AS365)+COUNTBLANK(Survey!$AU365)</f>
        <v>4</v>
      </c>
      <c r="BU365" s="114">
        <f>IF(Survey!$I365="Yes",1,0)</f>
        <v>0</v>
      </c>
      <c r="BV365" s="114">
        <f>IF(OR(Survey!$M365="Mutual fund",Survey!$M365="Alternative mutual fund",Survey!$M365="Money market"),1,0)</f>
        <v>0</v>
      </c>
      <c r="BW365" s="119">
        <f>IF(OR(Survey!$M365="ETF",Survey!$M365="ETF, alternative mutual fund"),1,0)</f>
        <v>0</v>
      </c>
      <c r="BX365" s="16" t="str">
        <f t="shared" si="285"/>
        <v>Pass</v>
      </c>
      <c r="BY365" s="33">
        <f>IF(ISNUMBER(SEARCH("Other",Survey!$AS365)), 1, 0)</f>
        <v>0</v>
      </c>
      <c r="BZ365" s="58" t="b">
        <f>NOT(ISBLANK(Survey!$AT365))</f>
        <v>0</v>
      </c>
      <c r="CA365" s="16" t="str">
        <f t="shared" si="286"/>
        <v>Pass</v>
      </c>
      <c r="CB365" s="114">
        <f>IF(Survey!$BB365=0, 0,1)</f>
        <v>0</v>
      </c>
      <c r="CC365" s="58">
        <f>Survey!$AV365</f>
        <v>0</v>
      </c>
      <c r="CD365" s="58">
        <f>Survey!$BC365+Survey!$BD365+ABS(Survey!$BE365)-ABS(Survey!$BF365)-ABS(Survey!$BG365)-ABS(Survey!$BL365)</f>
        <v>0</v>
      </c>
      <c r="CE365" s="138">
        <f>Survey!BB365+(ABS(Survey!$BH365)-ABS(Survey!$BI365)+ABS(Survey!$BJ365)-ABS(Survey!$BK365))*0.5</f>
        <v>0</v>
      </c>
      <c r="CF365" s="58">
        <f t="shared" si="287"/>
        <v>0</v>
      </c>
      <c r="CG365" s="58">
        <f>IF(AND($CC365&gt;$CF365-0.2,$CC365&lt;$CF365+0.2,ISBLANK(Survey!$AV365)=FALSE),0,1)</f>
        <v>1</v>
      </c>
      <c r="CH365" s="133">
        <f>IF(ISBLANK(Survey!$AW365),1,0)</f>
        <v>1</v>
      </c>
      <c r="CI365" s="16" t="str">
        <f t="shared" si="288"/>
        <v>Pass</v>
      </c>
      <c r="CJ365" s="114">
        <f>IF(Survey!$BB365=0, 0,1)</f>
        <v>0</v>
      </c>
      <c r="CK365" s="58">
        <f>IF(AND(Survey!$AX365&gt;=0,Survey!$AX365&lt;=0.2,Survey!$AX365&lt;&gt;""),0,1)</f>
        <v>1</v>
      </c>
      <c r="CL365" s="114">
        <f>IF(ISBLANK(Survey!$AY365),1,0)</f>
        <v>1</v>
      </c>
      <c r="CM365" s="16" t="str">
        <f t="shared" si="289"/>
        <v>Fail</v>
      </c>
      <c r="CN365" s="133">
        <f>Survey!$AZ365</f>
        <v>0</v>
      </c>
      <c r="CO365" s="16" t="str">
        <f t="shared" si="290"/>
        <v>Pass</v>
      </c>
      <c r="CP365" s="31">
        <f>Survey!$BA365</f>
        <v>0</v>
      </c>
      <c r="CQ365" s="138">
        <f>Survey!$BB365+Survey!$BC365+Survey!$BD365+ABS(Survey!$BE365)-ABS(Survey!$BF365)-ABS(Survey!$BG365)+ABS(Survey!$BH365)-ABS(Survey!$BI365)+ABS(Survey!$BJ365)-ABS(Survey!$BK365)-ABS(Survey!$BL365)+Survey!$BM365</f>
        <v>0</v>
      </c>
      <c r="CR365" s="30">
        <f t="shared" si="291"/>
        <v>0</v>
      </c>
      <c r="CS365" s="17">
        <f t="shared" si="292"/>
        <v>0</v>
      </c>
      <c r="CT365" s="16" t="str">
        <f t="shared" si="293"/>
        <v>Pass</v>
      </c>
      <c r="CU365" s="33" t="b">
        <f>IF(ABS(Survey!$BM365)=0,TRUE,FALSE)</f>
        <v>1</v>
      </c>
      <c r="CV365" s="32" t="b">
        <f>NOT(ISBLANK(Survey!$BN365))</f>
        <v>0</v>
      </c>
      <c r="CW365" t="str">
        <f t="shared" si="294"/>
        <v>Fail</v>
      </c>
      <c r="CX365" s="25">
        <f>Survey!$BA365</f>
        <v>0</v>
      </c>
      <c r="CY365" s="25" cm="1">
        <f t="array" ref="CY365">SUM(SUMIF(Survey!BP365:BW365,{"&gt;0","&lt;0"})*{1,-1})-SUM(SUMIF(Survey!BY365:CF365,{"&gt;0","&lt;0"})*{1,-1})</f>
        <v>0</v>
      </c>
      <c r="CZ365" s="30" t="str">
        <f t="shared" si="295"/>
        <v>No holdings</v>
      </c>
      <c r="DA365">
        <f t="shared" si="296"/>
        <v>0</v>
      </c>
      <c r="DB365" s="16" t="str">
        <f t="shared" si="297"/>
        <v>Fail</v>
      </c>
      <c r="DC365" s="31">
        <f>Survey!$BA365</f>
        <v>0</v>
      </c>
      <c r="DD365" s="31" cm="1">
        <f t="array" ref="DD365">SUM(SUMIF(Survey!CH365:DA365,{"&gt;0","&lt;0"})*{1,-1})-SUM(SUMIF(Survey!DC365:DV365,{"&gt;0","&lt;0"})*{1,-1})</f>
        <v>0</v>
      </c>
      <c r="DE365" s="30" t="str">
        <f t="shared" si="298"/>
        <v>No holdings</v>
      </c>
      <c r="DF365" s="17">
        <f t="shared" si="299"/>
        <v>0</v>
      </c>
      <c r="DG365" s="16" t="str">
        <f t="shared" si="300"/>
        <v>Pass</v>
      </c>
      <c r="DH365" s="33" t="b">
        <f>IF(ABS(Survey!$DA365)=0,TRUE,FALSE)</f>
        <v>1</v>
      </c>
      <c r="DI365" s="32" t="b">
        <f>NOT(ISBLANK(Survey!$DB365))</f>
        <v>0</v>
      </c>
      <c r="DJ365" s="16" t="str">
        <f t="shared" si="301"/>
        <v>Pass</v>
      </c>
      <c r="DK365" s="33" t="b">
        <f>IF(ABS(Survey!$DV365)=0,TRUE,FALSE)</f>
        <v>1</v>
      </c>
      <c r="DL365" s="32" t="b">
        <f>NOT(ISBLANK(Survey!$DW365))</f>
        <v>0</v>
      </c>
      <c r="DM365" t="str">
        <f t="shared" si="302"/>
        <v>Pass</v>
      </c>
      <c r="DN365" s="25" cm="1">
        <f t="array" ref="DN365">SUM(SUMIF(Survey!CW365,{"&gt;0","&lt;0"})*{1,-1})+SUM(SUMIF(Survey!DR365,{"&gt;0","&lt;0"})*{1,-1})</f>
        <v>0</v>
      </c>
      <c r="DO365" s="25">
        <f>SUM(SUMIF(Survey!DY365:EE365,{"&gt;0","&lt;0"})*{1,-1})+SUM(SUMIF(Survey!EG365:EM365,{"&gt;0","&lt;0"})*{1,-1})</f>
        <v>0</v>
      </c>
      <c r="DP365">
        <f t="shared" si="303"/>
        <v>0</v>
      </c>
      <c r="DQ365">
        <f t="shared" si="304"/>
        <v>0</v>
      </c>
      <c r="DR365" s="16" t="str">
        <f t="shared" si="305"/>
        <v>Pass</v>
      </c>
      <c r="DS365" s="33" t="b">
        <f>IF(ABS(Survey!$EE365)=0,TRUE,FALSE)</f>
        <v>1</v>
      </c>
      <c r="DT365" s="32" t="b">
        <f>NOT(ISBLANK(Survey!EF365))</f>
        <v>0</v>
      </c>
      <c r="DU365" s="16" t="str">
        <f t="shared" si="306"/>
        <v>Pass</v>
      </c>
      <c r="DV365" s="33" t="b">
        <f>IF(ABS(Survey!$EM365)=0,TRUE,FALSE)</f>
        <v>1</v>
      </c>
      <c r="DW365" s="32" t="b">
        <f>NOT(ISBLANK(Survey!$EN365))</f>
        <v>0</v>
      </c>
      <c r="DX365" s="16" t="str">
        <f t="shared" si="307"/>
        <v>Fail</v>
      </c>
      <c r="DY365" s="31">
        <f>SUM(SUMIF(Survey!ET365:EV365,{"&gt;0","&lt;0"})*{1,-1})</f>
        <v>0</v>
      </c>
      <c r="DZ365">
        <f t="shared" si="308"/>
        <v>0</v>
      </c>
      <c r="EA365">
        <f t="shared" si="309"/>
        <v>100</v>
      </c>
      <c r="EB365" s="30" t="b">
        <f>IF(OR(Survey!$M365="ETF",Survey!$M365="ETF, alternative mutual fund",Survey!$M365="Closed-end", Survey!$M365="Split share corp"),TRUE,FALSE)</f>
        <v>0</v>
      </c>
      <c r="EC365" s="16" t="str">
        <f t="shared" si="310"/>
        <v>Fail</v>
      </c>
      <c r="ED365" s="31">
        <f>SUM(SUMIF(Survey!EX365:FD365,{"&gt;0","&lt;0"})*{1,-1})</f>
        <v>0</v>
      </c>
      <c r="EE365">
        <f t="shared" si="311"/>
        <v>0</v>
      </c>
      <c r="EF365" s="17">
        <f t="shared" si="312"/>
        <v>100</v>
      </c>
      <c r="EG365" s="16" t="str">
        <f t="shared" si="313"/>
        <v>Fail</v>
      </c>
      <c r="EH365" s="31">
        <f>SUM(SUMIF(Survey!FF365:FL365,{"&gt;0","&lt;0"})*{1,-1})</f>
        <v>0</v>
      </c>
      <c r="EI365">
        <f t="shared" si="314"/>
        <v>0</v>
      </c>
      <c r="EJ365" s="17">
        <f t="shared" si="315"/>
        <v>100</v>
      </c>
    </row>
    <row r="366" spans="1:140">
      <c r="A366">
        <v>366</v>
      </c>
      <c r="B366" t="str">
        <f t="shared" si="263"/>
        <v>Pass</v>
      </c>
      <c r="C366" t="str">
        <f>IF(COUNTBLANK(Survey!B366:FM366)=$C$2, "Pass", "Fail")</f>
        <v>Pass</v>
      </c>
      <c r="D366" s="16" t="str">
        <f t="shared" si="264"/>
        <v>Fail</v>
      </c>
      <c r="E366" t="str">
        <f>IF(OR(ISBLANK(Survey!AL366),COUNTIF(G366:BJ366,"Fail")),"Fail","Pass")</f>
        <v>Fail</v>
      </c>
      <c r="F366" s="265"/>
      <c r="G366" s="16" t="str">
        <f t="shared" si="265"/>
        <v>Fail</v>
      </c>
      <c r="H366" s="139">
        <f>COUNTBLANK(Survey!B366:D366)+COUNTBLANK(Survey!G366)+COUNTBLANK(Survey!I366)+COUNTBLANK(Survey!K366:M366)+COUNTBLANK(Survey!P366:Q366)+COUNTBLANK(Survey!T366:W366)+COUNTBLANK(Survey!Z366:AC366)+COUNTBLANK(Survey!AF366:AG366)+COUNTBLANK(Survey!AK366:AK366)</f>
        <v>21</v>
      </c>
      <c r="I366" t="str">
        <f t="shared" si="266"/>
        <v>Fail</v>
      </c>
      <c r="J366" t="b">
        <f>IF(Survey!E366="No",TRUE,FALSE)</f>
        <v>0</v>
      </c>
      <c r="K366" s="29" cm="1">
        <f t="array" ref="K366">IF(COUNTA(Survey!$E$4:$E$695)=1, 0, SUM(IF(COUNTIF(Survey!$E$4:$E$695, Survey!$E$4:$E$695)=1,1,0)))</f>
        <v>0</v>
      </c>
      <c r="L366" s="29">
        <f>LEN(Survey!E366)</f>
        <v>0</v>
      </c>
      <c r="M366" s="16" t="str">
        <f t="shared" si="267"/>
        <v>Fail</v>
      </c>
      <c r="N366" t="b">
        <f>IF(Survey!F366="No",TRUE,FALSE)</f>
        <v>0</v>
      </c>
      <c r="O366" t="b">
        <f>Survey!F366=Survey!E366</f>
        <v>1</v>
      </c>
      <c r="P366">
        <f>COUNTIF(Survey!$F$4:$F$695,Survey!F366)</f>
        <v>0</v>
      </c>
      <c r="Q366" s="28">
        <f>LEN(Survey!F366)</f>
        <v>0</v>
      </c>
      <c r="R366" s="16" t="str">
        <f t="shared" si="268"/>
        <v>Pass</v>
      </c>
      <c r="S366" s="29">
        <f>MOD((LEN(Survey!H366)+2),11)</f>
        <v>2</v>
      </c>
      <c r="T366">
        <f>COUNTIF(Survey!$H$4:$H$695,Survey!H366)</f>
        <v>0</v>
      </c>
      <c r="U366" s="28" t="str">
        <f>IF(Survey!$L366="Prospectus fund", "Yes", "No")</f>
        <v>No</v>
      </c>
      <c r="V366" s="16" t="str">
        <f t="shared" si="269"/>
        <v>Pass</v>
      </c>
      <c r="W366" s="29">
        <f>MOD((LEN(Survey!J366)+2),11)</f>
        <v>2</v>
      </c>
      <c r="X366">
        <f>COUNTIF(Survey!$J$4:$J$695,Survey!J366)</f>
        <v>0</v>
      </c>
      <c r="Y366" s="30" t="b">
        <f>IF(OR(Survey!$M366="ETF",Survey!$M366="ETF, alternative mutual fund",Survey!$M366="Closed-end", Survey!$M366="Split share corp", Survey!$I366="Yes"),TRUE,FALSE)</f>
        <v>0</v>
      </c>
      <c r="Z366" s="16" t="str">
        <f>IFERROR(IF(AND(OR(AC366=AD366,AD366 = "Either"),NOT(ISBLANK(Survey!K366))),"Pass","Fail"),"Pass")</f>
        <v>Fail</v>
      </c>
      <c r="AA366" s="31" cm="1">
        <f t="array" ref="AA366">SUM(SUMIF(Survey!CH366:DA366,{"&gt;0","&lt;0"})*{1,-1})</f>
        <v>0</v>
      </c>
      <c r="AB366" s="33" cm="1">
        <f t="array" ref="AB366">SUM(SUMIF(Survey!CK366,{"&gt;0","&lt;0"})*{1,-1})+SUM(SUMIF(Survey!CU366,{"&gt;0","&lt;0"})*{1,-1})</f>
        <v>0</v>
      </c>
      <c r="AC366" s="33">
        <f>Survey!K366</f>
        <v>0</v>
      </c>
      <c r="AD366" s="32" t="str">
        <f t="shared" si="270"/>
        <v>Either</v>
      </c>
      <c r="AE366" s="16" t="str">
        <f t="shared" si="271"/>
        <v>Fail</v>
      </c>
      <c r="AF366" s="58" cm="1">
        <f t="array" ref="AF366">SUM(SUMIF(Survey!CH366:DA366,{"&gt;0","&lt;0"})*{1,-1})+SUM(SUMIF(Survey!DC366:DV366,{"&gt;0","&lt;0"})*{1,-1})</f>
        <v>0</v>
      </c>
      <c r="AG366" s="58">
        <f>IFERROR(AF366/(Survey!$BA366),0)</f>
        <v>0</v>
      </c>
      <c r="AH366" s="104" t="b">
        <f>IF(OR(Survey!$M366="Alternative strategy or hedge",Survey!$M366="Private asset",Survey!$L366="Prospectus fund"),TRUE,FALSE)</f>
        <v>0</v>
      </c>
      <c r="AI366" s="104" t="b">
        <f>NOT(ISBLANK(Survey!$M366))</f>
        <v>0</v>
      </c>
      <c r="AJ366" s="16" t="str">
        <f t="shared" si="272"/>
        <v>Fail</v>
      </c>
      <c r="AK366" t="b">
        <f>IF(Survey!W366="No",TRUE,FALSE)</f>
        <v>0</v>
      </c>
      <c r="AL366" s="119">
        <f>MOD((LEN(Survey!W366)+2),22)</f>
        <v>2</v>
      </c>
      <c r="AM366" t="str">
        <f t="shared" si="273"/>
        <v>Pass</v>
      </c>
      <c r="AN366" s="33" t="b">
        <f>NOT(ISNUMBER(SEARCH("Other",Survey!$Q366)))</f>
        <v>1</v>
      </c>
      <c r="AO366" s="32" t="b">
        <f>NOT(ISBLANK(Survey!$R366))</f>
        <v>0</v>
      </c>
      <c r="AP366" s="16" t="str">
        <f t="shared" si="274"/>
        <v>Pass</v>
      </c>
      <c r="AQ366" s="114">
        <f>COUNTBLANK(Survey!$X366)</f>
        <v>1</v>
      </c>
      <c r="AR366" s="58">
        <f>IF(AND(Survey!L366&lt;&gt;"Exempt fund",OR(Survey!$M366="ETF",Survey!$M366="ETF, alternative mutual fund",Survey!$M366="Mutual fund",Survey!$M366="Alternative mutual fund",Survey!$M366="Money market")),1,0)</f>
        <v>0</v>
      </c>
      <c r="AS366" s="16" t="str">
        <f t="shared" si="275"/>
        <v>Pass</v>
      </c>
      <c r="AT366" s="33" t="b">
        <f>NOT(ISNUMBER(SEARCH("Yes",Survey!$AC366)))</f>
        <v>1</v>
      </c>
      <c r="AU366" s="32" t="b">
        <f>IF(COUNTBLANK(Survey!$AD366:$AE366)=0,TRUE, FALSE)</f>
        <v>0</v>
      </c>
      <c r="AV366" s="16" t="str">
        <f t="shared" si="276"/>
        <v>Pass</v>
      </c>
      <c r="AW366" s="33" t="b">
        <f>NOT(ISNUMBER(SEARCH("Yes",Survey!$AF366)))</f>
        <v>1</v>
      </c>
      <c r="AX366" s="32" t="b">
        <f>NOT(ISBLANK(Survey!$AH366))</f>
        <v>0</v>
      </c>
      <c r="AY366" s="16" t="str">
        <f t="shared" si="277"/>
        <v>Pass</v>
      </c>
      <c r="AZ366" s="33" t="b">
        <f>NOT(OR(ISNUMBER(SEARCH("Other",Survey!$AH366)),ISNUMBER(SEARCH("Multiple",Survey!$AH366))))</f>
        <v>1</v>
      </c>
      <c r="BA366" s="32" t="b">
        <f>NOT(ISBLANK(Survey!$AI366))</f>
        <v>0</v>
      </c>
      <c r="BB366" s="16" t="str">
        <f t="shared" si="278"/>
        <v>Fail</v>
      </c>
      <c r="BC366" s="114">
        <f>IF(ABS(Survey!$BA366)&gt;0, 1,0)</f>
        <v>0</v>
      </c>
      <c r="BD366" s="114">
        <f>IF(COUNTBLANK(Survey!$AL366)=0,1,0)</f>
        <v>0</v>
      </c>
      <c r="BE366" s="16" t="str">
        <f t="shared" si="279"/>
        <v>Pass</v>
      </c>
      <c r="BF366" s="114">
        <f>IF(ISBLANK(Survey!$AL366),0,1)</f>
        <v>0</v>
      </c>
      <c r="BG366" s="133">
        <f>COUNTBLANK(Survey!$AM366)</f>
        <v>1</v>
      </c>
      <c r="BH366" s="16" t="str">
        <f t="shared" si="280"/>
        <v>Pass</v>
      </c>
      <c r="BI366" s="114">
        <f>IF(OR(Survey!$AM366="Closed",ISBLANK(Survey!$AM366)),0,1)</f>
        <v>0</v>
      </c>
      <c r="BJ366" s="133">
        <f>IF(ISBLANK(Survey!$AN366),1,0)</f>
        <v>1</v>
      </c>
      <c r="BK366" s="118" t="str">
        <f t="shared" si="281"/>
        <v>Pass</v>
      </c>
      <c r="BL366" s="31" cm="1">
        <f t="array" ref="BL366">SUM(SUMIF(Survey!AO366:AP366,{"&gt;0","&lt;0"})*{1,-1})</f>
        <v>0</v>
      </c>
      <c r="BM366">
        <f t="shared" si="282"/>
        <v>0</v>
      </c>
      <c r="BN366">
        <f t="shared" si="283"/>
        <v>100</v>
      </c>
      <c r="BO366" s="118" t="str">
        <f t="shared" si="284"/>
        <v>Pass</v>
      </c>
      <c r="BP366">
        <f>IF(Survey!AQ366="No",0,1)</f>
        <v>1</v>
      </c>
      <c r="BQ366" s="207">
        <f>MOD((LEN(Survey!AQ366)+2),22)</f>
        <v>2</v>
      </c>
      <c r="BR366">
        <f>IF(Survey!AR366="No",0,1)</f>
        <v>1</v>
      </c>
      <c r="BS366" s="207">
        <f>MOD((LEN(Survey!AR366)+2),22)</f>
        <v>2</v>
      </c>
      <c r="BT366" s="114">
        <f>COUNTBLANK(Survey!$AQ366:$AS366)+COUNTBLANK(Survey!$AU366)</f>
        <v>4</v>
      </c>
      <c r="BU366" s="114">
        <f>IF(Survey!$I366="Yes",1,0)</f>
        <v>0</v>
      </c>
      <c r="BV366" s="114">
        <f>IF(OR(Survey!$M366="Mutual fund",Survey!$M366="Alternative mutual fund",Survey!$M366="Money market"),1,0)</f>
        <v>0</v>
      </c>
      <c r="BW366" s="119">
        <f>IF(OR(Survey!$M366="ETF",Survey!$M366="ETF, alternative mutual fund"),1,0)</f>
        <v>0</v>
      </c>
      <c r="BX366" s="16" t="str">
        <f t="shared" si="285"/>
        <v>Pass</v>
      </c>
      <c r="BY366" s="33">
        <f>IF(ISNUMBER(SEARCH("Other",Survey!$AS366)), 1, 0)</f>
        <v>0</v>
      </c>
      <c r="BZ366" s="58" t="b">
        <f>NOT(ISBLANK(Survey!$AT366))</f>
        <v>0</v>
      </c>
      <c r="CA366" s="16" t="str">
        <f t="shared" si="286"/>
        <v>Pass</v>
      </c>
      <c r="CB366" s="114">
        <f>IF(Survey!$BB366=0, 0,1)</f>
        <v>0</v>
      </c>
      <c r="CC366" s="58">
        <f>Survey!$AV366</f>
        <v>0</v>
      </c>
      <c r="CD366" s="58">
        <f>Survey!$BC366+Survey!$BD366+ABS(Survey!$BE366)-ABS(Survey!$BF366)-ABS(Survey!$BG366)-ABS(Survey!$BL366)</f>
        <v>0</v>
      </c>
      <c r="CE366" s="138">
        <f>Survey!BB366+(ABS(Survey!$BH366)-ABS(Survey!$BI366)+ABS(Survey!$BJ366)-ABS(Survey!$BK366))*0.5</f>
        <v>0</v>
      </c>
      <c r="CF366" s="58">
        <f t="shared" si="287"/>
        <v>0</v>
      </c>
      <c r="CG366" s="58">
        <f>IF(AND($CC366&gt;$CF366-0.2,$CC366&lt;$CF366+0.2,ISBLANK(Survey!$AV366)=FALSE),0,1)</f>
        <v>1</v>
      </c>
      <c r="CH366" s="133">
        <f>IF(ISBLANK(Survey!$AW366),1,0)</f>
        <v>1</v>
      </c>
      <c r="CI366" s="16" t="str">
        <f t="shared" si="288"/>
        <v>Pass</v>
      </c>
      <c r="CJ366" s="114">
        <f>IF(Survey!$BB366=0, 0,1)</f>
        <v>0</v>
      </c>
      <c r="CK366" s="58">
        <f>IF(AND(Survey!$AX366&gt;=0,Survey!$AX366&lt;=0.2,Survey!$AX366&lt;&gt;""),0,1)</f>
        <v>1</v>
      </c>
      <c r="CL366" s="114">
        <f>IF(ISBLANK(Survey!$AY366),1,0)</f>
        <v>1</v>
      </c>
      <c r="CM366" s="16" t="str">
        <f t="shared" si="289"/>
        <v>Fail</v>
      </c>
      <c r="CN366" s="133">
        <f>Survey!$AZ366</f>
        <v>0</v>
      </c>
      <c r="CO366" s="16" t="str">
        <f t="shared" si="290"/>
        <v>Pass</v>
      </c>
      <c r="CP366" s="31">
        <f>Survey!$BA366</f>
        <v>0</v>
      </c>
      <c r="CQ366" s="138">
        <f>Survey!$BB366+Survey!$BC366+Survey!$BD366+ABS(Survey!$BE366)-ABS(Survey!$BF366)-ABS(Survey!$BG366)+ABS(Survey!$BH366)-ABS(Survey!$BI366)+ABS(Survey!$BJ366)-ABS(Survey!$BK366)-ABS(Survey!$BL366)+Survey!$BM366</f>
        <v>0</v>
      </c>
      <c r="CR366" s="30">
        <f t="shared" si="291"/>
        <v>0</v>
      </c>
      <c r="CS366" s="17">
        <f t="shared" si="292"/>
        <v>0</v>
      </c>
      <c r="CT366" s="16" t="str">
        <f t="shared" si="293"/>
        <v>Pass</v>
      </c>
      <c r="CU366" s="33" t="b">
        <f>IF(ABS(Survey!$BM366)=0,TRUE,FALSE)</f>
        <v>1</v>
      </c>
      <c r="CV366" s="32" t="b">
        <f>NOT(ISBLANK(Survey!$BN366))</f>
        <v>0</v>
      </c>
      <c r="CW366" t="str">
        <f t="shared" si="294"/>
        <v>Fail</v>
      </c>
      <c r="CX366" s="25">
        <f>Survey!$BA366</f>
        <v>0</v>
      </c>
      <c r="CY366" s="25" cm="1">
        <f t="array" ref="CY366">SUM(SUMIF(Survey!BP366:BW366,{"&gt;0","&lt;0"})*{1,-1})-SUM(SUMIF(Survey!BY366:CF366,{"&gt;0","&lt;0"})*{1,-1})</f>
        <v>0</v>
      </c>
      <c r="CZ366" s="30" t="str">
        <f t="shared" si="295"/>
        <v>No holdings</v>
      </c>
      <c r="DA366">
        <f t="shared" si="296"/>
        <v>0</v>
      </c>
      <c r="DB366" s="16" t="str">
        <f t="shared" si="297"/>
        <v>Fail</v>
      </c>
      <c r="DC366" s="31">
        <f>Survey!$BA366</f>
        <v>0</v>
      </c>
      <c r="DD366" s="31" cm="1">
        <f t="array" ref="DD366">SUM(SUMIF(Survey!CH366:DA366,{"&gt;0","&lt;0"})*{1,-1})-SUM(SUMIF(Survey!DC366:DV366,{"&gt;0","&lt;0"})*{1,-1})</f>
        <v>0</v>
      </c>
      <c r="DE366" s="30" t="str">
        <f t="shared" si="298"/>
        <v>No holdings</v>
      </c>
      <c r="DF366" s="17">
        <f t="shared" si="299"/>
        <v>0</v>
      </c>
      <c r="DG366" s="16" t="str">
        <f t="shared" si="300"/>
        <v>Pass</v>
      </c>
      <c r="DH366" s="33" t="b">
        <f>IF(ABS(Survey!$DA366)=0,TRUE,FALSE)</f>
        <v>1</v>
      </c>
      <c r="DI366" s="32" t="b">
        <f>NOT(ISBLANK(Survey!$DB366))</f>
        <v>0</v>
      </c>
      <c r="DJ366" s="16" t="str">
        <f t="shared" si="301"/>
        <v>Pass</v>
      </c>
      <c r="DK366" s="33" t="b">
        <f>IF(ABS(Survey!$DV366)=0,TRUE,FALSE)</f>
        <v>1</v>
      </c>
      <c r="DL366" s="32" t="b">
        <f>NOT(ISBLANK(Survey!$DW366))</f>
        <v>0</v>
      </c>
      <c r="DM366" t="str">
        <f t="shared" si="302"/>
        <v>Pass</v>
      </c>
      <c r="DN366" s="25" cm="1">
        <f t="array" ref="DN366">SUM(SUMIF(Survey!CW366,{"&gt;0","&lt;0"})*{1,-1})+SUM(SUMIF(Survey!DR366,{"&gt;0","&lt;0"})*{1,-1})</f>
        <v>0</v>
      </c>
      <c r="DO366" s="25">
        <f>SUM(SUMIF(Survey!DY366:EE366,{"&gt;0","&lt;0"})*{1,-1})+SUM(SUMIF(Survey!EG366:EM366,{"&gt;0","&lt;0"})*{1,-1})</f>
        <v>0</v>
      </c>
      <c r="DP366">
        <f t="shared" si="303"/>
        <v>0</v>
      </c>
      <c r="DQ366">
        <f t="shared" si="304"/>
        <v>0</v>
      </c>
      <c r="DR366" s="16" t="str">
        <f t="shared" si="305"/>
        <v>Pass</v>
      </c>
      <c r="DS366" s="33" t="b">
        <f>IF(ABS(Survey!$EE366)=0,TRUE,FALSE)</f>
        <v>1</v>
      </c>
      <c r="DT366" s="32" t="b">
        <f>NOT(ISBLANK(Survey!EF366))</f>
        <v>0</v>
      </c>
      <c r="DU366" s="16" t="str">
        <f t="shared" si="306"/>
        <v>Pass</v>
      </c>
      <c r="DV366" s="33" t="b">
        <f>IF(ABS(Survey!$EM366)=0,TRUE,FALSE)</f>
        <v>1</v>
      </c>
      <c r="DW366" s="32" t="b">
        <f>NOT(ISBLANK(Survey!$EN366))</f>
        <v>0</v>
      </c>
      <c r="DX366" s="16" t="str">
        <f t="shared" si="307"/>
        <v>Fail</v>
      </c>
      <c r="DY366" s="31">
        <f>SUM(SUMIF(Survey!ET366:EV366,{"&gt;0","&lt;0"})*{1,-1})</f>
        <v>0</v>
      </c>
      <c r="DZ366">
        <f t="shared" si="308"/>
        <v>0</v>
      </c>
      <c r="EA366">
        <f t="shared" si="309"/>
        <v>100</v>
      </c>
      <c r="EB366" s="30" t="b">
        <f>IF(OR(Survey!$M366="ETF",Survey!$M366="ETF, alternative mutual fund",Survey!$M366="Closed-end", Survey!$M366="Split share corp"),TRUE,FALSE)</f>
        <v>0</v>
      </c>
      <c r="EC366" s="16" t="str">
        <f t="shared" si="310"/>
        <v>Fail</v>
      </c>
      <c r="ED366" s="31">
        <f>SUM(SUMIF(Survey!EX366:FD366,{"&gt;0","&lt;0"})*{1,-1})</f>
        <v>0</v>
      </c>
      <c r="EE366">
        <f t="shared" si="311"/>
        <v>0</v>
      </c>
      <c r="EF366" s="17">
        <f t="shared" si="312"/>
        <v>100</v>
      </c>
      <c r="EG366" s="16" t="str">
        <f t="shared" si="313"/>
        <v>Fail</v>
      </c>
      <c r="EH366" s="31">
        <f>SUM(SUMIF(Survey!FF366:FL366,{"&gt;0","&lt;0"})*{1,-1})</f>
        <v>0</v>
      </c>
      <c r="EI366">
        <f t="shared" si="314"/>
        <v>0</v>
      </c>
      <c r="EJ366" s="17">
        <f t="shared" si="315"/>
        <v>100</v>
      </c>
    </row>
    <row r="367" spans="1:140">
      <c r="A367">
        <v>367</v>
      </c>
      <c r="B367" t="str">
        <f t="shared" si="263"/>
        <v>Pass</v>
      </c>
      <c r="C367" t="str">
        <f>IF(COUNTBLANK(Survey!B367:FM367)=$C$2, "Pass", "Fail")</f>
        <v>Pass</v>
      </c>
      <c r="D367" s="16" t="str">
        <f t="shared" si="264"/>
        <v>Fail</v>
      </c>
      <c r="E367" t="str">
        <f>IF(OR(ISBLANK(Survey!AL367),COUNTIF(G367:BJ367,"Fail")),"Fail","Pass")</f>
        <v>Fail</v>
      </c>
      <c r="F367" s="265"/>
      <c r="G367" s="16" t="str">
        <f t="shared" si="265"/>
        <v>Fail</v>
      </c>
      <c r="H367" s="139">
        <f>COUNTBLANK(Survey!B367:D367)+COUNTBLANK(Survey!G367)+COUNTBLANK(Survey!I367)+COUNTBLANK(Survey!K367:M367)+COUNTBLANK(Survey!P367:Q367)+COUNTBLANK(Survey!T367:W367)+COUNTBLANK(Survey!Z367:AC367)+COUNTBLANK(Survey!AF367:AG367)+COUNTBLANK(Survey!AK367:AK367)</f>
        <v>21</v>
      </c>
      <c r="I367" t="str">
        <f t="shared" si="266"/>
        <v>Fail</v>
      </c>
      <c r="J367" t="b">
        <f>IF(Survey!E367="No",TRUE,FALSE)</f>
        <v>0</v>
      </c>
      <c r="K367" s="29" cm="1">
        <f t="array" ref="K367">IF(COUNTA(Survey!$E$4:$E$695)=1, 0, SUM(IF(COUNTIF(Survey!$E$4:$E$695, Survey!$E$4:$E$695)=1,1,0)))</f>
        <v>0</v>
      </c>
      <c r="L367" s="29">
        <f>LEN(Survey!E367)</f>
        <v>0</v>
      </c>
      <c r="M367" s="16" t="str">
        <f t="shared" si="267"/>
        <v>Fail</v>
      </c>
      <c r="N367" t="b">
        <f>IF(Survey!F367="No",TRUE,FALSE)</f>
        <v>0</v>
      </c>
      <c r="O367" t="b">
        <f>Survey!F367=Survey!E367</f>
        <v>1</v>
      </c>
      <c r="P367">
        <f>COUNTIF(Survey!$F$4:$F$695,Survey!F367)</f>
        <v>0</v>
      </c>
      <c r="Q367" s="28">
        <f>LEN(Survey!F367)</f>
        <v>0</v>
      </c>
      <c r="R367" s="16" t="str">
        <f t="shared" si="268"/>
        <v>Pass</v>
      </c>
      <c r="S367" s="29">
        <f>MOD((LEN(Survey!H367)+2),11)</f>
        <v>2</v>
      </c>
      <c r="T367">
        <f>COUNTIF(Survey!$H$4:$H$695,Survey!H367)</f>
        <v>0</v>
      </c>
      <c r="U367" s="28" t="str">
        <f>IF(Survey!$L367="Prospectus fund", "Yes", "No")</f>
        <v>No</v>
      </c>
      <c r="V367" s="16" t="str">
        <f t="shared" si="269"/>
        <v>Pass</v>
      </c>
      <c r="W367" s="29">
        <f>MOD((LEN(Survey!J367)+2),11)</f>
        <v>2</v>
      </c>
      <c r="X367">
        <f>COUNTIF(Survey!$J$4:$J$695,Survey!J367)</f>
        <v>0</v>
      </c>
      <c r="Y367" s="30" t="b">
        <f>IF(OR(Survey!$M367="ETF",Survey!$M367="ETF, alternative mutual fund",Survey!$M367="Closed-end", Survey!$M367="Split share corp", Survey!$I367="Yes"),TRUE,FALSE)</f>
        <v>0</v>
      </c>
      <c r="Z367" s="16" t="str">
        <f>IFERROR(IF(AND(OR(AC367=AD367,AD367 = "Either"),NOT(ISBLANK(Survey!K367))),"Pass","Fail"),"Pass")</f>
        <v>Fail</v>
      </c>
      <c r="AA367" s="31" cm="1">
        <f t="array" ref="AA367">SUM(SUMIF(Survey!CH367:DA367,{"&gt;0","&lt;0"})*{1,-1})</f>
        <v>0</v>
      </c>
      <c r="AB367" s="33" cm="1">
        <f t="array" ref="AB367">SUM(SUMIF(Survey!CK367,{"&gt;0","&lt;0"})*{1,-1})+SUM(SUMIF(Survey!CU367,{"&gt;0","&lt;0"})*{1,-1})</f>
        <v>0</v>
      </c>
      <c r="AC367" s="33">
        <f>Survey!K367</f>
        <v>0</v>
      </c>
      <c r="AD367" s="32" t="str">
        <f t="shared" si="270"/>
        <v>Either</v>
      </c>
      <c r="AE367" s="16" t="str">
        <f t="shared" si="271"/>
        <v>Fail</v>
      </c>
      <c r="AF367" s="58" cm="1">
        <f t="array" ref="AF367">SUM(SUMIF(Survey!CH367:DA367,{"&gt;0","&lt;0"})*{1,-1})+SUM(SUMIF(Survey!DC367:DV367,{"&gt;0","&lt;0"})*{1,-1})</f>
        <v>0</v>
      </c>
      <c r="AG367" s="58">
        <f>IFERROR(AF367/(Survey!$BA367),0)</f>
        <v>0</v>
      </c>
      <c r="AH367" s="104" t="b">
        <f>IF(OR(Survey!$M367="Alternative strategy or hedge",Survey!$M367="Private asset",Survey!$L367="Prospectus fund"),TRUE,FALSE)</f>
        <v>0</v>
      </c>
      <c r="AI367" s="104" t="b">
        <f>NOT(ISBLANK(Survey!$M367))</f>
        <v>0</v>
      </c>
      <c r="AJ367" s="16" t="str">
        <f t="shared" si="272"/>
        <v>Fail</v>
      </c>
      <c r="AK367" t="b">
        <f>IF(Survey!W367="No",TRUE,FALSE)</f>
        <v>0</v>
      </c>
      <c r="AL367" s="119">
        <f>MOD((LEN(Survey!W367)+2),22)</f>
        <v>2</v>
      </c>
      <c r="AM367" t="str">
        <f t="shared" si="273"/>
        <v>Pass</v>
      </c>
      <c r="AN367" s="33" t="b">
        <f>NOT(ISNUMBER(SEARCH("Other",Survey!$Q367)))</f>
        <v>1</v>
      </c>
      <c r="AO367" s="32" t="b">
        <f>NOT(ISBLANK(Survey!$R367))</f>
        <v>0</v>
      </c>
      <c r="AP367" s="16" t="str">
        <f t="shared" si="274"/>
        <v>Pass</v>
      </c>
      <c r="AQ367" s="114">
        <f>COUNTBLANK(Survey!$X367)</f>
        <v>1</v>
      </c>
      <c r="AR367" s="58">
        <f>IF(AND(Survey!L367&lt;&gt;"Exempt fund",OR(Survey!$M367="ETF",Survey!$M367="ETF, alternative mutual fund",Survey!$M367="Mutual fund",Survey!$M367="Alternative mutual fund",Survey!$M367="Money market")),1,0)</f>
        <v>0</v>
      </c>
      <c r="AS367" s="16" t="str">
        <f t="shared" si="275"/>
        <v>Pass</v>
      </c>
      <c r="AT367" s="33" t="b">
        <f>NOT(ISNUMBER(SEARCH("Yes",Survey!$AC367)))</f>
        <v>1</v>
      </c>
      <c r="AU367" s="32" t="b">
        <f>IF(COUNTBLANK(Survey!$AD367:$AE367)=0,TRUE, FALSE)</f>
        <v>0</v>
      </c>
      <c r="AV367" s="16" t="str">
        <f t="shared" si="276"/>
        <v>Pass</v>
      </c>
      <c r="AW367" s="33" t="b">
        <f>NOT(ISNUMBER(SEARCH("Yes",Survey!$AF367)))</f>
        <v>1</v>
      </c>
      <c r="AX367" s="32" t="b">
        <f>NOT(ISBLANK(Survey!$AH367))</f>
        <v>0</v>
      </c>
      <c r="AY367" s="16" t="str">
        <f t="shared" si="277"/>
        <v>Pass</v>
      </c>
      <c r="AZ367" s="33" t="b">
        <f>NOT(OR(ISNUMBER(SEARCH("Other",Survey!$AH367)),ISNUMBER(SEARCH("Multiple",Survey!$AH367))))</f>
        <v>1</v>
      </c>
      <c r="BA367" s="32" t="b">
        <f>NOT(ISBLANK(Survey!$AI367))</f>
        <v>0</v>
      </c>
      <c r="BB367" s="16" t="str">
        <f t="shared" si="278"/>
        <v>Fail</v>
      </c>
      <c r="BC367" s="114">
        <f>IF(ABS(Survey!$BA367)&gt;0, 1,0)</f>
        <v>0</v>
      </c>
      <c r="BD367" s="114">
        <f>IF(COUNTBLANK(Survey!$AL367)=0,1,0)</f>
        <v>0</v>
      </c>
      <c r="BE367" s="16" t="str">
        <f t="shared" si="279"/>
        <v>Pass</v>
      </c>
      <c r="BF367" s="114">
        <f>IF(ISBLANK(Survey!$AL367),0,1)</f>
        <v>0</v>
      </c>
      <c r="BG367" s="133">
        <f>COUNTBLANK(Survey!$AM367)</f>
        <v>1</v>
      </c>
      <c r="BH367" s="16" t="str">
        <f t="shared" si="280"/>
        <v>Pass</v>
      </c>
      <c r="BI367" s="114">
        <f>IF(OR(Survey!$AM367="Closed",ISBLANK(Survey!$AM367)),0,1)</f>
        <v>0</v>
      </c>
      <c r="BJ367" s="133">
        <f>IF(ISBLANK(Survey!$AN367),1,0)</f>
        <v>1</v>
      </c>
      <c r="BK367" s="118" t="str">
        <f t="shared" si="281"/>
        <v>Pass</v>
      </c>
      <c r="BL367" s="31" cm="1">
        <f t="array" ref="BL367">SUM(SUMIF(Survey!AO367:AP367,{"&gt;0","&lt;0"})*{1,-1})</f>
        <v>0</v>
      </c>
      <c r="BM367">
        <f t="shared" si="282"/>
        <v>0</v>
      </c>
      <c r="BN367">
        <f t="shared" si="283"/>
        <v>100</v>
      </c>
      <c r="BO367" s="118" t="str">
        <f t="shared" si="284"/>
        <v>Pass</v>
      </c>
      <c r="BP367">
        <f>IF(Survey!AQ367="No",0,1)</f>
        <v>1</v>
      </c>
      <c r="BQ367" s="207">
        <f>MOD((LEN(Survey!AQ367)+2),22)</f>
        <v>2</v>
      </c>
      <c r="BR367">
        <f>IF(Survey!AR367="No",0,1)</f>
        <v>1</v>
      </c>
      <c r="BS367" s="207">
        <f>MOD((LEN(Survey!AR367)+2),22)</f>
        <v>2</v>
      </c>
      <c r="BT367" s="114">
        <f>COUNTBLANK(Survey!$AQ367:$AS367)+COUNTBLANK(Survey!$AU367)</f>
        <v>4</v>
      </c>
      <c r="BU367" s="114">
        <f>IF(Survey!$I367="Yes",1,0)</f>
        <v>0</v>
      </c>
      <c r="BV367" s="114">
        <f>IF(OR(Survey!$M367="Mutual fund",Survey!$M367="Alternative mutual fund",Survey!$M367="Money market"),1,0)</f>
        <v>0</v>
      </c>
      <c r="BW367" s="119">
        <f>IF(OR(Survey!$M367="ETF",Survey!$M367="ETF, alternative mutual fund"),1,0)</f>
        <v>0</v>
      </c>
      <c r="BX367" s="16" t="str">
        <f t="shared" si="285"/>
        <v>Pass</v>
      </c>
      <c r="BY367" s="33">
        <f>IF(ISNUMBER(SEARCH("Other",Survey!$AS367)), 1, 0)</f>
        <v>0</v>
      </c>
      <c r="BZ367" s="58" t="b">
        <f>NOT(ISBLANK(Survey!$AT367))</f>
        <v>0</v>
      </c>
      <c r="CA367" s="16" t="str">
        <f t="shared" si="286"/>
        <v>Pass</v>
      </c>
      <c r="CB367" s="114">
        <f>IF(Survey!$BB367=0, 0,1)</f>
        <v>0</v>
      </c>
      <c r="CC367" s="58">
        <f>Survey!$AV367</f>
        <v>0</v>
      </c>
      <c r="CD367" s="58">
        <f>Survey!$BC367+Survey!$BD367+ABS(Survey!$BE367)-ABS(Survey!$BF367)-ABS(Survey!$BG367)-ABS(Survey!$BL367)</f>
        <v>0</v>
      </c>
      <c r="CE367" s="138">
        <f>Survey!BB367+(ABS(Survey!$BH367)-ABS(Survey!$BI367)+ABS(Survey!$BJ367)-ABS(Survey!$BK367))*0.5</f>
        <v>0</v>
      </c>
      <c r="CF367" s="58">
        <f t="shared" si="287"/>
        <v>0</v>
      </c>
      <c r="CG367" s="58">
        <f>IF(AND($CC367&gt;$CF367-0.2,$CC367&lt;$CF367+0.2,ISBLANK(Survey!$AV367)=FALSE),0,1)</f>
        <v>1</v>
      </c>
      <c r="CH367" s="133">
        <f>IF(ISBLANK(Survey!$AW367),1,0)</f>
        <v>1</v>
      </c>
      <c r="CI367" s="16" t="str">
        <f t="shared" si="288"/>
        <v>Pass</v>
      </c>
      <c r="CJ367" s="114">
        <f>IF(Survey!$BB367=0, 0,1)</f>
        <v>0</v>
      </c>
      <c r="CK367" s="58">
        <f>IF(AND(Survey!$AX367&gt;=0,Survey!$AX367&lt;=0.2,Survey!$AX367&lt;&gt;""),0,1)</f>
        <v>1</v>
      </c>
      <c r="CL367" s="114">
        <f>IF(ISBLANK(Survey!$AY367),1,0)</f>
        <v>1</v>
      </c>
      <c r="CM367" s="16" t="str">
        <f t="shared" si="289"/>
        <v>Fail</v>
      </c>
      <c r="CN367" s="133">
        <f>Survey!$AZ367</f>
        <v>0</v>
      </c>
      <c r="CO367" s="16" t="str">
        <f t="shared" si="290"/>
        <v>Pass</v>
      </c>
      <c r="CP367" s="31">
        <f>Survey!$BA367</f>
        <v>0</v>
      </c>
      <c r="CQ367" s="138">
        <f>Survey!$BB367+Survey!$BC367+Survey!$BD367+ABS(Survey!$BE367)-ABS(Survey!$BF367)-ABS(Survey!$BG367)+ABS(Survey!$BH367)-ABS(Survey!$BI367)+ABS(Survey!$BJ367)-ABS(Survey!$BK367)-ABS(Survey!$BL367)+Survey!$BM367</f>
        <v>0</v>
      </c>
      <c r="CR367" s="30">
        <f t="shared" si="291"/>
        <v>0</v>
      </c>
      <c r="CS367" s="17">
        <f t="shared" si="292"/>
        <v>0</v>
      </c>
      <c r="CT367" s="16" t="str">
        <f t="shared" si="293"/>
        <v>Pass</v>
      </c>
      <c r="CU367" s="33" t="b">
        <f>IF(ABS(Survey!$BM367)=0,TRUE,FALSE)</f>
        <v>1</v>
      </c>
      <c r="CV367" s="32" t="b">
        <f>NOT(ISBLANK(Survey!$BN367))</f>
        <v>0</v>
      </c>
      <c r="CW367" t="str">
        <f t="shared" si="294"/>
        <v>Fail</v>
      </c>
      <c r="CX367" s="25">
        <f>Survey!$BA367</f>
        <v>0</v>
      </c>
      <c r="CY367" s="25" cm="1">
        <f t="array" ref="CY367">SUM(SUMIF(Survey!BP367:BW367,{"&gt;0","&lt;0"})*{1,-1})-SUM(SUMIF(Survey!BY367:CF367,{"&gt;0","&lt;0"})*{1,-1})</f>
        <v>0</v>
      </c>
      <c r="CZ367" s="30" t="str">
        <f t="shared" si="295"/>
        <v>No holdings</v>
      </c>
      <c r="DA367">
        <f t="shared" si="296"/>
        <v>0</v>
      </c>
      <c r="DB367" s="16" t="str">
        <f t="shared" si="297"/>
        <v>Fail</v>
      </c>
      <c r="DC367" s="31">
        <f>Survey!$BA367</f>
        <v>0</v>
      </c>
      <c r="DD367" s="31" cm="1">
        <f t="array" ref="DD367">SUM(SUMIF(Survey!CH367:DA367,{"&gt;0","&lt;0"})*{1,-1})-SUM(SUMIF(Survey!DC367:DV367,{"&gt;0","&lt;0"})*{1,-1})</f>
        <v>0</v>
      </c>
      <c r="DE367" s="30" t="str">
        <f t="shared" si="298"/>
        <v>No holdings</v>
      </c>
      <c r="DF367" s="17">
        <f t="shared" si="299"/>
        <v>0</v>
      </c>
      <c r="DG367" s="16" t="str">
        <f t="shared" si="300"/>
        <v>Pass</v>
      </c>
      <c r="DH367" s="33" t="b">
        <f>IF(ABS(Survey!$DA367)=0,TRUE,FALSE)</f>
        <v>1</v>
      </c>
      <c r="DI367" s="32" t="b">
        <f>NOT(ISBLANK(Survey!$DB367))</f>
        <v>0</v>
      </c>
      <c r="DJ367" s="16" t="str">
        <f t="shared" si="301"/>
        <v>Pass</v>
      </c>
      <c r="DK367" s="33" t="b">
        <f>IF(ABS(Survey!$DV367)=0,TRUE,FALSE)</f>
        <v>1</v>
      </c>
      <c r="DL367" s="32" t="b">
        <f>NOT(ISBLANK(Survey!$DW367))</f>
        <v>0</v>
      </c>
      <c r="DM367" t="str">
        <f t="shared" si="302"/>
        <v>Pass</v>
      </c>
      <c r="DN367" s="25" cm="1">
        <f t="array" ref="DN367">SUM(SUMIF(Survey!CW367,{"&gt;0","&lt;0"})*{1,-1})+SUM(SUMIF(Survey!DR367,{"&gt;0","&lt;0"})*{1,-1})</f>
        <v>0</v>
      </c>
      <c r="DO367" s="25">
        <f>SUM(SUMIF(Survey!DY367:EE367,{"&gt;0","&lt;0"})*{1,-1})+SUM(SUMIF(Survey!EG367:EM367,{"&gt;0","&lt;0"})*{1,-1})</f>
        <v>0</v>
      </c>
      <c r="DP367">
        <f t="shared" si="303"/>
        <v>0</v>
      </c>
      <c r="DQ367">
        <f t="shared" si="304"/>
        <v>0</v>
      </c>
      <c r="DR367" s="16" t="str">
        <f t="shared" si="305"/>
        <v>Pass</v>
      </c>
      <c r="DS367" s="33" t="b">
        <f>IF(ABS(Survey!$EE367)=0,TRUE,FALSE)</f>
        <v>1</v>
      </c>
      <c r="DT367" s="32" t="b">
        <f>NOT(ISBLANK(Survey!EF367))</f>
        <v>0</v>
      </c>
      <c r="DU367" s="16" t="str">
        <f t="shared" si="306"/>
        <v>Pass</v>
      </c>
      <c r="DV367" s="33" t="b">
        <f>IF(ABS(Survey!$EM367)=0,TRUE,FALSE)</f>
        <v>1</v>
      </c>
      <c r="DW367" s="32" t="b">
        <f>NOT(ISBLANK(Survey!$EN367))</f>
        <v>0</v>
      </c>
      <c r="DX367" s="16" t="str">
        <f t="shared" si="307"/>
        <v>Fail</v>
      </c>
      <c r="DY367" s="31">
        <f>SUM(SUMIF(Survey!ET367:EV367,{"&gt;0","&lt;0"})*{1,-1})</f>
        <v>0</v>
      </c>
      <c r="DZ367">
        <f t="shared" si="308"/>
        <v>0</v>
      </c>
      <c r="EA367">
        <f t="shared" si="309"/>
        <v>100</v>
      </c>
      <c r="EB367" s="30" t="b">
        <f>IF(OR(Survey!$M367="ETF",Survey!$M367="ETF, alternative mutual fund",Survey!$M367="Closed-end", Survey!$M367="Split share corp"),TRUE,FALSE)</f>
        <v>0</v>
      </c>
      <c r="EC367" s="16" t="str">
        <f t="shared" si="310"/>
        <v>Fail</v>
      </c>
      <c r="ED367" s="31">
        <f>SUM(SUMIF(Survey!EX367:FD367,{"&gt;0","&lt;0"})*{1,-1})</f>
        <v>0</v>
      </c>
      <c r="EE367">
        <f t="shared" si="311"/>
        <v>0</v>
      </c>
      <c r="EF367" s="17">
        <f t="shared" si="312"/>
        <v>100</v>
      </c>
      <c r="EG367" s="16" t="str">
        <f t="shared" si="313"/>
        <v>Fail</v>
      </c>
      <c r="EH367" s="31">
        <f>SUM(SUMIF(Survey!FF367:FL367,{"&gt;0","&lt;0"})*{1,-1})</f>
        <v>0</v>
      </c>
      <c r="EI367">
        <f t="shared" si="314"/>
        <v>0</v>
      </c>
      <c r="EJ367" s="17">
        <f t="shared" si="315"/>
        <v>100</v>
      </c>
    </row>
    <row r="368" spans="1:140">
      <c r="A368">
        <v>368</v>
      </c>
      <c r="B368" t="str">
        <f t="shared" si="263"/>
        <v>Pass</v>
      </c>
      <c r="C368" t="str">
        <f>IF(COUNTBLANK(Survey!B368:FM368)=$C$2, "Pass", "Fail")</f>
        <v>Pass</v>
      </c>
      <c r="D368" s="16" t="str">
        <f t="shared" si="264"/>
        <v>Fail</v>
      </c>
      <c r="E368" t="str">
        <f>IF(OR(ISBLANK(Survey!AL368),COUNTIF(G368:BJ368,"Fail")),"Fail","Pass")</f>
        <v>Fail</v>
      </c>
      <c r="F368" s="265"/>
      <c r="G368" s="16" t="str">
        <f t="shared" si="265"/>
        <v>Fail</v>
      </c>
      <c r="H368" s="139">
        <f>COUNTBLANK(Survey!B368:D368)+COUNTBLANK(Survey!G368)+COUNTBLANK(Survey!I368)+COUNTBLANK(Survey!K368:M368)+COUNTBLANK(Survey!P368:Q368)+COUNTBLANK(Survey!T368:W368)+COUNTBLANK(Survey!Z368:AC368)+COUNTBLANK(Survey!AF368:AG368)+COUNTBLANK(Survey!AK368:AK368)</f>
        <v>21</v>
      </c>
      <c r="I368" t="str">
        <f t="shared" si="266"/>
        <v>Fail</v>
      </c>
      <c r="J368" t="b">
        <f>IF(Survey!E368="No",TRUE,FALSE)</f>
        <v>0</v>
      </c>
      <c r="K368" s="29" cm="1">
        <f t="array" ref="K368">IF(COUNTA(Survey!$E$4:$E$695)=1, 0, SUM(IF(COUNTIF(Survey!$E$4:$E$695, Survey!$E$4:$E$695)=1,1,0)))</f>
        <v>0</v>
      </c>
      <c r="L368" s="29">
        <f>LEN(Survey!E368)</f>
        <v>0</v>
      </c>
      <c r="M368" s="16" t="str">
        <f t="shared" si="267"/>
        <v>Fail</v>
      </c>
      <c r="N368" t="b">
        <f>IF(Survey!F368="No",TRUE,FALSE)</f>
        <v>0</v>
      </c>
      <c r="O368" t="b">
        <f>Survey!F368=Survey!E368</f>
        <v>1</v>
      </c>
      <c r="P368">
        <f>COUNTIF(Survey!$F$4:$F$695,Survey!F368)</f>
        <v>0</v>
      </c>
      <c r="Q368" s="28">
        <f>LEN(Survey!F368)</f>
        <v>0</v>
      </c>
      <c r="R368" s="16" t="str">
        <f t="shared" si="268"/>
        <v>Pass</v>
      </c>
      <c r="S368" s="29">
        <f>MOD((LEN(Survey!H368)+2),11)</f>
        <v>2</v>
      </c>
      <c r="T368">
        <f>COUNTIF(Survey!$H$4:$H$695,Survey!H368)</f>
        <v>0</v>
      </c>
      <c r="U368" s="28" t="str">
        <f>IF(Survey!$L368="Prospectus fund", "Yes", "No")</f>
        <v>No</v>
      </c>
      <c r="V368" s="16" t="str">
        <f t="shared" si="269"/>
        <v>Pass</v>
      </c>
      <c r="W368" s="29">
        <f>MOD((LEN(Survey!J368)+2),11)</f>
        <v>2</v>
      </c>
      <c r="X368">
        <f>COUNTIF(Survey!$J$4:$J$695,Survey!J368)</f>
        <v>0</v>
      </c>
      <c r="Y368" s="30" t="b">
        <f>IF(OR(Survey!$M368="ETF",Survey!$M368="ETF, alternative mutual fund",Survey!$M368="Closed-end", Survey!$M368="Split share corp", Survey!$I368="Yes"),TRUE,FALSE)</f>
        <v>0</v>
      </c>
      <c r="Z368" s="16" t="str">
        <f>IFERROR(IF(AND(OR(AC368=AD368,AD368 = "Either"),NOT(ISBLANK(Survey!K368))),"Pass","Fail"),"Pass")</f>
        <v>Fail</v>
      </c>
      <c r="AA368" s="31" cm="1">
        <f t="array" ref="AA368">SUM(SUMIF(Survey!CH368:DA368,{"&gt;0","&lt;0"})*{1,-1})</f>
        <v>0</v>
      </c>
      <c r="AB368" s="33" cm="1">
        <f t="array" ref="AB368">SUM(SUMIF(Survey!CK368,{"&gt;0","&lt;0"})*{1,-1})+SUM(SUMIF(Survey!CU368,{"&gt;0","&lt;0"})*{1,-1})</f>
        <v>0</v>
      </c>
      <c r="AC368" s="33">
        <f>Survey!K368</f>
        <v>0</v>
      </c>
      <c r="AD368" s="32" t="str">
        <f t="shared" si="270"/>
        <v>Either</v>
      </c>
      <c r="AE368" s="16" t="str">
        <f t="shared" si="271"/>
        <v>Fail</v>
      </c>
      <c r="AF368" s="58" cm="1">
        <f t="array" ref="AF368">SUM(SUMIF(Survey!CH368:DA368,{"&gt;0","&lt;0"})*{1,-1})+SUM(SUMIF(Survey!DC368:DV368,{"&gt;0","&lt;0"})*{1,-1})</f>
        <v>0</v>
      </c>
      <c r="AG368" s="58">
        <f>IFERROR(AF368/(Survey!$BA368),0)</f>
        <v>0</v>
      </c>
      <c r="AH368" s="104" t="b">
        <f>IF(OR(Survey!$M368="Alternative strategy or hedge",Survey!$M368="Private asset",Survey!$L368="Prospectus fund"),TRUE,FALSE)</f>
        <v>0</v>
      </c>
      <c r="AI368" s="104" t="b">
        <f>NOT(ISBLANK(Survey!$M368))</f>
        <v>0</v>
      </c>
      <c r="AJ368" s="16" t="str">
        <f t="shared" si="272"/>
        <v>Fail</v>
      </c>
      <c r="AK368" t="b">
        <f>IF(Survey!W368="No",TRUE,FALSE)</f>
        <v>0</v>
      </c>
      <c r="AL368" s="119">
        <f>MOD((LEN(Survey!W368)+2),22)</f>
        <v>2</v>
      </c>
      <c r="AM368" t="str">
        <f t="shared" si="273"/>
        <v>Pass</v>
      </c>
      <c r="AN368" s="33" t="b">
        <f>NOT(ISNUMBER(SEARCH("Other",Survey!$Q368)))</f>
        <v>1</v>
      </c>
      <c r="AO368" s="32" t="b">
        <f>NOT(ISBLANK(Survey!$R368))</f>
        <v>0</v>
      </c>
      <c r="AP368" s="16" t="str">
        <f t="shared" si="274"/>
        <v>Pass</v>
      </c>
      <c r="AQ368" s="114">
        <f>COUNTBLANK(Survey!$X368)</f>
        <v>1</v>
      </c>
      <c r="AR368" s="58">
        <f>IF(AND(Survey!L368&lt;&gt;"Exempt fund",OR(Survey!$M368="ETF",Survey!$M368="ETF, alternative mutual fund",Survey!$M368="Mutual fund",Survey!$M368="Alternative mutual fund",Survey!$M368="Money market")),1,0)</f>
        <v>0</v>
      </c>
      <c r="AS368" s="16" t="str">
        <f t="shared" si="275"/>
        <v>Pass</v>
      </c>
      <c r="AT368" s="33" t="b">
        <f>NOT(ISNUMBER(SEARCH("Yes",Survey!$AC368)))</f>
        <v>1</v>
      </c>
      <c r="AU368" s="32" t="b">
        <f>IF(COUNTBLANK(Survey!$AD368:$AE368)=0,TRUE, FALSE)</f>
        <v>0</v>
      </c>
      <c r="AV368" s="16" t="str">
        <f t="shared" si="276"/>
        <v>Pass</v>
      </c>
      <c r="AW368" s="33" t="b">
        <f>NOT(ISNUMBER(SEARCH("Yes",Survey!$AF368)))</f>
        <v>1</v>
      </c>
      <c r="AX368" s="32" t="b">
        <f>NOT(ISBLANK(Survey!$AH368))</f>
        <v>0</v>
      </c>
      <c r="AY368" s="16" t="str">
        <f t="shared" si="277"/>
        <v>Pass</v>
      </c>
      <c r="AZ368" s="33" t="b">
        <f>NOT(OR(ISNUMBER(SEARCH("Other",Survey!$AH368)),ISNUMBER(SEARCH("Multiple",Survey!$AH368))))</f>
        <v>1</v>
      </c>
      <c r="BA368" s="32" t="b">
        <f>NOT(ISBLANK(Survey!$AI368))</f>
        <v>0</v>
      </c>
      <c r="BB368" s="16" t="str">
        <f t="shared" si="278"/>
        <v>Fail</v>
      </c>
      <c r="BC368" s="114">
        <f>IF(ABS(Survey!$BA368)&gt;0, 1,0)</f>
        <v>0</v>
      </c>
      <c r="BD368" s="114">
        <f>IF(COUNTBLANK(Survey!$AL368)=0,1,0)</f>
        <v>0</v>
      </c>
      <c r="BE368" s="16" t="str">
        <f t="shared" si="279"/>
        <v>Pass</v>
      </c>
      <c r="BF368" s="114">
        <f>IF(ISBLANK(Survey!$AL368),0,1)</f>
        <v>0</v>
      </c>
      <c r="BG368" s="133">
        <f>COUNTBLANK(Survey!$AM368)</f>
        <v>1</v>
      </c>
      <c r="BH368" s="16" t="str">
        <f t="shared" si="280"/>
        <v>Pass</v>
      </c>
      <c r="BI368" s="114">
        <f>IF(OR(Survey!$AM368="Closed",ISBLANK(Survey!$AM368)),0,1)</f>
        <v>0</v>
      </c>
      <c r="BJ368" s="133">
        <f>IF(ISBLANK(Survey!$AN368),1,0)</f>
        <v>1</v>
      </c>
      <c r="BK368" s="118" t="str">
        <f t="shared" si="281"/>
        <v>Pass</v>
      </c>
      <c r="BL368" s="31" cm="1">
        <f t="array" ref="BL368">SUM(SUMIF(Survey!AO368:AP368,{"&gt;0","&lt;0"})*{1,-1})</f>
        <v>0</v>
      </c>
      <c r="BM368">
        <f t="shared" si="282"/>
        <v>0</v>
      </c>
      <c r="BN368">
        <f t="shared" si="283"/>
        <v>100</v>
      </c>
      <c r="BO368" s="118" t="str">
        <f t="shared" si="284"/>
        <v>Pass</v>
      </c>
      <c r="BP368">
        <f>IF(Survey!AQ368="No",0,1)</f>
        <v>1</v>
      </c>
      <c r="BQ368" s="207">
        <f>MOD((LEN(Survey!AQ368)+2),22)</f>
        <v>2</v>
      </c>
      <c r="BR368">
        <f>IF(Survey!AR368="No",0,1)</f>
        <v>1</v>
      </c>
      <c r="BS368" s="207">
        <f>MOD((LEN(Survey!AR368)+2),22)</f>
        <v>2</v>
      </c>
      <c r="BT368" s="114">
        <f>COUNTBLANK(Survey!$AQ368:$AS368)+COUNTBLANK(Survey!$AU368)</f>
        <v>4</v>
      </c>
      <c r="BU368" s="114">
        <f>IF(Survey!$I368="Yes",1,0)</f>
        <v>0</v>
      </c>
      <c r="BV368" s="114">
        <f>IF(OR(Survey!$M368="Mutual fund",Survey!$M368="Alternative mutual fund",Survey!$M368="Money market"),1,0)</f>
        <v>0</v>
      </c>
      <c r="BW368" s="119">
        <f>IF(OR(Survey!$M368="ETF",Survey!$M368="ETF, alternative mutual fund"),1,0)</f>
        <v>0</v>
      </c>
      <c r="BX368" s="16" t="str">
        <f t="shared" si="285"/>
        <v>Pass</v>
      </c>
      <c r="BY368" s="33">
        <f>IF(ISNUMBER(SEARCH("Other",Survey!$AS368)), 1, 0)</f>
        <v>0</v>
      </c>
      <c r="BZ368" s="58" t="b">
        <f>NOT(ISBLANK(Survey!$AT368))</f>
        <v>0</v>
      </c>
      <c r="CA368" s="16" t="str">
        <f t="shared" si="286"/>
        <v>Pass</v>
      </c>
      <c r="CB368" s="114">
        <f>IF(Survey!$BB368=0, 0,1)</f>
        <v>0</v>
      </c>
      <c r="CC368" s="58">
        <f>Survey!$AV368</f>
        <v>0</v>
      </c>
      <c r="CD368" s="58">
        <f>Survey!$BC368+Survey!$BD368+ABS(Survey!$BE368)-ABS(Survey!$BF368)-ABS(Survey!$BG368)-ABS(Survey!$BL368)</f>
        <v>0</v>
      </c>
      <c r="CE368" s="138">
        <f>Survey!BB368+(ABS(Survey!$BH368)-ABS(Survey!$BI368)+ABS(Survey!$BJ368)-ABS(Survey!$BK368))*0.5</f>
        <v>0</v>
      </c>
      <c r="CF368" s="58">
        <f t="shared" si="287"/>
        <v>0</v>
      </c>
      <c r="CG368" s="58">
        <f>IF(AND($CC368&gt;$CF368-0.2,$CC368&lt;$CF368+0.2,ISBLANK(Survey!$AV368)=FALSE),0,1)</f>
        <v>1</v>
      </c>
      <c r="CH368" s="133">
        <f>IF(ISBLANK(Survey!$AW368),1,0)</f>
        <v>1</v>
      </c>
      <c r="CI368" s="16" t="str">
        <f t="shared" si="288"/>
        <v>Pass</v>
      </c>
      <c r="CJ368" s="114">
        <f>IF(Survey!$BB368=0, 0,1)</f>
        <v>0</v>
      </c>
      <c r="CK368" s="58">
        <f>IF(AND(Survey!$AX368&gt;=0,Survey!$AX368&lt;=0.2,Survey!$AX368&lt;&gt;""),0,1)</f>
        <v>1</v>
      </c>
      <c r="CL368" s="114">
        <f>IF(ISBLANK(Survey!$AY368),1,0)</f>
        <v>1</v>
      </c>
      <c r="CM368" s="16" t="str">
        <f t="shared" si="289"/>
        <v>Fail</v>
      </c>
      <c r="CN368" s="133">
        <f>Survey!$AZ368</f>
        <v>0</v>
      </c>
      <c r="CO368" s="16" t="str">
        <f t="shared" si="290"/>
        <v>Pass</v>
      </c>
      <c r="CP368" s="31">
        <f>Survey!$BA368</f>
        <v>0</v>
      </c>
      <c r="CQ368" s="138">
        <f>Survey!$BB368+Survey!$BC368+Survey!$BD368+ABS(Survey!$BE368)-ABS(Survey!$BF368)-ABS(Survey!$BG368)+ABS(Survey!$BH368)-ABS(Survey!$BI368)+ABS(Survey!$BJ368)-ABS(Survey!$BK368)-ABS(Survey!$BL368)+Survey!$BM368</f>
        <v>0</v>
      </c>
      <c r="CR368" s="30">
        <f t="shared" si="291"/>
        <v>0</v>
      </c>
      <c r="CS368" s="17">
        <f t="shared" si="292"/>
        <v>0</v>
      </c>
      <c r="CT368" s="16" t="str">
        <f t="shared" si="293"/>
        <v>Pass</v>
      </c>
      <c r="CU368" s="33" t="b">
        <f>IF(ABS(Survey!$BM368)=0,TRUE,FALSE)</f>
        <v>1</v>
      </c>
      <c r="CV368" s="32" t="b">
        <f>NOT(ISBLANK(Survey!$BN368))</f>
        <v>0</v>
      </c>
      <c r="CW368" t="str">
        <f t="shared" si="294"/>
        <v>Fail</v>
      </c>
      <c r="CX368" s="25">
        <f>Survey!$BA368</f>
        <v>0</v>
      </c>
      <c r="CY368" s="25" cm="1">
        <f t="array" ref="CY368">SUM(SUMIF(Survey!BP368:BW368,{"&gt;0","&lt;0"})*{1,-1})-SUM(SUMIF(Survey!BY368:CF368,{"&gt;0","&lt;0"})*{1,-1})</f>
        <v>0</v>
      </c>
      <c r="CZ368" s="30" t="str">
        <f t="shared" si="295"/>
        <v>No holdings</v>
      </c>
      <c r="DA368">
        <f t="shared" si="296"/>
        <v>0</v>
      </c>
      <c r="DB368" s="16" t="str">
        <f t="shared" si="297"/>
        <v>Fail</v>
      </c>
      <c r="DC368" s="31">
        <f>Survey!$BA368</f>
        <v>0</v>
      </c>
      <c r="DD368" s="31" cm="1">
        <f t="array" ref="DD368">SUM(SUMIF(Survey!CH368:DA368,{"&gt;0","&lt;0"})*{1,-1})-SUM(SUMIF(Survey!DC368:DV368,{"&gt;0","&lt;0"})*{1,-1})</f>
        <v>0</v>
      </c>
      <c r="DE368" s="30" t="str">
        <f t="shared" si="298"/>
        <v>No holdings</v>
      </c>
      <c r="DF368" s="17">
        <f t="shared" si="299"/>
        <v>0</v>
      </c>
      <c r="DG368" s="16" t="str">
        <f t="shared" si="300"/>
        <v>Pass</v>
      </c>
      <c r="DH368" s="33" t="b">
        <f>IF(ABS(Survey!$DA368)=0,TRUE,FALSE)</f>
        <v>1</v>
      </c>
      <c r="DI368" s="32" t="b">
        <f>NOT(ISBLANK(Survey!$DB368))</f>
        <v>0</v>
      </c>
      <c r="DJ368" s="16" t="str">
        <f t="shared" si="301"/>
        <v>Pass</v>
      </c>
      <c r="DK368" s="33" t="b">
        <f>IF(ABS(Survey!$DV368)=0,TRUE,FALSE)</f>
        <v>1</v>
      </c>
      <c r="DL368" s="32" t="b">
        <f>NOT(ISBLANK(Survey!$DW368))</f>
        <v>0</v>
      </c>
      <c r="DM368" t="str">
        <f t="shared" si="302"/>
        <v>Pass</v>
      </c>
      <c r="DN368" s="25" cm="1">
        <f t="array" ref="DN368">SUM(SUMIF(Survey!CW368,{"&gt;0","&lt;0"})*{1,-1})+SUM(SUMIF(Survey!DR368,{"&gt;0","&lt;0"})*{1,-1})</f>
        <v>0</v>
      </c>
      <c r="DO368" s="25">
        <f>SUM(SUMIF(Survey!DY368:EE368,{"&gt;0","&lt;0"})*{1,-1})+SUM(SUMIF(Survey!EG368:EM368,{"&gt;0","&lt;0"})*{1,-1})</f>
        <v>0</v>
      </c>
      <c r="DP368">
        <f t="shared" si="303"/>
        <v>0</v>
      </c>
      <c r="DQ368">
        <f t="shared" si="304"/>
        <v>0</v>
      </c>
      <c r="DR368" s="16" t="str">
        <f t="shared" si="305"/>
        <v>Pass</v>
      </c>
      <c r="DS368" s="33" t="b">
        <f>IF(ABS(Survey!$EE368)=0,TRUE,FALSE)</f>
        <v>1</v>
      </c>
      <c r="DT368" s="32" t="b">
        <f>NOT(ISBLANK(Survey!EF368))</f>
        <v>0</v>
      </c>
      <c r="DU368" s="16" t="str">
        <f t="shared" si="306"/>
        <v>Pass</v>
      </c>
      <c r="DV368" s="33" t="b">
        <f>IF(ABS(Survey!$EM368)=0,TRUE,FALSE)</f>
        <v>1</v>
      </c>
      <c r="DW368" s="32" t="b">
        <f>NOT(ISBLANK(Survey!$EN368))</f>
        <v>0</v>
      </c>
      <c r="DX368" s="16" t="str">
        <f t="shared" si="307"/>
        <v>Fail</v>
      </c>
      <c r="DY368" s="31">
        <f>SUM(SUMIF(Survey!ET368:EV368,{"&gt;0","&lt;0"})*{1,-1})</f>
        <v>0</v>
      </c>
      <c r="DZ368">
        <f t="shared" si="308"/>
        <v>0</v>
      </c>
      <c r="EA368">
        <f t="shared" si="309"/>
        <v>100</v>
      </c>
      <c r="EB368" s="30" t="b">
        <f>IF(OR(Survey!$M368="ETF",Survey!$M368="ETF, alternative mutual fund",Survey!$M368="Closed-end", Survey!$M368="Split share corp"),TRUE,FALSE)</f>
        <v>0</v>
      </c>
      <c r="EC368" s="16" t="str">
        <f t="shared" si="310"/>
        <v>Fail</v>
      </c>
      <c r="ED368" s="31">
        <f>SUM(SUMIF(Survey!EX368:FD368,{"&gt;0","&lt;0"})*{1,-1})</f>
        <v>0</v>
      </c>
      <c r="EE368">
        <f t="shared" si="311"/>
        <v>0</v>
      </c>
      <c r="EF368" s="17">
        <f t="shared" si="312"/>
        <v>100</v>
      </c>
      <c r="EG368" s="16" t="str">
        <f t="shared" si="313"/>
        <v>Fail</v>
      </c>
      <c r="EH368" s="31">
        <f>SUM(SUMIF(Survey!FF368:FL368,{"&gt;0","&lt;0"})*{1,-1})</f>
        <v>0</v>
      </c>
      <c r="EI368">
        <f t="shared" si="314"/>
        <v>0</v>
      </c>
      <c r="EJ368" s="17">
        <f t="shared" si="315"/>
        <v>100</v>
      </c>
    </row>
    <row r="369" spans="1:140">
      <c r="A369">
        <v>369</v>
      </c>
      <c r="B369" t="str">
        <f t="shared" si="263"/>
        <v>Pass</v>
      </c>
      <c r="C369" t="str">
        <f>IF(COUNTBLANK(Survey!B369:FM369)=$C$2, "Pass", "Fail")</f>
        <v>Pass</v>
      </c>
      <c r="D369" s="16" t="str">
        <f t="shared" si="264"/>
        <v>Fail</v>
      </c>
      <c r="E369" t="str">
        <f>IF(OR(ISBLANK(Survey!AL369),COUNTIF(G369:BJ369,"Fail")),"Fail","Pass")</f>
        <v>Fail</v>
      </c>
      <c r="F369" s="265"/>
      <c r="G369" s="16" t="str">
        <f t="shared" si="265"/>
        <v>Fail</v>
      </c>
      <c r="H369" s="139">
        <f>COUNTBLANK(Survey!B369:D369)+COUNTBLANK(Survey!G369)+COUNTBLANK(Survey!I369)+COUNTBLANK(Survey!K369:M369)+COUNTBLANK(Survey!P369:Q369)+COUNTBLANK(Survey!T369:W369)+COUNTBLANK(Survey!Z369:AC369)+COUNTBLANK(Survey!AF369:AG369)+COUNTBLANK(Survey!AK369:AK369)</f>
        <v>21</v>
      </c>
      <c r="I369" t="str">
        <f t="shared" si="266"/>
        <v>Fail</v>
      </c>
      <c r="J369" t="b">
        <f>IF(Survey!E369="No",TRUE,FALSE)</f>
        <v>0</v>
      </c>
      <c r="K369" s="29" cm="1">
        <f t="array" ref="K369">IF(COUNTA(Survey!$E$4:$E$695)=1, 0, SUM(IF(COUNTIF(Survey!$E$4:$E$695, Survey!$E$4:$E$695)=1,1,0)))</f>
        <v>0</v>
      </c>
      <c r="L369" s="29">
        <f>LEN(Survey!E369)</f>
        <v>0</v>
      </c>
      <c r="M369" s="16" t="str">
        <f t="shared" si="267"/>
        <v>Fail</v>
      </c>
      <c r="N369" t="b">
        <f>IF(Survey!F369="No",TRUE,FALSE)</f>
        <v>0</v>
      </c>
      <c r="O369" t="b">
        <f>Survey!F369=Survey!E369</f>
        <v>1</v>
      </c>
      <c r="P369">
        <f>COUNTIF(Survey!$F$4:$F$695,Survey!F369)</f>
        <v>0</v>
      </c>
      <c r="Q369" s="28">
        <f>LEN(Survey!F369)</f>
        <v>0</v>
      </c>
      <c r="R369" s="16" t="str">
        <f t="shared" si="268"/>
        <v>Pass</v>
      </c>
      <c r="S369" s="29">
        <f>MOD((LEN(Survey!H369)+2),11)</f>
        <v>2</v>
      </c>
      <c r="T369">
        <f>COUNTIF(Survey!$H$4:$H$695,Survey!H369)</f>
        <v>0</v>
      </c>
      <c r="U369" s="28" t="str">
        <f>IF(Survey!$L369="Prospectus fund", "Yes", "No")</f>
        <v>No</v>
      </c>
      <c r="V369" s="16" t="str">
        <f t="shared" si="269"/>
        <v>Pass</v>
      </c>
      <c r="W369" s="29">
        <f>MOD((LEN(Survey!J369)+2),11)</f>
        <v>2</v>
      </c>
      <c r="X369">
        <f>COUNTIF(Survey!$J$4:$J$695,Survey!J369)</f>
        <v>0</v>
      </c>
      <c r="Y369" s="30" t="b">
        <f>IF(OR(Survey!$M369="ETF",Survey!$M369="ETF, alternative mutual fund",Survey!$M369="Closed-end", Survey!$M369="Split share corp", Survey!$I369="Yes"),TRUE,FALSE)</f>
        <v>0</v>
      </c>
      <c r="Z369" s="16" t="str">
        <f>IFERROR(IF(AND(OR(AC369=AD369,AD369 = "Either"),NOT(ISBLANK(Survey!K369))),"Pass","Fail"),"Pass")</f>
        <v>Fail</v>
      </c>
      <c r="AA369" s="31" cm="1">
        <f t="array" ref="AA369">SUM(SUMIF(Survey!CH369:DA369,{"&gt;0","&lt;0"})*{1,-1})</f>
        <v>0</v>
      </c>
      <c r="AB369" s="33" cm="1">
        <f t="array" ref="AB369">SUM(SUMIF(Survey!CK369,{"&gt;0","&lt;0"})*{1,-1})+SUM(SUMIF(Survey!CU369,{"&gt;0","&lt;0"})*{1,-1})</f>
        <v>0</v>
      </c>
      <c r="AC369" s="33">
        <f>Survey!K369</f>
        <v>0</v>
      </c>
      <c r="AD369" s="32" t="str">
        <f t="shared" si="270"/>
        <v>Either</v>
      </c>
      <c r="AE369" s="16" t="str">
        <f t="shared" si="271"/>
        <v>Fail</v>
      </c>
      <c r="AF369" s="58" cm="1">
        <f t="array" ref="AF369">SUM(SUMIF(Survey!CH369:DA369,{"&gt;0","&lt;0"})*{1,-1})+SUM(SUMIF(Survey!DC369:DV369,{"&gt;0","&lt;0"})*{1,-1})</f>
        <v>0</v>
      </c>
      <c r="AG369" s="58">
        <f>IFERROR(AF369/(Survey!$BA369),0)</f>
        <v>0</v>
      </c>
      <c r="AH369" s="104" t="b">
        <f>IF(OR(Survey!$M369="Alternative strategy or hedge",Survey!$M369="Private asset",Survey!$L369="Prospectus fund"),TRUE,FALSE)</f>
        <v>0</v>
      </c>
      <c r="AI369" s="104" t="b">
        <f>NOT(ISBLANK(Survey!$M369))</f>
        <v>0</v>
      </c>
      <c r="AJ369" s="16" t="str">
        <f t="shared" si="272"/>
        <v>Fail</v>
      </c>
      <c r="AK369" t="b">
        <f>IF(Survey!W369="No",TRUE,FALSE)</f>
        <v>0</v>
      </c>
      <c r="AL369" s="119">
        <f>MOD((LEN(Survey!W369)+2),22)</f>
        <v>2</v>
      </c>
      <c r="AM369" t="str">
        <f t="shared" si="273"/>
        <v>Pass</v>
      </c>
      <c r="AN369" s="33" t="b">
        <f>NOT(ISNUMBER(SEARCH("Other",Survey!$Q369)))</f>
        <v>1</v>
      </c>
      <c r="AO369" s="32" t="b">
        <f>NOT(ISBLANK(Survey!$R369))</f>
        <v>0</v>
      </c>
      <c r="AP369" s="16" t="str">
        <f t="shared" si="274"/>
        <v>Pass</v>
      </c>
      <c r="AQ369" s="114">
        <f>COUNTBLANK(Survey!$X369)</f>
        <v>1</v>
      </c>
      <c r="AR369" s="58">
        <f>IF(AND(Survey!L369&lt;&gt;"Exempt fund",OR(Survey!$M369="ETF",Survey!$M369="ETF, alternative mutual fund",Survey!$M369="Mutual fund",Survey!$M369="Alternative mutual fund",Survey!$M369="Money market")),1,0)</f>
        <v>0</v>
      </c>
      <c r="AS369" s="16" t="str">
        <f t="shared" si="275"/>
        <v>Pass</v>
      </c>
      <c r="AT369" s="33" t="b">
        <f>NOT(ISNUMBER(SEARCH("Yes",Survey!$AC369)))</f>
        <v>1</v>
      </c>
      <c r="AU369" s="32" t="b">
        <f>IF(COUNTBLANK(Survey!$AD369:$AE369)=0,TRUE, FALSE)</f>
        <v>0</v>
      </c>
      <c r="AV369" s="16" t="str">
        <f t="shared" si="276"/>
        <v>Pass</v>
      </c>
      <c r="AW369" s="33" t="b">
        <f>NOT(ISNUMBER(SEARCH("Yes",Survey!$AF369)))</f>
        <v>1</v>
      </c>
      <c r="AX369" s="32" t="b">
        <f>NOT(ISBLANK(Survey!$AH369))</f>
        <v>0</v>
      </c>
      <c r="AY369" s="16" t="str">
        <f t="shared" si="277"/>
        <v>Pass</v>
      </c>
      <c r="AZ369" s="33" t="b">
        <f>NOT(OR(ISNUMBER(SEARCH("Other",Survey!$AH369)),ISNUMBER(SEARCH("Multiple",Survey!$AH369))))</f>
        <v>1</v>
      </c>
      <c r="BA369" s="32" t="b">
        <f>NOT(ISBLANK(Survey!$AI369))</f>
        <v>0</v>
      </c>
      <c r="BB369" s="16" t="str">
        <f t="shared" si="278"/>
        <v>Fail</v>
      </c>
      <c r="BC369" s="114">
        <f>IF(ABS(Survey!$BA369)&gt;0, 1,0)</f>
        <v>0</v>
      </c>
      <c r="BD369" s="114">
        <f>IF(COUNTBLANK(Survey!$AL369)=0,1,0)</f>
        <v>0</v>
      </c>
      <c r="BE369" s="16" t="str">
        <f t="shared" si="279"/>
        <v>Pass</v>
      </c>
      <c r="BF369" s="114">
        <f>IF(ISBLANK(Survey!$AL369),0,1)</f>
        <v>0</v>
      </c>
      <c r="BG369" s="133">
        <f>COUNTBLANK(Survey!$AM369)</f>
        <v>1</v>
      </c>
      <c r="BH369" s="16" t="str">
        <f t="shared" si="280"/>
        <v>Pass</v>
      </c>
      <c r="BI369" s="114">
        <f>IF(OR(Survey!$AM369="Closed",ISBLANK(Survey!$AM369)),0,1)</f>
        <v>0</v>
      </c>
      <c r="BJ369" s="133">
        <f>IF(ISBLANK(Survey!$AN369),1,0)</f>
        <v>1</v>
      </c>
      <c r="BK369" s="118" t="str">
        <f t="shared" si="281"/>
        <v>Pass</v>
      </c>
      <c r="BL369" s="31" cm="1">
        <f t="array" ref="BL369">SUM(SUMIF(Survey!AO369:AP369,{"&gt;0","&lt;0"})*{1,-1})</f>
        <v>0</v>
      </c>
      <c r="BM369">
        <f t="shared" si="282"/>
        <v>0</v>
      </c>
      <c r="BN369">
        <f t="shared" si="283"/>
        <v>100</v>
      </c>
      <c r="BO369" s="118" t="str">
        <f t="shared" si="284"/>
        <v>Pass</v>
      </c>
      <c r="BP369">
        <f>IF(Survey!AQ369="No",0,1)</f>
        <v>1</v>
      </c>
      <c r="BQ369" s="207">
        <f>MOD((LEN(Survey!AQ369)+2),22)</f>
        <v>2</v>
      </c>
      <c r="BR369">
        <f>IF(Survey!AR369="No",0,1)</f>
        <v>1</v>
      </c>
      <c r="BS369" s="207">
        <f>MOD((LEN(Survey!AR369)+2),22)</f>
        <v>2</v>
      </c>
      <c r="BT369" s="114">
        <f>COUNTBLANK(Survey!$AQ369:$AS369)+COUNTBLANK(Survey!$AU369)</f>
        <v>4</v>
      </c>
      <c r="BU369" s="114">
        <f>IF(Survey!$I369="Yes",1,0)</f>
        <v>0</v>
      </c>
      <c r="BV369" s="114">
        <f>IF(OR(Survey!$M369="Mutual fund",Survey!$M369="Alternative mutual fund",Survey!$M369="Money market"),1,0)</f>
        <v>0</v>
      </c>
      <c r="BW369" s="119">
        <f>IF(OR(Survey!$M369="ETF",Survey!$M369="ETF, alternative mutual fund"),1,0)</f>
        <v>0</v>
      </c>
      <c r="BX369" s="16" t="str">
        <f t="shared" si="285"/>
        <v>Pass</v>
      </c>
      <c r="BY369" s="33">
        <f>IF(ISNUMBER(SEARCH("Other",Survey!$AS369)), 1, 0)</f>
        <v>0</v>
      </c>
      <c r="BZ369" s="58" t="b">
        <f>NOT(ISBLANK(Survey!$AT369))</f>
        <v>0</v>
      </c>
      <c r="CA369" s="16" t="str">
        <f t="shared" si="286"/>
        <v>Pass</v>
      </c>
      <c r="CB369" s="114">
        <f>IF(Survey!$BB369=0, 0,1)</f>
        <v>0</v>
      </c>
      <c r="CC369" s="58">
        <f>Survey!$AV369</f>
        <v>0</v>
      </c>
      <c r="CD369" s="58">
        <f>Survey!$BC369+Survey!$BD369+ABS(Survey!$BE369)-ABS(Survey!$BF369)-ABS(Survey!$BG369)-ABS(Survey!$BL369)</f>
        <v>0</v>
      </c>
      <c r="CE369" s="138">
        <f>Survey!BB369+(ABS(Survey!$BH369)-ABS(Survey!$BI369)+ABS(Survey!$BJ369)-ABS(Survey!$BK369))*0.5</f>
        <v>0</v>
      </c>
      <c r="CF369" s="58">
        <f t="shared" si="287"/>
        <v>0</v>
      </c>
      <c r="CG369" s="58">
        <f>IF(AND($CC369&gt;$CF369-0.2,$CC369&lt;$CF369+0.2,ISBLANK(Survey!$AV369)=FALSE),0,1)</f>
        <v>1</v>
      </c>
      <c r="CH369" s="133">
        <f>IF(ISBLANK(Survey!$AW369),1,0)</f>
        <v>1</v>
      </c>
      <c r="CI369" s="16" t="str">
        <f t="shared" si="288"/>
        <v>Pass</v>
      </c>
      <c r="CJ369" s="114">
        <f>IF(Survey!$BB369=0, 0,1)</f>
        <v>0</v>
      </c>
      <c r="CK369" s="58">
        <f>IF(AND(Survey!$AX369&gt;=0,Survey!$AX369&lt;=0.2,Survey!$AX369&lt;&gt;""),0,1)</f>
        <v>1</v>
      </c>
      <c r="CL369" s="114">
        <f>IF(ISBLANK(Survey!$AY369),1,0)</f>
        <v>1</v>
      </c>
      <c r="CM369" s="16" t="str">
        <f t="shared" si="289"/>
        <v>Fail</v>
      </c>
      <c r="CN369" s="133">
        <f>Survey!$AZ369</f>
        <v>0</v>
      </c>
      <c r="CO369" s="16" t="str">
        <f t="shared" si="290"/>
        <v>Pass</v>
      </c>
      <c r="CP369" s="31">
        <f>Survey!$BA369</f>
        <v>0</v>
      </c>
      <c r="CQ369" s="138">
        <f>Survey!$BB369+Survey!$BC369+Survey!$BD369+ABS(Survey!$BE369)-ABS(Survey!$BF369)-ABS(Survey!$BG369)+ABS(Survey!$BH369)-ABS(Survey!$BI369)+ABS(Survey!$BJ369)-ABS(Survey!$BK369)-ABS(Survey!$BL369)+Survey!$BM369</f>
        <v>0</v>
      </c>
      <c r="CR369" s="30">
        <f t="shared" si="291"/>
        <v>0</v>
      </c>
      <c r="CS369" s="17">
        <f t="shared" si="292"/>
        <v>0</v>
      </c>
      <c r="CT369" s="16" t="str">
        <f t="shared" si="293"/>
        <v>Pass</v>
      </c>
      <c r="CU369" s="33" t="b">
        <f>IF(ABS(Survey!$BM369)=0,TRUE,FALSE)</f>
        <v>1</v>
      </c>
      <c r="CV369" s="32" t="b">
        <f>NOT(ISBLANK(Survey!$BN369))</f>
        <v>0</v>
      </c>
      <c r="CW369" t="str">
        <f t="shared" si="294"/>
        <v>Fail</v>
      </c>
      <c r="CX369" s="25">
        <f>Survey!$BA369</f>
        <v>0</v>
      </c>
      <c r="CY369" s="25" cm="1">
        <f t="array" ref="CY369">SUM(SUMIF(Survey!BP369:BW369,{"&gt;0","&lt;0"})*{1,-1})-SUM(SUMIF(Survey!BY369:CF369,{"&gt;0","&lt;0"})*{1,-1})</f>
        <v>0</v>
      </c>
      <c r="CZ369" s="30" t="str">
        <f t="shared" si="295"/>
        <v>No holdings</v>
      </c>
      <c r="DA369">
        <f t="shared" si="296"/>
        <v>0</v>
      </c>
      <c r="DB369" s="16" t="str">
        <f t="shared" si="297"/>
        <v>Fail</v>
      </c>
      <c r="DC369" s="31">
        <f>Survey!$BA369</f>
        <v>0</v>
      </c>
      <c r="DD369" s="31" cm="1">
        <f t="array" ref="DD369">SUM(SUMIF(Survey!CH369:DA369,{"&gt;0","&lt;0"})*{1,-1})-SUM(SUMIF(Survey!DC369:DV369,{"&gt;0","&lt;0"})*{1,-1})</f>
        <v>0</v>
      </c>
      <c r="DE369" s="30" t="str">
        <f t="shared" si="298"/>
        <v>No holdings</v>
      </c>
      <c r="DF369" s="17">
        <f t="shared" si="299"/>
        <v>0</v>
      </c>
      <c r="DG369" s="16" t="str">
        <f t="shared" si="300"/>
        <v>Pass</v>
      </c>
      <c r="DH369" s="33" t="b">
        <f>IF(ABS(Survey!$DA369)=0,TRUE,FALSE)</f>
        <v>1</v>
      </c>
      <c r="DI369" s="32" t="b">
        <f>NOT(ISBLANK(Survey!$DB369))</f>
        <v>0</v>
      </c>
      <c r="DJ369" s="16" t="str">
        <f t="shared" si="301"/>
        <v>Pass</v>
      </c>
      <c r="DK369" s="33" t="b">
        <f>IF(ABS(Survey!$DV369)=0,TRUE,FALSE)</f>
        <v>1</v>
      </c>
      <c r="DL369" s="32" t="b">
        <f>NOT(ISBLANK(Survey!$DW369))</f>
        <v>0</v>
      </c>
      <c r="DM369" t="str">
        <f t="shared" si="302"/>
        <v>Pass</v>
      </c>
      <c r="DN369" s="25" cm="1">
        <f t="array" ref="DN369">SUM(SUMIF(Survey!CW369,{"&gt;0","&lt;0"})*{1,-1})+SUM(SUMIF(Survey!DR369,{"&gt;0","&lt;0"})*{1,-1})</f>
        <v>0</v>
      </c>
      <c r="DO369" s="25">
        <f>SUM(SUMIF(Survey!DY369:EE369,{"&gt;0","&lt;0"})*{1,-1})+SUM(SUMIF(Survey!EG369:EM369,{"&gt;0","&lt;0"})*{1,-1})</f>
        <v>0</v>
      </c>
      <c r="DP369">
        <f t="shared" si="303"/>
        <v>0</v>
      </c>
      <c r="DQ369">
        <f t="shared" si="304"/>
        <v>0</v>
      </c>
      <c r="DR369" s="16" t="str">
        <f t="shared" si="305"/>
        <v>Pass</v>
      </c>
      <c r="DS369" s="33" t="b">
        <f>IF(ABS(Survey!$EE369)=0,TRUE,FALSE)</f>
        <v>1</v>
      </c>
      <c r="DT369" s="32" t="b">
        <f>NOT(ISBLANK(Survey!EF369))</f>
        <v>0</v>
      </c>
      <c r="DU369" s="16" t="str">
        <f t="shared" si="306"/>
        <v>Pass</v>
      </c>
      <c r="DV369" s="33" t="b">
        <f>IF(ABS(Survey!$EM369)=0,TRUE,FALSE)</f>
        <v>1</v>
      </c>
      <c r="DW369" s="32" t="b">
        <f>NOT(ISBLANK(Survey!$EN369))</f>
        <v>0</v>
      </c>
      <c r="DX369" s="16" t="str">
        <f t="shared" si="307"/>
        <v>Fail</v>
      </c>
      <c r="DY369" s="31">
        <f>SUM(SUMIF(Survey!ET369:EV369,{"&gt;0","&lt;0"})*{1,-1})</f>
        <v>0</v>
      </c>
      <c r="DZ369">
        <f t="shared" si="308"/>
        <v>0</v>
      </c>
      <c r="EA369">
        <f t="shared" si="309"/>
        <v>100</v>
      </c>
      <c r="EB369" s="30" t="b">
        <f>IF(OR(Survey!$M369="ETF",Survey!$M369="ETF, alternative mutual fund",Survey!$M369="Closed-end", Survey!$M369="Split share corp"),TRUE,FALSE)</f>
        <v>0</v>
      </c>
      <c r="EC369" s="16" t="str">
        <f t="shared" si="310"/>
        <v>Fail</v>
      </c>
      <c r="ED369" s="31">
        <f>SUM(SUMIF(Survey!EX369:FD369,{"&gt;0","&lt;0"})*{1,-1})</f>
        <v>0</v>
      </c>
      <c r="EE369">
        <f t="shared" si="311"/>
        <v>0</v>
      </c>
      <c r="EF369" s="17">
        <f t="shared" si="312"/>
        <v>100</v>
      </c>
      <c r="EG369" s="16" t="str">
        <f t="shared" si="313"/>
        <v>Fail</v>
      </c>
      <c r="EH369" s="31">
        <f>SUM(SUMIF(Survey!FF369:FL369,{"&gt;0","&lt;0"})*{1,-1})</f>
        <v>0</v>
      </c>
      <c r="EI369">
        <f t="shared" si="314"/>
        <v>0</v>
      </c>
      <c r="EJ369" s="17">
        <f t="shared" si="315"/>
        <v>100</v>
      </c>
    </row>
    <row r="370" spans="1:140">
      <c r="A370">
        <v>370</v>
      </c>
      <c r="B370" t="str">
        <f t="shared" si="263"/>
        <v>Pass</v>
      </c>
      <c r="C370" t="str">
        <f>IF(COUNTBLANK(Survey!B370:FM370)=$C$2, "Pass", "Fail")</f>
        <v>Pass</v>
      </c>
      <c r="D370" s="16" t="str">
        <f t="shared" si="264"/>
        <v>Fail</v>
      </c>
      <c r="E370" t="str">
        <f>IF(OR(ISBLANK(Survey!AL370),COUNTIF(G370:BJ370,"Fail")),"Fail","Pass")</f>
        <v>Fail</v>
      </c>
      <c r="F370" s="265"/>
      <c r="G370" s="16" t="str">
        <f t="shared" si="265"/>
        <v>Fail</v>
      </c>
      <c r="H370" s="139">
        <f>COUNTBLANK(Survey!B370:D370)+COUNTBLANK(Survey!G370)+COUNTBLANK(Survey!I370)+COUNTBLANK(Survey!K370:M370)+COUNTBLANK(Survey!P370:Q370)+COUNTBLANK(Survey!T370:W370)+COUNTBLANK(Survey!Z370:AC370)+COUNTBLANK(Survey!AF370:AG370)+COUNTBLANK(Survey!AK370:AK370)</f>
        <v>21</v>
      </c>
      <c r="I370" t="str">
        <f t="shared" si="266"/>
        <v>Fail</v>
      </c>
      <c r="J370" t="b">
        <f>IF(Survey!E370="No",TRUE,FALSE)</f>
        <v>0</v>
      </c>
      <c r="K370" s="29" cm="1">
        <f t="array" ref="K370">IF(COUNTA(Survey!$E$4:$E$695)=1, 0, SUM(IF(COUNTIF(Survey!$E$4:$E$695, Survey!$E$4:$E$695)=1,1,0)))</f>
        <v>0</v>
      </c>
      <c r="L370" s="29">
        <f>LEN(Survey!E370)</f>
        <v>0</v>
      </c>
      <c r="M370" s="16" t="str">
        <f t="shared" si="267"/>
        <v>Fail</v>
      </c>
      <c r="N370" t="b">
        <f>IF(Survey!F370="No",TRUE,FALSE)</f>
        <v>0</v>
      </c>
      <c r="O370" t="b">
        <f>Survey!F370=Survey!E370</f>
        <v>1</v>
      </c>
      <c r="P370">
        <f>COUNTIF(Survey!$F$4:$F$695,Survey!F370)</f>
        <v>0</v>
      </c>
      <c r="Q370" s="28">
        <f>LEN(Survey!F370)</f>
        <v>0</v>
      </c>
      <c r="R370" s="16" t="str">
        <f t="shared" si="268"/>
        <v>Pass</v>
      </c>
      <c r="S370" s="29">
        <f>MOD((LEN(Survey!H370)+2),11)</f>
        <v>2</v>
      </c>
      <c r="T370">
        <f>COUNTIF(Survey!$H$4:$H$695,Survey!H370)</f>
        <v>0</v>
      </c>
      <c r="U370" s="28" t="str">
        <f>IF(Survey!$L370="Prospectus fund", "Yes", "No")</f>
        <v>No</v>
      </c>
      <c r="V370" s="16" t="str">
        <f t="shared" si="269"/>
        <v>Pass</v>
      </c>
      <c r="W370" s="29">
        <f>MOD((LEN(Survey!J370)+2),11)</f>
        <v>2</v>
      </c>
      <c r="X370">
        <f>COUNTIF(Survey!$J$4:$J$695,Survey!J370)</f>
        <v>0</v>
      </c>
      <c r="Y370" s="30" t="b">
        <f>IF(OR(Survey!$M370="ETF",Survey!$M370="ETF, alternative mutual fund",Survey!$M370="Closed-end", Survey!$M370="Split share corp", Survey!$I370="Yes"),TRUE,FALSE)</f>
        <v>0</v>
      </c>
      <c r="Z370" s="16" t="str">
        <f>IFERROR(IF(AND(OR(AC370=AD370,AD370 = "Either"),NOT(ISBLANK(Survey!K370))),"Pass","Fail"),"Pass")</f>
        <v>Fail</v>
      </c>
      <c r="AA370" s="31" cm="1">
        <f t="array" ref="AA370">SUM(SUMIF(Survey!CH370:DA370,{"&gt;0","&lt;0"})*{1,-1})</f>
        <v>0</v>
      </c>
      <c r="AB370" s="33" cm="1">
        <f t="array" ref="AB370">SUM(SUMIF(Survey!CK370,{"&gt;0","&lt;0"})*{1,-1})+SUM(SUMIF(Survey!CU370,{"&gt;0","&lt;0"})*{1,-1})</f>
        <v>0</v>
      </c>
      <c r="AC370" s="33">
        <f>Survey!K370</f>
        <v>0</v>
      </c>
      <c r="AD370" s="32" t="str">
        <f t="shared" si="270"/>
        <v>Either</v>
      </c>
      <c r="AE370" s="16" t="str">
        <f t="shared" si="271"/>
        <v>Fail</v>
      </c>
      <c r="AF370" s="58" cm="1">
        <f t="array" ref="AF370">SUM(SUMIF(Survey!CH370:DA370,{"&gt;0","&lt;0"})*{1,-1})+SUM(SUMIF(Survey!DC370:DV370,{"&gt;0","&lt;0"})*{1,-1})</f>
        <v>0</v>
      </c>
      <c r="AG370" s="58">
        <f>IFERROR(AF370/(Survey!$BA370),0)</f>
        <v>0</v>
      </c>
      <c r="AH370" s="104" t="b">
        <f>IF(OR(Survey!$M370="Alternative strategy or hedge",Survey!$M370="Private asset",Survey!$L370="Prospectus fund"),TRUE,FALSE)</f>
        <v>0</v>
      </c>
      <c r="AI370" s="104" t="b">
        <f>NOT(ISBLANK(Survey!$M370))</f>
        <v>0</v>
      </c>
      <c r="AJ370" s="16" t="str">
        <f t="shared" si="272"/>
        <v>Fail</v>
      </c>
      <c r="AK370" t="b">
        <f>IF(Survey!W370="No",TRUE,FALSE)</f>
        <v>0</v>
      </c>
      <c r="AL370" s="119">
        <f>MOD((LEN(Survey!W370)+2),22)</f>
        <v>2</v>
      </c>
      <c r="AM370" t="str">
        <f t="shared" si="273"/>
        <v>Pass</v>
      </c>
      <c r="AN370" s="33" t="b">
        <f>NOT(ISNUMBER(SEARCH("Other",Survey!$Q370)))</f>
        <v>1</v>
      </c>
      <c r="AO370" s="32" t="b">
        <f>NOT(ISBLANK(Survey!$R370))</f>
        <v>0</v>
      </c>
      <c r="AP370" s="16" t="str">
        <f t="shared" si="274"/>
        <v>Pass</v>
      </c>
      <c r="AQ370" s="114">
        <f>COUNTBLANK(Survey!$X370)</f>
        <v>1</v>
      </c>
      <c r="AR370" s="58">
        <f>IF(AND(Survey!L370&lt;&gt;"Exempt fund",OR(Survey!$M370="ETF",Survey!$M370="ETF, alternative mutual fund",Survey!$M370="Mutual fund",Survey!$M370="Alternative mutual fund",Survey!$M370="Money market")),1,0)</f>
        <v>0</v>
      </c>
      <c r="AS370" s="16" t="str">
        <f t="shared" si="275"/>
        <v>Pass</v>
      </c>
      <c r="AT370" s="33" t="b">
        <f>NOT(ISNUMBER(SEARCH("Yes",Survey!$AC370)))</f>
        <v>1</v>
      </c>
      <c r="AU370" s="32" t="b">
        <f>IF(COUNTBLANK(Survey!$AD370:$AE370)=0,TRUE, FALSE)</f>
        <v>0</v>
      </c>
      <c r="AV370" s="16" t="str">
        <f t="shared" si="276"/>
        <v>Pass</v>
      </c>
      <c r="AW370" s="33" t="b">
        <f>NOT(ISNUMBER(SEARCH("Yes",Survey!$AF370)))</f>
        <v>1</v>
      </c>
      <c r="AX370" s="32" t="b">
        <f>NOT(ISBLANK(Survey!$AH370))</f>
        <v>0</v>
      </c>
      <c r="AY370" s="16" t="str">
        <f t="shared" si="277"/>
        <v>Pass</v>
      </c>
      <c r="AZ370" s="33" t="b">
        <f>NOT(OR(ISNUMBER(SEARCH("Other",Survey!$AH370)),ISNUMBER(SEARCH("Multiple",Survey!$AH370))))</f>
        <v>1</v>
      </c>
      <c r="BA370" s="32" t="b">
        <f>NOT(ISBLANK(Survey!$AI370))</f>
        <v>0</v>
      </c>
      <c r="BB370" s="16" t="str">
        <f t="shared" si="278"/>
        <v>Fail</v>
      </c>
      <c r="BC370" s="114">
        <f>IF(ABS(Survey!$BA370)&gt;0, 1,0)</f>
        <v>0</v>
      </c>
      <c r="BD370" s="114">
        <f>IF(COUNTBLANK(Survey!$AL370)=0,1,0)</f>
        <v>0</v>
      </c>
      <c r="BE370" s="16" t="str">
        <f t="shared" si="279"/>
        <v>Pass</v>
      </c>
      <c r="BF370" s="114">
        <f>IF(ISBLANK(Survey!$AL370),0,1)</f>
        <v>0</v>
      </c>
      <c r="BG370" s="133">
        <f>COUNTBLANK(Survey!$AM370)</f>
        <v>1</v>
      </c>
      <c r="BH370" s="16" t="str">
        <f t="shared" si="280"/>
        <v>Pass</v>
      </c>
      <c r="BI370" s="114">
        <f>IF(OR(Survey!$AM370="Closed",ISBLANK(Survey!$AM370)),0,1)</f>
        <v>0</v>
      </c>
      <c r="BJ370" s="133">
        <f>IF(ISBLANK(Survey!$AN370),1,0)</f>
        <v>1</v>
      </c>
      <c r="BK370" s="118" t="str">
        <f t="shared" si="281"/>
        <v>Pass</v>
      </c>
      <c r="BL370" s="31" cm="1">
        <f t="array" ref="BL370">SUM(SUMIF(Survey!AO370:AP370,{"&gt;0","&lt;0"})*{1,-1})</f>
        <v>0</v>
      </c>
      <c r="BM370">
        <f t="shared" si="282"/>
        <v>0</v>
      </c>
      <c r="BN370">
        <f t="shared" si="283"/>
        <v>100</v>
      </c>
      <c r="BO370" s="118" t="str">
        <f t="shared" si="284"/>
        <v>Pass</v>
      </c>
      <c r="BP370">
        <f>IF(Survey!AQ370="No",0,1)</f>
        <v>1</v>
      </c>
      <c r="BQ370" s="207">
        <f>MOD((LEN(Survey!AQ370)+2),22)</f>
        <v>2</v>
      </c>
      <c r="BR370">
        <f>IF(Survey!AR370="No",0,1)</f>
        <v>1</v>
      </c>
      <c r="BS370" s="207">
        <f>MOD((LEN(Survey!AR370)+2),22)</f>
        <v>2</v>
      </c>
      <c r="BT370" s="114">
        <f>COUNTBLANK(Survey!$AQ370:$AS370)+COUNTBLANK(Survey!$AU370)</f>
        <v>4</v>
      </c>
      <c r="BU370" s="114">
        <f>IF(Survey!$I370="Yes",1,0)</f>
        <v>0</v>
      </c>
      <c r="BV370" s="114">
        <f>IF(OR(Survey!$M370="Mutual fund",Survey!$M370="Alternative mutual fund",Survey!$M370="Money market"),1,0)</f>
        <v>0</v>
      </c>
      <c r="BW370" s="119">
        <f>IF(OR(Survey!$M370="ETF",Survey!$M370="ETF, alternative mutual fund"),1,0)</f>
        <v>0</v>
      </c>
      <c r="BX370" s="16" t="str">
        <f t="shared" si="285"/>
        <v>Pass</v>
      </c>
      <c r="BY370" s="33">
        <f>IF(ISNUMBER(SEARCH("Other",Survey!$AS370)), 1, 0)</f>
        <v>0</v>
      </c>
      <c r="BZ370" s="58" t="b">
        <f>NOT(ISBLANK(Survey!$AT370))</f>
        <v>0</v>
      </c>
      <c r="CA370" s="16" t="str">
        <f t="shared" si="286"/>
        <v>Pass</v>
      </c>
      <c r="CB370" s="114">
        <f>IF(Survey!$BB370=0, 0,1)</f>
        <v>0</v>
      </c>
      <c r="CC370" s="58">
        <f>Survey!$AV370</f>
        <v>0</v>
      </c>
      <c r="CD370" s="58">
        <f>Survey!$BC370+Survey!$BD370+ABS(Survey!$BE370)-ABS(Survey!$BF370)-ABS(Survey!$BG370)-ABS(Survey!$BL370)</f>
        <v>0</v>
      </c>
      <c r="CE370" s="138">
        <f>Survey!BB370+(ABS(Survey!$BH370)-ABS(Survey!$BI370)+ABS(Survey!$BJ370)-ABS(Survey!$BK370))*0.5</f>
        <v>0</v>
      </c>
      <c r="CF370" s="58">
        <f t="shared" si="287"/>
        <v>0</v>
      </c>
      <c r="CG370" s="58">
        <f>IF(AND($CC370&gt;$CF370-0.2,$CC370&lt;$CF370+0.2,ISBLANK(Survey!$AV370)=FALSE),0,1)</f>
        <v>1</v>
      </c>
      <c r="CH370" s="133">
        <f>IF(ISBLANK(Survey!$AW370),1,0)</f>
        <v>1</v>
      </c>
      <c r="CI370" s="16" t="str">
        <f t="shared" si="288"/>
        <v>Pass</v>
      </c>
      <c r="CJ370" s="114">
        <f>IF(Survey!$BB370=0, 0,1)</f>
        <v>0</v>
      </c>
      <c r="CK370" s="58">
        <f>IF(AND(Survey!$AX370&gt;=0,Survey!$AX370&lt;=0.2,Survey!$AX370&lt;&gt;""),0,1)</f>
        <v>1</v>
      </c>
      <c r="CL370" s="114">
        <f>IF(ISBLANK(Survey!$AY370),1,0)</f>
        <v>1</v>
      </c>
      <c r="CM370" s="16" t="str">
        <f t="shared" si="289"/>
        <v>Fail</v>
      </c>
      <c r="CN370" s="133">
        <f>Survey!$AZ370</f>
        <v>0</v>
      </c>
      <c r="CO370" s="16" t="str">
        <f t="shared" si="290"/>
        <v>Pass</v>
      </c>
      <c r="CP370" s="31">
        <f>Survey!$BA370</f>
        <v>0</v>
      </c>
      <c r="CQ370" s="138">
        <f>Survey!$BB370+Survey!$BC370+Survey!$BD370+ABS(Survey!$BE370)-ABS(Survey!$BF370)-ABS(Survey!$BG370)+ABS(Survey!$BH370)-ABS(Survey!$BI370)+ABS(Survey!$BJ370)-ABS(Survey!$BK370)-ABS(Survey!$BL370)+Survey!$BM370</f>
        <v>0</v>
      </c>
      <c r="CR370" s="30">
        <f t="shared" si="291"/>
        <v>0</v>
      </c>
      <c r="CS370" s="17">
        <f t="shared" si="292"/>
        <v>0</v>
      </c>
      <c r="CT370" s="16" t="str">
        <f t="shared" si="293"/>
        <v>Pass</v>
      </c>
      <c r="CU370" s="33" t="b">
        <f>IF(ABS(Survey!$BM370)=0,TRUE,FALSE)</f>
        <v>1</v>
      </c>
      <c r="CV370" s="32" t="b">
        <f>NOT(ISBLANK(Survey!$BN370))</f>
        <v>0</v>
      </c>
      <c r="CW370" t="str">
        <f t="shared" si="294"/>
        <v>Fail</v>
      </c>
      <c r="CX370" s="25">
        <f>Survey!$BA370</f>
        <v>0</v>
      </c>
      <c r="CY370" s="25" cm="1">
        <f t="array" ref="CY370">SUM(SUMIF(Survey!BP370:BW370,{"&gt;0","&lt;0"})*{1,-1})-SUM(SUMIF(Survey!BY370:CF370,{"&gt;0","&lt;0"})*{1,-1})</f>
        <v>0</v>
      </c>
      <c r="CZ370" s="30" t="str">
        <f t="shared" si="295"/>
        <v>No holdings</v>
      </c>
      <c r="DA370">
        <f t="shared" si="296"/>
        <v>0</v>
      </c>
      <c r="DB370" s="16" t="str">
        <f t="shared" si="297"/>
        <v>Fail</v>
      </c>
      <c r="DC370" s="31">
        <f>Survey!$BA370</f>
        <v>0</v>
      </c>
      <c r="DD370" s="31" cm="1">
        <f t="array" ref="DD370">SUM(SUMIF(Survey!CH370:DA370,{"&gt;0","&lt;0"})*{1,-1})-SUM(SUMIF(Survey!DC370:DV370,{"&gt;0","&lt;0"})*{1,-1})</f>
        <v>0</v>
      </c>
      <c r="DE370" s="30" t="str">
        <f t="shared" si="298"/>
        <v>No holdings</v>
      </c>
      <c r="DF370" s="17">
        <f t="shared" si="299"/>
        <v>0</v>
      </c>
      <c r="DG370" s="16" t="str">
        <f t="shared" si="300"/>
        <v>Pass</v>
      </c>
      <c r="DH370" s="33" t="b">
        <f>IF(ABS(Survey!$DA370)=0,TRUE,FALSE)</f>
        <v>1</v>
      </c>
      <c r="DI370" s="32" t="b">
        <f>NOT(ISBLANK(Survey!$DB370))</f>
        <v>0</v>
      </c>
      <c r="DJ370" s="16" t="str">
        <f t="shared" si="301"/>
        <v>Pass</v>
      </c>
      <c r="DK370" s="33" t="b">
        <f>IF(ABS(Survey!$DV370)=0,TRUE,FALSE)</f>
        <v>1</v>
      </c>
      <c r="DL370" s="32" t="b">
        <f>NOT(ISBLANK(Survey!$DW370))</f>
        <v>0</v>
      </c>
      <c r="DM370" t="str">
        <f t="shared" si="302"/>
        <v>Pass</v>
      </c>
      <c r="DN370" s="25" cm="1">
        <f t="array" ref="DN370">SUM(SUMIF(Survey!CW370,{"&gt;0","&lt;0"})*{1,-1})+SUM(SUMIF(Survey!DR370,{"&gt;0","&lt;0"})*{1,-1})</f>
        <v>0</v>
      </c>
      <c r="DO370" s="25">
        <f>SUM(SUMIF(Survey!DY370:EE370,{"&gt;0","&lt;0"})*{1,-1})+SUM(SUMIF(Survey!EG370:EM370,{"&gt;0","&lt;0"})*{1,-1})</f>
        <v>0</v>
      </c>
      <c r="DP370">
        <f t="shared" si="303"/>
        <v>0</v>
      </c>
      <c r="DQ370">
        <f t="shared" si="304"/>
        <v>0</v>
      </c>
      <c r="DR370" s="16" t="str">
        <f t="shared" si="305"/>
        <v>Pass</v>
      </c>
      <c r="DS370" s="33" t="b">
        <f>IF(ABS(Survey!$EE370)=0,TRUE,FALSE)</f>
        <v>1</v>
      </c>
      <c r="DT370" s="32" t="b">
        <f>NOT(ISBLANK(Survey!EF370))</f>
        <v>0</v>
      </c>
      <c r="DU370" s="16" t="str">
        <f t="shared" si="306"/>
        <v>Pass</v>
      </c>
      <c r="DV370" s="33" t="b">
        <f>IF(ABS(Survey!$EM370)=0,TRUE,FALSE)</f>
        <v>1</v>
      </c>
      <c r="DW370" s="32" t="b">
        <f>NOT(ISBLANK(Survey!$EN370))</f>
        <v>0</v>
      </c>
      <c r="DX370" s="16" t="str">
        <f t="shared" si="307"/>
        <v>Fail</v>
      </c>
      <c r="DY370" s="31">
        <f>SUM(SUMIF(Survey!ET370:EV370,{"&gt;0","&lt;0"})*{1,-1})</f>
        <v>0</v>
      </c>
      <c r="DZ370">
        <f t="shared" si="308"/>
        <v>0</v>
      </c>
      <c r="EA370">
        <f t="shared" si="309"/>
        <v>100</v>
      </c>
      <c r="EB370" s="30" t="b">
        <f>IF(OR(Survey!$M370="ETF",Survey!$M370="ETF, alternative mutual fund",Survey!$M370="Closed-end", Survey!$M370="Split share corp"),TRUE,FALSE)</f>
        <v>0</v>
      </c>
      <c r="EC370" s="16" t="str">
        <f t="shared" si="310"/>
        <v>Fail</v>
      </c>
      <c r="ED370" s="31">
        <f>SUM(SUMIF(Survey!EX370:FD370,{"&gt;0","&lt;0"})*{1,-1})</f>
        <v>0</v>
      </c>
      <c r="EE370">
        <f t="shared" si="311"/>
        <v>0</v>
      </c>
      <c r="EF370" s="17">
        <f t="shared" si="312"/>
        <v>100</v>
      </c>
      <c r="EG370" s="16" t="str">
        <f t="shared" si="313"/>
        <v>Fail</v>
      </c>
      <c r="EH370" s="31">
        <f>SUM(SUMIF(Survey!FF370:FL370,{"&gt;0","&lt;0"})*{1,-1})</f>
        <v>0</v>
      </c>
      <c r="EI370">
        <f t="shared" si="314"/>
        <v>0</v>
      </c>
      <c r="EJ370" s="17">
        <f t="shared" si="315"/>
        <v>100</v>
      </c>
    </row>
    <row r="371" spans="1:140">
      <c r="A371">
        <v>371</v>
      </c>
      <c r="B371" t="str">
        <f t="shared" si="263"/>
        <v>Pass</v>
      </c>
      <c r="C371" t="str">
        <f>IF(COUNTBLANK(Survey!B371:FM371)=$C$2, "Pass", "Fail")</f>
        <v>Pass</v>
      </c>
      <c r="D371" s="16" t="str">
        <f t="shared" si="264"/>
        <v>Fail</v>
      </c>
      <c r="E371" t="str">
        <f>IF(OR(ISBLANK(Survey!AL371),COUNTIF(G371:BJ371,"Fail")),"Fail","Pass")</f>
        <v>Fail</v>
      </c>
      <c r="F371" s="265"/>
      <c r="G371" s="16" t="str">
        <f t="shared" si="265"/>
        <v>Fail</v>
      </c>
      <c r="H371" s="139">
        <f>COUNTBLANK(Survey!B371:D371)+COUNTBLANK(Survey!G371)+COUNTBLANK(Survey!I371)+COUNTBLANK(Survey!K371:M371)+COUNTBLANK(Survey!P371:Q371)+COUNTBLANK(Survey!T371:W371)+COUNTBLANK(Survey!Z371:AC371)+COUNTBLANK(Survey!AF371:AG371)+COUNTBLANK(Survey!AK371:AK371)</f>
        <v>21</v>
      </c>
      <c r="I371" t="str">
        <f t="shared" si="266"/>
        <v>Fail</v>
      </c>
      <c r="J371" t="b">
        <f>IF(Survey!E371="No",TRUE,FALSE)</f>
        <v>0</v>
      </c>
      <c r="K371" s="29" cm="1">
        <f t="array" ref="K371">IF(COUNTA(Survey!$E$4:$E$695)=1, 0, SUM(IF(COUNTIF(Survey!$E$4:$E$695, Survey!$E$4:$E$695)=1,1,0)))</f>
        <v>0</v>
      </c>
      <c r="L371" s="29">
        <f>LEN(Survey!E371)</f>
        <v>0</v>
      </c>
      <c r="M371" s="16" t="str">
        <f t="shared" si="267"/>
        <v>Fail</v>
      </c>
      <c r="N371" t="b">
        <f>IF(Survey!F371="No",TRUE,FALSE)</f>
        <v>0</v>
      </c>
      <c r="O371" t="b">
        <f>Survey!F371=Survey!E371</f>
        <v>1</v>
      </c>
      <c r="P371">
        <f>COUNTIF(Survey!$F$4:$F$695,Survey!F371)</f>
        <v>0</v>
      </c>
      <c r="Q371" s="28">
        <f>LEN(Survey!F371)</f>
        <v>0</v>
      </c>
      <c r="R371" s="16" t="str">
        <f t="shared" si="268"/>
        <v>Pass</v>
      </c>
      <c r="S371" s="29">
        <f>MOD((LEN(Survey!H371)+2),11)</f>
        <v>2</v>
      </c>
      <c r="T371">
        <f>COUNTIF(Survey!$H$4:$H$695,Survey!H371)</f>
        <v>0</v>
      </c>
      <c r="U371" s="28" t="str">
        <f>IF(Survey!$L371="Prospectus fund", "Yes", "No")</f>
        <v>No</v>
      </c>
      <c r="V371" s="16" t="str">
        <f t="shared" si="269"/>
        <v>Pass</v>
      </c>
      <c r="W371" s="29">
        <f>MOD((LEN(Survey!J371)+2),11)</f>
        <v>2</v>
      </c>
      <c r="X371">
        <f>COUNTIF(Survey!$J$4:$J$695,Survey!J371)</f>
        <v>0</v>
      </c>
      <c r="Y371" s="30" t="b">
        <f>IF(OR(Survey!$M371="ETF",Survey!$M371="ETF, alternative mutual fund",Survey!$M371="Closed-end", Survey!$M371="Split share corp", Survey!$I371="Yes"),TRUE,FALSE)</f>
        <v>0</v>
      </c>
      <c r="Z371" s="16" t="str">
        <f>IFERROR(IF(AND(OR(AC371=AD371,AD371 = "Either"),NOT(ISBLANK(Survey!K371))),"Pass","Fail"),"Pass")</f>
        <v>Fail</v>
      </c>
      <c r="AA371" s="31" cm="1">
        <f t="array" ref="AA371">SUM(SUMIF(Survey!CH371:DA371,{"&gt;0","&lt;0"})*{1,-1})</f>
        <v>0</v>
      </c>
      <c r="AB371" s="33" cm="1">
        <f t="array" ref="AB371">SUM(SUMIF(Survey!CK371,{"&gt;0","&lt;0"})*{1,-1})+SUM(SUMIF(Survey!CU371,{"&gt;0","&lt;0"})*{1,-1})</f>
        <v>0</v>
      </c>
      <c r="AC371" s="33">
        <f>Survey!K371</f>
        <v>0</v>
      </c>
      <c r="AD371" s="32" t="str">
        <f t="shared" si="270"/>
        <v>Either</v>
      </c>
      <c r="AE371" s="16" t="str">
        <f t="shared" si="271"/>
        <v>Fail</v>
      </c>
      <c r="AF371" s="58" cm="1">
        <f t="array" ref="AF371">SUM(SUMIF(Survey!CH371:DA371,{"&gt;0","&lt;0"})*{1,-1})+SUM(SUMIF(Survey!DC371:DV371,{"&gt;0","&lt;0"})*{1,-1})</f>
        <v>0</v>
      </c>
      <c r="AG371" s="58">
        <f>IFERROR(AF371/(Survey!$BA371),0)</f>
        <v>0</v>
      </c>
      <c r="AH371" s="104" t="b">
        <f>IF(OR(Survey!$M371="Alternative strategy or hedge",Survey!$M371="Private asset",Survey!$L371="Prospectus fund"),TRUE,FALSE)</f>
        <v>0</v>
      </c>
      <c r="AI371" s="104" t="b">
        <f>NOT(ISBLANK(Survey!$M371))</f>
        <v>0</v>
      </c>
      <c r="AJ371" s="16" t="str">
        <f t="shared" si="272"/>
        <v>Fail</v>
      </c>
      <c r="AK371" t="b">
        <f>IF(Survey!W371="No",TRUE,FALSE)</f>
        <v>0</v>
      </c>
      <c r="AL371" s="119">
        <f>MOD((LEN(Survey!W371)+2),22)</f>
        <v>2</v>
      </c>
      <c r="AM371" t="str">
        <f t="shared" si="273"/>
        <v>Pass</v>
      </c>
      <c r="AN371" s="33" t="b">
        <f>NOT(ISNUMBER(SEARCH("Other",Survey!$Q371)))</f>
        <v>1</v>
      </c>
      <c r="AO371" s="32" t="b">
        <f>NOT(ISBLANK(Survey!$R371))</f>
        <v>0</v>
      </c>
      <c r="AP371" s="16" t="str">
        <f t="shared" si="274"/>
        <v>Pass</v>
      </c>
      <c r="AQ371" s="114">
        <f>COUNTBLANK(Survey!$X371)</f>
        <v>1</v>
      </c>
      <c r="AR371" s="58">
        <f>IF(AND(Survey!L371&lt;&gt;"Exempt fund",OR(Survey!$M371="ETF",Survey!$M371="ETF, alternative mutual fund",Survey!$M371="Mutual fund",Survey!$M371="Alternative mutual fund",Survey!$M371="Money market")),1,0)</f>
        <v>0</v>
      </c>
      <c r="AS371" s="16" t="str">
        <f t="shared" si="275"/>
        <v>Pass</v>
      </c>
      <c r="AT371" s="33" t="b">
        <f>NOT(ISNUMBER(SEARCH("Yes",Survey!$AC371)))</f>
        <v>1</v>
      </c>
      <c r="AU371" s="32" t="b">
        <f>IF(COUNTBLANK(Survey!$AD371:$AE371)=0,TRUE, FALSE)</f>
        <v>0</v>
      </c>
      <c r="AV371" s="16" t="str">
        <f t="shared" si="276"/>
        <v>Pass</v>
      </c>
      <c r="AW371" s="33" t="b">
        <f>NOT(ISNUMBER(SEARCH("Yes",Survey!$AF371)))</f>
        <v>1</v>
      </c>
      <c r="AX371" s="32" t="b">
        <f>NOT(ISBLANK(Survey!$AH371))</f>
        <v>0</v>
      </c>
      <c r="AY371" s="16" t="str">
        <f t="shared" si="277"/>
        <v>Pass</v>
      </c>
      <c r="AZ371" s="33" t="b">
        <f>NOT(OR(ISNUMBER(SEARCH("Other",Survey!$AH371)),ISNUMBER(SEARCH("Multiple",Survey!$AH371))))</f>
        <v>1</v>
      </c>
      <c r="BA371" s="32" t="b">
        <f>NOT(ISBLANK(Survey!$AI371))</f>
        <v>0</v>
      </c>
      <c r="BB371" s="16" t="str">
        <f t="shared" si="278"/>
        <v>Fail</v>
      </c>
      <c r="BC371" s="114">
        <f>IF(ABS(Survey!$BA371)&gt;0, 1,0)</f>
        <v>0</v>
      </c>
      <c r="BD371" s="114">
        <f>IF(COUNTBLANK(Survey!$AL371)=0,1,0)</f>
        <v>0</v>
      </c>
      <c r="BE371" s="16" t="str">
        <f t="shared" si="279"/>
        <v>Pass</v>
      </c>
      <c r="BF371" s="114">
        <f>IF(ISBLANK(Survey!$AL371),0,1)</f>
        <v>0</v>
      </c>
      <c r="BG371" s="133">
        <f>COUNTBLANK(Survey!$AM371)</f>
        <v>1</v>
      </c>
      <c r="BH371" s="16" t="str">
        <f t="shared" si="280"/>
        <v>Pass</v>
      </c>
      <c r="BI371" s="114">
        <f>IF(OR(Survey!$AM371="Closed",ISBLANK(Survey!$AM371)),0,1)</f>
        <v>0</v>
      </c>
      <c r="BJ371" s="133">
        <f>IF(ISBLANK(Survey!$AN371),1,0)</f>
        <v>1</v>
      </c>
      <c r="BK371" s="118" t="str">
        <f t="shared" si="281"/>
        <v>Pass</v>
      </c>
      <c r="BL371" s="31" cm="1">
        <f t="array" ref="BL371">SUM(SUMIF(Survey!AO371:AP371,{"&gt;0","&lt;0"})*{1,-1})</f>
        <v>0</v>
      </c>
      <c r="BM371">
        <f t="shared" si="282"/>
        <v>0</v>
      </c>
      <c r="BN371">
        <f t="shared" si="283"/>
        <v>100</v>
      </c>
      <c r="BO371" s="118" t="str">
        <f t="shared" si="284"/>
        <v>Pass</v>
      </c>
      <c r="BP371">
        <f>IF(Survey!AQ371="No",0,1)</f>
        <v>1</v>
      </c>
      <c r="BQ371" s="207">
        <f>MOD((LEN(Survey!AQ371)+2),22)</f>
        <v>2</v>
      </c>
      <c r="BR371">
        <f>IF(Survey!AR371="No",0,1)</f>
        <v>1</v>
      </c>
      <c r="BS371" s="207">
        <f>MOD((LEN(Survey!AR371)+2),22)</f>
        <v>2</v>
      </c>
      <c r="BT371" s="114">
        <f>COUNTBLANK(Survey!$AQ371:$AS371)+COUNTBLANK(Survey!$AU371)</f>
        <v>4</v>
      </c>
      <c r="BU371" s="114">
        <f>IF(Survey!$I371="Yes",1,0)</f>
        <v>0</v>
      </c>
      <c r="BV371" s="114">
        <f>IF(OR(Survey!$M371="Mutual fund",Survey!$M371="Alternative mutual fund",Survey!$M371="Money market"),1,0)</f>
        <v>0</v>
      </c>
      <c r="BW371" s="119">
        <f>IF(OR(Survey!$M371="ETF",Survey!$M371="ETF, alternative mutual fund"),1,0)</f>
        <v>0</v>
      </c>
      <c r="BX371" s="16" t="str">
        <f t="shared" si="285"/>
        <v>Pass</v>
      </c>
      <c r="BY371" s="33">
        <f>IF(ISNUMBER(SEARCH("Other",Survey!$AS371)), 1, 0)</f>
        <v>0</v>
      </c>
      <c r="BZ371" s="58" t="b">
        <f>NOT(ISBLANK(Survey!$AT371))</f>
        <v>0</v>
      </c>
      <c r="CA371" s="16" t="str">
        <f t="shared" si="286"/>
        <v>Pass</v>
      </c>
      <c r="CB371" s="114">
        <f>IF(Survey!$BB371=0, 0,1)</f>
        <v>0</v>
      </c>
      <c r="CC371" s="58">
        <f>Survey!$AV371</f>
        <v>0</v>
      </c>
      <c r="CD371" s="58">
        <f>Survey!$BC371+Survey!$BD371+ABS(Survey!$BE371)-ABS(Survey!$BF371)-ABS(Survey!$BG371)-ABS(Survey!$BL371)</f>
        <v>0</v>
      </c>
      <c r="CE371" s="138">
        <f>Survey!BB371+(ABS(Survey!$BH371)-ABS(Survey!$BI371)+ABS(Survey!$BJ371)-ABS(Survey!$BK371))*0.5</f>
        <v>0</v>
      </c>
      <c r="CF371" s="58">
        <f t="shared" si="287"/>
        <v>0</v>
      </c>
      <c r="CG371" s="58">
        <f>IF(AND($CC371&gt;$CF371-0.2,$CC371&lt;$CF371+0.2,ISBLANK(Survey!$AV371)=FALSE),0,1)</f>
        <v>1</v>
      </c>
      <c r="CH371" s="133">
        <f>IF(ISBLANK(Survey!$AW371),1,0)</f>
        <v>1</v>
      </c>
      <c r="CI371" s="16" t="str">
        <f t="shared" si="288"/>
        <v>Pass</v>
      </c>
      <c r="CJ371" s="114">
        <f>IF(Survey!$BB371=0, 0,1)</f>
        <v>0</v>
      </c>
      <c r="CK371" s="58">
        <f>IF(AND(Survey!$AX371&gt;=0,Survey!$AX371&lt;=0.2,Survey!$AX371&lt;&gt;""),0,1)</f>
        <v>1</v>
      </c>
      <c r="CL371" s="114">
        <f>IF(ISBLANK(Survey!$AY371),1,0)</f>
        <v>1</v>
      </c>
      <c r="CM371" s="16" t="str">
        <f t="shared" si="289"/>
        <v>Fail</v>
      </c>
      <c r="CN371" s="133">
        <f>Survey!$AZ371</f>
        <v>0</v>
      </c>
      <c r="CO371" s="16" t="str">
        <f t="shared" si="290"/>
        <v>Pass</v>
      </c>
      <c r="CP371" s="31">
        <f>Survey!$BA371</f>
        <v>0</v>
      </c>
      <c r="CQ371" s="138">
        <f>Survey!$BB371+Survey!$BC371+Survey!$BD371+ABS(Survey!$BE371)-ABS(Survey!$BF371)-ABS(Survey!$BG371)+ABS(Survey!$BH371)-ABS(Survey!$BI371)+ABS(Survey!$BJ371)-ABS(Survey!$BK371)-ABS(Survey!$BL371)+Survey!$BM371</f>
        <v>0</v>
      </c>
      <c r="CR371" s="30">
        <f t="shared" si="291"/>
        <v>0</v>
      </c>
      <c r="CS371" s="17">
        <f t="shared" si="292"/>
        <v>0</v>
      </c>
      <c r="CT371" s="16" t="str">
        <f t="shared" si="293"/>
        <v>Pass</v>
      </c>
      <c r="CU371" s="33" t="b">
        <f>IF(ABS(Survey!$BM371)=0,TRUE,FALSE)</f>
        <v>1</v>
      </c>
      <c r="CV371" s="32" t="b">
        <f>NOT(ISBLANK(Survey!$BN371))</f>
        <v>0</v>
      </c>
      <c r="CW371" t="str">
        <f t="shared" si="294"/>
        <v>Fail</v>
      </c>
      <c r="CX371" s="25">
        <f>Survey!$BA371</f>
        <v>0</v>
      </c>
      <c r="CY371" s="25" cm="1">
        <f t="array" ref="CY371">SUM(SUMIF(Survey!BP371:BW371,{"&gt;0","&lt;0"})*{1,-1})-SUM(SUMIF(Survey!BY371:CF371,{"&gt;0","&lt;0"})*{1,-1})</f>
        <v>0</v>
      </c>
      <c r="CZ371" s="30" t="str">
        <f t="shared" si="295"/>
        <v>No holdings</v>
      </c>
      <c r="DA371">
        <f t="shared" si="296"/>
        <v>0</v>
      </c>
      <c r="DB371" s="16" t="str">
        <f t="shared" si="297"/>
        <v>Fail</v>
      </c>
      <c r="DC371" s="31">
        <f>Survey!$BA371</f>
        <v>0</v>
      </c>
      <c r="DD371" s="31" cm="1">
        <f t="array" ref="DD371">SUM(SUMIF(Survey!CH371:DA371,{"&gt;0","&lt;0"})*{1,-1})-SUM(SUMIF(Survey!DC371:DV371,{"&gt;0","&lt;0"})*{1,-1})</f>
        <v>0</v>
      </c>
      <c r="DE371" s="30" t="str">
        <f t="shared" si="298"/>
        <v>No holdings</v>
      </c>
      <c r="DF371" s="17">
        <f t="shared" si="299"/>
        <v>0</v>
      </c>
      <c r="DG371" s="16" t="str">
        <f t="shared" si="300"/>
        <v>Pass</v>
      </c>
      <c r="DH371" s="33" t="b">
        <f>IF(ABS(Survey!$DA371)=0,TRUE,FALSE)</f>
        <v>1</v>
      </c>
      <c r="DI371" s="32" t="b">
        <f>NOT(ISBLANK(Survey!$DB371))</f>
        <v>0</v>
      </c>
      <c r="DJ371" s="16" t="str">
        <f t="shared" si="301"/>
        <v>Pass</v>
      </c>
      <c r="DK371" s="33" t="b">
        <f>IF(ABS(Survey!$DV371)=0,TRUE,FALSE)</f>
        <v>1</v>
      </c>
      <c r="DL371" s="32" t="b">
        <f>NOT(ISBLANK(Survey!$DW371))</f>
        <v>0</v>
      </c>
      <c r="DM371" t="str">
        <f t="shared" si="302"/>
        <v>Pass</v>
      </c>
      <c r="DN371" s="25" cm="1">
        <f t="array" ref="DN371">SUM(SUMIF(Survey!CW371,{"&gt;0","&lt;0"})*{1,-1})+SUM(SUMIF(Survey!DR371,{"&gt;0","&lt;0"})*{1,-1})</f>
        <v>0</v>
      </c>
      <c r="DO371" s="25">
        <f>SUM(SUMIF(Survey!DY371:EE371,{"&gt;0","&lt;0"})*{1,-1})+SUM(SUMIF(Survey!EG371:EM371,{"&gt;0","&lt;0"})*{1,-1})</f>
        <v>0</v>
      </c>
      <c r="DP371">
        <f t="shared" si="303"/>
        <v>0</v>
      </c>
      <c r="DQ371">
        <f t="shared" si="304"/>
        <v>0</v>
      </c>
      <c r="DR371" s="16" t="str">
        <f t="shared" si="305"/>
        <v>Pass</v>
      </c>
      <c r="DS371" s="33" t="b">
        <f>IF(ABS(Survey!$EE371)=0,TRUE,FALSE)</f>
        <v>1</v>
      </c>
      <c r="DT371" s="32" t="b">
        <f>NOT(ISBLANK(Survey!EF371))</f>
        <v>0</v>
      </c>
      <c r="DU371" s="16" t="str">
        <f t="shared" si="306"/>
        <v>Pass</v>
      </c>
      <c r="DV371" s="33" t="b">
        <f>IF(ABS(Survey!$EM371)=0,TRUE,FALSE)</f>
        <v>1</v>
      </c>
      <c r="DW371" s="32" t="b">
        <f>NOT(ISBLANK(Survey!$EN371))</f>
        <v>0</v>
      </c>
      <c r="DX371" s="16" t="str">
        <f t="shared" si="307"/>
        <v>Fail</v>
      </c>
      <c r="DY371" s="31">
        <f>SUM(SUMIF(Survey!ET371:EV371,{"&gt;0","&lt;0"})*{1,-1})</f>
        <v>0</v>
      </c>
      <c r="DZ371">
        <f t="shared" si="308"/>
        <v>0</v>
      </c>
      <c r="EA371">
        <f t="shared" si="309"/>
        <v>100</v>
      </c>
      <c r="EB371" s="30" t="b">
        <f>IF(OR(Survey!$M371="ETF",Survey!$M371="ETF, alternative mutual fund",Survey!$M371="Closed-end", Survey!$M371="Split share corp"),TRUE,FALSE)</f>
        <v>0</v>
      </c>
      <c r="EC371" s="16" t="str">
        <f t="shared" si="310"/>
        <v>Fail</v>
      </c>
      <c r="ED371" s="31">
        <f>SUM(SUMIF(Survey!EX371:FD371,{"&gt;0","&lt;0"})*{1,-1})</f>
        <v>0</v>
      </c>
      <c r="EE371">
        <f t="shared" si="311"/>
        <v>0</v>
      </c>
      <c r="EF371" s="17">
        <f t="shared" si="312"/>
        <v>100</v>
      </c>
      <c r="EG371" s="16" t="str">
        <f t="shared" si="313"/>
        <v>Fail</v>
      </c>
      <c r="EH371" s="31">
        <f>SUM(SUMIF(Survey!FF371:FL371,{"&gt;0","&lt;0"})*{1,-1})</f>
        <v>0</v>
      </c>
      <c r="EI371">
        <f t="shared" si="314"/>
        <v>0</v>
      </c>
      <c r="EJ371" s="17">
        <f t="shared" si="315"/>
        <v>100</v>
      </c>
    </row>
    <row r="372" spans="1:140">
      <c r="A372">
        <v>372</v>
      </c>
      <c r="B372" t="str">
        <f t="shared" si="263"/>
        <v>Pass</v>
      </c>
      <c r="C372" t="str">
        <f>IF(COUNTBLANK(Survey!B372:FM372)=$C$2, "Pass", "Fail")</f>
        <v>Pass</v>
      </c>
      <c r="D372" s="16" t="str">
        <f t="shared" si="264"/>
        <v>Fail</v>
      </c>
      <c r="E372" t="str">
        <f>IF(OR(ISBLANK(Survey!AL372),COUNTIF(G372:BJ372,"Fail")),"Fail","Pass")</f>
        <v>Fail</v>
      </c>
      <c r="F372" s="265"/>
      <c r="G372" s="16" t="str">
        <f t="shared" si="265"/>
        <v>Fail</v>
      </c>
      <c r="H372" s="139">
        <f>COUNTBLANK(Survey!B372:D372)+COUNTBLANK(Survey!G372)+COUNTBLANK(Survey!I372)+COUNTBLANK(Survey!K372:M372)+COUNTBLANK(Survey!P372:Q372)+COUNTBLANK(Survey!T372:W372)+COUNTBLANK(Survey!Z372:AC372)+COUNTBLANK(Survey!AF372:AG372)+COUNTBLANK(Survey!AK372:AK372)</f>
        <v>21</v>
      </c>
      <c r="I372" t="str">
        <f t="shared" si="266"/>
        <v>Fail</v>
      </c>
      <c r="J372" t="b">
        <f>IF(Survey!E372="No",TRUE,FALSE)</f>
        <v>0</v>
      </c>
      <c r="K372" s="29" cm="1">
        <f t="array" ref="K372">IF(COUNTA(Survey!$E$4:$E$695)=1, 0, SUM(IF(COUNTIF(Survey!$E$4:$E$695, Survey!$E$4:$E$695)=1,1,0)))</f>
        <v>0</v>
      </c>
      <c r="L372" s="29">
        <f>LEN(Survey!E372)</f>
        <v>0</v>
      </c>
      <c r="M372" s="16" t="str">
        <f t="shared" si="267"/>
        <v>Fail</v>
      </c>
      <c r="N372" t="b">
        <f>IF(Survey!F372="No",TRUE,FALSE)</f>
        <v>0</v>
      </c>
      <c r="O372" t="b">
        <f>Survey!F372=Survey!E372</f>
        <v>1</v>
      </c>
      <c r="P372">
        <f>COUNTIF(Survey!$F$4:$F$695,Survey!F372)</f>
        <v>0</v>
      </c>
      <c r="Q372" s="28">
        <f>LEN(Survey!F372)</f>
        <v>0</v>
      </c>
      <c r="R372" s="16" t="str">
        <f t="shared" si="268"/>
        <v>Pass</v>
      </c>
      <c r="S372" s="29">
        <f>MOD((LEN(Survey!H372)+2),11)</f>
        <v>2</v>
      </c>
      <c r="T372">
        <f>COUNTIF(Survey!$H$4:$H$695,Survey!H372)</f>
        <v>0</v>
      </c>
      <c r="U372" s="28" t="str">
        <f>IF(Survey!$L372="Prospectus fund", "Yes", "No")</f>
        <v>No</v>
      </c>
      <c r="V372" s="16" t="str">
        <f t="shared" si="269"/>
        <v>Pass</v>
      </c>
      <c r="W372" s="29">
        <f>MOD((LEN(Survey!J372)+2),11)</f>
        <v>2</v>
      </c>
      <c r="X372">
        <f>COUNTIF(Survey!$J$4:$J$695,Survey!J372)</f>
        <v>0</v>
      </c>
      <c r="Y372" s="30" t="b">
        <f>IF(OR(Survey!$M372="ETF",Survey!$M372="ETF, alternative mutual fund",Survey!$M372="Closed-end", Survey!$M372="Split share corp", Survey!$I372="Yes"),TRUE,FALSE)</f>
        <v>0</v>
      </c>
      <c r="Z372" s="16" t="str">
        <f>IFERROR(IF(AND(OR(AC372=AD372,AD372 = "Either"),NOT(ISBLANK(Survey!K372))),"Pass","Fail"),"Pass")</f>
        <v>Fail</v>
      </c>
      <c r="AA372" s="31" cm="1">
        <f t="array" ref="AA372">SUM(SUMIF(Survey!CH372:DA372,{"&gt;0","&lt;0"})*{1,-1})</f>
        <v>0</v>
      </c>
      <c r="AB372" s="33" cm="1">
        <f t="array" ref="AB372">SUM(SUMIF(Survey!CK372,{"&gt;0","&lt;0"})*{1,-1})+SUM(SUMIF(Survey!CU372,{"&gt;0","&lt;0"})*{1,-1})</f>
        <v>0</v>
      </c>
      <c r="AC372" s="33">
        <f>Survey!K372</f>
        <v>0</v>
      </c>
      <c r="AD372" s="32" t="str">
        <f t="shared" si="270"/>
        <v>Either</v>
      </c>
      <c r="AE372" s="16" t="str">
        <f t="shared" si="271"/>
        <v>Fail</v>
      </c>
      <c r="AF372" s="58" cm="1">
        <f t="array" ref="AF372">SUM(SUMIF(Survey!CH372:DA372,{"&gt;0","&lt;0"})*{1,-1})+SUM(SUMIF(Survey!DC372:DV372,{"&gt;0","&lt;0"})*{1,-1})</f>
        <v>0</v>
      </c>
      <c r="AG372" s="58">
        <f>IFERROR(AF372/(Survey!$BA372),0)</f>
        <v>0</v>
      </c>
      <c r="AH372" s="104" t="b">
        <f>IF(OR(Survey!$M372="Alternative strategy or hedge",Survey!$M372="Private asset",Survey!$L372="Prospectus fund"),TRUE,FALSE)</f>
        <v>0</v>
      </c>
      <c r="AI372" s="104" t="b">
        <f>NOT(ISBLANK(Survey!$M372))</f>
        <v>0</v>
      </c>
      <c r="AJ372" s="16" t="str">
        <f t="shared" si="272"/>
        <v>Fail</v>
      </c>
      <c r="AK372" t="b">
        <f>IF(Survey!W372="No",TRUE,FALSE)</f>
        <v>0</v>
      </c>
      <c r="AL372" s="119">
        <f>MOD((LEN(Survey!W372)+2),22)</f>
        <v>2</v>
      </c>
      <c r="AM372" t="str">
        <f t="shared" si="273"/>
        <v>Pass</v>
      </c>
      <c r="AN372" s="33" t="b">
        <f>NOT(ISNUMBER(SEARCH("Other",Survey!$Q372)))</f>
        <v>1</v>
      </c>
      <c r="AO372" s="32" t="b">
        <f>NOT(ISBLANK(Survey!$R372))</f>
        <v>0</v>
      </c>
      <c r="AP372" s="16" t="str">
        <f t="shared" si="274"/>
        <v>Pass</v>
      </c>
      <c r="AQ372" s="114">
        <f>COUNTBLANK(Survey!$X372)</f>
        <v>1</v>
      </c>
      <c r="AR372" s="58">
        <f>IF(AND(Survey!L372&lt;&gt;"Exempt fund",OR(Survey!$M372="ETF",Survey!$M372="ETF, alternative mutual fund",Survey!$M372="Mutual fund",Survey!$M372="Alternative mutual fund",Survey!$M372="Money market")),1,0)</f>
        <v>0</v>
      </c>
      <c r="AS372" s="16" t="str">
        <f t="shared" si="275"/>
        <v>Pass</v>
      </c>
      <c r="AT372" s="33" t="b">
        <f>NOT(ISNUMBER(SEARCH("Yes",Survey!$AC372)))</f>
        <v>1</v>
      </c>
      <c r="AU372" s="32" t="b">
        <f>IF(COUNTBLANK(Survey!$AD372:$AE372)=0,TRUE, FALSE)</f>
        <v>0</v>
      </c>
      <c r="AV372" s="16" t="str">
        <f t="shared" si="276"/>
        <v>Pass</v>
      </c>
      <c r="AW372" s="33" t="b">
        <f>NOT(ISNUMBER(SEARCH("Yes",Survey!$AF372)))</f>
        <v>1</v>
      </c>
      <c r="AX372" s="32" t="b">
        <f>NOT(ISBLANK(Survey!$AH372))</f>
        <v>0</v>
      </c>
      <c r="AY372" s="16" t="str">
        <f t="shared" si="277"/>
        <v>Pass</v>
      </c>
      <c r="AZ372" s="33" t="b">
        <f>NOT(OR(ISNUMBER(SEARCH("Other",Survey!$AH372)),ISNUMBER(SEARCH("Multiple",Survey!$AH372))))</f>
        <v>1</v>
      </c>
      <c r="BA372" s="32" t="b">
        <f>NOT(ISBLANK(Survey!$AI372))</f>
        <v>0</v>
      </c>
      <c r="BB372" s="16" t="str">
        <f t="shared" si="278"/>
        <v>Fail</v>
      </c>
      <c r="BC372" s="114">
        <f>IF(ABS(Survey!$BA372)&gt;0, 1,0)</f>
        <v>0</v>
      </c>
      <c r="BD372" s="114">
        <f>IF(COUNTBLANK(Survey!$AL372)=0,1,0)</f>
        <v>0</v>
      </c>
      <c r="BE372" s="16" t="str">
        <f t="shared" si="279"/>
        <v>Pass</v>
      </c>
      <c r="BF372" s="114">
        <f>IF(ISBLANK(Survey!$AL372),0,1)</f>
        <v>0</v>
      </c>
      <c r="BG372" s="133">
        <f>COUNTBLANK(Survey!$AM372)</f>
        <v>1</v>
      </c>
      <c r="BH372" s="16" t="str">
        <f t="shared" si="280"/>
        <v>Pass</v>
      </c>
      <c r="BI372" s="114">
        <f>IF(OR(Survey!$AM372="Closed",ISBLANK(Survey!$AM372)),0,1)</f>
        <v>0</v>
      </c>
      <c r="BJ372" s="133">
        <f>IF(ISBLANK(Survey!$AN372),1,0)</f>
        <v>1</v>
      </c>
      <c r="BK372" s="118" t="str">
        <f t="shared" si="281"/>
        <v>Pass</v>
      </c>
      <c r="BL372" s="31" cm="1">
        <f t="array" ref="BL372">SUM(SUMIF(Survey!AO372:AP372,{"&gt;0","&lt;0"})*{1,-1})</f>
        <v>0</v>
      </c>
      <c r="BM372">
        <f t="shared" si="282"/>
        <v>0</v>
      </c>
      <c r="BN372">
        <f t="shared" si="283"/>
        <v>100</v>
      </c>
      <c r="BO372" s="118" t="str">
        <f t="shared" si="284"/>
        <v>Pass</v>
      </c>
      <c r="BP372">
        <f>IF(Survey!AQ372="No",0,1)</f>
        <v>1</v>
      </c>
      <c r="BQ372" s="207">
        <f>MOD((LEN(Survey!AQ372)+2),22)</f>
        <v>2</v>
      </c>
      <c r="BR372">
        <f>IF(Survey!AR372="No",0,1)</f>
        <v>1</v>
      </c>
      <c r="BS372" s="207">
        <f>MOD((LEN(Survey!AR372)+2),22)</f>
        <v>2</v>
      </c>
      <c r="BT372" s="114">
        <f>COUNTBLANK(Survey!$AQ372:$AS372)+COUNTBLANK(Survey!$AU372)</f>
        <v>4</v>
      </c>
      <c r="BU372" s="114">
        <f>IF(Survey!$I372="Yes",1,0)</f>
        <v>0</v>
      </c>
      <c r="BV372" s="114">
        <f>IF(OR(Survey!$M372="Mutual fund",Survey!$M372="Alternative mutual fund",Survey!$M372="Money market"),1,0)</f>
        <v>0</v>
      </c>
      <c r="BW372" s="119">
        <f>IF(OR(Survey!$M372="ETF",Survey!$M372="ETF, alternative mutual fund"),1,0)</f>
        <v>0</v>
      </c>
      <c r="BX372" s="16" t="str">
        <f t="shared" si="285"/>
        <v>Pass</v>
      </c>
      <c r="BY372" s="33">
        <f>IF(ISNUMBER(SEARCH("Other",Survey!$AS372)), 1, 0)</f>
        <v>0</v>
      </c>
      <c r="BZ372" s="58" t="b">
        <f>NOT(ISBLANK(Survey!$AT372))</f>
        <v>0</v>
      </c>
      <c r="CA372" s="16" t="str">
        <f t="shared" si="286"/>
        <v>Pass</v>
      </c>
      <c r="CB372" s="114">
        <f>IF(Survey!$BB372=0, 0,1)</f>
        <v>0</v>
      </c>
      <c r="CC372" s="58">
        <f>Survey!$AV372</f>
        <v>0</v>
      </c>
      <c r="CD372" s="58">
        <f>Survey!$BC372+Survey!$BD372+ABS(Survey!$BE372)-ABS(Survey!$BF372)-ABS(Survey!$BG372)-ABS(Survey!$BL372)</f>
        <v>0</v>
      </c>
      <c r="CE372" s="138">
        <f>Survey!BB372+(ABS(Survey!$BH372)-ABS(Survey!$BI372)+ABS(Survey!$BJ372)-ABS(Survey!$BK372))*0.5</f>
        <v>0</v>
      </c>
      <c r="CF372" s="58">
        <f t="shared" si="287"/>
        <v>0</v>
      </c>
      <c r="CG372" s="58">
        <f>IF(AND($CC372&gt;$CF372-0.2,$CC372&lt;$CF372+0.2,ISBLANK(Survey!$AV372)=FALSE),0,1)</f>
        <v>1</v>
      </c>
      <c r="CH372" s="133">
        <f>IF(ISBLANK(Survey!$AW372),1,0)</f>
        <v>1</v>
      </c>
      <c r="CI372" s="16" t="str">
        <f t="shared" si="288"/>
        <v>Pass</v>
      </c>
      <c r="CJ372" s="114">
        <f>IF(Survey!$BB372=0, 0,1)</f>
        <v>0</v>
      </c>
      <c r="CK372" s="58">
        <f>IF(AND(Survey!$AX372&gt;=0,Survey!$AX372&lt;=0.2,Survey!$AX372&lt;&gt;""),0,1)</f>
        <v>1</v>
      </c>
      <c r="CL372" s="114">
        <f>IF(ISBLANK(Survey!$AY372),1,0)</f>
        <v>1</v>
      </c>
      <c r="CM372" s="16" t="str">
        <f t="shared" si="289"/>
        <v>Fail</v>
      </c>
      <c r="CN372" s="133">
        <f>Survey!$AZ372</f>
        <v>0</v>
      </c>
      <c r="CO372" s="16" t="str">
        <f t="shared" si="290"/>
        <v>Pass</v>
      </c>
      <c r="CP372" s="31">
        <f>Survey!$BA372</f>
        <v>0</v>
      </c>
      <c r="CQ372" s="138">
        <f>Survey!$BB372+Survey!$BC372+Survey!$BD372+ABS(Survey!$BE372)-ABS(Survey!$BF372)-ABS(Survey!$BG372)+ABS(Survey!$BH372)-ABS(Survey!$BI372)+ABS(Survey!$BJ372)-ABS(Survey!$BK372)-ABS(Survey!$BL372)+Survey!$BM372</f>
        <v>0</v>
      </c>
      <c r="CR372" s="30">
        <f t="shared" si="291"/>
        <v>0</v>
      </c>
      <c r="CS372" s="17">
        <f t="shared" si="292"/>
        <v>0</v>
      </c>
      <c r="CT372" s="16" t="str">
        <f t="shared" si="293"/>
        <v>Pass</v>
      </c>
      <c r="CU372" s="33" t="b">
        <f>IF(ABS(Survey!$BM372)=0,TRUE,FALSE)</f>
        <v>1</v>
      </c>
      <c r="CV372" s="32" t="b">
        <f>NOT(ISBLANK(Survey!$BN372))</f>
        <v>0</v>
      </c>
      <c r="CW372" t="str">
        <f t="shared" si="294"/>
        <v>Fail</v>
      </c>
      <c r="CX372" s="25">
        <f>Survey!$BA372</f>
        <v>0</v>
      </c>
      <c r="CY372" s="25" cm="1">
        <f t="array" ref="CY372">SUM(SUMIF(Survey!BP372:BW372,{"&gt;0","&lt;0"})*{1,-1})-SUM(SUMIF(Survey!BY372:CF372,{"&gt;0","&lt;0"})*{1,-1})</f>
        <v>0</v>
      </c>
      <c r="CZ372" s="30" t="str">
        <f t="shared" si="295"/>
        <v>No holdings</v>
      </c>
      <c r="DA372">
        <f t="shared" si="296"/>
        <v>0</v>
      </c>
      <c r="DB372" s="16" t="str">
        <f t="shared" si="297"/>
        <v>Fail</v>
      </c>
      <c r="DC372" s="31">
        <f>Survey!$BA372</f>
        <v>0</v>
      </c>
      <c r="DD372" s="31" cm="1">
        <f t="array" ref="DD372">SUM(SUMIF(Survey!CH372:DA372,{"&gt;0","&lt;0"})*{1,-1})-SUM(SUMIF(Survey!DC372:DV372,{"&gt;0","&lt;0"})*{1,-1})</f>
        <v>0</v>
      </c>
      <c r="DE372" s="30" t="str">
        <f t="shared" si="298"/>
        <v>No holdings</v>
      </c>
      <c r="DF372" s="17">
        <f t="shared" si="299"/>
        <v>0</v>
      </c>
      <c r="DG372" s="16" t="str">
        <f t="shared" si="300"/>
        <v>Pass</v>
      </c>
      <c r="DH372" s="33" t="b">
        <f>IF(ABS(Survey!$DA372)=0,TRUE,FALSE)</f>
        <v>1</v>
      </c>
      <c r="DI372" s="32" t="b">
        <f>NOT(ISBLANK(Survey!$DB372))</f>
        <v>0</v>
      </c>
      <c r="DJ372" s="16" t="str">
        <f t="shared" si="301"/>
        <v>Pass</v>
      </c>
      <c r="DK372" s="33" t="b">
        <f>IF(ABS(Survey!$DV372)=0,TRUE,FALSE)</f>
        <v>1</v>
      </c>
      <c r="DL372" s="32" t="b">
        <f>NOT(ISBLANK(Survey!$DW372))</f>
        <v>0</v>
      </c>
      <c r="DM372" t="str">
        <f t="shared" si="302"/>
        <v>Pass</v>
      </c>
      <c r="DN372" s="25" cm="1">
        <f t="array" ref="DN372">SUM(SUMIF(Survey!CW372,{"&gt;0","&lt;0"})*{1,-1})+SUM(SUMIF(Survey!DR372,{"&gt;0","&lt;0"})*{1,-1})</f>
        <v>0</v>
      </c>
      <c r="DO372" s="25">
        <f>SUM(SUMIF(Survey!DY372:EE372,{"&gt;0","&lt;0"})*{1,-1})+SUM(SUMIF(Survey!EG372:EM372,{"&gt;0","&lt;0"})*{1,-1})</f>
        <v>0</v>
      </c>
      <c r="DP372">
        <f t="shared" si="303"/>
        <v>0</v>
      </c>
      <c r="DQ372">
        <f t="shared" si="304"/>
        <v>0</v>
      </c>
      <c r="DR372" s="16" t="str">
        <f t="shared" si="305"/>
        <v>Pass</v>
      </c>
      <c r="DS372" s="33" t="b">
        <f>IF(ABS(Survey!$EE372)=0,TRUE,FALSE)</f>
        <v>1</v>
      </c>
      <c r="DT372" s="32" t="b">
        <f>NOT(ISBLANK(Survey!EF372))</f>
        <v>0</v>
      </c>
      <c r="DU372" s="16" t="str">
        <f t="shared" si="306"/>
        <v>Pass</v>
      </c>
      <c r="DV372" s="33" t="b">
        <f>IF(ABS(Survey!$EM372)=0,TRUE,FALSE)</f>
        <v>1</v>
      </c>
      <c r="DW372" s="32" t="b">
        <f>NOT(ISBLANK(Survey!$EN372))</f>
        <v>0</v>
      </c>
      <c r="DX372" s="16" t="str">
        <f t="shared" si="307"/>
        <v>Fail</v>
      </c>
      <c r="DY372" s="31">
        <f>SUM(SUMIF(Survey!ET372:EV372,{"&gt;0","&lt;0"})*{1,-1})</f>
        <v>0</v>
      </c>
      <c r="DZ372">
        <f t="shared" si="308"/>
        <v>0</v>
      </c>
      <c r="EA372">
        <f t="shared" si="309"/>
        <v>100</v>
      </c>
      <c r="EB372" s="30" t="b">
        <f>IF(OR(Survey!$M372="ETF",Survey!$M372="ETF, alternative mutual fund",Survey!$M372="Closed-end", Survey!$M372="Split share corp"),TRUE,FALSE)</f>
        <v>0</v>
      </c>
      <c r="EC372" s="16" t="str">
        <f t="shared" si="310"/>
        <v>Fail</v>
      </c>
      <c r="ED372" s="31">
        <f>SUM(SUMIF(Survey!EX372:FD372,{"&gt;0","&lt;0"})*{1,-1})</f>
        <v>0</v>
      </c>
      <c r="EE372">
        <f t="shared" si="311"/>
        <v>0</v>
      </c>
      <c r="EF372" s="17">
        <f t="shared" si="312"/>
        <v>100</v>
      </c>
      <c r="EG372" s="16" t="str">
        <f t="shared" si="313"/>
        <v>Fail</v>
      </c>
      <c r="EH372" s="31">
        <f>SUM(SUMIF(Survey!FF372:FL372,{"&gt;0","&lt;0"})*{1,-1})</f>
        <v>0</v>
      </c>
      <c r="EI372">
        <f t="shared" si="314"/>
        <v>0</v>
      </c>
      <c r="EJ372" s="17">
        <f t="shared" si="315"/>
        <v>100</v>
      </c>
    </row>
    <row r="373" spans="1:140">
      <c r="A373">
        <v>373</v>
      </c>
      <c r="B373" t="str">
        <f t="shared" si="263"/>
        <v>Pass</v>
      </c>
      <c r="C373" t="str">
        <f>IF(COUNTBLANK(Survey!B373:FM373)=$C$2, "Pass", "Fail")</f>
        <v>Pass</v>
      </c>
      <c r="D373" s="16" t="str">
        <f t="shared" si="264"/>
        <v>Fail</v>
      </c>
      <c r="E373" t="str">
        <f>IF(OR(ISBLANK(Survey!AL373),COUNTIF(G373:BJ373,"Fail")),"Fail","Pass")</f>
        <v>Fail</v>
      </c>
      <c r="F373" s="265"/>
      <c r="G373" s="16" t="str">
        <f t="shared" si="265"/>
        <v>Fail</v>
      </c>
      <c r="H373" s="139">
        <f>COUNTBLANK(Survey!B373:D373)+COUNTBLANK(Survey!G373)+COUNTBLANK(Survey!I373)+COUNTBLANK(Survey!K373:M373)+COUNTBLANK(Survey!P373:Q373)+COUNTBLANK(Survey!T373:W373)+COUNTBLANK(Survey!Z373:AC373)+COUNTBLANK(Survey!AF373:AG373)+COUNTBLANK(Survey!AK373:AK373)</f>
        <v>21</v>
      </c>
      <c r="I373" t="str">
        <f t="shared" si="266"/>
        <v>Fail</v>
      </c>
      <c r="J373" t="b">
        <f>IF(Survey!E373="No",TRUE,FALSE)</f>
        <v>0</v>
      </c>
      <c r="K373" s="29" cm="1">
        <f t="array" ref="K373">IF(COUNTA(Survey!$E$4:$E$695)=1, 0, SUM(IF(COUNTIF(Survey!$E$4:$E$695, Survey!$E$4:$E$695)=1,1,0)))</f>
        <v>0</v>
      </c>
      <c r="L373" s="29">
        <f>LEN(Survey!E373)</f>
        <v>0</v>
      </c>
      <c r="M373" s="16" t="str">
        <f t="shared" si="267"/>
        <v>Fail</v>
      </c>
      <c r="N373" t="b">
        <f>IF(Survey!F373="No",TRUE,FALSE)</f>
        <v>0</v>
      </c>
      <c r="O373" t="b">
        <f>Survey!F373=Survey!E373</f>
        <v>1</v>
      </c>
      <c r="P373">
        <f>COUNTIF(Survey!$F$4:$F$695,Survey!F373)</f>
        <v>0</v>
      </c>
      <c r="Q373" s="28">
        <f>LEN(Survey!F373)</f>
        <v>0</v>
      </c>
      <c r="R373" s="16" t="str">
        <f t="shared" si="268"/>
        <v>Pass</v>
      </c>
      <c r="S373" s="29">
        <f>MOD((LEN(Survey!H373)+2),11)</f>
        <v>2</v>
      </c>
      <c r="T373">
        <f>COUNTIF(Survey!$H$4:$H$695,Survey!H373)</f>
        <v>0</v>
      </c>
      <c r="U373" s="28" t="str">
        <f>IF(Survey!$L373="Prospectus fund", "Yes", "No")</f>
        <v>No</v>
      </c>
      <c r="V373" s="16" t="str">
        <f t="shared" si="269"/>
        <v>Pass</v>
      </c>
      <c r="W373" s="29">
        <f>MOD((LEN(Survey!J373)+2),11)</f>
        <v>2</v>
      </c>
      <c r="X373">
        <f>COUNTIF(Survey!$J$4:$J$695,Survey!J373)</f>
        <v>0</v>
      </c>
      <c r="Y373" s="30" t="b">
        <f>IF(OR(Survey!$M373="ETF",Survey!$M373="ETF, alternative mutual fund",Survey!$M373="Closed-end", Survey!$M373="Split share corp", Survey!$I373="Yes"),TRUE,FALSE)</f>
        <v>0</v>
      </c>
      <c r="Z373" s="16" t="str">
        <f>IFERROR(IF(AND(OR(AC373=AD373,AD373 = "Either"),NOT(ISBLANK(Survey!K373))),"Pass","Fail"),"Pass")</f>
        <v>Fail</v>
      </c>
      <c r="AA373" s="31" cm="1">
        <f t="array" ref="AA373">SUM(SUMIF(Survey!CH373:DA373,{"&gt;0","&lt;0"})*{1,-1})</f>
        <v>0</v>
      </c>
      <c r="AB373" s="33" cm="1">
        <f t="array" ref="AB373">SUM(SUMIF(Survey!CK373,{"&gt;0","&lt;0"})*{1,-1})+SUM(SUMIF(Survey!CU373,{"&gt;0","&lt;0"})*{1,-1})</f>
        <v>0</v>
      </c>
      <c r="AC373" s="33">
        <f>Survey!K373</f>
        <v>0</v>
      </c>
      <c r="AD373" s="32" t="str">
        <f t="shared" si="270"/>
        <v>Either</v>
      </c>
      <c r="AE373" s="16" t="str">
        <f t="shared" si="271"/>
        <v>Fail</v>
      </c>
      <c r="AF373" s="58" cm="1">
        <f t="array" ref="AF373">SUM(SUMIF(Survey!CH373:DA373,{"&gt;0","&lt;0"})*{1,-1})+SUM(SUMIF(Survey!DC373:DV373,{"&gt;0","&lt;0"})*{1,-1})</f>
        <v>0</v>
      </c>
      <c r="AG373" s="58">
        <f>IFERROR(AF373/(Survey!$BA373),0)</f>
        <v>0</v>
      </c>
      <c r="AH373" s="104" t="b">
        <f>IF(OR(Survey!$M373="Alternative strategy or hedge",Survey!$M373="Private asset",Survey!$L373="Prospectus fund"),TRUE,FALSE)</f>
        <v>0</v>
      </c>
      <c r="AI373" s="104" t="b">
        <f>NOT(ISBLANK(Survey!$M373))</f>
        <v>0</v>
      </c>
      <c r="AJ373" s="16" t="str">
        <f t="shared" si="272"/>
        <v>Fail</v>
      </c>
      <c r="AK373" t="b">
        <f>IF(Survey!W373="No",TRUE,FALSE)</f>
        <v>0</v>
      </c>
      <c r="AL373" s="119">
        <f>MOD((LEN(Survey!W373)+2),22)</f>
        <v>2</v>
      </c>
      <c r="AM373" t="str">
        <f t="shared" si="273"/>
        <v>Pass</v>
      </c>
      <c r="AN373" s="33" t="b">
        <f>NOT(ISNUMBER(SEARCH("Other",Survey!$Q373)))</f>
        <v>1</v>
      </c>
      <c r="AO373" s="32" t="b">
        <f>NOT(ISBLANK(Survey!$R373))</f>
        <v>0</v>
      </c>
      <c r="AP373" s="16" t="str">
        <f t="shared" si="274"/>
        <v>Pass</v>
      </c>
      <c r="AQ373" s="114">
        <f>COUNTBLANK(Survey!$X373)</f>
        <v>1</v>
      </c>
      <c r="AR373" s="58">
        <f>IF(AND(Survey!L373&lt;&gt;"Exempt fund",OR(Survey!$M373="ETF",Survey!$M373="ETF, alternative mutual fund",Survey!$M373="Mutual fund",Survey!$M373="Alternative mutual fund",Survey!$M373="Money market")),1,0)</f>
        <v>0</v>
      </c>
      <c r="AS373" s="16" t="str">
        <f t="shared" si="275"/>
        <v>Pass</v>
      </c>
      <c r="AT373" s="33" t="b">
        <f>NOT(ISNUMBER(SEARCH("Yes",Survey!$AC373)))</f>
        <v>1</v>
      </c>
      <c r="AU373" s="32" t="b">
        <f>IF(COUNTBLANK(Survey!$AD373:$AE373)=0,TRUE, FALSE)</f>
        <v>0</v>
      </c>
      <c r="AV373" s="16" t="str">
        <f t="shared" si="276"/>
        <v>Pass</v>
      </c>
      <c r="AW373" s="33" t="b">
        <f>NOT(ISNUMBER(SEARCH("Yes",Survey!$AF373)))</f>
        <v>1</v>
      </c>
      <c r="AX373" s="32" t="b">
        <f>NOT(ISBLANK(Survey!$AH373))</f>
        <v>0</v>
      </c>
      <c r="AY373" s="16" t="str">
        <f t="shared" si="277"/>
        <v>Pass</v>
      </c>
      <c r="AZ373" s="33" t="b">
        <f>NOT(OR(ISNUMBER(SEARCH("Other",Survey!$AH373)),ISNUMBER(SEARCH("Multiple",Survey!$AH373))))</f>
        <v>1</v>
      </c>
      <c r="BA373" s="32" t="b">
        <f>NOT(ISBLANK(Survey!$AI373))</f>
        <v>0</v>
      </c>
      <c r="BB373" s="16" t="str">
        <f t="shared" si="278"/>
        <v>Fail</v>
      </c>
      <c r="BC373" s="114">
        <f>IF(ABS(Survey!$BA373)&gt;0, 1,0)</f>
        <v>0</v>
      </c>
      <c r="BD373" s="114">
        <f>IF(COUNTBLANK(Survey!$AL373)=0,1,0)</f>
        <v>0</v>
      </c>
      <c r="BE373" s="16" t="str">
        <f t="shared" si="279"/>
        <v>Pass</v>
      </c>
      <c r="BF373" s="114">
        <f>IF(ISBLANK(Survey!$AL373),0,1)</f>
        <v>0</v>
      </c>
      <c r="BG373" s="133">
        <f>COUNTBLANK(Survey!$AM373)</f>
        <v>1</v>
      </c>
      <c r="BH373" s="16" t="str">
        <f t="shared" si="280"/>
        <v>Pass</v>
      </c>
      <c r="BI373" s="114">
        <f>IF(OR(Survey!$AM373="Closed",ISBLANK(Survey!$AM373)),0,1)</f>
        <v>0</v>
      </c>
      <c r="BJ373" s="133">
        <f>IF(ISBLANK(Survey!$AN373),1,0)</f>
        <v>1</v>
      </c>
      <c r="BK373" s="118" t="str">
        <f t="shared" si="281"/>
        <v>Pass</v>
      </c>
      <c r="BL373" s="31" cm="1">
        <f t="array" ref="BL373">SUM(SUMIF(Survey!AO373:AP373,{"&gt;0","&lt;0"})*{1,-1})</f>
        <v>0</v>
      </c>
      <c r="BM373">
        <f t="shared" si="282"/>
        <v>0</v>
      </c>
      <c r="BN373">
        <f t="shared" si="283"/>
        <v>100</v>
      </c>
      <c r="BO373" s="118" t="str">
        <f t="shared" si="284"/>
        <v>Pass</v>
      </c>
      <c r="BP373">
        <f>IF(Survey!AQ373="No",0,1)</f>
        <v>1</v>
      </c>
      <c r="BQ373" s="207">
        <f>MOD((LEN(Survey!AQ373)+2),22)</f>
        <v>2</v>
      </c>
      <c r="BR373">
        <f>IF(Survey!AR373="No",0,1)</f>
        <v>1</v>
      </c>
      <c r="BS373" s="207">
        <f>MOD((LEN(Survey!AR373)+2),22)</f>
        <v>2</v>
      </c>
      <c r="BT373" s="114">
        <f>COUNTBLANK(Survey!$AQ373:$AS373)+COUNTBLANK(Survey!$AU373)</f>
        <v>4</v>
      </c>
      <c r="BU373" s="114">
        <f>IF(Survey!$I373="Yes",1,0)</f>
        <v>0</v>
      </c>
      <c r="BV373" s="114">
        <f>IF(OR(Survey!$M373="Mutual fund",Survey!$M373="Alternative mutual fund",Survey!$M373="Money market"),1,0)</f>
        <v>0</v>
      </c>
      <c r="BW373" s="119">
        <f>IF(OR(Survey!$M373="ETF",Survey!$M373="ETF, alternative mutual fund"),1,0)</f>
        <v>0</v>
      </c>
      <c r="BX373" s="16" t="str">
        <f t="shared" si="285"/>
        <v>Pass</v>
      </c>
      <c r="BY373" s="33">
        <f>IF(ISNUMBER(SEARCH("Other",Survey!$AS373)), 1, 0)</f>
        <v>0</v>
      </c>
      <c r="BZ373" s="58" t="b">
        <f>NOT(ISBLANK(Survey!$AT373))</f>
        <v>0</v>
      </c>
      <c r="CA373" s="16" t="str">
        <f t="shared" si="286"/>
        <v>Pass</v>
      </c>
      <c r="CB373" s="114">
        <f>IF(Survey!$BB373=0, 0,1)</f>
        <v>0</v>
      </c>
      <c r="CC373" s="58">
        <f>Survey!$AV373</f>
        <v>0</v>
      </c>
      <c r="CD373" s="58">
        <f>Survey!$BC373+Survey!$BD373+ABS(Survey!$BE373)-ABS(Survey!$BF373)-ABS(Survey!$BG373)-ABS(Survey!$BL373)</f>
        <v>0</v>
      </c>
      <c r="CE373" s="138">
        <f>Survey!BB373+(ABS(Survey!$BH373)-ABS(Survey!$BI373)+ABS(Survey!$BJ373)-ABS(Survey!$BK373))*0.5</f>
        <v>0</v>
      </c>
      <c r="CF373" s="58">
        <f t="shared" si="287"/>
        <v>0</v>
      </c>
      <c r="CG373" s="58">
        <f>IF(AND($CC373&gt;$CF373-0.2,$CC373&lt;$CF373+0.2,ISBLANK(Survey!$AV373)=FALSE),0,1)</f>
        <v>1</v>
      </c>
      <c r="CH373" s="133">
        <f>IF(ISBLANK(Survey!$AW373),1,0)</f>
        <v>1</v>
      </c>
      <c r="CI373" s="16" t="str">
        <f t="shared" si="288"/>
        <v>Pass</v>
      </c>
      <c r="CJ373" s="114">
        <f>IF(Survey!$BB373=0, 0,1)</f>
        <v>0</v>
      </c>
      <c r="CK373" s="58">
        <f>IF(AND(Survey!$AX373&gt;=0,Survey!$AX373&lt;=0.2,Survey!$AX373&lt;&gt;""),0,1)</f>
        <v>1</v>
      </c>
      <c r="CL373" s="114">
        <f>IF(ISBLANK(Survey!$AY373),1,0)</f>
        <v>1</v>
      </c>
      <c r="CM373" s="16" t="str">
        <f t="shared" si="289"/>
        <v>Fail</v>
      </c>
      <c r="CN373" s="133">
        <f>Survey!$AZ373</f>
        <v>0</v>
      </c>
      <c r="CO373" s="16" t="str">
        <f t="shared" si="290"/>
        <v>Pass</v>
      </c>
      <c r="CP373" s="31">
        <f>Survey!$BA373</f>
        <v>0</v>
      </c>
      <c r="CQ373" s="138">
        <f>Survey!$BB373+Survey!$BC373+Survey!$BD373+ABS(Survey!$BE373)-ABS(Survey!$BF373)-ABS(Survey!$BG373)+ABS(Survey!$BH373)-ABS(Survey!$BI373)+ABS(Survey!$BJ373)-ABS(Survey!$BK373)-ABS(Survey!$BL373)+Survey!$BM373</f>
        <v>0</v>
      </c>
      <c r="CR373" s="30">
        <f t="shared" si="291"/>
        <v>0</v>
      </c>
      <c r="CS373" s="17">
        <f t="shared" si="292"/>
        <v>0</v>
      </c>
      <c r="CT373" s="16" t="str">
        <f t="shared" si="293"/>
        <v>Pass</v>
      </c>
      <c r="CU373" s="33" t="b">
        <f>IF(ABS(Survey!$BM373)=0,TRUE,FALSE)</f>
        <v>1</v>
      </c>
      <c r="CV373" s="32" t="b">
        <f>NOT(ISBLANK(Survey!$BN373))</f>
        <v>0</v>
      </c>
      <c r="CW373" t="str">
        <f t="shared" si="294"/>
        <v>Fail</v>
      </c>
      <c r="CX373" s="25">
        <f>Survey!$BA373</f>
        <v>0</v>
      </c>
      <c r="CY373" s="25" cm="1">
        <f t="array" ref="CY373">SUM(SUMIF(Survey!BP373:BW373,{"&gt;0","&lt;0"})*{1,-1})-SUM(SUMIF(Survey!BY373:CF373,{"&gt;0","&lt;0"})*{1,-1})</f>
        <v>0</v>
      </c>
      <c r="CZ373" s="30" t="str">
        <f t="shared" si="295"/>
        <v>No holdings</v>
      </c>
      <c r="DA373">
        <f t="shared" si="296"/>
        <v>0</v>
      </c>
      <c r="DB373" s="16" t="str">
        <f t="shared" si="297"/>
        <v>Fail</v>
      </c>
      <c r="DC373" s="31">
        <f>Survey!$BA373</f>
        <v>0</v>
      </c>
      <c r="DD373" s="31" cm="1">
        <f t="array" ref="DD373">SUM(SUMIF(Survey!CH373:DA373,{"&gt;0","&lt;0"})*{1,-1})-SUM(SUMIF(Survey!DC373:DV373,{"&gt;0","&lt;0"})*{1,-1})</f>
        <v>0</v>
      </c>
      <c r="DE373" s="30" t="str">
        <f t="shared" si="298"/>
        <v>No holdings</v>
      </c>
      <c r="DF373" s="17">
        <f t="shared" si="299"/>
        <v>0</v>
      </c>
      <c r="DG373" s="16" t="str">
        <f t="shared" si="300"/>
        <v>Pass</v>
      </c>
      <c r="DH373" s="33" t="b">
        <f>IF(ABS(Survey!$DA373)=0,TRUE,FALSE)</f>
        <v>1</v>
      </c>
      <c r="DI373" s="32" t="b">
        <f>NOT(ISBLANK(Survey!$DB373))</f>
        <v>0</v>
      </c>
      <c r="DJ373" s="16" t="str">
        <f t="shared" si="301"/>
        <v>Pass</v>
      </c>
      <c r="DK373" s="33" t="b">
        <f>IF(ABS(Survey!$DV373)=0,TRUE,FALSE)</f>
        <v>1</v>
      </c>
      <c r="DL373" s="32" t="b">
        <f>NOT(ISBLANK(Survey!$DW373))</f>
        <v>0</v>
      </c>
      <c r="DM373" t="str">
        <f t="shared" si="302"/>
        <v>Pass</v>
      </c>
      <c r="DN373" s="25" cm="1">
        <f t="array" ref="DN373">SUM(SUMIF(Survey!CW373,{"&gt;0","&lt;0"})*{1,-1})+SUM(SUMIF(Survey!DR373,{"&gt;0","&lt;0"})*{1,-1})</f>
        <v>0</v>
      </c>
      <c r="DO373" s="25">
        <f>SUM(SUMIF(Survey!DY373:EE373,{"&gt;0","&lt;0"})*{1,-1})+SUM(SUMIF(Survey!EG373:EM373,{"&gt;0","&lt;0"})*{1,-1})</f>
        <v>0</v>
      </c>
      <c r="DP373">
        <f t="shared" si="303"/>
        <v>0</v>
      </c>
      <c r="DQ373">
        <f t="shared" si="304"/>
        <v>0</v>
      </c>
      <c r="DR373" s="16" t="str">
        <f t="shared" si="305"/>
        <v>Pass</v>
      </c>
      <c r="DS373" s="33" t="b">
        <f>IF(ABS(Survey!$EE373)=0,TRUE,FALSE)</f>
        <v>1</v>
      </c>
      <c r="DT373" s="32" t="b">
        <f>NOT(ISBLANK(Survey!EF373))</f>
        <v>0</v>
      </c>
      <c r="DU373" s="16" t="str">
        <f t="shared" si="306"/>
        <v>Pass</v>
      </c>
      <c r="DV373" s="33" t="b">
        <f>IF(ABS(Survey!$EM373)=0,TRUE,FALSE)</f>
        <v>1</v>
      </c>
      <c r="DW373" s="32" t="b">
        <f>NOT(ISBLANK(Survey!$EN373))</f>
        <v>0</v>
      </c>
      <c r="DX373" s="16" t="str">
        <f t="shared" si="307"/>
        <v>Fail</v>
      </c>
      <c r="DY373" s="31">
        <f>SUM(SUMIF(Survey!ET373:EV373,{"&gt;0","&lt;0"})*{1,-1})</f>
        <v>0</v>
      </c>
      <c r="DZ373">
        <f t="shared" si="308"/>
        <v>0</v>
      </c>
      <c r="EA373">
        <f t="shared" si="309"/>
        <v>100</v>
      </c>
      <c r="EB373" s="30" t="b">
        <f>IF(OR(Survey!$M373="ETF",Survey!$M373="ETF, alternative mutual fund",Survey!$M373="Closed-end", Survey!$M373="Split share corp"),TRUE,FALSE)</f>
        <v>0</v>
      </c>
      <c r="EC373" s="16" t="str">
        <f t="shared" si="310"/>
        <v>Fail</v>
      </c>
      <c r="ED373" s="31">
        <f>SUM(SUMIF(Survey!EX373:FD373,{"&gt;0","&lt;0"})*{1,-1})</f>
        <v>0</v>
      </c>
      <c r="EE373">
        <f t="shared" si="311"/>
        <v>0</v>
      </c>
      <c r="EF373" s="17">
        <f t="shared" si="312"/>
        <v>100</v>
      </c>
      <c r="EG373" s="16" t="str">
        <f t="shared" si="313"/>
        <v>Fail</v>
      </c>
      <c r="EH373" s="31">
        <f>SUM(SUMIF(Survey!FF373:FL373,{"&gt;0","&lt;0"})*{1,-1})</f>
        <v>0</v>
      </c>
      <c r="EI373">
        <f t="shared" si="314"/>
        <v>0</v>
      </c>
      <c r="EJ373" s="17">
        <f t="shared" si="315"/>
        <v>100</v>
      </c>
    </row>
    <row r="374" spans="1:140">
      <c r="A374">
        <v>374</v>
      </c>
      <c r="B374" t="str">
        <f t="shared" si="263"/>
        <v>Pass</v>
      </c>
      <c r="C374" t="str">
        <f>IF(COUNTBLANK(Survey!B374:FM374)=$C$2, "Pass", "Fail")</f>
        <v>Pass</v>
      </c>
      <c r="D374" s="16" t="str">
        <f t="shared" si="264"/>
        <v>Fail</v>
      </c>
      <c r="E374" t="str">
        <f>IF(OR(ISBLANK(Survey!AL374),COUNTIF(G374:BJ374,"Fail")),"Fail","Pass")</f>
        <v>Fail</v>
      </c>
      <c r="F374" s="265"/>
      <c r="G374" s="16" t="str">
        <f t="shared" si="265"/>
        <v>Fail</v>
      </c>
      <c r="H374" s="139">
        <f>COUNTBLANK(Survey!B374:D374)+COUNTBLANK(Survey!G374)+COUNTBLANK(Survey!I374)+COUNTBLANK(Survey!K374:M374)+COUNTBLANK(Survey!P374:Q374)+COUNTBLANK(Survey!T374:W374)+COUNTBLANK(Survey!Z374:AC374)+COUNTBLANK(Survey!AF374:AG374)+COUNTBLANK(Survey!AK374:AK374)</f>
        <v>21</v>
      </c>
      <c r="I374" t="str">
        <f t="shared" si="266"/>
        <v>Fail</v>
      </c>
      <c r="J374" t="b">
        <f>IF(Survey!E374="No",TRUE,FALSE)</f>
        <v>0</v>
      </c>
      <c r="K374" s="29" cm="1">
        <f t="array" ref="K374">IF(COUNTA(Survey!$E$4:$E$695)=1, 0, SUM(IF(COUNTIF(Survey!$E$4:$E$695, Survey!$E$4:$E$695)=1,1,0)))</f>
        <v>0</v>
      </c>
      <c r="L374" s="29">
        <f>LEN(Survey!E374)</f>
        <v>0</v>
      </c>
      <c r="M374" s="16" t="str">
        <f t="shared" si="267"/>
        <v>Fail</v>
      </c>
      <c r="N374" t="b">
        <f>IF(Survey!F374="No",TRUE,FALSE)</f>
        <v>0</v>
      </c>
      <c r="O374" t="b">
        <f>Survey!F374=Survey!E374</f>
        <v>1</v>
      </c>
      <c r="P374">
        <f>COUNTIF(Survey!$F$4:$F$695,Survey!F374)</f>
        <v>0</v>
      </c>
      <c r="Q374" s="28">
        <f>LEN(Survey!F374)</f>
        <v>0</v>
      </c>
      <c r="R374" s="16" t="str">
        <f t="shared" si="268"/>
        <v>Pass</v>
      </c>
      <c r="S374" s="29">
        <f>MOD((LEN(Survey!H374)+2),11)</f>
        <v>2</v>
      </c>
      <c r="T374">
        <f>COUNTIF(Survey!$H$4:$H$695,Survey!H374)</f>
        <v>0</v>
      </c>
      <c r="U374" s="28" t="str">
        <f>IF(Survey!$L374="Prospectus fund", "Yes", "No")</f>
        <v>No</v>
      </c>
      <c r="V374" s="16" t="str">
        <f t="shared" si="269"/>
        <v>Pass</v>
      </c>
      <c r="W374" s="29">
        <f>MOD((LEN(Survey!J374)+2),11)</f>
        <v>2</v>
      </c>
      <c r="X374">
        <f>COUNTIF(Survey!$J$4:$J$695,Survey!J374)</f>
        <v>0</v>
      </c>
      <c r="Y374" s="30" t="b">
        <f>IF(OR(Survey!$M374="ETF",Survey!$M374="ETF, alternative mutual fund",Survey!$M374="Closed-end", Survey!$M374="Split share corp", Survey!$I374="Yes"),TRUE,FALSE)</f>
        <v>0</v>
      </c>
      <c r="Z374" s="16" t="str">
        <f>IFERROR(IF(AND(OR(AC374=AD374,AD374 = "Either"),NOT(ISBLANK(Survey!K374))),"Pass","Fail"),"Pass")</f>
        <v>Fail</v>
      </c>
      <c r="AA374" s="31" cm="1">
        <f t="array" ref="AA374">SUM(SUMIF(Survey!CH374:DA374,{"&gt;0","&lt;0"})*{1,-1})</f>
        <v>0</v>
      </c>
      <c r="AB374" s="33" cm="1">
        <f t="array" ref="AB374">SUM(SUMIF(Survey!CK374,{"&gt;0","&lt;0"})*{1,-1})+SUM(SUMIF(Survey!CU374,{"&gt;0","&lt;0"})*{1,-1})</f>
        <v>0</v>
      </c>
      <c r="AC374" s="33">
        <f>Survey!K374</f>
        <v>0</v>
      </c>
      <c r="AD374" s="32" t="str">
        <f t="shared" si="270"/>
        <v>Either</v>
      </c>
      <c r="AE374" s="16" t="str">
        <f t="shared" si="271"/>
        <v>Fail</v>
      </c>
      <c r="AF374" s="58" cm="1">
        <f t="array" ref="AF374">SUM(SUMIF(Survey!CH374:DA374,{"&gt;0","&lt;0"})*{1,-1})+SUM(SUMIF(Survey!DC374:DV374,{"&gt;0","&lt;0"})*{1,-1})</f>
        <v>0</v>
      </c>
      <c r="AG374" s="58">
        <f>IFERROR(AF374/(Survey!$BA374),0)</f>
        <v>0</v>
      </c>
      <c r="AH374" s="104" t="b">
        <f>IF(OR(Survey!$M374="Alternative strategy or hedge",Survey!$M374="Private asset",Survey!$L374="Prospectus fund"),TRUE,FALSE)</f>
        <v>0</v>
      </c>
      <c r="AI374" s="104" t="b">
        <f>NOT(ISBLANK(Survey!$M374))</f>
        <v>0</v>
      </c>
      <c r="AJ374" s="16" t="str">
        <f t="shared" si="272"/>
        <v>Fail</v>
      </c>
      <c r="AK374" t="b">
        <f>IF(Survey!W374="No",TRUE,FALSE)</f>
        <v>0</v>
      </c>
      <c r="AL374" s="119">
        <f>MOD((LEN(Survey!W374)+2),22)</f>
        <v>2</v>
      </c>
      <c r="AM374" t="str">
        <f t="shared" si="273"/>
        <v>Pass</v>
      </c>
      <c r="AN374" s="33" t="b">
        <f>NOT(ISNUMBER(SEARCH("Other",Survey!$Q374)))</f>
        <v>1</v>
      </c>
      <c r="AO374" s="32" t="b">
        <f>NOT(ISBLANK(Survey!$R374))</f>
        <v>0</v>
      </c>
      <c r="AP374" s="16" t="str">
        <f t="shared" si="274"/>
        <v>Pass</v>
      </c>
      <c r="AQ374" s="114">
        <f>COUNTBLANK(Survey!$X374)</f>
        <v>1</v>
      </c>
      <c r="AR374" s="58">
        <f>IF(AND(Survey!L374&lt;&gt;"Exempt fund",OR(Survey!$M374="ETF",Survey!$M374="ETF, alternative mutual fund",Survey!$M374="Mutual fund",Survey!$M374="Alternative mutual fund",Survey!$M374="Money market")),1,0)</f>
        <v>0</v>
      </c>
      <c r="AS374" s="16" t="str">
        <f t="shared" si="275"/>
        <v>Pass</v>
      </c>
      <c r="AT374" s="33" t="b">
        <f>NOT(ISNUMBER(SEARCH("Yes",Survey!$AC374)))</f>
        <v>1</v>
      </c>
      <c r="AU374" s="32" t="b">
        <f>IF(COUNTBLANK(Survey!$AD374:$AE374)=0,TRUE, FALSE)</f>
        <v>0</v>
      </c>
      <c r="AV374" s="16" t="str">
        <f t="shared" si="276"/>
        <v>Pass</v>
      </c>
      <c r="AW374" s="33" t="b">
        <f>NOT(ISNUMBER(SEARCH("Yes",Survey!$AF374)))</f>
        <v>1</v>
      </c>
      <c r="AX374" s="32" t="b">
        <f>NOT(ISBLANK(Survey!$AH374))</f>
        <v>0</v>
      </c>
      <c r="AY374" s="16" t="str">
        <f t="shared" si="277"/>
        <v>Pass</v>
      </c>
      <c r="AZ374" s="33" t="b">
        <f>NOT(OR(ISNUMBER(SEARCH("Other",Survey!$AH374)),ISNUMBER(SEARCH("Multiple",Survey!$AH374))))</f>
        <v>1</v>
      </c>
      <c r="BA374" s="32" t="b">
        <f>NOT(ISBLANK(Survey!$AI374))</f>
        <v>0</v>
      </c>
      <c r="BB374" s="16" t="str">
        <f t="shared" si="278"/>
        <v>Fail</v>
      </c>
      <c r="BC374" s="114">
        <f>IF(ABS(Survey!$BA374)&gt;0, 1,0)</f>
        <v>0</v>
      </c>
      <c r="BD374" s="114">
        <f>IF(COUNTBLANK(Survey!$AL374)=0,1,0)</f>
        <v>0</v>
      </c>
      <c r="BE374" s="16" t="str">
        <f t="shared" si="279"/>
        <v>Pass</v>
      </c>
      <c r="BF374" s="114">
        <f>IF(ISBLANK(Survey!$AL374),0,1)</f>
        <v>0</v>
      </c>
      <c r="BG374" s="133">
        <f>COUNTBLANK(Survey!$AM374)</f>
        <v>1</v>
      </c>
      <c r="BH374" s="16" t="str">
        <f t="shared" si="280"/>
        <v>Pass</v>
      </c>
      <c r="BI374" s="114">
        <f>IF(OR(Survey!$AM374="Closed",ISBLANK(Survey!$AM374)),0,1)</f>
        <v>0</v>
      </c>
      <c r="BJ374" s="133">
        <f>IF(ISBLANK(Survey!$AN374),1,0)</f>
        <v>1</v>
      </c>
      <c r="BK374" s="118" t="str">
        <f t="shared" si="281"/>
        <v>Pass</v>
      </c>
      <c r="BL374" s="31" cm="1">
        <f t="array" ref="BL374">SUM(SUMIF(Survey!AO374:AP374,{"&gt;0","&lt;0"})*{1,-1})</f>
        <v>0</v>
      </c>
      <c r="BM374">
        <f t="shared" si="282"/>
        <v>0</v>
      </c>
      <c r="BN374">
        <f t="shared" si="283"/>
        <v>100</v>
      </c>
      <c r="BO374" s="118" t="str">
        <f t="shared" si="284"/>
        <v>Pass</v>
      </c>
      <c r="BP374">
        <f>IF(Survey!AQ374="No",0,1)</f>
        <v>1</v>
      </c>
      <c r="BQ374" s="207">
        <f>MOD((LEN(Survey!AQ374)+2),22)</f>
        <v>2</v>
      </c>
      <c r="BR374">
        <f>IF(Survey!AR374="No",0,1)</f>
        <v>1</v>
      </c>
      <c r="BS374" s="207">
        <f>MOD((LEN(Survey!AR374)+2),22)</f>
        <v>2</v>
      </c>
      <c r="BT374" s="114">
        <f>COUNTBLANK(Survey!$AQ374:$AS374)+COUNTBLANK(Survey!$AU374)</f>
        <v>4</v>
      </c>
      <c r="BU374" s="114">
        <f>IF(Survey!$I374="Yes",1,0)</f>
        <v>0</v>
      </c>
      <c r="BV374" s="114">
        <f>IF(OR(Survey!$M374="Mutual fund",Survey!$M374="Alternative mutual fund",Survey!$M374="Money market"),1,0)</f>
        <v>0</v>
      </c>
      <c r="BW374" s="119">
        <f>IF(OR(Survey!$M374="ETF",Survey!$M374="ETF, alternative mutual fund"),1,0)</f>
        <v>0</v>
      </c>
      <c r="BX374" s="16" t="str">
        <f t="shared" si="285"/>
        <v>Pass</v>
      </c>
      <c r="BY374" s="33">
        <f>IF(ISNUMBER(SEARCH("Other",Survey!$AS374)), 1, 0)</f>
        <v>0</v>
      </c>
      <c r="BZ374" s="58" t="b">
        <f>NOT(ISBLANK(Survey!$AT374))</f>
        <v>0</v>
      </c>
      <c r="CA374" s="16" t="str">
        <f t="shared" si="286"/>
        <v>Pass</v>
      </c>
      <c r="CB374" s="114">
        <f>IF(Survey!$BB374=0, 0,1)</f>
        <v>0</v>
      </c>
      <c r="CC374" s="58">
        <f>Survey!$AV374</f>
        <v>0</v>
      </c>
      <c r="CD374" s="58">
        <f>Survey!$BC374+Survey!$BD374+ABS(Survey!$BE374)-ABS(Survey!$BF374)-ABS(Survey!$BG374)-ABS(Survey!$BL374)</f>
        <v>0</v>
      </c>
      <c r="CE374" s="138">
        <f>Survey!BB374+(ABS(Survey!$BH374)-ABS(Survey!$BI374)+ABS(Survey!$BJ374)-ABS(Survey!$BK374))*0.5</f>
        <v>0</v>
      </c>
      <c r="CF374" s="58">
        <f t="shared" si="287"/>
        <v>0</v>
      </c>
      <c r="CG374" s="58">
        <f>IF(AND($CC374&gt;$CF374-0.2,$CC374&lt;$CF374+0.2,ISBLANK(Survey!$AV374)=FALSE),0,1)</f>
        <v>1</v>
      </c>
      <c r="CH374" s="133">
        <f>IF(ISBLANK(Survey!$AW374),1,0)</f>
        <v>1</v>
      </c>
      <c r="CI374" s="16" t="str">
        <f t="shared" si="288"/>
        <v>Pass</v>
      </c>
      <c r="CJ374" s="114">
        <f>IF(Survey!$BB374=0, 0,1)</f>
        <v>0</v>
      </c>
      <c r="CK374" s="58">
        <f>IF(AND(Survey!$AX374&gt;=0,Survey!$AX374&lt;=0.2,Survey!$AX374&lt;&gt;""),0,1)</f>
        <v>1</v>
      </c>
      <c r="CL374" s="114">
        <f>IF(ISBLANK(Survey!$AY374),1,0)</f>
        <v>1</v>
      </c>
      <c r="CM374" s="16" t="str">
        <f t="shared" si="289"/>
        <v>Fail</v>
      </c>
      <c r="CN374" s="133">
        <f>Survey!$AZ374</f>
        <v>0</v>
      </c>
      <c r="CO374" s="16" t="str">
        <f t="shared" si="290"/>
        <v>Pass</v>
      </c>
      <c r="CP374" s="31">
        <f>Survey!$BA374</f>
        <v>0</v>
      </c>
      <c r="CQ374" s="138">
        <f>Survey!$BB374+Survey!$BC374+Survey!$BD374+ABS(Survey!$BE374)-ABS(Survey!$BF374)-ABS(Survey!$BG374)+ABS(Survey!$BH374)-ABS(Survey!$BI374)+ABS(Survey!$BJ374)-ABS(Survey!$BK374)-ABS(Survey!$BL374)+Survey!$BM374</f>
        <v>0</v>
      </c>
      <c r="CR374" s="30">
        <f t="shared" si="291"/>
        <v>0</v>
      </c>
      <c r="CS374" s="17">
        <f t="shared" si="292"/>
        <v>0</v>
      </c>
      <c r="CT374" s="16" t="str">
        <f t="shared" si="293"/>
        <v>Pass</v>
      </c>
      <c r="CU374" s="33" t="b">
        <f>IF(ABS(Survey!$BM374)=0,TRUE,FALSE)</f>
        <v>1</v>
      </c>
      <c r="CV374" s="32" t="b">
        <f>NOT(ISBLANK(Survey!$BN374))</f>
        <v>0</v>
      </c>
      <c r="CW374" t="str">
        <f t="shared" si="294"/>
        <v>Fail</v>
      </c>
      <c r="CX374" s="25">
        <f>Survey!$BA374</f>
        <v>0</v>
      </c>
      <c r="CY374" s="25" cm="1">
        <f t="array" ref="CY374">SUM(SUMIF(Survey!BP374:BW374,{"&gt;0","&lt;0"})*{1,-1})-SUM(SUMIF(Survey!BY374:CF374,{"&gt;0","&lt;0"})*{1,-1})</f>
        <v>0</v>
      </c>
      <c r="CZ374" s="30" t="str">
        <f t="shared" si="295"/>
        <v>No holdings</v>
      </c>
      <c r="DA374">
        <f t="shared" si="296"/>
        <v>0</v>
      </c>
      <c r="DB374" s="16" t="str">
        <f t="shared" si="297"/>
        <v>Fail</v>
      </c>
      <c r="DC374" s="31">
        <f>Survey!$BA374</f>
        <v>0</v>
      </c>
      <c r="DD374" s="31" cm="1">
        <f t="array" ref="DD374">SUM(SUMIF(Survey!CH374:DA374,{"&gt;0","&lt;0"})*{1,-1})-SUM(SUMIF(Survey!DC374:DV374,{"&gt;0","&lt;0"})*{1,-1})</f>
        <v>0</v>
      </c>
      <c r="DE374" s="30" t="str">
        <f t="shared" si="298"/>
        <v>No holdings</v>
      </c>
      <c r="DF374" s="17">
        <f t="shared" si="299"/>
        <v>0</v>
      </c>
      <c r="DG374" s="16" t="str">
        <f t="shared" si="300"/>
        <v>Pass</v>
      </c>
      <c r="DH374" s="33" t="b">
        <f>IF(ABS(Survey!$DA374)=0,TRUE,FALSE)</f>
        <v>1</v>
      </c>
      <c r="DI374" s="32" t="b">
        <f>NOT(ISBLANK(Survey!$DB374))</f>
        <v>0</v>
      </c>
      <c r="DJ374" s="16" t="str">
        <f t="shared" si="301"/>
        <v>Pass</v>
      </c>
      <c r="DK374" s="33" t="b">
        <f>IF(ABS(Survey!$DV374)=0,TRUE,FALSE)</f>
        <v>1</v>
      </c>
      <c r="DL374" s="32" t="b">
        <f>NOT(ISBLANK(Survey!$DW374))</f>
        <v>0</v>
      </c>
      <c r="DM374" t="str">
        <f t="shared" si="302"/>
        <v>Pass</v>
      </c>
      <c r="DN374" s="25" cm="1">
        <f t="array" ref="DN374">SUM(SUMIF(Survey!CW374,{"&gt;0","&lt;0"})*{1,-1})+SUM(SUMIF(Survey!DR374,{"&gt;0","&lt;0"})*{1,-1})</f>
        <v>0</v>
      </c>
      <c r="DO374" s="25">
        <f>SUM(SUMIF(Survey!DY374:EE374,{"&gt;0","&lt;0"})*{1,-1})+SUM(SUMIF(Survey!EG374:EM374,{"&gt;0","&lt;0"})*{1,-1})</f>
        <v>0</v>
      </c>
      <c r="DP374">
        <f t="shared" si="303"/>
        <v>0</v>
      </c>
      <c r="DQ374">
        <f t="shared" si="304"/>
        <v>0</v>
      </c>
      <c r="DR374" s="16" t="str">
        <f t="shared" si="305"/>
        <v>Pass</v>
      </c>
      <c r="DS374" s="33" t="b">
        <f>IF(ABS(Survey!$EE374)=0,TRUE,FALSE)</f>
        <v>1</v>
      </c>
      <c r="DT374" s="32" t="b">
        <f>NOT(ISBLANK(Survey!EF374))</f>
        <v>0</v>
      </c>
      <c r="DU374" s="16" t="str">
        <f t="shared" si="306"/>
        <v>Pass</v>
      </c>
      <c r="DV374" s="33" t="b">
        <f>IF(ABS(Survey!$EM374)=0,TRUE,FALSE)</f>
        <v>1</v>
      </c>
      <c r="DW374" s="32" t="b">
        <f>NOT(ISBLANK(Survey!$EN374))</f>
        <v>0</v>
      </c>
      <c r="DX374" s="16" t="str">
        <f t="shared" si="307"/>
        <v>Fail</v>
      </c>
      <c r="DY374" s="31">
        <f>SUM(SUMIF(Survey!ET374:EV374,{"&gt;0","&lt;0"})*{1,-1})</f>
        <v>0</v>
      </c>
      <c r="DZ374">
        <f t="shared" si="308"/>
        <v>0</v>
      </c>
      <c r="EA374">
        <f t="shared" si="309"/>
        <v>100</v>
      </c>
      <c r="EB374" s="30" t="b">
        <f>IF(OR(Survey!$M374="ETF",Survey!$M374="ETF, alternative mutual fund",Survey!$M374="Closed-end", Survey!$M374="Split share corp"),TRUE,FALSE)</f>
        <v>0</v>
      </c>
      <c r="EC374" s="16" t="str">
        <f t="shared" si="310"/>
        <v>Fail</v>
      </c>
      <c r="ED374" s="31">
        <f>SUM(SUMIF(Survey!EX374:FD374,{"&gt;0","&lt;0"})*{1,-1})</f>
        <v>0</v>
      </c>
      <c r="EE374">
        <f t="shared" si="311"/>
        <v>0</v>
      </c>
      <c r="EF374" s="17">
        <f t="shared" si="312"/>
        <v>100</v>
      </c>
      <c r="EG374" s="16" t="str">
        <f t="shared" si="313"/>
        <v>Fail</v>
      </c>
      <c r="EH374" s="31">
        <f>SUM(SUMIF(Survey!FF374:FL374,{"&gt;0","&lt;0"})*{1,-1})</f>
        <v>0</v>
      </c>
      <c r="EI374">
        <f t="shared" si="314"/>
        <v>0</v>
      </c>
      <c r="EJ374" s="17">
        <f t="shared" si="315"/>
        <v>100</v>
      </c>
    </row>
    <row r="375" spans="1:140">
      <c r="A375">
        <v>375</v>
      </c>
      <c r="B375" t="str">
        <f t="shared" si="263"/>
        <v>Pass</v>
      </c>
      <c r="C375" t="str">
        <f>IF(COUNTBLANK(Survey!B375:FM375)=$C$2, "Pass", "Fail")</f>
        <v>Pass</v>
      </c>
      <c r="D375" s="16" t="str">
        <f t="shared" si="264"/>
        <v>Fail</v>
      </c>
      <c r="E375" t="str">
        <f>IF(OR(ISBLANK(Survey!AL375),COUNTIF(G375:BJ375,"Fail")),"Fail","Pass")</f>
        <v>Fail</v>
      </c>
      <c r="F375" s="265"/>
      <c r="G375" s="16" t="str">
        <f t="shared" si="265"/>
        <v>Fail</v>
      </c>
      <c r="H375" s="139">
        <f>COUNTBLANK(Survey!B375:D375)+COUNTBLANK(Survey!G375)+COUNTBLANK(Survey!I375)+COUNTBLANK(Survey!K375:M375)+COUNTBLANK(Survey!P375:Q375)+COUNTBLANK(Survey!T375:W375)+COUNTBLANK(Survey!Z375:AC375)+COUNTBLANK(Survey!AF375:AG375)+COUNTBLANK(Survey!AK375:AK375)</f>
        <v>21</v>
      </c>
      <c r="I375" t="str">
        <f t="shared" si="266"/>
        <v>Fail</v>
      </c>
      <c r="J375" t="b">
        <f>IF(Survey!E375="No",TRUE,FALSE)</f>
        <v>0</v>
      </c>
      <c r="K375" s="29" cm="1">
        <f t="array" ref="K375">IF(COUNTA(Survey!$E$4:$E$695)=1, 0, SUM(IF(COUNTIF(Survey!$E$4:$E$695, Survey!$E$4:$E$695)=1,1,0)))</f>
        <v>0</v>
      </c>
      <c r="L375" s="29">
        <f>LEN(Survey!E375)</f>
        <v>0</v>
      </c>
      <c r="M375" s="16" t="str">
        <f t="shared" si="267"/>
        <v>Fail</v>
      </c>
      <c r="N375" t="b">
        <f>IF(Survey!F375="No",TRUE,FALSE)</f>
        <v>0</v>
      </c>
      <c r="O375" t="b">
        <f>Survey!F375=Survey!E375</f>
        <v>1</v>
      </c>
      <c r="P375">
        <f>COUNTIF(Survey!$F$4:$F$695,Survey!F375)</f>
        <v>0</v>
      </c>
      <c r="Q375" s="28">
        <f>LEN(Survey!F375)</f>
        <v>0</v>
      </c>
      <c r="R375" s="16" t="str">
        <f t="shared" si="268"/>
        <v>Pass</v>
      </c>
      <c r="S375" s="29">
        <f>MOD((LEN(Survey!H375)+2),11)</f>
        <v>2</v>
      </c>
      <c r="T375">
        <f>COUNTIF(Survey!$H$4:$H$695,Survey!H375)</f>
        <v>0</v>
      </c>
      <c r="U375" s="28" t="str">
        <f>IF(Survey!$L375="Prospectus fund", "Yes", "No")</f>
        <v>No</v>
      </c>
      <c r="V375" s="16" t="str">
        <f t="shared" si="269"/>
        <v>Pass</v>
      </c>
      <c r="W375" s="29">
        <f>MOD((LEN(Survey!J375)+2),11)</f>
        <v>2</v>
      </c>
      <c r="X375">
        <f>COUNTIF(Survey!$J$4:$J$695,Survey!J375)</f>
        <v>0</v>
      </c>
      <c r="Y375" s="30" t="b">
        <f>IF(OR(Survey!$M375="ETF",Survey!$M375="ETF, alternative mutual fund",Survey!$M375="Closed-end", Survey!$M375="Split share corp", Survey!$I375="Yes"),TRUE,FALSE)</f>
        <v>0</v>
      </c>
      <c r="Z375" s="16" t="str">
        <f>IFERROR(IF(AND(OR(AC375=AD375,AD375 = "Either"),NOT(ISBLANK(Survey!K375))),"Pass","Fail"),"Pass")</f>
        <v>Fail</v>
      </c>
      <c r="AA375" s="31" cm="1">
        <f t="array" ref="AA375">SUM(SUMIF(Survey!CH375:DA375,{"&gt;0","&lt;0"})*{1,-1})</f>
        <v>0</v>
      </c>
      <c r="AB375" s="33" cm="1">
        <f t="array" ref="AB375">SUM(SUMIF(Survey!CK375,{"&gt;0","&lt;0"})*{1,-1})+SUM(SUMIF(Survey!CU375,{"&gt;0","&lt;0"})*{1,-1})</f>
        <v>0</v>
      </c>
      <c r="AC375" s="33">
        <f>Survey!K375</f>
        <v>0</v>
      </c>
      <c r="AD375" s="32" t="str">
        <f t="shared" si="270"/>
        <v>Either</v>
      </c>
      <c r="AE375" s="16" t="str">
        <f t="shared" si="271"/>
        <v>Fail</v>
      </c>
      <c r="AF375" s="58" cm="1">
        <f t="array" ref="AF375">SUM(SUMIF(Survey!CH375:DA375,{"&gt;0","&lt;0"})*{1,-1})+SUM(SUMIF(Survey!DC375:DV375,{"&gt;0","&lt;0"})*{1,-1})</f>
        <v>0</v>
      </c>
      <c r="AG375" s="58">
        <f>IFERROR(AF375/(Survey!$BA375),0)</f>
        <v>0</v>
      </c>
      <c r="AH375" s="104" t="b">
        <f>IF(OR(Survey!$M375="Alternative strategy or hedge",Survey!$M375="Private asset",Survey!$L375="Prospectus fund"),TRUE,FALSE)</f>
        <v>0</v>
      </c>
      <c r="AI375" s="104" t="b">
        <f>NOT(ISBLANK(Survey!$M375))</f>
        <v>0</v>
      </c>
      <c r="AJ375" s="16" t="str">
        <f t="shared" si="272"/>
        <v>Fail</v>
      </c>
      <c r="AK375" t="b">
        <f>IF(Survey!W375="No",TRUE,FALSE)</f>
        <v>0</v>
      </c>
      <c r="AL375" s="119">
        <f>MOD((LEN(Survey!W375)+2),22)</f>
        <v>2</v>
      </c>
      <c r="AM375" t="str">
        <f t="shared" si="273"/>
        <v>Pass</v>
      </c>
      <c r="AN375" s="33" t="b">
        <f>NOT(ISNUMBER(SEARCH("Other",Survey!$Q375)))</f>
        <v>1</v>
      </c>
      <c r="AO375" s="32" t="b">
        <f>NOT(ISBLANK(Survey!$R375))</f>
        <v>0</v>
      </c>
      <c r="AP375" s="16" t="str">
        <f t="shared" si="274"/>
        <v>Pass</v>
      </c>
      <c r="AQ375" s="114">
        <f>COUNTBLANK(Survey!$X375)</f>
        <v>1</v>
      </c>
      <c r="AR375" s="58">
        <f>IF(AND(Survey!L375&lt;&gt;"Exempt fund",OR(Survey!$M375="ETF",Survey!$M375="ETF, alternative mutual fund",Survey!$M375="Mutual fund",Survey!$M375="Alternative mutual fund",Survey!$M375="Money market")),1,0)</f>
        <v>0</v>
      </c>
      <c r="AS375" s="16" t="str">
        <f t="shared" si="275"/>
        <v>Pass</v>
      </c>
      <c r="AT375" s="33" t="b">
        <f>NOT(ISNUMBER(SEARCH("Yes",Survey!$AC375)))</f>
        <v>1</v>
      </c>
      <c r="AU375" s="32" t="b">
        <f>IF(COUNTBLANK(Survey!$AD375:$AE375)=0,TRUE, FALSE)</f>
        <v>0</v>
      </c>
      <c r="AV375" s="16" t="str">
        <f t="shared" si="276"/>
        <v>Pass</v>
      </c>
      <c r="AW375" s="33" t="b">
        <f>NOT(ISNUMBER(SEARCH("Yes",Survey!$AF375)))</f>
        <v>1</v>
      </c>
      <c r="AX375" s="32" t="b">
        <f>NOT(ISBLANK(Survey!$AH375))</f>
        <v>0</v>
      </c>
      <c r="AY375" s="16" t="str">
        <f t="shared" si="277"/>
        <v>Pass</v>
      </c>
      <c r="AZ375" s="33" t="b">
        <f>NOT(OR(ISNUMBER(SEARCH("Other",Survey!$AH375)),ISNUMBER(SEARCH("Multiple",Survey!$AH375))))</f>
        <v>1</v>
      </c>
      <c r="BA375" s="32" t="b">
        <f>NOT(ISBLANK(Survey!$AI375))</f>
        <v>0</v>
      </c>
      <c r="BB375" s="16" t="str">
        <f t="shared" si="278"/>
        <v>Fail</v>
      </c>
      <c r="BC375" s="114">
        <f>IF(ABS(Survey!$BA375)&gt;0, 1,0)</f>
        <v>0</v>
      </c>
      <c r="BD375" s="114">
        <f>IF(COUNTBLANK(Survey!$AL375)=0,1,0)</f>
        <v>0</v>
      </c>
      <c r="BE375" s="16" t="str">
        <f t="shared" si="279"/>
        <v>Pass</v>
      </c>
      <c r="BF375" s="114">
        <f>IF(ISBLANK(Survey!$AL375),0,1)</f>
        <v>0</v>
      </c>
      <c r="BG375" s="133">
        <f>COUNTBLANK(Survey!$AM375)</f>
        <v>1</v>
      </c>
      <c r="BH375" s="16" t="str">
        <f t="shared" si="280"/>
        <v>Pass</v>
      </c>
      <c r="BI375" s="114">
        <f>IF(OR(Survey!$AM375="Closed",ISBLANK(Survey!$AM375)),0,1)</f>
        <v>0</v>
      </c>
      <c r="BJ375" s="133">
        <f>IF(ISBLANK(Survey!$AN375),1,0)</f>
        <v>1</v>
      </c>
      <c r="BK375" s="118" t="str">
        <f t="shared" si="281"/>
        <v>Pass</v>
      </c>
      <c r="BL375" s="31" cm="1">
        <f t="array" ref="BL375">SUM(SUMIF(Survey!AO375:AP375,{"&gt;0","&lt;0"})*{1,-1})</f>
        <v>0</v>
      </c>
      <c r="BM375">
        <f t="shared" si="282"/>
        <v>0</v>
      </c>
      <c r="BN375">
        <f t="shared" si="283"/>
        <v>100</v>
      </c>
      <c r="BO375" s="118" t="str">
        <f t="shared" si="284"/>
        <v>Pass</v>
      </c>
      <c r="BP375">
        <f>IF(Survey!AQ375="No",0,1)</f>
        <v>1</v>
      </c>
      <c r="BQ375" s="207">
        <f>MOD((LEN(Survey!AQ375)+2),22)</f>
        <v>2</v>
      </c>
      <c r="BR375">
        <f>IF(Survey!AR375="No",0,1)</f>
        <v>1</v>
      </c>
      <c r="BS375" s="207">
        <f>MOD((LEN(Survey!AR375)+2),22)</f>
        <v>2</v>
      </c>
      <c r="BT375" s="114">
        <f>COUNTBLANK(Survey!$AQ375:$AS375)+COUNTBLANK(Survey!$AU375)</f>
        <v>4</v>
      </c>
      <c r="BU375" s="114">
        <f>IF(Survey!$I375="Yes",1,0)</f>
        <v>0</v>
      </c>
      <c r="BV375" s="114">
        <f>IF(OR(Survey!$M375="Mutual fund",Survey!$M375="Alternative mutual fund",Survey!$M375="Money market"),1,0)</f>
        <v>0</v>
      </c>
      <c r="BW375" s="119">
        <f>IF(OR(Survey!$M375="ETF",Survey!$M375="ETF, alternative mutual fund"),1,0)</f>
        <v>0</v>
      </c>
      <c r="BX375" s="16" t="str">
        <f t="shared" si="285"/>
        <v>Pass</v>
      </c>
      <c r="BY375" s="33">
        <f>IF(ISNUMBER(SEARCH("Other",Survey!$AS375)), 1, 0)</f>
        <v>0</v>
      </c>
      <c r="BZ375" s="58" t="b">
        <f>NOT(ISBLANK(Survey!$AT375))</f>
        <v>0</v>
      </c>
      <c r="CA375" s="16" t="str">
        <f t="shared" si="286"/>
        <v>Pass</v>
      </c>
      <c r="CB375" s="114">
        <f>IF(Survey!$BB375=0, 0,1)</f>
        <v>0</v>
      </c>
      <c r="CC375" s="58">
        <f>Survey!$AV375</f>
        <v>0</v>
      </c>
      <c r="CD375" s="58">
        <f>Survey!$BC375+Survey!$BD375+ABS(Survey!$BE375)-ABS(Survey!$BF375)-ABS(Survey!$BG375)-ABS(Survey!$BL375)</f>
        <v>0</v>
      </c>
      <c r="CE375" s="138">
        <f>Survey!BB375+(ABS(Survey!$BH375)-ABS(Survey!$BI375)+ABS(Survey!$BJ375)-ABS(Survey!$BK375))*0.5</f>
        <v>0</v>
      </c>
      <c r="CF375" s="58">
        <f t="shared" si="287"/>
        <v>0</v>
      </c>
      <c r="CG375" s="58">
        <f>IF(AND($CC375&gt;$CF375-0.2,$CC375&lt;$CF375+0.2,ISBLANK(Survey!$AV375)=FALSE),0,1)</f>
        <v>1</v>
      </c>
      <c r="CH375" s="133">
        <f>IF(ISBLANK(Survey!$AW375),1,0)</f>
        <v>1</v>
      </c>
      <c r="CI375" s="16" t="str">
        <f t="shared" si="288"/>
        <v>Pass</v>
      </c>
      <c r="CJ375" s="114">
        <f>IF(Survey!$BB375=0, 0,1)</f>
        <v>0</v>
      </c>
      <c r="CK375" s="58">
        <f>IF(AND(Survey!$AX375&gt;=0,Survey!$AX375&lt;=0.2,Survey!$AX375&lt;&gt;""),0,1)</f>
        <v>1</v>
      </c>
      <c r="CL375" s="114">
        <f>IF(ISBLANK(Survey!$AY375),1,0)</f>
        <v>1</v>
      </c>
      <c r="CM375" s="16" t="str">
        <f t="shared" si="289"/>
        <v>Fail</v>
      </c>
      <c r="CN375" s="133">
        <f>Survey!$AZ375</f>
        <v>0</v>
      </c>
      <c r="CO375" s="16" t="str">
        <f t="shared" si="290"/>
        <v>Pass</v>
      </c>
      <c r="CP375" s="31">
        <f>Survey!$BA375</f>
        <v>0</v>
      </c>
      <c r="CQ375" s="138">
        <f>Survey!$BB375+Survey!$BC375+Survey!$BD375+ABS(Survey!$BE375)-ABS(Survey!$BF375)-ABS(Survey!$BG375)+ABS(Survey!$BH375)-ABS(Survey!$BI375)+ABS(Survey!$BJ375)-ABS(Survey!$BK375)-ABS(Survey!$BL375)+Survey!$BM375</f>
        <v>0</v>
      </c>
      <c r="CR375" s="30">
        <f t="shared" si="291"/>
        <v>0</v>
      </c>
      <c r="CS375" s="17">
        <f t="shared" si="292"/>
        <v>0</v>
      </c>
      <c r="CT375" s="16" t="str">
        <f t="shared" si="293"/>
        <v>Pass</v>
      </c>
      <c r="CU375" s="33" t="b">
        <f>IF(ABS(Survey!$BM375)=0,TRUE,FALSE)</f>
        <v>1</v>
      </c>
      <c r="CV375" s="32" t="b">
        <f>NOT(ISBLANK(Survey!$BN375))</f>
        <v>0</v>
      </c>
      <c r="CW375" t="str">
        <f t="shared" si="294"/>
        <v>Fail</v>
      </c>
      <c r="CX375" s="25">
        <f>Survey!$BA375</f>
        <v>0</v>
      </c>
      <c r="CY375" s="25" cm="1">
        <f t="array" ref="CY375">SUM(SUMIF(Survey!BP375:BW375,{"&gt;0","&lt;0"})*{1,-1})-SUM(SUMIF(Survey!BY375:CF375,{"&gt;0","&lt;0"})*{1,-1})</f>
        <v>0</v>
      </c>
      <c r="CZ375" s="30" t="str">
        <f t="shared" si="295"/>
        <v>No holdings</v>
      </c>
      <c r="DA375">
        <f t="shared" si="296"/>
        <v>0</v>
      </c>
      <c r="DB375" s="16" t="str">
        <f t="shared" si="297"/>
        <v>Fail</v>
      </c>
      <c r="DC375" s="31">
        <f>Survey!$BA375</f>
        <v>0</v>
      </c>
      <c r="DD375" s="31" cm="1">
        <f t="array" ref="DD375">SUM(SUMIF(Survey!CH375:DA375,{"&gt;0","&lt;0"})*{1,-1})-SUM(SUMIF(Survey!DC375:DV375,{"&gt;0","&lt;0"})*{1,-1})</f>
        <v>0</v>
      </c>
      <c r="DE375" s="30" t="str">
        <f t="shared" si="298"/>
        <v>No holdings</v>
      </c>
      <c r="DF375" s="17">
        <f t="shared" si="299"/>
        <v>0</v>
      </c>
      <c r="DG375" s="16" t="str">
        <f t="shared" si="300"/>
        <v>Pass</v>
      </c>
      <c r="DH375" s="33" t="b">
        <f>IF(ABS(Survey!$DA375)=0,TRUE,FALSE)</f>
        <v>1</v>
      </c>
      <c r="DI375" s="32" t="b">
        <f>NOT(ISBLANK(Survey!$DB375))</f>
        <v>0</v>
      </c>
      <c r="DJ375" s="16" t="str">
        <f t="shared" si="301"/>
        <v>Pass</v>
      </c>
      <c r="DK375" s="33" t="b">
        <f>IF(ABS(Survey!$DV375)=0,TRUE,FALSE)</f>
        <v>1</v>
      </c>
      <c r="DL375" s="32" t="b">
        <f>NOT(ISBLANK(Survey!$DW375))</f>
        <v>0</v>
      </c>
      <c r="DM375" t="str">
        <f t="shared" si="302"/>
        <v>Pass</v>
      </c>
      <c r="DN375" s="25" cm="1">
        <f t="array" ref="DN375">SUM(SUMIF(Survey!CW375,{"&gt;0","&lt;0"})*{1,-1})+SUM(SUMIF(Survey!DR375,{"&gt;0","&lt;0"})*{1,-1})</f>
        <v>0</v>
      </c>
      <c r="DO375" s="25">
        <f>SUM(SUMIF(Survey!DY375:EE375,{"&gt;0","&lt;0"})*{1,-1})+SUM(SUMIF(Survey!EG375:EM375,{"&gt;0","&lt;0"})*{1,-1})</f>
        <v>0</v>
      </c>
      <c r="DP375">
        <f t="shared" si="303"/>
        <v>0</v>
      </c>
      <c r="DQ375">
        <f t="shared" si="304"/>
        <v>0</v>
      </c>
      <c r="DR375" s="16" t="str">
        <f t="shared" si="305"/>
        <v>Pass</v>
      </c>
      <c r="DS375" s="33" t="b">
        <f>IF(ABS(Survey!$EE375)=0,TRUE,FALSE)</f>
        <v>1</v>
      </c>
      <c r="DT375" s="32" t="b">
        <f>NOT(ISBLANK(Survey!EF375))</f>
        <v>0</v>
      </c>
      <c r="DU375" s="16" t="str">
        <f t="shared" si="306"/>
        <v>Pass</v>
      </c>
      <c r="DV375" s="33" t="b">
        <f>IF(ABS(Survey!$EM375)=0,TRUE,FALSE)</f>
        <v>1</v>
      </c>
      <c r="DW375" s="32" t="b">
        <f>NOT(ISBLANK(Survey!$EN375))</f>
        <v>0</v>
      </c>
      <c r="DX375" s="16" t="str">
        <f t="shared" si="307"/>
        <v>Fail</v>
      </c>
      <c r="DY375" s="31">
        <f>SUM(SUMIF(Survey!ET375:EV375,{"&gt;0","&lt;0"})*{1,-1})</f>
        <v>0</v>
      </c>
      <c r="DZ375">
        <f t="shared" si="308"/>
        <v>0</v>
      </c>
      <c r="EA375">
        <f t="shared" si="309"/>
        <v>100</v>
      </c>
      <c r="EB375" s="30" t="b">
        <f>IF(OR(Survey!$M375="ETF",Survey!$M375="ETF, alternative mutual fund",Survey!$M375="Closed-end", Survey!$M375="Split share corp"),TRUE,FALSE)</f>
        <v>0</v>
      </c>
      <c r="EC375" s="16" t="str">
        <f t="shared" si="310"/>
        <v>Fail</v>
      </c>
      <c r="ED375" s="31">
        <f>SUM(SUMIF(Survey!EX375:FD375,{"&gt;0","&lt;0"})*{1,-1})</f>
        <v>0</v>
      </c>
      <c r="EE375">
        <f t="shared" si="311"/>
        <v>0</v>
      </c>
      <c r="EF375" s="17">
        <f t="shared" si="312"/>
        <v>100</v>
      </c>
      <c r="EG375" s="16" t="str">
        <f t="shared" si="313"/>
        <v>Fail</v>
      </c>
      <c r="EH375" s="31">
        <f>SUM(SUMIF(Survey!FF375:FL375,{"&gt;0","&lt;0"})*{1,-1})</f>
        <v>0</v>
      </c>
      <c r="EI375">
        <f t="shared" si="314"/>
        <v>0</v>
      </c>
      <c r="EJ375" s="17">
        <f t="shared" si="315"/>
        <v>100</v>
      </c>
    </row>
    <row r="376" spans="1:140">
      <c r="A376">
        <v>376</v>
      </c>
      <c r="B376" t="str">
        <f t="shared" si="263"/>
        <v>Pass</v>
      </c>
      <c r="C376" t="str">
        <f>IF(COUNTBLANK(Survey!B376:FM376)=$C$2, "Pass", "Fail")</f>
        <v>Pass</v>
      </c>
      <c r="D376" s="16" t="str">
        <f t="shared" si="264"/>
        <v>Fail</v>
      </c>
      <c r="E376" t="str">
        <f>IF(OR(ISBLANK(Survey!AL376),COUNTIF(G376:BJ376,"Fail")),"Fail","Pass")</f>
        <v>Fail</v>
      </c>
      <c r="F376" s="265"/>
      <c r="G376" s="16" t="str">
        <f t="shared" si="265"/>
        <v>Fail</v>
      </c>
      <c r="H376" s="139">
        <f>COUNTBLANK(Survey!B376:D376)+COUNTBLANK(Survey!G376)+COUNTBLANK(Survey!I376)+COUNTBLANK(Survey!K376:M376)+COUNTBLANK(Survey!P376:Q376)+COUNTBLANK(Survey!T376:W376)+COUNTBLANK(Survey!Z376:AC376)+COUNTBLANK(Survey!AF376:AG376)+COUNTBLANK(Survey!AK376:AK376)</f>
        <v>21</v>
      </c>
      <c r="I376" t="str">
        <f t="shared" si="266"/>
        <v>Fail</v>
      </c>
      <c r="J376" t="b">
        <f>IF(Survey!E376="No",TRUE,FALSE)</f>
        <v>0</v>
      </c>
      <c r="K376" s="29" cm="1">
        <f t="array" ref="K376">IF(COUNTA(Survey!$E$4:$E$695)=1, 0, SUM(IF(COUNTIF(Survey!$E$4:$E$695, Survey!$E$4:$E$695)=1,1,0)))</f>
        <v>0</v>
      </c>
      <c r="L376" s="29">
        <f>LEN(Survey!E376)</f>
        <v>0</v>
      </c>
      <c r="M376" s="16" t="str">
        <f t="shared" si="267"/>
        <v>Fail</v>
      </c>
      <c r="N376" t="b">
        <f>IF(Survey!F376="No",TRUE,FALSE)</f>
        <v>0</v>
      </c>
      <c r="O376" t="b">
        <f>Survey!F376=Survey!E376</f>
        <v>1</v>
      </c>
      <c r="P376">
        <f>COUNTIF(Survey!$F$4:$F$695,Survey!F376)</f>
        <v>0</v>
      </c>
      <c r="Q376" s="28">
        <f>LEN(Survey!F376)</f>
        <v>0</v>
      </c>
      <c r="R376" s="16" t="str">
        <f t="shared" si="268"/>
        <v>Pass</v>
      </c>
      <c r="S376" s="29">
        <f>MOD((LEN(Survey!H376)+2),11)</f>
        <v>2</v>
      </c>
      <c r="T376">
        <f>COUNTIF(Survey!$H$4:$H$695,Survey!H376)</f>
        <v>0</v>
      </c>
      <c r="U376" s="28" t="str">
        <f>IF(Survey!$L376="Prospectus fund", "Yes", "No")</f>
        <v>No</v>
      </c>
      <c r="V376" s="16" t="str">
        <f t="shared" si="269"/>
        <v>Pass</v>
      </c>
      <c r="W376" s="29">
        <f>MOD((LEN(Survey!J376)+2),11)</f>
        <v>2</v>
      </c>
      <c r="X376">
        <f>COUNTIF(Survey!$J$4:$J$695,Survey!J376)</f>
        <v>0</v>
      </c>
      <c r="Y376" s="30" t="b">
        <f>IF(OR(Survey!$M376="ETF",Survey!$M376="ETF, alternative mutual fund",Survey!$M376="Closed-end", Survey!$M376="Split share corp", Survey!$I376="Yes"),TRUE,FALSE)</f>
        <v>0</v>
      </c>
      <c r="Z376" s="16" t="str">
        <f>IFERROR(IF(AND(OR(AC376=AD376,AD376 = "Either"),NOT(ISBLANK(Survey!K376))),"Pass","Fail"),"Pass")</f>
        <v>Fail</v>
      </c>
      <c r="AA376" s="31" cm="1">
        <f t="array" ref="AA376">SUM(SUMIF(Survey!CH376:DA376,{"&gt;0","&lt;0"})*{1,-1})</f>
        <v>0</v>
      </c>
      <c r="AB376" s="33" cm="1">
        <f t="array" ref="AB376">SUM(SUMIF(Survey!CK376,{"&gt;0","&lt;0"})*{1,-1})+SUM(SUMIF(Survey!CU376,{"&gt;0","&lt;0"})*{1,-1})</f>
        <v>0</v>
      </c>
      <c r="AC376" s="33">
        <f>Survey!K376</f>
        <v>0</v>
      </c>
      <c r="AD376" s="32" t="str">
        <f t="shared" si="270"/>
        <v>Either</v>
      </c>
      <c r="AE376" s="16" t="str">
        <f t="shared" si="271"/>
        <v>Fail</v>
      </c>
      <c r="AF376" s="58" cm="1">
        <f t="array" ref="AF376">SUM(SUMIF(Survey!CH376:DA376,{"&gt;0","&lt;0"})*{1,-1})+SUM(SUMIF(Survey!DC376:DV376,{"&gt;0","&lt;0"})*{1,-1})</f>
        <v>0</v>
      </c>
      <c r="AG376" s="58">
        <f>IFERROR(AF376/(Survey!$BA376),0)</f>
        <v>0</v>
      </c>
      <c r="AH376" s="104" t="b">
        <f>IF(OR(Survey!$M376="Alternative strategy or hedge",Survey!$M376="Private asset",Survey!$L376="Prospectus fund"),TRUE,FALSE)</f>
        <v>0</v>
      </c>
      <c r="AI376" s="104" t="b">
        <f>NOT(ISBLANK(Survey!$M376))</f>
        <v>0</v>
      </c>
      <c r="AJ376" s="16" t="str">
        <f t="shared" si="272"/>
        <v>Fail</v>
      </c>
      <c r="AK376" t="b">
        <f>IF(Survey!W376="No",TRUE,FALSE)</f>
        <v>0</v>
      </c>
      <c r="AL376" s="119">
        <f>MOD((LEN(Survey!W376)+2),22)</f>
        <v>2</v>
      </c>
      <c r="AM376" t="str">
        <f t="shared" si="273"/>
        <v>Pass</v>
      </c>
      <c r="AN376" s="33" t="b">
        <f>NOT(ISNUMBER(SEARCH("Other",Survey!$Q376)))</f>
        <v>1</v>
      </c>
      <c r="AO376" s="32" t="b">
        <f>NOT(ISBLANK(Survey!$R376))</f>
        <v>0</v>
      </c>
      <c r="AP376" s="16" t="str">
        <f t="shared" si="274"/>
        <v>Pass</v>
      </c>
      <c r="AQ376" s="114">
        <f>COUNTBLANK(Survey!$X376)</f>
        <v>1</v>
      </c>
      <c r="AR376" s="58">
        <f>IF(AND(Survey!L376&lt;&gt;"Exempt fund",OR(Survey!$M376="ETF",Survey!$M376="ETF, alternative mutual fund",Survey!$M376="Mutual fund",Survey!$M376="Alternative mutual fund",Survey!$M376="Money market")),1,0)</f>
        <v>0</v>
      </c>
      <c r="AS376" s="16" t="str">
        <f t="shared" si="275"/>
        <v>Pass</v>
      </c>
      <c r="AT376" s="33" t="b">
        <f>NOT(ISNUMBER(SEARCH("Yes",Survey!$AC376)))</f>
        <v>1</v>
      </c>
      <c r="AU376" s="32" t="b">
        <f>IF(COUNTBLANK(Survey!$AD376:$AE376)=0,TRUE, FALSE)</f>
        <v>0</v>
      </c>
      <c r="AV376" s="16" t="str">
        <f t="shared" si="276"/>
        <v>Pass</v>
      </c>
      <c r="AW376" s="33" t="b">
        <f>NOT(ISNUMBER(SEARCH("Yes",Survey!$AF376)))</f>
        <v>1</v>
      </c>
      <c r="AX376" s="32" t="b">
        <f>NOT(ISBLANK(Survey!$AH376))</f>
        <v>0</v>
      </c>
      <c r="AY376" s="16" t="str">
        <f t="shared" si="277"/>
        <v>Pass</v>
      </c>
      <c r="AZ376" s="33" t="b">
        <f>NOT(OR(ISNUMBER(SEARCH("Other",Survey!$AH376)),ISNUMBER(SEARCH("Multiple",Survey!$AH376))))</f>
        <v>1</v>
      </c>
      <c r="BA376" s="32" t="b">
        <f>NOT(ISBLANK(Survey!$AI376))</f>
        <v>0</v>
      </c>
      <c r="BB376" s="16" t="str">
        <f t="shared" si="278"/>
        <v>Fail</v>
      </c>
      <c r="BC376" s="114">
        <f>IF(ABS(Survey!$BA376)&gt;0, 1,0)</f>
        <v>0</v>
      </c>
      <c r="BD376" s="114">
        <f>IF(COUNTBLANK(Survey!$AL376)=0,1,0)</f>
        <v>0</v>
      </c>
      <c r="BE376" s="16" t="str">
        <f t="shared" si="279"/>
        <v>Pass</v>
      </c>
      <c r="BF376" s="114">
        <f>IF(ISBLANK(Survey!$AL376),0,1)</f>
        <v>0</v>
      </c>
      <c r="BG376" s="133">
        <f>COUNTBLANK(Survey!$AM376)</f>
        <v>1</v>
      </c>
      <c r="BH376" s="16" t="str">
        <f t="shared" si="280"/>
        <v>Pass</v>
      </c>
      <c r="BI376" s="114">
        <f>IF(OR(Survey!$AM376="Closed",ISBLANK(Survey!$AM376)),0,1)</f>
        <v>0</v>
      </c>
      <c r="BJ376" s="133">
        <f>IF(ISBLANK(Survey!$AN376),1,0)</f>
        <v>1</v>
      </c>
      <c r="BK376" s="118" t="str">
        <f t="shared" si="281"/>
        <v>Pass</v>
      </c>
      <c r="BL376" s="31" cm="1">
        <f t="array" ref="BL376">SUM(SUMIF(Survey!AO376:AP376,{"&gt;0","&lt;0"})*{1,-1})</f>
        <v>0</v>
      </c>
      <c r="BM376">
        <f t="shared" si="282"/>
        <v>0</v>
      </c>
      <c r="BN376">
        <f t="shared" si="283"/>
        <v>100</v>
      </c>
      <c r="BO376" s="118" t="str">
        <f t="shared" si="284"/>
        <v>Pass</v>
      </c>
      <c r="BP376">
        <f>IF(Survey!AQ376="No",0,1)</f>
        <v>1</v>
      </c>
      <c r="BQ376" s="207">
        <f>MOD((LEN(Survey!AQ376)+2),22)</f>
        <v>2</v>
      </c>
      <c r="BR376">
        <f>IF(Survey!AR376="No",0,1)</f>
        <v>1</v>
      </c>
      <c r="BS376" s="207">
        <f>MOD((LEN(Survey!AR376)+2),22)</f>
        <v>2</v>
      </c>
      <c r="BT376" s="114">
        <f>COUNTBLANK(Survey!$AQ376:$AS376)+COUNTBLANK(Survey!$AU376)</f>
        <v>4</v>
      </c>
      <c r="BU376" s="114">
        <f>IF(Survey!$I376="Yes",1,0)</f>
        <v>0</v>
      </c>
      <c r="BV376" s="114">
        <f>IF(OR(Survey!$M376="Mutual fund",Survey!$M376="Alternative mutual fund",Survey!$M376="Money market"),1,0)</f>
        <v>0</v>
      </c>
      <c r="BW376" s="119">
        <f>IF(OR(Survey!$M376="ETF",Survey!$M376="ETF, alternative mutual fund"),1,0)</f>
        <v>0</v>
      </c>
      <c r="BX376" s="16" t="str">
        <f t="shared" si="285"/>
        <v>Pass</v>
      </c>
      <c r="BY376" s="33">
        <f>IF(ISNUMBER(SEARCH("Other",Survey!$AS376)), 1, 0)</f>
        <v>0</v>
      </c>
      <c r="BZ376" s="58" t="b">
        <f>NOT(ISBLANK(Survey!$AT376))</f>
        <v>0</v>
      </c>
      <c r="CA376" s="16" t="str">
        <f t="shared" si="286"/>
        <v>Pass</v>
      </c>
      <c r="CB376" s="114">
        <f>IF(Survey!$BB376=0, 0,1)</f>
        <v>0</v>
      </c>
      <c r="CC376" s="58">
        <f>Survey!$AV376</f>
        <v>0</v>
      </c>
      <c r="CD376" s="58">
        <f>Survey!$BC376+Survey!$BD376+ABS(Survey!$BE376)-ABS(Survey!$BF376)-ABS(Survey!$BG376)-ABS(Survey!$BL376)</f>
        <v>0</v>
      </c>
      <c r="CE376" s="138">
        <f>Survey!BB376+(ABS(Survey!$BH376)-ABS(Survey!$BI376)+ABS(Survey!$BJ376)-ABS(Survey!$BK376))*0.5</f>
        <v>0</v>
      </c>
      <c r="CF376" s="58">
        <f t="shared" si="287"/>
        <v>0</v>
      </c>
      <c r="CG376" s="58">
        <f>IF(AND($CC376&gt;$CF376-0.2,$CC376&lt;$CF376+0.2,ISBLANK(Survey!$AV376)=FALSE),0,1)</f>
        <v>1</v>
      </c>
      <c r="CH376" s="133">
        <f>IF(ISBLANK(Survey!$AW376),1,0)</f>
        <v>1</v>
      </c>
      <c r="CI376" s="16" t="str">
        <f t="shared" si="288"/>
        <v>Pass</v>
      </c>
      <c r="CJ376" s="114">
        <f>IF(Survey!$BB376=0, 0,1)</f>
        <v>0</v>
      </c>
      <c r="CK376" s="58">
        <f>IF(AND(Survey!$AX376&gt;=0,Survey!$AX376&lt;=0.2,Survey!$AX376&lt;&gt;""),0,1)</f>
        <v>1</v>
      </c>
      <c r="CL376" s="114">
        <f>IF(ISBLANK(Survey!$AY376),1,0)</f>
        <v>1</v>
      </c>
      <c r="CM376" s="16" t="str">
        <f t="shared" si="289"/>
        <v>Fail</v>
      </c>
      <c r="CN376" s="133">
        <f>Survey!$AZ376</f>
        <v>0</v>
      </c>
      <c r="CO376" s="16" t="str">
        <f t="shared" si="290"/>
        <v>Pass</v>
      </c>
      <c r="CP376" s="31">
        <f>Survey!$BA376</f>
        <v>0</v>
      </c>
      <c r="CQ376" s="138">
        <f>Survey!$BB376+Survey!$BC376+Survey!$BD376+ABS(Survey!$BE376)-ABS(Survey!$BF376)-ABS(Survey!$BG376)+ABS(Survey!$BH376)-ABS(Survey!$BI376)+ABS(Survey!$BJ376)-ABS(Survey!$BK376)-ABS(Survey!$BL376)+Survey!$BM376</f>
        <v>0</v>
      </c>
      <c r="CR376" s="30">
        <f t="shared" si="291"/>
        <v>0</v>
      </c>
      <c r="CS376" s="17">
        <f t="shared" si="292"/>
        <v>0</v>
      </c>
      <c r="CT376" s="16" t="str">
        <f t="shared" si="293"/>
        <v>Pass</v>
      </c>
      <c r="CU376" s="33" t="b">
        <f>IF(ABS(Survey!$BM376)=0,TRUE,FALSE)</f>
        <v>1</v>
      </c>
      <c r="CV376" s="32" t="b">
        <f>NOT(ISBLANK(Survey!$BN376))</f>
        <v>0</v>
      </c>
      <c r="CW376" t="str">
        <f t="shared" si="294"/>
        <v>Fail</v>
      </c>
      <c r="CX376" s="25">
        <f>Survey!$BA376</f>
        <v>0</v>
      </c>
      <c r="CY376" s="25" cm="1">
        <f t="array" ref="CY376">SUM(SUMIF(Survey!BP376:BW376,{"&gt;0","&lt;0"})*{1,-1})-SUM(SUMIF(Survey!BY376:CF376,{"&gt;0","&lt;0"})*{1,-1})</f>
        <v>0</v>
      </c>
      <c r="CZ376" s="30" t="str">
        <f t="shared" si="295"/>
        <v>No holdings</v>
      </c>
      <c r="DA376">
        <f t="shared" si="296"/>
        <v>0</v>
      </c>
      <c r="DB376" s="16" t="str">
        <f t="shared" si="297"/>
        <v>Fail</v>
      </c>
      <c r="DC376" s="31">
        <f>Survey!$BA376</f>
        <v>0</v>
      </c>
      <c r="DD376" s="31" cm="1">
        <f t="array" ref="DD376">SUM(SUMIF(Survey!CH376:DA376,{"&gt;0","&lt;0"})*{1,-1})-SUM(SUMIF(Survey!DC376:DV376,{"&gt;0","&lt;0"})*{1,-1})</f>
        <v>0</v>
      </c>
      <c r="DE376" s="30" t="str">
        <f t="shared" si="298"/>
        <v>No holdings</v>
      </c>
      <c r="DF376" s="17">
        <f t="shared" si="299"/>
        <v>0</v>
      </c>
      <c r="DG376" s="16" t="str">
        <f t="shared" si="300"/>
        <v>Pass</v>
      </c>
      <c r="DH376" s="33" t="b">
        <f>IF(ABS(Survey!$DA376)=0,TRUE,FALSE)</f>
        <v>1</v>
      </c>
      <c r="DI376" s="32" t="b">
        <f>NOT(ISBLANK(Survey!$DB376))</f>
        <v>0</v>
      </c>
      <c r="DJ376" s="16" t="str">
        <f t="shared" si="301"/>
        <v>Pass</v>
      </c>
      <c r="DK376" s="33" t="b">
        <f>IF(ABS(Survey!$DV376)=0,TRUE,FALSE)</f>
        <v>1</v>
      </c>
      <c r="DL376" s="32" t="b">
        <f>NOT(ISBLANK(Survey!$DW376))</f>
        <v>0</v>
      </c>
      <c r="DM376" t="str">
        <f t="shared" si="302"/>
        <v>Pass</v>
      </c>
      <c r="DN376" s="25" cm="1">
        <f t="array" ref="DN376">SUM(SUMIF(Survey!CW376,{"&gt;0","&lt;0"})*{1,-1})+SUM(SUMIF(Survey!DR376,{"&gt;0","&lt;0"})*{1,-1})</f>
        <v>0</v>
      </c>
      <c r="DO376" s="25">
        <f>SUM(SUMIF(Survey!DY376:EE376,{"&gt;0","&lt;0"})*{1,-1})+SUM(SUMIF(Survey!EG376:EM376,{"&gt;0","&lt;0"})*{1,-1})</f>
        <v>0</v>
      </c>
      <c r="DP376">
        <f t="shared" si="303"/>
        <v>0</v>
      </c>
      <c r="DQ376">
        <f t="shared" si="304"/>
        <v>0</v>
      </c>
      <c r="DR376" s="16" t="str">
        <f t="shared" si="305"/>
        <v>Pass</v>
      </c>
      <c r="DS376" s="33" t="b">
        <f>IF(ABS(Survey!$EE376)=0,TRUE,FALSE)</f>
        <v>1</v>
      </c>
      <c r="DT376" s="32" t="b">
        <f>NOT(ISBLANK(Survey!EF376))</f>
        <v>0</v>
      </c>
      <c r="DU376" s="16" t="str">
        <f t="shared" si="306"/>
        <v>Pass</v>
      </c>
      <c r="DV376" s="33" t="b">
        <f>IF(ABS(Survey!$EM376)=0,TRUE,FALSE)</f>
        <v>1</v>
      </c>
      <c r="DW376" s="32" t="b">
        <f>NOT(ISBLANK(Survey!$EN376))</f>
        <v>0</v>
      </c>
      <c r="DX376" s="16" t="str">
        <f t="shared" si="307"/>
        <v>Fail</v>
      </c>
      <c r="DY376" s="31">
        <f>SUM(SUMIF(Survey!ET376:EV376,{"&gt;0","&lt;0"})*{1,-1})</f>
        <v>0</v>
      </c>
      <c r="DZ376">
        <f t="shared" si="308"/>
        <v>0</v>
      </c>
      <c r="EA376">
        <f t="shared" si="309"/>
        <v>100</v>
      </c>
      <c r="EB376" s="30" t="b">
        <f>IF(OR(Survey!$M376="ETF",Survey!$M376="ETF, alternative mutual fund",Survey!$M376="Closed-end", Survey!$M376="Split share corp"),TRUE,FALSE)</f>
        <v>0</v>
      </c>
      <c r="EC376" s="16" t="str">
        <f t="shared" si="310"/>
        <v>Fail</v>
      </c>
      <c r="ED376" s="31">
        <f>SUM(SUMIF(Survey!EX376:FD376,{"&gt;0","&lt;0"})*{1,-1})</f>
        <v>0</v>
      </c>
      <c r="EE376">
        <f t="shared" si="311"/>
        <v>0</v>
      </c>
      <c r="EF376" s="17">
        <f t="shared" si="312"/>
        <v>100</v>
      </c>
      <c r="EG376" s="16" t="str">
        <f t="shared" si="313"/>
        <v>Fail</v>
      </c>
      <c r="EH376" s="31">
        <f>SUM(SUMIF(Survey!FF376:FL376,{"&gt;0","&lt;0"})*{1,-1})</f>
        <v>0</v>
      </c>
      <c r="EI376">
        <f t="shared" si="314"/>
        <v>0</v>
      </c>
      <c r="EJ376" s="17">
        <f t="shared" si="315"/>
        <v>100</v>
      </c>
    </row>
    <row r="377" spans="1:140">
      <c r="A377">
        <v>377</v>
      </c>
      <c r="B377" t="str">
        <f t="shared" si="263"/>
        <v>Pass</v>
      </c>
      <c r="C377" t="str">
        <f>IF(COUNTBLANK(Survey!B377:FM377)=$C$2, "Pass", "Fail")</f>
        <v>Pass</v>
      </c>
      <c r="D377" s="16" t="str">
        <f t="shared" si="264"/>
        <v>Fail</v>
      </c>
      <c r="E377" t="str">
        <f>IF(OR(ISBLANK(Survey!AL377),COUNTIF(G377:BJ377,"Fail")),"Fail","Pass")</f>
        <v>Fail</v>
      </c>
      <c r="F377" s="265"/>
      <c r="G377" s="16" t="str">
        <f t="shared" si="265"/>
        <v>Fail</v>
      </c>
      <c r="H377" s="139">
        <f>COUNTBLANK(Survey!B377:D377)+COUNTBLANK(Survey!G377)+COUNTBLANK(Survey!I377)+COUNTBLANK(Survey!K377:M377)+COUNTBLANK(Survey!P377:Q377)+COUNTBLANK(Survey!T377:W377)+COUNTBLANK(Survey!Z377:AC377)+COUNTBLANK(Survey!AF377:AG377)+COUNTBLANK(Survey!AK377:AK377)</f>
        <v>21</v>
      </c>
      <c r="I377" t="str">
        <f t="shared" si="266"/>
        <v>Fail</v>
      </c>
      <c r="J377" t="b">
        <f>IF(Survey!E377="No",TRUE,FALSE)</f>
        <v>0</v>
      </c>
      <c r="K377" s="29" cm="1">
        <f t="array" ref="K377">IF(COUNTA(Survey!$E$4:$E$695)=1, 0, SUM(IF(COUNTIF(Survey!$E$4:$E$695, Survey!$E$4:$E$695)=1,1,0)))</f>
        <v>0</v>
      </c>
      <c r="L377" s="29">
        <f>LEN(Survey!E377)</f>
        <v>0</v>
      </c>
      <c r="M377" s="16" t="str">
        <f t="shared" si="267"/>
        <v>Fail</v>
      </c>
      <c r="N377" t="b">
        <f>IF(Survey!F377="No",TRUE,FALSE)</f>
        <v>0</v>
      </c>
      <c r="O377" t="b">
        <f>Survey!F377=Survey!E377</f>
        <v>1</v>
      </c>
      <c r="P377">
        <f>COUNTIF(Survey!$F$4:$F$695,Survey!F377)</f>
        <v>0</v>
      </c>
      <c r="Q377" s="28">
        <f>LEN(Survey!F377)</f>
        <v>0</v>
      </c>
      <c r="R377" s="16" t="str">
        <f t="shared" si="268"/>
        <v>Pass</v>
      </c>
      <c r="S377" s="29">
        <f>MOD((LEN(Survey!H377)+2),11)</f>
        <v>2</v>
      </c>
      <c r="T377">
        <f>COUNTIF(Survey!$H$4:$H$695,Survey!H377)</f>
        <v>0</v>
      </c>
      <c r="U377" s="28" t="str">
        <f>IF(Survey!$L377="Prospectus fund", "Yes", "No")</f>
        <v>No</v>
      </c>
      <c r="V377" s="16" t="str">
        <f t="shared" si="269"/>
        <v>Pass</v>
      </c>
      <c r="W377" s="29">
        <f>MOD((LEN(Survey!J377)+2),11)</f>
        <v>2</v>
      </c>
      <c r="X377">
        <f>COUNTIF(Survey!$J$4:$J$695,Survey!J377)</f>
        <v>0</v>
      </c>
      <c r="Y377" s="30" t="b">
        <f>IF(OR(Survey!$M377="ETF",Survey!$M377="ETF, alternative mutual fund",Survey!$M377="Closed-end", Survey!$M377="Split share corp", Survey!$I377="Yes"),TRUE,FALSE)</f>
        <v>0</v>
      </c>
      <c r="Z377" s="16" t="str">
        <f>IFERROR(IF(AND(OR(AC377=AD377,AD377 = "Either"),NOT(ISBLANK(Survey!K377))),"Pass","Fail"),"Pass")</f>
        <v>Fail</v>
      </c>
      <c r="AA377" s="31" cm="1">
        <f t="array" ref="AA377">SUM(SUMIF(Survey!CH377:DA377,{"&gt;0","&lt;0"})*{1,-1})</f>
        <v>0</v>
      </c>
      <c r="AB377" s="33" cm="1">
        <f t="array" ref="AB377">SUM(SUMIF(Survey!CK377,{"&gt;0","&lt;0"})*{1,-1})+SUM(SUMIF(Survey!CU377,{"&gt;0","&lt;0"})*{1,-1})</f>
        <v>0</v>
      </c>
      <c r="AC377" s="33">
        <f>Survey!K377</f>
        <v>0</v>
      </c>
      <c r="AD377" s="32" t="str">
        <f t="shared" si="270"/>
        <v>Either</v>
      </c>
      <c r="AE377" s="16" t="str">
        <f t="shared" si="271"/>
        <v>Fail</v>
      </c>
      <c r="AF377" s="58" cm="1">
        <f t="array" ref="AF377">SUM(SUMIF(Survey!CH377:DA377,{"&gt;0","&lt;0"})*{1,-1})+SUM(SUMIF(Survey!DC377:DV377,{"&gt;0","&lt;0"})*{1,-1})</f>
        <v>0</v>
      </c>
      <c r="AG377" s="58">
        <f>IFERROR(AF377/(Survey!$BA377),0)</f>
        <v>0</v>
      </c>
      <c r="AH377" s="104" t="b">
        <f>IF(OR(Survey!$M377="Alternative strategy or hedge",Survey!$M377="Private asset",Survey!$L377="Prospectus fund"),TRUE,FALSE)</f>
        <v>0</v>
      </c>
      <c r="AI377" s="104" t="b">
        <f>NOT(ISBLANK(Survey!$M377))</f>
        <v>0</v>
      </c>
      <c r="AJ377" s="16" t="str">
        <f t="shared" si="272"/>
        <v>Fail</v>
      </c>
      <c r="AK377" t="b">
        <f>IF(Survey!W377="No",TRUE,FALSE)</f>
        <v>0</v>
      </c>
      <c r="AL377" s="119">
        <f>MOD((LEN(Survey!W377)+2),22)</f>
        <v>2</v>
      </c>
      <c r="AM377" t="str">
        <f t="shared" si="273"/>
        <v>Pass</v>
      </c>
      <c r="AN377" s="33" t="b">
        <f>NOT(ISNUMBER(SEARCH("Other",Survey!$Q377)))</f>
        <v>1</v>
      </c>
      <c r="AO377" s="32" t="b">
        <f>NOT(ISBLANK(Survey!$R377))</f>
        <v>0</v>
      </c>
      <c r="AP377" s="16" t="str">
        <f t="shared" si="274"/>
        <v>Pass</v>
      </c>
      <c r="AQ377" s="114">
        <f>COUNTBLANK(Survey!$X377)</f>
        <v>1</v>
      </c>
      <c r="AR377" s="58">
        <f>IF(AND(Survey!L377&lt;&gt;"Exempt fund",OR(Survey!$M377="ETF",Survey!$M377="ETF, alternative mutual fund",Survey!$M377="Mutual fund",Survey!$M377="Alternative mutual fund",Survey!$M377="Money market")),1,0)</f>
        <v>0</v>
      </c>
      <c r="AS377" s="16" t="str">
        <f t="shared" si="275"/>
        <v>Pass</v>
      </c>
      <c r="AT377" s="33" t="b">
        <f>NOT(ISNUMBER(SEARCH("Yes",Survey!$AC377)))</f>
        <v>1</v>
      </c>
      <c r="AU377" s="32" t="b">
        <f>IF(COUNTBLANK(Survey!$AD377:$AE377)=0,TRUE, FALSE)</f>
        <v>0</v>
      </c>
      <c r="AV377" s="16" t="str">
        <f t="shared" si="276"/>
        <v>Pass</v>
      </c>
      <c r="AW377" s="33" t="b">
        <f>NOT(ISNUMBER(SEARCH("Yes",Survey!$AF377)))</f>
        <v>1</v>
      </c>
      <c r="AX377" s="32" t="b">
        <f>NOT(ISBLANK(Survey!$AH377))</f>
        <v>0</v>
      </c>
      <c r="AY377" s="16" t="str">
        <f t="shared" si="277"/>
        <v>Pass</v>
      </c>
      <c r="AZ377" s="33" t="b">
        <f>NOT(OR(ISNUMBER(SEARCH("Other",Survey!$AH377)),ISNUMBER(SEARCH("Multiple",Survey!$AH377))))</f>
        <v>1</v>
      </c>
      <c r="BA377" s="32" t="b">
        <f>NOT(ISBLANK(Survey!$AI377))</f>
        <v>0</v>
      </c>
      <c r="BB377" s="16" t="str">
        <f t="shared" si="278"/>
        <v>Fail</v>
      </c>
      <c r="BC377" s="114">
        <f>IF(ABS(Survey!$BA377)&gt;0, 1,0)</f>
        <v>0</v>
      </c>
      <c r="BD377" s="114">
        <f>IF(COUNTBLANK(Survey!$AL377)=0,1,0)</f>
        <v>0</v>
      </c>
      <c r="BE377" s="16" t="str">
        <f t="shared" si="279"/>
        <v>Pass</v>
      </c>
      <c r="BF377" s="114">
        <f>IF(ISBLANK(Survey!$AL377),0,1)</f>
        <v>0</v>
      </c>
      <c r="BG377" s="133">
        <f>COUNTBLANK(Survey!$AM377)</f>
        <v>1</v>
      </c>
      <c r="BH377" s="16" t="str">
        <f t="shared" si="280"/>
        <v>Pass</v>
      </c>
      <c r="BI377" s="114">
        <f>IF(OR(Survey!$AM377="Closed",ISBLANK(Survey!$AM377)),0,1)</f>
        <v>0</v>
      </c>
      <c r="BJ377" s="133">
        <f>IF(ISBLANK(Survey!$AN377),1,0)</f>
        <v>1</v>
      </c>
      <c r="BK377" s="118" t="str">
        <f t="shared" si="281"/>
        <v>Pass</v>
      </c>
      <c r="BL377" s="31" cm="1">
        <f t="array" ref="BL377">SUM(SUMIF(Survey!AO377:AP377,{"&gt;0","&lt;0"})*{1,-1})</f>
        <v>0</v>
      </c>
      <c r="BM377">
        <f t="shared" si="282"/>
        <v>0</v>
      </c>
      <c r="BN377">
        <f t="shared" si="283"/>
        <v>100</v>
      </c>
      <c r="BO377" s="118" t="str">
        <f t="shared" si="284"/>
        <v>Pass</v>
      </c>
      <c r="BP377">
        <f>IF(Survey!AQ377="No",0,1)</f>
        <v>1</v>
      </c>
      <c r="BQ377" s="207">
        <f>MOD((LEN(Survey!AQ377)+2),22)</f>
        <v>2</v>
      </c>
      <c r="BR377">
        <f>IF(Survey!AR377="No",0,1)</f>
        <v>1</v>
      </c>
      <c r="BS377" s="207">
        <f>MOD((LEN(Survey!AR377)+2),22)</f>
        <v>2</v>
      </c>
      <c r="BT377" s="114">
        <f>COUNTBLANK(Survey!$AQ377:$AS377)+COUNTBLANK(Survey!$AU377)</f>
        <v>4</v>
      </c>
      <c r="BU377" s="114">
        <f>IF(Survey!$I377="Yes",1,0)</f>
        <v>0</v>
      </c>
      <c r="BV377" s="114">
        <f>IF(OR(Survey!$M377="Mutual fund",Survey!$M377="Alternative mutual fund",Survey!$M377="Money market"),1,0)</f>
        <v>0</v>
      </c>
      <c r="BW377" s="119">
        <f>IF(OR(Survey!$M377="ETF",Survey!$M377="ETF, alternative mutual fund"),1,0)</f>
        <v>0</v>
      </c>
      <c r="BX377" s="16" t="str">
        <f t="shared" si="285"/>
        <v>Pass</v>
      </c>
      <c r="BY377" s="33">
        <f>IF(ISNUMBER(SEARCH("Other",Survey!$AS377)), 1, 0)</f>
        <v>0</v>
      </c>
      <c r="BZ377" s="58" t="b">
        <f>NOT(ISBLANK(Survey!$AT377))</f>
        <v>0</v>
      </c>
      <c r="CA377" s="16" t="str">
        <f t="shared" si="286"/>
        <v>Pass</v>
      </c>
      <c r="CB377" s="114">
        <f>IF(Survey!$BB377=0, 0,1)</f>
        <v>0</v>
      </c>
      <c r="CC377" s="58">
        <f>Survey!$AV377</f>
        <v>0</v>
      </c>
      <c r="CD377" s="58">
        <f>Survey!$BC377+Survey!$BD377+ABS(Survey!$BE377)-ABS(Survey!$BF377)-ABS(Survey!$BG377)-ABS(Survey!$BL377)</f>
        <v>0</v>
      </c>
      <c r="CE377" s="138">
        <f>Survey!BB377+(ABS(Survey!$BH377)-ABS(Survey!$BI377)+ABS(Survey!$BJ377)-ABS(Survey!$BK377))*0.5</f>
        <v>0</v>
      </c>
      <c r="CF377" s="58">
        <f t="shared" si="287"/>
        <v>0</v>
      </c>
      <c r="CG377" s="58">
        <f>IF(AND($CC377&gt;$CF377-0.2,$CC377&lt;$CF377+0.2,ISBLANK(Survey!$AV377)=FALSE),0,1)</f>
        <v>1</v>
      </c>
      <c r="CH377" s="133">
        <f>IF(ISBLANK(Survey!$AW377),1,0)</f>
        <v>1</v>
      </c>
      <c r="CI377" s="16" t="str">
        <f t="shared" si="288"/>
        <v>Pass</v>
      </c>
      <c r="CJ377" s="114">
        <f>IF(Survey!$BB377=0, 0,1)</f>
        <v>0</v>
      </c>
      <c r="CK377" s="58">
        <f>IF(AND(Survey!$AX377&gt;=0,Survey!$AX377&lt;=0.2,Survey!$AX377&lt;&gt;""),0,1)</f>
        <v>1</v>
      </c>
      <c r="CL377" s="114">
        <f>IF(ISBLANK(Survey!$AY377),1,0)</f>
        <v>1</v>
      </c>
      <c r="CM377" s="16" t="str">
        <f t="shared" si="289"/>
        <v>Fail</v>
      </c>
      <c r="CN377" s="133">
        <f>Survey!$AZ377</f>
        <v>0</v>
      </c>
      <c r="CO377" s="16" t="str">
        <f t="shared" si="290"/>
        <v>Pass</v>
      </c>
      <c r="CP377" s="31">
        <f>Survey!$BA377</f>
        <v>0</v>
      </c>
      <c r="CQ377" s="138">
        <f>Survey!$BB377+Survey!$BC377+Survey!$BD377+ABS(Survey!$BE377)-ABS(Survey!$BF377)-ABS(Survey!$BG377)+ABS(Survey!$BH377)-ABS(Survey!$BI377)+ABS(Survey!$BJ377)-ABS(Survey!$BK377)-ABS(Survey!$BL377)+Survey!$BM377</f>
        <v>0</v>
      </c>
      <c r="CR377" s="30">
        <f t="shared" si="291"/>
        <v>0</v>
      </c>
      <c r="CS377" s="17">
        <f t="shared" si="292"/>
        <v>0</v>
      </c>
      <c r="CT377" s="16" t="str">
        <f t="shared" si="293"/>
        <v>Pass</v>
      </c>
      <c r="CU377" s="33" t="b">
        <f>IF(ABS(Survey!$BM377)=0,TRUE,FALSE)</f>
        <v>1</v>
      </c>
      <c r="CV377" s="32" t="b">
        <f>NOT(ISBLANK(Survey!$BN377))</f>
        <v>0</v>
      </c>
      <c r="CW377" t="str">
        <f t="shared" si="294"/>
        <v>Fail</v>
      </c>
      <c r="CX377" s="25">
        <f>Survey!$BA377</f>
        <v>0</v>
      </c>
      <c r="CY377" s="25" cm="1">
        <f t="array" ref="CY377">SUM(SUMIF(Survey!BP377:BW377,{"&gt;0","&lt;0"})*{1,-1})-SUM(SUMIF(Survey!BY377:CF377,{"&gt;0","&lt;0"})*{1,-1})</f>
        <v>0</v>
      </c>
      <c r="CZ377" s="30" t="str">
        <f t="shared" si="295"/>
        <v>No holdings</v>
      </c>
      <c r="DA377">
        <f t="shared" si="296"/>
        <v>0</v>
      </c>
      <c r="DB377" s="16" t="str">
        <f t="shared" si="297"/>
        <v>Fail</v>
      </c>
      <c r="DC377" s="31">
        <f>Survey!$BA377</f>
        <v>0</v>
      </c>
      <c r="DD377" s="31" cm="1">
        <f t="array" ref="DD377">SUM(SUMIF(Survey!CH377:DA377,{"&gt;0","&lt;0"})*{1,-1})-SUM(SUMIF(Survey!DC377:DV377,{"&gt;0","&lt;0"})*{1,-1})</f>
        <v>0</v>
      </c>
      <c r="DE377" s="30" t="str">
        <f t="shared" si="298"/>
        <v>No holdings</v>
      </c>
      <c r="DF377" s="17">
        <f t="shared" si="299"/>
        <v>0</v>
      </c>
      <c r="DG377" s="16" t="str">
        <f t="shared" si="300"/>
        <v>Pass</v>
      </c>
      <c r="DH377" s="33" t="b">
        <f>IF(ABS(Survey!$DA377)=0,TRUE,FALSE)</f>
        <v>1</v>
      </c>
      <c r="DI377" s="32" t="b">
        <f>NOT(ISBLANK(Survey!$DB377))</f>
        <v>0</v>
      </c>
      <c r="DJ377" s="16" t="str">
        <f t="shared" si="301"/>
        <v>Pass</v>
      </c>
      <c r="DK377" s="33" t="b">
        <f>IF(ABS(Survey!$DV377)=0,TRUE,FALSE)</f>
        <v>1</v>
      </c>
      <c r="DL377" s="32" t="b">
        <f>NOT(ISBLANK(Survey!$DW377))</f>
        <v>0</v>
      </c>
      <c r="DM377" t="str">
        <f t="shared" si="302"/>
        <v>Pass</v>
      </c>
      <c r="DN377" s="25" cm="1">
        <f t="array" ref="DN377">SUM(SUMIF(Survey!CW377,{"&gt;0","&lt;0"})*{1,-1})+SUM(SUMIF(Survey!DR377,{"&gt;0","&lt;0"})*{1,-1})</f>
        <v>0</v>
      </c>
      <c r="DO377" s="25">
        <f>SUM(SUMIF(Survey!DY377:EE377,{"&gt;0","&lt;0"})*{1,-1})+SUM(SUMIF(Survey!EG377:EM377,{"&gt;0","&lt;0"})*{1,-1})</f>
        <v>0</v>
      </c>
      <c r="DP377">
        <f t="shared" si="303"/>
        <v>0</v>
      </c>
      <c r="DQ377">
        <f t="shared" si="304"/>
        <v>0</v>
      </c>
      <c r="DR377" s="16" t="str">
        <f t="shared" si="305"/>
        <v>Pass</v>
      </c>
      <c r="DS377" s="33" t="b">
        <f>IF(ABS(Survey!$EE377)=0,TRUE,FALSE)</f>
        <v>1</v>
      </c>
      <c r="DT377" s="32" t="b">
        <f>NOT(ISBLANK(Survey!EF377))</f>
        <v>0</v>
      </c>
      <c r="DU377" s="16" t="str">
        <f t="shared" si="306"/>
        <v>Pass</v>
      </c>
      <c r="DV377" s="33" t="b">
        <f>IF(ABS(Survey!$EM377)=0,TRUE,FALSE)</f>
        <v>1</v>
      </c>
      <c r="DW377" s="32" t="b">
        <f>NOT(ISBLANK(Survey!$EN377))</f>
        <v>0</v>
      </c>
      <c r="DX377" s="16" t="str">
        <f t="shared" si="307"/>
        <v>Fail</v>
      </c>
      <c r="DY377" s="31">
        <f>SUM(SUMIF(Survey!ET377:EV377,{"&gt;0","&lt;0"})*{1,-1})</f>
        <v>0</v>
      </c>
      <c r="DZ377">
        <f t="shared" si="308"/>
        <v>0</v>
      </c>
      <c r="EA377">
        <f t="shared" si="309"/>
        <v>100</v>
      </c>
      <c r="EB377" s="30" t="b">
        <f>IF(OR(Survey!$M377="ETF",Survey!$M377="ETF, alternative mutual fund",Survey!$M377="Closed-end", Survey!$M377="Split share corp"),TRUE,FALSE)</f>
        <v>0</v>
      </c>
      <c r="EC377" s="16" t="str">
        <f t="shared" si="310"/>
        <v>Fail</v>
      </c>
      <c r="ED377" s="31">
        <f>SUM(SUMIF(Survey!EX377:FD377,{"&gt;0","&lt;0"})*{1,-1})</f>
        <v>0</v>
      </c>
      <c r="EE377">
        <f t="shared" si="311"/>
        <v>0</v>
      </c>
      <c r="EF377" s="17">
        <f t="shared" si="312"/>
        <v>100</v>
      </c>
      <c r="EG377" s="16" t="str">
        <f t="shared" si="313"/>
        <v>Fail</v>
      </c>
      <c r="EH377" s="31">
        <f>SUM(SUMIF(Survey!FF377:FL377,{"&gt;0","&lt;0"})*{1,-1})</f>
        <v>0</v>
      </c>
      <c r="EI377">
        <f t="shared" si="314"/>
        <v>0</v>
      </c>
      <c r="EJ377" s="17">
        <f t="shared" si="315"/>
        <v>100</v>
      </c>
    </row>
    <row r="378" spans="1:140">
      <c r="A378">
        <v>378</v>
      </c>
      <c r="B378" t="str">
        <f t="shared" si="263"/>
        <v>Pass</v>
      </c>
      <c r="C378" t="str">
        <f>IF(COUNTBLANK(Survey!B378:FM378)=$C$2, "Pass", "Fail")</f>
        <v>Pass</v>
      </c>
      <c r="D378" s="16" t="str">
        <f t="shared" si="264"/>
        <v>Fail</v>
      </c>
      <c r="E378" t="str">
        <f>IF(OR(ISBLANK(Survey!AL378),COUNTIF(G378:BJ378,"Fail")),"Fail","Pass")</f>
        <v>Fail</v>
      </c>
      <c r="F378" s="265"/>
      <c r="G378" s="16" t="str">
        <f t="shared" si="265"/>
        <v>Fail</v>
      </c>
      <c r="H378" s="139">
        <f>COUNTBLANK(Survey!B378:D378)+COUNTBLANK(Survey!G378)+COUNTBLANK(Survey!I378)+COUNTBLANK(Survey!K378:M378)+COUNTBLANK(Survey!P378:Q378)+COUNTBLANK(Survey!T378:W378)+COUNTBLANK(Survey!Z378:AC378)+COUNTBLANK(Survey!AF378:AG378)+COUNTBLANK(Survey!AK378:AK378)</f>
        <v>21</v>
      </c>
      <c r="I378" t="str">
        <f t="shared" si="266"/>
        <v>Fail</v>
      </c>
      <c r="J378" t="b">
        <f>IF(Survey!E378="No",TRUE,FALSE)</f>
        <v>0</v>
      </c>
      <c r="K378" s="29" cm="1">
        <f t="array" ref="K378">IF(COUNTA(Survey!$E$4:$E$695)=1, 0, SUM(IF(COUNTIF(Survey!$E$4:$E$695, Survey!$E$4:$E$695)=1,1,0)))</f>
        <v>0</v>
      </c>
      <c r="L378" s="29">
        <f>LEN(Survey!E378)</f>
        <v>0</v>
      </c>
      <c r="M378" s="16" t="str">
        <f t="shared" si="267"/>
        <v>Fail</v>
      </c>
      <c r="N378" t="b">
        <f>IF(Survey!F378="No",TRUE,FALSE)</f>
        <v>0</v>
      </c>
      <c r="O378" t="b">
        <f>Survey!F378=Survey!E378</f>
        <v>1</v>
      </c>
      <c r="P378">
        <f>COUNTIF(Survey!$F$4:$F$695,Survey!F378)</f>
        <v>0</v>
      </c>
      <c r="Q378" s="28">
        <f>LEN(Survey!F378)</f>
        <v>0</v>
      </c>
      <c r="R378" s="16" t="str">
        <f t="shared" si="268"/>
        <v>Pass</v>
      </c>
      <c r="S378" s="29">
        <f>MOD((LEN(Survey!H378)+2),11)</f>
        <v>2</v>
      </c>
      <c r="T378">
        <f>COUNTIF(Survey!$H$4:$H$695,Survey!H378)</f>
        <v>0</v>
      </c>
      <c r="U378" s="28" t="str">
        <f>IF(Survey!$L378="Prospectus fund", "Yes", "No")</f>
        <v>No</v>
      </c>
      <c r="V378" s="16" t="str">
        <f t="shared" si="269"/>
        <v>Pass</v>
      </c>
      <c r="W378" s="29">
        <f>MOD((LEN(Survey!J378)+2),11)</f>
        <v>2</v>
      </c>
      <c r="X378">
        <f>COUNTIF(Survey!$J$4:$J$695,Survey!J378)</f>
        <v>0</v>
      </c>
      <c r="Y378" s="30" t="b">
        <f>IF(OR(Survey!$M378="ETF",Survey!$M378="ETF, alternative mutual fund",Survey!$M378="Closed-end", Survey!$M378="Split share corp", Survey!$I378="Yes"),TRUE,FALSE)</f>
        <v>0</v>
      </c>
      <c r="Z378" s="16" t="str">
        <f>IFERROR(IF(AND(OR(AC378=AD378,AD378 = "Either"),NOT(ISBLANK(Survey!K378))),"Pass","Fail"),"Pass")</f>
        <v>Fail</v>
      </c>
      <c r="AA378" s="31" cm="1">
        <f t="array" ref="AA378">SUM(SUMIF(Survey!CH378:DA378,{"&gt;0","&lt;0"})*{1,-1})</f>
        <v>0</v>
      </c>
      <c r="AB378" s="33" cm="1">
        <f t="array" ref="AB378">SUM(SUMIF(Survey!CK378,{"&gt;0","&lt;0"})*{1,-1})+SUM(SUMIF(Survey!CU378,{"&gt;0","&lt;0"})*{1,-1})</f>
        <v>0</v>
      </c>
      <c r="AC378" s="33">
        <f>Survey!K378</f>
        <v>0</v>
      </c>
      <c r="AD378" s="32" t="str">
        <f t="shared" si="270"/>
        <v>Either</v>
      </c>
      <c r="AE378" s="16" t="str">
        <f t="shared" si="271"/>
        <v>Fail</v>
      </c>
      <c r="AF378" s="58" cm="1">
        <f t="array" ref="AF378">SUM(SUMIF(Survey!CH378:DA378,{"&gt;0","&lt;0"})*{1,-1})+SUM(SUMIF(Survey!DC378:DV378,{"&gt;0","&lt;0"})*{1,-1})</f>
        <v>0</v>
      </c>
      <c r="AG378" s="58">
        <f>IFERROR(AF378/(Survey!$BA378),0)</f>
        <v>0</v>
      </c>
      <c r="AH378" s="104" t="b">
        <f>IF(OR(Survey!$M378="Alternative strategy or hedge",Survey!$M378="Private asset",Survey!$L378="Prospectus fund"),TRUE,FALSE)</f>
        <v>0</v>
      </c>
      <c r="AI378" s="104" t="b">
        <f>NOT(ISBLANK(Survey!$M378))</f>
        <v>0</v>
      </c>
      <c r="AJ378" s="16" t="str">
        <f t="shared" si="272"/>
        <v>Fail</v>
      </c>
      <c r="AK378" t="b">
        <f>IF(Survey!W378="No",TRUE,FALSE)</f>
        <v>0</v>
      </c>
      <c r="AL378" s="119">
        <f>MOD((LEN(Survey!W378)+2),22)</f>
        <v>2</v>
      </c>
      <c r="AM378" t="str">
        <f t="shared" si="273"/>
        <v>Pass</v>
      </c>
      <c r="AN378" s="33" t="b">
        <f>NOT(ISNUMBER(SEARCH("Other",Survey!$Q378)))</f>
        <v>1</v>
      </c>
      <c r="AO378" s="32" t="b">
        <f>NOT(ISBLANK(Survey!$R378))</f>
        <v>0</v>
      </c>
      <c r="AP378" s="16" t="str">
        <f t="shared" si="274"/>
        <v>Pass</v>
      </c>
      <c r="AQ378" s="114">
        <f>COUNTBLANK(Survey!$X378)</f>
        <v>1</v>
      </c>
      <c r="AR378" s="58">
        <f>IF(AND(Survey!L378&lt;&gt;"Exempt fund",OR(Survey!$M378="ETF",Survey!$M378="ETF, alternative mutual fund",Survey!$M378="Mutual fund",Survey!$M378="Alternative mutual fund",Survey!$M378="Money market")),1,0)</f>
        <v>0</v>
      </c>
      <c r="AS378" s="16" t="str">
        <f t="shared" si="275"/>
        <v>Pass</v>
      </c>
      <c r="AT378" s="33" t="b">
        <f>NOT(ISNUMBER(SEARCH("Yes",Survey!$AC378)))</f>
        <v>1</v>
      </c>
      <c r="AU378" s="32" t="b">
        <f>IF(COUNTBLANK(Survey!$AD378:$AE378)=0,TRUE, FALSE)</f>
        <v>0</v>
      </c>
      <c r="AV378" s="16" t="str">
        <f t="shared" si="276"/>
        <v>Pass</v>
      </c>
      <c r="AW378" s="33" t="b">
        <f>NOT(ISNUMBER(SEARCH("Yes",Survey!$AF378)))</f>
        <v>1</v>
      </c>
      <c r="AX378" s="32" t="b">
        <f>NOT(ISBLANK(Survey!$AH378))</f>
        <v>0</v>
      </c>
      <c r="AY378" s="16" t="str">
        <f t="shared" si="277"/>
        <v>Pass</v>
      </c>
      <c r="AZ378" s="33" t="b">
        <f>NOT(OR(ISNUMBER(SEARCH("Other",Survey!$AH378)),ISNUMBER(SEARCH("Multiple",Survey!$AH378))))</f>
        <v>1</v>
      </c>
      <c r="BA378" s="32" t="b">
        <f>NOT(ISBLANK(Survey!$AI378))</f>
        <v>0</v>
      </c>
      <c r="BB378" s="16" t="str">
        <f t="shared" si="278"/>
        <v>Fail</v>
      </c>
      <c r="BC378" s="114">
        <f>IF(ABS(Survey!$BA378)&gt;0, 1,0)</f>
        <v>0</v>
      </c>
      <c r="BD378" s="114">
        <f>IF(COUNTBLANK(Survey!$AL378)=0,1,0)</f>
        <v>0</v>
      </c>
      <c r="BE378" s="16" t="str">
        <f t="shared" si="279"/>
        <v>Pass</v>
      </c>
      <c r="BF378" s="114">
        <f>IF(ISBLANK(Survey!$AL378),0,1)</f>
        <v>0</v>
      </c>
      <c r="BG378" s="133">
        <f>COUNTBLANK(Survey!$AM378)</f>
        <v>1</v>
      </c>
      <c r="BH378" s="16" t="str">
        <f t="shared" si="280"/>
        <v>Pass</v>
      </c>
      <c r="BI378" s="114">
        <f>IF(OR(Survey!$AM378="Closed",ISBLANK(Survey!$AM378)),0,1)</f>
        <v>0</v>
      </c>
      <c r="BJ378" s="133">
        <f>IF(ISBLANK(Survey!$AN378),1,0)</f>
        <v>1</v>
      </c>
      <c r="BK378" s="118" t="str">
        <f t="shared" si="281"/>
        <v>Pass</v>
      </c>
      <c r="BL378" s="31" cm="1">
        <f t="array" ref="BL378">SUM(SUMIF(Survey!AO378:AP378,{"&gt;0","&lt;0"})*{1,-1})</f>
        <v>0</v>
      </c>
      <c r="BM378">
        <f t="shared" si="282"/>
        <v>0</v>
      </c>
      <c r="BN378">
        <f t="shared" si="283"/>
        <v>100</v>
      </c>
      <c r="BO378" s="118" t="str">
        <f t="shared" si="284"/>
        <v>Pass</v>
      </c>
      <c r="BP378">
        <f>IF(Survey!AQ378="No",0,1)</f>
        <v>1</v>
      </c>
      <c r="BQ378" s="207">
        <f>MOD((LEN(Survey!AQ378)+2),22)</f>
        <v>2</v>
      </c>
      <c r="BR378">
        <f>IF(Survey!AR378="No",0,1)</f>
        <v>1</v>
      </c>
      <c r="BS378" s="207">
        <f>MOD((LEN(Survey!AR378)+2),22)</f>
        <v>2</v>
      </c>
      <c r="BT378" s="114">
        <f>COUNTBLANK(Survey!$AQ378:$AS378)+COUNTBLANK(Survey!$AU378)</f>
        <v>4</v>
      </c>
      <c r="BU378" s="114">
        <f>IF(Survey!$I378="Yes",1,0)</f>
        <v>0</v>
      </c>
      <c r="BV378" s="114">
        <f>IF(OR(Survey!$M378="Mutual fund",Survey!$M378="Alternative mutual fund",Survey!$M378="Money market"),1,0)</f>
        <v>0</v>
      </c>
      <c r="BW378" s="119">
        <f>IF(OR(Survey!$M378="ETF",Survey!$M378="ETF, alternative mutual fund"),1,0)</f>
        <v>0</v>
      </c>
      <c r="BX378" s="16" t="str">
        <f t="shared" si="285"/>
        <v>Pass</v>
      </c>
      <c r="BY378" s="33">
        <f>IF(ISNUMBER(SEARCH("Other",Survey!$AS378)), 1, 0)</f>
        <v>0</v>
      </c>
      <c r="BZ378" s="58" t="b">
        <f>NOT(ISBLANK(Survey!$AT378))</f>
        <v>0</v>
      </c>
      <c r="CA378" s="16" t="str">
        <f t="shared" si="286"/>
        <v>Pass</v>
      </c>
      <c r="CB378" s="114">
        <f>IF(Survey!$BB378=0, 0,1)</f>
        <v>0</v>
      </c>
      <c r="CC378" s="58">
        <f>Survey!$AV378</f>
        <v>0</v>
      </c>
      <c r="CD378" s="58">
        <f>Survey!$BC378+Survey!$BD378+ABS(Survey!$BE378)-ABS(Survey!$BF378)-ABS(Survey!$BG378)-ABS(Survey!$BL378)</f>
        <v>0</v>
      </c>
      <c r="CE378" s="138">
        <f>Survey!BB378+(ABS(Survey!$BH378)-ABS(Survey!$BI378)+ABS(Survey!$BJ378)-ABS(Survey!$BK378))*0.5</f>
        <v>0</v>
      </c>
      <c r="CF378" s="58">
        <f t="shared" si="287"/>
        <v>0</v>
      </c>
      <c r="CG378" s="58">
        <f>IF(AND($CC378&gt;$CF378-0.2,$CC378&lt;$CF378+0.2,ISBLANK(Survey!$AV378)=FALSE),0,1)</f>
        <v>1</v>
      </c>
      <c r="CH378" s="133">
        <f>IF(ISBLANK(Survey!$AW378),1,0)</f>
        <v>1</v>
      </c>
      <c r="CI378" s="16" t="str">
        <f t="shared" si="288"/>
        <v>Pass</v>
      </c>
      <c r="CJ378" s="114">
        <f>IF(Survey!$BB378=0, 0,1)</f>
        <v>0</v>
      </c>
      <c r="CK378" s="58">
        <f>IF(AND(Survey!$AX378&gt;=0,Survey!$AX378&lt;=0.2,Survey!$AX378&lt;&gt;""),0,1)</f>
        <v>1</v>
      </c>
      <c r="CL378" s="114">
        <f>IF(ISBLANK(Survey!$AY378),1,0)</f>
        <v>1</v>
      </c>
      <c r="CM378" s="16" t="str">
        <f t="shared" si="289"/>
        <v>Fail</v>
      </c>
      <c r="CN378" s="133">
        <f>Survey!$AZ378</f>
        <v>0</v>
      </c>
      <c r="CO378" s="16" t="str">
        <f t="shared" si="290"/>
        <v>Pass</v>
      </c>
      <c r="CP378" s="31">
        <f>Survey!$BA378</f>
        <v>0</v>
      </c>
      <c r="CQ378" s="138">
        <f>Survey!$BB378+Survey!$BC378+Survey!$BD378+ABS(Survey!$BE378)-ABS(Survey!$BF378)-ABS(Survey!$BG378)+ABS(Survey!$BH378)-ABS(Survey!$BI378)+ABS(Survey!$BJ378)-ABS(Survey!$BK378)-ABS(Survey!$BL378)+Survey!$BM378</f>
        <v>0</v>
      </c>
      <c r="CR378" s="30">
        <f t="shared" si="291"/>
        <v>0</v>
      </c>
      <c r="CS378" s="17">
        <f t="shared" si="292"/>
        <v>0</v>
      </c>
      <c r="CT378" s="16" t="str">
        <f t="shared" si="293"/>
        <v>Pass</v>
      </c>
      <c r="CU378" s="33" t="b">
        <f>IF(ABS(Survey!$BM378)=0,TRUE,FALSE)</f>
        <v>1</v>
      </c>
      <c r="CV378" s="32" t="b">
        <f>NOT(ISBLANK(Survey!$BN378))</f>
        <v>0</v>
      </c>
      <c r="CW378" t="str">
        <f t="shared" si="294"/>
        <v>Fail</v>
      </c>
      <c r="CX378" s="25">
        <f>Survey!$BA378</f>
        <v>0</v>
      </c>
      <c r="CY378" s="25" cm="1">
        <f t="array" ref="CY378">SUM(SUMIF(Survey!BP378:BW378,{"&gt;0","&lt;0"})*{1,-1})-SUM(SUMIF(Survey!BY378:CF378,{"&gt;0","&lt;0"})*{1,-1})</f>
        <v>0</v>
      </c>
      <c r="CZ378" s="30" t="str">
        <f t="shared" si="295"/>
        <v>No holdings</v>
      </c>
      <c r="DA378">
        <f t="shared" si="296"/>
        <v>0</v>
      </c>
      <c r="DB378" s="16" t="str">
        <f t="shared" si="297"/>
        <v>Fail</v>
      </c>
      <c r="DC378" s="31">
        <f>Survey!$BA378</f>
        <v>0</v>
      </c>
      <c r="DD378" s="31" cm="1">
        <f t="array" ref="DD378">SUM(SUMIF(Survey!CH378:DA378,{"&gt;0","&lt;0"})*{1,-1})-SUM(SUMIF(Survey!DC378:DV378,{"&gt;0","&lt;0"})*{1,-1})</f>
        <v>0</v>
      </c>
      <c r="DE378" s="30" t="str">
        <f t="shared" si="298"/>
        <v>No holdings</v>
      </c>
      <c r="DF378" s="17">
        <f t="shared" si="299"/>
        <v>0</v>
      </c>
      <c r="DG378" s="16" t="str">
        <f t="shared" si="300"/>
        <v>Pass</v>
      </c>
      <c r="DH378" s="33" t="b">
        <f>IF(ABS(Survey!$DA378)=0,TRUE,FALSE)</f>
        <v>1</v>
      </c>
      <c r="DI378" s="32" t="b">
        <f>NOT(ISBLANK(Survey!$DB378))</f>
        <v>0</v>
      </c>
      <c r="DJ378" s="16" t="str">
        <f t="shared" si="301"/>
        <v>Pass</v>
      </c>
      <c r="DK378" s="33" t="b">
        <f>IF(ABS(Survey!$DV378)=0,TRUE,FALSE)</f>
        <v>1</v>
      </c>
      <c r="DL378" s="32" t="b">
        <f>NOT(ISBLANK(Survey!$DW378))</f>
        <v>0</v>
      </c>
      <c r="DM378" t="str">
        <f t="shared" si="302"/>
        <v>Pass</v>
      </c>
      <c r="DN378" s="25" cm="1">
        <f t="array" ref="DN378">SUM(SUMIF(Survey!CW378,{"&gt;0","&lt;0"})*{1,-1})+SUM(SUMIF(Survey!DR378,{"&gt;0","&lt;0"})*{1,-1})</f>
        <v>0</v>
      </c>
      <c r="DO378" s="25">
        <f>SUM(SUMIF(Survey!DY378:EE378,{"&gt;0","&lt;0"})*{1,-1})+SUM(SUMIF(Survey!EG378:EM378,{"&gt;0","&lt;0"})*{1,-1})</f>
        <v>0</v>
      </c>
      <c r="DP378">
        <f t="shared" si="303"/>
        <v>0</v>
      </c>
      <c r="DQ378">
        <f t="shared" si="304"/>
        <v>0</v>
      </c>
      <c r="DR378" s="16" t="str">
        <f t="shared" si="305"/>
        <v>Pass</v>
      </c>
      <c r="DS378" s="33" t="b">
        <f>IF(ABS(Survey!$EE378)=0,TRUE,FALSE)</f>
        <v>1</v>
      </c>
      <c r="DT378" s="32" t="b">
        <f>NOT(ISBLANK(Survey!EF378))</f>
        <v>0</v>
      </c>
      <c r="DU378" s="16" t="str">
        <f t="shared" si="306"/>
        <v>Pass</v>
      </c>
      <c r="DV378" s="33" t="b">
        <f>IF(ABS(Survey!$EM378)=0,TRUE,FALSE)</f>
        <v>1</v>
      </c>
      <c r="DW378" s="32" t="b">
        <f>NOT(ISBLANK(Survey!$EN378))</f>
        <v>0</v>
      </c>
      <c r="DX378" s="16" t="str">
        <f t="shared" si="307"/>
        <v>Fail</v>
      </c>
      <c r="DY378" s="31">
        <f>SUM(SUMIF(Survey!ET378:EV378,{"&gt;0","&lt;0"})*{1,-1})</f>
        <v>0</v>
      </c>
      <c r="DZ378">
        <f t="shared" si="308"/>
        <v>0</v>
      </c>
      <c r="EA378">
        <f t="shared" si="309"/>
        <v>100</v>
      </c>
      <c r="EB378" s="30" t="b">
        <f>IF(OR(Survey!$M378="ETF",Survey!$M378="ETF, alternative mutual fund",Survey!$M378="Closed-end", Survey!$M378="Split share corp"),TRUE,FALSE)</f>
        <v>0</v>
      </c>
      <c r="EC378" s="16" t="str">
        <f t="shared" si="310"/>
        <v>Fail</v>
      </c>
      <c r="ED378" s="31">
        <f>SUM(SUMIF(Survey!EX378:FD378,{"&gt;0","&lt;0"})*{1,-1})</f>
        <v>0</v>
      </c>
      <c r="EE378">
        <f t="shared" si="311"/>
        <v>0</v>
      </c>
      <c r="EF378" s="17">
        <f t="shared" si="312"/>
        <v>100</v>
      </c>
      <c r="EG378" s="16" t="str">
        <f t="shared" si="313"/>
        <v>Fail</v>
      </c>
      <c r="EH378" s="31">
        <f>SUM(SUMIF(Survey!FF378:FL378,{"&gt;0","&lt;0"})*{1,-1})</f>
        <v>0</v>
      </c>
      <c r="EI378">
        <f t="shared" si="314"/>
        <v>0</v>
      </c>
      <c r="EJ378" s="17">
        <f t="shared" si="315"/>
        <v>100</v>
      </c>
    </row>
    <row r="379" spans="1:140">
      <c r="A379">
        <v>379</v>
      </c>
      <c r="B379" t="str">
        <f t="shared" si="263"/>
        <v>Pass</v>
      </c>
      <c r="C379" t="str">
        <f>IF(COUNTBLANK(Survey!B379:FM379)=$C$2, "Pass", "Fail")</f>
        <v>Pass</v>
      </c>
      <c r="D379" s="16" t="str">
        <f t="shared" si="264"/>
        <v>Fail</v>
      </c>
      <c r="E379" t="str">
        <f>IF(OR(ISBLANK(Survey!AL379),COUNTIF(G379:BJ379,"Fail")),"Fail","Pass")</f>
        <v>Fail</v>
      </c>
      <c r="F379" s="265"/>
      <c r="G379" s="16" t="str">
        <f t="shared" si="265"/>
        <v>Fail</v>
      </c>
      <c r="H379" s="139">
        <f>COUNTBLANK(Survey!B379:D379)+COUNTBLANK(Survey!G379)+COUNTBLANK(Survey!I379)+COUNTBLANK(Survey!K379:M379)+COUNTBLANK(Survey!P379:Q379)+COUNTBLANK(Survey!T379:W379)+COUNTBLANK(Survey!Z379:AC379)+COUNTBLANK(Survey!AF379:AG379)+COUNTBLANK(Survey!AK379:AK379)</f>
        <v>21</v>
      </c>
      <c r="I379" t="str">
        <f t="shared" si="266"/>
        <v>Fail</v>
      </c>
      <c r="J379" t="b">
        <f>IF(Survey!E379="No",TRUE,FALSE)</f>
        <v>0</v>
      </c>
      <c r="K379" s="29" cm="1">
        <f t="array" ref="K379">IF(COUNTA(Survey!$E$4:$E$695)=1, 0, SUM(IF(COUNTIF(Survey!$E$4:$E$695, Survey!$E$4:$E$695)=1,1,0)))</f>
        <v>0</v>
      </c>
      <c r="L379" s="29">
        <f>LEN(Survey!E379)</f>
        <v>0</v>
      </c>
      <c r="M379" s="16" t="str">
        <f t="shared" si="267"/>
        <v>Fail</v>
      </c>
      <c r="N379" t="b">
        <f>IF(Survey!F379="No",TRUE,FALSE)</f>
        <v>0</v>
      </c>
      <c r="O379" t="b">
        <f>Survey!F379=Survey!E379</f>
        <v>1</v>
      </c>
      <c r="P379">
        <f>COUNTIF(Survey!$F$4:$F$695,Survey!F379)</f>
        <v>0</v>
      </c>
      <c r="Q379" s="28">
        <f>LEN(Survey!F379)</f>
        <v>0</v>
      </c>
      <c r="R379" s="16" t="str">
        <f t="shared" si="268"/>
        <v>Pass</v>
      </c>
      <c r="S379" s="29">
        <f>MOD((LEN(Survey!H379)+2),11)</f>
        <v>2</v>
      </c>
      <c r="T379">
        <f>COUNTIF(Survey!$H$4:$H$695,Survey!H379)</f>
        <v>0</v>
      </c>
      <c r="U379" s="28" t="str">
        <f>IF(Survey!$L379="Prospectus fund", "Yes", "No")</f>
        <v>No</v>
      </c>
      <c r="V379" s="16" t="str">
        <f t="shared" si="269"/>
        <v>Pass</v>
      </c>
      <c r="W379" s="29">
        <f>MOD((LEN(Survey!J379)+2),11)</f>
        <v>2</v>
      </c>
      <c r="X379">
        <f>COUNTIF(Survey!$J$4:$J$695,Survey!J379)</f>
        <v>0</v>
      </c>
      <c r="Y379" s="30" t="b">
        <f>IF(OR(Survey!$M379="ETF",Survey!$M379="ETF, alternative mutual fund",Survey!$M379="Closed-end", Survey!$M379="Split share corp", Survey!$I379="Yes"),TRUE,FALSE)</f>
        <v>0</v>
      </c>
      <c r="Z379" s="16" t="str">
        <f>IFERROR(IF(AND(OR(AC379=AD379,AD379 = "Either"),NOT(ISBLANK(Survey!K379))),"Pass","Fail"),"Pass")</f>
        <v>Fail</v>
      </c>
      <c r="AA379" s="31" cm="1">
        <f t="array" ref="AA379">SUM(SUMIF(Survey!CH379:DA379,{"&gt;0","&lt;0"})*{1,-1})</f>
        <v>0</v>
      </c>
      <c r="AB379" s="33" cm="1">
        <f t="array" ref="AB379">SUM(SUMIF(Survey!CK379,{"&gt;0","&lt;0"})*{1,-1})+SUM(SUMIF(Survey!CU379,{"&gt;0","&lt;0"})*{1,-1})</f>
        <v>0</v>
      </c>
      <c r="AC379" s="33">
        <f>Survey!K379</f>
        <v>0</v>
      </c>
      <c r="AD379" s="32" t="str">
        <f t="shared" si="270"/>
        <v>Either</v>
      </c>
      <c r="AE379" s="16" t="str">
        <f t="shared" si="271"/>
        <v>Fail</v>
      </c>
      <c r="AF379" s="58" cm="1">
        <f t="array" ref="AF379">SUM(SUMIF(Survey!CH379:DA379,{"&gt;0","&lt;0"})*{1,-1})+SUM(SUMIF(Survey!DC379:DV379,{"&gt;0","&lt;0"})*{1,-1})</f>
        <v>0</v>
      </c>
      <c r="AG379" s="58">
        <f>IFERROR(AF379/(Survey!$BA379),0)</f>
        <v>0</v>
      </c>
      <c r="AH379" s="104" t="b">
        <f>IF(OR(Survey!$M379="Alternative strategy or hedge",Survey!$M379="Private asset",Survey!$L379="Prospectus fund"),TRUE,FALSE)</f>
        <v>0</v>
      </c>
      <c r="AI379" s="104" t="b">
        <f>NOT(ISBLANK(Survey!$M379))</f>
        <v>0</v>
      </c>
      <c r="AJ379" s="16" t="str">
        <f t="shared" si="272"/>
        <v>Fail</v>
      </c>
      <c r="AK379" t="b">
        <f>IF(Survey!W379="No",TRUE,FALSE)</f>
        <v>0</v>
      </c>
      <c r="AL379" s="119">
        <f>MOD((LEN(Survey!W379)+2),22)</f>
        <v>2</v>
      </c>
      <c r="AM379" t="str">
        <f t="shared" si="273"/>
        <v>Pass</v>
      </c>
      <c r="AN379" s="33" t="b">
        <f>NOT(ISNUMBER(SEARCH("Other",Survey!$Q379)))</f>
        <v>1</v>
      </c>
      <c r="AO379" s="32" t="b">
        <f>NOT(ISBLANK(Survey!$R379))</f>
        <v>0</v>
      </c>
      <c r="AP379" s="16" t="str">
        <f t="shared" si="274"/>
        <v>Pass</v>
      </c>
      <c r="AQ379" s="114">
        <f>COUNTBLANK(Survey!$X379)</f>
        <v>1</v>
      </c>
      <c r="AR379" s="58">
        <f>IF(AND(Survey!L379&lt;&gt;"Exempt fund",OR(Survey!$M379="ETF",Survey!$M379="ETF, alternative mutual fund",Survey!$M379="Mutual fund",Survey!$M379="Alternative mutual fund",Survey!$M379="Money market")),1,0)</f>
        <v>0</v>
      </c>
      <c r="AS379" s="16" t="str">
        <f t="shared" si="275"/>
        <v>Pass</v>
      </c>
      <c r="AT379" s="33" t="b">
        <f>NOT(ISNUMBER(SEARCH("Yes",Survey!$AC379)))</f>
        <v>1</v>
      </c>
      <c r="AU379" s="32" t="b">
        <f>IF(COUNTBLANK(Survey!$AD379:$AE379)=0,TRUE, FALSE)</f>
        <v>0</v>
      </c>
      <c r="AV379" s="16" t="str">
        <f t="shared" si="276"/>
        <v>Pass</v>
      </c>
      <c r="AW379" s="33" t="b">
        <f>NOT(ISNUMBER(SEARCH("Yes",Survey!$AF379)))</f>
        <v>1</v>
      </c>
      <c r="AX379" s="32" t="b">
        <f>NOT(ISBLANK(Survey!$AH379))</f>
        <v>0</v>
      </c>
      <c r="AY379" s="16" t="str">
        <f t="shared" si="277"/>
        <v>Pass</v>
      </c>
      <c r="AZ379" s="33" t="b">
        <f>NOT(OR(ISNUMBER(SEARCH("Other",Survey!$AH379)),ISNUMBER(SEARCH("Multiple",Survey!$AH379))))</f>
        <v>1</v>
      </c>
      <c r="BA379" s="32" t="b">
        <f>NOT(ISBLANK(Survey!$AI379))</f>
        <v>0</v>
      </c>
      <c r="BB379" s="16" t="str">
        <f t="shared" si="278"/>
        <v>Fail</v>
      </c>
      <c r="BC379" s="114">
        <f>IF(ABS(Survey!$BA379)&gt;0, 1,0)</f>
        <v>0</v>
      </c>
      <c r="BD379" s="114">
        <f>IF(COUNTBLANK(Survey!$AL379)=0,1,0)</f>
        <v>0</v>
      </c>
      <c r="BE379" s="16" t="str">
        <f t="shared" si="279"/>
        <v>Pass</v>
      </c>
      <c r="BF379" s="114">
        <f>IF(ISBLANK(Survey!$AL379),0,1)</f>
        <v>0</v>
      </c>
      <c r="BG379" s="133">
        <f>COUNTBLANK(Survey!$AM379)</f>
        <v>1</v>
      </c>
      <c r="BH379" s="16" t="str">
        <f t="shared" si="280"/>
        <v>Pass</v>
      </c>
      <c r="BI379" s="114">
        <f>IF(OR(Survey!$AM379="Closed",ISBLANK(Survey!$AM379)),0,1)</f>
        <v>0</v>
      </c>
      <c r="BJ379" s="133">
        <f>IF(ISBLANK(Survey!$AN379),1,0)</f>
        <v>1</v>
      </c>
      <c r="BK379" s="118" t="str">
        <f t="shared" si="281"/>
        <v>Pass</v>
      </c>
      <c r="BL379" s="31" cm="1">
        <f t="array" ref="BL379">SUM(SUMIF(Survey!AO379:AP379,{"&gt;0","&lt;0"})*{1,-1})</f>
        <v>0</v>
      </c>
      <c r="BM379">
        <f t="shared" si="282"/>
        <v>0</v>
      </c>
      <c r="BN379">
        <f t="shared" si="283"/>
        <v>100</v>
      </c>
      <c r="BO379" s="118" t="str">
        <f t="shared" si="284"/>
        <v>Pass</v>
      </c>
      <c r="BP379">
        <f>IF(Survey!AQ379="No",0,1)</f>
        <v>1</v>
      </c>
      <c r="BQ379" s="207">
        <f>MOD((LEN(Survey!AQ379)+2),22)</f>
        <v>2</v>
      </c>
      <c r="BR379">
        <f>IF(Survey!AR379="No",0,1)</f>
        <v>1</v>
      </c>
      <c r="BS379" s="207">
        <f>MOD((LEN(Survey!AR379)+2),22)</f>
        <v>2</v>
      </c>
      <c r="BT379" s="114">
        <f>COUNTBLANK(Survey!$AQ379:$AS379)+COUNTBLANK(Survey!$AU379)</f>
        <v>4</v>
      </c>
      <c r="BU379" s="114">
        <f>IF(Survey!$I379="Yes",1,0)</f>
        <v>0</v>
      </c>
      <c r="BV379" s="114">
        <f>IF(OR(Survey!$M379="Mutual fund",Survey!$M379="Alternative mutual fund",Survey!$M379="Money market"),1,0)</f>
        <v>0</v>
      </c>
      <c r="BW379" s="119">
        <f>IF(OR(Survey!$M379="ETF",Survey!$M379="ETF, alternative mutual fund"),1,0)</f>
        <v>0</v>
      </c>
      <c r="BX379" s="16" t="str">
        <f t="shared" si="285"/>
        <v>Pass</v>
      </c>
      <c r="BY379" s="33">
        <f>IF(ISNUMBER(SEARCH("Other",Survey!$AS379)), 1, 0)</f>
        <v>0</v>
      </c>
      <c r="BZ379" s="58" t="b">
        <f>NOT(ISBLANK(Survey!$AT379))</f>
        <v>0</v>
      </c>
      <c r="CA379" s="16" t="str">
        <f t="shared" si="286"/>
        <v>Pass</v>
      </c>
      <c r="CB379" s="114">
        <f>IF(Survey!$BB379=0, 0,1)</f>
        <v>0</v>
      </c>
      <c r="CC379" s="58">
        <f>Survey!$AV379</f>
        <v>0</v>
      </c>
      <c r="CD379" s="58">
        <f>Survey!$BC379+Survey!$BD379+ABS(Survey!$BE379)-ABS(Survey!$BF379)-ABS(Survey!$BG379)-ABS(Survey!$BL379)</f>
        <v>0</v>
      </c>
      <c r="CE379" s="138">
        <f>Survey!BB379+(ABS(Survey!$BH379)-ABS(Survey!$BI379)+ABS(Survey!$BJ379)-ABS(Survey!$BK379))*0.5</f>
        <v>0</v>
      </c>
      <c r="CF379" s="58">
        <f t="shared" si="287"/>
        <v>0</v>
      </c>
      <c r="CG379" s="58">
        <f>IF(AND($CC379&gt;$CF379-0.2,$CC379&lt;$CF379+0.2,ISBLANK(Survey!$AV379)=FALSE),0,1)</f>
        <v>1</v>
      </c>
      <c r="CH379" s="133">
        <f>IF(ISBLANK(Survey!$AW379),1,0)</f>
        <v>1</v>
      </c>
      <c r="CI379" s="16" t="str">
        <f t="shared" si="288"/>
        <v>Pass</v>
      </c>
      <c r="CJ379" s="114">
        <f>IF(Survey!$BB379=0, 0,1)</f>
        <v>0</v>
      </c>
      <c r="CK379" s="58">
        <f>IF(AND(Survey!$AX379&gt;=0,Survey!$AX379&lt;=0.2,Survey!$AX379&lt;&gt;""),0,1)</f>
        <v>1</v>
      </c>
      <c r="CL379" s="114">
        <f>IF(ISBLANK(Survey!$AY379),1,0)</f>
        <v>1</v>
      </c>
      <c r="CM379" s="16" t="str">
        <f t="shared" si="289"/>
        <v>Fail</v>
      </c>
      <c r="CN379" s="133">
        <f>Survey!$AZ379</f>
        <v>0</v>
      </c>
      <c r="CO379" s="16" t="str">
        <f t="shared" si="290"/>
        <v>Pass</v>
      </c>
      <c r="CP379" s="31">
        <f>Survey!$BA379</f>
        <v>0</v>
      </c>
      <c r="CQ379" s="138">
        <f>Survey!$BB379+Survey!$BC379+Survey!$BD379+ABS(Survey!$BE379)-ABS(Survey!$BF379)-ABS(Survey!$BG379)+ABS(Survey!$BH379)-ABS(Survey!$BI379)+ABS(Survey!$BJ379)-ABS(Survey!$BK379)-ABS(Survey!$BL379)+Survey!$BM379</f>
        <v>0</v>
      </c>
      <c r="CR379" s="30">
        <f t="shared" si="291"/>
        <v>0</v>
      </c>
      <c r="CS379" s="17">
        <f t="shared" si="292"/>
        <v>0</v>
      </c>
      <c r="CT379" s="16" t="str">
        <f t="shared" si="293"/>
        <v>Pass</v>
      </c>
      <c r="CU379" s="33" t="b">
        <f>IF(ABS(Survey!$BM379)=0,TRUE,FALSE)</f>
        <v>1</v>
      </c>
      <c r="CV379" s="32" t="b">
        <f>NOT(ISBLANK(Survey!$BN379))</f>
        <v>0</v>
      </c>
      <c r="CW379" t="str">
        <f t="shared" si="294"/>
        <v>Fail</v>
      </c>
      <c r="CX379" s="25">
        <f>Survey!$BA379</f>
        <v>0</v>
      </c>
      <c r="CY379" s="25" cm="1">
        <f t="array" ref="CY379">SUM(SUMIF(Survey!BP379:BW379,{"&gt;0","&lt;0"})*{1,-1})-SUM(SUMIF(Survey!BY379:CF379,{"&gt;0","&lt;0"})*{1,-1})</f>
        <v>0</v>
      </c>
      <c r="CZ379" s="30" t="str">
        <f t="shared" si="295"/>
        <v>No holdings</v>
      </c>
      <c r="DA379">
        <f t="shared" si="296"/>
        <v>0</v>
      </c>
      <c r="DB379" s="16" t="str">
        <f t="shared" si="297"/>
        <v>Fail</v>
      </c>
      <c r="DC379" s="31">
        <f>Survey!$BA379</f>
        <v>0</v>
      </c>
      <c r="DD379" s="31" cm="1">
        <f t="array" ref="DD379">SUM(SUMIF(Survey!CH379:DA379,{"&gt;0","&lt;0"})*{1,-1})-SUM(SUMIF(Survey!DC379:DV379,{"&gt;0","&lt;0"})*{1,-1})</f>
        <v>0</v>
      </c>
      <c r="DE379" s="30" t="str">
        <f t="shared" si="298"/>
        <v>No holdings</v>
      </c>
      <c r="DF379" s="17">
        <f t="shared" si="299"/>
        <v>0</v>
      </c>
      <c r="DG379" s="16" t="str">
        <f t="shared" si="300"/>
        <v>Pass</v>
      </c>
      <c r="DH379" s="33" t="b">
        <f>IF(ABS(Survey!$DA379)=0,TRUE,FALSE)</f>
        <v>1</v>
      </c>
      <c r="DI379" s="32" t="b">
        <f>NOT(ISBLANK(Survey!$DB379))</f>
        <v>0</v>
      </c>
      <c r="DJ379" s="16" t="str">
        <f t="shared" si="301"/>
        <v>Pass</v>
      </c>
      <c r="DK379" s="33" t="b">
        <f>IF(ABS(Survey!$DV379)=0,TRUE,FALSE)</f>
        <v>1</v>
      </c>
      <c r="DL379" s="32" t="b">
        <f>NOT(ISBLANK(Survey!$DW379))</f>
        <v>0</v>
      </c>
      <c r="DM379" t="str">
        <f t="shared" si="302"/>
        <v>Pass</v>
      </c>
      <c r="DN379" s="25" cm="1">
        <f t="array" ref="DN379">SUM(SUMIF(Survey!CW379,{"&gt;0","&lt;0"})*{1,-1})+SUM(SUMIF(Survey!DR379,{"&gt;0","&lt;0"})*{1,-1})</f>
        <v>0</v>
      </c>
      <c r="DO379" s="25">
        <f>SUM(SUMIF(Survey!DY379:EE379,{"&gt;0","&lt;0"})*{1,-1})+SUM(SUMIF(Survey!EG379:EM379,{"&gt;0","&lt;0"})*{1,-1})</f>
        <v>0</v>
      </c>
      <c r="DP379">
        <f t="shared" si="303"/>
        <v>0</v>
      </c>
      <c r="DQ379">
        <f t="shared" si="304"/>
        <v>0</v>
      </c>
      <c r="DR379" s="16" t="str">
        <f t="shared" si="305"/>
        <v>Pass</v>
      </c>
      <c r="DS379" s="33" t="b">
        <f>IF(ABS(Survey!$EE379)=0,TRUE,FALSE)</f>
        <v>1</v>
      </c>
      <c r="DT379" s="32" t="b">
        <f>NOT(ISBLANK(Survey!EF379))</f>
        <v>0</v>
      </c>
      <c r="DU379" s="16" t="str">
        <f t="shared" si="306"/>
        <v>Pass</v>
      </c>
      <c r="DV379" s="33" t="b">
        <f>IF(ABS(Survey!$EM379)=0,TRUE,FALSE)</f>
        <v>1</v>
      </c>
      <c r="DW379" s="32" t="b">
        <f>NOT(ISBLANK(Survey!$EN379))</f>
        <v>0</v>
      </c>
      <c r="DX379" s="16" t="str">
        <f t="shared" si="307"/>
        <v>Fail</v>
      </c>
      <c r="DY379" s="31">
        <f>SUM(SUMIF(Survey!ET379:EV379,{"&gt;0","&lt;0"})*{1,-1})</f>
        <v>0</v>
      </c>
      <c r="DZ379">
        <f t="shared" si="308"/>
        <v>0</v>
      </c>
      <c r="EA379">
        <f t="shared" si="309"/>
        <v>100</v>
      </c>
      <c r="EB379" s="30" t="b">
        <f>IF(OR(Survey!$M379="ETF",Survey!$M379="ETF, alternative mutual fund",Survey!$M379="Closed-end", Survey!$M379="Split share corp"),TRUE,FALSE)</f>
        <v>0</v>
      </c>
      <c r="EC379" s="16" t="str">
        <f t="shared" si="310"/>
        <v>Fail</v>
      </c>
      <c r="ED379" s="31">
        <f>SUM(SUMIF(Survey!EX379:FD379,{"&gt;0","&lt;0"})*{1,-1})</f>
        <v>0</v>
      </c>
      <c r="EE379">
        <f t="shared" si="311"/>
        <v>0</v>
      </c>
      <c r="EF379" s="17">
        <f t="shared" si="312"/>
        <v>100</v>
      </c>
      <c r="EG379" s="16" t="str">
        <f t="shared" si="313"/>
        <v>Fail</v>
      </c>
      <c r="EH379" s="31">
        <f>SUM(SUMIF(Survey!FF379:FL379,{"&gt;0","&lt;0"})*{1,-1})</f>
        <v>0</v>
      </c>
      <c r="EI379">
        <f t="shared" si="314"/>
        <v>0</v>
      </c>
      <c r="EJ379" s="17">
        <f t="shared" si="315"/>
        <v>100</v>
      </c>
    </row>
    <row r="380" spans="1:140">
      <c r="A380">
        <v>380</v>
      </c>
      <c r="B380" t="str">
        <f t="shared" si="263"/>
        <v>Pass</v>
      </c>
      <c r="C380" t="str">
        <f>IF(COUNTBLANK(Survey!B380:FM380)=$C$2, "Pass", "Fail")</f>
        <v>Pass</v>
      </c>
      <c r="D380" s="16" t="str">
        <f t="shared" si="264"/>
        <v>Fail</v>
      </c>
      <c r="E380" t="str">
        <f>IF(OR(ISBLANK(Survey!AL380),COUNTIF(G380:BJ380,"Fail")),"Fail","Pass")</f>
        <v>Fail</v>
      </c>
      <c r="F380" s="265"/>
      <c r="G380" s="16" t="str">
        <f t="shared" si="265"/>
        <v>Fail</v>
      </c>
      <c r="H380" s="139">
        <f>COUNTBLANK(Survey!B380:D380)+COUNTBLANK(Survey!G380)+COUNTBLANK(Survey!I380)+COUNTBLANK(Survey!K380:M380)+COUNTBLANK(Survey!P380:Q380)+COUNTBLANK(Survey!T380:W380)+COUNTBLANK(Survey!Z380:AC380)+COUNTBLANK(Survey!AF380:AG380)+COUNTBLANK(Survey!AK380:AK380)</f>
        <v>21</v>
      </c>
      <c r="I380" t="str">
        <f t="shared" si="266"/>
        <v>Fail</v>
      </c>
      <c r="J380" t="b">
        <f>IF(Survey!E380="No",TRUE,FALSE)</f>
        <v>0</v>
      </c>
      <c r="K380" s="29" cm="1">
        <f t="array" ref="K380">IF(COUNTA(Survey!$E$4:$E$695)=1, 0, SUM(IF(COUNTIF(Survey!$E$4:$E$695, Survey!$E$4:$E$695)=1,1,0)))</f>
        <v>0</v>
      </c>
      <c r="L380" s="29">
        <f>LEN(Survey!E380)</f>
        <v>0</v>
      </c>
      <c r="M380" s="16" t="str">
        <f t="shared" si="267"/>
        <v>Fail</v>
      </c>
      <c r="N380" t="b">
        <f>IF(Survey!F380="No",TRUE,FALSE)</f>
        <v>0</v>
      </c>
      <c r="O380" t="b">
        <f>Survey!F380=Survey!E380</f>
        <v>1</v>
      </c>
      <c r="P380">
        <f>COUNTIF(Survey!$F$4:$F$695,Survey!F380)</f>
        <v>0</v>
      </c>
      <c r="Q380" s="28">
        <f>LEN(Survey!F380)</f>
        <v>0</v>
      </c>
      <c r="R380" s="16" t="str">
        <f t="shared" si="268"/>
        <v>Pass</v>
      </c>
      <c r="S380" s="29">
        <f>MOD((LEN(Survey!H380)+2),11)</f>
        <v>2</v>
      </c>
      <c r="T380">
        <f>COUNTIF(Survey!$H$4:$H$695,Survey!H380)</f>
        <v>0</v>
      </c>
      <c r="U380" s="28" t="str">
        <f>IF(Survey!$L380="Prospectus fund", "Yes", "No")</f>
        <v>No</v>
      </c>
      <c r="V380" s="16" t="str">
        <f t="shared" si="269"/>
        <v>Pass</v>
      </c>
      <c r="W380" s="29">
        <f>MOD((LEN(Survey!J380)+2),11)</f>
        <v>2</v>
      </c>
      <c r="X380">
        <f>COUNTIF(Survey!$J$4:$J$695,Survey!J380)</f>
        <v>0</v>
      </c>
      <c r="Y380" s="30" t="b">
        <f>IF(OR(Survey!$M380="ETF",Survey!$M380="ETF, alternative mutual fund",Survey!$M380="Closed-end", Survey!$M380="Split share corp", Survey!$I380="Yes"),TRUE,FALSE)</f>
        <v>0</v>
      </c>
      <c r="Z380" s="16" t="str">
        <f>IFERROR(IF(AND(OR(AC380=AD380,AD380 = "Either"),NOT(ISBLANK(Survey!K380))),"Pass","Fail"),"Pass")</f>
        <v>Fail</v>
      </c>
      <c r="AA380" s="31" cm="1">
        <f t="array" ref="AA380">SUM(SUMIF(Survey!CH380:DA380,{"&gt;0","&lt;0"})*{1,-1})</f>
        <v>0</v>
      </c>
      <c r="AB380" s="33" cm="1">
        <f t="array" ref="AB380">SUM(SUMIF(Survey!CK380,{"&gt;0","&lt;0"})*{1,-1})+SUM(SUMIF(Survey!CU380,{"&gt;0","&lt;0"})*{1,-1})</f>
        <v>0</v>
      </c>
      <c r="AC380" s="33">
        <f>Survey!K380</f>
        <v>0</v>
      </c>
      <c r="AD380" s="32" t="str">
        <f t="shared" si="270"/>
        <v>Either</v>
      </c>
      <c r="AE380" s="16" t="str">
        <f t="shared" si="271"/>
        <v>Fail</v>
      </c>
      <c r="AF380" s="58" cm="1">
        <f t="array" ref="AF380">SUM(SUMIF(Survey!CH380:DA380,{"&gt;0","&lt;0"})*{1,-1})+SUM(SUMIF(Survey!DC380:DV380,{"&gt;0","&lt;0"})*{1,-1})</f>
        <v>0</v>
      </c>
      <c r="AG380" s="58">
        <f>IFERROR(AF380/(Survey!$BA380),0)</f>
        <v>0</v>
      </c>
      <c r="AH380" s="104" t="b">
        <f>IF(OR(Survey!$M380="Alternative strategy or hedge",Survey!$M380="Private asset",Survey!$L380="Prospectus fund"),TRUE,FALSE)</f>
        <v>0</v>
      </c>
      <c r="AI380" s="104" t="b">
        <f>NOT(ISBLANK(Survey!$M380))</f>
        <v>0</v>
      </c>
      <c r="AJ380" s="16" t="str">
        <f t="shared" si="272"/>
        <v>Fail</v>
      </c>
      <c r="AK380" t="b">
        <f>IF(Survey!W380="No",TRUE,FALSE)</f>
        <v>0</v>
      </c>
      <c r="AL380" s="119">
        <f>MOD((LEN(Survey!W380)+2),22)</f>
        <v>2</v>
      </c>
      <c r="AM380" t="str">
        <f t="shared" si="273"/>
        <v>Pass</v>
      </c>
      <c r="AN380" s="33" t="b">
        <f>NOT(ISNUMBER(SEARCH("Other",Survey!$Q380)))</f>
        <v>1</v>
      </c>
      <c r="AO380" s="32" t="b">
        <f>NOT(ISBLANK(Survey!$R380))</f>
        <v>0</v>
      </c>
      <c r="AP380" s="16" t="str">
        <f t="shared" si="274"/>
        <v>Pass</v>
      </c>
      <c r="AQ380" s="114">
        <f>COUNTBLANK(Survey!$X380)</f>
        <v>1</v>
      </c>
      <c r="AR380" s="58">
        <f>IF(AND(Survey!L380&lt;&gt;"Exempt fund",OR(Survey!$M380="ETF",Survey!$M380="ETF, alternative mutual fund",Survey!$M380="Mutual fund",Survey!$M380="Alternative mutual fund",Survey!$M380="Money market")),1,0)</f>
        <v>0</v>
      </c>
      <c r="AS380" s="16" t="str">
        <f t="shared" si="275"/>
        <v>Pass</v>
      </c>
      <c r="AT380" s="33" t="b">
        <f>NOT(ISNUMBER(SEARCH("Yes",Survey!$AC380)))</f>
        <v>1</v>
      </c>
      <c r="AU380" s="32" t="b">
        <f>IF(COUNTBLANK(Survey!$AD380:$AE380)=0,TRUE, FALSE)</f>
        <v>0</v>
      </c>
      <c r="AV380" s="16" t="str">
        <f t="shared" si="276"/>
        <v>Pass</v>
      </c>
      <c r="AW380" s="33" t="b">
        <f>NOT(ISNUMBER(SEARCH("Yes",Survey!$AF380)))</f>
        <v>1</v>
      </c>
      <c r="AX380" s="32" t="b">
        <f>NOT(ISBLANK(Survey!$AH380))</f>
        <v>0</v>
      </c>
      <c r="AY380" s="16" t="str">
        <f t="shared" si="277"/>
        <v>Pass</v>
      </c>
      <c r="AZ380" s="33" t="b">
        <f>NOT(OR(ISNUMBER(SEARCH("Other",Survey!$AH380)),ISNUMBER(SEARCH("Multiple",Survey!$AH380))))</f>
        <v>1</v>
      </c>
      <c r="BA380" s="32" t="b">
        <f>NOT(ISBLANK(Survey!$AI380))</f>
        <v>0</v>
      </c>
      <c r="BB380" s="16" t="str">
        <f t="shared" si="278"/>
        <v>Fail</v>
      </c>
      <c r="BC380" s="114">
        <f>IF(ABS(Survey!$BA380)&gt;0, 1,0)</f>
        <v>0</v>
      </c>
      <c r="BD380" s="114">
        <f>IF(COUNTBLANK(Survey!$AL380)=0,1,0)</f>
        <v>0</v>
      </c>
      <c r="BE380" s="16" t="str">
        <f t="shared" si="279"/>
        <v>Pass</v>
      </c>
      <c r="BF380" s="114">
        <f>IF(ISBLANK(Survey!$AL380),0,1)</f>
        <v>0</v>
      </c>
      <c r="BG380" s="133">
        <f>COUNTBLANK(Survey!$AM380)</f>
        <v>1</v>
      </c>
      <c r="BH380" s="16" t="str">
        <f t="shared" si="280"/>
        <v>Pass</v>
      </c>
      <c r="BI380" s="114">
        <f>IF(OR(Survey!$AM380="Closed",ISBLANK(Survey!$AM380)),0,1)</f>
        <v>0</v>
      </c>
      <c r="BJ380" s="133">
        <f>IF(ISBLANK(Survey!$AN380),1,0)</f>
        <v>1</v>
      </c>
      <c r="BK380" s="118" t="str">
        <f t="shared" si="281"/>
        <v>Pass</v>
      </c>
      <c r="BL380" s="31" cm="1">
        <f t="array" ref="BL380">SUM(SUMIF(Survey!AO380:AP380,{"&gt;0","&lt;0"})*{1,-1})</f>
        <v>0</v>
      </c>
      <c r="BM380">
        <f t="shared" si="282"/>
        <v>0</v>
      </c>
      <c r="BN380">
        <f t="shared" si="283"/>
        <v>100</v>
      </c>
      <c r="BO380" s="118" t="str">
        <f t="shared" si="284"/>
        <v>Pass</v>
      </c>
      <c r="BP380">
        <f>IF(Survey!AQ380="No",0,1)</f>
        <v>1</v>
      </c>
      <c r="BQ380" s="207">
        <f>MOD((LEN(Survey!AQ380)+2),22)</f>
        <v>2</v>
      </c>
      <c r="BR380">
        <f>IF(Survey!AR380="No",0,1)</f>
        <v>1</v>
      </c>
      <c r="BS380" s="207">
        <f>MOD((LEN(Survey!AR380)+2),22)</f>
        <v>2</v>
      </c>
      <c r="BT380" s="114">
        <f>COUNTBLANK(Survey!$AQ380:$AS380)+COUNTBLANK(Survey!$AU380)</f>
        <v>4</v>
      </c>
      <c r="BU380" s="114">
        <f>IF(Survey!$I380="Yes",1,0)</f>
        <v>0</v>
      </c>
      <c r="BV380" s="114">
        <f>IF(OR(Survey!$M380="Mutual fund",Survey!$M380="Alternative mutual fund",Survey!$M380="Money market"),1,0)</f>
        <v>0</v>
      </c>
      <c r="BW380" s="119">
        <f>IF(OR(Survey!$M380="ETF",Survey!$M380="ETF, alternative mutual fund"),1,0)</f>
        <v>0</v>
      </c>
      <c r="BX380" s="16" t="str">
        <f t="shared" si="285"/>
        <v>Pass</v>
      </c>
      <c r="BY380" s="33">
        <f>IF(ISNUMBER(SEARCH("Other",Survey!$AS380)), 1, 0)</f>
        <v>0</v>
      </c>
      <c r="BZ380" s="58" t="b">
        <f>NOT(ISBLANK(Survey!$AT380))</f>
        <v>0</v>
      </c>
      <c r="CA380" s="16" t="str">
        <f t="shared" si="286"/>
        <v>Pass</v>
      </c>
      <c r="CB380" s="114">
        <f>IF(Survey!$BB380=0, 0,1)</f>
        <v>0</v>
      </c>
      <c r="CC380" s="58">
        <f>Survey!$AV380</f>
        <v>0</v>
      </c>
      <c r="CD380" s="58">
        <f>Survey!$BC380+Survey!$BD380+ABS(Survey!$BE380)-ABS(Survey!$BF380)-ABS(Survey!$BG380)-ABS(Survey!$BL380)</f>
        <v>0</v>
      </c>
      <c r="CE380" s="138">
        <f>Survey!BB380+(ABS(Survey!$BH380)-ABS(Survey!$BI380)+ABS(Survey!$BJ380)-ABS(Survey!$BK380))*0.5</f>
        <v>0</v>
      </c>
      <c r="CF380" s="58">
        <f t="shared" si="287"/>
        <v>0</v>
      </c>
      <c r="CG380" s="58">
        <f>IF(AND($CC380&gt;$CF380-0.2,$CC380&lt;$CF380+0.2,ISBLANK(Survey!$AV380)=FALSE),0,1)</f>
        <v>1</v>
      </c>
      <c r="CH380" s="133">
        <f>IF(ISBLANK(Survey!$AW380),1,0)</f>
        <v>1</v>
      </c>
      <c r="CI380" s="16" t="str">
        <f t="shared" si="288"/>
        <v>Pass</v>
      </c>
      <c r="CJ380" s="114">
        <f>IF(Survey!$BB380=0, 0,1)</f>
        <v>0</v>
      </c>
      <c r="CK380" s="58">
        <f>IF(AND(Survey!$AX380&gt;=0,Survey!$AX380&lt;=0.2,Survey!$AX380&lt;&gt;""),0,1)</f>
        <v>1</v>
      </c>
      <c r="CL380" s="114">
        <f>IF(ISBLANK(Survey!$AY380),1,0)</f>
        <v>1</v>
      </c>
      <c r="CM380" s="16" t="str">
        <f t="shared" si="289"/>
        <v>Fail</v>
      </c>
      <c r="CN380" s="133">
        <f>Survey!$AZ380</f>
        <v>0</v>
      </c>
      <c r="CO380" s="16" t="str">
        <f t="shared" si="290"/>
        <v>Pass</v>
      </c>
      <c r="CP380" s="31">
        <f>Survey!$BA380</f>
        <v>0</v>
      </c>
      <c r="CQ380" s="138">
        <f>Survey!$BB380+Survey!$BC380+Survey!$BD380+ABS(Survey!$BE380)-ABS(Survey!$BF380)-ABS(Survey!$BG380)+ABS(Survey!$BH380)-ABS(Survey!$BI380)+ABS(Survey!$BJ380)-ABS(Survey!$BK380)-ABS(Survey!$BL380)+Survey!$BM380</f>
        <v>0</v>
      </c>
      <c r="CR380" s="30">
        <f t="shared" si="291"/>
        <v>0</v>
      </c>
      <c r="CS380" s="17">
        <f t="shared" si="292"/>
        <v>0</v>
      </c>
      <c r="CT380" s="16" t="str">
        <f t="shared" si="293"/>
        <v>Pass</v>
      </c>
      <c r="CU380" s="33" t="b">
        <f>IF(ABS(Survey!$BM380)=0,TRUE,FALSE)</f>
        <v>1</v>
      </c>
      <c r="CV380" s="32" t="b">
        <f>NOT(ISBLANK(Survey!$BN380))</f>
        <v>0</v>
      </c>
      <c r="CW380" t="str">
        <f t="shared" si="294"/>
        <v>Fail</v>
      </c>
      <c r="CX380" s="25">
        <f>Survey!$BA380</f>
        <v>0</v>
      </c>
      <c r="CY380" s="25" cm="1">
        <f t="array" ref="CY380">SUM(SUMIF(Survey!BP380:BW380,{"&gt;0","&lt;0"})*{1,-1})-SUM(SUMIF(Survey!BY380:CF380,{"&gt;0","&lt;0"})*{1,-1})</f>
        <v>0</v>
      </c>
      <c r="CZ380" s="30" t="str">
        <f t="shared" si="295"/>
        <v>No holdings</v>
      </c>
      <c r="DA380">
        <f t="shared" si="296"/>
        <v>0</v>
      </c>
      <c r="DB380" s="16" t="str">
        <f t="shared" si="297"/>
        <v>Fail</v>
      </c>
      <c r="DC380" s="31">
        <f>Survey!$BA380</f>
        <v>0</v>
      </c>
      <c r="DD380" s="31" cm="1">
        <f t="array" ref="DD380">SUM(SUMIF(Survey!CH380:DA380,{"&gt;0","&lt;0"})*{1,-1})-SUM(SUMIF(Survey!DC380:DV380,{"&gt;0","&lt;0"})*{1,-1})</f>
        <v>0</v>
      </c>
      <c r="DE380" s="30" t="str">
        <f t="shared" si="298"/>
        <v>No holdings</v>
      </c>
      <c r="DF380" s="17">
        <f t="shared" si="299"/>
        <v>0</v>
      </c>
      <c r="DG380" s="16" t="str">
        <f t="shared" si="300"/>
        <v>Pass</v>
      </c>
      <c r="DH380" s="33" t="b">
        <f>IF(ABS(Survey!$DA380)=0,TRUE,FALSE)</f>
        <v>1</v>
      </c>
      <c r="DI380" s="32" t="b">
        <f>NOT(ISBLANK(Survey!$DB380))</f>
        <v>0</v>
      </c>
      <c r="DJ380" s="16" t="str">
        <f t="shared" si="301"/>
        <v>Pass</v>
      </c>
      <c r="DK380" s="33" t="b">
        <f>IF(ABS(Survey!$DV380)=0,TRUE,FALSE)</f>
        <v>1</v>
      </c>
      <c r="DL380" s="32" t="b">
        <f>NOT(ISBLANK(Survey!$DW380))</f>
        <v>0</v>
      </c>
      <c r="DM380" t="str">
        <f t="shared" si="302"/>
        <v>Pass</v>
      </c>
      <c r="DN380" s="25" cm="1">
        <f t="array" ref="DN380">SUM(SUMIF(Survey!CW380,{"&gt;0","&lt;0"})*{1,-1})+SUM(SUMIF(Survey!DR380,{"&gt;0","&lt;0"})*{1,-1})</f>
        <v>0</v>
      </c>
      <c r="DO380" s="25">
        <f>SUM(SUMIF(Survey!DY380:EE380,{"&gt;0","&lt;0"})*{1,-1})+SUM(SUMIF(Survey!EG380:EM380,{"&gt;0","&lt;0"})*{1,-1})</f>
        <v>0</v>
      </c>
      <c r="DP380">
        <f t="shared" si="303"/>
        <v>0</v>
      </c>
      <c r="DQ380">
        <f t="shared" si="304"/>
        <v>0</v>
      </c>
      <c r="DR380" s="16" t="str">
        <f t="shared" si="305"/>
        <v>Pass</v>
      </c>
      <c r="DS380" s="33" t="b">
        <f>IF(ABS(Survey!$EE380)=0,TRUE,FALSE)</f>
        <v>1</v>
      </c>
      <c r="DT380" s="32" t="b">
        <f>NOT(ISBLANK(Survey!EF380))</f>
        <v>0</v>
      </c>
      <c r="DU380" s="16" t="str">
        <f t="shared" si="306"/>
        <v>Pass</v>
      </c>
      <c r="DV380" s="33" t="b">
        <f>IF(ABS(Survey!$EM380)=0,TRUE,FALSE)</f>
        <v>1</v>
      </c>
      <c r="DW380" s="32" t="b">
        <f>NOT(ISBLANK(Survey!$EN380))</f>
        <v>0</v>
      </c>
      <c r="DX380" s="16" t="str">
        <f t="shared" si="307"/>
        <v>Fail</v>
      </c>
      <c r="DY380" s="31">
        <f>SUM(SUMIF(Survey!ET380:EV380,{"&gt;0","&lt;0"})*{1,-1})</f>
        <v>0</v>
      </c>
      <c r="DZ380">
        <f t="shared" si="308"/>
        <v>0</v>
      </c>
      <c r="EA380">
        <f t="shared" si="309"/>
        <v>100</v>
      </c>
      <c r="EB380" s="30" t="b">
        <f>IF(OR(Survey!$M380="ETF",Survey!$M380="ETF, alternative mutual fund",Survey!$M380="Closed-end", Survey!$M380="Split share corp"),TRUE,FALSE)</f>
        <v>0</v>
      </c>
      <c r="EC380" s="16" t="str">
        <f t="shared" si="310"/>
        <v>Fail</v>
      </c>
      <c r="ED380" s="31">
        <f>SUM(SUMIF(Survey!EX380:FD380,{"&gt;0","&lt;0"})*{1,-1})</f>
        <v>0</v>
      </c>
      <c r="EE380">
        <f t="shared" si="311"/>
        <v>0</v>
      </c>
      <c r="EF380" s="17">
        <f t="shared" si="312"/>
        <v>100</v>
      </c>
      <c r="EG380" s="16" t="str">
        <f t="shared" si="313"/>
        <v>Fail</v>
      </c>
      <c r="EH380" s="31">
        <f>SUM(SUMIF(Survey!FF380:FL380,{"&gt;0","&lt;0"})*{1,-1})</f>
        <v>0</v>
      </c>
      <c r="EI380">
        <f t="shared" si="314"/>
        <v>0</v>
      </c>
      <c r="EJ380" s="17">
        <f t="shared" si="315"/>
        <v>100</v>
      </c>
    </row>
    <row r="381" spans="1:140">
      <c r="A381">
        <v>381</v>
      </c>
      <c r="B381" t="str">
        <f t="shared" si="263"/>
        <v>Pass</v>
      </c>
      <c r="C381" t="str">
        <f>IF(COUNTBLANK(Survey!B381:FM381)=$C$2, "Pass", "Fail")</f>
        <v>Pass</v>
      </c>
      <c r="D381" s="16" t="str">
        <f t="shared" si="264"/>
        <v>Fail</v>
      </c>
      <c r="E381" t="str">
        <f>IF(OR(ISBLANK(Survey!AL381),COUNTIF(G381:BJ381,"Fail")),"Fail","Pass")</f>
        <v>Fail</v>
      </c>
      <c r="F381" s="265"/>
      <c r="G381" s="16" t="str">
        <f t="shared" si="265"/>
        <v>Fail</v>
      </c>
      <c r="H381" s="139">
        <f>COUNTBLANK(Survey!B381:D381)+COUNTBLANK(Survey!G381)+COUNTBLANK(Survey!I381)+COUNTBLANK(Survey!K381:M381)+COUNTBLANK(Survey!P381:Q381)+COUNTBLANK(Survey!T381:W381)+COUNTBLANK(Survey!Z381:AC381)+COUNTBLANK(Survey!AF381:AG381)+COUNTBLANK(Survey!AK381:AK381)</f>
        <v>21</v>
      </c>
      <c r="I381" t="str">
        <f t="shared" si="266"/>
        <v>Fail</v>
      </c>
      <c r="J381" t="b">
        <f>IF(Survey!E381="No",TRUE,FALSE)</f>
        <v>0</v>
      </c>
      <c r="K381" s="29" cm="1">
        <f t="array" ref="K381">IF(COUNTA(Survey!$E$4:$E$695)=1, 0, SUM(IF(COUNTIF(Survey!$E$4:$E$695, Survey!$E$4:$E$695)=1,1,0)))</f>
        <v>0</v>
      </c>
      <c r="L381" s="29">
        <f>LEN(Survey!E381)</f>
        <v>0</v>
      </c>
      <c r="M381" s="16" t="str">
        <f t="shared" si="267"/>
        <v>Fail</v>
      </c>
      <c r="N381" t="b">
        <f>IF(Survey!F381="No",TRUE,FALSE)</f>
        <v>0</v>
      </c>
      <c r="O381" t="b">
        <f>Survey!F381=Survey!E381</f>
        <v>1</v>
      </c>
      <c r="P381">
        <f>COUNTIF(Survey!$F$4:$F$695,Survey!F381)</f>
        <v>0</v>
      </c>
      <c r="Q381" s="28">
        <f>LEN(Survey!F381)</f>
        <v>0</v>
      </c>
      <c r="R381" s="16" t="str">
        <f t="shared" si="268"/>
        <v>Pass</v>
      </c>
      <c r="S381" s="29">
        <f>MOD((LEN(Survey!H381)+2),11)</f>
        <v>2</v>
      </c>
      <c r="T381">
        <f>COUNTIF(Survey!$H$4:$H$695,Survey!H381)</f>
        <v>0</v>
      </c>
      <c r="U381" s="28" t="str">
        <f>IF(Survey!$L381="Prospectus fund", "Yes", "No")</f>
        <v>No</v>
      </c>
      <c r="V381" s="16" t="str">
        <f t="shared" si="269"/>
        <v>Pass</v>
      </c>
      <c r="W381" s="29">
        <f>MOD((LEN(Survey!J381)+2),11)</f>
        <v>2</v>
      </c>
      <c r="X381">
        <f>COUNTIF(Survey!$J$4:$J$695,Survey!J381)</f>
        <v>0</v>
      </c>
      <c r="Y381" s="30" t="b">
        <f>IF(OR(Survey!$M381="ETF",Survey!$M381="ETF, alternative mutual fund",Survey!$M381="Closed-end", Survey!$M381="Split share corp", Survey!$I381="Yes"),TRUE,FALSE)</f>
        <v>0</v>
      </c>
      <c r="Z381" s="16" t="str">
        <f>IFERROR(IF(AND(OR(AC381=AD381,AD381 = "Either"),NOT(ISBLANK(Survey!K381))),"Pass","Fail"),"Pass")</f>
        <v>Fail</v>
      </c>
      <c r="AA381" s="31" cm="1">
        <f t="array" ref="AA381">SUM(SUMIF(Survey!CH381:DA381,{"&gt;0","&lt;0"})*{1,-1})</f>
        <v>0</v>
      </c>
      <c r="AB381" s="33" cm="1">
        <f t="array" ref="AB381">SUM(SUMIF(Survey!CK381,{"&gt;0","&lt;0"})*{1,-1})+SUM(SUMIF(Survey!CU381,{"&gt;0","&lt;0"})*{1,-1})</f>
        <v>0</v>
      </c>
      <c r="AC381" s="33">
        <f>Survey!K381</f>
        <v>0</v>
      </c>
      <c r="AD381" s="32" t="str">
        <f t="shared" si="270"/>
        <v>Either</v>
      </c>
      <c r="AE381" s="16" t="str">
        <f t="shared" si="271"/>
        <v>Fail</v>
      </c>
      <c r="AF381" s="58" cm="1">
        <f t="array" ref="AF381">SUM(SUMIF(Survey!CH381:DA381,{"&gt;0","&lt;0"})*{1,-1})+SUM(SUMIF(Survey!DC381:DV381,{"&gt;0","&lt;0"})*{1,-1})</f>
        <v>0</v>
      </c>
      <c r="AG381" s="58">
        <f>IFERROR(AF381/(Survey!$BA381),0)</f>
        <v>0</v>
      </c>
      <c r="AH381" s="104" t="b">
        <f>IF(OR(Survey!$M381="Alternative strategy or hedge",Survey!$M381="Private asset",Survey!$L381="Prospectus fund"),TRUE,FALSE)</f>
        <v>0</v>
      </c>
      <c r="AI381" s="104" t="b">
        <f>NOT(ISBLANK(Survey!$M381))</f>
        <v>0</v>
      </c>
      <c r="AJ381" s="16" t="str">
        <f t="shared" si="272"/>
        <v>Fail</v>
      </c>
      <c r="AK381" t="b">
        <f>IF(Survey!W381="No",TRUE,FALSE)</f>
        <v>0</v>
      </c>
      <c r="AL381" s="119">
        <f>MOD((LEN(Survey!W381)+2),22)</f>
        <v>2</v>
      </c>
      <c r="AM381" t="str">
        <f t="shared" si="273"/>
        <v>Pass</v>
      </c>
      <c r="AN381" s="33" t="b">
        <f>NOT(ISNUMBER(SEARCH("Other",Survey!$Q381)))</f>
        <v>1</v>
      </c>
      <c r="AO381" s="32" t="b">
        <f>NOT(ISBLANK(Survey!$R381))</f>
        <v>0</v>
      </c>
      <c r="AP381" s="16" t="str">
        <f t="shared" si="274"/>
        <v>Pass</v>
      </c>
      <c r="AQ381" s="114">
        <f>COUNTBLANK(Survey!$X381)</f>
        <v>1</v>
      </c>
      <c r="AR381" s="58">
        <f>IF(AND(Survey!L381&lt;&gt;"Exempt fund",OR(Survey!$M381="ETF",Survey!$M381="ETF, alternative mutual fund",Survey!$M381="Mutual fund",Survey!$M381="Alternative mutual fund",Survey!$M381="Money market")),1,0)</f>
        <v>0</v>
      </c>
      <c r="AS381" s="16" t="str">
        <f t="shared" si="275"/>
        <v>Pass</v>
      </c>
      <c r="AT381" s="33" t="b">
        <f>NOT(ISNUMBER(SEARCH("Yes",Survey!$AC381)))</f>
        <v>1</v>
      </c>
      <c r="AU381" s="32" t="b">
        <f>IF(COUNTBLANK(Survey!$AD381:$AE381)=0,TRUE, FALSE)</f>
        <v>0</v>
      </c>
      <c r="AV381" s="16" t="str">
        <f t="shared" si="276"/>
        <v>Pass</v>
      </c>
      <c r="AW381" s="33" t="b">
        <f>NOT(ISNUMBER(SEARCH("Yes",Survey!$AF381)))</f>
        <v>1</v>
      </c>
      <c r="AX381" s="32" t="b">
        <f>NOT(ISBLANK(Survey!$AH381))</f>
        <v>0</v>
      </c>
      <c r="AY381" s="16" t="str">
        <f t="shared" si="277"/>
        <v>Pass</v>
      </c>
      <c r="AZ381" s="33" t="b">
        <f>NOT(OR(ISNUMBER(SEARCH("Other",Survey!$AH381)),ISNUMBER(SEARCH("Multiple",Survey!$AH381))))</f>
        <v>1</v>
      </c>
      <c r="BA381" s="32" t="b">
        <f>NOT(ISBLANK(Survey!$AI381))</f>
        <v>0</v>
      </c>
      <c r="BB381" s="16" t="str">
        <f t="shared" si="278"/>
        <v>Fail</v>
      </c>
      <c r="BC381" s="114">
        <f>IF(ABS(Survey!$BA381)&gt;0, 1,0)</f>
        <v>0</v>
      </c>
      <c r="BD381" s="114">
        <f>IF(COUNTBLANK(Survey!$AL381)=0,1,0)</f>
        <v>0</v>
      </c>
      <c r="BE381" s="16" t="str">
        <f t="shared" si="279"/>
        <v>Pass</v>
      </c>
      <c r="BF381" s="114">
        <f>IF(ISBLANK(Survey!$AL381),0,1)</f>
        <v>0</v>
      </c>
      <c r="BG381" s="133">
        <f>COUNTBLANK(Survey!$AM381)</f>
        <v>1</v>
      </c>
      <c r="BH381" s="16" t="str">
        <f t="shared" si="280"/>
        <v>Pass</v>
      </c>
      <c r="BI381" s="114">
        <f>IF(OR(Survey!$AM381="Closed",ISBLANK(Survey!$AM381)),0,1)</f>
        <v>0</v>
      </c>
      <c r="BJ381" s="133">
        <f>IF(ISBLANK(Survey!$AN381),1,0)</f>
        <v>1</v>
      </c>
      <c r="BK381" s="118" t="str">
        <f t="shared" si="281"/>
        <v>Pass</v>
      </c>
      <c r="BL381" s="31" cm="1">
        <f t="array" ref="BL381">SUM(SUMIF(Survey!AO381:AP381,{"&gt;0","&lt;0"})*{1,-1})</f>
        <v>0</v>
      </c>
      <c r="BM381">
        <f t="shared" si="282"/>
        <v>0</v>
      </c>
      <c r="BN381">
        <f t="shared" si="283"/>
        <v>100</v>
      </c>
      <c r="BO381" s="118" t="str">
        <f t="shared" si="284"/>
        <v>Pass</v>
      </c>
      <c r="BP381">
        <f>IF(Survey!AQ381="No",0,1)</f>
        <v>1</v>
      </c>
      <c r="BQ381" s="207">
        <f>MOD((LEN(Survey!AQ381)+2),22)</f>
        <v>2</v>
      </c>
      <c r="BR381">
        <f>IF(Survey!AR381="No",0,1)</f>
        <v>1</v>
      </c>
      <c r="BS381" s="207">
        <f>MOD((LEN(Survey!AR381)+2),22)</f>
        <v>2</v>
      </c>
      <c r="BT381" s="114">
        <f>COUNTBLANK(Survey!$AQ381:$AS381)+COUNTBLANK(Survey!$AU381)</f>
        <v>4</v>
      </c>
      <c r="BU381" s="114">
        <f>IF(Survey!$I381="Yes",1,0)</f>
        <v>0</v>
      </c>
      <c r="BV381" s="114">
        <f>IF(OR(Survey!$M381="Mutual fund",Survey!$M381="Alternative mutual fund",Survey!$M381="Money market"),1,0)</f>
        <v>0</v>
      </c>
      <c r="BW381" s="119">
        <f>IF(OR(Survey!$M381="ETF",Survey!$M381="ETF, alternative mutual fund"),1,0)</f>
        <v>0</v>
      </c>
      <c r="BX381" s="16" t="str">
        <f t="shared" si="285"/>
        <v>Pass</v>
      </c>
      <c r="BY381" s="33">
        <f>IF(ISNUMBER(SEARCH("Other",Survey!$AS381)), 1, 0)</f>
        <v>0</v>
      </c>
      <c r="BZ381" s="58" t="b">
        <f>NOT(ISBLANK(Survey!$AT381))</f>
        <v>0</v>
      </c>
      <c r="CA381" s="16" t="str">
        <f t="shared" si="286"/>
        <v>Pass</v>
      </c>
      <c r="CB381" s="114">
        <f>IF(Survey!$BB381=0, 0,1)</f>
        <v>0</v>
      </c>
      <c r="CC381" s="58">
        <f>Survey!$AV381</f>
        <v>0</v>
      </c>
      <c r="CD381" s="58">
        <f>Survey!$BC381+Survey!$BD381+ABS(Survey!$BE381)-ABS(Survey!$BF381)-ABS(Survey!$BG381)-ABS(Survey!$BL381)</f>
        <v>0</v>
      </c>
      <c r="CE381" s="138">
        <f>Survey!BB381+(ABS(Survey!$BH381)-ABS(Survey!$BI381)+ABS(Survey!$BJ381)-ABS(Survey!$BK381))*0.5</f>
        <v>0</v>
      </c>
      <c r="CF381" s="58">
        <f t="shared" si="287"/>
        <v>0</v>
      </c>
      <c r="CG381" s="58">
        <f>IF(AND($CC381&gt;$CF381-0.2,$CC381&lt;$CF381+0.2,ISBLANK(Survey!$AV381)=FALSE),0,1)</f>
        <v>1</v>
      </c>
      <c r="CH381" s="133">
        <f>IF(ISBLANK(Survey!$AW381),1,0)</f>
        <v>1</v>
      </c>
      <c r="CI381" s="16" t="str">
        <f t="shared" si="288"/>
        <v>Pass</v>
      </c>
      <c r="CJ381" s="114">
        <f>IF(Survey!$BB381=0, 0,1)</f>
        <v>0</v>
      </c>
      <c r="CK381" s="58">
        <f>IF(AND(Survey!$AX381&gt;=0,Survey!$AX381&lt;=0.2,Survey!$AX381&lt;&gt;""),0,1)</f>
        <v>1</v>
      </c>
      <c r="CL381" s="114">
        <f>IF(ISBLANK(Survey!$AY381),1,0)</f>
        <v>1</v>
      </c>
      <c r="CM381" s="16" t="str">
        <f t="shared" si="289"/>
        <v>Fail</v>
      </c>
      <c r="CN381" s="133">
        <f>Survey!$AZ381</f>
        <v>0</v>
      </c>
      <c r="CO381" s="16" t="str">
        <f t="shared" si="290"/>
        <v>Pass</v>
      </c>
      <c r="CP381" s="31">
        <f>Survey!$BA381</f>
        <v>0</v>
      </c>
      <c r="CQ381" s="138">
        <f>Survey!$BB381+Survey!$BC381+Survey!$BD381+ABS(Survey!$BE381)-ABS(Survey!$BF381)-ABS(Survey!$BG381)+ABS(Survey!$BH381)-ABS(Survey!$BI381)+ABS(Survey!$BJ381)-ABS(Survey!$BK381)-ABS(Survey!$BL381)+Survey!$BM381</f>
        <v>0</v>
      </c>
      <c r="CR381" s="30">
        <f t="shared" si="291"/>
        <v>0</v>
      </c>
      <c r="CS381" s="17">
        <f t="shared" si="292"/>
        <v>0</v>
      </c>
      <c r="CT381" s="16" t="str">
        <f t="shared" si="293"/>
        <v>Pass</v>
      </c>
      <c r="CU381" s="33" t="b">
        <f>IF(ABS(Survey!$BM381)=0,TRUE,FALSE)</f>
        <v>1</v>
      </c>
      <c r="CV381" s="32" t="b">
        <f>NOT(ISBLANK(Survey!$BN381))</f>
        <v>0</v>
      </c>
      <c r="CW381" t="str">
        <f t="shared" si="294"/>
        <v>Fail</v>
      </c>
      <c r="CX381" s="25">
        <f>Survey!$BA381</f>
        <v>0</v>
      </c>
      <c r="CY381" s="25" cm="1">
        <f t="array" ref="CY381">SUM(SUMIF(Survey!BP381:BW381,{"&gt;0","&lt;0"})*{1,-1})-SUM(SUMIF(Survey!BY381:CF381,{"&gt;0","&lt;0"})*{1,-1})</f>
        <v>0</v>
      </c>
      <c r="CZ381" s="30" t="str">
        <f t="shared" si="295"/>
        <v>No holdings</v>
      </c>
      <c r="DA381">
        <f t="shared" si="296"/>
        <v>0</v>
      </c>
      <c r="DB381" s="16" t="str">
        <f t="shared" si="297"/>
        <v>Fail</v>
      </c>
      <c r="DC381" s="31">
        <f>Survey!$BA381</f>
        <v>0</v>
      </c>
      <c r="DD381" s="31" cm="1">
        <f t="array" ref="DD381">SUM(SUMIF(Survey!CH381:DA381,{"&gt;0","&lt;0"})*{1,-1})-SUM(SUMIF(Survey!DC381:DV381,{"&gt;0","&lt;0"})*{1,-1})</f>
        <v>0</v>
      </c>
      <c r="DE381" s="30" t="str">
        <f t="shared" si="298"/>
        <v>No holdings</v>
      </c>
      <c r="DF381" s="17">
        <f t="shared" si="299"/>
        <v>0</v>
      </c>
      <c r="DG381" s="16" t="str">
        <f t="shared" si="300"/>
        <v>Pass</v>
      </c>
      <c r="DH381" s="33" t="b">
        <f>IF(ABS(Survey!$DA381)=0,TRUE,FALSE)</f>
        <v>1</v>
      </c>
      <c r="DI381" s="32" t="b">
        <f>NOT(ISBLANK(Survey!$DB381))</f>
        <v>0</v>
      </c>
      <c r="DJ381" s="16" t="str">
        <f t="shared" si="301"/>
        <v>Pass</v>
      </c>
      <c r="DK381" s="33" t="b">
        <f>IF(ABS(Survey!$DV381)=0,TRUE,FALSE)</f>
        <v>1</v>
      </c>
      <c r="DL381" s="32" t="b">
        <f>NOT(ISBLANK(Survey!$DW381))</f>
        <v>0</v>
      </c>
      <c r="DM381" t="str">
        <f t="shared" si="302"/>
        <v>Pass</v>
      </c>
      <c r="DN381" s="25" cm="1">
        <f t="array" ref="DN381">SUM(SUMIF(Survey!CW381,{"&gt;0","&lt;0"})*{1,-1})+SUM(SUMIF(Survey!DR381,{"&gt;0","&lt;0"})*{1,-1})</f>
        <v>0</v>
      </c>
      <c r="DO381" s="25">
        <f>SUM(SUMIF(Survey!DY381:EE381,{"&gt;0","&lt;0"})*{1,-1})+SUM(SUMIF(Survey!EG381:EM381,{"&gt;0","&lt;0"})*{1,-1})</f>
        <v>0</v>
      </c>
      <c r="DP381">
        <f t="shared" si="303"/>
        <v>0</v>
      </c>
      <c r="DQ381">
        <f t="shared" si="304"/>
        <v>0</v>
      </c>
      <c r="DR381" s="16" t="str">
        <f t="shared" si="305"/>
        <v>Pass</v>
      </c>
      <c r="DS381" s="33" t="b">
        <f>IF(ABS(Survey!$EE381)=0,TRUE,FALSE)</f>
        <v>1</v>
      </c>
      <c r="DT381" s="32" t="b">
        <f>NOT(ISBLANK(Survey!EF381))</f>
        <v>0</v>
      </c>
      <c r="DU381" s="16" t="str">
        <f t="shared" si="306"/>
        <v>Pass</v>
      </c>
      <c r="DV381" s="33" t="b">
        <f>IF(ABS(Survey!$EM381)=0,TRUE,FALSE)</f>
        <v>1</v>
      </c>
      <c r="DW381" s="32" t="b">
        <f>NOT(ISBLANK(Survey!$EN381))</f>
        <v>0</v>
      </c>
      <c r="DX381" s="16" t="str">
        <f t="shared" si="307"/>
        <v>Fail</v>
      </c>
      <c r="DY381" s="31">
        <f>SUM(SUMIF(Survey!ET381:EV381,{"&gt;0","&lt;0"})*{1,-1})</f>
        <v>0</v>
      </c>
      <c r="DZ381">
        <f t="shared" si="308"/>
        <v>0</v>
      </c>
      <c r="EA381">
        <f t="shared" si="309"/>
        <v>100</v>
      </c>
      <c r="EB381" s="30" t="b">
        <f>IF(OR(Survey!$M381="ETF",Survey!$M381="ETF, alternative mutual fund",Survey!$M381="Closed-end", Survey!$M381="Split share corp"),TRUE,FALSE)</f>
        <v>0</v>
      </c>
      <c r="EC381" s="16" t="str">
        <f t="shared" si="310"/>
        <v>Fail</v>
      </c>
      <c r="ED381" s="31">
        <f>SUM(SUMIF(Survey!EX381:FD381,{"&gt;0","&lt;0"})*{1,-1})</f>
        <v>0</v>
      </c>
      <c r="EE381">
        <f t="shared" si="311"/>
        <v>0</v>
      </c>
      <c r="EF381" s="17">
        <f t="shared" si="312"/>
        <v>100</v>
      </c>
      <c r="EG381" s="16" t="str">
        <f t="shared" si="313"/>
        <v>Fail</v>
      </c>
      <c r="EH381" s="31">
        <f>SUM(SUMIF(Survey!FF381:FL381,{"&gt;0","&lt;0"})*{1,-1})</f>
        <v>0</v>
      </c>
      <c r="EI381">
        <f t="shared" si="314"/>
        <v>0</v>
      </c>
      <c r="EJ381" s="17">
        <f t="shared" si="315"/>
        <v>100</v>
      </c>
    </row>
    <row r="382" spans="1:140">
      <c r="A382">
        <v>382</v>
      </c>
      <c r="B382" t="str">
        <f t="shared" si="263"/>
        <v>Pass</v>
      </c>
      <c r="C382" t="str">
        <f>IF(COUNTBLANK(Survey!B382:FM382)=$C$2, "Pass", "Fail")</f>
        <v>Pass</v>
      </c>
      <c r="D382" s="16" t="str">
        <f t="shared" si="264"/>
        <v>Fail</v>
      </c>
      <c r="E382" t="str">
        <f>IF(OR(ISBLANK(Survey!AL382),COUNTIF(G382:BJ382,"Fail")),"Fail","Pass")</f>
        <v>Fail</v>
      </c>
      <c r="F382" s="265"/>
      <c r="G382" s="16" t="str">
        <f t="shared" si="265"/>
        <v>Fail</v>
      </c>
      <c r="H382" s="139">
        <f>COUNTBLANK(Survey!B382:D382)+COUNTBLANK(Survey!G382)+COUNTBLANK(Survey!I382)+COUNTBLANK(Survey!K382:M382)+COUNTBLANK(Survey!P382:Q382)+COUNTBLANK(Survey!T382:W382)+COUNTBLANK(Survey!Z382:AC382)+COUNTBLANK(Survey!AF382:AG382)+COUNTBLANK(Survey!AK382:AK382)</f>
        <v>21</v>
      </c>
      <c r="I382" t="str">
        <f t="shared" si="266"/>
        <v>Fail</v>
      </c>
      <c r="J382" t="b">
        <f>IF(Survey!E382="No",TRUE,FALSE)</f>
        <v>0</v>
      </c>
      <c r="K382" s="29" cm="1">
        <f t="array" ref="K382">IF(COUNTA(Survey!$E$4:$E$695)=1, 0, SUM(IF(COUNTIF(Survey!$E$4:$E$695, Survey!$E$4:$E$695)=1,1,0)))</f>
        <v>0</v>
      </c>
      <c r="L382" s="29">
        <f>LEN(Survey!E382)</f>
        <v>0</v>
      </c>
      <c r="M382" s="16" t="str">
        <f t="shared" si="267"/>
        <v>Fail</v>
      </c>
      <c r="N382" t="b">
        <f>IF(Survey!F382="No",TRUE,FALSE)</f>
        <v>0</v>
      </c>
      <c r="O382" t="b">
        <f>Survey!F382=Survey!E382</f>
        <v>1</v>
      </c>
      <c r="P382">
        <f>COUNTIF(Survey!$F$4:$F$695,Survey!F382)</f>
        <v>0</v>
      </c>
      <c r="Q382" s="28">
        <f>LEN(Survey!F382)</f>
        <v>0</v>
      </c>
      <c r="R382" s="16" t="str">
        <f t="shared" si="268"/>
        <v>Pass</v>
      </c>
      <c r="S382" s="29">
        <f>MOD((LEN(Survey!H382)+2),11)</f>
        <v>2</v>
      </c>
      <c r="T382">
        <f>COUNTIF(Survey!$H$4:$H$695,Survey!H382)</f>
        <v>0</v>
      </c>
      <c r="U382" s="28" t="str">
        <f>IF(Survey!$L382="Prospectus fund", "Yes", "No")</f>
        <v>No</v>
      </c>
      <c r="V382" s="16" t="str">
        <f t="shared" si="269"/>
        <v>Pass</v>
      </c>
      <c r="W382" s="29">
        <f>MOD((LEN(Survey!J382)+2),11)</f>
        <v>2</v>
      </c>
      <c r="X382">
        <f>COUNTIF(Survey!$J$4:$J$695,Survey!J382)</f>
        <v>0</v>
      </c>
      <c r="Y382" s="30" t="b">
        <f>IF(OR(Survey!$M382="ETF",Survey!$M382="ETF, alternative mutual fund",Survey!$M382="Closed-end", Survey!$M382="Split share corp", Survey!$I382="Yes"),TRUE,FALSE)</f>
        <v>0</v>
      </c>
      <c r="Z382" s="16" t="str">
        <f>IFERROR(IF(AND(OR(AC382=AD382,AD382 = "Either"),NOT(ISBLANK(Survey!K382))),"Pass","Fail"),"Pass")</f>
        <v>Fail</v>
      </c>
      <c r="AA382" s="31" cm="1">
        <f t="array" ref="AA382">SUM(SUMIF(Survey!CH382:DA382,{"&gt;0","&lt;0"})*{1,-1})</f>
        <v>0</v>
      </c>
      <c r="AB382" s="33" cm="1">
        <f t="array" ref="AB382">SUM(SUMIF(Survey!CK382,{"&gt;0","&lt;0"})*{1,-1})+SUM(SUMIF(Survey!CU382,{"&gt;0","&lt;0"})*{1,-1})</f>
        <v>0</v>
      </c>
      <c r="AC382" s="33">
        <f>Survey!K382</f>
        <v>0</v>
      </c>
      <c r="AD382" s="32" t="str">
        <f t="shared" si="270"/>
        <v>Either</v>
      </c>
      <c r="AE382" s="16" t="str">
        <f t="shared" si="271"/>
        <v>Fail</v>
      </c>
      <c r="AF382" s="58" cm="1">
        <f t="array" ref="AF382">SUM(SUMIF(Survey!CH382:DA382,{"&gt;0","&lt;0"})*{1,-1})+SUM(SUMIF(Survey!DC382:DV382,{"&gt;0","&lt;0"})*{1,-1})</f>
        <v>0</v>
      </c>
      <c r="AG382" s="58">
        <f>IFERROR(AF382/(Survey!$BA382),0)</f>
        <v>0</v>
      </c>
      <c r="AH382" s="104" t="b">
        <f>IF(OR(Survey!$M382="Alternative strategy or hedge",Survey!$M382="Private asset",Survey!$L382="Prospectus fund"),TRUE,FALSE)</f>
        <v>0</v>
      </c>
      <c r="AI382" s="104" t="b">
        <f>NOT(ISBLANK(Survey!$M382))</f>
        <v>0</v>
      </c>
      <c r="AJ382" s="16" t="str">
        <f t="shared" si="272"/>
        <v>Fail</v>
      </c>
      <c r="AK382" t="b">
        <f>IF(Survey!W382="No",TRUE,FALSE)</f>
        <v>0</v>
      </c>
      <c r="AL382" s="119">
        <f>MOD((LEN(Survey!W382)+2),22)</f>
        <v>2</v>
      </c>
      <c r="AM382" t="str">
        <f t="shared" si="273"/>
        <v>Pass</v>
      </c>
      <c r="AN382" s="33" t="b">
        <f>NOT(ISNUMBER(SEARCH("Other",Survey!$Q382)))</f>
        <v>1</v>
      </c>
      <c r="AO382" s="32" t="b">
        <f>NOT(ISBLANK(Survey!$R382))</f>
        <v>0</v>
      </c>
      <c r="AP382" s="16" t="str">
        <f t="shared" si="274"/>
        <v>Pass</v>
      </c>
      <c r="AQ382" s="114">
        <f>COUNTBLANK(Survey!$X382)</f>
        <v>1</v>
      </c>
      <c r="AR382" s="58">
        <f>IF(AND(Survey!L382&lt;&gt;"Exempt fund",OR(Survey!$M382="ETF",Survey!$M382="ETF, alternative mutual fund",Survey!$M382="Mutual fund",Survey!$M382="Alternative mutual fund",Survey!$M382="Money market")),1,0)</f>
        <v>0</v>
      </c>
      <c r="AS382" s="16" t="str">
        <f t="shared" si="275"/>
        <v>Pass</v>
      </c>
      <c r="AT382" s="33" t="b">
        <f>NOT(ISNUMBER(SEARCH("Yes",Survey!$AC382)))</f>
        <v>1</v>
      </c>
      <c r="AU382" s="32" t="b">
        <f>IF(COUNTBLANK(Survey!$AD382:$AE382)=0,TRUE, FALSE)</f>
        <v>0</v>
      </c>
      <c r="AV382" s="16" t="str">
        <f t="shared" si="276"/>
        <v>Pass</v>
      </c>
      <c r="AW382" s="33" t="b">
        <f>NOT(ISNUMBER(SEARCH("Yes",Survey!$AF382)))</f>
        <v>1</v>
      </c>
      <c r="AX382" s="32" t="b">
        <f>NOT(ISBLANK(Survey!$AH382))</f>
        <v>0</v>
      </c>
      <c r="AY382" s="16" t="str">
        <f t="shared" si="277"/>
        <v>Pass</v>
      </c>
      <c r="AZ382" s="33" t="b">
        <f>NOT(OR(ISNUMBER(SEARCH("Other",Survey!$AH382)),ISNUMBER(SEARCH("Multiple",Survey!$AH382))))</f>
        <v>1</v>
      </c>
      <c r="BA382" s="32" t="b">
        <f>NOT(ISBLANK(Survey!$AI382))</f>
        <v>0</v>
      </c>
      <c r="BB382" s="16" t="str">
        <f t="shared" si="278"/>
        <v>Fail</v>
      </c>
      <c r="BC382" s="114">
        <f>IF(ABS(Survey!$BA382)&gt;0, 1,0)</f>
        <v>0</v>
      </c>
      <c r="BD382" s="114">
        <f>IF(COUNTBLANK(Survey!$AL382)=0,1,0)</f>
        <v>0</v>
      </c>
      <c r="BE382" s="16" t="str">
        <f t="shared" si="279"/>
        <v>Pass</v>
      </c>
      <c r="BF382" s="114">
        <f>IF(ISBLANK(Survey!$AL382),0,1)</f>
        <v>0</v>
      </c>
      <c r="BG382" s="133">
        <f>COUNTBLANK(Survey!$AM382)</f>
        <v>1</v>
      </c>
      <c r="BH382" s="16" t="str">
        <f t="shared" si="280"/>
        <v>Pass</v>
      </c>
      <c r="BI382" s="114">
        <f>IF(OR(Survey!$AM382="Closed",ISBLANK(Survey!$AM382)),0,1)</f>
        <v>0</v>
      </c>
      <c r="BJ382" s="133">
        <f>IF(ISBLANK(Survey!$AN382),1,0)</f>
        <v>1</v>
      </c>
      <c r="BK382" s="118" t="str">
        <f t="shared" si="281"/>
        <v>Pass</v>
      </c>
      <c r="BL382" s="31" cm="1">
        <f t="array" ref="BL382">SUM(SUMIF(Survey!AO382:AP382,{"&gt;0","&lt;0"})*{1,-1})</f>
        <v>0</v>
      </c>
      <c r="BM382">
        <f t="shared" si="282"/>
        <v>0</v>
      </c>
      <c r="BN382">
        <f t="shared" si="283"/>
        <v>100</v>
      </c>
      <c r="BO382" s="118" t="str">
        <f t="shared" si="284"/>
        <v>Pass</v>
      </c>
      <c r="BP382">
        <f>IF(Survey!AQ382="No",0,1)</f>
        <v>1</v>
      </c>
      <c r="BQ382" s="207">
        <f>MOD((LEN(Survey!AQ382)+2),22)</f>
        <v>2</v>
      </c>
      <c r="BR382">
        <f>IF(Survey!AR382="No",0,1)</f>
        <v>1</v>
      </c>
      <c r="BS382" s="207">
        <f>MOD((LEN(Survey!AR382)+2),22)</f>
        <v>2</v>
      </c>
      <c r="BT382" s="114">
        <f>COUNTBLANK(Survey!$AQ382:$AS382)+COUNTBLANK(Survey!$AU382)</f>
        <v>4</v>
      </c>
      <c r="BU382" s="114">
        <f>IF(Survey!$I382="Yes",1,0)</f>
        <v>0</v>
      </c>
      <c r="BV382" s="114">
        <f>IF(OR(Survey!$M382="Mutual fund",Survey!$M382="Alternative mutual fund",Survey!$M382="Money market"),1,0)</f>
        <v>0</v>
      </c>
      <c r="BW382" s="119">
        <f>IF(OR(Survey!$M382="ETF",Survey!$M382="ETF, alternative mutual fund"),1,0)</f>
        <v>0</v>
      </c>
      <c r="BX382" s="16" t="str">
        <f t="shared" si="285"/>
        <v>Pass</v>
      </c>
      <c r="BY382" s="33">
        <f>IF(ISNUMBER(SEARCH("Other",Survey!$AS382)), 1, 0)</f>
        <v>0</v>
      </c>
      <c r="BZ382" s="58" t="b">
        <f>NOT(ISBLANK(Survey!$AT382))</f>
        <v>0</v>
      </c>
      <c r="CA382" s="16" t="str">
        <f t="shared" si="286"/>
        <v>Pass</v>
      </c>
      <c r="CB382" s="114">
        <f>IF(Survey!$BB382=0, 0,1)</f>
        <v>0</v>
      </c>
      <c r="CC382" s="58">
        <f>Survey!$AV382</f>
        <v>0</v>
      </c>
      <c r="CD382" s="58">
        <f>Survey!$BC382+Survey!$BD382+ABS(Survey!$BE382)-ABS(Survey!$BF382)-ABS(Survey!$BG382)-ABS(Survey!$BL382)</f>
        <v>0</v>
      </c>
      <c r="CE382" s="138">
        <f>Survey!BB382+(ABS(Survey!$BH382)-ABS(Survey!$BI382)+ABS(Survey!$BJ382)-ABS(Survey!$BK382))*0.5</f>
        <v>0</v>
      </c>
      <c r="CF382" s="58">
        <f t="shared" si="287"/>
        <v>0</v>
      </c>
      <c r="CG382" s="58">
        <f>IF(AND($CC382&gt;$CF382-0.2,$CC382&lt;$CF382+0.2,ISBLANK(Survey!$AV382)=FALSE),0,1)</f>
        <v>1</v>
      </c>
      <c r="CH382" s="133">
        <f>IF(ISBLANK(Survey!$AW382),1,0)</f>
        <v>1</v>
      </c>
      <c r="CI382" s="16" t="str">
        <f t="shared" si="288"/>
        <v>Pass</v>
      </c>
      <c r="CJ382" s="114">
        <f>IF(Survey!$BB382=0, 0,1)</f>
        <v>0</v>
      </c>
      <c r="CK382" s="58">
        <f>IF(AND(Survey!$AX382&gt;=0,Survey!$AX382&lt;=0.2,Survey!$AX382&lt;&gt;""),0,1)</f>
        <v>1</v>
      </c>
      <c r="CL382" s="114">
        <f>IF(ISBLANK(Survey!$AY382),1,0)</f>
        <v>1</v>
      </c>
      <c r="CM382" s="16" t="str">
        <f t="shared" si="289"/>
        <v>Fail</v>
      </c>
      <c r="CN382" s="133">
        <f>Survey!$AZ382</f>
        <v>0</v>
      </c>
      <c r="CO382" s="16" t="str">
        <f t="shared" si="290"/>
        <v>Pass</v>
      </c>
      <c r="CP382" s="31">
        <f>Survey!$BA382</f>
        <v>0</v>
      </c>
      <c r="CQ382" s="138">
        <f>Survey!$BB382+Survey!$BC382+Survey!$BD382+ABS(Survey!$BE382)-ABS(Survey!$BF382)-ABS(Survey!$BG382)+ABS(Survey!$BH382)-ABS(Survey!$BI382)+ABS(Survey!$BJ382)-ABS(Survey!$BK382)-ABS(Survey!$BL382)+Survey!$BM382</f>
        <v>0</v>
      </c>
      <c r="CR382" s="30">
        <f t="shared" si="291"/>
        <v>0</v>
      </c>
      <c r="CS382" s="17">
        <f t="shared" si="292"/>
        <v>0</v>
      </c>
      <c r="CT382" s="16" t="str">
        <f t="shared" si="293"/>
        <v>Pass</v>
      </c>
      <c r="CU382" s="33" t="b">
        <f>IF(ABS(Survey!$BM382)=0,TRUE,FALSE)</f>
        <v>1</v>
      </c>
      <c r="CV382" s="32" t="b">
        <f>NOT(ISBLANK(Survey!$BN382))</f>
        <v>0</v>
      </c>
      <c r="CW382" t="str">
        <f t="shared" si="294"/>
        <v>Fail</v>
      </c>
      <c r="CX382" s="25">
        <f>Survey!$BA382</f>
        <v>0</v>
      </c>
      <c r="CY382" s="25" cm="1">
        <f t="array" ref="CY382">SUM(SUMIF(Survey!BP382:BW382,{"&gt;0","&lt;0"})*{1,-1})-SUM(SUMIF(Survey!BY382:CF382,{"&gt;0","&lt;0"})*{1,-1})</f>
        <v>0</v>
      </c>
      <c r="CZ382" s="30" t="str">
        <f t="shared" si="295"/>
        <v>No holdings</v>
      </c>
      <c r="DA382">
        <f t="shared" si="296"/>
        <v>0</v>
      </c>
      <c r="DB382" s="16" t="str">
        <f t="shared" si="297"/>
        <v>Fail</v>
      </c>
      <c r="DC382" s="31">
        <f>Survey!$BA382</f>
        <v>0</v>
      </c>
      <c r="DD382" s="31" cm="1">
        <f t="array" ref="DD382">SUM(SUMIF(Survey!CH382:DA382,{"&gt;0","&lt;0"})*{1,-1})-SUM(SUMIF(Survey!DC382:DV382,{"&gt;0","&lt;0"})*{1,-1})</f>
        <v>0</v>
      </c>
      <c r="DE382" s="30" t="str">
        <f t="shared" si="298"/>
        <v>No holdings</v>
      </c>
      <c r="DF382" s="17">
        <f t="shared" si="299"/>
        <v>0</v>
      </c>
      <c r="DG382" s="16" t="str">
        <f t="shared" si="300"/>
        <v>Pass</v>
      </c>
      <c r="DH382" s="33" t="b">
        <f>IF(ABS(Survey!$DA382)=0,TRUE,FALSE)</f>
        <v>1</v>
      </c>
      <c r="DI382" s="32" t="b">
        <f>NOT(ISBLANK(Survey!$DB382))</f>
        <v>0</v>
      </c>
      <c r="DJ382" s="16" t="str">
        <f t="shared" si="301"/>
        <v>Pass</v>
      </c>
      <c r="DK382" s="33" t="b">
        <f>IF(ABS(Survey!$DV382)=0,TRUE,FALSE)</f>
        <v>1</v>
      </c>
      <c r="DL382" s="32" t="b">
        <f>NOT(ISBLANK(Survey!$DW382))</f>
        <v>0</v>
      </c>
      <c r="DM382" t="str">
        <f t="shared" si="302"/>
        <v>Pass</v>
      </c>
      <c r="DN382" s="25" cm="1">
        <f t="array" ref="DN382">SUM(SUMIF(Survey!CW382,{"&gt;0","&lt;0"})*{1,-1})+SUM(SUMIF(Survey!DR382,{"&gt;0","&lt;0"})*{1,-1})</f>
        <v>0</v>
      </c>
      <c r="DO382" s="25">
        <f>SUM(SUMIF(Survey!DY382:EE382,{"&gt;0","&lt;0"})*{1,-1})+SUM(SUMIF(Survey!EG382:EM382,{"&gt;0","&lt;0"})*{1,-1})</f>
        <v>0</v>
      </c>
      <c r="DP382">
        <f t="shared" si="303"/>
        <v>0</v>
      </c>
      <c r="DQ382">
        <f t="shared" si="304"/>
        <v>0</v>
      </c>
      <c r="DR382" s="16" t="str">
        <f t="shared" si="305"/>
        <v>Pass</v>
      </c>
      <c r="DS382" s="33" t="b">
        <f>IF(ABS(Survey!$EE382)=0,TRUE,FALSE)</f>
        <v>1</v>
      </c>
      <c r="DT382" s="32" t="b">
        <f>NOT(ISBLANK(Survey!EF382))</f>
        <v>0</v>
      </c>
      <c r="DU382" s="16" t="str">
        <f t="shared" si="306"/>
        <v>Pass</v>
      </c>
      <c r="DV382" s="33" t="b">
        <f>IF(ABS(Survey!$EM382)=0,TRUE,FALSE)</f>
        <v>1</v>
      </c>
      <c r="DW382" s="32" t="b">
        <f>NOT(ISBLANK(Survey!$EN382))</f>
        <v>0</v>
      </c>
      <c r="DX382" s="16" t="str">
        <f t="shared" si="307"/>
        <v>Fail</v>
      </c>
      <c r="DY382" s="31">
        <f>SUM(SUMIF(Survey!ET382:EV382,{"&gt;0","&lt;0"})*{1,-1})</f>
        <v>0</v>
      </c>
      <c r="DZ382">
        <f t="shared" si="308"/>
        <v>0</v>
      </c>
      <c r="EA382">
        <f t="shared" si="309"/>
        <v>100</v>
      </c>
      <c r="EB382" s="30" t="b">
        <f>IF(OR(Survey!$M382="ETF",Survey!$M382="ETF, alternative mutual fund",Survey!$M382="Closed-end", Survey!$M382="Split share corp"),TRUE,FALSE)</f>
        <v>0</v>
      </c>
      <c r="EC382" s="16" t="str">
        <f t="shared" si="310"/>
        <v>Fail</v>
      </c>
      <c r="ED382" s="31">
        <f>SUM(SUMIF(Survey!EX382:FD382,{"&gt;0","&lt;0"})*{1,-1})</f>
        <v>0</v>
      </c>
      <c r="EE382">
        <f t="shared" si="311"/>
        <v>0</v>
      </c>
      <c r="EF382" s="17">
        <f t="shared" si="312"/>
        <v>100</v>
      </c>
      <c r="EG382" s="16" t="str">
        <f t="shared" si="313"/>
        <v>Fail</v>
      </c>
      <c r="EH382" s="31">
        <f>SUM(SUMIF(Survey!FF382:FL382,{"&gt;0","&lt;0"})*{1,-1})</f>
        <v>0</v>
      </c>
      <c r="EI382">
        <f t="shared" si="314"/>
        <v>0</v>
      </c>
      <c r="EJ382" s="17">
        <f t="shared" si="315"/>
        <v>100</v>
      </c>
    </row>
    <row r="383" spans="1:140">
      <c r="A383">
        <v>383</v>
      </c>
      <c r="B383" t="str">
        <f t="shared" si="263"/>
        <v>Pass</v>
      </c>
      <c r="C383" t="str">
        <f>IF(COUNTBLANK(Survey!B383:FM383)=$C$2, "Pass", "Fail")</f>
        <v>Pass</v>
      </c>
      <c r="D383" s="16" t="str">
        <f t="shared" si="264"/>
        <v>Fail</v>
      </c>
      <c r="E383" t="str">
        <f>IF(OR(ISBLANK(Survey!AL383),COUNTIF(G383:BJ383,"Fail")),"Fail","Pass")</f>
        <v>Fail</v>
      </c>
      <c r="F383" s="265"/>
      <c r="G383" s="16" t="str">
        <f t="shared" si="265"/>
        <v>Fail</v>
      </c>
      <c r="H383" s="139">
        <f>COUNTBLANK(Survey!B383:D383)+COUNTBLANK(Survey!G383)+COUNTBLANK(Survey!I383)+COUNTBLANK(Survey!K383:M383)+COUNTBLANK(Survey!P383:Q383)+COUNTBLANK(Survey!T383:W383)+COUNTBLANK(Survey!Z383:AC383)+COUNTBLANK(Survey!AF383:AG383)+COUNTBLANK(Survey!AK383:AK383)</f>
        <v>21</v>
      </c>
      <c r="I383" t="str">
        <f t="shared" si="266"/>
        <v>Fail</v>
      </c>
      <c r="J383" t="b">
        <f>IF(Survey!E383="No",TRUE,FALSE)</f>
        <v>0</v>
      </c>
      <c r="K383" s="29" cm="1">
        <f t="array" ref="K383">IF(COUNTA(Survey!$E$4:$E$695)=1, 0, SUM(IF(COUNTIF(Survey!$E$4:$E$695, Survey!$E$4:$E$695)=1,1,0)))</f>
        <v>0</v>
      </c>
      <c r="L383" s="29">
        <f>LEN(Survey!E383)</f>
        <v>0</v>
      </c>
      <c r="M383" s="16" t="str">
        <f t="shared" si="267"/>
        <v>Fail</v>
      </c>
      <c r="N383" t="b">
        <f>IF(Survey!F383="No",TRUE,FALSE)</f>
        <v>0</v>
      </c>
      <c r="O383" t="b">
        <f>Survey!F383=Survey!E383</f>
        <v>1</v>
      </c>
      <c r="P383">
        <f>COUNTIF(Survey!$F$4:$F$695,Survey!F383)</f>
        <v>0</v>
      </c>
      <c r="Q383" s="28">
        <f>LEN(Survey!F383)</f>
        <v>0</v>
      </c>
      <c r="R383" s="16" t="str">
        <f t="shared" si="268"/>
        <v>Pass</v>
      </c>
      <c r="S383" s="29">
        <f>MOD((LEN(Survey!H383)+2),11)</f>
        <v>2</v>
      </c>
      <c r="T383">
        <f>COUNTIF(Survey!$H$4:$H$695,Survey!H383)</f>
        <v>0</v>
      </c>
      <c r="U383" s="28" t="str">
        <f>IF(Survey!$L383="Prospectus fund", "Yes", "No")</f>
        <v>No</v>
      </c>
      <c r="V383" s="16" t="str">
        <f t="shared" si="269"/>
        <v>Pass</v>
      </c>
      <c r="W383" s="29">
        <f>MOD((LEN(Survey!J383)+2),11)</f>
        <v>2</v>
      </c>
      <c r="X383">
        <f>COUNTIF(Survey!$J$4:$J$695,Survey!J383)</f>
        <v>0</v>
      </c>
      <c r="Y383" s="30" t="b">
        <f>IF(OR(Survey!$M383="ETF",Survey!$M383="ETF, alternative mutual fund",Survey!$M383="Closed-end", Survey!$M383="Split share corp", Survey!$I383="Yes"),TRUE,FALSE)</f>
        <v>0</v>
      </c>
      <c r="Z383" s="16" t="str">
        <f>IFERROR(IF(AND(OR(AC383=AD383,AD383 = "Either"),NOT(ISBLANK(Survey!K383))),"Pass","Fail"),"Pass")</f>
        <v>Fail</v>
      </c>
      <c r="AA383" s="31" cm="1">
        <f t="array" ref="AA383">SUM(SUMIF(Survey!CH383:DA383,{"&gt;0","&lt;0"})*{1,-1})</f>
        <v>0</v>
      </c>
      <c r="AB383" s="33" cm="1">
        <f t="array" ref="AB383">SUM(SUMIF(Survey!CK383,{"&gt;0","&lt;0"})*{1,-1})+SUM(SUMIF(Survey!CU383,{"&gt;0","&lt;0"})*{1,-1})</f>
        <v>0</v>
      </c>
      <c r="AC383" s="33">
        <f>Survey!K383</f>
        <v>0</v>
      </c>
      <c r="AD383" s="32" t="str">
        <f t="shared" si="270"/>
        <v>Either</v>
      </c>
      <c r="AE383" s="16" t="str">
        <f t="shared" si="271"/>
        <v>Fail</v>
      </c>
      <c r="AF383" s="58" cm="1">
        <f t="array" ref="AF383">SUM(SUMIF(Survey!CH383:DA383,{"&gt;0","&lt;0"})*{1,-1})+SUM(SUMIF(Survey!DC383:DV383,{"&gt;0","&lt;0"})*{1,-1})</f>
        <v>0</v>
      </c>
      <c r="AG383" s="58">
        <f>IFERROR(AF383/(Survey!$BA383),0)</f>
        <v>0</v>
      </c>
      <c r="AH383" s="104" t="b">
        <f>IF(OR(Survey!$M383="Alternative strategy or hedge",Survey!$M383="Private asset",Survey!$L383="Prospectus fund"),TRUE,FALSE)</f>
        <v>0</v>
      </c>
      <c r="AI383" s="104" t="b">
        <f>NOT(ISBLANK(Survey!$M383))</f>
        <v>0</v>
      </c>
      <c r="AJ383" s="16" t="str">
        <f t="shared" si="272"/>
        <v>Fail</v>
      </c>
      <c r="AK383" t="b">
        <f>IF(Survey!W383="No",TRUE,FALSE)</f>
        <v>0</v>
      </c>
      <c r="AL383" s="119">
        <f>MOD((LEN(Survey!W383)+2),22)</f>
        <v>2</v>
      </c>
      <c r="AM383" t="str">
        <f t="shared" si="273"/>
        <v>Pass</v>
      </c>
      <c r="AN383" s="33" t="b">
        <f>NOT(ISNUMBER(SEARCH("Other",Survey!$Q383)))</f>
        <v>1</v>
      </c>
      <c r="AO383" s="32" t="b">
        <f>NOT(ISBLANK(Survey!$R383))</f>
        <v>0</v>
      </c>
      <c r="AP383" s="16" t="str">
        <f t="shared" si="274"/>
        <v>Pass</v>
      </c>
      <c r="AQ383" s="114">
        <f>COUNTBLANK(Survey!$X383)</f>
        <v>1</v>
      </c>
      <c r="AR383" s="58">
        <f>IF(AND(Survey!L383&lt;&gt;"Exempt fund",OR(Survey!$M383="ETF",Survey!$M383="ETF, alternative mutual fund",Survey!$M383="Mutual fund",Survey!$M383="Alternative mutual fund",Survey!$M383="Money market")),1,0)</f>
        <v>0</v>
      </c>
      <c r="AS383" s="16" t="str">
        <f t="shared" si="275"/>
        <v>Pass</v>
      </c>
      <c r="AT383" s="33" t="b">
        <f>NOT(ISNUMBER(SEARCH("Yes",Survey!$AC383)))</f>
        <v>1</v>
      </c>
      <c r="AU383" s="32" t="b">
        <f>IF(COUNTBLANK(Survey!$AD383:$AE383)=0,TRUE, FALSE)</f>
        <v>0</v>
      </c>
      <c r="AV383" s="16" t="str">
        <f t="shared" si="276"/>
        <v>Pass</v>
      </c>
      <c r="AW383" s="33" t="b">
        <f>NOT(ISNUMBER(SEARCH("Yes",Survey!$AF383)))</f>
        <v>1</v>
      </c>
      <c r="AX383" s="32" t="b">
        <f>NOT(ISBLANK(Survey!$AH383))</f>
        <v>0</v>
      </c>
      <c r="AY383" s="16" t="str">
        <f t="shared" si="277"/>
        <v>Pass</v>
      </c>
      <c r="AZ383" s="33" t="b">
        <f>NOT(OR(ISNUMBER(SEARCH("Other",Survey!$AH383)),ISNUMBER(SEARCH("Multiple",Survey!$AH383))))</f>
        <v>1</v>
      </c>
      <c r="BA383" s="32" t="b">
        <f>NOT(ISBLANK(Survey!$AI383))</f>
        <v>0</v>
      </c>
      <c r="BB383" s="16" t="str">
        <f t="shared" si="278"/>
        <v>Fail</v>
      </c>
      <c r="BC383" s="114">
        <f>IF(ABS(Survey!$BA383)&gt;0, 1,0)</f>
        <v>0</v>
      </c>
      <c r="BD383" s="114">
        <f>IF(COUNTBLANK(Survey!$AL383)=0,1,0)</f>
        <v>0</v>
      </c>
      <c r="BE383" s="16" t="str">
        <f t="shared" si="279"/>
        <v>Pass</v>
      </c>
      <c r="BF383" s="114">
        <f>IF(ISBLANK(Survey!$AL383),0,1)</f>
        <v>0</v>
      </c>
      <c r="BG383" s="133">
        <f>COUNTBLANK(Survey!$AM383)</f>
        <v>1</v>
      </c>
      <c r="BH383" s="16" t="str">
        <f t="shared" si="280"/>
        <v>Pass</v>
      </c>
      <c r="BI383" s="114">
        <f>IF(OR(Survey!$AM383="Closed",ISBLANK(Survey!$AM383)),0,1)</f>
        <v>0</v>
      </c>
      <c r="BJ383" s="133">
        <f>IF(ISBLANK(Survey!$AN383),1,0)</f>
        <v>1</v>
      </c>
      <c r="BK383" s="118" t="str">
        <f t="shared" si="281"/>
        <v>Pass</v>
      </c>
      <c r="BL383" s="31" cm="1">
        <f t="array" ref="BL383">SUM(SUMIF(Survey!AO383:AP383,{"&gt;0","&lt;0"})*{1,-1})</f>
        <v>0</v>
      </c>
      <c r="BM383">
        <f t="shared" si="282"/>
        <v>0</v>
      </c>
      <c r="BN383">
        <f t="shared" si="283"/>
        <v>100</v>
      </c>
      <c r="BO383" s="118" t="str">
        <f t="shared" si="284"/>
        <v>Pass</v>
      </c>
      <c r="BP383">
        <f>IF(Survey!AQ383="No",0,1)</f>
        <v>1</v>
      </c>
      <c r="BQ383" s="207">
        <f>MOD((LEN(Survey!AQ383)+2),22)</f>
        <v>2</v>
      </c>
      <c r="BR383">
        <f>IF(Survey!AR383="No",0,1)</f>
        <v>1</v>
      </c>
      <c r="BS383" s="207">
        <f>MOD((LEN(Survey!AR383)+2),22)</f>
        <v>2</v>
      </c>
      <c r="BT383" s="114">
        <f>COUNTBLANK(Survey!$AQ383:$AS383)+COUNTBLANK(Survey!$AU383)</f>
        <v>4</v>
      </c>
      <c r="BU383" s="114">
        <f>IF(Survey!$I383="Yes",1,0)</f>
        <v>0</v>
      </c>
      <c r="BV383" s="114">
        <f>IF(OR(Survey!$M383="Mutual fund",Survey!$M383="Alternative mutual fund",Survey!$M383="Money market"),1,0)</f>
        <v>0</v>
      </c>
      <c r="BW383" s="119">
        <f>IF(OR(Survey!$M383="ETF",Survey!$M383="ETF, alternative mutual fund"),1,0)</f>
        <v>0</v>
      </c>
      <c r="BX383" s="16" t="str">
        <f t="shared" si="285"/>
        <v>Pass</v>
      </c>
      <c r="BY383" s="33">
        <f>IF(ISNUMBER(SEARCH("Other",Survey!$AS383)), 1, 0)</f>
        <v>0</v>
      </c>
      <c r="BZ383" s="58" t="b">
        <f>NOT(ISBLANK(Survey!$AT383))</f>
        <v>0</v>
      </c>
      <c r="CA383" s="16" t="str">
        <f t="shared" si="286"/>
        <v>Pass</v>
      </c>
      <c r="CB383" s="114">
        <f>IF(Survey!$BB383=0, 0,1)</f>
        <v>0</v>
      </c>
      <c r="CC383" s="58">
        <f>Survey!$AV383</f>
        <v>0</v>
      </c>
      <c r="CD383" s="58">
        <f>Survey!$BC383+Survey!$BD383+ABS(Survey!$BE383)-ABS(Survey!$BF383)-ABS(Survey!$BG383)-ABS(Survey!$BL383)</f>
        <v>0</v>
      </c>
      <c r="CE383" s="138">
        <f>Survey!BB383+(ABS(Survey!$BH383)-ABS(Survey!$BI383)+ABS(Survey!$BJ383)-ABS(Survey!$BK383))*0.5</f>
        <v>0</v>
      </c>
      <c r="CF383" s="58">
        <f t="shared" si="287"/>
        <v>0</v>
      </c>
      <c r="CG383" s="58">
        <f>IF(AND($CC383&gt;$CF383-0.2,$CC383&lt;$CF383+0.2,ISBLANK(Survey!$AV383)=FALSE),0,1)</f>
        <v>1</v>
      </c>
      <c r="CH383" s="133">
        <f>IF(ISBLANK(Survey!$AW383),1,0)</f>
        <v>1</v>
      </c>
      <c r="CI383" s="16" t="str">
        <f t="shared" si="288"/>
        <v>Pass</v>
      </c>
      <c r="CJ383" s="114">
        <f>IF(Survey!$BB383=0, 0,1)</f>
        <v>0</v>
      </c>
      <c r="CK383" s="58">
        <f>IF(AND(Survey!$AX383&gt;=0,Survey!$AX383&lt;=0.2,Survey!$AX383&lt;&gt;""),0,1)</f>
        <v>1</v>
      </c>
      <c r="CL383" s="114">
        <f>IF(ISBLANK(Survey!$AY383),1,0)</f>
        <v>1</v>
      </c>
      <c r="CM383" s="16" t="str">
        <f t="shared" si="289"/>
        <v>Fail</v>
      </c>
      <c r="CN383" s="133">
        <f>Survey!$AZ383</f>
        <v>0</v>
      </c>
      <c r="CO383" s="16" t="str">
        <f t="shared" si="290"/>
        <v>Pass</v>
      </c>
      <c r="CP383" s="31">
        <f>Survey!$BA383</f>
        <v>0</v>
      </c>
      <c r="CQ383" s="138">
        <f>Survey!$BB383+Survey!$BC383+Survey!$BD383+ABS(Survey!$BE383)-ABS(Survey!$BF383)-ABS(Survey!$BG383)+ABS(Survey!$BH383)-ABS(Survey!$BI383)+ABS(Survey!$BJ383)-ABS(Survey!$BK383)-ABS(Survey!$BL383)+Survey!$BM383</f>
        <v>0</v>
      </c>
      <c r="CR383" s="30">
        <f t="shared" si="291"/>
        <v>0</v>
      </c>
      <c r="CS383" s="17">
        <f t="shared" si="292"/>
        <v>0</v>
      </c>
      <c r="CT383" s="16" t="str">
        <f t="shared" si="293"/>
        <v>Pass</v>
      </c>
      <c r="CU383" s="33" t="b">
        <f>IF(ABS(Survey!$BM383)=0,TRUE,FALSE)</f>
        <v>1</v>
      </c>
      <c r="CV383" s="32" t="b">
        <f>NOT(ISBLANK(Survey!$BN383))</f>
        <v>0</v>
      </c>
      <c r="CW383" t="str">
        <f t="shared" si="294"/>
        <v>Fail</v>
      </c>
      <c r="CX383" s="25">
        <f>Survey!$BA383</f>
        <v>0</v>
      </c>
      <c r="CY383" s="25" cm="1">
        <f t="array" ref="CY383">SUM(SUMIF(Survey!BP383:BW383,{"&gt;0","&lt;0"})*{1,-1})-SUM(SUMIF(Survey!BY383:CF383,{"&gt;0","&lt;0"})*{1,-1})</f>
        <v>0</v>
      </c>
      <c r="CZ383" s="30" t="str">
        <f t="shared" si="295"/>
        <v>No holdings</v>
      </c>
      <c r="DA383">
        <f t="shared" si="296"/>
        <v>0</v>
      </c>
      <c r="DB383" s="16" t="str">
        <f t="shared" si="297"/>
        <v>Fail</v>
      </c>
      <c r="DC383" s="31">
        <f>Survey!$BA383</f>
        <v>0</v>
      </c>
      <c r="DD383" s="31" cm="1">
        <f t="array" ref="DD383">SUM(SUMIF(Survey!CH383:DA383,{"&gt;0","&lt;0"})*{1,-1})-SUM(SUMIF(Survey!DC383:DV383,{"&gt;0","&lt;0"})*{1,-1})</f>
        <v>0</v>
      </c>
      <c r="DE383" s="30" t="str">
        <f t="shared" si="298"/>
        <v>No holdings</v>
      </c>
      <c r="DF383" s="17">
        <f t="shared" si="299"/>
        <v>0</v>
      </c>
      <c r="DG383" s="16" t="str">
        <f t="shared" si="300"/>
        <v>Pass</v>
      </c>
      <c r="DH383" s="33" t="b">
        <f>IF(ABS(Survey!$DA383)=0,TRUE,FALSE)</f>
        <v>1</v>
      </c>
      <c r="DI383" s="32" t="b">
        <f>NOT(ISBLANK(Survey!$DB383))</f>
        <v>0</v>
      </c>
      <c r="DJ383" s="16" t="str">
        <f t="shared" si="301"/>
        <v>Pass</v>
      </c>
      <c r="DK383" s="33" t="b">
        <f>IF(ABS(Survey!$DV383)=0,TRUE,FALSE)</f>
        <v>1</v>
      </c>
      <c r="DL383" s="32" t="b">
        <f>NOT(ISBLANK(Survey!$DW383))</f>
        <v>0</v>
      </c>
      <c r="DM383" t="str">
        <f t="shared" si="302"/>
        <v>Pass</v>
      </c>
      <c r="DN383" s="25" cm="1">
        <f t="array" ref="DN383">SUM(SUMIF(Survey!CW383,{"&gt;0","&lt;0"})*{1,-1})+SUM(SUMIF(Survey!DR383,{"&gt;0","&lt;0"})*{1,-1})</f>
        <v>0</v>
      </c>
      <c r="DO383" s="25">
        <f>SUM(SUMIF(Survey!DY383:EE383,{"&gt;0","&lt;0"})*{1,-1})+SUM(SUMIF(Survey!EG383:EM383,{"&gt;0","&lt;0"})*{1,-1})</f>
        <v>0</v>
      </c>
      <c r="DP383">
        <f t="shared" si="303"/>
        <v>0</v>
      </c>
      <c r="DQ383">
        <f t="shared" si="304"/>
        <v>0</v>
      </c>
      <c r="DR383" s="16" t="str">
        <f t="shared" si="305"/>
        <v>Pass</v>
      </c>
      <c r="DS383" s="33" t="b">
        <f>IF(ABS(Survey!$EE383)=0,TRUE,FALSE)</f>
        <v>1</v>
      </c>
      <c r="DT383" s="32" t="b">
        <f>NOT(ISBLANK(Survey!EF383))</f>
        <v>0</v>
      </c>
      <c r="DU383" s="16" t="str">
        <f t="shared" si="306"/>
        <v>Pass</v>
      </c>
      <c r="DV383" s="33" t="b">
        <f>IF(ABS(Survey!$EM383)=0,TRUE,FALSE)</f>
        <v>1</v>
      </c>
      <c r="DW383" s="32" t="b">
        <f>NOT(ISBLANK(Survey!$EN383))</f>
        <v>0</v>
      </c>
      <c r="DX383" s="16" t="str">
        <f t="shared" si="307"/>
        <v>Fail</v>
      </c>
      <c r="DY383" s="31">
        <f>SUM(SUMIF(Survey!ET383:EV383,{"&gt;0","&lt;0"})*{1,-1})</f>
        <v>0</v>
      </c>
      <c r="DZ383">
        <f t="shared" si="308"/>
        <v>0</v>
      </c>
      <c r="EA383">
        <f t="shared" si="309"/>
        <v>100</v>
      </c>
      <c r="EB383" s="30" t="b">
        <f>IF(OR(Survey!$M383="ETF",Survey!$M383="ETF, alternative mutual fund",Survey!$M383="Closed-end", Survey!$M383="Split share corp"),TRUE,FALSE)</f>
        <v>0</v>
      </c>
      <c r="EC383" s="16" t="str">
        <f t="shared" si="310"/>
        <v>Fail</v>
      </c>
      <c r="ED383" s="31">
        <f>SUM(SUMIF(Survey!EX383:FD383,{"&gt;0","&lt;0"})*{1,-1})</f>
        <v>0</v>
      </c>
      <c r="EE383">
        <f t="shared" si="311"/>
        <v>0</v>
      </c>
      <c r="EF383" s="17">
        <f t="shared" si="312"/>
        <v>100</v>
      </c>
      <c r="EG383" s="16" t="str">
        <f t="shared" si="313"/>
        <v>Fail</v>
      </c>
      <c r="EH383" s="31">
        <f>SUM(SUMIF(Survey!FF383:FL383,{"&gt;0","&lt;0"})*{1,-1})</f>
        <v>0</v>
      </c>
      <c r="EI383">
        <f t="shared" si="314"/>
        <v>0</v>
      </c>
      <c r="EJ383" s="17">
        <f t="shared" si="315"/>
        <v>100</v>
      </c>
    </row>
    <row r="384" spans="1:140">
      <c r="A384">
        <v>384</v>
      </c>
      <c r="B384" t="str">
        <f t="shared" si="263"/>
        <v>Pass</v>
      </c>
      <c r="C384" t="str">
        <f>IF(COUNTBLANK(Survey!B384:FM384)=$C$2, "Pass", "Fail")</f>
        <v>Pass</v>
      </c>
      <c r="D384" s="16" t="str">
        <f t="shared" si="264"/>
        <v>Fail</v>
      </c>
      <c r="E384" t="str">
        <f>IF(OR(ISBLANK(Survey!AL384),COUNTIF(G384:BJ384,"Fail")),"Fail","Pass")</f>
        <v>Fail</v>
      </c>
      <c r="F384" s="265"/>
      <c r="G384" s="16" t="str">
        <f t="shared" si="265"/>
        <v>Fail</v>
      </c>
      <c r="H384" s="139">
        <f>COUNTBLANK(Survey!B384:D384)+COUNTBLANK(Survey!G384)+COUNTBLANK(Survey!I384)+COUNTBLANK(Survey!K384:M384)+COUNTBLANK(Survey!P384:Q384)+COUNTBLANK(Survey!T384:W384)+COUNTBLANK(Survey!Z384:AC384)+COUNTBLANK(Survey!AF384:AG384)+COUNTBLANK(Survey!AK384:AK384)</f>
        <v>21</v>
      </c>
      <c r="I384" t="str">
        <f t="shared" si="266"/>
        <v>Fail</v>
      </c>
      <c r="J384" t="b">
        <f>IF(Survey!E384="No",TRUE,FALSE)</f>
        <v>0</v>
      </c>
      <c r="K384" s="29" cm="1">
        <f t="array" ref="K384">IF(COUNTA(Survey!$E$4:$E$695)=1, 0, SUM(IF(COUNTIF(Survey!$E$4:$E$695, Survey!$E$4:$E$695)=1,1,0)))</f>
        <v>0</v>
      </c>
      <c r="L384" s="29">
        <f>LEN(Survey!E384)</f>
        <v>0</v>
      </c>
      <c r="M384" s="16" t="str">
        <f t="shared" si="267"/>
        <v>Fail</v>
      </c>
      <c r="N384" t="b">
        <f>IF(Survey!F384="No",TRUE,FALSE)</f>
        <v>0</v>
      </c>
      <c r="O384" t="b">
        <f>Survey!F384=Survey!E384</f>
        <v>1</v>
      </c>
      <c r="P384">
        <f>COUNTIF(Survey!$F$4:$F$695,Survey!F384)</f>
        <v>0</v>
      </c>
      <c r="Q384" s="28">
        <f>LEN(Survey!F384)</f>
        <v>0</v>
      </c>
      <c r="R384" s="16" t="str">
        <f t="shared" si="268"/>
        <v>Pass</v>
      </c>
      <c r="S384" s="29">
        <f>MOD((LEN(Survey!H384)+2),11)</f>
        <v>2</v>
      </c>
      <c r="T384">
        <f>COUNTIF(Survey!$H$4:$H$695,Survey!H384)</f>
        <v>0</v>
      </c>
      <c r="U384" s="28" t="str">
        <f>IF(Survey!$L384="Prospectus fund", "Yes", "No")</f>
        <v>No</v>
      </c>
      <c r="V384" s="16" t="str">
        <f t="shared" si="269"/>
        <v>Pass</v>
      </c>
      <c r="W384" s="29">
        <f>MOD((LEN(Survey!J384)+2),11)</f>
        <v>2</v>
      </c>
      <c r="X384">
        <f>COUNTIF(Survey!$J$4:$J$695,Survey!J384)</f>
        <v>0</v>
      </c>
      <c r="Y384" s="30" t="b">
        <f>IF(OR(Survey!$M384="ETF",Survey!$M384="ETF, alternative mutual fund",Survey!$M384="Closed-end", Survey!$M384="Split share corp", Survey!$I384="Yes"),TRUE,FALSE)</f>
        <v>0</v>
      </c>
      <c r="Z384" s="16" t="str">
        <f>IFERROR(IF(AND(OR(AC384=AD384,AD384 = "Either"),NOT(ISBLANK(Survey!K384))),"Pass","Fail"),"Pass")</f>
        <v>Fail</v>
      </c>
      <c r="AA384" s="31" cm="1">
        <f t="array" ref="AA384">SUM(SUMIF(Survey!CH384:DA384,{"&gt;0","&lt;0"})*{1,-1})</f>
        <v>0</v>
      </c>
      <c r="AB384" s="33" cm="1">
        <f t="array" ref="AB384">SUM(SUMIF(Survey!CK384,{"&gt;0","&lt;0"})*{1,-1})+SUM(SUMIF(Survey!CU384,{"&gt;0","&lt;0"})*{1,-1})</f>
        <v>0</v>
      </c>
      <c r="AC384" s="33">
        <f>Survey!K384</f>
        <v>0</v>
      </c>
      <c r="AD384" s="32" t="str">
        <f t="shared" si="270"/>
        <v>Either</v>
      </c>
      <c r="AE384" s="16" t="str">
        <f t="shared" si="271"/>
        <v>Fail</v>
      </c>
      <c r="AF384" s="58" cm="1">
        <f t="array" ref="AF384">SUM(SUMIF(Survey!CH384:DA384,{"&gt;0","&lt;0"})*{1,-1})+SUM(SUMIF(Survey!DC384:DV384,{"&gt;0","&lt;0"})*{1,-1})</f>
        <v>0</v>
      </c>
      <c r="AG384" s="58">
        <f>IFERROR(AF384/(Survey!$BA384),0)</f>
        <v>0</v>
      </c>
      <c r="AH384" s="104" t="b">
        <f>IF(OR(Survey!$M384="Alternative strategy or hedge",Survey!$M384="Private asset",Survey!$L384="Prospectus fund"),TRUE,FALSE)</f>
        <v>0</v>
      </c>
      <c r="AI384" s="104" t="b">
        <f>NOT(ISBLANK(Survey!$M384))</f>
        <v>0</v>
      </c>
      <c r="AJ384" s="16" t="str">
        <f t="shared" si="272"/>
        <v>Fail</v>
      </c>
      <c r="AK384" t="b">
        <f>IF(Survey!W384="No",TRUE,FALSE)</f>
        <v>0</v>
      </c>
      <c r="AL384" s="119">
        <f>MOD((LEN(Survey!W384)+2),22)</f>
        <v>2</v>
      </c>
      <c r="AM384" t="str">
        <f t="shared" si="273"/>
        <v>Pass</v>
      </c>
      <c r="AN384" s="33" t="b">
        <f>NOT(ISNUMBER(SEARCH("Other",Survey!$Q384)))</f>
        <v>1</v>
      </c>
      <c r="AO384" s="32" t="b">
        <f>NOT(ISBLANK(Survey!$R384))</f>
        <v>0</v>
      </c>
      <c r="AP384" s="16" t="str">
        <f t="shared" si="274"/>
        <v>Pass</v>
      </c>
      <c r="AQ384" s="114">
        <f>COUNTBLANK(Survey!$X384)</f>
        <v>1</v>
      </c>
      <c r="AR384" s="58">
        <f>IF(AND(Survey!L384&lt;&gt;"Exempt fund",OR(Survey!$M384="ETF",Survey!$M384="ETF, alternative mutual fund",Survey!$M384="Mutual fund",Survey!$M384="Alternative mutual fund",Survey!$M384="Money market")),1,0)</f>
        <v>0</v>
      </c>
      <c r="AS384" s="16" t="str">
        <f t="shared" si="275"/>
        <v>Pass</v>
      </c>
      <c r="AT384" s="33" t="b">
        <f>NOT(ISNUMBER(SEARCH("Yes",Survey!$AC384)))</f>
        <v>1</v>
      </c>
      <c r="AU384" s="32" t="b">
        <f>IF(COUNTBLANK(Survey!$AD384:$AE384)=0,TRUE, FALSE)</f>
        <v>0</v>
      </c>
      <c r="AV384" s="16" t="str">
        <f t="shared" si="276"/>
        <v>Pass</v>
      </c>
      <c r="AW384" s="33" t="b">
        <f>NOT(ISNUMBER(SEARCH("Yes",Survey!$AF384)))</f>
        <v>1</v>
      </c>
      <c r="AX384" s="32" t="b">
        <f>NOT(ISBLANK(Survey!$AH384))</f>
        <v>0</v>
      </c>
      <c r="AY384" s="16" t="str">
        <f t="shared" si="277"/>
        <v>Pass</v>
      </c>
      <c r="AZ384" s="33" t="b">
        <f>NOT(OR(ISNUMBER(SEARCH("Other",Survey!$AH384)),ISNUMBER(SEARCH("Multiple",Survey!$AH384))))</f>
        <v>1</v>
      </c>
      <c r="BA384" s="32" t="b">
        <f>NOT(ISBLANK(Survey!$AI384))</f>
        <v>0</v>
      </c>
      <c r="BB384" s="16" t="str">
        <f t="shared" si="278"/>
        <v>Fail</v>
      </c>
      <c r="BC384" s="114">
        <f>IF(ABS(Survey!$BA384)&gt;0, 1,0)</f>
        <v>0</v>
      </c>
      <c r="BD384" s="114">
        <f>IF(COUNTBLANK(Survey!$AL384)=0,1,0)</f>
        <v>0</v>
      </c>
      <c r="BE384" s="16" t="str">
        <f t="shared" si="279"/>
        <v>Pass</v>
      </c>
      <c r="BF384" s="114">
        <f>IF(ISBLANK(Survey!$AL384),0,1)</f>
        <v>0</v>
      </c>
      <c r="BG384" s="133">
        <f>COUNTBLANK(Survey!$AM384)</f>
        <v>1</v>
      </c>
      <c r="BH384" s="16" t="str">
        <f t="shared" si="280"/>
        <v>Pass</v>
      </c>
      <c r="BI384" s="114">
        <f>IF(OR(Survey!$AM384="Closed",ISBLANK(Survey!$AM384)),0,1)</f>
        <v>0</v>
      </c>
      <c r="BJ384" s="133">
        <f>IF(ISBLANK(Survey!$AN384),1,0)</f>
        <v>1</v>
      </c>
      <c r="BK384" s="118" t="str">
        <f t="shared" si="281"/>
        <v>Pass</v>
      </c>
      <c r="BL384" s="31" cm="1">
        <f t="array" ref="BL384">SUM(SUMIF(Survey!AO384:AP384,{"&gt;0","&lt;0"})*{1,-1})</f>
        <v>0</v>
      </c>
      <c r="BM384">
        <f t="shared" si="282"/>
        <v>0</v>
      </c>
      <c r="BN384">
        <f t="shared" si="283"/>
        <v>100</v>
      </c>
      <c r="BO384" s="118" t="str">
        <f t="shared" si="284"/>
        <v>Pass</v>
      </c>
      <c r="BP384">
        <f>IF(Survey!AQ384="No",0,1)</f>
        <v>1</v>
      </c>
      <c r="BQ384" s="207">
        <f>MOD((LEN(Survey!AQ384)+2),22)</f>
        <v>2</v>
      </c>
      <c r="BR384">
        <f>IF(Survey!AR384="No",0,1)</f>
        <v>1</v>
      </c>
      <c r="BS384" s="207">
        <f>MOD((LEN(Survey!AR384)+2),22)</f>
        <v>2</v>
      </c>
      <c r="BT384" s="114">
        <f>COUNTBLANK(Survey!$AQ384:$AS384)+COUNTBLANK(Survey!$AU384)</f>
        <v>4</v>
      </c>
      <c r="BU384" s="114">
        <f>IF(Survey!$I384="Yes",1,0)</f>
        <v>0</v>
      </c>
      <c r="BV384" s="114">
        <f>IF(OR(Survey!$M384="Mutual fund",Survey!$M384="Alternative mutual fund",Survey!$M384="Money market"),1,0)</f>
        <v>0</v>
      </c>
      <c r="BW384" s="119">
        <f>IF(OR(Survey!$M384="ETF",Survey!$M384="ETF, alternative mutual fund"),1,0)</f>
        <v>0</v>
      </c>
      <c r="BX384" s="16" t="str">
        <f t="shared" si="285"/>
        <v>Pass</v>
      </c>
      <c r="BY384" s="33">
        <f>IF(ISNUMBER(SEARCH("Other",Survey!$AS384)), 1, 0)</f>
        <v>0</v>
      </c>
      <c r="BZ384" s="58" t="b">
        <f>NOT(ISBLANK(Survey!$AT384))</f>
        <v>0</v>
      </c>
      <c r="CA384" s="16" t="str">
        <f t="shared" si="286"/>
        <v>Pass</v>
      </c>
      <c r="CB384" s="114">
        <f>IF(Survey!$BB384=0, 0,1)</f>
        <v>0</v>
      </c>
      <c r="CC384" s="58">
        <f>Survey!$AV384</f>
        <v>0</v>
      </c>
      <c r="CD384" s="58">
        <f>Survey!$BC384+Survey!$BD384+ABS(Survey!$BE384)-ABS(Survey!$BF384)-ABS(Survey!$BG384)-ABS(Survey!$BL384)</f>
        <v>0</v>
      </c>
      <c r="CE384" s="138">
        <f>Survey!BB384+(ABS(Survey!$BH384)-ABS(Survey!$BI384)+ABS(Survey!$BJ384)-ABS(Survey!$BK384))*0.5</f>
        <v>0</v>
      </c>
      <c r="CF384" s="58">
        <f t="shared" si="287"/>
        <v>0</v>
      </c>
      <c r="CG384" s="58">
        <f>IF(AND($CC384&gt;$CF384-0.2,$CC384&lt;$CF384+0.2,ISBLANK(Survey!$AV384)=FALSE),0,1)</f>
        <v>1</v>
      </c>
      <c r="CH384" s="133">
        <f>IF(ISBLANK(Survey!$AW384),1,0)</f>
        <v>1</v>
      </c>
      <c r="CI384" s="16" t="str">
        <f t="shared" si="288"/>
        <v>Pass</v>
      </c>
      <c r="CJ384" s="114">
        <f>IF(Survey!$BB384=0, 0,1)</f>
        <v>0</v>
      </c>
      <c r="CK384" s="58">
        <f>IF(AND(Survey!$AX384&gt;=0,Survey!$AX384&lt;=0.2,Survey!$AX384&lt;&gt;""),0,1)</f>
        <v>1</v>
      </c>
      <c r="CL384" s="114">
        <f>IF(ISBLANK(Survey!$AY384),1,0)</f>
        <v>1</v>
      </c>
      <c r="CM384" s="16" t="str">
        <f t="shared" si="289"/>
        <v>Fail</v>
      </c>
      <c r="CN384" s="133">
        <f>Survey!$AZ384</f>
        <v>0</v>
      </c>
      <c r="CO384" s="16" t="str">
        <f t="shared" si="290"/>
        <v>Pass</v>
      </c>
      <c r="CP384" s="31">
        <f>Survey!$BA384</f>
        <v>0</v>
      </c>
      <c r="CQ384" s="138">
        <f>Survey!$BB384+Survey!$BC384+Survey!$BD384+ABS(Survey!$BE384)-ABS(Survey!$BF384)-ABS(Survey!$BG384)+ABS(Survey!$BH384)-ABS(Survey!$BI384)+ABS(Survey!$BJ384)-ABS(Survey!$BK384)-ABS(Survey!$BL384)+Survey!$BM384</f>
        <v>0</v>
      </c>
      <c r="CR384" s="30">
        <f t="shared" si="291"/>
        <v>0</v>
      </c>
      <c r="CS384" s="17">
        <f t="shared" si="292"/>
        <v>0</v>
      </c>
      <c r="CT384" s="16" t="str">
        <f t="shared" si="293"/>
        <v>Pass</v>
      </c>
      <c r="CU384" s="33" t="b">
        <f>IF(ABS(Survey!$BM384)=0,TRUE,FALSE)</f>
        <v>1</v>
      </c>
      <c r="CV384" s="32" t="b">
        <f>NOT(ISBLANK(Survey!$BN384))</f>
        <v>0</v>
      </c>
      <c r="CW384" t="str">
        <f t="shared" si="294"/>
        <v>Fail</v>
      </c>
      <c r="CX384" s="25">
        <f>Survey!$BA384</f>
        <v>0</v>
      </c>
      <c r="CY384" s="25" cm="1">
        <f t="array" ref="CY384">SUM(SUMIF(Survey!BP384:BW384,{"&gt;0","&lt;0"})*{1,-1})-SUM(SUMIF(Survey!BY384:CF384,{"&gt;0","&lt;0"})*{1,-1})</f>
        <v>0</v>
      </c>
      <c r="CZ384" s="30" t="str">
        <f t="shared" si="295"/>
        <v>No holdings</v>
      </c>
      <c r="DA384">
        <f t="shared" si="296"/>
        <v>0</v>
      </c>
      <c r="DB384" s="16" t="str">
        <f t="shared" si="297"/>
        <v>Fail</v>
      </c>
      <c r="DC384" s="31">
        <f>Survey!$BA384</f>
        <v>0</v>
      </c>
      <c r="DD384" s="31" cm="1">
        <f t="array" ref="DD384">SUM(SUMIF(Survey!CH384:DA384,{"&gt;0","&lt;0"})*{1,-1})-SUM(SUMIF(Survey!DC384:DV384,{"&gt;0","&lt;0"})*{1,-1})</f>
        <v>0</v>
      </c>
      <c r="DE384" s="30" t="str">
        <f t="shared" si="298"/>
        <v>No holdings</v>
      </c>
      <c r="DF384" s="17">
        <f t="shared" si="299"/>
        <v>0</v>
      </c>
      <c r="DG384" s="16" t="str">
        <f t="shared" si="300"/>
        <v>Pass</v>
      </c>
      <c r="DH384" s="33" t="b">
        <f>IF(ABS(Survey!$DA384)=0,TRUE,FALSE)</f>
        <v>1</v>
      </c>
      <c r="DI384" s="32" t="b">
        <f>NOT(ISBLANK(Survey!$DB384))</f>
        <v>0</v>
      </c>
      <c r="DJ384" s="16" t="str">
        <f t="shared" si="301"/>
        <v>Pass</v>
      </c>
      <c r="DK384" s="33" t="b">
        <f>IF(ABS(Survey!$DV384)=0,TRUE,FALSE)</f>
        <v>1</v>
      </c>
      <c r="DL384" s="32" t="b">
        <f>NOT(ISBLANK(Survey!$DW384))</f>
        <v>0</v>
      </c>
      <c r="DM384" t="str">
        <f t="shared" si="302"/>
        <v>Pass</v>
      </c>
      <c r="DN384" s="25" cm="1">
        <f t="array" ref="DN384">SUM(SUMIF(Survey!CW384,{"&gt;0","&lt;0"})*{1,-1})+SUM(SUMIF(Survey!DR384,{"&gt;0","&lt;0"})*{1,-1})</f>
        <v>0</v>
      </c>
      <c r="DO384" s="25">
        <f>SUM(SUMIF(Survey!DY384:EE384,{"&gt;0","&lt;0"})*{1,-1})+SUM(SUMIF(Survey!EG384:EM384,{"&gt;0","&lt;0"})*{1,-1})</f>
        <v>0</v>
      </c>
      <c r="DP384">
        <f t="shared" si="303"/>
        <v>0</v>
      </c>
      <c r="DQ384">
        <f t="shared" si="304"/>
        <v>0</v>
      </c>
      <c r="DR384" s="16" t="str">
        <f t="shared" si="305"/>
        <v>Pass</v>
      </c>
      <c r="DS384" s="33" t="b">
        <f>IF(ABS(Survey!$EE384)=0,TRUE,FALSE)</f>
        <v>1</v>
      </c>
      <c r="DT384" s="32" t="b">
        <f>NOT(ISBLANK(Survey!EF384))</f>
        <v>0</v>
      </c>
      <c r="DU384" s="16" t="str">
        <f t="shared" si="306"/>
        <v>Pass</v>
      </c>
      <c r="DV384" s="33" t="b">
        <f>IF(ABS(Survey!$EM384)=0,TRUE,FALSE)</f>
        <v>1</v>
      </c>
      <c r="DW384" s="32" t="b">
        <f>NOT(ISBLANK(Survey!$EN384))</f>
        <v>0</v>
      </c>
      <c r="DX384" s="16" t="str">
        <f t="shared" si="307"/>
        <v>Fail</v>
      </c>
      <c r="DY384" s="31">
        <f>SUM(SUMIF(Survey!ET384:EV384,{"&gt;0","&lt;0"})*{1,-1})</f>
        <v>0</v>
      </c>
      <c r="DZ384">
        <f t="shared" si="308"/>
        <v>0</v>
      </c>
      <c r="EA384">
        <f t="shared" si="309"/>
        <v>100</v>
      </c>
      <c r="EB384" s="30" t="b">
        <f>IF(OR(Survey!$M384="ETF",Survey!$M384="ETF, alternative mutual fund",Survey!$M384="Closed-end", Survey!$M384="Split share corp"),TRUE,FALSE)</f>
        <v>0</v>
      </c>
      <c r="EC384" s="16" t="str">
        <f t="shared" si="310"/>
        <v>Fail</v>
      </c>
      <c r="ED384" s="31">
        <f>SUM(SUMIF(Survey!EX384:FD384,{"&gt;0","&lt;0"})*{1,-1})</f>
        <v>0</v>
      </c>
      <c r="EE384">
        <f t="shared" si="311"/>
        <v>0</v>
      </c>
      <c r="EF384" s="17">
        <f t="shared" si="312"/>
        <v>100</v>
      </c>
      <c r="EG384" s="16" t="str">
        <f t="shared" si="313"/>
        <v>Fail</v>
      </c>
      <c r="EH384" s="31">
        <f>SUM(SUMIF(Survey!FF384:FL384,{"&gt;0","&lt;0"})*{1,-1})</f>
        <v>0</v>
      </c>
      <c r="EI384">
        <f t="shared" si="314"/>
        <v>0</v>
      </c>
      <c r="EJ384" s="17">
        <f t="shared" si="315"/>
        <v>100</v>
      </c>
    </row>
    <row r="385" spans="1:140">
      <c r="A385">
        <v>385</v>
      </c>
      <c r="B385" t="str">
        <f t="shared" si="263"/>
        <v>Pass</v>
      </c>
      <c r="C385" t="str">
        <f>IF(COUNTBLANK(Survey!B385:FM385)=$C$2, "Pass", "Fail")</f>
        <v>Pass</v>
      </c>
      <c r="D385" s="16" t="str">
        <f t="shared" si="264"/>
        <v>Fail</v>
      </c>
      <c r="E385" t="str">
        <f>IF(OR(ISBLANK(Survey!AL385),COUNTIF(G385:BJ385,"Fail")),"Fail","Pass")</f>
        <v>Fail</v>
      </c>
      <c r="F385" s="265"/>
      <c r="G385" s="16" t="str">
        <f t="shared" si="265"/>
        <v>Fail</v>
      </c>
      <c r="H385" s="139">
        <f>COUNTBLANK(Survey!B385:D385)+COUNTBLANK(Survey!G385)+COUNTBLANK(Survey!I385)+COUNTBLANK(Survey!K385:M385)+COUNTBLANK(Survey!P385:Q385)+COUNTBLANK(Survey!T385:W385)+COUNTBLANK(Survey!Z385:AC385)+COUNTBLANK(Survey!AF385:AG385)+COUNTBLANK(Survey!AK385:AK385)</f>
        <v>21</v>
      </c>
      <c r="I385" t="str">
        <f t="shared" si="266"/>
        <v>Fail</v>
      </c>
      <c r="J385" t="b">
        <f>IF(Survey!E385="No",TRUE,FALSE)</f>
        <v>0</v>
      </c>
      <c r="K385" s="29" cm="1">
        <f t="array" ref="K385">IF(COUNTA(Survey!$E$4:$E$695)=1, 0, SUM(IF(COUNTIF(Survey!$E$4:$E$695, Survey!$E$4:$E$695)=1,1,0)))</f>
        <v>0</v>
      </c>
      <c r="L385" s="29">
        <f>LEN(Survey!E385)</f>
        <v>0</v>
      </c>
      <c r="M385" s="16" t="str">
        <f t="shared" si="267"/>
        <v>Fail</v>
      </c>
      <c r="N385" t="b">
        <f>IF(Survey!F385="No",TRUE,FALSE)</f>
        <v>0</v>
      </c>
      <c r="O385" t="b">
        <f>Survey!F385=Survey!E385</f>
        <v>1</v>
      </c>
      <c r="P385">
        <f>COUNTIF(Survey!$F$4:$F$695,Survey!F385)</f>
        <v>0</v>
      </c>
      <c r="Q385" s="28">
        <f>LEN(Survey!F385)</f>
        <v>0</v>
      </c>
      <c r="R385" s="16" t="str">
        <f t="shared" si="268"/>
        <v>Pass</v>
      </c>
      <c r="S385" s="29">
        <f>MOD((LEN(Survey!H385)+2),11)</f>
        <v>2</v>
      </c>
      <c r="T385">
        <f>COUNTIF(Survey!$H$4:$H$695,Survey!H385)</f>
        <v>0</v>
      </c>
      <c r="U385" s="28" t="str">
        <f>IF(Survey!$L385="Prospectus fund", "Yes", "No")</f>
        <v>No</v>
      </c>
      <c r="V385" s="16" t="str">
        <f t="shared" si="269"/>
        <v>Pass</v>
      </c>
      <c r="W385" s="29">
        <f>MOD((LEN(Survey!J385)+2),11)</f>
        <v>2</v>
      </c>
      <c r="X385">
        <f>COUNTIF(Survey!$J$4:$J$695,Survey!J385)</f>
        <v>0</v>
      </c>
      <c r="Y385" s="30" t="b">
        <f>IF(OR(Survey!$M385="ETF",Survey!$M385="ETF, alternative mutual fund",Survey!$M385="Closed-end", Survey!$M385="Split share corp", Survey!$I385="Yes"),TRUE,FALSE)</f>
        <v>0</v>
      </c>
      <c r="Z385" s="16" t="str">
        <f>IFERROR(IF(AND(OR(AC385=AD385,AD385 = "Either"),NOT(ISBLANK(Survey!K385))),"Pass","Fail"),"Pass")</f>
        <v>Fail</v>
      </c>
      <c r="AA385" s="31" cm="1">
        <f t="array" ref="AA385">SUM(SUMIF(Survey!CH385:DA385,{"&gt;0","&lt;0"})*{1,-1})</f>
        <v>0</v>
      </c>
      <c r="AB385" s="33" cm="1">
        <f t="array" ref="AB385">SUM(SUMIF(Survey!CK385,{"&gt;0","&lt;0"})*{1,-1})+SUM(SUMIF(Survey!CU385,{"&gt;0","&lt;0"})*{1,-1})</f>
        <v>0</v>
      </c>
      <c r="AC385" s="33">
        <f>Survey!K385</f>
        <v>0</v>
      </c>
      <c r="AD385" s="32" t="str">
        <f t="shared" si="270"/>
        <v>Either</v>
      </c>
      <c r="AE385" s="16" t="str">
        <f t="shared" si="271"/>
        <v>Fail</v>
      </c>
      <c r="AF385" s="58" cm="1">
        <f t="array" ref="AF385">SUM(SUMIF(Survey!CH385:DA385,{"&gt;0","&lt;0"})*{1,-1})+SUM(SUMIF(Survey!DC385:DV385,{"&gt;0","&lt;0"})*{1,-1})</f>
        <v>0</v>
      </c>
      <c r="AG385" s="58">
        <f>IFERROR(AF385/(Survey!$BA385),0)</f>
        <v>0</v>
      </c>
      <c r="AH385" s="104" t="b">
        <f>IF(OR(Survey!$M385="Alternative strategy or hedge",Survey!$M385="Private asset",Survey!$L385="Prospectus fund"),TRUE,FALSE)</f>
        <v>0</v>
      </c>
      <c r="AI385" s="104" t="b">
        <f>NOT(ISBLANK(Survey!$M385))</f>
        <v>0</v>
      </c>
      <c r="AJ385" s="16" t="str">
        <f t="shared" si="272"/>
        <v>Fail</v>
      </c>
      <c r="AK385" t="b">
        <f>IF(Survey!W385="No",TRUE,FALSE)</f>
        <v>0</v>
      </c>
      <c r="AL385" s="119">
        <f>MOD((LEN(Survey!W385)+2),22)</f>
        <v>2</v>
      </c>
      <c r="AM385" t="str">
        <f t="shared" si="273"/>
        <v>Pass</v>
      </c>
      <c r="AN385" s="33" t="b">
        <f>NOT(ISNUMBER(SEARCH("Other",Survey!$Q385)))</f>
        <v>1</v>
      </c>
      <c r="AO385" s="32" t="b">
        <f>NOT(ISBLANK(Survey!$R385))</f>
        <v>0</v>
      </c>
      <c r="AP385" s="16" t="str">
        <f t="shared" si="274"/>
        <v>Pass</v>
      </c>
      <c r="AQ385" s="114">
        <f>COUNTBLANK(Survey!$X385)</f>
        <v>1</v>
      </c>
      <c r="AR385" s="58">
        <f>IF(AND(Survey!L385&lt;&gt;"Exempt fund",OR(Survey!$M385="ETF",Survey!$M385="ETF, alternative mutual fund",Survey!$M385="Mutual fund",Survey!$M385="Alternative mutual fund",Survey!$M385="Money market")),1,0)</f>
        <v>0</v>
      </c>
      <c r="AS385" s="16" t="str">
        <f t="shared" si="275"/>
        <v>Pass</v>
      </c>
      <c r="AT385" s="33" t="b">
        <f>NOT(ISNUMBER(SEARCH("Yes",Survey!$AC385)))</f>
        <v>1</v>
      </c>
      <c r="AU385" s="32" t="b">
        <f>IF(COUNTBLANK(Survey!$AD385:$AE385)=0,TRUE, FALSE)</f>
        <v>0</v>
      </c>
      <c r="AV385" s="16" t="str">
        <f t="shared" si="276"/>
        <v>Pass</v>
      </c>
      <c r="AW385" s="33" t="b">
        <f>NOT(ISNUMBER(SEARCH("Yes",Survey!$AF385)))</f>
        <v>1</v>
      </c>
      <c r="AX385" s="32" t="b">
        <f>NOT(ISBLANK(Survey!$AH385))</f>
        <v>0</v>
      </c>
      <c r="AY385" s="16" t="str">
        <f t="shared" si="277"/>
        <v>Pass</v>
      </c>
      <c r="AZ385" s="33" t="b">
        <f>NOT(OR(ISNUMBER(SEARCH("Other",Survey!$AH385)),ISNUMBER(SEARCH("Multiple",Survey!$AH385))))</f>
        <v>1</v>
      </c>
      <c r="BA385" s="32" t="b">
        <f>NOT(ISBLANK(Survey!$AI385))</f>
        <v>0</v>
      </c>
      <c r="BB385" s="16" t="str">
        <f t="shared" si="278"/>
        <v>Fail</v>
      </c>
      <c r="BC385" s="114">
        <f>IF(ABS(Survey!$BA385)&gt;0, 1,0)</f>
        <v>0</v>
      </c>
      <c r="BD385" s="114">
        <f>IF(COUNTBLANK(Survey!$AL385)=0,1,0)</f>
        <v>0</v>
      </c>
      <c r="BE385" s="16" t="str">
        <f t="shared" si="279"/>
        <v>Pass</v>
      </c>
      <c r="BF385" s="114">
        <f>IF(ISBLANK(Survey!$AL385),0,1)</f>
        <v>0</v>
      </c>
      <c r="BG385" s="133">
        <f>COUNTBLANK(Survey!$AM385)</f>
        <v>1</v>
      </c>
      <c r="BH385" s="16" t="str">
        <f t="shared" si="280"/>
        <v>Pass</v>
      </c>
      <c r="BI385" s="114">
        <f>IF(OR(Survey!$AM385="Closed",ISBLANK(Survey!$AM385)),0,1)</f>
        <v>0</v>
      </c>
      <c r="BJ385" s="133">
        <f>IF(ISBLANK(Survey!$AN385),1,0)</f>
        <v>1</v>
      </c>
      <c r="BK385" s="118" t="str">
        <f t="shared" si="281"/>
        <v>Pass</v>
      </c>
      <c r="BL385" s="31" cm="1">
        <f t="array" ref="BL385">SUM(SUMIF(Survey!AO385:AP385,{"&gt;0","&lt;0"})*{1,-1})</f>
        <v>0</v>
      </c>
      <c r="BM385">
        <f t="shared" si="282"/>
        <v>0</v>
      </c>
      <c r="BN385">
        <f t="shared" si="283"/>
        <v>100</v>
      </c>
      <c r="BO385" s="118" t="str">
        <f t="shared" si="284"/>
        <v>Pass</v>
      </c>
      <c r="BP385">
        <f>IF(Survey!AQ385="No",0,1)</f>
        <v>1</v>
      </c>
      <c r="BQ385" s="207">
        <f>MOD((LEN(Survey!AQ385)+2),22)</f>
        <v>2</v>
      </c>
      <c r="BR385">
        <f>IF(Survey!AR385="No",0,1)</f>
        <v>1</v>
      </c>
      <c r="BS385" s="207">
        <f>MOD((LEN(Survey!AR385)+2),22)</f>
        <v>2</v>
      </c>
      <c r="BT385" s="114">
        <f>COUNTBLANK(Survey!$AQ385:$AS385)+COUNTBLANK(Survey!$AU385)</f>
        <v>4</v>
      </c>
      <c r="BU385" s="114">
        <f>IF(Survey!$I385="Yes",1,0)</f>
        <v>0</v>
      </c>
      <c r="BV385" s="114">
        <f>IF(OR(Survey!$M385="Mutual fund",Survey!$M385="Alternative mutual fund",Survey!$M385="Money market"),1,0)</f>
        <v>0</v>
      </c>
      <c r="BW385" s="119">
        <f>IF(OR(Survey!$M385="ETF",Survey!$M385="ETF, alternative mutual fund"),1,0)</f>
        <v>0</v>
      </c>
      <c r="BX385" s="16" t="str">
        <f t="shared" si="285"/>
        <v>Pass</v>
      </c>
      <c r="BY385" s="33">
        <f>IF(ISNUMBER(SEARCH("Other",Survey!$AS385)), 1, 0)</f>
        <v>0</v>
      </c>
      <c r="BZ385" s="58" t="b">
        <f>NOT(ISBLANK(Survey!$AT385))</f>
        <v>0</v>
      </c>
      <c r="CA385" s="16" t="str">
        <f t="shared" si="286"/>
        <v>Pass</v>
      </c>
      <c r="CB385" s="114">
        <f>IF(Survey!$BB385=0, 0,1)</f>
        <v>0</v>
      </c>
      <c r="CC385" s="58">
        <f>Survey!$AV385</f>
        <v>0</v>
      </c>
      <c r="CD385" s="58">
        <f>Survey!$BC385+Survey!$BD385+ABS(Survey!$BE385)-ABS(Survey!$BF385)-ABS(Survey!$BG385)-ABS(Survey!$BL385)</f>
        <v>0</v>
      </c>
      <c r="CE385" s="138">
        <f>Survey!BB385+(ABS(Survey!$BH385)-ABS(Survey!$BI385)+ABS(Survey!$BJ385)-ABS(Survey!$BK385))*0.5</f>
        <v>0</v>
      </c>
      <c r="CF385" s="58">
        <f t="shared" si="287"/>
        <v>0</v>
      </c>
      <c r="CG385" s="58">
        <f>IF(AND($CC385&gt;$CF385-0.2,$CC385&lt;$CF385+0.2,ISBLANK(Survey!$AV385)=FALSE),0,1)</f>
        <v>1</v>
      </c>
      <c r="CH385" s="133">
        <f>IF(ISBLANK(Survey!$AW385),1,0)</f>
        <v>1</v>
      </c>
      <c r="CI385" s="16" t="str">
        <f t="shared" si="288"/>
        <v>Pass</v>
      </c>
      <c r="CJ385" s="114">
        <f>IF(Survey!$BB385=0, 0,1)</f>
        <v>0</v>
      </c>
      <c r="CK385" s="58">
        <f>IF(AND(Survey!$AX385&gt;=0,Survey!$AX385&lt;=0.2,Survey!$AX385&lt;&gt;""),0,1)</f>
        <v>1</v>
      </c>
      <c r="CL385" s="114">
        <f>IF(ISBLANK(Survey!$AY385),1,0)</f>
        <v>1</v>
      </c>
      <c r="CM385" s="16" t="str">
        <f t="shared" si="289"/>
        <v>Fail</v>
      </c>
      <c r="CN385" s="133">
        <f>Survey!$AZ385</f>
        <v>0</v>
      </c>
      <c r="CO385" s="16" t="str">
        <f t="shared" si="290"/>
        <v>Pass</v>
      </c>
      <c r="CP385" s="31">
        <f>Survey!$BA385</f>
        <v>0</v>
      </c>
      <c r="CQ385" s="138">
        <f>Survey!$BB385+Survey!$BC385+Survey!$BD385+ABS(Survey!$BE385)-ABS(Survey!$BF385)-ABS(Survey!$BG385)+ABS(Survey!$BH385)-ABS(Survey!$BI385)+ABS(Survey!$BJ385)-ABS(Survey!$BK385)-ABS(Survey!$BL385)+Survey!$BM385</f>
        <v>0</v>
      </c>
      <c r="CR385" s="30">
        <f t="shared" si="291"/>
        <v>0</v>
      </c>
      <c r="CS385" s="17">
        <f t="shared" si="292"/>
        <v>0</v>
      </c>
      <c r="CT385" s="16" t="str">
        <f t="shared" si="293"/>
        <v>Pass</v>
      </c>
      <c r="CU385" s="33" t="b">
        <f>IF(ABS(Survey!$BM385)=0,TRUE,FALSE)</f>
        <v>1</v>
      </c>
      <c r="CV385" s="32" t="b">
        <f>NOT(ISBLANK(Survey!$BN385))</f>
        <v>0</v>
      </c>
      <c r="CW385" t="str">
        <f t="shared" si="294"/>
        <v>Fail</v>
      </c>
      <c r="CX385" s="25">
        <f>Survey!$BA385</f>
        <v>0</v>
      </c>
      <c r="CY385" s="25" cm="1">
        <f t="array" ref="CY385">SUM(SUMIF(Survey!BP385:BW385,{"&gt;0","&lt;0"})*{1,-1})-SUM(SUMIF(Survey!BY385:CF385,{"&gt;0","&lt;0"})*{1,-1})</f>
        <v>0</v>
      </c>
      <c r="CZ385" s="30" t="str">
        <f t="shared" si="295"/>
        <v>No holdings</v>
      </c>
      <c r="DA385">
        <f t="shared" si="296"/>
        <v>0</v>
      </c>
      <c r="DB385" s="16" t="str">
        <f t="shared" si="297"/>
        <v>Fail</v>
      </c>
      <c r="DC385" s="31">
        <f>Survey!$BA385</f>
        <v>0</v>
      </c>
      <c r="DD385" s="31" cm="1">
        <f t="array" ref="DD385">SUM(SUMIF(Survey!CH385:DA385,{"&gt;0","&lt;0"})*{1,-1})-SUM(SUMIF(Survey!DC385:DV385,{"&gt;0","&lt;0"})*{1,-1})</f>
        <v>0</v>
      </c>
      <c r="DE385" s="30" t="str">
        <f t="shared" si="298"/>
        <v>No holdings</v>
      </c>
      <c r="DF385" s="17">
        <f t="shared" si="299"/>
        <v>0</v>
      </c>
      <c r="DG385" s="16" t="str">
        <f t="shared" si="300"/>
        <v>Pass</v>
      </c>
      <c r="DH385" s="33" t="b">
        <f>IF(ABS(Survey!$DA385)=0,TRUE,FALSE)</f>
        <v>1</v>
      </c>
      <c r="DI385" s="32" t="b">
        <f>NOT(ISBLANK(Survey!$DB385))</f>
        <v>0</v>
      </c>
      <c r="DJ385" s="16" t="str">
        <f t="shared" si="301"/>
        <v>Pass</v>
      </c>
      <c r="DK385" s="33" t="b">
        <f>IF(ABS(Survey!$DV385)=0,TRUE,FALSE)</f>
        <v>1</v>
      </c>
      <c r="DL385" s="32" t="b">
        <f>NOT(ISBLANK(Survey!$DW385))</f>
        <v>0</v>
      </c>
      <c r="DM385" t="str">
        <f t="shared" si="302"/>
        <v>Pass</v>
      </c>
      <c r="DN385" s="25" cm="1">
        <f t="array" ref="DN385">SUM(SUMIF(Survey!CW385,{"&gt;0","&lt;0"})*{1,-1})+SUM(SUMIF(Survey!DR385,{"&gt;0","&lt;0"})*{1,-1})</f>
        <v>0</v>
      </c>
      <c r="DO385" s="25">
        <f>SUM(SUMIF(Survey!DY385:EE385,{"&gt;0","&lt;0"})*{1,-1})+SUM(SUMIF(Survey!EG385:EM385,{"&gt;0","&lt;0"})*{1,-1})</f>
        <v>0</v>
      </c>
      <c r="DP385">
        <f t="shared" si="303"/>
        <v>0</v>
      </c>
      <c r="DQ385">
        <f t="shared" si="304"/>
        <v>0</v>
      </c>
      <c r="DR385" s="16" t="str">
        <f t="shared" si="305"/>
        <v>Pass</v>
      </c>
      <c r="DS385" s="33" t="b">
        <f>IF(ABS(Survey!$EE385)=0,TRUE,FALSE)</f>
        <v>1</v>
      </c>
      <c r="DT385" s="32" t="b">
        <f>NOT(ISBLANK(Survey!EF385))</f>
        <v>0</v>
      </c>
      <c r="DU385" s="16" t="str">
        <f t="shared" si="306"/>
        <v>Pass</v>
      </c>
      <c r="DV385" s="33" t="b">
        <f>IF(ABS(Survey!$EM385)=0,TRUE,FALSE)</f>
        <v>1</v>
      </c>
      <c r="DW385" s="32" t="b">
        <f>NOT(ISBLANK(Survey!$EN385))</f>
        <v>0</v>
      </c>
      <c r="DX385" s="16" t="str">
        <f t="shared" si="307"/>
        <v>Fail</v>
      </c>
      <c r="DY385" s="31">
        <f>SUM(SUMIF(Survey!ET385:EV385,{"&gt;0","&lt;0"})*{1,-1})</f>
        <v>0</v>
      </c>
      <c r="DZ385">
        <f t="shared" si="308"/>
        <v>0</v>
      </c>
      <c r="EA385">
        <f t="shared" si="309"/>
        <v>100</v>
      </c>
      <c r="EB385" s="30" t="b">
        <f>IF(OR(Survey!$M385="ETF",Survey!$M385="ETF, alternative mutual fund",Survey!$M385="Closed-end", Survey!$M385="Split share corp"),TRUE,FALSE)</f>
        <v>0</v>
      </c>
      <c r="EC385" s="16" t="str">
        <f t="shared" si="310"/>
        <v>Fail</v>
      </c>
      <c r="ED385" s="31">
        <f>SUM(SUMIF(Survey!EX385:FD385,{"&gt;0","&lt;0"})*{1,-1})</f>
        <v>0</v>
      </c>
      <c r="EE385">
        <f t="shared" si="311"/>
        <v>0</v>
      </c>
      <c r="EF385" s="17">
        <f t="shared" si="312"/>
        <v>100</v>
      </c>
      <c r="EG385" s="16" t="str">
        <f t="shared" si="313"/>
        <v>Fail</v>
      </c>
      <c r="EH385" s="31">
        <f>SUM(SUMIF(Survey!FF385:FL385,{"&gt;0","&lt;0"})*{1,-1})</f>
        <v>0</v>
      </c>
      <c r="EI385">
        <f t="shared" si="314"/>
        <v>0</v>
      </c>
      <c r="EJ385" s="17">
        <f t="shared" si="315"/>
        <v>100</v>
      </c>
    </row>
    <row r="386" spans="1:140">
      <c r="A386">
        <v>386</v>
      </c>
      <c r="B386" t="str">
        <f t="shared" si="263"/>
        <v>Pass</v>
      </c>
      <c r="C386" t="str">
        <f>IF(COUNTBLANK(Survey!B386:FM386)=$C$2, "Pass", "Fail")</f>
        <v>Pass</v>
      </c>
      <c r="D386" s="16" t="str">
        <f t="shared" si="264"/>
        <v>Fail</v>
      </c>
      <c r="E386" t="str">
        <f>IF(OR(ISBLANK(Survey!AL386),COUNTIF(G386:BJ386,"Fail")),"Fail","Pass")</f>
        <v>Fail</v>
      </c>
      <c r="F386" s="265"/>
      <c r="G386" s="16" t="str">
        <f t="shared" si="265"/>
        <v>Fail</v>
      </c>
      <c r="H386" s="139">
        <f>COUNTBLANK(Survey!B386:D386)+COUNTBLANK(Survey!G386)+COUNTBLANK(Survey!I386)+COUNTBLANK(Survey!K386:M386)+COUNTBLANK(Survey!P386:Q386)+COUNTBLANK(Survey!T386:W386)+COUNTBLANK(Survey!Z386:AC386)+COUNTBLANK(Survey!AF386:AG386)+COUNTBLANK(Survey!AK386:AK386)</f>
        <v>21</v>
      </c>
      <c r="I386" t="str">
        <f t="shared" si="266"/>
        <v>Fail</v>
      </c>
      <c r="J386" t="b">
        <f>IF(Survey!E386="No",TRUE,FALSE)</f>
        <v>0</v>
      </c>
      <c r="K386" s="29" cm="1">
        <f t="array" ref="K386">IF(COUNTA(Survey!$E$4:$E$695)=1, 0, SUM(IF(COUNTIF(Survey!$E$4:$E$695, Survey!$E$4:$E$695)=1,1,0)))</f>
        <v>0</v>
      </c>
      <c r="L386" s="29">
        <f>LEN(Survey!E386)</f>
        <v>0</v>
      </c>
      <c r="M386" s="16" t="str">
        <f t="shared" si="267"/>
        <v>Fail</v>
      </c>
      <c r="N386" t="b">
        <f>IF(Survey!F386="No",TRUE,FALSE)</f>
        <v>0</v>
      </c>
      <c r="O386" t="b">
        <f>Survey!F386=Survey!E386</f>
        <v>1</v>
      </c>
      <c r="P386">
        <f>COUNTIF(Survey!$F$4:$F$695,Survey!F386)</f>
        <v>0</v>
      </c>
      <c r="Q386" s="28">
        <f>LEN(Survey!F386)</f>
        <v>0</v>
      </c>
      <c r="R386" s="16" t="str">
        <f t="shared" si="268"/>
        <v>Pass</v>
      </c>
      <c r="S386" s="29">
        <f>MOD((LEN(Survey!H386)+2),11)</f>
        <v>2</v>
      </c>
      <c r="T386">
        <f>COUNTIF(Survey!$H$4:$H$695,Survey!H386)</f>
        <v>0</v>
      </c>
      <c r="U386" s="28" t="str">
        <f>IF(Survey!$L386="Prospectus fund", "Yes", "No")</f>
        <v>No</v>
      </c>
      <c r="V386" s="16" t="str">
        <f t="shared" si="269"/>
        <v>Pass</v>
      </c>
      <c r="W386" s="29">
        <f>MOD((LEN(Survey!J386)+2),11)</f>
        <v>2</v>
      </c>
      <c r="X386">
        <f>COUNTIF(Survey!$J$4:$J$695,Survey!J386)</f>
        <v>0</v>
      </c>
      <c r="Y386" s="30" t="b">
        <f>IF(OR(Survey!$M386="ETF",Survey!$M386="ETF, alternative mutual fund",Survey!$M386="Closed-end", Survey!$M386="Split share corp", Survey!$I386="Yes"),TRUE,FALSE)</f>
        <v>0</v>
      </c>
      <c r="Z386" s="16" t="str">
        <f>IFERROR(IF(AND(OR(AC386=AD386,AD386 = "Either"),NOT(ISBLANK(Survey!K386))),"Pass","Fail"),"Pass")</f>
        <v>Fail</v>
      </c>
      <c r="AA386" s="31" cm="1">
        <f t="array" ref="AA386">SUM(SUMIF(Survey!CH386:DA386,{"&gt;0","&lt;0"})*{1,-1})</f>
        <v>0</v>
      </c>
      <c r="AB386" s="33" cm="1">
        <f t="array" ref="AB386">SUM(SUMIF(Survey!CK386,{"&gt;0","&lt;0"})*{1,-1})+SUM(SUMIF(Survey!CU386,{"&gt;0","&lt;0"})*{1,-1})</f>
        <v>0</v>
      </c>
      <c r="AC386" s="33">
        <f>Survey!K386</f>
        <v>0</v>
      </c>
      <c r="AD386" s="32" t="str">
        <f t="shared" si="270"/>
        <v>Either</v>
      </c>
      <c r="AE386" s="16" t="str">
        <f t="shared" si="271"/>
        <v>Fail</v>
      </c>
      <c r="AF386" s="58" cm="1">
        <f t="array" ref="AF386">SUM(SUMIF(Survey!CH386:DA386,{"&gt;0","&lt;0"})*{1,-1})+SUM(SUMIF(Survey!DC386:DV386,{"&gt;0","&lt;0"})*{1,-1})</f>
        <v>0</v>
      </c>
      <c r="AG386" s="58">
        <f>IFERROR(AF386/(Survey!$BA386),0)</f>
        <v>0</v>
      </c>
      <c r="AH386" s="104" t="b">
        <f>IF(OR(Survey!$M386="Alternative strategy or hedge",Survey!$M386="Private asset",Survey!$L386="Prospectus fund"),TRUE,FALSE)</f>
        <v>0</v>
      </c>
      <c r="AI386" s="104" t="b">
        <f>NOT(ISBLANK(Survey!$M386))</f>
        <v>0</v>
      </c>
      <c r="AJ386" s="16" t="str">
        <f t="shared" si="272"/>
        <v>Fail</v>
      </c>
      <c r="AK386" t="b">
        <f>IF(Survey!W386="No",TRUE,FALSE)</f>
        <v>0</v>
      </c>
      <c r="AL386" s="119">
        <f>MOD((LEN(Survey!W386)+2),22)</f>
        <v>2</v>
      </c>
      <c r="AM386" t="str">
        <f t="shared" si="273"/>
        <v>Pass</v>
      </c>
      <c r="AN386" s="33" t="b">
        <f>NOT(ISNUMBER(SEARCH("Other",Survey!$Q386)))</f>
        <v>1</v>
      </c>
      <c r="AO386" s="32" t="b">
        <f>NOT(ISBLANK(Survey!$R386))</f>
        <v>0</v>
      </c>
      <c r="AP386" s="16" t="str">
        <f t="shared" si="274"/>
        <v>Pass</v>
      </c>
      <c r="AQ386" s="114">
        <f>COUNTBLANK(Survey!$X386)</f>
        <v>1</v>
      </c>
      <c r="AR386" s="58">
        <f>IF(AND(Survey!L386&lt;&gt;"Exempt fund",OR(Survey!$M386="ETF",Survey!$M386="ETF, alternative mutual fund",Survey!$M386="Mutual fund",Survey!$M386="Alternative mutual fund",Survey!$M386="Money market")),1,0)</f>
        <v>0</v>
      </c>
      <c r="AS386" s="16" t="str">
        <f t="shared" si="275"/>
        <v>Pass</v>
      </c>
      <c r="AT386" s="33" t="b">
        <f>NOT(ISNUMBER(SEARCH("Yes",Survey!$AC386)))</f>
        <v>1</v>
      </c>
      <c r="AU386" s="32" t="b">
        <f>IF(COUNTBLANK(Survey!$AD386:$AE386)=0,TRUE, FALSE)</f>
        <v>0</v>
      </c>
      <c r="AV386" s="16" t="str">
        <f t="shared" si="276"/>
        <v>Pass</v>
      </c>
      <c r="AW386" s="33" t="b">
        <f>NOT(ISNUMBER(SEARCH("Yes",Survey!$AF386)))</f>
        <v>1</v>
      </c>
      <c r="AX386" s="32" t="b">
        <f>NOT(ISBLANK(Survey!$AH386))</f>
        <v>0</v>
      </c>
      <c r="AY386" s="16" t="str">
        <f t="shared" si="277"/>
        <v>Pass</v>
      </c>
      <c r="AZ386" s="33" t="b">
        <f>NOT(OR(ISNUMBER(SEARCH("Other",Survey!$AH386)),ISNUMBER(SEARCH("Multiple",Survey!$AH386))))</f>
        <v>1</v>
      </c>
      <c r="BA386" s="32" t="b">
        <f>NOT(ISBLANK(Survey!$AI386))</f>
        <v>0</v>
      </c>
      <c r="BB386" s="16" t="str">
        <f t="shared" si="278"/>
        <v>Fail</v>
      </c>
      <c r="BC386" s="114">
        <f>IF(ABS(Survey!$BA386)&gt;0, 1,0)</f>
        <v>0</v>
      </c>
      <c r="BD386" s="114">
        <f>IF(COUNTBLANK(Survey!$AL386)=0,1,0)</f>
        <v>0</v>
      </c>
      <c r="BE386" s="16" t="str">
        <f t="shared" si="279"/>
        <v>Pass</v>
      </c>
      <c r="BF386" s="114">
        <f>IF(ISBLANK(Survey!$AL386),0,1)</f>
        <v>0</v>
      </c>
      <c r="BG386" s="133">
        <f>COUNTBLANK(Survey!$AM386)</f>
        <v>1</v>
      </c>
      <c r="BH386" s="16" t="str">
        <f t="shared" si="280"/>
        <v>Pass</v>
      </c>
      <c r="BI386" s="114">
        <f>IF(OR(Survey!$AM386="Closed",ISBLANK(Survey!$AM386)),0,1)</f>
        <v>0</v>
      </c>
      <c r="BJ386" s="133">
        <f>IF(ISBLANK(Survey!$AN386),1,0)</f>
        <v>1</v>
      </c>
      <c r="BK386" s="118" t="str">
        <f t="shared" si="281"/>
        <v>Pass</v>
      </c>
      <c r="BL386" s="31" cm="1">
        <f t="array" ref="BL386">SUM(SUMIF(Survey!AO386:AP386,{"&gt;0","&lt;0"})*{1,-1})</f>
        <v>0</v>
      </c>
      <c r="BM386">
        <f t="shared" si="282"/>
        <v>0</v>
      </c>
      <c r="BN386">
        <f t="shared" si="283"/>
        <v>100</v>
      </c>
      <c r="BO386" s="118" t="str">
        <f t="shared" si="284"/>
        <v>Pass</v>
      </c>
      <c r="BP386">
        <f>IF(Survey!AQ386="No",0,1)</f>
        <v>1</v>
      </c>
      <c r="BQ386" s="207">
        <f>MOD((LEN(Survey!AQ386)+2),22)</f>
        <v>2</v>
      </c>
      <c r="BR386">
        <f>IF(Survey!AR386="No",0,1)</f>
        <v>1</v>
      </c>
      <c r="BS386" s="207">
        <f>MOD((LEN(Survey!AR386)+2),22)</f>
        <v>2</v>
      </c>
      <c r="BT386" s="114">
        <f>COUNTBLANK(Survey!$AQ386:$AS386)+COUNTBLANK(Survey!$AU386)</f>
        <v>4</v>
      </c>
      <c r="BU386" s="114">
        <f>IF(Survey!$I386="Yes",1,0)</f>
        <v>0</v>
      </c>
      <c r="BV386" s="114">
        <f>IF(OR(Survey!$M386="Mutual fund",Survey!$M386="Alternative mutual fund",Survey!$M386="Money market"),1,0)</f>
        <v>0</v>
      </c>
      <c r="BW386" s="119">
        <f>IF(OR(Survey!$M386="ETF",Survey!$M386="ETF, alternative mutual fund"),1,0)</f>
        <v>0</v>
      </c>
      <c r="BX386" s="16" t="str">
        <f t="shared" si="285"/>
        <v>Pass</v>
      </c>
      <c r="BY386" s="33">
        <f>IF(ISNUMBER(SEARCH("Other",Survey!$AS386)), 1, 0)</f>
        <v>0</v>
      </c>
      <c r="BZ386" s="58" t="b">
        <f>NOT(ISBLANK(Survey!$AT386))</f>
        <v>0</v>
      </c>
      <c r="CA386" s="16" t="str">
        <f t="shared" si="286"/>
        <v>Pass</v>
      </c>
      <c r="CB386" s="114">
        <f>IF(Survey!$BB386=0, 0,1)</f>
        <v>0</v>
      </c>
      <c r="CC386" s="58">
        <f>Survey!$AV386</f>
        <v>0</v>
      </c>
      <c r="CD386" s="58">
        <f>Survey!$BC386+Survey!$BD386+ABS(Survey!$BE386)-ABS(Survey!$BF386)-ABS(Survey!$BG386)-ABS(Survey!$BL386)</f>
        <v>0</v>
      </c>
      <c r="CE386" s="138">
        <f>Survey!BB386+(ABS(Survey!$BH386)-ABS(Survey!$BI386)+ABS(Survey!$BJ386)-ABS(Survey!$BK386))*0.5</f>
        <v>0</v>
      </c>
      <c r="CF386" s="58">
        <f t="shared" si="287"/>
        <v>0</v>
      </c>
      <c r="CG386" s="58">
        <f>IF(AND($CC386&gt;$CF386-0.2,$CC386&lt;$CF386+0.2,ISBLANK(Survey!$AV386)=FALSE),0,1)</f>
        <v>1</v>
      </c>
      <c r="CH386" s="133">
        <f>IF(ISBLANK(Survey!$AW386),1,0)</f>
        <v>1</v>
      </c>
      <c r="CI386" s="16" t="str">
        <f t="shared" si="288"/>
        <v>Pass</v>
      </c>
      <c r="CJ386" s="114">
        <f>IF(Survey!$BB386=0, 0,1)</f>
        <v>0</v>
      </c>
      <c r="CK386" s="58">
        <f>IF(AND(Survey!$AX386&gt;=0,Survey!$AX386&lt;=0.2,Survey!$AX386&lt;&gt;""),0,1)</f>
        <v>1</v>
      </c>
      <c r="CL386" s="114">
        <f>IF(ISBLANK(Survey!$AY386),1,0)</f>
        <v>1</v>
      </c>
      <c r="CM386" s="16" t="str">
        <f t="shared" si="289"/>
        <v>Fail</v>
      </c>
      <c r="CN386" s="133">
        <f>Survey!$AZ386</f>
        <v>0</v>
      </c>
      <c r="CO386" s="16" t="str">
        <f t="shared" si="290"/>
        <v>Pass</v>
      </c>
      <c r="CP386" s="31">
        <f>Survey!$BA386</f>
        <v>0</v>
      </c>
      <c r="CQ386" s="138">
        <f>Survey!$BB386+Survey!$BC386+Survey!$BD386+ABS(Survey!$BE386)-ABS(Survey!$BF386)-ABS(Survey!$BG386)+ABS(Survey!$BH386)-ABS(Survey!$BI386)+ABS(Survey!$BJ386)-ABS(Survey!$BK386)-ABS(Survey!$BL386)+Survey!$BM386</f>
        <v>0</v>
      </c>
      <c r="CR386" s="30">
        <f t="shared" si="291"/>
        <v>0</v>
      </c>
      <c r="CS386" s="17">
        <f t="shared" si="292"/>
        <v>0</v>
      </c>
      <c r="CT386" s="16" t="str">
        <f t="shared" si="293"/>
        <v>Pass</v>
      </c>
      <c r="CU386" s="33" t="b">
        <f>IF(ABS(Survey!$BM386)=0,TRUE,FALSE)</f>
        <v>1</v>
      </c>
      <c r="CV386" s="32" t="b">
        <f>NOT(ISBLANK(Survey!$BN386))</f>
        <v>0</v>
      </c>
      <c r="CW386" t="str">
        <f t="shared" si="294"/>
        <v>Fail</v>
      </c>
      <c r="CX386" s="25">
        <f>Survey!$BA386</f>
        <v>0</v>
      </c>
      <c r="CY386" s="25" cm="1">
        <f t="array" ref="CY386">SUM(SUMIF(Survey!BP386:BW386,{"&gt;0","&lt;0"})*{1,-1})-SUM(SUMIF(Survey!BY386:CF386,{"&gt;0","&lt;0"})*{1,-1})</f>
        <v>0</v>
      </c>
      <c r="CZ386" s="30" t="str">
        <f t="shared" si="295"/>
        <v>No holdings</v>
      </c>
      <c r="DA386">
        <f t="shared" si="296"/>
        <v>0</v>
      </c>
      <c r="DB386" s="16" t="str">
        <f t="shared" si="297"/>
        <v>Fail</v>
      </c>
      <c r="DC386" s="31">
        <f>Survey!$BA386</f>
        <v>0</v>
      </c>
      <c r="DD386" s="31" cm="1">
        <f t="array" ref="DD386">SUM(SUMIF(Survey!CH386:DA386,{"&gt;0","&lt;0"})*{1,-1})-SUM(SUMIF(Survey!DC386:DV386,{"&gt;0","&lt;0"})*{1,-1})</f>
        <v>0</v>
      </c>
      <c r="DE386" s="30" t="str">
        <f t="shared" si="298"/>
        <v>No holdings</v>
      </c>
      <c r="DF386" s="17">
        <f t="shared" si="299"/>
        <v>0</v>
      </c>
      <c r="DG386" s="16" t="str">
        <f t="shared" si="300"/>
        <v>Pass</v>
      </c>
      <c r="DH386" s="33" t="b">
        <f>IF(ABS(Survey!$DA386)=0,TRUE,FALSE)</f>
        <v>1</v>
      </c>
      <c r="DI386" s="32" t="b">
        <f>NOT(ISBLANK(Survey!$DB386))</f>
        <v>0</v>
      </c>
      <c r="DJ386" s="16" t="str">
        <f t="shared" si="301"/>
        <v>Pass</v>
      </c>
      <c r="DK386" s="33" t="b">
        <f>IF(ABS(Survey!$DV386)=0,TRUE,FALSE)</f>
        <v>1</v>
      </c>
      <c r="DL386" s="32" t="b">
        <f>NOT(ISBLANK(Survey!$DW386))</f>
        <v>0</v>
      </c>
      <c r="DM386" t="str">
        <f t="shared" si="302"/>
        <v>Pass</v>
      </c>
      <c r="DN386" s="25" cm="1">
        <f t="array" ref="DN386">SUM(SUMIF(Survey!CW386,{"&gt;0","&lt;0"})*{1,-1})+SUM(SUMIF(Survey!DR386,{"&gt;0","&lt;0"})*{1,-1})</f>
        <v>0</v>
      </c>
      <c r="DO386" s="25">
        <f>SUM(SUMIF(Survey!DY386:EE386,{"&gt;0","&lt;0"})*{1,-1})+SUM(SUMIF(Survey!EG386:EM386,{"&gt;0","&lt;0"})*{1,-1})</f>
        <v>0</v>
      </c>
      <c r="DP386">
        <f t="shared" si="303"/>
        <v>0</v>
      </c>
      <c r="DQ386">
        <f t="shared" si="304"/>
        <v>0</v>
      </c>
      <c r="DR386" s="16" t="str">
        <f t="shared" si="305"/>
        <v>Pass</v>
      </c>
      <c r="DS386" s="33" t="b">
        <f>IF(ABS(Survey!$EE386)=0,TRUE,FALSE)</f>
        <v>1</v>
      </c>
      <c r="DT386" s="32" t="b">
        <f>NOT(ISBLANK(Survey!EF386))</f>
        <v>0</v>
      </c>
      <c r="DU386" s="16" t="str">
        <f t="shared" si="306"/>
        <v>Pass</v>
      </c>
      <c r="DV386" s="33" t="b">
        <f>IF(ABS(Survey!$EM386)=0,TRUE,FALSE)</f>
        <v>1</v>
      </c>
      <c r="DW386" s="32" t="b">
        <f>NOT(ISBLANK(Survey!$EN386))</f>
        <v>0</v>
      </c>
      <c r="DX386" s="16" t="str">
        <f t="shared" si="307"/>
        <v>Fail</v>
      </c>
      <c r="DY386" s="31">
        <f>SUM(SUMIF(Survey!ET386:EV386,{"&gt;0","&lt;0"})*{1,-1})</f>
        <v>0</v>
      </c>
      <c r="DZ386">
        <f t="shared" si="308"/>
        <v>0</v>
      </c>
      <c r="EA386">
        <f t="shared" si="309"/>
        <v>100</v>
      </c>
      <c r="EB386" s="30" t="b">
        <f>IF(OR(Survey!$M386="ETF",Survey!$M386="ETF, alternative mutual fund",Survey!$M386="Closed-end", Survey!$M386="Split share corp"),TRUE,FALSE)</f>
        <v>0</v>
      </c>
      <c r="EC386" s="16" t="str">
        <f t="shared" si="310"/>
        <v>Fail</v>
      </c>
      <c r="ED386" s="31">
        <f>SUM(SUMIF(Survey!EX386:FD386,{"&gt;0","&lt;0"})*{1,-1})</f>
        <v>0</v>
      </c>
      <c r="EE386">
        <f t="shared" si="311"/>
        <v>0</v>
      </c>
      <c r="EF386" s="17">
        <f t="shared" si="312"/>
        <v>100</v>
      </c>
      <c r="EG386" s="16" t="str">
        <f t="shared" si="313"/>
        <v>Fail</v>
      </c>
      <c r="EH386" s="31">
        <f>SUM(SUMIF(Survey!FF386:FL386,{"&gt;0","&lt;0"})*{1,-1})</f>
        <v>0</v>
      </c>
      <c r="EI386">
        <f t="shared" si="314"/>
        <v>0</v>
      </c>
      <c r="EJ386" s="17">
        <f t="shared" si="315"/>
        <v>100</v>
      </c>
    </row>
    <row r="387" spans="1:140">
      <c r="A387">
        <v>387</v>
      </c>
      <c r="B387" t="str">
        <f t="shared" ref="B387:B450" si="316">IF(OR($C387="Pass",$D387="Pass",$E387="Pass"),"Pass","Fail")</f>
        <v>Pass</v>
      </c>
      <c r="C387" t="str">
        <f>IF(COUNTBLANK(Survey!B387:FM387)=$C$2, "Pass", "Fail")</f>
        <v>Pass</v>
      </c>
      <c r="D387" s="16" t="str">
        <f t="shared" si="264"/>
        <v>Fail</v>
      </c>
      <c r="E387" t="str">
        <f>IF(OR(ISBLANK(Survey!AL387),COUNTIF(G387:BJ387,"Fail")),"Fail","Pass")</f>
        <v>Fail</v>
      </c>
      <c r="F387" s="265"/>
      <c r="G387" s="16" t="str">
        <f t="shared" si="265"/>
        <v>Fail</v>
      </c>
      <c r="H387" s="139">
        <f>COUNTBLANK(Survey!B387:D387)+COUNTBLANK(Survey!G387)+COUNTBLANK(Survey!I387)+COUNTBLANK(Survey!K387:M387)+COUNTBLANK(Survey!P387:Q387)+COUNTBLANK(Survey!T387:W387)+COUNTBLANK(Survey!Z387:AC387)+COUNTBLANK(Survey!AF387:AG387)+COUNTBLANK(Survey!AK387:AK387)</f>
        <v>21</v>
      </c>
      <c r="I387" t="str">
        <f t="shared" si="266"/>
        <v>Fail</v>
      </c>
      <c r="J387" t="b">
        <f>IF(Survey!E387="No",TRUE,FALSE)</f>
        <v>0</v>
      </c>
      <c r="K387" s="29" cm="1">
        <f t="array" ref="K387">IF(COUNTA(Survey!$E$4:$E$695)=1, 0, SUM(IF(COUNTIF(Survey!$E$4:$E$695, Survey!$E$4:$E$695)=1,1,0)))</f>
        <v>0</v>
      </c>
      <c r="L387" s="29">
        <f>LEN(Survey!E387)</f>
        <v>0</v>
      </c>
      <c r="M387" s="16" t="str">
        <f t="shared" si="267"/>
        <v>Fail</v>
      </c>
      <c r="N387" t="b">
        <f>IF(Survey!F387="No",TRUE,FALSE)</f>
        <v>0</v>
      </c>
      <c r="O387" t="b">
        <f>Survey!F387=Survey!E387</f>
        <v>1</v>
      </c>
      <c r="P387">
        <f>COUNTIF(Survey!$F$4:$F$695,Survey!F387)</f>
        <v>0</v>
      </c>
      <c r="Q387" s="28">
        <f>LEN(Survey!F387)</f>
        <v>0</v>
      </c>
      <c r="R387" s="16" t="str">
        <f t="shared" si="268"/>
        <v>Pass</v>
      </c>
      <c r="S387" s="29">
        <f>MOD((LEN(Survey!H387)+2),11)</f>
        <v>2</v>
      </c>
      <c r="T387">
        <f>COUNTIF(Survey!$H$4:$H$695,Survey!H387)</f>
        <v>0</v>
      </c>
      <c r="U387" s="28" t="str">
        <f>IF(Survey!$L387="Prospectus fund", "Yes", "No")</f>
        <v>No</v>
      </c>
      <c r="V387" s="16" t="str">
        <f t="shared" si="269"/>
        <v>Pass</v>
      </c>
      <c r="W387" s="29">
        <f>MOD((LEN(Survey!J387)+2),11)</f>
        <v>2</v>
      </c>
      <c r="X387">
        <f>COUNTIF(Survey!$J$4:$J$695,Survey!J387)</f>
        <v>0</v>
      </c>
      <c r="Y387" s="30" t="b">
        <f>IF(OR(Survey!$M387="ETF",Survey!$M387="ETF, alternative mutual fund",Survey!$M387="Closed-end", Survey!$M387="Split share corp", Survey!$I387="Yes"),TRUE,FALSE)</f>
        <v>0</v>
      </c>
      <c r="Z387" s="16" t="str">
        <f>IFERROR(IF(AND(OR(AC387=AD387,AD387 = "Either"),NOT(ISBLANK(Survey!K387))),"Pass","Fail"),"Pass")</f>
        <v>Fail</v>
      </c>
      <c r="AA387" s="31" cm="1">
        <f t="array" ref="AA387">SUM(SUMIF(Survey!CH387:DA387,{"&gt;0","&lt;0"})*{1,-1})</f>
        <v>0</v>
      </c>
      <c r="AB387" s="33" cm="1">
        <f t="array" ref="AB387">SUM(SUMIF(Survey!CK387,{"&gt;0","&lt;0"})*{1,-1})+SUM(SUMIF(Survey!CU387,{"&gt;0","&lt;0"})*{1,-1})</f>
        <v>0</v>
      </c>
      <c r="AC387" s="33">
        <f>Survey!K387</f>
        <v>0</v>
      </c>
      <c r="AD387" s="32" t="str">
        <f t="shared" si="270"/>
        <v>Either</v>
      </c>
      <c r="AE387" s="16" t="str">
        <f t="shared" si="271"/>
        <v>Fail</v>
      </c>
      <c r="AF387" s="58" cm="1">
        <f t="array" ref="AF387">SUM(SUMIF(Survey!CH387:DA387,{"&gt;0","&lt;0"})*{1,-1})+SUM(SUMIF(Survey!DC387:DV387,{"&gt;0","&lt;0"})*{1,-1})</f>
        <v>0</v>
      </c>
      <c r="AG387" s="58">
        <f>IFERROR(AF387/(Survey!$BA387),0)</f>
        <v>0</v>
      </c>
      <c r="AH387" s="104" t="b">
        <f>IF(OR(Survey!$M387="Alternative strategy or hedge",Survey!$M387="Private asset",Survey!$L387="Prospectus fund"),TRUE,FALSE)</f>
        <v>0</v>
      </c>
      <c r="AI387" s="104" t="b">
        <f>NOT(ISBLANK(Survey!$M387))</f>
        <v>0</v>
      </c>
      <c r="AJ387" s="16" t="str">
        <f t="shared" si="272"/>
        <v>Fail</v>
      </c>
      <c r="AK387" t="b">
        <f>IF(Survey!W387="No",TRUE,FALSE)</f>
        <v>0</v>
      </c>
      <c r="AL387" s="119">
        <f>MOD((LEN(Survey!W387)+2),22)</f>
        <v>2</v>
      </c>
      <c r="AM387" t="str">
        <f t="shared" si="273"/>
        <v>Pass</v>
      </c>
      <c r="AN387" s="33" t="b">
        <f>NOT(ISNUMBER(SEARCH("Other",Survey!$Q387)))</f>
        <v>1</v>
      </c>
      <c r="AO387" s="32" t="b">
        <f>NOT(ISBLANK(Survey!$R387))</f>
        <v>0</v>
      </c>
      <c r="AP387" s="16" t="str">
        <f t="shared" si="274"/>
        <v>Pass</v>
      </c>
      <c r="AQ387" s="114">
        <f>COUNTBLANK(Survey!$X387)</f>
        <v>1</v>
      </c>
      <c r="AR387" s="58">
        <f>IF(AND(Survey!L387&lt;&gt;"Exempt fund",OR(Survey!$M387="ETF",Survey!$M387="ETF, alternative mutual fund",Survey!$M387="Mutual fund",Survey!$M387="Alternative mutual fund",Survey!$M387="Money market")),1,0)</f>
        <v>0</v>
      </c>
      <c r="AS387" s="16" t="str">
        <f t="shared" si="275"/>
        <v>Pass</v>
      </c>
      <c r="AT387" s="33" t="b">
        <f>NOT(ISNUMBER(SEARCH("Yes",Survey!$AC387)))</f>
        <v>1</v>
      </c>
      <c r="AU387" s="32" t="b">
        <f>IF(COUNTBLANK(Survey!$AD387:$AE387)=0,TRUE, FALSE)</f>
        <v>0</v>
      </c>
      <c r="AV387" s="16" t="str">
        <f t="shared" si="276"/>
        <v>Pass</v>
      </c>
      <c r="AW387" s="33" t="b">
        <f>NOT(ISNUMBER(SEARCH("Yes",Survey!$AF387)))</f>
        <v>1</v>
      </c>
      <c r="AX387" s="32" t="b">
        <f>NOT(ISBLANK(Survey!$AH387))</f>
        <v>0</v>
      </c>
      <c r="AY387" s="16" t="str">
        <f t="shared" si="277"/>
        <v>Pass</v>
      </c>
      <c r="AZ387" s="33" t="b">
        <f>NOT(OR(ISNUMBER(SEARCH("Other",Survey!$AH387)),ISNUMBER(SEARCH("Multiple",Survey!$AH387))))</f>
        <v>1</v>
      </c>
      <c r="BA387" s="32" t="b">
        <f>NOT(ISBLANK(Survey!$AI387))</f>
        <v>0</v>
      </c>
      <c r="BB387" s="16" t="str">
        <f t="shared" si="278"/>
        <v>Fail</v>
      </c>
      <c r="BC387" s="114">
        <f>IF(ABS(Survey!$BA387)&gt;0, 1,0)</f>
        <v>0</v>
      </c>
      <c r="BD387" s="114">
        <f>IF(COUNTBLANK(Survey!$AL387)=0,1,0)</f>
        <v>0</v>
      </c>
      <c r="BE387" s="16" t="str">
        <f t="shared" si="279"/>
        <v>Pass</v>
      </c>
      <c r="BF387" s="114">
        <f>IF(ISBLANK(Survey!$AL387),0,1)</f>
        <v>0</v>
      </c>
      <c r="BG387" s="133">
        <f>COUNTBLANK(Survey!$AM387)</f>
        <v>1</v>
      </c>
      <c r="BH387" s="16" t="str">
        <f t="shared" si="280"/>
        <v>Pass</v>
      </c>
      <c r="BI387" s="114">
        <f>IF(OR(Survey!$AM387="Closed",ISBLANK(Survey!$AM387)),0,1)</f>
        <v>0</v>
      </c>
      <c r="BJ387" s="133">
        <f>IF(ISBLANK(Survey!$AN387),1,0)</f>
        <v>1</v>
      </c>
      <c r="BK387" s="118" t="str">
        <f t="shared" si="281"/>
        <v>Pass</v>
      </c>
      <c r="BL387" s="31" cm="1">
        <f t="array" ref="BL387">SUM(SUMIF(Survey!AO387:AP387,{"&gt;0","&lt;0"})*{1,-1})</f>
        <v>0</v>
      </c>
      <c r="BM387">
        <f t="shared" si="282"/>
        <v>0</v>
      </c>
      <c r="BN387">
        <f t="shared" si="283"/>
        <v>100</v>
      </c>
      <c r="BO387" s="118" t="str">
        <f t="shared" si="284"/>
        <v>Pass</v>
      </c>
      <c r="BP387">
        <f>IF(Survey!AQ387="No",0,1)</f>
        <v>1</v>
      </c>
      <c r="BQ387" s="207">
        <f>MOD((LEN(Survey!AQ387)+2),22)</f>
        <v>2</v>
      </c>
      <c r="BR387">
        <f>IF(Survey!AR387="No",0,1)</f>
        <v>1</v>
      </c>
      <c r="BS387" s="207">
        <f>MOD((LEN(Survey!AR387)+2),22)</f>
        <v>2</v>
      </c>
      <c r="BT387" s="114">
        <f>COUNTBLANK(Survey!$AQ387:$AS387)+COUNTBLANK(Survey!$AU387)</f>
        <v>4</v>
      </c>
      <c r="BU387" s="114">
        <f>IF(Survey!$I387="Yes",1,0)</f>
        <v>0</v>
      </c>
      <c r="BV387" s="114">
        <f>IF(OR(Survey!$M387="Mutual fund",Survey!$M387="Alternative mutual fund",Survey!$M387="Money market"),1,0)</f>
        <v>0</v>
      </c>
      <c r="BW387" s="119">
        <f>IF(OR(Survey!$M387="ETF",Survey!$M387="ETF, alternative mutual fund"),1,0)</f>
        <v>0</v>
      </c>
      <c r="BX387" s="16" t="str">
        <f t="shared" si="285"/>
        <v>Pass</v>
      </c>
      <c r="BY387" s="33">
        <f>IF(ISNUMBER(SEARCH("Other",Survey!$AS387)), 1, 0)</f>
        <v>0</v>
      </c>
      <c r="BZ387" s="58" t="b">
        <f>NOT(ISBLANK(Survey!$AT387))</f>
        <v>0</v>
      </c>
      <c r="CA387" s="16" t="str">
        <f t="shared" si="286"/>
        <v>Pass</v>
      </c>
      <c r="CB387" s="114">
        <f>IF(Survey!$BB387=0, 0,1)</f>
        <v>0</v>
      </c>
      <c r="CC387" s="58">
        <f>Survey!$AV387</f>
        <v>0</v>
      </c>
      <c r="CD387" s="58">
        <f>Survey!$BC387+Survey!$BD387+ABS(Survey!$BE387)-ABS(Survey!$BF387)-ABS(Survey!$BG387)-ABS(Survey!$BL387)</f>
        <v>0</v>
      </c>
      <c r="CE387" s="138">
        <f>Survey!BB387+(ABS(Survey!$BH387)-ABS(Survey!$BI387)+ABS(Survey!$BJ387)-ABS(Survey!$BK387))*0.5</f>
        <v>0</v>
      </c>
      <c r="CF387" s="58">
        <f t="shared" si="287"/>
        <v>0</v>
      </c>
      <c r="CG387" s="58">
        <f>IF(AND($CC387&gt;$CF387-0.2,$CC387&lt;$CF387+0.2,ISBLANK(Survey!$AV387)=FALSE),0,1)</f>
        <v>1</v>
      </c>
      <c r="CH387" s="133">
        <f>IF(ISBLANK(Survey!$AW387),1,0)</f>
        <v>1</v>
      </c>
      <c r="CI387" s="16" t="str">
        <f t="shared" si="288"/>
        <v>Pass</v>
      </c>
      <c r="CJ387" s="114">
        <f>IF(Survey!$BB387=0, 0,1)</f>
        <v>0</v>
      </c>
      <c r="CK387" s="58">
        <f>IF(AND(Survey!$AX387&gt;=0,Survey!$AX387&lt;=0.2,Survey!$AX387&lt;&gt;""),0,1)</f>
        <v>1</v>
      </c>
      <c r="CL387" s="114">
        <f>IF(ISBLANK(Survey!$AY387),1,0)</f>
        <v>1</v>
      </c>
      <c r="CM387" s="16" t="str">
        <f t="shared" si="289"/>
        <v>Fail</v>
      </c>
      <c r="CN387" s="133">
        <f>Survey!$AZ387</f>
        <v>0</v>
      </c>
      <c r="CO387" s="16" t="str">
        <f t="shared" si="290"/>
        <v>Pass</v>
      </c>
      <c r="CP387" s="31">
        <f>Survey!$BA387</f>
        <v>0</v>
      </c>
      <c r="CQ387" s="138">
        <f>Survey!$BB387+Survey!$BC387+Survey!$BD387+ABS(Survey!$BE387)-ABS(Survey!$BF387)-ABS(Survey!$BG387)+ABS(Survey!$BH387)-ABS(Survey!$BI387)+ABS(Survey!$BJ387)-ABS(Survey!$BK387)-ABS(Survey!$BL387)+Survey!$BM387</f>
        <v>0</v>
      </c>
      <c r="CR387" s="30">
        <f t="shared" si="291"/>
        <v>0</v>
      </c>
      <c r="CS387" s="17">
        <f t="shared" si="292"/>
        <v>0</v>
      </c>
      <c r="CT387" s="16" t="str">
        <f t="shared" si="293"/>
        <v>Pass</v>
      </c>
      <c r="CU387" s="33" t="b">
        <f>IF(ABS(Survey!$BM387)=0,TRUE,FALSE)</f>
        <v>1</v>
      </c>
      <c r="CV387" s="32" t="b">
        <f>NOT(ISBLANK(Survey!$BN387))</f>
        <v>0</v>
      </c>
      <c r="CW387" t="str">
        <f t="shared" si="294"/>
        <v>Fail</v>
      </c>
      <c r="CX387" s="25">
        <f>Survey!$BA387</f>
        <v>0</v>
      </c>
      <c r="CY387" s="25" cm="1">
        <f t="array" ref="CY387">SUM(SUMIF(Survey!BP387:BW387,{"&gt;0","&lt;0"})*{1,-1})-SUM(SUMIF(Survey!BY387:CF387,{"&gt;0","&lt;0"})*{1,-1})</f>
        <v>0</v>
      </c>
      <c r="CZ387" s="30" t="str">
        <f t="shared" si="295"/>
        <v>No holdings</v>
      </c>
      <c r="DA387">
        <f t="shared" si="296"/>
        <v>0</v>
      </c>
      <c r="DB387" s="16" t="str">
        <f t="shared" si="297"/>
        <v>Fail</v>
      </c>
      <c r="DC387" s="31">
        <f>Survey!$BA387</f>
        <v>0</v>
      </c>
      <c r="DD387" s="31" cm="1">
        <f t="array" ref="DD387">SUM(SUMIF(Survey!CH387:DA387,{"&gt;0","&lt;0"})*{1,-1})-SUM(SUMIF(Survey!DC387:DV387,{"&gt;0","&lt;0"})*{1,-1})</f>
        <v>0</v>
      </c>
      <c r="DE387" s="30" t="str">
        <f t="shared" si="298"/>
        <v>No holdings</v>
      </c>
      <c r="DF387" s="17">
        <f t="shared" si="299"/>
        <v>0</v>
      </c>
      <c r="DG387" s="16" t="str">
        <f t="shared" si="300"/>
        <v>Pass</v>
      </c>
      <c r="DH387" s="33" t="b">
        <f>IF(ABS(Survey!$DA387)=0,TRUE,FALSE)</f>
        <v>1</v>
      </c>
      <c r="DI387" s="32" t="b">
        <f>NOT(ISBLANK(Survey!$DB387))</f>
        <v>0</v>
      </c>
      <c r="DJ387" s="16" t="str">
        <f t="shared" si="301"/>
        <v>Pass</v>
      </c>
      <c r="DK387" s="33" t="b">
        <f>IF(ABS(Survey!$DV387)=0,TRUE,FALSE)</f>
        <v>1</v>
      </c>
      <c r="DL387" s="32" t="b">
        <f>NOT(ISBLANK(Survey!$DW387))</f>
        <v>0</v>
      </c>
      <c r="DM387" t="str">
        <f t="shared" si="302"/>
        <v>Pass</v>
      </c>
      <c r="DN387" s="25" cm="1">
        <f t="array" ref="DN387">SUM(SUMIF(Survey!CW387,{"&gt;0","&lt;0"})*{1,-1})+SUM(SUMIF(Survey!DR387,{"&gt;0","&lt;0"})*{1,-1})</f>
        <v>0</v>
      </c>
      <c r="DO387" s="25">
        <f>SUM(SUMIF(Survey!DY387:EE387,{"&gt;0","&lt;0"})*{1,-1})+SUM(SUMIF(Survey!EG387:EM387,{"&gt;0","&lt;0"})*{1,-1})</f>
        <v>0</v>
      </c>
      <c r="DP387">
        <f t="shared" si="303"/>
        <v>0</v>
      </c>
      <c r="DQ387">
        <f t="shared" si="304"/>
        <v>0</v>
      </c>
      <c r="DR387" s="16" t="str">
        <f t="shared" si="305"/>
        <v>Pass</v>
      </c>
      <c r="DS387" s="33" t="b">
        <f>IF(ABS(Survey!$EE387)=0,TRUE,FALSE)</f>
        <v>1</v>
      </c>
      <c r="DT387" s="32" t="b">
        <f>NOT(ISBLANK(Survey!EF387))</f>
        <v>0</v>
      </c>
      <c r="DU387" s="16" t="str">
        <f t="shared" si="306"/>
        <v>Pass</v>
      </c>
      <c r="DV387" s="33" t="b">
        <f>IF(ABS(Survey!$EM387)=0,TRUE,FALSE)</f>
        <v>1</v>
      </c>
      <c r="DW387" s="32" t="b">
        <f>NOT(ISBLANK(Survey!$EN387))</f>
        <v>0</v>
      </c>
      <c r="DX387" s="16" t="str">
        <f t="shared" si="307"/>
        <v>Fail</v>
      </c>
      <c r="DY387" s="31">
        <f>SUM(SUMIF(Survey!ET387:EV387,{"&gt;0","&lt;0"})*{1,-1})</f>
        <v>0</v>
      </c>
      <c r="DZ387">
        <f t="shared" si="308"/>
        <v>0</v>
      </c>
      <c r="EA387">
        <f t="shared" si="309"/>
        <v>100</v>
      </c>
      <c r="EB387" s="30" t="b">
        <f>IF(OR(Survey!$M387="ETF",Survey!$M387="ETF, alternative mutual fund",Survey!$M387="Closed-end", Survey!$M387="Split share corp"),TRUE,FALSE)</f>
        <v>0</v>
      </c>
      <c r="EC387" s="16" t="str">
        <f t="shared" si="310"/>
        <v>Fail</v>
      </c>
      <c r="ED387" s="31">
        <f>SUM(SUMIF(Survey!EX387:FD387,{"&gt;0","&lt;0"})*{1,-1})</f>
        <v>0</v>
      </c>
      <c r="EE387">
        <f t="shared" si="311"/>
        <v>0</v>
      </c>
      <c r="EF387" s="17">
        <f t="shared" si="312"/>
        <v>100</v>
      </c>
      <c r="EG387" s="16" t="str">
        <f t="shared" si="313"/>
        <v>Fail</v>
      </c>
      <c r="EH387" s="31">
        <f>SUM(SUMIF(Survey!FF387:FL387,{"&gt;0","&lt;0"})*{1,-1})</f>
        <v>0</v>
      </c>
      <c r="EI387">
        <f t="shared" si="314"/>
        <v>0</v>
      </c>
      <c r="EJ387" s="17">
        <f t="shared" si="315"/>
        <v>100</v>
      </c>
    </row>
    <row r="388" spans="1:140">
      <c r="A388">
        <v>388</v>
      </c>
      <c r="B388" t="str">
        <f t="shared" si="316"/>
        <v>Pass</v>
      </c>
      <c r="C388" t="str">
        <f>IF(COUNTBLANK(Survey!B388:FM388)=$C$2, "Pass", "Fail")</f>
        <v>Pass</v>
      </c>
      <c r="D388" s="16" t="str">
        <f t="shared" si="264"/>
        <v>Fail</v>
      </c>
      <c r="E388" t="str">
        <f>IF(OR(ISBLANK(Survey!AL388),COUNTIF(G388:BJ388,"Fail")),"Fail","Pass")</f>
        <v>Fail</v>
      </c>
      <c r="F388" s="265"/>
      <c r="G388" s="16" t="str">
        <f t="shared" si="265"/>
        <v>Fail</v>
      </c>
      <c r="H388" s="139">
        <f>COUNTBLANK(Survey!B388:D388)+COUNTBLANK(Survey!G388)+COUNTBLANK(Survey!I388)+COUNTBLANK(Survey!K388:M388)+COUNTBLANK(Survey!P388:Q388)+COUNTBLANK(Survey!T388:W388)+COUNTBLANK(Survey!Z388:AC388)+COUNTBLANK(Survey!AF388:AG388)+COUNTBLANK(Survey!AK388:AK388)</f>
        <v>21</v>
      </c>
      <c r="I388" t="str">
        <f t="shared" si="266"/>
        <v>Fail</v>
      </c>
      <c r="J388" t="b">
        <f>IF(Survey!E388="No",TRUE,FALSE)</f>
        <v>0</v>
      </c>
      <c r="K388" s="29" cm="1">
        <f t="array" ref="K388">IF(COUNTA(Survey!$E$4:$E$695)=1, 0, SUM(IF(COUNTIF(Survey!$E$4:$E$695, Survey!$E$4:$E$695)=1,1,0)))</f>
        <v>0</v>
      </c>
      <c r="L388" s="29">
        <f>LEN(Survey!E388)</f>
        <v>0</v>
      </c>
      <c r="M388" s="16" t="str">
        <f t="shared" si="267"/>
        <v>Fail</v>
      </c>
      <c r="N388" t="b">
        <f>IF(Survey!F388="No",TRUE,FALSE)</f>
        <v>0</v>
      </c>
      <c r="O388" t="b">
        <f>Survey!F388=Survey!E388</f>
        <v>1</v>
      </c>
      <c r="P388">
        <f>COUNTIF(Survey!$F$4:$F$695,Survey!F388)</f>
        <v>0</v>
      </c>
      <c r="Q388" s="28">
        <f>LEN(Survey!F388)</f>
        <v>0</v>
      </c>
      <c r="R388" s="16" t="str">
        <f t="shared" si="268"/>
        <v>Pass</v>
      </c>
      <c r="S388" s="29">
        <f>MOD((LEN(Survey!H388)+2),11)</f>
        <v>2</v>
      </c>
      <c r="T388">
        <f>COUNTIF(Survey!$H$4:$H$695,Survey!H388)</f>
        <v>0</v>
      </c>
      <c r="U388" s="28" t="str">
        <f>IF(Survey!$L388="Prospectus fund", "Yes", "No")</f>
        <v>No</v>
      </c>
      <c r="V388" s="16" t="str">
        <f t="shared" si="269"/>
        <v>Pass</v>
      </c>
      <c r="W388" s="29">
        <f>MOD((LEN(Survey!J388)+2),11)</f>
        <v>2</v>
      </c>
      <c r="X388">
        <f>COUNTIF(Survey!$J$4:$J$695,Survey!J388)</f>
        <v>0</v>
      </c>
      <c r="Y388" s="30" t="b">
        <f>IF(OR(Survey!$M388="ETF",Survey!$M388="ETF, alternative mutual fund",Survey!$M388="Closed-end", Survey!$M388="Split share corp", Survey!$I388="Yes"),TRUE,FALSE)</f>
        <v>0</v>
      </c>
      <c r="Z388" s="16" t="str">
        <f>IFERROR(IF(AND(OR(AC388=AD388,AD388 = "Either"),NOT(ISBLANK(Survey!K388))),"Pass","Fail"),"Pass")</f>
        <v>Fail</v>
      </c>
      <c r="AA388" s="31" cm="1">
        <f t="array" ref="AA388">SUM(SUMIF(Survey!CH388:DA388,{"&gt;0","&lt;0"})*{1,-1})</f>
        <v>0</v>
      </c>
      <c r="AB388" s="33" cm="1">
        <f t="array" ref="AB388">SUM(SUMIF(Survey!CK388,{"&gt;0","&lt;0"})*{1,-1})+SUM(SUMIF(Survey!CU388,{"&gt;0","&lt;0"})*{1,-1})</f>
        <v>0</v>
      </c>
      <c r="AC388" s="33">
        <f>Survey!K388</f>
        <v>0</v>
      </c>
      <c r="AD388" s="32" t="str">
        <f t="shared" si="270"/>
        <v>Either</v>
      </c>
      <c r="AE388" s="16" t="str">
        <f t="shared" si="271"/>
        <v>Fail</v>
      </c>
      <c r="AF388" s="58" cm="1">
        <f t="array" ref="AF388">SUM(SUMIF(Survey!CH388:DA388,{"&gt;0","&lt;0"})*{1,-1})+SUM(SUMIF(Survey!DC388:DV388,{"&gt;0","&lt;0"})*{1,-1})</f>
        <v>0</v>
      </c>
      <c r="AG388" s="58">
        <f>IFERROR(AF388/(Survey!$BA388),0)</f>
        <v>0</v>
      </c>
      <c r="AH388" s="104" t="b">
        <f>IF(OR(Survey!$M388="Alternative strategy or hedge",Survey!$M388="Private asset",Survey!$L388="Prospectus fund"),TRUE,FALSE)</f>
        <v>0</v>
      </c>
      <c r="AI388" s="104" t="b">
        <f>NOT(ISBLANK(Survey!$M388))</f>
        <v>0</v>
      </c>
      <c r="AJ388" s="16" t="str">
        <f t="shared" si="272"/>
        <v>Fail</v>
      </c>
      <c r="AK388" t="b">
        <f>IF(Survey!W388="No",TRUE,FALSE)</f>
        <v>0</v>
      </c>
      <c r="AL388" s="119">
        <f>MOD((LEN(Survey!W388)+2),22)</f>
        <v>2</v>
      </c>
      <c r="AM388" t="str">
        <f t="shared" si="273"/>
        <v>Pass</v>
      </c>
      <c r="AN388" s="33" t="b">
        <f>NOT(ISNUMBER(SEARCH("Other",Survey!$Q388)))</f>
        <v>1</v>
      </c>
      <c r="AO388" s="32" t="b">
        <f>NOT(ISBLANK(Survey!$R388))</f>
        <v>0</v>
      </c>
      <c r="AP388" s="16" t="str">
        <f t="shared" si="274"/>
        <v>Pass</v>
      </c>
      <c r="AQ388" s="114">
        <f>COUNTBLANK(Survey!$X388)</f>
        <v>1</v>
      </c>
      <c r="AR388" s="58">
        <f>IF(AND(Survey!L388&lt;&gt;"Exempt fund",OR(Survey!$M388="ETF",Survey!$M388="ETF, alternative mutual fund",Survey!$M388="Mutual fund",Survey!$M388="Alternative mutual fund",Survey!$M388="Money market")),1,0)</f>
        <v>0</v>
      </c>
      <c r="AS388" s="16" t="str">
        <f t="shared" si="275"/>
        <v>Pass</v>
      </c>
      <c r="AT388" s="33" t="b">
        <f>NOT(ISNUMBER(SEARCH("Yes",Survey!$AC388)))</f>
        <v>1</v>
      </c>
      <c r="AU388" s="32" t="b">
        <f>IF(COUNTBLANK(Survey!$AD388:$AE388)=0,TRUE, FALSE)</f>
        <v>0</v>
      </c>
      <c r="AV388" s="16" t="str">
        <f t="shared" si="276"/>
        <v>Pass</v>
      </c>
      <c r="AW388" s="33" t="b">
        <f>NOT(ISNUMBER(SEARCH("Yes",Survey!$AF388)))</f>
        <v>1</v>
      </c>
      <c r="AX388" s="32" t="b">
        <f>NOT(ISBLANK(Survey!$AH388))</f>
        <v>0</v>
      </c>
      <c r="AY388" s="16" t="str">
        <f t="shared" si="277"/>
        <v>Pass</v>
      </c>
      <c r="AZ388" s="33" t="b">
        <f>NOT(OR(ISNUMBER(SEARCH("Other",Survey!$AH388)),ISNUMBER(SEARCH("Multiple",Survey!$AH388))))</f>
        <v>1</v>
      </c>
      <c r="BA388" s="32" t="b">
        <f>NOT(ISBLANK(Survey!$AI388))</f>
        <v>0</v>
      </c>
      <c r="BB388" s="16" t="str">
        <f t="shared" si="278"/>
        <v>Fail</v>
      </c>
      <c r="BC388" s="114">
        <f>IF(ABS(Survey!$BA388)&gt;0, 1,0)</f>
        <v>0</v>
      </c>
      <c r="BD388" s="114">
        <f>IF(COUNTBLANK(Survey!$AL388)=0,1,0)</f>
        <v>0</v>
      </c>
      <c r="BE388" s="16" t="str">
        <f t="shared" si="279"/>
        <v>Pass</v>
      </c>
      <c r="BF388" s="114">
        <f>IF(ISBLANK(Survey!$AL388),0,1)</f>
        <v>0</v>
      </c>
      <c r="BG388" s="133">
        <f>COUNTBLANK(Survey!$AM388)</f>
        <v>1</v>
      </c>
      <c r="BH388" s="16" t="str">
        <f t="shared" si="280"/>
        <v>Pass</v>
      </c>
      <c r="BI388" s="114">
        <f>IF(OR(Survey!$AM388="Closed",ISBLANK(Survey!$AM388)),0,1)</f>
        <v>0</v>
      </c>
      <c r="BJ388" s="133">
        <f>IF(ISBLANK(Survey!$AN388),1,0)</f>
        <v>1</v>
      </c>
      <c r="BK388" s="118" t="str">
        <f t="shared" si="281"/>
        <v>Pass</v>
      </c>
      <c r="BL388" s="31" cm="1">
        <f t="array" ref="BL388">SUM(SUMIF(Survey!AO388:AP388,{"&gt;0","&lt;0"})*{1,-1})</f>
        <v>0</v>
      </c>
      <c r="BM388">
        <f t="shared" si="282"/>
        <v>0</v>
      </c>
      <c r="BN388">
        <f t="shared" si="283"/>
        <v>100</v>
      </c>
      <c r="BO388" s="118" t="str">
        <f t="shared" si="284"/>
        <v>Pass</v>
      </c>
      <c r="BP388">
        <f>IF(Survey!AQ388="No",0,1)</f>
        <v>1</v>
      </c>
      <c r="BQ388" s="207">
        <f>MOD((LEN(Survey!AQ388)+2),22)</f>
        <v>2</v>
      </c>
      <c r="BR388">
        <f>IF(Survey!AR388="No",0,1)</f>
        <v>1</v>
      </c>
      <c r="BS388" s="207">
        <f>MOD((LEN(Survey!AR388)+2),22)</f>
        <v>2</v>
      </c>
      <c r="BT388" s="114">
        <f>COUNTBLANK(Survey!$AQ388:$AS388)+COUNTBLANK(Survey!$AU388)</f>
        <v>4</v>
      </c>
      <c r="BU388" s="114">
        <f>IF(Survey!$I388="Yes",1,0)</f>
        <v>0</v>
      </c>
      <c r="BV388" s="114">
        <f>IF(OR(Survey!$M388="Mutual fund",Survey!$M388="Alternative mutual fund",Survey!$M388="Money market"),1,0)</f>
        <v>0</v>
      </c>
      <c r="BW388" s="119">
        <f>IF(OR(Survey!$M388="ETF",Survey!$M388="ETF, alternative mutual fund"),1,0)</f>
        <v>0</v>
      </c>
      <c r="BX388" s="16" t="str">
        <f t="shared" si="285"/>
        <v>Pass</v>
      </c>
      <c r="BY388" s="33">
        <f>IF(ISNUMBER(SEARCH("Other",Survey!$AS388)), 1, 0)</f>
        <v>0</v>
      </c>
      <c r="BZ388" s="58" t="b">
        <f>NOT(ISBLANK(Survey!$AT388))</f>
        <v>0</v>
      </c>
      <c r="CA388" s="16" t="str">
        <f t="shared" si="286"/>
        <v>Pass</v>
      </c>
      <c r="CB388" s="114">
        <f>IF(Survey!$BB388=0, 0,1)</f>
        <v>0</v>
      </c>
      <c r="CC388" s="58">
        <f>Survey!$AV388</f>
        <v>0</v>
      </c>
      <c r="CD388" s="58">
        <f>Survey!$BC388+Survey!$BD388+ABS(Survey!$BE388)-ABS(Survey!$BF388)-ABS(Survey!$BG388)-ABS(Survey!$BL388)</f>
        <v>0</v>
      </c>
      <c r="CE388" s="138">
        <f>Survey!BB388+(ABS(Survey!$BH388)-ABS(Survey!$BI388)+ABS(Survey!$BJ388)-ABS(Survey!$BK388))*0.5</f>
        <v>0</v>
      </c>
      <c r="CF388" s="58">
        <f t="shared" si="287"/>
        <v>0</v>
      </c>
      <c r="CG388" s="58">
        <f>IF(AND($CC388&gt;$CF388-0.2,$CC388&lt;$CF388+0.2,ISBLANK(Survey!$AV388)=FALSE),0,1)</f>
        <v>1</v>
      </c>
      <c r="CH388" s="133">
        <f>IF(ISBLANK(Survey!$AW388),1,0)</f>
        <v>1</v>
      </c>
      <c r="CI388" s="16" t="str">
        <f t="shared" si="288"/>
        <v>Pass</v>
      </c>
      <c r="CJ388" s="114">
        <f>IF(Survey!$BB388=0, 0,1)</f>
        <v>0</v>
      </c>
      <c r="CK388" s="58">
        <f>IF(AND(Survey!$AX388&gt;=0,Survey!$AX388&lt;=0.2,Survey!$AX388&lt;&gt;""),0,1)</f>
        <v>1</v>
      </c>
      <c r="CL388" s="114">
        <f>IF(ISBLANK(Survey!$AY388),1,0)</f>
        <v>1</v>
      </c>
      <c r="CM388" s="16" t="str">
        <f t="shared" si="289"/>
        <v>Fail</v>
      </c>
      <c r="CN388" s="133">
        <f>Survey!$AZ388</f>
        <v>0</v>
      </c>
      <c r="CO388" s="16" t="str">
        <f t="shared" si="290"/>
        <v>Pass</v>
      </c>
      <c r="CP388" s="31">
        <f>Survey!$BA388</f>
        <v>0</v>
      </c>
      <c r="CQ388" s="138">
        <f>Survey!$BB388+Survey!$BC388+Survey!$BD388+ABS(Survey!$BE388)-ABS(Survey!$BF388)-ABS(Survey!$BG388)+ABS(Survey!$BH388)-ABS(Survey!$BI388)+ABS(Survey!$BJ388)-ABS(Survey!$BK388)-ABS(Survey!$BL388)+Survey!$BM388</f>
        <v>0</v>
      </c>
      <c r="CR388" s="30">
        <f t="shared" si="291"/>
        <v>0</v>
      </c>
      <c r="CS388" s="17">
        <f t="shared" si="292"/>
        <v>0</v>
      </c>
      <c r="CT388" s="16" t="str">
        <f t="shared" si="293"/>
        <v>Pass</v>
      </c>
      <c r="CU388" s="33" t="b">
        <f>IF(ABS(Survey!$BM388)=0,TRUE,FALSE)</f>
        <v>1</v>
      </c>
      <c r="CV388" s="32" t="b">
        <f>NOT(ISBLANK(Survey!$BN388))</f>
        <v>0</v>
      </c>
      <c r="CW388" t="str">
        <f t="shared" si="294"/>
        <v>Fail</v>
      </c>
      <c r="CX388" s="25">
        <f>Survey!$BA388</f>
        <v>0</v>
      </c>
      <c r="CY388" s="25" cm="1">
        <f t="array" ref="CY388">SUM(SUMIF(Survey!BP388:BW388,{"&gt;0","&lt;0"})*{1,-1})-SUM(SUMIF(Survey!BY388:CF388,{"&gt;0","&lt;0"})*{1,-1})</f>
        <v>0</v>
      </c>
      <c r="CZ388" s="30" t="str">
        <f t="shared" si="295"/>
        <v>No holdings</v>
      </c>
      <c r="DA388">
        <f t="shared" si="296"/>
        <v>0</v>
      </c>
      <c r="DB388" s="16" t="str">
        <f t="shared" si="297"/>
        <v>Fail</v>
      </c>
      <c r="DC388" s="31">
        <f>Survey!$BA388</f>
        <v>0</v>
      </c>
      <c r="DD388" s="31" cm="1">
        <f t="array" ref="DD388">SUM(SUMIF(Survey!CH388:DA388,{"&gt;0","&lt;0"})*{1,-1})-SUM(SUMIF(Survey!DC388:DV388,{"&gt;0","&lt;0"})*{1,-1})</f>
        <v>0</v>
      </c>
      <c r="DE388" s="30" t="str">
        <f t="shared" si="298"/>
        <v>No holdings</v>
      </c>
      <c r="DF388" s="17">
        <f t="shared" si="299"/>
        <v>0</v>
      </c>
      <c r="DG388" s="16" t="str">
        <f t="shared" si="300"/>
        <v>Pass</v>
      </c>
      <c r="DH388" s="33" t="b">
        <f>IF(ABS(Survey!$DA388)=0,TRUE,FALSE)</f>
        <v>1</v>
      </c>
      <c r="DI388" s="32" t="b">
        <f>NOT(ISBLANK(Survey!$DB388))</f>
        <v>0</v>
      </c>
      <c r="DJ388" s="16" t="str">
        <f t="shared" si="301"/>
        <v>Pass</v>
      </c>
      <c r="DK388" s="33" t="b">
        <f>IF(ABS(Survey!$DV388)=0,TRUE,FALSE)</f>
        <v>1</v>
      </c>
      <c r="DL388" s="32" t="b">
        <f>NOT(ISBLANK(Survey!$DW388))</f>
        <v>0</v>
      </c>
      <c r="DM388" t="str">
        <f t="shared" si="302"/>
        <v>Pass</v>
      </c>
      <c r="DN388" s="25" cm="1">
        <f t="array" ref="DN388">SUM(SUMIF(Survey!CW388,{"&gt;0","&lt;0"})*{1,-1})+SUM(SUMIF(Survey!DR388,{"&gt;0","&lt;0"})*{1,-1})</f>
        <v>0</v>
      </c>
      <c r="DO388" s="25">
        <f>SUM(SUMIF(Survey!DY388:EE388,{"&gt;0","&lt;0"})*{1,-1})+SUM(SUMIF(Survey!EG388:EM388,{"&gt;0","&lt;0"})*{1,-1})</f>
        <v>0</v>
      </c>
      <c r="DP388">
        <f t="shared" si="303"/>
        <v>0</v>
      </c>
      <c r="DQ388">
        <f t="shared" si="304"/>
        <v>0</v>
      </c>
      <c r="DR388" s="16" t="str">
        <f t="shared" si="305"/>
        <v>Pass</v>
      </c>
      <c r="DS388" s="33" t="b">
        <f>IF(ABS(Survey!$EE388)=0,TRUE,FALSE)</f>
        <v>1</v>
      </c>
      <c r="DT388" s="32" t="b">
        <f>NOT(ISBLANK(Survey!EF388))</f>
        <v>0</v>
      </c>
      <c r="DU388" s="16" t="str">
        <f t="shared" si="306"/>
        <v>Pass</v>
      </c>
      <c r="DV388" s="33" t="b">
        <f>IF(ABS(Survey!$EM388)=0,TRUE,FALSE)</f>
        <v>1</v>
      </c>
      <c r="DW388" s="32" t="b">
        <f>NOT(ISBLANK(Survey!$EN388))</f>
        <v>0</v>
      </c>
      <c r="DX388" s="16" t="str">
        <f t="shared" si="307"/>
        <v>Fail</v>
      </c>
      <c r="DY388" s="31">
        <f>SUM(SUMIF(Survey!ET388:EV388,{"&gt;0","&lt;0"})*{1,-1})</f>
        <v>0</v>
      </c>
      <c r="DZ388">
        <f t="shared" si="308"/>
        <v>0</v>
      </c>
      <c r="EA388">
        <f t="shared" si="309"/>
        <v>100</v>
      </c>
      <c r="EB388" s="30" t="b">
        <f>IF(OR(Survey!$M388="ETF",Survey!$M388="ETF, alternative mutual fund",Survey!$M388="Closed-end", Survey!$M388="Split share corp"),TRUE,FALSE)</f>
        <v>0</v>
      </c>
      <c r="EC388" s="16" t="str">
        <f t="shared" si="310"/>
        <v>Fail</v>
      </c>
      <c r="ED388" s="31">
        <f>SUM(SUMIF(Survey!EX388:FD388,{"&gt;0","&lt;0"})*{1,-1})</f>
        <v>0</v>
      </c>
      <c r="EE388">
        <f t="shared" si="311"/>
        <v>0</v>
      </c>
      <c r="EF388" s="17">
        <f t="shared" si="312"/>
        <v>100</v>
      </c>
      <c r="EG388" s="16" t="str">
        <f t="shared" si="313"/>
        <v>Fail</v>
      </c>
      <c r="EH388" s="31">
        <f>SUM(SUMIF(Survey!FF388:FL388,{"&gt;0","&lt;0"})*{1,-1})</f>
        <v>0</v>
      </c>
      <c r="EI388">
        <f t="shared" si="314"/>
        <v>0</v>
      </c>
      <c r="EJ388" s="17">
        <f t="shared" si="315"/>
        <v>100</v>
      </c>
    </row>
    <row r="389" spans="1:140">
      <c r="A389">
        <v>389</v>
      </c>
      <c r="B389" t="str">
        <f t="shared" si="316"/>
        <v>Pass</v>
      </c>
      <c r="C389" t="str">
        <f>IF(COUNTBLANK(Survey!B389:FM389)=$C$2, "Pass", "Fail")</f>
        <v>Pass</v>
      </c>
      <c r="D389" s="16" t="str">
        <f t="shared" ref="D389:D452" si="317">IF(COUNTIF(G389:EJ389,"Fail"),"Fail","Pass")</f>
        <v>Fail</v>
      </c>
      <c r="E389" t="str">
        <f>IF(OR(ISBLANK(Survey!AL389),COUNTIF(G389:BJ389,"Fail")),"Fail","Pass")</f>
        <v>Fail</v>
      </c>
      <c r="F389" s="265"/>
      <c r="G389" s="16" t="str">
        <f t="shared" ref="G389:G452" si="318">IF(H389=0,"Pass","Fail")</f>
        <v>Fail</v>
      </c>
      <c r="H389" s="139">
        <f>COUNTBLANK(Survey!B389:D389)+COUNTBLANK(Survey!G389)+COUNTBLANK(Survey!I389)+COUNTBLANK(Survey!K389:M389)+COUNTBLANK(Survey!P389:Q389)+COUNTBLANK(Survey!T389:W389)+COUNTBLANK(Survey!Z389:AC389)+COUNTBLANK(Survey!AF389:AG389)+COUNTBLANK(Survey!AK389:AK389)</f>
        <v>21</v>
      </c>
      <c r="I389" t="str">
        <f t="shared" ref="I389:I452" si="319">IF(AND(OR(L389=20, J389=TRUE),K389&lt;1),"Pass","Fail")</f>
        <v>Fail</v>
      </c>
      <c r="J389" t="b">
        <f>IF(Survey!E389="No",TRUE,FALSE)</f>
        <v>0</v>
      </c>
      <c r="K389" s="29" cm="1">
        <f t="array" ref="K389">IF(COUNTA(Survey!$E$4:$E$695)=1, 0, SUM(IF(COUNTIF(Survey!$E$4:$E$695, Survey!$E$4:$E$695)=1,1,0)))</f>
        <v>0</v>
      </c>
      <c r="L389" s="29">
        <f>LEN(Survey!E389)</f>
        <v>0</v>
      </c>
      <c r="M389" s="16" t="str">
        <f t="shared" ref="M389:M452" si="320">IF(OR(AND(Q389=20,O389=FALSE,P389&lt;2), N389=TRUE),"Pass","Fail")</f>
        <v>Fail</v>
      </c>
      <c r="N389" t="b">
        <f>IF(Survey!F389="No",TRUE,FALSE)</f>
        <v>0</v>
      </c>
      <c r="O389" t="b">
        <f>Survey!F389=Survey!E389</f>
        <v>1</v>
      </c>
      <c r="P389">
        <f>COUNTIF(Survey!$F$4:$F$695,Survey!F389)</f>
        <v>0</v>
      </c>
      <c r="Q389" s="28">
        <f>LEN(Survey!F389)</f>
        <v>0</v>
      </c>
      <c r="R389" s="16" t="str">
        <f t="shared" ref="R389:R452" si="321">IF(OR(AND(S389=0,T389&lt;2), U389="No"),"Pass","Fail")</f>
        <v>Pass</v>
      </c>
      <c r="S389" s="29">
        <f>MOD((LEN(Survey!H389)+2),11)</f>
        <v>2</v>
      </c>
      <c r="T389">
        <f>COUNTIF(Survey!$H$4:$H$695,Survey!H389)</f>
        <v>0</v>
      </c>
      <c r="U389" s="28" t="str">
        <f>IF(Survey!$L389="Prospectus fund", "Yes", "No")</f>
        <v>No</v>
      </c>
      <c r="V389" s="16" t="str">
        <f t="shared" ref="V389:V452" si="322">IFERROR(IF(OR(AND(W389=0,X389&lt;2), Y389=FALSE),"Pass","Fail"),"Pass")</f>
        <v>Pass</v>
      </c>
      <c r="W389" s="29">
        <f>MOD((LEN(Survey!J389)+2),11)</f>
        <v>2</v>
      </c>
      <c r="X389">
        <f>COUNTIF(Survey!$J$4:$J$695,Survey!J389)</f>
        <v>0</v>
      </c>
      <c r="Y389" s="30" t="b">
        <f>IF(OR(Survey!$M389="ETF",Survey!$M389="ETF, alternative mutual fund",Survey!$M389="Closed-end", Survey!$M389="Split share corp", Survey!$I389="Yes"),TRUE,FALSE)</f>
        <v>0</v>
      </c>
      <c r="Z389" s="16" t="str">
        <f>IFERROR(IF(AND(OR(AC389=AD389,AD389 = "Either"),NOT(ISBLANK(Survey!K389))),"Pass","Fail"),"Pass")</f>
        <v>Fail</v>
      </c>
      <c r="AA389" s="31" cm="1">
        <f t="array" ref="AA389">SUM(SUMIF(Survey!CH389:DA389,{"&gt;0","&lt;0"})*{1,-1})</f>
        <v>0</v>
      </c>
      <c r="AB389" s="33" cm="1">
        <f t="array" ref="AB389">SUM(SUMIF(Survey!CK389,{"&gt;0","&lt;0"})*{1,-1})+SUM(SUMIF(Survey!CU389,{"&gt;0","&lt;0"})*{1,-1})</f>
        <v>0</v>
      </c>
      <c r="AC389" s="33">
        <f>Survey!K389</f>
        <v>0</v>
      </c>
      <c r="AD389" s="32" t="str">
        <f t="shared" ref="AD389:AD452" si="323">IFERROR(IF(AB389/AA389 &gt; 0.65, "Fund of funds", IF(AB389/AA389 &lt; 0.35,"Stand-alone","Either")),"Either")</f>
        <v>Either</v>
      </c>
      <c r="AE389" s="16" t="str">
        <f t="shared" ref="AE389:AE452" si="324">IF(AND(AI389=TRUE,OR(AG389&lt;=2, AH389=TRUE)),"Pass","Fail")</f>
        <v>Fail</v>
      </c>
      <c r="AF389" s="58" cm="1">
        <f t="array" ref="AF389">SUM(SUMIF(Survey!CH389:DA389,{"&gt;0","&lt;0"})*{1,-1})+SUM(SUMIF(Survey!DC389:DV389,{"&gt;0","&lt;0"})*{1,-1})</f>
        <v>0</v>
      </c>
      <c r="AG389" s="58">
        <f>IFERROR(AF389/(Survey!$BA389),0)</f>
        <v>0</v>
      </c>
      <c r="AH389" s="104" t="b">
        <f>IF(OR(Survey!$M389="Alternative strategy or hedge",Survey!$M389="Private asset",Survey!$L389="Prospectus fund"),TRUE,FALSE)</f>
        <v>0</v>
      </c>
      <c r="AI389" s="104" t="b">
        <f>NOT(ISBLANK(Survey!$M389))</f>
        <v>0</v>
      </c>
      <c r="AJ389" s="16" t="str">
        <f t="shared" ref="AJ389:AJ452" si="325">IF(OR(AL389=0, AK389=TRUE),"Pass","Fail")</f>
        <v>Fail</v>
      </c>
      <c r="AK389" t="b">
        <f>IF(Survey!W389="No",TRUE,FALSE)</f>
        <v>0</v>
      </c>
      <c r="AL389" s="119">
        <f>MOD((LEN(Survey!W389)+2),22)</f>
        <v>2</v>
      </c>
      <c r="AM389" t="str">
        <f t="shared" ref="AM389:AM452" si="326">IF(OR(AN389=TRUE, AO389=TRUE),"Pass","Fail")</f>
        <v>Pass</v>
      </c>
      <c r="AN389" s="33" t="b">
        <f>NOT(ISNUMBER(SEARCH("Other",Survey!$Q389)))</f>
        <v>1</v>
      </c>
      <c r="AO389" s="32" t="b">
        <f>NOT(ISBLANK(Survey!$R389))</f>
        <v>0</v>
      </c>
      <c r="AP389" s="16" t="str">
        <f t="shared" ref="AP389:AP452" si="327">IF(OR(AQ389=0, AR389=0),"Pass","Fail")</f>
        <v>Pass</v>
      </c>
      <c r="AQ389" s="114">
        <f>COUNTBLANK(Survey!$X389)</f>
        <v>1</v>
      </c>
      <c r="AR389" s="58">
        <f>IF(AND(Survey!L389&lt;&gt;"Exempt fund",OR(Survey!$M389="ETF",Survey!$M389="ETF, alternative mutual fund",Survey!$M389="Mutual fund",Survey!$M389="Alternative mutual fund",Survey!$M389="Money market")),1,0)</f>
        <v>0</v>
      </c>
      <c r="AS389" s="16" t="str">
        <f t="shared" ref="AS389:AS452" si="328">IF(OR(AT389=TRUE, AU389=TRUE),"Pass","Fail")</f>
        <v>Pass</v>
      </c>
      <c r="AT389" s="33" t="b">
        <f>NOT(ISNUMBER(SEARCH("Yes",Survey!$AC389)))</f>
        <v>1</v>
      </c>
      <c r="AU389" s="32" t="b">
        <f>IF(COUNTBLANK(Survey!$AD389:$AE389)=0,TRUE, FALSE)</f>
        <v>0</v>
      </c>
      <c r="AV389" s="16" t="str">
        <f t="shared" ref="AV389:AV452" si="329">IF(OR(AW389=TRUE, AX389=TRUE),"Pass","Fail")</f>
        <v>Pass</v>
      </c>
      <c r="AW389" s="33" t="b">
        <f>NOT(ISNUMBER(SEARCH("Yes",Survey!$AF389)))</f>
        <v>1</v>
      </c>
      <c r="AX389" s="32" t="b">
        <f>NOT(ISBLANK(Survey!$AH389))</f>
        <v>0</v>
      </c>
      <c r="AY389" s="16" t="str">
        <f t="shared" ref="AY389:AY452" si="330">IF(OR(AZ389=TRUE, BA389=TRUE),"Pass","Fail")</f>
        <v>Pass</v>
      </c>
      <c r="AZ389" s="33" t="b">
        <f>NOT(OR(ISNUMBER(SEARCH("Other",Survey!$AH389)),ISNUMBER(SEARCH("Multiple",Survey!$AH389))))</f>
        <v>1</v>
      </c>
      <c r="BA389" s="32" t="b">
        <f>NOT(ISBLANK(Survey!$AI389))</f>
        <v>0</v>
      </c>
      <c r="BB389" s="16" t="str">
        <f t="shared" ref="BB389:BB452" si="331">IF(OR(AND(BC389=1, BD389=0), AND(BC389=0, BD389=1)),"Pass","Fail")</f>
        <v>Fail</v>
      </c>
      <c r="BC389" s="114">
        <f>IF(ABS(Survey!$BA389)&gt;0, 1,0)</f>
        <v>0</v>
      </c>
      <c r="BD389" s="114">
        <f>IF(COUNTBLANK(Survey!$AL389)=0,1,0)</f>
        <v>0</v>
      </c>
      <c r="BE389" s="16" t="str">
        <f t="shared" ref="BE389:BE452" si="332">IF(OR(BF389=0, BG389=0),"Pass","Fail")</f>
        <v>Pass</v>
      </c>
      <c r="BF389" s="114">
        <f>IF(ISBLANK(Survey!$AL389),0,1)</f>
        <v>0</v>
      </c>
      <c r="BG389" s="133">
        <f>COUNTBLANK(Survey!$AM389)</f>
        <v>1</v>
      </c>
      <c r="BH389" s="16" t="str">
        <f t="shared" ref="BH389:BH452" si="333">IF(OR(BI389=0, BJ389=0),"Pass","Fail")</f>
        <v>Pass</v>
      </c>
      <c r="BI389" s="114">
        <f>IF(OR(Survey!$AM389="Closed",ISBLANK(Survey!$AM389)),0,1)</f>
        <v>0</v>
      </c>
      <c r="BJ389" s="133">
        <f>IF(ISBLANK(Survey!$AN389),1,0)</f>
        <v>1</v>
      </c>
      <c r="BK389" s="118" t="str">
        <f t="shared" ref="BK389:BK452" si="334">IF(OR(IF(OR($BU389+$BV389 = 2, $BW389=1), FALSE, TRUE), OR(AND(BL389&gt;=0.99,BL389&lt;=1.01),AND(BL389&gt;=99,BL389&lt;=101))),"Pass","Fail")</f>
        <v>Pass</v>
      </c>
      <c r="BL389" s="31" cm="1">
        <f t="array" ref="BL389">SUM(SUMIF(Survey!AO389:AP389,{"&gt;0","&lt;0"})*{1,-1})</f>
        <v>0</v>
      </c>
      <c r="BM389">
        <f t="shared" ref="BM389:BM452" si="335">IF(BL389=0,0,100/BL389)</f>
        <v>0</v>
      </c>
      <c r="BN389">
        <f t="shared" ref="BN389:BN452" si="336">100-BL389</f>
        <v>100</v>
      </c>
      <c r="BO389" s="118" t="str">
        <f t="shared" ref="BO389:BO452" si="337">IF(OR(IF(OR($BU389+$BV389 = 2, $BW389=1), FALSE, TRUE), AND(OR($BQ389 = 0,$BP389=0),OR($BR389 = 0,$BS389=0),BT389=0)),"Pass","Fail")</f>
        <v>Pass</v>
      </c>
      <c r="BP389">
        <f>IF(Survey!AQ389="No",0,1)</f>
        <v>1</v>
      </c>
      <c r="BQ389" s="207">
        <f>MOD((LEN(Survey!AQ389)+2),22)</f>
        <v>2</v>
      </c>
      <c r="BR389">
        <f>IF(Survey!AR389="No",0,1)</f>
        <v>1</v>
      </c>
      <c r="BS389" s="207">
        <f>MOD((LEN(Survey!AR389)+2),22)</f>
        <v>2</v>
      </c>
      <c r="BT389" s="114">
        <f>COUNTBLANK(Survey!$AQ389:$AS389)+COUNTBLANK(Survey!$AU389)</f>
        <v>4</v>
      </c>
      <c r="BU389" s="114">
        <f>IF(Survey!$I389="Yes",1,0)</f>
        <v>0</v>
      </c>
      <c r="BV389" s="114">
        <f>IF(OR(Survey!$M389="Mutual fund",Survey!$M389="Alternative mutual fund",Survey!$M389="Money market"),1,0)</f>
        <v>0</v>
      </c>
      <c r="BW389" s="119">
        <f>IF(OR(Survey!$M389="ETF",Survey!$M389="ETF, alternative mutual fund"),1,0)</f>
        <v>0</v>
      </c>
      <c r="BX389" s="16" t="str">
        <f t="shared" ref="BX389:BX452" si="338">IF(OR(BY389=0, BZ389=TRUE),"Pass","Fail")</f>
        <v>Pass</v>
      </c>
      <c r="BY389" s="33">
        <f>IF(ISNUMBER(SEARCH("Other",Survey!$AS389)), 1, 0)</f>
        <v>0</v>
      </c>
      <c r="BZ389" s="58" t="b">
        <f>NOT(ISBLANK(Survey!$AT389))</f>
        <v>0</v>
      </c>
      <c r="CA389" s="16" t="str">
        <f t="shared" ref="CA389:CA452" si="339">IF(OR(CB389=0, CG389=0, CH389=0),"Pass","Fail")</f>
        <v>Pass</v>
      </c>
      <c r="CB389" s="114">
        <f>IF(Survey!$BB389=0, 0,1)</f>
        <v>0</v>
      </c>
      <c r="CC389" s="58">
        <f>Survey!$AV389</f>
        <v>0</v>
      </c>
      <c r="CD389" s="58">
        <f>Survey!$BC389+Survey!$BD389+ABS(Survey!$BE389)-ABS(Survey!$BF389)-ABS(Survey!$BG389)-ABS(Survey!$BL389)</f>
        <v>0</v>
      </c>
      <c r="CE389" s="138">
        <f>Survey!BB389+(ABS(Survey!$BH389)-ABS(Survey!$BI389)+ABS(Survey!$BJ389)-ABS(Survey!$BK389))*0.5</f>
        <v>0</v>
      </c>
      <c r="CF389" s="58">
        <f t="shared" ref="CF389:CF452" si="340">IFERROR(CD389/(CE389),0)</f>
        <v>0</v>
      </c>
      <c r="CG389" s="58">
        <f>IF(AND($CC389&gt;$CF389-0.2,$CC389&lt;$CF389+0.2,ISBLANK(Survey!$AV389)=FALSE),0,1)</f>
        <v>1</v>
      </c>
      <c r="CH389" s="133">
        <f>IF(ISBLANK(Survey!$AW389),1,0)</f>
        <v>1</v>
      </c>
      <c r="CI389" s="16" t="str">
        <f t="shared" ref="CI389:CI452" si="341">IF(OR($CJ389=0, $CK389=0,$CL389=0),"Pass","Fail")</f>
        <v>Pass</v>
      </c>
      <c r="CJ389" s="114">
        <f>IF(Survey!$BB389=0, 0,1)</f>
        <v>0</v>
      </c>
      <c r="CK389" s="58">
        <f>IF(AND(Survey!$AX389&gt;=0,Survey!$AX389&lt;=0.2,Survey!$AX389&lt;&gt;""),0,1)</f>
        <v>1</v>
      </c>
      <c r="CL389" s="114">
        <f>IF(ISBLANK(Survey!$AY389),1,0)</f>
        <v>1</v>
      </c>
      <c r="CM389" s="16" t="str">
        <f t="shared" ref="CM389:CM452" si="342">IF(OR(CN389="CAD",CN389="USD"),"Pass","Fail")</f>
        <v>Fail</v>
      </c>
      <c r="CN389" s="133">
        <f>Survey!$AZ389</f>
        <v>0</v>
      </c>
      <c r="CO389" s="16" t="str">
        <f t="shared" ref="CO389:CO452" si="343">IF(OR(CS389=0,AND(CR389&gt;=0.99,CR389&lt;=1.01)),"Pass","Fail")</f>
        <v>Pass</v>
      </c>
      <c r="CP389" s="31">
        <f>Survey!$BA389</f>
        <v>0</v>
      </c>
      <c r="CQ389" s="138">
        <f>Survey!$BB389+Survey!$BC389+Survey!$BD389+ABS(Survey!$BE389)-ABS(Survey!$BF389)-ABS(Survey!$BG389)+ABS(Survey!$BH389)-ABS(Survey!$BI389)+ABS(Survey!$BJ389)-ABS(Survey!$BK389)-ABS(Survey!$BL389)+Survey!$BM389</f>
        <v>0</v>
      </c>
      <c r="CR389" s="30">
        <f t="shared" ref="CR389:CR452" si="344">IFERROR(CP389/CQ389,0)</f>
        <v>0</v>
      </c>
      <c r="CS389" s="17">
        <f t="shared" ref="CS389:CS452" si="345">CP389-CQ389</f>
        <v>0</v>
      </c>
      <c r="CT389" s="16" t="str">
        <f t="shared" ref="CT389:CT452" si="346">IF(OR(CU389=TRUE, CV389=TRUE),"Pass","Fail")</f>
        <v>Pass</v>
      </c>
      <c r="CU389" s="33" t="b">
        <f>IF(ABS(Survey!$BM389)=0,TRUE,FALSE)</f>
        <v>1</v>
      </c>
      <c r="CV389" s="32" t="b">
        <f>NOT(ISBLANK(Survey!$BN389))</f>
        <v>0</v>
      </c>
      <c r="CW389" t="str">
        <f t="shared" ref="CW389:CW452" si="347">IF(AND(CZ389&gt;=0.99,CZ389&lt;=1.01),"Pass","Fail")</f>
        <v>Fail</v>
      </c>
      <c r="CX389" s="25">
        <f>Survey!$BA389</f>
        <v>0</v>
      </c>
      <c r="CY389" s="25" cm="1">
        <f t="array" ref="CY389">SUM(SUMIF(Survey!BP389:BW389,{"&gt;0","&lt;0"})*{1,-1})-SUM(SUMIF(Survey!BY389:CF389,{"&gt;0","&lt;0"})*{1,-1})</f>
        <v>0</v>
      </c>
      <c r="CZ389" s="30" t="str">
        <f t="shared" ref="CZ389:CZ452" si="348">IF(CY389=0,"No holdings",CX389/CY389)</f>
        <v>No holdings</v>
      </c>
      <c r="DA389">
        <f t="shared" ref="DA389:DA452" si="349">CX389-CY389</f>
        <v>0</v>
      </c>
      <c r="DB389" s="16" t="str">
        <f t="shared" ref="DB389:DB452" si="350">IF(AND(DE389&gt;=0.99,DE389&lt;=1.01),"Pass","Fail")</f>
        <v>Fail</v>
      </c>
      <c r="DC389" s="31">
        <f>Survey!$BA389</f>
        <v>0</v>
      </c>
      <c r="DD389" s="31" cm="1">
        <f t="array" ref="DD389">SUM(SUMIF(Survey!CH389:DA389,{"&gt;0","&lt;0"})*{1,-1})-SUM(SUMIF(Survey!DC389:DV389,{"&gt;0","&lt;0"})*{1,-1})</f>
        <v>0</v>
      </c>
      <c r="DE389" s="30" t="str">
        <f t="shared" ref="DE389:DE452" si="351">IF(DD389=0,"No holdings",DC389/DD389)</f>
        <v>No holdings</v>
      </c>
      <c r="DF389" s="17">
        <f t="shared" ref="DF389:DF452" si="352">DC389-DD389</f>
        <v>0</v>
      </c>
      <c r="DG389" s="16" t="str">
        <f t="shared" ref="DG389:DG452" si="353">IF(OR(DH389=TRUE, DI389=TRUE),"Pass","Fail")</f>
        <v>Pass</v>
      </c>
      <c r="DH389" s="33" t="b">
        <f>IF(ABS(Survey!$DA389)=0,TRUE,FALSE)</f>
        <v>1</v>
      </c>
      <c r="DI389" s="32" t="b">
        <f>NOT(ISBLANK(Survey!$DB389))</f>
        <v>0</v>
      </c>
      <c r="DJ389" s="16" t="str">
        <f t="shared" ref="DJ389:DJ452" si="354">IF(OR(DK389=TRUE, DL389=TRUE),"Pass","Fail")</f>
        <v>Pass</v>
      </c>
      <c r="DK389" s="33" t="b">
        <f>IF(ABS(Survey!$DV389)=0,TRUE,FALSE)</f>
        <v>1</v>
      </c>
      <c r="DL389" s="32" t="b">
        <f>NOT(ISBLANK(Survey!$DW389))</f>
        <v>0</v>
      </c>
      <c r="DM389" t="str">
        <f t="shared" ref="DM389:DM452" si="355">IF(DP389&lt;1,"Pass","Fail")</f>
        <v>Pass</v>
      </c>
      <c r="DN389" s="25" cm="1">
        <f t="array" ref="DN389">SUM(SUMIF(Survey!CW389,{"&gt;0","&lt;0"})*{1,-1})+SUM(SUMIF(Survey!DR389,{"&gt;0","&lt;0"})*{1,-1})</f>
        <v>0</v>
      </c>
      <c r="DO389" s="25">
        <f>SUM(SUMIF(Survey!DY389:EE389,{"&gt;0","&lt;0"})*{1,-1})+SUM(SUMIF(Survey!EG389:EM389,{"&gt;0","&lt;0"})*{1,-1})</f>
        <v>0</v>
      </c>
      <c r="DP389">
        <f t="shared" ref="DP389:DP452" si="356">IFERROR(IF(AND(DO389=0,DN389&gt;0),"No Gross Notional",DN389/DO389),0)</f>
        <v>0</v>
      </c>
      <c r="DQ389">
        <f t="shared" ref="DQ389:DQ452" si="357">IF(DN389-DO389 &lt; 0, 0, DN389-DO389)</f>
        <v>0</v>
      </c>
      <c r="DR389" s="16" t="str">
        <f t="shared" ref="DR389:DR452" si="358">IF(OR(DS389=TRUE, DT389=TRUE),"Pass","Fail")</f>
        <v>Pass</v>
      </c>
      <c r="DS389" s="33" t="b">
        <f>IF(ABS(Survey!$EE389)=0,TRUE,FALSE)</f>
        <v>1</v>
      </c>
      <c r="DT389" s="32" t="b">
        <f>NOT(ISBLANK(Survey!EF389))</f>
        <v>0</v>
      </c>
      <c r="DU389" s="16" t="str">
        <f t="shared" ref="DU389:DU452" si="359">IF(OR(DV389=TRUE, DW389=TRUE),"Pass","Fail")</f>
        <v>Pass</v>
      </c>
      <c r="DV389" s="33" t="b">
        <f>IF(ABS(Survey!$EM389)=0,TRUE,FALSE)</f>
        <v>1</v>
      </c>
      <c r="DW389" s="32" t="b">
        <f>NOT(ISBLANK(Survey!$EN389))</f>
        <v>0</v>
      </c>
      <c r="DX389" s="16" t="str">
        <f t="shared" ref="DX389:DX452" si="360">IF(EB389=TRUE,"Pass",IF(OR(AND(DY389&gt;=0.99,DY389&lt;=1.01),AND(DY389&gt;=99,DY389&lt;=101)),"Pass","Fail"))</f>
        <v>Fail</v>
      </c>
      <c r="DY389" s="31">
        <f>SUM(SUMIF(Survey!ET389:EV389,{"&gt;0","&lt;0"})*{1,-1})</f>
        <v>0</v>
      </c>
      <c r="DZ389">
        <f t="shared" ref="DZ389:DZ452" si="361">IF(DY389=0,0,100/DY389)</f>
        <v>0</v>
      </c>
      <c r="EA389">
        <f t="shared" ref="EA389:EA452" si="362">100-DY389</f>
        <v>100</v>
      </c>
      <c r="EB389" s="30" t="b">
        <f>IF(OR(Survey!$M389="ETF",Survey!$M389="ETF, alternative mutual fund",Survey!$M389="Closed-end", Survey!$M389="Split share corp"),TRUE,FALSE)</f>
        <v>0</v>
      </c>
      <c r="EC389" s="16" t="str">
        <f t="shared" ref="EC389:EC452" si="363">IF(OR(AND(ED389&gt;=0.99,ED389&lt;=1.01),AND(ED389&gt;=99,ED389&lt;=101)),"Pass","Fail")</f>
        <v>Fail</v>
      </c>
      <c r="ED389" s="31">
        <f>SUM(SUMIF(Survey!EX389:FD389,{"&gt;0","&lt;0"})*{1,-1})</f>
        <v>0</v>
      </c>
      <c r="EE389">
        <f t="shared" ref="EE389:EE452" si="364">IF(ED389=0,0,100/ED389)</f>
        <v>0</v>
      </c>
      <c r="EF389" s="17">
        <f t="shared" ref="EF389:EF452" si="365">100-ED389</f>
        <v>100</v>
      </c>
      <c r="EG389" s="16" t="str">
        <f t="shared" ref="EG389:EG452" si="366">IF(OR(AND(EH389&gt;=0.99,EH389&lt;=1.01),AND(EH389&gt;=99,EH389&lt;=101)),"Pass","Fail")</f>
        <v>Fail</v>
      </c>
      <c r="EH389" s="31">
        <f>SUM(SUMIF(Survey!FF389:FL389,{"&gt;0","&lt;0"})*{1,-1})</f>
        <v>0</v>
      </c>
      <c r="EI389">
        <f t="shared" ref="EI389:EI452" si="367">IF(EH389=0,0,100/EH389)</f>
        <v>0</v>
      </c>
      <c r="EJ389" s="17">
        <f t="shared" ref="EJ389:EJ452" si="368">100-EH389</f>
        <v>100</v>
      </c>
    </row>
    <row r="390" spans="1:140">
      <c r="A390">
        <v>390</v>
      </c>
      <c r="B390" t="str">
        <f t="shared" si="316"/>
        <v>Pass</v>
      </c>
      <c r="C390" t="str">
        <f>IF(COUNTBLANK(Survey!B390:FM390)=$C$2, "Pass", "Fail")</f>
        <v>Pass</v>
      </c>
      <c r="D390" s="16" t="str">
        <f t="shared" si="317"/>
        <v>Fail</v>
      </c>
      <c r="E390" t="str">
        <f>IF(OR(ISBLANK(Survey!AL390),COUNTIF(G390:BJ390,"Fail")),"Fail","Pass")</f>
        <v>Fail</v>
      </c>
      <c r="F390" s="265"/>
      <c r="G390" s="16" t="str">
        <f t="shared" si="318"/>
        <v>Fail</v>
      </c>
      <c r="H390" s="139">
        <f>COUNTBLANK(Survey!B390:D390)+COUNTBLANK(Survey!G390)+COUNTBLANK(Survey!I390)+COUNTBLANK(Survey!K390:M390)+COUNTBLANK(Survey!P390:Q390)+COUNTBLANK(Survey!T390:W390)+COUNTBLANK(Survey!Z390:AC390)+COUNTBLANK(Survey!AF390:AG390)+COUNTBLANK(Survey!AK390:AK390)</f>
        <v>21</v>
      </c>
      <c r="I390" t="str">
        <f t="shared" si="319"/>
        <v>Fail</v>
      </c>
      <c r="J390" t="b">
        <f>IF(Survey!E390="No",TRUE,FALSE)</f>
        <v>0</v>
      </c>
      <c r="K390" s="29" cm="1">
        <f t="array" ref="K390">IF(COUNTA(Survey!$E$4:$E$695)=1, 0, SUM(IF(COUNTIF(Survey!$E$4:$E$695, Survey!$E$4:$E$695)=1,1,0)))</f>
        <v>0</v>
      </c>
      <c r="L390" s="29">
        <f>LEN(Survey!E390)</f>
        <v>0</v>
      </c>
      <c r="M390" s="16" t="str">
        <f t="shared" si="320"/>
        <v>Fail</v>
      </c>
      <c r="N390" t="b">
        <f>IF(Survey!F390="No",TRUE,FALSE)</f>
        <v>0</v>
      </c>
      <c r="O390" t="b">
        <f>Survey!F390=Survey!E390</f>
        <v>1</v>
      </c>
      <c r="P390">
        <f>COUNTIF(Survey!$F$4:$F$695,Survey!F390)</f>
        <v>0</v>
      </c>
      <c r="Q390" s="28">
        <f>LEN(Survey!F390)</f>
        <v>0</v>
      </c>
      <c r="R390" s="16" t="str">
        <f t="shared" si="321"/>
        <v>Pass</v>
      </c>
      <c r="S390" s="29">
        <f>MOD((LEN(Survey!H390)+2),11)</f>
        <v>2</v>
      </c>
      <c r="T390">
        <f>COUNTIF(Survey!$H$4:$H$695,Survey!H390)</f>
        <v>0</v>
      </c>
      <c r="U390" s="28" t="str">
        <f>IF(Survey!$L390="Prospectus fund", "Yes", "No")</f>
        <v>No</v>
      </c>
      <c r="V390" s="16" t="str">
        <f t="shared" si="322"/>
        <v>Pass</v>
      </c>
      <c r="W390" s="29">
        <f>MOD((LEN(Survey!J390)+2),11)</f>
        <v>2</v>
      </c>
      <c r="X390">
        <f>COUNTIF(Survey!$J$4:$J$695,Survey!J390)</f>
        <v>0</v>
      </c>
      <c r="Y390" s="30" t="b">
        <f>IF(OR(Survey!$M390="ETF",Survey!$M390="ETF, alternative mutual fund",Survey!$M390="Closed-end", Survey!$M390="Split share corp", Survey!$I390="Yes"),TRUE,FALSE)</f>
        <v>0</v>
      </c>
      <c r="Z390" s="16" t="str">
        <f>IFERROR(IF(AND(OR(AC390=AD390,AD390 = "Either"),NOT(ISBLANK(Survey!K390))),"Pass","Fail"),"Pass")</f>
        <v>Fail</v>
      </c>
      <c r="AA390" s="31" cm="1">
        <f t="array" ref="AA390">SUM(SUMIF(Survey!CH390:DA390,{"&gt;0","&lt;0"})*{1,-1})</f>
        <v>0</v>
      </c>
      <c r="AB390" s="33" cm="1">
        <f t="array" ref="AB390">SUM(SUMIF(Survey!CK390,{"&gt;0","&lt;0"})*{1,-1})+SUM(SUMIF(Survey!CU390,{"&gt;0","&lt;0"})*{1,-1})</f>
        <v>0</v>
      </c>
      <c r="AC390" s="33">
        <f>Survey!K390</f>
        <v>0</v>
      </c>
      <c r="AD390" s="32" t="str">
        <f t="shared" si="323"/>
        <v>Either</v>
      </c>
      <c r="AE390" s="16" t="str">
        <f t="shared" si="324"/>
        <v>Fail</v>
      </c>
      <c r="AF390" s="58" cm="1">
        <f t="array" ref="AF390">SUM(SUMIF(Survey!CH390:DA390,{"&gt;0","&lt;0"})*{1,-1})+SUM(SUMIF(Survey!DC390:DV390,{"&gt;0","&lt;0"})*{1,-1})</f>
        <v>0</v>
      </c>
      <c r="AG390" s="58">
        <f>IFERROR(AF390/(Survey!$BA390),0)</f>
        <v>0</v>
      </c>
      <c r="AH390" s="104" t="b">
        <f>IF(OR(Survey!$M390="Alternative strategy or hedge",Survey!$M390="Private asset",Survey!$L390="Prospectus fund"),TRUE,FALSE)</f>
        <v>0</v>
      </c>
      <c r="AI390" s="104" t="b">
        <f>NOT(ISBLANK(Survey!$M390))</f>
        <v>0</v>
      </c>
      <c r="AJ390" s="16" t="str">
        <f t="shared" si="325"/>
        <v>Fail</v>
      </c>
      <c r="AK390" t="b">
        <f>IF(Survey!W390="No",TRUE,FALSE)</f>
        <v>0</v>
      </c>
      <c r="AL390" s="119">
        <f>MOD((LEN(Survey!W390)+2),22)</f>
        <v>2</v>
      </c>
      <c r="AM390" t="str">
        <f t="shared" si="326"/>
        <v>Pass</v>
      </c>
      <c r="AN390" s="33" t="b">
        <f>NOT(ISNUMBER(SEARCH("Other",Survey!$Q390)))</f>
        <v>1</v>
      </c>
      <c r="AO390" s="32" t="b">
        <f>NOT(ISBLANK(Survey!$R390))</f>
        <v>0</v>
      </c>
      <c r="AP390" s="16" t="str">
        <f t="shared" si="327"/>
        <v>Pass</v>
      </c>
      <c r="AQ390" s="114">
        <f>COUNTBLANK(Survey!$X390)</f>
        <v>1</v>
      </c>
      <c r="AR390" s="58">
        <f>IF(AND(Survey!L390&lt;&gt;"Exempt fund",OR(Survey!$M390="ETF",Survey!$M390="ETF, alternative mutual fund",Survey!$M390="Mutual fund",Survey!$M390="Alternative mutual fund",Survey!$M390="Money market")),1,0)</f>
        <v>0</v>
      </c>
      <c r="AS390" s="16" t="str">
        <f t="shared" si="328"/>
        <v>Pass</v>
      </c>
      <c r="AT390" s="33" t="b">
        <f>NOT(ISNUMBER(SEARCH("Yes",Survey!$AC390)))</f>
        <v>1</v>
      </c>
      <c r="AU390" s="32" t="b">
        <f>IF(COUNTBLANK(Survey!$AD390:$AE390)=0,TRUE, FALSE)</f>
        <v>0</v>
      </c>
      <c r="AV390" s="16" t="str">
        <f t="shared" si="329"/>
        <v>Pass</v>
      </c>
      <c r="AW390" s="33" t="b">
        <f>NOT(ISNUMBER(SEARCH("Yes",Survey!$AF390)))</f>
        <v>1</v>
      </c>
      <c r="AX390" s="32" t="b">
        <f>NOT(ISBLANK(Survey!$AH390))</f>
        <v>0</v>
      </c>
      <c r="AY390" s="16" t="str">
        <f t="shared" si="330"/>
        <v>Pass</v>
      </c>
      <c r="AZ390" s="33" t="b">
        <f>NOT(OR(ISNUMBER(SEARCH("Other",Survey!$AH390)),ISNUMBER(SEARCH("Multiple",Survey!$AH390))))</f>
        <v>1</v>
      </c>
      <c r="BA390" s="32" t="b">
        <f>NOT(ISBLANK(Survey!$AI390))</f>
        <v>0</v>
      </c>
      <c r="BB390" s="16" t="str">
        <f t="shared" si="331"/>
        <v>Fail</v>
      </c>
      <c r="BC390" s="114">
        <f>IF(ABS(Survey!$BA390)&gt;0, 1,0)</f>
        <v>0</v>
      </c>
      <c r="BD390" s="114">
        <f>IF(COUNTBLANK(Survey!$AL390)=0,1,0)</f>
        <v>0</v>
      </c>
      <c r="BE390" s="16" t="str">
        <f t="shared" si="332"/>
        <v>Pass</v>
      </c>
      <c r="BF390" s="114">
        <f>IF(ISBLANK(Survey!$AL390),0,1)</f>
        <v>0</v>
      </c>
      <c r="BG390" s="133">
        <f>COUNTBLANK(Survey!$AM390)</f>
        <v>1</v>
      </c>
      <c r="BH390" s="16" t="str">
        <f t="shared" si="333"/>
        <v>Pass</v>
      </c>
      <c r="BI390" s="114">
        <f>IF(OR(Survey!$AM390="Closed",ISBLANK(Survey!$AM390)),0,1)</f>
        <v>0</v>
      </c>
      <c r="BJ390" s="133">
        <f>IF(ISBLANK(Survey!$AN390),1,0)</f>
        <v>1</v>
      </c>
      <c r="BK390" s="118" t="str">
        <f t="shared" si="334"/>
        <v>Pass</v>
      </c>
      <c r="BL390" s="31" cm="1">
        <f t="array" ref="BL390">SUM(SUMIF(Survey!AO390:AP390,{"&gt;0","&lt;0"})*{1,-1})</f>
        <v>0</v>
      </c>
      <c r="BM390">
        <f t="shared" si="335"/>
        <v>0</v>
      </c>
      <c r="BN390">
        <f t="shared" si="336"/>
        <v>100</v>
      </c>
      <c r="BO390" s="118" t="str">
        <f t="shared" si="337"/>
        <v>Pass</v>
      </c>
      <c r="BP390">
        <f>IF(Survey!AQ390="No",0,1)</f>
        <v>1</v>
      </c>
      <c r="BQ390" s="207">
        <f>MOD((LEN(Survey!AQ390)+2),22)</f>
        <v>2</v>
      </c>
      <c r="BR390">
        <f>IF(Survey!AR390="No",0,1)</f>
        <v>1</v>
      </c>
      <c r="BS390" s="207">
        <f>MOD((LEN(Survey!AR390)+2),22)</f>
        <v>2</v>
      </c>
      <c r="BT390" s="114">
        <f>COUNTBLANK(Survey!$AQ390:$AS390)+COUNTBLANK(Survey!$AU390)</f>
        <v>4</v>
      </c>
      <c r="BU390" s="114">
        <f>IF(Survey!$I390="Yes",1,0)</f>
        <v>0</v>
      </c>
      <c r="BV390" s="114">
        <f>IF(OR(Survey!$M390="Mutual fund",Survey!$M390="Alternative mutual fund",Survey!$M390="Money market"),1,0)</f>
        <v>0</v>
      </c>
      <c r="BW390" s="119">
        <f>IF(OR(Survey!$M390="ETF",Survey!$M390="ETF, alternative mutual fund"),1,0)</f>
        <v>0</v>
      </c>
      <c r="BX390" s="16" t="str">
        <f t="shared" si="338"/>
        <v>Pass</v>
      </c>
      <c r="BY390" s="33">
        <f>IF(ISNUMBER(SEARCH("Other",Survey!$AS390)), 1, 0)</f>
        <v>0</v>
      </c>
      <c r="BZ390" s="58" t="b">
        <f>NOT(ISBLANK(Survey!$AT390))</f>
        <v>0</v>
      </c>
      <c r="CA390" s="16" t="str">
        <f t="shared" si="339"/>
        <v>Pass</v>
      </c>
      <c r="CB390" s="114">
        <f>IF(Survey!$BB390=0, 0,1)</f>
        <v>0</v>
      </c>
      <c r="CC390" s="58">
        <f>Survey!$AV390</f>
        <v>0</v>
      </c>
      <c r="CD390" s="58">
        <f>Survey!$BC390+Survey!$BD390+ABS(Survey!$BE390)-ABS(Survey!$BF390)-ABS(Survey!$BG390)-ABS(Survey!$BL390)</f>
        <v>0</v>
      </c>
      <c r="CE390" s="138">
        <f>Survey!BB390+(ABS(Survey!$BH390)-ABS(Survey!$BI390)+ABS(Survey!$BJ390)-ABS(Survey!$BK390))*0.5</f>
        <v>0</v>
      </c>
      <c r="CF390" s="58">
        <f t="shared" si="340"/>
        <v>0</v>
      </c>
      <c r="CG390" s="58">
        <f>IF(AND($CC390&gt;$CF390-0.2,$CC390&lt;$CF390+0.2,ISBLANK(Survey!$AV390)=FALSE),0,1)</f>
        <v>1</v>
      </c>
      <c r="CH390" s="133">
        <f>IF(ISBLANK(Survey!$AW390),1,0)</f>
        <v>1</v>
      </c>
      <c r="CI390" s="16" t="str">
        <f t="shared" si="341"/>
        <v>Pass</v>
      </c>
      <c r="CJ390" s="114">
        <f>IF(Survey!$BB390=0, 0,1)</f>
        <v>0</v>
      </c>
      <c r="CK390" s="58">
        <f>IF(AND(Survey!$AX390&gt;=0,Survey!$AX390&lt;=0.2,Survey!$AX390&lt;&gt;""),0,1)</f>
        <v>1</v>
      </c>
      <c r="CL390" s="114">
        <f>IF(ISBLANK(Survey!$AY390),1,0)</f>
        <v>1</v>
      </c>
      <c r="CM390" s="16" t="str">
        <f t="shared" si="342"/>
        <v>Fail</v>
      </c>
      <c r="CN390" s="133">
        <f>Survey!$AZ390</f>
        <v>0</v>
      </c>
      <c r="CO390" s="16" t="str">
        <f t="shared" si="343"/>
        <v>Pass</v>
      </c>
      <c r="CP390" s="31">
        <f>Survey!$BA390</f>
        <v>0</v>
      </c>
      <c r="CQ390" s="138">
        <f>Survey!$BB390+Survey!$BC390+Survey!$BD390+ABS(Survey!$BE390)-ABS(Survey!$BF390)-ABS(Survey!$BG390)+ABS(Survey!$BH390)-ABS(Survey!$BI390)+ABS(Survey!$BJ390)-ABS(Survey!$BK390)-ABS(Survey!$BL390)+Survey!$BM390</f>
        <v>0</v>
      </c>
      <c r="CR390" s="30">
        <f t="shared" si="344"/>
        <v>0</v>
      </c>
      <c r="CS390" s="17">
        <f t="shared" si="345"/>
        <v>0</v>
      </c>
      <c r="CT390" s="16" t="str">
        <f t="shared" si="346"/>
        <v>Pass</v>
      </c>
      <c r="CU390" s="33" t="b">
        <f>IF(ABS(Survey!$BM390)=0,TRUE,FALSE)</f>
        <v>1</v>
      </c>
      <c r="CV390" s="32" t="b">
        <f>NOT(ISBLANK(Survey!$BN390))</f>
        <v>0</v>
      </c>
      <c r="CW390" t="str">
        <f t="shared" si="347"/>
        <v>Fail</v>
      </c>
      <c r="CX390" s="25">
        <f>Survey!$BA390</f>
        <v>0</v>
      </c>
      <c r="CY390" s="25" cm="1">
        <f t="array" ref="CY390">SUM(SUMIF(Survey!BP390:BW390,{"&gt;0","&lt;0"})*{1,-1})-SUM(SUMIF(Survey!BY390:CF390,{"&gt;0","&lt;0"})*{1,-1})</f>
        <v>0</v>
      </c>
      <c r="CZ390" s="30" t="str">
        <f t="shared" si="348"/>
        <v>No holdings</v>
      </c>
      <c r="DA390">
        <f t="shared" si="349"/>
        <v>0</v>
      </c>
      <c r="DB390" s="16" t="str">
        <f t="shared" si="350"/>
        <v>Fail</v>
      </c>
      <c r="DC390" s="31">
        <f>Survey!$BA390</f>
        <v>0</v>
      </c>
      <c r="DD390" s="31" cm="1">
        <f t="array" ref="DD390">SUM(SUMIF(Survey!CH390:DA390,{"&gt;0","&lt;0"})*{1,-1})-SUM(SUMIF(Survey!DC390:DV390,{"&gt;0","&lt;0"})*{1,-1})</f>
        <v>0</v>
      </c>
      <c r="DE390" s="30" t="str">
        <f t="shared" si="351"/>
        <v>No holdings</v>
      </c>
      <c r="DF390" s="17">
        <f t="shared" si="352"/>
        <v>0</v>
      </c>
      <c r="DG390" s="16" t="str">
        <f t="shared" si="353"/>
        <v>Pass</v>
      </c>
      <c r="DH390" s="33" t="b">
        <f>IF(ABS(Survey!$DA390)=0,TRUE,FALSE)</f>
        <v>1</v>
      </c>
      <c r="DI390" s="32" t="b">
        <f>NOT(ISBLANK(Survey!$DB390))</f>
        <v>0</v>
      </c>
      <c r="DJ390" s="16" t="str">
        <f t="shared" si="354"/>
        <v>Pass</v>
      </c>
      <c r="DK390" s="33" t="b">
        <f>IF(ABS(Survey!$DV390)=0,TRUE,FALSE)</f>
        <v>1</v>
      </c>
      <c r="DL390" s="32" t="b">
        <f>NOT(ISBLANK(Survey!$DW390))</f>
        <v>0</v>
      </c>
      <c r="DM390" t="str">
        <f t="shared" si="355"/>
        <v>Pass</v>
      </c>
      <c r="DN390" s="25" cm="1">
        <f t="array" ref="DN390">SUM(SUMIF(Survey!CW390,{"&gt;0","&lt;0"})*{1,-1})+SUM(SUMIF(Survey!DR390,{"&gt;0","&lt;0"})*{1,-1})</f>
        <v>0</v>
      </c>
      <c r="DO390" s="25">
        <f>SUM(SUMIF(Survey!DY390:EE390,{"&gt;0","&lt;0"})*{1,-1})+SUM(SUMIF(Survey!EG390:EM390,{"&gt;0","&lt;0"})*{1,-1})</f>
        <v>0</v>
      </c>
      <c r="DP390">
        <f t="shared" si="356"/>
        <v>0</v>
      </c>
      <c r="DQ390">
        <f t="shared" si="357"/>
        <v>0</v>
      </c>
      <c r="DR390" s="16" t="str">
        <f t="shared" si="358"/>
        <v>Pass</v>
      </c>
      <c r="DS390" s="33" t="b">
        <f>IF(ABS(Survey!$EE390)=0,TRUE,FALSE)</f>
        <v>1</v>
      </c>
      <c r="DT390" s="32" t="b">
        <f>NOT(ISBLANK(Survey!EF390))</f>
        <v>0</v>
      </c>
      <c r="DU390" s="16" t="str">
        <f t="shared" si="359"/>
        <v>Pass</v>
      </c>
      <c r="DV390" s="33" t="b">
        <f>IF(ABS(Survey!$EM390)=0,TRUE,FALSE)</f>
        <v>1</v>
      </c>
      <c r="DW390" s="32" t="b">
        <f>NOT(ISBLANK(Survey!$EN390))</f>
        <v>0</v>
      </c>
      <c r="DX390" s="16" t="str">
        <f t="shared" si="360"/>
        <v>Fail</v>
      </c>
      <c r="DY390" s="31">
        <f>SUM(SUMIF(Survey!ET390:EV390,{"&gt;0","&lt;0"})*{1,-1})</f>
        <v>0</v>
      </c>
      <c r="DZ390">
        <f t="shared" si="361"/>
        <v>0</v>
      </c>
      <c r="EA390">
        <f t="shared" si="362"/>
        <v>100</v>
      </c>
      <c r="EB390" s="30" t="b">
        <f>IF(OR(Survey!$M390="ETF",Survey!$M390="ETF, alternative mutual fund",Survey!$M390="Closed-end", Survey!$M390="Split share corp"),TRUE,FALSE)</f>
        <v>0</v>
      </c>
      <c r="EC390" s="16" t="str">
        <f t="shared" si="363"/>
        <v>Fail</v>
      </c>
      <c r="ED390" s="31">
        <f>SUM(SUMIF(Survey!EX390:FD390,{"&gt;0","&lt;0"})*{1,-1})</f>
        <v>0</v>
      </c>
      <c r="EE390">
        <f t="shared" si="364"/>
        <v>0</v>
      </c>
      <c r="EF390" s="17">
        <f t="shared" si="365"/>
        <v>100</v>
      </c>
      <c r="EG390" s="16" t="str">
        <f t="shared" si="366"/>
        <v>Fail</v>
      </c>
      <c r="EH390" s="31">
        <f>SUM(SUMIF(Survey!FF390:FL390,{"&gt;0","&lt;0"})*{1,-1})</f>
        <v>0</v>
      </c>
      <c r="EI390">
        <f t="shared" si="367"/>
        <v>0</v>
      </c>
      <c r="EJ390" s="17">
        <f t="shared" si="368"/>
        <v>100</v>
      </c>
    </row>
    <row r="391" spans="1:140">
      <c r="A391">
        <v>391</v>
      </c>
      <c r="B391" t="str">
        <f t="shared" si="316"/>
        <v>Pass</v>
      </c>
      <c r="C391" t="str">
        <f>IF(COUNTBLANK(Survey!B391:FM391)=$C$2, "Pass", "Fail")</f>
        <v>Pass</v>
      </c>
      <c r="D391" s="16" t="str">
        <f t="shared" si="317"/>
        <v>Fail</v>
      </c>
      <c r="E391" t="str">
        <f>IF(OR(ISBLANK(Survey!AL391),COUNTIF(G391:BJ391,"Fail")),"Fail","Pass")</f>
        <v>Fail</v>
      </c>
      <c r="F391" s="265"/>
      <c r="G391" s="16" t="str">
        <f t="shared" si="318"/>
        <v>Fail</v>
      </c>
      <c r="H391" s="139">
        <f>COUNTBLANK(Survey!B391:D391)+COUNTBLANK(Survey!G391)+COUNTBLANK(Survey!I391)+COUNTBLANK(Survey!K391:M391)+COUNTBLANK(Survey!P391:Q391)+COUNTBLANK(Survey!T391:W391)+COUNTBLANK(Survey!Z391:AC391)+COUNTBLANK(Survey!AF391:AG391)+COUNTBLANK(Survey!AK391:AK391)</f>
        <v>21</v>
      </c>
      <c r="I391" t="str">
        <f t="shared" si="319"/>
        <v>Fail</v>
      </c>
      <c r="J391" t="b">
        <f>IF(Survey!E391="No",TRUE,FALSE)</f>
        <v>0</v>
      </c>
      <c r="K391" s="29" cm="1">
        <f t="array" ref="K391">IF(COUNTA(Survey!$E$4:$E$695)=1, 0, SUM(IF(COUNTIF(Survey!$E$4:$E$695, Survey!$E$4:$E$695)=1,1,0)))</f>
        <v>0</v>
      </c>
      <c r="L391" s="29">
        <f>LEN(Survey!E391)</f>
        <v>0</v>
      </c>
      <c r="M391" s="16" t="str">
        <f t="shared" si="320"/>
        <v>Fail</v>
      </c>
      <c r="N391" t="b">
        <f>IF(Survey!F391="No",TRUE,FALSE)</f>
        <v>0</v>
      </c>
      <c r="O391" t="b">
        <f>Survey!F391=Survey!E391</f>
        <v>1</v>
      </c>
      <c r="P391">
        <f>COUNTIF(Survey!$F$4:$F$695,Survey!F391)</f>
        <v>0</v>
      </c>
      <c r="Q391" s="28">
        <f>LEN(Survey!F391)</f>
        <v>0</v>
      </c>
      <c r="R391" s="16" t="str">
        <f t="shared" si="321"/>
        <v>Pass</v>
      </c>
      <c r="S391" s="29">
        <f>MOD((LEN(Survey!H391)+2),11)</f>
        <v>2</v>
      </c>
      <c r="T391">
        <f>COUNTIF(Survey!$H$4:$H$695,Survey!H391)</f>
        <v>0</v>
      </c>
      <c r="U391" s="28" t="str">
        <f>IF(Survey!$L391="Prospectus fund", "Yes", "No")</f>
        <v>No</v>
      </c>
      <c r="V391" s="16" t="str">
        <f t="shared" si="322"/>
        <v>Pass</v>
      </c>
      <c r="W391" s="29">
        <f>MOD((LEN(Survey!J391)+2),11)</f>
        <v>2</v>
      </c>
      <c r="X391">
        <f>COUNTIF(Survey!$J$4:$J$695,Survey!J391)</f>
        <v>0</v>
      </c>
      <c r="Y391" s="30" t="b">
        <f>IF(OR(Survey!$M391="ETF",Survey!$M391="ETF, alternative mutual fund",Survey!$M391="Closed-end", Survey!$M391="Split share corp", Survey!$I391="Yes"),TRUE,FALSE)</f>
        <v>0</v>
      </c>
      <c r="Z391" s="16" t="str">
        <f>IFERROR(IF(AND(OR(AC391=AD391,AD391 = "Either"),NOT(ISBLANK(Survey!K391))),"Pass","Fail"),"Pass")</f>
        <v>Fail</v>
      </c>
      <c r="AA391" s="31" cm="1">
        <f t="array" ref="AA391">SUM(SUMIF(Survey!CH391:DA391,{"&gt;0","&lt;0"})*{1,-1})</f>
        <v>0</v>
      </c>
      <c r="AB391" s="33" cm="1">
        <f t="array" ref="AB391">SUM(SUMIF(Survey!CK391,{"&gt;0","&lt;0"})*{1,-1})+SUM(SUMIF(Survey!CU391,{"&gt;0","&lt;0"})*{1,-1})</f>
        <v>0</v>
      </c>
      <c r="AC391" s="33">
        <f>Survey!K391</f>
        <v>0</v>
      </c>
      <c r="AD391" s="32" t="str">
        <f t="shared" si="323"/>
        <v>Either</v>
      </c>
      <c r="AE391" s="16" t="str">
        <f t="shared" si="324"/>
        <v>Fail</v>
      </c>
      <c r="AF391" s="58" cm="1">
        <f t="array" ref="AF391">SUM(SUMIF(Survey!CH391:DA391,{"&gt;0","&lt;0"})*{1,-1})+SUM(SUMIF(Survey!DC391:DV391,{"&gt;0","&lt;0"})*{1,-1})</f>
        <v>0</v>
      </c>
      <c r="AG391" s="58">
        <f>IFERROR(AF391/(Survey!$BA391),0)</f>
        <v>0</v>
      </c>
      <c r="AH391" s="104" t="b">
        <f>IF(OR(Survey!$M391="Alternative strategy or hedge",Survey!$M391="Private asset",Survey!$L391="Prospectus fund"),TRUE,FALSE)</f>
        <v>0</v>
      </c>
      <c r="AI391" s="104" t="b">
        <f>NOT(ISBLANK(Survey!$M391))</f>
        <v>0</v>
      </c>
      <c r="AJ391" s="16" t="str">
        <f t="shared" si="325"/>
        <v>Fail</v>
      </c>
      <c r="AK391" t="b">
        <f>IF(Survey!W391="No",TRUE,FALSE)</f>
        <v>0</v>
      </c>
      <c r="AL391" s="119">
        <f>MOD((LEN(Survey!W391)+2),22)</f>
        <v>2</v>
      </c>
      <c r="AM391" t="str">
        <f t="shared" si="326"/>
        <v>Pass</v>
      </c>
      <c r="AN391" s="33" t="b">
        <f>NOT(ISNUMBER(SEARCH("Other",Survey!$Q391)))</f>
        <v>1</v>
      </c>
      <c r="AO391" s="32" t="b">
        <f>NOT(ISBLANK(Survey!$R391))</f>
        <v>0</v>
      </c>
      <c r="AP391" s="16" t="str">
        <f t="shared" si="327"/>
        <v>Pass</v>
      </c>
      <c r="AQ391" s="114">
        <f>COUNTBLANK(Survey!$X391)</f>
        <v>1</v>
      </c>
      <c r="AR391" s="58">
        <f>IF(AND(Survey!L391&lt;&gt;"Exempt fund",OR(Survey!$M391="ETF",Survey!$M391="ETF, alternative mutual fund",Survey!$M391="Mutual fund",Survey!$M391="Alternative mutual fund",Survey!$M391="Money market")),1,0)</f>
        <v>0</v>
      </c>
      <c r="AS391" s="16" t="str">
        <f t="shared" si="328"/>
        <v>Pass</v>
      </c>
      <c r="AT391" s="33" t="b">
        <f>NOT(ISNUMBER(SEARCH("Yes",Survey!$AC391)))</f>
        <v>1</v>
      </c>
      <c r="AU391" s="32" t="b">
        <f>IF(COUNTBLANK(Survey!$AD391:$AE391)=0,TRUE, FALSE)</f>
        <v>0</v>
      </c>
      <c r="AV391" s="16" t="str">
        <f t="shared" si="329"/>
        <v>Pass</v>
      </c>
      <c r="AW391" s="33" t="b">
        <f>NOT(ISNUMBER(SEARCH("Yes",Survey!$AF391)))</f>
        <v>1</v>
      </c>
      <c r="AX391" s="32" t="b">
        <f>NOT(ISBLANK(Survey!$AH391))</f>
        <v>0</v>
      </c>
      <c r="AY391" s="16" t="str">
        <f t="shared" si="330"/>
        <v>Pass</v>
      </c>
      <c r="AZ391" s="33" t="b">
        <f>NOT(OR(ISNUMBER(SEARCH("Other",Survey!$AH391)),ISNUMBER(SEARCH("Multiple",Survey!$AH391))))</f>
        <v>1</v>
      </c>
      <c r="BA391" s="32" t="b">
        <f>NOT(ISBLANK(Survey!$AI391))</f>
        <v>0</v>
      </c>
      <c r="BB391" s="16" t="str">
        <f t="shared" si="331"/>
        <v>Fail</v>
      </c>
      <c r="BC391" s="114">
        <f>IF(ABS(Survey!$BA391)&gt;0, 1,0)</f>
        <v>0</v>
      </c>
      <c r="BD391" s="114">
        <f>IF(COUNTBLANK(Survey!$AL391)=0,1,0)</f>
        <v>0</v>
      </c>
      <c r="BE391" s="16" t="str">
        <f t="shared" si="332"/>
        <v>Pass</v>
      </c>
      <c r="BF391" s="114">
        <f>IF(ISBLANK(Survey!$AL391),0,1)</f>
        <v>0</v>
      </c>
      <c r="BG391" s="133">
        <f>COUNTBLANK(Survey!$AM391)</f>
        <v>1</v>
      </c>
      <c r="BH391" s="16" t="str">
        <f t="shared" si="333"/>
        <v>Pass</v>
      </c>
      <c r="BI391" s="114">
        <f>IF(OR(Survey!$AM391="Closed",ISBLANK(Survey!$AM391)),0,1)</f>
        <v>0</v>
      </c>
      <c r="BJ391" s="133">
        <f>IF(ISBLANK(Survey!$AN391),1,0)</f>
        <v>1</v>
      </c>
      <c r="BK391" s="118" t="str">
        <f t="shared" si="334"/>
        <v>Pass</v>
      </c>
      <c r="BL391" s="31" cm="1">
        <f t="array" ref="BL391">SUM(SUMIF(Survey!AO391:AP391,{"&gt;0","&lt;0"})*{1,-1})</f>
        <v>0</v>
      </c>
      <c r="BM391">
        <f t="shared" si="335"/>
        <v>0</v>
      </c>
      <c r="BN391">
        <f t="shared" si="336"/>
        <v>100</v>
      </c>
      <c r="BO391" s="118" t="str">
        <f t="shared" si="337"/>
        <v>Pass</v>
      </c>
      <c r="BP391">
        <f>IF(Survey!AQ391="No",0,1)</f>
        <v>1</v>
      </c>
      <c r="BQ391" s="207">
        <f>MOD((LEN(Survey!AQ391)+2),22)</f>
        <v>2</v>
      </c>
      <c r="BR391">
        <f>IF(Survey!AR391="No",0,1)</f>
        <v>1</v>
      </c>
      <c r="BS391" s="207">
        <f>MOD((LEN(Survey!AR391)+2),22)</f>
        <v>2</v>
      </c>
      <c r="BT391" s="114">
        <f>COUNTBLANK(Survey!$AQ391:$AS391)+COUNTBLANK(Survey!$AU391)</f>
        <v>4</v>
      </c>
      <c r="BU391" s="114">
        <f>IF(Survey!$I391="Yes",1,0)</f>
        <v>0</v>
      </c>
      <c r="BV391" s="114">
        <f>IF(OR(Survey!$M391="Mutual fund",Survey!$M391="Alternative mutual fund",Survey!$M391="Money market"),1,0)</f>
        <v>0</v>
      </c>
      <c r="BW391" s="119">
        <f>IF(OR(Survey!$M391="ETF",Survey!$M391="ETF, alternative mutual fund"),1,0)</f>
        <v>0</v>
      </c>
      <c r="BX391" s="16" t="str">
        <f t="shared" si="338"/>
        <v>Pass</v>
      </c>
      <c r="BY391" s="33">
        <f>IF(ISNUMBER(SEARCH("Other",Survey!$AS391)), 1, 0)</f>
        <v>0</v>
      </c>
      <c r="BZ391" s="58" t="b">
        <f>NOT(ISBLANK(Survey!$AT391))</f>
        <v>0</v>
      </c>
      <c r="CA391" s="16" t="str">
        <f t="shared" si="339"/>
        <v>Pass</v>
      </c>
      <c r="CB391" s="114">
        <f>IF(Survey!$BB391=0, 0,1)</f>
        <v>0</v>
      </c>
      <c r="CC391" s="58">
        <f>Survey!$AV391</f>
        <v>0</v>
      </c>
      <c r="CD391" s="58">
        <f>Survey!$BC391+Survey!$BD391+ABS(Survey!$BE391)-ABS(Survey!$BF391)-ABS(Survey!$BG391)-ABS(Survey!$BL391)</f>
        <v>0</v>
      </c>
      <c r="CE391" s="138">
        <f>Survey!BB391+(ABS(Survey!$BH391)-ABS(Survey!$BI391)+ABS(Survey!$BJ391)-ABS(Survey!$BK391))*0.5</f>
        <v>0</v>
      </c>
      <c r="CF391" s="58">
        <f t="shared" si="340"/>
        <v>0</v>
      </c>
      <c r="CG391" s="58">
        <f>IF(AND($CC391&gt;$CF391-0.2,$CC391&lt;$CF391+0.2,ISBLANK(Survey!$AV391)=FALSE),0,1)</f>
        <v>1</v>
      </c>
      <c r="CH391" s="133">
        <f>IF(ISBLANK(Survey!$AW391),1,0)</f>
        <v>1</v>
      </c>
      <c r="CI391" s="16" t="str">
        <f t="shared" si="341"/>
        <v>Pass</v>
      </c>
      <c r="CJ391" s="114">
        <f>IF(Survey!$BB391=0, 0,1)</f>
        <v>0</v>
      </c>
      <c r="CK391" s="58">
        <f>IF(AND(Survey!$AX391&gt;=0,Survey!$AX391&lt;=0.2,Survey!$AX391&lt;&gt;""),0,1)</f>
        <v>1</v>
      </c>
      <c r="CL391" s="114">
        <f>IF(ISBLANK(Survey!$AY391),1,0)</f>
        <v>1</v>
      </c>
      <c r="CM391" s="16" t="str">
        <f t="shared" si="342"/>
        <v>Fail</v>
      </c>
      <c r="CN391" s="133">
        <f>Survey!$AZ391</f>
        <v>0</v>
      </c>
      <c r="CO391" s="16" t="str">
        <f t="shared" si="343"/>
        <v>Pass</v>
      </c>
      <c r="CP391" s="31">
        <f>Survey!$BA391</f>
        <v>0</v>
      </c>
      <c r="CQ391" s="138">
        <f>Survey!$BB391+Survey!$BC391+Survey!$BD391+ABS(Survey!$BE391)-ABS(Survey!$BF391)-ABS(Survey!$BG391)+ABS(Survey!$BH391)-ABS(Survey!$BI391)+ABS(Survey!$BJ391)-ABS(Survey!$BK391)-ABS(Survey!$BL391)+Survey!$BM391</f>
        <v>0</v>
      </c>
      <c r="CR391" s="30">
        <f t="shared" si="344"/>
        <v>0</v>
      </c>
      <c r="CS391" s="17">
        <f t="shared" si="345"/>
        <v>0</v>
      </c>
      <c r="CT391" s="16" t="str">
        <f t="shared" si="346"/>
        <v>Pass</v>
      </c>
      <c r="CU391" s="33" t="b">
        <f>IF(ABS(Survey!$BM391)=0,TRUE,FALSE)</f>
        <v>1</v>
      </c>
      <c r="CV391" s="32" t="b">
        <f>NOT(ISBLANK(Survey!$BN391))</f>
        <v>0</v>
      </c>
      <c r="CW391" t="str">
        <f t="shared" si="347"/>
        <v>Fail</v>
      </c>
      <c r="CX391" s="25">
        <f>Survey!$BA391</f>
        <v>0</v>
      </c>
      <c r="CY391" s="25" cm="1">
        <f t="array" ref="CY391">SUM(SUMIF(Survey!BP391:BW391,{"&gt;0","&lt;0"})*{1,-1})-SUM(SUMIF(Survey!BY391:CF391,{"&gt;0","&lt;0"})*{1,-1})</f>
        <v>0</v>
      </c>
      <c r="CZ391" s="30" t="str">
        <f t="shared" si="348"/>
        <v>No holdings</v>
      </c>
      <c r="DA391">
        <f t="shared" si="349"/>
        <v>0</v>
      </c>
      <c r="DB391" s="16" t="str">
        <f t="shared" si="350"/>
        <v>Fail</v>
      </c>
      <c r="DC391" s="31">
        <f>Survey!$BA391</f>
        <v>0</v>
      </c>
      <c r="DD391" s="31" cm="1">
        <f t="array" ref="DD391">SUM(SUMIF(Survey!CH391:DA391,{"&gt;0","&lt;0"})*{1,-1})-SUM(SUMIF(Survey!DC391:DV391,{"&gt;0","&lt;0"})*{1,-1})</f>
        <v>0</v>
      </c>
      <c r="DE391" s="30" t="str">
        <f t="shared" si="351"/>
        <v>No holdings</v>
      </c>
      <c r="DF391" s="17">
        <f t="shared" si="352"/>
        <v>0</v>
      </c>
      <c r="DG391" s="16" t="str">
        <f t="shared" si="353"/>
        <v>Pass</v>
      </c>
      <c r="DH391" s="33" t="b">
        <f>IF(ABS(Survey!$DA391)=0,TRUE,FALSE)</f>
        <v>1</v>
      </c>
      <c r="DI391" s="32" t="b">
        <f>NOT(ISBLANK(Survey!$DB391))</f>
        <v>0</v>
      </c>
      <c r="DJ391" s="16" t="str">
        <f t="shared" si="354"/>
        <v>Pass</v>
      </c>
      <c r="DK391" s="33" t="b">
        <f>IF(ABS(Survey!$DV391)=0,TRUE,FALSE)</f>
        <v>1</v>
      </c>
      <c r="DL391" s="32" t="b">
        <f>NOT(ISBLANK(Survey!$DW391))</f>
        <v>0</v>
      </c>
      <c r="DM391" t="str">
        <f t="shared" si="355"/>
        <v>Pass</v>
      </c>
      <c r="DN391" s="25" cm="1">
        <f t="array" ref="DN391">SUM(SUMIF(Survey!CW391,{"&gt;0","&lt;0"})*{1,-1})+SUM(SUMIF(Survey!DR391,{"&gt;0","&lt;0"})*{1,-1})</f>
        <v>0</v>
      </c>
      <c r="DO391" s="25">
        <f>SUM(SUMIF(Survey!DY391:EE391,{"&gt;0","&lt;0"})*{1,-1})+SUM(SUMIF(Survey!EG391:EM391,{"&gt;0","&lt;0"})*{1,-1})</f>
        <v>0</v>
      </c>
      <c r="DP391">
        <f t="shared" si="356"/>
        <v>0</v>
      </c>
      <c r="DQ391">
        <f t="shared" si="357"/>
        <v>0</v>
      </c>
      <c r="DR391" s="16" t="str">
        <f t="shared" si="358"/>
        <v>Pass</v>
      </c>
      <c r="DS391" s="33" t="b">
        <f>IF(ABS(Survey!$EE391)=0,TRUE,FALSE)</f>
        <v>1</v>
      </c>
      <c r="DT391" s="32" t="b">
        <f>NOT(ISBLANK(Survey!EF391))</f>
        <v>0</v>
      </c>
      <c r="DU391" s="16" t="str">
        <f t="shared" si="359"/>
        <v>Pass</v>
      </c>
      <c r="DV391" s="33" t="b">
        <f>IF(ABS(Survey!$EM391)=0,TRUE,FALSE)</f>
        <v>1</v>
      </c>
      <c r="DW391" s="32" t="b">
        <f>NOT(ISBLANK(Survey!$EN391))</f>
        <v>0</v>
      </c>
      <c r="DX391" s="16" t="str">
        <f t="shared" si="360"/>
        <v>Fail</v>
      </c>
      <c r="DY391" s="31">
        <f>SUM(SUMIF(Survey!ET391:EV391,{"&gt;0","&lt;0"})*{1,-1})</f>
        <v>0</v>
      </c>
      <c r="DZ391">
        <f t="shared" si="361"/>
        <v>0</v>
      </c>
      <c r="EA391">
        <f t="shared" si="362"/>
        <v>100</v>
      </c>
      <c r="EB391" s="30" t="b">
        <f>IF(OR(Survey!$M391="ETF",Survey!$M391="ETF, alternative mutual fund",Survey!$M391="Closed-end", Survey!$M391="Split share corp"),TRUE,FALSE)</f>
        <v>0</v>
      </c>
      <c r="EC391" s="16" t="str">
        <f t="shared" si="363"/>
        <v>Fail</v>
      </c>
      <c r="ED391" s="31">
        <f>SUM(SUMIF(Survey!EX391:FD391,{"&gt;0","&lt;0"})*{1,-1})</f>
        <v>0</v>
      </c>
      <c r="EE391">
        <f t="shared" si="364"/>
        <v>0</v>
      </c>
      <c r="EF391" s="17">
        <f t="shared" si="365"/>
        <v>100</v>
      </c>
      <c r="EG391" s="16" t="str">
        <f t="shared" si="366"/>
        <v>Fail</v>
      </c>
      <c r="EH391" s="31">
        <f>SUM(SUMIF(Survey!FF391:FL391,{"&gt;0","&lt;0"})*{1,-1})</f>
        <v>0</v>
      </c>
      <c r="EI391">
        <f t="shared" si="367"/>
        <v>0</v>
      </c>
      <c r="EJ391" s="17">
        <f t="shared" si="368"/>
        <v>100</v>
      </c>
    </row>
    <row r="392" spans="1:140">
      <c r="A392">
        <v>392</v>
      </c>
      <c r="B392" t="str">
        <f t="shared" si="316"/>
        <v>Pass</v>
      </c>
      <c r="C392" t="str">
        <f>IF(COUNTBLANK(Survey!B392:FM392)=$C$2, "Pass", "Fail")</f>
        <v>Pass</v>
      </c>
      <c r="D392" s="16" t="str">
        <f t="shared" si="317"/>
        <v>Fail</v>
      </c>
      <c r="E392" t="str">
        <f>IF(OR(ISBLANK(Survey!AL392),COUNTIF(G392:BJ392,"Fail")),"Fail","Pass")</f>
        <v>Fail</v>
      </c>
      <c r="F392" s="265"/>
      <c r="G392" s="16" t="str">
        <f t="shared" si="318"/>
        <v>Fail</v>
      </c>
      <c r="H392" s="139">
        <f>COUNTBLANK(Survey!B392:D392)+COUNTBLANK(Survey!G392)+COUNTBLANK(Survey!I392)+COUNTBLANK(Survey!K392:M392)+COUNTBLANK(Survey!P392:Q392)+COUNTBLANK(Survey!T392:W392)+COUNTBLANK(Survey!Z392:AC392)+COUNTBLANK(Survey!AF392:AG392)+COUNTBLANK(Survey!AK392:AK392)</f>
        <v>21</v>
      </c>
      <c r="I392" t="str">
        <f t="shared" si="319"/>
        <v>Fail</v>
      </c>
      <c r="J392" t="b">
        <f>IF(Survey!E392="No",TRUE,FALSE)</f>
        <v>0</v>
      </c>
      <c r="K392" s="29" cm="1">
        <f t="array" ref="K392">IF(COUNTA(Survey!$E$4:$E$695)=1, 0, SUM(IF(COUNTIF(Survey!$E$4:$E$695, Survey!$E$4:$E$695)=1,1,0)))</f>
        <v>0</v>
      </c>
      <c r="L392" s="29">
        <f>LEN(Survey!E392)</f>
        <v>0</v>
      </c>
      <c r="M392" s="16" t="str">
        <f t="shared" si="320"/>
        <v>Fail</v>
      </c>
      <c r="N392" t="b">
        <f>IF(Survey!F392="No",TRUE,FALSE)</f>
        <v>0</v>
      </c>
      <c r="O392" t="b">
        <f>Survey!F392=Survey!E392</f>
        <v>1</v>
      </c>
      <c r="P392">
        <f>COUNTIF(Survey!$F$4:$F$695,Survey!F392)</f>
        <v>0</v>
      </c>
      <c r="Q392" s="28">
        <f>LEN(Survey!F392)</f>
        <v>0</v>
      </c>
      <c r="R392" s="16" t="str">
        <f t="shared" si="321"/>
        <v>Pass</v>
      </c>
      <c r="S392" s="29">
        <f>MOD((LEN(Survey!H392)+2),11)</f>
        <v>2</v>
      </c>
      <c r="T392">
        <f>COUNTIF(Survey!$H$4:$H$695,Survey!H392)</f>
        <v>0</v>
      </c>
      <c r="U392" s="28" t="str">
        <f>IF(Survey!$L392="Prospectus fund", "Yes", "No")</f>
        <v>No</v>
      </c>
      <c r="V392" s="16" t="str">
        <f t="shared" si="322"/>
        <v>Pass</v>
      </c>
      <c r="W392" s="29">
        <f>MOD((LEN(Survey!J392)+2),11)</f>
        <v>2</v>
      </c>
      <c r="X392">
        <f>COUNTIF(Survey!$J$4:$J$695,Survey!J392)</f>
        <v>0</v>
      </c>
      <c r="Y392" s="30" t="b">
        <f>IF(OR(Survey!$M392="ETF",Survey!$M392="ETF, alternative mutual fund",Survey!$M392="Closed-end", Survey!$M392="Split share corp", Survey!$I392="Yes"),TRUE,FALSE)</f>
        <v>0</v>
      </c>
      <c r="Z392" s="16" t="str">
        <f>IFERROR(IF(AND(OR(AC392=AD392,AD392 = "Either"),NOT(ISBLANK(Survey!K392))),"Pass","Fail"),"Pass")</f>
        <v>Fail</v>
      </c>
      <c r="AA392" s="31" cm="1">
        <f t="array" ref="AA392">SUM(SUMIF(Survey!CH392:DA392,{"&gt;0","&lt;0"})*{1,-1})</f>
        <v>0</v>
      </c>
      <c r="AB392" s="33" cm="1">
        <f t="array" ref="AB392">SUM(SUMIF(Survey!CK392,{"&gt;0","&lt;0"})*{1,-1})+SUM(SUMIF(Survey!CU392,{"&gt;0","&lt;0"})*{1,-1})</f>
        <v>0</v>
      </c>
      <c r="AC392" s="33">
        <f>Survey!K392</f>
        <v>0</v>
      </c>
      <c r="AD392" s="32" t="str">
        <f t="shared" si="323"/>
        <v>Either</v>
      </c>
      <c r="AE392" s="16" t="str">
        <f t="shared" si="324"/>
        <v>Fail</v>
      </c>
      <c r="AF392" s="58" cm="1">
        <f t="array" ref="AF392">SUM(SUMIF(Survey!CH392:DA392,{"&gt;0","&lt;0"})*{1,-1})+SUM(SUMIF(Survey!DC392:DV392,{"&gt;0","&lt;0"})*{1,-1})</f>
        <v>0</v>
      </c>
      <c r="AG392" s="58">
        <f>IFERROR(AF392/(Survey!$BA392),0)</f>
        <v>0</v>
      </c>
      <c r="AH392" s="104" t="b">
        <f>IF(OR(Survey!$M392="Alternative strategy or hedge",Survey!$M392="Private asset",Survey!$L392="Prospectus fund"),TRUE,FALSE)</f>
        <v>0</v>
      </c>
      <c r="AI392" s="104" t="b">
        <f>NOT(ISBLANK(Survey!$M392))</f>
        <v>0</v>
      </c>
      <c r="AJ392" s="16" t="str">
        <f t="shared" si="325"/>
        <v>Fail</v>
      </c>
      <c r="AK392" t="b">
        <f>IF(Survey!W392="No",TRUE,FALSE)</f>
        <v>0</v>
      </c>
      <c r="AL392" s="119">
        <f>MOD((LEN(Survey!W392)+2),22)</f>
        <v>2</v>
      </c>
      <c r="AM392" t="str">
        <f t="shared" si="326"/>
        <v>Pass</v>
      </c>
      <c r="AN392" s="33" t="b">
        <f>NOT(ISNUMBER(SEARCH("Other",Survey!$Q392)))</f>
        <v>1</v>
      </c>
      <c r="AO392" s="32" t="b">
        <f>NOT(ISBLANK(Survey!$R392))</f>
        <v>0</v>
      </c>
      <c r="AP392" s="16" t="str">
        <f t="shared" si="327"/>
        <v>Pass</v>
      </c>
      <c r="AQ392" s="114">
        <f>COUNTBLANK(Survey!$X392)</f>
        <v>1</v>
      </c>
      <c r="AR392" s="58">
        <f>IF(AND(Survey!L392&lt;&gt;"Exempt fund",OR(Survey!$M392="ETF",Survey!$M392="ETF, alternative mutual fund",Survey!$M392="Mutual fund",Survey!$M392="Alternative mutual fund",Survey!$M392="Money market")),1,0)</f>
        <v>0</v>
      </c>
      <c r="AS392" s="16" t="str">
        <f t="shared" si="328"/>
        <v>Pass</v>
      </c>
      <c r="AT392" s="33" t="b">
        <f>NOT(ISNUMBER(SEARCH("Yes",Survey!$AC392)))</f>
        <v>1</v>
      </c>
      <c r="AU392" s="32" t="b">
        <f>IF(COUNTBLANK(Survey!$AD392:$AE392)=0,TRUE, FALSE)</f>
        <v>0</v>
      </c>
      <c r="AV392" s="16" t="str">
        <f t="shared" si="329"/>
        <v>Pass</v>
      </c>
      <c r="AW392" s="33" t="b">
        <f>NOT(ISNUMBER(SEARCH("Yes",Survey!$AF392)))</f>
        <v>1</v>
      </c>
      <c r="AX392" s="32" t="b">
        <f>NOT(ISBLANK(Survey!$AH392))</f>
        <v>0</v>
      </c>
      <c r="AY392" s="16" t="str">
        <f t="shared" si="330"/>
        <v>Pass</v>
      </c>
      <c r="AZ392" s="33" t="b">
        <f>NOT(OR(ISNUMBER(SEARCH("Other",Survey!$AH392)),ISNUMBER(SEARCH("Multiple",Survey!$AH392))))</f>
        <v>1</v>
      </c>
      <c r="BA392" s="32" t="b">
        <f>NOT(ISBLANK(Survey!$AI392))</f>
        <v>0</v>
      </c>
      <c r="BB392" s="16" t="str">
        <f t="shared" si="331"/>
        <v>Fail</v>
      </c>
      <c r="BC392" s="114">
        <f>IF(ABS(Survey!$BA392)&gt;0, 1,0)</f>
        <v>0</v>
      </c>
      <c r="BD392" s="114">
        <f>IF(COUNTBLANK(Survey!$AL392)=0,1,0)</f>
        <v>0</v>
      </c>
      <c r="BE392" s="16" t="str">
        <f t="shared" si="332"/>
        <v>Pass</v>
      </c>
      <c r="BF392" s="114">
        <f>IF(ISBLANK(Survey!$AL392),0,1)</f>
        <v>0</v>
      </c>
      <c r="BG392" s="133">
        <f>COUNTBLANK(Survey!$AM392)</f>
        <v>1</v>
      </c>
      <c r="BH392" s="16" t="str">
        <f t="shared" si="333"/>
        <v>Pass</v>
      </c>
      <c r="BI392" s="114">
        <f>IF(OR(Survey!$AM392="Closed",ISBLANK(Survey!$AM392)),0,1)</f>
        <v>0</v>
      </c>
      <c r="BJ392" s="133">
        <f>IF(ISBLANK(Survey!$AN392),1,0)</f>
        <v>1</v>
      </c>
      <c r="BK392" s="118" t="str">
        <f t="shared" si="334"/>
        <v>Pass</v>
      </c>
      <c r="BL392" s="31" cm="1">
        <f t="array" ref="BL392">SUM(SUMIF(Survey!AO392:AP392,{"&gt;0","&lt;0"})*{1,-1})</f>
        <v>0</v>
      </c>
      <c r="BM392">
        <f t="shared" si="335"/>
        <v>0</v>
      </c>
      <c r="BN392">
        <f t="shared" si="336"/>
        <v>100</v>
      </c>
      <c r="BO392" s="118" t="str">
        <f t="shared" si="337"/>
        <v>Pass</v>
      </c>
      <c r="BP392">
        <f>IF(Survey!AQ392="No",0,1)</f>
        <v>1</v>
      </c>
      <c r="BQ392" s="207">
        <f>MOD((LEN(Survey!AQ392)+2),22)</f>
        <v>2</v>
      </c>
      <c r="BR392">
        <f>IF(Survey!AR392="No",0,1)</f>
        <v>1</v>
      </c>
      <c r="BS392" s="207">
        <f>MOD((LEN(Survey!AR392)+2),22)</f>
        <v>2</v>
      </c>
      <c r="BT392" s="114">
        <f>COUNTBLANK(Survey!$AQ392:$AS392)+COUNTBLANK(Survey!$AU392)</f>
        <v>4</v>
      </c>
      <c r="BU392" s="114">
        <f>IF(Survey!$I392="Yes",1,0)</f>
        <v>0</v>
      </c>
      <c r="BV392" s="114">
        <f>IF(OR(Survey!$M392="Mutual fund",Survey!$M392="Alternative mutual fund",Survey!$M392="Money market"),1,0)</f>
        <v>0</v>
      </c>
      <c r="BW392" s="119">
        <f>IF(OR(Survey!$M392="ETF",Survey!$M392="ETF, alternative mutual fund"),1,0)</f>
        <v>0</v>
      </c>
      <c r="BX392" s="16" t="str">
        <f t="shared" si="338"/>
        <v>Pass</v>
      </c>
      <c r="BY392" s="33">
        <f>IF(ISNUMBER(SEARCH("Other",Survey!$AS392)), 1, 0)</f>
        <v>0</v>
      </c>
      <c r="BZ392" s="58" t="b">
        <f>NOT(ISBLANK(Survey!$AT392))</f>
        <v>0</v>
      </c>
      <c r="CA392" s="16" t="str">
        <f t="shared" si="339"/>
        <v>Pass</v>
      </c>
      <c r="CB392" s="114">
        <f>IF(Survey!$BB392=0, 0,1)</f>
        <v>0</v>
      </c>
      <c r="CC392" s="58">
        <f>Survey!$AV392</f>
        <v>0</v>
      </c>
      <c r="CD392" s="58">
        <f>Survey!$BC392+Survey!$BD392+ABS(Survey!$BE392)-ABS(Survey!$BF392)-ABS(Survey!$BG392)-ABS(Survey!$BL392)</f>
        <v>0</v>
      </c>
      <c r="CE392" s="138">
        <f>Survey!BB392+(ABS(Survey!$BH392)-ABS(Survey!$BI392)+ABS(Survey!$BJ392)-ABS(Survey!$BK392))*0.5</f>
        <v>0</v>
      </c>
      <c r="CF392" s="58">
        <f t="shared" si="340"/>
        <v>0</v>
      </c>
      <c r="CG392" s="58">
        <f>IF(AND($CC392&gt;$CF392-0.2,$CC392&lt;$CF392+0.2,ISBLANK(Survey!$AV392)=FALSE),0,1)</f>
        <v>1</v>
      </c>
      <c r="CH392" s="133">
        <f>IF(ISBLANK(Survey!$AW392),1,0)</f>
        <v>1</v>
      </c>
      <c r="CI392" s="16" t="str">
        <f t="shared" si="341"/>
        <v>Pass</v>
      </c>
      <c r="CJ392" s="114">
        <f>IF(Survey!$BB392=0, 0,1)</f>
        <v>0</v>
      </c>
      <c r="CK392" s="58">
        <f>IF(AND(Survey!$AX392&gt;=0,Survey!$AX392&lt;=0.2,Survey!$AX392&lt;&gt;""),0,1)</f>
        <v>1</v>
      </c>
      <c r="CL392" s="114">
        <f>IF(ISBLANK(Survey!$AY392),1,0)</f>
        <v>1</v>
      </c>
      <c r="CM392" s="16" t="str">
        <f t="shared" si="342"/>
        <v>Fail</v>
      </c>
      <c r="CN392" s="133">
        <f>Survey!$AZ392</f>
        <v>0</v>
      </c>
      <c r="CO392" s="16" t="str">
        <f t="shared" si="343"/>
        <v>Pass</v>
      </c>
      <c r="CP392" s="31">
        <f>Survey!$BA392</f>
        <v>0</v>
      </c>
      <c r="CQ392" s="138">
        <f>Survey!$BB392+Survey!$BC392+Survey!$BD392+ABS(Survey!$BE392)-ABS(Survey!$BF392)-ABS(Survey!$BG392)+ABS(Survey!$BH392)-ABS(Survey!$BI392)+ABS(Survey!$BJ392)-ABS(Survey!$BK392)-ABS(Survey!$BL392)+Survey!$BM392</f>
        <v>0</v>
      </c>
      <c r="CR392" s="30">
        <f t="shared" si="344"/>
        <v>0</v>
      </c>
      <c r="CS392" s="17">
        <f t="shared" si="345"/>
        <v>0</v>
      </c>
      <c r="CT392" s="16" t="str">
        <f t="shared" si="346"/>
        <v>Pass</v>
      </c>
      <c r="CU392" s="33" t="b">
        <f>IF(ABS(Survey!$BM392)=0,TRUE,FALSE)</f>
        <v>1</v>
      </c>
      <c r="CV392" s="32" t="b">
        <f>NOT(ISBLANK(Survey!$BN392))</f>
        <v>0</v>
      </c>
      <c r="CW392" t="str">
        <f t="shared" si="347"/>
        <v>Fail</v>
      </c>
      <c r="CX392" s="25">
        <f>Survey!$BA392</f>
        <v>0</v>
      </c>
      <c r="CY392" s="25" cm="1">
        <f t="array" ref="CY392">SUM(SUMIF(Survey!BP392:BW392,{"&gt;0","&lt;0"})*{1,-1})-SUM(SUMIF(Survey!BY392:CF392,{"&gt;0","&lt;0"})*{1,-1})</f>
        <v>0</v>
      </c>
      <c r="CZ392" s="30" t="str">
        <f t="shared" si="348"/>
        <v>No holdings</v>
      </c>
      <c r="DA392">
        <f t="shared" si="349"/>
        <v>0</v>
      </c>
      <c r="DB392" s="16" t="str">
        <f t="shared" si="350"/>
        <v>Fail</v>
      </c>
      <c r="DC392" s="31">
        <f>Survey!$BA392</f>
        <v>0</v>
      </c>
      <c r="DD392" s="31" cm="1">
        <f t="array" ref="DD392">SUM(SUMIF(Survey!CH392:DA392,{"&gt;0","&lt;0"})*{1,-1})-SUM(SUMIF(Survey!DC392:DV392,{"&gt;0","&lt;0"})*{1,-1})</f>
        <v>0</v>
      </c>
      <c r="DE392" s="30" t="str">
        <f t="shared" si="351"/>
        <v>No holdings</v>
      </c>
      <c r="DF392" s="17">
        <f t="shared" si="352"/>
        <v>0</v>
      </c>
      <c r="DG392" s="16" t="str">
        <f t="shared" si="353"/>
        <v>Pass</v>
      </c>
      <c r="DH392" s="33" t="b">
        <f>IF(ABS(Survey!$DA392)=0,TRUE,FALSE)</f>
        <v>1</v>
      </c>
      <c r="DI392" s="32" t="b">
        <f>NOT(ISBLANK(Survey!$DB392))</f>
        <v>0</v>
      </c>
      <c r="DJ392" s="16" t="str">
        <f t="shared" si="354"/>
        <v>Pass</v>
      </c>
      <c r="DK392" s="33" t="b">
        <f>IF(ABS(Survey!$DV392)=0,TRUE,FALSE)</f>
        <v>1</v>
      </c>
      <c r="DL392" s="32" t="b">
        <f>NOT(ISBLANK(Survey!$DW392))</f>
        <v>0</v>
      </c>
      <c r="DM392" t="str">
        <f t="shared" si="355"/>
        <v>Pass</v>
      </c>
      <c r="DN392" s="25" cm="1">
        <f t="array" ref="DN392">SUM(SUMIF(Survey!CW392,{"&gt;0","&lt;0"})*{1,-1})+SUM(SUMIF(Survey!DR392,{"&gt;0","&lt;0"})*{1,-1})</f>
        <v>0</v>
      </c>
      <c r="DO392" s="25">
        <f>SUM(SUMIF(Survey!DY392:EE392,{"&gt;0","&lt;0"})*{1,-1})+SUM(SUMIF(Survey!EG392:EM392,{"&gt;0","&lt;0"})*{1,-1})</f>
        <v>0</v>
      </c>
      <c r="DP392">
        <f t="shared" si="356"/>
        <v>0</v>
      </c>
      <c r="DQ392">
        <f t="shared" si="357"/>
        <v>0</v>
      </c>
      <c r="DR392" s="16" t="str">
        <f t="shared" si="358"/>
        <v>Pass</v>
      </c>
      <c r="DS392" s="33" t="b">
        <f>IF(ABS(Survey!$EE392)=0,TRUE,FALSE)</f>
        <v>1</v>
      </c>
      <c r="DT392" s="32" t="b">
        <f>NOT(ISBLANK(Survey!EF392))</f>
        <v>0</v>
      </c>
      <c r="DU392" s="16" t="str">
        <f t="shared" si="359"/>
        <v>Pass</v>
      </c>
      <c r="DV392" s="33" t="b">
        <f>IF(ABS(Survey!$EM392)=0,TRUE,FALSE)</f>
        <v>1</v>
      </c>
      <c r="DW392" s="32" t="b">
        <f>NOT(ISBLANK(Survey!$EN392))</f>
        <v>0</v>
      </c>
      <c r="DX392" s="16" t="str">
        <f t="shared" si="360"/>
        <v>Fail</v>
      </c>
      <c r="DY392" s="31">
        <f>SUM(SUMIF(Survey!ET392:EV392,{"&gt;0","&lt;0"})*{1,-1})</f>
        <v>0</v>
      </c>
      <c r="DZ392">
        <f t="shared" si="361"/>
        <v>0</v>
      </c>
      <c r="EA392">
        <f t="shared" si="362"/>
        <v>100</v>
      </c>
      <c r="EB392" s="30" t="b">
        <f>IF(OR(Survey!$M392="ETF",Survey!$M392="ETF, alternative mutual fund",Survey!$M392="Closed-end", Survey!$M392="Split share corp"),TRUE,FALSE)</f>
        <v>0</v>
      </c>
      <c r="EC392" s="16" t="str">
        <f t="shared" si="363"/>
        <v>Fail</v>
      </c>
      <c r="ED392" s="31">
        <f>SUM(SUMIF(Survey!EX392:FD392,{"&gt;0","&lt;0"})*{1,-1})</f>
        <v>0</v>
      </c>
      <c r="EE392">
        <f t="shared" si="364"/>
        <v>0</v>
      </c>
      <c r="EF392" s="17">
        <f t="shared" si="365"/>
        <v>100</v>
      </c>
      <c r="EG392" s="16" t="str">
        <f t="shared" si="366"/>
        <v>Fail</v>
      </c>
      <c r="EH392" s="31">
        <f>SUM(SUMIF(Survey!FF392:FL392,{"&gt;0","&lt;0"})*{1,-1})</f>
        <v>0</v>
      </c>
      <c r="EI392">
        <f t="shared" si="367"/>
        <v>0</v>
      </c>
      <c r="EJ392" s="17">
        <f t="shared" si="368"/>
        <v>100</v>
      </c>
    </row>
    <row r="393" spans="1:140">
      <c r="A393">
        <v>393</v>
      </c>
      <c r="B393" t="str">
        <f t="shared" si="316"/>
        <v>Pass</v>
      </c>
      <c r="C393" t="str">
        <f>IF(COUNTBLANK(Survey!B393:FM393)=$C$2, "Pass", "Fail")</f>
        <v>Pass</v>
      </c>
      <c r="D393" s="16" t="str">
        <f t="shared" si="317"/>
        <v>Fail</v>
      </c>
      <c r="E393" t="str">
        <f>IF(OR(ISBLANK(Survey!AL393),COUNTIF(G393:BJ393,"Fail")),"Fail","Pass")</f>
        <v>Fail</v>
      </c>
      <c r="F393" s="265"/>
      <c r="G393" s="16" t="str">
        <f t="shared" si="318"/>
        <v>Fail</v>
      </c>
      <c r="H393" s="139">
        <f>COUNTBLANK(Survey!B393:D393)+COUNTBLANK(Survey!G393)+COUNTBLANK(Survey!I393)+COUNTBLANK(Survey!K393:M393)+COUNTBLANK(Survey!P393:Q393)+COUNTBLANK(Survey!T393:W393)+COUNTBLANK(Survey!Z393:AC393)+COUNTBLANK(Survey!AF393:AG393)+COUNTBLANK(Survey!AK393:AK393)</f>
        <v>21</v>
      </c>
      <c r="I393" t="str">
        <f t="shared" si="319"/>
        <v>Fail</v>
      </c>
      <c r="J393" t="b">
        <f>IF(Survey!E393="No",TRUE,FALSE)</f>
        <v>0</v>
      </c>
      <c r="K393" s="29" cm="1">
        <f t="array" ref="K393">IF(COUNTA(Survey!$E$4:$E$695)=1, 0, SUM(IF(COUNTIF(Survey!$E$4:$E$695, Survey!$E$4:$E$695)=1,1,0)))</f>
        <v>0</v>
      </c>
      <c r="L393" s="29">
        <f>LEN(Survey!E393)</f>
        <v>0</v>
      </c>
      <c r="M393" s="16" t="str">
        <f t="shared" si="320"/>
        <v>Fail</v>
      </c>
      <c r="N393" t="b">
        <f>IF(Survey!F393="No",TRUE,FALSE)</f>
        <v>0</v>
      </c>
      <c r="O393" t="b">
        <f>Survey!F393=Survey!E393</f>
        <v>1</v>
      </c>
      <c r="P393">
        <f>COUNTIF(Survey!$F$4:$F$695,Survey!F393)</f>
        <v>0</v>
      </c>
      <c r="Q393" s="28">
        <f>LEN(Survey!F393)</f>
        <v>0</v>
      </c>
      <c r="R393" s="16" t="str">
        <f t="shared" si="321"/>
        <v>Pass</v>
      </c>
      <c r="S393" s="29">
        <f>MOD((LEN(Survey!H393)+2),11)</f>
        <v>2</v>
      </c>
      <c r="T393">
        <f>COUNTIF(Survey!$H$4:$H$695,Survey!H393)</f>
        <v>0</v>
      </c>
      <c r="U393" s="28" t="str">
        <f>IF(Survey!$L393="Prospectus fund", "Yes", "No")</f>
        <v>No</v>
      </c>
      <c r="V393" s="16" t="str">
        <f t="shared" si="322"/>
        <v>Pass</v>
      </c>
      <c r="W393" s="29">
        <f>MOD((LEN(Survey!J393)+2),11)</f>
        <v>2</v>
      </c>
      <c r="X393">
        <f>COUNTIF(Survey!$J$4:$J$695,Survey!J393)</f>
        <v>0</v>
      </c>
      <c r="Y393" s="30" t="b">
        <f>IF(OR(Survey!$M393="ETF",Survey!$M393="ETF, alternative mutual fund",Survey!$M393="Closed-end", Survey!$M393="Split share corp", Survey!$I393="Yes"),TRUE,FALSE)</f>
        <v>0</v>
      </c>
      <c r="Z393" s="16" t="str">
        <f>IFERROR(IF(AND(OR(AC393=AD393,AD393 = "Either"),NOT(ISBLANK(Survey!K393))),"Pass","Fail"),"Pass")</f>
        <v>Fail</v>
      </c>
      <c r="AA393" s="31" cm="1">
        <f t="array" ref="AA393">SUM(SUMIF(Survey!CH393:DA393,{"&gt;0","&lt;0"})*{1,-1})</f>
        <v>0</v>
      </c>
      <c r="AB393" s="33" cm="1">
        <f t="array" ref="AB393">SUM(SUMIF(Survey!CK393,{"&gt;0","&lt;0"})*{1,-1})+SUM(SUMIF(Survey!CU393,{"&gt;0","&lt;0"})*{1,-1})</f>
        <v>0</v>
      </c>
      <c r="AC393" s="33">
        <f>Survey!K393</f>
        <v>0</v>
      </c>
      <c r="AD393" s="32" t="str">
        <f t="shared" si="323"/>
        <v>Either</v>
      </c>
      <c r="AE393" s="16" t="str">
        <f t="shared" si="324"/>
        <v>Fail</v>
      </c>
      <c r="AF393" s="58" cm="1">
        <f t="array" ref="AF393">SUM(SUMIF(Survey!CH393:DA393,{"&gt;0","&lt;0"})*{1,-1})+SUM(SUMIF(Survey!DC393:DV393,{"&gt;0","&lt;0"})*{1,-1})</f>
        <v>0</v>
      </c>
      <c r="AG393" s="58">
        <f>IFERROR(AF393/(Survey!$BA393),0)</f>
        <v>0</v>
      </c>
      <c r="AH393" s="104" t="b">
        <f>IF(OR(Survey!$M393="Alternative strategy or hedge",Survey!$M393="Private asset",Survey!$L393="Prospectus fund"),TRUE,FALSE)</f>
        <v>0</v>
      </c>
      <c r="AI393" s="104" t="b">
        <f>NOT(ISBLANK(Survey!$M393))</f>
        <v>0</v>
      </c>
      <c r="AJ393" s="16" t="str">
        <f t="shared" si="325"/>
        <v>Fail</v>
      </c>
      <c r="AK393" t="b">
        <f>IF(Survey!W393="No",TRUE,FALSE)</f>
        <v>0</v>
      </c>
      <c r="AL393" s="119">
        <f>MOD((LEN(Survey!W393)+2),22)</f>
        <v>2</v>
      </c>
      <c r="AM393" t="str">
        <f t="shared" si="326"/>
        <v>Pass</v>
      </c>
      <c r="AN393" s="33" t="b">
        <f>NOT(ISNUMBER(SEARCH("Other",Survey!$Q393)))</f>
        <v>1</v>
      </c>
      <c r="AO393" s="32" t="b">
        <f>NOT(ISBLANK(Survey!$R393))</f>
        <v>0</v>
      </c>
      <c r="AP393" s="16" t="str">
        <f t="shared" si="327"/>
        <v>Pass</v>
      </c>
      <c r="AQ393" s="114">
        <f>COUNTBLANK(Survey!$X393)</f>
        <v>1</v>
      </c>
      <c r="AR393" s="58">
        <f>IF(AND(Survey!L393&lt;&gt;"Exempt fund",OR(Survey!$M393="ETF",Survey!$M393="ETF, alternative mutual fund",Survey!$M393="Mutual fund",Survey!$M393="Alternative mutual fund",Survey!$M393="Money market")),1,0)</f>
        <v>0</v>
      </c>
      <c r="AS393" s="16" t="str">
        <f t="shared" si="328"/>
        <v>Pass</v>
      </c>
      <c r="AT393" s="33" t="b">
        <f>NOT(ISNUMBER(SEARCH("Yes",Survey!$AC393)))</f>
        <v>1</v>
      </c>
      <c r="AU393" s="32" t="b">
        <f>IF(COUNTBLANK(Survey!$AD393:$AE393)=0,TRUE, FALSE)</f>
        <v>0</v>
      </c>
      <c r="AV393" s="16" t="str">
        <f t="shared" si="329"/>
        <v>Pass</v>
      </c>
      <c r="AW393" s="33" t="b">
        <f>NOT(ISNUMBER(SEARCH("Yes",Survey!$AF393)))</f>
        <v>1</v>
      </c>
      <c r="AX393" s="32" t="b">
        <f>NOT(ISBLANK(Survey!$AH393))</f>
        <v>0</v>
      </c>
      <c r="AY393" s="16" t="str">
        <f t="shared" si="330"/>
        <v>Pass</v>
      </c>
      <c r="AZ393" s="33" t="b">
        <f>NOT(OR(ISNUMBER(SEARCH("Other",Survey!$AH393)),ISNUMBER(SEARCH("Multiple",Survey!$AH393))))</f>
        <v>1</v>
      </c>
      <c r="BA393" s="32" t="b">
        <f>NOT(ISBLANK(Survey!$AI393))</f>
        <v>0</v>
      </c>
      <c r="BB393" s="16" t="str">
        <f t="shared" si="331"/>
        <v>Fail</v>
      </c>
      <c r="BC393" s="114">
        <f>IF(ABS(Survey!$BA393)&gt;0, 1,0)</f>
        <v>0</v>
      </c>
      <c r="BD393" s="114">
        <f>IF(COUNTBLANK(Survey!$AL393)=0,1,0)</f>
        <v>0</v>
      </c>
      <c r="BE393" s="16" t="str">
        <f t="shared" si="332"/>
        <v>Pass</v>
      </c>
      <c r="BF393" s="114">
        <f>IF(ISBLANK(Survey!$AL393),0,1)</f>
        <v>0</v>
      </c>
      <c r="BG393" s="133">
        <f>COUNTBLANK(Survey!$AM393)</f>
        <v>1</v>
      </c>
      <c r="BH393" s="16" t="str">
        <f t="shared" si="333"/>
        <v>Pass</v>
      </c>
      <c r="BI393" s="114">
        <f>IF(OR(Survey!$AM393="Closed",ISBLANK(Survey!$AM393)),0,1)</f>
        <v>0</v>
      </c>
      <c r="BJ393" s="133">
        <f>IF(ISBLANK(Survey!$AN393),1,0)</f>
        <v>1</v>
      </c>
      <c r="BK393" s="118" t="str">
        <f t="shared" si="334"/>
        <v>Pass</v>
      </c>
      <c r="BL393" s="31" cm="1">
        <f t="array" ref="BL393">SUM(SUMIF(Survey!AO393:AP393,{"&gt;0","&lt;0"})*{1,-1})</f>
        <v>0</v>
      </c>
      <c r="BM393">
        <f t="shared" si="335"/>
        <v>0</v>
      </c>
      <c r="BN393">
        <f t="shared" si="336"/>
        <v>100</v>
      </c>
      <c r="BO393" s="118" t="str">
        <f t="shared" si="337"/>
        <v>Pass</v>
      </c>
      <c r="BP393">
        <f>IF(Survey!AQ393="No",0,1)</f>
        <v>1</v>
      </c>
      <c r="BQ393" s="207">
        <f>MOD((LEN(Survey!AQ393)+2),22)</f>
        <v>2</v>
      </c>
      <c r="BR393">
        <f>IF(Survey!AR393="No",0,1)</f>
        <v>1</v>
      </c>
      <c r="BS393" s="207">
        <f>MOD((LEN(Survey!AR393)+2),22)</f>
        <v>2</v>
      </c>
      <c r="BT393" s="114">
        <f>COUNTBLANK(Survey!$AQ393:$AS393)+COUNTBLANK(Survey!$AU393)</f>
        <v>4</v>
      </c>
      <c r="BU393" s="114">
        <f>IF(Survey!$I393="Yes",1,0)</f>
        <v>0</v>
      </c>
      <c r="BV393" s="114">
        <f>IF(OR(Survey!$M393="Mutual fund",Survey!$M393="Alternative mutual fund",Survey!$M393="Money market"),1,0)</f>
        <v>0</v>
      </c>
      <c r="BW393" s="119">
        <f>IF(OR(Survey!$M393="ETF",Survey!$M393="ETF, alternative mutual fund"),1,0)</f>
        <v>0</v>
      </c>
      <c r="BX393" s="16" t="str">
        <f t="shared" si="338"/>
        <v>Pass</v>
      </c>
      <c r="BY393" s="33">
        <f>IF(ISNUMBER(SEARCH("Other",Survey!$AS393)), 1, 0)</f>
        <v>0</v>
      </c>
      <c r="BZ393" s="58" t="b">
        <f>NOT(ISBLANK(Survey!$AT393))</f>
        <v>0</v>
      </c>
      <c r="CA393" s="16" t="str">
        <f t="shared" si="339"/>
        <v>Pass</v>
      </c>
      <c r="CB393" s="114">
        <f>IF(Survey!$BB393=0, 0,1)</f>
        <v>0</v>
      </c>
      <c r="CC393" s="58">
        <f>Survey!$AV393</f>
        <v>0</v>
      </c>
      <c r="CD393" s="58">
        <f>Survey!$BC393+Survey!$BD393+ABS(Survey!$BE393)-ABS(Survey!$BF393)-ABS(Survey!$BG393)-ABS(Survey!$BL393)</f>
        <v>0</v>
      </c>
      <c r="CE393" s="138">
        <f>Survey!BB393+(ABS(Survey!$BH393)-ABS(Survey!$BI393)+ABS(Survey!$BJ393)-ABS(Survey!$BK393))*0.5</f>
        <v>0</v>
      </c>
      <c r="CF393" s="58">
        <f t="shared" si="340"/>
        <v>0</v>
      </c>
      <c r="CG393" s="58">
        <f>IF(AND($CC393&gt;$CF393-0.2,$CC393&lt;$CF393+0.2,ISBLANK(Survey!$AV393)=FALSE),0,1)</f>
        <v>1</v>
      </c>
      <c r="CH393" s="133">
        <f>IF(ISBLANK(Survey!$AW393),1,0)</f>
        <v>1</v>
      </c>
      <c r="CI393" s="16" t="str">
        <f t="shared" si="341"/>
        <v>Pass</v>
      </c>
      <c r="CJ393" s="114">
        <f>IF(Survey!$BB393=0, 0,1)</f>
        <v>0</v>
      </c>
      <c r="CK393" s="58">
        <f>IF(AND(Survey!$AX393&gt;=0,Survey!$AX393&lt;=0.2,Survey!$AX393&lt;&gt;""),0,1)</f>
        <v>1</v>
      </c>
      <c r="CL393" s="114">
        <f>IF(ISBLANK(Survey!$AY393),1,0)</f>
        <v>1</v>
      </c>
      <c r="CM393" s="16" t="str">
        <f t="shared" si="342"/>
        <v>Fail</v>
      </c>
      <c r="CN393" s="133">
        <f>Survey!$AZ393</f>
        <v>0</v>
      </c>
      <c r="CO393" s="16" t="str">
        <f t="shared" si="343"/>
        <v>Pass</v>
      </c>
      <c r="CP393" s="31">
        <f>Survey!$BA393</f>
        <v>0</v>
      </c>
      <c r="CQ393" s="138">
        <f>Survey!$BB393+Survey!$BC393+Survey!$BD393+ABS(Survey!$BE393)-ABS(Survey!$BF393)-ABS(Survey!$BG393)+ABS(Survey!$BH393)-ABS(Survey!$BI393)+ABS(Survey!$BJ393)-ABS(Survey!$BK393)-ABS(Survey!$BL393)+Survey!$BM393</f>
        <v>0</v>
      </c>
      <c r="CR393" s="30">
        <f t="shared" si="344"/>
        <v>0</v>
      </c>
      <c r="CS393" s="17">
        <f t="shared" si="345"/>
        <v>0</v>
      </c>
      <c r="CT393" s="16" t="str">
        <f t="shared" si="346"/>
        <v>Pass</v>
      </c>
      <c r="CU393" s="33" t="b">
        <f>IF(ABS(Survey!$BM393)=0,TRUE,FALSE)</f>
        <v>1</v>
      </c>
      <c r="CV393" s="32" t="b">
        <f>NOT(ISBLANK(Survey!$BN393))</f>
        <v>0</v>
      </c>
      <c r="CW393" t="str">
        <f t="shared" si="347"/>
        <v>Fail</v>
      </c>
      <c r="CX393" s="25">
        <f>Survey!$BA393</f>
        <v>0</v>
      </c>
      <c r="CY393" s="25" cm="1">
        <f t="array" ref="CY393">SUM(SUMIF(Survey!BP393:BW393,{"&gt;0","&lt;0"})*{1,-1})-SUM(SUMIF(Survey!BY393:CF393,{"&gt;0","&lt;0"})*{1,-1})</f>
        <v>0</v>
      </c>
      <c r="CZ393" s="30" t="str">
        <f t="shared" si="348"/>
        <v>No holdings</v>
      </c>
      <c r="DA393">
        <f t="shared" si="349"/>
        <v>0</v>
      </c>
      <c r="DB393" s="16" t="str">
        <f t="shared" si="350"/>
        <v>Fail</v>
      </c>
      <c r="DC393" s="31">
        <f>Survey!$BA393</f>
        <v>0</v>
      </c>
      <c r="DD393" s="31" cm="1">
        <f t="array" ref="DD393">SUM(SUMIF(Survey!CH393:DA393,{"&gt;0","&lt;0"})*{1,-1})-SUM(SUMIF(Survey!DC393:DV393,{"&gt;0","&lt;0"})*{1,-1})</f>
        <v>0</v>
      </c>
      <c r="DE393" s="30" t="str">
        <f t="shared" si="351"/>
        <v>No holdings</v>
      </c>
      <c r="DF393" s="17">
        <f t="shared" si="352"/>
        <v>0</v>
      </c>
      <c r="DG393" s="16" t="str">
        <f t="shared" si="353"/>
        <v>Pass</v>
      </c>
      <c r="DH393" s="33" t="b">
        <f>IF(ABS(Survey!$DA393)=0,TRUE,FALSE)</f>
        <v>1</v>
      </c>
      <c r="DI393" s="32" t="b">
        <f>NOT(ISBLANK(Survey!$DB393))</f>
        <v>0</v>
      </c>
      <c r="DJ393" s="16" t="str">
        <f t="shared" si="354"/>
        <v>Pass</v>
      </c>
      <c r="DK393" s="33" t="b">
        <f>IF(ABS(Survey!$DV393)=0,TRUE,FALSE)</f>
        <v>1</v>
      </c>
      <c r="DL393" s="32" t="b">
        <f>NOT(ISBLANK(Survey!$DW393))</f>
        <v>0</v>
      </c>
      <c r="DM393" t="str">
        <f t="shared" si="355"/>
        <v>Pass</v>
      </c>
      <c r="DN393" s="25" cm="1">
        <f t="array" ref="DN393">SUM(SUMIF(Survey!CW393,{"&gt;0","&lt;0"})*{1,-1})+SUM(SUMIF(Survey!DR393,{"&gt;0","&lt;0"})*{1,-1})</f>
        <v>0</v>
      </c>
      <c r="DO393" s="25">
        <f>SUM(SUMIF(Survey!DY393:EE393,{"&gt;0","&lt;0"})*{1,-1})+SUM(SUMIF(Survey!EG393:EM393,{"&gt;0","&lt;0"})*{1,-1})</f>
        <v>0</v>
      </c>
      <c r="DP393">
        <f t="shared" si="356"/>
        <v>0</v>
      </c>
      <c r="DQ393">
        <f t="shared" si="357"/>
        <v>0</v>
      </c>
      <c r="DR393" s="16" t="str">
        <f t="shared" si="358"/>
        <v>Pass</v>
      </c>
      <c r="DS393" s="33" t="b">
        <f>IF(ABS(Survey!$EE393)=0,TRUE,FALSE)</f>
        <v>1</v>
      </c>
      <c r="DT393" s="32" t="b">
        <f>NOT(ISBLANK(Survey!EF393))</f>
        <v>0</v>
      </c>
      <c r="DU393" s="16" t="str">
        <f t="shared" si="359"/>
        <v>Pass</v>
      </c>
      <c r="DV393" s="33" t="b">
        <f>IF(ABS(Survey!$EM393)=0,TRUE,FALSE)</f>
        <v>1</v>
      </c>
      <c r="DW393" s="32" t="b">
        <f>NOT(ISBLANK(Survey!$EN393))</f>
        <v>0</v>
      </c>
      <c r="DX393" s="16" t="str">
        <f t="shared" si="360"/>
        <v>Fail</v>
      </c>
      <c r="DY393" s="31">
        <f>SUM(SUMIF(Survey!ET393:EV393,{"&gt;0","&lt;0"})*{1,-1})</f>
        <v>0</v>
      </c>
      <c r="DZ393">
        <f t="shared" si="361"/>
        <v>0</v>
      </c>
      <c r="EA393">
        <f t="shared" si="362"/>
        <v>100</v>
      </c>
      <c r="EB393" s="30" t="b">
        <f>IF(OR(Survey!$M393="ETF",Survey!$M393="ETF, alternative mutual fund",Survey!$M393="Closed-end", Survey!$M393="Split share corp"),TRUE,FALSE)</f>
        <v>0</v>
      </c>
      <c r="EC393" s="16" t="str">
        <f t="shared" si="363"/>
        <v>Fail</v>
      </c>
      <c r="ED393" s="31">
        <f>SUM(SUMIF(Survey!EX393:FD393,{"&gt;0","&lt;0"})*{1,-1})</f>
        <v>0</v>
      </c>
      <c r="EE393">
        <f t="shared" si="364"/>
        <v>0</v>
      </c>
      <c r="EF393" s="17">
        <f t="shared" si="365"/>
        <v>100</v>
      </c>
      <c r="EG393" s="16" t="str">
        <f t="shared" si="366"/>
        <v>Fail</v>
      </c>
      <c r="EH393" s="31">
        <f>SUM(SUMIF(Survey!FF393:FL393,{"&gt;0","&lt;0"})*{1,-1})</f>
        <v>0</v>
      </c>
      <c r="EI393">
        <f t="shared" si="367"/>
        <v>0</v>
      </c>
      <c r="EJ393" s="17">
        <f t="shared" si="368"/>
        <v>100</v>
      </c>
    </row>
    <row r="394" spans="1:140">
      <c r="A394">
        <v>394</v>
      </c>
      <c r="B394" t="str">
        <f t="shared" si="316"/>
        <v>Pass</v>
      </c>
      <c r="C394" t="str">
        <f>IF(COUNTBLANK(Survey!B394:FM394)=$C$2, "Pass", "Fail")</f>
        <v>Pass</v>
      </c>
      <c r="D394" s="16" t="str">
        <f t="shared" si="317"/>
        <v>Fail</v>
      </c>
      <c r="E394" t="str">
        <f>IF(OR(ISBLANK(Survey!AL394),COUNTIF(G394:BJ394,"Fail")),"Fail","Pass")</f>
        <v>Fail</v>
      </c>
      <c r="F394" s="265"/>
      <c r="G394" s="16" t="str">
        <f t="shared" si="318"/>
        <v>Fail</v>
      </c>
      <c r="H394" s="139">
        <f>COUNTBLANK(Survey!B394:D394)+COUNTBLANK(Survey!G394)+COUNTBLANK(Survey!I394)+COUNTBLANK(Survey!K394:M394)+COUNTBLANK(Survey!P394:Q394)+COUNTBLANK(Survey!T394:W394)+COUNTBLANK(Survey!Z394:AC394)+COUNTBLANK(Survey!AF394:AG394)+COUNTBLANK(Survey!AK394:AK394)</f>
        <v>21</v>
      </c>
      <c r="I394" t="str">
        <f t="shared" si="319"/>
        <v>Fail</v>
      </c>
      <c r="J394" t="b">
        <f>IF(Survey!E394="No",TRUE,FALSE)</f>
        <v>0</v>
      </c>
      <c r="K394" s="29" cm="1">
        <f t="array" ref="K394">IF(COUNTA(Survey!$E$4:$E$695)=1, 0, SUM(IF(COUNTIF(Survey!$E$4:$E$695, Survey!$E$4:$E$695)=1,1,0)))</f>
        <v>0</v>
      </c>
      <c r="L394" s="29">
        <f>LEN(Survey!E394)</f>
        <v>0</v>
      </c>
      <c r="M394" s="16" t="str">
        <f t="shared" si="320"/>
        <v>Fail</v>
      </c>
      <c r="N394" t="b">
        <f>IF(Survey!F394="No",TRUE,FALSE)</f>
        <v>0</v>
      </c>
      <c r="O394" t="b">
        <f>Survey!F394=Survey!E394</f>
        <v>1</v>
      </c>
      <c r="P394">
        <f>COUNTIF(Survey!$F$4:$F$695,Survey!F394)</f>
        <v>0</v>
      </c>
      <c r="Q394" s="28">
        <f>LEN(Survey!F394)</f>
        <v>0</v>
      </c>
      <c r="R394" s="16" t="str">
        <f t="shared" si="321"/>
        <v>Pass</v>
      </c>
      <c r="S394" s="29">
        <f>MOD((LEN(Survey!H394)+2),11)</f>
        <v>2</v>
      </c>
      <c r="T394">
        <f>COUNTIF(Survey!$H$4:$H$695,Survey!H394)</f>
        <v>0</v>
      </c>
      <c r="U394" s="28" t="str">
        <f>IF(Survey!$L394="Prospectus fund", "Yes", "No")</f>
        <v>No</v>
      </c>
      <c r="V394" s="16" t="str">
        <f t="shared" si="322"/>
        <v>Pass</v>
      </c>
      <c r="W394" s="29">
        <f>MOD((LEN(Survey!J394)+2),11)</f>
        <v>2</v>
      </c>
      <c r="X394">
        <f>COUNTIF(Survey!$J$4:$J$695,Survey!J394)</f>
        <v>0</v>
      </c>
      <c r="Y394" s="30" t="b">
        <f>IF(OR(Survey!$M394="ETF",Survey!$M394="ETF, alternative mutual fund",Survey!$M394="Closed-end", Survey!$M394="Split share corp", Survey!$I394="Yes"),TRUE,FALSE)</f>
        <v>0</v>
      </c>
      <c r="Z394" s="16" t="str">
        <f>IFERROR(IF(AND(OR(AC394=AD394,AD394 = "Either"),NOT(ISBLANK(Survey!K394))),"Pass","Fail"),"Pass")</f>
        <v>Fail</v>
      </c>
      <c r="AA394" s="31" cm="1">
        <f t="array" ref="AA394">SUM(SUMIF(Survey!CH394:DA394,{"&gt;0","&lt;0"})*{1,-1})</f>
        <v>0</v>
      </c>
      <c r="AB394" s="33" cm="1">
        <f t="array" ref="AB394">SUM(SUMIF(Survey!CK394,{"&gt;0","&lt;0"})*{1,-1})+SUM(SUMIF(Survey!CU394,{"&gt;0","&lt;0"})*{1,-1})</f>
        <v>0</v>
      </c>
      <c r="AC394" s="33">
        <f>Survey!K394</f>
        <v>0</v>
      </c>
      <c r="AD394" s="32" t="str">
        <f t="shared" si="323"/>
        <v>Either</v>
      </c>
      <c r="AE394" s="16" t="str">
        <f t="shared" si="324"/>
        <v>Fail</v>
      </c>
      <c r="AF394" s="58" cm="1">
        <f t="array" ref="AF394">SUM(SUMIF(Survey!CH394:DA394,{"&gt;0","&lt;0"})*{1,-1})+SUM(SUMIF(Survey!DC394:DV394,{"&gt;0","&lt;0"})*{1,-1})</f>
        <v>0</v>
      </c>
      <c r="AG394" s="58">
        <f>IFERROR(AF394/(Survey!$BA394),0)</f>
        <v>0</v>
      </c>
      <c r="AH394" s="104" t="b">
        <f>IF(OR(Survey!$M394="Alternative strategy or hedge",Survey!$M394="Private asset",Survey!$L394="Prospectus fund"),TRUE,FALSE)</f>
        <v>0</v>
      </c>
      <c r="AI394" s="104" t="b">
        <f>NOT(ISBLANK(Survey!$M394))</f>
        <v>0</v>
      </c>
      <c r="AJ394" s="16" t="str">
        <f t="shared" si="325"/>
        <v>Fail</v>
      </c>
      <c r="AK394" t="b">
        <f>IF(Survey!W394="No",TRUE,FALSE)</f>
        <v>0</v>
      </c>
      <c r="AL394" s="119">
        <f>MOD((LEN(Survey!W394)+2),22)</f>
        <v>2</v>
      </c>
      <c r="AM394" t="str">
        <f t="shared" si="326"/>
        <v>Pass</v>
      </c>
      <c r="AN394" s="33" t="b">
        <f>NOT(ISNUMBER(SEARCH("Other",Survey!$Q394)))</f>
        <v>1</v>
      </c>
      <c r="AO394" s="32" t="b">
        <f>NOT(ISBLANK(Survey!$R394))</f>
        <v>0</v>
      </c>
      <c r="AP394" s="16" t="str">
        <f t="shared" si="327"/>
        <v>Pass</v>
      </c>
      <c r="AQ394" s="114">
        <f>COUNTBLANK(Survey!$X394)</f>
        <v>1</v>
      </c>
      <c r="AR394" s="58">
        <f>IF(AND(Survey!L394&lt;&gt;"Exempt fund",OR(Survey!$M394="ETF",Survey!$M394="ETF, alternative mutual fund",Survey!$M394="Mutual fund",Survey!$M394="Alternative mutual fund",Survey!$M394="Money market")),1,0)</f>
        <v>0</v>
      </c>
      <c r="AS394" s="16" t="str">
        <f t="shared" si="328"/>
        <v>Pass</v>
      </c>
      <c r="AT394" s="33" t="b">
        <f>NOT(ISNUMBER(SEARCH("Yes",Survey!$AC394)))</f>
        <v>1</v>
      </c>
      <c r="AU394" s="32" t="b">
        <f>IF(COUNTBLANK(Survey!$AD394:$AE394)=0,TRUE, FALSE)</f>
        <v>0</v>
      </c>
      <c r="AV394" s="16" t="str">
        <f t="shared" si="329"/>
        <v>Pass</v>
      </c>
      <c r="AW394" s="33" t="b">
        <f>NOT(ISNUMBER(SEARCH("Yes",Survey!$AF394)))</f>
        <v>1</v>
      </c>
      <c r="AX394" s="32" t="b">
        <f>NOT(ISBLANK(Survey!$AH394))</f>
        <v>0</v>
      </c>
      <c r="AY394" s="16" t="str">
        <f t="shared" si="330"/>
        <v>Pass</v>
      </c>
      <c r="AZ394" s="33" t="b">
        <f>NOT(OR(ISNUMBER(SEARCH("Other",Survey!$AH394)),ISNUMBER(SEARCH("Multiple",Survey!$AH394))))</f>
        <v>1</v>
      </c>
      <c r="BA394" s="32" t="b">
        <f>NOT(ISBLANK(Survey!$AI394))</f>
        <v>0</v>
      </c>
      <c r="BB394" s="16" t="str">
        <f t="shared" si="331"/>
        <v>Fail</v>
      </c>
      <c r="BC394" s="114">
        <f>IF(ABS(Survey!$BA394)&gt;0, 1,0)</f>
        <v>0</v>
      </c>
      <c r="BD394" s="114">
        <f>IF(COUNTBLANK(Survey!$AL394)=0,1,0)</f>
        <v>0</v>
      </c>
      <c r="BE394" s="16" t="str">
        <f t="shared" si="332"/>
        <v>Pass</v>
      </c>
      <c r="BF394" s="114">
        <f>IF(ISBLANK(Survey!$AL394),0,1)</f>
        <v>0</v>
      </c>
      <c r="BG394" s="133">
        <f>COUNTBLANK(Survey!$AM394)</f>
        <v>1</v>
      </c>
      <c r="BH394" s="16" t="str">
        <f t="shared" si="333"/>
        <v>Pass</v>
      </c>
      <c r="BI394" s="114">
        <f>IF(OR(Survey!$AM394="Closed",ISBLANK(Survey!$AM394)),0,1)</f>
        <v>0</v>
      </c>
      <c r="BJ394" s="133">
        <f>IF(ISBLANK(Survey!$AN394),1,0)</f>
        <v>1</v>
      </c>
      <c r="BK394" s="118" t="str">
        <f t="shared" si="334"/>
        <v>Pass</v>
      </c>
      <c r="BL394" s="31" cm="1">
        <f t="array" ref="BL394">SUM(SUMIF(Survey!AO394:AP394,{"&gt;0","&lt;0"})*{1,-1})</f>
        <v>0</v>
      </c>
      <c r="BM394">
        <f t="shared" si="335"/>
        <v>0</v>
      </c>
      <c r="BN394">
        <f t="shared" si="336"/>
        <v>100</v>
      </c>
      <c r="BO394" s="118" t="str">
        <f t="shared" si="337"/>
        <v>Pass</v>
      </c>
      <c r="BP394">
        <f>IF(Survey!AQ394="No",0,1)</f>
        <v>1</v>
      </c>
      <c r="BQ394" s="207">
        <f>MOD((LEN(Survey!AQ394)+2),22)</f>
        <v>2</v>
      </c>
      <c r="BR394">
        <f>IF(Survey!AR394="No",0,1)</f>
        <v>1</v>
      </c>
      <c r="BS394" s="207">
        <f>MOD((LEN(Survey!AR394)+2),22)</f>
        <v>2</v>
      </c>
      <c r="BT394" s="114">
        <f>COUNTBLANK(Survey!$AQ394:$AS394)+COUNTBLANK(Survey!$AU394)</f>
        <v>4</v>
      </c>
      <c r="BU394" s="114">
        <f>IF(Survey!$I394="Yes",1,0)</f>
        <v>0</v>
      </c>
      <c r="BV394" s="114">
        <f>IF(OR(Survey!$M394="Mutual fund",Survey!$M394="Alternative mutual fund",Survey!$M394="Money market"),1,0)</f>
        <v>0</v>
      </c>
      <c r="BW394" s="119">
        <f>IF(OR(Survey!$M394="ETF",Survey!$M394="ETF, alternative mutual fund"),1,0)</f>
        <v>0</v>
      </c>
      <c r="BX394" s="16" t="str">
        <f t="shared" si="338"/>
        <v>Pass</v>
      </c>
      <c r="BY394" s="33">
        <f>IF(ISNUMBER(SEARCH("Other",Survey!$AS394)), 1, 0)</f>
        <v>0</v>
      </c>
      <c r="BZ394" s="58" t="b">
        <f>NOT(ISBLANK(Survey!$AT394))</f>
        <v>0</v>
      </c>
      <c r="CA394" s="16" t="str">
        <f t="shared" si="339"/>
        <v>Pass</v>
      </c>
      <c r="CB394" s="114">
        <f>IF(Survey!$BB394=0, 0,1)</f>
        <v>0</v>
      </c>
      <c r="CC394" s="58">
        <f>Survey!$AV394</f>
        <v>0</v>
      </c>
      <c r="CD394" s="58">
        <f>Survey!$BC394+Survey!$BD394+ABS(Survey!$BE394)-ABS(Survey!$BF394)-ABS(Survey!$BG394)-ABS(Survey!$BL394)</f>
        <v>0</v>
      </c>
      <c r="CE394" s="138">
        <f>Survey!BB394+(ABS(Survey!$BH394)-ABS(Survey!$BI394)+ABS(Survey!$BJ394)-ABS(Survey!$BK394))*0.5</f>
        <v>0</v>
      </c>
      <c r="CF394" s="58">
        <f t="shared" si="340"/>
        <v>0</v>
      </c>
      <c r="CG394" s="58">
        <f>IF(AND($CC394&gt;$CF394-0.2,$CC394&lt;$CF394+0.2,ISBLANK(Survey!$AV394)=FALSE),0,1)</f>
        <v>1</v>
      </c>
      <c r="CH394" s="133">
        <f>IF(ISBLANK(Survey!$AW394),1,0)</f>
        <v>1</v>
      </c>
      <c r="CI394" s="16" t="str">
        <f t="shared" si="341"/>
        <v>Pass</v>
      </c>
      <c r="CJ394" s="114">
        <f>IF(Survey!$BB394=0, 0,1)</f>
        <v>0</v>
      </c>
      <c r="CK394" s="58">
        <f>IF(AND(Survey!$AX394&gt;=0,Survey!$AX394&lt;=0.2,Survey!$AX394&lt;&gt;""),0,1)</f>
        <v>1</v>
      </c>
      <c r="CL394" s="114">
        <f>IF(ISBLANK(Survey!$AY394),1,0)</f>
        <v>1</v>
      </c>
      <c r="CM394" s="16" t="str">
        <f t="shared" si="342"/>
        <v>Fail</v>
      </c>
      <c r="CN394" s="133">
        <f>Survey!$AZ394</f>
        <v>0</v>
      </c>
      <c r="CO394" s="16" t="str">
        <f t="shared" si="343"/>
        <v>Pass</v>
      </c>
      <c r="CP394" s="31">
        <f>Survey!$BA394</f>
        <v>0</v>
      </c>
      <c r="CQ394" s="138">
        <f>Survey!$BB394+Survey!$BC394+Survey!$BD394+ABS(Survey!$BE394)-ABS(Survey!$BF394)-ABS(Survey!$BG394)+ABS(Survey!$BH394)-ABS(Survey!$BI394)+ABS(Survey!$BJ394)-ABS(Survey!$BK394)-ABS(Survey!$BL394)+Survey!$BM394</f>
        <v>0</v>
      </c>
      <c r="CR394" s="30">
        <f t="shared" si="344"/>
        <v>0</v>
      </c>
      <c r="CS394" s="17">
        <f t="shared" si="345"/>
        <v>0</v>
      </c>
      <c r="CT394" s="16" t="str">
        <f t="shared" si="346"/>
        <v>Pass</v>
      </c>
      <c r="CU394" s="33" t="b">
        <f>IF(ABS(Survey!$BM394)=0,TRUE,FALSE)</f>
        <v>1</v>
      </c>
      <c r="CV394" s="32" t="b">
        <f>NOT(ISBLANK(Survey!$BN394))</f>
        <v>0</v>
      </c>
      <c r="CW394" t="str">
        <f t="shared" si="347"/>
        <v>Fail</v>
      </c>
      <c r="CX394" s="25">
        <f>Survey!$BA394</f>
        <v>0</v>
      </c>
      <c r="CY394" s="25" cm="1">
        <f t="array" ref="CY394">SUM(SUMIF(Survey!BP394:BW394,{"&gt;0","&lt;0"})*{1,-1})-SUM(SUMIF(Survey!BY394:CF394,{"&gt;0","&lt;0"})*{1,-1})</f>
        <v>0</v>
      </c>
      <c r="CZ394" s="30" t="str">
        <f t="shared" si="348"/>
        <v>No holdings</v>
      </c>
      <c r="DA394">
        <f t="shared" si="349"/>
        <v>0</v>
      </c>
      <c r="DB394" s="16" t="str">
        <f t="shared" si="350"/>
        <v>Fail</v>
      </c>
      <c r="DC394" s="31">
        <f>Survey!$BA394</f>
        <v>0</v>
      </c>
      <c r="DD394" s="31" cm="1">
        <f t="array" ref="DD394">SUM(SUMIF(Survey!CH394:DA394,{"&gt;0","&lt;0"})*{1,-1})-SUM(SUMIF(Survey!DC394:DV394,{"&gt;0","&lt;0"})*{1,-1})</f>
        <v>0</v>
      </c>
      <c r="DE394" s="30" t="str">
        <f t="shared" si="351"/>
        <v>No holdings</v>
      </c>
      <c r="DF394" s="17">
        <f t="shared" si="352"/>
        <v>0</v>
      </c>
      <c r="DG394" s="16" t="str">
        <f t="shared" si="353"/>
        <v>Pass</v>
      </c>
      <c r="DH394" s="33" t="b">
        <f>IF(ABS(Survey!$DA394)=0,TRUE,FALSE)</f>
        <v>1</v>
      </c>
      <c r="DI394" s="32" t="b">
        <f>NOT(ISBLANK(Survey!$DB394))</f>
        <v>0</v>
      </c>
      <c r="DJ394" s="16" t="str">
        <f t="shared" si="354"/>
        <v>Pass</v>
      </c>
      <c r="DK394" s="33" t="b">
        <f>IF(ABS(Survey!$DV394)=0,TRUE,FALSE)</f>
        <v>1</v>
      </c>
      <c r="DL394" s="32" t="b">
        <f>NOT(ISBLANK(Survey!$DW394))</f>
        <v>0</v>
      </c>
      <c r="DM394" t="str">
        <f t="shared" si="355"/>
        <v>Pass</v>
      </c>
      <c r="DN394" s="25" cm="1">
        <f t="array" ref="DN394">SUM(SUMIF(Survey!CW394,{"&gt;0","&lt;0"})*{1,-1})+SUM(SUMIF(Survey!DR394,{"&gt;0","&lt;0"})*{1,-1})</f>
        <v>0</v>
      </c>
      <c r="DO394" s="25">
        <f>SUM(SUMIF(Survey!DY394:EE394,{"&gt;0","&lt;0"})*{1,-1})+SUM(SUMIF(Survey!EG394:EM394,{"&gt;0","&lt;0"})*{1,-1})</f>
        <v>0</v>
      </c>
      <c r="DP394">
        <f t="shared" si="356"/>
        <v>0</v>
      </c>
      <c r="DQ394">
        <f t="shared" si="357"/>
        <v>0</v>
      </c>
      <c r="DR394" s="16" t="str">
        <f t="shared" si="358"/>
        <v>Pass</v>
      </c>
      <c r="DS394" s="33" t="b">
        <f>IF(ABS(Survey!$EE394)=0,TRUE,FALSE)</f>
        <v>1</v>
      </c>
      <c r="DT394" s="32" t="b">
        <f>NOT(ISBLANK(Survey!EF394))</f>
        <v>0</v>
      </c>
      <c r="DU394" s="16" t="str">
        <f t="shared" si="359"/>
        <v>Pass</v>
      </c>
      <c r="DV394" s="33" t="b">
        <f>IF(ABS(Survey!$EM394)=0,TRUE,FALSE)</f>
        <v>1</v>
      </c>
      <c r="DW394" s="32" t="b">
        <f>NOT(ISBLANK(Survey!$EN394))</f>
        <v>0</v>
      </c>
      <c r="DX394" s="16" t="str">
        <f t="shared" si="360"/>
        <v>Fail</v>
      </c>
      <c r="DY394" s="31">
        <f>SUM(SUMIF(Survey!ET394:EV394,{"&gt;0","&lt;0"})*{1,-1})</f>
        <v>0</v>
      </c>
      <c r="DZ394">
        <f t="shared" si="361"/>
        <v>0</v>
      </c>
      <c r="EA394">
        <f t="shared" si="362"/>
        <v>100</v>
      </c>
      <c r="EB394" s="30" t="b">
        <f>IF(OR(Survey!$M394="ETF",Survey!$M394="ETF, alternative mutual fund",Survey!$M394="Closed-end", Survey!$M394="Split share corp"),TRUE,FALSE)</f>
        <v>0</v>
      </c>
      <c r="EC394" s="16" t="str">
        <f t="shared" si="363"/>
        <v>Fail</v>
      </c>
      <c r="ED394" s="31">
        <f>SUM(SUMIF(Survey!EX394:FD394,{"&gt;0","&lt;0"})*{1,-1})</f>
        <v>0</v>
      </c>
      <c r="EE394">
        <f t="shared" si="364"/>
        <v>0</v>
      </c>
      <c r="EF394" s="17">
        <f t="shared" si="365"/>
        <v>100</v>
      </c>
      <c r="EG394" s="16" t="str">
        <f t="shared" si="366"/>
        <v>Fail</v>
      </c>
      <c r="EH394" s="31">
        <f>SUM(SUMIF(Survey!FF394:FL394,{"&gt;0","&lt;0"})*{1,-1})</f>
        <v>0</v>
      </c>
      <c r="EI394">
        <f t="shared" si="367"/>
        <v>0</v>
      </c>
      <c r="EJ394" s="17">
        <f t="shared" si="368"/>
        <v>100</v>
      </c>
    </row>
    <row r="395" spans="1:140">
      <c r="A395">
        <v>395</v>
      </c>
      <c r="B395" t="str">
        <f t="shared" si="316"/>
        <v>Pass</v>
      </c>
      <c r="C395" t="str">
        <f>IF(COUNTBLANK(Survey!B395:FM395)=$C$2, "Pass", "Fail")</f>
        <v>Pass</v>
      </c>
      <c r="D395" s="16" t="str">
        <f t="shared" si="317"/>
        <v>Fail</v>
      </c>
      <c r="E395" t="str">
        <f>IF(OR(ISBLANK(Survey!AL395),COUNTIF(G395:BJ395,"Fail")),"Fail","Pass")</f>
        <v>Fail</v>
      </c>
      <c r="F395" s="265"/>
      <c r="G395" s="16" t="str">
        <f t="shared" si="318"/>
        <v>Fail</v>
      </c>
      <c r="H395" s="139">
        <f>COUNTBLANK(Survey!B395:D395)+COUNTBLANK(Survey!G395)+COUNTBLANK(Survey!I395)+COUNTBLANK(Survey!K395:M395)+COUNTBLANK(Survey!P395:Q395)+COUNTBLANK(Survey!T395:W395)+COUNTBLANK(Survey!Z395:AC395)+COUNTBLANK(Survey!AF395:AG395)+COUNTBLANK(Survey!AK395:AK395)</f>
        <v>21</v>
      </c>
      <c r="I395" t="str">
        <f t="shared" si="319"/>
        <v>Fail</v>
      </c>
      <c r="J395" t="b">
        <f>IF(Survey!E395="No",TRUE,FALSE)</f>
        <v>0</v>
      </c>
      <c r="K395" s="29" cm="1">
        <f t="array" ref="K395">IF(COUNTA(Survey!$E$4:$E$695)=1, 0, SUM(IF(COUNTIF(Survey!$E$4:$E$695, Survey!$E$4:$E$695)=1,1,0)))</f>
        <v>0</v>
      </c>
      <c r="L395" s="29">
        <f>LEN(Survey!E395)</f>
        <v>0</v>
      </c>
      <c r="M395" s="16" t="str">
        <f t="shared" si="320"/>
        <v>Fail</v>
      </c>
      <c r="N395" t="b">
        <f>IF(Survey!F395="No",TRUE,FALSE)</f>
        <v>0</v>
      </c>
      <c r="O395" t="b">
        <f>Survey!F395=Survey!E395</f>
        <v>1</v>
      </c>
      <c r="P395">
        <f>COUNTIF(Survey!$F$4:$F$695,Survey!F395)</f>
        <v>0</v>
      </c>
      <c r="Q395" s="28">
        <f>LEN(Survey!F395)</f>
        <v>0</v>
      </c>
      <c r="R395" s="16" t="str">
        <f t="shared" si="321"/>
        <v>Pass</v>
      </c>
      <c r="S395" s="29">
        <f>MOD((LEN(Survey!H395)+2),11)</f>
        <v>2</v>
      </c>
      <c r="T395">
        <f>COUNTIF(Survey!$H$4:$H$695,Survey!H395)</f>
        <v>0</v>
      </c>
      <c r="U395" s="28" t="str">
        <f>IF(Survey!$L395="Prospectus fund", "Yes", "No")</f>
        <v>No</v>
      </c>
      <c r="V395" s="16" t="str">
        <f t="shared" si="322"/>
        <v>Pass</v>
      </c>
      <c r="W395" s="29">
        <f>MOD((LEN(Survey!J395)+2),11)</f>
        <v>2</v>
      </c>
      <c r="X395">
        <f>COUNTIF(Survey!$J$4:$J$695,Survey!J395)</f>
        <v>0</v>
      </c>
      <c r="Y395" s="30" t="b">
        <f>IF(OR(Survey!$M395="ETF",Survey!$M395="ETF, alternative mutual fund",Survey!$M395="Closed-end", Survey!$M395="Split share corp", Survey!$I395="Yes"),TRUE,FALSE)</f>
        <v>0</v>
      </c>
      <c r="Z395" s="16" t="str">
        <f>IFERROR(IF(AND(OR(AC395=AD395,AD395 = "Either"),NOT(ISBLANK(Survey!K395))),"Pass","Fail"),"Pass")</f>
        <v>Fail</v>
      </c>
      <c r="AA395" s="31" cm="1">
        <f t="array" ref="AA395">SUM(SUMIF(Survey!CH395:DA395,{"&gt;0","&lt;0"})*{1,-1})</f>
        <v>0</v>
      </c>
      <c r="AB395" s="33" cm="1">
        <f t="array" ref="AB395">SUM(SUMIF(Survey!CK395,{"&gt;0","&lt;0"})*{1,-1})+SUM(SUMIF(Survey!CU395,{"&gt;0","&lt;0"})*{1,-1})</f>
        <v>0</v>
      </c>
      <c r="AC395" s="33">
        <f>Survey!K395</f>
        <v>0</v>
      </c>
      <c r="AD395" s="32" t="str">
        <f t="shared" si="323"/>
        <v>Either</v>
      </c>
      <c r="AE395" s="16" t="str">
        <f t="shared" si="324"/>
        <v>Fail</v>
      </c>
      <c r="AF395" s="58" cm="1">
        <f t="array" ref="AF395">SUM(SUMIF(Survey!CH395:DA395,{"&gt;0","&lt;0"})*{1,-1})+SUM(SUMIF(Survey!DC395:DV395,{"&gt;0","&lt;0"})*{1,-1})</f>
        <v>0</v>
      </c>
      <c r="AG395" s="58">
        <f>IFERROR(AF395/(Survey!$BA395),0)</f>
        <v>0</v>
      </c>
      <c r="AH395" s="104" t="b">
        <f>IF(OR(Survey!$M395="Alternative strategy or hedge",Survey!$M395="Private asset",Survey!$L395="Prospectus fund"),TRUE,FALSE)</f>
        <v>0</v>
      </c>
      <c r="AI395" s="104" t="b">
        <f>NOT(ISBLANK(Survey!$M395))</f>
        <v>0</v>
      </c>
      <c r="AJ395" s="16" t="str">
        <f t="shared" si="325"/>
        <v>Fail</v>
      </c>
      <c r="AK395" t="b">
        <f>IF(Survey!W395="No",TRUE,FALSE)</f>
        <v>0</v>
      </c>
      <c r="AL395" s="119">
        <f>MOD((LEN(Survey!W395)+2),22)</f>
        <v>2</v>
      </c>
      <c r="AM395" t="str">
        <f t="shared" si="326"/>
        <v>Pass</v>
      </c>
      <c r="AN395" s="33" t="b">
        <f>NOT(ISNUMBER(SEARCH("Other",Survey!$Q395)))</f>
        <v>1</v>
      </c>
      <c r="AO395" s="32" t="b">
        <f>NOT(ISBLANK(Survey!$R395))</f>
        <v>0</v>
      </c>
      <c r="AP395" s="16" t="str">
        <f t="shared" si="327"/>
        <v>Pass</v>
      </c>
      <c r="AQ395" s="114">
        <f>COUNTBLANK(Survey!$X395)</f>
        <v>1</v>
      </c>
      <c r="AR395" s="58">
        <f>IF(AND(Survey!L395&lt;&gt;"Exempt fund",OR(Survey!$M395="ETF",Survey!$M395="ETF, alternative mutual fund",Survey!$M395="Mutual fund",Survey!$M395="Alternative mutual fund",Survey!$M395="Money market")),1,0)</f>
        <v>0</v>
      </c>
      <c r="AS395" s="16" t="str">
        <f t="shared" si="328"/>
        <v>Pass</v>
      </c>
      <c r="AT395" s="33" t="b">
        <f>NOT(ISNUMBER(SEARCH("Yes",Survey!$AC395)))</f>
        <v>1</v>
      </c>
      <c r="AU395" s="32" t="b">
        <f>IF(COUNTBLANK(Survey!$AD395:$AE395)=0,TRUE, FALSE)</f>
        <v>0</v>
      </c>
      <c r="AV395" s="16" t="str">
        <f t="shared" si="329"/>
        <v>Pass</v>
      </c>
      <c r="AW395" s="33" t="b">
        <f>NOT(ISNUMBER(SEARCH("Yes",Survey!$AF395)))</f>
        <v>1</v>
      </c>
      <c r="AX395" s="32" t="b">
        <f>NOT(ISBLANK(Survey!$AH395))</f>
        <v>0</v>
      </c>
      <c r="AY395" s="16" t="str">
        <f t="shared" si="330"/>
        <v>Pass</v>
      </c>
      <c r="AZ395" s="33" t="b">
        <f>NOT(OR(ISNUMBER(SEARCH("Other",Survey!$AH395)),ISNUMBER(SEARCH("Multiple",Survey!$AH395))))</f>
        <v>1</v>
      </c>
      <c r="BA395" s="32" t="b">
        <f>NOT(ISBLANK(Survey!$AI395))</f>
        <v>0</v>
      </c>
      <c r="BB395" s="16" t="str">
        <f t="shared" si="331"/>
        <v>Fail</v>
      </c>
      <c r="BC395" s="114">
        <f>IF(ABS(Survey!$BA395)&gt;0, 1,0)</f>
        <v>0</v>
      </c>
      <c r="BD395" s="114">
        <f>IF(COUNTBLANK(Survey!$AL395)=0,1,0)</f>
        <v>0</v>
      </c>
      <c r="BE395" s="16" t="str">
        <f t="shared" si="332"/>
        <v>Pass</v>
      </c>
      <c r="BF395" s="114">
        <f>IF(ISBLANK(Survey!$AL395),0,1)</f>
        <v>0</v>
      </c>
      <c r="BG395" s="133">
        <f>COUNTBLANK(Survey!$AM395)</f>
        <v>1</v>
      </c>
      <c r="BH395" s="16" t="str">
        <f t="shared" si="333"/>
        <v>Pass</v>
      </c>
      <c r="BI395" s="114">
        <f>IF(OR(Survey!$AM395="Closed",ISBLANK(Survey!$AM395)),0,1)</f>
        <v>0</v>
      </c>
      <c r="BJ395" s="133">
        <f>IF(ISBLANK(Survey!$AN395),1,0)</f>
        <v>1</v>
      </c>
      <c r="BK395" s="118" t="str">
        <f t="shared" si="334"/>
        <v>Pass</v>
      </c>
      <c r="BL395" s="31" cm="1">
        <f t="array" ref="BL395">SUM(SUMIF(Survey!AO395:AP395,{"&gt;0","&lt;0"})*{1,-1})</f>
        <v>0</v>
      </c>
      <c r="BM395">
        <f t="shared" si="335"/>
        <v>0</v>
      </c>
      <c r="BN395">
        <f t="shared" si="336"/>
        <v>100</v>
      </c>
      <c r="BO395" s="118" t="str">
        <f t="shared" si="337"/>
        <v>Pass</v>
      </c>
      <c r="BP395">
        <f>IF(Survey!AQ395="No",0,1)</f>
        <v>1</v>
      </c>
      <c r="BQ395" s="207">
        <f>MOD((LEN(Survey!AQ395)+2),22)</f>
        <v>2</v>
      </c>
      <c r="BR395">
        <f>IF(Survey!AR395="No",0,1)</f>
        <v>1</v>
      </c>
      <c r="BS395" s="207">
        <f>MOD((LEN(Survey!AR395)+2),22)</f>
        <v>2</v>
      </c>
      <c r="BT395" s="114">
        <f>COUNTBLANK(Survey!$AQ395:$AS395)+COUNTBLANK(Survey!$AU395)</f>
        <v>4</v>
      </c>
      <c r="BU395" s="114">
        <f>IF(Survey!$I395="Yes",1,0)</f>
        <v>0</v>
      </c>
      <c r="BV395" s="114">
        <f>IF(OR(Survey!$M395="Mutual fund",Survey!$M395="Alternative mutual fund",Survey!$M395="Money market"),1,0)</f>
        <v>0</v>
      </c>
      <c r="BW395" s="119">
        <f>IF(OR(Survey!$M395="ETF",Survey!$M395="ETF, alternative mutual fund"),1,0)</f>
        <v>0</v>
      </c>
      <c r="BX395" s="16" t="str">
        <f t="shared" si="338"/>
        <v>Pass</v>
      </c>
      <c r="BY395" s="33">
        <f>IF(ISNUMBER(SEARCH("Other",Survey!$AS395)), 1, 0)</f>
        <v>0</v>
      </c>
      <c r="BZ395" s="58" t="b">
        <f>NOT(ISBLANK(Survey!$AT395))</f>
        <v>0</v>
      </c>
      <c r="CA395" s="16" t="str">
        <f t="shared" si="339"/>
        <v>Pass</v>
      </c>
      <c r="CB395" s="114">
        <f>IF(Survey!$BB395=0, 0,1)</f>
        <v>0</v>
      </c>
      <c r="CC395" s="58">
        <f>Survey!$AV395</f>
        <v>0</v>
      </c>
      <c r="CD395" s="58">
        <f>Survey!$BC395+Survey!$BD395+ABS(Survey!$BE395)-ABS(Survey!$BF395)-ABS(Survey!$BG395)-ABS(Survey!$BL395)</f>
        <v>0</v>
      </c>
      <c r="CE395" s="138">
        <f>Survey!BB395+(ABS(Survey!$BH395)-ABS(Survey!$BI395)+ABS(Survey!$BJ395)-ABS(Survey!$BK395))*0.5</f>
        <v>0</v>
      </c>
      <c r="CF395" s="58">
        <f t="shared" si="340"/>
        <v>0</v>
      </c>
      <c r="CG395" s="58">
        <f>IF(AND($CC395&gt;$CF395-0.2,$CC395&lt;$CF395+0.2,ISBLANK(Survey!$AV395)=FALSE),0,1)</f>
        <v>1</v>
      </c>
      <c r="CH395" s="133">
        <f>IF(ISBLANK(Survey!$AW395),1,0)</f>
        <v>1</v>
      </c>
      <c r="CI395" s="16" t="str">
        <f t="shared" si="341"/>
        <v>Pass</v>
      </c>
      <c r="CJ395" s="114">
        <f>IF(Survey!$BB395=0, 0,1)</f>
        <v>0</v>
      </c>
      <c r="CK395" s="58">
        <f>IF(AND(Survey!$AX395&gt;=0,Survey!$AX395&lt;=0.2,Survey!$AX395&lt;&gt;""),0,1)</f>
        <v>1</v>
      </c>
      <c r="CL395" s="114">
        <f>IF(ISBLANK(Survey!$AY395),1,0)</f>
        <v>1</v>
      </c>
      <c r="CM395" s="16" t="str">
        <f t="shared" si="342"/>
        <v>Fail</v>
      </c>
      <c r="CN395" s="133">
        <f>Survey!$AZ395</f>
        <v>0</v>
      </c>
      <c r="CO395" s="16" t="str">
        <f t="shared" si="343"/>
        <v>Pass</v>
      </c>
      <c r="CP395" s="31">
        <f>Survey!$BA395</f>
        <v>0</v>
      </c>
      <c r="CQ395" s="138">
        <f>Survey!$BB395+Survey!$BC395+Survey!$BD395+ABS(Survey!$BE395)-ABS(Survey!$BF395)-ABS(Survey!$BG395)+ABS(Survey!$BH395)-ABS(Survey!$BI395)+ABS(Survey!$BJ395)-ABS(Survey!$BK395)-ABS(Survey!$BL395)+Survey!$BM395</f>
        <v>0</v>
      </c>
      <c r="CR395" s="30">
        <f t="shared" si="344"/>
        <v>0</v>
      </c>
      <c r="CS395" s="17">
        <f t="shared" si="345"/>
        <v>0</v>
      </c>
      <c r="CT395" s="16" t="str">
        <f t="shared" si="346"/>
        <v>Pass</v>
      </c>
      <c r="CU395" s="33" t="b">
        <f>IF(ABS(Survey!$BM395)=0,TRUE,FALSE)</f>
        <v>1</v>
      </c>
      <c r="CV395" s="32" t="b">
        <f>NOT(ISBLANK(Survey!$BN395))</f>
        <v>0</v>
      </c>
      <c r="CW395" t="str">
        <f t="shared" si="347"/>
        <v>Fail</v>
      </c>
      <c r="CX395" s="25">
        <f>Survey!$BA395</f>
        <v>0</v>
      </c>
      <c r="CY395" s="25" cm="1">
        <f t="array" ref="CY395">SUM(SUMIF(Survey!BP395:BW395,{"&gt;0","&lt;0"})*{1,-1})-SUM(SUMIF(Survey!BY395:CF395,{"&gt;0","&lt;0"})*{1,-1})</f>
        <v>0</v>
      </c>
      <c r="CZ395" s="30" t="str">
        <f t="shared" si="348"/>
        <v>No holdings</v>
      </c>
      <c r="DA395">
        <f t="shared" si="349"/>
        <v>0</v>
      </c>
      <c r="DB395" s="16" t="str">
        <f t="shared" si="350"/>
        <v>Fail</v>
      </c>
      <c r="DC395" s="31">
        <f>Survey!$BA395</f>
        <v>0</v>
      </c>
      <c r="DD395" s="31" cm="1">
        <f t="array" ref="DD395">SUM(SUMIF(Survey!CH395:DA395,{"&gt;0","&lt;0"})*{1,-1})-SUM(SUMIF(Survey!DC395:DV395,{"&gt;0","&lt;0"})*{1,-1})</f>
        <v>0</v>
      </c>
      <c r="DE395" s="30" t="str">
        <f t="shared" si="351"/>
        <v>No holdings</v>
      </c>
      <c r="DF395" s="17">
        <f t="shared" si="352"/>
        <v>0</v>
      </c>
      <c r="DG395" s="16" t="str">
        <f t="shared" si="353"/>
        <v>Pass</v>
      </c>
      <c r="DH395" s="33" t="b">
        <f>IF(ABS(Survey!$DA395)=0,TRUE,FALSE)</f>
        <v>1</v>
      </c>
      <c r="DI395" s="32" t="b">
        <f>NOT(ISBLANK(Survey!$DB395))</f>
        <v>0</v>
      </c>
      <c r="DJ395" s="16" t="str">
        <f t="shared" si="354"/>
        <v>Pass</v>
      </c>
      <c r="DK395" s="33" t="b">
        <f>IF(ABS(Survey!$DV395)=0,TRUE,FALSE)</f>
        <v>1</v>
      </c>
      <c r="DL395" s="32" t="b">
        <f>NOT(ISBLANK(Survey!$DW395))</f>
        <v>0</v>
      </c>
      <c r="DM395" t="str">
        <f t="shared" si="355"/>
        <v>Pass</v>
      </c>
      <c r="DN395" s="25" cm="1">
        <f t="array" ref="DN395">SUM(SUMIF(Survey!CW395,{"&gt;0","&lt;0"})*{1,-1})+SUM(SUMIF(Survey!DR395,{"&gt;0","&lt;0"})*{1,-1})</f>
        <v>0</v>
      </c>
      <c r="DO395" s="25">
        <f>SUM(SUMIF(Survey!DY395:EE395,{"&gt;0","&lt;0"})*{1,-1})+SUM(SUMIF(Survey!EG395:EM395,{"&gt;0","&lt;0"})*{1,-1})</f>
        <v>0</v>
      </c>
      <c r="DP395">
        <f t="shared" si="356"/>
        <v>0</v>
      </c>
      <c r="DQ395">
        <f t="shared" si="357"/>
        <v>0</v>
      </c>
      <c r="DR395" s="16" t="str">
        <f t="shared" si="358"/>
        <v>Pass</v>
      </c>
      <c r="DS395" s="33" t="b">
        <f>IF(ABS(Survey!$EE395)=0,TRUE,FALSE)</f>
        <v>1</v>
      </c>
      <c r="DT395" s="32" t="b">
        <f>NOT(ISBLANK(Survey!EF395))</f>
        <v>0</v>
      </c>
      <c r="DU395" s="16" t="str">
        <f t="shared" si="359"/>
        <v>Pass</v>
      </c>
      <c r="DV395" s="33" t="b">
        <f>IF(ABS(Survey!$EM395)=0,TRUE,FALSE)</f>
        <v>1</v>
      </c>
      <c r="DW395" s="32" t="b">
        <f>NOT(ISBLANK(Survey!$EN395))</f>
        <v>0</v>
      </c>
      <c r="DX395" s="16" t="str">
        <f t="shared" si="360"/>
        <v>Fail</v>
      </c>
      <c r="DY395" s="31">
        <f>SUM(SUMIF(Survey!ET395:EV395,{"&gt;0","&lt;0"})*{1,-1})</f>
        <v>0</v>
      </c>
      <c r="DZ395">
        <f t="shared" si="361"/>
        <v>0</v>
      </c>
      <c r="EA395">
        <f t="shared" si="362"/>
        <v>100</v>
      </c>
      <c r="EB395" s="30" t="b">
        <f>IF(OR(Survey!$M395="ETF",Survey!$M395="ETF, alternative mutual fund",Survey!$M395="Closed-end", Survey!$M395="Split share corp"),TRUE,FALSE)</f>
        <v>0</v>
      </c>
      <c r="EC395" s="16" t="str">
        <f t="shared" si="363"/>
        <v>Fail</v>
      </c>
      <c r="ED395" s="31">
        <f>SUM(SUMIF(Survey!EX395:FD395,{"&gt;0","&lt;0"})*{1,-1})</f>
        <v>0</v>
      </c>
      <c r="EE395">
        <f t="shared" si="364"/>
        <v>0</v>
      </c>
      <c r="EF395" s="17">
        <f t="shared" si="365"/>
        <v>100</v>
      </c>
      <c r="EG395" s="16" t="str">
        <f t="shared" si="366"/>
        <v>Fail</v>
      </c>
      <c r="EH395" s="31">
        <f>SUM(SUMIF(Survey!FF395:FL395,{"&gt;0","&lt;0"})*{1,-1})</f>
        <v>0</v>
      </c>
      <c r="EI395">
        <f t="shared" si="367"/>
        <v>0</v>
      </c>
      <c r="EJ395" s="17">
        <f t="shared" si="368"/>
        <v>100</v>
      </c>
    </row>
    <row r="396" spans="1:140">
      <c r="A396">
        <v>396</v>
      </c>
      <c r="B396" t="str">
        <f t="shared" si="316"/>
        <v>Pass</v>
      </c>
      <c r="C396" t="str">
        <f>IF(COUNTBLANK(Survey!B396:FM396)=$C$2, "Pass", "Fail")</f>
        <v>Pass</v>
      </c>
      <c r="D396" s="16" t="str">
        <f t="shared" si="317"/>
        <v>Fail</v>
      </c>
      <c r="E396" t="str">
        <f>IF(OR(ISBLANK(Survey!AL396),COUNTIF(G396:BJ396,"Fail")),"Fail","Pass")</f>
        <v>Fail</v>
      </c>
      <c r="F396" s="265"/>
      <c r="G396" s="16" t="str">
        <f t="shared" si="318"/>
        <v>Fail</v>
      </c>
      <c r="H396" s="139">
        <f>COUNTBLANK(Survey!B396:D396)+COUNTBLANK(Survey!G396)+COUNTBLANK(Survey!I396)+COUNTBLANK(Survey!K396:M396)+COUNTBLANK(Survey!P396:Q396)+COUNTBLANK(Survey!T396:W396)+COUNTBLANK(Survey!Z396:AC396)+COUNTBLANK(Survey!AF396:AG396)+COUNTBLANK(Survey!AK396:AK396)</f>
        <v>21</v>
      </c>
      <c r="I396" t="str">
        <f t="shared" si="319"/>
        <v>Fail</v>
      </c>
      <c r="J396" t="b">
        <f>IF(Survey!E396="No",TRUE,FALSE)</f>
        <v>0</v>
      </c>
      <c r="K396" s="29" cm="1">
        <f t="array" ref="K396">IF(COUNTA(Survey!$E$4:$E$695)=1, 0, SUM(IF(COUNTIF(Survey!$E$4:$E$695, Survey!$E$4:$E$695)=1,1,0)))</f>
        <v>0</v>
      </c>
      <c r="L396" s="29">
        <f>LEN(Survey!E396)</f>
        <v>0</v>
      </c>
      <c r="M396" s="16" t="str">
        <f t="shared" si="320"/>
        <v>Fail</v>
      </c>
      <c r="N396" t="b">
        <f>IF(Survey!F396="No",TRUE,FALSE)</f>
        <v>0</v>
      </c>
      <c r="O396" t="b">
        <f>Survey!F396=Survey!E396</f>
        <v>1</v>
      </c>
      <c r="P396">
        <f>COUNTIF(Survey!$F$4:$F$695,Survey!F396)</f>
        <v>0</v>
      </c>
      <c r="Q396" s="28">
        <f>LEN(Survey!F396)</f>
        <v>0</v>
      </c>
      <c r="R396" s="16" t="str">
        <f t="shared" si="321"/>
        <v>Pass</v>
      </c>
      <c r="S396" s="29">
        <f>MOD((LEN(Survey!H396)+2),11)</f>
        <v>2</v>
      </c>
      <c r="T396">
        <f>COUNTIF(Survey!$H$4:$H$695,Survey!H396)</f>
        <v>0</v>
      </c>
      <c r="U396" s="28" t="str">
        <f>IF(Survey!$L396="Prospectus fund", "Yes", "No")</f>
        <v>No</v>
      </c>
      <c r="V396" s="16" t="str">
        <f t="shared" si="322"/>
        <v>Pass</v>
      </c>
      <c r="W396" s="29">
        <f>MOD((LEN(Survey!J396)+2),11)</f>
        <v>2</v>
      </c>
      <c r="X396">
        <f>COUNTIF(Survey!$J$4:$J$695,Survey!J396)</f>
        <v>0</v>
      </c>
      <c r="Y396" s="30" t="b">
        <f>IF(OR(Survey!$M396="ETF",Survey!$M396="ETF, alternative mutual fund",Survey!$M396="Closed-end", Survey!$M396="Split share corp", Survey!$I396="Yes"),TRUE,FALSE)</f>
        <v>0</v>
      </c>
      <c r="Z396" s="16" t="str">
        <f>IFERROR(IF(AND(OR(AC396=AD396,AD396 = "Either"),NOT(ISBLANK(Survey!K396))),"Pass","Fail"),"Pass")</f>
        <v>Fail</v>
      </c>
      <c r="AA396" s="31" cm="1">
        <f t="array" ref="AA396">SUM(SUMIF(Survey!CH396:DA396,{"&gt;0","&lt;0"})*{1,-1})</f>
        <v>0</v>
      </c>
      <c r="AB396" s="33" cm="1">
        <f t="array" ref="AB396">SUM(SUMIF(Survey!CK396,{"&gt;0","&lt;0"})*{1,-1})+SUM(SUMIF(Survey!CU396,{"&gt;0","&lt;0"})*{1,-1})</f>
        <v>0</v>
      </c>
      <c r="AC396" s="33">
        <f>Survey!K396</f>
        <v>0</v>
      </c>
      <c r="AD396" s="32" t="str">
        <f t="shared" si="323"/>
        <v>Either</v>
      </c>
      <c r="AE396" s="16" t="str">
        <f t="shared" si="324"/>
        <v>Fail</v>
      </c>
      <c r="AF396" s="58" cm="1">
        <f t="array" ref="AF396">SUM(SUMIF(Survey!CH396:DA396,{"&gt;0","&lt;0"})*{1,-1})+SUM(SUMIF(Survey!DC396:DV396,{"&gt;0","&lt;0"})*{1,-1})</f>
        <v>0</v>
      </c>
      <c r="AG396" s="58">
        <f>IFERROR(AF396/(Survey!$BA396),0)</f>
        <v>0</v>
      </c>
      <c r="AH396" s="104" t="b">
        <f>IF(OR(Survey!$M396="Alternative strategy or hedge",Survey!$M396="Private asset",Survey!$L396="Prospectus fund"),TRUE,FALSE)</f>
        <v>0</v>
      </c>
      <c r="AI396" s="104" t="b">
        <f>NOT(ISBLANK(Survey!$M396))</f>
        <v>0</v>
      </c>
      <c r="AJ396" s="16" t="str">
        <f t="shared" si="325"/>
        <v>Fail</v>
      </c>
      <c r="AK396" t="b">
        <f>IF(Survey!W396="No",TRUE,FALSE)</f>
        <v>0</v>
      </c>
      <c r="AL396" s="119">
        <f>MOD((LEN(Survey!W396)+2),22)</f>
        <v>2</v>
      </c>
      <c r="AM396" t="str">
        <f t="shared" si="326"/>
        <v>Pass</v>
      </c>
      <c r="AN396" s="33" t="b">
        <f>NOT(ISNUMBER(SEARCH("Other",Survey!$Q396)))</f>
        <v>1</v>
      </c>
      <c r="AO396" s="32" t="b">
        <f>NOT(ISBLANK(Survey!$R396))</f>
        <v>0</v>
      </c>
      <c r="AP396" s="16" t="str">
        <f t="shared" si="327"/>
        <v>Pass</v>
      </c>
      <c r="AQ396" s="114">
        <f>COUNTBLANK(Survey!$X396)</f>
        <v>1</v>
      </c>
      <c r="AR396" s="58">
        <f>IF(AND(Survey!L396&lt;&gt;"Exempt fund",OR(Survey!$M396="ETF",Survey!$M396="ETF, alternative mutual fund",Survey!$M396="Mutual fund",Survey!$M396="Alternative mutual fund",Survey!$M396="Money market")),1,0)</f>
        <v>0</v>
      </c>
      <c r="AS396" s="16" t="str">
        <f t="shared" si="328"/>
        <v>Pass</v>
      </c>
      <c r="AT396" s="33" t="b">
        <f>NOT(ISNUMBER(SEARCH("Yes",Survey!$AC396)))</f>
        <v>1</v>
      </c>
      <c r="AU396" s="32" t="b">
        <f>IF(COUNTBLANK(Survey!$AD396:$AE396)=0,TRUE, FALSE)</f>
        <v>0</v>
      </c>
      <c r="AV396" s="16" t="str">
        <f t="shared" si="329"/>
        <v>Pass</v>
      </c>
      <c r="AW396" s="33" t="b">
        <f>NOT(ISNUMBER(SEARCH("Yes",Survey!$AF396)))</f>
        <v>1</v>
      </c>
      <c r="AX396" s="32" t="b">
        <f>NOT(ISBLANK(Survey!$AH396))</f>
        <v>0</v>
      </c>
      <c r="AY396" s="16" t="str">
        <f t="shared" si="330"/>
        <v>Pass</v>
      </c>
      <c r="AZ396" s="33" t="b">
        <f>NOT(OR(ISNUMBER(SEARCH("Other",Survey!$AH396)),ISNUMBER(SEARCH("Multiple",Survey!$AH396))))</f>
        <v>1</v>
      </c>
      <c r="BA396" s="32" t="b">
        <f>NOT(ISBLANK(Survey!$AI396))</f>
        <v>0</v>
      </c>
      <c r="BB396" s="16" t="str">
        <f t="shared" si="331"/>
        <v>Fail</v>
      </c>
      <c r="BC396" s="114">
        <f>IF(ABS(Survey!$BA396)&gt;0, 1,0)</f>
        <v>0</v>
      </c>
      <c r="BD396" s="114">
        <f>IF(COUNTBLANK(Survey!$AL396)=0,1,0)</f>
        <v>0</v>
      </c>
      <c r="BE396" s="16" t="str">
        <f t="shared" si="332"/>
        <v>Pass</v>
      </c>
      <c r="BF396" s="114">
        <f>IF(ISBLANK(Survey!$AL396),0,1)</f>
        <v>0</v>
      </c>
      <c r="BG396" s="133">
        <f>COUNTBLANK(Survey!$AM396)</f>
        <v>1</v>
      </c>
      <c r="BH396" s="16" t="str">
        <f t="shared" si="333"/>
        <v>Pass</v>
      </c>
      <c r="BI396" s="114">
        <f>IF(OR(Survey!$AM396="Closed",ISBLANK(Survey!$AM396)),0,1)</f>
        <v>0</v>
      </c>
      <c r="BJ396" s="133">
        <f>IF(ISBLANK(Survey!$AN396),1,0)</f>
        <v>1</v>
      </c>
      <c r="BK396" s="118" t="str">
        <f t="shared" si="334"/>
        <v>Pass</v>
      </c>
      <c r="BL396" s="31" cm="1">
        <f t="array" ref="BL396">SUM(SUMIF(Survey!AO396:AP396,{"&gt;0","&lt;0"})*{1,-1})</f>
        <v>0</v>
      </c>
      <c r="BM396">
        <f t="shared" si="335"/>
        <v>0</v>
      </c>
      <c r="BN396">
        <f t="shared" si="336"/>
        <v>100</v>
      </c>
      <c r="BO396" s="118" t="str">
        <f t="shared" si="337"/>
        <v>Pass</v>
      </c>
      <c r="BP396">
        <f>IF(Survey!AQ396="No",0,1)</f>
        <v>1</v>
      </c>
      <c r="BQ396" s="207">
        <f>MOD((LEN(Survey!AQ396)+2),22)</f>
        <v>2</v>
      </c>
      <c r="BR396">
        <f>IF(Survey!AR396="No",0,1)</f>
        <v>1</v>
      </c>
      <c r="BS396" s="207">
        <f>MOD((LEN(Survey!AR396)+2),22)</f>
        <v>2</v>
      </c>
      <c r="BT396" s="114">
        <f>COUNTBLANK(Survey!$AQ396:$AS396)+COUNTBLANK(Survey!$AU396)</f>
        <v>4</v>
      </c>
      <c r="BU396" s="114">
        <f>IF(Survey!$I396="Yes",1,0)</f>
        <v>0</v>
      </c>
      <c r="BV396" s="114">
        <f>IF(OR(Survey!$M396="Mutual fund",Survey!$M396="Alternative mutual fund",Survey!$M396="Money market"),1,0)</f>
        <v>0</v>
      </c>
      <c r="BW396" s="119">
        <f>IF(OR(Survey!$M396="ETF",Survey!$M396="ETF, alternative mutual fund"),1,0)</f>
        <v>0</v>
      </c>
      <c r="BX396" s="16" t="str">
        <f t="shared" si="338"/>
        <v>Pass</v>
      </c>
      <c r="BY396" s="33">
        <f>IF(ISNUMBER(SEARCH("Other",Survey!$AS396)), 1, 0)</f>
        <v>0</v>
      </c>
      <c r="BZ396" s="58" t="b">
        <f>NOT(ISBLANK(Survey!$AT396))</f>
        <v>0</v>
      </c>
      <c r="CA396" s="16" t="str">
        <f t="shared" si="339"/>
        <v>Pass</v>
      </c>
      <c r="CB396" s="114">
        <f>IF(Survey!$BB396=0, 0,1)</f>
        <v>0</v>
      </c>
      <c r="CC396" s="58">
        <f>Survey!$AV396</f>
        <v>0</v>
      </c>
      <c r="CD396" s="58">
        <f>Survey!$BC396+Survey!$BD396+ABS(Survey!$BE396)-ABS(Survey!$BF396)-ABS(Survey!$BG396)-ABS(Survey!$BL396)</f>
        <v>0</v>
      </c>
      <c r="CE396" s="138">
        <f>Survey!BB396+(ABS(Survey!$BH396)-ABS(Survey!$BI396)+ABS(Survey!$BJ396)-ABS(Survey!$BK396))*0.5</f>
        <v>0</v>
      </c>
      <c r="CF396" s="58">
        <f t="shared" si="340"/>
        <v>0</v>
      </c>
      <c r="CG396" s="58">
        <f>IF(AND($CC396&gt;$CF396-0.2,$CC396&lt;$CF396+0.2,ISBLANK(Survey!$AV396)=FALSE),0,1)</f>
        <v>1</v>
      </c>
      <c r="CH396" s="133">
        <f>IF(ISBLANK(Survey!$AW396),1,0)</f>
        <v>1</v>
      </c>
      <c r="CI396" s="16" t="str">
        <f t="shared" si="341"/>
        <v>Pass</v>
      </c>
      <c r="CJ396" s="114">
        <f>IF(Survey!$BB396=0, 0,1)</f>
        <v>0</v>
      </c>
      <c r="CK396" s="58">
        <f>IF(AND(Survey!$AX396&gt;=0,Survey!$AX396&lt;=0.2,Survey!$AX396&lt;&gt;""),0,1)</f>
        <v>1</v>
      </c>
      <c r="CL396" s="114">
        <f>IF(ISBLANK(Survey!$AY396),1,0)</f>
        <v>1</v>
      </c>
      <c r="CM396" s="16" t="str">
        <f t="shared" si="342"/>
        <v>Fail</v>
      </c>
      <c r="CN396" s="133">
        <f>Survey!$AZ396</f>
        <v>0</v>
      </c>
      <c r="CO396" s="16" t="str">
        <f t="shared" si="343"/>
        <v>Pass</v>
      </c>
      <c r="CP396" s="31">
        <f>Survey!$BA396</f>
        <v>0</v>
      </c>
      <c r="CQ396" s="138">
        <f>Survey!$BB396+Survey!$BC396+Survey!$BD396+ABS(Survey!$BE396)-ABS(Survey!$BF396)-ABS(Survey!$BG396)+ABS(Survey!$BH396)-ABS(Survey!$BI396)+ABS(Survey!$BJ396)-ABS(Survey!$BK396)-ABS(Survey!$BL396)+Survey!$BM396</f>
        <v>0</v>
      </c>
      <c r="CR396" s="30">
        <f t="shared" si="344"/>
        <v>0</v>
      </c>
      <c r="CS396" s="17">
        <f t="shared" si="345"/>
        <v>0</v>
      </c>
      <c r="CT396" s="16" t="str">
        <f t="shared" si="346"/>
        <v>Pass</v>
      </c>
      <c r="CU396" s="33" t="b">
        <f>IF(ABS(Survey!$BM396)=0,TRUE,FALSE)</f>
        <v>1</v>
      </c>
      <c r="CV396" s="32" t="b">
        <f>NOT(ISBLANK(Survey!$BN396))</f>
        <v>0</v>
      </c>
      <c r="CW396" t="str">
        <f t="shared" si="347"/>
        <v>Fail</v>
      </c>
      <c r="CX396" s="25">
        <f>Survey!$BA396</f>
        <v>0</v>
      </c>
      <c r="CY396" s="25" cm="1">
        <f t="array" ref="CY396">SUM(SUMIF(Survey!BP396:BW396,{"&gt;0","&lt;0"})*{1,-1})-SUM(SUMIF(Survey!BY396:CF396,{"&gt;0","&lt;0"})*{1,-1})</f>
        <v>0</v>
      </c>
      <c r="CZ396" s="30" t="str">
        <f t="shared" si="348"/>
        <v>No holdings</v>
      </c>
      <c r="DA396">
        <f t="shared" si="349"/>
        <v>0</v>
      </c>
      <c r="DB396" s="16" t="str">
        <f t="shared" si="350"/>
        <v>Fail</v>
      </c>
      <c r="DC396" s="31">
        <f>Survey!$BA396</f>
        <v>0</v>
      </c>
      <c r="DD396" s="31" cm="1">
        <f t="array" ref="DD396">SUM(SUMIF(Survey!CH396:DA396,{"&gt;0","&lt;0"})*{1,-1})-SUM(SUMIF(Survey!DC396:DV396,{"&gt;0","&lt;0"})*{1,-1})</f>
        <v>0</v>
      </c>
      <c r="DE396" s="30" t="str">
        <f t="shared" si="351"/>
        <v>No holdings</v>
      </c>
      <c r="DF396" s="17">
        <f t="shared" si="352"/>
        <v>0</v>
      </c>
      <c r="DG396" s="16" t="str">
        <f t="shared" si="353"/>
        <v>Pass</v>
      </c>
      <c r="DH396" s="33" t="b">
        <f>IF(ABS(Survey!$DA396)=0,TRUE,FALSE)</f>
        <v>1</v>
      </c>
      <c r="DI396" s="32" t="b">
        <f>NOT(ISBLANK(Survey!$DB396))</f>
        <v>0</v>
      </c>
      <c r="DJ396" s="16" t="str">
        <f t="shared" si="354"/>
        <v>Pass</v>
      </c>
      <c r="DK396" s="33" t="b">
        <f>IF(ABS(Survey!$DV396)=0,TRUE,FALSE)</f>
        <v>1</v>
      </c>
      <c r="DL396" s="32" t="b">
        <f>NOT(ISBLANK(Survey!$DW396))</f>
        <v>0</v>
      </c>
      <c r="DM396" t="str">
        <f t="shared" si="355"/>
        <v>Pass</v>
      </c>
      <c r="DN396" s="25" cm="1">
        <f t="array" ref="DN396">SUM(SUMIF(Survey!CW396,{"&gt;0","&lt;0"})*{1,-1})+SUM(SUMIF(Survey!DR396,{"&gt;0","&lt;0"})*{1,-1})</f>
        <v>0</v>
      </c>
      <c r="DO396" s="25">
        <f>SUM(SUMIF(Survey!DY396:EE396,{"&gt;0","&lt;0"})*{1,-1})+SUM(SUMIF(Survey!EG396:EM396,{"&gt;0","&lt;0"})*{1,-1})</f>
        <v>0</v>
      </c>
      <c r="DP396">
        <f t="shared" si="356"/>
        <v>0</v>
      </c>
      <c r="DQ396">
        <f t="shared" si="357"/>
        <v>0</v>
      </c>
      <c r="DR396" s="16" t="str">
        <f t="shared" si="358"/>
        <v>Pass</v>
      </c>
      <c r="DS396" s="33" t="b">
        <f>IF(ABS(Survey!$EE396)=0,TRUE,FALSE)</f>
        <v>1</v>
      </c>
      <c r="DT396" s="32" t="b">
        <f>NOT(ISBLANK(Survey!EF396))</f>
        <v>0</v>
      </c>
      <c r="DU396" s="16" t="str">
        <f t="shared" si="359"/>
        <v>Pass</v>
      </c>
      <c r="DV396" s="33" t="b">
        <f>IF(ABS(Survey!$EM396)=0,TRUE,FALSE)</f>
        <v>1</v>
      </c>
      <c r="DW396" s="32" t="b">
        <f>NOT(ISBLANK(Survey!$EN396))</f>
        <v>0</v>
      </c>
      <c r="DX396" s="16" t="str">
        <f t="shared" si="360"/>
        <v>Fail</v>
      </c>
      <c r="DY396" s="31">
        <f>SUM(SUMIF(Survey!ET396:EV396,{"&gt;0","&lt;0"})*{1,-1})</f>
        <v>0</v>
      </c>
      <c r="DZ396">
        <f t="shared" si="361"/>
        <v>0</v>
      </c>
      <c r="EA396">
        <f t="shared" si="362"/>
        <v>100</v>
      </c>
      <c r="EB396" s="30" t="b">
        <f>IF(OR(Survey!$M396="ETF",Survey!$M396="ETF, alternative mutual fund",Survey!$M396="Closed-end", Survey!$M396="Split share corp"),TRUE,FALSE)</f>
        <v>0</v>
      </c>
      <c r="EC396" s="16" t="str">
        <f t="shared" si="363"/>
        <v>Fail</v>
      </c>
      <c r="ED396" s="31">
        <f>SUM(SUMIF(Survey!EX396:FD396,{"&gt;0","&lt;0"})*{1,-1})</f>
        <v>0</v>
      </c>
      <c r="EE396">
        <f t="shared" si="364"/>
        <v>0</v>
      </c>
      <c r="EF396" s="17">
        <f t="shared" si="365"/>
        <v>100</v>
      </c>
      <c r="EG396" s="16" t="str">
        <f t="shared" si="366"/>
        <v>Fail</v>
      </c>
      <c r="EH396" s="31">
        <f>SUM(SUMIF(Survey!FF396:FL396,{"&gt;0","&lt;0"})*{1,-1})</f>
        <v>0</v>
      </c>
      <c r="EI396">
        <f t="shared" si="367"/>
        <v>0</v>
      </c>
      <c r="EJ396" s="17">
        <f t="shared" si="368"/>
        <v>100</v>
      </c>
    </row>
    <row r="397" spans="1:140">
      <c r="A397">
        <v>397</v>
      </c>
      <c r="B397" t="str">
        <f t="shared" si="316"/>
        <v>Pass</v>
      </c>
      <c r="C397" t="str">
        <f>IF(COUNTBLANK(Survey!B397:FM397)=$C$2, "Pass", "Fail")</f>
        <v>Pass</v>
      </c>
      <c r="D397" s="16" t="str">
        <f t="shared" si="317"/>
        <v>Fail</v>
      </c>
      <c r="E397" t="str">
        <f>IF(OR(ISBLANK(Survey!AL397),COUNTIF(G397:BJ397,"Fail")),"Fail","Pass")</f>
        <v>Fail</v>
      </c>
      <c r="F397" s="265"/>
      <c r="G397" s="16" t="str">
        <f t="shared" si="318"/>
        <v>Fail</v>
      </c>
      <c r="H397" s="139">
        <f>COUNTBLANK(Survey!B397:D397)+COUNTBLANK(Survey!G397)+COUNTBLANK(Survey!I397)+COUNTBLANK(Survey!K397:M397)+COUNTBLANK(Survey!P397:Q397)+COUNTBLANK(Survey!T397:W397)+COUNTBLANK(Survey!Z397:AC397)+COUNTBLANK(Survey!AF397:AG397)+COUNTBLANK(Survey!AK397:AK397)</f>
        <v>21</v>
      </c>
      <c r="I397" t="str">
        <f t="shared" si="319"/>
        <v>Fail</v>
      </c>
      <c r="J397" t="b">
        <f>IF(Survey!E397="No",TRUE,FALSE)</f>
        <v>0</v>
      </c>
      <c r="K397" s="29" cm="1">
        <f t="array" ref="K397">IF(COUNTA(Survey!$E$4:$E$695)=1, 0, SUM(IF(COUNTIF(Survey!$E$4:$E$695, Survey!$E$4:$E$695)=1,1,0)))</f>
        <v>0</v>
      </c>
      <c r="L397" s="29">
        <f>LEN(Survey!E397)</f>
        <v>0</v>
      </c>
      <c r="M397" s="16" t="str">
        <f t="shared" si="320"/>
        <v>Fail</v>
      </c>
      <c r="N397" t="b">
        <f>IF(Survey!F397="No",TRUE,FALSE)</f>
        <v>0</v>
      </c>
      <c r="O397" t="b">
        <f>Survey!F397=Survey!E397</f>
        <v>1</v>
      </c>
      <c r="P397">
        <f>COUNTIF(Survey!$F$4:$F$695,Survey!F397)</f>
        <v>0</v>
      </c>
      <c r="Q397" s="28">
        <f>LEN(Survey!F397)</f>
        <v>0</v>
      </c>
      <c r="R397" s="16" t="str">
        <f t="shared" si="321"/>
        <v>Pass</v>
      </c>
      <c r="S397" s="29">
        <f>MOD((LEN(Survey!H397)+2),11)</f>
        <v>2</v>
      </c>
      <c r="T397">
        <f>COUNTIF(Survey!$H$4:$H$695,Survey!H397)</f>
        <v>0</v>
      </c>
      <c r="U397" s="28" t="str">
        <f>IF(Survey!$L397="Prospectus fund", "Yes", "No")</f>
        <v>No</v>
      </c>
      <c r="V397" s="16" t="str">
        <f t="shared" si="322"/>
        <v>Pass</v>
      </c>
      <c r="W397" s="29">
        <f>MOD((LEN(Survey!J397)+2),11)</f>
        <v>2</v>
      </c>
      <c r="X397">
        <f>COUNTIF(Survey!$J$4:$J$695,Survey!J397)</f>
        <v>0</v>
      </c>
      <c r="Y397" s="30" t="b">
        <f>IF(OR(Survey!$M397="ETF",Survey!$M397="ETF, alternative mutual fund",Survey!$M397="Closed-end", Survey!$M397="Split share corp", Survey!$I397="Yes"),TRUE,FALSE)</f>
        <v>0</v>
      </c>
      <c r="Z397" s="16" t="str">
        <f>IFERROR(IF(AND(OR(AC397=AD397,AD397 = "Either"),NOT(ISBLANK(Survey!K397))),"Pass","Fail"),"Pass")</f>
        <v>Fail</v>
      </c>
      <c r="AA397" s="31" cm="1">
        <f t="array" ref="AA397">SUM(SUMIF(Survey!CH397:DA397,{"&gt;0","&lt;0"})*{1,-1})</f>
        <v>0</v>
      </c>
      <c r="AB397" s="33" cm="1">
        <f t="array" ref="AB397">SUM(SUMIF(Survey!CK397,{"&gt;0","&lt;0"})*{1,-1})+SUM(SUMIF(Survey!CU397,{"&gt;0","&lt;0"})*{1,-1})</f>
        <v>0</v>
      </c>
      <c r="AC397" s="33">
        <f>Survey!K397</f>
        <v>0</v>
      </c>
      <c r="AD397" s="32" t="str">
        <f t="shared" si="323"/>
        <v>Either</v>
      </c>
      <c r="AE397" s="16" t="str">
        <f t="shared" si="324"/>
        <v>Fail</v>
      </c>
      <c r="AF397" s="58" cm="1">
        <f t="array" ref="AF397">SUM(SUMIF(Survey!CH397:DA397,{"&gt;0","&lt;0"})*{1,-1})+SUM(SUMIF(Survey!DC397:DV397,{"&gt;0","&lt;0"})*{1,-1})</f>
        <v>0</v>
      </c>
      <c r="AG397" s="58">
        <f>IFERROR(AF397/(Survey!$BA397),0)</f>
        <v>0</v>
      </c>
      <c r="AH397" s="104" t="b">
        <f>IF(OR(Survey!$M397="Alternative strategy or hedge",Survey!$M397="Private asset",Survey!$L397="Prospectus fund"),TRUE,FALSE)</f>
        <v>0</v>
      </c>
      <c r="AI397" s="104" t="b">
        <f>NOT(ISBLANK(Survey!$M397))</f>
        <v>0</v>
      </c>
      <c r="AJ397" s="16" t="str">
        <f t="shared" si="325"/>
        <v>Fail</v>
      </c>
      <c r="AK397" t="b">
        <f>IF(Survey!W397="No",TRUE,FALSE)</f>
        <v>0</v>
      </c>
      <c r="AL397" s="119">
        <f>MOD((LEN(Survey!W397)+2),22)</f>
        <v>2</v>
      </c>
      <c r="AM397" t="str">
        <f t="shared" si="326"/>
        <v>Pass</v>
      </c>
      <c r="AN397" s="33" t="b">
        <f>NOT(ISNUMBER(SEARCH("Other",Survey!$Q397)))</f>
        <v>1</v>
      </c>
      <c r="AO397" s="32" t="b">
        <f>NOT(ISBLANK(Survey!$R397))</f>
        <v>0</v>
      </c>
      <c r="AP397" s="16" t="str">
        <f t="shared" si="327"/>
        <v>Pass</v>
      </c>
      <c r="AQ397" s="114">
        <f>COUNTBLANK(Survey!$X397)</f>
        <v>1</v>
      </c>
      <c r="AR397" s="58">
        <f>IF(AND(Survey!L397&lt;&gt;"Exempt fund",OR(Survey!$M397="ETF",Survey!$M397="ETF, alternative mutual fund",Survey!$M397="Mutual fund",Survey!$M397="Alternative mutual fund",Survey!$M397="Money market")),1,0)</f>
        <v>0</v>
      </c>
      <c r="AS397" s="16" t="str">
        <f t="shared" si="328"/>
        <v>Pass</v>
      </c>
      <c r="AT397" s="33" t="b">
        <f>NOT(ISNUMBER(SEARCH("Yes",Survey!$AC397)))</f>
        <v>1</v>
      </c>
      <c r="AU397" s="32" t="b">
        <f>IF(COUNTBLANK(Survey!$AD397:$AE397)=0,TRUE, FALSE)</f>
        <v>0</v>
      </c>
      <c r="AV397" s="16" t="str">
        <f t="shared" si="329"/>
        <v>Pass</v>
      </c>
      <c r="AW397" s="33" t="b">
        <f>NOT(ISNUMBER(SEARCH("Yes",Survey!$AF397)))</f>
        <v>1</v>
      </c>
      <c r="AX397" s="32" t="b">
        <f>NOT(ISBLANK(Survey!$AH397))</f>
        <v>0</v>
      </c>
      <c r="AY397" s="16" t="str">
        <f t="shared" si="330"/>
        <v>Pass</v>
      </c>
      <c r="AZ397" s="33" t="b">
        <f>NOT(OR(ISNUMBER(SEARCH("Other",Survey!$AH397)),ISNUMBER(SEARCH("Multiple",Survey!$AH397))))</f>
        <v>1</v>
      </c>
      <c r="BA397" s="32" t="b">
        <f>NOT(ISBLANK(Survey!$AI397))</f>
        <v>0</v>
      </c>
      <c r="BB397" s="16" t="str">
        <f t="shared" si="331"/>
        <v>Fail</v>
      </c>
      <c r="BC397" s="114">
        <f>IF(ABS(Survey!$BA397)&gt;0, 1,0)</f>
        <v>0</v>
      </c>
      <c r="BD397" s="114">
        <f>IF(COUNTBLANK(Survey!$AL397)=0,1,0)</f>
        <v>0</v>
      </c>
      <c r="BE397" s="16" t="str">
        <f t="shared" si="332"/>
        <v>Pass</v>
      </c>
      <c r="BF397" s="114">
        <f>IF(ISBLANK(Survey!$AL397),0,1)</f>
        <v>0</v>
      </c>
      <c r="BG397" s="133">
        <f>COUNTBLANK(Survey!$AM397)</f>
        <v>1</v>
      </c>
      <c r="BH397" s="16" t="str">
        <f t="shared" si="333"/>
        <v>Pass</v>
      </c>
      <c r="BI397" s="114">
        <f>IF(OR(Survey!$AM397="Closed",ISBLANK(Survey!$AM397)),0,1)</f>
        <v>0</v>
      </c>
      <c r="BJ397" s="133">
        <f>IF(ISBLANK(Survey!$AN397),1,0)</f>
        <v>1</v>
      </c>
      <c r="BK397" s="118" t="str">
        <f t="shared" si="334"/>
        <v>Pass</v>
      </c>
      <c r="BL397" s="31" cm="1">
        <f t="array" ref="BL397">SUM(SUMIF(Survey!AO397:AP397,{"&gt;0","&lt;0"})*{1,-1})</f>
        <v>0</v>
      </c>
      <c r="BM397">
        <f t="shared" si="335"/>
        <v>0</v>
      </c>
      <c r="BN397">
        <f t="shared" si="336"/>
        <v>100</v>
      </c>
      <c r="BO397" s="118" t="str">
        <f t="shared" si="337"/>
        <v>Pass</v>
      </c>
      <c r="BP397">
        <f>IF(Survey!AQ397="No",0,1)</f>
        <v>1</v>
      </c>
      <c r="BQ397" s="207">
        <f>MOD((LEN(Survey!AQ397)+2),22)</f>
        <v>2</v>
      </c>
      <c r="BR397">
        <f>IF(Survey!AR397="No",0,1)</f>
        <v>1</v>
      </c>
      <c r="BS397" s="207">
        <f>MOD((LEN(Survey!AR397)+2),22)</f>
        <v>2</v>
      </c>
      <c r="BT397" s="114">
        <f>COUNTBLANK(Survey!$AQ397:$AS397)+COUNTBLANK(Survey!$AU397)</f>
        <v>4</v>
      </c>
      <c r="BU397" s="114">
        <f>IF(Survey!$I397="Yes",1,0)</f>
        <v>0</v>
      </c>
      <c r="BV397" s="114">
        <f>IF(OR(Survey!$M397="Mutual fund",Survey!$M397="Alternative mutual fund",Survey!$M397="Money market"),1,0)</f>
        <v>0</v>
      </c>
      <c r="BW397" s="119">
        <f>IF(OR(Survey!$M397="ETF",Survey!$M397="ETF, alternative mutual fund"),1,0)</f>
        <v>0</v>
      </c>
      <c r="BX397" s="16" t="str">
        <f t="shared" si="338"/>
        <v>Pass</v>
      </c>
      <c r="BY397" s="33">
        <f>IF(ISNUMBER(SEARCH("Other",Survey!$AS397)), 1, 0)</f>
        <v>0</v>
      </c>
      <c r="BZ397" s="58" t="b">
        <f>NOT(ISBLANK(Survey!$AT397))</f>
        <v>0</v>
      </c>
      <c r="CA397" s="16" t="str">
        <f t="shared" si="339"/>
        <v>Pass</v>
      </c>
      <c r="CB397" s="114">
        <f>IF(Survey!$BB397=0, 0,1)</f>
        <v>0</v>
      </c>
      <c r="CC397" s="58">
        <f>Survey!$AV397</f>
        <v>0</v>
      </c>
      <c r="CD397" s="58">
        <f>Survey!$BC397+Survey!$BD397+ABS(Survey!$BE397)-ABS(Survey!$BF397)-ABS(Survey!$BG397)-ABS(Survey!$BL397)</f>
        <v>0</v>
      </c>
      <c r="CE397" s="138">
        <f>Survey!BB397+(ABS(Survey!$BH397)-ABS(Survey!$BI397)+ABS(Survey!$BJ397)-ABS(Survey!$BK397))*0.5</f>
        <v>0</v>
      </c>
      <c r="CF397" s="58">
        <f t="shared" si="340"/>
        <v>0</v>
      </c>
      <c r="CG397" s="58">
        <f>IF(AND($CC397&gt;$CF397-0.2,$CC397&lt;$CF397+0.2,ISBLANK(Survey!$AV397)=FALSE),0,1)</f>
        <v>1</v>
      </c>
      <c r="CH397" s="133">
        <f>IF(ISBLANK(Survey!$AW397),1,0)</f>
        <v>1</v>
      </c>
      <c r="CI397" s="16" t="str">
        <f t="shared" si="341"/>
        <v>Pass</v>
      </c>
      <c r="CJ397" s="114">
        <f>IF(Survey!$BB397=0, 0,1)</f>
        <v>0</v>
      </c>
      <c r="CK397" s="58">
        <f>IF(AND(Survey!$AX397&gt;=0,Survey!$AX397&lt;=0.2,Survey!$AX397&lt;&gt;""),0,1)</f>
        <v>1</v>
      </c>
      <c r="CL397" s="114">
        <f>IF(ISBLANK(Survey!$AY397),1,0)</f>
        <v>1</v>
      </c>
      <c r="CM397" s="16" t="str">
        <f t="shared" si="342"/>
        <v>Fail</v>
      </c>
      <c r="CN397" s="133">
        <f>Survey!$AZ397</f>
        <v>0</v>
      </c>
      <c r="CO397" s="16" t="str">
        <f t="shared" si="343"/>
        <v>Pass</v>
      </c>
      <c r="CP397" s="31">
        <f>Survey!$BA397</f>
        <v>0</v>
      </c>
      <c r="CQ397" s="138">
        <f>Survey!$BB397+Survey!$BC397+Survey!$BD397+ABS(Survey!$BE397)-ABS(Survey!$BF397)-ABS(Survey!$BG397)+ABS(Survey!$BH397)-ABS(Survey!$BI397)+ABS(Survey!$BJ397)-ABS(Survey!$BK397)-ABS(Survey!$BL397)+Survey!$BM397</f>
        <v>0</v>
      </c>
      <c r="CR397" s="30">
        <f t="shared" si="344"/>
        <v>0</v>
      </c>
      <c r="CS397" s="17">
        <f t="shared" si="345"/>
        <v>0</v>
      </c>
      <c r="CT397" s="16" t="str">
        <f t="shared" si="346"/>
        <v>Pass</v>
      </c>
      <c r="CU397" s="33" t="b">
        <f>IF(ABS(Survey!$BM397)=0,TRUE,FALSE)</f>
        <v>1</v>
      </c>
      <c r="CV397" s="32" t="b">
        <f>NOT(ISBLANK(Survey!$BN397))</f>
        <v>0</v>
      </c>
      <c r="CW397" t="str">
        <f t="shared" si="347"/>
        <v>Fail</v>
      </c>
      <c r="CX397" s="25">
        <f>Survey!$BA397</f>
        <v>0</v>
      </c>
      <c r="CY397" s="25" cm="1">
        <f t="array" ref="CY397">SUM(SUMIF(Survey!BP397:BW397,{"&gt;0","&lt;0"})*{1,-1})-SUM(SUMIF(Survey!BY397:CF397,{"&gt;0","&lt;0"})*{1,-1})</f>
        <v>0</v>
      </c>
      <c r="CZ397" s="30" t="str">
        <f t="shared" si="348"/>
        <v>No holdings</v>
      </c>
      <c r="DA397">
        <f t="shared" si="349"/>
        <v>0</v>
      </c>
      <c r="DB397" s="16" t="str">
        <f t="shared" si="350"/>
        <v>Fail</v>
      </c>
      <c r="DC397" s="31">
        <f>Survey!$BA397</f>
        <v>0</v>
      </c>
      <c r="DD397" s="31" cm="1">
        <f t="array" ref="DD397">SUM(SUMIF(Survey!CH397:DA397,{"&gt;0","&lt;0"})*{1,-1})-SUM(SUMIF(Survey!DC397:DV397,{"&gt;0","&lt;0"})*{1,-1})</f>
        <v>0</v>
      </c>
      <c r="DE397" s="30" t="str">
        <f t="shared" si="351"/>
        <v>No holdings</v>
      </c>
      <c r="DF397" s="17">
        <f t="shared" si="352"/>
        <v>0</v>
      </c>
      <c r="DG397" s="16" t="str">
        <f t="shared" si="353"/>
        <v>Pass</v>
      </c>
      <c r="DH397" s="33" t="b">
        <f>IF(ABS(Survey!$DA397)=0,TRUE,FALSE)</f>
        <v>1</v>
      </c>
      <c r="DI397" s="32" t="b">
        <f>NOT(ISBLANK(Survey!$DB397))</f>
        <v>0</v>
      </c>
      <c r="DJ397" s="16" t="str">
        <f t="shared" si="354"/>
        <v>Pass</v>
      </c>
      <c r="DK397" s="33" t="b">
        <f>IF(ABS(Survey!$DV397)=0,TRUE,FALSE)</f>
        <v>1</v>
      </c>
      <c r="DL397" s="32" t="b">
        <f>NOT(ISBLANK(Survey!$DW397))</f>
        <v>0</v>
      </c>
      <c r="DM397" t="str">
        <f t="shared" si="355"/>
        <v>Pass</v>
      </c>
      <c r="DN397" s="25" cm="1">
        <f t="array" ref="DN397">SUM(SUMIF(Survey!CW397,{"&gt;0","&lt;0"})*{1,-1})+SUM(SUMIF(Survey!DR397,{"&gt;0","&lt;0"})*{1,-1})</f>
        <v>0</v>
      </c>
      <c r="DO397" s="25">
        <f>SUM(SUMIF(Survey!DY397:EE397,{"&gt;0","&lt;0"})*{1,-1})+SUM(SUMIF(Survey!EG397:EM397,{"&gt;0","&lt;0"})*{1,-1})</f>
        <v>0</v>
      </c>
      <c r="DP397">
        <f t="shared" si="356"/>
        <v>0</v>
      </c>
      <c r="DQ397">
        <f t="shared" si="357"/>
        <v>0</v>
      </c>
      <c r="DR397" s="16" t="str">
        <f t="shared" si="358"/>
        <v>Pass</v>
      </c>
      <c r="DS397" s="33" t="b">
        <f>IF(ABS(Survey!$EE397)=0,TRUE,FALSE)</f>
        <v>1</v>
      </c>
      <c r="DT397" s="32" t="b">
        <f>NOT(ISBLANK(Survey!EF397))</f>
        <v>0</v>
      </c>
      <c r="DU397" s="16" t="str">
        <f t="shared" si="359"/>
        <v>Pass</v>
      </c>
      <c r="DV397" s="33" t="b">
        <f>IF(ABS(Survey!$EM397)=0,TRUE,FALSE)</f>
        <v>1</v>
      </c>
      <c r="DW397" s="32" t="b">
        <f>NOT(ISBLANK(Survey!$EN397))</f>
        <v>0</v>
      </c>
      <c r="DX397" s="16" t="str">
        <f t="shared" si="360"/>
        <v>Fail</v>
      </c>
      <c r="DY397" s="31">
        <f>SUM(SUMIF(Survey!ET397:EV397,{"&gt;0","&lt;0"})*{1,-1})</f>
        <v>0</v>
      </c>
      <c r="DZ397">
        <f t="shared" si="361"/>
        <v>0</v>
      </c>
      <c r="EA397">
        <f t="shared" si="362"/>
        <v>100</v>
      </c>
      <c r="EB397" s="30" t="b">
        <f>IF(OR(Survey!$M397="ETF",Survey!$M397="ETF, alternative mutual fund",Survey!$M397="Closed-end", Survey!$M397="Split share corp"),TRUE,FALSE)</f>
        <v>0</v>
      </c>
      <c r="EC397" s="16" t="str">
        <f t="shared" si="363"/>
        <v>Fail</v>
      </c>
      <c r="ED397" s="31">
        <f>SUM(SUMIF(Survey!EX397:FD397,{"&gt;0","&lt;0"})*{1,-1})</f>
        <v>0</v>
      </c>
      <c r="EE397">
        <f t="shared" si="364"/>
        <v>0</v>
      </c>
      <c r="EF397" s="17">
        <f t="shared" si="365"/>
        <v>100</v>
      </c>
      <c r="EG397" s="16" t="str">
        <f t="shared" si="366"/>
        <v>Fail</v>
      </c>
      <c r="EH397" s="31">
        <f>SUM(SUMIF(Survey!FF397:FL397,{"&gt;0","&lt;0"})*{1,-1})</f>
        <v>0</v>
      </c>
      <c r="EI397">
        <f t="shared" si="367"/>
        <v>0</v>
      </c>
      <c r="EJ397" s="17">
        <f t="shared" si="368"/>
        <v>100</v>
      </c>
    </row>
    <row r="398" spans="1:140">
      <c r="A398">
        <v>398</v>
      </c>
      <c r="B398" t="str">
        <f t="shared" si="316"/>
        <v>Pass</v>
      </c>
      <c r="C398" t="str">
        <f>IF(COUNTBLANK(Survey!B398:FM398)=$C$2, "Pass", "Fail")</f>
        <v>Pass</v>
      </c>
      <c r="D398" s="16" t="str">
        <f t="shared" si="317"/>
        <v>Fail</v>
      </c>
      <c r="E398" t="str">
        <f>IF(OR(ISBLANK(Survey!AL398),COUNTIF(G398:BJ398,"Fail")),"Fail","Pass")</f>
        <v>Fail</v>
      </c>
      <c r="F398" s="265"/>
      <c r="G398" s="16" t="str">
        <f t="shared" si="318"/>
        <v>Fail</v>
      </c>
      <c r="H398" s="139">
        <f>COUNTBLANK(Survey!B398:D398)+COUNTBLANK(Survey!G398)+COUNTBLANK(Survey!I398)+COUNTBLANK(Survey!K398:M398)+COUNTBLANK(Survey!P398:Q398)+COUNTBLANK(Survey!T398:W398)+COUNTBLANK(Survey!Z398:AC398)+COUNTBLANK(Survey!AF398:AG398)+COUNTBLANK(Survey!AK398:AK398)</f>
        <v>21</v>
      </c>
      <c r="I398" t="str">
        <f t="shared" si="319"/>
        <v>Fail</v>
      </c>
      <c r="J398" t="b">
        <f>IF(Survey!E398="No",TRUE,FALSE)</f>
        <v>0</v>
      </c>
      <c r="K398" s="29" cm="1">
        <f t="array" ref="K398">IF(COUNTA(Survey!$E$4:$E$695)=1, 0, SUM(IF(COUNTIF(Survey!$E$4:$E$695, Survey!$E$4:$E$695)=1,1,0)))</f>
        <v>0</v>
      </c>
      <c r="L398" s="29">
        <f>LEN(Survey!E398)</f>
        <v>0</v>
      </c>
      <c r="M398" s="16" t="str">
        <f t="shared" si="320"/>
        <v>Fail</v>
      </c>
      <c r="N398" t="b">
        <f>IF(Survey!F398="No",TRUE,FALSE)</f>
        <v>0</v>
      </c>
      <c r="O398" t="b">
        <f>Survey!F398=Survey!E398</f>
        <v>1</v>
      </c>
      <c r="P398">
        <f>COUNTIF(Survey!$F$4:$F$695,Survey!F398)</f>
        <v>0</v>
      </c>
      <c r="Q398" s="28">
        <f>LEN(Survey!F398)</f>
        <v>0</v>
      </c>
      <c r="R398" s="16" t="str">
        <f t="shared" si="321"/>
        <v>Pass</v>
      </c>
      <c r="S398" s="29">
        <f>MOD((LEN(Survey!H398)+2),11)</f>
        <v>2</v>
      </c>
      <c r="T398">
        <f>COUNTIF(Survey!$H$4:$H$695,Survey!H398)</f>
        <v>0</v>
      </c>
      <c r="U398" s="28" t="str">
        <f>IF(Survey!$L398="Prospectus fund", "Yes", "No")</f>
        <v>No</v>
      </c>
      <c r="V398" s="16" t="str">
        <f t="shared" si="322"/>
        <v>Pass</v>
      </c>
      <c r="W398" s="29">
        <f>MOD((LEN(Survey!J398)+2),11)</f>
        <v>2</v>
      </c>
      <c r="X398">
        <f>COUNTIF(Survey!$J$4:$J$695,Survey!J398)</f>
        <v>0</v>
      </c>
      <c r="Y398" s="30" t="b">
        <f>IF(OR(Survey!$M398="ETF",Survey!$M398="ETF, alternative mutual fund",Survey!$M398="Closed-end", Survey!$M398="Split share corp", Survey!$I398="Yes"),TRUE,FALSE)</f>
        <v>0</v>
      </c>
      <c r="Z398" s="16" t="str">
        <f>IFERROR(IF(AND(OR(AC398=AD398,AD398 = "Either"),NOT(ISBLANK(Survey!K398))),"Pass","Fail"),"Pass")</f>
        <v>Fail</v>
      </c>
      <c r="AA398" s="31" cm="1">
        <f t="array" ref="AA398">SUM(SUMIF(Survey!CH398:DA398,{"&gt;0","&lt;0"})*{1,-1})</f>
        <v>0</v>
      </c>
      <c r="AB398" s="33" cm="1">
        <f t="array" ref="AB398">SUM(SUMIF(Survey!CK398,{"&gt;0","&lt;0"})*{1,-1})+SUM(SUMIF(Survey!CU398,{"&gt;0","&lt;0"})*{1,-1})</f>
        <v>0</v>
      </c>
      <c r="AC398" s="33">
        <f>Survey!K398</f>
        <v>0</v>
      </c>
      <c r="AD398" s="32" t="str">
        <f t="shared" si="323"/>
        <v>Either</v>
      </c>
      <c r="AE398" s="16" t="str">
        <f t="shared" si="324"/>
        <v>Fail</v>
      </c>
      <c r="AF398" s="58" cm="1">
        <f t="array" ref="AF398">SUM(SUMIF(Survey!CH398:DA398,{"&gt;0","&lt;0"})*{1,-1})+SUM(SUMIF(Survey!DC398:DV398,{"&gt;0","&lt;0"})*{1,-1})</f>
        <v>0</v>
      </c>
      <c r="AG398" s="58">
        <f>IFERROR(AF398/(Survey!$BA398),0)</f>
        <v>0</v>
      </c>
      <c r="AH398" s="104" t="b">
        <f>IF(OR(Survey!$M398="Alternative strategy or hedge",Survey!$M398="Private asset",Survey!$L398="Prospectus fund"),TRUE,FALSE)</f>
        <v>0</v>
      </c>
      <c r="AI398" s="104" t="b">
        <f>NOT(ISBLANK(Survey!$M398))</f>
        <v>0</v>
      </c>
      <c r="AJ398" s="16" t="str">
        <f t="shared" si="325"/>
        <v>Fail</v>
      </c>
      <c r="AK398" t="b">
        <f>IF(Survey!W398="No",TRUE,FALSE)</f>
        <v>0</v>
      </c>
      <c r="AL398" s="119">
        <f>MOD((LEN(Survey!W398)+2),22)</f>
        <v>2</v>
      </c>
      <c r="AM398" t="str">
        <f t="shared" si="326"/>
        <v>Pass</v>
      </c>
      <c r="AN398" s="33" t="b">
        <f>NOT(ISNUMBER(SEARCH("Other",Survey!$Q398)))</f>
        <v>1</v>
      </c>
      <c r="AO398" s="32" t="b">
        <f>NOT(ISBLANK(Survey!$R398))</f>
        <v>0</v>
      </c>
      <c r="AP398" s="16" t="str">
        <f t="shared" si="327"/>
        <v>Pass</v>
      </c>
      <c r="AQ398" s="114">
        <f>COUNTBLANK(Survey!$X398)</f>
        <v>1</v>
      </c>
      <c r="AR398" s="58">
        <f>IF(AND(Survey!L398&lt;&gt;"Exempt fund",OR(Survey!$M398="ETF",Survey!$M398="ETF, alternative mutual fund",Survey!$M398="Mutual fund",Survey!$M398="Alternative mutual fund",Survey!$M398="Money market")),1,0)</f>
        <v>0</v>
      </c>
      <c r="AS398" s="16" t="str">
        <f t="shared" si="328"/>
        <v>Pass</v>
      </c>
      <c r="AT398" s="33" t="b">
        <f>NOT(ISNUMBER(SEARCH("Yes",Survey!$AC398)))</f>
        <v>1</v>
      </c>
      <c r="AU398" s="32" t="b">
        <f>IF(COUNTBLANK(Survey!$AD398:$AE398)=0,TRUE, FALSE)</f>
        <v>0</v>
      </c>
      <c r="AV398" s="16" t="str">
        <f t="shared" si="329"/>
        <v>Pass</v>
      </c>
      <c r="AW398" s="33" t="b">
        <f>NOT(ISNUMBER(SEARCH("Yes",Survey!$AF398)))</f>
        <v>1</v>
      </c>
      <c r="AX398" s="32" t="b">
        <f>NOT(ISBLANK(Survey!$AH398))</f>
        <v>0</v>
      </c>
      <c r="AY398" s="16" t="str">
        <f t="shared" si="330"/>
        <v>Pass</v>
      </c>
      <c r="AZ398" s="33" t="b">
        <f>NOT(OR(ISNUMBER(SEARCH("Other",Survey!$AH398)),ISNUMBER(SEARCH("Multiple",Survey!$AH398))))</f>
        <v>1</v>
      </c>
      <c r="BA398" s="32" t="b">
        <f>NOT(ISBLANK(Survey!$AI398))</f>
        <v>0</v>
      </c>
      <c r="BB398" s="16" t="str">
        <f t="shared" si="331"/>
        <v>Fail</v>
      </c>
      <c r="BC398" s="114">
        <f>IF(ABS(Survey!$BA398)&gt;0, 1,0)</f>
        <v>0</v>
      </c>
      <c r="BD398" s="114">
        <f>IF(COUNTBLANK(Survey!$AL398)=0,1,0)</f>
        <v>0</v>
      </c>
      <c r="BE398" s="16" t="str">
        <f t="shared" si="332"/>
        <v>Pass</v>
      </c>
      <c r="BF398" s="114">
        <f>IF(ISBLANK(Survey!$AL398),0,1)</f>
        <v>0</v>
      </c>
      <c r="BG398" s="133">
        <f>COUNTBLANK(Survey!$AM398)</f>
        <v>1</v>
      </c>
      <c r="BH398" s="16" t="str">
        <f t="shared" si="333"/>
        <v>Pass</v>
      </c>
      <c r="BI398" s="114">
        <f>IF(OR(Survey!$AM398="Closed",ISBLANK(Survey!$AM398)),0,1)</f>
        <v>0</v>
      </c>
      <c r="BJ398" s="133">
        <f>IF(ISBLANK(Survey!$AN398),1,0)</f>
        <v>1</v>
      </c>
      <c r="BK398" s="118" t="str">
        <f t="shared" si="334"/>
        <v>Pass</v>
      </c>
      <c r="BL398" s="31" cm="1">
        <f t="array" ref="BL398">SUM(SUMIF(Survey!AO398:AP398,{"&gt;0","&lt;0"})*{1,-1})</f>
        <v>0</v>
      </c>
      <c r="BM398">
        <f t="shared" si="335"/>
        <v>0</v>
      </c>
      <c r="BN398">
        <f t="shared" si="336"/>
        <v>100</v>
      </c>
      <c r="BO398" s="118" t="str">
        <f t="shared" si="337"/>
        <v>Pass</v>
      </c>
      <c r="BP398">
        <f>IF(Survey!AQ398="No",0,1)</f>
        <v>1</v>
      </c>
      <c r="BQ398" s="207">
        <f>MOD((LEN(Survey!AQ398)+2),22)</f>
        <v>2</v>
      </c>
      <c r="BR398">
        <f>IF(Survey!AR398="No",0,1)</f>
        <v>1</v>
      </c>
      <c r="BS398" s="207">
        <f>MOD((LEN(Survey!AR398)+2),22)</f>
        <v>2</v>
      </c>
      <c r="BT398" s="114">
        <f>COUNTBLANK(Survey!$AQ398:$AS398)+COUNTBLANK(Survey!$AU398)</f>
        <v>4</v>
      </c>
      <c r="BU398" s="114">
        <f>IF(Survey!$I398="Yes",1,0)</f>
        <v>0</v>
      </c>
      <c r="BV398" s="114">
        <f>IF(OR(Survey!$M398="Mutual fund",Survey!$M398="Alternative mutual fund",Survey!$M398="Money market"),1,0)</f>
        <v>0</v>
      </c>
      <c r="BW398" s="119">
        <f>IF(OR(Survey!$M398="ETF",Survey!$M398="ETF, alternative mutual fund"),1,0)</f>
        <v>0</v>
      </c>
      <c r="BX398" s="16" t="str">
        <f t="shared" si="338"/>
        <v>Pass</v>
      </c>
      <c r="BY398" s="33">
        <f>IF(ISNUMBER(SEARCH("Other",Survey!$AS398)), 1, 0)</f>
        <v>0</v>
      </c>
      <c r="BZ398" s="58" t="b">
        <f>NOT(ISBLANK(Survey!$AT398))</f>
        <v>0</v>
      </c>
      <c r="CA398" s="16" t="str">
        <f t="shared" si="339"/>
        <v>Pass</v>
      </c>
      <c r="CB398" s="114">
        <f>IF(Survey!$BB398=0, 0,1)</f>
        <v>0</v>
      </c>
      <c r="CC398" s="58">
        <f>Survey!$AV398</f>
        <v>0</v>
      </c>
      <c r="CD398" s="58">
        <f>Survey!$BC398+Survey!$BD398+ABS(Survey!$BE398)-ABS(Survey!$BF398)-ABS(Survey!$BG398)-ABS(Survey!$BL398)</f>
        <v>0</v>
      </c>
      <c r="CE398" s="138">
        <f>Survey!BB398+(ABS(Survey!$BH398)-ABS(Survey!$BI398)+ABS(Survey!$BJ398)-ABS(Survey!$BK398))*0.5</f>
        <v>0</v>
      </c>
      <c r="CF398" s="58">
        <f t="shared" si="340"/>
        <v>0</v>
      </c>
      <c r="CG398" s="58">
        <f>IF(AND($CC398&gt;$CF398-0.2,$CC398&lt;$CF398+0.2,ISBLANK(Survey!$AV398)=FALSE),0,1)</f>
        <v>1</v>
      </c>
      <c r="CH398" s="133">
        <f>IF(ISBLANK(Survey!$AW398),1,0)</f>
        <v>1</v>
      </c>
      <c r="CI398" s="16" t="str">
        <f t="shared" si="341"/>
        <v>Pass</v>
      </c>
      <c r="CJ398" s="114">
        <f>IF(Survey!$BB398=0, 0,1)</f>
        <v>0</v>
      </c>
      <c r="CK398" s="58">
        <f>IF(AND(Survey!$AX398&gt;=0,Survey!$AX398&lt;=0.2,Survey!$AX398&lt;&gt;""),0,1)</f>
        <v>1</v>
      </c>
      <c r="CL398" s="114">
        <f>IF(ISBLANK(Survey!$AY398),1,0)</f>
        <v>1</v>
      </c>
      <c r="CM398" s="16" t="str">
        <f t="shared" si="342"/>
        <v>Fail</v>
      </c>
      <c r="CN398" s="133">
        <f>Survey!$AZ398</f>
        <v>0</v>
      </c>
      <c r="CO398" s="16" t="str">
        <f t="shared" si="343"/>
        <v>Pass</v>
      </c>
      <c r="CP398" s="31">
        <f>Survey!$BA398</f>
        <v>0</v>
      </c>
      <c r="CQ398" s="138">
        <f>Survey!$BB398+Survey!$BC398+Survey!$BD398+ABS(Survey!$BE398)-ABS(Survey!$BF398)-ABS(Survey!$BG398)+ABS(Survey!$BH398)-ABS(Survey!$BI398)+ABS(Survey!$BJ398)-ABS(Survey!$BK398)-ABS(Survey!$BL398)+Survey!$BM398</f>
        <v>0</v>
      </c>
      <c r="CR398" s="30">
        <f t="shared" si="344"/>
        <v>0</v>
      </c>
      <c r="CS398" s="17">
        <f t="shared" si="345"/>
        <v>0</v>
      </c>
      <c r="CT398" s="16" t="str">
        <f t="shared" si="346"/>
        <v>Pass</v>
      </c>
      <c r="CU398" s="33" t="b">
        <f>IF(ABS(Survey!$BM398)=0,TRUE,FALSE)</f>
        <v>1</v>
      </c>
      <c r="CV398" s="32" t="b">
        <f>NOT(ISBLANK(Survey!$BN398))</f>
        <v>0</v>
      </c>
      <c r="CW398" t="str">
        <f t="shared" si="347"/>
        <v>Fail</v>
      </c>
      <c r="CX398" s="25">
        <f>Survey!$BA398</f>
        <v>0</v>
      </c>
      <c r="CY398" s="25" cm="1">
        <f t="array" ref="CY398">SUM(SUMIF(Survey!BP398:BW398,{"&gt;0","&lt;0"})*{1,-1})-SUM(SUMIF(Survey!BY398:CF398,{"&gt;0","&lt;0"})*{1,-1})</f>
        <v>0</v>
      </c>
      <c r="CZ398" s="30" t="str">
        <f t="shared" si="348"/>
        <v>No holdings</v>
      </c>
      <c r="DA398">
        <f t="shared" si="349"/>
        <v>0</v>
      </c>
      <c r="DB398" s="16" t="str">
        <f t="shared" si="350"/>
        <v>Fail</v>
      </c>
      <c r="DC398" s="31">
        <f>Survey!$BA398</f>
        <v>0</v>
      </c>
      <c r="DD398" s="31" cm="1">
        <f t="array" ref="DD398">SUM(SUMIF(Survey!CH398:DA398,{"&gt;0","&lt;0"})*{1,-1})-SUM(SUMIF(Survey!DC398:DV398,{"&gt;0","&lt;0"})*{1,-1})</f>
        <v>0</v>
      </c>
      <c r="DE398" s="30" t="str">
        <f t="shared" si="351"/>
        <v>No holdings</v>
      </c>
      <c r="DF398" s="17">
        <f t="shared" si="352"/>
        <v>0</v>
      </c>
      <c r="DG398" s="16" t="str">
        <f t="shared" si="353"/>
        <v>Pass</v>
      </c>
      <c r="DH398" s="33" t="b">
        <f>IF(ABS(Survey!$DA398)=0,TRUE,FALSE)</f>
        <v>1</v>
      </c>
      <c r="DI398" s="32" t="b">
        <f>NOT(ISBLANK(Survey!$DB398))</f>
        <v>0</v>
      </c>
      <c r="DJ398" s="16" t="str">
        <f t="shared" si="354"/>
        <v>Pass</v>
      </c>
      <c r="DK398" s="33" t="b">
        <f>IF(ABS(Survey!$DV398)=0,TRUE,FALSE)</f>
        <v>1</v>
      </c>
      <c r="DL398" s="32" t="b">
        <f>NOT(ISBLANK(Survey!$DW398))</f>
        <v>0</v>
      </c>
      <c r="DM398" t="str">
        <f t="shared" si="355"/>
        <v>Pass</v>
      </c>
      <c r="DN398" s="25" cm="1">
        <f t="array" ref="DN398">SUM(SUMIF(Survey!CW398,{"&gt;0","&lt;0"})*{1,-1})+SUM(SUMIF(Survey!DR398,{"&gt;0","&lt;0"})*{1,-1})</f>
        <v>0</v>
      </c>
      <c r="DO398" s="25">
        <f>SUM(SUMIF(Survey!DY398:EE398,{"&gt;0","&lt;0"})*{1,-1})+SUM(SUMIF(Survey!EG398:EM398,{"&gt;0","&lt;0"})*{1,-1})</f>
        <v>0</v>
      </c>
      <c r="DP398">
        <f t="shared" si="356"/>
        <v>0</v>
      </c>
      <c r="DQ398">
        <f t="shared" si="357"/>
        <v>0</v>
      </c>
      <c r="DR398" s="16" t="str">
        <f t="shared" si="358"/>
        <v>Pass</v>
      </c>
      <c r="DS398" s="33" t="b">
        <f>IF(ABS(Survey!$EE398)=0,TRUE,FALSE)</f>
        <v>1</v>
      </c>
      <c r="DT398" s="32" t="b">
        <f>NOT(ISBLANK(Survey!EF398))</f>
        <v>0</v>
      </c>
      <c r="DU398" s="16" t="str">
        <f t="shared" si="359"/>
        <v>Pass</v>
      </c>
      <c r="DV398" s="33" t="b">
        <f>IF(ABS(Survey!$EM398)=0,TRUE,FALSE)</f>
        <v>1</v>
      </c>
      <c r="DW398" s="32" t="b">
        <f>NOT(ISBLANK(Survey!$EN398))</f>
        <v>0</v>
      </c>
      <c r="DX398" s="16" t="str">
        <f t="shared" si="360"/>
        <v>Fail</v>
      </c>
      <c r="DY398" s="31">
        <f>SUM(SUMIF(Survey!ET398:EV398,{"&gt;0","&lt;0"})*{1,-1})</f>
        <v>0</v>
      </c>
      <c r="DZ398">
        <f t="shared" si="361"/>
        <v>0</v>
      </c>
      <c r="EA398">
        <f t="shared" si="362"/>
        <v>100</v>
      </c>
      <c r="EB398" s="30" t="b">
        <f>IF(OR(Survey!$M398="ETF",Survey!$M398="ETF, alternative mutual fund",Survey!$M398="Closed-end", Survey!$M398="Split share corp"),TRUE,FALSE)</f>
        <v>0</v>
      </c>
      <c r="EC398" s="16" t="str">
        <f t="shared" si="363"/>
        <v>Fail</v>
      </c>
      <c r="ED398" s="31">
        <f>SUM(SUMIF(Survey!EX398:FD398,{"&gt;0","&lt;0"})*{1,-1})</f>
        <v>0</v>
      </c>
      <c r="EE398">
        <f t="shared" si="364"/>
        <v>0</v>
      </c>
      <c r="EF398" s="17">
        <f t="shared" si="365"/>
        <v>100</v>
      </c>
      <c r="EG398" s="16" t="str">
        <f t="shared" si="366"/>
        <v>Fail</v>
      </c>
      <c r="EH398" s="31">
        <f>SUM(SUMIF(Survey!FF398:FL398,{"&gt;0","&lt;0"})*{1,-1})</f>
        <v>0</v>
      </c>
      <c r="EI398">
        <f t="shared" si="367"/>
        <v>0</v>
      </c>
      <c r="EJ398" s="17">
        <f t="shared" si="368"/>
        <v>100</v>
      </c>
    </row>
    <row r="399" spans="1:140">
      <c r="A399">
        <v>399</v>
      </c>
      <c r="B399" t="str">
        <f t="shared" si="316"/>
        <v>Pass</v>
      </c>
      <c r="C399" t="str">
        <f>IF(COUNTBLANK(Survey!B399:FM399)=$C$2, "Pass", "Fail")</f>
        <v>Pass</v>
      </c>
      <c r="D399" s="16" t="str">
        <f t="shared" si="317"/>
        <v>Fail</v>
      </c>
      <c r="E399" t="str">
        <f>IF(OR(ISBLANK(Survey!AL399),COUNTIF(G399:BJ399,"Fail")),"Fail","Pass")</f>
        <v>Fail</v>
      </c>
      <c r="F399" s="265"/>
      <c r="G399" s="16" t="str">
        <f t="shared" si="318"/>
        <v>Fail</v>
      </c>
      <c r="H399" s="139">
        <f>COUNTBLANK(Survey!B399:D399)+COUNTBLANK(Survey!G399)+COUNTBLANK(Survey!I399)+COUNTBLANK(Survey!K399:M399)+COUNTBLANK(Survey!P399:Q399)+COUNTBLANK(Survey!T399:W399)+COUNTBLANK(Survey!Z399:AC399)+COUNTBLANK(Survey!AF399:AG399)+COUNTBLANK(Survey!AK399:AK399)</f>
        <v>21</v>
      </c>
      <c r="I399" t="str">
        <f t="shared" si="319"/>
        <v>Fail</v>
      </c>
      <c r="J399" t="b">
        <f>IF(Survey!E399="No",TRUE,FALSE)</f>
        <v>0</v>
      </c>
      <c r="K399" s="29" cm="1">
        <f t="array" ref="K399">IF(COUNTA(Survey!$E$4:$E$695)=1, 0, SUM(IF(COUNTIF(Survey!$E$4:$E$695, Survey!$E$4:$E$695)=1,1,0)))</f>
        <v>0</v>
      </c>
      <c r="L399" s="29">
        <f>LEN(Survey!E399)</f>
        <v>0</v>
      </c>
      <c r="M399" s="16" t="str">
        <f t="shared" si="320"/>
        <v>Fail</v>
      </c>
      <c r="N399" t="b">
        <f>IF(Survey!F399="No",TRUE,FALSE)</f>
        <v>0</v>
      </c>
      <c r="O399" t="b">
        <f>Survey!F399=Survey!E399</f>
        <v>1</v>
      </c>
      <c r="P399">
        <f>COUNTIF(Survey!$F$4:$F$695,Survey!F399)</f>
        <v>0</v>
      </c>
      <c r="Q399" s="28">
        <f>LEN(Survey!F399)</f>
        <v>0</v>
      </c>
      <c r="R399" s="16" t="str">
        <f t="shared" si="321"/>
        <v>Pass</v>
      </c>
      <c r="S399" s="29">
        <f>MOD((LEN(Survey!H399)+2),11)</f>
        <v>2</v>
      </c>
      <c r="T399">
        <f>COUNTIF(Survey!$H$4:$H$695,Survey!H399)</f>
        <v>0</v>
      </c>
      <c r="U399" s="28" t="str">
        <f>IF(Survey!$L399="Prospectus fund", "Yes", "No")</f>
        <v>No</v>
      </c>
      <c r="V399" s="16" t="str">
        <f t="shared" si="322"/>
        <v>Pass</v>
      </c>
      <c r="W399" s="29">
        <f>MOD((LEN(Survey!J399)+2),11)</f>
        <v>2</v>
      </c>
      <c r="X399">
        <f>COUNTIF(Survey!$J$4:$J$695,Survey!J399)</f>
        <v>0</v>
      </c>
      <c r="Y399" s="30" t="b">
        <f>IF(OR(Survey!$M399="ETF",Survey!$M399="ETF, alternative mutual fund",Survey!$M399="Closed-end", Survey!$M399="Split share corp", Survey!$I399="Yes"),TRUE,FALSE)</f>
        <v>0</v>
      </c>
      <c r="Z399" s="16" t="str">
        <f>IFERROR(IF(AND(OR(AC399=AD399,AD399 = "Either"),NOT(ISBLANK(Survey!K399))),"Pass","Fail"),"Pass")</f>
        <v>Fail</v>
      </c>
      <c r="AA399" s="31" cm="1">
        <f t="array" ref="AA399">SUM(SUMIF(Survey!CH399:DA399,{"&gt;0","&lt;0"})*{1,-1})</f>
        <v>0</v>
      </c>
      <c r="AB399" s="33" cm="1">
        <f t="array" ref="AB399">SUM(SUMIF(Survey!CK399,{"&gt;0","&lt;0"})*{1,-1})+SUM(SUMIF(Survey!CU399,{"&gt;0","&lt;0"})*{1,-1})</f>
        <v>0</v>
      </c>
      <c r="AC399" s="33">
        <f>Survey!K399</f>
        <v>0</v>
      </c>
      <c r="AD399" s="32" t="str">
        <f t="shared" si="323"/>
        <v>Either</v>
      </c>
      <c r="AE399" s="16" t="str">
        <f t="shared" si="324"/>
        <v>Fail</v>
      </c>
      <c r="AF399" s="58" cm="1">
        <f t="array" ref="AF399">SUM(SUMIF(Survey!CH399:DA399,{"&gt;0","&lt;0"})*{1,-1})+SUM(SUMIF(Survey!DC399:DV399,{"&gt;0","&lt;0"})*{1,-1})</f>
        <v>0</v>
      </c>
      <c r="AG399" s="58">
        <f>IFERROR(AF399/(Survey!$BA399),0)</f>
        <v>0</v>
      </c>
      <c r="AH399" s="104" t="b">
        <f>IF(OR(Survey!$M399="Alternative strategy or hedge",Survey!$M399="Private asset",Survey!$L399="Prospectus fund"),TRUE,FALSE)</f>
        <v>0</v>
      </c>
      <c r="AI399" s="104" t="b">
        <f>NOT(ISBLANK(Survey!$M399))</f>
        <v>0</v>
      </c>
      <c r="AJ399" s="16" t="str">
        <f t="shared" si="325"/>
        <v>Fail</v>
      </c>
      <c r="AK399" t="b">
        <f>IF(Survey!W399="No",TRUE,FALSE)</f>
        <v>0</v>
      </c>
      <c r="AL399" s="119">
        <f>MOD((LEN(Survey!W399)+2),22)</f>
        <v>2</v>
      </c>
      <c r="AM399" t="str">
        <f t="shared" si="326"/>
        <v>Pass</v>
      </c>
      <c r="AN399" s="33" t="b">
        <f>NOT(ISNUMBER(SEARCH("Other",Survey!$Q399)))</f>
        <v>1</v>
      </c>
      <c r="AO399" s="32" t="b">
        <f>NOT(ISBLANK(Survey!$R399))</f>
        <v>0</v>
      </c>
      <c r="AP399" s="16" t="str">
        <f t="shared" si="327"/>
        <v>Pass</v>
      </c>
      <c r="AQ399" s="114">
        <f>COUNTBLANK(Survey!$X399)</f>
        <v>1</v>
      </c>
      <c r="AR399" s="58">
        <f>IF(AND(Survey!L399&lt;&gt;"Exempt fund",OR(Survey!$M399="ETF",Survey!$M399="ETF, alternative mutual fund",Survey!$M399="Mutual fund",Survey!$M399="Alternative mutual fund",Survey!$M399="Money market")),1,0)</f>
        <v>0</v>
      </c>
      <c r="AS399" s="16" t="str">
        <f t="shared" si="328"/>
        <v>Pass</v>
      </c>
      <c r="AT399" s="33" t="b">
        <f>NOT(ISNUMBER(SEARCH("Yes",Survey!$AC399)))</f>
        <v>1</v>
      </c>
      <c r="AU399" s="32" t="b">
        <f>IF(COUNTBLANK(Survey!$AD399:$AE399)=0,TRUE, FALSE)</f>
        <v>0</v>
      </c>
      <c r="AV399" s="16" t="str">
        <f t="shared" si="329"/>
        <v>Pass</v>
      </c>
      <c r="AW399" s="33" t="b">
        <f>NOT(ISNUMBER(SEARCH("Yes",Survey!$AF399)))</f>
        <v>1</v>
      </c>
      <c r="AX399" s="32" t="b">
        <f>NOT(ISBLANK(Survey!$AH399))</f>
        <v>0</v>
      </c>
      <c r="AY399" s="16" t="str">
        <f t="shared" si="330"/>
        <v>Pass</v>
      </c>
      <c r="AZ399" s="33" t="b">
        <f>NOT(OR(ISNUMBER(SEARCH("Other",Survey!$AH399)),ISNUMBER(SEARCH("Multiple",Survey!$AH399))))</f>
        <v>1</v>
      </c>
      <c r="BA399" s="32" t="b">
        <f>NOT(ISBLANK(Survey!$AI399))</f>
        <v>0</v>
      </c>
      <c r="BB399" s="16" t="str">
        <f t="shared" si="331"/>
        <v>Fail</v>
      </c>
      <c r="BC399" s="114">
        <f>IF(ABS(Survey!$BA399)&gt;0, 1,0)</f>
        <v>0</v>
      </c>
      <c r="BD399" s="114">
        <f>IF(COUNTBLANK(Survey!$AL399)=0,1,0)</f>
        <v>0</v>
      </c>
      <c r="BE399" s="16" t="str">
        <f t="shared" si="332"/>
        <v>Pass</v>
      </c>
      <c r="BF399" s="114">
        <f>IF(ISBLANK(Survey!$AL399),0,1)</f>
        <v>0</v>
      </c>
      <c r="BG399" s="133">
        <f>COUNTBLANK(Survey!$AM399)</f>
        <v>1</v>
      </c>
      <c r="BH399" s="16" t="str">
        <f t="shared" si="333"/>
        <v>Pass</v>
      </c>
      <c r="BI399" s="114">
        <f>IF(OR(Survey!$AM399="Closed",ISBLANK(Survey!$AM399)),0,1)</f>
        <v>0</v>
      </c>
      <c r="BJ399" s="133">
        <f>IF(ISBLANK(Survey!$AN399),1,0)</f>
        <v>1</v>
      </c>
      <c r="BK399" s="118" t="str">
        <f t="shared" si="334"/>
        <v>Pass</v>
      </c>
      <c r="BL399" s="31" cm="1">
        <f t="array" ref="BL399">SUM(SUMIF(Survey!AO399:AP399,{"&gt;0","&lt;0"})*{1,-1})</f>
        <v>0</v>
      </c>
      <c r="BM399">
        <f t="shared" si="335"/>
        <v>0</v>
      </c>
      <c r="BN399">
        <f t="shared" si="336"/>
        <v>100</v>
      </c>
      <c r="BO399" s="118" t="str">
        <f t="shared" si="337"/>
        <v>Pass</v>
      </c>
      <c r="BP399">
        <f>IF(Survey!AQ399="No",0,1)</f>
        <v>1</v>
      </c>
      <c r="BQ399" s="207">
        <f>MOD((LEN(Survey!AQ399)+2),22)</f>
        <v>2</v>
      </c>
      <c r="BR399">
        <f>IF(Survey!AR399="No",0,1)</f>
        <v>1</v>
      </c>
      <c r="BS399" s="207">
        <f>MOD((LEN(Survey!AR399)+2),22)</f>
        <v>2</v>
      </c>
      <c r="BT399" s="114">
        <f>COUNTBLANK(Survey!$AQ399:$AS399)+COUNTBLANK(Survey!$AU399)</f>
        <v>4</v>
      </c>
      <c r="BU399" s="114">
        <f>IF(Survey!$I399="Yes",1,0)</f>
        <v>0</v>
      </c>
      <c r="BV399" s="114">
        <f>IF(OR(Survey!$M399="Mutual fund",Survey!$M399="Alternative mutual fund",Survey!$M399="Money market"),1,0)</f>
        <v>0</v>
      </c>
      <c r="BW399" s="119">
        <f>IF(OR(Survey!$M399="ETF",Survey!$M399="ETF, alternative mutual fund"),1,0)</f>
        <v>0</v>
      </c>
      <c r="BX399" s="16" t="str">
        <f t="shared" si="338"/>
        <v>Pass</v>
      </c>
      <c r="BY399" s="33">
        <f>IF(ISNUMBER(SEARCH("Other",Survey!$AS399)), 1, 0)</f>
        <v>0</v>
      </c>
      <c r="BZ399" s="58" t="b">
        <f>NOT(ISBLANK(Survey!$AT399))</f>
        <v>0</v>
      </c>
      <c r="CA399" s="16" t="str">
        <f t="shared" si="339"/>
        <v>Pass</v>
      </c>
      <c r="CB399" s="114">
        <f>IF(Survey!$BB399=0, 0,1)</f>
        <v>0</v>
      </c>
      <c r="CC399" s="58">
        <f>Survey!$AV399</f>
        <v>0</v>
      </c>
      <c r="CD399" s="58">
        <f>Survey!$BC399+Survey!$BD399+ABS(Survey!$BE399)-ABS(Survey!$BF399)-ABS(Survey!$BG399)-ABS(Survey!$BL399)</f>
        <v>0</v>
      </c>
      <c r="CE399" s="138">
        <f>Survey!BB399+(ABS(Survey!$BH399)-ABS(Survey!$BI399)+ABS(Survey!$BJ399)-ABS(Survey!$BK399))*0.5</f>
        <v>0</v>
      </c>
      <c r="CF399" s="58">
        <f t="shared" si="340"/>
        <v>0</v>
      </c>
      <c r="CG399" s="58">
        <f>IF(AND($CC399&gt;$CF399-0.2,$CC399&lt;$CF399+0.2,ISBLANK(Survey!$AV399)=FALSE),0,1)</f>
        <v>1</v>
      </c>
      <c r="CH399" s="133">
        <f>IF(ISBLANK(Survey!$AW399),1,0)</f>
        <v>1</v>
      </c>
      <c r="CI399" s="16" t="str">
        <f t="shared" si="341"/>
        <v>Pass</v>
      </c>
      <c r="CJ399" s="114">
        <f>IF(Survey!$BB399=0, 0,1)</f>
        <v>0</v>
      </c>
      <c r="CK399" s="58">
        <f>IF(AND(Survey!$AX399&gt;=0,Survey!$AX399&lt;=0.2,Survey!$AX399&lt;&gt;""),0,1)</f>
        <v>1</v>
      </c>
      <c r="CL399" s="114">
        <f>IF(ISBLANK(Survey!$AY399),1,0)</f>
        <v>1</v>
      </c>
      <c r="CM399" s="16" t="str">
        <f t="shared" si="342"/>
        <v>Fail</v>
      </c>
      <c r="CN399" s="133">
        <f>Survey!$AZ399</f>
        <v>0</v>
      </c>
      <c r="CO399" s="16" t="str">
        <f t="shared" si="343"/>
        <v>Pass</v>
      </c>
      <c r="CP399" s="31">
        <f>Survey!$BA399</f>
        <v>0</v>
      </c>
      <c r="CQ399" s="138">
        <f>Survey!$BB399+Survey!$BC399+Survey!$BD399+ABS(Survey!$BE399)-ABS(Survey!$BF399)-ABS(Survey!$BG399)+ABS(Survey!$BH399)-ABS(Survey!$BI399)+ABS(Survey!$BJ399)-ABS(Survey!$BK399)-ABS(Survey!$BL399)+Survey!$BM399</f>
        <v>0</v>
      </c>
      <c r="CR399" s="30">
        <f t="shared" si="344"/>
        <v>0</v>
      </c>
      <c r="CS399" s="17">
        <f t="shared" si="345"/>
        <v>0</v>
      </c>
      <c r="CT399" s="16" t="str">
        <f t="shared" si="346"/>
        <v>Pass</v>
      </c>
      <c r="CU399" s="33" t="b">
        <f>IF(ABS(Survey!$BM399)=0,TRUE,FALSE)</f>
        <v>1</v>
      </c>
      <c r="CV399" s="32" t="b">
        <f>NOT(ISBLANK(Survey!$BN399))</f>
        <v>0</v>
      </c>
      <c r="CW399" t="str">
        <f t="shared" si="347"/>
        <v>Fail</v>
      </c>
      <c r="CX399" s="25">
        <f>Survey!$BA399</f>
        <v>0</v>
      </c>
      <c r="CY399" s="25" cm="1">
        <f t="array" ref="CY399">SUM(SUMIF(Survey!BP399:BW399,{"&gt;0","&lt;0"})*{1,-1})-SUM(SUMIF(Survey!BY399:CF399,{"&gt;0","&lt;0"})*{1,-1})</f>
        <v>0</v>
      </c>
      <c r="CZ399" s="30" t="str">
        <f t="shared" si="348"/>
        <v>No holdings</v>
      </c>
      <c r="DA399">
        <f t="shared" si="349"/>
        <v>0</v>
      </c>
      <c r="DB399" s="16" t="str">
        <f t="shared" si="350"/>
        <v>Fail</v>
      </c>
      <c r="DC399" s="31">
        <f>Survey!$BA399</f>
        <v>0</v>
      </c>
      <c r="DD399" s="31" cm="1">
        <f t="array" ref="DD399">SUM(SUMIF(Survey!CH399:DA399,{"&gt;0","&lt;0"})*{1,-1})-SUM(SUMIF(Survey!DC399:DV399,{"&gt;0","&lt;0"})*{1,-1})</f>
        <v>0</v>
      </c>
      <c r="DE399" s="30" t="str">
        <f t="shared" si="351"/>
        <v>No holdings</v>
      </c>
      <c r="DF399" s="17">
        <f t="shared" si="352"/>
        <v>0</v>
      </c>
      <c r="DG399" s="16" t="str">
        <f t="shared" si="353"/>
        <v>Pass</v>
      </c>
      <c r="DH399" s="33" t="b">
        <f>IF(ABS(Survey!$DA399)=0,TRUE,FALSE)</f>
        <v>1</v>
      </c>
      <c r="DI399" s="32" t="b">
        <f>NOT(ISBLANK(Survey!$DB399))</f>
        <v>0</v>
      </c>
      <c r="DJ399" s="16" t="str">
        <f t="shared" si="354"/>
        <v>Pass</v>
      </c>
      <c r="DK399" s="33" t="b">
        <f>IF(ABS(Survey!$DV399)=0,TRUE,FALSE)</f>
        <v>1</v>
      </c>
      <c r="DL399" s="32" t="b">
        <f>NOT(ISBLANK(Survey!$DW399))</f>
        <v>0</v>
      </c>
      <c r="DM399" t="str">
        <f t="shared" si="355"/>
        <v>Pass</v>
      </c>
      <c r="DN399" s="25" cm="1">
        <f t="array" ref="DN399">SUM(SUMIF(Survey!CW399,{"&gt;0","&lt;0"})*{1,-1})+SUM(SUMIF(Survey!DR399,{"&gt;0","&lt;0"})*{1,-1})</f>
        <v>0</v>
      </c>
      <c r="DO399" s="25">
        <f>SUM(SUMIF(Survey!DY399:EE399,{"&gt;0","&lt;0"})*{1,-1})+SUM(SUMIF(Survey!EG399:EM399,{"&gt;0","&lt;0"})*{1,-1})</f>
        <v>0</v>
      </c>
      <c r="DP399">
        <f t="shared" si="356"/>
        <v>0</v>
      </c>
      <c r="DQ399">
        <f t="shared" si="357"/>
        <v>0</v>
      </c>
      <c r="DR399" s="16" t="str">
        <f t="shared" si="358"/>
        <v>Pass</v>
      </c>
      <c r="DS399" s="33" t="b">
        <f>IF(ABS(Survey!$EE399)=0,TRUE,FALSE)</f>
        <v>1</v>
      </c>
      <c r="DT399" s="32" t="b">
        <f>NOT(ISBLANK(Survey!EF399))</f>
        <v>0</v>
      </c>
      <c r="DU399" s="16" t="str">
        <f t="shared" si="359"/>
        <v>Pass</v>
      </c>
      <c r="DV399" s="33" t="b">
        <f>IF(ABS(Survey!$EM399)=0,TRUE,FALSE)</f>
        <v>1</v>
      </c>
      <c r="DW399" s="32" t="b">
        <f>NOT(ISBLANK(Survey!$EN399))</f>
        <v>0</v>
      </c>
      <c r="DX399" s="16" t="str">
        <f t="shared" si="360"/>
        <v>Fail</v>
      </c>
      <c r="DY399" s="31">
        <f>SUM(SUMIF(Survey!ET399:EV399,{"&gt;0","&lt;0"})*{1,-1})</f>
        <v>0</v>
      </c>
      <c r="DZ399">
        <f t="shared" si="361"/>
        <v>0</v>
      </c>
      <c r="EA399">
        <f t="shared" si="362"/>
        <v>100</v>
      </c>
      <c r="EB399" s="30" t="b">
        <f>IF(OR(Survey!$M399="ETF",Survey!$M399="ETF, alternative mutual fund",Survey!$M399="Closed-end", Survey!$M399="Split share corp"),TRUE,FALSE)</f>
        <v>0</v>
      </c>
      <c r="EC399" s="16" t="str">
        <f t="shared" si="363"/>
        <v>Fail</v>
      </c>
      <c r="ED399" s="31">
        <f>SUM(SUMIF(Survey!EX399:FD399,{"&gt;0","&lt;0"})*{1,-1})</f>
        <v>0</v>
      </c>
      <c r="EE399">
        <f t="shared" si="364"/>
        <v>0</v>
      </c>
      <c r="EF399" s="17">
        <f t="shared" si="365"/>
        <v>100</v>
      </c>
      <c r="EG399" s="16" t="str">
        <f t="shared" si="366"/>
        <v>Fail</v>
      </c>
      <c r="EH399" s="31">
        <f>SUM(SUMIF(Survey!FF399:FL399,{"&gt;0","&lt;0"})*{1,-1})</f>
        <v>0</v>
      </c>
      <c r="EI399">
        <f t="shared" si="367"/>
        <v>0</v>
      </c>
      <c r="EJ399" s="17">
        <f t="shared" si="368"/>
        <v>100</v>
      </c>
    </row>
    <row r="400" spans="1:140">
      <c r="A400">
        <v>400</v>
      </c>
      <c r="B400" t="str">
        <f t="shared" si="316"/>
        <v>Pass</v>
      </c>
      <c r="C400" t="str">
        <f>IF(COUNTBLANK(Survey!B400:FM400)=$C$2, "Pass", "Fail")</f>
        <v>Pass</v>
      </c>
      <c r="D400" s="16" t="str">
        <f t="shared" si="317"/>
        <v>Fail</v>
      </c>
      <c r="E400" t="str">
        <f>IF(OR(ISBLANK(Survey!AL400),COUNTIF(G400:BJ400,"Fail")),"Fail","Pass")</f>
        <v>Fail</v>
      </c>
      <c r="F400" s="265"/>
      <c r="G400" s="16" t="str">
        <f t="shared" si="318"/>
        <v>Fail</v>
      </c>
      <c r="H400" s="139">
        <f>COUNTBLANK(Survey!B400:D400)+COUNTBLANK(Survey!G400)+COUNTBLANK(Survey!I400)+COUNTBLANK(Survey!K400:M400)+COUNTBLANK(Survey!P400:Q400)+COUNTBLANK(Survey!T400:W400)+COUNTBLANK(Survey!Z400:AC400)+COUNTBLANK(Survey!AF400:AG400)+COUNTBLANK(Survey!AK400:AK400)</f>
        <v>21</v>
      </c>
      <c r="I400" t="str">
        <f t="shared" si="319"/>
        <v>Fail</v>
      </c>
      <c r="J400" t="b">
        <f>IF(Survey!E400="No",TRUE,FALSE)</f>
        <v>0</v>
      </c>
      <c r="K400" s="29" cm="1">
        <f t="array" ref="K400">IF(COUNTA(Survey!$E$4:$E$695)=1, 0, SUM(IF(COUNTIF(Survey!$E$4:$E$695, Survey!$E$4:$E$695)=1,1,0)))</f>
        <v>0</v>
      </c>
      <c r="L400" s="29">
        <f>LEN(Survey!E400)</f>
        <v>0</v>
      </c>
      <c r="M400" s="16" t="str">
        <f t="shared" si="320"/>
        <v>Fail</v>
      </c>
      <c r="N400" t="b">
        <f>IF(Survey!F400="No",TRUE,FALSE)</f>
        <v>0</v>
      </c>
      <c r="O400" t="b">
        <f>Survey!F400=Survey!E400</f>
        <v>1</v>
      </c>
      <c r="P400">
        <f>COUNTIF(Survey!$F$4:$F$695,Survey!F400)</f>
        <v>0</v>
      </c>
      <c r="Q400" s="28">
        <f>LEN(Survey!F400)</f>
        <v>0</v>
      </c>
      <c r="R400" s="16" t="str">
        <f t="shared" si="321"/>
        <v>Pass</v>
      </c>
      <c r="S400" s="29">
        <f>MOD((LEN(Survey!H400)+2),11)</f>
        <v>2</v>
      </c>
      <c r="T400">
        <f>COUNTIF(Survey!$H$4:$H$695,Survey!H400)</f>
        <v>0</v>
      </c>
      <c r="U400" s="28" t="str">
        <f>IF(Survey!$L400="Prospectus fund", "Yes", "No")</f>
        <v>No</v>
      </c>
      <c r="V400" s="16" t="str">
        <f t="shared" si="322"/>
        <v>Pass</v>
      </c>
      <c r="W400" s="29">
        <f>MOD((LEN(Survey!J400)+2),11)</f>
        <v>2</v>
      </c>
      <c r="X400">
        <f>COUNTIF(Survey!$J$4:$J$695,Survey!J400)</f>
        <v>0</v>
      </c>
      <c r="Y400" s="30" t="b">
        <f>IF(OR(Survey!$M400="ETF",Survey!$M400="ETF, alternative mutual fund",Survey!$M400="Closed-end", Survey!$M400="Split share corp", Survey!$I400="Yes"),TRUE,FALSE)</f>
        <v>0</v>
      </c>
      <c r="Z400" s="16" t="str">
        <f>IFERROR(IF(AND(OR(AC400=AD400,AD400 = "Either"),NOT(ISBLANK(Survey!K400))),"Pass","Fail"),"Pass")</f>
        <v>Fail</v>
      </c>
      <c r="AA400" s="31" cm="1">
        <f t="array" ref="AA400">SUM(SUMIF(Survey!CH400:DA400,{"&gt;0","&lt;0"})*{1,-1})</f>
        <v>0</v>
      </c>
      <c r="AB400" s="33" cm="1">
        <f t="array" ref="AB400">SUM(SUMIF(Survey!CK400,{"&gt;0","&lt;0"})*{1,-1})+SUM(SUMIF(Survey!CU400,{"&gt;0","&lt;0"})*{1,-1})</f>
        <v>0</v>
      </c>
      <c r="AC400" s="33">
        <f>Survey!K400</f>
        <v>0</v>
      </c>
      <c r="AD400" s="32" t="str">
        <f t="shared" si="323"/>
        <v>Either</v>
      </c>
      <c r="AE400" s="16" t="str">
        <f t="shared" si="324"/>
        <v>Fail</v>
      </c>
      <c r="AF400" s="58" cm="1">
        <f t="array" ref="AF400">SUM(SUMIF(Survey!CH400:DA400,{"&gt;0","&lt;0"})*{1,-1})+SUM(SUMIF(Survey!DC400:DV400,{"&gt;0","&lt;0"})*{1,-1})</f>
        <v>0</v>
      </c>
      <c r="AG400" s="58">
        <f>IFERROR(AF400/(Survey!$BA400),0)</f>
        <v>0</v>
      </c>
      <c r="AH400" s="104" t="b">
        <f>IF(OR(Survey!$M400="Alternative strategy or hedge",Survey!$M400="Private asset",Survey!$L400="Prospectus fund"),TRUE,FALSE)</f>
        <v>0</v>
      </c>
      <c r="AI400" s="104" t="b">
        <f>NOT(ISBLANK(Survey!$M400))</f>
        <v>0</v>
      </c>
      <c r="AJ400" s="16" t="str">
        <f t="shared" si="325"/>
        <v>Fail</v>
      </c>
      <c r="AK400" t="b">
        <f>IF(Survey!W400="No",TRUE,FALSE)</f>
        <v>0</v>
      </c>
      <c r="AL400" s="119">
        <f>MOD((LEN(Survey!W400)+2),22)</f>
        <v>2</v>
      </c>
      <c r="AM400" t="str">
        <f t="shared" si="326"/>
        <v>Pass</v>
      </c>
      <c r="AN400" s="33" t="b">
        <f>NOT(ISNUMBER(SEARCH("Other",Survey!$Q400)))</f>
        <v>1</v>
      </c>
      <c r="AO400" s="32" t="b">
        <f>NOT(ISBLANK(Survey!$R400))</f>
        <v>0</v>
      </c>
      <c r="AP400" s="16" t="str">
        <f t="shared" si="327"/>
        <v>Pass</v>
      </c>
      <c r="AQ400" s="114">
        <f>COUNTBLANK(Survey!$X400)</f>
        <v>1</v>
      </c>
      <c r="AR400" s="58">
        <f>IF(AND(Survey!L400&lt;&gt;"Exempt fund",OR(Survey!$M400="ETF",Survey!$M400="ETF, alternative mutual fund",Survey!$M400="Mutual fund",Survey!$M400="Alternative mutual fund",Survey!$M400="Money market")),1,0)</f>
        <v>0</v>
      </c>
      <c r="AS400" s="16" t="str">
        <f t="shared" si="328"/>
        <v>Pass</v>
      </c>
      <c r="AT400" s="33" t="b">
        <f>NOT(ISNUMBER(SEARCH("Yes",Survey!$AC400)))</f>
        <v>1</v>
      </c>
      <c r="AU400" s="32" t="b">
        <f>IF(COUNTBLANK(Survey!$AD400:$AE400)=0,TRUE, FALSE)</f>
        <v>0</v>
      </c>
      <c r="AV400" s="16" t="str">
        <f t="shared" si="329"/>
        <v>Pass</v>
      </c>
      <c r="AW400" s="33" t="b">
        <f>NOT(ISNUMBER(SEARCH("Yes",Survey!$AF400)))</f>
        <v>1</v>
      </c>
      <c r="AX400" s="32" t="b">
        <f>NOT(ISBLANK(Survey!$AH400))</f>
        <v>0</v>
      </c>
      <c r="AY400" s="16" t="str">
        <f t="shared" si="330"/>
        <v>Pass</v>
      </c>
      <c r="AZ400" s="33" t="b">
        <f>NOT(OR(ISNUMBER(SEARCH("Other",Survey!$AH400)),ISNUMBER(SEARCH("Multiple",Survey!$AH400))))</f>
        <v>1</v>
      </c>
      <c r="BA400" s="32" t="b">
        <f>NOT(ISBLANK(Survey!$AI400))</f>
        <v>0</v>
      </c>
      <c r="BB400" s="16" t="str">
        <f t="shared" si="331"/>
        <v>Fail</v>
      </c>
      <c r="BC400" s="114">
        <f>IF(ABS(Survey!$BA400)&gt;0, 1,0)</f>
        <v>0</v>
      </c>
      <c r="BD400" s="114">
        <f>IF(COUNTBLANK(Survey!$AL400)=0,1,0)</f>
        <v>0</v>
      </c>
      <c r="BE400" s="16" t="str">
        <f t="shared" si="332"/>
        <v>Pass</v>
      </c>
      <c r="BF400" s="114">
        <f>IF(ISBLANK(Survey!$AL400),0,1)</f>
        <v>0</v>
      </c>
      <c r="BG400" s="133">
        <f>COUNTBLANK(Survey!$AM400)</f>
        <v>1</v>
      </c>
      <c r="BH400" s="16" t="str">
        <f t="shared" si="333"/>
        <v>Pass</v>
      </c>
      <c r="BI400" s="114">
        <f>IF(OR(Survey!$AM400="Closed",ISBLANK(Survey!$AM400)),0,1)</f>
        <v>0</v>
      </c>
      <c r="BJ400" s="133">
        <f>IF(ISBLANK(Survey!$AN400),1,0)</f>
        <v>1</v>
      </c>
      <c r="BK400" s="118" t="str">
        <f t="shared" si="334"/>
        <v>Pass</v>
      </c>
      <c r="BL400" s="31" cm="1">
        <f t="array" ref="BL400">SUM(SUMIF(Survey!AO400:AP400,{"&gt;0","&lt;0"})*{1,-1})</f>
        <v>0</v>
      </c>
      <c r="BM400">
        <f t="shared" si="335"/>
        <v>0</v>
      </c>
      <c r="BN400">
        <f t="shared" si="336"/>
        <v>100</v>
      </c>
      <c r="BO400" s="118" t="str">
        <f t="shared" si="337"/>
        <v>Pass</v>
      </c>
      <c r="BP400">
        <f>IF(Survey!AQ400="No",0,1)</f>
        <v>1</v>
      </c>
      <c r="BQ400" s="207">
        <f>MOD((LEN(Survey!AQ400)+2),22)</f>
        <v>2</v>
      </c>
      <c r="BR400">
        <f>IF(Survey!AR400="No",0,1)</f>
        <v>1</v>
      </c>
      <c r="BS400" s="207">
        <f>MOD((LEN(Survey!AR400)+2),22)</f>
        <v>2</v>
      </c>
      <c r="BT400" s="114">
        <f>COUNTBLANK(Survey!$AQ400:$AS400)+COUNTBLANK(Survey!$AU400)</f>
        <v>4</v>
      </c>
      <c r="BU400" s="114">
        <f>IF(Survey!$I400="Yes",1,0)</f>
        <v>0</v>
      </c>
      <c r="BV400" s="114">
        <f>IF(OR(Survey!$M400="Mutual fund",Survey!$M400="Alternative mutual fund",Survey!$M400="Money market"),1,0)</f>
        <v>0</v>
      </c>
      <c r="BW400" s="119">
        <f>IF(OR(Survey!$M400="ETF",Survey!$M400="ETF, alternative mutual fund"),1,0)</f>
        <v>0</v>
      </c>
      <c r="BX400" s="16" t="str">
        <f t="shared" si="338"/>
        <v>Pass</v>
      </c>
      <c r="BY400" s="33">
        <f>IF(ISNUMBER(SEARCH("Other",Survey!$AS400)), 1, 0)</f>
        <v>0</v>
      </c>
      <c r="BZ400" s="58" t="b">
        <f>NOT(ISBLANK(Survey!$AT400))</f>
        <v>0</v>
      </c>
      <c r="CA400" s="16" t="str">
        <f t="shared" si="339"/>
        <v>Pass</v>
      </c>
      <c r="CB400" s="114">
        <f>IF(Survey!$BB400=0, 0,1)</f>
        <v>0</v>
      </c>
      <c r="CC400" s="58">
        <f>Survey!$AV400</f>
        <v>0</v>
      </c>
      <c r="CD400" s="58">
        <f>Survey!$BC400+Survey!$BD400+ABS(Survey!$BE400)-ABS(Survey!$BF400)-ABS(Survey!$BG400)-ABS(Survey!$BL400)</f>
        <v>0</v>
      </c>
      <c r="CE400" s="138">
        <f>Survey!BB400+(ABS(Survey!$BH400)-ABS(Survey!$BI400)+ABS(Survey!$BJ400)-ABS(Survey!$BK400))*0.5</f>
        <v>0</v>
      </c>
      <c r="CF400" s="58">
        <f t="shared" si="340"/>
        <v>0</v>
      </c>
      <c r="CG400" s="58">
        <f>IF(AND($CC400&gt;$CF400-0.2,$CC400&lt;$CF400+0.2,ISBLANK(Survey!$AV400)=FALSE),0,1)</f>
        <v>1</v>
      </c>
      <c r="CH400" s="133">
        <f>IF(ISBLANK(Survey!$AW400),1,0)</f>
        <v>1</v>
      </c>
      <c r="CI400" s="16" t="str">
        <f t="shared" si="341"/>
        <v>Pass</v>
      </c>
      <c r="CJ400" s="114">
        <f>IF(Survey!$BB400=0, 0,1)</f>
        <v>0</v>
      </c>
      <c r="CK400" s="58">
        <f>IF(AND(Survey!$AX400&gt;=0,Survey!$AX400&lt;=0.2,Survey!$AX400&lt;&gt;""),0,1)</f>
        <v>1</v>
      </c>
      <c r="CL400" s="114">
        <f>IF(ISBLANK(Survey!$AY400),1,0)</f>
        <v>1</v>
      </c>
      <c r="CM400" s="16" t="str">
        <f t="shared" si="342"/>
        <v>Fail</v>
      </c>
      <c r="CN400" s="133">
        <f>Survey!$AZ400</f>
        <v>0</v>
      </c>
      <c r="CO400" s="16" t="str">
        <f t="shared" si="343"/>
        <v>Pass</v>
      </c>
      <c r="CP400" s="31">
        <f>Survey!$BA400</f>
        <v>0</v>
      </c>
      <c r="CQ400" s="138">
        <f>Survey!$BB400+Survey!$BC400+Survey!$BD400+ABS(Survey!$BE400)-ABS(Survey!$BF400)-ABS(Survey!$BG400)+ABS(Survey!$BH400)-ABS(Survey!$BI400)+ABS(Survey!$BJ400)-ABS(Survey!$BK400)-ABS(Survey!$BL400)+Survey!$BM400</f>
        <v>0</v>
      </c>
      <c r="CR400" s="30">
        <f t="shared" si="344"/>
        <v>0</v>
      </c>
      <c r="CS400" s="17">
        <f t="shared" si="345"/>
        <v>0</v>
      </c>
      <c r="CT400" s="16" t="str">
        <f t="shared" si="346"/>
        <v>Pass</v>
      </c>
      <c r="CU400" s="33" t="b">
        <f>IF(ABS(Survey!$BM400)=0,TRUE,FALSE)</f>
        <v>1</v>
      </c>
      <c r="CV400" s="32" t="b">
        <f>NOT(ISBLANK(Survey!$BN400))</f>
        <v>0</v>
      </c>
      <c r="CW400" t="str">
        <f t="shared" si="347"/>
        <v>Fail</v>
      </c>
      <c r="CX400" s="25">
        <f>Survey!$BA400</f>
        <v>0</v>
      </c>
      <c r="CY400" s="25" cm="1">
        <f t="array" ref="CY400">SUM(SUMIF(Survey!BP400:BW400,{"&gt;0","&lt;0"})*{1,-1})-SUM(SUMIF(Survey!BY400:CF400,{"&gt;0","&lt;0"})*{1,-1})</f>
        <v>0</v>
      </c>
      <c r="CZ400" s="30" t="str">
        <f t="shared" si="348"/>
        <v>No holdings</v>
      </c>
      <c r="DA400">
        <f t="shared" si="349"/>
        <v>0</v>
      </c>
      <c r="DB400" s="16" t="str">
        <f t="shared" si="350"/>
        <v>Fail</v>
      </c>
      <c r="DC400" s="31">
        <f>Survey!$BA400</f>
        <v>0</v>
      </c>
      <c r="DD400" s="31" cm="1">
        <f t="array" ref="DD400">SUM(SUMIF(Survey!CH400:DA400,{"&gt;0","&lt;0"})*{1,-1})-SUM(SUMIF(Survey!DC400:DV400,{"&gt;0","&lt;0"})*{1,-1})</f>
        <v>0</v>
      </c>
      <c r="DE400" s="30" t="str">
        <f t="shared" si="351"/>
        <v>No holdings</v>
      </c>
      <c r="DF400" s="17">
        <f t="shared" si="352"/>
        <v>0</v>
      </c>
      <c r="DG400" s="16" t="str">
        <f t="shared" si="353"/>
        <v>Pass</v>
      </c>
      <c r="DH400" s="33" t="b">
        <f>IF(ABS(Survey!$DA400)=0,TRUE,FALSE)</f>
        <v>1</v>
      </c>
      <c r="DI400" s="32" t="b">
        <f>NOT(ISBLANK(Survey!$DB400))</f>
        <v>0</v>
      </c>
      <c r="DJ400" s="16" t="str">
        <f t="shared" si="354"/>
        <v>Pass</v>
      </c>
      <c r="DK400" s="33" t="b">
        <f>IF(ABS(Survey!$DV400)=0,TRUE,FALSE)</f>
        <v>1</v>
      </c>
      <c r="DL400" s="32" t="b">
        <f>NOT(ISBLANK(Survey!$DW400))</f>
        <v>0</v>
      </c>
      <c r="DM400" t="str">
        <f t="shared" si="355"/>
        <v>Pass</v>
      </c>
      <c r="DN400" s="25" cm="1">
        <f t="array" ref="DN400">SUM(SUMIF(Survey!CW400,{"&gt;0","&lt;0"})*{1,-1})+SUM(SUMIF(Survey!DR400,{"&gt;0","&lt;0"})*{1,-1})</f>
        <v>0</v>
      </c>
      <c r="DO400" s="25">
        <f>SUM(SUMIF(Survey!DY400:EE400,{"&gt;0","&lt;0"})*{1,-1})+SUM(SUMIF(Survey!EG400:EM400,{"&gt;0","&lt;0"})*{1,-1})</f>
        <v>0</v>
      </c>
      <c r="DP400">
        <f t="shared" si="356"/>
        <v>0</v>
      </c>
      <c r="DQ400">
        <f t="shared" si="357"/>
        <v>0</v>
      </c>
      <c r="DR400" s="16" t="str">
        <f t="shared" si="358"/>
        <v>Pass</v>
      </c>
      <c r="DS400" s="33" t="b">
        <f>IF(ABS(Survey!$EE400)=0,TRUE,FALSE)</f>
        <v>1</v>
      </c>
      <c r="DT400" s="32" t="b">
        <f>NOT(ISBLANK(Survey!EF400))</f>
        <v>0</v>
      </c>
      <c r="DU400" s="16" t="str">
        <f t="shared" si="359"/>
        <v>Pass</v>
      </c>
      <c r="DV400" s="33" t="b">
        <f>IF(ABS(Survey!$EM400)=0,TRUE,FALSE)</f>
        <v>1</v>
      </c>
      <c r="DW400" s="32" t="b">
        <f>NOT(ISBLANK(Survey!$EN400))</f>
        <v>0</v>
      </c>
      <c r="DX400" s="16" t="str">
        <f t="shared" si="360"/>
        <v>Fail</v>
      </c>
      <c r="DY400" s="31">
        <f>SUM(SUMIF(Survey!ET400:EV400,{"&gt;0","&lt;0"})*{1,-1})</f>
        <v>0</v>
      </c>
      <c r="DZ400">
        <f t="shared" si="361"/>
        <v>0</v>
      </c>
      <c r="EA400">
        <f t="shared" si="362"/>
        <v>100</v>
      </c>
      <c r="EB400" s="30" t="b">
        <f>IF(OR(Survey!$M400="ETF",Survey!$M400="ETF, alternative mutual fund",Survey!$M400="Closed-end", Survey!$M400="Split share corp"),TRUE,FALSE)</f>
        <v>0</v>
      </c>
      <c r="EC400" s="16" t="str">
        <f t="shared" si="363"/>
        <v>Fail</v>
      </c>
      <c r="ED400" s="31">
        <f>SUM(SUMIF(Survey!EX400:FD400,{"&gt;0","&lt;0"})*{1,-1})</f>
        <v>0</v>
      </c>
      <c r="EE400">
        <f t="shared" si="364"/>
        <v>0</v>
      </c>
      <c r="EF400" s="17">
        <f t="shared" si="365"/>
        <v>100</v>
      </c>
      <c r="EG400" s="16" t="str">
        <f t="shared" si="366"/>
        <v>Fail</v>
      </c>
      <c r="EH400" s="31">
        <f>SUM(SUMIF(Survey!FF400:FL400,{"&gt;0","&lt;0"})*{1,-1})</f>
        <v>0</v>
      </c>
      <c r="EI400">
        <f t="shared" si="367"/>
        <v>0</v>
      </c>
      <c r="EJ400" s="17">
        <f t="shared" si="368"/>
        <v>100</v>
      </c>
    </row>
    <row r="401" spans="1:140">
      <c r="A401">
        <v>401</v>
      </c>
      <c r="B401" t="str">
        <f t="shared" si="316"/>
        <v>Pass</v>
      </c>
      <c r="C401" t="str">
        <f>IF(COUNTBLANK(Survey!B401:FM401)=$C$2, "Pass", "Fail")</f>
        <v>Pass</v>
      </c>
      <c r="D401" s="16" t="str">
        <f t="shared" si="317"/>
        <v>Fail</v>
      </c>
      <c r="E401" t="str">
        <f>IF(OR(ISBLANK(Survey!AL401),COUNTIF(G401:BJ401,"Fail")),"Fail","Pass")</f>
        <v>Fail</v>
      </c>
      <c r="F401" s="265"/>
      <c r="G401" s="16" t="str">
        <f t="shared" si="318"/>
        <v>Fail</v>
      </c>
      <c r="H401" s="139">
        <f>COUNTBLANK(Survey!B401:D401)+COUNTBLANK(Survey!G401)+COUNTBLANK(Survey!I401)+COUNTBLANK(Survey!K401:M401)+COUNTBLANK(Survey!P401:Q401)+COUNTBLANK(Survey!T401:W401)+COUNTBLANK(Survey!Z401:AC401)+COUNTBLANK(Survey!AF401:AG401)+COUNTBLANK(Survey!AK401:AK401)</f>
        <v>21</v>
      </c>
      <c r="I401" t="str">
        <f t="shared" si="319"/>
        <v>Fail</v>
      </c>
      <c r="J401" t="b">
        <f>IF(Survey!E401="No",TRUE,FALSE)</f>
        <v>0</v>
      </c>
      <c r="K401" s="29" cm="1">
        <f t="array" ref="K401">IF(COUNTA(Survey!$E$4:$E$695)=1, 0, SUM(IF(COUNTIF(Survey!$E$4:$E$695, Survey!$E$4:$E$695)=1,1,0)))</f>
        <v>0</v>
      </c>
      <c r="L401" s="29">
        <f>LEN(Survey!E401)</f>
        <v>0</v>
      </c>
      <c r="M401" s="16" t="str">
        <f t="shared" si="320"/>
        <v>Fail</v>
      </c>
      <c r="N401" t="b">
        <f>IF(Survey!F401="No",TRUE,FALSE)</f>
        <v>0</v>
      </c>
      <c r="O401" t="b">
        <f>Survey!F401=Survey!E401</f>
        <v>1</v>
      </c>
      <c r="P401">
        <f>COUNTIF(Survey!$F$4:$F$695,Survey!F401)</f>
        <v>0</v>
      </c>
      <c r="Q401" s="28">
        <f>LEN(Survey!F401)</f>
        <v>0</v>
      </c>
      <c r="R401" s="16" t="str">
        <f t="shared" si="321"/>
        <v>Pass</v>
      </c>
      <c r="S401" s="29">
        <f>MOD((LEN(Survey!H401)+2),11)</f>
        <v>2</v>
      </c>
      <c r="T401">
        <f>COUNTIF(Survey!$H$4:$H$695,Survey!H401)</f>
        <v>0</v>
      </c>
      <c r="U401" s="28" t="str">
        <f>IF(Survey!$L401="Prospectus fund", "Yes", "No")</f>
        <v>No</v>
      </c>
      <c r="V401" s="16" t="str">
        <f t="shared" si="322"/>
        <v>Pass</v>
      </c>
      <c r="W401" s="29">
        <f>MOD((LEN(Survey!J401)+2),11)</f>
        <v>2</v>
      </c>
      <c r="X401">
        <f>COUNTIF(Survey!$J$4:$J$695,Survey!J401)</f>
        <v>0</v>
      </c>
      <c r="Y401" s="30" t="b">
        <f>IF(OR(Survey!$M401="ETF",Survey!$M401="ETF, alternative mutual fund",Survey!$M401="Closed-end", Survey!$M401="Split share corp", Survey!$I401="Yes"),TRUE,FALSE)</f>
        <v>0</v>
      </c>
      <c r="Z401" s="16" t="str">
        <f>IFERROR(IF(AND(OR(AC401=AD401,AD401 = "Either"),NOT(ISBLANK(Survey!K401))),"Pass","Fail"),"Pass")</f>
        <v>Fail</v>
      </c>
      <c r="AA401" s="31" cm="1">
        <f t="array" ref="AA401">SUM(SUMIF(Survey!CH401:DA401,{"&gt;0","&lt;0"})*{1,-1})</f>
        <v>0</v>
      </c>
      <c r="AB401" s="33" cm="1">
        <f t="array" ref="AB401">SUM(SUMIF(Survey!CK401,{"&gt;0","&lt;0"})*{1,-1})+SUM(SUMIF(Survey!CU401,{"&gt;0","&lt;0"})*{1,-1})</f>
        <v>0</v>
      </c>
      <c r="AC401" s="33">
        <f>Survey!K401</f>
        <v>0</v>
      </c>
      <c r="AD401" s="32" t="str">
        <f t="shared" si="323"/>
        <v>Either</v>
      </c>
      <c r="AE401" s="16" t="str">
        <f t="shared" si="324"/>
        <v>Fail</v>
      </c>
      <c r="AF401" s="58" cm="1">
        <f t="array" ref="AF401">SUM(SUMIF(Survey!CH401:DA401,{"&gt;0","&lt;0"})*{1,-1})+SUM(SUMIF(Survey!DC401:DV401,{"&gt;0","&lt;0"})*{1,-1})</f>
        <v>0</v>
      </c>
      <c r="AG401" s="58">
        <f>IFERROR(AF401/(Survey!$BA401),0)</f>
        <v>0</v>
      </c>
      <c r="AH401" s="104" t="b">
        <f>IF(OR(Survey!$M401="Alternative strategy or hedge",Survey!$M401="Private asset",Survey!$L401="Prospectus fund"),TRUE,FALSE)</f>
        <v>0</v>
      </c>
      <c r="AI401" s="104" t="b">
        <f>NOT(ISBLANK(Survey!$M401))</f>
        <v>0</v>
      </c>
      <c r="AJ401" s="16" t="str">
        <f t="shared" si="325"/>
        <v>Fail</v>
      </c>
      <c r="AK401" t="b">
        <f>IF(Survey!W401="No",TRUE,FALSE)</f>
        <v>0</v>
      </c>
      <c r="AL401" s="119">
        <f>MOD((LEN(Survey!W401)+2),22)</f>
        <v>2</v>
      </c>
      <c r="AM401" t="str">
        <f t="shared" si="326"/>
        <v>Pass</v>
      </c>
      <c r="AN401" s="33" t="b">
        <f>NOT(ISNUMBER(SEARCH("Other",Survey!$Q401)))</f>
        <v>1</v>
      </c>
      <c r="AO401" s="32" t="b">
        <f>NOT(ISBLANK(Survey!$R401))</f>
        <v>0</v>
      </c>
      <c r="AP401" s="16" t="str">
        <f t="shared" si="327"/>
        <v>Pass</v>
      </c>
      <c r="AQ401" s="114">
        <f>COUNTBLANK(Survey!$X401)</f>
        <v>1</v>
      </c>
      <c r="AR401" s="58">
        <f>IF(AND(Survey!L401&lt;&gt;"Exempt fund",OR(Survey!$M401="ETF",Survey!$M401="ETF, alternative mutual fund",Survey!$M401="Mutual fund",Survey!$M401="Alternative mutual fund",Survey!$M401="Money market")),1,0)</f>
        <v>0</v>
      </c>
      <c r="AS401" s="16" t="str">
        <f t="shared" si="328"/>
        <v>Pass</v>
      </c>
      <c r="AT401" s="33" t="b">
        <f>NOT(ISNUMBER(SEARCH("Yes",Survey!$AC401)))</f>
        <v>1</v>
      </c>
      <c r="AU401" s="32" t="b">
        <f>IF(COUNTBLANK(Survey!$AD401:$AE401)=0,TRUE, FALSE)</f>
        <v>0</v>
      </c>
      <c r="AV401" s="16" t="str">
        <f t="shared" si="329"/>
        <v>Pass</v>
      </c>
      <c r="AW401" s="33" t="b">
        <f>NOT(ISNUMBER(SEARCH("Yes",Survey!$AF401)))</f>
        <v>1</v>
      </c>
      <c r="AX401" s="32" t="b">
        <f>NOT(ISBLANK(Survey!$AH401))</f>
        <v>0</v>
      </c>
      <c r="AY401" s="16" t="str">
        <f t="shared" si="330"/>
        <v>Pass</v>
      </c>
      <c r="AZ401" s="33" t="b">
        <f>NOT(OR(ISNUMBER(SEARCH("Other",Survey!$AH401)),ISNUMBER(SEARCH("Multiple",Survey!$AH401))))</f>
        <v>1</v>
      </c>
      <c r="BA401" s="32" t="b">
        <f>NOT(ISBLANK(Survey!$AI401))</f>
        <v>0</v>
      </c>
      <c r="BB401" s="16" t="str">
        <f t="shared" si="331"/>
        <v>Fail</v>
      </c>
      <c r="BC401" s="114">
        <f>IF(ABS(Survey!$BA401)&gt;0, 1,0)</f>
        <v>0</v>
      </c>
      <c r="BD401" s="114">
        <f>IF(COUNTBLANK(Survey!$AL401)=0,1,0)</f>
        <v>0</v>
      </c>
      <c r="BE401" s="16" t="str">
        <f t="shared" si="332"/>
        <v>Pass</v>
      </c>
      <c r="BF401" s="114">
        <f>IF(ISBLANK(Survey!$AL401),0,1)</f>
        <v>0</v>
      </c>
      <c r="BG401" s="133">
        <f>COUNTBLANK(Survey!$AM401)</f>
        <v>1</v>
      </c>
      <c r="BH401" s="16" t="str">
        <f t="shared" si="333"/>
        <v>Pass</v>
      </c>
      <c r="BI401" s="114">
        <f>IF(OR(Survey!$AM401="Closed",ISBLANK(Survey!$AM401)),0,1)</f>
        <v>0</v>
      </c>
      <c r="BJ401" s="133">
        <f>IF(ISBLANK(Survey!$AN401),1,0)</f>
        <v>1</v>
      </c>
      <c r="BK401" s="118" t="str">
        <f t="shared" si="334"/>
        <v>Pass</v>
      </c>
      <c r="BL401" s="31" cm="1">
        <f t="array" ref="BL401">SUM(SUMIF(Survey!AO401:AP401,{"&gt;0","&lt;0"})*{1,-1})</f>
        <v>0</v>
      </c>
      <c r="BM401">
        <f t="shared" si="335"/>
        <v>0</v>
      </c>
      <c r="BN401">
        <f t="shared" si="336"/>
        <v>100</v>
      </c>
      <c r="BO401" s="118" t="str">
        <f t="shared" si="337"/>
        <v>Pass</v>
      </c>
      <c r="BP401">
        <f>IF(Survey!AQ401="No",0,1)</f>
        <v>1</v>
      </c>
      <c r="BQ401" s="207">
        <f>MOD((LEN(Survey!AQ401)+2),22)</f>
        <v>2</v>
      </c>
      <c r="BR401">
        <f>IF(Survey!AR401="No",0,1)</f>
        <v>1</v>
      </c>
      <c r="BS401" s="207">
        <f>MOD((LEN(Survey!AR401)+2),22)</f>
        <v>2</v>
      </c>
      <c r="BT401" s="114">
        <f>COUNTBLANK(Survey!$AQ401:$AS401)+COUNTBLANK(Survey!$AU401)</f>
        <v>4</v>
      </c>
      <c r="BU401" s="114">
        <f>IF(Survey!$I401="Yes",1,0)</f>
        <v>0</v>
      </c>
      <c r="BV401" s="114">
        <f>IF(OR(Survey!$M401="Mutual fund",Survey!$M401="Alternative mutual fund",Survey!$M401="Money market"),1,0)</f>
        <v>0</v>
      </c>
      <c r="BW401" s="119">
        <f>IF(OR(Survey!$M401="ETF",Survey!$M401="ETF, alternative mutual fund"),1,0)</f>
        <v>0</v>
      </c>
      <c r="BX401" s="16" t="str">
        <f t="shared" si="338"/>
        <v>Pass</v>
      </c>
      <c r="BY401" s="33">
        <f>IF(ISNUMBER(SEARCH("Other",Survey!$AS401)), 1, 0)</f>
        <v>0</v>
      </c>
      <c r="BZ401" s="58" t="b">
        <f>NOT(ISBLANK(Survey!$AT401))</f>
        <v>0</v>
      </c>
      <c r="CA401" s="16" t="str">
        <f t="shared" si="339"/>
        <v>Pass</v>
      </c>
      <c r="CB401" s="114">
        <f>IF(Survey!$BB401=0, 0,1)</f>
        <v>0</v>
      </c>
      <c r="CC401" s="58">
        <f>Survey!$AV401</f>
        <v>0</v>
      </c>
      <c r="CD401" s="58">
        <f>Survey!$BC401+Survey!$BD401+ABS(Survey!$BE401)-ABS(Survey!$BF401)-ABS(Survey!$BG401)-ABS(Survey!$BL401)</f>
        <v>0</v>
      </c>
      <c r="CE401" s="138">
        <f>Survey!BB401+(ABS(Survey!$BH401)-ABS(Survey!$BI401)+ABS(Survey!$BJ401)-ABS(Survey!$BK401))*0.5</f>
        <v>0</v>
      </c>
      <c r="CF401" s="58">
        <f t="shared" si="340"/>
        <v>0</v>
      </c>
      <c r="CG401" s="58">
        <f>IF(AND($CC401&gt;$CF401-0.2,$CC401&lt;$CF401+0.2,ISBLANK(Survey!$AV401)=FALSE),0,1)</f>
        <v>1</v>
      </c>
      <c r="CH401" s="133">
        <f>IF(ISBLANK(Survey!$AW401),1,0)</f>
        <v>1</v>
      </c>
      <c r="CI401" s="16" t="str">
        <f t="shared" si="341"/>
        <v>Pass</v>
      </c>
      <c r="CJ401" s="114">
        <f>IF(Survey!$BB401=0, 0,1)</f>
        <v>0</v>
      </c>
      <c r="CK401" s="58">
        <f>IF(AND(Survey!$AX401&gt;=0,Survey!$AX401&lt;=0.2,Survey!$AX401&lt;&gt;""),0,1)</f>
        <v>1</v>
      </c>
      <c r="CL401" s="114">
        <f>IF(ISBLANK(Survey!$AY401),1,0)</f>
        <v>1</v>
      </c>
      <c r="CM401" s="16" t="str">
        <f t="shared" si="342"/>
        <v>Fail</v>
      </c>
      <c r="CN401" s="133">
        <f>Survey!$AZ401</f>
        <v>0</v>
      </c>
      <c r="CO401" s="16" t="str">
        <f t="shared" si="343"/>
        <v>Pass</v>
      </c>
      <c r="CP401" s="31">
        <f>Survey!$BA401</f>
        <v>0</v>
      </c>
      <c r="CQ401" s="138">
        <f>Survey!$BB401+Survey!$BC401+Survey!$BD401+ABS(Survey!$BE401)-ABS(Survey!$BF401)-ABS(Survey!$BG401)+ABS(Survey!$BH401)-ABS(Survey!$BI401)+ABS(Survey!$BJ401)-ABS(Survey!$BK401)-ABS(Survey!$BL401)+Survey!$BM401</f>
        <v>0</v>
      </c>
      <c r="CR401" s="30">
        <f t="shared" si="344"/>
        <v>0</v>
      </c>
      <c r="CS401" s="17">
        <f t="shared" si="345"/>
        <v>0</v>
      </c>
      <c r="CT401" s="16" t="str">
        <f t="shared" si="346"/>
        <v>Pass</v>
      </c>
      <c r="CU401" s="33" t="b">
        <f>IF(ABS(Survey!$BM401)=0,TRUE,FALSE)</f>
        <v>1</v>
      </c>
      <c r="CV401" s="32" t="b">
        <f>NOT(ISBLANK(Survey!$BN401))</f>
        <v>0</v>
      </c>
      <c r="CW401" t="str">
        <f t="shared" si="347"/>
        <v>Fail</v>
      </c>
      <c r="CX401" s="25">
        <f>Survey!$BA401</f>
        <v>0</v>
      </c>
      <c r="CY401" s="25" cm="1">
        <f t="array" ref="CY401">SUM(SUMIF(Survey!BP401:BW401,{"&gt;0","&lt;0"})*{1,-1})-SUM(SUMIF(Survey!BY401:CF401,{"&gt;0","&lt;0"})*{1,-1})</f>
        <v>0</v>
      </c>
      <c r="CZ401" s="30" t="str">
        <f t="shared" si="348"/>
        <v>No holdings</v>
      </c>
      <c r="DA401">
        <f t="shared" si="349"/>
        <v>0</v>
      </c>
      <c r="DB401" s="16" t="str">
        <f t="shared" si="350"/>
        <v>Fail</v>
      </c>
      <c r="DC401" s="31">
        <f>Survey!$BA401</f>
        <v>0</v>
      </c>
      <c r="DD401" s="31" cm="1">
        <f t="array" ref="DD401">SUM(SUMIF(Survey!CH401:DA401,{"&gt;0","&lt;0"})*{1,-1})-SUM(SUMIF(Survey!DC401:DV401,{"&gt;0","&lt;0"})*{1,-1})</f>
        <v>0</v>
      </c>
      <c r="DE401" s="30" t="str">
        <f t="shared" si="351"/>
        <v>No holdings</v>
      </c>
      <c r="DF401" s="17">
        <f t="shared" si="352"/>
        <v>0</v>
      </c>
      <c r="DG401" s="16" t="str">
        <f t="shared" si="353"/>
        <v>Pass</v>
      </c>
      <c r="DH401" s="33" t="b">
        <f>IF(ABS(Survey!$DA401)=0,TRUE,FALSE)</f>
        <v>1</v>
      </c>
      <c r="DI401" s="32" t="b">
        <f>NOT(ISBLANK(Survey!$DB401))</f>
        <v>0</v>
      </c>
      <c r="DJ401" s="16" t="str">
        <f t="shared" si="354"/>
        <v>Pass</v>
      </c>
      <c r="DK401" s="33" t="b">
        <f>IF(ABS(Survey!$DV401)=0,TRUE,FALSE)</f>
        <v>1</v>
      </c>
      <c r="DL401" s="32" t="b">
        <f>NOT(ISBLANK(Survey!$DW401))</f>
        <v>0</v>
      </c>
      <c r="DM401" t="str">
        <f t="shared" si="355"/>
        <v>Pass</v>
      </c>
      <c r="DN401" s="25" cm="1">
        <f t="array" ref="DN401">SUM(SUMIF(Survey!CW401,{"&gt;0","&lt;0"})*{1,-1})+SUM(SUMIF(Survey!DR401,{"&gt;0","&lt;0"})*{1,-1})</f>
        <v>0</v>
      </c>
      <c r="DO401" s="25">
        <f>SUM(SUMIF(Survey!DY401:EE401,{"&gt;0","&lt;0"})*{1,-1})+SUM(SUMIF(Survey!EG401:EM401,{"&gt;0","&lt;0"})*{1,-1})</f>
        <v>0</v>
      </c>
      <c r="DP401">
        <f t="shared" si="356"/>
        <v>0</v>
      </c>
      <c r="DQ401">
        <f t="shared" si="357"/>
        <v>0</v>
      </c>
      <c r="DR401" s="16" t="str">
        <f t="shared" si="358"/>
        <v>Pass</v>
      </c>
      <c r="DS401" s="33" t="b">
        <f>IF(ABS(Survey!$EE401)=0,TRUE,FALSE)</f>
        <v>1</v>
      </c>
      <c r="DT401" s="32" t="b">
        <f>NOT(ISBLANK(Survey!EF401))</f>
        <v>0</v>
      </c>
      <c r="DU401" s="16" t="str">
        <f t="shared" si="359"/>
        <v>Pass</v>
      </c>
      <c r="DV401" s="33" t="b">
        <f>IF(ABS(Survey!$EM401)=0,TRUE,FALSE)</f>
        <v>1</v>
      </c>
      <c r="DW401" s="32" t="b">
        <f>NOT(ISBLANK(Survey!$EN401))</f>
        <v>0</v>
      </c>
      <c r="DX401" s="16" t="str">
        <f t="shared" si="360"/>
        <v>Fail</v>
      </c>
      <c r="DY401" s="31">
        <f>SUM(SUMIF(Survey!ET401:EV401,{"&gt;0","&lt;0"})*{1,-1})</f>
        <v>0</v>
      </c>
      <c r="DZ401">
        <f t="shared" si="361"/>
        <v>0</v>
      </c>
      <c r="EA401">
        <f t="shared" si="362"/>
        <v>100</v>
      </c>
      <c r="EB401" s="30" t="b">
        <f>IF(OR(Survey!$M401="ETF",Survey!$M401="ETF, alternative mutual fund",Survey!$M401="Closed-end", Survey!$M401="Split share corp"),TRUE,FALSE)</f>
        <v>0</v>
      </c>
      <c r="EC401" s="16" t="str">
        <f t="shared" si="363"/>
        <v>Fail</v>
      </c>
      <c r="ED401" s="31">
        <f>SUM(SUMIF(Survey!EX401:FD401,{"&gt;0","&lt;0"})*{1,-1})</f>
        <v>0</v>
      </c>
      <c r="EE401">
        <f t="shared" si="364"/>
        <v>0</v>
      </c>
      <c r="EF401" s="17">
        <f t="shared" si="365"/>
        <v>100</v>
      </c>
      <c r="EG401" s="16" t="str">
        <f t="shared" si="366"/>
        <v>Fail</v>
      </c>
      <c r="EH401" s="31">
        <f>SUM(SUMIF(Survey!FF401:FL401,{"&gt;0","&lt;0"})*{1,-1})</f>
        <v>0</v>
      </c>
      <c r="EI401">
        <f t="shared" si="367"/>
        <v>0</v>
      </c>
      <c r="EJ401" s="17">
        <f t="shared" si="368"/>
        <v>100</v>
      </c>
    </row>
    <row r="402" spans="1:140">
      <c r="A402">
        <v>402</v>
      </c>
      <c r="B402" t="str">
        <f t="shared" si="316"/>
        <v>Pass</v>
      </c>
      <c r="C402" t="str">
        <f>IF(COUNTBLANK(Survey!B402:FM402)=$C$2, "Pass", "Fail")</f>
        <v>Pass</v>
      </c>
      <c r="D402" s="16" t="str">
        <f t="shared" si="317"/>
        <v>Fail</v>
      </c>
      <c r="E402" t="str">
        <f>IF(OR(ISBLANK(Survey!AL402),COUNTIF(G402:BJ402,"Fail")),"Fail","Pass")</f>
        <v>Fail</v>
      </c>
      <c r="F402" s="265"/>
      <c r="G402" s="16" t="str">
        <f t="shared" si="318"/>
        <v>Fail</v>
      </c>
      <c r="H402" s="139">
        <f>COUNTBLANK(Survey!B402:D402)+COUNTBLANK(Survey!G402)+COUNTBLANK(Survey!I402)+COUNTBLANK(Survey!K402:M402)+COUNTBLANK(Survey!P402:Q402)+COUNTBLANK(Survey!T402:W402)+COUNTBLANK(Survey!Z402:AC402)+COUNTBLANK(Survey!AF402:AG402)+COUNTBLANK(Survey!AK402:AK402)</f>
        <v>21</v>
      </c>
      <c r="I402" t="str">
        <f t="shared" si="319"/>
        <v>Fail</v>
      </c>
      <c r="J402" t="b">
        <f>IF(Survey!E402="No",TRUE,FALSE)</f>
        <v>0</v>
      </c>
      <c r="K402" s="29" cm="1">
        <f t="array" ref="K402">IF(COUNTA(Survey!$E$4:$E$695)=1, 0, SUM(IF(COUNTIF(Survey!$E$4:$E$695, Survey!$E$4:$E$695)=1,1,0)))</f>
        <v>0</v>
      </c>
      <c r="L402" s="29">
        <f>LEN(Survey!E402)</f>
        <v>0</v>
      </c>
      <c r="M402" s="16" t="str">
        <f t="shared" si="320"/>
        <v>Fail</v>
      </c>
      <c r="N402" t="b">
        <f>IF(Survey!F402="No",TRUE,FALSE)</f>
        <v>0</v>
      </c>
      <c r="O402" t="b">
        <f>Survey!F402=Survey!E402</f>
        <v>1</v>
      </c>
      <c r="P402">
        <f>COUNTIF(Survey!$F$4:$F$695,Survey!F402)</f>
        <v>0</v>
      </c>
      <c r="Q402" s="28">
        <f>LEN(Survey!F402)</f>
        <v>0</v>
      </c>
      <c r="R402" s="16" t="str">
        <f t="shared" si="321"/>
        <v>Pass</v>
      </c>
      <c r="S402" s="29">
        <f>MOD((LEN(Survey!H402)+2),11)</f>
        <v>2</v>
      </c>
      <c r="T402">
        <f>COUNTIF(Survey!$H$4:$H$695,Survey!H402)</f>
        <v>0</v>
      </c>
      <c r="U402" s="28" t="str">
        <f>IF(Survey!$L402="Prospectus fund", "Yes", "No")</f>
        <v>No</v>
      </c>
      <c r="V402" s="16" t="str">
        <f t="shared" si="322"/>
        <v>Pass</v>
      </c>
      <c r="W402" s="29">
        <f>MOD((LEN(Survey!J402)+2),11)</f>
        <v>2</v>
      </c>
      <c r="X402">
        <f>COUNTIF(Survey!$J$4:$J$695,Survey!J402)</f>
        <v>0</v>
      </c>
      <c r="Y402" s="30" t="b">
        <f>IF(OR(Survey!$M402="ETF",Survey!$M402="ETF, alternative mutual fund",Survey!$M402="Closed-end", Survey!$M402="Split share corp", Survey!$I402="Yes"),TRUE,FALSE)</f>
        <v>0</v>
      </c>
      <c r="Z402" s="16" t="str">
        <f>IFERROR(IF(AND(OR(AC402=AD402,AD402 = "Either"),NOT(ISBLANK(Survey!K402))),"Pass","Fail"),"Pass")</f>
        <v>Fail</v>
      </c>
      <c r="AA402" s="31" cm="1">
        <f t="array" ref="AA402">SUM(SUMIF(Survey!CH402:DA402,{"&gt;0","&lt;0"})*{1,-1})</f>
        <v>0</v>
      </c>
      <c r="AB402" s="33" cm="1">
        <f t="array" ref="AB402">SUM(SUMIF(Survey!CK402,{"&gt;0","&lt;0"})*{1,-1})+SUM(SUMIF(Survey!CU402,{"&gt;0","&lt;0"})*{1,-1})</f>
        <v>0</v>
      </c>
      <c r="AC402" s="33">
        <f>Survey!K402</f>
        <v>0</v>
      </c>
      <c r="AD402" s="32" t="str">
        <f t="shared" si="323"/>
        <v>Either</v>
      </c>
      <c r="AE402" s="16" t="str">
        <f t="shared" si="324"/>
        <v>Fail</v>
      </c>
      <c r="AF402" s="58" cm="1">
        <f t="array" ref="AF402">SUM(SUMIF(Survey!CH402:DA402,{"&gt;0","&lt;0"})*{1,-1})+SUM(SUMIF(Survey!DC402:DV402,{"&gt;0","&lt;0"})*{1,-1})</f>
        <v>0</v>
      </c>
      <c r="AG402" s="58">
        <f>IFERROR(AF402/(Survey!$BA402),0)</f>
        <v>0</v>
      </c>
      <c r="AH402" s="104" t="b">
        <f>IF(OR(Survey!$M402="Alternative strategy or hedge",Survey!$M402="Private asset",Survey!$L402="Prospectus fund"),TRUE,FALSE)</f>
        <v>0</v>
      </c>
      <c r="AI402" s="104" t="b">
        <f>NOT(ISBLANK(Survey!$M402))</f>
        <v>0</v>
      </c>
      <c r="AJ402" s="16" t="str">
        <f t="shared" si="325"/>
        <v>Fail</v>
      </c>
      <c r="AK402" t="b">
        <f>IF(Survey!W402="No",TRUE,FALSE)</f>
        <v>0</v>
      </c>
      <c r="AL402" s="119">
        <f>MOD((LEN(Survey!W402)+2),22)</f>
        <v>2</v>
      </c>
      <c r="AM402" t="str">
        <f t="shared" si="326"/>
        <v>Pass</v>
      </c>
      <c r="AN402" s="33" t="b">
        <f>NOT(ISNUMBER(SEARCH("Other",Survey!$Q402)))</f>
        <v>1</v>
      </c>
      <c r="AO402" s="32" t="b">
        <f>NOT(ISBLANK(Survey!$R402))</f>
        <v>0</v>
      </c>
      <c r="AP402" s="16" t="str">
        <f t="shared" si="327"/>
        <v>Pass</v>
      </c>
      <c r="AQ402" s="114">
        <f>COUNTBLANK(Survey!$X402)</f>
        <v>1</v>
      </c>
      <c r="AR402" s="58">
        <f>IF(AND(Survey!L402&lt;&gt;"Exempt fund",OR(Survey!$M402="ETF",Survey!$M402="ETF, alternative mutual fund",Survey!$M402="Mutual fund",Survey!$M402="Alternative mutual fund",Survey!$M402="Money market")),1,0)</f>
        <v>0</v>
      </c>
      <c r="AS402" s="16" t="str">
        <f t="shared" si="328"/>
        <v>Pass</v>
      </c>
      <c r="AT402" s="33" t="b">
        <f>NOT(ISNUMBER(SEARCH("Yes",Survey!$AC402)))</f>
        <v>1</v>
      </c>
      <c r="AU402" s="32" t="b">
        <f>IF(COUNTBLANK(Survey!$AD402:$AE402)=0,TRUE, FALSE)</f>
        <v>0</v>
      </c>
      <c r="AV402" s="16" t="str">
        <f t="shared" si="329"/>
        <v>Pass</v>
      </c>
      <c r="AW402" s="33" t="b">
        <f>NOT(ISNUMBER(SEARCH("Yes",Survey!$AF402)))</f>
        <v>1</v>
      </c>
      <c r="AX402" s="32" t="b">
        <f>NOT(ISBLANK(Survey!$AH402))</f>
        <v>0</v>
      </c>
      <c r="AY402" s="16" t="str">
        <f t="shared" si="330"/>
        <v>Pass</v>
      </c>
      <c r="AZ402" s="33" t="b">
        <f>NOT(OR(ISNUMBER(SEARCH("Other",Survey!$AH402)),ISNUMBER(SEARCH("Multiple",Survey!$AH402))))</f>
        <v>1</v>
      </c>
      <c r="BA402" s="32" t="b">
        <f>NOT(ISBLANK(Survey!$AI402))</f>
        <v>0</v>
      </c>
      <c r="BB402" s="16" t="str">
        <f t="shared" si="331"/>
        <v>Fail</v>
      </c>
      <c r="BC402" s="114">
        <f>IF(ABS(Survey!$BA402)&gt;0, 1,0)</f>
        <v>0</v>
      </c>
      <c r="BD402" s="114">
        <f>IF(COUNTBLANK(Survey!$AL402)=0,1,0)</f>
        <v>0</v>
      </c>
      <c r="BE402" s="16" t="str">
        <f t="shared" si="332"/>
        <v>Pass</v>
      </c>
      <c r="BF402" s="114">
        <f>IF(ISBLANK(Survey!$AL402),0,1)</f>
        <v>0</v>
      </c>
      <c r="BG402" s="133">
        <f>COUNTBLANK(Survey!$AM402)</f>
        <v>1</v>
      </c>
      <c r="BH402" s="16" t="str">
        <f t="shared" si="333"/>
        <v>Pass</v>
      </c>
      <c r="BI402" s="114">
        <f>IF(OR(Survey!$AM402="Closed",ISBLANK(Survey!$AM402)),0,1)</f>
        <v>0</v>
      </c>
      <c r="BJ402" s="133">
        <f>IF(ISBLANK(Survey!$AN402),1,0)</f>
        <v>1</v>
      </c>
      <c r="BK402" s="118" t="str">
        <f t="shared" si="334"/>
        <v>Pass</v>
      </c>
      <c r="BL402" s="31" cm="1">
        <f t="array" ref="BL402">SUM(SUMIF(Survey!AO402:AP402,{"&gt;0","&lt;0"})*{1,-1})</f>
        <v>0</v>
      </c>
      <c r="BM402">
        <f t="shared" si="335"/>
        <v>0</v>
      </c>
      <c r="BN402">
        <f t="shared" si="336"/>
        <v>100</v>
      </c>
      <c r="BO402" s="118" t="str">
        <f t="shared" si="337"/>
        <v>Pass</v>
      </c>
      <c r="BP402">
        <f>IF(Survey!AQ402="No",0,1)</f>
        <v>1</v>
      </c>
      <c r="BQ402" s="207">
        <f>MOD((LEN(Survey!AQ402)+2),22)</f>
        <v>2</v>
      </c>
      <c r="BR402">
        <f>IF(Survey!AR402="No",0,1)</f>
        <v>1</v>
      </c>
      <c r="BS402" s="207">
        <f>MOD((LEN(Survey!AR402)+2),22)</f>
        <v>2</v>
      </c>
      <c r="BT402" s="114">
        <f>COUNTBLANK(Survey!$AQ402:$AS402)+COUNTBLANK(Survey!$AU402)</f>
        <v>4</v>
      </c>
      <c r="BU402" s="114">
        <f>IF(Survey!$I402="Yes",1,0)</f>
        <v>0</v>
      </c>
      <c r="BV402" s="114">
        <f>IF(OR(Survey!$M402="Mutual fund",Survey!$M402="Alternative mutual fund",Survey!$M402="Money market"),1,0)</f>
        <v>0</v>
      </c>
      <c r="BW402" s="119">
        <f>IF(OR(Survey!$M402="ETF",Survey!$M402="ETF, alternative mutual fund"),1,0)</f>
        <v>0</v>
      </c>
      <c r="BX402" s="16" t="str">
        <f t="shared" si="338"/>
        <v>Pass</v>
      </c>
      <c r="BY402" s="33">
        <f>IF(ISNUMBER(SEARCH("Other",Survey!$AS402)), 1, 0)</f>
        <v>0</v>
      </c>
      <c r="BZ402" s="58" t="b">
        <f>NOT(ISBLANK(Survey!$AT402))</f>
        <v>0</v>
      </c>
      <c r="CA402" s="16" t="str">
        <f t="shared" si="339"/>
        <v>Pass</v>
      </c>
      <c r="CB402" s="114">
        <f>IF(Survey!$BB402=0, 0,1)</f>
        <v>0</v>
      </c>
      <c r="CC402" s="58">
        <f>Survey!$AV402</f>
        <v>0</v>
      </c>
      <c r="CD402" s="58">
        <f>Survey!$BC402+Survey!$BD402+ABS(Survey!$BE402)-ABS(Survey!$BF402)-ABS(Survey!$BG402)-ABS(Survey!$BL402)</f>
        <v>0</v>
      </c>
      <c r="CE402" s="138">
        <f>Survey!BB402+(ABS(Survey!$BH402)-ABS(Survey!$BI402)+ABS(Survey!$BJ402)-ABS(Survey!$BK402))*0.5</f>
        <v>0</v>
      </c>
      <c r="CF402" s="58">
        <f t="shared" si="340"/>
        <v>0</v>
      </c>
      <c r="CG402" s="58">
        <f>IF(AND($CC402&gt;$CF402-0.2,$CC402&lt;$CF402+0.2,ISBLANK(Survey!$AV402)=FALSE),0,1)</f>
        <v>1</v>
      </c>
      <c r="CH402" s="133">
        <f>IF(ISBLANK(Survey!$AW402),1,0)</f>
        <v>1</v>
      </c>
      <c r="CI402" s="16" t="str">
        <f t="shared" si="341"/>
        <v>Pass</v>
      </c>
      <c r="CJ402" s="114">
        <f>IF(Survey!$BB402=0, 0,1)</f>
        <v>0</v>
      </c>
      <c r="CK402" s="58">
        <f>IF(AND(Survey!$AX402&gt;=0,Survey!$AX402&lt;=0.2,Survey!$AX402&lt;&gt;""),0,1)</f>
        <v>1</v>
      </c>
      <c r="CL402" s="114">
        <f>IF(ISBLANK(Survey!$AY402),1,0)</f>
        <v>1</v>
      </c>
      <c r="CM402" s="16" t="str">
        <f t="shared" si="342"/>
        <v>Fail</v>
      </c>
      <c r="CN402" s="133">
        <f>Survey!$AZ402</f>
        <v>0</v>
      </c>
      <c r="CO402" s="16" t="str">
        <f t="shared" si="343"/>
        <v>Pass</v>
      </c>
      <c r="CP402" s="31">
        <f>Survey!$BA402</f>
        <v>0</v>
      </c>
      <c r="CQ402" s="138">
        <f>Survey!$BB402+Survey!$BC402+Survey!$BD402+ABS(Survey!$BE402)-ABS(Survey!$BF402)-ABS(Survey!$BG402)+ABS(Survey!$BH402)-ABS(Survey!$BI402)+ABS(Survey!$BJ402)-ABS(Survey!$BK402)-ABS(Survey!$BL402)+Survey!$BM402</f>
        <v>0</v>
      </c>
      <c r="CR402" s="30">
        <f t="shared" si="344"/>
        <v>0</v>
      </c>
      <c r="CS402" s="17">
        <f t="shared" si="345"/>
        <v>0</v>
      </c>
      <c r="CT402" s="16" t="str">
        <f t="shared" si="346"/>
        <v>Pass</v>
      </c>
      <c r="CU402" s="33" t="b">
        <f>IF(ABS(Survey!$BM402)=0,TRUE,FALSE)</f>
        <v>1</v>
      </c>
      <c r="CV402" s="32" t="b">
        <f>NOT(ISBLANK(Survey!$BN402))</f>
        <v>0</v>
      </c>
      <c r="CW402" t="str">
        <f t="shared" si="347"/>
        <v>Fail</v>
      </c>
      <c r="CX402" s="25">
        <f>Survey!$BA402</f>
        <v>0</v>
      </c>
      <c r="CY402" s="25" cm="1">
        <f t="array" ref="CY402">SUM(SUMIF(Survey!BP402:BW402,{"&gt;0","&lt;0"})*{1,-1})-SUM(SUMIF(Survey!BY402:CF402,{"&gt;0","&lt;0"})*{1,-1})</f>
        <v>0</v>
      </c>
      <c r="CZ402" s="30" t="str">
        <f t="shared" si="348"/>
        <v>No holdings</v>
      </c>
      <c r="DA402">
        <f t="shared" si="349"/>
        <v>0</v>
      </c>
      <c r="DB402" s="16" t="str">
        <f t="shared" si="350"/>
        <v>Fail</v>
      </c>
      <c r="DC402" s="31">
        <f>Survey!$BA402</f>
        <v>0</v>
      </c>
      <c r="DD402" s="31" cm="1">
        <f t="array" ref="DD402">SUM(SUMIF(Survey!CH402:DA402,{"&gt;0","&lt;0"})*{1,-1})-SUM(SUMIF(Survey!DC402:DV402,{"&gt;0","&lt;0"})*{1,-1})</f>
        <v>0</v>
      </c>
      <c r="DE402" s="30" t="str">
        <f t="shared" si="351"/>
        <v>No holdings</v>
      </c>
      <c r="DF402" s="17">
        <f t="shared" si="352"/>
        <v>0</v>
      </c>
      <c r="DG402" s="16" t="str">
        <f t="shared" si="353"/>
        <v>Pass</v>
      </c>
      <c r="DH402" s="33" t="b">
        <f>IF(ABS(Survey!$DA402)=0,TRUE,FALSE)</f>
        <v>1</v>
      </c>
      <c r="DI402" s="32" t="b">
        <f>NOT(ISBLANK(Survey!$DB402))</f>
        <v>0</v>
      </c>
      <c r="DJ402" s="16" t="str">
        <f t="shared" si="354"/>
        <v>Pass</v>
      </c>
      <c r="DK402" s="33" t="b">
        <f>IF(ABS(Survey!$DV402)=0,TRUE,FALSE)</f>
        <v>1</v>
      </c>
      <c r="DL402" s="32" t="b">
        <f>NOT(ISBLANK(Survey!$DW402))</f>
        <v>0</v>
      </c>
      <c r="DM402" t="str">
        <f t="shared" si="355"/>
        <v>Pass</v>
      </c>
      <c r="DN402" s="25" cm="1">
        <f t="array" ref="DN402">SUM(SUMIF(Survey!CW402,{"&gt;0","&lt;0"})*{1,-1})+SUM(SUMIF(Survey!DR402,{"&gt;0","&lt;0"})*{1,-1})</f>
        <v>0</v>
      </c>
      <c r="DO402" s="25">
        <f>SUM(SUMIF(Survey!DY402:EE402,{"&gt;0","&lt;0"})*{1,-1})+SUM(SUMIF(Survey!EG402:EM402,{"&gt;0","&lt;0"})*{1,-1})</f>
        <v>0</v>
      </c>
      <c r="DP402">
        <f t="shared" si="356"/>
        <v>0</v>
      </c>
      <c r="DQ402">
        <f t="shared" si="357"/>
        <v>0</v>
      </c>
      <c r="DR402" s="16" t="str">
        <f t="shared" si="358"/>
        <v>Pass</v>
      </c>
      <c r="DS402" s="33" t="b">
        <f>IF(ABS(Survey!$EE402)=0,TRUE,FALSE)</f>
        <v>1</v>
      </c>
      <c r="DT402" s="32" t="b">
        <f>NOT(ISBLANK(Survey!EF402))</f>
        <v>0</v>
      </c>
      <c r="DU402" s="16" t="str">
        <f t="shared" si="359"/>
        <v>Pass</v>
      </c>
      <c r="DV402" s="33" t="b">
        <f>IF(ABS(Survey!$EM402)=0,TRUE,FALSE)</f>
        <v>1</v>
      </c>
      <c r="DW402" s="32" t="b">
        <f>NOT(ISBLANK(Survey!$EN402))</f>
        <v>0</v>
      </c>
      <c r="DX402" s="16" t="str">
        <f t="shared" si="360"/>
        <v>Fail</v>
      </c>
      <c r="DY402" s="31">
        <f>SUM(SUMIF(Survey!ET402:EV402,{"&gt;0","&lt;0"})*{1,-1})</f>
        <v>0</v>
      </c>
      <c r="DZ402">
        <f t="shared" si="361"/>
        <v>0</v>
      </c>
      <c r="EA402">
        <f t="shared" si="362"/>
        <v>100</v>
      </c>
      <c r="EB402" s="30" t="b">
        <f>IF(OR(Survey!$M402="ETF",Survey!$M402="ETF, alternative mutual fund",Survey!$M402="Closed-end", Survey!$M402="Split share corp"),TRUE,FALSE)</f>
        <v>0</v>
      </c>
      <c r="EC402" s="16" t="str">
        <f t="shared" si="363"/>
        <v>Fail</v>
      </c>
      <c r="ED402" s="31">
        <f>SUM(SUMIF(Survey!EX402:FD402,{"&gt;0","&lt;0"})*{1,-1})</f>
        <v>0</v>
      </c>
      <c r="EE402">
        <f t="shared" si="364"/>
        <v>0</v>
      </c>
      <c r="EF402" s="17">
        <f t="shared" si="365"/>
        <v>100</v>
      </c>
      <c r="EG402" s="16" t="str">
        <f t="shared" si="366"/>
        <v>Fail</v>
      </c>
      <c r="EH402" s="31">
        <f>SUM(SUMIF(Survey!FF402:FL402,{"&gt;0","&lt;0"})*{1,-1})</f>
        <v>0</v>
      </c>
      <c r="EI402">
        <f t="shared" si="367"/>
        <v>0</v>
      </c>
      <c r="EJ402" s="17">
        <f t="shared" si="368"/>
        <v>100</v>
      </c>
    </row>
    <row r="403" spans="1:140">
      <c r="A403">
        <v>403</v>
      </c>
      <c r="B403" t="str">
        <f t="shared" si="316"/>
        <v>Pass</v>
      </c>
      <c r="C403" t="str">
        <f>IF(COUNTBLANK(Survey!B403:FM403)=$C$2, "Pass", "Fail")</f>
        <v>Pass</v>
      </c>
      <c r="D403" s="16" t="str">
        <f t="shared" si="317"/>
        <v>Fail</v>
      </c>
      <c r="E403" t="str">
        <f>IF(OR(ISBLANK(Survey!AL403),COUNTIF(G403:BJ403,"Fail")),"Fail","Pass")</f>
        <v>Fail</v>
      </c>
      <c r="F403" s="265"/>
      <c r="G403" s="16" t="str">
        <f t="shared" si="318"/>
        <v>Fail</v>
      </c>
      <c r="H403" s="139">
        <f>COUNTBLANK(Survey!B403:D403)+COUNTBLANK(Survey!G403)+COUNTBLANK(Survey!I403)+COUNTBLANK(Survey!K403:M403)+COUNTBLANK(Survey!P403:Q403)+COUNTBLANK(Survey!T403:W403)+COUNTBLANK(Survey!Z403:AC403)+COUNTBLANK(Survey!AF403:AG403)+COUNTBLANK(Survey!AK403:AK403)</f>
        <v>21</v>
      </c>
      <c r="I403" t="str">
        <f t="shared" si="319"/>
        <v>Fail</v>
      </c>
      <c r="J403" t="b">
        <f>IF(Survey!E403="No",TRUE,FALSE)</f>
        <v>0</v>
      </c>
      <c r="K403" s="29" cm="1">
        <f t="array" ref="K403">IF(COUNTA(Survey!$E$4:$E$695)=1, 0, SUM(IF(COUNTIF(Survey!$E$4:$E$695, Survey!$E$4:$E$695)=1,1,0)))</f>
        <v>0</v>
      </c>
      <c r="L403" s="29">
        <f>LEN(Survey!E403)</f>
        <v>0</v>
      </c>
      <c r="M403" s="16" t="str">
        <f t="shared" si="320"/>
        <v>Fail</v>
      </c>
      <c r="N403" t="b">
        <f>IF(Survey!F403="No",TRUE,FALSE)</f>
        <v>0</v>
      </c>
      <c r="O403" t="b">
        <f>Survey!F403=Survey!E403</f>
        <v>1</v>
      </c>
      <c r="P403">
        <f>COUNTIF(Survey!$F$4:$F$695,Survey!F403)</f>
        <v>0</v>
      </c>
      <c r="Q403" s="28">
        <f>LEN(Survey!F403)</f>
        <v>0</v>
      </c>
      <c r="R403" s="16" t="str">
        <f t="shared" si="321"/>
        <v>Pass</v>
      </c>
      <c r="S403" s="29">
        <f>MOD((LEN(Survey!H403)+2),11)</f>
        <v>2</v>
      </c>
      <c r="T403">
        <f>COUNTIF(Survey!$H$4:$H$695,Survey!H403)</f>
        <v>0</v>
      </c>
      <c r="U403" s="28" t="str">
        <f>IF(Survey!$L403="Prospectus fund", "Yes", "No")</f>
        <v>No</v>
      </c>
      <c r="V403" s="16" t="str">
        <f t="shared" si="322"/>
        <v>Pass</v>
      </c>
      <c r="W403" s="29">
        <f>MOD((LEN(Survey!J403)+2),11)</f>
        <v>2</v>
      </c>
      <c r="X403">
        <f>COUNTIF(Survey!$J$4:$J$695,Survey!J403)</f>
        <v>0</v>
      </c>
      <c r="Y403" s="30" t="b">
        <f>IF(OR(Survey!$M403="ETF",Survey!$M403="ETF, alternative mutual fund",Survey!$M403="Closed-end", Survey!$M403="Split share corp", Survey!$I403="Yes"),TRUE,FALSE)</f>
        <v>0</v>
      </c>
      <c r="Z403" s="16" t="str">
        <f>IFERROR(IF(AND(OR(AC403=AD403,AD403 = "Either"),NOT(ISBLANK(Survey!K403))),"Pass","Fail"),"Pass")</f>
        <v>Fail</v>
      </c>
      <c r="AA403" s="31" cm="1">
        <f t="array" ref="AA403">SUM(SUMIF(Survey!CH403:DA403,{"&gt;0","&lt;0"})*{1,-1})</f>
        <v>0</v>
      </c>
      <c r="AB403" s="33" cm="1">
        <f t="array" ref="AB403">SUM(SUMIF(Survey!CK403,{"&gt;0","&lt;0"})*{1,-1})+SUM(SUMIF(Survey!CU403,{"&gt;0","&lt;0"})*{1,-1})</f>
        <v>0</v>
      </c>
      <c r="AC403" s="33">
        <f>Survey!K403</f>
        <v>0</v>
      </c>
      <c r="AD403" s="32" t="str">
        <f t="shared" si="323"/>
        <v>Either</v>
      </c>
      <c r="AE403" s="16" t="str">
        <f t="shared" si="324"/>
        <v>Fail</v>
      </c>
      <c r="AF403" s="58" cm="1">
        <f t="array" ref="AF403">SUM(SUMIF(Survey!CH403:DA403,{"&gt;0","&lt;0"})*{1,-1})+SUM(SUMIF(Survey!DC403:DV403,{"&gt;0","&lt;0"})*{1,-1})</f>
        <v>0</v>
      </c>
      <c r="AG403" s="58">
        <f>IFERROR(AF403/(Survey!$BA403),0)</f>
        <v>0</v>
      </c>
      <c r="AH403" s="104" t="b">
        <f>IF(OR(Survey!$M403="Alternative strategy or hedge",Survey!$M403="Private asset",Survey!$L403="Prospectus fund"),TRUE,FALSE)</f>
        <v>0</v>
      </c>
      <c r="AI403" s="104" t="b">
        <f>NOT(ISBLANK(Survey!$M403))</f>
        <v>0</v>
      </c>
      <c r="AJ403" s="16" t="str">
        <f t="shared" si="325"/>
        <v>Fail</v>
      </c>
      <c r="AK403" t="b">
        <f>IF(Survey!W403="No",TRUE,FALSE)</f>
        <v>0</v>
      </c>
      <c r="AL403" s="119">
        <f>MOD((LEN(Survey!W403)+2),22)</f>
        <v>2</v>
      </c>
      <c r="AM403" t="str">
        <f t="shared" si="326"/>
        <v>Pass</v>
      </c>
      <c r="AN403" s="33" t="b">
        <f>NOT(ISNUMBER(SEARCH("Other",Survey!$Q403)))</f>
        <v>1</v>
      </c>
      <c r="AO403" s="32" t="b">
        <f>NOT(ISBLANK(Survey!$R403))</f>
        <v>0</v>
      </c>
      <c r="AP403" s="16" t="str">
        <f t="shared" si="327"/>
        <v>Pass</v>
      </c>
      <c r="AQ403" s="114">
        <f>COUNTBLANK(Survey!$X403)</f>
        <v>1</v>
      </c>
      <c r="AR403" s="58">
        <f>IF(AND(Survey!L403&lt;&gt;"Exempt fund",OR(Survey!$M403="ETF",Survey!$M403="ETF, alternative mutual fund",Survey!$M403="Mutual fund",Survey!$M403="Alternative mutual fund",Survey!$M403="Money market")),1,0)</f>
        <v>0</v>
      </c>
      <c r="AS403" s="16" t="str">
        <f t="shared" si="328"/>
        <v>Pass</v>
      </c>
      <c r="AT403" s="33" t="b">
        <f>NOT(ISNUMBER(SEARCH("Yes",Survey!$AC403)))</f>
        <v>1</v>
      </c>
      <c r="AU403" s="32" t="b">
        <f>IF(COUNTBLANK(Survey!$AD403:$AE403)=0,TRUE, FALSE)</f>
        <v>0</v>
      </c>
      <c r="AV403" s="16" t="str">
        <f t="shared" si="329"/>
        <v>Pass</v>
      </c>
      <c r="AW403" s="33" t="b">
        <f>NOT(ISNUMBER(SEARCH("Yes",Survey!$AF403)))</f>
        <v>1</v>
      </c>
      <c r="AX403" s="32" t="b">
        <f>NOT(ISBLANK(Survey!$AH403))</f>
        <v>0</v>
      </c>
      <c r="AY403" s="16" t="str">
        <f t="shared" si="330"/>
        <v>Pass</v>
      </c>
      <c r="AZ403" s="33" t="b">
        <f>NOT(OR(ISNUMBER(SEARCH("Other",Survey!$AH403)),ISNUMBER(SEARCH("Multiple",Survey!$AH403))))</f>
        <v>1</v>
      </c>
      <c r="BA403" s="32" t="b">
        <f>NOT(ISBLANK(Survey!$AI403))</f>
        <v>0</v>
      </c>
      <c r="BB403" s="16" t="str">
        <f t="shared" si="331"/>
        <v>Fail</v>
      </c>
      <c r="BC403" s="114">
        <f>IF(ABS(Survey!$BA403)&gt;0, 1,0)</f>
        <v>0</v>
      </c>
      <c r="BD403" s="114">
        <f>IF(COUNTBLANK(Survey!$AL403)=0,1,0)</f>
        <v>0</v>
      </c>
      <c r="BE403" s="16" t="str">
        <f t="shared" si="332"/>
        <v>Pass</v>
      </c>
      <c r="BF403" s="114">
        <f>IF(ISBLANK(Survey!$AL403),0,1)</f>
        <v>0</v>
      </c>
      <c r="BG403" s="133">
        <f>COUNTBLANK(Survey!$AM403)</f>
        <v>1</v>
      </c>
      <c r="BH403" s="16" t="str">
        <f t="shared" si="333"/>
        <v>Pass</v>
      </c>
      <c r="BI403" s="114">
        <f>IF(OR(Survey!$AM403="Closed",ISBLANK(Survey!$AM403)),0,1)</f>
        <v>0</v>
      </c>
      <c r="BJ403" s="133">
        <f>IF(ISBLANK(Survey!$AN403),1,0)</f>
        <v>1</v>
      </c>
      <c r="BK403" s="118" t="str">
        <f t="shared" si="334"/>
        <v>Pass</v>
      </c>
      <c r="BL403" s="31" cm="1">
        <f t="array" ref="BL403">SUM(SUMIF(Survey!AO403:AP403,{"&gt;0","&lt;0"})*{1,-1})</f>
        <v>0</v>
      </c>
      <c r="BM403">
        <f t="shared" si="335"/>
        <v>0</v>
      </c>
      <c r="BN403">
        <f t="shared" si="336"/>
        <v>100</v>
      </c>
      <c r="BO403" s="118" t="str">
        <f t="shared" si="337"/>
        <v>Pass</v>
      </c>
      <c r="BP403">
        <f>IF(Survey!AQ403="No",0,1)</f>
        <v>1</v>
      </c>
      <c r="BQ403" s="207">
        <f>MOD((LEN(Survey!AQ403)+2),22)</f>
        <v>2</v>
      </c>
      <c r="BR403">
        <f>IF(Survey!AR403="No",0,1)</f>
        <v>1</v>
      </c>
      <c r="BS403" s="207">
        <f>MOD((LEN(Survey!AR403)+2),22)</f>
        <v>2</v>
      </c>
      <c r="BT403" s="114">
        <f>COUNTBLANK(Survey!$AQ403:$AS403)+COUNTBLANK(Survey!$AU403)</f>
        <v>4</v>
      </c>
      <c r="BU403" s="114">
        <f>IF(Survey!$I403="Yes",1,0)</f>
        <v>0</v>
      </c>
      <c r="BV403" s="114">
        <f>IF(OR(Survey!$M403="Mutual fund",Survey!$M403="Alternative mutual fund",Survey!$M403="Money market"),1,0)</f>
        <v>0</v>
      </c>
      <c r="BW403" s="119">
        <f>IF(OR(Survey!$M403="ETF",Survey!$M403="ETF, alternative mutual fund"),1,0)</f>
        <v>0</v>
      </c>
      <c r="BX403" s="16" t="str">
        <f t="shared" si="338"/>
        <v>Pass</v>
      </c>
      <c r="BY403" s="33">
        <f>IF(ISNUMBER(SEARCH("Other",Survey!$AS403)), 1, 0)</f>
        <v>0</v>
      </c>
      <c r="BZ403" s="58" t="b">
        <f>NOT(ISBLANK(Survey!$AT403))</f>
        <v>0</v>
      </c>
      <c r="CA403" s="16" t="str">
        <f t="shared" si="339"/>
        <v>Pass</v>
      </c>
      <c r="CB403" s="114">
        <f>IF(Survey!$BB403=0, 0,1)</f>
        <v>0</v>
      </c>
      <c r="CC403" s="58">
        <f>Survey!$AV403</f>
        <v>0</v>
      </c>
      <c r="CD403" s="58">
        <f>Survey!$BC403+Survey!$BD403+ABS(Survey!$BE403)-ABS(Survey!$BF403)-ABS(Survey!$BG403)-ABS(Survey!$BL403)</f>
        <v>0</v>
      </c>
      <c r="CE403" s="138">
        <f>Survey!BB403+(ABS(Survey!$BH403)-ABS(Survey!$BI403)+ABS(Survey!$BJ403)-ABS(Survey!$BK403))*0.5</f>
        <v>0</v>
      </c>
      <c r="CF403" s="58">
        <f t="shared" si="340"/>
        <v>0</v>
      </c>
      <c r="CG403" s="58">
        <f>IF(AND($CC403&gt;$CF403-0.2,$CC403&lt;$CF403+0.2,ISBLANK(Survey!$AV403)=FALSE),0,1)</f>
        <v>1</v>
      </c>
      <c r="CH403" s="133">
        <f>IF(ISBLANK(Survey!$AW403),1,0)</f>
        <v>1</v>
      </c>
      <c r="CI403" s="16" t="str">
        <f t="shared" si="341"/>
        <v>Pass</v>
      </c>
      <c r="CJ403" s="114">
        <f>IF(Survey!$BB403=0, 0,1)</f>
        <v>0</v>
      </c>
      <c r="CK403" s="58">
        <f>IF(AND(Survey!$AX403&gt;=0,Survey!$AX403&lt;=0.2,Survey!$AX403&lt;&gt;""),0,1)</f>
        <v>1</v>
      </c>
      <c r="CL403" s="114">
        <f>IF(ISBLANK(Survey!$AY403),1,0)</f>
        <v>1</v>
      </c>
      <c r="CM403" s="16" t="str">
        <f t="shared" si="342"/>
        <v>Fail</v>
      </c>
      <c r="CN403" s="133">
        <f>Survey!$AZ403</f>
        <v>0</v>
      </c>
      <c r="CO403" s="16" t="str">
        <f t="shared" si="343"/>
        <v>Pass</v>
      </c>
      <c r="CP403" s="31">
        <f>Survey!$BA403</f>
        <v>0</v>
      </c>
      <c r="CQ403" s="138">
        <f>Survey!$BB403+Survey!$BC403+Survey!$BD403+ABS(Survey!$BE403)-ABS(Survey!$BF403)-ABS(Survey!$BG403)+ABS(Survey!$BH403)-ABS(Survey!$BI403)+ABS(Survey!$BJ403)-ABS(Survey!$BK403)-ABS(Survey!$BL403)+Survey!$BM403</f>
        <v>0</v>
      </c>
      <c r="CR403" s="30">
        <f t="shared" si="344"/>
        <v>0</v>
      </c>
      <c r="CS403" s="17">
        <f t="shared" si="345"/>
        <v>0</v>
      </c>
      <c r="CT403" s="16" t="str">
        <f t="shared" si="346"/>
        <v>Pass</v>
      </c>
      <c r="CU403" s="33" t="b">
        <f>IF(ABS(Survey!$BM403)=0,TRUE,FALSE)</f>
        <v>1</v>
      </c>
      <c r="CV403" s="32" t="b">
        <f>NOT(ISBLANK(Survey!$BN403))</f>
        <v>0</v>
      </c>
      <c r="CW403" t="str">
        <f t="shared" si="347"/>
        <v>Fail</v>
      </c>
      <c r="CX403" s="25">
        <f>Survey!$BA403</f>
        <v>0</v>
      </c>
      <c r="CY403" s="25" cm="1">
        <f t="array" ref="CY403">SUM(SUMIF(Survey!BP403:BW403,{"&gt;0","&lt;0"})*{1,-1})-SUM(SUMIF(Survey!BY403:CF403,{"&gt;0","&lt;0"})*{1,-1})</f>
        <v>0</v>
      </c>
      <c r="CZ403" s="30" t="str">
        <f t="shared" si="348"/>
        <v>No holdings</v>
      </c>
      <c r="DA403">
        <f t="shared" si="349"/>
        <v>0</v>
      </c>
      <c r="DB403" s="16" t="str">
        <f t="shared" si="350"/>
        <v>Fail</v>
      </c>
      <c r="DC403" s="31">
        <f>Survey!$BA403</f>
        <v>0</v>
      </c>
      <c r="DD403" s="31" cm="1">
        <f t="array" ref="DD403">SUM(SUMIF(Survey!CH403:DA403,{"&gt;0","&lt;0"})*{1,-1})-SUM(SUMIF(Survey!DC403:DV403,{"&gt;0","&lt;0"})*{1,-1})</f>
        <v>0</v>
      </c>
      <c r="DE403" s="30" t="str">
        <f t="shared" si="351"/>
        <v>No holdings</v>
      </c>
      <c r="DF403" s="17">
        <f t="shared" si="352"/>
        <v>0</v>
      </c>
      <c r="DG403" s="16" t="str">
        <f t="shared" si="353"/>
        <v>Pass</v>
      </c>
      <c r="DH403" s="33" t="b">
        <f>IF(ABS(Survey!$DA403)=0,TRUE,FALSE)</f>
        <v>1</v>
      </c>
      <c r="DI403" s="32" t="b">
        <f>NOT(ISBLANK(Survey!$DB403))</f>
        <v>0</v>
      </c>
      <c r="DJ403" s="16" t="str">
        <f t="shared" si="354"/>
        <v>Pass</v>
      </c>
      <c r="DK403" s="33" t="b">
        <f>IF(ABS(Survey!$DV403)=0,TRUE,FALSE)</f>
        <v>1</v>
      </c>
      <c r="DL403" s="32" t="b">
        <f>NOT(ISBLANK(Survey!$DW403))</f>
        <v>0</v>
      </c>
      <c r="DM403" t="str">
        <f t="shared" si="355"/>
        <v>Pass</v>
      </c>
      <c r="DN403" s="25" cm="1">
        <f t="array" ref="DN403">SUM(SUMIF(Survey!CW403,{"&gt;0","&lt;0"})*{1,-1})+SUM(SUMIF(Survey!DR403,{"&gt;0","&lt;0"})*{1,-1})</f>
        <v>0</v>
      </c>
      <c r="DO403" s="25">
        <f>SUM(SUMIF(Survey!DY403:EE403,{"&gt;0","&lt;0"})*{1,-1})+SUM(SUMIF(Survey!EG403:EM403,{"&gt;0","&lt;0"})*{1,-1})</f>
        <v>0</v>
      </c>
      <c r="DP403">
        <f t="shared" si="356"/>
        <v>0</v>
      </c>
      <c r="DQ403">
        <f t="shared" si="357"/>
        <v>0</v>
      </c>
      <c r="DR403" s="16" t="str">
        <f t="shared" si="358"/>
        <v>Pass</v>
      </c>
      <c r="DS403" s="33" t="b">
        <f>IF(ABS(Survey!$EE403)=0,TRUE,FALSE)</f>
        <v>1</v>
      </c>
      <c r="DT403" s="32" t="b">
        <f>NOT(ISBLANK(Survey!EF403))</f>
        <v>0</v>
      </c>
      <c r="DU403" s="16" t="str">
        <f t="shared" si="359"/>
        <v>Pass</v>
      </c>
      <c r="DV403" s="33" t="b">
        <f>IF(ABS(Survey!$EM403)=0,TRUE,FALSE)</f>
        <v>1</v>
      </c>
      <c r="DW403" s="32" t="b">
        <f>NOT(ISBLANK(Survey!$EN403))</f>
        <v>0</v>
      </c>
      <c r="DX403" s="16" t="str">
        <f t="shared" si="360"/>
        <v>Fail</v>
      </c>
      <c r="DY403" s="31">
        <f>SUM(SUMIF(Survey!ET403:EV403,{"&gt;0","&lt;0"})*{1,-1})</f>
        <v>0</v>
      </c>
      <c r="DZ403">
        <f t="shared" si="361"/>
        <v>0</v>
      </c>
      <c r="EA403">
        <f t="shared" si="362"/>
        <v>100</v>
      </c>
      <c r="EB403" s="30" t="b">
        <f>IF(OR(Survey!$M403="ETF",Survey!$M403="ETF, alternative mutual fund",Survey!$M403="Closed-end", Survey!$M403="Split share corp"),TRUE,FALSE)</f>
        <v>0</v>
      </c>
      <c r="EC403" s="16" t="str">
        <f t="shared" si="363"/>
        <v>Fail</v>
      </c>
      <c r="ED403" s="31">
        <f>SUM(SUMIF(Survey!EX403:FD403,{"&gt;0","&lt;0"})*{1,-1})</f>
        <v>0</v>
      </c>
      <c r="EE403">
        <f t="shared" si="364"/>
        <v>0</v>
      </c>
      <c r="EF403" s="17">
        <f t="shared" si="365"/>
        <v>100</v>
      </c>
      <c r="EG403" s="16" t="str">
        <f t="shared" si="366"/>
        <v>Fail</v>
      </c>
      <c r="EH403" s="31">
        <f>SUM(SUMIF(Survey!FF403:FL403,{"&gt;0","&lt;0"})*{1,-1})</f>
        <v>0</v>
      </c>
      <c r="EI403">
        <f t="shared" si="367"/>
        <v>0</v>
      </c>
      <c r="EJ403" s="17">
        <f t="shared" si="368"/>
        <v>100</v>
      </c>
    </row>
    <row r="404" spans="1:140">
      <c r="A404">
        <v>404</v>
      </c>
      <c r="B404" t="str">
        <f t="shared" si="316"/>
        <v>Pass</v>
      </c>
      <c r="C404" t="str">
        <f>IF(COUNTBLANK(Survey!B404:FM404)=$C$2, "Pass", "Fail")</f>
        <v>Pass</v>
      </c>
      <c r="D404" s="16" t="str">
        <f t="shared" si="317"/>
        <v>Fail</v>
      </c>
      <c r="E404" t="str">
        <f>IF(OR(ISBLANK(Survey!AL404),COUNTIF(G404:BJ404,"Fail")),"Fail","Pass")</f>
        <v>Fail</v>
      </c>
      <c r="F404" s="265"/>
      <c r="G404" s="16" t="str">
        <f t="shared" si="318"/>
        <v>Fail</v>
      </c>
      <c r="H404" s="139">
        <f>COUNTBLANK(Survey!B404:D404)+COUNTBLANK(Survey!G404)+COUNTBLANK(Survey!I404)+COUNTBLANK(Survey!K404:M404)+COUNTBLANK(Survey!P404:Q404)+COUNTBLANK(Survey!T404:W404)+COUNTBLANK(Survey!Z404:AC404)+COUNTBLANK(Survey!AF404:AG404)+COUNTBLANK(Survey!AK404:AK404)</f>
        <v>21</v>
      </c>
      <c r="I404" t="str">
        <f t="shared" si="319"/>
        <v>Fail</v>
      </c>
      <c r="J404" t="b">
        <f>IF(Survey!E404="No",TRUE,FALSE)</f>
        <v>0</v>
      </c>
      <c r="K404" s="29" cm="1">
        <f t="array" ref="K404">IF(COUNTA(Survey!$E$4:$E$695)=1, 0, SUM(IF(COUNTIF(Survey!$E$4:$E$695, Survey!$E$4:$E$695)=1,1,0)))</f>
        <v>0</v>
      </c>
      <c r="L404" s="29">
        <f>LEN(Survey!E404)</f>
        <v>0</v>
      </c>
      <c r="M404" s="16" t="str">
        <f t="shared" si="320"/>
        <v>Fail</v>
      </c>
      <c r="N404" t="b">
        <f>IF(Survey!F404="No",TRUE,FALSE)</f>
        <v>0</v>
      </c>
      <c r="O404" t="b">
        <f>Survey!F404=Survey!E404</f>
        <v>1</v>
      </c>
      <c r="P404">
        <f>COUNTIF(Survey!$F$4:$F$695,Survey!F404)</f>
        <v>0</v>
      </c>
      <c r="Q404" s="28">
        <f>LEN(Survey!F404)</f>
        <v>0</v>
      </c>
      <c r="R404" s="16" t="str">
        <f t="shared" si="321"/>
        <v>Pass</v>
      </c>
      <c r="S404" s="29">
        <f>MOD((LEN(Survey!H404)+2),11)</f>
        <v>2</v>
      </c>
      <c r="T404">
        <f>COUNTIF(Survey!$H$4:$H$695,Survey!H404)</f>
        <v>0</v>
      </c>
      <c r="U404" s="28" t="str">
        <f>IF(Survey!$L404="Prospectus fund", "Yes", "No")</f>
        <v>No</v>
      </c>
      <c r="V404" s="16" t="str">
        <f t="shared" si="322"/>
        <v>Pass</v>
      </c>
      <c r="W404" s="29">
        <f>MOD((LEN(Survey!J404)+2),11)</f>
        <v>2</v>
      </c>
      <c r="X404">
        <f>COUNTIF(Survey!$J$4:$J$695,Survey!J404)</f>
        <v>0</v>
      </c>
      <c r="Y404" s="30" t="b">
        <f>IF(OR(Survey!$M404="ETF",Survey!$M404="ETF, alternative mutual fund",Survey!$M404="Closed-end", Survey!$M404="Split share corp", Survey!$I404="Yes"),TRUE,FALSE)</f>
        <v>0</v>
      </c>
      <c r="Z404" s="16" t="str">
        <f>IFERROR(IF(AND(OR(AC404=AD404,AD404 = "Either"),NOT(ISBLANK(Survey!K404))),"Pass","Fail"),"Pass")</f>
        <v>Fail</v>
      </c>
      <c r="AA404" s="31" cm="1">
        <f t="array" ref="AA404">SUM(SUMIF(Survey!CH404:DA404,{"&gt;0","&lt;0"})*{1,-1})</f>
        <v>0</v>
      </c>
      <c r="AB404" s="33" cm="1">
        <f t="array" ref="AB404">SUM(SUMIF(Survey!CK404,{"&gt;0","&lt;0"})*{1,-1})+SUM(SUMIF(Survey!CU404,{"&gt;0","&lt;0"})*{1,-1})</f>
        <v>0</v>
      </c>
      <c r="AC404" s="33">
        <f>Survey!K404</f>
        <v>0</v>
      </c>
      <c r="AD404" s="32" t="str">
        <f t="shared" si="323"/>
        <v>Either</v>
      </c>
      <c r="AE404" s="16" t="str">
        <f t="shared" si="324"/>
        <v>Fail</v>
      </c>
      <c r="AF404" s="58" cm="1">
        <f t="array" ref="AF404">SUM(SUMIF(Survey!CH404:DA404,{"&gt;0","&lt;0"})*{1,-1})+SUM(SUMIF(Survey!DC404:DV404,{"&gt;0","&lt;0"})*{1,-1})</f>
        <v>0</v>
      </c>
      <c r="AG404" s="58">
        <f>IFERROR(AF404/(Survey!$BA404),0)</f>
        <v>0</v>
      </c>
      <c r="AH404" s="104" t="b">
        <f>IF(OR(Survey!$M404="Alternative strategy or hedge",Survey!$M404="Private asset",Survey!$L404="Prospectus fund"),TRUE,FALSE)</f>
        <v>0</v>
      </c>
      <c r="AI404" s="104" t="b">
        <f>NOT(ISBLANK(Survey!$M404))</f>
        <v>0</v>
      </c>
      <c r="AJ404" s="16" t="str">
        <f t="shared" si="325"/>
        <v>Fail</v>
      </c>
      <c r="AK404" t="b">
        <f>IF(Survey!W404="No",TRUE,FALSE)</f>
        <v>0</v>
      </c>
      <c r="AL404" s="119">
        <f>MOD((LEN(Survey!W404)+2),22)</f>
        <v>2</v>
      </c>
      <c r="AM404" t="str">
        <f t="shared" si="326"/>
        <v>Pass</v>
      </c>
      <c r="AN404" s="33" t="b">
        <f>NOT(ISNUMBER(SEARCH("Other",Survey!$Q404)))</f>
        <v>1</v>
      </c>
      <c r="AO404" s="32" t="b">
        <f>NOT(ISBLANK(Survey!$R404))</f>
        <v>0</v>
      </c>
      <c r="AP404" s="16" t="str">
        <f t="shared" si="327"/>
        <v>Pass</v>
      </c>
      <c r="AQ404" s="114">
        <f>COUNTBLANK(Survey!$X404)</f>
        <v>1</v>
      </c>
      <c r="AR404" s="58">
        <f>IF(AND(Survey!L404&lt;&gt;"Exempt fund",OR(Survey!$M404="ETF",Survey!$M404="ETF, alternative mutual fund",Survey!$M404="Mutual fund",Survey!$M404="Alternative mutual fund",Survey!$M404="Money market")),1,0)</f>
        <v>0</v>
      </c>
      <c r="AS404" s="16" t="str">
        <f t="shared" si="328"/>
        <v>Pass</v>
      </c>
      <c r="AT404" s="33" t="b">
        <f>NOT(ISNUMBER(SEARCH("Yes",Survey!$AC404)))</f>
        <v>1</v>
      </c>
      <c r="AU404" s="32" t="b">
        <f>IF(COUNTBLANK(Survey!$AD404:$AE404)=0,TRUE, FALSE)</f>
        <v>0</v>
      </c>
      <c r="AV404" s="16" t="str">
        <f t="shared" si="329"/>
        <v>Pass</v>
      </c>
      <c r="AW404" s="33" t="b">
        <f>NOT(ISNUMBER(SEARCH("Yes",Survey!$AF404)))</f>
        <v>1</v>
      </c>
      <c r="AX404" s="32" t="b">
        <f>NOT(ISBLANK(Survey!$AH404))</f>
        <v>0</v>
      </c>
      <c r="AY404" s="16" t="str">
        <f t="shared" si="330"/>
        <v>Pass</v>
      </c>
      <c r="AZ404" s="33" t="b">
        <f>NOT(OR(ISNUMBER(SEARCH("Other",Survey!$AH404)),ISNUMBER(SEARCH("Multiple",Survey!$AH404))))</f>
        <v>1</v>
      </c>
      <c r="BA404" s="32" t="b">
        <f>NOT(ISBLANK(Survey!$AI404))</f>
        <v>0</v>
      </c>
      <c r="BB404" s="16" t="str">
        <f t="shared" si="331"/>
        <v>Fail</v>
      </c>
      <c r="BC404" s="114">
        <f>IF(ABS(Survey!$BA404)&gt;0, 1,0)</f>
        <v>0</v>
      </c>
      <c r="BD404" s="114">
        <f>IF(COUNTBLANK(Survey!$AL404)=0,1,0)</f>
        <v>0</v>
      </c>
      <c r="BE404" s="16" t="str">
        <f t="shared" si="332"/>
        <v>Pass</v>
      </c>
      <c r="BF404" s="114">
        <f>IF(ISBLANK(Survey!$AL404),0,1)</f>
        <v>0</v>
      </c>
      <c r="BG404" s="133">
        <f>COUNTBLANK(Survey!$AM404)</f>
        <v>1</v>
      </c>
      <c r="BH404" s="16" t="str">
        <f t="shared" si="333"/>
        <v>Pass</v>
      </c>
      <c r="BI404" s="114">
        <f>IF(OR(Survey!$AM404="Closed",ISBLANK(Survey!$AM404)),0,1)</f>
        <v>0</v>
      </c>
      <c r="BJ404" s="133">
        <f>IF(ISBLANK(Survey!$AN404),1,0)</f>
        <v>1</v>
      </c>
      <c r="BK404" s="118" t="str">
        <f t="shared" si="334"/>
        <v>Pass</v>
      </c>
      <c r="BL404" s="31" cm="1">
        <f t="array" ref="BL404">SUM(SUMIF(Survey!AO404:AP404,{"&gt;0","&lt;0"})*{1,-1})</f>
        <v>0</v>
      </c>
      <c r="BM404">
        <f t="shared" si="335"/>
        <v>0</v>
      </c>
      <c r="BN404">
        <f t="shared" si="336"/>
        <v>100</v>
      </c>
      <c r="BO404" s="118" t="str">
        <f t="shared" si="337"/>
        <v>Pass</v>
      </c>
      <c r="BP404">
        <f>IF(Survey!AQ404="No",0,1)</f>
        <v>1</v>
      </c>
      <c r="BQ404" s="207">
        <f>MOD((LEN(Survey!AQ404)+2),22)</f>
        <v>2</v>
      </c>
      <c r="BR404">
        <f>IF(Survey!AR404="No",0,1)</f>
        <v>1</v>
      </c>
      <c r="BS404" s="207">
        <f>MOD((LEN(Survey!AR404)+2),22)</f>
        <v>2</v>
      </c>
      <c r="BT404" s="114">
        <f>COUNTBLANK(Survey!$AQ404:$AS404)+COUNTBLANK(Survey!$AU404)</f>
        <v>4</v>
      </c>
      <c r="BU404" s="114">
        <f>IF(Survey!$I404="Yes",1,0)</f>
        <v>0</v>
      </c>
      <c r="BV404" s="114">
        <f>IF(OR(Survey!$M404="Mutual fund",Survey!$M404="Alternative mutual fund",Survey!$M404="Money market"),1,0)</f>
        <v>0</v>
      </c>
      <c r="BW404" s="119">
        <f>IF(OR(Survey!$M404="ETF",Survey!$M404="ETF, alternative mutual fund"),1,0)</f>
        <v>0</v>
      </c>
      <c r="BX404" s="16" t="str">
        <f t="shared" si="338"/>
        <v>Pass</v>
      </c>
      <c r="BY404" s="33">
        <f>IF(ISNUMBER(SEARCH("Other",Survey!$AS404)), 1, 0)</f>
        <v>0</v>
      </c>
      <c r="BZ404" s="58" t="b">
        <f>NOT(ISBLANK(Survey!$AT404))</f>
        <v>0</v>
      </c>
      <c r="CA404" s="16" t="str">
        <f t="shared" si="339"/>
        <v>Pass</v>
      </c>
      <c r="CB404" s="114">
        <f>IF(Survey!$BB404=0, 0,1)</f>
        <v>0</v>
      </c>
      <c r="CC404" s="58">
        <f>Survey!$AV404</f>
        <v>0</v>
      </c>
      <c r="CD404" s="58">
        <f>Survey!$BC404+Survey!$BD404+ABS(Survey!$BE404)-ABS(Survey!$BF404)-ABS(Survey!$BG404)-ABS(Survey!$BL404)</f>
        <v>0</v>
      </c>
      <c r="CE404" s="138">
        <f>Survey!BB404+(ABS(Survey!$BH404)-ABS(Survey!$BI404)+ABS(Survey!$BJ404)-ABS(Survey!$BK404))*0.5</f>
        <v>0</v>
      </c>
      <c r="CF404" s="58">
        <f t="shared" si="340"/>
        <v>0</v>
      </c>
      <c r="CG404" s="58">
        <f>IF(AND($CC404&gt;$CF404-0.2,$CC404&lt;$CF404+0.2,ISBLANK(Survey!$AV404)=FALSE),0,1)</f>
        <v>1</v>
      </c>
      <c r="CH404" s="133">
        <f>IF(ISBLANK(Survey!$AW404),1,0)</f>
        <v>1</v>
      </c>
      <c r="CI404" s="16" t="str">
        <f t="shared" si="341"/>
        <v>Pass</v>
      </c>
      <c r="CJ404" s="114">
        <f>IF(Survey!$BB404=0, 0,1)</f>
        <v>0</v>
      </c>
      <c r="CK404" s="58">
        <f>IF(AND(Survey!$AX404&gt;=0,Survey!$AX404&lt;=0.2,Survey!$AX404&lt;&gt;""),0,1)</f>
        <v>1</v>
      </c>
      <c r="CL404" s="114">
        <f>IF(ISBLANK(Survey!$AY404),1,0)</f>
        <v>1</v>
      </c>
      <c r="CM404" s="16" t="str">
        <f t="shared" si="342"/>
        <v>Fail</v>
      </c>
      <c r="CN404" s="133">
        <f>Survey!$AZ404</f>
        <v>0</v>
      </c>
      <c r="CO404" s="16" t="str">
        <f t="shared" si="343"/>
        <v>Pass</v>
      </c>
      <c r="CP404" s="31">
        <f>Survey!$BA404</f>
        <v>0</v>
      </c>
      <c r="CQ404" s="138">
        <f>Survey!$BB404+Survey!$BC404+Survey!$BD404+ABS(Survey!$BE404)-ABS(Survey!$BF404)-ABS(Survey!$BG404)+ABS(Survey!$BH404)-ABS(Survey!$BI404)+ABS(Survey!$BJ404)-ABS(Survey!$BK404)-ABS(Survey!$BL404)+Survey!$BM404</f>
        <v>0</v>
      </c>
      <c r="CR404" s="30">
        <f t="shared" si="344"/>
        <v>0</v>
      </c>
      <c r="CS404" s="17">
        <f t="shared" si="345"/>
        <v>0</v>
      </c>
      <c r="CT404" s="16" t="str">
        <f t="shared" si="346"/>
        <v>Pass</v>
      </c>
      <c r="CU404" s="33" t="b">
        <f>IF(ABS(Survey!$BM404)=0,TRUE,FALSE)</f>
        <v>1</v>
      </c>
      <c r="CV404" s="32" t="b">
        <f>NOT(ISBLANK(Survey!$BN404))</f>
        <v>0</v>
      </c>
      <c r="CW404" t="str">
        <f t="shared" si="347"/>
        <v>Fail</v>
      </c>
      <c r="CX404" s="25">
        <f>Survey!$BA404</f>
        <v>0</v>
      </c>
      <c r="CY404" s="25" cm="1">
        <f t="array" ref="CY404">SUM(SUMIF(Survey!BP404:BW404,{"&gt;0","&lt;0"})*{1,-1})-SUM(SUMIF(Survey!BY404:CF404,{"&gt;0","&lt;0"})*{1,-1})</f>
        <v>0</v>
      </c>
      <c r="CZ404" s="30" t="str">
        <f t="shared" si="348"/>
        <v>No holdings</v>
      </c>
      <c r="DA404">
        <f t="shared" si="349"/>
        <v>0</v>
      </c>
      <c r="DB404" s="16" t="str">
        <f t="shared" si="350"/>
        <v>Fail</v>
      </c>
      <c r="DC404" s="31">
        <f>Survey!$BA404</f>
        <v>0</v>
      </c>
      <c r="DD404" s="31" cm="1">
        <f t="array" ref="DD404">SUM(SUMIF(Survey!CH404:DA404,{"&gt;0","&lt;0"})*{1,-1})-SUM(SUMIF(Survey!DC404:DV404,{"&gt;0","&lt;0"})*{1,-1})</f>
        <v>0</v>
      </c>
      <c r="DE404" s="30" t="str">
        <f t="shared" si="351"/>
        <v>No holdings</v>
      </c>
      <c r="DF404" s="17">
        <f t="shared" si="352"/>
        <v>0</v>
      </c>
      <c r="DG404" s="16" t="str">
        <f t="shared" si="353"/>
        <v>Pass</v>
      </c>
      <c r="DH404" s="33" t="b">
        <f>IF(ABS(Survey!$DA404)=0,TRUE,FALSE)</f>
        <v>1</v>
      </c>
      <c r="DI404" s="32" t="b">
        <f>NOT(ISBLANK(Survey!$DB404))</f>
        <v>0</v>
      </c>
      <c r="DJ404" s="16" t="str">
        <f t="shared" si="354"/>
        <v>Pass</v>
      </c>
      <c r="DK404" s="33" t="b">
        <f>IF(ABS(Survey!$DV404)=0,TRUE,FALSE)</f>
        <v>1</v>
      </c>
      <c r="DL404" s="32" t="b">
        <f>NOT(ISBLANK(Survey!$DW404))</f>
        <v>0</v>
      </c>
      <c r="DM404" t="str">
        <f t="shared" si="355"/>
        <v>Pass</v>
      </c>
      <c r="DN404" s="25" cm="1">
        <f t="array" ref="DN404">SUM(SUMIF(Survey!CW404,{"&gt;0","&lt;0"})*{1,-1})+SUM(SUMIF(Survey!DR404,{"&gt;0","&lt;0"})*{1,-1})</f>
        <v>0</v>
      </c>
      <c r="DO404" s="25">
        <f>SUM(SUMIF(Survey!DY404:EE404,{"&gt;0","&lt;0"})*{1,-1})+SUM(SUMIF(Survey!EG404:EM404,{"&gt;0","&lt;0"})*{1,-1})</f>
        <v>0</v>
      </c>
      <c r="DP404">
        <f t="shared" si="356"/>
        <v>0</v>
      </c>
      <c r="DQ404">
        <f t="shared" si="357"/>
        <v>0</v>
      </c>
      <c r="DR404" s="16" t="str">
        <f t="shared" si="358"/>
        <v>Pass</v>
      </c>
      <c r="DS404" s="33" t="b">
        <f>IF(ABS(Survey!$EE404)=0,TRUE,FALSE)</f>
        <v>1</v>
      </c>
      <c r="DT404" s="32" t="b">
        <f>NOT(ISBLANK(Survey!EF404))</f>
        <v>0</v>
      </c>
      <c r="DU404" s="16" t="str">
        <f t="shared" si="359"/>
        <v>Pass</v>
      </c>
      <c r="DV404" s="33" t="b">
        <f>IF(ABS(Survey!$EM404)=0,TRUE,FALSE)</f>
        <v>1</v>
      </c>
      <c r="DW404" s="32" t="b">
        <f>NOT(ISBLANK(Survey!$EN404))</f>
        <v>0</v>
      </c>
      <c r="DX404" s="16" t="str">
        <f t="shared" si="360"/>
        <v>Fail</v>
      </c>
      <c r="DY404" s="31">
        <f>SUM(SUMIF(Survey!ET404:EV404,{"&gt;0","&lt;0"})*{1,-1})</f>
        <v>0</v>
      </c>
      <c r="DZ404">
        <f t="shared" si="361"/>
        <v>0</v>
      </c>
      <c r="EA404">
        <f t="shared" si="362"/>
        <v>100</v>
      </c>
      <c r="EB404" s="30" t="b">
        <f>IF(OR(Survey!$M404="ETF",Survey!$M404="ETF, alternative mutual fund",Survey!$M404="Closed-end", Survey!$M404="Split share corp"),TRUE,FALSE)</f>
        <v>0</v>
      </c>
      <c r="EC404" s="16" t="str">
        <f t="shared" si="363"/>
        <v>Fail</v>
      </c>
      <c r="ED404" s="31">
        <f>SUM(SUMIF(Survey!EX404:FD404,{"&gt;0","&lt;0"})*{1,-1})</f>
        <v>0</v>
      </c>
      <c r="EE404">
        <f t="shared" si="364"/>
        <v>0</v>
      </c>
      <c r="EF404" s="17">
        <f t="shared" si="365"/>
        <v>100</v>
      </c>
      <c r="EG404" s="16" t="str">
        <f t="shared" si="366"/>
        <v>Fail</v>
      </c>
      <c r="EH404" s="31">
        <f>SUM(SUMIF(Survey!FF404:FL404,{"&gt;0","&lt;0"})*{1,-1})</f>
        <v>0</v>
      </c>
      <c r="EI404">
        <f t="shared" si="367"/>
        <v>0</v>
      </c>
      <c r="EJ404" s="17">
        <f t="shared" si="368"/>
        <v>100</v>
      </c>
    </row>
    <row r="405" spans="1:140">
      <c r="A405">
        <v>405</v>
      </c>
      <c r="B405" t="str">
        <f t="shared" si="316"/>
        <v>Pass</v>
      </c>
      <c r="C405" t="str">
        <f>IF(COUNTBLANK(Survey!B405:FM405)=$C$2, "Pass", "Fail")</f>
        <v>Pass</v>
      </c>
      <c r="D405" s="16" t="str">
        <f t="shared" si="317"/>
        <v>Fail</v>
      </c>
      <c r="E405" t="str">
        <f>IF(OR(ISBLANK(Survey!AL405),COUNTIF(G405:BJ405,"Fail")),"Fail","Pass")</f>
        <v>Fail</v>
      </c>
      <c r="F405" s="265"/>
      <c r="G405" s="16" t="str">
        <f t="shared" si="318"/>
        <v>Fail</v>
      </c>
      <c r="H405" s="139">
        <f>COUNTBLANK(Survey!B405:D405)+COUNTBLANK(Survey!G405)+COUNTBLANK(Survey!I405)+COUNTBLANK(Survey!K405:M405)+COUNTBLANK(Survey!P405:Q405)+COUNTBLANK(Survey!T405:W405)+COUNTBLANK(Survey!Z405:AC405)+COUNTBLANK(Survey!AF405:AG405)+COUNTBLANK(Survey!AK405:AK405)</f>
        <v>21</v>
      </c>
      <c r="I405" t="str">
        <f t="shared" si="319"/>
        <v>Fail</v>
      </c>
      <c r="J405" t="b">
        <f>IF(Survey!E405="No",TRUE,FALSE)</f>
        <v>0</v>
      </c>
      <c r="K405" s="29" cm="1">
        <f t="array" ref="K405">IF(COUNTA(Survey!$E$4:$E$695)=1, 0, SUM(IF(COUNTIF(Survey!$E$4:$E$695, Survey!$E$4:$E$695)=1,1,0)))</f>
        <v>0</v>
      </c>
      <c r="L405" s="29">
        <f>LEN(Survey!E405)</f>
        <v>0</v>
      </c>
      <c r="M405" s="16" t="str">
        <f t="shared" si="320"/>
        <v>Fail</v>
      </c>
      <c r="N405" t="b">
        <f>IF(Survey!F405="No",TRUE,FALSE)</f>
        <v>0</v>
      </c>
      <c r="O405" t="b">
        <f>Survey!F405=Survey!E405</f>
        <v>1</v>
      </c>
      <c r="P405">
        <f>COUNTIF(Survey!$F$4:$F$695,Survey!F405)</f>
        <v>0</v>
      </c>
      <c r="Q405" s="28">
        <f>LEN(Survey!F405)</f>
        <v>0</v>
      </c>
      <c r="R405" s="16" t="str">
        <f t="shared" si="321"/>
        <v>Pass</v>
      </c>
      <c r="S405" s="29">
        <f>MOD((LEN(Survey!H405)+2),11)</f>
        <v>2</v>
      </c>
      <c r="T405">
        <f>COUNTIF(Survey!$H$4:$H$695,Survey!H405)</f>
        <v>0</v>
      </c>
      <c r="U405" s="28" t="str">
        <f>IF(Survey!$L405="Prospectus fund", "Yes", "No")</f>
        <v>No</v>
      </c>
      <c r="V405" s="16" t="str">
        <f t="shared" si="322"/>
        <v>Pass</v>
      </c>
      <c r="W405" s="29">
        <f>MOD((LEN(Survey!J405)+2),11)</f>
        <v>2</v>
      </c>
      <c r="X405">
        <f>COUNTIF(Survey!$J$4:$J$695,Survey!J405)</f>
        <v>0</v>
      </c>
      <c r="Y405" s="30" t="b">
        <f>IF(OR(Survey!$M405="ETF",Survey!$M405="ETF, alternative mutual fund",Survey!$M405="Closed-end", Survey!$M405="Split share corp", Survey!$I405="Yes"),TRUE,FALSE)</f>
        <v>0</v>
      </c>
      <c r="Z405" s="16" t="str">
        <f>IFERROR(IF(AND(OR(AC405=AD405,AD405 = "Either"),NOT(ISBLANK(Survey!K405))),"Pass","Fail"),"Pass")</f>
        <v>Fail</v>
      </c>
      <c r="AA405" s="31" cm="1">
        <f t="array" ref="AA405">SUM(SUMIF(Survey!CH405:DA405,{"&gt;0","&lt;0"})*{1,-1})</f>
        <v>0</v>
      </c>
      <c r="AB405" s="33" cm="1">
        <f t="array" ref="AB405">SUM(SUMIF(Survey!CK405,{"&gt;0","&lt;0"})*{1,-1})+SUM(SUMIF(Survey!CU405,{"&gt;0","&lt;0"})*{1,-1})</f>
        <v>0</v>
      </c>
      <c r="AC405" s="33">
        <f>Survey!K405</f>
        <v>0</v>
      </c>
      <c r="AD405" s="32" t="str">
        <f t="shared" si="323"/>
        <v>Either</v>
      </c>
      <c r="AE405" s="16" t="str">
        <f t="shared" si="324"/>
        <v>Fail</v>
      </c>
      <c r="AF405" s="58" cm="1">
        <f t="array" ref="AF405">SUM(SUMIF(Survey!CH405:DA405,{"&gt;0","&lt;0"})*{1,-1})+SUM(SUMIF(Survey!DC405:DV405,{"&gt;0","&lt;0"})*{1,-1})</f>
        <v>0</v>
      </c>
      <c r="AG405" s="58">
        <f>IFERROR(AF405/(Survey!$BA405),0)</f>
        <v>0</v>
      </c>
      <c r="AH405" s="104" t="b">
        <f>IF(OR(Survey!$M405="Alternative strategy or hedge",Survey!$M405="Private asset",Survey!$L405="Prospectus fund"),TRUE,FALSE)</f>
        <v>0</v>
      </c>
      <c r="AI405" s="104" t="b">
        <f>NOT(ISBLANK(Survey!$M405))</f>
        <v>0</v>
      </c>
      <c r="AJ405" s="16" t="str">
        <f t="shared" si="325"/>
        <v>Fail</v>
      </c>
      <c r="AK405" t="b">
        <f>IF(Survey!W405="No",TRUE,FALSE)</f>
        <v>0</v>
      </c>
      <c r="AL405" s="119">
        <f>MOD((LEN(Survey!W405)+2),22)</f>
        <v>2</v>
      </c>
      <c r="AM405" t="str">
        <f t="shared" si="326"/>
        <v>Pass</v>
      </c>
      <c r="AN405" s="33" t="b">
        <f>NOT(ISNUMBER(SEARCH("Other",Survey!$Q405)))</f>
        <v>1</v>
      </c>
      <c r="AO405" s="32" t="b">
        <f>NOT(ISBLANK(Survey!$R405))</f>
        <v>0</v>
      </c>
      <c r="AP405" s="16" t="str">
        <f t="shared" si="327"/>
        <v>Pass</v>
      </c>
      <c r="AQ405" s="114">
        <f>COUNTBLANK(Survey!$X405)</f>
        <v>1</v>
      </c>
      <c r="AR405" s="58">
        <f>IF(AND(Survey!L405&lt;&gt;"Exempt fund",OR(Survey!$M405="ETF",Survey!$M405="ETF, alternative mutual fund",Survey!$M405="Mutual fund",Survey!$M405="Alternative mutual fund",Survey!$M405="Money market")),1,0)</f>
        <v>0</v>
      </c>
      <c r="AS405" s="16" t="str">
        <f t="shared" si="328"/>
        <v>Pass</v>
      </c>
      <c r="AT405" s="33" t="b">
        <f>NOT(ISNUMBER(SEARCH("Yes",Survey!$AC405)))</f>
        <v>1</v>
      </c>
      <c r="AU405" s="32" t="b">
        <f>IF(COUNTBLANK(Survey!$AD405:$AE405)=0,TRUE, FALSE)</f>
        <v>0</v>
      </c>
      <c r="AV405" s="16" t="str">
        <f t="shared" si="329"/>
        <v>Pass</v>
      </c>
      <c r="AW405" s="33" t="b">
        <f>NOT(ISNUMBER(SEARCH("Yes",Survey!$AF405)))</f>
        <v>1</v>
      </c>
      <c r="AX405" s="32" t="b">
        <f>NOT(ISBLANK(Survey!$AH405))</f>
        <v>0</v>
      </c>
      <c r="AY405" s="16" t="str">
        <f t="shared" si="330"/>
        <v>Pass</v>
      </c>
      <c r="AZ405" s="33" t="b">
        <f>NOT(OR(ISNUMBER(SEARCH("Other",Survey!$AH405)),ISNUMBER(SEARCH("Multiple",Survey!$AH405))))</f>
        <v>1</v>
      </c>
      <c r="BA405" s="32" t="b">
        <f>NOT(ISBLANK(Survey!$AI405))</f>
        <v>0</v>
      </c>
      <c r="BB405" s="16" t="str">
        <f t="shared" si="331"/>
        <v>Fail</v>
      </c>
      <c r="BC405" s="114">
        <f>IF(ABS(Survey!$BA405)&gt;0, 1,0)</f>
        <v>0</v>
      </c>
      <c r="BD405" s="114">
        <f>IF(COUNTBLANK(Survey!$AL405)=0,1,0)</f>
        <v>0</v>
      </c>
      <c r="BE405" s="16" t="str">
        <f t="shared" si="332"/>
        <v>Pass</v>
      </c>
      <c r="BF405" s="114">
        <f>IF(ISBLANK(Survey!$AL405),0,1)</f>
        <v>0</v>
      </c>
      <c r="BG405" s="133">
        <f>COUNTBLANK(Survey!$AM405)</f>
        <v>1</v>
      </c>
      <c r="BH405" s="16" t="str">
        <f t="shared" si="333"/>
        <v>Pass</v>
      </c>
      <c r="BI405" s="114">
        <f>IF(OR(Survey!$AM405="Closed",ISBLANK(Survey!$AM405)),0,1)</f>
        <v>0</v>
      </c>
      <c r="BJ405" s="133">
        <f>IF(ISBLANK(Survey!$AN405),1,0)</f>
        <v>1</v>
      </c>
      <c r="BK405" s="118" t="str">
        <f t="shared" si="334"/>
        <v>Pass</v>
      </c>
      <c r="BL405" s="31" cm="1">
        <f t="array" ref="BL405">SUM(SUMIF(Survey!AO405:AP405,{"&gt;0","&lt;0"})*{1,-1})</f>
        <v>0</v>
      </c>
      <c r="BM405">
        <f t="shared" si="335"/>
        <v>0</v>
      </c>
      <c r="BN405">
        <f t="shared" si="336"/>
        <v>100</v>
      </c>
      <c r="BO405" s="118" t="str">
        <f t="shared" si="337"/>
        <v>Pass</v>
      </c>
      <c r="BP405">
        <f>IF(Survey!AQ405="No",0,1)</f>
        <v>1</v>
      </c>
      <c r="BQ405" s="207">
        <f>MOD((LEN(Survey!AQ405)+2),22)</f>
        <v>2</v>
      </c>
      <c r="BR405">
        <f>IF(Survey!AR405="No",0,1)</f>
        <v>1</v>
      </c>
      <c r="BS405" s="207">
        <f>MOD((LEN(Survey!AR405)+2),22)</f>
        <v>2</v>
      </c>
      <c r="BT405" s="114">
        <f>COUNTBLANK(Survey!$AQ405:$AS405)+COUNTBLANK(Survey!$AU405)</f>
        <v>4</v>
      </c>
      <c r="BU405" s="114">
        <f>IF(Survey!$I405="Yes",1,0)</f>
        <v>0</v>
      </c>
      <c r="BV405" s="114">
        <f>IF(OR(Survey!$M405="Mutual fund",Survey!$M405="Alternative mutual fund",Survey!$M405="Money market"),1,0)</f>
        <v>0</v>
      </c>
      <c r="BW405" s="119">
        <f>IF(OR(Survey!$M405="ETF",Survey!$M405="ETF, alternative mutual fund"),1,0)</f>
        <v>0</v>
      </c>
      <c r="BX405" s="16" t="str">
        <f t="shared" si="338"/>
        <v>Pass</v>
      </c>
      <c r="BY405" s="33">
        <f>IF(ISNUMBER(SEARCH("Other",Survey!$AS405)), 1, 0)</f>
        <v>0</v>
      </c>
      <c r="BZ405" s="58" t="b">
        <f>NOT(ISBLANK(Survey!$AT405))</f>
        <v>0</v>
      </c>
      <c r="CA405" s="16" t="str">
        <f t="shared" si="339"/>
        <v>Pass</v>
      </c>
      <c r="CB405" s="114">
        <f>IF(Survey!$BB405=0, 0,1)</f>
        <v>0</v>
      </c>
      <c r="CC405" s="58">
        <f>Survey!$AV405</f>
        <v>0</v>
      </c>
      <c r="CD405" s="58">
        <f>Survey!$BC405+Survey!$BD405+ABS(Survey!$BE405)-ABS(Survey!$BF405)-ABS(Survey!$BG405)-ABS(Survey!$BL405)</f>
        <v>0</v>
      </c>
      <c r="CE405" s="138">
        <f>Survey!BB405+(ABS(Survey!$BH405)-ABS(Survey!$BI405)+ABS(Survey!$BJ405)-ABS(Survey!$BK405))*0.5</f>
        <v>0</v>
      </c>
      <c r="CF405" s="58">
        <f t="shared" si="340"/>
        <v>0</v>
      </c>
      <c r="CG405" s="58">
        <f>IF(AND($CC405&gt;$CF405-0.2,$CC405&lt;$CF405+0.2,ISBLANK(Survey!$AV405)=FALSE),0,1)</f>
        <v>1</v>
      </c>
      <c r="CH405" s="133">
        <f>IF(ISBLANK(Survey!$AW405),1,0)</f>
        <v>1</v>
      </c>
      <c r="CI405" s="16" t="str">
        <f t="shared" si="341"/>
        <v>Pass</v>
      </c>
      <c r="CJ405" s="114">
        <f>IF(Survey!$BB405=0, 0,1)</f>
        <v>0</v>
      </c>
      <c r="CK405" s="58">
        <f>IF(AND(Survey!$AX405&gt;=0,Survey!$AX405&lt;=0.2,Survey!$AX405&lt;&gt;""),0,1)</f>
        <v>1</v>
      </c>
      <c r="CL405" s="114">
        <f>IF(ISBLANK(Survey!$AY405),1,0)</f>
        <v>1</v>
      </c>
      <c r="CM405" s="16" t="str">
        <f t="shared" si="342"/>
        <v>Fail</v>
      </c>
      <c r="CN405" s="133">
        <f>Survey!$AZ405</f>
        <v>0</v>
      </c>
      <c r="CO405" s="16" t="str">
        <f t="shared" si="343"/>
        <v>Pass</v>
      </c>
      <c r="CP405" s="31">
        <f>Survey!$BA405</f>
        <v>0</v>
      </c>
      <c r="CQ405" s="138">
        <f>Survey!$BB405+Survey!$BC405+Survey!$BD405+ABS(Survey!$BE405)-ABS(Survey!$BF405)-ABS(Survey!$BG405)+ABS(Survey!$BH405)-ABS(Survey!$BI405)+ABS(Survey!$BJ405)-ABS(Survey!$BK405)-ABS(Survey!$BL405)+Survey!$BM405</f>
        <v>0</v>
      </c>
      <c r="CR405" s="30">
        <f t="shared" si="344"/>
        <v>0</v>
      </c>
      <c r="CS405" s="17">
        <f t="shared" si="345"/>
        <v>0</v>
      </c>
      <c r="CT405" s="16" t="str">
        <f t="shared" si="346"/>
        <v>Pass</v>
      </c>
      <c r="CU405" s="33" t="b">
        <f>IF(ABS(Survey!$BM405)=0,TRUE,FALSE)</f>
        <v>1</v>
      </c>
      <c r="CV405" s="32" t="b">
        <f>NOT(ISBLANK(Survey!$BN405))</f>
        <v>0</v>
      </c>
      <c r="CW405" t="str">
        <f t="shared" si="347"/>
        <v>Fail</v>
      </c>
      <c r="CX405" s="25">
        <f>Survey!$BA405</f>
        <v>0</v>
      </c>
      <c r="CY405" s="25" cm="1">
        <f t="array" ref="CY405">SUM(SUMIF(Survey!BP405:BW405,{"&gt;0","&lt;0"})*{1,-1})-SUM(SUMIF(Survey!BY405:CF405,{"&gt;0","&lt;0"})*{1,-1})</f>
        <v>0</v>
      </c>
      <c r="CZ405" s="30" t="str">
        <f t="shared" si="348"/>
        <v>No holdings</v>
      </c>
      <c r="DA405">
        <f t="shared" si="349"/>
        <v>0</v>
      </c>
      <c r="DB405" s="16" t="str">
        <f t="shared" si="350"/>
        <v>Fail</v>
      </c>
      <c r="DC405" s="31">
        <f>Survey!$BA405</f>
        <v>0</v>
      </c>
      <c r="DD405" s="31" cm="1">
        <f t="array" ref="DD405">SUM(SUMIF(Survey!CH405:DA405,{"&gt;0","&lt;0"})*{1,-1})-SUM(SUMIF(Survey!DC405:DV405,{"&gt;0","&lt;0"})*{1,-1})</f>
        <v>0</v>
      </c>
      <c r="DE405" s="30" t="str">
        <f t="shared" si="351"/>
        <v>No holdings</v>
      </c>
      <c r="DF405" s="17">
        <f t="shared" si="352"/>
        <v>0</v>
      </c>
      <c r="DG405" s="16" t="str">
        <f t="shared" si="353"/>
        <v>Pass</v>
      </c>
      <c r="DH405" s="33" t="b">
        <f>IF(ABS(Survey!$DA405)=0,TRUE,FALSE)</f>
        <v>1</v>
      </c>
      <c r="DI405" s="32" t="b">
        <f>NOT(ISBLANK(Survey!$DB405))</f>
        <v>0</v>
      </c>
      <c r="DJ405" s="16" t="str">
        <f t="shared" si="354"/>
        <v>Pass</v>
      </c>
      <c r="DK405" s="33" t="b">
        <f>IF(ABS(Survey!$DV405)=0,TRUE,FALSE)</f>
        <v>1</v>
      </c>
      <c r="DL405" s="32" t="b">
        <f>NOT(ISBLANK(Survey!$DW405))</f>
        <v>0</v>
      </c>
      <c r="DM405" t="str">
        <f t="shared" si="355"/>
        <v>Pass</v>
      </c>
      <c r="DN405" s="25" cm="1">
        <f t="array" ref="DN405">SUM(SUMIF(Survey!CW405,{"&gt;0","&lt;0"})*{1,-1})+SUM(SUMIF(Survey!DR405,{"&gt;0","&lt;0"})*{1,-1})</f>
        <v>0</v>
      </c>
      <c r="DO405" s="25">
        <f>SUM(SUMIF(Survey!DY405:EE405,{"&gt;0","&lt;0"})*{1,-1})+SUM(SUMIF(Survey!EG405:EM405,{"&gt;0","&lt;0"})*{1,-1})</f>
        <v>0</v>
      </c>
      <c r="DP405">
        <f t="shared" si="356"/>
        <v>0</v>
      </c>
      <c r="DQ405">
        <f t="shared" si="357"/>
        <v>0</v>
      </c>
      <c r="DR405" s="16" t="str">
        <f t="shared" si="358"/>
        <v>Pass</v>
      </c>
      <c r="DS405" s="33" t="b">
        <f>IF(ABS(Survey!$EE405)=0,TRUE,FALSE)</f>
        <v>1</v>
      </c>
      <c r="DT405" s="32" t="b">
        <f>NOT(ISBLANK(Survey!EF405))</f>
        <v>0</v>
      </c>
      <c r="DU405" s="16" t="str">
        <f t="shared" si="359"/>
        <v>Pass</v>
      </c>
      <c r="DV405" s="33" t="b">
        <f>IF(ABS(Survey!$EM405)=0,TRUE,FALSE)</f>
        <v>1</v>
      </c>
      <c r="DW405" s="32" t="b">
        <f>NOT(ISBLANK(Survey!$EN405))</f>
        <v>0</v>
      </c>
      <c r="DX405" s="16" t="str">
        <f t="shared" si="360"/>
        <v>Fail</v>
      </c>
      <c r="DY405" s="31">
        <f>SUM(SUMIF(Survey!ET405:EV405,{"&gt;0","&lt;0"})*{1,-1})</f>
        <v>0</v>
      </c>
      <c r="DZ405">
        <f t="shared" si="361"/>
        <v>0</v>
      </c>
      <c r="EA405">
        <f t="shared" si="362"/>
        <v>100</v>
      </c>
      <c r="EB405" s="30" t="b">
        <f>IF(OR(Survey!$M405="ETF",Survey!$M405="ETF, alternative mutual fund",Survey!$M405="Closed-end", Survey!$M405="Split share corp"),TRUE,FALSE)</f>
        <v>0</v>
      </c>
      <c r="EC405" s="16" t="str">
        <f t="shared" si="363"/>
        <v>Fail</v>
      </c>
      <c r="ED405" s="31">
        <f>SUM(SUMIF(Survey!EX405:FD405,{"&gt;0","&lt;0"})*{1,-1})</f>
        <v>0</v>
      </c>
      <c r="EE405">
        <f t="shared" si="364"/>
        <v>0</v>
      </c>
      <c r="EF405" s="17">
        <f t="shared" si="365"/>
        <v>100</v>
      </c>
      <c r="EG405" s="16" t="str">
        <f t="shared" si="366"/>
        <v>Fail</v>
      </c>
      <c r="EH405" s="31">
        <f>SUM(SUMIF(Survey!FF405:FL405,{"&gt;0","&lt;0"})*{1,-1})</f>
        <v>0</v>
      </c>
      <c r="EI405">
        <f t="shared" si="367"/>
        <v>0</v>
      </c>
      <c r="EJ405" s="17">
        <f t="shared" si="368"/>
        <v>100</v>
      </c>
    </row>
    <row r="406" spans="1:140">
      <c r="A406">
        <v>406</v>
      </c>
      <c r="B406" t="str">
        <f t="shared" si="316"/>
        <v>Pass</v>
      </c>
      <c r="C406" t="str">
        <f>IF(COUNTBLANK(Survey!B406:FM406)=$C$2, "Pass", "Fail")</f>
        <v>Pass</v>
      </c>
      <c r="D406" s="16" t="str">
        <f t="shared" si="317"/>
        <v>Fail</v>
      </c>
      <c r="E406" t="str">
        <f>IF(OR(ISBLANK(Survey!AL406),COUNTIF(G406:BJ406,"Fail")),"Fail","Pass")</f>
        <v>Fail</v>
      </c>
      <c r="F406" s="265"/>
      <c r="G406" s="16" t="str">
        <f t="shared" si="318"/>
        <v>Fail</v>
      </c>
      <c r="H406" s="139">
        <f>COUNTBLANK(Survey!B406:D406)+COUNTBLANK(Survey!G406)+COUNTBLANK(Survey!I406)+COUNTBLANK(Survey!K406:M406)+COUNTBLANK(Survey!P406:Q406)+COUNTBLANK(Survey!T406:W406)+COUNTBLANK(Survey!Z406:AC406)+COUNTBLANK(Survey!AF406:AG406)+COUNTBLANK(Survey!AK406:AK406)</f>
        <v>21</v>
      </c>
      <c r="I406" t="str">
        <f t="shared" si="319"/>
        <v>Fail</v>
      </c>
      <c r="J406" t="b">
        <f>IF(Survey!E406="No",TRUE,FALSE)</f>
        <v>0</v>
      </c>
      <c r="K406" s="29" cm="1">
        <f t="array" ref="K406">IF(COUNTA(Survey!$E$4:$E$695)=1, 0, SUM(IF(COUNTIF(Survey!$E$4:$E$695, Survey!$E$4:$E$695)=1,1,0)))</f>
        <v>0</v>
      </c>
      <c r="L406" s="29">
        <f>LEN(Survey!E406)</f>
        <v>0</v>
      </c>
      <c r="M406" s="16" t="str">
        <f t="shared" si="320"/>
        <v>Fail</v>
      </c>
      <c r="N406" t="b">
        <f>IF(Survey!F406="No",TRUE,FALSE)</f>
        <v>0</v>
      </c>
      <c r="O406" t="b">
        <f>Survey!F406=Survey!E406</f>
        <v>1</v>
      </c>
      <c r="P406">
        <f>COUNTIF(Survey!$F$4:$F$695,Survey!F406)</f>
        <v>0</v>
      </c>
      <c r="Q406" s="28">
        <f>LEN(Survey!F406)</f>
        <v>0</v>
      </c>
      <c r="R406" s="16" t="str">
        <f t="shared" si="321"/>
        <v>Pass</v>
      </c>
      <c r="S406" s="29">
        <f>MOD((LEN(Survey!H406)+2),11)</f>
        <v>2</v>
      </c>
      <c r="T406">
        <f>COUNTIF(Survey!$H$4:$H$695,Survey!H406)</f>
        <v>0</v>
      </c>
      <c r="U406" s="28" t="str">
        <f>IF(Survey!$L406="Prospectus fund", "Yes", "No")</f>
        <v>No</v>
      </c>
      <c r="V406" s="16" t="str">
        <f t="shared" si="322"/>
        <v>Pass</v>
      </c>
      <c r="W406" s="29">
        <f>MOD((LEN(Survey!J406)+2),11)</f>
        <v>2</v>
      </c>
      <c r="X406">
        <f>COUNTIF(Survey!$J$4:$J$695,Survey!J406)</f>
        <v>0</v>
      </c>
      <c r="Y406" s="30" t="b">
        <f>IF(OR(Survey!$M406="ETF",Survey!$M406="ETF, alternative mutual fund",Survey!$M406="Closed-end", Survey!$M406="Split share corp", Survey!$I406="Yes"),TRUE,FALSE)</f>
        <v>0</v>
      </c>
      <c r="Z406" s="16" t="str">
        <f>IFERROR(IF(AND(OR(AC406=AD406,AD406 = "Either"),NOT(ISBLANK(Survey!K406))),"Pass","Fail"),"Pass")</f>
        <v>Fail</v>
      </c>
      <c r="AA406" s="31" cm="1">
        <f t="array" ref="AA406">SUM(SUMIF(Survey!CH406:DA406,{"&gt;0","&lt;0"})*{1,-1})</f>
        <v>0</v>
      </c>
      <c r="AB406" s="33" cm="1">
        <f t="array" ref="AB406">SUM(SUMIF(Survey!CK406,{"&gt;0","&lt;0"})*{1,-1})+SUM(SUMIF(Survey!CU406,{"&gt;0","&lt;0"})*{1,-1})</f>
        <v>0</v>
      </c>
      <c r="AC406" s="33">
        <f>Survey!K406</f>
        <v>0</v>
      </c>
      <c r="AD406" s="32" t="str">
        <f t="shared" si="323"/>
        <v>Either</v>
      </c>
      <c r="AE406" s="16" t="str">
        <f t="shared" si="324"/>
        <v>Fail</v>
      </c>
      <c r="AF406" s="58" cm="1">
        <f t="array" ref="AF406">SUM(SUMIF(Survey!CH406:DA406,{"&gt;0","&lt;0"})*{1,-1})+SUM(SUMIF(Survey!DC406:DV406,{"&gt;0","&lt;0"})*{1,-1})</f>
        <v>0</v>
      </c>
      <c r="AG406" s="58">
        <f>IFERROR(AF406/(Survey!$BA406),0)</f>
        <v>0</v>
      </c>
      <c r="AH406" s="104" t="b">
        <f>IF(OR(Survey!$M406="Alternative strategy or hedge",Survey!$M406="Private asset",Survey!$L406="Prospectus fund"),TRUE,FALSE)</f>
        <v>0</v>
      </c>
      <c r="AI406" s="104" t="b">
        <f>NOT(ISBLANK(Survey!$M406))</f>
        <v>0</v>
      </c>
      <c r="AJ406" s="16" t="str">
        <f t="shared" si="325"/>
        <v>Fail</v>
      </c>
      <c r="AK406" t="b">
        <f>IF(Survey!W406="No",TRUE,FALSE)</f>
        <v>0</v>
      </c>
      <c r="AL406" s="119">
        <f>MOD((LEN(Survey!W406)+2),22)</f>
        <v>2</v>
      </c>
      <c r="AM406" t="str">
        <f t="shared" si="326"/>
        <v>Pass</v>
      </c>
      <c r="AN406" s="33" t="b">
        <f>NOT(ISNUMBER(SEARCH("Other",Survey!$Q406)))</f>
        <v>1</v>
      </c>
      <c r="AO406" s="32" t="b">
        <f>NOT(ISBLANK(Survey!$R406))</f>
        <v>0</v>
      </c>
      <c r="AP406" s="16" t="str">
        <f t="shared" si="327"/>
        <v>Pass</v>
      </c>
      <c r="AQ406" s="114">
        <f>COUNTBLANK(Survey!$X406)</f>
        <v>1</v>
      </c>
      <c r="AR406" s="58">
        <f>IF(AND(Survey!L406&lt;&gt;"Exempt fund",OR(Survey!$M406="ETF",Survey!$M406="ETF, alternative mutual fund",Survey!$M406="Mutual fund",Survey!$M406="Alternative mutual fund",Survey!$M406="Money market")),1,0)</f>
        <v>0</v>
      </c>
      <c r="AS406" s="16" t="str">
        <f t="shared" si="328"/>
        <v>Pass</v>
      </c>
      <c r="AT406" s="33" t="b">
        <f>NOT(ISNUMBER(SEARCH("Yes",Survey!$AC406)))</f>
        <v>1</v>
      </c>
      <c r="AU406" s="32" t="b">
        <f>IF(COUNTBLANK(Survey!$AD406:$AE406)=0,TRUE, FALSE)</f>
        <v>0</v>
      </c>
      <c r="AV406" s="16" t="str">
        <f t="shared" si="329"/>
        <v>Pass</v>
      </c>
      <c r="AW406" s="33" t="b">
        <f>NOT(ISNUMBER(SEARCH("Yes",Survey!$AF406)))</f>
        <v>1</v>
      </c>
      <c r="AX406" s="32" t="b">
        <f>NOT(ISBLANK(Survey!$AH406))</f>
        <v>0</v>
      </c>
      <c r="AY406" s="16" t="str">
        <f t="shared" si="330"/>
        <v>Pass</v>
      </c>
      <c r="AZ406" s="33" t="b">
        <f>NOT(OR(ISNUMBER(SEARCH("Other",Survey!$AH406)),ISNUMBER(SEARCH("Multiple",Survey!$AH406))))</f>
        <v>1</v>
      </c>
      <c r="BA406" s="32" t="b">
        <f>NOT(ISBLANK(Survey!$AI406))</f>
        <v>0</v>
      </c>
      <c r="BB406" s="16" t="str">
        <f t="shared" si="331"/>
        <v>Fail</v>
      </c>
      <c r="BC406" s="114">
        <f>IF(ABS(Survey!$BA406)&gt;0, 1,0)</f>
        <v>0</v>
      </c>
      <c r="BD406" s="114">
        <f>IF(COUNTBLANK(Survey!$AL406)=0,1,0)</f>
        <v>0</v>
      </c>
      <c r="BE406" s="16" t="str">
        <f t="shared" si="332"/>
        <v>Pass</v>
      </c>
      <c r="BF406" s="114">
        <f>IF(ISBLANK(Survey!$AL406),0,1)</f>
        <v>0</v>
      </c>
      <c r="BG406" s="133">
        <f>COUNTBLANK(Survey!$AM406)</f>
        <v>1</v>
      </c>
      <c r="BH406" s="16" t="str">
        <f t="shared" si="333"/>
        <v>Pass</v>
      </c>
      <c r="BI406" s="114">
        <f>IF(OR(Survey!$AM406="Closed",ISBLANK(Survey!$AM406)),0,1)</f>
        <v>0</v>
      </c>
      <c r="BJ406" s="133">
        <f>IF(ISBLANK(Survey!$AN406),1,0)</f>
        <v>1</v>
      </c>
      <c r="BK406" s="118" t="str">
        <f t="shared" si="334"/>
        <v>Pass</v>
      </c>
      <c r="BL406" s="31" cm="1">
        <f t="array" ref="BL406">SUM(SUMIF(Survey!AO406:AP406,{"&gt;0","&lt;0"})*{1,-1})</f>
        <v>0</v>
      </c>
      <c r="BM406">
        <f t="shared" si="335"/>
        <v>0</v>
      </c>
      <c r="BN406">
        <f t="shared" si="336"/>
        <v>100</v>
      </c>
      <c r="BO406" s="118" t="str">
        <f t="shared" si="337"/>
        <v>Pass</v>
      </c>
      <c r="BP406">
        <f>IF(Survey!AQ406="No",0,1)</f>
        <v>1</v>
      </c>
      <c r="BQ406" s="207">
        <f>MOD((LEN(Survey!AQ406)+2),22)</f>
        <v>2</v>
      </c>
      <c r="BR406">
        <f>IF(Survey!AR406="No",0,1)</f>
        <v>1</v>
      </c>
      <c r="BS406" s="207">
        <f>MOD((LEN(Survey!AR406)+2),22)</f>
        <v>2</v>
      </c>
      <c r="BT406" s="114">
        <f>COUNTBLANK(Survey!$AQ406:$AS406)+COUNTBLANK(Survey!$AU406)</f>
        <v>4</v>
      </c>
      <c r="BU406" s="114">
        <f>IF(Survey!$I406="Yes",1,0)</f>
        <v>0</v>
      </c>
      <c r="BV406" s="114">
        <f>IF(OR(Survey!$M406="Mutual fund",Survey!$M406="Alternative mutual fund",Survey!$M406="Money market"),1,0)</f>
        <v>0</v>
      </c>
      <c r="BW406" s="119">
        <f>IF(OR(Survey!$M406="ETF",Survey!$M406="ETF, alternative mutual fund"),1,0)</f>
        <v>0</v>
      </c>
      <c r="BX406" s="16" t="str">
        <f t="shared" si="338"/>
        <v>Pass</v>
      </c>
      <c r="BY406" s="33">
        <f>IF(ISNUMBER(SEARCH("Other",Survey!$AS406)), 1, 0)</f>
        <v>0</v>
      </c>
      <c r="BZ406" s="58" t="b">
        <f>NOT(ISBLANK(Survey!$AT406))</f>
        <v>0</v>
      </c>
      <c r="CA406" s="16" t="str">
        <f t="shared" si="339"/>
        <v>Pass</v>
      </c>
      <c r="CB406" s="114">
        <f>IF(Survey!$BB406=0, 0,1)</f>
        <v>0</v>
      </c>
      <c r="CC406" s="58">
        <f>Survey!$AV406</f>
        <v>0</v>
      </c>
      <c r="CD406" s="58">
        <f>Survey!$BC406+Survey!$BD406+ABS(Survey!$BE406)-ABS(Survey!$BF406)-ABS(Survey!$BG406)-ABS(Survey!$BL406)</f>
        <v>0</v>
      </c>
      <c r="CE406" s="138">
        <f>Survey!BB406+(ABS(Survey!$BH406)-ABS(Survey!$BI406)+ABS(Survey!$BJ406)-ABS(Survey!$BK406))*0.5</f>
        <v>0</v>
      </c>
      <c r="CF406" s="58">
        <f t="shared" si="340"/>
        <v>0</v>
      </c>
      <c r="CG406" s="58">
        <f>IF(AND($CC406&gt;$CF406-0.2,$CC406&lt;$CF406+0.2,ISBLANK(Survey!$AV406)=FALSE),0,1)</f>
        <v>1</v>
      </c>
      <c r="CH406" s="133">
        <f>IF(ISBLANK(Survey!$AW406),1,0)</f>
        <v>1</v>
      </c>
      <c r="CI406" s="16" t="str">
        <f t="shared" si="341"/>
        <v>Pass</v>
      </c>
      <c r="CJ406" s="114">
        <f>IF(Survey!$BB406=0, 0,1)</f>
        <v>0</v>
      </c>
      <c r="CK406" s="58">
        <f>IF(AND(Survey!$AX406&gt;=0,Survey!$AX406&lt;=0.2,Survey!$AX406&lt;&gt;""),0,1)</f>
        <v>1</v>
      </c>
      <c r="CL406" s="114">
        <f>IF(ISBLANK(Survey!$AY406),1,0)</f>
        <v>1</v>
      </c>
      <c r="CM406" s="16" t="str">
        <f t="shared" si="342"/>
        <v>Fail</v>
      </c>
      <c r="CN406" s="133">
        <f>Survey!$AZ406</f>
        <v>0</v>
      </c>
      <c r="CO406" s="16" t="str">
        <f t="shared" si="343"/>
        <v>Pass</v>
      </c>
      <c r="CP406" s="31">
        <f>Survey!$BA406</f>
        <v>0</v>
      </c>
      <c r="CQ406" s="138">
        <f>Survey!$BB406+Survey!$BC406+Survey!$BD406+ABS(Survey!$BE406)-ABS(Survey!$BF406)-ABS(Survey!$BG406)+ABS(Survey!$BH406)-ABS(Survey!$BI406)+ABS(Survey!$BJ406)-ABS(Survey!$BK406)-ABS(Survey!$BL406)+Survey!$BM406</f>
        <v>0</v>
      </c>
      <c r="CR406" s="30">
        <f t="shared" si="344"/>
        <v>0</v>
      </c>
      <c r="CS406" s="17">
        <f t="shared" si="345"/>
        <v>0</v>
      </c>
      <c r="CT406" s="16" t="str">
        <f t="shared" si="346"/>
        <v>Pass</v>
      </c>
      <c r="CU406" s="33" t="b">
        <f>IF(ABS(Survey!$BM406)=0,TRUE,FALSE)</f>
        <v>1</v>
      </c>
      <c r="CV406" s="32" t="b">
        <f>NOT(ISBLANK(Survey!$BN406))</f>
        <v>0</v>
      </c>
      <c r="CW406" t="str">
        <f t="shared" si="347"/>
        <v>Fail</v>
      </c>
      <c r="CX406" s="25">
        <f>Survey!$BA406</f>
        <v>0</v>
      </c>
      <c r="CY406" s="25" cm="1">
        <f t="array" ref="CY406">SUM(SUMIF(Survey!BP406:BW406,{"&gt;0","&lt;0"})*{1,-1})-SUM(SUMIF(Survey!BY406:CF406,{"&gt;0","&lt;0"})*{1,-1})</f>
        <v>0</v>
      </c>
      <c r="CZ406" s="30" t="str">
        <f t="shared" si="348"/>
        <v>No holdings</v>
      </c>
      <c r="DA406">
        <f t="shared" si="349"/>
        <v>0</v>
      </c>
      <c r="DB406" s="16" t="str">
        <f t="shared" si="350"/>
        <v>Fail</v>
      </c>
      <c r="DC406" s="31">
        <f>Survey!$BA406</f>
        <v>0</v>
      </c>
      <c r="DD406" s="31" cm="1">
        <f t="array" ref="DD406">SUM(SUMIF(Survey!CH406:DA406,{"&gt;0","&lt;0"})*{1,-1})-SUM(SUMIF(Survey!DC406:DV406,{"&gt;0","&lt;0"})*{1,-1})</f>
        <v>0</v>
      </c>
      <c r="DE406" s="30" t="str">
        <f t="shared" si="351"/>
        <v>No holdings</v>
      </c>
      <c r="DF406" s="17">
        <f t="shared" si="352"/>
        <v>0</v>
      </c>
      <c r="DG406" s="16" t="str">
        <f t="shared" si="353"/>
        <v>Pass</v>
      </c>
      <c r="DH406" s="33" t="b">
        <f>IF(ABS(Survey!$DA406)=0,TRUE,FALSE)</f>
        <v>1</v>
      </c>
      <c r="DI406" s="32" t="b">
        <f>NOT(ISBLANK(Survey!$DB406))</f>
        <v>0</v>
      </c>
      <c r="DJ406" s="16" t="str">
        <f t="shared" si="354"/>
        <v>Pass</v>
      </c>
      <c r="DK406" s="33" t="b">
        <f>IF(ABS(Survey!$DV406)=0,TRUE,FALSE)</f>
        <v>1</v>
      </c>
      <c r="DL406" s="32" t="b">
        <f>NOT(ISBLANK(Survey!$DW406))</f>
        <v>0</v>
      </c>
      <c r="DM406" t="str">
        <f t="shared" si="355"/>
        <v>Pass</v>
      </c>
      <c r="DN406" s="25" cm="1">
        <f t="array" ref="DN406">SUM(SUMIF(Survey!CW406,{"&gt;0","&lt;0"})*{1,-1})+SUM(SUMIF(Survey!DR406,{"&gt;0","&lt;0"})*{1,-1})</f>
        <v>0</v>
      </c>
      <c r="DO406" s="25">
        <f>SUM(SUMIF(Survey!DY406:EE406,{"&gt;0","&lt;0"})*{1,-1})+SUM(SUMIF(Survey!EG406:EM406,{"&gt;0","&lt;0"})*{1,-1})</f>
        <v>0</v>
      </c>
      <c r="DP406">
        <f t="shared" si="356"/>
        <v>0</v>
      </c>
      <c r="DQ406">
        <f t="shared" si="357"/>
        <v>0</v>
      </c>
      <c r="DR406" s="16" t="str">
        <f t="shared" si="358"/>
        <v>Pass</v>
      </c>
      <c r="DS406" s="33" t="b">
        <f>IF(ABS(Survey!$EE406)=0,TRUE,FALSE)</f>
        <v>1</v>
      </c>
      <c r="DT406" s="32" t="b">
        <f>NOT(ISBLANK(Survey!EF406))</f>
        <v>0</v>
      </c>
      <c r="DU406" s="16" t="str">
        <f t="shared" si="359"/>
        <v>Pass</v>
      </c>
      <c r="DV406" s="33" t="b">
        <f>IF(ABS(Survey!$EM406)=0,TRUE,FALSE)</f>
        <v>1</v>
      </c>
      <c r="DW406" s="32" t="b">
        <f>NOT(ISBLANK(Survey!$EN406))</f>
        <v>0</v>
      </c>
      <c r="DX406" s="16" t="str">
        <f t="shared" si="360"/>
        <v>Fail</v>
      </c>
      <c r="DY406" s="31">
        <f>SUM(SUMIF(Survey!ET406:EV406,{"&gt;0","&lt;0"})*{1,-1})</f>
        <v>0</v>
      </c>
      <c r="DZ406">
        <f t="shared" si="361"/>
        <v>0</v>
      </c>
      <c r="EA406">
        <f t="shared" si="362"/>
        <v>100</v>
      </c>
      <c r="EB406" s="30" t="b">
        <f>IF(OR(Survey!$M406="ETF",Survey!$M406="ETF, alternative mutual fund",Survey!$M406="Closed-end", Survey!$M406="Split share corp"),TRUE,FALSE)</f>
        <v>0</v>
      </c>
      <c r="EC406" s="16" t="str">
        <f t="shared" si="363"/>
        <v>Fail</v>
      </c>
      <c r="ED406" s="31">
        <f>SUM(SUMIF(Survey!EX406:FD406,{"&gt;0","&lt;0"})*{1,-1})</f>
        <v>0</v>
      </c>
      <c r="EE406">
        <f t="shared" si="364"/>
        <v>0</v>
      </c>
      <c r="EF406" s="17">
        <f t="shared" si="365"/>
        <v>100</v>
      </c>
      <c r="EG406" s="16" t="str">
        <f t="shared" si="366"/>
        <v>Fail</v>
      </c>
      <c r="EH406" s="31">
        <f>SUM(SUMIF(Survey!FF406:FL406,{"&gt;0","&lt;0"})*{1,-1})</f>
        <v>0</v>
      </c>
      <c r="EI406">
        <f t="shared" si="367"/>
        <v>0</v>
      </c>
      <c r="EJ406" s="17">
        <f t="shared" si="368"/>
        <v>100</v>
      </c>
    </row>
    <row r="407" spans="1:140">
      <c r="A407">
        <v>407</v>
      </c>
      <c r="B407" t="str">
        <f t="shared" si="316"/>
        <v>Pass</v>
      </c>
      <c r="C407" t="str">
        <f>IF(COUNTBLANK(Survey!B407:FM407)=$C$2, "Pass", "Fail")</f>
        <v>Pass</v>
      </c>
      <c r="D407" s="16" t="str">
        <f t="shared" si="317"/>
        <v>Fail</v>
      </c>
      <c r="E407" t="str">
        <f>IF(OR(ISBLANK(Survey!AL407),COUNTIF(G407:BJ407,"Fail")),"Fail","Pass")</f>
        <v>Fail</v>
      </c>
      <c r="F407" s="265"/>
      <c r="G407" s="16" t="str">
        <f t="shared" si="318"/>
        <v>Fail</v>
      </c>
      <c r="H407" s="139">
        <f>COUNTBLANK(Survey!B407:D407)+COUNTBLANK(Survey!G407)+COUNTBLANK(Survey!I407)+COUNTBLANK(Survey!K407:M407)+COUNTBLANK(Survey!P407:Q407)+COUNTBLANK(Survey!T407:W407)+COUNTBLANK(Survey!Z407:AC407)+COUNTBLANK(Survey!AF407:AG407)+COUNTBLANK(Survey!AK407:AK407)</f>
        <v>21</v>
      </c>
      <c r="I407" t="str">
        <f t="shared" si="319"/>
        <v>Fail</v>
      </c>
      <c r="J407" t="b">
        <f>IF(Survey!E407="No",TRUE,FALSE)</f>
        <v>0</v>
      </c>
      <c r="K407" s="29" cm="1">
        <f t="array" ref="K407">IF(COUNTA(Survey!$E$4:$E$695)=1, 0, SUM(IF(COUNTIF(Survey!$E$4:$E$695, Survey!$E$4:$E$695)=1,1,0)))</f>
        <v>0</v>
      </c>
      <c r="L407" s="29">
        <f>LEN(Survey!E407)</f>
        <v>0</v>
      </c>
      <c r="M407" s="16" t="str">
        <f t="shared" si="320"/>
        <v>Fail</v>
      </c>
      <c r="N407" t="b">
        <f>IF(Survey!F407="No",TRUE,FALSE)</f>
        <v>0</v>
      </c>
      <c r="O407" t="b">
        <f>Survey!F407=Survey!E407</f>
        <v>1</v>
      </c>
      <c r="P407">
        <f>COUNTIF(Survey!$F$4:$F$695,Survey!F407)</f>
        <v>0</v>
      </c>
      <c r="Q407" s="28">
        <f>LEN(Survey!F407)</f>
        <v>0</v>
      </c>
      <c r="R407" s="16" t="str">
        <f t="shared" si="321"/>
        <v>Pass</v>
      </c>
      <c r="S407" s="29">
        <f>MOD((LEN(Survey!H407)+2),11)</f>
        <v>2</v>
      </c>
      <c r="T407">
        <f>COUNTIF(Survey!$H$4:$H$695,Survey!H407)</f>
        <v>0</v>
      </c>
      <c r="U407" s="28" t="str">
        <f>IF(Survey!$L407="Prospectus fund", "Yes", "No")</f>
        <v>No</v>
      </c>
      <c r="V407" s="16" t="str">
        <f t="shared" si="322"/>
        <v>Pass</v>
      </c>
      <c r="W407" s="29">
        <f>MOD((LEN(Survey!J407)+2),11)</f>
        <v>2</v>
      </c>
      <c r="X407">
        <f>COUNTIF(Survey!$J$4:$J$695,Survey!J407)</f>
        <v>0</v>
      </c>
      <c r="Y407" s="30" t="b">
        <f>IF(OR(Survey!$M407="ETF",Survey!$M407="ETF, alternative mutual fund",Survey!$M407="Closed-end", Survey!$M407="Split share corp", Survey!$I407="Yes"),TRUE,FALSE)</f>
        <v>0</v>
      </c>
      <c r="Z407" s="16" t="str">
        <f>IFERROR(IF(AND(OR(AC407=AD407,AD407 = "Either"),NOT(ISBLANK(Survey!K407))),"Pass","Fail"),"Pass")</f>
        <v>Fail</v>
      </c>
      <c r="AA407" s="31" cm="1">
        <f t="array" ref="AA407">SUM(SUMIF(Survey!CH407:DA407,{"&gt;0","&lt;0"})*{1,-1})</f>
        <v>0</v>
      </c>
      <c r="AB407" s="33" cm="1">
        <f t="array" ref="AB407">SUM(SUMIF(Survey!CK407,{"&gt;0","&lt;0"})*{1,-1})+SUM(SUMIF(Survey!CU407,{"&gt;0","&lt;0"})*{1,-1})</f>
        <v>0</v>
      </c>
      <c r="AC407" s="33">
        <f>Survey!K407</f>
        <v>0</v>
      </c>
      <c r="AD407" s="32" t="str">
        <f t="shared" si="323"/>
        <v>Either</v>
      </c>
      <c r="AE407" s="16" t="str">
        <f t="shared" si="324"/>
        <v>Fail</v>
      </c>
      <c r="AF407" s="58" cm="1">
        <f t="array" ref="AF407">SUM(SUMIF(Survey!CH407:DA407,{"&gt;0","&lt;0"})*{1,-1})+SUM(SUMIF(Survey!DC407:DV407,{"&gt;0","&lt;0"})*{1,-1})</f>
        <v>0</v>
      </c>
      <c r="AG407" s="58">
        <f>IFERROR(AF407/(Survey!$BA407),0)</f>
        <v>0</v>
      </c>
      <c r="AH407" s="104" t="b">
        <f>IF(OR(Survey!$M407="Alternative strategy or hedge",Survey!$M407="Private asset",Survey!$L407="Prospectus fund"),TRUE,FALSE)</f>
        <v>0</v>
      </c>
      <c r="AI407" s="104" t="b">
        <f>NOT(ISBLANK(Survey!$M407))</f>
        <v>0</v>
      </c>
      <c r="AJ407" s="16" t="str">
        <f t="shared" si="325"/>
        <v>Fail</v>
      </c>
      <c r="AK407" t="b">
        <f>IF(Survey!W407="No",TRUE,FALSE)</f>
        <v>0</v>
      </c>
      <c r="AL407" s="119">
        <f>MOD((LEN(Survey!W407)+2),22)</f>
        <v>2</v>
      </c>
      <c r="AM407" t="str">
        <f t="shared" si="326"/>
        <v>Pass</v>
      </c>
      <c r="AN407" s="33" t="b">
        <f>NOT(ISNUMBER(SEARCH("Other",Survey!$Q407)))</f>
        <v>1</v>
      </c>
      <c r="AO407" s="32" t="b">
        <f>NOT(ISBLANK(Survey!$R407))</f>
        <v>0</v>
      </c>
      <c r="AP407" s="16" t="str">
        <f t="shared" si="327"/>
        <v>Pass</v>
      </c>
      <c r="AQ407" s="114">
        <f>COUNTBLANK(Survey!$X407)</f>
        <v>1</v>
      </c>
      <c r="AR407" s="58">
        <f>IF(AND(Survey!L407&lt;&gt;"Exempt fund",OR(Survey!$M407="ETF",Survey!$M407="ETF, alternative mutual fund",Survey!$M407="Mutual fund",Survey!$M407="Alternative mutual fund",Survey!$M407="Money market")),1,0)</f>
        <v>0</v>
      </c>
      <c r="AS407" s="16" t="str">
        <f t="shared" si="328"/>
        <v>Pass</v>
      </c>
      <c r="AT407" s="33" t="b">
        <f>NOT(ISNUMBER(SEARCH("Yes",Survey!$AC407)))</f>
        <v>1</v>
      </c>
      <c r="AU407" s="32" t="b">
        <f>IF(COUNTBLANK(Survey!$AD407:$AE407)=0,TRUE, FALSE)</f>
        <v>0</v>
      </c>
      <c r="AV407" s="16" t="str">
        <f t="shared" si="329"/>
        <v>Pass</v>
      </c>
      <c r="AW407" s="33" t="b">
        <f>NOT(ISNUMBER(SEARCH("Yes",Survey!$AF407)))</f>
        <v>1</v>
      </c>
      <c r="AX407" s="32" t="b">
        <f>NOT(ISBLANK(Survey!$AH407))</f>
        <v>0</v>
      </c>
      <c r="AY407" s="16" t="str">
        <f t="shared" si="330"/>
        <v>Pass</v>
      </c>
      <c r="AZ407" s="33" t="b">
        <f>NOT(OR(ISNUMBER(SEARCH("Other",Survey!$AH407)),ISNUMBER(SEARCH("Multiple",Survey!$AH407))))</f>
        <v>1</v>
      </c>
      <c r="BA407" s="32" t="b">
        <f>NOT(ISBLANK(Survey!$AI407))</f>
        <v>0</v>
      </c>
      <c r="BB407" s="16" t="str">
        <f t="shared" si="331"/>
        <v>Fail</v>
      </c>
      <c r="BC407" s="114">
        <f>IF(ABS(Survey!$BA407)&gt;0, 1,0)</f>
        <v>0</v>
      </c>
      <c r="BD407" s="114">
        <f>IF(COUNTBLANK(Survey!$AL407)=0,1,0)</f>
        <v>0</v>
      </c>
      <c r="BE407" s="16" t="str">
        <f t="shared" si="332"/>
        <v>Pass</v>
      </c>
      <c r="BF407" s="114">
        <f>IF(ISBLANK(Survey!$AL407),0,1)</f>
        <v>0</v>
      </c>
      <c r="BG407" s="133">
        <f>COUNTBLANK(Survey!$AM407)</f>
        <v>1</v>
      </c>
      <c r="BH407" s="16" t="str">
        <f t="shared" si="333"/>
        <v>Pass</v>
      </c>
      <c r="BI407" s="114">
        <f>IF(OR(Survey!$AM407="Closed",ISBLANK(Survey!$AM407)),0,1)</f>
        <v>0</v>
      </c>
      <c r="BJ407" s="133">
        <f>IF(ISBLANK(Survey!$AN407),1,0)</f>
        <v>1</v>
      </c>
      <c r="BK407" s="118" t="str">
        <f t="shared" si="334"/>
        <v>Pass</v>
      </c>
      <c r="BL407" s="31" cm="1">
        <f t="array" ref="BL407">SUM(SUMIF(Survey!AO407:AP407,{"&gt;0","&lt;0"})*{1,-1})</f>
        <v>0</v>
      </c>
      <c r="BM407">
        <f t="shared" si="335"/>
        <v>0</v>
      </c>
      <c r="BN407">
        <f t="shared" si="336"/>
        <v>100</v>
      </c>
      <c r="BO407" s="118" t="str">
        <f t="shared" si="337"/>
        <v>Pass</v>
      </c>
      <c r="BP407">
        <f>IF(Survey!AQ407="No",0,1)</f>
        <v>1</v>
      </c>
      <c r="BQ407" s="207">
        <f>MOD((LEN(Survey!AQ407)+2),22)</f>
        <v>2</v>
      </c>
      <c r="BR407">
        <f>IF(Survey!AR407="No",0,1)</f>
        <v>1</v>
      </c>
      <c r="BS407" s="207">
        <f>MOD((LEN(Survey!AR407)+2),22)</f>
        <v>2</v>
      </c>
      <c r="BT407" s="114">
        <f>COUNTBLANK(Survey!$AQ407:$AS407)+COUNTBLANK(Survey!$AU407)</f>
        <v>4</v>
      </c>
      <c r="BU407" s="114">
        <f>IF(Survey!$I407="Yes",1,0)</f>
        <v>0</v>
      </c>
      <c r="BV407" s="114">
        <f>IF(OR(Survey!$M407="Mutual fund",Survey!$M407="Alternative mutual fund",Survey!$M407="Money market"),1,0)</f>
        <v>0</v>
      </c>
      <c r="BW407" s="119">
        <f>IF(OR(Survey!$M407="ETF",Survey!$M407="ETF, alternative mutual fund"),1,0)</f>
        <v>0</v>
      </c>
      <c r="BX407" s="16" t="str">
        <f t="shared" si="338"/>
        <v>Pass</v>
      </c>
      <c r="BY407" s="33">
        <f>IF(ISNUMBER(SEARCH("Other",Survey!$AS407)), 1, 0)</f>
        <v>0</v>
      </c>
      <c r="BZ407" s="58" t="b">
        <f>NOT(ISBLANK(Survey!$AT407))</f>
        <v>0</v>
      </c>
      <c r="CA407" s="16" t="str">
        <f t="shared" si="339"/>
        <v>Pass</v>
      </c>
      <c r="CB407" s="114">
        <f>IF(Survey!$BB407=0, 0,1)</f>
        <v>0</v>
      </c>
      <c r="CC407" s="58">
        <f>Survey!$AV407</f>
        <v>0</v>
      </c>
      <c r="CD407" s="58">
        <f>Survey!$BC407+Survey!$BD407+ABS(Survey!$BE407)-ABS(Survey!$BF407)-ABS(Survey!$BG407)-ABS(Survey!$BL407)</f>
        <v>0</v>
      </c>
      <c r="CE407" s="138">
        <f>Survey!BB407+(ABS(Survey!$BH407)-ABS(Survey!$BI407)+ABS(Survey!$BJ407)-ABS(Survey!$BK407))*0.5</f>
        <v>0</v>
      </c>
      <c r="CF407" s="58">
        <f t="shared" si="340"/>
        <v>0</v>
      </c>
      <c r="CG407" s="58">
        <f>IF(AND($CC407&gt;$CF407-0.2,$CC407&lt;$CF407+0.2,ISBLANK(Survey!$AV407)=FALSE),0,1)</f>
        <v>1</v>
      </c>
      <c r="CH407" s="133">
        <f>IF(ISBLANK(Survey!$AW407),1,0)</f>
        <v>1</v>
      </c>
      <c r="CI407" s="16" t="str">
        <f t="shared" si="341"/>
        <v>Pass</v>
      </c>
      <c r="CJ407" s="114">
        <f>IF(Survey!$BB407=0, 0,1)</f>
        <v>0</v>
      </c>
      <c r="CK407" s="58">
        <f>IF(AND(Survey!$AX407&gt;=0,Survey!$AX407&lt;=0.2,Survey!$AX407&lt;&gt;""),0,1)</f>
        <v>1</v>
      </c>
      <c r="CL407" s="114">
        <f>IF(ISBLANK(Survey!$AY407),1,0)</f>
        <v>1</v>
      </c>
      <c r="CM407" s="16" t="str">
        <f t="shared" si="342"/>
        <v>Fail</v>
      </c>
      <c r="CN407" s="133">
        <f>Survey!$AZ407</f>
        <v>0</v>
      </c>
      <c r="CO407" s="16" t="str">
        <f t="shared" si="343"/>
        <v>Pass</v>
      </c>
      <c r="CP407" s="31">
        <f>Survey!$BA407</f>
        <v>0</v>
      </c>
      <c r="CQ407" s="138">
        <f>Survey!$BB407+Survey!$BC407+Survey!$BD407+ABS(Survey!$BE407)-ABS(Survey!$BF407)-ABS(Survey!$BG407)+ABS(Survey!$BH407)-ABS(Survey!$BI407)+ABS(Survey!$BJ407)-ABS(Survey!$BK407)-ABS(Survey!$BL407)+Survey!$BM407</f>
        <v>0</v>
      </c>
      <c r="CR407" s="30">
        <f t="shared" si="344"/>
        <v>0</v>
      </c>
      <c r="CS407" s="17">
        <f t="shared" si="345"/>
        <v>0</v>
      </c>
      <c r="CT407" s="16" t="str">
        <f t="shared" si="346"/>
        <v>Pass</v>
      </c>
      <c r="CU407" s="33" t="b">
        <f>IF(ABS(Survey!$BM407)=0,TRUE,FALSE)</f>
        <v>1</v>
      </c>
      <c r="CV407" s="32" t="b">
        <f>NOT(ISBLANK(Survey!$BN407))</f>
        <v>0</v>
      </c>
      <c r="CW407" t="str">
        <f t="shared" si="347"/>
        <v>Fail</v>
      </c>
      <c r="CX407" s="25">
        <f>Survey!$BA407</f>
        <v>0</v>
      </c>
      <c r="CY407" s="25" cm="1">
        <f t="array" ref="CY407">SUM(SUMIF(Survey!BP407:BW407,{"&gt;0","&lt;0"})*{1,-1})-SUM(SUMIF(Survey!BY407:CF407,{"&gt;0","&lt;0"})*{1,-1})</f>
        <v>0</v>
      </c>
      <c r="CZ407" s="30" t="str">
        <f t="shared" si="348"/>
        <v>No holdings</v>
      </c>
      <c r="DA407">
        <f t="shared" si="349"/>
        <v>0</v>
      </c>
      <c r="DB407" s="16" t="str">
        <f t="shared" si="350"/>
        <v>Fail</v>
      </c>
      <c r="DC407" s="31">
        <f>Survey!$BA407</f>
        <v>0</v>
      </c>
      <c r="DD407" s="31" cm="1">
        <f t="array" ref="DD407">SUM(SUMIF(Survey!CH407:DA407,{"&gt;0","&lt;0"})*{1,-1})-SUM(SUMIF(Survey!DC407:DV407,{"&gt;0","&lt;0"})*{1,-1})</f>
        <v>0</v>
      </c>
      <c r="DE407" s="30" t="str">
        <f t="shared" si="351"/>
        <v>No holdings</v>
      </c>
      <c r="DF407" s="17">
        <f t="shared" si="352"/>
        <v>0</v>
      </c>
      <c r="DG407" s="16" t="str">
        <f t="shared" si="353"/>
        <v>Pass</v>
      </c>
      <c r="DH407" s="33" t="b">
        <f>IF(ABS(Survey!$DA407)=0,TRUE,FALSE)</f>
        <v>1</v>
      </c>
      <c r="DI407" s="32" t="b">
        <f>NOT(ISBLANK(Survey!$DB407))</f>
        <v>0</v>
      </c>
      <c r="DJ407" s="16" t="str">
        <f t="shared" si="354"/>
        <v>Pass</v>
      </c>
      <c r="DK407" s="33" t="b">
        <f>IF(ABS(Survey!$DV407)=0,TRUE,FALSE)</f>
        <v>1</v>
      </c>
      <c r="DL407" s="32" t="b">
        <f>NOT(ISBLANK(Survey!$DW407))</f>
        <v>0</v>
      </c>
      <c r="DM407" t="str">
        <f t="shared" si="355"/>
        <v>Pass</v>
      </c>
      <c r="DN407" s="25" cm="1">
        <f t="array" ref="DN407">SUM(SUMIF(Survey!CW407,{"&gt;0","&lt;0"})*{1,-1})+SUM(SUMIF(Survey!DR407,{"&gt;0","&lt;0"})*{1,-1})</f>
        <v>0</v>
      </c>
      <c r="DO407" s="25">
        <f>SUM(SUMIF(Survey!DY407:EE407,{"&gt;0","&lt;0"})*{1,-1})+SUM(SUMIF(Survey!EG407:EM407,{"&gt;0","&lt;0"})*{1,-1})</f>
        <v>0</v>
      </c>
      <c r="DP407">
        <f t="shared" si="356"/>
        <v>0</v>
      </c>
      <c r="DQ407">
        <f t="shared" si="357"/>
        <v>0</v>
      </c>
      <c r="DR407" s="16" t="str">
        <f t="shared" si="358"/>
        <v>Pass</v>
      </c>
      <c r="DS407" s="33" t="b">
        <f>IF(ABS(Survey!$EE407)=0,TRUE,FALSE)</f>
        <v>1</v>
      </c>
      <c r="DT407" s="32" t="b">
        <f>NOT(ISBLANK(Survey!EF407))</f>
        <v>0</v>
      </c>
      <c r="DU407" s="16" t="str">
        <f t="shared" si="359"/>
        <v>Pass</v>
      </c>
      <c r="DV407" s="33" t="b">
        <f>IF(ABS(Survey!$EM407)=0,TRUE,FALSE)</f>
        <v>1</v>
      </c>
      <c r="DW407" s="32" t="b">
        <f>NOT(ISBLANK(Survey!$EN407))</f>
        <v>0</v>
      </c>
      <c r="DX407" s="16" t="str">
        <f t="shared" si="360"/>
        <v>Fail</v>
      </c>
      <c r="DY407" s="31">
        <f>SUM(SUMIF(Survey!ET407:EV407,{"&gt;0","&lt;0"})*{1,-1})</f>
        <v>0</v>
      </c>
      <c r="DZ407">
        <f t="shared" si="361"/>
        <v>0</v>
      </c>
      <c r="EA407">
        <f t="shared" si="362"/>
        <v>100</v>
      </c>
      <c r="EB407" s="30" t="b">
        <f>IF(OR(Survey!$M407="ETF",Survey!$M407="ETF, alternative mutual fund",Survey!$M407="Closed-end", Survey!$M407="Split share corp"),TRUE,FALSE)</f>
        <v>0</v>
      </c>
      <c r="EC407" s="16" t="str">
        <f t="shared" si="363"/>
        <v>Fail</v>
      </c>
      <c r="ED407" s="31">
        <f>SUM(SUMIF(Survey!EX407:FD407,{"&gt;0","&lt;0"})*{1,-1})</f>
        <v>0</v>
      </c>
      <c r="EE407">
        <f t="shared" si="364"/>
        <v>0</v>
      </c>
      <c r="EF407" s="17">
        <f t="shared" si="365"/>
        <v>100</v>
      </c>
      <c r="EG407" s="16" t="str">
        <f t="shared" si="366"/>
        <v>Fail</v>
      </c>
      <c r="EH407" s="31">
        <f>SUM(SUMIF(Survey!FF407:FL407,{"&gt;0","&lt;0"})*{1,-1})</f>
        <v>0</v>
      </c>
      <c r="EI407">
        <f t="shared" si="367"/>
        <v>0</v>
      </c>
      <c r="EJ407" s="17">
        <f t="shared" si="368"/>
        <v>100</v>
      </c>
    </row>
    <row r="408" spans="1:140">
      <c r="A408">
        <v>408</v>
      </c>
      <c r="B408" t="str">
        <f t="shared" si="316"/>
        <v>Pass</v>
      </c>
      <c r="C408" t="str">
        <f>IF(COUNTBLANK(Survey!B408:FM408)=$C$2, "Pass", "Fail")</f>
        <v>Pass</v>
      </c>
      <c r="D408" s="16" t="str">
        <f t="shared" si="317"/>
        <v>Fail</v>
      </c>
      <c r="E408" t="str">
        <f>IF(OR(ISBLANK(Survey!AL408),COUNTIF(G408:BJ408,"Fail")),"Fail","Pass")</f>
        <v>Fail</v>
      </c>
      <c r="F408" s="265"/>
      <c r="G408" s="16" t="str">
        <f t="shared" si="318"/>
        <v>Fail</v>
      </c>
      <c r="H408" s="139">
        <f>COUNTBLANK(Survey!B408:D408)+COUNTBLANK(Survey!G408)+COUNTBLANK(Survey!I408)+COUNTBLANK(Survey!K408:M408)+COUNTBLANK(Survey!P408:Q408)+COUNTBLANK(Survey!T408:W408)+COUNTBLANK(Survey!Z408:AC408)+COUNTBLANK(Survey!AF408:AG408)+COUNTBLANK(Survey!AK408:AK408)</f>
        <v>21</v>
      </c>
      <c r="I408" t="str">
        <f t="shared" si="319"/>
        <v>Fail</v>
      </c>
      <c r="J408" t="b">
        <f>IF(Survey!E408="No",TRUE,FALSE)</f>
        <v>0</v>
      </c>
      <c r="K408" s="29" cm="1">
        <f t="array" ref="K408">IF(COUNTA(Survey!$E$4:$E$695)=1, 0, SUM(IF(COUNTIF(Survey!$E$4:$E$695, Survey!$E$4:$E$695)=1,1,0)))</f>
        <v>0</v>
      </c>
      <c r="L408" s="29">
        <f>LEN(Survey!E408)</f>
        <v>0</v>
      </c>
      <c r="M408" s="16" t="str">
        <f t="shared" si="320"/>
        <v>Fail</v>
      </c>
      <c r="N408" t="b">
        <f>IF(Survey!F408="No",TRUE,FALSE)</f>
        <v>0</v>
      </c>
      <c r="O408" t="b">
        <f>Survey!F408=Survey!E408</f>
        <v>1</v>
      </c>
      <c r="P408">
        <f>COUNTIF(Survey!$F$4:$F$695,Survey!F408)</f>
        <v>0</v>
      </c>
      <c r="Q408" s="28">
        <f>LEN(Survey!F408)</f>
        <v>0</v>
      </c>
      <c r="R408" s="16" t="str">
        <f t="shared" si="321"/>
        <v>Pass</v>
      </c>
      <c r="S408" s="29">
        <f>MOD((LEN(Survey!H408)+2),11)</f>
        <v>2</v>
      </c>
      <c r="T408">
        <f>COUNTIF(Survey!$H$4:$H$695,Survey!H408)</f>
        <v>0</v>
      </c>
      <c r="U408" s="28" t="str">
        <f>IF(Survey!$L408="Prospectus fund", "Yes", "No")</f>
        <v>No</v>
      </c>
      <c r="V408" s="16" t="str">
        <f t="shared" si="322"/>
        <v>Pass</v>
      </c>
      <c r="W408" s="29">
        <f>MOD((LEN(Survey!J408)+2),11)</f>
        <v>2</v>
      </c>
      <c r="X408">
        <f>COUNTIF(Survey!$J$4:$J$695,Survey!J408)</f>
        <v>0</v>
      </c>
      <c r="Y408" s="30" t="b">
        <f>IF(OR(Survey!$M408="ETF",Survey!$M408="ETF, alternative mutual fund",Survey!$M408="Closed-end", Survey!$M408="Split share corp", Survey!$I408="Yes"),TRUE,FALSE)</f>
        <v>0</v>
      </c>
      <c r="Z408" s="16" t="str">
        <f>IFERROR(IF(AND(OR(AC408=AD408,AD408 = "Either"),NOT(ISBLANK(Survey!K408))),"Pass","Fail"),"Pass")</f>
        <v>Fail</v>
      </c>
      <c r="AA408" s="31" cm="1">
        <f t="array" ref="AA408">SUM(SUMIF(Survey!CH408:DA408,{"&gt;0","&lt;0"})*{1,-1})</f>
        <v>0</v>
      </c>
      <c r="AB408" s="33" cm="1">
        <f t="array" ref="AB408">SUM(SUMIF(Survey!CK408,{"&gt;0","&lt;0"})*{1,-1})+SUM(SUMIF(Survey!CU408,{"&gt;0","&lt;0"})*{1,-1})</f>
        <v>0</v>
      </c>
      <c r="AC408" s="33">
        <f>Survey!K408</f>
        <v>0</v>
      </c>
      <c r="AD408" s="32" t="str">
        <f t="shared" si="323"/>
        <v>Either</v>
      </c>
      <c r="AE408" s="16" t="str">
        <f t="shared" si="324"/>
        <v>Fail</v>
      </c>
      <c r="AF408" s="58" cm="1">
        <f t="array" ref="AF408">SUM(SUMIF(Survey!CH408:DA408,{"&gt;0","&lt;0"})*{1,-1})+SUM(SUMIF(Survey!DC408:DV408,{"&gt;0","&lt;0"})*{1,-1})</f>
        <v>0</v>
      </c>
      <c r="AG408" s="58">
        <f>IFERROR(AF408/(Survey!$BA408),0)</f>
        <v>0</v>
      </c>
      <c r="AH408" s="104" t="b">
        <f>IF(OR(Survey!$M408="Alternative strategy or hedge",Survey!$M408="Private asset",Survey!$L408="Prospectus fund"),TRUE,FALSE)</f>
        <v>0</v>
      </c>
      <c r="AI408" s="104" t="b">
        <f>NOT(ISBLANK(Survey!$M408))</f>
        <v>0</v>
      </c>
      <c r="AJ408" s="16" t="str">
        <f t="shared" si="325"/>
        <v>Fail</v>
      </c>
      <c r="AK408" t="b">
        <f>IF(Survey!W408="No",TRUE,FALSE)</f>
        <v>0</v>
      </c>
      <c r="AL408" s="119">
        <f>MOD((LEN(Survey!W408)+2),22)</f>
        <v>2</v>
      </c>
      <c r="AM408" t="str">
        <f t="shared" si="326"/>
        <v>Pass</v>
      </c>
      <c r="AN408" s="33" t="b">
        <f>NOT(ISNUMBER(SEARCH("Other",Survey!$Q408)))</f>
        <v>1</v>
      </c>
      <c r="AO408" s="32" t="b">
        <f>NOT(ISBLANK(Survey!$R408))</f>
        <v>0</v>
      </c>
      <c r="AP408" s="16" t="str">
        <f t="shared" si="327"/>
        <v>Pass</v>
      </c>
      <c r="AQ408" s="114">
        <f>COUNTBLANK(Survey!$X408)</f>
        <v>1</v>
      </c>
      <c r="AR408" s="58">
        <f>IF(AND(Survey!L408&lt;&gt;"Exempt fund",OR(Survey!$M408="ETF",Survey!$M408="ETF, alternative mutual fund",Survey!$M408="Mutual fund",Survey!$M408="Alternative mutual fund",Survey!$M408="Money market")),1,0)</f>
        <v>0</v>
      </c>
      <c r="AS408" s="16" t="str">
        <f t="shared" si="328"/>
        <v>Pass</v>
      </c>
      <c r="AT408" s="33" t="b">
        <f>NOT(ISNUMBER(SEARCH("Yes",Survey!$AC408)))</f>
        <v>1</v>
      </c>
      <c r="AU408" s="32" t="b">
        <f>IF(COUNTBLANK(Survey!$AD408:$AE408)=0,TRUE, FALSE)</f>
        <v>0</v>
      </c>
      <c r="AV408" s="16" t="str">
        <f t="shared" si="329"/>
        <v>Pass</v>
      </c>
      <c r="AW408" s="33" t="b">
        <f>NOT(ISNUMBER(SEARCH("Yes",Survey!$AF408)))</f>
        <v>1</v>
      </c>
      <c r="AX408" s="32" t="b">
        <f>NOT(ISBLANK(Survey!$AH408))</f>
        <v>0</v>
      </c>
      <c r="AY408" s="16" t="str">
        <f t="shared" si="330"/>
        <v>Pass</v>
      </c>
      <c r="AZ408" s="33" t="b">
        <f>NOT(OR(ISNUMBER(SEARCH("Other",Survey!$AH408)),ISNUMBER(SEARCH("Multiple",Survey!$AH408))))</f>
        <v>1</v>
      </c>
      <c r="BA408" s="32" t="b">
        <f>NOT(ISBLANK(Survey!$AI408))</f>
        <v>0</v>
      </c>
      <c r="BB408" s="16" t="str">
        <f t="shared" si="331"/>
        <v>Fail</v>
      </c>
      <c r="BC408" s="114">
        <f>IF(ABS(Survey!$BA408)&gt;0, 1,0)</f>
        <v>0</v>
      </c>
      <c r="BD408" s="114">
        <f>IF(COUNTBLANK(Survey!$AL408)=0,1,0)</f>
        <v>0</v>
      </c>
      <c r="BE408" s="16" t="str">
        <f t="shared" si="332"/>
        <v>Pass</v>
      </c>
      <c r="BF408" s="114">
        <f>IF(ISBLANK(Survey!$AL408),0,1)</f>
        <v>0</v>
      </c>
      <c r="BG408" s="133">
        <f>COUNTBLANK(Survey!$AM408)</f>
        <v>1</v>
      </c>
      <c r="BH408" s="16" t="str">
        <f t="shared" si="333"/>
        <v>Pass</v>
      </c>
      <c r="BI408" s="114">
        <f>IF(OR(Survey!$AM408="Closed",ISBLANK(Survey!$AM408)),0,1)</f>
        <v>0</v>
      </c>
      <c r="BJ408" s="133">
        <f>IF(ISBLANK(Survey!$AN408),1,0)</f>
        <v>1</v>
      </c>
      <c r="BK408" s="118" t="str">
        <f t="shared" si="334"/>
        <v>Pass</v>
      </c>
      <c r="BL408" s="31" cm="1">
        <f t="array" ref="BL408">SUM(SUMIF(Survey!AO408:AP408,{"&gt;0","&lt;0"})*{1,-1})</f>
        <v>0</v>
      </c>
      <c r="BM408">
        <f t="shared" si="335"/>
        <v>0</v>
      </c>
      <c r="BN408">
        <f t="shared" si="336"/>
        <v>100</v>
      </c>
      <c r="BO408" s="118" t="str">
        <f t="shared" si="337"/>
        <v>Pass</v>
      </c>
      <c r="BP408">
        <f>IF(Survey!AQ408="No",0,1)</f>
        <v>1</v>
      </c>
      <c r="BQ408" s="207">
        <f>MOD((LEN(Survey!AQ408)+2),22)</f>
        <v>2</v>
      </c>
      <c r="BR408">
        <f>IF(Survey!AR408="No",0,1)</f>
        <v>1</v>
      </c>
      <c r="BS408" s="207">
        <f>MOD((LEN(Survey!AR408)+2),22)</f>
        <v>2</v>
      </c>
      <c r="BT408" s="114">
        <f>COUNTBLANK(Survey!$AQ408:$AS408)+COUNTBLANK(Survey!$AU408)</f>
        <v>4</v>
      </c>
      <c r="BU408" s="114">
        <f>IF(Survey!$I408="Yes",1,0)</f>
        <v>0</v>
      </c>
      <c r="BV408" s="114">
        <f>IF(OR(Survey!$M408="Mutual fund",Survey!$M408="Alternative mutual fund",Survey!$M408="Money market"),1,0)</f>
        <v>0</v>
      </c>
      <c r="BW408" s="119">
        <f>IF(OR(Survey!$M408="ETF",Survey!$M408="ETF, alternative mutual fund"),1,0)</f>
        <v>0</v>
      </c>
      <c r="BX408" s="16" t="str">
        <f t="shared" si="338"/>
        <v>Pass</v>
      </c>
      <c r="BY408" s="33">
        <f>IF(ISNUMBER(SEARCH("Other",Survey!$AS408)), 1, 0)</f>
        <v>0</v>
      </c>
      <c r="BZ408" s="58" t="b">
        <f>NOT(ISBLANK(Survey!$AT408))</f>
        <v>0</v>
      </c>
      <c r="CA408" s="16" t="str">
        <f t="shared" si="339"/>
        <v>Pass</v>
      </c>
      <c r="CB408" s="114">
        <f>IF(Survey!$BB408=0, 0,1)</f>
        <v>0</v>
      </c>
      <c r="CC408" s="58">
        <f>Survey!$AV408</f>
        <v>0</v>
      </c>
      <c r="CD408" s="58">
        <f>Survey!$BC408+Survey!$BD408+ABS(Survey!$BE408)-ABS(Survey!$BF408)-ABS(Survey!$BG408)-ABS(Survey!$BL408)</f>
        <v>0</v>
      </c>
      <c r="CE408" s="138">
        <f>Survey!BB408+(ABS(Survey!$BH408)-ABS(Survey!$BI408)+ABS(Survey!$BJ408)-ABS(Survey!$BK408))*0.5</f>
        <v>0</v>
      </c>
      <c r="CF408" s="58">
        <f t="shared" si="340"/>
        <v>0</v>
      </c>
      <c r="CG408" s="58">
        <f>IF(AND($CC408&gt;$CF408-0.2,$CC408&lt;$CF408+0.2,ISBLANK(Survey!$AV408)=FALSE),0,1)</f>
        <v>1</v>
      </c>
      <c r="CH408" s="133">
        <f>IF(ISBLANK(Survey!$AW408),1,0)</f>
        <v>1</v>
      </c>
      <c r="CI408" s="16" t="str">
        <f t="shared" si="341"/>
        <v>Pass</v>
      </c>
      <c r="CJ408" s="114">
        <f>IF(Survey!$BB408=0, 0,1)</f>
        <v>0</v>
      </c>
      <c r="CK408" s="58">
        <f>IF(AND(Survey!$AX408&gt;=0,Survey!$AX408&lt;=0.2,Survey!$AX408&lt;&gt;""),0,1)</f>
        <v>1</v>
      </c>
      <c r="CL408" s="114">
        <f>IF(ISBLANK(Survey!$AY408),1,0)</f>
        <v>1</v>
      </c>
      <c r="CM408" s="16" t="str">
        <f t="shared" si="342"/>
        <v>Fail</v>
      </c>
      <c r="CN408" s="133">
        <f>Survey!$AZ408</f>
        <v>0</v>
      </c>
      <c r="CO408" s="16" t="str">
        <f t="shared" si="343"/>
        <v>Pass</v>
      </c>
      <c r="CP408" s="31">
        <f>Survey!$BA408</f>
        <v>0</v>
      </c>
      <c r="CQ408" s="138">
        <f>Survey!$BB408+Survey!$BC408+Survey!$BD408+ABS(Survey!$BE408)-ABS(Survey!$BF408)-ABS(Survey!$BG408)+ABS(Survey!$BH408)-ABS(Survey!$BI408)+ABS(Survey!$BJ408)-ABS(Survey!$BK408)-ABS(Survey!$BL408)+Survey!$BM408</f>
        <v>0</v>
      </c>
      <c r="CR408" s="30">
        <f t="shared" si="344"/>
        <v>0</v>
      </c>
      <c r="CS408" s="17">
        <f t="shared" si="345"/>
        <v>0</v>
      </c>
      <c r="CT408" s="16" t="str">
        <f t="shared" si="346"/>
        <v>Pass</v>
      </c>
      <c r="CU408" s="33" t="b">
        <f>IF(ABS(Survey!$BM408)=0,TRUE,FALSE)</f>
        <v>1</v>
      </c>
      <c r="CV408" s="32" t="b">
        <f>NOT(ISBLANK(Survey!$BN408))</f>
        <v>0</v>
      </c>
      <c r="CW408" t="str">
        <f t="shared" si="347"/>
        <v>Fail</v>
      </c>
      <c r="CX408" s="25">
        <f>Survey!$BA408</f>
        <v>0</v>
      </c>
      <c r="CY408" s="25" cm="1">
        <f t="array" ref="CY408">SUM(SUMIF(Survey!BP408:BW408,{"&gt;0","&lt;0"})*{1,-1})-SUM(SUMIF(Survey!BY408:CF408,{"&gt;0","&lt;0"})*{1,-1})</f>
        <v>0</v>
      </c>
      <c r="CZ408" s="30" t="str">
        <f t="shared" si="348"/>
        <v>No holdings</v>
      </c>
      <c r="DA408">
        <f t="shared" si="349"/>
        <v>0</v>
      </c>
      <c r="DB408" s="16" t="str">
        <f t="shared" si="350"/>
        <v>Fail</v>
      </c>
      <c r="DC408" s="31">
        <f>Survey!$BA408</f>
        <v>0</v>
      </c>
      <c r="DD408" s="31" cm="1">
        <f t="array" ref="DD408">SUM(SUMIF(Survey!CH408:DA408,{"&gt;0","&lt;0"})*{1,-1})-SUM(SUMIF(Survey!DC408:DV408,{"&gt;0","&lt;0"})*{1,-1})</f>
        <v>0</v>
      </c>
      <c r="DE408" s="30" t="str">
        <f t="shared" si="351"/>
        <v>No holdings</v>
      </c>
      <c r="DF408" s="17">
        <f t="shared" si="352"/>
        <v>0</v>
      </c>
      <c r="DG408" s="16" t="str">
        <f t="shared" si="353"/>
        <v>Pass</v>
      </c>
      <c r="DH408" s="33" t="b">
        <f>IF(ABS(Survey!$DA408)=0,TRUE,FALSE)</f>
        <v>1</v>
      </c>
      <c r="DI408" s="32" t="b">
        <f>NOT(ISBLANK(Survey!$DB408))</f>
        <v>0</v>
      </c>
      <c r="DJ408" s="16" t="str">
        <f t="shared" si="354"/>
        <v>Pass</v>
      </c>
      <c r="DK408" s="33" t="b">
        <f>IF(ABS(Survey!$DV408)=0,TRUE,FALSE)</f>
        <v>1</v>
      </c>
      <c r="DL408" s="32" t="b">
        <f>NOT(ISBLANK(Survey!$DW408))</f>
        <v>0</v>
      </c>
      <c r="DM408" t="str">
        <f t="shared" si="355"/>
        <v>Pass</v>
      </c>
      <c r="DN408" s="25" cm="1">
        <f t="array" ref="DN408">SUM(SUMIF(Survey!CW408,{"&gt;0","&lt;0"})*{1,-1})+SUM(SUMIF(Survey!DR408,{"&gt;0","&lt;0"})*{1,-1})</f>
        <v>0</v>
      </c>
      <c r="DO408" s="25">
        <f>SUM(SUMIF(Survey!DY408:EE408,{"&gt;0","&lt;0"})*{1,-1})+SUM(SUMIF(Survey!EG408:EM408,{"&gt;0","&lt;0"})*{1,-1})</f>
        <v>0</v>
      </c>
      <c r="DP408">
        <f t="shared" si="356"/>
        <v>0</v>
      </c>
      <c r="DQ408">
        <f t="shared" si="357"/>
        <v>0</v>
      </c>
      <c r="DR408" s="16" t="str">
        <f t="shared" si="358"/>
        <v>Pass</v>
      </c>
      <c r="DS408" s="33" t="b">
        <f>IF(ABS(Survey!$EE408)=0,TRUE,FALSE)</f>
        <v>1</v>
      </c>
      <c r="DT408" s="32" t="b">
        <f>NOT(ISBLANK(Survey!EF408))</f>
        <v>0</v>
      </c>
      <c r="DU408" s="16" t="str">
        <f t="shared" si="359"/>
        <v>Pass</v>
      </c>
      <c r="DV408" s="33" t="b">
        <f>IF(ABS(Survey!$EM408)=0,TRUE,FALSE)</f>
        <v>1</v>
      </c>
      <c r="DW408" s="32" t="b">
        <f>NOT(ISBLANK(Survey!$EN408))</f>
        <v>0</v>
      </c>
      <c r="DX408" s="16" t="str">
        <f t="shared" si="360"/>
        <v>Fail</v>
      </c>
      <c r="DY408" s="31">
        <f>SUM(SUMIF(Survey!ET408:EV408,{"&gt;0","&lt;0"})*{1,-1})</f>
        <v>0</v>
      </c>
      <c r="DZ408">
        <f t="shared" si="361"/>
        <v>0</v>
      </c>
      <c r="EA408">
        <f t="shared" si="362"/>
        <v>100</v>
      </c>
      <c r="EB408" s="30" t="b">
        <f>IF(OR(Survey!$M408="ETF",Survey!$M408="ETF, alternative mutual fund",Survey!$M408="Closed-end", Survey!$M408="Split share corp"),TRUE,FALSE)</f>
        <v>0</v>
      </c>
      <c r="EC408" s="16" t="str">
        <f t="shared" si="363"/>
        <v>Fail</v>
      </c>
      <c r="ED408" s="31">
        <f>SUM(SUMIF(Survey!EX408:FD408,{"&gt;0","&lt;0"})*{1,-1})</f>
        <v>0</v>
      </c>
      <c r="EE408">
        <f t="shared" si="364"/>
        <v>0</v>
      </c>
      <c r="EF408" s="17">
        <f t="shared" si="365"/>
        <v>100</v>
      </c>
      <c r="EG408" s="16" t="str">
        <f t="shared" si="366"/>
        <v>Fail</v>
      </c>
      <c r="EH408" s="31">
        <f>SUM(SUMIF(Survey!FF408:FL408,{"&gt;0","&lt;0"})*{1,-1})</f>
        <v>0</v>
      </c>
      <c r="EI408">
        <f t="shared" si="367"/>
        <v>0</v>
      </c>
      <c r="EJ408" s="17">
        <f t="shared" si="368"/>
        <v>100</v>
      </c>
    </row>
    <row r="409" spans="1:140">
      <c r="A409">
        <v>409</v>
      </c>
      <c r="B409" t="str">
        <f t="shared" si="316"/>
        <v>Pass</v>
      </c>
      <c r="C409" t="str">
        <f>IF(COUNTBLANK(Survey!B409:FM409)=$C$2, "Pass", "Fail")</f>
        <v>Pass</v>
      </c>
      <c r="D409" s="16" t="str">
        <f t="shared" si="317"/>
        <v>Fail</v>
      </c>
      <c r="E409" t="str">
        <f>IF(OR(ISBLANK(Survey!AL409),COUNTIF(G409:BJ409,"Fail")),"Fail","Pass")</f>
        <v>Fail</v>
      </c>
      <c r="F409" s="265"/>
      <c r="G409" s="16" t="str">
        <f t="shared" si="318"/>
        <v>Fail</v>
      </c>
      <c r="H409" s="139">
        <f>COUNTBLANK(Survey!B409:D409)+COUNTBLANK(Survey!G409)+COUNTBLANK(Survey!I409)+COUNTBLANK(Survey!K409:M409)+COUNTBLANK(Survey!P409:Q409)+COUNTBLANK(Survey!T409:W409)+COUNTBLANK(Survey!Z409:AC409)+COUNTBLANK(Survey!AF409:AG409)+COUNTBLANK(Survey!AK409:AK409)</f>
        <v>21</v>
      </c>
      <c r="I409" t="str">
        <f t="shared" si="319"/>
        <v>Fail</v>
      </c>
      <c r="J409" t="b">
        <f>IF(Survey!E409="No",TRUE,FALSE)</f>
        <v>0</v>
      </c>
      <c r="K409" s="29" cm="1">
        <f t="array" ref="K409">IF(COUNTA(Survey!$E$4:$E$695)=1, 0, SUM(IF(COUNTIF(Survey!$E$4:$E$695, Survey!$E$4:$E$695)=1,1,0)))</f>
        <v>0</v>
      </c>
      <c r="L409" s="29">
        <f>LEN(Survey!E409)</f>
        <v>0</v>
      </c>
      <c r="M409" s="16" t="str">
        <f t="shared" si="320"/>
        <v>Fail</v>
      </c>
      <c r="N409" t="b">
        <f>IF(Survey!F409="No",TRUE,FALSE)</f>
        <v>0</v>
      </c>
      <c r="O409" t="b">
        <f>Survey!F409=Survey!E409</f>
        <v>1</v>
      </c>
      <c r="P409">
        <f>COUNTIF(Survey!$F$4:$F$695,Survey!F409)</f>
        <v>0</v>
      </c>
      <c r="Q409" s="28">
        <f>LEN(Survey!F409)</f>
        <v>0</v>
      </c>
      <c r="R409" s="16" t="str">
        <f t="shared" si="321"/>
        <v>Pass</v>
      </c>
      <c r="S409" s="29">
        <f>MOD((LEN(Survey!H409)+2),11)</f>
        <v>2</v>
      </c>
      <c r="T409">
        <f>COUNTIF(Survey!$H$4:$H$695,Survey!H409)</f>
        <v>0</v>
      </c>
      <c r="U409" s="28" t="str">
        <f>IF(Survey!$L409="Prospectus fund", "Yes", "No")</f>
        <v>No</v>
      </c>
      <c r="V409" s="16" t="str">
        <f t="shared" si="322"/>
        <v>Pass</v>
      </c>
      <c r="W409" s="29">
        <f>MOD((LEN(Survey!J409)+2),11)</f>
        <v>2</v>
      </c>
      <c r="X409">
        <f>COUNTIF(Survey!$J$4:$J$695,Survey!J409)</f>
        <v>0</v>
      </c>
      <c r="Y409" s="30" t="b">
        <f>IF(OR(Survey!$M409="ETF",Survey!$M409="ETF, alternative mutual fund",Survey!$M409="Closed-end", Survey!$M409="Split share corp", Survey!$I409="Yes"),TRUE,FALSE)</f>
        <v>0</v>
      </c>
      <c r="Z409" s="16" t="str">
        <f>IFERROR(IF(AND(OR(AC409=AD409,AD409 = "Either"),NOT(ISBLANK(Survey!K409))),"Pass","Fail"),"Pass")</f>
        <v>Fail</v>
      </c>
      <c r="AA409" s="31" cm="1">
        <f t="array" ref="AA409">SUM(SUMIF(Survey!CH409:DA409,{"&gt;0","&lt;0"})*{1,-1})</f>
        <v>0</v>
      </c>
      <c r="AB409" s="33" cm="1">
        <f t="array" ref="AB409">SUM(SUMIF(Survey!CK409,{"&gt;0","&lt;0"})*{1,-1})+SUM(SUMIF(Survey!CU409,{"&gt;0","&lt;0"})*{1,-1})</f>
        <v>0</v>
      </c>
      <c r="AC409" s="33">
        <f>Survey!K409</f>
        <v>0</v>
      </c>
      <c r="AD409" s="32" t="str">
        <f t="shared" si="323"/>
        <v>Either</v>
      </c>
      <c r="AE409" s="16" t="str">
        <f t="shared" si="324"/>
        <v>Fail</v>
      </c>
      <c r="AF409" s="58" cm="1">
        <f t="array" ref="AF409">SUM(SUMIF(Survey!CH409:DA409,{"&gt;0","&lt;0"})*{1,-1})+SUM(SUMIF(Survey!DC409:DV409,{"&gt;0","&lt;0"})*{1,-1})</f>
        <v>0</v>
      </c>
      <c r="AG409" s="58">
        <f>IFERROR(AF409/(Survey!$BA409),0)</f>
        <v>0</v>
      </c>
      <c r="AH409" s="104" t="b">
        <f>IF(OR(Survey!$M409="Alternative strategy or hedge",Survey!$M409="Private asset",Survey!$L409="Prospectus fund"),TRUE,FALSE)</f>
        <v>0</v>
      </c>
      <c r="AI409" s="104" t="b">
        <f>NOT(ISBLANK(Survey!$M409))</f>
        <v>0</v>
      </c>
      <c r="AJ409" s="16" t="str">
        <f t="shared" si="325"/>
        <v>Fail</v>
      </c>
      <c r="AK409" t="b">
        <f>IF(Survey!W409="No",TRUE,FALSE)</f>
        <v>0</v>
      </c>
      <c r="AL409" s="119">
        <f>MOD((LEN(Survey!W409)+2),22)</f>
        <v>2</v>
      </c>
      <c r="AM409" t="str">
        <f t="shared" si="326"/>
        <v>Pass</v>
      </c>
      <c r="AN409" s="33" t="b">
        <f>NOT(ISNUMBER(SEARCH("Other",Survey!$Q409)))</f>
        <v>1</v>
      </c>
      <c r="AO409" s="32" t="b">
        <f>NOT(ISBLANK(Survey!$R409))</f>
        <v>0</v>
      </c>
      <c r="AP409" s="16" t="str">
        <f t="shared" si="327"/>
        <v>Pass</v>
      </c>
      <c r="AQ409" s="114">
        <f>COUNTBLANK(Survey!$X409)</f>
        <v>1</v>
      </c>
      <c r="AR409" s="58">
        <f>IF(AND(Survey!L409&lt;&gt;"Exempt fund",OR(Survey!$M409="ETF",Survey!$M409="ETF, alternative mutual fund",Survey!$M409="Mutual fund",Survey!$M409="Alternative mutual fund",Survey!$M409="Money market")),1,0)</f>
        <v>0</v>
      </c>
      <c r="AS409" s="16" t="str">
        <f t="shared" si="328"/>
        <v>Pass</v>
      </c>
      <c r="AT409" s="33" t="b">
        <f>NOT(ISNUMBER(SEARCH("Yes",Survey!$AC409)))</f>
        <v>1</v>
      </c>
      <c r="AU409" s="32" t="b">
        <f>IF(COUNTBLANK(Survey!$AD409:$AE409)=0,TRUE, FALSE)</f>
        <v>0</v>
      </c>
      <c r="AV409" s="16" t="str">
        <f t="shared" si="329"/>
        <v>Pass</v>
      </c>
      <c r="AW409" s="33" t="b">
        <f>NOT(ISNUMBER(SEARCH("Yes",Survey!$AF409)))</f>
        <v>1</v>
      </c>
      <c r="AX409" s="32" t="b">
        <f>NOT(ISBLANK(Survey!$AH409))</f>
        <v>0</v>
      </c>
      <c r="AY409" s="16" t="str">
        <f t="shared" si="330"/>
        <v>Pass</v>
      </c>
      <c r="AZ409" s="33" t="b">
        <f>NOT(OR(ISNUMBER(SEARCH("Other",Survey!$AH409)),ISNUMBER(SEARCH("Multiple",Survey!$AH409))))</f>
        <v>1</v>
      </c>
      <c r="BA409" s="32" t="b">
        <f>NOT(ISBLANK(Survey!$AI409))</f>
        <v>0</v>
      </c>
      <c r="BB409" s="16" t="str">
        <f t="shared" si="331"/>
        <v>Fail</v>
      </c>
      <c r="BC409" s="114">
        <f>IF(ABS(Survey!$BA409)&gt;0, 1,0)</f>
        <v>0</v>
      </c>
      <c r="BD409" s="114">
        <f>IF(COUNTBLANK(Survey!$AL409)=0,1,0)</f>
        <v>0</v>
      </c>
      <c r="BE409" s="16" t="str">
        <f t="shared" si="332"/>
        <v>Pass</v>
      </c>
      <c r="BF409" s="114">
        <f>IF(ISBLANK(Survey!$AL409),0,1)</f>
        <v>0</v>
      </c>
      <c r="BG409" s="133">
        <f>COUNTBLANK(Survey!$AM409)</f>
        <v>1</v>
      </c>
      <c r="BH409" s="16" t="str">
        <f t="shared" si="333"/>
        <v>Pass</v>
      </c>
      <c r="BI409" s="114">
        <f>IF(OR(Survey!$AM409="Closed",ISBLANK(Survey!$AM409)),0,1)</f>
        <v>0</v>
      </c>
      <c r="BJ409" s="133">
        <f>IF(ISBLANK(Survey!$AN409),1,0)</f>
        <v>1</v>
      </c>
      <c r="BK409" s="118" t="str">
        <f t="shared" si="334"/>
        <v>Pass</v>
      </c>
      <c r="BL409" s="31" cm="1">
        <f t="array" ref="BL409">SUM(SUMIF(Survey!AO409:AP409,{"&gt;0","&lt;0"})*{1,-1})</f>
        <v>0</v>
      </c>
      <c r="BM409">
        <f t="shared" si="335"/>
        <v>0</v>
      </c>
      <c r="BN409">
        <f t="shared" si="336"/>
        <v>100</v>
      </c>
      <c r="BO409" s="118" t="str">
        <f t="shared" si="337"/>
        <v>Pass</v>
      </c>
      <c r="BP409">
        <f>IF(Survey!AQ409="No",0,1)</f>
        <v>1</v>
      </c>
      <c r="BQ409" s="207">
        <f>MOD((LEN(Survey!AQ409)+2),22)</f>
        <v>2</v>
      </c>
      <c r="BR409">
        <f>IF(Survey!AR409="No",0,1)</f>
        <v>1</v>
      </c>
      <c r="BS409" s="207">
        <f>MOD((LEN(Survey!AR409)+2),22)</f>
        <v>2</v>
      </c>
      <c r="BT409" s="114">
        <f>COUNTBLANK(Survey!$AQ409:$AS409)+COUNTBLANK(Survey!$AU409)</f>
        <v>4</v>
      </c>
      <c r="BU409" s="114">
        <f>IF(Survey!$I409="Yes",1,0)</f>
        <v>0</v>
      </c>
      <c r="BV409" s="114">
        <f>IF(OR(Survey!$M409="Mutual fund",Survey!$M409="Alternative mutual fund",Survey!$M409="Money market"),1,0)</f>
        <v>0</v>
      </c>
      <c r="BW409" s="119">
        <f>IF(OR(Survey!$M409="ETF",Survey!$M409="ETF, alternative mutual fund"),1,0)</f>
        <v>0</v>
      </c>
      <c r="BX409" s="16" t="str">
        <f t="shared" si="338"/>
        <v>Pass</v>
      </c>
      <c r="BY409" s="33">
        <f>IF(ISNUMBER(SEARCH("Other",Survey!$AS409)), 1, 0)</f>
        <v>0</v>
      </c>
      <c r="BZ409" s="58" t="b">
        <f>NOT(ISBLANK(Survey!$AT409))</f>
        <v>0</v>
      </c>
      <c r="CA409" s="16" t="str">
        <f t="shared" si="339"/>
        <v>Pass</v>
      </c>
      <c r="CB409" s="114">
        <f>IF(Survey!$BB409=0, 0,1)</f>
        <v>0</v>
      </c>
      <c r="CC409" s="58">
        <f>Survey!$AV409</f>
        <v>0</v>
      </c>
      <c r="CD409" s="58">
        <f>Survey!$BC409+Survey!$BD409+ABS(Survey!$BE409)-ABS(Survey!$BF409)-ABS(Survey!$BG409)-ABS(Survey!$BL409)</f>
        <v>0</v>
      </c>
      <c r="CE409" s="138">
        <f>Survey!BB409+(ABS(Survey!$BH409)-ABS(Survey!$BI409)+ABS(Survey!$BJ409)-ABS(Survey!$BK409))*0.5</f>
        <v>0</v>
      </c>
      <c r="CF409" s="58">
        <f t="shared" si="340"/>
        <v>0</v>
      </c>
      <c r="CG409" s="58">
        <f>IF(AND($CC409&gt;$CF409-0.2,$CC409&lt;$CF409+0.2,ISBLANK(Survey!$AV409)=FALSE),0,1)</f>
        <v>1</v>
      </c>
      <c r="CH409" s="133">
        <f>IF(ISBLANK(Survey!$AW409),1,0)</f>
        <v>1</v>
      </c>
      <c r="CI409" s="16" t="str">
        <f t="shared" si="341"/>
        <v>Pass</v>
      </c>
      <c r="CJ409" s="114">
        <f>IF(Survey!$BB409=0, 0,1)</f>
        <v>0</v>
      </c>
      <c r="CK409" s="58">
        <f>IF(AND(Survey!$AX409&gt;=0,Survey!$AX409&lt;=0.2,Survey!$AX409&lt;&gt;""),0,1)</f>
        <v>1</v>
      </c>
      <c r="CL409" s="114">
        <f>IF(ISBLANK(Survey!$AY409),1,0)</f>
        <v>1</v>
      </c>
      <c r="CM409" s="16" t="str">
        <f t="shared" si="342"/>
        <v>Fail</v>
      </c>
      <c r="CN409" s="133">
        <f>Survey!$AZ409</f>
        <v>0</v>
      </c>
      <c r="CO409" s="16" t="str">
        <f t="shared" si="343"/>
        <v>Pass</v>
      </c>
      <c r="CP409" s="31">
        <f>Survey!$BA409</f>
        <v>0</v>
      </c>
      <c r="CQ409" s="138">
        <f>Survey!$BB409+Survey!$BC409+Survey!$BD409+ABS(Survey!$BE409)-ABS(Survey!$BF409)-ABS(Survey!$BG409)+ABS(Survey!$BH409)-ABS(Survey!$BI409)+ABS(Survey!$BJ409)-ABS(Survey!$BK409)-ABS(Survey!$BL409)+Survey!$BM409</f>
        <v>0</v>
      </c>
      <c r="CR409" s="30">
        <f t="shared" si="344"/>
        <v>0</v>
      </c>
      <c r="CS409" s="17">
        <f t="shared" si="345"/>
        <v>0</v>
      </c>
      <c r="CT409" s="16" t="str">
        <f t="shared" si="346"/>
        <v>Pass</v>
      </c>
      <c r="CU409" s="33" t="b">
        <f>IF(ABS(Survey!$BM409)=0,TRUE,FALSE)</f>
        <v>1</v>
      </c>
      <c r="CV409" s="32" t="b">
        <f>NOT(ISBLANK(Survey!$BN409))</f>
        <v>0</v>
      </c>
      <c r="CW409" t="str">
        <f t="shared" si="347"/>
        <v>Fail</v>
      </c>
      <c r="CX409" s="25">
        <f>Survey!$BA409</f>
        <v>0</v>
      </c>
      <c r="CY409" s="25" cm="1">
        <f t="array" ref="CY409">SUM(SUMIF(Survey!BP409:BW409,{"&gt;0","&lt;0"})*{1,-1})-SUM(SUMIF(Survey!BY409:CF409,{"&gt;0","&lt;0"})*{1,-1})</f>
        <v>0</v>
      </c>
      <c r="CZ409" s="30" t="str">
        <f t="shared" si="348"/>
        <v>No holdings</v>
      </c>
      <c r="DA409">
        <f t="shared" si="349"/>
        <v>0</v>
      </c>
      <c r="DB409" s="16" t="str">
        <f t="shared" si="350"/>
        <v>Fail</v>
      </c>
      <c r="DC409" s="31">
        <f>Survey!$BA409</f>
        <v>0</v>
      </c>
      <c r="DD409" s="31" cm="1">
        <f t="array" ref="DD409">SUM(SUMIF(Survey!CH409:DA409,{"&gt;0","&lt;0"})*{1,-1})-SUM(SUMIF(Survey!DC409:DV409,{"&gt;0","&lt;0"})*{1,-1})</f>
        <v>0</v>
      </c>
      <c r="DE409" s="30" t="str">
        <f t="shared" si="351"/>
        <v>No holdings</v>
      </c>
      <c r="DF409" s="17">
        <f t="shared" si="352"/>
        <v>0</v>
      </c>
      <c r="DG409" s="16" t="str">
        <f t="shared" si="353"/>
        <v>Pass</v>
      </c>
      <c r="DH409" s="33" t="b">
        <f>IF(ABS(Survey!$DA409)=0,TRUE,FALSE)</f>
        <v>1</v>
      </c>
      <c r="DI409" s="32" t="b">
        <f>NOT(ISBLANK(Survey!$DB409))</f>
        <v>0</v>
      </c>
      <c r="DJ409" s="16" t="str">
        <f t="shared" si="354"/>
        <v>Pass</v>
      </c>
      <c r="DK409" s="33" t="b">
        <f>IF(ABS(Survey!$DV409)=0,TRUE,FALSE)</f>
        <v>1</v>
      </c>
      <c r="DL409" s="32" t="b">
        <f>NOT(ISBLANK(Survey!$DW409))</f>
        <v>0</v>
      </c>
      <c r="DM409" t="str">
        <f t="shared" si="355"/>
        <v>Pass</v>
      </c>
      <c r="DN409" s="25" cm="1">
        <f t="array" ref="DN409">SUM(SUMIF(Survey!CW409,{"&gt;0","&lt;0"})*{1,-1})+SUM(SUMIF(Survey!DR409,{"&gt;0","&lt;0"})*{1,-1})</f>
        <v>0</v>
      </c>
      <c r="DO409" s="25">
        <f>SUM(SUMIF(Survey!DY409:EE409,{"&gt;0","&lt;0"})*{1,-1})+SUM(SUMIF(Survey!EG409:EM409,{"&gt;0","&lt;0"})*{1,-1})</f>
        <v>0</v>
      </c>
      <c r="DP409">
        <f t="shared" si="356"/>
        <v>0</v>
      </c>
      <c r="DQ409">
        <f t="shared" si="357"/>
        <v>0</v>
      </c>
      <c r="DR409" s="16" t="str">
        <f t="shared" si="358"/>
        <v>Pass</v>
      </c>
      <c r="DS409" s="33" t="b">
        <f>IF(ABS(Survey!$EE409)=0,TRUE,FALSE)</f>
        <v>1</v>
      </c>
      <c r="DT409" s="32" t="b">
        <f>NOT(ISBLANK(Survey!EF409))</f>
        <v>0</v>
      </c>
      <c r="DU409" s="16" t="str">
        <f t="shared" si="359"/>
        <v>Pass</v>
      </c>
      <c r="DV409" s="33" t="b">
        <f>IF(ABS(Survey!$EM409)=0,TRUE,FALSE)</f>
        <v>1</v>
      </c>
      <c r="DW409" s="32" t="b">
        <f>NOT(ISBLANK(Survey!$EN409))</f>
        <v>0</v>
      </c>
      <c r="DX409" s="16" t="str">
        <f t="shared" si="360"/>
        <v>Fail</v>
      </c>
      <c r="DY409" s="31">
        <f>SUM(SUMIF(Survey!ET409:EV409,{"&gt;0","&lt;0"})*{1,-1})</f>
        <v>0</v>
      </c>
      <c r="DZ409">
        <f t="shared" si="361"/>
        <v>0</v>
      </c>
      <c r="EA409">
        <f t="shared" si="362"/>
        <v>100</v>
      </c>
      <c r="EB409" s="30" t="b">
        <f>IF(OR(Survey!$M409="ETF",Survey!$M409="ETF, alternative mutual fund",Survey!$M409="Closed-end", Survey!$M409="Split share corp"),TRUE,FALSE)</f>
        <v>0</v>
      </c>
      <c r="EC409" s="16" t="str">
        <f t="shared" si="363"/>
        <v>Fail</v>
      </c>
      <c r="ED409" s="31">
        <f>SUM(SUMIF(Survey!EX409:FD409,{"&gt;0","&lt;0"})*{1,-1})</f>
        <v>0</v>
      </c>
      <c r="EE409">
        <f t="shared" si="364"/>
        <v>0</v>
      </c>
      <c r="EF409" s="17">
        <f t="shared" si="365"/>
        <v>100</v>
      </c>
      <c r="EG409" s="16" t="str">
        <f t="shared" si="366"/>
        <v>Fail</v>
      </c>
      <c r="EH409" s="31">
        <f>SUM(SUMIF(Survey!FF409:FL409,{"&gt;0","&lt;0"})*{1,-1})</f>
        <v>0</v>
      </c>
      <c r="EI409">
        <f t="shared" si="367"/>
        <v>0</v>
      </c>
      <c r="EJ409" s="17">
        <f t="shared" si="368"/>
        <v>100</v>
      </c>
    </row>
    <row r="410" spans="1:140">
      <c r="A410">
        <v>410</v>
      </c>
      <c r="B410" t="str">
        <f t="shared" si="316"/>
        <v>Pass</v>
      </c>
      <c r="C410" t="str">
        <f>IF(COUNTBLANK(Survey!B410:FM410)=$C$2, "Pass", "Fail")</f>
        <v>Pass</v>
      </c>
      <c r="D410" s="16" t="str">
        <f t="shared" si="317"/>
        <v>Fail</v>
      </c>
      <c r="E410" t="str">
        <f>IF(OR(ISBLANK(Survey!AL410),COUNTIF(G410:BJ410,"Fail")),"Fail","Pass")</f>
        <v>Fail</v>
      </c>
      <c r="F410" s="265"/>
      <c r="G410" s="16" t="str">
        <f t="shared" si="318"/>
        <v>Fail</v>
      </c>
      <c r="H410" s="139">
        <f>COUNTBLANK(Survey!B410:D410)+COUNTBLANK(Survey!G410)+COUNTBLANK(Survey!I410)+COUNTBLANK(Survey!K410:M410)+COUNTBLANK(Survey!P410:Q410)+COUNTBLANK(Survey!T410:W410)+COUNTBLANK(Survey!Z410:AC410)+COUNTBLANK(Survey!AF410:AG410)+COUNTBLANK(Survey!AK410:AK410)</f>
        <v>21</v>
      </c>
      <c r="I410" t="str">
        <f t="shared" si="319"/>
        <v>Fail</v>
      </c>
      <c r="J410" t="b">
        <f>IF(Survey!E410="No",TRUE,FALSE)</f>
        <v>0</v>
      </c>
      <c r="K410" s="29" cm="1">
        <f t="array" ref="K410">IF(COUNTA(Survey!$E$4:$E$695)=1, 0, SUM(IF(COUNTIF(Survey!$E$4:$E$695, Survey!$E$4:$E$695)=1,1,0)))</f>
        <v>0</v>
      </c>
      <c r="L410" s="29">
        <f>LEN(Survey!E410)</f>
        <v>0</v>
      </c>
      <c r="M410" s="16" t="str">
        <f t="shared" si="320"/>
        <v>Fail</v>
      </c>
      <c r="N410" t="b">
        <f>IF(Survey!F410="No",TRUE,FALSE)</f>
        <v>0</v>
      </c>
      <c r="O410" t="b">
        <f>Survey!F410=Survey!E410</f>
        <v>1</v>
      </c>
      <c r="P410">
        <f>COUNTIF(Survey!$F$4:$F$695,Survey!F410)</f>
        <v>0</v>
      </c>
      <c r="Q410" s="28">
        <f>LEN(Survey!F410)</f>
        <v>0</v>
      </c>
      <c r="R410" s="16" t="str">
        <f t="shared" si="321"/>
        <v>Pass</v>
      </c>
      <c r="S410" s="29">
        <f>MOD((LEN(Survey!H410)+2),11)</f>
        <v>2</v>
      </c>
      <c r="T410">
        <f>COUNTIF(Survey!$H$4:$H$695,Survey!H410)</f>
        <v>0</v>
      </c>
      <c r="U410" s="28" t="str">
        <f>IF(Survey!$L410="Prospectus fund", "Yes", "No")</f>
        <v>No</v>
      </c>
      <c r="V410" s="16" t="str">
        <f t="shared" si="322"/>
        <v>Pass</v>
      </c>
      <c r="W410" s="29">
        <f>MOD((LEN(Survey!J410)+2),11)</f>
        <v>2</v>
      </c>
      <c r="X410">
        <f>COUNTIF(Survey!$J$4:$J$695,Survey!J410)</f>
        <v>0</v>
      </c>
      <c r="Y410" s="30" t="b">
        <f>IF(OR(Survey!$M410="ETF",Survey!$M410="ETF, alternative mutual fund",Survey!$M410="Closed-end", Survey!$M410="Split share corp", Survey!$I410="Yes"),TRUE,FALSE)</f>
        <v>0</v>
      </c>
      <c r="Z410" s="16" t="str">
        <f>IFERROR(IF(AND(OR(AC410=AD410,AD410 = "Either"),NOT(ISBLANK(Survey!K410))),"Pass","Fail"),"Pass")</f>
        <v>Fail</v>
      </c>
      <c r="AA410" s="31" cm="1">
        <f t="array" ref="AA410">SUM(SUMIF(Survey!CH410:DA410,{"&gt;0","&lt;0"})*{1,-1})</f>
        <v>0</v>
      </c>
      <c r="AB410" s="33" cm="1">
        <f t="array" ref="AB410">SUM(SUMIF(Survey!CK410,{"&gt;0","&lt;0"})*{1,-1})+SUM(SUMIF(Survey!CU410,{"&gt;0","&lt;0"})*{1,-1})</f>
        <v>0</v>
      </c>
      <c r="AC410" s="33">
        <f>Survey!K410</f>
        <v>0</v>
      </c>
      <c r="AD410" s="32" t="str">
        <f t="shared" si="323"/>
        <v>Either</v>
      </c>
      <c r="AE410" s="16" t="str">
        <f t="shared" si="324"/>
        <v>Fail</v>
      </c>
      <c r="AF410" s="58" cm="1">
        <f t="array" ref="AF410">SUM(SUMIF(Survey!CH410:DA410,{"&gt;0","&lt;0"})*{1,-1})+SUM(SUMIF(Survey!DC410:DV410,{"&gt;0","&lt;0"})*{1,-1})</f>
        <v>0</v>
      </c>
      <c r="AG410" s="58">
        <f>IFERROR(AF410/(Survey!$BA410),0)</f>
        <v>0</v>
      </c>
      <c r="AH410" s="104" t="b">
        <f>IF(OR(Survey!$M410="Alternative strategy or hedge",Survey!$M410="Private asset",Survey!$L410="Prospectus fund"),TRUE,FALSE)</f>
        <v>0</v>
      </c>
      <c r="AI410" s="104" t="b">
        <f>NOT(ISBLANK(Survey!$M410))</f>
        <v>0</v>
      </c>
      <c r="AJ410" s="16" t="str">
        <f t="shared" si="325"/>
        <v>Fail</v>
      </c>
      <c r="AK410" t="b">
        <f>IF(Survey!W410="No",TRUE,FALSE)</f>
        <v>0</v>
      </c>
      <c r="AL410" s="119">
        <f>MOD((LEN(Survey!W410)+2),22)</f>
        <v>2</v>
      </c>
      <c r="AM410" t="str">
        <f t="shared" si="326"/>
        <v>Pass</v>
      </c>
      <c r="AN410" s="33" t="b">
        <f>NOT(ISNUMBER(SEARCH("Other",Survey!$Q410)))</f>
        <v>1</v>
      </c>
      <c r="AO410" s="32" t="b">
        <f>NOT(ISBLANK(Survey!$R410))</f>
        <v>0</v>
      </c>
      <c r="AP410" s="16" t="str">
        <f t="shared" si="327"/>
        <v>Pass</v>
      </c>
      <c r="AQ410" s="114">
        <f>COUNTBLANK(Survey!$X410)</f>
        <v>1</v>
      </c>
      <c r="AR410" s="58">
        <f>IF(AND(Survey!L410&lt;&gt;"Exempt fund",OR(Survey!$M410="ETF",Survey!$M410="ETF, alternative mutual fund",Survey!$M410="Mutual fund",Survey!$M410="Alternative mutual fund",Survey!$M410="Money market")),1,0)</f>
        <v>0</v>
      </c>
      <c r="AS410" s="16" t="str">
        <f t="shared" si="328"/>
        <v>Pass</v>
      </c>
      <c r="AT410" s="33" t="b">
        <f>NOT(ISNUMBER(SEARCH("Yes",Survey!$AC410)))</f>
        <v>1</v>
      </c>
      <c r="AU410" s="32" t="b">
        <f>IF(COUNTBLANK(Survey!$AD410:$AE410)=0,TRUE, FALSE)</f>
        <v>0</v>
      </c>
      <c r="AV410" s="16" t="str">
        <f t="shared" si="329"/>
        <v>Pass</v>
      </c>
      <c r="AW410" s="33" t="b">
        <f>NOT(ISNUMBER(SEARCH("Yes",Survey!$AF410)))</f>
        <v>1</v>
      </c>
      <c r="AX410" s="32" t="b">
        <f>NOT(ISBLANK(Survey!$AH410))</f>
        <v>0</v>
      </c>
      <c r="AY410" s="16" t="str">
        <f t="shared" si="330"/>
        <v>Pass</v>
      </c>
      <c r="AZ410" s="33" t="b">
        <f>NOT(OR(ISNUMBER(SEARCH("Other",Survey!$AH410)),ISNUMBER(SEARCH("Multiple",Survey!$AH410))))</f>
        <v>1</v>
      </c>
      <c r="BA410" s="32" t="b">
        <f>NOT(ISBLANK(Survey!$AI410))</f>
        <v>0</v>
      </c>
      <c r="BB410" s="16" t="str">
        <f t="shared" si="331"/>
        <v>Fail</v>
      </c>
      <c r="BC410" s="114">
        <f>IF(ABS(Survey!$BA410)&gt;0, 1,0)</f>
        <v>0</v>
      </c>
      <c r="BD410" s="114">
        <f>IF(COUNTBLANK(Survey!$AL410)=0,1,0)</f>
        <v>0</v>
      </c>
      <c r="BE410" s="16" t="str">
        <f t="shared" si="332"/>
        <v>Pass</v>
      </c>
      <c r="BF410" s="114">
        <f>IF(ISBLANK(Survey!$AL410),0,1)</f>
        <v>0</v>
      </c>
      <c r="BG410" s="133">
        <f>COUNTBLANK(Survey!$AM410)</f>
        <v>1</v>
      </c>
      <c r="BH410" s="16" t="str">
        <f t="shared" si="333"/>
        <v>Pass</v>
      </c>
      <c r="BI410" s="114">
        <f>IF(OR(Survey!$AM410="Closed",ISBLANK(Survey!$AM410)),0,1)</f>
        <v>0</v>
      </c>
      <c r="BJ410" s="133">
        <f>IF(ISBLANK(Survey!$AN410),1,0)</f>
        <v>1</v>
      </c>
      <c r="BK410" s="118" t="str">
        <f t="shared" si="334"/>
        <v>Pass</v>
      </c>
      <c r="BL410" s="31" cm="1">
        <f t="array" ref="BL410">SUM(SUMIF(Survey!AO410:AP410,{"&gt;0","&lt;0"})*{1,-1})</f>
        <v>0</v>
      </c>
      <c r="BM410">
        <f t="shared" si="335"/>
        <v>0</v>
      </c>
      <c r="BN410">
        <f t="shared" si="336"/>
        <v>100</v>
      </c>
      <c r="BO410" s="118" t="str">
        <f t="shared" si="337"/>
        <v>Pass</v>
      </c>
      <c r="BP410">
        <f>IF(Survey!AQ410="No",0,1)</f>
        <v>1</v>
      </c>
      <c r="BQ410" s="207">
        <f>MOD((LEN(Survey!AQ410)+2),22)</f>
        <v>2</v>
      </c>
      <c r="BR410">
        <f>IF(Survey!AR410="No",0,1)</f>
        <v>1</v>
      </c>
      <c r="BS410" s="207">
        <f>MOD((LEN(Survey!AR410)+2),22)</f>
        <v>2</v>
      </c>
      <c r="BT410" s="114">
        <f>COUNTBLANK(Survey!$AQ410:$AS410)+COUNTBLANK(Survey!$AU410)</f>
        <v>4</v>
      </c>
      <c r="BU410" s="114">
        <f>IF(Survey!$I410="Yes",1,0)</f>
        <v>0</v>
      </c>
      <c r="BV410" s="114">
        <f>IF(OR(Survey!$M410="Mutual fund",Survey!$M410="Alternative mutual fund",Survey!$M410="Money market"),1,0)</f>
        <v>0</v>
      </c>
      <c r="BW410" s="119">
        <f>IF(OR(Survey!$M410="ETF",Survey!$M410="ETF, alternative mutual fund"),1,0)</f>
        <v>0</v>
      </c>
      <c r="BX410" s="16" t="str">
        <f t="shared" si="338"/>
        <v>Pass</v>
      </c>
      <c r="BY410" s="33">
        <f>IF(ISNUMBER(SEARCH("Other",Survey!$AS410)), 1, 0)</f>
        <v>0</v>
      </c>
      <c r="BZ410" s="58" t="b">
        <f>NOT(ISBLANK(Survey!$AT410))</f>
        <v>0</v>
      </c>
      <c r="CA410" s="16" t="str">
        <f t="shared" si="339"/>
        <v>Pass</v>
      </c>
      <c r="CB410" s="114">
        <f>IF(Survey!$BB410=0, 0,1)</f>
        <v>0</v>
      </c>
      <c r="CC410" s="58">
        <f>Survey!$AV410</f>
        <v>0</v>
      </c>
      <c r="CD410" s="58">
        <f>Survey!$BC410+Survey!$BD410+ABS(Survey!$BE410)-ABS(Survey!$BF410)-ABS(Survey!$BG410)-ABS(Survey!$BL410)</f>
        <v>0</v>
      </c>
      <c r="CE410" s="138">
        <f>Survey!BB410+(ABS(Survey!$BH410)-ABS(Survey!$BI410)+ABS(Survey!$BJ410)-ABS(Survey!$BK410))*0.5</f>
        <v>0</v>
      </c>
      <c r="CF410" s="58">
        <f t="shared" si="340"/>
        <v>0</v>
      </c>
      <c r="CG410" s="58">
        <f>IF(AND($CC410&gt;$CF410-0.2,$CC410&lt;$CF410+0.2,ISBLANK(Survey!$AV410)=FALSE),0,1)</f>
        <v>1</v>
      </c>
      <c r="CH410" s="133">
        <f>IF(ISBLANK(Survey!$AW410),1,0)</f>
        <v>1</v>
      </c>
      <c r="CI410" s="16" t="str">
        <f t="shared" si="341"/>
        <v>Pass</v>
      </c>
      <c r="CJ410" s="114">
        <f>IF(Survey!$BB410=0, 0,1)</f>
        <v>0</v>
      </c>
      <c r="CK410" s="58">
        <f>IF(AND(Survey!$AX410&gt;=0,Survey!$AX410&lt;=0.2,Survey!$AX410&lt;&gt;""),0,1)</f>
        <v>1</v>
      </c>
      <c r="CL410" s="114">
        <f>IF(ISBLANK(Survey!$AY410),1,0)</f>
        <v>1</v>
      </c>
      <c r="CM410" s="16" t="str">
        <f t="shared" si="342"/>
        <v>Fail</v>
      </c>
      <c r="CN410" s="133">
        <f>Survey!$AZ410</f>
        <v>0</v>
      </c>
      <c r="CO410" s="16" t="str">
        <f t="shared" si="343"/>
        <v>Pass</v>
      </c>
      <c r="CP410" s="31">
        <f>Survey!$BA410</f>
        <v>0</v>
      </c>
      <c r="CQ410" s="138">
        <f>Survey!$BB410+Survey!$BC410+Survey!$BD410+ABS(Survey!$BE410)-ABS(Survey!$BF410)-ABS(Survey!$BG410)+ABS(Survey!$BH410)-ABS(Survey!$BI410)+ABS(Survey!$BJ410)-ABS(Survey!$BK410)-ABS(Survey!$BL410)+Survey!$BM410</f>
        <v>0</v>
      </c>
      <c r="CR410" s="30">
        <f t="shared" si="344"/>
        <v>0</v>
      </c>
      <c r="CS410" s="17">
        <f t="shared" si="345"/>
        <v>0</v>
      </c>
      <c r="CT410" s="16" t="str">
        <f t="shared" si="346"/>
        <v>Pass</v>
      </c>
      <c r="CU410" s="33" t="b">
        <f>IF(ABS(Survey!$BM410)=0,TRUE,FALSE)</f>
        <v>1</v>
      </c>
      <c r="CV410" s="32" t="b">
        <f>NOT(ISBLANK(Survey!$BN410))</f>
        <v>0</v>
      </c>
      <c r="CW410" t="str">
        <f t="shared" si="347"/>
        <v>Fail</v>
      </c>
      <c r="CX410" s="25">
        <f>Survey!$BA410</f>
        <v>0</v>
      </c>
      <c r="CY410" s="25" cm="1">
        <f t="array" ref="CY410">SUM(SUMIF(Survey!BP410:BW410,{"&gt;0","&lt;0"})*{1,-1})-SUM(SUMIF(Survey!BY410:CF410,{"&gt;0","&lt;0"})*{1,-1})</f>
        <v>0</v>
      </c>
      <c r="CZ410" s="30" t="str">
        <f t="shared" si="348"/>
        <v>No holdings</v>
      </c>
      <c r="DA410">
        <f t="shared" si="349"/>
        <v>0</v>
      </c>
      <c r="DB410" s="16" t="str">
        <f t="shared" si="350"/>
        <v>Fail</v>
      </c>
      <c r="DC410" s="31">
        <f>Survey!$BA410</f>
        <v>0</v>
      </c>
      <c r="DD410" s="31" cm="1">
        <f t="array" ref="DD410">SUM(SUMIF(Survey!CH410:DA410,{"&gt;0","&lt;0"})*{1,-1})-SUM(SUMIF(Survey!DC410:DV410,{"&gt;0","&lt;0"})*{1,-1})</f>
        <v>0</v>
      </c>
      <c r="DE410" s="30" t="str">
        <f t="shared" si="351"/>
        <v>No holdings</v>
      </c>
      <c r="DF410" s="17">
        <f t="shared" si="352"/>
        <v>0</v>
      </c>
      <c r="DG410" s="16" t="str">
        <f t="shared" si="353"/>
        <v>Pass</v>
      </c>
      <c r="DH410" s="33" t="b">
        <f>IF(ABS(Survey!$DA410)=0,TRUE,FALSE)</f>
        <v>1</v>
      </c>
      <c r="DI410" s="32" t="b">
        <f>NOT(ISBLANK(Survey!$DB410))</f>
        <v>0</v>
      </c>
      <c r="DJ410" s="16" t="str">
        <f t="shared" si="354"/>
        <v>Pass</v>
      </c>
      <c r="DK410" s="33" t="b">
        <f>IF(ABS(Survey!$DV410)=0,TRUE,FALSE)</f>
        <v>1</v>
      </c>
      <c r="DL410" s="32" t="b">
        <f>NOT(ISBLANK(Survey!$DW410))</f>
        <v>0</v>
      </c>
      <c r="DM410" t="str">
        <f t="shared" si="355"/>
        <v>Pass</v>
      </c>
      <c r="DN410" s="25" cm="1">
        <f t="array" ref="DN410">SUM(SUMIF(Survey!CW410,{"&gt;0","&lt;0"})*{1,-1})+SUM(SUMIF(Survey!DR410,{"&gt;0","&lt;0"})*{1,-1})</f>
        <v>0</v>
      </c>
      <c r="DO410" s="25">
        <f>SUM(SUMIF(Survey!DY410:EE410,{"&gt;0","&lt;0"})*{1,-1})+SUM(SUMIF(Survey!EG410:EM410,{"&gt;0","&lt;0"})*{1,-1})</f>
        <v>0</v>
      </c>
      <c r="DP410">
        <f t="shared" si="356"/>
        <v>0</v>
      </c>
      <c r="DQ410">
        <f t="shared" si="357"/>
        <v>0</v>
      </c>
      <c r="DR410" s="16" t="str">
        <f t="shared" si="358"/>
        <v>Pass</v>
      </c>
      <c r="DS410" s="33" t="b">
        <f>IF(ABS(Survey!$EE410)=0,TRUE,FALSE)</f>
        <v>1</v>
      </c>
      <c r="DT410" s="32" t="b">
        <f>NOT(ISBLANK(Survey!EF410))</f>
        <v>0</v>
      </c>
      <c r="DU410" s="16" t="str">
        <f t="shared" si="359"/>
        <v>Pass</v>
      </c>
      <c r="DV410" s="33" t="b">
        <f>IF(ABS(Survey!$EM410)=0,TRUE,FALSE)</f>
        <v>1</v>
      </c>
      <c r="DW410" s="32" t="b">
        <f>NOT(ISBLANK(Survey!$EN410))</f>
        <v>0</v>
      </c>
      <c r="DX410" s="16" t="str">
        <f t="shared" si="360"/>
        <v>Fail</v>
      </c>
      <c r="DY410" s="31">
        <f>SUM(SUMIF(Survey!ET410:EV410,{"&gt;0","&lt;0"})*{1,-1})</f>
        <v>0</v>
      </c>
      <c r="DZ410">
        <f t="shared" si="361"/>
        <v>0</v>
      </c>
      <c r="EA410">
        <f t="shared" si="362"/>
        <v>100</v>
      </c>
      <c r="EB410" s="30" t="b">
        <f>IF(OR(Survey!$M410="ETF",Survey!$M410="ETF, alternative mutual fund",Survey!$M410="Closed-end", Survey!$M410="Split share corp"),TRUE,FALSE)</f>
        <v>0</v>
      </c>
      <c r="EC410" s="16" t="str">
        <f t="shared" si="363"/>
        <v>Fail</v>
      </c>
      <c r="ED410" s="31">
        <f>SUM(SUMIF(Survey!EX410:FD410,{"&gt;0","&lt;0"})*{1,-1})</f>
        <v>0</v>
      </c>
      <c r="EE410">
        <f t="shared" si="364"/>
        <v>0</v>
      </c>
      <c r="EF410" s="17">
        <f t="shared" si="365"/>
        <v>100</v>
      </c>
      <c r="EG410" s="16" t="str">
        <f t="shared" si="366"/>
        <v>Fail</v>
      </c>
      <c r="EH410" s="31">
        <f>SUM(SUMIF(Survey!FF410:FL410,{"&gt;0","&lt;0"})*{1,-1})</f>
        <v>0</v>
      </c>
      <c r="EI410">
        <f t="shared" si="367"/>
        <v>0</v>
      </c>
      <c r="EJ410" s="17">
        <f t="shared" si="368"/>
        <v>100</v>
      </c>
    </row>
    <row r="411" spans="1:140">
      <c r="A411">
        <v>411</v>
      </c>
      <c r="B411" t="str">
        <f t="shared" si="316"/>
        <v>Pass</v>
      </c>
      <c r="C411" t="str">
        <f>IF(COUNTBLANK(Survey!B411:FM411)=$C$2, "Pass", "Fail")</f>
        <v>Pass</v>
      </c>
      <c r="D411" s="16" t="str">
        <f t="shared" si="317"/>
        <v>Fail</v>
      </c>
      <c r="E411" t="str">
        <f>IF(OR(ISBLANK(Survey!AL411),COUNTIF(G411:BJ411,"Fail")),"Fail","Pass")</f>
        <v>Fail</v>
      </c>
      <c r="F411" s="265"/>
      <c r="G411" s="16" t="str">
        <f t="shared" si="318"/>
        <v>Fail</v>
      </c>
      <c r="H411" s="139">
        <f>COUNTBLANK(Survey!B411:D411)+COUNTBLANK(Survey!G411)+COUNTBLANK(Survey!I411)+COUNTBLANK(Survey!K411:M411)+COUNTBLANK(Survey!P411:Q411)+COUNTBLANK(Survey!T411:W411)+COUNTBLANK(Survey!Z411:AC411)+COUNTBLANK(Survey!AF411:AG411)+COUNTBLANK(Survey!AK411:AK411)</f>
        <v>21</v>
      </c>
      <c r="I411" t="str">
        <f t="shared" si="319"/>
        <v>Fail</v>
      </c>
      <c r="J411" t="b">
        <f>IF(Survey!E411="No",TRUE,FALSE)</f>
        <v>0</v>
      </c>
      <c r="K411" s="29" cm="1">
        <f t="array" ref="K411">IF(COUNTA(Survey!$E$4:$E$695)=1, 0, SUM(IF(COUNTIF(Survey!$E$4:$E$695, Survey!$E$4:$E$695)=1,1,0)))</f>
        <v>0</v>
      </c>
      <c r="L411" s="29">
        <f>LEN(Survey!E411)</f>
        <v>0</v>
      </c>
      <c r="M411" s="16" t="str">
        <f t="shared" si="320"/>
        <v>Fail</v>
      </c>
      <c r="N411" t="b">
        <f>IF(Survey!F411="No",TRUE,FALSE)</f>
        <v>0</v>
      </c>
      <c r="O411" t="b">
        <f>Survey!F411=Survey!E411</f>
        <v>1</v>
      </c>
      <c r="P411">
        <f>COUNTIF(Survey!$F$4:$F$695,Survey!F411)</f>
        <v>0</v>
      </c>
      <c r="Q411" s="28">
        <f>LEN(Survey!F411)</f>
        <v>0</v>
      </c>
      <c r="R411" s="16" t="str">
        <f t="shared" si="321"/>
        <v>Pass</v>
      </c>
      <c r="S411" s="29">
        <f>MOD((LEN(Survey!H411)+2),11)</f>
        <v>2</v>
      </c>
      <c r="T411">
        <f>COUNTIF(Survey!$H$4:$H$695,Survey!H411)</f>
        <v>0</v>
      </c>
      <c r="U411" s="28" t="str">
        <f>IF(Survey!$L411="Prospectus fund", "Yes", "No")</f>
        <v>No</v>
      </c>
      <c r="V411" s="16" t="str">
        <f t="shared" si="322"/>
        <v>Pass</v>
      </c>
      <c r="W411" s="29">
        <f>MOD((LEN(Survey!J411)+2),11)</f>
        <v>2</v>
      </c>
      <c r="X411">
        <f>COUNTIF(Survey!$J$4:$J$695,Survey!J411)</f>
        <v>0</v>
      </c>
      <c r="Y411" s="30" t="b">
        <f>IF(OR(Survey!$M411="ETF",Survey!$M411="ETF, alternative mutual fund",Survey!$M411="Closed-end", Survey!$M411="Split share corp", Survey!$I411="Yes"),TRUE,FALSE)</f>
        <v>0</v>
      </c>
      <c r="Z411" s="16" t="str">
        <f>IFERROR(IF(AND(OR(AC411=AD411,AD411 = "Either"),NOT(ISBLANK(Survey!K411))),"Pass","Fail"),"Pass")</f>
        <v>Fail</v>
      </c>
      <c r="AA411" s="31" cm="1">
        <f t="array" ref="AA411">SUM(SUMIF(Survey!CH411:DA411,{"&gt;0","&lt;0"})*{1,-1})</f>
        <v>0</v>
      </c>
      <c r="AB411" s="33" cm="1">
        <f t="array" ref="AB411">SUM(SUMIF(Survey!CK411,{"&gt;0","&lt;0"})*{1,-1})+SUM(SUMIF(Survey!CU411,{"&gt;0","&lt;0"})*{1,-1})</f>
        <v>0</v>
      </c>
      <c r="AC411" s="33">
        <f>Survey!K411</f>
        <v>0</v>
      </c>
      <c r="AD411" s="32" t="str">
        <f t="shared" si="323"/>
        <v>Either</v>
      </c>
      <c r="AE411" s="16" t="str">
        <f t="shared" si="324"/>
        <v>Fail</v>
      </c>
      <c r="AF411" s="58" cm="1">
        <f t="array" ref="AF411">SUM(SUMIF(Survey!CH411:DA411,{"&gt;0","&lt;0"})*{1,-1})+SUM(SUMIF(Survey!DC411:DV411,{"&gt;0","&lt;0"})*{1,-1})</f>
        <v>0</v>
      </c>
      <c r="AG411" s="58">
        <f>IFERROR(AF411/(Survey!$BA411),0)</f>
        <v>0</v>
      </c>
      <c r="AH411" s="104" t="b">
        <f>IF(OR(Survey!$M411="Alternative strategy or hedge",Survey!$M411="Private asset",Survey!$L411="Prospectus fund"),TRUE,FALSE)</f>
        <v>0</v>
      </c>
      <c r="AI411" s="104" t="b">
        <f>NOT(ISBLANK(Survey!$M411))</f>
        <v>0</v>
      </c>
      <c r="AJ411" s="16" t="str">
        <f t="shared" si="325"/>
        <v>Fail</v>
      </c>
      <c r="AK411" t="b">
        <f>IF(Survey!W411="No",TRUE,FALSE)</f>
        <v>0</v>
      </c>
      <c r="AL411" s="119">
        <f>MOD((LEN(Survey!W411)+2),22)</f>
        <v>2</v>
      </c>
      <c r="AM411" t="str">
        <f t="shared" si="326"/>
        <v>Pass</v>
      </c>
      <c r="AN411" s="33" t="b">
        <f>NOT(ISNUMBER(SEARCH("Other",Survey!$Q411)))</f>
        <v>1</v>
      </c>
      <c r="AO411" s="32" t="b">
        <f>NOT(ISBLANK(Survey!$R411))</f>
        <v>0</v>
      </c>
      <c r="AP411" s="16" t="str">
        <f t="shared" si="327"/>
        <v>Pass</v>
      </c>
      <c r="AQ411" s="114">
        <f>COUNTBLANK(Survey!$X411)</f>
        <v>1</v>
      </c>
      <c r="AR411" s="58">
        <f>IF(AND(Survey!L411&lt;&gt;"Exempt fund",OR(Survey!$M411="ETF",Survey!$M411="ETF, alternative mutual fund",Survey!$M411="Mutual fund",Survey!$M411="Alternative mutual fund",Survey!$M411="Money market")),1,0)</f>
        <v>0</v>
      </c>
      <c r="AS411" s="16" t="str">
        <f t="shared" si="328"/>
        <v>Pass</v>
      </c>
      <c r="AT411" s="33" t="b">
        <f>NOT(ISNUMBER(SEARCH("Yes",Survey!$AC411)))</f>
        <v>1</v>
      </c>
      <c r="AU411" s="32" t="b">
        <f>IF(COUNTBLANK(Survey!$AD411:$AE411)=0,TRUE, FALSE)</f>
        <v>0</v>
      </c>
      <c r="AV411" s="16" t="str">
        <f t="shared" si="329"/>
        <v>Pass</v>
      </c>
      <c r="AW411" s="33" t="b">
        <f>NOT(ISNUMBER(SEARCH("Yes",Survey!$AF411)))</f>
        <v>1</v>
      </c>
      <c r="AX411" s="32" t="b">
        <f>NOT(ISBLANK(Survey!$AH411))</f>
        <v>0</v>
      </c>
      <c r="AY411" s="16" t="str">
        <f t="shared" si="330"/>
        <v>Pass</v>
      </c>
      <c r="AZ411" s="33" t="b">
        <f>NOT(OR(ISNUMBER(SEARCH("Other",Survey!$AH411)),ISNUMBER(SEARCH("Multiple",Survey!$AH411))))</f>
        <v>1</v>
      </c>
      <c r="BA411" s="32" t="b">
        <f>NOT(ISBLANK(Survey!$AI411))</f>
        <v>0</v>
      </c>
      <c r="BB411" s="16" t="str">
        <f t="shared" si="331"/>
        <v>Fail</v>
      </c>
      <c r="BC411" s="114">
        <f>IF(ABS(Survey!$BA411)&gt;0, 1,0)</f>
        <v>0</v>
      </c>
      <c r="BD411" s="114">
        <f>IF(COUNTBLANK(Survey!$AL411)=0,1,0)</f>
        <v>0</v>
      </c>
      <c r="BE411" s="16" t="str">
        <f t="shared" si="332"/>
        <v>Pass</v>
      </c>
      <c r="BF411" s="114">
        <f>IF(ISBLANK(Survey!$AL411),0,1)</f>
        <v>0</v>
      </c>
      <c r="BG411" s="133">
        <f>COUNTBLANK(Survey!$AM411)</f>
        <v>1</v>
      </c>
      <c r="BH411" s="16" t="str">
        <f t="shared" si="333"/>
        <v>Pass</v>
      </c>
      <c r="BI411" s="114">
        <f>IF(OR(Survey!$AM411="Closed",ISBLANK(Survey!$AM411)),0,1)</f>
        <v>0</v>
      </c>
      <c r="BJ411" s="133">
        <f>IF(ISBLANK(Survey!$AN411),1,0)</f>
        <v>1</v>
      </c>
      <c r="BK411" s="118" t="str">
        <f t="shared" si="334"/>
        <v>Pass</v>
      </c>
      <c r="BL411" s="31" cm="1">
        <f t="array" ref="BL411">SUM(SUMIF(Survey!AO411:AP411,{"&gt;0","&lt;0"})*{1,-1})</f>
        <v>0</v>
      </c>
      <c r="BM411">
        <f t="shared" si="335"/>
        <v>0</v>
      </c>
      <c r="BN411">
        <f t="shared" si="336"/>
        <v>100</v>
      </c>
      <c r="BO411" s="118" t="str">
        <f t="shared" si="337"/>
        <v>Pass</v>
      </c>
      <c r="BP411">
        <f>IF(Survey!AQ411="No",0,1)</f>
        <v>1</v>
      </c>
      <c r="BQ411" s="207">
        <f>MOD((LEN(Survey!AQ411)+2),22)</f>
        <v>2</v>
      </c>
      <c r="BR411">
        <f>IF(Survey!AR411="No",0,1)</f>
        <v>1</v>
      </c>
      <c r="BS411" s="207">
        <f>MOD((LEN(Survey!AR411)+2),22)</f>
        <v>2</v>
      </c>
      <c r="BT411" s="114">
        <f>COUNTBLANK(Survey!$AQ411:$AS411)+COUNTBLANK(Survey!$AU411)</f>
        <v>4</v>
      </c>
      <c r="BU411" s="114">
        <f>IF(Survey!$I411="Yes",1,0)</f>
        <v>0</v>
      </c>
      <c r="BV411" s="114">
        <f>IF(OR(Survey!$M411="Mutual fund",Survey!$M411="Alternative mutual fund",Survey!$M411="Money market"),1,0)</f>
        <v>0</v>
      </c>
      <c r="BW411" s="119">
        <f>IF(OR(Survey!$M411="ETF",Survey!$M411="ETF, alternative mutual fund"),1,0)</f>
        <v>0</v>
      </c>
      <c r="BX411" s="16" t="str">
        <f t="shared" si="338"/>
        <v>Pass</v>
      </c>
      <c r="BY411" s="33">
        <f>IF(ISNUMBER(SEARCH("Other",Survey!$AS411)), 1, 0)</f>
        <v>0</v>
      </c>
      <c r="BZ411" s="58" t="b">
        <f>NOT(ISBLANK(Survey!$AT411))</f>
        <v>0</v>
      </c>
      <c r="CA411" s="16" t="str">
        <f t="shared" si="339"/>
        <v>Pass</v>
      </c>
      <c r="CB411" s="114">
        <f>IF(Survey!$BB411=0, 0,1)</f>
        <v>0</v>
      </c>
      <c r="CC411" s="58">
        <f>Survey!$AV411</f>
        <v>0</v>
      </c>
      <c r="CD411" s="58">
        <f>Survey!$BC411+Survey!$BD411+ABS(Survey!$BE411)-ABS(Survey!$BF411)-ABS(Survey!$BG411)-ABS(Survey!$BL411)</f>
        <v>0</v>
      </c>
      <c r="CE411" s="138">
        <f>Survey!BB411+(ABS(Survey!$BH411)-ABS(Survey!$BI411)+ABS(Survey!$BJ411)-ABS(Survey!$BK411))*0.5</f>
        <v>0</v>
      </c>
      <c r="CF411" s="58">
        <f t="shared" si="340"/>
        <v>0</v>
      </c>
      <c r="CG411" s="58">
        <f>IF(AND($CC411&gt;$CF411-0.2,$CC411&lt;$CF411+0.2,ISBLANK(Survey!$AV411)=FALSE),0,1)</f>
        <v>1</v>
      </c>
      <c r="CH411" s="133">
        <f>IF(ISBLANK(Survey!$AW411),1,0)</f>
        <v>1</v>
      </c>
      <c r="CI411" s="16" t="str">
        <f t="shared" si="341"/>
        <v>Pass</v>
      </c>
      <c r="CJ411" s="114">
        <f>IF(Survey!$BB411=0, 0,1)</f>
        <v>0</v>
      </c>
      <c r="CK411" s="58">
        <f>IF(AND(Survey!$AX411&gt;=0,Survey!$AX411&lt;=0.2,Survey!$AX411&lt;&gt;""),0,1)</f>
        <v>1</v>
      </c>
      <c r="CL411" s="114">
        <f>IF(ISBLANK(Survey!$AY411),1,0)</f>
        <v>1</v>
      </c>
      <c r="CM411" s="16" t="str">
        <f t="shared" si="342"/>
        <v>Fail</v>
      </c>
      <c r="CN411" s="133">
        <f>Survey!$AZ411</f>
        <v>0</v>
      </c>
      <c r="CO411" s="16" t="str">
        <f t="shared" si="343"/>
        <v>Pass</v>
      </c>
      <c r="CP411" s="31">
        <f>Survey!$BA411</f>
        <v>0</v>
      </c>
      <c r="CQ411" s="138">
        <f>Survey!$BB411+Survey!$BC411+Survey!$BD411+ABS(Survey!$BE411)-ABS(Survey!$BF411)-ABS(Survey!$BG411)+ABS(Survey!$BH411)-ABS(Survey!$BI411)+ABS(Survey!$BJ411)-ABS(Survey!$BK411)-ABS(Survey!$BL411)+Survey!$BM411</f>
        <v>0</v>
      </c>
      <c r="CR411" s="30">
        <f t="shared" si="344"/>
        <v>0</v>
      </c>
      <c r="CS411" s="17">
        <f t="shared" si="345"/>
        <v>0</v>
      </c>
      <c r="CT411" s="16" t="str">
        <f t="shared" si="346"/>
        <v>Pass</v>
      </c>
      <c r="CU411" s="33" t="b">
        <f>IF(ABS(Survey!$BM411)=0,TRUE,FALSE)</f>
        <v>1</v>
      </c>
      <c r="CV411" s="32" t="b">
        <f>NOT(ISBLANK(Survey!$BN411))</f>
        <v>0</v>
      </c>
      <c r="CW411" t="str">
        <f t="shared" si="347"/>
        <v>Fail</v>
      </c>
      <c r="CX411" s="25">
        <f>Survey!$BA411</f>
        <v>0</v>
      </c>
      <c r="CY411" s="25" cm="1">
        <f t="array" ref="CY411">SUM(SUMIF(Survey!BP411:BW411,{"&gt;0","&lt;0"})*{1,-1})-SUM(SUMIF(Survey!BY411:CF411,{"&gt;0","&lt;0"})*{1,-1})</f>
        <v>0</v>
      </c>
      <c r="CZ411" s="30" t="str">
        <f t="shared" si="348"/>
        <v>No holdings</v>
      </c>
      <c r="DA411">
        <f t="shared" si="349"/>
        <v>0</v>
      </c>
      <c r="DB411" s="16" t="str">
        <f t="shared" si="350"/>
        <v>Fail</v>
      </c>
      <c r="DC411" s="31">
        <f>Survey!$BA411</f>
        <v>0</v>
      </c>
      <c r="DD411" s="31" cm="1">
        <f t="array" ref="DD411">SUM(SUMIF(Survey!CH411:DA411,{"&gt;0","&lt;0"})*{1,-1})-SUM(SUMIF(Survey!DC411:DV411,{"&gt;0","&lt;0"})*{1,-1})</f>
        <v>0</v>
      </c>
      <c r="DE411" s="30" t="str">
        <f t="shared" si="351"/>
        <v>No holdings</v>
      </c>
      <c r="DF411" s="17">
        <f t="shared" si="352"/>
        <v>0</v>
      </c>
      <c r="DG411" s="16" t="str">
        <f t="shared" si="353"/>
        <v>Pass</v>
      </c>
      <c r="DH411" s="33" t="b">
        <f>IF(ABS(Survey!$DA411)=0,TRUE,FALSE)</f>
        <v>1</v>
      </c>
      <c r="DI411" s="32" t="b">
        <f>NOT(ISBLANK(Survey!$DB411))</f>
        <v>0</v>
      </c>
      <c r="DJ411" s="16" t="str">
        <f t="shared" si="354"/>
        <v>Pass</v>
      </c>
      <c r="DK411" s="33" t="b">
        <f>IF(ABS(Survey!$DV411)=0,TRUE,FALSE)</f>
        <v>1</v>
      </c>
      <c r="DL411" s="32" t="b">
        <f>NOT(ISBLANK(Survey!$DW411))</f>
        <v>0</v>
      </c>
      <c r="DM411" t="str">
        <f t="shared" si="355"/>
        <v>Pass</v>
      </c>
      <c r="DN411" s="25" cm="1">
        <f t="array" ref="DN411">SUM(SUMIF(Survey!CW411,{"&gt;0","&lt;0"})*{1,-1})+SUM(SUMIF(Survey!DR411,{"&gt;0","&lt;0"})*{1,-1})</f>
        <v>0</v>
      </c>
      <c r="DO411" s="25">
        <f>SUM(SUMIF(Survey!DY411:EE411,{"&gt;0","&lt;0"})*{1,-1})+SUM(SUMIF(Survey!EG411:EM411,{"&gt;0","&lt;0"})*{1,-1})</f>
        <v>0</v>
      </c>
      <c r="DP411">
        <f t="shared" si="356"/>
        <v>0</v>
      </c>
      <c r="DQ411">
        <f t="shared" si="357"/>
        <v>0</v>
      </c>
      <c r="DR411" s="16" t="str">
        <f t="shared" si="358"/>
        <v>Pass</v>
      </c>
      <c r="DS411" s="33" t="b">
        <f>IF(ABS(Survey!$EE411)=0,TRUE,FALSE)</f>
        <v>1</v>
      </c>
      <c r="DT411" s="32" t="b">
        <f>NOT(ISBLANK(Survey!EF411))</f>
        <v>0</v>
      </c>
      <c r="DU411" s="16" t="str">
        <f t="shared" si="359"/>
        <v>Pass</v>
      </c>
      <c r="DV411" s="33" t="b">
        <f>IF(ABS(Survey!$EM411)=0,TRUE,FALSE)</f>
        <v>1</v>
      </c>
      <c r="DW411" s="32" t="b">
        <f>NOT(ISBLANK(Survey!$EN411))</f>
        <v>0</v>
      </c>
      <c r="DX411" s="16" t="str">
        <f t="shared" si="360"/>
        <v>Fail</v>
      </c>
      <c r="DY411" s="31">
        <f>SUM(SUMIF(Survey!ET411:EV411,{"&gt;0","&lt;0"})*{1,-1})</f>
        <v>0</v>
      </c>
      <c r="DZ411">
        <f t="shared" si="361"/>
        <v>0</v>
      </c>
      <c r="EA411">
        <f t="shared" si="362"/>
        <v>100</v>
      </c>
      <c r="EB411" s="30" t="b">
        <f>IF(OR(Survey!$M411="ETF",Survey!$M411="ETF, alternative mutual fund",Survey!$M411="Closed-end", Survey!$M411="Split share corp"),TRUE,FALSE)</f>
        <v>0</v>
      </c>
      <c r="EC411" s="16" t="str">
        <f t="shared" si="363"/>
        <v>Fail</v>
      </c>
      <c r="ED411" s="31">
        <f>SUM(SUMIF(Survey!EX411:FD411,{"&gt;0","&lt;0"})*{1,-1})</f>
        <v>0</v>
      </c>
      <c r="EE411">
        <f t="shared" si="364"/>
        <v>0</v>
      </c>
      <c r="EF411" s="17">
        <f t="shared" si="365"/>
        <v>100</v>
      </c>
      <c r="EG411" s="16" t="str">
        <f t="shared" si="366"/>
        <v>Fail</v>
      </c>
      <c r="EH411" s="31">
        <f>SUM(SUMIF(Survey!FF411:FL411,{"&gt;0","&lt;0"})*{1,-1})</f>
        <v>0</v>
      </c>
      <c r="EI411">
        <f t="shared" si="367"/>
        <v>0</v>
      </c>
      <c r="EJ411" s="17">
        <f t="shared" si="368"/>
        <v>100</v>
      </c>
    </row>
    <row r="412" spans="1:140">
      <c r="A412">
        <v>412</v>
      </c>
      <c r="B412" t="str">
        <f t="shared" si="316"/>
        <v>Pass</v>
      </c>
      <c r="C412" t="str">
        <f>IF(COUNTBLANK(Survey!B412:FM412)=$C$2, "Pass", "Fail")</f>
        <v>Pass</v>
      </c>
      <c r="D412" s="16" t="str">
        <f t="shared" si="317"/>
        <v>Fail</v>
      </c>
      <c r="E412" t="str">
        <f>IF(OR(ISBLANK(Survey!AL412),COUNTIF(G412:BJ412,"Fail")),"Fail","Pass")</f>
        <v>Fail</v>
      </c>
      <c r="F412" s="265"/>
      <c r="G412" s="16" t="str">
        <f t="shared" si="318"/>
        <v>Fail</v>
      </c>
      <c r="H412" s="139">
        <f>COUNTBLANK(Survey!B412:D412)+COUNTBLANK(Survey!G412)+COUNTBLANK(Survey!I412)+COUNTBLANK(Survey!K412:M412)+COUNTBLANK(Survey!P412:Q412)+COUNTBLANK(Survey!T412:W412)+COUNTBLANK(Survey!Z412:AC412)+COUNTBLANK(Survey!AF412:AG412)+COUNTBLANK(Survey!AK412:AK412)</f>
        <v>21</v>
      </c>
      <c r="I412" t="str">
        <f t="shared" si="319"/>
        <v>Fail</v>
      </c>
      <c r="J412" t="b">
        <f>IF(Survey!E412="No",TRUE,FALSE)</f>
        <v>0</v>
      </c>
      <c r="K412" s="29" cm="1">
        <f t="array" ref="K412">IF(COUNTA(Survey!$E$4:$E$695)=1, 0, SUM(IF(COUNTIF(Survey!$E$4:$E$695, Survey!$E$4:$E$695)=1,1,0)))</f>
        <v>0</v>
      </c>
      <c r="L412" s="29">
        <f>LEN(Survey!E412)</f>
        <v>0</v>
      </c>
      <c r="M412" s="16" t="str">
        <f t="shared" si="320"/>
        <v>Fail</v>
      </c>
      <c r="N412" t="b">
        <f>IF(Survey!F412="No",TRUE,FALSE)</f>
        <v>0</v>
      </c>
      <c r="O412" t="b">
        <f>Survey!F412=Survey!E412</f>
        <v>1</v>
      </c>
      <c r="P412">
        <f>COUNTIF(Survey!$F$4:$F$695,Survey!F412)</f>
        <v>0</v>
      </c>
      <c r="Q412" s="28">
        <f>LEN(Survey!F412)</f>
        <v>0</v>
      </c>
      <c r="R412" s="16" t="str">
        <f t="shared" si="321"/>
        <v>Pass</v>
      </c>
      <c r="S412" s="29">
        <f>MOD((LEN(Survey!H412)+2),11)</f>
        <v>2</v>
      </c>
      <c r="T412">
        <f>COUNTIF(Survey!$H$4:$H$695,Survey!H412)</f>
        <v>0</v>
      </c>
      <c r="U412" s="28" t="str">
        <f>IF(Survey!$L412="Prospectus fund", "Yes", "No")</f>
        <v>No</v>
      </c>
      <c r="V412" s="16" t="str">
        <f t="shared" si="322"/>
        <v>Pass</v>
      </c>
      <c r="W412" s="29">
        <f>MOD((LEN(Survey!J412)+2),11)</f>
        <v>2</v>
      </c>
      <c r="X412">
        <f>COUNTIF(Survey!$J$4:$J$695,Survey!J412)</f>
        <v>0</v>
      </c>
      <c r="Y412" s="30" t="b">
        <f>IF(OR(Survey!$M412="ETF",Survey!$M412="ETF, alternative mutual fund",Survey!$M412="Closed-end", Survey!$M412="Split share corp", Survey!$I412="Yes"),TRUE,FALSE)</f>
        <v>0</v>
      </c>
      <c r="Z412" s="16" t="str">
        <f>IFERROR(IF(AND(OR(AC412=AD412,AD412 = "Either"),NOT(ISBLANK(Survey!K412))),"Pass","Fail"),"Pass")</f>
        <v>Fail</v>
      </c>
      <c r="AA412" s="31" cm="1">
        <f t="array" ref="AA412">SUM(SUMIF(Survey!CH412:DA412,{"&gt;0","&lt;0"})*{1,-1})</f>
        <v>0</v>
      </c>
      <c r="AB412" s="33" cm="1">
        <f t="array" ref="AB412">SUM(SUMIF(Survey!CK412,{"&gt;0","&lt;0"})*{1,-1})+SUM(SUMIF(Survey!CU412,{"&gt;0","&lt;0"})*{1,-1})</f>
        <v>0</v>
      </c>
      <c r="AC412" s="33">
        <f>Survey!K412</f>
        <v>0</v>
      </c>
      <c r="AD412" s="32" t="str">
        <f t="shared" si="323"/>
        <v>Either</v>
      </c>
      <c r="AE412" s="16" t="str">
        <f t="shared" si="324"/>
        <v>Fail</v>
      </c>
      <c r="AF412" s="58" cm="1">
        <f t="array" ref="AF412">SUM(SUMIF(Survey!CH412:DA412,{"&gt;0","&lt;0"})*{1,-1})+SUM(SUMIF(Survey!DC412:DV412,{"&gt;0","&lt;0"})*{1,-1})</f>
        <v>0</v>
      </c>
      <c r="AG412" s="58">
        <f>IFERROR(AF412/(Survey!$BA412),0)</f>
        <v>0</v>
      </c>
      <c r="AH412" s="104" t="b">
        <f>IF(OR(Survey!$M412="Alternative strategy or hedge",Survey!$M412="Private asset",Survey!$L412="Prospectus fund"),TRUE,FALSE)</f>
        <v>0</v>
      </c>
      <c r="AI412" s="104" t="b">
        <f>NOT(ISBLANK(Survey!$M412))</f>
        <v>0</v>
      </c>
      <c r="AJ412" s="16" t="str">
        <f t="shared" si="325"/>
        <v>Fail</v>
      </c>
      <c r="AK412" t="b">
        <f>IF(Survey!W412="No",TRUE,FALSE)</f>
        <v>0</v>
      </c>
      <c r="AL412" s="119">
        <f>MOD((LEN(Survey!W412)+2),22)</f>
        <v>2</v>
      </c>
      <c r="AM412" t="str">
        <f t="shared" si="326"/>
        <v>Pass</v>
      </c>
      <c r="AN412" s="33" t="b">
        <f>NOT(ISNUMBER(SEARCH("Other",Survey!$Q412)))</f>
        <v>1</v>
      </c>
      <c r="AO412" s="32" t="b">
        <f>NOT(ISBLANK(Survey!$R412))</f>
        <v>0</v>
      </c>
      <c r="AP412" s="16" t="str">
        <f t="shared" si="327"/>
        <v>Pass</v>
      </c>
      <c r="AQ412" s="114">
        <f>COUNTBLANK(Survey!$X412)</f>
        <v>1</v>
      </c>
      <c r="AR412" s="58">
        <f>IF(AND(Survey!L412&lt;&gt;"Exempt fund",OR(Survey!$M412="ETF",Survey!$M412="ETF, alternative mutual fund",Survey!$M412="Mutual fund",Survey!$M412="Alternative mutual fund",Survey!$M412="Money market")),1,0)</f>
        <v>0</v>
      </c>
      <c r="AS412" s="16" t="str">
        <f t="shared" si="328"/>
        <v>Pass</v>
      </c>
      <c r="AT412" s="33" t="b">
        <f>NOT(ISNUMBER(SEARCH("Yes",Survey!$AC412)))</f>
        <v>1</v>
      </c>
      <c r="AU412" s="32" t="b">
        <f>IF(COUNTBLANK(Survey!$AD412:$AE412)=0,TRUE, FALSE)</f>
        <v>0</v>
      </c>
      <c r="AV412" s="16" t="str">
        <f t="shared" si="329"/>
        <v>Pass</v>
      </c>
      <c r="AW412" s="33" t="b">
        <f>NOT(ISNUMBER(SEARCH("Yes",Survey!$AF412)))</f>
        <v>1</v>
      </c>
      <c r="AX412" s="32" t="b">
        <f>NOT(ISBLANK(Survey!$AH412))</f>
        <v>0</v>
      </c>
      <c r="AY412" s="16" t="str">
        <f t="shared" si="330"/>
        <v>Pass</v>
      </c>
      <c r="AZ412" s="33" t="b">
        <f>NOT(OR(ISNUMBER(SEARCH("Other",Survey!$AH412)),ISNUMBER(SEARCH("Multiple",Survey!$AH412))))</f>
        <v>1</v>
      </c>
      <c r="BA412" s="32" t="b">
        <f>NOT(ISBLANK(Survey!$AI412))</f>
        <v>0</v>
      </c>
      <c r="BB412" s="16" t="str">
        <f t="shared" si="331"/>
        <v>Fail</v>
      </c>
      <c r="BC412" s="114">
        <f>IF(ABS(Survey!$BA412)&gt;0, 1,0)</f>
        <v>0</v>
      </c>
      <c r="BD412" s="114">
        <f>IF(COUNTBLANK(Survey!$AL412)=0,1,0)</f>
        <v>0</v>
      </c>
      <c r="BE412" s="16" t="str">
        <f t="shared" si="332"/>
        <v>Pass</v>
      </c>
      <c r="BF412" s="114">
        <f>IF(ISBLANK(Survey!$AL412),0,1)</f>
        <v>0</v>
      </c>
      <c r="BG412" s="133">
        <f>COUNTBLANK(Survey!$AM412)</f>
        <v>1</v>
      </c>
      <c r="BH412" s="16" t="str">
        <f t="shared" si="333"/>
        <v>Pass</v>
      </c>
      <c r="BI412" s="114">
        <f>IF(OR(Survey!$AM412="Closed",ISBLANK(Survey!$AM412)),0,1)</f>
        <v>0</v>
      </c>
      <c r="BJ412" s="133">
        <f>IF(ISBLANK(Survey!$AN412),1,0)</f>
        <v>1</v>
      </c>
      <c r="BK412" s="118" t="str">
        <f t="shared" si="334"/>
        <v>Pass</v>
      </c>
      <c r="BL412" s="31" cm="1">
        <f t="array" ref="BL412">SUM(SUMIF(Survey!AO412:AP412,{"&gt;0","&lt;0"})*{1,-1})</f>
        <v>0</v>
      </c>
      <c r="BM412">
        <f t="shared" si="335"/>
        <v>0</v>
      </c>
      <c r="BN412">
        <f t="shared" si="336"/>
        <v>100</v>
      </c>
      <c r="BO412" s="118" t="str">
        <f t="shared" si="337"/>
        <v>Pass</v>
      </c>
      <c r="BP412">
        <f>IF(Survey!AQ412="No",0,1)</f>
        <v>1</v>
      </c>
      <c r="BQ412" s="207">
        <f>MOD((LEN(Survey!AQ412)+2),22)</f>
        <v>2</v>
      </c>
      <c r="BR412">
        <f>IF(Survey!AR412="No",0,1)</f>
        <v>1</v>
      </c>
      <c r="BS412" s="207">
        <f>MOD((LEN(Survey!AR412)+2),22)</f>
        <v>2</v>
      </c>
      <c r="BT412" s="114">
        <f>COUNTBLANK(Survey!$AQ412:$AS412)+COUNTBLANK(Survey!$AU412)</f>
        <v>4</v>
      </c>
      <c r="BU412" s="114">
        <f>IF(Survey!$I412="Yes",1,0)</f>
        <v>0</v>
      </c>
      <c r="BV412" s="114">
        <f>IF(OR(Survey!$M412="Mutual fund",Survey!$M412="Alternative mutual fund",Survey!$M412="Money market"),1,0)</f>
        <v>0</v>
      </c>
      <c r="BW412" s="119">
        <f>IF(OR(Survey!$M412="ETF",Survey!$M412="ETF, alternative mutual fund"),1,0)</f>
        <v>0</v>
      </c>
      <c r="BX412" s="16" t="str">
        <f t="shared" si="338"/>
        <v>Pass</v>
      </c>
      <c r="BY412" s="33">
        <f>IF(ISNUMBER(SEARCH("Other",Survey!$AS412)), 1, 0)</f>
        <v>0</v>
      </c>
      <c r="BZ412" s="58" t="b">
        <f>NOT(ISBLANK(Survey!$AT412))</f>
        <v>0</v>
      </c>
      <c r="CA412" s="16" t="str">
        <f t="shared" si="339"/>
        <v>Pass</v>
      </c>
      <c r="CB412" s="114">
        <f>IF(Survey!$BB412=0, 0,1)</f>
        <v>0</v>
      </c>
      <c r="CC412" s="58">
        <f>Survey!$AV412</f>
        <v>0</v>
      </c>
      <c r="CD412" s="58">
        <f>Survey!$BC412+Survey!$BD412+ABS(Survey!$BE412)-ABS(Survey!$BF412)-ABS(Survey!$BG412)-ABS(Survey!$BL412)</f>
        <v>0</v>
      </c>
      <c r="CE412" s="138">
        <f>Survey!BB412+(ABS(Survey!$BH412)-ABS(Survey!$BI412)+ABS(Survey!$BJ412)-ABS(Survey!$BK412))*0.5</f>
        <v>0</v>
      </c>
      <c r="CF412" s="58">
        <f t="shared" si="340"/>
        <v>0</v>
      </c>
      <c r="CG412" s="58">
        <f>IF(AND($CC412&gt;$CF412-0.2,$CC412&lt;$CF412+0.2,ISBLANK(Survey!$AV412)=FALSE),0,1)</f>
        <v>1</v>
      </c>
      <c r="CH412" s="133">
        <f>IF(ISBLANK(Survey!$AW412),1,0)</f>
        <v>1</v>
      </c>
      <c r="CI412" s="16" t="str">
        <f t="shared" si="341"/>
        <v>Pass</v>
      </c>
      <c r="CJ412" s="114">
        <f>IF(Survey!$BB412=0, 0,1)</f>
        <v>0</v>
      </c>
      <c r="CK412" s="58">
        <f>IF(AND(Survey!$AX412&gt;=0,Survey!$AX412&lt;=0.2,Survey!$AX412&lt;&gt;""),0,1)</f>
        <v>1</v>
      </c>
      <c r="CL412" s="114">
        <f>IF(ISBLANK(Survey!$AY412),1,0)</f>
        <v>1</v>
      </c>
      <c r="CM412" s="16" t="str">
        <f t="shared" si="342"/>
        <v>Fail</v>
      </c>
      <c r="CN412" s="133">
        <f>Survey!$AZ412</f>
        <v>0</v>
      </c>
      <c r="CO412" s="16" t="str">
        <f t="shared" si="343"/>
        <v>Pass</v>
      </c>
      <c r="CP412" s="31">
        <f>Survey!$BA412</f>
        <v>0</v>
      </c>
      <c r="CQ412" s="138">
        <f>Survey!$BB412+Survey!$BC412+Survey!$BD412+ABS(Survey!$BE412)-ABS(Survey!$BF412)-ABS(Survey!$BG412)+ABS(Survey!$BH412)-ABS(Survey!$BI412)+ABS(Survey!$BJ412)-ABS(Survey!$BK412)-ABS(Survey!$BL412)+Survey!$BM412</f>
        <v>0</v>
      </c>
      <c r="CR412" s="30">
        <f t="shared" si="344"/>
        <v>0</v>
      </c>
      <c r="CS412" s="17">
        <f t="shared" si="345"/>
        <v>0</v>
      </c>
      <c r="CT412" s="16" t="str">
        <f t="shared" si="346"/>
        <v>Pass</v>
      </c>
      <c r="CU412" s="33" t="b">
        <f>IF(ABS(Survey!$BM412)=0,TRUE,FALSE)</f>
        <v>1</v>
      </c>
      <c r="CV412" s="32" t="b">
        <f>NOT(ISBLANK(Survey!$BN412))</f>
        <v>0</v>
      </c>
      <c r="CW412" t="str">
        <f t="shared" si="347"/>
        <v>Fail</v>
      </c>
      <c r="CX412" s="25">
        <f>Survey!$BA412</f>
        <v>0</v>
      </c>
      <c r="CY412" s="25" cm="1">
        <f t="array" ref="CY412">SUM(SUMIF(Survey!BP412:BW412,{"&gt;0","&lt;0"})*{1,-1})-SUM(SUMIF(Survey!BY412:CF412,{"&gt;0","&lt;0"})*{1,-1})</f>
        <v>0</v>
      </c>
      <c r="CZ412" s="30" t="str">
        <f t="shared" si="348"/>
        <v>No holdings</v>
      </c>
      <c r="DA412">
        <f t="shared" si="349"/>
        <v>0</v>
      </c>
      <c r="DB412" s="16" t="str">
        <f t="shared" si="350"/>
        <v>Fail</v>
      </c>
      <c r="DC412" s="31">
        <f>Survey!$BA412</f>
        <v>0</v>
      </c>
      <c r="DD412" s="31" cm="1">
        <f t="array" ref="DD412">SUM(SUMIF(Survey!CH412:DA412,{"&gt;0","&lt;0"})*{1,-1})-SUM(SUMIF(Survey!DC412:DV412,{"&gt;0","&lt;0"})*{1,-1})</f>
        <v>0</v>
      </c>
      <c r="DE412" s="30" t="str">
        <f t="shared" si="351"/>
        <v>No holdings</v>
      </c>
      <c r="DF412" s="17">
        <f t="shared" si="352"/>
        <v>0</v>
      </c>
      <c r="DG412" s="16" t="str">
        <f t="shared" si="353"/>
        <v>Pass</v>
      </c>
      <c r="DH412" s="33" t="b">
        <f>IF(ABS(Survey!$DA412)=0,TRUE,FALSE)</f>
        <v>1</v>
      </c>
      <c r="DI412" s="32" t="b">
        <f>NOT(ISBLANK(Survey!$DB412))</f>
        <v>0</v>
      </c>
      <c r="DJ412" s="16" t="str">
        <f t="shared" si="354"/>
        <v>Pass</v>
      </c>
      <c r="DK412" s="33" t="b">
        <f>IF(ABS(Survey!$DV412)=0,TRUE,FALSE)</f>
        <v>1</v>
      </c>
      <c r="DL412" s="32" t="b">
        <f>NOT(ISBLANK(Survey!$DW412))</f>
        <v>0</v>
      </c>
      <c r="DM412" t="str">
        <f t="shared" si="355"/>
        <v>Pass</v>
      </c>
      <c r="DN412" s="25" cm="1">
        <f t="array" ref="DN412">SUM(SUMIF(Survey!CW412,{"&gt;0","&lt;0"})*{1,-1})+SUM(SUMIF(Survey!DR412,{"&gt;0","&lt;0"})*{1,-1})</f>
        <v>0</v>
      </c>
      <c r="DO412" s="25">
        <f>SUM(SUMIF(Survey!DY412:EE412,{"&gt;0","&lt;0"})*{1,-1})+SUM(SUMIF(Survey!EG412:EM412,{"&gt;0","&lt;0"})*{1,-1})</f>
        <v>0</v>
      </c>
      <c r="DP412">
        <f t="shared" si="356"/>
        <v>0</v>
      </c>
      <c r="DQ412">
        <f t="shared" si="357"/>
        <v>0</v>
      </c>
      <c r="DR412" s="16" t="str">
        <f t="shared" si="358"/>
        <v>Pass</v>
      </c>
      <c r="DS412" s="33" t="b">
        <f>IF(ABS(Survey!$EE412)=0,TRUE,FALSE)</f>
        <v>1</v>
      </c>
      <c r="DT412" s="32" t="b">
        <f>NOT(ISBLANK(Survey!EF412))</f>
        <v>0</v>
      </c>
      <c r="DU412" s="16" t="str">
        <f t="shared" si="359"/>
        <v>Pass</v>
      </c>
      <c r="DV412" s="33" t="b">
        <f>IF(ABS(Survey!$EM412)=0,TRUE,FALSE)</f>
        <v>1</v>
      </c>
      <c r="DW412" s="32" t="b">
        <f>NOT(ISBLANK(Survey!$EN412))</f>
        <v>0</v>
      </c>
      <c r="DX412" s="16" t="str">
        <f t="shared" si="360"/>
        <v>Fail</v>
      </c>
      <c r="DY412" s="31">
        <f>SUM(SUMIF(Survey!ET412:EV412,{"&gt;0","&lt;0"})*{1,-1})</f>
        <v>0</v>
      </c>
      <c r="DZ412">
        <f t="shared" si="361"/>
        <v>0</v>
      </c>
      <c r="EA412">
        <f t="shared" si="362"/>
        <v>100</v>
      </c>
      <c r="EB412" s="30" t="b">
        <f>IF(OR(Survey!$M412="ETF",Survey!$M412="ETF, alternative mutual fund",Survey!$M412="Closed-end", Survey!$M412="Split share corp"),TRUE,FALSE)</f>
        <v>0</v>
      </c>
      <c r="EC412" s="16" t="str">
        <f t="shared" si="363"/>
        <v>Fail</v>
      </c>
      <c r="ED412" s="31">
        <f>SUM(SUMIF(Survey!EX412:FD412,{"&gt;0","&lt;0"})*{1,-1})</f>
        <v>0</v>
      </c>
      <c r="EE412">
        <f t="shared" si="364"/>
        <v>0</v>
      </c>
      <c r="EF412" s="17">
        <f t="shared" si="365"/>
        <v>100</v>
      </c>
      <c r="EG412" s="16" t="str">
        <f t="shared" si="366"/>
        <v>Fail</v>
      </c>
      <c r="EH412" s="31">
        <f>SUM(SUMIF(Survey!FF412:FL412,{"&gt;0","&lt;0"})*{1,-1})</f>
        <v>0</v>
      </c>
      <c r="EI412">
        <f t="shared" si="367"/>
        <v>0</v>
      </c>
      <c r="EJ412" s="17">
        <f t="shared" si="368"/>
        <v>100</v>
      </c>
    </row>
    <row r="413" spans="1:140">
      <c r="A413">
        <v>413</v>
      </c>
      <c r="B413" t="str">
        <f t="shared" si="316"/>
        <v>Pass</v>
      </c>
      <c r="C413" t="str">
        <f>IF(COUNTBLANK(Survey!B413:FM413)=$C$2, "Pass", "Fail")</f>
        <v>Pass</v>
      </c>
      <c r="D413" s="16" t="str">
        <f t="shared" si="317"/>
        <v>Fail</v>
      </c>
      <c r="E413" t="str">
        <f>IF(OR(ISBLANK(Survey!AL413),COUNTIF(G413:BJ413,"Fail")),"Fail","Pass")</f>
        <v>Fail</v>
      </c>
      <c r="F413" s="265"/>
      <c r="G413" s="16" t="str">
        <f t="shared" si="318"/>
        <v>Fail</v>
      </c>
      <c r="H413" s="139">
        <f>COUNTBLANK(Survey!B413:D413)+COUNTBLANK(Survey!G413)+COUNTBLANK(Survey!I413)+COUNTBLANK(Survey!K413:M413)+COUNTBLANK(Survey!P413:Q413)+COUNTBLANK(Survey!T413:W413)+COUNTBLANK(Survey!Z413:AC413)+COUNTBLANK(Survey!AF413:AG413)+COUNTBLANK(Survey!AK413:AK413)</f>
        <v>21</v>
      </c>
      <c r="I413" t="str">
        <f t="shared" si="319"/>
        <v>Fail</v>
      </c>
      <c r="J413" t="b">
        <f>IF(Survey!E413="No",TRUE,FALSE)</f>
        <v>0</v>
      </c>
      <c r="K413" s="29" cm="1">
        <f t="array" ref="K413">IF(COUNTA(Survey!$E$4:$E$695)=1, 0, SUM(IF(COUNTIF(Survey!$E$4:$E$695, Survey!$E$4:$E$695)=1,1,0)))</f>
        <v>0</v>
      </c>
      <c r="L413" s="29">
        <f>LEN(Survey!E413)</f>
        <v>0</v>
      </c>
      <c r="M413" s="16" t="str">
        <f t="shared" si="320"/>
        <v>Fail</v>
      </c>
      <c r="N413" t="b">
        <f>IF(Survey!F413="No",TRUE,FALSE)</f>
        <v>0</v>
      </c>
      <c r="O413" t="b">
        <f>Survey!F413=Survey!E413</f>
        <v>1</v>
      </c>
      <c r="P413">
        <f>COUNTIF(Survey!$F$4:$F$695,Survey!F413)</f>
        <v>0</v>
      </c>
      <c r="Q413" s="28">
        <f>LEN(Survey!F413)</f>
        <v>0</v>
      </c>
      <c r="R413" s="16" t="str">
        <f t="shared" si="321"/>
        <v>Pass</v>
      </c>
      <c r="S413" s="29">
        <f>MOD((LEN(Survey!H413)+2),11)</f>
        <v>2</v>
      </c>
      <c r="T413">
        <f>COUNTIF(Survey!$H$4:$H$695,Survey!H413)</f>
        <v>0</v>
      </c>
      <c r="U413" s="28" t="str">
        <f>IF(Survey!$L413="Prospectus fund", "Yes", "No")</f>
        <v>No</v>
      </c>
      <c r="V413" s="16" t="str">
        <f t="shared" si="322"/>
        <v>Pass</v>
      </c>
      <c r="W413" s="29">
        <f>MOD((LEN(Survey!J413)+2),11)</f>
        <v>2</v>
      </c>
      <c r="X413">
        <f>COUNTIF(Survey!$J$4:$J$695,Survey!J413)</f>
        <v>0</v>
      </c>
      <c r="Y413" s="30" t="b">
        <f>IF(OR(Survey!$M413="ETF",Survey!$M413="ETF, alternative mutual fund",Survey!$M413="Closed-end", Survey!$M413="Split share corp", Survey!$I413="Yes"),TRUE,FALSE)</f>
        <v>0</v>
      </c>
      <c r="Z413" s="16" t="str">
        <f>IFERROR(IF(AND(OR(AC413=AD413,AD413 = "Either"),NOT(ISBLANK(Survey!K413))),"Pass","Fail"),"Pass")</f>
        <v>Fail</v>
      </c>
      <c r="AA413" s="31" cm="1">
        <f t="array" ref="AA413">SUM(SUMIF(Survey!CH413:DA413,{"&gt;0","&lt;0"})*{1,-1})</f>
        <v>0</v>
      </c>
      <c r="AB413" s="33" cm="1">
        <f t="array" ref="AB413">SUM(SUMIF(Survey!CK413,{"&gt;0","&lt;0"})*{1,-1})+SUM(SUMIF(Survey!CU413,{"&gt;0","&lt;0"})*{1,-1})</f>
        <v>0</v>
      </c>
      <c r="AC413" s="33">
        <f>Survey!K413</f>
        <v>0</v>
      </c>
      <c r="AD413" s="32" t="str">
        <f t="shared" si="323"/>
        <v>Either</v>
      </c>
      <c r="AE413" s="16" t="str">
        <f t="shared" si="324"/>
        <v>Fail</v>
      </c>
      <c r="AF413" s="58" cm="1">
        <f t="array" ref="AF413">SUM(SUMIF(Survey!CH413:DA413,{"&gt;0","&lt;0"})*{1,-1})+SUM(SUMIF(Survey!DC413:DV413,{"&gt;0","&lt;0"})*{1,-1})</f>
        <v>0</v>
      </c>
      <c r="AG413" s="58">
        <f>IFERROR(AF413/(Survey!$BA413),0)</f>
        <v>0</v>
      </c>
      <c r="AH413" s="104" t="b">
        <f>IF(OR(Survey!$M413="Alternative strategy or hedge",Survey!$M413="Private asset",Survey!$L413="Prospectus fund"),TRUE,FALSE)</f>
        <v>0</v>
      </c>
      <c r="AI413" s="104" t="b">
        <f>NOT(ISBLANK(Survey!$M413))</f>
        <v>0</v>
      </c>
      <c r="AJ413" s="16" t="str">
        <f t="shared" si="325"/>
        <v>Fail</v>
      </c>
      <c r="AK413" t="b">
        <f>IF(Survey!W413="No",TRUE,FALSE)</f>
        <v>0</v>
      </c>
      <c r="AL413" s="119">
        <f>MOD((LEN(Survey!W413)+2),22)</f>
        <v>2</v>
      </c>
      <c r="AM413" t="str">
        <f t="shared" si="326"/>
        <v>Pass</v>
      </c>
      <c r="AN413" s="33" t="b">
        <f>NOT(ISNUMBER(SEARCH("Other",Survey!$Q413)))</f>
        <v>1</v>
      </c>
      <c r="AO413" s="32" t="b">
        <f>NOT(ISBLANK(Survey!$R413))</f>
        <v>0</v>
      </c>
      <c r="AP413" s="16" t="str">
        <f t="shared" si="327"/>
        <v>Pass</v>
      </c>
      <c r="AQ413" s="114">
        <f>COUNTBLANK(Survey!$X413)</f>
        <v>1</v>
      </c>
      <c r="AR413" s="58">
        <f>IF(AND(Survey!L413&lt;&gt;"Exempt fund",OR(Survey!$M413="ETF",Survey!$M413="ETF, alternative mutual fund",Survey!$M413="Mutual fund",Survey!$M413="Alternative mutual fund",Survey!$M413="Money market")),1,0)</f>
        <v>0</v>
      </c>
      <c r="AS413" s="16" t="str">
        <f t="shared" si="328"/>
        <v>Pass</v>
      </c>
      <c r="AT413" s="33" t="b">
        <f>NOT(ISNUMBER(SEARCH("Yes",Survey!$AC413)))</f>
        <v>1</v>
      </c>
      <c r="AU413" s="32" t="b">
        <f>IF(COUNTBLANK(Survey!$AD413:$AE413)=0,TRUE, FALSE)</f>
        <v>0</v>
      </c>
      <c r="AV413" s="16" t="str">
        <f t="shared" si="329"/>
        <v>Pass</v>
      </c>
      <c r="AW413" s="33" t="b">
        <f>NOT(ISNUMBER(SEARCH("Yes",Survey!$AF413)))</f>
        <v>1</v>
      </c>
      <c r="AX413" s="32" t="b">
        <f>NOT(ISBLANK(Survey!$AH413))</f>
        <v>0</v>
      </c>
      <c r="AY413" s="16" t="str">
        <f t="shared" si="330"/>
        <v>Pass</v>
      </c>
      <c r="AZ413" s="33" t="b">
        <f>NOT(OR(ISNUMBER(SEARCH("Other",Survey!$AH413)),ISNUMBER(SEARCH("Multiple",Survey!$AH413))))</f>
        <v>1</v>
      </c>
      <c r="BA413" s="32" t="b">
        <f>NOT(ISBLANK(Survey!$AI413))</f>
        <v>0</v>
      </c>
      <c r="BB413" s="16" t="str">
        <f t="shared" si="331"/>
        <v>Fail</v>
      </c>
      <c r="BC413" s="114">
        <f>IF(ABS(Survey!$BA413)&gt;0, 1,0)</f>
        <v>0</v>
      </c>
      <c r="BD413" s="114">
        <f>IF(COUNTBLANK(Survey!$AL413)=0,1,0)</f>
        <v>0</v>
      </c>
      <c r="BE413" s="16" t="str">
        <f t="shared" si="332"/>
        <v>Pass</v>
      </c>
      <c r="BF413" s="114">
        <f>IF(ISBLANK(Survey!$AL413),0,1)</f>
        <v>0</v>
      </c>
      <c r="BG413" s="133">
        <f>COUNTBLANK(Survey!$AM413)</f>
        <v>1</v>
      </c>
      <c r="BH413" s="16" t="str">
        <f t="shared" si="333"/>
        <v>Pass</v>
      </c>
      <c r="BI413" s="114">
        <f>IF(OR(Survey!$AM413="Closed",ISBLANK(Survey!$AM413)),0,1)</f>
        <v>0</v>
      </c>
      <c r="BJ413" s="133">
        <f>IF(ISBLANK(Survey!$AN413),1,0)</f>
        <v>1</v>
      </c>
      <c r="BK413" s="118" t="str">
        <f t="shared" si="334"/>
        <v>Pass</v>
      </c>
      <c r="BL413" s="31" cm="1">
        <f t="array" ref="BL413">SUM(SUMIF(Survey!AO413:AP413,{"&gt;0","&lt;0"})*{1,-1})</f>
        <v>0</v>
      </c>
      <c r="BM413">
        <f t="shared" si="335"/>
        <v>0</v>
      </c>
      <c r="BN413">
        <f t="shared" si="336"/>
        <v>100</v>
      </c>
      <c r="BO413" s="118" t="str">
        <f t="shared" si="337"/>
        <v>Pass</v>
      </c>
      <c r="BP413">
        <f>IF(Survey!AQ413="No",0,1)</f>
        <v>1</v>
      </c>
      <c r="BQ413" s="207">
        <f>MOD((LEN(Survey!AQ413)+2),22)</f>
        <v>2</v>
      </c>
      <c r="BR413">
        <f>IF(Survey!AR413="No",0,1)</f>
        <v>1</v>
      </c>
      <c r="BS413" s="207">
        <f>MOD((LEN(Survey!AR413)+2),22)</f>
        <v>2</v>
      </c>
      <c r="BT413" s="114">
        <f>COUNTBLANK(Survey!$AQ413:$AS413)+COUNTBLANK(Survey!$AU413)</f>
        <v>4</v>
      </c>
      <c r="BU413" s="114">
        <f>IF(Survey!$I413="Yes",1,0)</f>
        <v>0</v>
      </c>
      <c r="BV413" s="114">
        <f>IF(OR(Survey!$M413="Mutual fund",Survey!$M413="Alternative mutual fund",Survey!$M413="Money market"),1,0)</f>
        <v>0</v>
      </c>
      <c r="BW413" s="119">
        <f>IF(OR(Survey!$M413="ETF",Survey!$M413="ETF, alternative mutual fund"),1,0)</f>
        <v>0</v>
      </c>
      <c r="BX413" s="16" t="str">
        <f t="shared" si="338"/>
        <v>Pass</v>
      </c>
      <c r="BY413" s="33">
        <f>IF(ISNUMBER(SEARCH("Other",Survey!$AS413)), 1, 0)</f>
        <v>0</v>
      </c>
      <c r="BZ413" s="58" t="b">
        <f>NOT(ISBLANK(Survey!$AT413))</f>
        <v>0</v>
      </c>
      <c r="CA413" s="16" t="str">
        <f t="shared" si="339"/>
        <v>Pass</v>
      </c>
      <c r="CB413" s="114">
        <f>IF(Survey!$BB413=0, 0,1)</f>
        <v>0</v>
      </c>
      <c r="CC413" s="58">
        <f>Survey!$AV413</f>
        <v>0</v>
      </c>
      <c r="CD413" s="58">
        <f>Survey!$BC413+Survey!$BD413+ABS(Survey!$BE413)-ABS(Survey!$BF413)-ABS(Survey!$BG413)-ABS(Survey!$BL413)</f>
        <v>0</v>
      </c>
      <c r="CE413" s="138">
        <f>Survey!BB413+(ABS(Survey!$BH413)-ABS(Survey!$BI413)+ABS(Survey!$BJ413)-ABS(Survey!$BK413))*0.5</f>
        <v>0</v>
      </c>
      <c r="CF413" s="58">
        <f t="shared" si="340"/>
        <v>0</v>
      </c>
      <c r="CG413" s="58">
        <f>IF(AND($CC413&gt;$CF413-0.2,$CC413&lt;$CF413+0.2,ISBLANK(Survey!$AV413)=FALSE),0,1)</f>
        <v>1</v>
      </c>
      <c r="CH413" s="133">
        <f>IF(ISBLANK(Survey!$AW413),1,0)</f>
        <v>1</v>
      </c>
      <c r="CI413" s="16" t="str">
        <f t="shared" si="341"/>
        <v>Pass</v>
      </c>
      <c r="CJ413" s="114">
        <f>IF(Survey!$BB413=0, 0,1)</f>
        <v>0</v>
      </c>
      <c r="CK413" s="58">
        <f>IF(AND(Survey!$AX413&gt;=0,Survey!$AX413&lt;=0.2,Survey!$AX413&lt;&gt;""),0,1)</f>
        <v>1</v>
      </c>
      <c r="CL413" s="114">
        <f>IF(ISBLANK(Survey!$AY413),1,0)</f>
        <v>1</v>
      </c>
      <c r="CM413" s="16" t="str">
        <f t="shared" si="342"/>
        <v>Fail</v>
      </c>
      <c r="CN413" s="133">
        <f>Survey!$AZ413</f>
        <v>0</v>
      </c>
      <c r="CO413" s="16" t="str">
        <f t="shared" si="343"/>
        <v>Pass</v>
      </c>
      <c r="CP413" s="31">
        <f>Survey!$BA413</f>
        <v>0</v>
      </c>
      <c r="CQ413" s="138">
        <f>Survey!$BB413+Survey!$BC413+Survey!$BD413+ABS(Survey!$BE413)-ABS(Survey!$BF413)-ABS(Survey!$BG413)+ABS(Survey!$BH413)-ABS(Survey!$BI413)+ABS(Survey!$BJ413)-ABS(Survey!$BK413)-ABS(Survey!$BL413)+Survey!$BM413</f>
        <v>0</v>
      </c>
      <c r="CR413" s="30">
        <f t="shared" si="344"/>
        <v>0</v>
      </c>
      <c r="CS413" s="17">
        <f t="shared" si="345"/>
        <v>0</v>
      </c>
      <c r="CT413" s="16" t="str">
        <f t="shared" si="346"/>
        <v>Pass</v>
      </c>
      <c r="CU413" s="33" t="b">
        <f>IF(ABS(Survey!$BM413)=0,TRUE,FALSE)</f>
        <v>1</v>
      </c>
      <c r="CV413" s="32" t="b">
        <f>NOT(ISBLANK(Survey!$BN413))</f>
        <v>0</v>
      </c>
      <c r="CW413" t="str">
        <f t="shared" si="347"/>
        <v>Fail</v>
      </c>
      <c r="CX413" s="25">
        <f>Survey!$BA413</f>
        <v>0</v>
      </c>
      <c r="CY413" s="25" cm="1">
        <f t="array" ref="CY413">SUM(SUMIF(Survey!BP413:BW413,{"&gt;0","&lt;0"})*{1,-1})-SUM(SUMIF(Survey!BY413:CF413,{"&gt;0","&lt;0"})*{1,-1})</f>
        <v>0</v>
      </c>
      <c r="CZ413" s="30" t="str">
        <f t="shared" si="348"/>
        <v>No holdings</v>
      </c>
      <c r="DA413">
        <f t="shared" si="349"/>
        <v>0</v>
      </c>
      <c r="DB413" s="16" t="str">
        <f t="shared" si="350"/>
        <v>Fail</v>
      </c>
      <c r="DC413" s="31">
        <f>Survey!$BA413</f>
        <v>0</v>
      </c>
      <c r="DD413" s="31" cm="1">
        <f t="array" ref="DD413">SUM(SUMIF(Survey!CH413:DA413,{"&gt;0","&lt;0"})*{1,-1})-SUM(SUMIF(Survey!DC413:DV413,{"&gt;0","&lt;0"})*{1,-1})</f>
        <v>0</v>
      </c>
      <c r="DE413" s="30" t="str">
        <f t="shared" si="351"/>
        <v>No holdings</v>
      </c>
      <c r="DF413" s="17">
        <f t="shared" si="352"/>
        <v>0</v>
      </c>
      <c r="DG413" s="16" t="str">
        <f t="shared" si="353"/>
        <v>Pass</v>
      </c>
      <c r="DH413" s="33" t="b">
        <f>IF(ABS(Survey!$DA413)=0,TRUE,FALSE)</f>
        <v>1</v>
      </c>
      <c r="DI413" s="32" t="b">
        <f>NOT(ISBLANK(Survey!$DB413))</f>
        <v>0</v>
      </c>
      <c r="DJ413" s="16" t="str">
        <f t="shared" si="354"/>
        <v>Pass</v>
      </c>
      <c r="DK413" s="33" t="b">
        <f>IF(ABS(Survey!$DV413)=0,TRUE,FALSE)</f>
        <v>1</v>
      </c>
      <c r="DL413" s="32" t="b">
        <f>NOT(ISBLANK(Survey!$DW413))</f>
        <v>0</v>
      </c>
      <c r="DM413" t="str">
        <f t="shared" si="355"/>
        <v>Pass</v>
      </c>
      <c r="DN413" s="25" cm="1">
        <f t="array" ref="DN413">SUM(SUMIF(Survey!CW413,{"&gt;0","&lt;0"})*{1,-1})+SUM(SUMIF(Survey!DR413,{"&gt;0","&lt;0"})*{1,-1})</f>
        <v>0</v>
      </c>
      <c r="DO413" s="25">
        <f>SUM(SUMIF(Survey!DY413:EE413,{"&gt;0","&lt;0"})*{1,-1})+SUM(SUMIF(Survey!EG413:EM413,{"&gt;0","&lt;0"})*{1,-1})</f>
        <v>0</v>
      </c>
      <c r="DP413">
        <f t="shared" si="356"/>
        <v>0</v>
      </c>
      <c r="DQ413">
        <f t="shared" si="357"/>
        <v>0</v>
      </c>
      <c r="DR413" s="16" t="str">
        <f t="shared" si="358"/>
        <v>Pass</v>
      </c>
      <c r="DS413" s="33" t="b">
        <f>IF(ABS(Survey!$EE413)=0,TRUE,FALSE)</f>
        <v>1</v>
      </c>
      <c r="DT413" s="32" t="b">
        <f>NOT(ISBLANK(Survey!EF413))</f>
        <v>0</v>
      </c>
      <c r="DU413" s="16" t="str">
        <f t="shared" si="359"/>
        <v>Pass</v>
      </c>
      <c r="DV413" s="33" t="b">
        <f>IF(ABS(Survey!$EM413)=0,TRUE,FALSE)</f>
        <v>1</v>
      </c>
      <c r="DW413" s="32" t="b">
        <f>NOT(ISBLANK(Survey!$EN413))</f>
        <v>0</v>
      </c>
      <c r="DX413" s="16" t="str">
        <f t="shared" si="360"/>
        <v>Fail</v>
      </c>
      <c r="DY413" s="31">
        <f>SUM(SUMIF(Survey!ET413:EV413,{"&gt;0","&lt;0"})*{1,-1})</f>
        <v>0</v>
      </c>
      <c r="DZ413">
        <f t="shared" si="361"/>
        <v>0</v>
      </c>
      <c r="EA413">
        <f t="shared" si="362"/>
        <v>100</v>
      </c>
      <c r="EB413" s="30" t="b">
        <f>IF(OR(Survey!$M413="ETF",Survey!$M413="ETF, alternative mutual fund",Survey!$M413="Closed-end", Survey!$M413="Split share corp"),TRUE,FALSE)</f>
        <v>0</v>
      </c>
      <c r="EC413" s="16" t="str">
        <f t="shared" si="363"/>
        <v>Fail</v>
      </c>
      <c r="ED413" s="31">
        <f>SUM(SUMIF(Survey!EX413:FD413,{"&gt;0","&lt;0"})*{1,-1})</f>
        <v>0</v>
      </c>
      <c r="EE413">
        <f t="shared" si="364"/>
        <v>0</v>
      </c>
      <c r="EF413" s="17">
        <f t="shared" si="365"/>
        <v>100</v>
      </c>
      <c r="EG413" s="16" t="str">
        <f t="shared" si="366"/>
        <v>Fail</v>
      </c>
      <c r="EH413" s="31">
        <f>SUM(SUMIF(Survey!FF413:FL413,{"&gt;0","&lt;0"})*{1,-1})</f>
        <v>0</v>
      </c>
      <c r="EI413">
        <f t="shared" si="367"/>
        <v>0</v>
      </c>
      <c r="EJ413" s="17">
        <f t="shared" si="368"/>
        <v>100</v>
      </c>
    </row>
    <row r="414" spans="1:140">
      <c r="A414">
        <v>414</v>
      </c>
      <c r="B414" t="str">
        <f t="shared" si="316"/>
        <v>Pass</v>
      </c>
      <c r="C414" t="str">
        <f>IF(COUNTBLANK(Survey!B414:FM414)=$C$2, "Pass", "Fail")</f>
        <v>Pass</v>
      </c>
      <c r="D414" s="16" t="str">
        <f t="shared" si="317"/>
        <v>Fail</v>
      </c>
      <c r="E414" t="str">
        <f>IF(OR(ISBLANK(Survey!AL414),COUNTIF(G414:BJ414,"Fail")),"Fail","Pass")</f>
        <v>Fail</v>
      </c>
      <c r="F414" s="265"/>
      <c r="G414" s="16" t="str">
        <f t="shared" si="318"/>
        <v>Fail</v>
      </c>
      <c r="H414" s="139">
        <f>COUNTBLANK(Survey!B414:D414)+COUNTBLANK(Survey!G414)+COUNTBLANK(Survey!I414)+COUNTBLANK(Survey!K414:M414)+COUNTBLANK(Survey!P414:Q414)+COUNTBLANK(Survey!T414:W414)+COUNTBLANK(Survey!Z414:AC414)+COUNTBLANK(Survey!AF414:AG414)+COUNTBLANK(Survey!AK414:AK414)</f>
        <v>21</v>
      </c>
      <c r="I414" t="str">
        <f t="shared" si="319"/>
        <v>Fail</v>
      </c>
      <c r="J414" t="b">
        <f>IF(Survey!E414="No",TRUE,FALSE)</f>
        <v>0</v>
      </c>
      <c r="K414" s="29" cm="1">
        <f t="array" ref="K414">IF(COUNTA(Survey!$E$4:$E$695)=1, 0, SUM(IF(COUNTIF(Survey!$E$4:$E$695, Survey!$E$4:$E$695)=1,1,0)))</f>
        <v>0</v>
      </c>
      <c r="L414" s="29">
        <f>LEN(Survey!E414)</f>
        <v>0</v>
      </c>
      <c r="M414" s="16" t="str">
        <f t="shared" si="320"/>
        <v>Fail</v>
      </c>
      <c r="N414" t="b">
        <f>IF(Survey!F414="No",TRUE,FALSE)</f>
        <v>0</v>
      </c>
      <c r="O414" t="b">
        <f>Survey!F414=Survey!E414</f>
        <v>1</v>
      </c>
      <c r="P414">
        <f>COUNTIF(Survey!$F$4:$F$695,Survey!F414)</f>
        <v>0</v>
      </c>
      <c r="Q414" s="28">
        <f>LEN(Survey!F414)</f>
        <v>0</v>
      </c>
      <c r="R414" s="16" t="str">
        <f t="shared" si="321"/>
        <v>Pass</v>
      </c>
      <c r="S414" s="29">
        <f>MOD((LEN(Survey!H414)+2),11)</f>
        <v>2</v>
      </c>
      <c r="T414">
        <f>COUNTIF(Survey!$H$4:$H$695,Survey!H414)</f>
        <v>0</v>
      </c>
      <c r="U414" s="28" t="str">
        <f>IF(Survey!$L414="Prospectus fund", "Yes", "No")</f>
        <v>No</v>
      </c>
      <c r="V414" s="16" t="str">
        <f t="shared" si="322"/>
        <v>Pass</v>
      </c>
      <c r="W414" s="29">
        <f>MOD((LEN(Survey!J414)+2),11)</f>
        <v>2</v>
      </c>
      <c r="X414">
        <f>COUNTIF(Survey!$J$4:$J$695,Survey!J414)</f>
        <v>0</v>
      </c>
      <c r="Y414" s="30" t="b">
        <f>IF(OR(Survey!$M414="ETF",Survey!$M414="ETF, alternative mutual fund",Survey!$M414="Closed-end", Survey!$M414="Split share corp", Survey!$I414="Yes"),TRUE,FALSE)</f>
        <v>0</v>
      </c>
      <c r="Z414" s="16" t="str">
        <f>IFERROR(IF(AND(OR(AC414=AD414,AD414 = "Either"),NOT(ISBLANK(Survey!K414))),"Pass","Fail"),"Pass")</f>
        <v>Fail</v>
      </c>
      <c r="AA414" s="31" cm="1">
        <f t="array" ref="AA414">SUM(SUMIF(Survey!CH414:DA414,{"&gt;0","&lt;0"})*{1,-1})</f>
        <v>0</v>
      </c>
      <c r="AB414" s="33" cm="1">
        <f t="array" ref="AB414">SUM(SUMIF(Survey!CK414,{"&gt;0","&lt;0"})*{1,-1})+SUM(SUMIF(Survey!CU414,{"&gt;0","&lt;0"})*{1,-1})</f>
        <v>0</v>
      </c>
      <c r="AC414" s="33">
        <f>Survey!K414</f>
        <v>0</v>
      </c>
      <c r="AD414" s="32" t="str">
        <f t="shared" si="323"/>
        <v>Either</v>
      </c>
      <c r="AE414" s="16" t="str">
        <f t="shared" si="324"/>
        <v>Fail</v>
      </c>
      <c r="AF414" s="58" cm="1">
        <f t="array" ref="AF414">SUM(SUMIF(Survey!CH414:DA414,{"&gt;0","&lt;0"})*{1,-1})+SUM(SUMIF(Survey!DC414:DV414,{"&gt;0","&lt;0"})*{1,-1})</f>
        <v>0</v>
      </c>
      <c r="AG414" s="58">
        <f>IFERROR(AF414/(Survey!$BA414),0)</f>
        <v>0</v>
      </c>
      <c r="AH414" s="104" t="b">
        <f>IF(OR(Survey!$M414="Alternative strategy or hedge",Survey!$M414="Private asset",Survey!$L414="Prospectus fund"),TRUE,FALSE)</f>
        <v>0</v>
      </c>
      <c r="AI414" s="104" t="b">
        <f>NOT(ISBLANK(Survey!$M414))</f>
        <v>0</v>
      </c>
      <c r="AJ414" s="16" t="str">
        <f t="shared" si="325"/>
        <v>Fail</v>
      </c>
      <c r="AK414" t="b">
        <f>IF(Survey!W414="No",TRUE,FALSE)</f>
        <v>0</v>
      </c>
      <c r="AL414" s="119">
        <f>MOD((LEN(Survey!W414)+2),22)</f>
        <v>2</v>
      </c>
      <c r="AM414" t="str">
        <f t="shared" si="326"/>
        <v>Pass</v>
      </c>
      <c r="AN414" s="33" t="b">
        <f>NOT(ISNUMBER(SEARCH("Other",Survey!$Q414)))</f>
        <v>1</v>
      </c>
      <c r="AO414" s="32" t="b">
        <f>NOT(ISBLANK(Survey!$R414))</f>
        <v>0</v>
      </c>
      <c r="AP414" s="16" t="str">
        <f t="shared" si="327"/>
        <v>Pass</v>
      </c>
      <c r="AQ414" s="114">
        <f>COUNTBLANK(Survey!$X414)</f>
        <v>1</v>
      </c>
      <c r="AR414" s="58">
        <f>IF(AND(Survey!L414&lt;&gt;"Exempt fund",OR(Survey!$M414="ETF",Survey!$M414="ETF, alternative mutual fund",Survey!$M414="Mutual fund",Survey!$M414="Alternative mutual fund",Survey!$M414="Money market")),1,0)</f>
        <v>0</v>
      </c>
      <c r="AS414" s="16" t="str">
        <f t="shared" si="328"/>
        <v>Pass</v>
      </c>
      <c r="AT414" s="33" t="b">
        <f>NOT(ISNUMBER(SEARCH("Yes",Survey!$AC414)))</f>
        <v>1</v>
      </c>
      <c r="AU414" s="32" t="b">
        <f>IF(COUNTBLANK(Survey!$AD414:$AE414)=0,TRUE, FALSE)</f>
        <v>0</v>
      </c>
      <c r="AV414" s="16" t="str">
        <f t="shared" si="329"/>
        <v>Pass</v>
      </c>
      <c r="AW414" s="33" t="b">
        <f>NOT(ISNUMBER(SEARCH("Yes",Survey!$AF414)))</f>
        <v>1</v>
      </c>
      <c r="AX414" s="32" t="b">
        <f>NOT(ISBLANK(Survey!$AH414))</f>
        <v>0</v>
      </c>
      <c r="AY414" s="16" t="str">
        <f t="shared" si="330"/>
        <v>Pass</v>
      </c>
      <c r="AZ414" s="33" t="b">
        <f>NOT(OR(ISNUMBER(SEARCH("Other",Survey!$AH414)),ISNUMBER(SEARCH("Multiple",Survey!$AH414))))</f>
        <v>1</v>
      </c>
      <c r="BA414" s="32" t="b">
        <f>NOT(ISBLANK(Survey!$AI414))</f>
        <v>0</v>
      </c>
      <c r="BB414" s="16" t="str">
        <f t="shared" si="331"/>
        <v>Fail</v>
      </c>
      <c r="BC414" s="114">
        <f>IF(ABS(Survey!$BA414)&gt;0, 1,0)</f>
        <v>0</v>
      </c>
      <c r="BD414" s="114">
        <f>IF(COUNTBLANK(Survey!$AL414)=0,1,0)</f>
        <v>0</v>
      </c>
      <c r="BE414" s="16" t="str">
        <f t="shared" si="332"/>
        <v>Pass</v>
      </c>
      <c r="BF414" s="114">
        <f>IF(ISBLANK(Survey!$AL414),0,1)</f>
        <v>0</v>
      </c>
      <c r="BG414" s="133">
        <f>COUNTBLANK(Survey!$AM414)</f>
        <v>1</v>
      </c>
      <c r="BH414" s="16" t="str">
        <f t="shared" si="333"/>
        <v>Pass</v>
      </c>
      <c r="BI414" s="114">
        <f>IF(OR(Survey!$AM414="Closed",ISBLANK(Survey!$AM414)),0,1)</f>
        <v>0</v>
      </c>
      <c r="BJ414" s="133">
        <f>IF(ISBLANK(Survey!$AN414),1,0)</f>
        <v>1</v>
      </c>
      <c r="BK414" s="118" t="str">
        <f t="shared" si="334"/>
        <v>Pass</v>
      </c>
      <c r="BL414" s="31" cm="1">
        <f t="array" ref="BL414">SUM(SUMIF(Survey!AO414:AP414,{"&gt;0","&lt;0"})*{1,-1})</f>
        <v>0</v>
      </c>
      <c r="BM414">
        <f t="shared" si="335"/>
        <v>0</v>
      </c>
      <c r="BN414">
        <f t="shared" si="336"/>
        <v>100</v>
      </c>
      <c r="BO414" s="118" t="str">
        <f t="shared" si="337"/>
        <v>Pass</v>
      </c>
      <c r="BP414">
        <f>IF(Survey!AQ414="No",0,1)</f>
        <v>1</v>
      </c>
      <c r="BQ414" s="207">
        <f>MOD((LEN(Survey!AQ414)+2),22)</f>
        <v>2</v>
      </c>
      <c r="BR414">
        <f>IF(Survey!AR414="No",0,1)</f>
        <v>1</v>
      </c>
      <c r="BS414" s="207">
        <f>MOD((LEN(Survey!AR414)+2),22)</f>
        <v>2</v>
      </c>
      <c r="BT414" s="114">
        <f>COUNTBLANK(Survey!$AQ414:$AS414)+COUNTBLANK(Survey!$AU414)</f>
        <v>4</v>
      </c>
      <c r="BU414" s="114">
        <f>IF(Survey!$I414="Yes",1,0)</f>
        <v>0</v>
      </c>
      <c r="BV414" s="114">
        <f>IF(OR(Survey!$M414="Mutual fund",Survey!$M414="Alternative mutual fund",Survey!$M414="Money market"),1,0)</f>
        <v>0</v>
      </c>
      <c r="BW414" s="119">
        <f>IF(OR(Survey!$M414="ETF",Survey!$M414="ETF, alternative mutual fund"),1,0)</f>
        <v>0</v>
      </c>
      <c r="BX414" s="16" t="str">
        <f t="shared" si="338"/>
        <v>Pass</v>
      </c>
      <c r="BY414" s="33">
        <f>IF(ISNUMBER(SEARCH("Other",Survey!$AS414)), 1, 0)</f>
        <v>0</v>
      </c>
      <c r="BZ414" s="58" t="b">
        <f>NOT(ISBLANK(Survey!$AT414))</f>
        <v>0</v>
      </c>
      <c r="CA414" s="16" t="str">
        <f t="shared" si="339"/>
        <v>Pass</v>
      </c>
      <c r="CB414" s="114">
        <f>IF(Survey!$BB414=0, 0,1)</f>
        <v>0</v>
      </c>
      <c r="CC414" s="58">
        <f>Survey!$AV414</f>
        <v>0</v>
      </c>
      <c r="CD414" s="58">
        <f>Survey!$BC414+Survey!$BD414+ABS(Survey!$BE414)-ABS(Survey!$BF414)-ABS(Survey!$BG414)-ABS(Survey!$BL414)</f>
        <v>0</v>
      </c>
      <c r="CE414" s="138">
        <f>Survey!BB414+(ABS(Survey!$BH414)-ABS(Survey!$BI414)+ABS(Survey!$BJ414)-ABS(Survey!$BK414))*0.5</f>
        <v>0</v>
      </c>
      <c r="CF414" s="58">
        <f t="shared" si="340"/>
        <v>0</v>
      </c>
      <c r="CG414" s="58">
        <f>IF(AND($CC414&gt;$CF414-0.2,$CC414&lt;$CF414+0.2,ISBLANK(Survey!$AV414)=FALSE),0,1)</f>
        <v>1</v>
      </c>
      <c r="CH414" s="133">
        <f>IF(ISBLANK(Survey!$AW414),1,0)</f>
        <v>1</v>
      </c>
      <c r="CI414" s="16" t="str">
        <f t="shared" si="341"/>
        <v>Pass</v>
      </c>
      <c r="CJ414" s="114">
        <f>IF(Survey!$BB414=0, 0,1)</f>
        <v>0</v>
      </c>
      <c r="CK414" s="58">
        <f>IF(AND(Survey!$AX414&gt;=0,Survey!$AX414&lt;=0.2,Survey!$AX414&lt;&gt;""),0,1)</f>
        <v>1</v>
      </c>
      <c r="CL414" s="114">
        <f>IF(ISBLANK(Survey!$AY414),1,0)</f>
        <v>1</v>
      </c>
      <c r="CM414" s="16" t="str">
        <f t="shared" si="342"/>
        <v>Fail</v>
      </c>
      <c r="CN414" s="133">
        <f>Survey!$AZ414</f>
        <v>0</v>
      </c>
      <c r="CO414" s="16" t="str">
        <f t="shared" si="343"/>
        <v>Pass</v>
      </c>
      <c r="CP414" s="31">
        <f>Survey!$BA414</f>
        <v>0</v>
      </c>
      <c r="CQ414" s="138">
        <f>Survey!$BB414+Survey!$BC414+Survey!$BD414+ABS(Survey!$BE414)-ABS(Survey!$BF414)-ABS(Survey!$BG414)+ABS(Survey!$BH414)-ABS(Survey!$BI414)+ABS(Survey!$BJ414)-ABS(Survey!$BK414)-ABS(Survey!$BL414)+Survey!$BM414</f>
        <v>0</v>
      </c>
      <c r="CR414" s="30">
        <f t="shared" si="344"/>
        <v>0</v>
      </c>
      <c r="CS414" s="17">
        <f t="shared" si="345"/>
        <v>0</v>
      </c>
      <c r="CT414" s="16" t="str">
        <f t="shared" si="346"/>
        <v>Pass</v>
      </c>
      <c r="CU414" s="33" t="b">
        <f>IF(ABS(Survey!$BM414)=0,TRUE,FALSE)</f>
        <v>1</v>
      </c>
      <c r="CV414" s="32" t="b">
        <f>NOT(ISBLANK(Survey!$BN414))</f>
        <v>0</v>
      </c>
      <c r="CW414" t="str">
        <f t="shared" si="347"/>
        <v>Fail</v>
      </c>
      <c r="CX414" s="25">
        <f>Survey!$BA414</f>
        <v>0</v>
      </c>
      <c r="CY414" s="25" cm="1">
        <f t="array" ref="CY414">SUM(SUMIF(Survey!BP414:BW414,{"&gt;0","&lt;0"})*{1,-1})-SUM(SUMIF(Survey!BY414:CF414,{"&gt;0","&lt;0"})*{1,-1})</f>
        <v>0</v>
      </c>
      <c r="CZ414" s="30" t="str">
        <f t="shared" si="348"/>
        <v>No holdings</v>
      </c>
      <c r="DA414">
        <f t="shared" si="349"/>
        <v>0</v>
      </c>
      <c r="DB414" s="16" t="str">
        <f t="shared" si="350"/>
        <v>Fail</v>
      </c>
      <c r="DC414" s="31">
        <f>Survey!$BA414</f>
        <v>0</v>
      </c>
      <c r="DD414" s="31" cm="1">
        <f t="array" ref="DD414">SUM(SUMIF(Survey!CH414:DA414,{"&gt;0","&lt;0"})*{1,-1})-SUM(SUMIF(Survey!DC414:DV414,{"&gt;0","&lt;0"})*{1,-1})</f>
        <v>0</v>
      </c>
      <c r="DE414" s="30" t="str">
        <f t="shared" si="351"/>
        <v>No holdings</v>
      </c>
      <c r="DF414" s="17">
        <f t="shared" si="352"/>
        <v>0</v>
      </c>
      <c r="DG414" s="16" t="str">
        <f t="shared" si="353"/>
        <v>Pass</v>
      </c>
      <c r="DH414" s="33" t="b">
        <f>IF(ABS(Survey!$DA414)=0,TRUE,FALSE)</f>
        <v>1</v>
      </c>
      <c r="DI414" s="32" t="b">
        <f>NOT(ISBLANK(Survey!$DB414))</f>
        <v>0</v>
      </c>
      <c r="DJ414" s="16" t="str">
        <f t="shared" si="354"/>
        <v>Pass</v>
      </c>
      <c r="DK414" s="33" t="b">
        <f>IF(ABS(Survey!$DV414)=0,TRUE,FALSE)</f>
        <v>1</v>
      </c>
      <c r="DL414" s="32" t="b">
        <f>NOT(ISBLANK(Survey!$DW414))</f>
        <v>0</v>
      </c>
      <c r="DM414" t="str">
        <f t="shared" si="355"/>
        <v>Pass</v>
      </c>
      <c r="DN414" s="25" cm="1">
        <f t="array" ref="DN414">SUM(SUMIF(Survey!CW414,{"&gt;0","&lt;0"})*{1,-1})+SUM(SUMIF(Survey!DR414,{"&gt;0","&lt;0"})*{1,-1})</f>
        <v>0</v>
      </c>
      <c r="DO414" s="25">
        <f>SUM(SUMIF(Survey!DY414:EE414,{"&gt;0","&lt;0"})*{1,-1})+SUM(SUMIF(Survey!EG414:EM414,{"&gt;0","&lt;0"})*{1,-1})</f>
        <v>0</v>
      </c>
      <c r="DP414">
        <f t="shared" si="356"/>
        <v>0</v>
      </c>
      <c r="DQ414">
        <f t="shared" si="357"/>
        <v>0</v>
      </c>
      <c r="DR414" s="16" t="str">
        <f t="shared" si="358"/>
        <v>Pass</v>
      </c>
      <c r="DS414" s="33" t="b">
        <f>IF(ABS(Survey!$EE414)=0,TRUE,FALSE)</f>
        <v>1</v>
      </c>
      <c r="DT414" s="32" t="b">
        <f>NOT(ISBLANK(Survey!EF414))</f>
        <v>0</v>
      </c>
      <c r="DU414" s="16" t="str">
        <f t="shared" si="359"/>
        <v>Pass</v>
      </c>
      <c r="DV414" s="33" t="b">
        <f>IF(ABS(Survey!$EM414)=0,TRUE,FALSE)</f>
        <v>1</v>
      </c>
      <c r="DW414" s="32" t="b">
        <f>NOT(ISBLANK(Survey!$EN414))</f>
        <v>0</v>
      </c>
      <c r="DX414" s="16" t="str">
        <f t="shared" si="360"/>
        <v>Fail</v>
      </c>
      <c r="DY414" s="31">
        <f>SUM(SUMIF(Survey!ET414:EV414,{"&gt;0","&lt;0"})*{1,-1})</f>
        <v>0</v>
      </c>
      <c r="DZ414">
        <f t="shared" si="361"/>
        <v>0</v>
      </c>
      <c r="EA414">
        <f t="shared" si="362"/>
        <v>100</v>
      </c>
      <c r="EB414" s="30" t="b">
        <f>IF(OR(Survey!$M414="ETF",Survey!$M414="ETF, alternative mutual fund",Survey!$M414="Closed-end", Survey!$M414="Split share corp"),TRUE,FALSE)</f>
        <v>0</v>
      </c>
      <c r="EC414" s="16" t="str">
        <f t="shared" si="363"/>
        <v>Fail</v>
      </c>
      <c r="ED414" s="31">
        <f>SUM(SUMIF(Survey!EX414:FD414,{"&gt;0","&lt;0"})*{1,-1})</f>
        <v>0</v>
      </c>
      <c r="EE414">
        <f t="shared" si="364"/>
        <v>0</v>
      </c>
      <c r="EF414" s="17">
        <f t="shared" si="365"/>
        <v>100</v>
      </c>
      <c r="EG414" s="16" t="str">
        <f t="shared" si="366"/>
        <v>Fail</v>
      </c>
      <c r="EH414" s="31">
        <f>SUM(SUMIF(Survey!FF414:FL414,{"&gt;0","&lt;0"})*{1,-1})</f>
        <v>0</v>
      </c>
      <c r="EI414">
        <f t="shared" si="367"/>
        <v>0</v>
      </c>
      <c r="EJ414" s="17">
        <f t="shared" si="368"/>
        <v>100</v>
      </c>
    </row>
    <row r="415" spans="1:140">
      <c r="A415">
        <v>415</v>
      </c>
      <c r="B415" t="str">
        <f t="shared" si="316"/>
        <v>Pass</v>
      </c>
      <c r="C415" t="str">
        <f>IF(COUNTBLANK(Survey!B415:FM415)=$C$2, "Pass", "Fail")</f>
        <v>Pass</v>
      </c>
      <c r="D415" s="16" t="str">
        <f t="shared" si="317"/>
        <v>Fail</v>
      </c>
      <c r="E415" t="str">
        <f>IF(OR(ISBLANK(Survey!AL415),COUNTIF(G415:BJ415,"Fail")),"Fail","Pass")</f>
        <v>Fail</v>
      </c>
      <c r="F415" s="265"/>
      <c r="G415" s="16" t="str">
        <f t="shared" si="318"/>
        <v>Fail</v>
      </c>
      <c r="H415" s="139">
        <f>COUNTBLANK(Survey!B415:D415)+COUNTBLANK(Survey!G415)+COUNTBLANK(Survey!I415)+COUNTBLANK(Survey!K415:M415)+COUNTBLANK(Survey!P415:Q415)+COUNTBLANK(Survey!T415:W415)+COUNTBLANK(Survey!Z415:AC415)+COUNTBLANK(Survey!AF415:AG415)+COUNTBLANK(Survey!AK415:AK415)</f>
        <v>21</v>
      </c>
      <c r="I415" t="str">
        <f t="shared" si="319"/>
        <v>Fail</v>
      </c>
      <c r="J415" t="b">
        <f>IF(Survey!E415="No",TRUE,FALSE)</f>
        <v>0</v>
      </c>
      <c r="K415" s="29" cm="1">
        <f t="array" ref="K415">IF(COUNTA(Survey!$E$4:$E$695)=1, 0, SUM(IF(COUNTIF(Survey!$E$4:$E$695, Survey!$E$4:$E$695)=1,1,0)))</f>
        <v>0</v>
      </c>
      <c r="L415" s="29">
        <f>LEN(Survey!E415)</f>
        <v>0</v>
      </c>
      <c r="M415" s="16" t="str">
        <f t="shared" si="320"/>
        <v>Fail</v>
      </c>
      <c r="N415" t="b">
        <f>IF(Survey!F415="No",TRUE,FALSE)</f>
        <v>0</v>
      </c>
      <c r="O415" t="b">
        <f>Survey!F415=Survey!E415</f>
        <v>1</v>
      </c>
      <c r="P415">
        <f>COUNTIF(Survey!$F$4:$F$695,Survey!F415)</f>
        <v>0</v>
      </c>
      <c r="Q415" s="28">
        <f>LEN(Survey!F415)</f>
        <v>0</v>
      </c>
      <c r="R415" s="16" t="str">
        <f t="shared" si="321"/>
        <v>Pass</v>
      </c>
      <c r="S415" s="29">
        <f>MOD((LEN(Survey!H415)+2),11)</f>
        <v>2</v>
      </c>
      <c r="T415">
        <f>COUNTIF(Survey!$H$4:$H$695,Survey!H415)</f>
        <v>0</v>
      </c>
      <c r="U415" s="28" t="str">
        <f>IF(Survey!$L415="Prospectus fund", "Yes", "No")</f>
        <v>No</v>
      </c>
      <c r="V415" s="16" t="str">
        <f t="shared" si="322"/>
        <v>Pass</v>
      </c>
      <c r="W415" s="29">
        <f>MOD((LEN(Survey!J415)+2),11)</f>
        <v>2</v>
      </c>
      <c r="X415">
        <f>COUNTIF(Survey!$J$4:$J$695,Survey!J415)</f>
        <v>0</v>
      </c>
      <c r="Y415" s="30" t="b">
        <f>IF(OR(Survey!$M415="ETF",Survey!$M415="ETF, alternative mutual fund",Survey!$M415="Closed-end", Survey!$M415="Split share corp", Survey!$I415="Yes"),TRUE,FALSE)</f>
        <v>0</v>
      </c>
      <c r="Z415" s="16" t="str">
        <f>IFERROR(IF(AND(OR(AC415=AD415,AD415 = "Either"),NOT(ISBLANK(Survey!K415))),"Pass","Fail"),"Pass")</f>
        <v>Fail</v>
      </c>
      <c r="AA415" s="31" cm="1">
        <f t="array" ref="AA415">SUM(SUMIF(Survey!CH415:DA415,{"&gt;0","&lt;0"})*{1,-1})</f>
        <v>0</v>
      </c>
      <c r="AB415" s="33" cm="1">
        <f t="array" ref="AB415">SUM(SUMIF(Survey!CK415,{"&gt;0","&lt;0"})*{1,-1})+SUM(SUMIF(Survey!CU415,{"&gt;0","&lt;0"})*{1,-1})</f>
        <v>0</v>
      </c>
      <c r="AC415" s="33">
        <f>Survey!K415</f>
        <v>0</v>
      </c>
      <c r="AD415" s="32" t="str">
        <f t="shared" si="323"/>
        <v>Either</v>
      </c>
      <c r="AE415" s="16" t="str">
        <f t="shared" si="324"/>
        <v>Fail</v>
      </c>
      <c r="AF415" s="58" cm="1">
        <f t="array" ref="AF415">SUM(SUMIF(Survey!CH415:DA415,{"&gt;0","&lt;0"})*{1,-1})+SUM(SUMIF(Survey!DC415:DV415,{"&gt;0","&lt;0"})*{1,-1})</f>
        <v>0</v>
      </c>
      <c r="AG415" s="58">
        <f>IFERROR(AF415/(Survey!$BA415),0)</f>
        <v>0</v>
      </c>
      <c r="AH415" s="104" t="b">
        <f>IF(OR(Survey!$M415="Alternative strategy or hedge",Survey!$M415="Private asset",Survey!$L415="Prospectus fund"),TRUE,FALSE)</f>
        <v>0</v>
      </c>
      <c r="AI415" s="104" t="b">
        <f>NOT(ISBLANK(Survey!$M415))</f>
        <v>0</v>
      </c>
      <c r="AJ415" s="16" t="str">
        <f t="shared" si="325"/>
        <v>Fail</v>
      </c>
      <c r="AK415" t="b">
        <f>IF(Survey!W415="No",TRUE,FALSE)</f>
        <v>0</v>
      </c>
      <c r="AL415" s="119">
        <f>MOD((LEN(Survey!W415)+2),22)</f>
        <v>2</v>
      </c>
      <c r="AM415" t="str">
        <f t="shared" si="326"/>
        <v>Pass</v>
      </c>
      <c r="AN415" s="33" t="b">
        <f>NOT(ISNUMBER(SEARCH("Other",Survey!$Q415)))</f>
        <v>1</v>
      </c>
      <c r="AO415" s="32" t="b">
        <f>NOT(ISBLANK(Survey!$R415))</f>
        <v>0</v>
      </c>
      <c r="AP415" s="16" t="str">
        <f t="shared" si="327"/>
        <v>Pass</v>
      </c>
      <c r="AQ415" s="114">
        <f>COUNTBLANK(Survey!$X415)</f>
        <v>1</v>
      </c>
      <c r="AR415" s="58">
        <f>IF(AND(Survey!L415&lt;&gt;"Exempt fund",OR(Survey!$M415="ETF",Survey!$M415="ETF, alternative mutual fund",Survey!$M415="Mutual fund",Survey!$M415="Alternative mutual fund",Survey!$M415="Money market")),1,0)</f>
        <v>0</v>
      </c>
      <c r="AS415" s="16" t="str">
        <f t="shared" si="328"/>
        <v>Pass</v>
      </c>
      <c r="AT415" s="33" t="b">
        <f>NOT(ISNUMBER(SEARCH("Yes",Survey!$AC415)))</f>
        <v>1</v>
      </c>
      <c r="AU415" s="32" t="b">
        <f>IF(COUNTBLANK(Survey!$AD415:$AE415)=0,TRUE, FALSE)</f>
        <v>0</v>
      </c>
      <c r="AV415" s="16" t="str">
        <f t="shared" si="329"/>
        <v>Pass</v>
      </c>
      <c r="AW415" s="33" t="b">
        <f>NOT(ISNUMBER(SEARCH("Yes",Survey!$AF415)))</f>
        <v>1</v>
      </c>
      <c r="AX415" s="32" t="b">
        <f>NOT(ISBLANK(Survey!$AH415))</f>
        <v>0</v>
      </c>
      <c r="AY415" s="16" t="str">
        <f t="shared" si="330"/>
        <v>Pass</v>
      </c>
      <c r="AZ415" s="33" t="b">
        <f>NOT(OR(ISNUMBER(SEARCH("Other",Survey!$AH415)),ISNUMBER(SEARCH("Multiple",Survey!$AH415))))</f>
        <v>1</v>
      </c>
      <c r="BA415" s="32" t="b">
        <f>NOT(ISBLANK(Survey!$AI415))</f>
        <v>0</v>
      </c>
      <c r="BB415" s="16" t="str">
        <f t="shared" si="331"/>
        <v>Fail</v>
      </c>
      <c r="BC415" s="114">
        <f>IF(ABS(Survey!$BA415)&gt;0, 1,0)</f>
        <v>0</v>
      </c>
      <c r="BD415" s="114">
        <f>IF(COUNTBLANK(Survey!$AL415)=0,1,0)</f>
        <v>0</v>
      </c>
      <c r="BE415" s="16" t="str">
        <f t="shared" si="332"/>
        <v>Pass</v>
      </c>
      <c r="BF415" s="114">
        <f>IF(ISBLANK(Survey!$AL415),0,1)</f>
        <v>0</v>
      </c>
      <c r="BG415" s="133">
        <f>COUNTBLANK(Survey!$AM415)</f>
        <v>1</v>
      </c>
      <c r="BH415" s="16" t="str">
        <f t="shared" si="333"/>
        <v>Pass</v>
      </c>
      <c r="BI415" s="114">
        <f>IF(OR(Survey!$AM415="Closed",ISBLANK(Survey!$AM415)),0,1)</f>
        <v>0</v>
      </c>
      <c r="BJ415" s="133">
        <f>IF(ISBLANK(Survey!$AN415),1,0)</f>
        <v>1</v>
      </c>
      <c r="BK415" s="118" t="str">
        <f t="shared" si="334"/>
        <v>Pass</v>
      </c>
      <c r="BL415" s="31" cm="1">
        <f t="array" ref="BL415">SUM(SUMIF(Survey!AO415:AP415,{"&gt;0","&lt;0"})*{1,-1})</f>
        <v>0</v>
      </c>
      <c r="BM415">
        <f t="shared" si="335"/>
        <v>0</v>
      </c>
      <c r="BN415">
        <f t="shared" si="336"/>
        <v>100</v>
      </c>
      <c r="BO415" s="118" t="str">
        <f t="shared" si="337"/>
        <v>Pass</v>
      </c>
      <c r="BP415">
        <f>IF(Survey!AQ415="No",0,1)</f>
        <v>1</v>
      </c>
      <c r="BQ415" s="207">
        <f>MOD((LEN(Survey!AQ415)+2),22)</f>
        <v>2</v>
      </c>
      <c r="BR415">
        <f>IF(Survey!AR415="No",0,1)</f>
        <v>1</v>
      </c>
      <c r="BS415" s="207">
        <f>MOD((LEN(Survey!AR415)+2),22)</f>
        <v>2</v>
      </c>
      <c r="BT415" s="114">
        <f>COUNTBLANK(Survey!$AQ415:$AS415)+COUNTBLANK(Survey!$AU415)</f>
        <v>4</v>
      </c>
      <c r="BU415" s="114">
        <f>IF(Survey!$I415="Yes",1,0)</f>
        <v>0</v>
      </c>
      <c r="BV415" s="114">
        <f>IF(OR(Survey!$M415="Mutual fund",Survey!$M415="Alternative mutual fund",Survey!$M415="Money market"),1,0)</f>
        <v>0</v>
      </c>
      <c r="BW415" s="119">
        <f>IF(OR(Survey!$M415="ETF",Survey!$M415="ETF, alternative mutual fund"),1,0)</f>
        <v>0</v>
      </c>
      <c r="BX415" s="16" t="str">
        <f t="shared" si="338"/>
        <v>Pass</v>
      </c>
      <c r="BY415" s="33">
        <f>IF(ISNUMBER(SEARCH("Other",Survey!$AS415)), 1, 0)</f>
        <v>0</v>
      </c>
      <c r="BZ415" s="58" t="b">
        <f>NOT(ISBLANK(Survey!$AT415))</f>
        <v>0</v>
      </c>
      <c r="CA415" s="16" t="str">
        <f t="shared" si="339"/>
        <v>Pass</v>
      </c>
      <c r="CB415" s="114">
        <f>IF(Survey!$BB415=0, 0,1)</f>
        <v>0</v>
      </c>
      <c r="CC415" s="58">
        <f>Survey!$AV415</f>
        <v>0</v>
      </c>
      <c r="CD415" s="58">
        <f>Survey!$BC415+Survey!$BD415+ABS(Survey!$BE415)-ABS(Survey!$BF415)-ABS(Survey!$BG415)-ABS(Survey!$BL415)</f>
        <v>0</v>
      </c>
      <c r="CE415" s="138">
        <f>Survey!BB415+(ABS(Survey!$BH415)-ABS(Survey!$BI415)+ABS(Survey!$BJ415)-ABS(Survey!$BK415))*0.5</f>
        <v>0</v>
      </c>
      <c r="CF415" s="58">
        <f t="shared" si="340"/>
        <v>0</v>
      </c>
      <c r="CG415" s="58">
        <f>IF(AND($CC415&gt;$CF415-0.2,$CC415&lt;$CF415+0.2,ISBLANK(Survey!$AV415)=FALSE),0,1)</f>
        <v>1</v>
      </c>
      <c r="CH415" s="133">
        <f>IF(ISBLANK(Survey!$AW415),1,0)</f>
        <v>1</v>
      </c>
      <c r="CI415" s="16" t="str">
        <f t="shared" si="341"/>
        <v>Pass</v>
      </c>
      <c r="CJ415" s="114">
        <f>IF(Survey!$BB415=0, 0,1)</f>
        <v>0</v>
      </c>
      <c r="CK415" s="58">
        <f>IF(AND(Survey!$AX415&gt;=0,Survey!$AX415&lt;=0.2,Survey!$AX415&lt;&gt;""),0,1)</f>
        <v>1</v>
      </c>
      <c r="CL415" s="114">
        <f>IF(ISBLANK(Survey!$AY415),1,0)</f>
        <v>1</v>
      </c>
      <c r="CM415" s="16" t="str">
        <f t="shared" si="342"/>
        <v>Fail</v>
      </c>
      <c r="CN415" s="133">
        <f>Survey!$AZ415</f>
        <v>0</v>
      </c>
      <c r="CO415" s="16" t="str">
        <f t="shared" si="343"/>
        <v>Pass</v>
      </c>
      <c r="CP415" s="31">
        <f>Survey!$BA415</f>
        <v>0</v>
      </c>
      <c r="CQ415" s="138">
        <f>Survey!$BB415+Survey!$BC415+Survey!$BD415+ABS(Survey!$BE415)-ABS(Survey!$BF415)-ABS(Survey!$BG415)+ABS(Survey!$BH415)-ABS(Survey!$BI415)+ABS(Survey!$BJ415)-ABS(Survey!$BK415)-ABS(Survey!$BL415)+Survey!$BM415</f>
        <v>0</v>
      </c>
      <c r="CR415" s="30">
        <f t="shared" si="344"/>
        <v>0</v>
      </c>
      <c r="CS415" s="17">
        <f t="shared" si="345"/>
        <v>0</v>
      </c>
      <c r="CT415" s="16" t="str">
        <f t="shared" si="346"/>
        <v>Pass</v>
      </c>
      <c r="CU415" s="33" t="b">
        <f>IF(ABS(Survey!$BM415)=0,TRUE,FALSE)</f>
        <v>1</v>
      </c>
      <c r="CV415" s="32" t="b">
        <f>NOT(ISBLANK(Survey!$BN415))</f>
        <v>0</v>
      </c>
      <c r="CW415" t="str">
        <f t="shared" si="347"/>
        <v>Fail</v>
      </c>
      <c r="CX415" s="25">
        <f>Survey!$BA415</f>
        <v>0</v>
      </c>
      <c r="CY415" s="25" cm="1">
        <f t="array" ref="CY415">SUM(SUMIF(Survey!BP415:BW415,{"&gt;0","&lt;0"})*{1,-1})-SUM(SUMIF(Survey!BY415:CF415,{"&gt;0","&lt;0"})*{1,-1})</f>
        <v>0</v>
      </c>
      <c r="CZ415" s="30" t="str">
        <f t="shared" si="348"/>
        <v>No holdings</v>
      </c>
      <c r="DA415">
        <f t="shared" si="349"/>
        <v>0</v>
      </c>
      <c r="DB415" s="16" t="str">
        <f t="shared" si="350"/>
        <v>Fail</v>
      </c>
      <c r="DC415" s="31">
        <f>Survey!$BA415</f>
        <v>0</v>
      </c>
      <c r="DD415" s="31" cm="1">
        <f t="array" ref="DD415">SUM(SUMIF(Survey!CH415:DA415,{"&gt;0","&lt;0"})*{1,-1})-SUM(SUMIF(Survey!DC415:DV415,{"&gt;0","&lt;0"})*{1,-1})</f>
        <v>0</v>
      </c>
      <c r="DE415" s="30" t="str">
        <f t="shared" si="351"/>
        <v>No holdings</v>
      </c>
      <c r="DF415" s="17">
        <f t="shared" si="352"/>
        <v>0</v>
      </c>
      <c r="DG415" s="16" t="str">
        <f t="shared" si="353"/>
        <v>Pass</v>
      </c>
      <c r="DH415" s="33" t="b">
        <f>IF(ABS(Survey!$DA415)=0,TRUE,FALSE)</f>
        <v>1</v>
      </c>
      <c r="DI415" s="32" t="b">
        <f>NOT(ISBLANK(Survey!$DB415))</f>
        <v>0</v>
      </c>
      <c r="DJ415" s="16" t="str">
        <f t="shared" si="354"/>
        <v>Pass</v>
      </c>
      <c r="DK415" s="33" t="b">
        <f>IF(ABS(Survey!$DV415)=0,TRUE,FALSE)</f>
        <v>1</v>
      </c>
      <c r="DL415" s="32" t="b">
        <f>NOT(ISBLANK(Survey!$DW415))</f>
        <v>0</v>
      </c>
      <c r="DM415" t="str">
        <f t="shared" si="355"/>
        <v>Pass</v>
      </c>
      <c r="DN415" s="25" cm="1">
        <f t="array" ref="DN415">SUM(SUMIF(Survey!CW415,{"&gt;0","&lt;0"})*{1,-1})+SUM(SUMIF(Survey!DR415,{"&gt;0","&lt;0"})*{1,-1})</f>
        <v>0</v>
      </c>
      <c r="DO415" s="25">
        <f>SUM(SUMIF(Survey!DY415:EE415,{"&gt;0","&lt;0"})*{1,-1})+SUM(SUMIF(Survey!EG415:EM415,{"&gt;0","&lt;0"})*{1,-1})</f>
        <v>0</v>
      </c>
      <c r="DP415">
        <f t="shared" si="356"/>
        <v>0</v>
      </c>
      <c r="DQ415">
        <f t="shared" si="357"/>
        <v>0</v>
      </c>
      <c r="DR415" s="16" t="str">
        <f t="shared" si="358"/>
        <v>Pass</v>
      </c>
      <c r="DS415" s="33" t="b">
        <f>IF(ABS(Survey!$EE415)=0,TRUE,FALSE)</f>
        <v>1</v>
      </c>
      <c r="DT415" s="32" t="b">
        <f>NOT(ISBLANK(Survey!EF415))</f>
        <v>0</v>
      </c>
      <c r="DU415" s="16" t="str">
        <f t="shared" si="359"/>
        <v>Pass</v>
      </c>
      <c r="DV415" s="33" t="b">
        <f>IF(ABS(Survey!$EM415)=0,TRUE,FALSE)</f>
        <v>1</v>
      </c>
      <c r="DW415" s="32" t="b">
        <f>NOT(ISBLANK(Survey!$EN415))</f>
        <v>0</v>
      </c>
      <c r="DX415" s="16" t="str">
        <f t="shared" si="360"/>
        <v>Fail</v>
      </c>
      <c r="DY415" s="31">
        <f>SUM(SUMIF(Survey!ET415:EV415,{"&gt;0","&lt;0"})*{1,-1})</f>
        <v>0</v>
      </c>
      <c r="DZ415">
        <f t="shared" si="361"/>
        <v>0</v>
      </c>
      <c r="EA415">
        <f t="shared" si="362"/>
        <v>100</v>
      </c>
      <c r="EB415" s="30" t="b">
        <f>IF(OR(Survey!$M415="ETF",Survey!$M415="ETF, alternative mutual fund",Survey!$M415="Closed-end", Survey!$M415="Split share corp"),TRUE,FALSE)</f>
        <v>0</v>
      </c>
      <c r="EC415" s="16" t="str">
        <f t="shared" si="363"/>
        <v>Fail</v>
      </c>
      <c r="ED415" s="31">
        <f>SUM(SUMIF(Survey!EX415:FD415,{"&gt;0","&lt;0"})*{1,-1})</f>
        <v>0</v>
      </c>
      <c r="EE415">
        <f t="shared" si="364"/>
        <v>0</v>
      </c>
      <c r="EF415" s="17">
        <f t="shared" si="365"/>
        <v>100</v>
      </c>
      <c r="EG415" s="16" t="str">
        <f t="shared" si="366"/>
        <v>Fail</v>
      </c>
      <c r="EH415" s="31">
        <f>SUM(SUMIF(Survey!FF415:FL415,{"&gt;0","&lt;0"})*{1,-1})</f>
        <v>0</v>
      </c>
      <c r="EI415">
        <f t="shared" si="367"/>
        <v>0</v>
      </c>
      <c r="EJ415" s="17">
        <f t="shared" si="368"/>
        <v>100</v>
      </c>
    </row>
    <row r="416" spans="1:140">
      <c r="A416">
        <v>416</v>
      </c>
      <c r="B416" t="str">
        <f t="shared" si="316"/>
        <v>Pass</v>
      </c>
      <c r="C416" t="str">
        <f>IF(COUNTBLANK(Survey!B416:FM416)=$C$2, "Pass", "Fail")</f>
        <v>Pass</v>
      </c>
      <c r="D416" s="16" t="str">
        <f t="shared" si="317"/>
        <v>Fail</v>
      </c>
      <c r="E416" t="str">
        <f>IF(OR(ISBLANK(Survey!AL416),COUNTIF(G416:BJ416,"Fail")),"Fail","Pass")</f>
        <v>Fail</v>
      </c>
      <c r="F416" s="265"/>
      <c r="G416" s="16" t="str">
        <f t="shared" si="318"/>
        <v>Fail</v>
      </c>
      <c r="H416" s="139">
        <f>COUNTBLANK(Survey!B416:D416)+COUNTBLANK(Survey!G416)+COUNTBLANK(Survey!I416)+COUNTBLANK(Survey!K416:M416)+COUNTBLANK(Survey!P416:Q416)+COUNTBLANK(Survey!T416:W416)+COUNTBLANK(Survey!Z416:AC416)+COUNTBLANK(Survey!AF416:AG416)+COUNTBLANK(Survey!AK416:AK416)</f>
        <v>21</v>
      </c>
      <c r="I416" t="str">
        <f t="shared" si="319"/>
        <v>Fail</v>
      </c>
      <c r="J416" t="b">
        <f>IF(Survey!E416="No",TRUE,FALSE)</f>
        <v>0</v>
      </c>
      <c r="K416" s="29" cm="1">
        <f t="array" ref="K416">IF(COUNTA(Survey!$E$4:$E$695)=1, 0, SUM(IF(COUNTIF(Survey!$E$4:$E$695, Survey!$E$4:$E$695)=1,1,0)))</f>
        <v>0</v>
      </c>
      <c r="L416" s="29">
        <f>LEN(Survey!E416)</f>
        <v>0</v>
      </c>
      <c r="M416" s="16" t="str">
        <f t="shared" si="320"/>
        <v>Fail</v>
      </c>
      <c r="N416" t="b">
        <f>IF(Survey!F416="No",TRUE,FALSE)</f>
        <v>0</v>
      </c>
      <c r="O416" t="b">
        <f>Survey!F416=Survey!E416</f>
        <v>1</v>
      </c>
      <c r="P416">
        <f>COUNTIF(Survey!$F$4:$F$695,Survey!F416)</f>
        <v>0</v>
      </c>
      <c r="Q416" s="28">
        <f>LEN(Survey!F416)</f>
        <v>0</v>
      </c>
      <c r="R416" s="16" t="str">
        <f t="shared" si="321"/>
        <v>Pass</v>
      </c>
      <c r="S416" s="29">
        <f>MOD((LEN(Survey!H416)+2),11)</f>
        <v>2</v>
      </c>
      <c r="T416">
        <f>COUNTIF(Survey!$H$4:$H$695,Survey!H416)</f>
        <v>0</v>
      </c>
      <c r="U416" s="28" t="str">
        <f>IF(Survey!$L416="Prospectus fund", "Yes", "No")</f>
        <v>No</v>
      </c>
      <c r="V416" s="16" t="str">
        <f t="shared" si="322"/>
        <v>Pass</v>
      </c>
      <c r="W416" s="29">
        <f>MOD((LEN(Survey!J416)+2),11)</f>
        <v>2</v>
      </c>
      <c r="X416">
        <f>COUNTIF(Survey!$J$4:$J$695,Survey!J416)</f>
        <v>0</v>
      </c>
      <c r="Y416" s="30" t="b">
        <f>IF(OR(Survey!$M416="ETF",Survey!$M416="ETF, alternative mutual fund",Survey!$M416="Closed-end", Survey!$M416="Split share corp", Survey!$I416="Yes"),TRUE,FALSE)</f>
        <v>0</v>
      </c>
      <c r="Z416" s="16" t="str">
        <f>IFERROR(IF(AND(OR(AC416=AD416,AD416 = "Either"),NOT(ISBLANK(Survey!K416))),"Pass","Fail"),"Pass")</f>
        <v>Fail</v>
      </c>
      <c r="AA416" s="31" cm="1">
        <f t="array" ref="AA416">SUM(SUMIF(Survey!CH416:DA416,{"&gt;0","&lt;0"})*{1,-1})</f>
        <v>0</v>
      </c>
      <c r="AB416" s="33" cm="1">
        <f t="array" ref="AB416">SUM(SUMIF(Survey!CK416,{"&gt;0","&lt;0"})*{1,-1})+SUM(SUMIF(Survey!CU416,{"&gt;0","&lt;0"})*{1,-1})</f>
        <v>0</v>
      </c>
      <c r="AC416" s="33">
        <f>Survey!K416</f>
        <v>0</v>
      </c>
      <c r="AD416" s="32" t="str">
        <f t="shared" si="323"/>
        <v>Either</v>
      </c>
      <c r="AE416" s="16" t="str">
        <f t="shared" si="324"/>
        <v>Fail</v>
      </c>
      <c r="AF416" s="58" cm="1">
        <f t="array" ref="AF416">SUM(SUMIF(Survey!CH416:DA416,{"&gt;0","&lt;0"})*{1,-1})+SUM(SUMIF(Survey!DC416:DV416,{"&gt;0","&lt;0"})*{1,-1})</f>
        <v>0</v>
      </c>
      <c r="AG416" s="58">
        <f>IFERROR(AF416/(Survey!$BA416),0)</f>
        <v>0</v>
      </c>
      <c r="AH416" s="104" t="b">
        <f>IF(OR(Survey!$M416="Alternative strategy or hedge",Survey!$M416="Private asset",Survey!$L416="Prospectus fund"),TRUE,FALSE)</f>
        <v>0</v>
      </c>
      <c r="AI416" s="104" t="b">
        <f>NOT(ISBLANK(Survey!$M416))</f>
        <v>0</v>
      </c>
      <c r="AJ416" s="16" t="str">
        <f t="shared" si="325"/>
        <v>Fail</v>
      </c>
      <c r="AK416" t="b">
        <f>IF(Survey!W416="No",TRUE,FALSE)</f>
        <v>0</v>
      </c>
      <c r="AL416" s="119">
        <f>MOD((LEN(Survey!W416)+2),22)</f>
        <v>2</v>
      </c>
      <c r="AM416" t="str">
        <f t="shared" si="326"/>
        <v>Pass</v>
      </c>
      <c r="AN416" s="33" t="b">
        <f>NOT(ISNUMBER(SEARCH("Other",Survey!$Q416)))</f>
        <v>1</v>
      </c>
      <c r="AO416" s="32" t="b">
        <f>NOT(ISBLANK(Survey!$R416))</f>
        <v>0</v>
      </c>
      <c r="AP416" s="16" t="str">
        <f t="shared" si="327"/>
        <v>Pass</v>
      </c>
      <c r="AQ416" s="114">
        <f>COUNTBLANK(Survey!$X416)</f>
        <v>1</v>
      </c>
      <c r="AR416" s="58">
        <f>IF(AND(Survey!L416&lt;&gt;"Exempt fund",OR(Survey!$M416="ETF",Survey!$M416="ETF, alternative mutual fund",Survey!$M416="Mutual fund",Survey!$M416="Alternative mutual fund",Survey!$M416="Money market")),1,0)</f>
        <v>0</v>
      </c>
      <c r="AS416" s="16" t="str">
        <f t="shared" si="328"/>
        <v>Pass</v>
      </c>
      <c r="AT416" s="33" t="b">
        <f>NOT(ISNUMBER(SEARCH("Yes",Survey!$AC416)))</f>
        <v>1</v>
      </c>
      <c r="AU416" s="32" t="b">
        <f>IF(COUNTBLANK(Survey!$AD416:$AE416)=0,TRUE, FALSE)</f>
        <v>0</v>
      </c>
      <c r="AV416" s="16" t="str">
        <f t="shared" si="329"/>
        <v>Pass</v>
      </c>
      <c r="AW416" s="33" t="b">
        <f>NOT(ISNUMBER(SEARCH("Yes",Survey!$AF416)))</f>
        <v>1</v>
      </c>
      <c r="AX416" s="32" t="b">
        <f>NOT(ISBLANK(Survey!$AH416))</f>
        <v>0</v>
      </c>
      <c r="AY416" s="16" t="str">
        <f t="shared" si="330"/>
        <v>Pass</v>
      </c>
      <c r="AZ416" s="33" t="b">
        <f>NOT(OR(ISNUMBER(SEARCH("Other",Survey!$AH416)),ISNUMBER(SEARCH("Multiple",Survey!$AH416))))</f>
        <v>1</v>
      </c>
      <c r="BA416" s="32" t="b">
        <f>NOT(ISBLANK(Survey!$AI416))</f>
        <v>0</v>
      </c>
      <c r="BB416" s="16" t="str">
        <f t="shared" si="331"/>
        <v>Fail</v>
      </c>
      <c r="BC416" s="114">
        <f>IF(ABS(Survey!$BA416)&gt;0, 1,0)</f>
        <v>0</v>
      </c>
      <c r="BD416" s="114">
        <f>IF(COUNTBLANK(Survey!$AL416)=0,1,0)</f>
        <v>0</v>
      </c>
      <c r="BE416" s="16" t="str">
        <f t="shared" si="332"/>
        <v>Pass</v>
      </c>
      <c r="BF416" s="114">
        <f>IF(ISBLANK(Survey!$AL416),0,1)</f>
        <v>0</v>
      </c>
      <c r="BG416" s="133">
        <f>COUNTBLANK(Survey!$AM416)</f>
        <v>1</v>
      </c>
      <c r="BH416" s="16" t="str">
        <f t="shared" si="333"/>
        <v>Pass</v>
      </c>
      <c r="BI416" s="114">
        <f>IF(OR(Survey!$AM416="Closed",ISBLANK(Survey!$AM416)),0,1)</f>
        <v>0</v>
      </c>
      <c r="BJ416" s="133">
        <f>IF(ISBLANK(Survey!$AN416),1,0)</f>
        <v>1</v>
      </c>
      <c r="BK416" s="118" t="str">
        <f t="shared" si="334"/>
        <v>Pass</v>
      </c>
      <c r="BL416" s="31" cm="1">
        <f t="array" ref="BL416">SUM(SUMIF(Survey!AO416:AP416,{"&gt;0","&lt;0"})*{1,-1})</f>
        <v>0</v>
      </c>
      <c r="BM416">
        <f t="shared" si="335"/>
        <v>0</v>
      </c>
      <c r="BN416">
        <f t="shared" si="336"/>
        <v>100</v>
      </c>
      <c r="BO416" s="118" t="str">
        <f t="shared" si="337"/>
        <v>Pass</v>
      </c>
      <c r="BP416">
        <f>IF(Survey!AQ416="No",0,1)</f>
        <v>1</v>
      </c>
      <c r="BQ416" s="207">
        <f>MOD((LEN(Survey!AQ416)+2),22)</f>
        <v>2</v>
      </c>
      <c r="BR416">
        <f>IF(Survey!AR416="No",0,1)</f>
        <v>1</v>
      </c>
      <c r="BS416" s="207">
        <f>MOD((LEN(Survey!AR416)+2),22)</f>
        <v>2</v>
      </c>
      <c r="BT416" s="114">
        <f>COUNTBLANK(Survey!$AQ416:$AS416)+COUNTBLANK(Survey!$AU416)</f>
        <v>4</v>
      </c>
      <c r="BU416" s="114">
        <f>IF(Survey!$I416="Yes",1,0)</f>
        <v>0</v>
      </c>
      <c r="BV416" s="114">
        <f>IF(OR(Survey!$M416="Mutual fund",Survey!$M416="Alternative mutual fund",Survey!$M416="Money market"),1,0)</f>
        <v>0</v>
      </c>
      <c r="BW416" s="119">
        <f>IF(OR(Survey!$M416="ETF",Survey!$M416="ETF, alternative mutual fund"),1,0)</f>
        <v>0</v>
      </c>
      <c r="BX416" s="16" t="str">
        <f t="shared" si="338"/>
        <v>Pass</v>
      </c>
      <c r="BY416" s="33">
        <f>IF(ISNUMBER(SEARCH("Other",Survey!$AS416)), 1, 0)</f>
        <v>0</v>
      </c>
      <c r="BZ416" s="58" t="b">
        <f>NOT(ISBLANK(Survey!$AT416))</f>
        <v>0</v>
      </c>
      <c r="CA416" s="16" t="str">
        <f t="shared" si="339"/>
        <v>Pass</v>
      </c>
      <c r="CB416" s="114">
        <f>IF(Survey!$BB416=0, 0,1)</f>
        <v>0</v>
      </c>
      <c r="CC416" s="58">
        <f>Survey!$AV416</f>
        <v>0</v>
      </c>
      <c r="CD416" s="58">
        <f>Survey!$BC416+Survey!$BD416+ABS(Survey!$BE416)-ABS(Survey!$BF416)-ABS(Survey!$BG416)-ABS(Survey!$BL416)</f>
        <v>0</v>
      </c>
      <c r="CE416" s="138">
        <f>Survey!BB416+(ABS(Survey!$BH416)-ABS(Survey!$BI416)+ABS(Survey!$BJ416)-ABS(Survey!$BK416))*0.5</f>
        <v>0</v>
      </c>
      <c r="CF416" s="58">
        <f t="shared" si="340"/>
        <v>0</v>
      </c>
      <c r="CG416" s="58">
        <f>IF(AND($CC416&gt;$CF416-0.2,$CC416&lt;$CF416+0.2,ISBLANK(Survey!$AV416)=FALSE),0,1)</f>
        <v>1</v>
      </c>
      <c r="CH416" s="133">
        <f>IF(ISBLANK(Survey!$AW416),1,0)</f>
        <v>1</v>
      </c>
      <c r="CI416" s="16" t="str">
        <f t="shared" si="341"/>
        <v>Pass</v>
      </c>
      <c r="CJ416" s="114">
        <f>IF(Survey!$BB416=0, 0,1)</f>
        <v>0</v>
      </c>
      <c r="CK416" s="58">
        <f>IF(AND(Survey!$AX416&gt;=0,Survey!$AX416&lt;=0.2,Survey!$AX416&lt;&gt;""),0,1)</f>
        <v>1</v>
      </c>
      <c r="CL416" s="114">
        <f>IF(ISBLANK(Survey!$AY416),1,0)</f>
        <v>1</v>
      </c>
      <c r="CM416" s="16" t="str">
        <f t="shared" si="342"/>
        <v>Fail</v>
      </c>
      <c r="CN416" s="133">
        <f>Survey!$AZ416</f>
        <v>0</v>
      </c>
      <c r="CO416" s="16" t="str">
        <f t="shared" si="343"/>
        <v>Pass</v>
      </c>
      <c r="CP416" s="31">
        <f>Survey!$BA416</f>
        <v>0</v>
      </c>
      <c r="CQ416" s="138">
        <f>Survey!$BB416+Survey!$BC416+Survey!$BD416+ABS(Survey!$BE416)-ABS(Survey!$BF416)-ABS(Survey!$BG416)+ABS(Survey!$BH416)-ABS(Survey!$BI416)+ABS(Survey!$BJ416)-ABS(Survey!$BK416)-ABS(Survey!$BL416)+Survey!$BM416</f>
        <v>0</v>
      </c>
      <c r="CR416" s="30">
        <f t="shared" si="344"/>
        <v>0</v>
      </c>
      <c r="CS416" s="17">
        <f t="shared" si="345"/>
        <v>0</v>
      </c>
      <c r="CT416" s="16" t="str">
        <f t="shared" si="346"/>
        <v>Pass</v>
      </c>
      <c r="CU416" s="33" t="b">
        <f>IF(ABS(Survey!$BM416)=0,TRUE,FALSE)</f>
        <v>1</v>
      </c>
      <c r="CV416" s="32" t="b">
        <f>NOT(ISBLANK(Survey!$BN416))</f>
        <v>0</v>
      </c>
      <c r="CW416" t="str">
        <f t="shared" si="347"/>
        <v>Fail</v>
      </c>
      <c r="CX416" s="25">
        <f>Survey!$BA416</f>
        <v>0</v>
      </c>
      <c r="CY416" s="25" cm="1">
        <f t="array" ref="CY416">SUM(SUMIF(Survey!BP416:BW416,{"&gt;0","&lt;0"})*{1,-1})-SUM(SUMIF(Survey!BY416:CF416,{"&gt;0","&lt;0"})*{1,-1})</f>
        <v>0</v>
      </c>
      <c r="CZ416" s="30" t="str">
        <f t="shared" si="348"/>
        <v>No holdings</v>
      </c>
      <c r="DA416">
        <f t="shared" si="349"/>
        <v>0</v>
      </c>
      <c r="DB416" s="16" t="str">
        <f t="shared" si="350"/>
        <v>Fail</v>
      </c>
      <c r="DC416" s="31">
        <f>Survey!$BA416</f>
        <v>0</v>
      </c>
      <c r="DD416" s="31" cm="1">
        <f t="array" ref="DD416">SUM(SUMIF(Survey!CH416:DA416,{"&gt;0","&lt;0"})*{1,-1})-SUM(SUMIF(Survey!DC416:DV416,{"&gt;0","&lt;0"})*{1,-1})</f>
        <v>0</v>
      </c>
      <c r="DE416" s="30" t="str">
        <f t="shared" si="351"/>
        <v>No holdings</v>
      </c>
      <c r="DF416" s="17">
        <f t="shared" si="352"/>
        <v>0</v>
      </c>
      <c r="DG416" s="16" t="str">
        <f t="shared" si="353"/>
        <v>Pass</v>
      </c>
      <c r="DH416" s="33" t="b">
        <f>IF(ABS(Survey!$DA416)=0,TRUE,FALSE)</f>
        <v>1</v>
      </c>
      <c r="DI416" s="32" t="b">
        <f>NOT(ISBLANK(Survey!$DB416))</f>
        <v>0</v>
      </c>
      <c r="DJ416" s="16" t="str">
        <f t="shared" si="354"/>
        <v>Pass</v>
      </c>
      <c r="DK416" s="33" t="b">
        <f>IF(ABS(Survey!$DV416)=0,TRUE,FALSE)</f>
        <v>1</v>
      </c>
      <c r="DL416" s="32" t="b">
        <f>NOT(ISBLANK(Survey!$DW416))</f>
        <v>0</v>
      </c>
      <c r="DM416" t="str">
        <f t="shared" si="355"/>
        <v>Pass</v>
      </c>
      <c r="DN416" s="25" cm="1">
        <f t="array" ref="DN416">SUM(SUMIF(Survey!CW416,{"&gt;0","&lt;0"})*{1,-1})+SUM(SUMIF(Survey!DR416,{"&gt;0","&lt;0"})*{1,-1})</f>
        <v>0</v>
      </c>
      <c r="DO416" s="25">
        <f>SUM(SUMIF(Survey!DY416:EE416,{"&gt;0","&lt;0"})*{1,-1})+SUM(SUMIF(Survey!EG416:EM416,{"&gt;0","&lt;0"})*{1,-1})</f>
        <v>0</v>
      </c>
      <c r="DP416">
        <f t="shared" si="356"/>
        <v>0</v>
      </c>
      <c r="DQ416">
        <f t="shared" si="357"/>
        <v>0</v>
      </c>
      <c r="DR416" s="16" t="str">
        <f t="shared" si="358"/>
        <v>Pass</v>
      </c>
      <c r="DS416" s="33" t="b">
        <f>IF(ABS(Survey!$EE416)=0,TRUE,FALSE)</f>
        <v>1</v>
      </c>
      <c r="DT416" s="32" t="b">
        <f>NOT(ISBLANK(Survey!EF416))</f>
        <v>0</v>
      </c>
      <c r="DU416" s="16" t="str">
        <f t="shared" si="359"/>
        <v>Pass</v>
      </c>
      <c r="DV416" s="33" t="b">
        <f>IF(ABS(Survey!$EM416)=0,TRUE,FALSE)</f>
        <v>1</v>
      </c>
      <c r="DW416" s="32" t="b">
        <f>NOT(ISBLANK(Survey!$EN416))</f>
        <v>0</v>
      </c>
      <c r="DX416" s="16" t="str">
        <f t="shared" si="360"/>
        <v>Fail</v>
      </c>
      <c r="DY416" s="31">
        <f>SUM(SUMIF(Survey!ET416:EV416,{"&gt;0","&lt;0"})*{1,-1})</f>
        <v>0</v>
      </c>
      <c r="DZ416">
        <f t="shared" si="361"/>
        <v>0</v>
      </c>
      <c r="EA416">
        <f t="shared" si="362"/>
        <v>100</v>
      </c>
      <c r="EB416" s="30" t="b">
        <f>IF(OR(Survey!$M416="ETF",Survey!$M416="ETF, alternative mutual fund",Survey!$M416="Closed-end", Survey!$M416="Split share corp"),TRUE,FALSE)</f>
        <v>0</v>
      </c>
      <c r="EC416" s="16" t="str">
        <f t="shared" si="363"/>
        <v>Fail</v>
      </c>
      <c r="ED416" s="31">
        <f>SUM(SUMIF(Survey!EX416:FD416,{"&gt;0","&lt;0"})*{1,-1})</f>
        <v>0</v>
      </c>
      <c r="EE416">
        <f t="shared" si="364"/>
        <v>0</v>
      </c>
      <c r="EF416" s="17">
        <f t="shared" si="365"/>
        <v>100</v>
      </c>
      <c r="EG416" s="16" t="str">
        <f t="shared" si="366"/>
        <v>Fail</v>
      </c>
      <c r="EH416" s="31">
        <f>SUM(SUMIF(Survey!FF416:FL416,{"&gt;0","&lt;0"})*{1,-1})</f>
        <v>0</v>
      </c>
      <c r="EI416">
        <f t="shared" si="367"/>
        <v>0</v>
      </c>
      <c r="EJ416" s="17">
        <f t="shared" si="368"/>
        <v>100</v>
      </c>
    </row>
    <row r="417" spans="1:140">
      <c r="A417">
        <v>417</v>
      </c>
      <c r="B417" t="str">
        <f t="shared" si="316"/>
        <v>Pass</v>
      </c>
      <c r="C417" t="str">
        <f>IF(COUNTBLANK(Survey!B417:FM417)=$C$2, "Pass", "Fail")</f>
        <v>Pass</v>
      </c>
      <c r="D417" s="16" t="str">
        <f t="shared" si="317"/>
        <v>Fail</v>
      </c>
      <c r="E417" t="str">
        <f>IF(OR(ISBLANK(Survey!AL417),COUNTIF(G417:BJ417,"Fail")),"Fail","Pass")</f>
        <v>Fail</v>
      </c>
      <c r="F417" s="265"/>
      <c r="G417" s="16" t="str">
        <f t="shared" si="318"/>
        <v>Fail</v>
      </c>
      <c r="H417" s="139">
        <f>COUNTBLANK(Survey!B417:D417)+COUNTBLANK(Survey!G417)+COUNTBLANK(Survey!I417)+COUNTBLANK(Survey!K417:M417)+COUNTBLANK(Survey!P417:Q417)+COUNTBLANK(Survey!T417:W417)+COUNTBLANK(Survey!Z417:AC417)+COUNTBLANK(Survey!AF417:AG417)+COUNTBLANK(Survey!AK417:AK417)</f>
        <v>21</v>
      </c>
      <c r="I417" t="str">
        <f t="shared" si="319"/>
        <v>Fail</v>
      </c>
      <c r="J417" t="b">
        <f>IF(Survey!E417="No",TRUE,FALSE)</f>
        <v>0</v>
      </c>
      <c r="K417" s="29" cm="1">
        <f t="array" ref="K417">IF(COUNTA(Survey!$E$4:$E$695)=1, 0, SUM(IF(COUNTIF(Survey!$E$4:$E$695, Survey!$E$4:$E$695)=1,1,0)))</f>
        <v>0</v>
      </c>
      <c r="L417" s="29">
        <f>LEN(Survey!E417)</f>
        <v>0</v>
      </c>
      <c r="M417" s="16" t="str">
        <f t="shared" si="320"/>
        <v>Fail</v>
      </c>
      <c r="N417" t="b">
        <f>IF(Survey!F417="No",TRUE,FALSE)</f>
        <v>0</v>
      </c>
      <c r="O417" t="b">
        <f>Survey!F417=Survey!E417</f>
        <v>1</v>
      </c>
      <c r="P417">
        <f>COUNTIF(Survey!$F$4:$F$695,Survey!F417)</f>
        <v>0</v>
      </c>
      <c r="Q417" s="28">
        <f>LEN(Survey!F417)</f>
        <v>0</v>
      </c>
      <c r="R417" s="16" t="str">
        <f t="shared" si="321"/>
        <v>Pass</v>
      </c>
      <c r="S417" s="29">
        <f>MOD((LEN(Survey!H417)+2),11)</f>
        <v>2</v>
      </c>
      <c r="T417">
        <f>COUNTIF(Survey!$H$4:$H$695,Survey!H417)</f>
        <v>0</v>
      </c>
      <c r="U417" s="28" t="str">
        <f>IF(Survey!$L417="Prospectus fund", "Yes", "No")</f>
        <v>No</v>
      </c>
      <c r="V417" s="16" t="str">
        <f t="shared" si="322"/>
        <v>Pass</v>
      </c>
      <c r="W417" s="29">
        <f>MOD((LEN(Survey!J417)+2),11)</f>
        <v>2</v>
      </c>
      <c r="X417">
        <f>COUNTIF(Survey!$J$4:$J$695,Survey!J417)</f>
        <v>0</v>
      </c>
      <c r="Y417" s="30" t="b">
        <f>IF(OR(Survey!$M417="ETF",Survey!$M417="ETF, alternative mutual fund",Survey!$M417="Closed-end", Survey!$M417="Split share corp", Survey!$I417="Yes"),TRUE,FALSE)</f>
        <v>0</v>
      </c>
      <c r="Z417" s="16" t="str">
        <f>IFERROR(IF(AND(OR(AC417=AD417,AD417 = "Either"),NOT(ISBLANK(Survey!K417))),"Pass","Fail"),"Pass")</f>
        <v>Fail</v>
      </c>
      <c r="AA417" s="31" cm="1">
        <f t="array" ref="AA417">SUM(SUMIF(Survey!CH417:DA417,{"&gt;0","&lt;0"})*{1,-1})</f>
        <v>0</v>
      </c>
      <c r="AB417" s="33" cm="1">
        <f t="array" ref="AB417">SUM(SUMIF(Survey!CK417,{"&gt;0","&lt;0"})*{1,-1})+SUM(SUMIF(Survey!CU417,{"&gt;0","&lt;0"})*{1,-1})</f>
        <v>0</v>
      </c>
      <c r="AC417" s="33">
        <f>Survey!K417</f>
        <v>0</v>
      </c>
      <c r="AD417" s="32" t="str">
        <f t="shared" si="323"/>
        <v>Either</v>
      </c>
      <c r="AE417" s="16" t="str">
        <f t="shared" si="324"/>
        <v>Fail</v>
      </c>
      <c r="AF417" s="58" cm="1">
        <f t="array" ref="AF417">SUM(SUMIF(Survey!CH417:DA417,{"&gt;0","&lt;0"})*{1,-1})+SUM(SUMIF(Survey!DC417:DV417,{"&gt;0","&lt;0"})*{1,-1})</f>
        <v>0</v>
      </c>
      <c r="AG417" s="58">
        <f>IFERROR(AF417/(Survey!$BA417),0)</f>
        <v>0</v>
      </c>
      <c r="AH417" s="104" t="b">
        <f>IF(OR(Survey!$M417="Alternative strategy or hedge",Survey!$M417="Private asset",Survey!$L417="Prospectus fund"),TRUE,FALSE)</f>
        <v>0</v>
      </c>
      <c r="AI417" s="104" t="b">
        <f>NOT(ISBLANK(Survey!$M417))</f>
        <v>0</v>
      </c>
      <c r="AJ417" s="16" t="str">
        <f t="shared" si="325"/>
        <v>Fail</v>
      </c>
      <c r="AK417" t="b">
        <f>IF(Survey!W417="No",TRUE,FALSE)</f>
        <v>0</v>
      </c>
      <c r="AL417" s="119">
        <f>MOD((LEN(Survey!W417)+2),22)</f>
        <v>2</v>
      </c>
      <c r="AM417" t="str">
        <f t="shared" si="326"/>
        <v>Pass</v>
      </c>
      <c r="AN417" s="33" t="b">
        <f>NOT(ISNUMBER(SEARCH("Other",Survey!$Q417)))</f>
        <v>1</v>
      </c>
      <c r="AO417" s="32" t="b">
        <f>NOT(ISBLANK(Survey!$R417))</f>
        <v>0</v>
      </c>
      <c r="AP417" s="16" t="str">
        <f t="shared" si="327"/>
        <v>Pass</v>
      </c>
      <c r="AQ417" s="114">
        <f>COUNTBLANK(Survey!$X417)</f>
        <v>1</v>
      </c>
      <c r="AR417" s="58">
        <f>IF(AND(Survey!L417&lt;&gt;"Exempt fund",OR(Survey!$M417="ETF",Survey!$M417="ETF, alternative mutual fund",Survey!$M417="Mutual fund",Survey!$M417="Alternative mutual fund",Survey!$M417="Money market")),1,0)</f>
        <v>0</v>
      </c>
      <c r="AS417" s="16" t="str">
        <f t="shared" si="328"/>
        <v>Pass</v>
      </c>
      <c r="AT417" s="33" t="b">
        <f>NOT(ISNUMBER(SEARCH("Yes",Survey!$AC417)))</f>
        <v>1</v>
      </c>
      <c r="AU417" s="32" t="b">
        <f>IF(COUNTBLANK(Survey!$AD417:$AE417)=0,TRUE, FALSE)</f>
        <v>0</v>
      </c>
      <c r="AV417" s="16" t="str">
        <f t="shared" si="329"/>
        <v>Pass</v>
      </c>
      <c r="AW417" s="33" t="b">
        <f>NOT(ISNUMBER(SEARCH("Yes",Survey!$AF417)))</f>
        <v>1</v>
      </c>
      <c r="AX417" s="32" t="b">
        <f>NOT(ISBLANK(Survey!$AH417))</f>
        <v>0</v>
      </c>
      <c r="AY417" s="16" t="str">
        <f t="shared" si="330"/>
        <v>Pass</v>
      </c>
      <c r="AZ417" s="33" t="b">
        <f>NOT(OR(ISNUMBER(SEARCH("Other",Survey!$AH417)),ISNUMBER(SEARCH("Multiple",Survey!$AH417))))</f>
        <v>1</v>
      </c>
      <c r="BA417" s="32" t="b">
        <f>NOT(ISBLANK(Survey!$AI417))</f>
        <v>0</v>
      </c>
      <c r="BB417" s="16" t="str">
        <f t="shared" si="331"/>
        <v>Fail</v>
      </c>
      <c r="BC417" s="114">
        <f>IF(ABS(Survey!$BA417)&gt;0, 1,0)</f>
        <v>0</v>
      </c>
      <c r="BD417" s="114">
        <f>IF(COUNTBLANK(Survey!$AL417)=0,1,0)</f>
        <v>0</v>
      </c>
      <c r="BE417" s="16" t="str">
        <f t="shared" si="332"/>
        <v>Pass</v>
      </c>
      <c r="BF417" s="114">
        <f>IF(ISBLANK(Survey!$AL417),0,1)</f>
        <v>0</v>
      </c>
      <c r="BG417" s="133">
        <f>COUNTBLANK(Survey!$AM417)</f>
        <v>1</v>
      </c>
      <c r="BH417" s="16" t="str">
        <f t="shared" si="333"/>
        <v>Pass</v>
      </c>
      <c r="BI417" s="114">
        <f>IF(OR(Survey!$AM417="Closed",ISBLANK(Survey!$AM417)),0,1)</f>
        <v>0</v>
      </c>
      <c r="BJ417" s="133">
        <f>IF(ISBLANK(Survey!$AN417),1,0)</f>
        <v>1</v>
      </c>
      <c r="BK417" s="118" t="str">
        <f t="shared" si="334"/>
        <v>Pass</v>
      </c>
      <c r="BL417" s="31" cm="1">
        <f t="array" ref="BL417">SUM(SUMIF(Survey!AO417:AP417,{"&gt;0","&lt;0"})*{1,-1})</f>
        <v>0</v>
      </c>
      <c r="BM417">
        <f t="shared" si="335"/>
        <v>0</v>
      </c>
      <c r="BN417">
        <f t="shared" si="336"/>
        <v>100</v>
      </c>
      <c r="BO417" s="118" t="str">
        <f t="shared" si="337"/>
        <v>Pass</v>
      </c>
      <c r="BP417">
        <f>IF(Survey!AQ417="No",0,1)</f>
        <v>1</v>
      </c>
      <c r="BQ417" s="207">
        <f>MOD((LEN(Survey!AQ417)+2),22)</f>
        <v>2</v>
      </c>
      <c r="BR417">
        <f>IF(Survey!AR417="No",0,1)</f>
        <v>1</v>
      </c>
      <c r="BS417" s="207">
        <f>MOD((LEN(Survey!AR417)+2),22)</f>
        <v>2</v>
      </c>
      <c r="BT417" s="114">
        <f>COUNTBLANK(Survey!$AQ417:$AS417)+COUNTBLANK(Survey!$AU417)</f>
        <v>4</v>
      </c>
      <c r="BU417" s="114">
        <f>IF(Survey!$I417="Yes",1,0)</f>
        <v>0</v>
      </c>
      <c r="BV417" s="114">
        <f>IF(OR(Survey!$M417="Mutual fund",Survey!$M417="Alternative mutual fund",Survey!$M417="Money market"),1,0)</f>
        <v>0</v>
      </c>
      <c r="BW417" s="119">
        <f>IF(OR(Survey!$M417="ETF",Survey!$M417="ETF, alternative mutual fund"),1,0)</f>
        <v>0</v>
      </c>
      <c r="BX417" s="16" t="str">
        <f t="shared" si="338"/>
        <v>Pass</v>
      </c>
      <c r="BY417" s="33">
        <f>IF(ISNUMBER(SEARCH("Other",Survey!$AS417)), 1, 0)</f>
        <v>0</v>
      </c>
      <c r="BZ417" s="58" t="b">
        <f>NOT(ISBLANK(Survey!$AT417))</f>
        <v>0</v>
      </c>
      <c r="CA417" s="16" t="str">
        <f t="shared" si="339"/>
        <v>Pass</v>
      </c>
      <c r="CB417" s="114">
        <f>IF(Survey!$BB417=0, 0,1)</f>
        <v>0</v>
      </c>
      <c r="CC417" s="58">
        <f>Survey!$AV417</f>
        <v>0</v>
      </c>
      <c r="CD417" s="58">
        <f>Survey!$BC417+Survey!$BD417+ABS(Survey!$BE417)-ABS(Survey!$BF417)-ABS(Survey!$BG417)-ABS(Survey!$BL417)</f>
        <v>0</v>
      </c>
      <c r="CE417" s="138">
        <f>Survey!BB417+(ABS(Survey!$BH417)-ABS(Survey!$BI417)+ABS(Survey!$BJ417)-ABS(Survey!$BK417))*0.5</f>
        <v>0</v>
      </c>
      <c r="CF417" s="58">
        <f t="shared" si="340"/>
        <v>0</v>
      </c>
      <c r="CG417" s="58">
        <f>IF(AND($CC417&gt;$CF417-0.2,$CC417&lt;$CF417+0.2,ISBLANK(Survey!$AV417)=FALSE),0,1)</f>
        <v>1</v>
      </c>
      <c r="CH417" s="133">
        <f>IF(ISBLANK(Survey!$AW417),1,0)</f>
        <v>1</v>
      </c>
      <c r="CI417" s="16" t="str">
        <f t="shared" si="341"/>
        <v>Pass</v>
      </c>
      <c r="CJ417" s="114">
        <f>IF(Survey!$BB417=0, 0,1)</f>
        <v>0</v>
      </c>
      <c r="CK417" s="58">
        <f>IF(AND(Survey!$AX417&gt;=0,Survey!$AX417&lt;=0.2,Survey!$AX417&lt;&gt;""),0,1)</f>
        <v>1</v>
      </c>
      <c r="CL417" s="114">
        <f>IF(ISBLANK(Survey!$AY417),1,0)</f>
        <v>1</v>
      </c>
      <c r="CM417" s="16" t="str">
        <f t="shared" si="342"/>
        <v>Fail</v>
      </c>
      <c r="CN417" s="133">
        <f>Survey!$AZ417</f>
        <v>0</v>
      </c>
      <c r="CO417" s="16" t="str">
        <f t="shared" si="343"/>
        <v>Pass</v>
      </c>
      <c r="CP417" s="31">
        <f>Survey!$BA417</f>
        <v>0</v>
      </c>
      <c r="CQ417" s="138">
        <f>Survey!$BB417+Survey!$BC417+Survey!$BD417+ABS(Survey!$BE417)-ABS(Survey!$BF417)-ABS(Survey!$BG417)+ABS(Survey!$BH417)-ABS(Survey!$BI417)+ABS(Survey!$BJ417)-ABS(Survey!$BK417)-ABS(Survey!$BL417)+Survey!$BM417</f>
        <v>0</v>
      </c>
      <c r="CR417" s="30">
        <f t="shared" si="344"/>
        <v>0</v>
      </c>
      <c r="CS417" s="17">
        <f t="shared" si="345"/>
        <v>0</v>
      </c>
      <c r="CT417" s="16" t="str">
        <f t="shared" si="346"/>
        <v>Pass</v>
      </c>
      <c r="CU417" s="33" t="b">
        <f>IF(ABS(Survey!$BM417)=0,TRUE,FALSE)</f>
        <v>1</v>
      </c>
      <c r="CV417" s="32" t="b">
        <f>NOT(ISBLANK(Survey!$BN417))</f>
        <v>0</v>
      </c>
      <c r="CW417" t="str">
        <f t="shared" si="347"/>
        <v>Fail</v>
      </c>
      <c r="CX417" s="25">
        <f>Survey!$BA417</f>
        <v>0</v>
      </c>
      <c r="CY417" s="25" cm="1">
        <f t="array" ref="CY417">SUM(SUMIF(Survey!BP417:BW417,{"&gt;0","&lt;0"})*{1,-1})-SUM(SUMIF(Survey!BY417:CF417,{"&gt;0","&lt;0"})*{1,-1})</f>
        <v>0</v>
      </c>
      <c r="CZ417" s="30" t="str">
        <f t="shared" si="348"/>
        <v>No holdings</v>
      </c>
      <c r="DA417">
        <f t="shared" si="349"/>
        <v>0</v>
      </c>
      <c r="DB417" s="16" t="str">
        <f t="shared" si="350"/>
        <v>Fail</v>
      </c>
      <c r="DC417" s="31">
        <f>Survey!$BA417</f>
        <v>0</v>
      </c>
      <c r="DD417" s="31" cm="1">
        <f t="array" ref="DD417">SUM(SUMIF(Survey!CH417:DA417,{"&gt;0","&lt;0"})*{1,-1})-SUM(SUMIF(Survey!DC417:DV417,{"&gt;0","&lt;0"})*{1,-1})</f>
        <v>0</v>
      </c>
      <c r="DE417" s="30" t="str">
        <f t="shared" si="351"/>
        <v>No holdings</v>
      </c>
      <c r="DF417" s="17">
        <f t="shared" si="352"/>
        <v>0</v>
      </c>
      <c r="DG417" s="16" t="str">
        <f t="shared" si="353"/>
        <v>Pass</v>
      </c>
      <c r="DH417" s="33" t="b">
        <f>IF(ABS(Survey!$DA417)=0,TRUE,FALSE)</f>
        <v>1</v>
      </c>
      <c r="DI417" s="32" t="b">
        <f>NOT(ISBLANK(Survey!$DB417))</f>
        <v>0</v>
      </c>
      <c r="DJ417" s="16" t="str">
        <f t="shared" si="354"/>
        <v>Pass</v>
      </c>
      <c r="DK417" s="33" t="b">
        <f>IF(ABS(Survey!$DV417)=0,TRUE,FALSE)</f>
        <v>1</v>
      </c>
      <c r="DL417" s="32" t="b">
        <f>NOT(ISBLANK(Survey!$DW417))</f>
        <v>0</v>
      </c>
      <c r="DM417" t="str">
        <f t="shared" si="355"/>
        <v>Pass</v>
      </c>
      <c r="DN417" s="25" cm="1">
        <f t="array" ref="DN417">SUM(SUMIF(Survey!CW417,{"&gt;0","&lt;0"})*{1,-1})+SUM(SUMIF(Survey!DR417,{"&gt;0","&lt;0"})*{1,-1})</f>
        <v>0</v>
      </c>
      <c r="DO417" s="25">
        <f>SUM(SUMIF(Survey!DY417:EE417,{"&gt;0","&lt;0"})*{1,-1})+SUM(SUMIF(Survey!EG417:EM417,{"&gt;0","&lt;0"})*{1,-1})</f>
        <v>0</v>
      </c>
      <c r="DP417">
        <f t="shared" si="356"/>
        <v>0</v>
      </c>
      <c r="DQ417">
        <f t="shared" si="357"/>
        <v>0</v>
      </c>
      <c r="DR417" s="16" t="str">
        <f t="shared" si="358"/>
        <v>Pass</v>
      </c>
      <c r="DS417" s="33" t="b">
        <f>IF(ABS(Survey!$EE417)=0,TRUE,FALSE)</f>
        <v>1</v>
      </c>
      <c r="DT417" s="32" t="b">
        <f>NOT(ISBLANK(Survey!EF417))</f>
        <v>0</v>
      </c>
      <c r="DU417" s="16" t="str">
        <f t="shared" si="359"/>
        <v>Pass</v>
      </c>
      <c r="DV417" s="33" t="b">
        <f>IF(ABS(Survey!$EM417)=0,TRUE,FALSE)</f>
        <v>1</v>
      </c>
      <c r="DW417" s="32" t="b">
        <f>NOT(ISBLANK(Survey!$EN417))</f>
        <v>0</v>
      </c>
      <c r="DX417" s="16" t="str">
        <f t="shared" si="360"/>
        <v>Fail</v>
      </c>
      <c r="DY417" s="31">
        <f>SUM(SUMIF(Survey!ET417:EV417,{"&gt;0","&lt;0"})*{1,-1})</f>
        <v>0</v>
      </c>
      <c r="DZ417">
        <f t="shared" si="361"/>
        <v>0</v>
      </c>
      <c r="EA417">
        <f t="shared" si="362"/>
        <v>100</v>
      </c>
      <c r="EB417" s="30" t="b">
        <f>IF(OR(Survey!$M417="ETF",Survey!$M417="ETF, alternative mutual fund",Survey!$M417="Closed-end", Survey!$M417="Split share corp"),TRUE,FALSE)</f>
        <v>0</v>
      </c>
      <c r="EC417" s="16" t="str">
        <f t="shared" si="363"/>
        <v>Fail</v>
      </c>
      <c r="ED417" s="31">
        <f>SUM(SUMIF(Survey!EX417:FD417,{"&gt;0","&lt;0"})*{1,-1})</f>
        <v>0</v>
      </c>
      <c r="EE417">
        <f t="shared" si="364"/>
        <v>0</v>
      </c>
      <c r="EF417" s="17">
        <f t="shared" si="365"/>
        <v>100</v>
      </c>
      <c r="EG417" s="16" t="str">
        <f t="shared" si="366"/>
        <v>Fail</v>
      </c>
      <c r="EH417" s="31">
        <f>SUM(SUMIF(Survey!FF417:FL417,{"&gt;0","&lt;0"})*{1,-1})</f>
        <v>0</v>
      </c>
      <c r="EI417">
        <f t="shared" si="367"/>
        <v>0</v>
      </c>
      <c r="EJ417" s="17">
        <f t="shared" si="368"/>
        <v>100</v>
      </c>
    </row>
    <row r="418" spans="1:140">
      <c r="A418">
        <v>418</v>
      </c>
      <c r="B418" t="str">
        <f t="shared" si="316"/>
        <v>Pass</v>
      </c>
      <c r="C418" t="str">
        <f>IF(COUNTBLANK(Survey!B418:FM418)=$C$2, "Pass", "Fail")</f>
        <v>Pass</v>
      </c>
      <c r="D418" s="16" t="str">
        <f t="shared" si="317"/>
        <v>Fail</v>
      </c>
      <c r="E418" t="str">
        <f>IF(OR(ISBLANK(Survey!AL418),COUNTIF(G418:BJ418,"Fail")),"Fail","Pass")</f>
        <v>Fail</v>
      </c>
      <c r="F418" s="265"/>
      <c r="G418" s="16" t="str">
        <f t="shared" si="318"/>
        <v>Fail</v>
      </c>
      <c r="H418" s="139">
        <f>COUNTBLANK(Survey!B418:D418)+COUNTBLANK(Survey!G418)+COUNTBLANK(Survey!I418)+COUNTBLANK(Survey!K418:M418)+COUNTBLANK(Survey!P418:Q418)+COUNTBLANK(Survey!T418:W418)+COUNTBLANK(Survey!Z418:AC418)+COUNTBLANK(Survey!AF418:AG418)+COUNTBLANK(Survey!AK418:AK418)</f>
        <v>21</v>
      </c>
      <c r="I418" t="str">
        <f t="shared" si="319"/>
        <v>Fail</v>
      </c>
      <c r="J418" t="b">
        <f>IF(Survey!E418="No",TRUE,FALSE)</f>
        <v>0</v>
      </c>
      <c r="K418" s="29" cm="1">
        <f t="array" ref="K418">IF(COUNTA(Survey!$E$4:$E$695)=1, 0, SUM(IF(COUNTIF(Survey!$E$4:$E$695, Survey!$E$4:$E$695)=1,1,0)))</f>
        <v>0</v>
      </c>
      <c r="L418" s="29">
        <f>LEN(Survey!E418)</f>
        <v>0</v>
      </c>
      <c r="M418" s="16" t="str">
        <f t="shared" si="320"/>
        <v>Fail</v>
      </c>
      <c r="N418" t="b">
        <f>IF(Survey!F418="No",TRUE,FALSE)</f>
        <v>0</v>
      </c>
      <c r="O418" t="b">
        <f>Survey!F418=Survey!E418</f>
        <v>1</v>
      </c>
      <c r="P418">
        <f>COUNTIF(Survey!$F$4:$F$695,Survey!F418)</f>
        <v>0</v>
      </c>
      <c r="Q418" s="28">
        <f>LEN(Survey!F418)</f>
        <v>0</v>
      </c>
      <c r="R418" s="16" t="str">
        <f t="shared" si="321"/>
        <v>Pass</v>
      </c>
      <c r="S418" s="29">
        <f>MOD((LEN(Survey!H418)+2),11)</f>
        <v>2</v>
      </c>
      <c r="T418">
        <f>COUNTIF(Survey!$H$4:$H$695,Survey!H418)</f>
        <v>0</v>
      </c>
      <c r="U418" s="28" t="str">
        <f>IF(Survey!$L418="Prospectus fund", "Yes", "No")</f>
        <v>No</v>
      </c>
      <c r="V418" s="16" t="str">
        <f t="shared" si="322"/>
        <v>Pass</v>
      </c>
      <c r="W418" s="29">
        <f>MOD((LEN(Survey!J418)+2),11)</f>
        <v>2</v>
      </c>
      <c r="X418">
        <f>COUNTIF(Survey!$J$4:$J$695,Survey!J418)</f>
        <v>0</v>
      </c>
      <c r="Y418" s="30" t="b">
        <f>IF(OR(Survey!$M418="ETF",Survey!$M418="ETF, alternative mutual fund",Survey!$M418="Closed-end", Survey!$M418="Split share corp", Survey!$I418="Yes"),TRUE,FALSE)</f>
        <v>0</v>
      </c>
      <c r="Z418" s="16" t="str">
        <f>IFERROR(IF(AND(OR(AC418=AD418,AD418 = "Either"),NOT(ISBLANK(Survey!K418))),"Pass","Fail"),"Pass")</f>
        <v>Fail</v>
      </c>
      <c r="AA418" s="31" cm="1">
        <f t="array" ref="AA418">SUM(SUMIF(Survey!CH418:DA418,{"&gt;0","&lt;0"})*{1,-1})</f>
        <v>0</v>
      </c>
      <c r="AB418" s="33" cm="1">
        <f t="array" ref="AB418">SUM(SUMIF(Survey!CK418,{"&gt;0","&lt;0"})*{1,-1})+SUM(SUMIF(Survey!CU418,{"&gt;0","&lt;0"})*{1,-1})</f>
        <v>0</v>
      </c>
      <c r="AC418" s="33">
        <f>Survey!K418</f>
        <v>0</v>
      </c>
      <c r="AD418" s="32" t="str">
        <f t="shared" si="323"/>
        <v>Either</v>
      </c>
      <c r="AE418" s="16" t="str">
        <f t="shared" si="324"/>
        <v>Fail</v>
      </c>
      <c r="AF418" s="58" cm="1">
        <f t="array" ref="AF418">SUM(SUMIF(Survey!CH418:DA418,{"&gt;0","&lt;0"})*{1,-1})+SUM(SUMIF(Survey!DC418:DV418,{"&gt;0","&lt;0"})*{1,-1})</f>
        <v>0</v>
      </c>
      <c r="AG418" s="58">
        <f>IFERROR(AF418/(Survey!$BA418),0)</f>
        <v>0</v>
      </c>
      <c r="AH418" s="104" t="b">
        <f>IF(OR(Survey!$M418="Alternative strategy or hedge",Survey!$M418="Private asset",Survey!$L418="Prospectus fund"),TRUE,FALSE)</f>
        <v>0</v>
      </c>
      <c r="AI418" s="104" t="b">
        <f>NOT(ISBLANK(Survey!$M418))</f>
        <v>0</v>
      </c>
      <c r="AJ418" s="16" t="str">
        <f t="shared" si="325"/>
        <v>Fail</v>
      </c>
      <c r="AK418" t="b">
        <f>IF(Survey!W418="No",TRUE,FALSE)</f>
        <v>0</v>
      </c>
      <c r="AL418" s="119">
        <f>MOD((LEN(Survey!W418)+2),22)</f>
        <v>2</v>
      </c>
      <c r="AM418" t="str">
        <f t="shared" si="326"/>
        <v>Pass</v>
      </c>
      <c r="AN418" s="33" t="b">
        <f>NOT(ISNUMBER(SEARCH("Other",Survey!$Q418)))</f>
        <v>1</v>
      </c>
      <c r="AO418" s="32" t="b">
        <f>NOT(ISBLANK(Survey!$R418))</f>
        <v>0</v>
      </c>
      <c r="AP418" s="16" t="str">
        <f t="shared" si="327"/>
        <v>Pass</v>
      </c>
      <c r="AQ418" s="114">
        <f>COUNTBLANK(Survey!$X418)</f>
        <v>1</v>
      </c>
      <c r="AR418" s="58">
        <f>IF(AND(Survey!L418&lt;&gt;"Exempt fund",OR(Survey!$M418="ETF",Survey!$M418="ETF, alternative mutual fund",Survey!$M418="Mutual fund",Survey!$M418="Alternative mutual fund",Survey!$M418="Money market")),1,0)</f>
        <v>0</v>
      </c>
      <c r="AS418" s="16" t="str">
        <f t="shared" si="328"/>
        <v>Pass</v>
      </c>
      <c r="AT418" s="33" t="b">
        <f>NOT(ISNUMBER(SEARCH("Yes",Survey!$AC418)))</f>
        <v>1</v>
      </c>
      <c r="AU418" s="32" t="b">
        <f>IF(COUNTBLANK(Survey!$AD418:$AE418)=0,TRUE, FALSE)</f>
        <v>0</v>
      </c>
      <c r="AV418" s="16" t="str">
        <f t="shared" si="329"/>
        <v>Pass</v>
      </c>
      <c r="AW418" s="33" t="b">
        <f>NOT(ISNUMBER(SEARCH("Yes",Survey!$AF418)))</f>
        <v>1</v>
      </c>
      <c r="AX418" s="32" t="b">
        <f>NOT(ISBLANK(Survey!$AH418))</f>
        <v>0</v>
      </c>
      <c r="AY418" s="16" t="str">
        <f t="shared" si="330"/>
        <v>Pass</v>
      </c>
      <c r="AZ418" s="33" t="b">
        <f>NOT(OR(ISNUMBER(SEARCH("Other",Survey!$AH418)),ISNUMBER(SEARCH("Multiple",Survey!$AH418))))</f>
        <v>1</v>
      </c>
      <c r="BA418" s="32" t="b">
        <f>NOT(ISBLANK(Survey!$AI418))</f>
        <v>0</v>
      </c>
      <c r="BB418" s="16" t="str">
        <f t="shared" si="331"/>
        <v>Fail</v>
      </c>
      <c r="BC418" s="114">
        <f>IF(ABS(Survey!$BA418)&gt;0, 1,0)</f>
        <v>0</v>
      </c>
      <c r="BD418" s="114">
        <f>IF(COUNTBLANK(Survey!$AL418)=0,1,0)</f>
        <v>0</v>
      </c>
      <c r="BE418" s="16" t="str">
        <f t="shared" si="332"/>
        <v>Pass</v>
      </c>
      <c r="BF418" s="114">
        <f>IF(ISBLANK(Survey!$AL418),0,1)</f>
        <v>0</v>
      </c>
      <c r="BG418" s="133">
        <f>COUNTBLANK(Survey!$AM418)</f>
        <v>1</v>
      </c>
      <c r="BH418" s="16" t="str">
        <f t="shared" si="333"/>
        <v>Pass</v>
      </c>
      <c r="BI418" s="114">
        <f>IF(OR(Survey!$AM418="Closed",ISBLANK(Survey!$AM418)),0,1)</f>
        <v>0</v>
      </c>
      <c r="BJ418" s="133">
        <f>IF(ISBLANK(Survey!$AN418),1,0)</f>
        <v>1</v>
      </c>
      <c r="BK418" s="118" t="str">
        <f t="shared" si="334"/>
        <v>Pass</v>
      </c>
      <c r="BL418" s="31" cm="1">
        <f t="array" ref="BL418">SUM(SUMIF(Survey!AO418:AP418,{"&gt;0","&lt;0"})*{1,-1})</f>
        <v>0</v>
      </c>
      <c r="BM418">
        <f t="shared" si="335"/>
        <v>0</v>
      </c>
      <c r="BN418">
        <f t="shared" si="336"/>
        <v>100</v>
      </c>
      <c r="BO418" s="118" t="str">
        <f t="shared" si="337"/>
        <v>Pass</v>
      </c>
      <c r="BP418">
        <f>IF(Survey!AQ418="No",0,1)</f>
        <v>1</v>
      </c>
      <c r="BQ418" s="207">
        <f>MOD((LEN(Survey!AQ418)+2),22)</f>
        <v>2</v>
      </c>
      <c r="BR418">
        <f>IF(Survey!AR418="No",0,1)</f>
        <v>1</v>
      </c>
      <c r="BS418" s="207">
        <f>MOD((LEN(Survey!AR418)+2),22)</f>
        <v>2</v>
      </c>
      <c r="BT418" s="114">
        <f>COUNTBLANK(Survey!$AQ418:$AS418)+COUNTBLANK(Survey!$AU418)</f>
        <v>4</v>
      </c>
      <c r="BU418" s="114">
        <f>IF(Survey!$I418="Yes",1,0)</f>
        <v>0</v>
      </c>
      <c r="BV418" s="114">
        <f>IF(OR(Survey!$M418="Mutual fund",Survey!$M418="Alternative mutual fund",Survey!$M418="Money market"),1,0)</f>
        <v>0</v>
      </c>
      <c r="BW418" s="119">
        <f>IF(OR(Survey!$M418="ETF",Survey!$M418="ETF, alternative mutual fund"),1,0)</f>
        <v>0</v>
      </c>
      <c r="BX418" s="16" t="str">
        <f t="shared" si="338"/>
        <v>Pass</v>
      </c>
      <c r="BY418" s="33">
        <f>IF(ISNUMBER(SEARCH("Other",Survey!$AS418)), 1, 0)</f>
        <v>0</v>
      </c>
      <c r="BZ418" s="58" t="b">
        <f>NOT(ISBLANK(Survey!$AT418))</f>
        <v>0</v>
      </c>
      <c r="CA418" s="16" t="str">
        <f t="shared" si="339"/>
        <v>Pass</v>
      </c>
      <c r="CB418" s="114">
        <f>IF(Survey!$BB418=0, 0,1)</f>
        <v>0</v>
      </c>
      <c r="CC418" s="58">
        <f>Survey!$AV418</f>
        <v>0</v>
      </c>
      <c r="CD418" s="58">
        <f>Survey!$BC418+Survey!$BD418+ABS(Survey!$BE418)-ABS(Survey!$BF418)-ABS(Survey!$BG418)-ABS(Survey!$BL418)</f>
        <v>0</v>
      </c>
      <c r="CE418" s="138">
        <f>Survey!BB418+(ABS(Survey!$BH418)-ABS(Survey!$BI418)+ABS(Survey!$BJ418)-ABS(Survey!$BK418))*0.5</f>
        <v>0</v>
      </c>
      <c r="CF418" s="58">
        <f t="shared" si="340"/>
        <v>0</v>
      </c>
      <c r="CG418" s="58">
        <f>IF(AND($CC418&gt;$CF418-0.2,$CC418&lt;$CF418+0.2,ISBLANK(Survey!$AV418)=FALSE),0,1)</f>
        <v>1</v>
      </c>
      <c r="CH418" s="133">
        <f>IF(ISBLANK(Survey!$AW418),1,0)</f>
        <v>1</v>
      </c>
      <c r="CI418" s="16" t="str">
        <f t="shared" si="341"/>
        <v>Pass</v>
      </c>
      <c r="CJ418" s="114">
        <f>IF(Survey!$BB418=0, 0,1)</f>
        <v>0</v>
      </c>
      <c r="CK418" s="58">
        <f>IF(AND(Survey!$AX418&gt;=0,Survey!$AX418&lt;=0.2,Survey!$AX418&lt;&gt;""),0,1)</f>
        <v>1</v>
      </c>
      <c r="CL418" s="114">
        <f>IF(ISBLANK(Survey!$AY418),1,0)</f>
        <v>1</v>
      </c>
      <c r="CM418" s="16" t="str">
        <f t="shared" si="342"/>
        <v>Fail</v>
      </c>
      <c r="CN418" s="133">
        <f>Survey!$AZ418</f>
        <v>0</v>
      </c>
      <c r="CO418" s="16" t="str">
        <f t="shared" si="343"/>
        <v>Pass</v>
      </c>
      <c r="CP418" s="31">
        <f>Survey!$BA418</f>
        <v>0</v>
      </c>
      <c r="CQ418" s="138">
        <f>Survey!$BB418+Survey!$BC418+Survey!$BD418+ABS(Survey!$BE418)-ABS(Survey!$BF418)-ABS(Survey!$BG418)+ABS(Survey!$BH418)-ABS(Survey!$BI418)+ABS(Survey!$BJ418)-ABS(Survey!$BK418)-ABS(Survey!$BL418)+Survey!$BM418</f>
        <v>0</v>
      </c>
      <c r="CR418" s="30">
        <f t="shared" si="344"/>
        <v>0</v>
      </c>
      <c r="CS418" s="17">
        <f t="shared" si="345"/>
        <v>0</v>
      </c>
      <c r="CT418" s="16" t="str">
        <f t="shared" si="346"/>
        <v>Pass</v>
      </c>
      <c r="CU418" s="33" t="b">
        <f>IF(ABS(Survey!$BM418)=0,TRUE,FALSE)</f>
        <v>1</v>
      </c>
      <c r="CV418" s="32" t="b">
        <f>NOT(ISBLANK(Survey!$BN418))</f>
        <v>0</v>
      </c>
      <c r="CW418" t="str">
        <f t="shared" si="347"/>
        <v>Fail</v>
      </c>
      <c r="CX418" s="25">
        <f>Survey!$BA418</f>
        <v>0</v>
      </c>
      <c r="CY418" s="25" cm="1">
        <f t="array" ref="CY418">SUM(SUMIF(Survey!BP418:BW418,{"&gt;0","&lt;0"})*{1,-1})-SUM(SUMIF(Survey!BY418:CF418,{"&gt;0","&lt;0"})*{1,-1})</f>
        <v>0</v>
      </c>
      <c r="CZ418" s="30" t="str">
        <f t="shared" si="348"/>
        <v>No holdings</v>
      </c>
      <c r="DA418">
        <f t="shared" si="349"/>
        <v>0</v>
      </c>
      <c r="DB418" s="16" t="str">
        <f t="shared" si="350"/>
        <v>Fail</v>
      </c>
      <c r="DC418" s="31">
        <f>Survey!$BA418</f>
        <v>0</v>
      </c>
      <c r="DD418" s="31" cm="1">
        <f t="array" ref="DD418">SUM(SUMIF(Survey!CH418:DA418,{"&gt;0","&lt;0"})*{1,-1})-SUM(SUMIF(Survey!DC418:DV418,{"&gt;0","&lt;0"})*{1,-1})</f>
        <v>0</v>
      </c>
      <c r="DE418" s="30" t="str">
        <f t="shared" si="351"/>
        <v>No holdings</v>
      </c>
      <c r="DF418" s="17">
        <f t="shared" si="352"/>
        <v>0</v>
      </c>
      <c r="DG418" s="16" t="str">
        <f t="shared" si="353"/>
        <v>Pass</v>
      </c>
      <c r="DH418" s="33" t="b">
        <f>IF(ABS(Survey!$DA418)=0,TRUE,FALSE)</f>
        <v>1</v>
      </c>
      <c r="DI418" s="32" t="b">
        <f>NOT(ISBLANK(Survey!$DB418))</f>
        <v>0</v>
      </c>
      <c r="DJ418" s="16" t="str">
        <f t="shared" si="354"/>
        <v>Pass</v>
      </c>
      <c r="DK418" s="33" t="b">
        <f>IF(ABS(Survey!$DV418)=0,TRUE,FALSE)</f>
        <v>1</v>
      </c>
      <c r="DL418" s="32" t="b">
        <f>NOT(ISBLANK(Survey!$DW418))</f>
        <v>0</v>
      </c>
      <c r="DM418" t="str">
        <f t="shared" si="355"/>
        <v>Pass</v>
      </c>
      <c r="DN418" s="25" cm="1">
        <f t="array" ref="DN418">SUM(SUMIF(Survey!CW418,{"&gt;0","&lt;0"})*{1,-1})+SUM(SUMIF(Survey!DR418,{"&gt;0","&lt;0"})*{1,-1})</f>
        <v>0</v>
      </c>
      <c r="DO418" s="25">
        <f>SUM(SUMIF(Survey!DY418:EE418,{"&gt;0","&lt;0"})*{1,-1})+SUM(SUMIF(Survey!EG418:EM418,{"&gt;0","&lt;0"})*{1,-1})</f>
        <v>0</v>
      </c>
      <c r="DP418">
        <f t="shared" si="356"/>
        <v>0</v>
      </c>
      <c r="DQ418">
        <f t="shared" si="357"/>
        <v>0</v>
      </c>
      <c r="DR418" s="16" t="str">
        <f t="shared" si="358"/>
        <v>Pass</v>
      </c>
      <c r="DS418" s="33" t="b">
        <f>IF(ABS(Survey!$EE418)=0,TRUE,FALSE)</f>
        <v>1</v>
      </c>
      <c r="DT418" s="32" t="b">
        <f>NOT(ISBLANK(Survey!EF418))</f>
        <v>0</v>
      </c>
      <c r="DU418" s="16" t="str">
        <f t="shared" si="359"/>
        <v>Pass</v>
      </c>
      <c r="DV418" s="33" t="b">
        <f>IF(ABS(Survey!$EM418)=0,TRUE,FALSE)</f>
        <v>1</v>
      </c>
      <c r="DW418" s="32" t="b">
        <f>NOT(ISBLANK(Survey!$EN418))</f>
        <v>0</v>
      </c>
      <c r="DX418" s="16" t="str">
        <f t="shared" si="360"/>
        <v>Fail</v>
      </c>
      <c r="DY418" s="31">
        <f>SUM(SUMIF(Survey!ET418:EV418,{"&gt;0","&lt;0"})*{1,-1})</f>
        <v>0</v>
      </c>
      <c r="DZ418">
        <f t="shared" si="361"/>
        <v>0</v>
      </c>
      <c r="EA418">
        <f t="shared" si="362"/>
        <v>100</v>
      </c>
      <c r="EB418" s="30" t="b">
        <f>IF(OR(Survey!$M418="ETF",Survey!$M418="ETF, alternative mutual fund",Survey!$M418="Closed-end", Survey!$M418="Split share corp"),TRUE,FALSE)</f>
        <v>0</v>
      </c>
      <c r="EC418" s="16" t="str">
        <f t="shared" si="363"/>
        <v>Fail</v>
      </c>
      <c r="ED418" s="31">
        <f>SUM(SUMIF(Survey!EX418:FD418,{"&gt;0","&lt;0"})*{1,-1})</f>
        <v>0</v>
      </c>
      <c r="EE418">
        <f t="shared" si="364"/>
        <v>0</v>
      </c>
      <c r="EF418" s="17">
        <f t="shared" si="365"/>
        <v>100</v>
      </c>
      <c r="EG418" s="16" t="str">
        <f t="shared" si="366"/>
        <v>Fail</v>
      </c>
      <c r="EH418" s="31">
        <f>SUM(SUMIF(Survey!FF418:FL418,{"&gt;0","&lt;0"})*{1,-1})</f>
        <v>0</v>
      </c>
      <c r="EI418">
        <f t="shared" si="367"/>
        <v>0</v>
      </c>
      <c r="EJ418" s="17">
        <f t="shared" si="368"/>
        <v>100</v>
      </c>
    </row>
    <row r="419" spans="1:140">
      <c r="A419">
        <v>419</v>
      </c>
      <c r="B419" t="str">
        <f t="shared" si="316"/>
        <v>Pass</v>
      </c>
      <c r="C419" t="str">
        <f>IF(COUNTBLANK(Survey!B419:FM419)=$C$2, "Pass", "Fail")</f>
        <v>Pass</v>
      </c>
      <c r="D419" s="16" t="str">
        <f t="shared" si="317"/>
        <v>Fail</v>
      </c>
      <c r="E419" t="str">
        <f>IF(OR(ISBLANK(Survey!AL419),COUNTIF(G419:BJ419,"Fail")),"Fail","Pass")</f>
        <v>Fail</v>
      </c>
      <c r="F419" s="265"/>
      <c r="G419" s="16" t="str">
        <f t="shared" si="318"/>
        <v>Fail</v>
      </c>
      <c r="H419" s="139">
        <f>COUNTBLANK(Survey!B419:D419)+COUNTBLANK(Survey!G419)+COUNTBLANK(Survey!I419)+COUNTBLANK(Survey!K419:M419)+COUNTBLANK(Survey!P419:Q419)+COUNTBLANK(Survey!T419:W419)+COUNTBLANK(Survey!Z419:AC419)+COUNTBLANK(Survey!AF419:AG419)+COUNTBLANK(Survey!AK419:AK419)</f>
        <v>21</v>
      </c>
      <c r="I419" t="str">
        <f t="shared" si="319"/>
        <v>Fail</v>
      </c>
      <c r="J419" t="b">
        <f>IF(Survey!E419="No",TRUE,FALSE)</f>
        <v>0</v>
      </c>
      <c r="K419" s="29" cm="1">
        <f t="array" ref="K419">IF(COUNTA(Survey!$E$4:$E$695)=1, 0, SUM(IF(COUNTIF(Survey!$E$4:$E$695, Survey!$E$4:$E$695)=1,1,0)))</f>
        <v>0</v>
      </c>
      <c r="L419" s="29">
        <f>LEN(Survey!E419)</f>
        <v>0</v>
      </c>
      <c r="M419" s="16" t="str">
        <f t="shared" si="320"/>
        <v>Fail</v>
      </c>
      <c r="N419" t="b">
        <f>IF(Survey!F419="No",TRUE,FALSE)</f>
        <v>0</v>
      </c>
      <c r="O419" t="b">
        <f>Survey!F419=Survey!E419</f>
        <v>1</v>
      </c>
      <c r="P419">
        <f>COUNTIF(Survey!$F$4:$F$695,Survey!F419)</f>
        <v>0</v>
      </c>
      <c r="Q419" s="28">
        <f>LEN(Survey!F419)</f>
        <v>0</v>
      </c>
      <c r="R419" s="16" t="str">
        <f t="shared" si="321"/>
        <v>Pass</v>
      </c>
      <c r="S419" s="29">
        <f>MOD((LEN(Survey!H419)+2),11)</f>
        <v>2</v>
      </c>
      <c r="T419">
        <f>COUNTIF(Survey!$H$4:$H$695,Survey!H419)</f>
        <v>0</v>
      </c>
      <c r="U419" s="28" t="str">
        <f>IF(Survey!$L419="Prospectus fund", "Yes", "No")</f>
        <v>No</v>
      </c>
      <c r="V419" s="16" t="str">
        <f t="shared" si="322"/>
        <v>Pass</v>
      </c>
      <c r="W419" s="29">
        <f>MOD((LEN(Survey!J419)+2),11)</f>
        <v>2</v>
      </c>
      <c r="X419">
        <f>COUNTIF(Survey!$J$4:$J$695,Survey!J419)</f>
        <v>0</v>
      </c>
      <c r="Y419" s="30" t="b">
        <f>IF(OR(Survey!$M419="ETF",Survey!$M419="ETF, alternative mutual fund",Survey!$M419="Closed-end", Survey!$M419="Split share corp", Survey!$I419="Yes"),TRUE,FALSE)</f>
        <v>0</v>
      </c>
      <c r="Z419" s="16" t="str">
        <f>IFERROR(IF(AND(OR(AC419=AD419,AD419 = "Either"),NOT(ISBLANK(Survey!K419))),"Pass","Fail"),"Pass")</f>
        <v>Fail</v>
      </c>
      <c r="AA419" s="31" cm="1">
        <f t="array" ref="AA419">SUM(SUMIF(Survey!CH419:DA419,{"&gt;0","&lt;0"})*{1,-1})</f>
        <v>0</v>
      </c>
      <c r="AB419" s="33" cm="1">
        <f t="array" ref="AB419">SUM(SUMIF(Survey!CK419,{"&gt;0","&lt;0"})*{1,-1})+SUM(SUMIF(Survey!CU419,{"&gt;0","&lt;0"})*{1,-1})</f>
        <v>0</v>
      </c>
      <c r="AC419" s="33">
        <f>Survey!K419</f>
        <v>0</v>
      </c>
      <c r="AD419" s="32" t="str">
        <f t="shared" si="323"/>
        <v>Either</v>
      </c>
      <c r="AE419" s="16" t="str">
        <f t="shared" si="324"/>
        <v>Fail</v>
      </c>
      <c r="AF419" s="58" cm="1">
        <f t="array" ref="AF419">SUM(SUMIF(Survey!CH419:DA419,{"&gt;0","&lt;0"})*{1,-1})+SUM(SUMIF(Survey!DC419:DV419,{"&gt;0","&lt;0"})*{1,-1})</f>
        <v>0</v>
      </c>
      <c r="AG419" s="58">
        <f>IFERROR(AF419/(Survey!$BA419),0)</f>
        <v>0</v>
      </c>
      <c r="AH419" s="104" t="b">
        <f>IF(OR(Survey!$M419="Alternative strategy or hedge",Survey!$M419="Private asset",Survey!$L419="Prospectus fund"),TRUE,FALSE)</f>
        <v>0</v>
      </c>
      <c r="AI419" s="104" t="b">
        <f>NOT(ISBLANK(Survey!$M419))</f>
        <v>0</v>
      </c>
      <c r="AJ419" s="16" t="str">
        <f t="shared" si="325"/>
        <v>Fail</v>
      </c>
      <c r="AK419" t="b">
        <f>IF(Survey!W419="No",TRUE,FALSE)</f>
        <v>0</v>
      </c>
      <c r="AL419" s="119">
        <f>MOD((LEN(Survey!W419)+2),22)</f>
        <v>2</v>
      </c>
      <c r="AM419" t="str">
        <f t="shared" si="326"/>
        <v>Pass</v>
      </c>
      <c r="AN419" s="33" t="b">
        <f>NOT(ISNUMBER(SEARCH("Other",Survey!$Q419)))</f>
        <v>1</v>
      </c>
      <c r="AO419" s="32" t="b">
        <f>NOT(ISBLANK(Survey!$R419))</f>
        <v>0</v>
      </c>
      <c r="AP419" s="16" t="str">
        <f t="shared" si="327"/>
        <v>Pass</v>
      </c>
      <c r="AQ419" s="114">
        <f>COUNTBLANK(Survey!$X419)</f>
        <v>1</v>
      </c>
      <c r="AR419" s="58">
        <f>IF(AND(Survey!L419&lt;&gt;"Exempt fund",OR(Survey!$M419="ETF",Survey!$M419="ETF, alternative mutual fund",Survey!$M419="Mutual fund",Survey!$M419="Alternative mutual fund",Survey!$M419="Money market")),1,0)</f>
        <v>0</v>
      </c>
      <c r="AS419" s="16" t="str">
        <f t="shared" si="328"/>
        <v>Pass</v>
      </c>
      <c r="AT419" s="33" t="b">
        <f>NOT(ISNUMBER(SEARCH("Yes",Survey!$AC419)))</f>
        <v>1</v>
      </c>
      <c r="AU419" s="32" t="b">
        <f>IF(COUNTBLANK(Survey!$AD419:$AE419)=0,TRUE, FALSE)</f>
        <v>0</v>
      </c>
      <c r="AV419" s="16" t="str">
        <f t="shared" si="329"/>
        <v>Pass</v>
      </c>
      <c r="AW419" s="33" t="b">
        <f>NOT(ISNUMBER(SEARCH("Yes",Survey!$AF419)))</f>
        <v>1</v>
      </c>
      <c r="AX419" s="32" t="b">
        <f>NOT(ISBLANK(Survey!$AH419))</f>
        <v>0</v>
      </c>
      <c r="AY419" s="16" t="str">
        <f t="shared" si="330"/>
        <v>Pass</v>
      </c>
      <c r="AZ419" s="33" t="b">
        <f>NOT(OR(ISNUMBER(SEARCH("Other",Survey!$AH419)),ISNUMBER(SEARCH("Multiple",Survey!$AH419))))</f>
        <v>1</v>
      </c>
      <c r="BA419" s="32" t="b">
        <f>NOT(ISBLANK(Survey!$AI419))</f>
        <v>0</v>
      </c>
      <c r="BB419" s="16" t="str">
        <f t="shared" si="331"/>
        <v>Fail</v>
      </c>
      <c r="BC419" s="114">
        <f>IF(ABS(Survey!$BA419)&gt;0, 1,0)</f>
        <v>0</v>
      </c>
      <c r="BD419" s="114">
        <f>IF(COUNTBLANK(Survey!$AL419)=0,1,0)</f>
        <v>0</v>
      </c>
      <c r="BE419" s="16" t="str">
        <f t="shared" si="332"/>
        <v>Pass</v>
      </c>
      <c r="BF419" s="114">
        <f>IF(ISBLANK(Survey!$AL419),0,1)</f>
        <v>0</v>
      </c>
      <c r="BG419" s="133">
        <f>COUNTBLANK(Survey!$AM419)</f>
        <v>1</v>
      </c>
      <c r="BH419" s="16" t="str">
        <f t="shared" si="333"/>
        <v>Pass</v>
      </c>
      <c r="BI419" s="114">
        <f>IF(OR(Survey!$AM419="Closed",ISBLANK(Survey!$AM419)),0,1)</f>
        <v>0</v>
      </c>
      <c r="BJ419" s="133">
        <f>IF(ISBLANK(Survey!$AN419),1,0)</f>
        <v>1</v>
      </c>
      <c r="BK419" s="118" t="str">
        <f t="shared" si="334"/>
        <v>Pass</v>
      </c>
      <c r="BL419" s="31" cm="1">
        <f t="array" ref="BL419">SUM(SUMIF(Survey!AO419:AP419,{"&gt;0","&lt;0"})*{1,-1})</f>
        <v>0</v>
      </c>
      <c r="BM419">
        <f t="shared" si="335"/>
        <v>0</v>
      </c>
      <c r="BN419">
        <f t="shared" si="336"/>
        <v>100</v>
      </c>
      <c r="BO419" s="118" t="str">
        <f t="shared" si="337"/>
        <v>Pass</v>
      </c>
      <c r="BP419">
        <f>IF(Survey!AQ419="No",0,1)</f>
        <v>1</v>
      </c>
      <c r="BQ419" s="207">
        <f>MOD((LEN(Survey!AQ419)+2),22)</f>
        <v>2</v>
      </c>
      <c r="BR419">
        <f>IF(Survey!AR419="No",0,1)</f>
        <v>1</v>
      </c>
      <c r="BS419" s="207">
        <f>MOD((LEN(Survey!AR419)+2),22)</f>
        <v>2</v>
      </c>
      <c r="BT419" s="114">
        <f>COUNTBLANK(Survey!$AQ419:$AS419)+COUNTBLANK(Survey!$AU419)</f>
        <v>4</v>
      </c>
      <c r="BU419" s="114">
        <f>IF(Survey!$I419="Yes",1,0)</f>
        <v>0</v>
      </c>
      <c r="BV419" s="114">
        <f>IF(OR(Survey!$M419="Mutual fund",Survey!$M419="Alternative mutual fund",Survey!$M419="Money market"),1,0)</f>
        <v>0</v>
      </c>
      <c r="BW419" s="119">
        <f>IF(OR(Survey!$M419="ETF",Survey!$M419="ETF, alternative mutual fund"),1,0)</f>
        <v>0</v>
      </c>
      <c r="BX419" s="16" t="str">
        <f t="shared" si="338"/>
        <v>Pass</v>
      </c>
      <c r="BY419" s="33">
        <f>IF(ISNUMBER(SEARCH("Other",Survey!$AS419)), 1, 0)</f>
        <v>0</v>
      </c>
      <c r="BZ419" s="58" t="b">
        <f>NOT(ISBLANK(Survey!$AT419))</f>
        <v>0</v>
      </c>
      <c r="CA419" s="16" t="str">
        <f t="shared" si="339"/>
        <v>Pass</v>
      </c>
      <c r="CB419" s="114">
        <f>IF(Survey!$BB419=0, 0,1)</f>
        <v>0</v>
      </c>
      <c r="CC419" s="58">
        <f>Survey!$AV419</f>
        <v>0</v>
      </c>
      <c r="CD419" s="58">
        <f>Survey!$BC419+Survey!$BD419+ABS(Survey!$BE419)-ABS(Survey!$BF419)-ABS(Survey!$BG419)-ABS(Survey!$BL419)</f>
        <v>0</v>
      </c>
      <c r="CE419" s="138">
        <f>Survey!BB419+(ABS(Survey!$BH419)-ABS(Survey!$BI419)+ABS(Survey!$BJ419)-ABS(Survey!$BK419))*0.5</f>
        <v>0</v>
      </c>
      <c r="CF419" s="58">
        <f t="shared" si="340"/>
        <v>0</v>
      </c>
      <c r="CG419" s="58">
        <f>IF(AND($CC419&gt;$CF419-0.2,$CC419&lt;$CF419+0.2,ISBLANK(Survey!$AV419)=FALSE),0,1)</f>
        <v>1</v>
      </c>
      <c r="CH419" s="133">
        <f>IF(ISBLANK(Survey!$AW419),1,0)</f>
        <v>1</v>
      </c>
      <c r="CI419" s="16" t="str">
        <f t="shared" si="341"/>
        <v>Pass</v>
      </c>
      <c r="CJ419" s="114">
        <f>IF(Survey!$BB419=0, 0,1)</f>
        <v>0</v>
      </c>
      <c r="CK419" s="58">
        <f>IF(AND(Survey!$AX419&gt;=0,Survey!$AX419&lt;=0.2,Survey!$AX419&lt;&gt;""),0,1)</f>
        <v>1</v>
      </c>
      <c r="CL419" s="114">
        <f>IF(ISBLANK(Survey!$AY419),1,0)</f>
        <v>1</v>
      </c>
      <c r="CM419" s="16" t="str">
        <f t="shared" si="342"/>
        <v>Fail</v>
      </c>
      <c r="CN419" s="133">
        <f>Survey!$AZ419</f>
        <v>0</v>
      </c>
      <c r="CO419" s="16" t="str">
        <f t="shared" si="343"/>
        <v>Pass</v>
      </c>
      <c r="CP419" s="31">
        <f>Survey!$BA419</f>
        <v>0</v>
      </c>
      <c r="CQ419" s="138">
        <f>Survey!$BB419+Survey!$BC419+Survey!$BD419+ABS(Survey!$BE419)-ABS(Survey!$BF419)-ABS(Survey!$BG419)+ABS(Survey!$BH419)-ABS(Survey!$BI419)+ABS(Survey!$BJ419)-ABS(Survey!$BK419)-ABS(Survey!$BL419)+Survey!$BM419</f>
        <v>0</v>
      </c>
      <c r="CR419" s="30">
        <f t="shared" si="344"/>
        <v>0</v>
      </c>
      <c r="CS419" s="17">
        <f t="shared" si="345"/>
        <v>0</v>
      </c>
      <c r="CT419" s="16" t="str">
        <f t="shared" si="346"/>
        <v>Pass</v>
      </c>
      <c r="CU419" s="33" t="b">
        <f>IF(ABS(Survey!$BM419)=0,TRUE,FALSE)</f>
        <v>1</v>
      </c>
      <c r="CV419" s="32" t="b">
        <f>NOT(ISBLANK(Survey!$BN419))</f>
        <v>0</v>
      </c>
      <c r="CW419" t="str">
        <f t="shared" si="347"/>
        <v>Fail</v>
      </c>
      <c r="CX419" s="25">
        <f>Survey!$BA419</f>
        <v>0</v>
      </c>
      <c r="CY419" s="25" cm="1">
        <f t="array" ref="CY419">SUM(SUMIF(Survey!BP419:BW419,{"&gt;0","&lt;0"})*{1,-1})-SUM(SUMIF(Survey!BY419:CF419,{"&gt;0","&lt;0"})*{1,-1})</f>
        <v>0</v>
      </c>
      <c r="CZ419" s="30" t="str">
        <f t="shared" si="348"/>
        <v>No holdings</v>
      </c>
      <c r="DA419">
        <f t="shared" si="349"/>
        <v>0</v>
      </c>
      <c r="DB419" s="16" t="str">
        <f t="shared" si="350"/>
        <v>Fail</v>
      </c>
      <c r="DC419" s="31">
        <f>Survey!$BA419</f>
        <v>0</v>
      </c>
      <c r="DD419" s="31" cm="1">
        <f t="array" ref="DD419">SUM(SUMIF(Survey!CH419:DA419,{"&gt;0","&lt;0"})*{1,-1})-SUM(SUMIF(Survey!DC419:DV419,{"&gt;0","&lt;0"})*{1,-1})</f>
        <v>0</v>
      </c>
      <c r="DE419" s="30" t="str">
        <f t="shared" si="351"/>
        <v>No holdings</v>
      </c>
      <c r="DF419" s="17">
        <f t="shared" si="352"/>
        <v>0</v>
      </c>
      <c r="DG419" s="16" t="str">
        <f t="shared" si="353"/>
        <v>Pass</v>
      </c>
      <c r="DH419" s="33" t="b">
        <f>IF(ABS(Survey!$DA419)=0,TRUE,FALSE)</f>
        <v>1</v>
      </c>
      <c r="DI419" s="32" t="b">
        <f>NOT(ISBLANK(Survey!$DB419))</f>
        <v>0</v>
      </c>
      <c r="DJ419" s="16" t="str">
        <f t="shared" si="354"/>
        <v>Pass</v>
      </c>
      <c r="DK419" s="33" t="b">
        <f>IF(ABS(Survey!$DV419)=0,TRUE,FALSE)</f>
        <v>1</v>
      </c>
      <c r="DL419" s="32" t="b">
        <f>NOT(ISBLANK(Survey!$DW419))</f>
        <v>0</v>
      </c>
      <c r="DM419" t="str">
        <f t="shared" si="355"/>
        <v>Pass</v>
      </c>
      <c r="DN419" s="25" cm="1">
        <f t="array" ref="DN419">SUM(SUMIF(Survey!CW419,{"&gt;0","&lt;0"})*{1,-1})+SUM(SUMIF(Survey!DR419,{"&gt;0","&lt;0"})*{1,-1})</f>
        <v>0</v>
      </c>
      <c r="DO419" s="25">
        <f>SUM(SUMIF(Survey!DY419:EE419,{"&gt;0","&lt;0"})*{1,-1})+SUM(SUMIF(Survey!EG419:EM419,{"&gt;0","&lt;0"})*{1,-1})</f>
        <v>0</v>
      </c>
      <c r="DP419">
        <f t="shared" si="356"/>
        <v>0</v>
      </c>
      <c r="DQ419">
        <f t="shared" si="357"/>
        <v>0</v>
      </c>
      <c r="DR419" s="16" t="str">
        <f t="shared" si="358"/>
        <v>Pass</v>
      </c>
      <c r="DS419" s="33" t="b">
        <f>IF(ABS(Survey!$EE419)=0,TRUE,FALSE)</f>
        <v>1</v>
      </c>
      <c r="DT419" s="32" t="b">
        <f>NOT(ISBLANK(Survey!EF419))</f>
        <v>0</v>
      </c>
      <c r="DU419" s="16" t="str">
        <f t="shared" si="359"/>
        <v>Pass</v>
      </c>
      <c r="DV419" s="33" t="b">
        <f>IF(ABS(Survey!$EM419)=0,TRUE,FALSE)</f>
        <v>1</v>
      </c>
      <c r="DW419" s="32" t="b">
        <f>NOT(ISBLANK(Survey!$EN419))</f>
        <v>0</v>
      </c>
      <c r="DX419" s="16" t="str">
        <f t="shared" si="360"/>
        <v>Fail</v>
      </c>
      <c r="DY419" s="31">
        <f>SUM(SUMIF(Survey!ET419:EV419,{"&gt;0","&lt;0"})*{1,-1})</f>
        <v>0</v>
      </c>
      <c r="DZ419">
        <f t="shared" si="361"/>
        <v>0</v>
      </c>
      <c r="EA419">
        <f t="shared" si="362"/>
        <v>100</v>
      </c>
      <c r="EB419" s="30" t="b">
        <f>IF(OR(Survey!$M419="ETF",Survey!$M419="ETF, alternative mutual fund",Survey!$M419="Closed-end", Survey!$M419="Split share corp"),TRUE,FALSE)</f>
        <v>0</v>
      </c>
      <c r="EC419" s="16" t="str">
        <f t="shared" si="363"/>
        <v>Fail</v>
      </c>
      <c r="ED419" s="31">
        <f>SUM(SUMIF(Survey!EX419:FD419,{"&gt;0","&lt;0"})*{1,-1})</f>
        <v>0</v>
      </c>
      <c r="EE419">
        <f t="shared" si="364"/>
        <v>0</v>
      </c>
      <c r="EF419" s="17">
        <f t="shared" si="365"/>
        <v>100</v>
      </c>
      <c r="EG419" s="16" t="str">
        <f t="shared" si="366"/>
        <v>Fail</v>
      </c>
      <c r="EH419" s="31">
        <f>SUM(SUMIF(Survey!FF419:FL419,{"&gt;0","&lt;0"})*{1,-1})</f>
        <v>0</v>
      </c>
      <c r="EI419">
        <f t="shared" si="367"/>
        <v>0</v>
      </c>
      <c r="EJ419" s="17">
        <f t="shared" si="368"/>
        <v>100</v>
      </c>
    </row>
    <row r="420" spans="1:140">
      <c r="A420">
        <v>420</v>
      </c>
      <c r="B420" t="str">
        <f t="shared" si="316"/>
        <v>Pass</v>
      </c>
      <c r="C420" t="str">
        <f>IF(COUNTBLANK(Survey!B420:FM420)=$C$2, "Pass", "Fail")</f>
        <v>Pass</v>
      </c>
      <c r="D420" s="16" t="str">
        <f t="shared" si="317"/>
        <v>Fail</v>
      </c>
      <c r="E420" t="str">
        <f>IF(OR(ISBLANK(Survey!AL420),COUNTIF(G420:BJ420,"Fail")),"Fail","Pass")</f>
        <v>Fail</v>
      </c>
      <c r="F420" s="265"/>
      <c r="G420" s="16" t="str">
        <f t="shared" si="318"/>
        <v>Fail</v>
      </c>
      <c r="H420" s="139">
        <f>COUNTBLANK(Survey!B420:D420)+COUNTBLANK(Survey!G420)+COUNTBLANK(Survey!I420)+COUNTBLANK(Survey!K420:M420)+COUNTBLANK(Survey!P420:Q420)+COUNTBLANK(Survey!T420:W420)+COUNTBLANK(Survey!Z420:AC420)+COUNTBLANK(Survey!AF420:AG420)+COUNTBLANK(Survey!AK420:AK420)</f>
        <v>21</v>
      </c>
      <c r="I420" t="str">
        <f t="shared" si="319"/>
        <v>Fail</v>
      </c>
      <c r="J420" t="b">
        <f>IF(Survey!E420="No",TRUE,FALSE)</f>
        <v>0</v>
      </c>
      <c r="K420" s="29" cm="1">
        <f t="array" ref="K420">IF(COUNTA(Survey!$E$4:$E$695)=1, 0, SUM(IF(COUNTIF(Survey!$E$4:$E$695, Survey!$E$4:$E$695)=1,1,0)))</f>
        <v>0</v>
      </c>
      <c r="L420" s="29">
        <f>LEN(Survey!E420)</f>
        <v>0</v>
      </c>
      <c r="M420" s="16" t="str">
        <f t="shared" si="320"/>
        <v>Fail</v>
      </c>
      <c r="N420" t="b">
        <f>IF(Survey!F420="No",TRUE,FALSE)</f>
        <v>0</v>
      </c>
      <c r="O420" t="b">
        <f>Survey!F420=Survey!E420</f>
        <v>1</v>
      </c>
      <c r="P420">
        <f>COUNTIF(Survey!$F$4:$F$695,Survey!F420)</f>
        <v>0</v>
      </c>
      <c r="Q420" s="28">
        <f>LEN(Survey!F420)</f>
        <v>0</v>
      </c>
      <c r="R420" s="16" t="str">
        <f t="shared" si="321"/>
        <v>Pass</v>
      </c>
      <c r="S420" s="29">
        <f>MOD((LEN(Survey!H420)+2),11)</f>
        <v>2</v>
      </c>
      <c r="T420">
        <f>COUNTIF(Survey!$H$4:$H$695,Survey!H420)</f>
        <v>0</v>
      </c>
      <c r="U420" s="28" t="str">
        <f>IF(Survey!$L420="Prospectus fund", "Yes", "No")</f>
        <v>No</v>
      </c>
      <c r="V420" s="16" t="str">
        <f t="shared" si="322"/>
        <v>Pass</v>
      </c>
      <c r="W420" s="29">
        <f>MOD((LEN(Survey!J420)+2),11)</f>
        <v>2</v>
      </c>
      <c r="X420">
        <f>COUNTIF(Survey!$J$4:$J$695,Survey!J420)</f>
        <v>0</v>
      </c>
      <c r="Y420" s="30" t="b">
        <f>IF(OR(Survey!$M420="ETF",Survey!$M420="ETF, alternative mutual fund",Survey!$M420="Closed-end", Survey!$M420="Split share corp", Survey!$I420="Yes"),TRUE,FALSE)</f>
        <v>0</v>
      </c>
      <c r="Z420" s="16" t="str">
        <f>IFERROR(IF(AND(OR(AC420=AD420,AD420 = "Either"),NOT(ISBLANK(Survey!K420))),"Pass","Fail"),"Pass")</f>
        <v>Fail</v>
      </c>
      <c r="AA420" s="31" cm="1">
        <f t="array" ref="AA420">SUM(SUMIF(Survey!CH420:DA420,{"&gt;0","&lt;0"})*{1,-1})</f>
        <v>0</v>
      </c>
      <c r="AB420" s="33" cm="1">
        <f t="array" ref="AB420">SUM(SUMIF(Survey!CK420,{"&gt;0","&lt;0"})*{1,-1})+SUM(SUMIF(Survey!CU420,{"&gt;0","&lt;0"})*{1,-1})</f>
        <v>0</v>
      </c>
      <c r="AC420" s="33">
        <f>Survey!K420</f>
        <v>0</v>
      </c>
      <c r="AD420" s="32" t="str">
        <f t="shared" si="323"/>
        <v>Either</v>
      </c>
      <c r="AE420" s="16" t="str">
        <f t="shared" si="324"/>
        <v>Fail</v>
      </c>
      <c r="AF420" s="58" cm="1">
        <f t="array" ref="AF420">SUM(SUMIF(Survey!CH420:DA420,{"&gt;0","&lt;0"})*{1,-1})+SUM(SUMIF(Survey!DC420:DV420,{"&gt;0","&lt;0"})*{1,-1})</f>
        <v>0</v>
      </c>
      <c r="AG420" s="58">
        <f>IFERROR(AF420/(Survey!$BA420),0)</f>
        <v>0</v>
      </c>
      <c r="AH420" s="104" t="b">
        <f>IF(OR(Survey!$M420="Alternative strategy or hedge",Survey!$M420="Private asset",Survey!$L420="Prospectus fund"),TRUE,FALSE)</f>
        <v>0</v>
      </c>
      <c r="AI420" s="104" t="b">
        <f>NOT(ISBLANK(Survey!$M420))</f>
        <v>0</v>
      </c>
      <c r="AJ420" s="16" t="str">
        <f t="shared" si="325"/>
        <v>Fail</v>
      </c>
      <c r="AK420" t="b">
        <f>IF(Survey!W420="No",TRUE,FALSE)</f>
        <v>0</v>
      </c>
      <c r="AL420" s="119">
        <f>MOD((LEN(Survey!W420)+2),22)</f>
        <v>2</v>
      </c>
      <c r="AM420" t="str">
        <f t="shared" si="326"/>
        <v>Pass</v>
      </c>
      <c r="AN420" s="33" t="b">
        <f>NOT(ISNUMBER(SEARCH("Other",Survey!$Q420)))</f>
        <v>1</v>
      </c>
      <c r="AO420" s="32" t="b">
        <f>NOT(ISBLANK(Survey!$R420))</f>
        <v>0</v>
      </c>
      <c r="AP420" s="16" t="str">
        <f t="shared" si="327"/>
        <v>Pass</v>
      </c>
      <c r="AQ420" s="114">
        <f>COUNTBLANK(Survey!$X420)</f>
        <v>1</v>
      </c>
      <c r="AR420" s="58">
        <f>IF(AND(Survey!L420&lt;&gt;"Exempt fund",OR(Survey!$M420="ETF",Survey!$M420="ETF, alternative mutual fund",Survey!$M420="Mutual fund",Survey!$M420="Alternative mutual fund",Survey!$M420="Money market")),1,0)</f>
        <v>0</v>
      </c>
      <c r="AS420" s="16" t="str">
        <f t="shared" si="328"/>
        <v>Pass</v>
      </c>
      <c r="AT420" s="33" t="b">
        <f>NOT(ISNUMBER(SEARCH("Yes",Survey!$AC420)))</f>
        <v>1</v>
      </c>
      <c r="AU420" s="32" t="b">
        <f>IF(COUNTBLANK(Survey!$AD420:$AE420)=0,TRUE, FALSE)</f>
        <v>0</v>
      </c>
      <c r="AV420" s="16" t="str">
        <f t="shared" si="329"/>
        <v>Pass</v>
      </c>
      <c r="AW420" s="33" t="b">
        <f>NOT(ISNUMBER(SEARCH("Yes",Survey!$AF420)))</f>
        <v>1</v>
      </c>
      <c r="AX420" s="32" t="b">
        <f>NOT(ISBLANK(Survey!$AH420))</f>
        <v>0</v>
      </c>
      <c r="AY420" s="16" t="str">
        <f t="shared" si="330"/>
        <v>Pass</v>
      </c>
      <c r="AZ420" s="33" t="b">
        <f>NOT(OR(ISNUMBER(SEARCH("Other",Survey!$AH420)),ISNUMBER(SEARCH("Multiple",Survey!$AH420))))</f>
        <v>1</v>
      </c>
      <c r="BA420" s="32" t="b">
        <f>NOT(ISBLANK(Survey!$AI420))</f>
        <v>0</v>
      </c>
      <c r="BB420" s="16" t="str">
        <f t="shared" si="331"/>
        <v>Fail</v>
      </c>
      <c r="BC420" s="114">
        <f>IF(ABS(Survey!$BA420)&gt;0, 1,0)</f>
        <v>0</v>
      </c>
      <c r="BD420" s="114">
        <f>IF(COUNTBLANK(Survey!$AL420)=0,1,0)</f>
        <v>0</v>
      </c>
      <c r="BE420" s="16" t="str">
        <f t="shared" si="332"/>
        <v>Pass</v>
      </c>
      <c r="BF420" s="114">
        <f>IF(ISBLANK(Survey!$AL420),0,1)</f>
        <v>0</v>
      </c>
      <c r="BG420" s="133">
        <f>COUNTBLANK(Survey!$AM420)</f>
        <v>1</v>
      </c>
      <c r="BH420" s="16" t="str">
        <f t="shared" si="333"/>
        <v>Pass</v>
      </c>
      <c r="BI420" s="114">
        <f>IF(OR(Survey!$AM420="Closed",ISBLANK(Survey!$AM420)),0,1)</f>
        <v>0</v>
      </c>
      <c r="BJ420" s="133">
        <f>IF(ISBLANK(Survey!$AN420),1,0)</f>
        <v>1</v>
      </c>
      <c r="BK420" s="118" t="str">
        <f t="shared" si="334"/>
        <v>Pass</v>
      </c>
      <c r="BL420" s="31" cm="1">
        <f t="array" ref="BL420">SUM(SUMIF(Survey!AO420:AP420,{"&gt;0","&lt;0"})*{1,-1})</f>
        <v>0</v>
      </c>
      <c r="BM420">
        <f t="shared" si="335"/>
        <v>0</v>
      </c>
      <c r="BN420">
        <f t="shared" si="336"/>
        <v>100</v>
      </c>
      <c r="BO420" s="118" t="str">
        <f t="shared" si="337"/>
        <v>Pass</v>
      </c>
      <c r="BP420">
        <f>IF(Survey!AQ420="No",0,1)</f>
        <v>1</v>
      </c>
      <c r="BQ420" s="207">
        <f>MOD((LEN(Survey!AQ420)+2),22)</f>
        <v>2</v>
      </c>
      <c r="BR420">
        <f>IF(Survey!AR420="No",0,1)</f>
        <v>1</v>
      </c>
      <c r="BS420" s="207">
        <f>MOD((LEN(Survey!AR420)+2),22)</f>
        <v>2</v>
      </c>
      <c r="BT420" s="114">
        <f>COUNTBLANK(Survey!$AQ420:$AS420)+COUNTBLANK(Survey!$AU420)</f>
        <v>4</v>
      </c>
      <c r="BU420" s="114">
        <f>IF(Survey!$I420="Yes",1,0)</f>
        <v>0</v>
      </c>
      <c r="BV420" s="114">
        <f>IF(OR(Survey!$M420="Mutual fund",Survey!$M420="Alternative mutual fund",Survey!$M420="Money market"),1,0)</f>
        <v>0</v>
      </c>
      <c r="BW420" s="119">
        <f>IF(OR(Survey!$M420="ETF",Survey!$M420="ETF, alternative mutual fund"),1,0)</f>
        <v>0</v>
      </c>
      <c r="BX420" s="16" t="str">
        <f t="shared" si="338"/>
        <v>Pass</v>
      </c>
      <c r="BY420" s="33">
        <f>IF(ISNUMBER(SEARCH("Other",Survey!$AS420)), 1, 0)</f>
        <v>0</v>
      </c>
      <c r="BZ420" s="58" t="b">
        <f>NOT(ISBLANK(Survey!$AT420))</f>
        <v>0</v>
      </c>
      <c r="CA420" s="16" t="str">
        <f t="shared" si="339"/>
        <v>Pass</v>
      </c>
      <c r="CB420" s="114">
        <f>IF(Survey!$BB420=0, 0,1)</f>
        <v>0</v>
      </c>
      <c r="CC420" s="58">
        <f>Survey!$AV420</f>
        <v>0</v>
      </c>
      <c r="CD420" s="58">
        <f>Survey!$BC420+Survey!$BD420+ABS(Survey!$BE420)-ABS(Survey!$BF420)-ABS(Survey!$BG420)-ABS(Survey!$BL420)</f>
        <v>0</v>
      </c>
      <c r="CE420" s="138">
        <f>Survey!BB420+(ABS(Survey!$BH420)-ABS(Survey!$BI420)+ABS(Survey!$BJ420)-ABS(Survey!$BK420))*0.5</f>
        <v>0</v>
      </c>
      <c r="CF420" s="58">
        <f t="shared" si="340"/>
        <v>0</v>
      </c>
      <c r="CG420" s="58">
        <f>IF(AND($CC420&gt;$CF420-0.2,$CC420&lt;$CF420+0.2,ISBLANK(Survey!$AV420)=FALSE),0,1)</f>
        <v>1</v>
      </c>
      <c r="CH420" s="133">
        <f>IF(ISBLANK(Survey!$AW420),1,0)</f>
        <v>1</v>
      </c>
      <c r="CI420" s="16" t="str">
        <f t="shared" si="341"/>
        <v>Pass</v>
      </c>
      <c r="CJ420" s="114">
        <f>IF(Survey!$BB420=0, 0,1)</f>
        <v>0</v>
      </c>
      <c r="CK420" s="58">
        <f>IF(AND(Survey!$AX420&gt;=0,Survey!$AX420&lt;=0.2,Survey!$AX420&lt;&gt;""),0,1)</f>
        <v>1</v>
      </c>
      <c r="CL420" s="114">
        <f>IF(ISBLANK(Survey!$AY420),1,0)</f>
        <v>1</v>
      </c>
      <c r="CM420" s="16" t="str">
        <f t="shared" si="342"/>
        <v>Fail</v>
      </c>
      <c r="CN420" s="133">
        <f>Survey!$AZ420</f>
        <v>0</v>
      </c>
      <c r="CO420" s="16" t="str">
        <f t="shared" si="343"/>
        <v>Pass</v>
      </c>
      <c r="CP420" s="31">
        <f>Survey!$BA420</f>
        <v>0</v>
      </c>
      <c r="CQ420" s="138">
        <f>Survey!$BB420+Survey!$BC420+Survey!$BD420+ABS(Survey!$BE420)-ABS(Survey!$BF420)-ABS(Survey!$BG420)+ABS(Survey!$BH420)-ABS(Survey!$BI420)+ABS(Survey!$BJ420)-ABS(Survey!$BK420)-ABS(Survey!$BL420)+Survey!$BM420</f>
        <v>0</v>
      </c>
      <c r="CR420" s="30">
        <f t="shared" si="344"/>
        <v>0</v>
      </c>
      <c r="CS420" s="17">
        <f t="shared" si="345"/>
        <v>0</v>
      </c>
      <c r="CT420" s="16" t="str">
        <f t="shared" si="346"/>
        <v>Pass</v>
      </c>
      <c r="CU420" s="33" t="b">
        <f>IF(ABS(Survey!$BM420)=0,TRUE,FALSE)</f>
        <v>1</v>
      </c>
      <c r="CV420" s="32" t="b">
        <f>NOT(ISBLANK(Survey!$BN420))</f>
        <v>0</v>
      </c>
      <c r="CW420" t="str">
        <f t="shared" si="347"/>
        <v>Fail</v>
      </c>
      <c r="CX420" s="25">
        <f>Survey!$BA420</f>
        <v>0</v>
      </c>
      <c r="CY420" s="25" cm="1">
        <f t="array" ref="CY420">SUM(SUMIF(Survey!BP420:BW420,{"&gt;0","&lt;0"})*{1,-1})-SUM(SUMIF(Survey!BY420:CF420,{"&gt;0","&lt;0"})*{1,-1})</f>
        <v>0</v>
      </c>
      <c r="CZ420" s="30" t="str">
        <f t="shared" si="348"/>
        <v>No holdings</v>
      </c>
      <c r="DA420">
        <f t="shared" si="349"/>
        <v>0</v>
      </c>
      <c r="DB420" s="16" t="str">
        <f t="shared" si="350"/>
        <v>Fail</v>
      </c>
      <c r="DC420" s="31">
        <f>Survey!$BA420</f>
        <v>0</v>
      </c>
      <c r="DD420" s="31" cm="1">
        <f t="array" ref="DD420">SUM(SUMIF(Survey!CH420:DA420,{"&gt;0","&lt;0"})*{1,-1})-SUM(SUMIF(Survey!DC420:DV420,{"&gt;0","&lt;0"})*{1,-1})</f>
        <v>0</v>
      </c>
      <c r="DE420" s="30" t="str">
        <f t="shared" si="351"/>
        <v>No holdings</v>
      </c>
      <c r="DF420" s="17">
        <f t="shared" si="352"/>
        <v>0</v>
      </c>
      <c r="DG420" s="16" t="str">
        <f t="shared" si="353"/>
        <v>Pass</v>
      </c>
      <c r="DH420" s="33" t="b">
        <f>IF(ABS(Survey!$DA420)=0,TRUE,FALSE)</f>
        <v>1</v>
      </c>
      <c r="DI420" s="32" t="b">
        <f>NOT(ISBLANK(Survey!$DB420))</f>
        <v>0</v>
      </c>
      <c r="DJ420" s="16" t="str">
        <f t="shared" si="354"/>
        <v>Pass</v>
      </c>
      <c r="DK420" s="33" t="b">
        <f>IF(ABS(Survey!$DV420)=0,TRUE,FALSE)</f>
        <v>1</v>
      </c>
      <c r="DL420" s="32" t="b">
        <f>NOT(ISBLANK(Survey!$DW420))</f>
        <v>0</v>
      </c>
      <c r="DM420" t="str">
        <f t="shared" si="355"/>
        <v>Pass</v>
      </c>
      <c r="DN420" s="25" cm="1">
        <f t="array" ref="DN420">SUM(SUMIF(Survey!CW420,{"&gt;0","&lt;0"})*{1,-1})+SUM(SUMIF(Survey!DR420,{"&gt;0","&lt;0"})*{1,-1})</f>
        <v>0</v>
      </c>
      <c r="DO420" s="25">
        <f>SUM(SUMIF(Survey!DY420:EE420,{"&gt;0","&lt;0"})*{1,-1})+SUM(SUMIF(Survey!EG420:EM420,{"&gt;0","&lt;0"})*{1,-1})</f>
        <v>0</v>
      </c>
      <c r="DP420">
        <f t="shared" si="356"/>
        <v>0</v>
      </c>
      <c r="DQ420">
        <f t="shared" si="357"/>
        <v>0</v>
      </c>
      <c r="DR420" s="16" t="str">
        <f t="shared" si="358"/>
        <v>Pass</v>
      </c>
      <c r="DS420" s="33" t="b">
        <f>IF(ABS(Survey!$EE420)=0,TRUE,FALSE)</f>
        <v>1</v>
      </c>
      <c r="DT420" s="32" t="b">
        <f>NOT(ISBLANK(Survey!EF420))</f>
        <v>0</v>
      </c>
      <c r="DU420" s="16" t="str">
        <f t="shared" si="359"/>
        <v>Pass</v>
      </c>
      <c r="DV420" s="33" t="b">
        <f>IF(ABS(Survey!$EM420)=0,TRUE,FALSE)</f>
        <v>1</v>
      </c>
      <c r="DW420" s="32" t="b">
        <f>NOT(ISBLANK(Survey!$EN420))</f>
        <v>0</v>
      </c>
      <c r="DX420" s="16" t="str">
        <f t="shared" si="360"/>
        <v>Fail</v>
      </c>
      <c r="DY420" s="31">
        <f>SUM(SUMIF(Survey!ET420:EV420,{"&gt;0","&lt;0"})*{1,-1})</f>
        <v>0</v>
      </c>
      <c r="DZ420">
        <f t="shared" si="361"/>
        <v>0</v>
      </c>
      <c r="EA420">
        <f t="shared" si="362"/>
        <v>100</v>
      </c>
      <c r="EB420" s="30" t="b">
        <f>IF(OR(Survey!$M420="ETF",Survey!$M420="ETF, alternative mutual fund",Survey!$M420="Closed-end", Survey!$M420="Split share corp"),TRUE,FALSE)</f>
        <v>0</v>
      </c>
      <c r="EC420" s="16" t="str">
        <f t="shared" si="363"/>
        <v>Fail</v>
      </c>
      <c r="ED420" s="31">
        <f>SUM(SUMIF(Survey!EX420:FD420,{"&gt;0","&lt;0"})*{1,-1})</f>
        <v>0</v>
      </c>
      <c r="EE420">
        <f t="shared" si="364"/>
        <v>0</v>
      </c>
      <c r="EF420" s="17">
        <f t="shared" si="365"/>
        <v>100</v>
      </c>
      <c r="EG420" s="16" t="str">
        <f t="shared" si="366"/>
        <v>Fail</v>
      </c>
      <c r="EH420" s="31">
        <f>SUM(SUMIF(Survey!FF420:FL420,{"&gt;0","&lt;0"})*{1,-1})</f>
        <v>0</v>
      </c>
      <c r="EI420">
        <f t="shared" si="367"/>
        <v>0</v>
      </c>
      <c r="EJ420" s="17">
        <f t="shared" si="368"/>
        <v>100</v>
      </c>
    </row>
    <row r="421" spans="1:140">
      <c r="A421">
        <v>421</v>
      </c>
      <c r="B421" t="str">
        <f t="shared" si="316"/>
        <v>Pass</v>
      </c>
      <c r="C421" t="str">
        <f>IF(COUNTBLANK(Survey!B421:FM421)=$C$2, "Pass", "Fail")</f>
        <v>Pass</v>
      </c>
      <c r="D421" s="16" t="str">
        <f t="shared" si="317"/>
        <v>Fail</v>
      </c>
      <c r="E421" t="str">
        <f>IF(OR(ISBLANK(Survey!AL421),COUNTIF(G421:BJ421,"Fail")),"Fail","Pass")</f>
        <v>Fail</v>
      </c>
      <c r="F421" s="265"/>
      <c r="G421" s="16" t="str">
        <f t="shared" si="318"/>
        <v>Fail</v>
      </c>
      <c r="H421" s="139">
        <f>COUNTBLANK(Survey!B421:D421)+COUNTBLANK(Survey!G421)+COUNTBLANK(Survey!I421)+COUNTBLANK(Survey!K421:M421)+COUNTBLANK(Survey!P421:Q421)+COUNTBLANK(Survey!T421:W421)+COUNTBLANK(Survey!Z421:AC421)+COUNTBLANK(Survey!AF421:AG421)+COUNTBLANK(Survey!AK421:AK421)</f>
        <v>21</v>
      </c>
      <c r="I421" t="str">
        <f t="shared" si="319"/>
        <v>Fail</v>
      </c>
      <c r="J421" t="b">
        <f>IF(Survey!E421="No",TRUE,FALSE)</f>
        <v>0</v>
      </c>
      <c r="K421" s="29" cm="1">
        <f t="array" ref="K421">IF(COUNTA(Survey!$E$4:$E$695)=1, 0, SUM(IF(COUNTIF(Survey!$E$4:$E$695, Survey!$E$4:$E$695)=1,1,0)))</f>
        <v>0</v>
      </c>
      <c r="L421" s="29">
        <f>LEN(Survey!E421)</f>
        <v>0</v>
      </c>
      <c r="M421" s="16" t="str">
        <f t="shared" si="320"/>
        <v>Fail</v>
      </c>
      <c r="N421" t="b">
        <f>IF(Survey!F421="No",TRUE,FALSE)</f>
        <v>0</v>
      </c>
      <c r="O421" t="b">
        <f>Survey!F421=Survey!E421</f>
        <v>1</v>
      </c>
      <c r="P421">
        <f>COUNTIF(Survey!$F$4:$F$695,Survey!F421)</f>
        <v>0</v>
      </c>
      <c r="Q421" s="28">
        <f>LEN(Survey!F421)</f>
        <v>0</v>
      </c>
      <c r="R421" s="16" t="str">
        <f t="shared" si="321"/>
        <v>Pass</v>
      </c>
      <c r="S421" s="29">
        <f>MOD((LEN(Survey!H421)+2),11)</f>
        <v>2</v>
      </c>
      <c r="T421">
        <f>COUNTIF(Survey!$H$4:$H$695,Survey!H421)</f>
        <v>0</v>
      </c>
      <c r="U421" s="28" t="str">
        <f>IF(Survey!$L421="Prospectus fund", "Yes", "No")</f>
        <v>No</v>
      </c>
      <c r="V421" s="16" t="str">
        <f t="shared" si="322"/>
        <v>Pass</v>
      </c>
      <c r="W421" s="29">
        <f>MOD((LEN(Survey!J421)+2),11)</f>
        <v>2</v>
      </c>
      <c r="X421">
        <f>COUNTIF(Survey!$J$4:$J$695,Survey!J421)</f>
        <v>0</v>
      </c>
      <c r="Y421" s="30" t="b">
        <f>IF(OR(Survey!$M421="ETF",Survey!$M421="ETF, alternative mutual fund",Survey!$M421="Closed-end", Survey!$M421="Split share corp", Survey!$I421="Yes"),TRUE,FALSE)</f>
        <v>0</v>
      </c>
      <c r="Z421" s="16" t="str">
        <f>IFERROR(IF(AND(OR(AC421=AD421,AD421 = "Either"),NOT(ISBLANK(Survey!K421))),"Pass","Fail"),"Pass")</f>
        <v>Fail</v>
      </c>
      <c r="AA421" s="31" cm="1">
        <f t="array" ref="AA421">SUM(SUMIF(Survey!CH421:DA421,{"&gt;0","&lt;0"})*{1,-1})</f>
        <v>0</v>
      </c>
      <c r="AB421" s="33" cm="1">
        <f t="array" ref="AB421">SUM(SUMIF(Survey!CK421,{"&gt;0","&lt;0"})*{1,-1})+SUM(SUMIF(Survey!CU421,{"&gt;0","&lt;0"})*{1,-1})</f>
        <v>0</v>
      </c>
      <c r="AC421" s="33">
        <f>Survey!K421</f>
        <v>0</v>
      </c>
      <c r="AD421" s="32" t="str">
        <f t="shared" si="323"/>
        <v>Either</v>
      </c>
      <c r="AE421" s="16" t="str">
        <f t="shared" si="324"/>
        <v>Fail</v>
      </c>
      <c r="AF421" s="58" cm="1">
        <f t="array" ref="AF421">SUM(SUMIF(Survey!CH421:DA421,{"&gt;0","&lt;0"})*{1,-1})+SUM(SUMIF(Survey!DC421:DV421,{"&gt;0","&lt;0"})*{1,-1})</f>
        <v>0</v>
      </c>
      <c r="AG421" s="58">
        <f>IFERROR(AF421/(Survey!$BA421),0)</f>
        <v>0</v>
      </c>
      <c r="AH421" s="104" t="b">
        <f>IF(OR(Survey!$M421="Alternative strategy or hedge",Survey!$M421="Private asset",Survey!$L421="Prospectus fund"),TRUE,FALSE)</f>
        <v>0</v>
      </c>
      <c r="AI421" s="104" t="b">
        <f>NOT(ISBLANK(Survey!$M421))</f>
        <v>0</v>
      </c>
      <c r="AJ421" s="16" t="str">
        <f t="shared" si="325"/>
        <v>Fail</v>
      </c>
      <c r="AK421" t="b">
        <f>IF(Survey!W421="No",TRUE,FALSE)</f>
        <v>0</v>
      </c>
      <c r="AL421" s="119">
        <f>MOD((LEN(Survey!W421)+2),22)</f>
        <v>2</v>
      </c>
      <c r="AM421" t="str">
        <f t="shared" si="326"/>
        <v>Pass</v>
      </c>
      <c r="AN421" s="33" t="b">
        <f>NOT(ISNUMBER(SEARCH("Other",Survey!$Q421)))</f>
        <v>1</v>
      </c>
      <c r="AO421" s="32" t="b">
        <f>NOT(ISBLANK(Survey!$R421))</f>
        <v>0</v>
      </c>
      <c r="AP421" s="16" t="str">
        <f t="shared" si="327"/>
        <v>Pass</v>
      </c>
      <c r="AQ421" s="114">
        <f>COUNTBLANK(Survey!$X421)</f>
        <v>1</v>
      </c>
      <c r="AR421" s="58">
        <f>IF(AND(Survey!L421&lt;&gt;"Exempt fund",OR(Survey!$M421="ETF",Survey!$M421="ETF, alternative mutual fund",Survey!$M421="Mutual fund",Survey!$M421="Alternative mutual fund",Survey!$M421="Money market")),1,0)</f>
        <v>0</v>
      </c>
      <c r="AS421" s="16" t="str">
        <f t="shared" si="328"/>
        <v>Pass</v>
      </c>
      <c r="AT421" s="33" t="b">
        <f>NOT(ISNUMBER(SEARCH("Yes",Survey!$AC421)))</f>
        <v>1</v>
      </c>
      <c r="AU421" s="32" t="b">
        <f>IF(COUNTBLANK(Survey!$AD421:$AE421)=0,TRUE, FALSE)</f>
        <v>0</v>
      </c>
      <c r="AV421" s="16" t="str">
        <f t="shared" si="329"/>
        <v>Pass</v>
      </c>
      <c r="AW421" s="33" t="b">
        <f>NOT(ISNUMBER(SEARCH("Yes",Survey!$AF421)))</f>
        <v>1</v>
      </c>
      <c r="AX421" s="32" t="b">
        <f>NOT(ISBLANK(Survey!$AH421))</f>
        <v>0</v>
      </c>
      <c r="AY421" s="16" t="str">
        <f t="shared" si="330"/>
        <v>Pass</v>
      </c>
      <c r="AZ421" s="33" t="b">
        <f>NOT(OR(ISNUMBER(SEARCH("Other",Survey!$AH421)),ISNUMBER(SEARCH("Multiple",Survey!$AH421))))</f>
        <v>1</v>
      </c>
      <c r="BA421" s="32" t="b">
        <f>NOT(ISBLANK(Survey!$AI421))</f>
        <v>0</v>
      </c>
      <c r="BB421" s="16" t="str">
        <f t="shared" si="331"/>
        <v>Fail</v>
      </c>
      <c r="BC421" s="114">
        <f>IF(ABS(Survey!$BA421)&gt;0, 1,0)</f>
        <v>0</v>
      </c>
      <c r="BD421" s="114">
        <f>IF(COUNTBLANK(Survey!$AL421)=0,1,0)</f>
        <v>0</v>
      </c>
      <c r="BE421" s="16" t="str">
        <f t="shared" si="332"/>
        <v>Pass</v>
      </c>
      <c r="BF421" s="114">
        <f>IF(ISBLANK(Survey!$AL421),0,1)</f>
        <v>0</v>
      </c>
      <c r="BG421" s="133">
        <f>COUNTBLANK(Survey!$AM421)</f>
        <v>1</v>
      </c>
      <c r="BH421" s="16" t="str">
        <f t="shared" si="333"/>
        <v>Pass</v>
      </c>
      <c r="BI421" s="114">
        <f>IF(OR(Survey!$AM421="Closed",ISBLANK(Survey!$AM421)),0,1)</f>
        <v>0</v>
      </c>
      <c r="BJ421" s="133">
        <f>IF(ISBLANK(Survey!$AN421),1,0)</f>
        <v>1</v>
      </c>
      <c r="BK421" s="118" t="str">
        <f t="shared" si="334"/>
        <v>Pass</v>
      </c>
      <c r="BL421" s="31" cm="1">
        <f t="array" ref="BL421">SUM(SUMIF(Survey!AO421:AP421,{"&gt;0","&lt;0"})*{1,-1})</f>
        <v>0</v>
      </c>
      <c r="BM421">
        <f t="shared" si="335"/>
        <v>0</v>
      </c>
      <c r="BN421">
        <f t="shared" si="336"/>
        <v>100</v>
      </c>
      <c r="BO421" s="118" t="str">
        <f t="shared" si="337"/>
        <v>Pass</v>
      </c>
      <c r="BP421">
        <f>IF(Survey!AQ421="No",0,1)</f>
        <v>1</v>
      </c>
      <c r="BQ421" s="207">
        <f>MOD((LEN(Survey!AQ421)+2),22)</f>
        <v>2</v>
      </c>
      <c r="BR421">
        <f>IF(Survey!AR421="No",0,1)</f>
        <v>1</v>
      </c>
      <c r="BS421" s="207">
        <f>MOD((LEN(Survey!AR421)+2),22)</f>
        <v>2</v>
      </c>
      <c r="BT421" s="114">
        <f>COUNTBLANK(Survey!$AQ421:$AS421)+COUNTBLANK(Survey!$AU421)</f>
        <v>4</v>
      </c>
      <c r="BU421" s="114">
        <f>IF(Survey!$I421="Yes",1,0)</f>
        <v>0</v>
      </c>
      <c r="BV421" s="114">
        <f>IF(OR(Survey!$M421="Mutual fund",Survey!$M421="Alternative mutual fund",Survey!$M421="Money market"),1,0)</f>
        <v>0</v>
      </c>
      <c r="BW421" s="119">
        <f>IF(OR(Survey!$M421="ETF",Survey!$M421="ETF, alternative mutual fund"),1,0)</f>
        <v>0</v>
      </c>
      <c r="BX421" s="16" t="str">
        <f t="shared" si="338"/>
        <v>Pass</v>
      </c>
      <c r="BY421" s="33">
        <f>IF(ISNUMBER(SEARCH("Other",Survey!$AS421)), 1, 0)</f>
        <v>0</v>
      </c>
      <c r="BZ421" s="58" t="b">
        <f>NOT(ISBLANK(Survey!$AT421))</f>
        <v>0</v>
      </c>
      <c r="CA421" s="16" t="str">
        <f t="shared" si="339"/>
        <v>Pass</v>
      </c>
      <c r="CB421" s="114">
        <f>IF(Survey!$BB421=0, 0,1)</f>
        <v>0</v>
      </c>
      <c r="CC421" s="58">
        <f>Survey!$AV421</f>
        <v>0</v>
      </c>
      <c r="CD421" s="58">
        <f>Survey!$BC421+Survey!$BD421+ABS(Survey!$BE421)-ABS(Survey!$BF421)-ABS(Survey!$BG421)-ABS(Survey!$BL421)</f>
        <v>0</v>
      </c>
      <c r="CE421" s="138">
        <f>Survey!BB421+(ABS(Survey!$BH421)-ABS(Survey!$BI421)+ABS(Survey!$BJ421)-ABS(Survey!$BK421))*0.5</f>
        <v>0</v>
      </c>
      <c r="CF421" s="58">
        <f t="shared" si="340"/>
        <v>0</v>
      </c>
      <c r="CG421" s="58">
        <f>IF(AND($CC421&gt;$CF421-0.2,$CC421&lt;$CF421+0.2,ISBLANK(Survey!$AV421)=FALSE),0,1)</f>
        <v>1</v>
      </c>
      <c r="CH421" s="133">
        <f>IF(ISBLANK(Survey!$AW421),1,0)</f>
        <v>1</v>
      </c>
      <c r="CI421" s="16" t="str">
        <f t="shared" si="341"/>
        <v>Pass</v>
      </c>
      <c r="CJ421" s="114">
        <f>IF(Survey!$BB421=0, 0,1)</f>
        <v>0</v>
      </c>
      <c r="CK421" s="58">
        <f>IF(AND(Survey!$AX421&gt;=0,Survey!$AX421&lt;=0.2,Survey!$AX421&lt;&gt;""),0,1)</f>
        <v>1</v>
      </c>
      <c r="CL421" s="114">
        <f>IF(ISBLANK(Survey!$AY421),1,0)</f>
        <v>1</v>
      </c>
      <c r="CM421" s="16" t="str">
        <f t="shared" si="342"/>
        <v>Fail</v>
      </c>
      <c r="CN421" s="133">
        <f>Survey!$AZ421</f>
        <v>0</v>
      </c>
      <c r="CO421" s="16" t="str">
        <f t="shared" si="343"/>
        <v>Pass</v>
      </c>
      <c r="CP421" s="31">
        <f>Survey!$BA421</f>
        <v>0</v>
      </c>
      <c r="CQ421" s="138">
        <f>Survey!$BB421+Survey!$BC421+Survey!$BD421+ABS(Survey!$BE421)-ABS(Survey!$BF421)-ABS(Survey!$BG421)+ABS(Survey!$BH421)-ABS(Survey!$BI421)+ABS(Survey!$BJ421)-ABS(Survey!$BK421)-ABS(Survey!$BL421)+Survey!$BM421</f>
        <v>0</v>
      </c>
      <c r="CR421" s="30">
        <f t="shared" si="344"/>
        <v>0</v>
      </c>
      <c r="CS421" s="17">
        <f t="shared" si="345"/>
        <v>0</v>
      </c>
      <c r="CT421" s="16" t="str">
        <f t="shared" si="346"/>
        <v>Pass</v>
      </c>
      <c r="CU421" s="33" t="b">
        <f>IF(ABS(Survey!$BM421)=0,TRUE,FALSE)</f>
        <v>1</v>
      </c>
      <c r="CV421" s="32" t="b">
        <f>NOT(ISBLANK(Survey!$BN421))</f>
        <v>0</v>
      </c>
      <c r="CW421" t="str">
        <f t="shared" si="347"/>
        <v>Fail</v>
      </c>
      <c r="CX421" s="25">
        <f>Survey!$BA421</f>
        <v>0</v>
      </c>
      <c r="CY421" s="25" cm="1">
        <f t="array" ref="CY421">SUM(SUMIF(Survey!BP421:BW421,{"&gt;0","&lt;0"})*{1,-1})-SUM(SUMIF(Survey!BY421:CF421,{"&gt;0","&lt;0"})*{1,-1})</f>
        <v>0</v>
      </c>
      <c r="CZ421" s="30" t="str">
        <f t="shared" si="348"/>
        <v>No holdings</v>
      </c>
      <c r="DA421">
        <f t="shared" si="349"/>
        <v>0</v>
      </c>
      <c r="DB421" s="16" t="str">
        <f t="shared" si="350"/>
        <v>Fail</v>
      </c>
      <c r="DC421" s="31">
        <f>Survey!$BA421</f>
        <v>0</v>
      </c>
      <c r="DD421" s="31" cm="1">
        <f t="array" ref="DD421">SUM(SUMIF(Survey!CH421:DA421,{"&gt;0","&lt;0"})*{1,-1})-SUM(SUMIF(Survey!DC421:DV421,{"&gt;0","&lt;0"})*{1,-1})</f>
        <v>0</v>
      </c>
      <c r="DE421" s="30" t="str">
        <f t="shared" si="351"/>
        <v>No holdings</v>
      </c>
      <c r="DF421" s="17">
        <f t="shared" si="352"/>
        <v>0</v>
      </c>
      <c r="DG421" s="16" t="str">
        <f t="shared" si="353"/>
        <v>Pass</v>
      </c>
      <c r="DH421" s="33" t="b">
        <f>IF(ABS(Survey!$DA421)=0,TRUE,FALSE)</f>
        <v>1</v>
      </c>
      <c r="DI421" s="32" t="b">
        <f>NOT(ISBLANK(Survey!$DB421))</f>
        <v>0</v>
      </c>
      <c r="DJ421" s="16" t="str">
        <f t="shared" si="354"/>
        <v>Pass</v>
      </c>
      <c r="DK421" s="33" t="b">
        <f>IF(ABS(Survey!$DV421)=0,TRUE,FALSE)</f>
        <v>1</v>
      </c>
      <c r="DL421" s="32" t="b">
        <f>NOT(ISBLANK(Survey!$DW421))</f>
        <v>0</v>
      </c>
      <c r="DM421" t="str">
        <f t="shared" si="355"/>
        <v>Pass</v>
      </c>
      <c r="DN421" s="25" cm="1">
        <f t="array" ref="DN421">SUM(SUMIF(Survey!CW421,{"&gt;0","&lt;0"})*{1,-1})+SUM(SUMIF(Survey!DR421,{"&gt;0","&lt;0"})*{1,-1})</f>
        <v>0</v>
      </c>
      <c r="DO421" s="25">
        <f>SUM(SUMIF(Survey!DY421:EE421,{"&gt;0","&lt;0"})*{1,-1})+SUM(SUMIF(Survey!EG421:EM421,{"&gt;0","&lt;0"})*{1,-1})</f>
        <v>0</v>
      </c>
      <c r="DP421">
        <f t="shared" si="356"/>
        <v>0</v>
      </c>
      <c r="DQ421">
        <f t="shared" si="357"/>
        <v>0</v>
      </c>
      <c r="DR421" s="16" t="str">
        <f t="shared" si="358"/>
        <v>Pass</v>
      </c>
      <c r="DS421" s="33" t="b">
        <f>IF(ABS(Survey!$EE421)=0,TRUE,FALSE)</f>
        <v>1</v>
      </c>
      <c r="DT421" s="32" t="b">
        <f>NOT(ISBLANK(Survey!EF421))</f>
        <v>0</v>
      </c>
      <c r="DU421" s="16" t="str">
        <f t="shared" si="359"/>
        <v>Pass</v>
      </c>
      <c r="DV421" s="33" t="b">
        <f>IF(ABS(Survey!$EM421)=0,TRUE,FALSE)</f>
        <v>1</v>
      </c>
      <c r="DW421" s="32" t="b">
        <f>NOT(ISBLANK(Survey!$EN421))</f>
        <v>0</v>
      </c>
      <c r="DX421" s="16" t="str">
        <f t="shared" si="360"/>
        <v>Fail</v>
      </c>
      <c r="DY421" s="31">
        <f>SUM(SUMIF(Survey!ET421:EV421,{"&gt;0","&lt;0"})*{1,-1})</f>
        <v>0</v>
      </c>
      <c r="DZ421">
        <f t="shared" si="361"/>
        <v>0</v>
      </c>
      <c r="EA421">
        <f t="shared" si="362"/>
        <v>100</v>
      </c>
      <c r="EB421" s="30" t="b">
        <f>IF(OR(Survey!$M421="ETF",Survey!$M421="ETF, alternative mutual fund",Survey!$M421="Closed-end", Survey!$M421="Split share corp"),TRUE,FALSE)</f>
        <v>0</v>
      </c>
      <c r="EC421" s="16" t="str">
        <f t="shared" si="363"/>
        <v>Fail</v>
      </c>
      <c r="ED421" s="31">
        <f>SUM(SUMIF(Survey!EX421:FD421,{"&gt;0","&lt;0"})*{1,-1})</f>
        <v>0</v>
      </c>
      <c r="EE421">
        <f t="shared" si="364"/>
        <v>0</v>
      </c>
      <c r="EF421" s="17">
        <f t="shared" si="365"/>
        <v>100</v>
      </c>
      <c r="EG421" s="16" t="str">
        <f t="shared" si="366"/>
        <v>Fail</v>
      </c>
      <c r="EH421" s="31">
        <f>SUM(SUMIF(Survey!FF421:FL421,{"&gt;0","&lt;0"})*{1,-1})</f>
        <v>0</v>
      </c>
      <c r="EI421">
        <f t="shared" si="367"/>
        <v>0</v>
      </c>
      <c r="EJ421" s="17">
        <f t="shared" si="368"/>
        <v>100</v>
      </c>
    </row>
    <row r="422" spans="1:140">
      <c r="A422">
        <v>422</v>
      </c>
      <c r="B422" t="str">
        <f t="shared" si="316"/>
        <v>Pass</v>
      </c>
      <c r="C422" t="str">
        <f>IF(COUNTBLANK(Survey!B422:FM422)=$C$2, "Pass", "Fail")</f>
        <v>Pass</v>
      </c>
      <c r="D422" s="16" t="str">
        <f t="shared" si="317"/>
        <v>Fail</v>
      </c>
      <c r="E422" t="str">
        <f>IF(OR(ISBLANK(Survey!AL422),COUNTIF(G422:BJ422,"Fail")),"Fail","Pass")</f>
        <v>Fail</v>
      </c>
      <c r="F422" s="265"/>
      <c r="G422" s="16" t="str">
        <f t="shared" si="318"/>
        <v>Fail</v>
      </c>
      <c r="H422" s="139">
        <f>COUNTBLANK(Survey!B422:D422)+COUNTBLANK(Survey!G422)+COUNTBLANK(Survey!I422)+COUNTBLANK(Survey!K422:M422)+COUNTBLANK(Survey!P422:Q422)+COUNTBLANK(Survey!T422:W422)+COUNTBLANK(Survey!Z422:AC422)+COUNTBLANK(Survey!AF422:AG422)+COUNTBLANK(Survey!AK422:AK422)</f>
        <v>21</v>
      </c>
      <c r="I422" t="str">
        <f t="shared" si="319"/>
        <v>Fail</v>
      </c>
      <c r="J422" t="b">
        <f>IF(Survey!E422="No",TRUE,FALSE)</f>
        <v>0</v>
      </c>
      <c r="K422" s="29" cm="1">
        <f t="array" ref="K422">IF(COUNTA(Survey!$E$4:$E$695)=1, 0, SUM(IF(COUNTIF(Survey!$E$4:$E$695, Survey!$E$4:$E$695)=1,1,0)))</f>
        <v>0</v>
      </c>
      <c r="L422" s="29">
        <f>LEN(Survey!E422)</f>
        <v>0</v>
      </c>
      <c r="M422" s="16" t="str">
        <f t="shared" si="320"/>
        <v>Fail</v>
      </c>
      <c r="N422" t="b">
        <f>IF(Survey!F422="No",TRUE,FALSE)</f>
        <v>0</v>
      </c>
      <c r="O422" t="b">
        <f>Survey!F422=Survey!E422</f>
        <v>1</v>
      </c>
      <c r="P422">
        <f>COUNTIF(Survey!$F$4:$F$695,Survey!F422)</f>
        <v>0</v>
      </c>
      <c r="Q422" s="28">
        <f>LEN(Survey!F422)</f>
        <v>0</v>
      </c>
      <c r="R422" s="16" t="str">
        <f t="shared" si="321"/>
        <v>Pass</v>
      </c>
      <c r="S422" s="29">
        <f>MOD((LEN(Survey!H422)+2),11)</f>
        <v>2</v>
      </c>
      <c r="T422">
        <f>COUNTIF(Survey!$H$4:$H$695,Survey!H422)</f>
        <v>0</v>
      </c>
      <c r="U422" s="28" t="str">
        <f>IF(Survey!$L422="Prospectus fund", "Yes", "No")</f>
        <v>No</v>
      </c>
      <c r="V422" s="16" t="str">
        <f t="shared" si="322"/>
        <v>Pass</v>
      </c>
      <c r="W422" s="29">
        <f>MOD((LEN(Survey!J422)+2),11)</f>
        <v>2</v>
      </c>
      <c r="X422">
        <f>COUNTIF(Survey!$J$4:$J$695,Survey!J422)</f>
        <v>0</v>
      </c>
      <c r="Y422" s="30" t="b">
        <f>IF(OR(Survey!$M422="ETF",Survey!$M422="ETF, alternative mutual fund",Survey!$M422="Closed-end", Survey!$M422="Split share corp", Survey!$I422="Yes"),TRUE,FALSE)</f>
        <v>0</v>
      </c>
      <c r="Z422" s="16" t="str">
        <f>IFERROR(IF(AND(OR(AC422=AD422,AD422 = "Either"),NOT(ISBLANK(Survey!K422))),"Pass","Fail"),"Pass")</f>
        <v>Fail</v>
      </c>
      <c r="AA422" s="31" cm="1">
        <f t="array" ref="AA422">SUM(SUMIF(Survey!CH422:DA422,{"&gt;0","&lt;0"})*{1,-1})</f>
        <v>0</v>
      </c>
      <c r="AB422" s="33" cm="1">
        <f t="array" ref="AB422">SUM(SUMIF(Survey!CK422,{"&gt;0","&lt;0"})*{1,-1})+SUM(SUMIF(Survey!CU422,{"&gt;0","&lt;0"})*{1,-1})</f>
        <v>0</v>
      </c>
      <c r="AC422" s="33">
        <f>Survey!K422</f>
        <v>0</v>
      </c>
      <c r="AD422" s="32" t="str">
        <f t="shared" si="323"/>
        <v>Either</v>
      </c>
      <c r="AE422" s="16" t="str">
        <f t="shared" si="324"/>
        <v>Fail</v>
      </c>
      <c r="AF422" s="58" cm="1">
        <f t="array" ref="AF422">SUM(SUMIF(Survey!CH422:DA422,{"&gt;0","&lt;0"})*{1,-1})+SUM(SUMIF(Survey!DC422:DV422,{"&gt;0","&lt;0"})*{1,-1})</f>
        <v>0</v>
      </c>
      <c r="AG422" s="58">
        <f>IFERROR(AF422/(Survey!$BA422),0)</f>
        <v>0</v>
      </c>
      <c r="AH422" s="104" t="b">
        <f>IF(OR(Survey!$M422="Alternative strategy or hedge",Survey!$M422="Private asset",Survey!$L422="Prospectus fund"),TRUE,FALSE)</f>
        <v>0</v>
      </c>
      <c r="AI422" s="104" t="b">
        <f>NOT(ISBLANK(Survey!$M422))</f>
        <v>0</v>
      </c>
      <c r="AJ422" s="16" t="str">
        <f t="shared" si="325"/>
        <v>Fail</v>
      </c>
      <c r="AK422" t="b">
        <f>IF(Survey!W422="No",TRUE,FALSE)</f>
        <v>0</v>
      </c>
      <c r="AL422" s="119">
        <f>MOD((LEN(Survey!W422)+2),22)</f>
        <v>2</v>
      </c>
      <c r="AM422" t="str">
        <f t="shared" si="326"/>
        <v>Pass</v>
      </c>
      <c r="AN422" s="33" t="b">
        <f>NOT(ISNUMBER(SEARCH("Other",Survey!$Q422)))</f>
        <v>1</v>
      </c>
      <c r="AO422" s="32" t="b">
        <f>NOT(ISBLANK(Survey!$R422))</f>
        <v>0</v>
      </c>
      <c r="AP422" s="16" t="str">
        <f t="shared" si="327"/>
        <v>Pass</v>
      </c>
      <c r="AQ422" s="114">
        <f>COUNTBLANK(Survey!$X422)</f>
        <v>1</v>
      </c>
      <c r="AR422" s="58">
        <f>IF(AND(Survey!L422&lt;&gt;"Exempt fund",OR(Survey!$M422="ETF",Survey!$M422="ETF, alternative mutual fund",Survey!$M422="Mutual fund",Survey!$M422="Alternative mutual fund",Survey!$M422="Money market")),1,0)</f>
        <v>0</v>
      </c>
      <c r="AS422" s="16" t="str">
        <f t="shared" si="328"/>
        <v>Pass</v>
      </c>
      <c r="AT422" s="33" t="b">
        <f>NOT(ISNUMBER(SEARCH("Yes",Survey!$AC422)))</f>
        <v>1</v>
      </c>
      <c r="AU422" s="32" t="b">
        <f>IF(COUNTBLANK(Survey!$AD422:$AE422)=0,TRUE, FALSE)</f>
        <v>0</v>
      </c>
      <c r="AV422" s="16" t="str">
        <f t="shared" si="329"/>
        <v>Pass</v>
      </c>
      <c r="AW422" s="33" t="b">
        <f>NOT(ISNUMBER(SEARCH("Yes",Survey!$AF422)))</f>
        <v>1</v>
      </c>
      <c r="AX422" s="32" t="b">
        <f>NOT(ISBLANK(Survey!$AH422))</f>
        <v>0</v>
      </c>
      <c r="AY422" s="16" t="str">
        <f t="shared" si="330"/>
        <v>Pass</v>
      </c>
      <c r="AZ422" s="33" t="b">
        <f>NOT(OR(ISNUMBER(SEARCH("Other",Survey!$AH422)),ISNUMBER(SEARCH("Multiple",Survey!$AH422))))</f>
        <v>1</v>
      </c>
      <c r="BA422" s="32" t="b">
        <f>NOT(ISBLANK(Survey!$AI422))</f>
        <v>0</v>
      </c>
      <c r="BB422" s="16" t="str">
        <f t="shared" si="331"/>
        <v>Fail</v>
      </c>
      <c r="BC422" s="114">
        <f>IF(ABS(Survey!$BA422)&gt;0, 1,0)</f>
        <v>0</v>
      </c>
      <c r="BD422" s="114">
        <f>IF(COUNTBLANK(Survey!$AL422)=0,1,0)</f>
        <v>0</v>
      </c>
      <c r="BE422" s="16" t="str">
        <f t="shared" si="332"/>
        <v>Pass</v>
      </c>
      <c r="BF422" s="114">
        <f>IF(ISBLANK(Survey!$AL422),0,1)</f>
        <v>0</v>
      </c>
      <c r="BG422" s="133">
        <f>COUNTBLANK(Survey!$AM422)</f>
        <v>1</v>
      </c>
      <c r="BH422" s="16" t="str">
        <f t="shared" si="333"/>
        <v>Pass</v>
      </c>
      <c r="BI422" s="114">
        <f>IF(OR(Survey!$AM422="Closed",ISBLANK(Survey!$AM422)),0,1)</f>
        <v>0</v>
      </c>
      <c r="BJ422" s="133">
        <f>IF(ISBLANK(Survey!$AN422),1,0)</f>
        <v>1</v>
      </c>
      <c r="BK422" s="118" t="str">
        <f t="shared" si="334"/>
        <v>Pass</v>
      </c>
      <c r="BL422" s="31" cm="1">
        <f t="array" ref="BL422">SUM(SUMIF(Survey!AO422:AP422,{"&gt;0","&lt;0"})*{1,-1})</f>
        <v>0</v>
      </c>
      <c r="BM422">
        <f t="shared" si="335"/>
        <v>0</v>
      </c>
      <c r="BN422">
        <f t="shared" si="336"/>
        <v>100</v>
      </c>
      <c r="BO422" s="118" t="str">
        <f t="shared" si="337"/>
        <v>Pass</v>
      </c>
      <c r="BP422">
        <f>IF(Survey!AQ422="No",0,1)</f>
        <v>1</v>
      </c>
      <c r="BQ422" s="207">
        <f>MOD((LEN(Survey!AQ422)+2),22)</f>
        <v>2</v>
      </c>
      <c r="BR422">
        <f>IF(Survey!AR422="No",0,1)</f>
        <v>1</v>
      </c>
      <c r="BS422" s="207">
        <f>MOD((LEN(Survey!AR422)+2),22)</f>
        <v>2</v>
      </c>
      <c r="BT422" s="114">
        <f>COUNTBLANK(Survey!$AQ422:$AS422)+COUNTBLANK(Survey!$AU422)</f>
        <v>4</v>
      </c>
      <c r="BU422" s="114">
        <f>IF(Survey!$I422="Yes",1,0)</f>
        <v>0</v>
      </c>
      <c r="BV422" s="114">
        <f>IF(OR(Survey!$M422="Mutual fund",Survey!$M422="Alternative mutual fund",Survey!$M422="Money market"),1,0)</f>
        <v>0</v>
      </c>
      <c r="BW422" s="119">
        <f>IF(OR(Survey!$M422="ETF",Survey!$M422="ETF, alternative mutual fund"),1,0)</f>
        <v>0</v>
      </c>
      <c r="BX422" s="16" t="str">
        <f t="shared" si="338"/>
        <v>Pass</v>
      </c>
      <c r="BY422" s="33">
        <f>IF(ISNUMBER(SEARCH("Other",Survey!$AS422)), 1, 0)</f>
        <v>0</v>
      </c>
      <c r="BZ422" s="58" t="b">
        <f>NOT(ISBLANK(Survey!$AT422))</f>
        <v>0</v>
      </c>
      <c r="CA422" s="16" t="str">
        <f t="shared" si="339"/>
        <v>Pass</v>
      </c>
      <c r="CB422" s="114">
        <f>IF(Survey!$BB422=0, 0,1)</f>
        <v>0</v>
      </c>
      <c r="CC422" s="58">
        <f>Survey!$AV422</f>
        <v>0</v>
      </c>
      <c r="CD422" s="58">
        <f>Survey!$BC422+Survey!$BD422+ABS(Survey!$BE422)-ABS(Survey!$BF422)-ABS(Survey!$BG422)-ABS(Survey!$BL422)</f>
        <v>0</v>
      </c>
      <c r="CE422" s="138">
        <f>Survey!BB422+(ABS(Survey!$BH422)-ABS(Survey!$BI422)+ABS(Survey!$BJ422)-ABS(Survey!$BK422))*0.5</f>
        <v>0</v>
      </c>
      <c r="CF422" s="58">
        <f t="shared" si="340"/>
        <v>0</v>
      </c>
      <c r="CG422" s="58">
        <f>IF(AND($CC422&gt;$CF422-0.2,$CC422&lt;$CF422+0.2,ISBLANK(Survey!$AV422)=FALSE),0,1)</f>
        <v>1</v>
      </c>
      <c r="CH422" s="133">
        <f>IF(ISBLANK(Survey!$AW422),1,0)</f>
        <v>1</v>
      </c>
      <c r="CI422" s="16" t="str">
        <f t="shared" si="341"/>
        <v>Pass</v>
      </c>
      <c r="CJ422" s="114">
        <f>IF(Survey!$BB422=0, 0,1)</f>
        <v>0</v>
      </c>
      <c r="CK422" s="58">
        <f>IF(AND(Survey!$AX422&gt;=0,Survey!$AX422&lt;=0.2,Survey!$AX422&lt;&gt;""),0,1)</f>
        <v>1</v>
      </c>
      <c r="CL422" s="114">
        <f>IF(ISBLANK(Survey!$AY422),1,0)</f>
        <v>1</v>
      </c>
      <c r="CM422" s="16" t="str">
        <f t="shared" si="342"/>
        <v>Fail</v>
      </c>
      <c r="CN422" s="133">
        <f>Survey!$AZ422</f>
        <v>0</v>
      </c>
      <c r="CO422" s="16" t="str">
        <f t="shared" si="343"/>
        <v>Pass</v>
      </c>
      <c r="CP422" s="31">
        <f>Survey!$BA422</f>
        <v>0</v>
      </c>
      <c r="CQ422" s="138">
        <f>Survey!$BB422+Survey!$BC422+Survey!$BD422+ABS(Survey!$BE422)-ABS(Survey!$BF422)-ABS(Survey!$BG422)+ABS(Survey!$BH422)-ABS(Survey!$BI422)+ABS(Survey!$BJ422)-ABS(Survey!$BK422)-ABS(Survey!$BL422)+Survey!$BM422</f>
        <v>0</v>
      </c>
      <c r="CR422" s="30">
        <f t="shared" si="344"/>
        <v>0</v>
      </c>
      <c r="CS422" s="17">
        <f t="shared" si="345"/>
        <v>0</v>
      </c>
      <c r="CT422" s="16" t="str">
        <f t="shared" si="346"/>
        <v>Pass</v>
      </c>
      <c r="CU422" s="33" t="b">
        <f>IF(ABS(Survey!$BM422)=0,TRUE,FALSE)</f>
        <v>1</v>
      </c>
      <c r="CV422" s="32" t="b">
        <f>NOT(ISBLANK(Survey!$BN422))</f>
        <v>0</v>
      </c>
      <c r="CW422" t="str">
        <f t="shared" si="347"/>
        <v>Fail</v>
      </c>
      <c r="CX422" s="25">
        <f>Survey!$BA422</f>
        <v>0</v>
      </c>
      <c r="CY422" s="25" cm="1">
        <f t="array" ref="CY422">SUM(SUMIF(Survey!BP422:BW422,{"&gt;0","&lt;0"})*{1,-1})-SUM(SUMIF(Survey!BY422:CF422,{"&gt;0","&lt;0"})*{1,-1})</f>
        <v>0</v>
      </c>
      <c r="CZ422" s="30" t="str">
        <f t="shared" si="348"/>
        <v>No holdings</v>
      </c>
      <c r="DA422">
        <f t="shared" si="349"/>
        <v>0</v>
      </c>
      <c r="DB422" s="16" t="str">
        <f t="shared" si="350"/>
        <v>Fail</v>
      </c>
      <c r="DC422" s="31">
        <f>Survey!$BA422</f>
        <v>0</v>
      </c>
      <c r="DD422" s="31" cm="1">
        <f t="array" ref="DD422">SUM(SUMIF(Survey!CH422:DA422,{"&gt;0","&lt;0"})*{1,-1})-SUM(SUMIF(Survey!DC422:DV422,{"&gt;0","&lt;0"})*{1,-1})</f>
        <v>0</v>
      </c>
      <c r="DE422" s="30" t="str">
        <f t="shared" si="351"/>
        <v>No holdings</v>
      </c>
      <c r="DF422" s="17">
        <f t="shared" si="352"/>
        <v>0</v>
      </c>
      <c r="DG422" s="16" t="str">
        <f t="shared" si="353"/>
        <v>Pass</v>
      </c>
      <c r="DH422" s="33" t="b">
        <f>IF(ABS(Survey!$DA422)=0,TRUE,FALSE)</f>
        <v>1</v>
      </c>
      <c r="DI422" s="32" t="b">
        <f>NOT(ISBLANK(Survey!$DB422))</f>
        <v>0</v>
      </c>
      <c r="DJ422" s="16" t="str">
        <f t="shared" si="354"/>
        <v>Pass</v>
      </c>
      <c r="DK422" s="33" t="b">
        <f>IF(ABS(Survey!$DV422)=0,TRUE,FALSE)</f>
        <v>1</v>
      </c>
      <c r="DL422" s="32" t="b">
        <f>NOT(ISBLANK(Survey!$DW422))</f>
        <v>0</v>
      </c>
      <c r="DM422" t="str">
        <f t="shared" si="355"/>
        <v>Pass</v>
      </c>
      <c r="DN422" s="25" cm="1">
        <f t="array" ref="DN422">SUM(SUMIF(Survey!CW422,{"&gt;0","&lt;0"})*{1,-1})+SUM(SUMIF(Survey!DR422,{"&gt;0","&lt;0"})*{1,-1})</f>
        <v>0</v>
      </c>
      <c r="DO422" s="25">
        <f>SUM(SUMIF(Survey!DY422:EE422,{"&gt;0","&lt;0"})*{1,-1})+SUM(SUMIF(Survey!EG422:EM422,{"&gt;0","&lt;0"})*{1,-1})</f>
        <v>0</v>
      </c>
      <c r="DP422">
        <f t="shared" si="356"/>
        <v>0</v>
      </c>
      <c r="DQ422">
        <f t="shared" si="357"/>
        <v>0</v>
      </c>
      <c r="DR422" s="16" t="str">
        <f t="shared" si="358"/>
        <v>Pass</v>
      </c>
      <c r="DS422" s="33" t="b">
        <f>IF(ABS(Survey!$EE422)=0,TRUE,FALSE)</f>
        <v>1</v>
      </c>
      <c r="DT422" s="32" t="b">
        <f>NOT(ISBLANK(Survey!EF422))</f>
        <v>0</v>
      </c>
      <c r="DU422" s="16" t="str">
        <f t="shared" si="359"/>
        <v>Pass</v>
      </c>
      <c r="DV422" s="33" t="b">
        <f>IF(ABS(Survey!$EM422)=0,TRUE,FALSE)</f>
        <v>1</v>
      </c>
      <c r="DW422" s="32" t="b">
        <f>NOT(ISBLANK(Survey!$EN422))</f>
        <v>0</v>
      </c>
      <c r="DX422" s="16" t="str">
        <f t="shared" si="360"/>
        <v>Fail</v>
      </c>
      <c r="DY422" s="31">
        <f>SUM(SUMIF(Survey!ET422:EV422,{"&gt;0","&lt;0"})*{1,-1})</f>
        <v>0</v>
      </c>
      <c r="DZ422">
        <f t="shared" si="361"/>
        <v>0</v>
      </c>
      <c r="EA422">
        <f t="shared" si="362"/>
        <v>100</v>
      </c>
      <c r="EB422" s="30" t="b">
        <f>IF(OR(Survey!$M422="ETF",Survey!$M422="ETF, alternative mutual fund",Survey!$M422="Closed-end", Survey!$M422="Split share corp"),TRUE,FALSE)</f>
        <v>0</v>
      </c>
      <c r="EC422" s="16" t="str">
        <f t="shared" si="363"/>
        <v>Fail</v>
      </c>
      <c r="ED422" s="31">
        <f>SUM(SUMIF(Survey!EX422:FD422,{"&gt;0","&lt;0"})*{1,-1})</f>
        <v>0</v>
      </c>
      <c r="EE422">
        <f t="shared" si="364"/>
        <v>0</v>
      </c>
      <c r="EF422" s="17">
        <f t="shared" si="365"/>
        <v>100</v>
      </c>
      <c r="EG422" s="16" t="str">
        <f t="shared" si="366"/>
        <v>Fail</v>
      </c>
      <c r="EH422" s="31">
        <f>SUM(SUMIF(Survey!FF422:FL422,{"&gt;0","&lt;0"})*{1,-1})</f>
        <v>0</v>
      </c>
      <c r="EI422">
        <f t="shared" si="367"/>
        <v>0</v>
      </c>
      <c r="EJ422" s="17">
        <f t="shared" si="368"/>
        <v>100</v>
      </c>
    </row>
    <row r="423" spans="1:140">
      <c r="A423">
        <v>423</v>
      </c>
      <c r="B423" t="str">
        <f t="shared" si="316"/>
        <v>Pass</v>
      </c>
      <c r="C423" t="str">
        <f>IF(COUNTBLANK(Survey!B423:FM423)=$C$2, "Pass", "Fail")</f>
        <v>Pass</v>
      </c>
      <c r="D423" s="16" t="str">
        <f t="shared" si="317"/>
        <v>Fail</v>
      </c>
      <c r="E423" t="str">
        <f>IF(OR(ISBLANK(Survey!AL423),COUNTIF(G423:BJ423,"Fail")),"Fail","Pass")</f>
        <v>Fail</v>
      </c>
      <c r="F423" s="265"/>
      <c r="G423" s="16" t="str">
        <f t="shared" si="318"/>
        <v>Fail</v>
      </c>
      <c r="H423" s="139">
        <f>COUNTBLANK(Survey!B423:D423)+COUNTBLANK(Survey!G423)+COUNTBLANK(Survey!I423)+COUNTBLANK(Survey!K423:M423)+COUNTBLANK(Survey!P423:Q423)+COUNTBLANK(Survey!T423:W423)+COUNTBLANK(Survey!Z423:AC423)+COUNTBLANK(Survey!AF423:AG423)+COUNTBLANK(Survey!AK423:AK423)</f>
        <v>21</v>
      </c>
      <c r="I423" t="str">
        <f t="shared" si="319"/>
        <v>Fail</v>
      </c>
      <c r="J423" t="b">
        <f>IF(Survey!E423="No",TRUE,FALSE)</f>
        <v>0</v>
      </c>
      <c r="K423" s="29" cm="1">
        <f t="array" ref="K423">IF(COUNTA(Survey!$E$4:$E$695)=1, 0, SUM(IF(COUNTIF(Survey!$E$4:$E$695, Survey!$E$4:$E$695)=1,1,0)))</f>
        <v>0</v>
      </c>
      <c r="L423" s="29">
        <f>LEN(Survey!E423)</f>
        <v>0</v>
      </c>
      <c r="M423" s="16" t="str">
        <f t="shared" si="320"/>
        <v>Fail</v>
      </c>
      <c r="N423" t="b">
        <f>IF(Survey!F423="No",TRUE,FALSE)</f>
        <v>0</v>
      </c>
      <c r="O423" t="b">
        <f>Survey!F423=Survey!E423</f>
        <v>1</v>
      </c>
      <c r="P423">
        <f>COUNTIF(Survey!$F$4:$F$695,Survey!F423)</f>
        <v>0</v>
      </c>
      <c r="Q423" s="28">
        <f>LEN(Survey!F423)</f>
        <v>0</v>
      </c>
      <c r="R423" s="16" t="str">
        <f t="shared" si="321"/>
        <v>Pass</v>
      </c>
      <c r="S423" s="29">
        <f>MOD((LEN(Survey!H423)+2),11)</f>
        <v>2</v>
      </c>
      <c r="T423">
        <f>COUNTIF(Survey!$H$4:$H$695,Survey!H423)</f>
        <v>0</v>
      </c>
      <c r="U423" s="28" t="str">
        <f>IF(Survey!$L423="Prospectus fund", "Yes", "No")</f>
        <v>No</v>
      </c>
      <c r="V423" s="16" t="str">
        <f t="shared" si="322"/>
        <v>Pass</v>
      </c>
      <c r="W423" s="29">
        <f>MOD((LEN(Survey!J423)+2),11)</f>
        <v>2</v>
      </c>
      <c r="X423">
        <f>COUNTIF(Survey!$J$4:$J$695,Survey!J423)</f>
        <v>0</v>
      </c>
      <c r="Y423" s="30" t="b">
        <f>IF(OR(Survey!$M423="ETF",Survey!$M423="ETF, alternative mutual fund",Survey!$M423="Closed-end", Survey!$M423="Split share corp", Survey!$I423="Yes"),TRUE,FALSE)</f>
        <v>0</v>
      </c>
      <c r="Z423" s="16" t="str">
        <f>IFERROR(IF(AND(OR(AC423=AD423,AD423 = "Either"),NOT(ISBLANK(Survey!K423))),"Pass","Fail"),"Pass")</f>
        <v>Fail</v>
      </c>
      <c r="AA423" s="31" cm="1">
        <f t="array" ref="AA423">SUM(SUMIF(Survey!CH423:DA423,{"&gt;0","&lt;0"})*{1,-1})</f>
        <v>0</v>
      </c>
      <c r="AB423" s="33" cm="1">
        <f t="array" ref="AB423">SUM(SUMIF(Survey!CK423,{"&gt;0","&lt;0"})*{1,-1})+SUM(SUMIF(Survey!CU423,{"&gt;0","&lt;0"})*{1,-1})</f>
        <v>0</v>
      </c>
      <c r="AC423" s="33">
        <f>Survey!K423</f>
        <v>0</v>
      </c>
      <c r="AD423" s="32" t="str">
        <f t="shared" si="323"/>
        <v>Either</v>
      </c>
      <c r="AE423" s="16" t="str">
        <f t="shared" si="324"/>
        <v>Fail</v>
      </c>
      <c r="AF423" s="58" cm="1">
        <f t="array" ref="AF423">SUM(SUMIF(Survey!CH423:DA423,{"&gt;0","&lt;0"})*{1,-1})+SUM(SUMIF(Survey!DC423:DV423,{"&gt;0","&lt;0"})*{1,-1})</f>
        <v>0</v>
      </c>
      <c r="AG423" s="58">
        <f>IFERROR(AF423/(Survey!$BA423),0)</f>
        <v>0</v>
      </c>
      <c r="AH423" s="104" t="b">
        <f>IF(OR(Survey!$M423="Alternative strategy or hedge",Survey!$M423="Private asset",Survey!$L423="Prospectus fund"),TRUE,FALSE)</f>
        <v>0</v>
      </c>
      <c r="AI423" s="104" t="b">
        <f>NOT(ISBLANK(Survey!$M423))</f>
        <v>0</v>
      </c>
      <c r="AJ423" s="16" t="str">
        <f t="shared" si="325"/>
        <v>Fail</v>
      </c>
      <c r="AK423" t="b">
        <f>IF(Survey!W423="No",TRUE,FALSE)</f>
        <v>0</v>
      </c>
      <c r="AL423" s="119">
        <f>MOD((LEN(Survey!W423)+2),22)</f>
        <v>2</v>
      </c>
      <c r="AM423" t="str">
        <f t="shared" si="326"/>
        <v>Pass</v>
      </c>
      <c r="AN423" s="33" t="b">
        <f>NOT(ISNUMBER(SEARCH("Other",Survey!$Q423)))</f>
        <v>1</v>
      </c>
      <c r="AO423" s="32" t="b">
        <f>NOT(ISBLANK(Survey!$R423))</f>
        <v>0</v>
      </c>
      <c r="AP423" s="16" t="str">
        <f t="shared" si="327"/>
        <v>Pass</v>
      </c>
      <c r="AQ423" s="114">
        <f>COUNTBLANK(Survey!$X423)</f>
        <v>1</v>
      </c>
      <c r="AR423" s="58">
        <f>IF(AND(Survey!L423&lt;&gt;"Exempt fund",OR(Survey!$M423="ETF",Survey!$M423="ETF, alternative mutual fund",Survey!$M423="Mutual fund",Survey!$M423="Alternative mutual fund",Survey!$M423="Money market")),1,0)</f>
        <v>0</v>
      </c>
      <c r="AS423" s="16" t="str">
        <f t="shared" si="328"/>
        <v>Pass</v>
      </c>
      <c r="AT423" s="33" t="b">
        <f>NOT(ISNUMBER(SEARCH("Yes",Survey!$AC423)))</f>
        <v>1</v>
      </c>
      <c r="AU423" s="32" t="b">
        <f>IF(COUNTBLANK(Survey!$AD423:$AE423)=0,TRUE, FALSE)</f>
        <v>0</v>
      </c>
      <c r="AV423" s="16" t="str">
        <f t="shared" si="329"/>
        <v>Pass</v>
      </c>
      <c r="AW423" s="33" t="b">
        <f>NOT(ISNUMBER(SEARCH("Yes",Survey!$AF423)))</f>
        <v>1</v>
      </c>
      <c r="AX423" s="32" t="b">
        <f>NOT(ISBLANK(Survey!$AH423))</f>
        <v>0</v>
      </c>
      <c r="AY423" s="16" t="str">
        <f t="shared" si="330"/>
        <v>Pass</v>
      </c>
      <c r="AZ423" s="33" t="b">
        <f>NOT(OR(ISNUMBER(SEARCH("Other",Survey!$AH423)),ISNUMBER(SEARCH("Multiple",Survey!$AH423))))</f>
        <v>1</v>
      </c>
      <c r="BA423" s="32" t="b">
        <f>NOT(ISBLANK(Survey!$AI423))</f>
        <v>0</v>
      </c>
      <c r="BB423" s="16" t="str">
        <f t="shared" si="331"/>
        <v>Fail</v>
      </c>
      <c r="BC423" s="114">
        <f>IF(ABS(Survey!$BA423)&gt;0, 1,0)</f>
        <v>0</v>
      </c>
      <c r="BD423" s="114">
        <f>IF(COUNTBLANK(Survey!$AL423)=0,1,0)</f>
        <v>0</v>
      </c>
      <c r="BE423" s="16" t="str">
        <f t="shared" si="332"/>
        <v>Pass</v>
      </c>
      <c r="BF423" s="114">
        <f>IF(ISBLANK(Survey!$AL423),0,1)</f>
        <v>0</v>
      </c>
      <c r="BG423" s="133">
        <f>COUNTBLANK(Survey!$AM423)</f>
        <v>1</v>
      </c>
      <c r="BH423" s="16" t="str">
        <f t="shared" si="333"/>
        <v>Pass</v>
      </c>
      <c r="BI423" s="114">
        <f>IF(OR(Survey!$AM423="Closed",ISBLANK(Survey!$AM423)),0,1)</f>
        <v>0</v>
      </c>
      <c r="BJ423" s="133">
        <f>IF(ISBLANK(Survey!$AN423),1,0)</f>
        <v>1</v>
      </c>
      <c r="BK423" s="118" t="str">
        <f t="shared" si="334"/>
        <v>Pass</v>
      </c>
      <c r="BL423" s="31" cm="1">
        <f t="array" ref="BL423">SUM(SUMIF(Survey!AO423:AP423,{"&gt;0","&lt;0"})*{1,-1})</f>
        <v>0</v>
      </c>
      <c r="BM423">
        <f t="shared" si="335"/>
        <v>0</v>
      </c>
      <c r="BN423">
        <f t="shared" si="336"/>
        <v>100</v>
      </c>
      <c r="BO423" s="118" t="str">
        <f t="shared" si="337"/>
        <v>Pass</v>
      </c>
      <c r="BP423">
        <f>IF(Survey!AQ423="No",0,1)</f>
        <v>1</v>
      </c>
      <c r="BQ423" s="207">
        <f>MOD((LEN(Survey!AQ423)+2),22)</f>
        <v>2</v>
      </c>
      <c r="BR423">
        <f>IF(Survey!AR423="No",0,1)</f>
        <v>1</v>
      </c>
      <c r="BS423" s="207">
        <f>MOD((LEN(Survey!AR423)+2),22)</f>
        <v>2</v>
      </c>
      <c r="BT423" s="114">
        <f>COUNTBLANK(Survey!$AQ423:$AS423)+COUNTBLANK(Survey!$AU423)</f>
        <v>4</v>
      </c>
      <c r="BU423" s="114">
        <f>IF(Survey!$I423="Yes",1,0)</f>
        <v>0</v>
      </c>
      <c r="BV423" s="114">
        <f>IF(OR(Survey!$M423="Mutual fund",Survey!$M423="Alternative mutual fund",Survey!$M423="Money market"),1,0)</f>
        <v>0</v>
      </c>
      <c r="BW423" s="119">
        <f>IF(OR(Survey!$M423="ETF",Survey!$M423="ETF, alternative mutual fund"),1,0)</f>
        <v>0</v>
      </c>
      <c r="BX423" s="16" t="str">
        <f t="shared" si="338"/>
        <v>Pass</v>
      </c>
      <c r="BY423" s="33">
        <f>IF(ISNUMBER(SEARCH("Other",Survey!$AS423)), 1, 0)</f>
        <v>0</v>
      </c>
      <c r="BZ423" s="58" t="b">
        <f>NOT(ISBLANK(Survey!$AT423))</f>
        <v>0</v>
      </c>
      <c r="CA423" s="16" t="str">
        <f t="shared" si="339"/>
        <v>Pass</v>
      </c>
      <c r="CB423" s="114">
        <f>IF(Survey!$BB423=0, 0,1)</f>
        <v>0</v>
      </c>
      <c r="CC423" s="58">
        <f>Survey!$AV423</f>
        <v>0</v>
      </c>
      <c r="CD423" s="58">
        <f>Survey!$BC423+Survey!$BD423+ABS(Survey!$BE423)-ABS(Survey!$BF423)-ABS(Survey!$BG423)-ABS(Survey!$BL423)</f>
        <v>0</v>
      </c>
      <c r="CE423" s="138">
        <f>Survey!BB423+(ABS(Survey!$BH423)-ABS(Survey!$BI423)+ABS(Survey!$BJ423)-ABS(Survey!$BK423))*0.5</f>
        <v>0</v>
      </c>
      <c r="CF423" s="58">
        <f t="shared" si="340"/>
        <v>0</v>
      </c>
      <c r="CG423" s="58">
        <f>IF(AND($CC423&gt;$CF423-0.2,$CC423&lt;$CF423+0.2,ISBLANK(Survey!$AV423)=FALSE),0,1)</f>
        <v>1</v>
      </c>
      <c r="CH423" s="133">
        <f>IF(ISBLANK(Survey!$AW423),1,0)</f>
        <v>1</v>
      </c>
      <c r="CI423" s="16" t="str">
        <f t="shared" si="341"/>
        <v>Pass</v>
      </c>
      <c r="CJ423" s="114">
        <f>IF(Survey!$BB423=0, 0,1)</f>
        <v>0</v>
      </c>
      <c r="CK423" s="58">
        <f>IF(AND(Survey!$AX423&gt;=0,Survey!$AX423&lt;=0.2,Survey!$AX423&lt;&gt;""),0,1)</f>
        <v>1</v>
      </c>
      <c r="CL423" s="114">
        <f>IF(ISBLANK(Survey!$AY423),1,0)</f>
        <v>1</v>
      </c>
      <c r="CM423" s="16" t="str">
        <f t="shared" si="342"/>
        <v>Fail</v>
      </c>
      <c r="CN423" s="133">
        <f>Survey!$AZ423</f>
        <v>0</v>
      </c>
      <c r="CO423" s="16" t="str">
        <f t="shared" si="343"/>
        <v>Pass</v>
      </c>
      <c r="CP423" s="31">
        <f>Survey!$BA423</f>
        <v>0</v>
      </c>
      <c r="CQ423" s="138">
        <f>Survey!$BB423+Survey!$BC423+Survey!$BD423+ABS(Survey!$BE423)-ABS(Survey!$BF423)-ABS(Survey!$BG423)+ABS(Survey!$BH423)-ABS(Survey!$BI423)+ABS(Survey!$BJ423)-ABS(Survey!$BK423)-ABS(Survey!$BL423)+Survey!$BM423</f>
        <v>0</v>
      </c>
      <c r="CR423" s="30">
        <f t="shared" si="344"/>
        <v>0</v>
      </c>
      <c r="CS423" s="17">
        <f t="shared" si="345"/>
        <v>0</v>
      </c>
      <c r="CT423" s="16" t="str">
        <f t="shared" si="346"/>
        <v>Pass</v>
      </c>
      <c r="CU423" s="33" t="b">
        <f>IF(ABS(Survey!$BM423)=0,TRUE,FALSE)</f>
        <v>1</v>
      </c>
      <c r="CV423" s="32" t="b">
        <f>NOT(ISBLANK(Survey!$BN423))</f>
        <v>0</v>
      </c>
      <c r="CW423" t="str">
        <f t="shared" si="347"/>
        <v>Fail</v>
      </c>
      <c r="CX423" s="25">
        <f>Survey!$BA423</f>
        <v>0</v>
      </c>
      <c r="CY423" s="25" cm="1">
        <f t="array" ref="CY423">SUM(SUMIF(Survey!BP423:BW423,{"&gt;0","&lt;0"})*{1,-1})-SUM(SUMIF(Survey!BY423:CF423,{"&gt;0","&lt;0"})*{1,-1})</f>
        <v>0</v>
      </c>
      <c r="CZ423" s="30" t="str">
        <f t="shared" si="348"/>
        <v>No holdings</v>
      </c>
      <c r="DA423">
        <f t="shared" si="349"/>
        <v>0</v>
      </c>
      <c r="DB423" s="16" t="str">
        <f t="shared" si="350"/>
        <v>Fail</v>
      </c>
      <c r="DC423" s="31">
        <f>Survey!$BA423</f>
        <v>0</v>
      </c>
      <c r="DD423" s="31" cm="1">
        <f t="array" ref="DD423">SUM(SUMIF(Survey!CH423:DA423,{"&gt;0","&lt;0"})*{1,-1})-SUM(SUMIF(Survey!DC423:DV423,{"&gt;0","&lt;0"})*{1,-1})</f>
        <v>0</v>
      </c>
      <c r="DE423" s="30" t="str">
        <f t="shared" si="351"/>
        <v>No holdings</v>
      </c>
      <c r="DF423" s="17">
        <f t="shared" si="352"/>
        <v>0</v>
      </c>
      <c r="DG423" s="16" t="str">
        <f t="shared" si="353"/>
        <v>Pass</v>
      </c>
      <c r="DH423" s="33" t="b">
        <f>IF(ABS(Survey!$DA423)=0,TRUE,FALSE)</f>
        <v>1</v>
      </c>
      <c r="DI423" s="32" t="b">
        <f>NOT(ISBLANK(Survey!$DB423))</f>
        <v>0</v>
      </c>
      <c r="DJ423" s="16" t="str">
        <f t="shared" si="354"/>
        <v>Pass</v>
      </c>
      <c r="DK423" s="33" t="b">
        <f>IF(ABS(Survey!$DV423)=0,TRUE,FALSE)</f>
        <v>1</v>
      </c>
      <c r="DL423" s="32" t="b">
        <f>NOT(ISBLANK(Survey!$DW423))</f>
        <v>0</v>
      </c>
      <c r="DM423" t="str">
        <f t="shared" si="355"/>
        <v>Pass</v>
      </c>
      <c r="DN423" s="25" cm="1">
        <f t="array" ref="DN423">SUM(SUMIF(Survey!CW423,{"&gt;0","&lt;0"})*{1,-1})+SUM(SUMIF(Survey!DR423,{"&gt;0","&lt;0"})*{1,-1})</f>
        <v>0</v>
      </c>
      <c r="DO423" s="25">
        <f>SUM(SUMIF(Survey!DY423:EE423,{"&gt;0","&lt;0"})*{1,-1})+SUM(SUMIF(Survey!EG423:EM423,{"&gt;0","&lt;0"})*{1,-1})</f>
        <v>0</v>
      </c>
      <c r="DP423">
        <f t="shared" si="356"/>
        <v>0</v>
      </c>
      <c r="DQ423">
        <f t="shared" si="357"/>
        <v>0</v>
      </c>
      <c r="DR423" s="16" t="str">
        <f t="shared" si="358"/>
        <v>Pass</v>
      </c>
      <c r="DS423" s="33" t="b">
        <f>IF(ABS(Survey!$EE423)=0,TRUE,FALSE)</f>
        <v>1</v>
      </c>
      <c r="DT423" s="32" t="b">
        <f>NOT(ISBLANK(Survey!EF423))</f>
        <v>0</v>
      </c>
      <c r="DU423" s="16" t="str">
        <f t="shared" si="359"/>
        <v>Pass</v>
      </c>
      <c r="DV423" s="33" t="b">
        <f>IF(ABS(Survey!$EM423)=0,TRUE,FALSE)</f>
        <v>1</v>
      </c>
      <c r="DW423" s="32" t="b">
        <f>NOT(ISBLANK(Survey!$EN423))</f>
        <v>0</v>
      </c>
      <c r="DX423" s="16" t="str">
        <f t="shared" si="360"/>
        <v>Fail</v>
      </c>
      <c r="DY423" s="31">
        <f>SUM(SUMIF(Survey!ET423:EV423,{"&gt;0","&lt;0"})*{1,-1})</f>
        <v>0</v>
      </c>
      <c r="DZ423">
        <f t="shared" si="361"/>
        <v>0</v>
      </c>
      <c r="EA423">
        <f t="shared" si="362"/>
        <v>100</v>
      </c>
      <c r="EB423" s="30" t="b">
        <f>IF(OR(Survey!$M423="ETF",Survey!$M423="ETF, alternative mutual fund",Survey!$M423="Closed-end", Survey!$M423="Split share corp"),TRUE,FALSE)</f>
        <v>0</v>
      </c>
      <c r="EC423" s="16" t="str">
        <f t="shared" si="363"/>
        <v>Fail</v>
      </c>
      <c r="ED423" s="31">
        <f>SUM(SUMIF(Survey!EX423:FD423,{"&gt;0","&lt;0"})*{1,-1})</f>
        <v>0</v>
      </c>
      <c r="EE423">
        <f t="shared" si="364"/>
        <v>0</v>
      </c>
      <c r="EF423" s="17">
        <f t="shared" si="365"/>
        <v>100</v>
      </c>
      <c r="EG423" s="16" t="str">
        <f t="shared" si="366"/>
        <v>Fail</v>
      </c>
      <c r="EH423" s="31">
        <f>SUM(SUMIF(Survey!FF423:FL423,{"&gt;0","&lt;0"})*{1,-1})</f>
        <v>0</v>
      </c>
      <c r="EI423">
        <f t="shared" si="367"/>
        <v>0</v>
      </c>
      <c r="EJ423" s="17">
        <f t="shared" si="368"/>
        <v>100</v>
      </c>
    </row>
    <row r="424" spans="1:140">
      <c r="A424">
        <v>424</v>
      </c>
      <c r="B424" t="str">
        <f t="shared" si="316"/>
        <v>Pass</v>
      </c>
      <c r="C424" t="str">
        <f>IF(COUNTBLANK(Survey!B424:FM424)=$C$2, "Pass", "Fail")</f>
        <v>Pass</v>
      </c>
      <c r="D424" s="16" t="str">
        <f t="shared" si="317"/>
        <v>Fail</v>
      </c>
      <c r="E424" t="str">
        <f>IF(OR(ISBLANK(Survey!AL424),COUNTIF(G424:BJ424,"Fail")),"Fail","Pass")</f>
        <v>Fail</v>
      </c>
      <c r="F424" s="265"/>
      <c r="G424" s="16" t="str">
        <f t="shared" si="318"/>
        <v>Fail</v>
      </c>
      <c r="H424" s="139">
        <f>COUNTBLANK(Survey!B424:D424)+COUNTBLANK(Survey!G424)+COUNTBLANK(Survey!I424)+COUNTBLANK(Survey!K424:M424)+COUNTBLANK(Survey!P424:Q424)+COUNTBLANK(Survey!T424:W424)+COUNTBLANK(Survey!Z424:AC424)+COUNTBLANK(Survey!AF424:AG424)+COUNTBLANK(Survey!AK424:AK424)</f>
        <v>21</v>
      </c>
      <c r="I424" t="str">
        <f t="shared" si="319"/>
        <v>Fail</v>
      </c>
      <c r="J424" t="b">
        <f>IF(Survey!E424="No",TRUE,FALSE)</f>
        <v>0</v>
      </c>
      <c r="K424" s="29" cm="1">
        <f t="array" ref="K424">IF(COUNTA(Survey!$E$4:$E$695)=1, 0, SUM(IF(COUNTIF(Survey!$E$4:$E$695, Survey!$E$4:$E$695)=1,1,0)))</f>
        <v>0</v>
      </c>
      <c r="L424" s="29">
        <f>LEN(Survey!E424)</f>
        <v>0</v>
      </c>
      <c r="M424" s="16" t="str">
        <f t="shared" si="320"/>
        <v>Fail</v>
      </c>
      <c r="N424" t="b">
        <f>IF(Survey!F424="No",TRUE,FALSE)</f>
        <v>0</v>
      </c>
      <c r="O424" t="b">
        <f>Survey!F424=Survey!E424</f>
        <v>1</v>
      </c>
      <c r="P424">
        <f>COUNTIF(Survey!$F$4:$F$695,Survey!F424)</f>
        <v>0</v>
      </c>
      <c r="Q424" s="28">
        <f>LEN(Survey!F424)</f>
        <v>0</v>
      </c>
      <c r="R424" s="16" t="str">
        <f t="shared" si="321"/>
        <v>Pass</v>
      </c>
      <c r="S424" s="29">
        <f>MOD((LEN(Survey!H424)+2),11)</f>
        <v>2</v>
      </c>
      <c r="T424">
        <f>COUNTIF(Survey!$H$4:$H$695,Survey!H424)</f>
        <v>0</v>
      </c>
      <c r="U424" s="28" t="str">
        <f>IF(Survey!$L424="Prospectus fund", "Yes", "No")</f>
        <v>No</v>
      </c>
      <c r="V424" s="16" t="str">
        <f t="shared" si="322"/>
        <v>Pass</v>
      </c>
      <c r="W424" s="29">
        <f>MOD((LEN(Survey!J424)+2),11)</f>
        <v>2</v>
      </c>
      <c r="X424">
        <f>COUNTIF(Survey!$J$4:$J$695,Survey!J424)</f>
        <v>0</v>
      </c>
      <c r="Y424" s="30" t="b">
        <f>IF(OR(Survey!$M424="ETF",Survey!$M424="ETF, alternative mutual fund",Survey!$M424="Closed-end", Survey!$M424="Split share corp", Survey!$I424="Yes"),TRUE,FALSE)</f>
        <v>0</v>
      </c>
      <c r="Z424" s="16" t="str">
        <f>IFERROR(IF(AND(OR(AC424=AD424,AD424 = "Either"),NOT(ISBLANK(Survey!K424))),"Pass","Fail"),"Pass")</f>
        <v>Fail</v>
      </c>
      <c r="AA424" s="31" cm="1">
        <f t="array" ref="AA424">SUM(SUMIF(Survey!CH424:DA424,{"&gt;0","&lt;0"})*{1,-1})</f>
        <v>0</v>
      </c>
      <c r="AB424" s="33" cm="1">
        <f t="array" ref="AB424">SUM(SUMIF(Survey!CK424,{"&gt;0","&lt;0"})*{1,-1})+SUM(SUMIF(Survey!CU424,{"&gt;0","&lt;0"})*{1,-1})</f>
        <v>0</v>
      </c>
      <c r="AC424" s="33">
        <f>Survey!K424</f>
        <v>0</v>
      </c>
      <c r="AD424" s="32" t="str">
        <f t="shared" si="323"/>
        <v>Either</v>
      </c>
      <c r="AE424" s="16" t="str">
        <f t="shared" si="324"/>
        <v>Fail</v>
      </c>
      <c r="AF424" s="58" cm="1">
        <f t="array" ref="AF424">SUM(SUMIF(Survey!CH424:DA424,{"&gt;0","&lt;0"})*{1,-1})+SUM(SUMIF(Survey!DC424:DV424,{"&gt;0","&lt;0"})*{1,-1})</f>
        <v>0</v>
      </c>
      <c r="AG424" s="58">
        <f>IFERROR(AF424/(Survey!$BA424),0)</f>
        <v>0</v>
      </c>
      <c r="AH424" s="104" t="b">
        <f>IF(OR(Survey!$M424="Alternative strategy or hedge",Survey!$M424="Private asset",Survey!$L424="Prospectus fund"),TRUE,FALSE)</f>
        <v>0</v>
      </c>
      <c r="AI424" s="104" t="b">
        <f>NOT(ISBLANK(Survey!$M424))</f>
        <v>0</v>
      </c>
      <c r="AJ424" s="16" t="str">
        <f t="shared" si="325"/>
        <v>Fail</v>
      </c>
      <c r="AK424" t="b">
        <f>IF(Survey!W424="No",TRUE,FALSE)</f>
        <v>0</v>
      </c>
      <c r="AL424" s="119">
        <f>MOD((LEN(Survey!W424)+2),22)</f>
        <v>2</v>
      </c>
      <c r="AM424" t="str">
        <f t="shared" si="326"/>
        <v>Pass</v>
      </c>
      <c r="AN424" s="33" t="b">
        <f>NOT(ISNUMBER(SEARCH("Other",Survey!$Q424)))</f>
        <v>1</v>
      </c>
      <c r="AO424" s="32" t="b">
        <f>NOT(ISBLANK(Survey!$R424))</f>
        <v>0</v>
      </c>
      <c r="AP424" s="16" t="str">
        <f t="shared" si="327"/>
        <v>Pass</v>
      </c>
      <c r="AQ424" s="114">
        <f>COUNTBLANK(Survey!$X424)</f>
        <v>1</v>
      </c>
      <c r="AR424" s="58">
        <f>IF(AND(Survey!L424&lt;&gt;"Exempt fund",OR(Survey!$M424="ETF",Survey!$M424="ETF, alternative mutual fund",Survey!$M424="Mutual fund",Survey!$M424="Alternative mutual fund",Survey!$M424="Money market")),1,0)</f>
        <v>0</v>
      </c>
      <c r="AS424" s="16" t="str">
        <f t="shared" si="328"/>
        <v>Pass</v>
      </c>
      <c r="AT424" s="33" t="b">
        <f>NOT(ISNUMBER(SEARCH("Yes",Survey!$AC424)))</f>
        <v>1</v>
      </c>
      <c r="AU424" s="32" t="b">
        <f>IF(COUNTBLANK(Survey!$AD424:$AE424)=0,TRUE, FALSE)</f>
        <v>0</v>
      </c>
      <c r="AV424" s="16" t="str">
        <f t="shared" si="329"/>
        <v>Pass</v>
      </c>
      <c r="AW424" s="33" t="b">
        <f>NOT(ISNUMBER(SEARCH("Yes",Survey!$AF424)))</f>
        <v>1</v>
      </c>
      <c r="AX424" s="32" t="b">
        <f>NOT(ISBLANK(Survey!$AH424))</f>
        <v>0</v>
      </c>
      <c r="AY424" s="16" t="str">
        <f t="shared" si="330"/>
        <v>Pass</v>
      </c>
      <c r="AZ424" s="33" t="b">
        <f>NOT(OR(ISNUMBER(SEARCH("Other",Survey!$AH424)),ISNUMBER(SEARCH("Multiple",Survey!$AH424))))</f>
        <v>1</v>
      </c>
      <c r="BA424" s="32" t="b">
        <f>NOT(ISBLANK(Survey!$AI424))</f>
        <v>0</v>
      </c>
      <c r="BB424" s="16" t="str">
        <f t="shared" si="331"/>
        <v>Fail</v>
      </c>
      <c r="BC424" s="114">
        <f>IF(ABS(Survey!$BA424)&gt;0, 1,0)</f>
        <v>0</v>
      </c>
      <c r="BD424" s="114">
        <f>IF(COUNTBLANK(Survey!$AL424)=0,1,0)</f>
        <v>0</v>
      </c>
      <c r="BE424" s="16" t="str">
        <f t="shared" si="332"/>
        <v>Pass</v>
      </c>
      <c r="BF424" s="114">
        <f>IF(ISBLANK(Survey!$AL424),0,1)</f>
        <v>0</v>
      </c>
      <c r="BG424" s="133">
        <f>COUNTBLANK(Survey!$AM424)</f>
        <v>1</v>
      </c>
      <c r="BH424" s="16" t="str">
        <f t="shared" si="333"/>
        <v>Pass</v>
      </c>
      <c r="BI424" s="114">
        <f>IF(OR(Survey!$AM424="Closed",ISBLANK(Survey!$AM424)),0,1)</f>
        <v>0</v>
      </c>
      <c r="BJ424" s="133">
        <f>IF(ISBLANK(Survey!$AN424),1,0)</f>
        <v>1</v>
      </c>
      <c r="BK424" s="118" t="str">
        <f t="shared" si="334"/>
        <v>Pass</v>
      </c>
      <c r="BL424" s="31" cm="1">
        <f t="array" ref="BL424">SUM(SUMIF(Survey!AO424:AP424,{"&gt;0","&lt;0"})*{1,-1})</f>
        <v>0</v>
      </c>
      <c r="BM424">
        <f t="shared" si="335"/>
        <v>0</v>
      </c>
      <c r="BN424">
        <f t="shared" si="336"/>
        <v>100</v>
      </c>
      <c r="BO424" s="118" t="str">
        <f t="shared" si="337"/>
        <v>Pass</v>
      </c>
      <c r="BP424">
        <f>IF(Survey!AQ424="No",0,1)</f>
        <v>1</v>
      </c>
      <c r="BQ424" s="207">
        <f>MOD((LEN(Survey!AQ424)+2),22)</f>
        <v>2</v>
      </c>
      <c r="BR424">
        <f>IF(Survey!AR424="No",0,1)</f>
        <v>1</v>
      </c>
      <c r="BS424" s="207">
        <f>MOD((LEN(Survey!AR424)+2),22)</f>
        <v>2</v>
      </c>
      <c r="BT424" s="114">
        <f>COUNTBLANK(Survey!$AQ424:$AS424)+COUNTBLANK(Survey!$AU424)</f>
        <v>4</v>
      </c>
      <c r="BU424" s="114">
        <f>IF(Survey!$I424="Yes",1,0)</f>
        <v>0</v>
      </c>
      <c r="BV424" s="114">
        <f>IF(OR(Survey!$M424="Mutual fund",Survey!$M424="Alternative mutual fund",Survey!$M424="Money market"),1,0)</f>
        <v>0</v>
      </c>
      <c r="BW424" s="119">
        <f>IF(OR(Survey!$M424="ETF",Survey!$M424="ETF, alternative mutual fund"),1,0)</f>
        <v>0</v>
      </c>
      <c r="BX424" s="16" t="str">
        <f t="shared" si="338"/>
        <v>Pass</v>
      </c>
      <c r="BY424" s="33">
        <f>IF(ISNUMBER(SEARCH("Other",Survey!$AS424)), 1, 0)</f>
        <v>0</v>
      </c>
      <c r="BZ424" s="58" t="b">
        <f>NOT(ISBLANK(Survey!$AT424))</f>
        <v>0</v>
      </c>
      <c r="CA424" s="16" t="str">
        <f t="shared" si="339"/>
        <v>Pass</v>
      </c>
      <c r="CB424" s="114">
        <f>IF(Survey!$BB424=0, 0,1)</f>
        <v>0</v>
      </c>
      <c r="CC424" s="58">
        <f>Survey!$AV424</f>
        <v>0</v>
      </c>
      <c r="CD424" s="58">
        <f>Survey!$BC424+Survey!$BD424+ABS(Survey!$BE424)-ABS(Survey!$BF424)-ABS(Survey!$BG424)-ABS(Survey!$BL424)</f>
        <v>0</v>
      </c>
      <c r="CE424" s="138">
        <f>Survey!BB424+(ABS(Survey!$BH424)-ABS(Survey!$BI424)+ABS(Survey!$BJ424)-ABS(Survey!$BK424))*0.5</f>
        <v>0</v>
      </c>
      <c r="CF424" s="58">
        <f t="shared" si="340"/>
        <v>0</v>
      </c>
      <c r="CG424" s="58">
        <f>IF(AND($CC424&gt;$CF424-0.2,$CC424&lt;$CF424+0.2,ISBLANK(Survey!$AV424)=FALSE),0,1)</f>
        <v>1</v>
      </c>
      <c r="CH424" s="133">
        <f>IF(ISBLANK(Survey!$AW424),1,0)</f>
        <v>1</v>
      </c>
      <c r="CI424" s="16" t="str">
        <f t="shared" si="341"/>
        <v>Pass</v>
      </c>
      <c r="CJ424" s="114">
        <f>IF(Survey!$BB424=0, 0,1)</f>
        <v>0</v>
      </c>
      <c r="CK424" s="58">
        <f>IF(AND(Survey!$AX424&gt;=0,Survey!$AX424&lt;=0.2,Survey!$AX424&lt;&gt;""),0,1)</f>
        <v>1</v>
      </c>
      <c r="CL424" s="114">
        <f>IF(ISBLANK(Survey!$AY424),1,0)</f>
        <v>1</v>
      </c>
      <c r="CM424" s="16" t="str">
        <f t="shared" si="342"/>
        <v>Fail</v>
      </c>
      <c r="CN424" s="133">
        <f>Survey!$AZ424</f>
        <v>0</v>
      </c>
      <c r="CO424" s="16" t="str">
        <f t="shared" si="343"/>
        <v>Pass</v>
      </c>
      <c r="CP424" s="31">
        <f>Survey!$BA424</f>
        <v>0</v>
      </c>
      <c r="CQ424" s="138">
        <f>Survey!$BB424+Survey!$BC424+Survey!$BD424+ABS(Survey!$BE424)-ABS(Survey!$BF424)-ABS(Survey!$BG424)+ABS(Survey!$BH424)-ABS(Survey!$BI424)+ABS(Survey!$BJ424)-ABS(Survey!$BK424)-ABS(Survey!$BL424)+Survey!$BM424</f>
        <v>0</v>
      </c>
      <c r="CR424" s="30">
        <f t="shared" si="344"/>
        <v>0</v>
      </c>
      <c r="CS424" s="17">
        <f t="shared" si="345"/>
        <v>0</v>
      </c>
      <c r="CT424" s="16" t="str">
        <f t="shared" si="346"/>
        <v>Pass</v>
      </c>
      <c r="CU424" s="33" t="b">
        <f>IF(ABS(Survey!$BM424)=0,TRUE,FALSE)</f>
        <v>1</v>
      </c>
      <c r="CV424" s="32" t="b">
        <f>NOT(ISBLANK(Survey!$BN424))</f>
        <v>0</v>
      </c>
      <c r="CW424" t="str">
        <f t="shared" si="347"/>
        <v>Fail</v>
      </c>
      <c r="CX424" s="25">
        <f>Survey!$BA424</f>
        <v>0</v>
      </c>
      <c r="CY424" s="25" cm="1">
        <f t="array" ref="CY424">SUM(SUMIF(Survey!BP424:BW424,{"&gt;0","&lt;0"})*{1,-1})-SUM(SUMIF(Survey!BY424:CF424,{"&gt;0","&lt;0"})*{1,-1})</f>
        <v>0</v>
      </c>
      <c r="CZ424" s="30" t="str">
        <f t="shared" si="348"/>
        <v>No holdings</v>
      </c>
      <c r="DA424">
        <f t="shared" si="349"/>
        <v>0</v>
      </c>
      <c r="DB424" s="16" t="str">
        <f t="shared" si="350"/>
        <v>Fail</v>
      </c>
      <c r="DC424" s="31">
        <f>Survey!$BA424</f>
        <v>0</v>
      </c>
      <c r="DD424" s="31" cm="1">
        <f t="array" ref="DD424">SUM(SUMIF(Survey!CH424:DA424,{"&gt;0","&lt;0"})*{1,-1})-SUM(SUMIF(Survey!DC424:DV424,{"&gt;0","&lt;0"})*{1,-1})</f>
        <v>0</v>
      </c>
      <c r="DE424" s="30" t="str">
        <f t="shared" si="351"/>
        <v>No holdings</v>
      </c>
      <c r="DF424" s="17">
        <f t="shared" si="352"/>
        <v>0</v>
      </c>
      <c r="DG424" s="16" t="str">
        <f t="shared" si="353"/>
        <v>Pass</v>
      </c>
      <c r="DH424" s="33" t="b">
        <f>IF(ABS(Survey!$DA424)=0,TRUE,FALSE)</f>
        <v>1</v>
      </c>
      <c r="DI424" s="32" t="b">
        <f>NOT(ISBLANK(Survey!$DB424))</f>
        <v>0</v>
      </c>
      <c r="DJ424" s="16" t="str">
        <f t="shared" si="354"/>
        <v>Pass</v>
      </c>
      <c r="DK424" s="33" t="b">
        <f>IF(ABS(Survey!$DV424)=0,TRUE,FALSE)</f>
        <v>1</v>
      </c>
      <c r="DL424" s="32" t="b">
        <f>NOT(ISBLANK(Survey!$DW424))</f>
        <v>0</v>
      </c>
      <c r="DM424" t="str">
        <f t="shared" si="355"/>
        <v>Pass</v>
      </c>
      <c r="DN424" s="25" cm="1">
        <f t="array" ref="DN424">SUM(SUMIF(Survey!CW424,{"&gt;0","&lt;0"})*{1,-1})+SUM(SUMIF(Survey!DR424,{"&gt;0","&lt;0"})*{1,-1})</f>
        <v>0</v>
      </c>
      <c r="DO424" s="25">
        <f>SUM(SUMIF(Survey!DY424:EE424,{"&gt;0","&lt;0"})*{1,-1})+SUM(SUMIF(Survey!EG424:EM424,{"&gt;0","&lt;0"})*{1,-1})</f>
        <v>0</v>
      </c>
      <c r="DP424">
        <f t="shared" si="356"/>
        <v>0</v>
      </c>
      <c r="DQ424">
        <f t="shared" si="357"/>
        <v>0</v>
      </c>
      <c r="DR424" s="16" t="str">
        <f t="shared" si="358"/>
        <v>Pass</v>
      </c>
      <c r="DS424" s="33" t="b">
        <f>IF(ABS(Survey!$EE424)=0,TRUE,FALSE)</f>
        <v>1</v>
      </c>
      <c r="DT424" s="32" t="b">
        <f>NOT(ISBLANK(Survey!EF424))</f>
        <v>0</v>
      </c>
      <c r="DU424" s="16" t="str">
        <f t="shared" si="359"/>
        <v>Pass</v>
      </c>
      <c r="DV424" s="33" t="b">
        <f>IF(ABS(Survey!$EM424)=0,TRUE,FALSE)</f>
        <v>1</v>
      </c>
      <c r="DW424" s="32" t="b">
        <f>NOT(ISBLANK(Survey!$EN424))</f>
        <v>0</v>
      </c>
      <c r="DX424" s="16" t="str">
        <f t="shared" si="360"/>
        <v>Fail</v>
      </c>
      <c r="DY424" s="31">
        <f>SUM(SUMIF(Survey!ET424:EV424,{"&gt;0","&lt;0"})*{1,-1})</f>
        <v>0</v>
      </c>
      <c r="DZ424">
        <f t="shared" si="361"/>
        <v>0</v>
      </c>
      <c r="EA424">
        <f t="shared" si="362"/>
        <v>100</v>
      </c>
      <c r="EB424" s="30" t="b">
        <f>IF(OR(Survey!$M424="ETF",Survey!$M424="ETF, alternative mutual fund",Survey!$M424="Closed-end", Survey!$M424="Split share corp"),TRUE,FALSE)</f>
        <v>0</v>
      </c>
      <c r="EC424" s="16" t="str">
        <f t="shared" si="363"/>
        <v>Fail</v>
      </c>
      <c r="ED424" s="31">
        <f>SUM(SUMIF(Survey!EX424:FD424,{"&gt;0","&lt;0"})*{1,-1})</f>
        <v>0</v>
      </c>
      <c r="EE424">
        <f t="shared" si="364"/>
        <v>0</v>
      </c>
      <c r="EF424" s="17">
        <f t="shared" si="365"/>
        <v>100</v>
      </c>
      <c r="EG424" s="16" t="str">
        <f t="shared" si="366"/>
        <v>Fail</v>
      </c>
      <c r="EH424" s="31">
        <f>SUM(SUMIF(Survey!FF424:FL424,{"&gt;0","&lt;0"})*{1,-1})</f>
        <v>0</v>
      </c>
      <c r="EI424">
        <f t="shared" si="367"/>
        <v>0</v>
      </c>
      <c r="EJ424" s="17">
        <f t="shared" si="368"/>
        <v>100</v>
      </c>
    </row>
    <row r="425" spans="1:140">
      <c r="A425">
        <v>425</v>
      </c>
      <c r="B425" t="str">
        <f t="shared" si="316"/>
        <v>Pass</v>
      </c>
      <c r="C425" t="str">
        <f>IF(COUNTBLANK(Survey!B425:FM425)=$C$2, "Pass", "Fail")</f>
        <v>Pass</v>
      </c>
      <c r="D425" s="16" t="str">
        <f t="shared" si="317"/>
        <v>Fail</v>
      </c>
      <c r="E425" t="str">
        <f>IF(OR(ISBLANK(Survey!AL425),COUNTIF(G425:BJ425,"Fail")),"Fail","Pass")</f>
        <v>Fail</v>
      </c>
      <c r="F425" s="265"/>
      <c r="G425" s="16" t="str">
        <f t="shared" si="318"/>
        <v>Fail</v>
      </c>
      <c r="H425" s="139">
        <f>COUNTBLANK(Survey!B425:D425)+COUNTBLANK(Survey!G425)+COUNTBLANK(Survey!I425)+COUNTBLANK(Survey!K425:M425)+COUNTBLANK(Survey!P425:Q425)+COUNTBLANK(Survey!T425:W425)+COUNTBLANK(Survey!Z425:AC425)+COUNTBLANK(Survey!AF425:AG425)+COUNTBLANK(Survey!AK425:AK425)</f>
        <v>21</v>
      </c>
      <c r="I425" t="str">
        <f t="shared" si="319"/>
        <v>Fail</v>
      </c>
      <c r="J425" t="b">
        <f>IF(Survey!E425="No",TRUE,FALSE)</f>
        <v>0</v>
      </c>
      <c r="K425" s="29" cm="1">
        <f t="array" ref="K425">IF(COUNTA(Survey!$E$4:$E$695)=1, 0, SUM(IF(COUNTIF(Survey!$E$4:$E$695, Survey!$E$4:$E$695)=1,1,0)))</f>
        <v>0</v>
      </c>
      <c r="L425" s="29">
        <f>LEN(Survey!E425)</f>
        <v>0</v>
      </c>
      <c r="M425" s="16" t="str">
        <f t="shared" si="320"/>
        <v>Fail</v>
      </c>
      <c r="N425" t="b">
        <f>IF(Survey!F425="No",TRUE,FALSE)</f>
        <v>0</v>
      </c>
      <c r="O425" t="b">
        <f>Survey!F425=Survey!E425</f>
        <v>1</v>
      </c>
      <c r="P425">
        <f>COUNTIF(Survey!$F$4:$F$695,Survey!F425)</f>
        <v>0</v>
      </c>
      <c r="Q425" s="28">
        <f>LEN(Survey!F425)</f>
        <v>0</v>
      </c>
      <c r="R425" s="16" t="str">
        <f t="shared" si="321"/>
        <v>Pass</v>
      </c>
      <c r="S425" s="29">
        <f>MOD((LEN(Survey!H425)+2),11)</f>
        <v>2</v>
      </c>
      <c r="T425">
        <f>COUNTIF(Survey!$H$4:$H$695,Survey!H425)</f>
        <v>0</v>
      </c>
      <c r="U425" s="28" t="str">
        <f>IF(Survey!$L425="Prospectus fund", "Yes", "No")</f>
        <v>No</v>
      </c>
      <c r="V425" s="16" t="str">
        <f t="shared" si="322"/>
        <v>Pass</v>
      </c>
      <c r="W425" s="29">
        <f>MOD((LEN(Survey!J425)+2),11)</f>
        <v>2</v>
      </c>
      <c r="X425">
        <f>COUNTIF(Survey!$J$4:$J$695,Survey!J425)</f>
        <v>0</v>
      </c>
      <c r="Y425" s="30" t="b">
        <f>IF(OR(Survey!$M425="ETF",Survey!$M425="ETF, alternative mutual fund",Survey!$M425="Closed-end", Survey!$M425="Split share corp", Survey!$I425="Yes"),TRUE,FALSE)</f>
        <v>0</v>
      </c>
      <c r="Z425" s="16" t="str">
        <f>IFERROR(IF(AND(OR(AC425=AD425,AD425 = "Either"),NOT(ISBLANK(Survey!K425))),"Pass","Fail"),"Pass")</f>
        <v>Fail</v>
      </c>
      <c r="AA425" s="31" cm="1">
        <f t="array" ref="AA425">SUM(SUMIF(Survey!CH425:DA425,{"&gt;0","&lt;0"})*{1,-1})</f>
        <v>0</v>
      </c>
      <c r="AB425" s="33" cm="1">
        <f t="array" ref="AB425">SUM(SUMIF(Survey!CK425,{"&gt;0","&lt;0"})*{1,-1})+SUM(SUMIF(Survey!CU425,{"&gt;0","&lt;0"})*{1,-1})</f>
        <v>0</v>
      </c>
      <c r="AC425" s="33">
        <f>Survey!K425</f>
        <v>0</v>
      </c>
      <c r="AD425" s="32" t="str">
        <f t="shared" si="323"/>
        <v>Either</v>
      </c>
      <c r="AE425" s="16" t="str">
        <f t="shared" si="324"/>
        <v>Fail</v>
      </c>
      <c r="AF425" s="58" cm="1">
        <f t="array" ref="AF425">SUM(SUMIF(Survey!CH425:DA425,{"&gt;0","&lt;0"})*{1,-1})+SUM(SUMIF(Survey!DC425:DV425,{"&gt;0","&lt;0"})*{1,-1})</f>
        <v>0</v>
      </c>
      <c r="AG425" s="58">
        <f>IFERROR(AF425/(Survey!$BA425),0)</f>
        <v>0</v>
      </c>
      <c r="AH425" s="104" t="b">
        <f>IF(OR(Survey!$M425="Alternative strategy or hedge",Survey!$M425="Private asset",Survey!$L425="Prospectus fund"),TRUE,FALSE)</f>
        <v>0</v>
      </c>
      <c r="AI425" s="104" t="b">
        <f>NOT(ISBLANK(Survey!$M425))</f>
        <v>0</v>
      </c>
      <c r="AJ425" s="16" t="str">
        <f t="shared" si="325"/>
        <v>Fail</v>
      </c>
      <c r="AK425" t="b">
        <f>IF(Survey!W425="No",TRUE,FALSE)</f>
        <v>0</v>
      </c>
      <c r="AL425" s="119">
        <f>MOD((LEN(Survey!W425)+2),22)</f>
        <v>2</v>
      </c>
      <c r="AM425" t="str">
        <f t="shared" si="326"/>
        <v>Pass</v>
      </c>
      <c r="AN425" s="33" t="b">
        <f>NOT(ISNUMBER(SEARCH("Other",Survey!$Q425)))</f>
        <v>1</v>
      </c>
      <c r="AO425" s="32" t="b">
        <f>NOT(ISBLANK(Survey!$R425))</f>
        <v>0</v>
      </c>
      <c r="AP425" s="16" t="str">
        <f t="shared" si="327"/>
        <v>Pass</v>
      </c>
      <c r="AQ425" s="114">
        <f>COUNTBLANK(Survey!$X425)</f>
        <v>1</v>
      </c>
      <c r="AR425" s="58">
        <f>IF(AND(Survey!L425&lt;&gt;"Exempt fund",OR(Survey!$M425="ETF",Survey!$M425="ETF, alternative mutual fund",Survey!$M425="Mutual fund",Survey!$M425="Alternative mutual fund",Survey!$M425="Money market")),1,0)</f>
        <v>0</v>
      </c>
      <c r="AS425" s="16" t="str">
        <f t="shared" si="328"/>
        <v>Pass</v>
      </c>
      <c r="AT425" s="33" t="b">
        <f>NOT(ISNUMBER(SEARCH("Yes",Survey!$AC425)))</f>
        <v>1</v>
      </c>
      <c r="AU425" s="32" t="b">
        <f>IF(COUNTBLANK(Survey!$AD425:$AE425)=0,TRUE, FALSE)</f>
        <v>0</v>
      </c>
      <c r="AV425" s="16" t="str">
        <f t="shared" si="329"/>
        <v>Pass</v>
      </c>
      <c r="AW425" s="33" t="b">
        <f>NOT(ISNUMBER(SEARCH("Yes",Survey!$AF425)))</f>
        <v>1</v>
      </c>
      <c r="AX425" s="32" t="b">
        <f>NOT(ISBLANK(Survey!$AH425))</f>
        <v>0</v>
      </c>
      <c r="AY425" s="16" t="str">
        <f t="shared" si="330"/>
        <v>Pass</v>
      </c>
      <c r="AZ425" s="33" t="b">
        <f>NOT(OR(ISNUMBER(SEARCH("Other",Survey!$AH425)),ISNUMBER(SEARCH("Multiple",Survey!$AH425))))</f>
        <v>1</v>
      </c>
      <c r="BA425" s="32" t="b">
        <f>NOT(ISBLANK(Survey!$AI425))</f>
        <v>0</v>
      </c>
      <c r="BB425" s="16" t="str">
        <f t="shared" si="331"/>
        <v>Fail</v>
      </c>
      <c r="BC425" s="114">
        <f>IF(ABS(Survey!$BA425)&gt;0, 1,0)</f>
        <v>0</v>
      </c>
      <c r="BD425" s="114">
        <f>IF(COUNTBLANK(Survey!$AL425)=0,1,0)</f>
        <v>0</v>
      </c>
      <c r="BE425" s="16" t="str">
        <f t="shared" si="332"/>
        <v>Pass</v>
      </c>
      <c r="BF425" s="114">
        <f>IF(ISBLANK(Survey!$AL425),0,1)</f>
        <v>0</v>
      </c>
      <c r="BG425" s="133">
        <f>COUNTBLANK(Survey!$AM425)</f>
        <v>1</v>
      </c>
      <c r="BH425" s="16" t="str">
        <f t="shared" si="333"/>
        <v>Pass</v>
      </c>
      <c r="BI425" s="114">
        <f>IF(OR(Survey!$AM425="Closed",ISBLANK(Survey!$AM425)),0,1)</f>
        <v>0</v>
      </c>
      <c r="BJ425" s="133">
        <f>IF(ISBLANK(Survey!$AN425),1,0)</f>
        <v>1</v>
      </c>
      <c r="BK425" s="118" t="str">
        <f t="shared" si="334"/>
        <v>Pass</v>
      </c>
      <c r="BL425" s="31" cm="1">
        <f t="array" ref="BL425">SUM(SUMIF(Survey!AO425:AP425,{"&gt;0","&lt;0"})*{1,-1})</f>
        <v>0</v>
      </c>
      <c r="BM425">
        <f t="shared" si="335"/>
        <v>0</v>
      </c>
      <c r="BN425">
        <f t="shared" si="336"/>
        <v>100</v>
      </c>
      <c r="BO425" s="118" t="str">
        <f t="shared" si="337"/>
        <v>Pass</v>
      </c>
      <c r="BP425">
        <f>IF(Survey!AQ425="No",0,1)</f>
        <v>1</v>
      </c>
      <c r="BQ425" s="207">
        <f>MOD((LEN(Survey!AQ425)+2),22)</f>
        <v>2</v>
      </c>
      <c r="BR425">
        <f>IF(Survey!AR425="No",0,1)</f>
        <v>1</v>
      </c>
      <c r="BS425" s="207">
        <f>MOD((LEN(Survey!AR425)+2),22)</f>
        <v>2</v>
      </c>
      <c r="BT425" s="114">
        <f>COUNTBLANK(Survey!$AQ425:$AS425)+COUNTBLANK(Survey!$AU425)</f>
        <v>4</v>
      </c>
      <c r="BU425" s="114">
        <f>IF(Survey!$I425="Yes",1,0)</f>
        <v>0</v>
      </c>
      <c r="BV425" s="114">
        <f>IF(OR(Survey!$M425="Mutual fund",Survey!$M425="Alternative mutual fund",Survey!$M425="Money market"),1,0)</f>
        <v>0</v>
      </c>
      <c r="BW425" s="119">
        <f>IF(OR(Survey!$M425="ETF",Survey!$M425="ETF, alternative mutual fund"),1,0)</f>
        <v>0</v>
      </c>
      <c r="BX425" s="16" t="str">
        <f t="shared" si="338"/>
        <v>Pass</v>
      </c>
      <c r="BY425" s="33">
        <f>IF(ISNUMBER(SEARCH("Other",Survey!$AS425)), 1, 0)</f>
        <v>0</v>
      </c>
      <c r="BZ425" s="58" t="b">
        <f>NOT(ISBLANK(Survey!$AT425))</f>
        <v>0</v>
      </c>
      <c r="CA425" s="16" t="str">
        <f t="shared" si="339"/>
        <v>Pass</v>
      </c>
      <c r="CB425" s="114">
        <f>IF(Survey!$BB425=0, 0,1)</f>
        <v>0</v>
      </c>
      <c r="CC425" s="58">
        <f>Survey!$AV425</f>
        <v>0</v>
      </c>
      <c r="CD425" s="58">
        <f>Survey!$BC425+Survey!$BD425+ABS(Survey!$BE425)-ABS(Survey!$BF425)-ABS(Survey!$BG425)-ABS(Survey!$BL425)</f>
        <v>0</v>
      </c>
      <c r="CE425" s="138">
        <f>Survey!BB425+(ABS(Survey!$BH425)-ABS(Survey!$BI425)+ABS(Survey!$BJ425)-ABS(Survey!$BK425))*0.5</f>
        <v>0</v>
      </c>
      <c r="CF425" s="58">
        <f t="shared" si="340"/>
        <v>0</v>
      </c>
      <c r="CG425" s="58">
        <f>IF(AND($CC425&gt;$CF425-0.2,$CC425&lt;$CF425+0.2,ISBLANK(Survey!$AV425)=FALSE),0,1)</f>
        <v>1</v>
      </c>
      <c r="CH425" s="133">
        <f>IF(ISBLANK(Survey!$AW425),1,0)</f>
        <v>1</v>
      </c>
      <c r="CI425" s="16" t="str">
        <f t="shared" si="341"/>
        <v>Pass</v>
      </c>
      <c r="CJ425" s="114">
        <f>IF(Survey!$BB425=0, 0,1)</f>
        <v>0</v>
      </c>
      <c r="CK425" s="58">
        <f>IF(AND(Survey!$AX425&gt;=0,Survey!$AX425&lt;=0.2,Survey!$AX425&lt;&gt;""),0,1)</f>
        <v>1</v>
      </c>
      <c r="CL425" s="114">
        <f>IF(ISBLANK(Survey!$AY425),1,0)</f>
        <v>1</v>
      </c>
      <c r="CM425" s="16" t="str">
        <f t="shared" si="342"/>
        <v>Fail</v>
      </c>
      <c r="CN425" s="133">
        <f>Survey!$AZ425</f>
        <v>0</v>
      </c>
      <c r="CO425" s="16" t="str">
        <f t="shared" si="343"/>
        <v>Pass</v>
      </c>
      <c r="CP425" s="31">
        <f>Survey!$BA425</f>
        <v>0</v>
      </c>
      <c r="CQ425" s="138">
        <f>Survey!$BB425+Survey!$BC425+Survey!$BD425+ABS(Survey!$BE425)-ABS(Survey!$BF425)-ABS(Survey!$BG425)+ABS(Survey!$BH425)-ABS(Survey!$BI425)+ABS(Survey!$BJ425)-ABS(Survey!$BK425)-ABS(Survey!$BL425)+Survey!$BM425</f>
        <v>0</v>
      </c>
      <c r="CR425" s="30">
        <f t="shared" si="344"/>
        <v>0</v>
      </c>
      <c r="CS425" s="17">
        <f t="shared" si="345"/>
        <v>0</v>
      </c>
      <c r="CT425" s="16" t="str">
        <f t="shared" si="346"/>
        <v>Pass</v>
      </c>
      <c r="CU425" s="33" t="b">
        <f>IF(ABS(Survey!$BM425)=0,TRUE,FALSE)</f>
        <v>1</v>
      </c>
      <c r="CV425" s="32" t="b">
        <f>NOT(ISBLANK(Survey!$BN425))</f>
        <v>0</v>
      </c>
      <c r="CW425" t="str">
        <f t="shared" si="347"/>
        <v>Fail</v>
      </c>
      <c r="CX425" s="25">
        <f>Survey!$BA425</f>
        <v>0</v>
      </c>
      <c r="CY425" s="25" cm="1">
        <f t="array" ref="CY425">SUM(SUMIF(Survey!BP425:BW425,{"&gt;0","&lt;0"})*{1,-1})-SUM(SUMIF(Survey!BY425:CF425,{"&gt;0","&lt;0"})*{1,-1})</f>
        <v>0</v>
      </c>
      <c r="CZ425" s="30" t="str">
        <f t="shared" si="348"/>
        <v>No holdings</v>
      </c>
      <c r="DA425">
        <f t="shared" si="349"/>
        <v>0</v>
      </c>
      <c r="DB425" s="16" t="str">
        <f t="shared" si="350"/>
        <v>Fail</v>
      </c>
      <c r="DC425" s="31">
        <f>Survey!$BA425</f>
        <v>0</v>
      </c>
      <c r="DD425" s="31" cm="1">
        <f t="array" ref="DD425">SUM(SUMIF(Survey!CH425:DA425,{"&gt;0","&lt;0"})*{1,-1})-SUM(SUMIF(Survey!DC425:DV425,{"&gt;0","&lt;0"})*{1,-1})</f>
        <v>0</v>
      </c>
      <c r="DE425" s="30" t="str">
        <f t="shared" si="351"/>
        <v>No holdings</v>
      </c>
      <c r="DF425" s="17">
        <f t="shared" si="352"/>
        <v>0</v>
      </c>
      <c r="DG425" s="16" t="str">
        <f t="shared" si="353"/>
        <v>Pass</v>
      </c>
      <c r="DH425" s="33" t="b">
        <f>IF(ABS(Survey!$DA425)=0,TRUE,FALSE)</f>
        <v>1</v>
      </c>
      <c r="DI425" s="32" t="b">
        <f>NOT(ISBLANK(Survey!$DB425))</f>
        <v>0</v>
      </c>
      <c r="DJ425" s="16" t="str">
        <f t="shared" si="354"/>
        <v>Pass</v>
      </c>
      <c r="DK425" s="33" t="b">
        <f>IF(ABS(Survey!$DV425)=0,TRUE,FALSE)</f>
        <v>1</v>
      </c>
      <c r="DL425" s="32" t="b">
        <f>NOT(ISBLANK(Survey!$DW425))</f>
        <v>0</v>
      </c>
      <c r="DM425" t="str">
        <f t="shared" si="355"/>
        <v>Pass</v>
      </c>
      <c r="DN425" s="25" cm="1">
        <f t="array" ref="DN425">SUM(SUMIF(Survey!CW425,{"&gt;0","&lt;0"})*{1,-1})+SUM(SUMIF(Survey!DR425,{"&gt;0","&lt;0"})*{1,-1})</f>
        <v>0</v>
      </c>
      <c r="DO425" s="25">
        <f>SUM(SUMIF(Survey!DY425:EE425,{"&gt;0","&lt;0"})*{1,-1})+SUM(SUMIF(Survey!EG425:EM425,{"&gt;0","&lt;0"})*{1,-1})</f>
        <v>0</v>
      </c>
      <c r="DP425">
        <f t="shared" si="356"/>
        <v>0</v>
      </c>
      <c r="DQ425">
        <f t="shared" si="357"/>
        <v>0</v>
      </c>
      <c r="DR425" s="16" t="str">
        <f t="shared" si="358"/>
        <v>Pass</v>
      </c>
      <c r="DS425" s="33" t="b">
        <f>IF(ABS(Survey!$EE425)=0,TRUE,FALSE)</f>
        <v>1</v>
      </c>
      <c r="DT425" s="32" t="b">
        <f>NOT(ISBLANK(Survey!EF425))</f>
        <v>0</v>
      </c>
      <c r="DU425" s="16" t="str">
        <f t="shared" si="359"/>
        <v>Pass</v>
      </c>
      <c r="DV425" s="33" t="b">
        <f>IF(ABS(Survey!$EM425)=0,TRUE,FALSE)</f>
        <v>1</v>
      </c>
      <c r="DW425" s="32" t="b">
        <f>NOT(ISBLANK(Survey!$EN425))</f>
        <v>0</v>
      </c>
      <c r="DX425" s="16" t="str">
        <f t="shared" si="360"/>
        <v>Fail</v>
      </c>
      <c r="DY425" s="31">
        <f>SUM(SUMIF(Survey!ET425:EV425,{"&gt;0","&lt;0"})*{1,-1})</f>
        <v>0</v>
      </c>
      <c r="DZ425">
        <f t="shared" si="361"/>
        <v>0</v>
      </c>
      <c r="EA425">
        <f t="shared" si="362"/>
        <v>100</v>
      </c>
      <c r="EB425" s="30" t="b">
        <f>IF(OR(Survey!$M425="ETF",Survey!$M425="ETF, alternative mutual fund",Survey!$M425="Closed-end", Survey!$M425="Split share corp"),TRUE,FALSE)</f>
        <v>0</v>
      </c>
      <c r="EC425" s="16" t="str">
        <f t="shared" si="363"/>
        <v>Fail</v>
      </c>
      <c r="ED425" s="31">
        <f>SUM(SUMIF(Survey!EX425:FD425,{"&gt;0","&lt;0"})*{1,-1})</f>
        <v>0</v>
      </c>
      <c r="EE425">
        <f t="shared" si="364"/>
        <v>0</v>
      </c>
      <c r="EF425" s="17">
        <f t="shared" si="365"/>
        <v>100</v>
      </c>
      <c r="EG425" s="16" t="str">
        <f t="shared" si="366"/>
        <v>Fail</v>
      </c>
      <c r="EH425" s="31">
        <f>SUM(SUMIF(Survey!FF425:FL425,{"&gt;0","&lt;0"})*{1,-1})</f>
        <v>0</v>
      </c>
      <c r="EI425">
        <f t="shared" si="367"/>
        <v>0</v>
      </c>
      <c r="EJ425" s="17">
        <f t="shared" si="368"/>
        <v>100</v>
      </c>
    </row>
    <row r="426" spans="1:140">
      <c r="A426">
        <v>426</v>
      </c>
      <c r="B426" t="str">
        <f t="shared" si="316"/>
        <v>Pass</v>
      </c>
      <c r="C426" t="str">
        <f>IF(COUNTBLANK(Survey!B426:FM426)=$C$2, "Pass", "Fail")</f>
        <v>Pass</v>
      </c>
      <c r="D426" s="16" t="str">
        <f t="shared" si="317"/>
        <v>Fail</v>
      </c>
      <c r="E426" t="str">
        <f>IF(OR(ISBLANK(Survey!AL426),COUNTIF(G426:BJ426,"Fail")),"Fail","Pass")</f>
        <v>Fail</v>
      </c>
      <c r="F426" s="265"/>
      <c r="G426" s="16" t="str">
        <f t="shared" si="318"/>
        <v>Fail</v>
      </c>
      <c r="H426" s="139">
        <f>COUNTBLANK(Survey!B426:D426)+COUNTBLANK(Survey!G426)+COUNTBLANK(Survey!I426)+COUNTBLANK(Survey!K426:M426)+COUNTBLANK(Survey!P426:Q426)+COUNTBLANK(Survey!T426:W426)+COUNTBLANK(Survey!Z426:AC426)+COUNTBLANK(Survey!AF426:AG426)+COUNTBLANK(Survey!AK426:AK426)</f>
        <v>21</v>
      </c>
      <c r="I426" t="str">
        <f t="shared" si="319"/>
        <v>Fail</v>
      </c>
      <c r="J426" t="b">
        <f>IF(Survey!E426="No",TRUE,FALSE)</f>
        <v>0</v>
      </c>
      <c r="K426" s="29" cm="1">
        <f t="array" ref="K426">IF(COUNTA(Survey!$E$4:$E$695)=1, 0, SUM(IF(COUNTIF(Survey!$E$4:$E$695, Survey!$E$4:$E$695)=1,1,0)))</f>
        <v>0</v>
      </c>
      <c r="L426" s="29">
        <f>LEN(Survey!E426)</f>
        <v>0</v>
      </c>
      <c r="M426" s="16" t="str">
        <f t="shared" si="320"/>
        <v>Fail</v>
      </c>
      <c r="N426" t="b">
        <f>IF(Survey!F426="No",TRUE,FALSE)</f>
        <v>0</v>
      </c>
      <c r="O426" t="b">
        <f>Survey!F426=Survey!E426</f>
        <v>1</v>
      </c>
      <c r="P426">
        <f>COUNTIF(Survey!$F$4:$F$695,Survey!F426)</f>
        <v>0</v>
      </c>
      <c r="Q426" s="28">
        <f>LEN(Survey!F426)</f>
        <v>0</v>
      </c>
      <c r="R426" s="16" t="str">
        <f t="shared" si="321"/>
        <v>Pass</v>
      </c>
      <c r="S426" s="29">
        <f>MOD((LEN(Survey!H426)+2),11)</f>
        <v>2</v>
      </c>
      <c r="T426">
        <f>COUNTIF(Survey!$H$4:$H$695,Survey!H426)</f>
        <v>0</v>
      </c>
      <c r="U426" s="28" t="str">
        <f>IF(Survey!$L426="Prospectus fund", "Yes", "No")</f>
        <v>No</v>
      </c>
      <c r="V426" s="16" t="str">
        <f t="shared" si="322"/>
        <v>Pass</v>
      </c>
      <c r="W426" s="29">
        <f>MOD((LEN(Survey!J426)+2),11)</f>
        <v>2</v>
      </c>
      <c r="X426">
        <f>COUNTIF(Survey!$J$4:$J$695,Survey!J426)</f>
        <v>0</v>
      </c>
      <c r="Y426" s="30" t="b">
        <f>IF(OR(Survey!$M426="ETF",Survey!$M426="ETF, alternative mutual fund",Survey!$M426="Closed-end", Survey!$M426="Split share corp", Survey!$I426="Yes"),TRUE,FALSE)</f>
        <v>0</v>
      </c>
      <c r="Z426" s="16" t="str">
        <f>IFERROR(IF(AND(OR(AC426=AD426,AD426 = "Either"),NOT(ISBLANK(Survey!K426))),"Pass","Fail"),"Pass")</f>
        <v>Fail</v>
      </c>
      <c r="AA426" s="31" cm="1">
        <f t="array" ref="AA426">SUM(SUMIF(Survey!CH426:DA426,{"&gt;0","&lt;0"})*{1,-1})</f>
        <v>0</v>
      </c>
      <c r="AB426" s="33" cm="1">
        <f t="array" ref="AB426">SUM(SUMIF(Survey!CK426,{"&gt;0","&lt;0"})*{1,-1})+SUM(SUMIF(Survey!CU426,{"&gt;0","&lt;0"})*{1,-1})</f>
        <v>0</v>
      </c>
      <c r="AC426" s="33">
        <f>Survey!K426</f>
        <v>0</v>
      </c>
      <c r="AD426" s="32" t="str">
        <f t="shared" si="323"/>
        <v>Either</v>
      </c>
      <c r="AE426" s="16" t="str">
        <f t="shared" si="324"/>
        <v>Fail</v>
      </c>
      <c r="AF426" s="58" cm="1">
        <f t="array" ref="AF426">SUM(SUMIF(Survey!CH426:DA426,{"&gt;0","&lt;0"})*{1,-1})+SUM(SUMIF(Survey!DC426:DV426,{"&gt;0","&lt;0"})*{1,-1})</f>
        <v>0</v>
      </c>
      <c r="AG426" s="58">
        <f>IFERROR(AF426/(Survey!$BA426),0)</f>
        <v>0</v>
      </c>
      <c r="AH426" s="104" t="b">
        <f>IF(OR(Survey!$M426="Alternative strategy or hedge",Survey!$M426="Private asset",Survey!$L426="Prospectus fund"),TRUE,FALSE)</f>
        <v>0</v>
      </c>
      <c r="AI426" s="104" t="b">
        <f>NOT(ISBLANK(Survey!$M426))</f>
        <v>0</v>
      </c>
      <c r="AJ426" s="16" t="str">
        <f t="shared" si="325"/>
        <v>Fail</v>
      </c>
      <c r="AK426" t="b">
        <f>IF(Survey!W426="No",TRUE,FALSE)</f>
        <v>0</v>
      </c>
      <c r="AL426" s="119">
        <f>MOD((LEN(Survey!W426)+2),22)</f>
        <v>2</v>
      </c>
      <c r="AM426" t="str">
        <f t="shared" si="326"/>
        <v>Pass</v>
      </c>
      <c r="AN426" s="33" t="b">
        <f>NOT(ISNUMBER(SEARCH("Other",Survey!$Q426)))</f>
        <v>1</v>
      </c>
      <c r="AO426" s="32" t="b">
        <f>NOT(ISBLANK(Survey!$R426))</f>
        <v>0</v>
      </c>
      <c r="AP426" s="16" t="str">
        <f t="shared" si="327"/>
        <v>Pass</v>
      </c>
      <c r="AQ426" s="114">
        <f>COUNTBLANK(Survey!$X426)</f>
        <v>1</v>
      </c>
      <c r="AR426" s="58">
        <f>IF(AND(Survey!L426&lt;&gt;"Exempt fund",OR(Survey!$M426="ETF",Survey!$M426="ETF, alternative mutual fund",Survey!$M426="Mutual fund",Survey!$M426="Alternative mutual fund",Survey!$M426="Money market")),1,0)</f>
        <v>0</v>
      </c>
      <c r="AS426" s="16" t="str">
        <f t="shared" si="328"/>
        <v>Pass</v>
      </c>
      <c r="AT426" s="33" t="b">
        <f>NOT(ISNUMBER(SEARCH("Yes",Survey!$AC426)))</f>
        <v>1</v>
      </c>
      <c r="AU426" s="32" t="b">
        <f>IF(COUNTBLANK(Survey!$AD426:$AE426)=0,TRUE, FALSE)</f>
        <v>0</v>
      </c>
      <c r="AV426" s="16" t="str">
        <f t="shared" si="329"/>
        <v>Pass</v>
      </c>
      <c r="AW426" s="33" t="b">
        <f>NOT(ISNUMBER(SEARCH("Yes",Survey!$AF426)))</f>
        <v>1</v>
      </c>
      <c r="AX426" s="32" t="b">
        <f>NOT(ISBLANK(Survey!$AH426))</f>
        <v>0</v>
      </c>
      <c r="AY426" s="16" t="str">
        <f t="shared" si="330"/>
        <v>Pass</v>
      </c>
      <c r="AZ426" s="33" t="b">
        <f>NOT(OR(ISNUMBER(SEARCH("Other",Survey!$AH426)),ISNUMBER(SEARCH("Multiple",Survey!$AH426))))</f>
        <v>1</v>
      </c>
      <c r="BA426" s="32" t="b">
        <f>NOT(ISBLANK(Survey!$AI426))</f>
        <v>0</v>
      </c>
      <c r="BB426" s="16" t="str">
        <f t="shared" si="331"/>
        <v>Fail</v>
      </c>
      <c r="BC426" s="114">
        <f>IF(ABS(Survey!$BA426)&gt;0, 1,0)</f>
        <v>0</v>
      </c>
      <c r="BD426" s="114">
        <f>IF(COUNTBLANK(Survey!$AL426)=0,1,0)</f>
        <v>0</v>
      </c>
      <c r="BE426" s="16" t="str">
        <f t="shared" si="332"/>
        <v>Pass</v>
      </c>
      <c r="BF426" s="114">
        <f>IF(ISBLANK(Survey!$AL426),0,1)</f>
        <v>0</v>
      </c>
      <c r="BG426" s="133">
        <f>COUNTBLANK(Survey!$AM426)</f>
        <v>1</v>
      </c>
      <c r="BH426" s="16" t="str">
        <f t="shared" si="333"/>
        <v>Pass</v>
      </c>
      <c r="BI426" s="114">
        <f>IF(OR(Survey!$AM426="Closed",ISBLANK(Survey!$AM426)),0,1)</f>
        <v>0</v>
      </c>
      <c r="BJ426" s="133">
        <f>IF(ISBLANK(Survey!$AN426),1,0)</f>
        <v>1</v>
      </c>
      <c r="BK426" s="118" t="str">
        <f t="shared" si="334"/>
        <v>Pass</v>
      </c>
      <c r="BL426" s="31" cm="1">
        <f t="array" ref="BL426">SUM(SUMIF(Survey!AO426:AP426,{"&gt;0","&lt;0"})*{1,-1})</f>
        <v>0</v>
      </c>
      <c r="BM426">
        <f t="shared" si="335"/>
        <v>0</v>
      </c>
      <c r="BN426">
        <f t="shared" si="336"/>
        <v>100</v>
      </c>
      <c r="BO426" s="118" t="str">
        <f t="shared" si="337"/>
        <v>Pass</v>
      </c>
      <c r="BP426">
        <f>IF(Survey!AQ426="No",0,1)</f>
        <v>1</v>
      </c>
      <c r="BQ426" s="207">
        <f>MOD((LEN(Survey!AQ426)+2),22)</f>
        <v>2</v>
      </c>
      <c r="BR426">
        <f>IF(Survey!AR426="No",0,1)</f>
        <v>1</v>
      </c>
      <c r="BS426" s="207">
        <f>MOD((LEN(Survey!AR426)+2),22)</f>
        <v>2</v>
      </c>
      <c r="BT426" s="114">
        <f>COUNTBLANK(Survey!$AQ426:$AS426)+COUNTBLANK(Survey!$AU426)</f>
        <v>4</v>
      </c>
      <c r="BU426" s="114">
        <f>IF(Survey!$I426="Yes",1,0)</f>
        <v>0</v>
      </c>
      <c r="BV426" s="114">
        <f>IF(OR(Survey!$M426="Mutual fund",Survey!$M426="Alternative mutual fund",Survey!$M426="Money market"),1,0)</f>
        <v>0</v>
      </c>
      <c r="BW426" s="119">
        <f>IF(OR(Survey!$M426="ETF",Survey!$M426="ETF, alternative mutual fund"),1,0)</f>
        <v>0</v>
      </c>
      <c r="BX426" s="16" t="str">
        <f t="shared" si="338"/>
        <v>Pass</v>
      </c>
      <c r="BY426" s="33">
        <f>IF(ISNUMBER(SEARCH("Other",Survey!$AS426)), 1, 0)</f>
        <v>0</v>
      </c>
      <c r="BZ426" s="58" t="b">
        <f>NOT(ISBLANK(Survey!$AT426))</f>
        <v>0</v>
      </c>
      <c r="CA426" s="16" t="str">
        <f t="shared" si="339"/>
        <v>Pass</v>
      </c>
      <c r="CB426" s="114">
        <f>IF(Survey!$BB426=0, 0,1)</f>
        <v>0</v>
      </c>
      <c r="CC426" s="58">
        <f>Survey!$AV426</f>
        <v>0</v>
      </c>
      <c r="CD426" s="58">
        <f>Survey!$BC426+Survey!$BD426+ABS(Survey!$BE426)-ABS(Survey!$BF426)-ABS(Survey!$BG426)-ABS(Survey!$BL426)</f>
        <v>0</v>
      </c>
      <c r="CE426" s="138">
        <f>Survey!BB426+(ABS(Survey!$BH426)-ABS(Survey!$BI426)+ABS(Survey!$BJ426)-ABS(Survey!$BK426))*0.5</f>
        <v>0</v>
      </c>
      <c r="CF426" s="58">
        <f t="shared" si="340"/>
        <v>0</v>
      </c>
      <c r="CG426" s="58">
        <f>IF(AND($CC426&gt;$CF426-0.2,$CC426&lt;$CF426+0.2,ISBLANK(Survey!$AV426)=FALSE),0,1)</f>
        <v>1</v>
      </c>
      <c r="CH426" s="133">
        <f>IF(ISBLANK(Survey!$AW426),1,0)</f>
        <v>1</v>
      </c>
      <c r="CI426" s="16" t="str">
        <f t="shared" si="341"/>
        <v>Pass</v>
      </c>
      <c r="CJ426" s="114">
        <f>IF(Survey!$BB426=0, 0,1)</f>
        <v>0</v>
      </c>
      <c r="CK426" s="58">
        <f>IF(AND(Survey!$AX426&gt;=0,Survey!$AX426&lt;=0.2,Survey!$AX426&lt;&gt;""),0,1)</f>
        <v>1</v>
      </c>
      <c r="CL426" s="114">
        <f>IF(ISBLANK(Survey!$AY426),1,0)</f>
        <v>1</v>
      </c>
      <c r="CM426" s="16" t="str">
        <f t="shared" si="342"/>
        <v>Fail</v>
      </c>
      <c r="CN426" s="133">
        <f>Survey!$AZ426</f>
        <v>0</v>
      </c>
      <c r="CO426" s="16" t="str">
        <f t="shared" si="343"/>
        <v>Pass</v>
      </c>
      <c r="CP426" s="31">
        <f>Survey!$BA426</f>
        <v>0</v>
      </c>
      <c r="CQ426" s="138">
        <f>Survey!$BB426+Survey!$BC426+Survey!$BD426+ABS(Survey!$BE426)-ABS(Survey!$BF426)-ABS(Survey!$BG426)+ABS(Survey!$BH426)-ABS(Survey!$BI426)+ABS(Survey!$BJ426)-ABS(Survey!$BK426)-ABS(Survey!$BL426)+Survey!$BM426</f>
        <v>0</v>
      </c>
      <c r="CR426" s="30">
        <f t="shared" si="344"/>
        <v>0</v>
      </c>
      <c r="CS426" s="17">
        <f t="shared" si="345"/>
        <v>0</v>
      </c>
      <c r="CT426" s="16" t="str">
        <f t="shared" si="346"/>
        <v>Pass</v>
      </c>
      <c r="CU426" s="33" t="b">
        <f>IF(ABS(Survey!$BM426)=0,TRUE,FALSE)</f>
        <v>1</v>
      </c>
      <c r="CV426" s="32" t="b">
        <f>NOT(ISBLANK(Survey!$BN426))</f>
        <v>0</v>
      </c>
      <c r="CW426" t="str">
        <f t="shared" si="347"/>
        <v>Fail</v>
      </c>
      <c r="CX426" s="25">
        <f>Survey!$BA426</f>
        <v>0</v>
      </c>
      <c r="CY426" s="25" cm="1">
        <f t="array" ref="CY426">SUM(SUMIF(Survey!BP426:BW426,{"&gt;0","&lt;0"})*{1,-1})-SUM(SUMIF(Survey!BY426:CF426,{"&gt;0","&lt;0"})*{1,-1})</f>
        <v>0</v>
      </c>
      <c r="CZ426" s="30" t="str">
        <f t="shared" si="348"/>
        <v>No holdings</v>
      </c>
      <c r="DA426">
        <f t="shared" si="349"/>
        <v>0</v>
      </c>
      <c r="DB426" s="16" t="str">
        <f t="shared" si="350"/>
        <v>Fail</v>
      </c>
      <c r="DC426" s="31">
        <f>Survey!$BA426</f>
        <v>0</v>
      </c>
      <c r="DD426" s="31" cm="1">
        <f t="array" ref="DD426">SUM(SUMIF(Survey!CH426:DA426,{"&gt;0","&lt;0"})*{1,-1})-SUM(SUMIF(Survey!DC426:DV426,{"&gt;0","&lt;0"})*{1,-1})</f>
        <v>0</v>
      </c>
      <c r="DE426" s="30" t="str">
        <f t="shared" si="351"/>
        <v>No holdings</v>
      </c>
      <c r="DF426" s="17">
        <f t="shared" si="352"/>
        <v>0</v>
      </c>
      <c r="DG426" s="16" t="str">
        <f t="shared" si="353"/>
        <v>Pass</v>
      </c>
      <c r="DH426" s="33" t="b">
        <f>IF(ABS(Survey!$DA426)=0,TRUE,FALSE)</f>
        <v>1</v>
      </c>
      <c r="DI426" s="32" t="b">
        <f>NOT(ISBLANK(Survey!$DB426))</f>
        <v>0</v>
      </c>
      <c r="DJ426" s="16" t="str">
        <f t="shared" si="354"/>
        <v>Pass</v>
      </c>
      <c r="DK426" s="33" t="b">
        <f>IF(ABS(Survey!$DV426)=0,TRUE,FALSE)</f>
        <v>1</v>
      </c>
      <c r="DL426" s="32" t="b">
        <f>NOT(ISBLANK(Survey!$DW426))</f>
        <v>0</v>
      </c>
      <c r="DM426" t="str">
        <f t="shared" si="355"/>
        <v>Pass</v>
      </c>
      <c r="DN426" s="25" cm="1">
        <f t="array" ref="DN426">SUM(SUMIF(Survey!CW426,{"&gt;0","&lt;0"})*{1,-1})+SUM(SUMIF(Survey!DR426,{"&gt;0","&lt;0"})*{1,-1})</f>
        <v>0</v>
      </c>
      <c r="DO426" s="25">
        <f>SUM(SUMIF(Survey!DY426:EE426,{"&gt;0","&lt;0"})*{1,-1})+SUM(SUMIF(Survey!EG426:EM426,{"&gt;0","&lt;0"})*{1,-1})</f>
        <v>0</v>
      </c>
      <c r="DP426">
        <f t="shared" si="356"/>
        <v>0</v>
      </c>
      <c r="DQ426">
        <f t="shared" si="357"/>
        <v>0</v>
      </c>
      <c r="DR426" s="16" t="str">
        <f t="shared" si="358"/>
        <v>Pass</v>
      </c>
      <c r="DS426" s="33" t="b">
        <f>IF(ABS(Survey!$EE426)=0,TRUE,FALSE)</f>
        <v>1</v>
      </c>
      <c r="DT426" s="32" t="b">
        <f>NOT(ISBLANK(Survey!EF426))</f>
        <v>0</v>
      </c>
      <c r="DU426" s="16" t="str">
        <f t="shared" si="359"/>
        <v>Pass</v>
      </c>
      <c r="DV426" s="33" t="b">
        <f>IF(ABS(Survey!$EM426)=0,TRUE,FALSE)</f>
        <v>1</v>
      </c>
      <c r="DW426" s="32" t="b">
        <f>NOT(ISBLANK(Survey!$EN426))</f>
        <v>0</v>
      </c>
      <c r="DX426" s="16" t="str">
        <f t="shared" si="360"/>
        <v>Fail</v>
      </c>
      <c r="DY426" s="31">
        <f>SUM(SUMIF(Survey!ET426:EV426,{"&gt;0","&lt;0"})*{1,-1})</f>
        <v>0</v>
      </c>
      <c r="DZ426">
        <f t="shared" si="361"/>
        <v>0</v>
      </c>
      <c r="EA426">
        <f t="shared" si="362"/>
        <v>100</v>
      </c>
      <c r="EB426" s="30" t="b">
        <f>IF(OR(Survey!$M426="ETF",Survey!$M426="ETF, alternative mutual fund",Survey!$M426="Closed-end", Survey!$M426="Split share corp"),TRUE,FALSE)</f>
        <v>0</v>
      </c>
      <c r="EC426" s="16" t="str">
        <f t="shared" si="363"/>
        <v>Fail</v>
      </c>
      <c r="ED426" s="31">
        <f>SUM(SUMIF(Survey!EX426:FD426,{"&gt;0","&lt;0"})*{1,-1})</f>
        <v>0</v>
      </c>
      <c r="EE426">
        <f t="shared" si="364"/>
        <v>0</v>
      </c>
      <c r="EF426" s="17">
        <f t="shared" si="365"/>
        <v>100</v>
      </c>
      <c r="EG426" s="16" t="str">
        <f t="shared" si="366"/>
        <v>Fail</v>
      </c>
      <c r="EH426" s="31">
        <f>SUM(SUMIF(Survey!FF426:FL426,{"&gt;0","&lt;0"})*{1,-1})</f>
        <v>0</v>
      </c>
      <c r="EI426">
        <f t="shared" si="367"/>
        <v>0</v>
      </c>
      <c r="EJ426" s="17">
        <f t="shared" si="368"/>
        <v>100</v>
      </c>
    </row>
    <row r="427" spans="1:140">
      <c r="A427">
        <v>427</v>
      </c>
      <c r="B427" t="str">
        <f t="shared" si="316"/>
        <v>Pass</v>
      </c>
      <c r="C427" t="str">
        <f>IF(COUNTBLANK(Survey!B427:FM427)=$C$2, "Pass", "Fail")</f>
        <v>Pass</v>
      </c>
      <c r="D427" s="16" t="str">
        <f t="shared" si="317"/>
        <v>Fail</v>
      </c>
      <c r="E427" t="str">
        <f>IF(OR(ISBLANK(Survey!AL427),COUNTIF(G427:BJ427,"Fail")),"Fail","Pass")</f>
        <v>Fail</v>
      </c>
      <c r="F427" s="265"/>
      <c r="G427" s="16" t="str">
        <f t="shared" si="318"/>
        <v>Fail</v>
      </c>
      <c r="H427" s="139">
        <f>COUNTBLANK(Survey!B427:D427)+COUNTBLANK(Survey!G427)+COUNTBLANK(Survey!I427)+COUNTBLANK(Survey!K427:M427)+COUNTBLANK(Survey!P427:Q427)+COUNTBLANK(Survey!T427:W427)+COUNTBLANK(Survey!Z427:AC427)+COUNTBLANK(Survey!AF427:AG427)+COUNTBLANK(Survey!AK427:AK427)</f>
        <v>21</v>
      </c>
      <c r="I427" t="str">
        <f t="shared" si="319"/>
        <v>Fail</v>
      </c>
      <c r="J427" t="b">
        <f>IF(Survey!E427="No",TRUE,FALSE)</f>
        <v>0</v>
      </c>
      <c r="K427" s="29" cm="1">
        <f t="array" ref="K427">IF(COUNTA(Survey!$E$4:$E$695)=1, 0, SUM(IF(COUNTIF(Survey!$E$4:$E$695, Survey!$E$4:$E$695)=1,1,0)))</f>
        <v>0</v>
      </c>
      <c r="L427" s="29">
        <f>LEN(Survey!E427)</f>
        <v>0</v>
      </c>
      <c r="M427" s="16" t="str">
        <f t="shared" si="320"/>
        <v>Fail</v>
      </c>
      <c r="N427" t="b">
        <f>IF(Survey!F427="No",TRUE,FALSE)</f>
        <v>0</v>
      </c>
      <c r="O427" t="b">
        <f>Survey!F427=Survey!E427</f>
        <v>1</v>
      </c>
      <c r="P427">
        <f>COUNTIF(Survey!$F$4:$F$695,Survey!F427)</f>
        <v>0</v>
      </c>
      <c r="Q427" s="28">
        <f>LEN(Survey!F427)</f>
        <v>0</v>
      </c>
      <c r="R427" s="16" t="str">
        <f t="shared" si="321"/>
        <v>Pass</v>
      </c>
      <c r="S427" s="29">
        <f>MOD((LEN(Survey!H427)+2),11)</f>
        <v>2</v>
      </c>
      <c r="T427">
        <f>COUNTIF(Survey!$H$4:$H$695,Survey!H427)</f>
        <v>0</v>
      </c>
      <c r="U427" s="28" t="str">
        <f>IF(Survey!$L427="Prospectus fund", "Yes", "No")</f>
        <v>No</v>
      </c>
      <c r="V427" s="16" t="str">
        <f t="shared" si="322"/>
        <v>Pass</v>
      </c>
      <c r="W427" s="29">
        <f>MOD((LEN(Survey!J427)+2),11)</f>
        <v>2</v>
      </c>
      <c r="X427">
        <f>COUNTIF(Survey!$J$4:$J$695,Survey!J427)</f>
        <v>0</v>
      </c>
      <c r="Y427" s="30" t="b">
        <f>IF(OR(Survey!$M427="ETF",Survey!$M427="ETF, alternative mutual fund",Survey!$M427="Closed-end", Survey!$M427="Split share corp", Survey!$I427="Yes"),TRUE,FALSE)</f>
        <v>0</v>
      </c>
      <c r="Z427" s="16" t="str">
        <f>IFERROR(IF(AND(OR(AC427=AD427,AD427 = "Either"),NOT(ISBLANK(Survey!K427))),"Pass","Fail"),"Pass")</f>
        <v>Fail</v>
      </c>
      <c r="AA427" s="31" cm="1">
        <f t="array" ref="AA427">SUM(SUMIF(Survey!CH427:DA427,{"&gt;0","&lt;0"})*{1,-1})</f>
        <v>0</v>
      </c>
      <c r="AB427" s="33" cm="1">
        <f t="array" ref="AB427">SUM(SUMIF(Survey!CK427,{"&gt;0","&lt;0"})*{1,-1})+SUM(SUMIF(Survey!CU427,{"&gt;0","&lt;0"})*{1,-1})</f>
        <v>0</v>
      </c>
      <c r="AC427" s="33">
        <f>Survey!K427</f>
        <v>0</v>
      </c>
      <c r="AD427" s="32" t="str">
        <f t="shared" si="323"/>
        <v>Either</v>
      </c>
      <c r="AE427" s="16" t="str">
        <f t="shared" si="324"/>
        <v>Fail</v>
      </c>
      <c r="AF427" s="58" cm="1">
        <f t="array" ref="AF427">SUM(SUMIF(Survey!CH427:DA427,{"&gt;0","&lt;0"})*{1,-1})+SUM(SUMIF(Survey!DC427:DV427,{"&gt;0","&lt;0"})*{1,-1})</f>
        <v>0</v>
      </c>
      <c r="AG427" s="58">
        <f>IFERROR(AF427/(Survey!$BA427),0)</f>
        <v>0</v>
      </c>
      <c r="AH427" s="104" t="b">
        <f>IF(OR(Survey!$M427="Alternative strategy or hedge",Survey!$M427="Private asset",Survey!$L427="Prospectus fund"),TRUE,FALSE)</f>
        <v>0</v>
      </c>
      <c r="AI427" s="104" t="b">
        <f>NOT(ISBLANK(Survey!$M427))</f>
        <v>0</v>
      </c>
      <c r="AJ427" s="16" t="str">
        <f t="shared" si="325"/>
        <v>Fail</v>
      </c>
      <c r="AK427" t="b">
        <f>IF(Survey!W427="No",TRUE,FALSE)</f>
        <v>0</v>
      </c>
      <c r="AL427" s="119">
        <f>MOD((LEN(Survey!W427)+2),22)</f>
        <v>2</v>
      </c>
      <c r="AM427" t="str">
        <f t="shared" si="326"/>
        <v>Pass</v>
      </c>
      <c r="AN427" s="33" t="b">
        <f>NOT(ISNUMBER(SEARCH("Other",Survey!$Q427)))</f>
        <v>1</v>
      </c>
      <c r="AO427" s="32" t="b">
        <f>NOT(ISBLANK(Survey!$R427))</f>
        <v>0</v>
      </c>
      <c r="AP427" s="16" t="str">
        <f t="shared" si="327"/>
        <v>Pass</v>
      </c>
      <c r="AQ427" s="114">
        <f>COUNTBLANK(Survey!$X427)</f>
        <v>1</v>
      </c>
      <c r="AR427" s="58">
        <f>IF(AND(Survey!L427&lt;&gt;"Exempt fund",OR(Survey!$M427="ETF",Survey!$M427="ETF, alternative mutual fund",Survey!$M427="Mutual fund",Survey!$M427="Alternative mutual fund",Survey!$M427="Money market")),1,0)</f>
        <v>0</v>
      </c>
      <c r="AS427" s="16" t="str">
        <f t="shared" si="328"/>
        <v>Pass</v>
      </c>
      <c r="AT427" s="33" t="b">
        <f>NOT(ISNUMBER(SEARCH("Yes",Survey!$AC427)))</f>
        <v>1</v>
      </c>
      <c r="AU427" s="32" t="b">
        <f>IF(COUNTBLANK(Survey!$AD427:$AE427)=0,TRUE, FALSE)</f>
        <v>0</v>
      </c>
      <c r="AV427" s="16" t="str">
        <f t="shared" si="329"/>
        <v>Pass</v>
      </c>
      <c r="AW427" s="33" t="b">
        <f>NOT(ISNUMBER(SEARCH("Yes",Survey!$AF427)))</f>
        <v>1</v>
      </c>
      <c r="AX427" s="32" t="b">
        <f>NOT(ISBLANK(Survey!$AH427))</f>
        <v>0</v>
      </c>
      <c r="AY427" s="16" t="str">
        <f t="shared" si="330"/>
        <v>Pass</v>
      </c>
      <c r="AZ427" s="33" t="b">
        <f>NOT(OR(ISNUMBER(SEARCH("Other",Survey!$AH427)),ISNUMBER(SEARCH("Multiple",Survey!$AH427))))</f>
        <v>1</v>
      </c>
      <c r="BA427" s="32" t="b">
        <f>NOT(ISBLANK(Survey!$AI427))</f>
        <v>0</v>
      </c>
      <c r="BB427" s="16" t="str">
        <f t="shared" si="331"/>
        <v>Fail</v>
      </c>
      <c r="BC427" s="114">
        <f>IF(ABS(Survey!$BA427)&gt;0, 1,0)</f>
        <v>0</v>
      </c>
      <c r="BD427" s="114">
        <f>IF(COUNTBLANK(Survey!$AL427)=0,1,0)</f>
        <v>0</v>
      </c>
      <c r="BE427" s="16" t="str">
        <f t="shared" si="332"/>
        <v>Pass</v>
      </c>
      <c r="BF427" s="114">
        <f>IF(ISBLANK(Survey!$AL427),0,1)</f>
        <v>0</v>
      </c>
      <c r="BG427" s="133">
        <f>COUNTBLANK(Survey!$AM427)</f>
        <v>1</v>
      </c>
      <c r="BH427" s="16" t="str">
        <f t="shared" si="333"/>
        <v>Pass</v>
      </c>
      <c r="BI427" s="114">
        <f>IF(OR(Survey!$AM427="Closed",ISBLANK(Survey!$AM427)),0,1)</f>
        <v>0</v>
      </c>
      <c r="BJ427" s="133">
        <f>IF(ISBLANK(Survey!$AN427),1,0)</f>
        <v>1</v>
      </c>
      <c r="BK427" s="118" t="str">
        <f t="shared" si="334"/>
        <v>Pass</v>
      </c>
      <c r="BL427" s="31" cm="1">
        <f t="array" ref="BL427">SUM(SUMIF(Survey!AO427:AP427,{"&gt;0","&lt;0"})*{1,-1})</f>
        <v>0</v>
      </c>
      <c r="BM427">
        <f t="shared" si="335"/>
        <v>0</v>
      </c>
      <c r="BN427">
        <f t="shared" si="336"/>
        <v>100</v>
      </c>
      <c r="BO427" s="118" t="str">
        <f t="shared" si="337"/>
        <v>Pass</v>
      </c>
      <c r="BP427">
        <f>IF(Survey!AQ427="No",0,1)</f>
        <v>1</v>
      </c>
      <c r="BQ427" s="207">
        <f>MOD((LEN(Survey!AQ427)+2),22)</f>
        <v>2</v>
      </c>
      <c r="BR427">
        <f>IF(Survey!AR427="No",0,1)</f>
        <v>1</v>
      </c>
      <c r="BS427" s="207">
        <f>MOD((LEN(Survey!AR427)+2),22)</f>
        <v>2</v>
      </c>
      <c r="BT427" s="114">
        <f>COUNTBLANK(Survey!$AQ427:$AS427)+COUNTBLANK(Survey!$AU427)</f>
        <v>4</v>
      </c>
      <c r="BU427" s="114">
        <f>IF(Survey!$I427="Yes",1,0)</f>
        <v>0</v>
      </c>
      <c r="BV427" s="114">
        <f>IF(OR(Survey!$M427="Mutual fund",Survey!$M427="Alternative mutual fund",Survey!$M427="Money market"),1,0)</f>
        <v>0</v>
      </c>
      <c r="BW427" s="119">
        <f>IF(OR(Survey!$M427="ETF",Survey!$M427="ETF, alternative mutual fund"),1,0)</f>
        <v>0</v>
      </c>
      <c r="BX427" s="16" t="str">
        <f t="shared" si="338"/>
        <v>Pass</v>
      </c>
      <c r="BY427" s="33">
        <f>IF(ISNUMBER(SEARCH("Other",Survey!$AS427)), 1, 0)</f>
        <v>0</v>
      </c>
      <c r="BZ427" s="58" t="b">
        <f>NOT(ISBLANK(Survey!$AT427))</f>
        <v>0</v>
      </c>
      <c r="CA427" s="16" t="str">
        <f t="shared" si="339"/>
        <v>Pass</v>
      </c>
      <c r="CB427" s="114">
        <f>IF(Survey!$BB427=0, 0,1)</f>
        <v>0</v>
      </c>
      <c r="CC427" s="58">
        <f>Survey!$AV427</f>
        <v>0</v>
      </c>
      <c r="CD427" s="58">
        <f>Survey!$BC427+Survey!$BD427+ABS(Survey!$BE427)-ABS(Survey!$BF427)-ABS(Survey!$BG427)-ABS(Survey!$BL427)</f>
        <v>0</v>
      </c>
      <c r="CE427" s="138">
        <f>Survey!BB427+(ABS(Survey!$BH427)-ABS(Survey!$BI427)+ABS(Survey!$BJ427)-ABS(Survey!$BK427))*0.5</f>
        <v>0</v>
      </c>
      <c r="CF427" s="58">
        <f t="shared" si="340"/>
        <v>0</v>
      </c>
      <c r="CG427" s="58">
        <f>IF(AND($CC427&gt;$CF427-0.2,$CC427&lt;$CF427+0.2,ISBLANK(Survey!$AV427)=FALSE),0,1)</f>
        <v>1</v>
      </c>
      <c r="CH427" s="133">
        <f>IF(ISBLANK(Survey!$AW427),1,0)</f>
        <v>1</v>
      </c>
      <c r="CI427" s="16" t="str">
        <f t="shared" si="341"/>
        <v>Pass</v>
      </c>
      <c r="CJ427" s="114">
        <f>IF(Survey!$BB427=0, 0,1)</f>
        <v>0</v>
      </c>
      <c r="CK427" s="58">
        <f>IF(AND(Survey!$AX427&gt;=0,Survey!$AX427&lt;=0.2,Survey!$AX427&lt;&gt;""),0,1)</f>
        <v>1</v>
      </c>
      <c r="CL427" s="114">
        <f>IF(ISBLANK(Survey!$AY427),1,0)</f>
        <v>1</v>
      </c>
      <c r="CM427" s="16" t="str">
        <f t="shared" si="342"/>
        <v>Fail</v>
      </c>
      <c r="CN427" s="133">
        <f>Survey!$AZ427</f>
        <v>0</v>
      </c>
      <c r="CO427" s="16" t="str">
        <f t="shared" si="343"/>
        <v>Pass</v>
      </c>
      <c r="CP427" s="31">
        <f>Survey!$BA427</f>
        <v>0</v>
      </c>
      <c r="CQ427" s="138">
        <f>Survey!$BB427+Survey!$BC427+Survey!$BD427+ABS(Survey!$BE427)-ABS(Survey!$BF427)-ABS(Survey!$BG427)+ABS(Survey!$BH427)-ABS(Survey!$BI427)+ABS(Survey!$BJ427)-ABS(Survey!$BK427)-ABS(Survey!$BL427)+Survey!$BM427</f>
        <v>0</v>
      </c>
      <c r="CR427" s="30">
        <f t="shared" si="344"/>
        <v>0</v>
      </c>
      <c r="CS427" s="17">
        <f t="shared" si="345"/>
        <v>0</v>
      </c>
      <c r="CT427" s="16" t="str">
        <f t="shared" si="346"/>
        <v>Pass</v>
      </c>
      <c r="CU427" s="33" t="b">
        <f>IF(ABS(Survey!$BM427)=0,TRUE,FALSE)</f>
        <v>1</v>
      </c>
      <c r="CV427" s="32" t="b">
        <f>NOT(ISBLANK(Survey!$BN427))</f>
        <v>0</v>
      </c>
      <c r="CW427" t="str">
        <f t="shared" si="347"/>
        <v>Fail</v>
      </c>
      <c r="CX427" s="25">
        <f>Survey!$BA427</f>
        <v>0</v>
      </c>
      <c r="CY427" s="25" cm="1">
        <f t="array" ref="CY427">SUM(SUMIF(Survey!BP427:BW427,{"&gt;0","&lt;0"})*{1,-1})-SUM(SUMIF(Survey!BY427:CF427,{"&gt;0","&lt;0"})*{1,-1})</f>
        <v>0</v>
      </c>
      <c r="CZ427" s="30" t="str">
        <f t="shared" si="348"/>
        <v>No holdings</v>
      </c>
      <c r="DA427">
        <f t="shared" si="349"/>
        <v>0</v>
      </c>
      <c r="DB427" s="16" t="str">
        <f t="shared" si="350"/>
        <v>Fail</v>
      </c>
      <c r="DC427" s="31">
        <f>Survey!$BA427</f>
        <v>0</v>
      </c>
      <c r="DD427" s="31" cm="1">
        <f t="array" ref="DD427">SUM(SUMIF(Survey!CH427:DA427,{"&gt;0","&lt;0"})*{1,-1})-SUM(SUMIF(Survey!DC427:DV427,{"&gt;0","&lt;0"})*{1,-1})</f>
        <v>0</v>
      </c>
      <c r="DE427" s="30" t="str">
        <f t="shared" si="351"/>
        <v>No holdings</v>
      </c>
      <c r="DF427" s="17">
        <f t="shared" si="352"/>
        <v>0</v>
      </c>
      <c r="DG427" s="16" t="str">
        <f t="shared" si="353"/>
        <v>Pass</v>
      </c>
      <c r="DH427" s="33" t="b">
        <f>IF(ABS(Survey!$DA427)=0,TRUE,FALSE)</f>
        <v>1</v>
      </c>
      <c r="DI427" s="32" t="b">
        <f>NOT(ISBLANK(Survey!$DB427))</f>
        <v>0</v>
      </c>
      <c r="DJ427" s="16" t="str">
        <f t="shared" si="354"/>
        <v>Pass</v>
      </c>
      <c r="DK427" s="33" t="b">
        <f>IF(ABS(Survey!$DV427)=0,TRUE,FALSE)</f>
        <v>1</v>
      </c>
      <c r="DL427" s="32" t="b">
        <f>NOT(ISBLANK(Survey!$DW427))</f>
        <v>0</v>
      </c>
      <c r="DM427" t="str">
        <f t="shared" si="355"/>
        <v>Pass</v>
      </c>
      <c r="DN427" s="25" cm="1">
        <f t="array" ref="DN427">SUM(SUMIF(Survey!CW427,{"&gt;0","&lt;0"})*{1,-1})+SUM(SUMIF(Survey!DR427,{"&gt;0","&lt;0"})*{1,-1})</f>
        <v>0</v>
      </c>
      <c r="DO427" s="25">
        <f>SUM(SUMIF(Survey!DY427:EE427,{"&gt;0","&lt;0"})*{1,-1})+SUM(SUMIF(Survey!EG427:EM427,{"&gt;0","&lt;0"})*{1,-1})</f>
        <v>0</v>
      </c>
      <c r="DP427">
        <f t="shared" si="356"/>
        <v>0</v>
      </c>
      <c r="DQ427">
        <f t="shared" si="357"/>
        <v>0</v>
      </c>
      <c r="DR427" s="16" t="str">
        <f t="shared" si="358"/>
        <v>Pass</v>
      </c>
      <c r="DS427" s="33" t="b">
        <f>IF(ABS(Survey!$EE427)=0,TRUE,FALSE)</f>
        <v>1</v>
      </c>
      <c r="DT427" s="32" t="b">
        <f>NOT(ISBLANK(Survey!EF427))</f>
        <v>0</v>
      </c>
      <c r="DU427" s="16" t="str">
        <f t="shared" si="359"/>
        <v>Pass</v>
      </c>
      <c r="DV427" s="33" t="b">
        <f>IF(ABS(Survey!$EM427)=0,TRUE,FALSE)</f>
        <v>1</v>
      </c>
      <c r="DW427" s="32" t="b">
        <f>NOT(ISBLANK(Survey!$EN427))</f>
        <v>0</v>
      </c>
      <c r="DX427" s="16" t="str">
        <f t="shared" si="360"/>
        <v>Fail</v>
      </c>
      <c r="DY427" s="31">
        <f>SUM(SUMIF(Survey!ET427:EV427,{"&gt;0","&lt;0"})*{1,-1})</f>
        <v>0</v>
      </c>
      <c r="DZ427">
        <f t="shared" si="361"/>
        <v>0</v>
      </c>
      <c r="EA427">
        <f t="shared" si="362"/>
        <v>100</v>
      </c>
      <c r="EB427" s="30" t="b">
        <f>IF(OR(Survey!$M427="ETF",Survey!$M427="ETF, alternative mutual fund",Survey!$M427="Closed-end", Survey!$M427="Split share corp"),TRUE,FALSE)</f>
        <v>0</v>
      </c>
      <c r="EC427" s="16" t="str">
        <f t="shared" si="363"/>
        <v>Fail</v>
      </c>
      <c r="ED427" s="31">
        <f>SUM(SUMIF(Survey!EX427:FD427,{"&gt;0","&lt;0"})*{1,-1})</f>
        <v>0</v>
      </c>
      <c r="EE427">
        <f t="shared" si="364"/>
        <v>0</v>
      </c>
      <c r="EF427" s="17">
        <f t="shared" si="365"/>
        <v>100</v>
      </c>
      <c r="EG427" s="16" t="str">
        <f t="shared" si="366"/>
        <v>Fail</v>
      </c>
      <c r="EH427" s="31">
        <f>SUM(SUMIF(Survey!FF427:FL427,{"&gt;0","&lt;0"})*{1,-1})</f>
        <v>0</v>
      </c>
      <c r="EI427">
        <f t="shared" si="367"/>
        <v>0</v>
      </c>
      <c r="EJ427" s="17">
        <f t="shared" si="368"/>
        <v>100</v>
      </c>
    </row>
    <row r="428" spans="1:140">
      <c r="A428">
        <v>428</v>
      </c>
      <c r="B428" t="str">
        <f t="shared" si="316"/>
        <v>Pass</v>
      </c>
      <c r="C428" t="str">
        <f>IF(COUNTBLANK(Survey!B428:FM428)=$C$2, "Pass", "Fail")</f>
        <v>Pass</v>
      </c>
      <c r="D428" s="16" t="str">
        <f t="shared" si="317"/>
        <v>Fail</v>
      </c>
      <c r="E428" t="str">
        <f>IF(OR(ISBLANK(Survey!AL428),COUNTIF(G428:BJ428,"Fail")),"Fail","Pass")</f>
        <v>Fail</v>
      </c>
      <c r="F428" s="265"/>
      <c r="G428" s="16" t="str">
        <f t="shared" si="318"/>
        <v>Fail</v>
      </c>
      <c r="H428" s="139">
        <f>COUNTBLANK(Survey!B428:D428)+COUNTBLANK(Survey!G428)+COUNTBLANK(Survey!I428)+COUNTBLANK(Survey!K428:M428)+COUNTBLANK(Survey!P428:Q428)+COUNTBLANK(Survey!T428:W428)+COUNTBLANK(Survey!Z428:AC428)+COUNTBLANK(Survey!AF428:AG428)+COUNTBLANK(Survey!AK428:AK428)</f>
        <v>21</v>
      </c>
      <c r="I428" t="str">
        <f t="shared" si="319"/>
        <v>Fail</v>
      </c>
      <c r="J428" t="b">
        <f>IF(Survey!E428="No",TRUE,FALSE)</f>
        <v>0</v>
      </c>
      <c r="K428" s="29" cm="1">
        <f t="array" ref="K428">IF(COUNTA(Survey!$E$4:$E$695)=1, 0, SUM(IF(COUNTIF(Survey!$E$4:$E$695, Survey!$E$4:$E$695)=1,1,0)))</f>
        <v>0</v>
      </c>
      <c r="L428" s="29">
        <f>LEN(Survey!E428)</f>
        <v>0</v>
      </c>
      <c r="M428" s="16" t="str">
        <f t="shared" si="320"/>
        <v>Fail</v>
      </c>
      <c r="N428" t="b">
        <f>IF(Survey!F428="No",TRUE,FALSE)</f>
        <v>0</v>
      </c>
      <c r="O428" t="b">
        <f>Survey!F428=Survey!E428</f>
        <v>1</v>
      </c>
      <c r="P428">
        <f>COUNTIF(Survey!$F$4:$F$695,Survey!F428)</f>
        <v>0</v>
      </c>
      <c r="Q428" s="28">
        <f>LEN(Survey!F428)</f>
        <v>0</v>
      </c>
      <c r="R428" s="16" t="str">
        <f t="shared" si="321"/>
        <v>Pass</v>
      </c>
      <c r="S428" s="29">
        <f>MOD((LEN(Survey!H428)+2),11)</f>
        <v>2</v>
      </c>
      <c r="T428">
        <f>COUNTIF(Survey!$H$4:$H$695,Survey!H428)</f>
        <v>0</v>
      </c>
      <c r="U428" s="28" t="str">
        <f>IF(Survey!$L428="Prospectus fund", "Yes", "No")</f>
        <v>No</v>
      </c>
      <c r="V428" s="16" t="str">
        <f t="shared" si="322"/>
        <v>Pass</v>
      </c>
      <c r="W428" s="29">
        <f>MOD((LEN(Survey!J428)+2),11)</f>
        <v>2</v>
      </c>
      <c r="X428">
        <f>COUNTIF(Survey!$J$4:$J$695,Survey!J428)</f>
        <v>0</v>
      </c>
      <c r="Y428" s="30" t="b">
        <f>IF(OR(Survey!$M428="ETF",Survey!$M428="ETF, alternative mutual fund",Survey!$M428="Closed-end", Survey!$M428="Split share corp", Survey!$I428="Yes"),TRUE,FALSE)</f>
        <v>0</v>
      </c>
      <c r="Z428" s="16" t="str">
        <f>IFERROR(IF(AND(OR(AC428=AD428,AD428 = "Either"),NOT(ISBLANK(Survey!K428))),"Pass","Fail"),"Pass")</f>
        <v>Fail</v>
      </c>
      <c r="AA428" s="31" cm="1">
        <f t="array" ref="AA428">SUM(SUMIF(Survey!CH428:DA428,{"&gt;0","&lt;0"})*{1,-1})</f>
        <v>0</v>
      </c>
      <c r="AB428" s="33" cm="1">
        <f t="array" ref="AB428">SUM(SUMIF(Survey!CK428,{"&gt;0","&lt;0"})*{1,-1})+SUM(SUMIF(Survey!CU428,{"&gt;0","&lt;0"})*{1,-1})</f>
        <v>0</v>
      </c>
      <c r="AC428" s="33">
        <f>Survey!K428</f>
        <v>0</v>
      </c>
      <c r="AD428" s="32" t="str">
        <f t="shared" si="323"/>
        <v>Either</v>
      </c>
      <c r="AE428" s="16" t="str">
        <f t="shared" si="324"/>
        <v>Fail</v>
      </c>
      <c r="AF428" s="58" cm="1">
        <f t="array" ref="AF428">SUM(SUMIF(Survey!CH428:DA428,{"&gt;0","&lt;0"})*{1,-1})+SUM(SUMIF(Survey!DC428:DV428,{"&gt;0","&lt;0"})*{1,-1})</f>
        <v>0</v>
      </c>
      <c r="AG428" s="58">
        <f>IFERROR(AF428/(Survey!$BA428),0)</f>
        <v>0</v>
      </c>
      <c r="AH428" s="104" t="b">
        <f>IF(OR(Survey!$M428="Alternative strategy or hedge",Survey!$M428="Private asset",Survey!$L428="Prospectus fund"),TRUE,FALSE)</f>
        <v>0</v>
      </c>
      <c r="AI428" s="104" t="b">
        <f>NOT(ISBLANK(Survey!$M428))</f>
        <v>0</v>
      </c>
      <c r="AJ428" s="16" t="str">
        <f t="shared" si="325"/>
        <v>Fail</v>
      </c>
      <c r="AK428" t="b">
        <f>IF(Survey!W428="No",TRUE,FALSE)</f>
        <v>0</v>
      </c>
      <c r="AL428" s="119">
        <f>MOD((LEN(Survey!W428)+2),22)</f>
        <v>2</v>
      </c>
      <c r="AM428" t="str">
        <f t="shared" si="326"/>
        <v>Pass</v>
      </c>
      <c r="AN428" s="33" t="b">
        <f>NOT(ISNUMBER(SEARCH("Other",Survey!$Q428)))</f>
        <v>1</v>
      </c>
      <c r="AO428" s="32" t="b">
        <f>NOT(ISBLANK(Survey!$R428))</f>
        <v>0</v>
      </c>
      <c r="AP428" s="16" t="str">
        <f t="shared" si="327"/>
        <v>Pass</v>
      </c>
      <c r="AQ428" s="114">
        <f>COUNTBLANK(Survey!$X428)</f>
        <v>1</v>
      </c>
      <c r="AR428" s="58">
        <f>IF(AND(Survey!L428&lt;&gt;"Exempt fund",OR(Survey!$M428="ETF",Survey!$M428="ETF, alternative mutual fund",Survey!$M428="Mutual fund",Survey!$M428="Alternative mutual fund",Survey!$M428="Money market")),1,0)</f>
        <v>0</v>
      </c>
      <c r="AS428" s="16" t="str">
        <f t="shared" si="328"/>
        <v>Pass</v>
      </c>
      <c r="AT428" s="33" t="b">
        <f>NOT(ISNUMBER(SEARCH("Yes",Survey!$AC428)))</f>
        <v>1</v>
      </c>
      <c r="AU428" s="32" t="b">
        <f>IF(COUNTBLANK(Survey!$AD428:$AE428)=0,TRUE, FALSE)</f>
        <v>0</v>
      </c>
      <c r="AV428" s="16" t="str">
        <f t="shared" si="329"/>
        <v>Pass</v>
      </c>
      <c r="AW428" s="33" t="b">
        <f>NOT(ISNUMBER(SEARCH("Yes",Survey!$AF428)))</f>
        <v>1</v>
      </c>
      <c r="AX428" s="32" t="b">
        <f>NOT(ISBLANK(Survey!$AH428))</f>
        <v>0</v>
      </c>
      <c r="AY428" s="16" t="str">
        <f t="shared" si="330"/>
        <v>Pass</v>
      </c>
      <c r="AZ428" s="33" t="b">
        <f>NOT(OR(ISNUMBER(SEARCH("Other",Survey!$AH428)),ISNUMBER(SEARCH("Multiple",Survey!$AH428))))</f>
        <v>1</v>
      </c>
      <c r="BA428" s="32" t="b">
        <f>NOT(ISBLANK(Survey!$AI428))</f>
        <v>0</v>
      </c>
      <c r="BB428" s="16" t="str">
        <f t="shared" si="331"/>
        <v>Fail</v>
      </c>
      <c r="BC428" s="114">
        <f>IF(ABS(Survey!$BA428)&gt;0, 1,0)</f>
        <v>0</v>
      </c>
      <c r="BD428" s="114">
        <f>IF(COUNTBLANK(Survey!$AL428)=0,1,0)</f>
        <v>0</v>
      </c>
      <c r="BE428" s="16" t="str">
        <f t="shared" si="332"/>
        <v>Pass</v>
      </c>
      <c r="BF428" s="114">
        <f>IF(ISBLANK(Survey!$AL428),0,1)</f>
        <v>0</v>
      </c>
      <c r="BG428" s="133">
        <f>COUNTBLANK(Survey!$AM428)</f>
        <v>1</v>
      </c>
      <c r="BH428" s="16" t="str">
        <f t="shared" si="333"/>
        <v>Pass</v>
      </c>
      <c r="BI428" s="114">
        <f>IF(OR(Survey!$AM428="Closed",ISBLANK(Survey!$AM428)),0,1)</f>
        <v>0</v>
      </c>
      <c r="BJ428" s="133">
        <f>IF(ISBLANK(Survey!$AN428),1,0)</f>
        <v>1</v>
      </c>
      <c r="BK428" s="118" t="str">
        <f t="shared" si="334"/>
        <v>Pass</v>
      </c>
      <c r="BL428" s="31" cm="1">
        <f t="array" ref="BL428">SUM(SUMIF(Survey!AO428:AP428,{"&gt;0","&lt;0"})*{1,-1})</f>
        <v>0</v>
      </c>
      <c r="BM428">
        <f t="shared" si="335"/>
        <v>0</v>
      </c>
      <c r="BN428">
        <f t="shared" si="336"/>
        <v>100</v>
      </c>
      <c r="BO428" s="118" t="str">
        <f t="shared" si="337"/>
        <v>Pass</v>
      </c>
      <c r="BP428">
        <f>IF(Survey!AQ428="No",0,1)</f>
        <v>1</v>
      </c>
      <c r="BQ428" s="207">
        <f>MOD((LEN(Survey!AQ428)+2),22)</f>
        <v>2</v>
      </c>
      <c r="BR428">
        <f>IF(Survey!AR428="No",0,1)</f>
        <v>1</v>
      </c>
      <c r="BS428" s="207">
        <f>MOD((LEN(Survey!AR428)+2),22)</f>
        <v>2</v>
      </c>
      <c r="BT428" s="114">
        <f>COUNTBLANK(Survey!$AQ428:$AS428)+COUNTBLANK(Survey!$AU428)</f>
        <v>4</v>
      </c>
      <c r="BU428" s="114">
        <f>IF(Survey!$I428="Yes",1,0)</f>
        <v>0</v>
      </c>
      <c r="BV428" s="114">
        <f>IF(OR(Survey!$M428="Mutual fund",Survey!$M428="Alternative mutual fund",Survey!$M428="Money market"),1,0)</f>
        <v>0</v>
      </c>
      <c r="BW428" s="119">
        <f>IF(OR(Survey!$M428="ETF",Survey!$M428="ETF, alternative mutual fund"),1,0)</f>
        <v>0</v>
      </c>
      <c r="BX428" s="16" t="str">
        <f t="shared" si="338"/>
        <v>Pass</v>
      </c>
      <c r="BY428" s="33">
        <f>IF(ISNUMBER(SEARCH("Other",Survey!$AS428)), 1, 0)</f>
        <v>0</v>
      </c>
      <c r="BZ428" s="58" t="b">
        <f>NOT(ISBLANK(Survey!$AT428))</f>
        <v>0</v>
      </c>
      <c r="CA428" s="16" t="str">
        <f t="shared" si="339"/>
        <v>Pass</v>
      </c>
      <c r="CB428" s="114">
        <f>IF(Survey!$BB428=0, 0,1)</f>
        <v>0</v>
      </c>
      <c r="CC428" s="58">
        <f>Survey!$AV428</f>
        <v>0</v>
      </c>
      <c r="CD428" s="58">
        <f>Survey!$BC428+Survey!$BD428+ABS(Survey!$BE428)-ABS(Survey!$BF428)-ABS(Survey!$BG428)-ABS(Survey!$BL428)</f>
        <v>0</v>
      </c>
      <c r="CE428" s="138">
        <f>Survey!BB428+(ABS(Survey!$BH428)-ABS(Survey!$BI428)+ABS(Survey!$BJ428)-ABS(Survey!$BK428))*0.5</f>
        <v>0</v>
      </c>
      <c r="CF428" s="58">
        <f t="shared" si="340"/>
        <v>0</v>
      </c>
      <c r="CG428" s="58">
        <f>IF(AND($CC428&gt;$CF428-0.2,$CC428&lt;$CF428+0.2,ISBLANK(Survey!$AV428)=FALSE),0,1)</f>
        <v>1</v>
      </c>
      <c r="CH428" s="133">
        <f>IF(ISBLANK(Survey!$AW428),1,0)</f>
        <v>1</v>
      </c>
      <c r="CI428" s="16" t="str">
        <f t="shared" si="341"/>
        <v>Pass</v>
      </c>
      <c r="CJ428" s="114">
        <f>IF(Survey!$BB428=0, 0,1)</f>
        <v>0</v>
      </c>
      <c r="CK428" s="58">
        <f>IF(AND(Survey!$AX428&gt;=0,Survey!$AX428&lt;=0.2,Survey!$AX428&lt;&gt;""),0,1)</f>
        <v>1</v>
      </c>
      <c r="CL428" s="114">
        <f>IF(ISBLANK(Survey!$AY428),1,0)</f>
        <v>1</v>
      </c>
      <c r="CM428" s="16" t="str">
        <f t="shared" si="342"/>
        <v>Fail</v>
      </c>
      <c r="CN428" s="133">
        <f>Survey!$AZ428</f>
        <v>0</v>
      </c>
      <c r="CO428" s="16" t="str">
        <f t="shared" si="343"/>
        <v>Pass</v>
      </c>
      <c r="CP428" s="31">
        <f>Survey!$BA428</f>
        <v>0</v>
      </c>
      <c r="CQ428" s="138">
        <f>Survey!$BB428+Survey!$BC428+Survey!$BD428+ABS(Survey!$BE428)-ABS(Survey!$BF428)-ABS(Survey!$BG428)+ABS(Survey!$BH428)-ABS(Survey!$BI428)+ABS(Survey!$BJ428)-ABS(Survey!$BK428)-ABS(Survey!$BL428)+Survey!$BM428</f>
        <v>0</v>
      </c>
      <c r="CR428" s="30">
        <f t="shared" si="344"/>
        <v>0</v>
      </c>
      <c r="CS428" s="17">
        <f t="shared" si="345"/>
        <v>0</v>
      </c>
      <c r="CT428" s="16" t="str">
        <f t="shared" si="346"/>
        <v>Pass</v>
      </c>
      <c r="CU428" s="33" t="b">
        <f>IF(ABS(Survey!$BM428)=0,TRUE,FALSE)</f>
        <v>1</v>
      </c>
      <c r="CV428" s="32" t="b">
        <f>NOT(ISBLANK(Survey!$BN428))</f>
        <v>0</v>
      </c>
      <c r="CW428" t="str">
        <f t="shared" si="347"/>
        <v>Fail</v>
      </c>
      <c r="CX428" s="25">
        <f>Survey!$BA428</f>
        <v>0</v>
      </c>
      <c r="CY428" s="25" cm="1">
        <f t="array" ref="CY428">SUM(SUMIF(Survey!BP428:BW428,{"&gt;0","&lt;0"})*{1,-1})-SUM(SUMIF(Survey!BY428:CF428,{"&gt;0","&lt;0"})*{1,-1})</f>
        <v>0</v>
      </c>
      <c r="CZ428" s="30" t="str">
        <f t="shared" si="348"/>
        <v>No holdings</v>
      </c>
      <c r="DA428">
        <f t="shared" si="349"/>
        <v>0</v>
      </c>
      <c r="DB428" s="16" t="str">
        <f t="shared" si="350"/>
        <v>Fail</v>
      </c>
      <c r="DC428" s="31">
        <f>Survey!$BA428</f>
        <v>0</v>
      </c>
      <c r="DD428" s="31" cm="1">
        <f t="array" ref="DD428">SUM(SUMIF(Survey!CH428:DA428,{"&gt;0","&lt;0"})*{1,-1})-SUM(SUMIF(Survey!DC428:DV428,{"&gt;0","&lt;0"})*{1,-1})</f>
        <v>0</v>
      </c>
      <c r="DE428" s="30" t="str">
        <f t="shared" si="351"/>
        <v>No holdings</v>
      </c>
      <c r="DF428" s="17">
        <f t="shared" si="352"/>
        <v>0</v>
      </c>
      <c r="DG428" s="16" t="str">
        <f t="shared" si="353"/>
        <v>Pass</v>
      </c>
      <c r="DH428" s="33" t="b">
        <f>IF(ABS(Survey!$DA428)=0,TRUE,FALSE)</f>
        <v>1</v>
      </c>
      <c r="DI428" s="32" t="b">
        <f>NOT(ISBLANK(Survey!$DB428))</f>
        <v>0</v>
      </c>
      <c r="DJ428" s="16" t="str">
        <f t="shared" si="354"/>
        <v>Pass</v>
      </c>
      <c r="DK428" s="33" t="b">
        <f>IF(ABS(Survey!$DV428)=0,TRUE,FALSE)</f>
        <v>1</v>
      </c>
      <c r="DL428" s="32" t="b">
        <f>NOT(ISBLANK(Survey!$DW428))</f>
        <v>0</v>
      </c>
      <c r="DM428" t="str">
        <f t="shared" si="355"/>
        <v>Pass</v>
      </c>
      <c r="DN428" s="25" cm="1">
        <f t="array" ref="DN428">SUM(SUMIF(Survey!CW428,{"&gt;0","&lt;0"})*{1,-1})+SUM(SUMIF(Survey!DR428,{"&gt;0","&lt;0"})*{1,-1})</f>
        <v>0</v>
      </c>
      <c r="DO428" s="25">
        <f>SUM(SUMIF(Survey!DY428:EE428,{"&gt;0","&lt;0"})*{1,-1})+SUM(SUMIF(Survey!EG428:EM428,{"&gt;0","&lt;0"})*{1,-1})</f>
        <v>0</v>
      </c>
      <c r="DP428">
        <f t="shared" si="356"/>
        <v>0</v>
      </c>
      <c r="DQ428">
        <f t="shared" si="357"/>
        <v>0</v>
      </c>
      <c r="DR428" s="16" t="str">
        <f t="shared" si="358"/>
        <v>Pass</v>
      </c>
      <c r="DS428" s="33" t="b">
        <f>IF(ABS(Survey!$EE428)=0,TRUE,FALSE)</f>
        <v>1</v>
      </c>
      <c r="DT428" s="32" t="b">
        <f>NOT(ISBLANK(Survey!EF428))</f>
        <v>0</v>
      </c>
      <c r="DU428" s="16" t="str">
        <f t="shared" si="359"/>
        <v>Pass</v>
      </c>
      <c r="DV428" s="33" t="b">
        <f>IF(ABS(Survey!$EM428)=0,TRUE,FALSE)</f>
        <v>1</v>
      </c>
      <c r="DW428" s="32" t="b">
        <f>NOT(ISBLANK(Survey!$EN428))</f>
        <v>0</v>
      </c>
      <c r="DX428" s="16" t="str">
        <f t="shared" si="360"/>
        <v>Fail</v>
      </c>
      <c r="DY428" s="31">
        <f>SUM(SUMIF(Survey!ET428:EV428,{"&gt;0","&lt;0"})*{1,-1})</f>
        <v>0</v>
      </c>
      <c r="DZ428">
        <f t="shared" si="361"/>
        <v>0</v>
      </c>
      <c r="EA428">
        <f t="shared" si="362"/>
        <v>100</v>
      </c>
      <c r="EB428" s="30" t="b">
        <f>IF(OR(Survey!$M428="ETF",Survey!$M428="ETF, alternative mutual fund",Survey!$M428="Closed-end", Survey!$M428="Split share corp"),TRUE,FALSE)</f>
        <v>0</v>
      </c>
      <c r="EC428" s="16" t="str">
        <f t="shared" si="363"/>
        <v>Fail</v>
      </c>
      <c r="ED428" s="31">
        <f>SUM(SUMIF(Survey!EX428:FD428,{"&gt;0","&lt;0"})*{1,-1})</f>
        <v>0</v>
      </c>
      <c r="EE428">
        <f t="shared" si="364"/>
        <v>0</v>
      </c>
      <c r="EF428" s="17">
        <f t="shared" si="365"/>
        <v>100</v>
      </c>
      <c r="EG428" s="16" t="str">
        <f t="shared" si="366"/>
        <v>Fail</v>
      </c>
      <c r="EH428" s="31">
        <f>SUM(SUMIF(Survey!FF428:FL428,{"&gt;0","&lt;0"})*{1,-1})</f>
        <v>0</v>
      </c>
      <c r="EI428">
        <f t="shared" si="367"/>
        <v>0</v>
      </c>
      <c r="EJ428" s="17">
        <f t="shared" si="368"/>
        <v>100</v>
      </c>
    </row>
    <row r="429" spans="1:140">
      <c r="A429">
        <v>429</v>
      </c>
      <c r="B429" t="str">
        <f t="shared" si="316"/>
        <v>Pass</v>
      </c>
      <c r="C429" t="str">
        <f>IF(COUNTBLANK(Survey!B429:FM429)=$C$2, "Pass", "Fail")</f>
        <v>Pass</v>
      </c>
      <c r="D429" s="16" t="str">
        <f t="shared" si="317"/>
        <v>Fail</v>
      </c>
      <c r="E429" t="str">
        <f>IF(OR(ISBLANK(Survey!AL429),COUNTIF(G429:BJ429,"Fail")),"Fail","Pass")</f>
        <v>Fail</v>
      </c>
      <c r="F429" s="265"/>
      <c r="G429" s="16" t="str">
        <f t="shared" si="318"/>
        <v>Fail</v>
      </c>
      <c r="H429" s="139">
        <f>COUNTBLANK(Survey!B429:D429)+COUNTBLANK(Survey!G429)+COUNTBLANK(Survey!I429)+COUNTBLANK(Survey!K429:M429)+COUNTBLANK(Survey!P429:Q429)+COUNTBLANK(Survey!T429:W429)+COUNTBLANK(Survey!Z429:AC429)+COUNTBLANK(Survey!AF429:AG429)+COUNTBLANK(Survey!AK429:AK429)</f>
        <v>21</v>
      </c>
      <c r="I429" t="str">
        <f t="shared" si="319"/>
        <v>Fail</v>
      </c>
      <c r="J429" t="b">
        <f>IF(Survey!E429="No",TRUE,FALSE)</f>
        <v>0</v>
      </c>
      <c r="K429" s="29" cm="1">
        <f t="array" ref="K429">IF(COUNTA(Survey!$E$4:$E$695)=1, 0, SUM(IF(COUNTIF(Survey!$E$4:$E$695, Survey!$E$4:$E$695)=1,1,0)))</f>
        <v>0</v>
      </c>
      <c r="L429" s="29">
        <f>LEN(Survey!E429)</f>
        <v>0</v>
      </c>
      <c r="M429" s="16" t="str">
        <f t="shared" si="320"/>
        <v>Fail</v>
      </c>
      <c r="N429" t="b">
        <f>IF(Survey!F429="No",TRUE,FALSE)</f>
        <v>0</v>
      </c>
      <c r="O429" t="b">
        <f>Survey!F429=Survey!E429</f>
        <v>1</v>
      </c>
      <c r="P429">
        <f>COUNTIF(Survey!$F$4:$F$695,Survey!F429)</f>
        <v>0</v>
      </c>
      <c r="Q429" s="28">
        <f>LEN(Survey!F429)</f>
        <v>0</v>
      </c>
      <c r="R429" s="16" t="str">
        <f t="shared" si="321"/>
        <v>Pass</v>
      </c>
      <c r="S429" s="29">
        <f>MOD((LEN(Survey!H429)+2),11)</f>
        <v>2</v>
      </c>
      <c r="T429">
        <f>COUNTIF(Survey!$H$4:$H$695,Survey!H429)</f>
        <v>0</v>
      </c>
      <c r="U429" s="28" t="str">
        <f>IF(Survey!$L429="Prospectus fund", "Yes", "No")</f>
        <v>No</v>
      </c>
      <c r="V429" s="16" t="str">
        <f t="shared" si="322"/>
        <v>Pass</v>
      </c>
      <c r="W429" s="29">
        <f>MOD((LEN(Survey!J429)+2),11)</f>
        <v>2</v>
      </c>
      <c r="X429">
        <f>COUNTIF(Survey!$J$4:$J$695,Survey!J429)</f>
        <v>0</v>
      </c>
      <c r="Y429" s="30" t="b">
        <f>IF(OR(Survey!$M429="ETF",Survey!$M429="ETF, alternative mutual fund",Survey!$M429="Closed-end", Survey!$M429="Split share corp", Survey!$I429="Yes"),TRUE,FALSE)</f>
        <v>0</v>
      </c>
      <c r="Z429" s="16" t="str">
        <f>IFERROR(IF(AND(OR(AC429=AD429,AD429 = "Either"),NOT(ISBLANK(Survey!K429))),"Pass","Fail"),"Pass")</f>
        <v>Fail</v>
      </c>
      <c r="AA429" s="31" cm="1">
        <f t="array" ref="AA429">SUM(SUMIF(Survey!CH429:DA429,{"&gt;0","&lt;0"})*{1,-1})</f>
        <v>0</v>
      </c>
      <c r="AB429" s="33" cm="1">
        <f t="array" ref="AB429">SUM(SUMIF(Survey!CK429,{"&gt;0","&lt;0"})*{1,-1})+SUM(SUMIF(Survey!CU429,{"&gt;0","&lt;0"})*{1,-1})</f>
        <v>0</v>
      </c>
      <c r="AC429" s="33">
        <f>Survey!K429</f>
        <v>0</v>
      </c>
      <c r="AD429" s="32" t="str">
        <f t="shared" si="323"/>
        <v>Either</v>
      </c>
      <c r="AE429" s="16" t="str">
        <f t="shared" si="324"/>
        <v>Fail</v>
      </c>
      <c r="AF429" s="58" cm="1">
        <f t="array" ref="AF429">SUM(SUMIF(Survey!CH429:DA429,{"&gt;0","&lt;0"})*{1,-1})+SUM(SUMIF(Survey!DC429:DV429,{"&gt;0","&lt;0"})*{1,-1})</f>
        <v>0</v>
      </c>
      <c r="AG429" s="58">
        <f>IFERROR(AF429/(Survey!$BA429),0)</f>
        <v>0</v>
      </c>
      <c r="AH429" s="104" t="b">
        <f>IF(OR(Survey!$M429="Alternative strategy or hedge",Survey!$M429="Private asset",Survey!$L429="Prospectus fund"),TRUE,FALSE)</f>
        <v>0</v>
      </c>
      <c r="AI429" s="104" t="b">
        <f>NOT(ISBLANK(Survey!$M429))</f>
        <v>0</v>
      </c>
      <c r="AJ429" s="16" t="str">
        <f t="shared" si="325"/>
        <v>Fail</v>
      </c>
      <c r="AK429" t="b">
        <f>IF(Survey!W429="No",TRUE,FALSE)</f>
        <v>0</v>
      </c>
      <c r="AL429" s="119">
        <f>MOD((LEN(Survey!W429)+2),22)</f>
        <v>2</v>
      </c>
      <c r="AM429" t="str">
        <f t="shared" si="326"/>
        <v>Pass</v>
      </c>
      <c r="AN429" s="33" t="b">
        <f>NOT(ISNUMBER(SEARCH("Other",Survey!$Q429)))</f>
        <v>1</v>
      </c>
      <c r="AO429" s="32" t="b">
        <f>NOT(ISBLANK(Survey!$R429))</f>
        <v>0</v>
      </c>
      <c r="AP429" s="16" t="str">
        <f t="shared" si="327"/>
        <v>Pass</v>
      </c>
      <c r="AQ429" s="114">
        <f>COUNTBLANK(Survey!$X429)</f>
        <v>1</v>
      </c>
      <c r="AR429" s="58">
        <f>IF(AND(Survey!L429&lt;&gt;"Exempt fund",OR(Survey!$M429="ETF",Survey!$M429="ETF, alternative mutual fund",Survey!$M429="Mutual fund",Survey!$M429="Alternative mutual fund",Survey!$M429="Money market")),1,0)</f>
        <v>0</v>
      </c>
      <c r="AS429" s="16" t="str">
        <f t="shared" si="328"/>
        <v>Pass</v>
      </c>
      <c r="AT429" s="33" t="b">
        <f>NOT(ISNUMBER(SEARCH("Yes",Survey!$AC429)))</f>
        <v>1</v>
      </c>
      <c r="AU429" s="32" t="b">
        <f>IF(COUNTBLANK(Survey!$AD429:$AE429)=0,TRUE, FALSE)</f>
        <v>0</v>
      </c>
      <c r="AV429" s="16" t="str">
        <f t="shared" si="329"/>
        <v>Pass</v>
      </c>
      <c r="AW429" s="33" t="b">
        <f>NOT(ISNUMBER(SEARCH("Yes",Survey!$AF429)))</f>
        <v>1</v>
      </c>
      <c r="AX429" s="32" t="b">
        <f>NOT(ISBLANK(Survey!$AH429))</f>
        <v>0</v>
      </c>
      <c r="AY429" s="16" t="str">
        <f t="shared" si="330"/>
        <v>Pass</v>
      </c>
      <c r="AZ429" s="33" t="b">
        <f>NOT(OR(ISNUMBER(SEARCH("Other",Survey!$AH429)),ISNUMBER(SEARCH("Multiple",Survey!$AH429))))</f>
        <v>1</v>
      </c>
      <c r="BA429" s="32" t="b">
        <f>NOT(ISBLANK(Survey!$AI429))</f>
        <v>0</v>
      </c>
      <c r="BB429" s="16" t="str">
        <f t="shared" si="331"/>
        <v>Fail</v>
      </c>
      <c r="BC429" s="114">
        <f>IF(ABS(Survey!$BA429)&gt;0, 1,0)</f>
        <v>0</v>
      </c>
      <c r="BD429" s="114">
        <f>IF(COUNTBLANK(Survey!$AL429)=0,1,0)</f>
        <v>0</v>
      </c>
      <c r="BE429" s="16" t="str">
        <f t="shared" si="332"/>
        <v>Pass</v>
      </c>
      <c r="BF429" s="114">
        <f>IF(ISBLANK(Survey!$AL429),0,1)</f>
        <v>0</v>
      </c>
      <c r="BG429" s="133">
        <f>COUNTBLANK(Survey!$AM429)</f>
        <v>1</v>
      </c>
      <c r="BH429" s="16" t="str">
        <f t="shared" si="333"/>
        <v>Pass</v>
      </c>
      <c r="BI429" s="114">
        <f>IF(OR(Survey!$AM429="Closed",ISBLANK(Survey!$AM429)),0,1)</f>
        <v>0</v>
      </c>
      <c r="BJ429" s="133">
        <f>IF(ISBLANK(Survey!$AN429),1,0)</f>
        <v>1</v>
      </c>
      <c r="BK429" s="118" t="str">
        <f t="shared" si="334"/>
        <v>Pass</v>
      </c>
      <c r="BL429" s="31" cm="1">
        <f t="array" ref="BL429">SUM(SUMIF(Survey!AO429:AP429,{"&gt;0","&lt;0"})*{1,-1})</f>
        <v>0</v>
      </c>
      <c r="BM429">
        <f t="shared" si="335"/>
        <v>0</v>
      </c>
      <c r="BN429">
        <f t="shared" si="336"/>
        <v>100</v>
      </c>
      <c r="BO429" s="118" t="str">
        <f t="shared" si="337"/>
        <v>Pass</v>
      </c>
      <c r="BP429">
        <f>IF(Survey!AQ429="No",0,1)</f>
        <v>1</v>
      </c>
      <c r="BQ429" s="207">
        <f>MOD((LEN(Survey!AQ429)+2),22)</f>
        <v>2</v>
      </c>
      <c r="BR429">
        <f>IF(Survey!AR429="No",0,1)</f>
        <v>1</v>
      </c>
      <c r="BS429" s="207">
        <f>MOD((LEN(Survey!AR429)+2),22)</f>
        <v>2</v>
      </c>
      <c r="BT429" s="114">
        <f>COUNTBLANK(Survey!$AQ429:$AS429)+COUNTBLANK(Survey!$AU429)</f>
        <v>4</v>
      </c>
      <c r="BU429" s="114">
        <f>IF(Survey!$I429="Yes",1,0)</f>
        <v>0</v>
      </c>
      <c r="BV429" s="114">
        <f>IF(OR(Survey!$M429="Mutual fund",Survey!$M429="Alternative mutual fund",Survey!$M429="Money market"),1,0)</f>
        <v>0</v>
      </c>
      <c r="BW429" s="119">
        <f>IF(OR(Survey!$M429="ETF",Survey!$M429="ETF, alternative mutual fund"),1,0)</f>
        <v>0</v>
      </c>
      <c r="BX429" s="16" t="str">
        <f t="shared" si="338"/>
        <v>Pass</v>
      </c>
      <c r="BY429" s="33">
        <f>IF(ISNUMBER(SEARCH("Other",Survey!$AS429)), 1, 0)</f>
        <v>0</v>
      </c>
      <c r="BZ429" s="58" t="b">
        <f>NOT(ISBLANK(Survey!$AT429))</f>
        <v>0</v>
      </c>
      <c r="CA429" s="16" t="str">
        <f t="shared" si="339"/>
        <v>Pass</v>
      </c>
      <c r="CB429" s="114">
        <f>IF(Survey!$BB429=0, 0,1)</f>
        <v>0</v>
      </c>
      <c r="CC429" s="58">
        <f>Survey!$AV429</f>
        <v>0</v>
      </c>
      <c r="CD429" s="58">
        <f>Survey!$BC429+Survey!$BD429+ABS(Survey!$BE429)-ABS(Survey!$BF429)-ABS(Survey!$BG429)-ABS(Survey!$BL429)</f>
        <v>0</v>
      </c>
      <c r="CE429" s="138">
        <f>Survey!BB429+(ABS(Survey!$BH429)-ABS(Survey!$BI429)+ABS(Survey!$BJ429)-ABS(Survey!$BK429))*0.5</f>
        <v>0</v>
      </c>
      <c r="CF429" s="58">
        <f t="shared" si="340"/>
        <v>0</v>
      </c>
      <c r="CG429" s="58">
        <f>IF(AND($CC429&gt;$CF429-0.2,$CC429&lt;$CF429+0.2,ISBLANK(Survey!$AV429)=FALSE),0,1)</f>
        <v>1</v>
      </c>
      <c r="CH429" s="133">
        <f>IF(ISBLANK(Survey!$AW429),1,0)</f>
        <v>1</v>
      </c>
      <c r="CI429" s="16" t="str">
        <f t="shared" si="341"/>
        <v>Pass</v>
      </c>
      <c r="CJ429" s="114">
        <f>IF(Survey!$BB429=0, 0,1)</f>
        <v>0</v>
      </c>
      <c r="CK429" s="58">
        <f>IF(AND(Survey!$AX429&gt;=0,Survey!$AX429&lt;=0.2,Survey!$AX429&lt;&gt;""),0,1)</f>
        <v>1</v>
      </c>
      <c r="CL429" s="114">
        <f>IF(ISBLANK(Survey!$AY429),1,0)</f>
        <v>1</v>
      </c>
      <c r="CM429" s="16" t="str">
        <f t="shared" si="342"/>
        <v>Fail</v>
      </c>
      <c r="CN429" s="133">
        <f>Survey!$AZ429</f>
        <v>0</v>
      </c>
      <c r="CO429" s="16" t="str">
        <f t="shared" si="343"/>
        <v>Pass</v>
      </c>
      <c r="CP429" s="31">
        <f>Survey!$BA429</f>
        <v>0</v>
      </c>
      <c r="CQ429" s="138">
        <f>Survey!$BB429+Survey!$BC429+Survey!$BD429+ABS(Survey!$BE429)-ABS(Survey!$BF429)-ABS(Survey!$BG429)+ABS(Survey!$BH429)-ABS(Survey!$BI429)+ABS(Survey!$BJ429)-ABS(Survey!$BK429)-ABS(Survey!$BL429)+Survey!$BM429</f>
        <v>0</v>
      </c>
      <c r="CR429" s="30">
        <f t="shared" si="344"/>
        <v>0</v>
      </c>
      <c r="CS429" s="17">
        <f t="shared" si="345"/>
        <v>0</v>
      </c>
      <c r="CT429" s="16" t="str">
        <f t="shared" si="346"/>
        <v>Pass</v>
      </c>
      <c r="CU429" s="33" t="b">
        <f>IF(ABS(Survey!$BM429)=0,TRUE,FALSE)</f>
        <v>1</v>
      </c>
      <c r="CV429" s="32" t="b">
        <f>NOT(ISBLANK(Survey!$BN429))</f>
        <v>0</v>
      </c>
      <c r="CW429" t="str">
        <f t="shared" si="347"/>
        <v>Fail</v>
      </c>
      <c r="CX429" s="25">
        <f>Survey!$BA429</f>
        <v>0</v>
      </c>
      <c r="CY429" s="25" cm="1">
        <f t="array" ref="CY429">SUM(SUMIF(Survey!BP429:BW429,{"&gt;0","&lt;0"})*{1,-1})-SUM(SUMIF(Survey!BY429:CF429,{"&gt;0","&lt;0"})*{1,-1})</f>
        <v>0</v>
      </c>
      <c r="CZ429" s="30" t="str">
        <f t="shared" si="348"/>
        <v>No holdings</v>
      </c>
      <c r="DA429">
        <f t="shared" si="349"/>
        <v>0</v>
      </c>
      <c r="DB429" s="16" t="str">
        <f t="shared" si="350"/>
        <v>Fail</v>
      </c>
      <c r="DC429" s="31">
        <f>Survey!$BA429</f>
        <v>0</v>
      </c>
      <c r="DD429" s="31" cm="1">
        <f t="array" ref="DD429">SUM(SUMIF(Survey!CH429:DA429,{"&gt;0","&lt;0"})*{1,-1})-SUM(SUMIF(Survey!DC429:DV429,{"&gt;0","&lt;0"})*{1,-1})</f>
        <v>0</v>
      </c>
      <c r="DE429" s="30" t="str">
        <f t="shared" si="351"/>
        <v>No holdings</v>
      </c>
      <c r="DF429" s="17">
        <f t="shared" si="352"/>
        <v>0</v>
      </c>
      <c r="DG429" s="16" t="str">
        <f t="shared" si="353"/>
        <v>Pass</v>
      </c>
      <c r="DH429" s="33" t="b">
        <f>IF(ABS(Survey!$DA429)=0,TRUE,FALSE)</f>
        <v>1</v>
      </c>
      <c r="DI429" s="32" t="b">
        <f>NOT(ISBLANK(Survey!$DB429))</f>
        <v>0</v>
      </c>
      <c r="DJ429" s="16" t="str">
        <f t="shared" si="354"/>
        <v>Pass</v>
      </c>
      <c r="DK429" s="33" t="b">
        <f>IF(ABS(Survey!$DV429)=0,TRUE,FALSE)</f>
        <v>1</v>
      </c>
      <c r="DL429" s="32" t="b">
        <f>NOT(ISBLANK(Survey!$DW429))</f>
        <v>0</v>
      </c>
      <c r="DM429" t="str">
        <f t="shared" si="355"/>
        <v>Pass</v>
      </c>
      <c r="DN429" s="25" cm="1">
        <f t="array" ref="DN429">SUM(SUMIF(Survey!CW429,{"&gt;0","&lt;0"})*{1,-1})+SUM(SUMIF(Survey!DR429,{"&gt;0","&lt;0"})*{1,-1})</f>
        <v>0</v>
      </c>
      <c r="DO429" s="25">
        <f>SUM(SUMIF(Survey!DY429:EE429,{"&gt;0","&lt;0"})*{1,-1})+SUM(SUMIF(Survey!EG429:EM429,{"&gt;0","&lt;0"})*{1,-1})</f>
        <v>0</v>
      </c>
      <c r="DP429">
        <f t="shared" si="356"/>
        <v>0</v>
      </c>
      <c r="DQ429">
        <f t="shared" si="357"/>
        <v>0</v>
      </c>
      <c r="DR429" s="16" t="str">
        <f t="shared" si="358"/>
        <v>Pass</v>
      </c>
      <c r="DS429" s="33" t="b">
        <f>IF(ABS(Survey!$EE429)=0,TRUE,FALSE)</f>
        <v>1</v>
      </c>
      <c r="DT429" s="32" t="b">
        <f>NOT(ISBLANK(Survey!EF429))</f>
        <v>0</v>
      </c>
      <c r="DU429" s="16" t="str">
        <f t="shared" si="359"/>
        <v>Pass</v>
      </c>
      <c r="DV429" s="33" t="b">
        <f>IF(ABS(Survey!$EM429)=0,TRUE,FALSE)</f>
        <v>1</v>
      </c>
      <c r="DW429" s="32" t="b">
        <f>NOT(ISBLANK(Survey!$EN429))</f>
        <v>0</v>
      </c>
      <c r="DX429" s="16" t="str">
        <f t="shared" si="360"/>
        <v>Fail</v>
      </c>
      <c r="DY429" s="31">
        <f>SUM(SUMIF(Survey!ET429:EV429,{"&gt;0","&lt;0"})*{1,-1})</f>
        <v>0</v>
      </c>
      <c r="DZ429">
        <f t="shared" si="361"/>
        <v>0</v>
      </c>
      <c r="EA429">
        <f t="shared" si="362"/>
        <v>100</v>
      </c>
      <c r="EB429" s="30" t="b">
        <f>IF(OR(Survey!$M429="ETF",Survey!$M429="ETF, alternative mutual fund",Survey!$M429="Closed-end", Survey!$M429="Split share corp"),TRUE,FALSE)</f>
        <v>0</v>
      </c>
      <c r="EC429" s="16" t="str">
        <f t="shared" si="363"/>
        <v>Fail</v>
      </c>
      <c r="ED429" s="31">
        <f>SUM(SUMIF(Survey!EX429:FD429,{"&gt;0","&lt;0"})*{1,-1})</f>
        <v>0</v>
      </c>
      <c r="EE429">
        <f t="shared" si="364"/>
        <v>0</v>
      </c>
      <c r="EF429" s="17">
        <f t="shared" si="365"/>
        <v>100</v>
      </c>
      <c r="EG429" s="16" t="str">
        <f t="shared" si="366"/>
        <v>Fail</v>
      </c>
      <c r="EH429" s="31">
        <f>SUM(SUMIF(Survey!FF429:FL429,{"&gt;0","&lt;0"})*{1,-1})</f>
        <v>0</v>
      </c>
      <c r="EI429">
        <f t="shared" si="367"/>
        <v>0</v>
      </c>
      <c r="EJ429" s="17">
        <f t="shared" si="368"/>
        <v>100</v>
      </c>
    </row>
    <row r="430" spans="1:140">
      <c r="A430">
        <v>430</v>
      </c>
      <c r="B430" t="str">
        <f t="shared" si="316"/>
        <v>Pass</v>
      </c>
      <c r="C430" t="str">
        <f>IF(COUNTBLANK(Survey!B430:FM430)=$C$2, "Pass", "Fail")</f>
        <v>Pass</v>
      </c>
      <c r="D430" s="16" t="str">
        <f t="shared" si="317"/>
        <v>Fail</v>
      </c>
      <c r="E430" t="str">
        <f>IF(OR(ISBLANK(Survey!AL430),COUNTIF(G430:BJ430,"Fail")),"Fail","Pass")</f>
        <v>Fail</v>
      </c>
      <c r="F430" s="265"/>
      <c r="G430" s="16" t="str">
        <f t="shared" si="318"/>
        <v>Fail</v>
      </c>
      <c r="H430" s="139">
        <f>COUNTBLANK(Survey!B430:D430)+COUNTBLANK(Survey!G430)+COUNTBLANK(Survey!I430)+COUNTBLANK(Survey!K430:M430)+COUNTBLANK(Survey!P430:Q430)+COUNTBLANK(Survey!T430:W430)+COUNTBLANK(Survey!Z430:AC430)+COUNTBLANK(Survey!AF430:AG430)+COUNTBLANK(Survey!AK430:AK430)</f>
        <v>21</v>
      </c>
      <c r="I430" t="str">
        <f t="shared" si="319"/>
        <v>Fail</v>
      </c>
      <c r="J430" t="b">
        <f>IF(Survey!E430="No",TRUE,FALSE)</f>
        <v>0</v>
      </c>
      <c r="K430" s="29" cm="1">
        <f t="array" ref="K430">IF(COUNTA(Survey!$E$4:$E$695)=1, 0, SUM(IF(COUNTIF(Survey!$E$4:$E$695, Survey!$E$4:$E$695)=1,1,0)))</f>
        <v>0</v>
      </c>
      <c r="L430" s="29">
        <f>LEN(Survey!E430)</f>
        <v>0</v>
      </c>
      <c r="M430" s="16" t="str">
        <f t="shared" si="320"/>
        <v>Fail</v>
      </c>
      <c r="N430" t="b">
        <f>IF(Survey!F430="No",TRUE,FALSE)</f>
        <v>0</v>
      </c>
      <c r="O430" t="b">
        <f>Survey!F430=Survey!E430</f>
        <v>1</v>
      </c>
      <c r="P430">
        <f>COUNTIF(Survey!$F$4:$F$695,Survey!F430)</f>
        <v>0</v>
      </c>
      <c r="Q430" s="28">
        <f>LEN(Survey!F430)</f>
        <v>0</v>
      </c>
      <c r="R430" s="16" t="str">
        <f t="shared" si="321"/>
        <v>Pass</v>
      </c>
      <c r="S430" s="29">
        <f>MOD((LEN(Survey!H430)+2),11)</f>
        <v>2</v>
      </c>
      <c r="T430">
        <f>COUNTIF(Survey!$H$4:$H$695,Survey!H430)</f>
        <v>0</v>
      </c>
      <c r="U430" s="28" t="str">
        <f>IF(Survey!$L430="Prospectus fund", "Yes", "No")</f>
        <v>No</v>
      </c>
      <c r="V430" s="16" t="str">
        <f t="shared" si="322"/>
        <v>Pass</v>
      </c>
      <c r="W430" s="29">
        <f>MOD((LEN(Survey!J430)+2),11)</f>
        <v>2</v>
      </c>
      <c r="X430">
        <f>COUNTIF(Survey!$J$4:$J$695,Survey!J430)</f>
        <v>0</v>
      </c>
      <c r="Y430" s="30" t="b">
        <f>IF(OR(Survey!$M430="ETF",Survey!$M430="ETF, alternative mutual fund",Survey!$M430="Closed-end", Survey!$M430="Split share corp", Survey!$I430="Yes"),TRUE,FALSE)</f>
        <v>0</v>
      </c>
      <c r="Z430" s="16" t="str">
        <f>IFERROR(IF(AND(OR(AC430=AD430,AD430 = "Either"),NOT(ISBLANK(Survey!K430))),"Pass","Fail"),"Pass")</f>
        <v>Fail</v>
      </c>
      <c r="AA430" s="31" cm="1">
        <f t="array" ref="AA430">SUM(SUMIF(Survey!CH430:DA430,{"&gt;0","&lt;0"})*{1,-1})</f>
        <v>0</v>
      </c>
      <c r="AB430" s="33" cm="1">
        <f t="array" ref="AB430">SUM(SUMIF(Survey!CK430,{"&gt;0","&lt;0"})*{1,-1})+SUM(SUMIF(Survey!CU430,{"&gt;0","&lt;0"})*{1,-1})</f>
        <v>0</v>
      </c>
      <c r="AC430" s="33">
        <f>Survey!K430</f>
        <v>0</v>
      </c>
      <c r="AD430" s="32" t="str">
        <f t="shared" si="323"/>
        <v>Either</v>
      </c>
      <c r="AE430" s="16" t="str">
        <f t="shared" si="324"/>
        <v>Fail</v>
      </c>
      <c r="AF430" s="58" cm="1">
        <f t="array" ref="AF430">SUM(SUMIF(Survey!CH430:DA430,{"&gt;0","&lt;0"})*{1,-1})+SUM(SUMIF(Survey!DC430:DV430,{"&gt;0","&lt;0"})*{1,-1})</f>
        <v>0</v>
      </c>
      <c r="AG430" s="58">
        <f>IFERROR(AF430/(Survey!$BA430),0)</f>
        <v>0</v>
      </c>
      <c r="AH430" s="104" t="b">
        <f>IF(OR(Survey!$M430="Alternative strategy or hedge",Survey!$M430="Private asset",Survey!$L430="Prospectus fund"),TRUE,FALSE)</f>
        <v>0</v>
      </c>
      <c r="AI430" s="104" t="b">
        <f>NOT(ISBLANK(Survey!$M430))</f>
        <v>0</v>
      </c>
      <c r="AJ430" s="16" t="str">
        <f t="shared" si="325"/>
        <v>Fail</v>
      </c>
      <c r="AK430" t="b">
        <f>IF(Survey!W430="No",TRUE,FALSE)</f>
        <v>0</v>
      </c>
      <c r="AL430" s="119">
        <f>MOD((LEN(Survey!W430)+2),22)</f>
        <v>2</v>
      </c>
      <c r="AM430" t="str">
        <f t="shared" si="326"/>
        <v>Pass</v>
      </c>
      <c r="AN430" s="33" t="b">
        <f>NOT(ISNUMBER(SEARCH("Other",Survey!$Q430)))</f>
        <v>1</v>
      </c>
      <c r="AO430" s="32" t="b">
        <f>NOT(ISBLANK(Survey!$R430))</f>
        <v>0</v>
      </c>
      <c r="AP430" s="16" t="str">
        <f t="shared" si="327"/>
        <v>Pass</v>
      </c>
      <c r="AQ430" s="114">
        <f>COUNTBLANK(Survey!$X430)</f>
        <v>1</v>
      </c>
      <c r="AR430" s="58">
        <f>IF(AND(Survey!L430&lt;&gt;"Exempt fund",OR(Survey!$M430="ETF",Survey!$M430="ETF, alternative mutual fund",Survey!$M430="Mutual fund",Survey!$M430="Alternative mutual fund",Survey!$M430="Money market")),1,0)</f>
        <v>0</v>
      </c>
      <c r="AS430" s="16" t="str">
        <f t="shared" si="328"/>
        <v>Pass</v>
      </c>
      <c r="AT430" s="33" t="b">
        <f>NOT(ISNUMBER(SEARCH("Yes",Survey!$AC430)))</f>
        <v>1</v>
      </c>
      <c r="AU430" s="32" t="b">
        <f>IF(COUNTBLANK(Survey!$AD430:$AE430)=0,TRUE, FALSE)</f>
        <v>0</v>
      </c>
      <c r="AV430" s="16" t="str">
        <f t="shared" si="329"/>
        <v>Pass</v>
      </c>
      <c r="AW430" s="33" t="b">
        <f>NOT(ISNUMBER(SEARCH("Yes",Survey!$AF430)))</f>
        <v>1</v>
      </c>
      <c r="AX430" s="32" t="b">
        <f>NOT(ISBLANK(Survey!$AH430))</f>
        <v>0</v>
      </c>
      <c r="AY430" s="16" t="str">
        <f t="shared" si="330"/>
        <v>Pass</v>
      </c>
      <c r="AZ430" s="33" t="b">
        <f>NOT(OR(ISNUMBER(SEARCH("Other",Survey!$AH430)),ISNUMBER(SEARCH("Multiple",Survey!$AH430))))</f>
        <v>1</v>
      </c>
      <c r="BA430" s="32" t="b">
        <f>NOT(ISBLANK(Survey!$AI430))</f>
        <v>0</v>
      </c>
      <c r="BB430" s="16" t="str">
        <f t="shared" si="331"/>
        <v>Fail</v>
      </c>
      <c r="BC430" s="114">
        <f>IF(ABS(Survey!$BA430)&gt;0, 1,0)</f>
        <v>0</v>
      </c>
      <c r="BD430" s="114">
        <f>IF(COUNTBLANK(Survey!$AL430)=0,1,0)</f>
        <v>0</v>
      </c>
      <c r="BE430" s="16" t="str">
        <f t="shared" si="332"/>
        <v>Pass</v>
      </c>
      <c r="BF430" s="114">
        <f>IF(ISBLANK(Survey!$AL430),0,1)</f>
        <v>0</v>
      </c>
      <c r="BG430" s="133">
        <f>COUNTBLANK(Survey!$AM430)</f>
        <v>1</v>
      </c>
      <c r="BH430" s="16" t="str">
        <f t="shared" si="333"/>
        <v>Pass</v>
      </c>
      <c r="BI430" s="114">
        <f>IF(OR(Survey!$AM430="Closed",ISBLANK(Survey!$AM430)),0,1)</f>
        <v>0</v>
      </c>
      <c r="BJ430" s="133">
        <f>IF(ISBLANK(Survey!$AN430),1,0)</f>
        <v>1</v>
      </c>
      <c r="BK430" s="118" t="str">
        <f t="shared" si="334"/>
        <v>Pass</v>
      </c>
      <c r="BL430" s="31" cm="1">
        <f t="array" ref="BL430">SUM(SUMIF(Survey!AO430:AP430,{"&gt;0","&lt;0"})*{1,-1})</f>
        <v>0</v>
      </c>
      <c r="BM430">
        <f t="shared" si="335"/>
        <v>0</v>
      </c>
      <c r="BN430">
        <f t="shared" si="336"/>
        <v>100</v>
      </c>
      <c r="BO430" s="118" t="str">
        <f t="shared" si="337"/>
        <v>Pass</v>
      </c>
      <c r="BP430">
        <f>IF(Survey!AQ430="No",0,1)</f>
        <v>1</v>
      </c>
      <c r="BQ430" s="207">
        <f>MOD((LEN(Survey!AQ430)+2),22)</f>
        <v>2</v>
      </c>
      <c r="BR430">
        <f>IF(Survey!AR430="No",0,1)</f>
        <v>1</v>
      </c>
      <c r="BS430" s="207">
        <f>MOD((LEN(Survey!AR430)+2),22)</f>
        <v>2</v>
      </c>
      <c r="BT430" s="114">
        <f>COUNTBLANK(Survey!$AQ430:$AS430)+COUNTBLANK(Survey!$AU430)</f>
        <v>4</v>
      </c>
      <c r="BU430" s="114">
        <f>IF(Survey!$I430="Yes",1,0)</f>
        <v>0</v>
      </c>
      <c r="BV430" s="114">
        <f>IF(OR(Survey!$M430="Mutual fund",Survey!$M430="Alternative mutual fund",Survey!$M430="Money market"),1,0)</f>
        <v>0</v>
      </c>
      <c r="BW430" s="119">
        <f>IF(OR(Survey!$M430="ETF",Survey!$M430="ETF, alternative mutual fund"),1,0)</f>
        <v>0</v>
      </c>
      <c r="BX430" s="16" t="str">
        <f t="shared" si="338"/>
        <v>Pass</v>
      </c>
      <c r="BY430" s="33">
        <f>IF(ISNUMBER(SEARCH("Other",Survey!$AS430)), 1, 0)</f>
        <v>0</v>
      </c>
      <c r="BZ430" s="58" t="b">
        <f>NOT(ISBLANK(Survey!$AT430))</f>
        <v>0</v>
      </c>
      <c r="CA430" s="16" t="str">
        <f t="shared" si="339"/>
        <v>Pass</v>
      </c>
      <c r="CB430" s="114">
        <f>IF(Survey!$BB430=0, 0,1)</f>
        <v>0</v>
      </c>
      <c r="CC430" s="58">
        <f>Survey!$AV430</f>
        <v>0</v>
      </c>
      <c r="CD430" s="58">
        <f>Survey!$BC430+Survey!$BD430+ABS(Survey!$BE430)-ABS(Survey!$BF430)-ABS(Survey!$BG430)-ABS(Survey!$BL430)</f>
        <v>0</v>
      </c>
      <c r="CE430" s="138">
        <f>Survey!BB430+(ABS(Survey!$BH430)-ABS(Survey!$BI430)+ABS(Survey!$BJ430)-ABS(Survey!$BK430))*0.5</f>
        <v>0</v>
      </c>
      <c r="CF430" s="58">
        <f t="shared" si="340"/>
        <v>0</v>
      </c>
      <c r="CG430" s="58">
        <f>IF(AND($CC430&gt;$CF430-0.2,$CC430&lt;$CF430+0.2,ISBLANK(Survey!$AV430)=FALSE),0,1)</f>
        <v>1</v>
      </c>
      <c r="CH430" s="133">
        <f>IF(ISBLANK(Survey!$AW430),1,0)</f>
        <v>1</v>
      </c>
      <c r="CI430" s="16" t="str">
        <f t="shared" si="341"/>
        <v>Pass</v>
      </c>
      <c r="CJ430" s="114">
        <f>IF(Survey!$BB430=0, 0,1)</f>
        <v>0</v>
      </c>
      <c r="CK430" s="58">
        <f>IF(AND(Survey!$AX430&gt;=0,Survey!$AX430&lt;=0.2,Survey!$AX430&lt;&gt;""),0,1)</f>
        <v>1</v>
      </c>
      <c r="CL430" s="114">
        <f>IF(ISBLANK(Survey!$AY430),1,0)</f>
        <v>1</v>
      </c>
      <c r="CM430" s="16" t="str">
        <f t="shared" si="342"/>
        <v>Fail</v>
      </c>
      <c r="CN430" s="133">
        <f>Survey!$AZ430</f>
        <v>0</v>
      </c>
      <c r="CO430" s="16" t="str">
        <f t="shared" si="343"/>
        <v>Pass</v>
      </c>
      <c r="CP430" s="31">
        <f>Survey!$BA430</f>
        <v>0</v>
      </c>
      <c r="CQ430" s="138">
        <f>Survey!$BB430+Survey!$BC430+Survey!$BD430+ABS(Survey!$BE430)-ABS(Survey!$BF430)-ABS(Survey!$BG430)+ABS(Survey!$BH430)-ABS(Survey!$BI430)+ABS(Survey!$BJ430)-ABS(Survey!$BK430)-ABS(Survey!$BL430)+Survey!$BM430</f>
        <v>0</v>
      </c>
      <c r="CR430" s="30">
        <f t="shared" si="344"/>
        <v>0</v>
      </c>
      <c r="CS430" s="17">
        <f t="shared" si="345"/>
        <v>0</v>
      </c>
      <c r="CT430" s="16" t="str">
        <f t="shared" si="346"/>
        <v>Pass</v>
      </c>
      <c r="CU430" s="33" t="b">
        <f>IF(ABS(Survey!$BM430)=0,TRUE,FALSE)</f>
        <v>1</v>
      </c>
      <c r="CV430" s="32" t="b">
        <f>NOT(ISBLANK(Survey!$BN430))</f>
        <v>0</v>
      </c>
      <c r="CW430" t="str">
        <f t="shared" si="347"/>
        <v>Fail</v>
      </c>
      <c r="CX430" s="25">
        <f>Survey!$BA430</f>
        <v>0</v>
      </c>
      <c r="CY430" s="25" cm="1">
        <f t="array" ref="CY430">SUM(SUMIF(Survey!BP430:BW430,{"&gt;0","&lt;0"})*{1,-1})-SUM(SUMIF(Survey!BY430:CF430,{"&gt;0","&lt;0"})*{1,-1})</f>
        <v>0</v>
      </c>
      <c r="CZ430" s="30" t="str">
        <f t="shared" si="348"/>
        <v>No holdings</v>
      </c>
      <c r="DA430">
        <f t="shared" si="349"/>
        <v>0</v>
      </c>
      <c r="DB430" s="16" t="str">
        <f t="shared" si="350"/>
        <v>Fail</v>
      </c>
      <c r="DC430" s="31">
        <f>Survey!$BA430</f>
        <v>0</v>
      </c>
      <c r="DD430" s="31" cm="1">
        <f t="array" ref="DD430">SUM(SUMIF(Survey!CH430:DA430,{"&gt;0","&lt;0"})*{1,-1})-SUM(SUMIF(Survey!DC430:DV430,{"&gt;0","&lt;0"})*{1,-1})</f>
        <v>0</v>
      </c>
      <c r="DE430" s="30" t="str">
        <f t="shared" si="351"/>
        <v>No holdings</v>
      </c>
      <c r="DF430" s="17">
        <f t="shared" si="352"/>
        <v>0</v>
      </c>
      <c r="DG430" s="16" t="str">
        <f t="shared" si="353"/>
        <v>Pass</v>
      </c>
      <c r="DH430" s="33" t="b">
        <f>IF(ABS(Survey!$DA430)=0,TRUE,FALSE)</f>
        <v>1</v>
      </c>
      <c r="DI430" s="32" t="b">
        <f>NOT(ISBLANK(Survey!$DB430))</f>
        <v>0</v>
      </c>
      <c r="DJ430" s="16" t="str">
        <f t="shared" si="354"/>
        <v>Pass</v>
      </c>
      <c r="DK430" s="33" t="b">
        <f>IF(ABS(Survey!$DV430)=0,TRUE,FALSE)</f>
        <v>1</v>
      </c>
      <c r="DL430" s="32" t="b">
        <f>NOT(ISBLANK(Survey!$DW430))</f>
        <v>0</v>
      </c>
      <c r="DM430" t="str">
        <f t="shared" si="355"/>
        <v>Pass</v>
      </c>
      <c r="DN430" s="25" cm="1">
        <f t="array" ref="DN430">SUM(SUMIF(Survey!CW430,{"&gt;0","&lt;0"})*{1,-1})+SUM(SUMIF(Survey!DR430,{"&gt;0","&lt;0"})*{1,-1})</f>
        <v>0</v>
      </c>
      <c r="DO430" s="25">
        <f>SUM(SUMIF(Survey!DY430:EE430,{"&gt;0","&lt;0"})*{1,-1})+SUM(SUMIF(Survey!EG430:EM430,{"&gt;0","&lt;0"})*{1,-1})</f>
        <v>0</v>
      </c>
      <c r="DP430">
        <f t="shared" si="356"/>
        <v>0</v>
      </c>
      <c r="DQ430">
        <f t="shared" si="357"/>
        <v>0</v>
      </c>
      <c r="DR430" s="16" t="str">
        <f t="shared" si="358"/>
        <v>Pass</v>
      </c>
      <c r="DS430" s="33" t="b">
        <f>IF(ABS(Survey!$EE430)=0,TRUE,FALSE)</f>
        <v>1</v>
      </c>
      <c r="DT430" s="32" t="b">
        <f>NOT(ISBLANK(Survey!EF430))</f>
        <v>0</v>
      </c>
      <c r="DU430" s="16" t="str">
        <f t="shared" si="359"/>
        <v>Pass</v>
      </c>
      <c r="DV430" s="33" t="b">
        <f>IF(ABS(Survey!$EM430)=0,TRUE,FALSE)</f>
        <v>1</v>
      </c>
      <c r="DW430" s="32" t="b">
        <f>NOT(ISBLANK(Survey!$EN430))</f>
        <v>0</v>
      </c>
      <c r="DX430" s="16" t="str">
        <f t="shared" si="360"/>
        <v>Fail</v>
      </c>
      <c r="DY430" s="31">
        <f>SUM(SUMIF(Survey!ET430:EV430,{"&gt;0","&lt;0"})*{1,-1})</f>
        <v>0</v>
      </c>
      <c r="DZ430">
        <f t="shared" si="361"/>
        <v>0</v>
      </c>
      <c r="EA430">
        <f t="shared" si="362"/>
        <v>100</v>
      </c>
      <c r="EB430" s="30" t="b">
        <f>IF(OR(Survey!$M430="ETF",Survey!$M430="ETF, alternative mutual fund",Survey!$M430="Closed-end", Survey!$M430="Split share corp"),TRUE,FALSE)</f>
        <v>0</v>
      </c>
      <c r="EC430" s="16" t="str">
        <f t="shared" si="363"/>
        <v>Fail</v>
      </c>
      <c r="ED430" s="31">
        <f>SUM(SUMIF(Survey!EX430:FD430,{"&gt;0","&lt;0"})*{1,-1})</f>
        <v>0</v>
      </c>
      <c r="EE430">
        <f t="shared" si="364"/>
        <v>0</v>
      </c>
      <c r="EF430" s="17">
        <f t="shared" si="365"/>
        <v>100</v>
      </c>
      <c r="EG430" s="16" t="str">
        <f t="shared" si="366"/>
        <v>Fail</v>
      </c>
      <c r="EH430" s="31">
        <f>SUM(SUMIF(Survey!FF430:FL430,{"&gt;0","&lt;0"})*{1,-1})</f>
        <v>0</v>
      </c>
      <c r="EI430">
        <f t="shared" si="367"/>
        <v>0</v>
      </c>
      <c r="EJ430" s="17">
        <f t="shared" si="368"/>
        <v>100</v>
      </c>
    </row>
    <row r="431" spans="1:140">
      <c r="A431">
        <v>431</v>
      </c>
      <c r="B431" t="str">
        <f t="shared" si="316"/>
        <v>Pass</v>
      </c>
      <c r="C431" t="str">
        <f>IF(COUNTBLANK(Survey!B431:FM431)=$C$2, "Pass", "Fail")</f>
        <v>Pass</v>
      </c>
      <c r="D431" s="16" t="str">
        <f t="shared" si="317"/>
        <v>Fail</v>
      </c>
      <c r="E431" t="str">
        <f>IF(OR(ISBLANK(Survey!AL431),COUNTIF(G431:BJ431,"Fail")),"Fail","Pass")</f>
        <v>Fail</v>
      </c>
      <c r="F431" s="265"/>
      <c r="G431" s="16" t="str">
        <f t="shared" si="318"/>
        <v>Fail</v>
      </c>
      <c r="H431" s="139">
        <f>COUNTBLANK(Survey!B431:D431)+COUNTBLANK(Survey!G431)+COUNTBLANK(Survey!I431)+COUNTBLANK(Survey!K431:M431)+COUNTBLANK(Survey!P431:Q431)+COUNTBLANK(Survey!T431:W431)+COUNTBLANK(Survey!Z431:AC431)+COUNTBLANK(Survey!AF431:AG431)+COUNTBLANK(Survey!AK431:AK431)</f>
        <v>21</v>
      </c>
      <c r="I431" t="str">
        <f t="shared" si="319"/>
        <v>Fail</v>
      </c>
      <c r="J431" t="b">
        <f>IF(Survey!E431="No",TRUE,FALSE)</f>
        <v>0</v>
      </c>
      <c r="K431" s="29" cm="1">
        <f t="array" ref="K431">IF(COUNTA(Survey!$E$4:$E$695)=1, 0, SUM(IF(COUNTIF(Survey!$E$4:$E$695, Survey!$E$4:$E$695)=1,1,0)))</f>
        <v>0</v>
      </c>
      <c r="L431" s="29">
        <f>LEN(Survey!E431)</f>
        <v>0</v>
      </c>
      <c r="M431" s="16" t="str">
        <f t="shared" si="320"/>
        <v>Fail</v>
      </c>
      <c r="N431" t="b">
        <f>IF(Survey!F431="No",TRUE,FALSE)</f>
        <v>0</v>
      </c>
      <c r="O431" t="b">
        <f>Survey!F431=Survey!E431</f>
        <v>1</v>
      </c>
      <c r="P431">
        <f>COUNTIF(Survey!$F$4:$F$695,Survey!F431)</f>
        <v>0</v>
      </c>
      <c r="Q431" s="28">
        <f>LEN(Survey!F431)</f>
        <v>0</v>
      </c>
      <c r="R431" s="16" t="str">
        <f t="shared" si="321"/>
        <v>Pass</v>
      </c>
      <c r="S431" s="29">
        <f>MOD((LEN(Survey!H431)+2),11)</f>
        <v>2</v>
      </c>
      <c r="T431">
        <f>COUNTIF(Survey!$H$4:$H$695,Survey!H431)</f>
        <v>0</v>
      </c>
      <c r="U431" s="28" t="str">
        <f>IF(Survey!$L431="Prospectus fund", "Yes", "No")</f>
        <v>No</v>
      </c>
      <c r="V431" s="16" t="str">
        <f t="shared" si="322"/>
        <v>Pass</v>
      </c>
      <c r="W431" s="29">
        <f>MOD((LEN(Survey!J431)+2),11)</f>
        <v>2</v>
      </c>
      <c r="X431">
        <f>COUNTIF(Survey!$J$4:$J$695,Survey!J431)</f>
        <v>0</v>
      </c>
      <c r="Y431" s="30" t="b">
        <f>IF(OR(Survey!$M431="ETF",Survey!$M431="ETF, alternative mutual fund",Survey!$M431="Closed-end", Survey!$M431="Split share corp", Survey!$I431="Yes"),TRUE,FALSE)</f>
        <v>0</v>
      </c>
      <c r="Z431" s="16" t="str">
        <f>IFERROR(IF(AND(OR(AC431=AD431,AD431 = "Either"),NOT(ISBLANK(Survey!K431))),"Pass","Fail"),"Pass")</f>
        <v>Fail</v>
      </c>
      <c r="AA431" s="31" cm="1">
        <f t="array" ref="AA431">SUM(SUMIF(Survey!CH431:DA431,{"&gt;0","&lt;0"})*{1,-1})</f>
        <v>0</v>
      </c>
      <c r="AB431" s="33" cm="1">
        <f t="array" ref="AB431">SUM(SUMIF(Survey!CK431,{"&gt;0","&lt;0"})*{1,-1})+SUM(SUMIF(Survey!CU431,{"&gt;0","&lt;0"})*{1,-1})</f>
        <v>0</v>
      </c>
      <c r="AC431" s="33">
        <f>Survey!K431</f>
        <v>0</v>
      </c>
      <c r="AD431" s="32" t="str">
        <f t="shared" si="323"/>
        <v>Either</v>
      </c>
      <c r="AE431" s="16" t="str">
        <f t="shared" si="324"/>
        <v>Fail</v>
      </c>
      <c r="AF431" s="58" cm="1">
        <f t="array" ref="AF431">SUM(SUMIF(Survey!CH431:DA431,{"&gt;0","&lt;0"})*{1,-1})+SUM(SUMIF(Survey!DC431:DV431,{"&gt;0","&lt;0"})*{1,-1})</f>
        <v>0</v>
      </c>
      <c r="AG431" s="58">
        <f>IFERROR(AF431/(Survey!$BA431),0)</f>
        <v>0</v>
      </c>
      <c r="AH431" s="104" t="b">
        <f>IF(OR(Survey!$M431="Alternative strategy or hedge",Survey!$M431="Private asset",Survey!$L431="Prospectus fund"),TRUE,FALSE)</f>
        <v>0</v>
      </c>
      <c r="AI431" s="104" t="b">
        <f>NOT(ISBLANK(Survey!$M431))</f>
        <v>0</v>
      </c>
      <c r="AJ431" s="16" t="str">
        <f t="shared" si="325"/>
        <v>Fail</v>
      </c>
      <c r="AK431" t="b">
        <f>IF(Survey!W431="No",TRUE,FALSE)</f>
        <v>0</v>
      </c>
      <c r="AL431" s="119">
        <f>MOD((LEN(Survey!W431)+2),22)</f>
        <v>2</v>
      </c>
      <c r="AM431" t="str">
        <f t="shared" si="326"/>
        <v>Pass</v>
      </c>
      <c r="AN431" s="33" t="b">
        <f>NOT(ISNUMBER(SEARCH("Other",Survey!$Q431)))</f>
        <v>1</v>
      </c>
      <c r="AO431" s="32" t="b">
        <f>NOT(ISBLANK(Survey!$R431))</f>
        <v>0</v>
      </c>
      <c r="AP431" s="16" t="str">
        <f t="shared" si="327"/>
        <v>Pass</v>
      </c>
      <c r="AQ431" s="114">
        <f>COUNTBLANK(Survey!$X431)</f>
        <v>1</v>
      </c>
      <c r="AR431" s="58">
        <f>IF(AND(Survey!L431&lt;&gt;"Exempt fund",OR(Survey!$M431="ETF",Survey!$M431="ETF, alternative mutual fund",Survey!$M431="Mutual fund",Survey!$M431="Alternative mutual fund",Survey!$M431="Money market")),1,0)</f>
        <v>0</v>
      </c>
      <c r="AS431" s="16" t="str">
        <f t="shared" si="328"/>
        <v>Pass</v>
      </c>
      <c r="AT431" s="33" t="b">
        <f>NOT(ISNUMBER(SEARCH("Yes",Survey!$AC431)))</f>
        <v>1</v>
      </c>
      <c r="AU431" s="32" t="b">
        <f>IF(COUNTBLANK(Survey!$AD431:$AE431)=0,TRUE, FALSE)</f>
        <v>0</v>
      </c>
      <c r="AV431" s="16" t="str">
        <f t="shared" si="329"/>
        <v>Pass</v>
      </c>
      <c r="AW431" s="33" t="b">
        <f>NOT(ISNUMBER(SEARCH("Yes",Survey!$AF431)))</f>
        <v>1</v>
      </c>
      <c r="AX431" s="32" t="b">
        <f>NOT(ISBLANK(Survey!$AH431))</f>
        <v>0</v>
      </c>
      <c r="AY431" s="16" t="str">
        <f t="shared" si="330"/>
        <v>Pass</v>
      </c>
      <c r="AZ431" s="33" t="b">
        <f>NOT(OR(ISNUMBER(SEARCH("Other",Survey!$AH431)),ISNUMBER(SEARCH("Multiple",Survey!$AH431))))</f>
        <v>1</v>
      </c>
      <c r="BA431" s="32" t="b">
        <f>NOT(ISBLANK(Survey!$AI431))</f>
        <v>0</v>
      </c>
      <c r="BB431" s="16" t="str">
        <f t="shared" si="331"/>
        <v>Fail</v>
      </c>
      <c r="BC431" s="114">
        <f>IF(ABS(Survey!$BA431)&gt;0, 1,0)</f>
        <v>0</v>
      </c>
      <c r="BD431" s="114">
        <f>IF(COUNTBLANK(Survey!$AL431)=0,1,0)</f>
        <v>0</v>
      </c>
      <c r="BE431" s="16" t="str">
        <f t="shared" si="332"/>
        <v>Pass</v>
      </c>
      <c r="BF431" s="114">
        <f>IF(ISBLANK(Survey!$AL431),0,1)</f>
        <v>0</v>
      </c>
      <c r="BG431" s="133">
        <f>COUNTBLANK(Survey!$AM431)</f>
        <v>1</v>
      </c>
      <c r="BH431" s="16" t="str">
        <f t="shared" si="333"/>
        <v>Pass</v>
      </c>
      <c r="BI431" s="114">
        <f>IF(OR(Survey!$AM431="Closed",ISBLANK(Survey!$AM431)),0,1)</f>
        <v>0</v>
      </c>
      <c r="BJ431" s="133">
        <f>IF(ISBLANK(Survey!$AN431),1,0)</f>
        <v>1</v>
      </c>
      <c r="BK431" s="118" t="str">
        <f t="shared" si="334"/>
        <v>Pass</v>
      </c>
      <c r="BL431" s="31" cm="1">
        <f t="array" ref="BL431">SUM(SUMIF(Survey!AO431:AP431,{"&gt;0","&lt;0"})*{1,-1})</f>
        <v>0</v>
      </c>
      <c r="BM431">
        <f t="shared" si="335"/>
        <v>0</v>
      </c>
      <c r="BN431">
        <f t="shared" si="336"/>
        <v>100</v>
      </c>
      <c r="BO431" s="118" t="str">
        <f t="shared" si="337"/>
        <v>Pass</v>
      </c>
      <c r="BP431">
        <f>IF(Survey!AQ431="No",0,1)</f>
        <v>1</v>
      </c>
      <c r="BQ431" s="207">
        <f>MOD((LEN(Survey!AQ431)+2),22)</f>
        <v>2</v>
      </c>
      <c r="BR431">
        <f>IF(Survey!AR431="No",0,1)</f>
        <v>1</v>
      </c>
      <c r="BS431" s="207">
        <f>MOD((LEN(Survey!AR431)+2),22)</f>
        <v>2</v>
      </c>
      <c r="BT431" s="114">
        <f>COUNTBLANK(Survey!$AQ431:$AS431)+COUNTBLANK(Survey!$AU431)</f>
        <v>4</v>
      </c>
      <c r="BU431" s="114">
        <f>IF(Survey!$I431="Yes",1,0)</f>
        <v>0</v>
      </c>
      <c r="BV431" s="114">
        <f>IF(OR(Survey!$M431="Mutual fund",Survey!$M431="Alternative mutual fund",Survey!$M431="Money market"),1,0)</f>
        <v>0</v>
      </c>
      <c r="BW431" s="119">
        <f>IF(OR(Survey!$M431="ETF",Survey!$M431="ETF, alternative mutual fund"),1,0)</f>
        <v>0</v>
      </c>
      <c r="BX431" s="16" t="str">
        <f t="shared" si="338"/>
        <v>Pass</v>
      </c>
      <c r="BY431" s="33">
        <f>IF(ISNUMBER(SEARCH("Other",Survey!$AS431)), 1, 0)</f>
        <v>0</v>
      </c>
      <c r="BZ431" s="58" t="b">
        <f>NOT(ISBLANK(Survey!$AT431))</f>
        <v>0</v>
      </c>
      <c r="CA431" s="16" t="str">
        <f t="shared" si="339"/>
        <v>Pass</v>
      </c>
      <c r="CB431" s="114">
        <f>IF(Survey!$BB431=0, 0,1)</f>
        <v>0</v>
      </c>
      <c r="CC431" s="58">
        <f>Survey!$AV431</f>
        <v>0</v>
      </c>
      <c r="CD431" s="58">
        <f>Survey!$BC431+Survey!$BD431+ABS(Survey!$BE431)-ABS(Survey!$BF431)-ABS(Survey!$BG431)-ABS(Survey!$BL431)</f>
        <v>0</v>
      </c>
      <c r="CE431" s="138">
        <f>Survey!BB431+(ABS(Survey!$BH431)-ABS(Survey!$BI431)+ABS(Survey!$BJ431)-ABS(Survey!$BK431))*0.5</f>
        <v>0</v>
      </c>
      <c r="CF431" s="58">
        <f t="shared" si="340"/>
        <v>0</v>
      </c>
      <c r="CG431" s="58">
        <f>IF(AND($CC431&gt;$CF431-0.2,$CC431&lt;$CF431+0.2,ISBLANK(Survey!$AV431)=FALSE),0,1)</f>
        <v>1</v>
      </c>
      <c r="CH431" s="133">
        <f>IF(ISBLANK(Survey!$AW431),1,0)</f>
        <v>1</v>
      </c>
      <c r="CI431" s="16" t="str">
        <f t="shared" si="341"/>
        <v>Pass</v>
      </c>
      <c r="CJ431" s="114">
        <f>IF(Survey!$BB431=0, 0,1)</f>
        <v>0</v>
      </c>
      <c r="CK431" s="58">
        <f>IF(AND(Survey!$AX431&gt;=0,Survey!$AX431&lt;=0.2,Survey!$AX431&lt;&gt;""),0,1)</f>
        <v>1</v>
      </c>
      <c r="CL431" s="114">
        <f>IF(ISBLANK(Survey!$AY431),1,0)</f>
        <v>1</v>
      </c>
      <c r="CM431" s="16" t="str">
        <f t="shared" si="342"/>
        <v>Fail</v>
      </c>
      <c r="CN431" s="133">
        <f>Survey!$AZ431</f>
        <v>0</v>
      </c>
      <c r="CO431" s="16" t="str">
        <f t="shared" si="343"/>
        <v>Pass</v>
      </c>
      <c r="CP431" s="31">
        <f>Survey!$BA431</f>
        <v>0</v>
      </c>
      <c r="CQ431" s="138">
        <f>Survey!$BB431+Survey!$BC431+Survey!$BD431+ABS(Survey!$BE431)-ABS(Survey!$BF431)-ABS(Survey!$BG431)+ABS(Survey!$BH431)-ABS(Survey!$BI431)+ABS(Survey!$BJ431)-ABS(Survey!$BK431)-ABS(Survey!$BL431)+Survey!$BM431</f>
        <v>0</v>
      </c>
      <c r="CR431" s="30">
        <f t="shared" si="344"/>
        <v>0</v>
      </c>
      <c r="CS431" s="17">
        <f t="shared" si="345"/>
        <v>0</v>
      </c>
      <c r="CT431" s="16" t="str">
        <f t="shared" si="346"/>
        <v>Pass</v>
      </c>
      <c r="CU431" s="33" t="b">
        <f>IF(ABS(Survey!$BM431)=0,TRUE,FALSE)</f>
        <v>1</v>
      </c>
      <c r="CV431" s="32" t="b">
        <f>NOT(ISBLANK(Survey!$BN431))</f>
        <v>0</v>
      </c>
      <c r="CW431" t="str">
        <f t="shared" si="347"/>
        <v>Fail</v>
      </c>
      <c r="CX431" s="25">
        <f>Survey!$BA431</f>
        <v>0</v>
      </c>
      <c r="CY431" s="25" cm="1">
        <f t="array" ref="CY431">SUM(SUMIF(Survey!BP431:BW431,{"&gt;0","&lt;0"})*{1,-1})-SUM(SUMIF(Survey!BY431:CF431,{"&gt;0","&lt;0"})*{1,-1})</f>
        <v>0</v>
      </c>
      <c r="CZ431" s="30" t="str">
        <f t="shared" si="348"/>
        <v>No holdings</v>
      </c>
      <c r="DA431">
        <f t="shared" si="349"/>
        <v>0</v>
      </c>
      <c r="DB431" s="16" t="str">
        <f t="shared" si="350"/>
        <v>Fail</v>
      </c>
      <c r="DC431" s="31">
        <f>Survey!$BA431</f>
        <v>0</v>
      </c>
      <c r="DD431" s="31" cm="1">
        <f t="array" ref="DD431">SUM(SUMIF(Survey!CH431:DA431,{"&gt;0","&lt;0"})*{1,-1})-SUM(SUMIF(Survey!DC431:DV431,{"&gt;0","&lt;0"})*{1,-1})</f>
        <v>0</v>
      </c>
      <c r="DE431" s="30" t="str">
        <f t="shared" si="351"/>
        <v>No holdings</v>
      </c>
      <c r="DF431" s="17">
        <f t="shared" si="352"/>
        <v>0</v>
      </c>
      <c r="DG431" s="16" t="str">
        <f t="shared" si="353"/>
        <v>Pass</v>
      </c>
      <c r="DH431" s="33" t="b">
        <f>IF(ABS(Survey!$DA431)=0,TRUE,FALSE)</f>
        <v>1</v>
      </c>
      <c r="DI431" s="32" t="b">
        <f>NOT(ISBLANK(Survey!$DB431))</f>
        <v>0</v>
      </c>
      <c r="DJ431" s="16" t="str">
        <f t="shared" si="354"/>
        <v>Pass</v>
      </c>
      <c r="DK431" s="33" t="b">
        <f>IF(ABS(Survey!$DV431)=0,TRUE,FALSE)</f>
        <v>1</v>
      </c>
      <c r="DL431" s="32" t="b">
        <f>NOT(ISBLANK(Survey!$DW431))</f>
        <v>0</v>
      </c>
      <c r="DM431" t="str">
        <f t="shared" si="355"/>
        <v>Pass</v>
      </c>
      <c r="DN431" s="25" cm="1">
        <f t="array" ref="DN431">SUM(SUMIF(Survey!CW431,{"&gt;0","&lt;0"})*{1,-1})+SUM(SUMIF(Survey!DR431,{"&gt;0","&lt;0"})*{1,-1})</f>
        <v>0</v>
      </c>
      <c r="DO431" s="25">
        <f>SUM(SUMIF(Survey!DY431:EE431,{"&gt;0","&lt;0"})*{1,-1})+SUM(SUMIF(Survey!EG431:EM431,{"&gt;0","&lt;0"})*{1,-1})</f>
        <v>0</v>
      </c>
      <c r="DP431">
        <f t="shared" si="356"/>
        <v>0</v>
      </c>
      <c r="DQ431">
        <f t="shared" si="357"/>
        <v>0</v>
      </c>
      <c r="DR431" s="16" t="str">
        <f t="shared" si="358"/>
        <v>Pass</v>
      </c>
      <c r="DS431" s="33" t="b">
        <f>IF(ABS(Survey!$EE431)=0,TRUE,FALSE)</f>
        <v>1</v>
      </c>
      <c r="DT431" s="32" t="b">
        <f>NOT(ISBLANK(Survey!EF431))</f>
        <v>0</v>
      </c>
      <c r="DU431" s="16" t="str">
        <f t="shared" si="359"/>
        <v>Pass</v>
      </c>
      <c r="DV431" s="33" t="b">
        <f>IF(ABS(Survey!$EM431)=0,TRUE,FALSE)</f>
        <v>1</v>
      </c>
      <c r="DW431" s="32" t="b">
        <f>NOT(ISBLANK(Survey!$EN431))</f>
        <v>0</v>
      </c>
      <c r="DX431" s="16" t="str">
        <f t="shared" si="360"/>
        <v>Fail</v>
      </c>
      <c r="DY431" s="31">
        <f>SUM(SUMIF(Survey!ET431:EV431,{"&gt;0","&lt;0"})*{1,-1})</f>
        <v>0</v>
      </c>
      <c r="DZ431">
        <f t="shared" si="361"/>
        <v>0</v>
      </c>
      <c r="EA431">
        <f t="shared" si="362"/>
        <v>100</v>
      </c>
      <c r="EB431" s="30" t="b">
        <f>IF(OR(Survey!$M431="ETF",Survey!$M431="ETF, alternative mutual fund",Survey!$M431="Closed-end", Survey!$M431="Split share corp"),TRUE,FALSE)</f>
        <v>0</v>
      </c>
      <c r="EC431" s="16" t="str">
        <f t="shared" si="363"/>
        <v>Fail</v>
      </c>
      <c r="ED431" s="31">
        <f>SUM(SUMIF(Survey!EX431:FD431,{"&gt;0","&lt;0"})*{1,-1})</f>
        <v>0</v>
      </c>
      <c r="EE431">
        <f t="shared" si="364"/>
        <v>0</v>
      </c>
      <c r="EF431" s="17">
        <f t="shared" si="365"/>
        <v>100</v>
      </c>
      <c r="EG431" s="16" t="str">
        <f t="shared" si="366"/>
        <v>Fail</v>
      </c>
      <c r="EH431" s="31">
        <f>SUM(SUMIF(Survey!FF431:FL431,{"&gt;0","&lt;0"})*{1,-1})</f>
        <v>0</v>
      </c>
      <c r="EI431">
        <f t="shared" si="367"/>
        <v>0</v>
      </c>
      <c r="EJ431" s="17">
        <f t="shared" si="368"/>
        <v>100</v>
      </c>
    </row>
    <row r="432" spans="1:140">
      <c r="A432">
        <v>432</v>
      </c>
      <c r="B432" t="str">
        <f t="shared" si="316"/>
        <v>Pass</v>
      </c>
      <c r="C432" t="str">
        <f>IF(COUNTBLANK(Survey!B432:FM432)=$C$2, "Pass", "Fail")</f>
        <v>Pass</v>
      </c>
      <c r="D432" s="16" t="str">
        <f t="shared" si="317"/>
        <v>Fail</v>
      </c>
      <c r="E432" t="str">
        <f>IF(OR(ISBLANK(Survey!AL432),COUNTIF(G432:BJ432,"Fail")),"Fail","Pass")</f>
        <v>Fail</v>
      </c>
      <c r="F432" s="265"/>
      <c r="G432" s="16" t="str">
        <f t="shared" si="318"/>
        <v>Fail</v>
      </c>
      <c r="H432" s="139">
        <f>COUNTBLANK(Survey!B432:D432)+COUNTBLANK(Survey!G432)+COUNTBLANK(Survey!I432)+COUNTBLANK(Survey!K432:M432)+COUNTBLANK(Survey!P432:Q432)+COUNTBLANK(Survey!T432:W432)+COUNTBLANK(Survey!Z432:AC432)+COUNTBLANK(Survey!AF432:AG432)+COUNTBLANK(Survey!AK432:AK432)</f>
        <v>21</v>
      </c>
      <c r="I432" t="str">
        <f t="shared" si="319"/>
        <v>Fail</v>
      </c>
      <c r="J432" t="b">
        <f>IF(Survey!E432="No",TRUE,FALSE)</f>
        <v>0</v>
      </c>
      <c r="K432" s="29" cm="1">
        <f t="array" ref="K432">IF(COUNTA(Survey!$E$4:$E$695)=1, 0, SUM(IF(COUNTIF(Survey!$E$4:$E$695, Survey!$E$4:$E$695)=1,1,0)))</f>
        <v>0</v>
      </c>
      <c r="L432" s="29">
        <f>LEN(Survey!E432)</f>
        <v>0</v>
      </c>
      <c r="M432" s="16" t="str">
        <f t="shared" si="320"/>
        <v>Fail</v>
      </c>
      <c r="N432" t="b">
        <f>IF(Survey!F432="No",TRUE,FALSE)</f>
        <v>0</v>
      </c>
      <c r="O432" t="b">
        <f>Survey!F432=Survey!E432</f>
        <v>1</v>
      </c>
      <c r="P432">
        <f>COUNTIF(Survey!$F$4:$F$695,Survey!F432)</f>
        <v>0</v>
      </c>
      <c r="Q432" s="28">
        <f>LEN(Survey!F432)</f>
        <v>0</v>
      </c>
      <c r="R432" s="16" t="str">
        <f t="shared" si="321"/>
        <v>Pass</v>
      </c>
      <c r="S432" s="29">
        <f>MOD((LEN(Survey!H432)+2),11)</f>
        <v>2</v>
      </c>
      <c r="T432">
        <f>COUNTIF(Survey!$H$4:$H$695,Survey!H432)</f>
        <v>0</v>
      </c>
      <c r="U432" s="28" t="str">
        <f>IF(Survey!$L432="Prospectus fund", "Yes", "No")</f>
        <v>No</v>
      </c>
      <c r="V432" s="16" t="str">
        <f t="shared" si="322"/>
        <v>Pass</v>
      </c>
      <c r="W432" s="29">
        <f>MOD((LEN(Survey!J432)+2),11)</f>
        <v>2</v>
      </c>
      <c r="X432">
        <f>COUNTIF(Survey!$J$4:$J$695,Survey!J432)</f>
        <v>0</v>
      </c>
      <c r="Y432" s="30" t="b">
        <f>IF(OR(Survey!$M432="ETF",Survey!$M432="ETF, alternative mutual fund",Survey!$M432="Closed-end", Survey!$M432="Split share corp", Survey!$I432="Yes"),TRUE,FALSE)</f>
        <v>0</v>
      </c>
      <c r="Z432" s="16" t="str">
        <f>IFERROR(IF(AND(OR(AC432=AD432,AD432 = "Either"),NOT(ISBLANK(Survey!K432))),"Pass","Fail"),"Pass")</f>
        <v>Fail</v>
      </c>
      <c r="AA432" s="31" cm="1">
        <f t="array" ref="AA432">SUM(SUMIF(Survey!CH432:DA432,{"&gt;0","&lt;0"})*{1,-1})</f>
        <v>0</v>
      </c>
      <c r="AB432" s="33" cm="1">
        <f t="array" ref="AB432">SUM(SUMIF(Survey!CK432,{"&gt;0","&lt;0"})*{1,-1})+SUM(SUMIF(Survey!CU432,{"&gt;0","&lt;0"})*{1,-1})</f>
        <v>0</v>
      </c>
      <c r="AC432" s="33">
        <f>Survey!K432</f>
        <v>0</v>
      </c>
      <c r="AD432" s="32" t="str">
        <f t="shared" si="323"/>
        <v>Either</v>
      </c>
      <c r="AE432" s="16" t="str">
        <f t="shared" si="324"/>
        <v>Fail</v>
      </c>
      <c r="AF432" s="58" cm="1">
        <f t="array" ref="AF432">SUM(SUMIF(Survey!CH432:DA432,{"&gt;0","&lt;0"})*{1,-1})+SUM(SUMIF(Survey!DC432:DV432,{"&gt;0","&lt;0"})*{1,-1})</f>
        <v>0</v>
      </c>
      <c r="AG432" s="58">
        <f>IFERROR(AF432/(Survey!$BA432),0)</f>
        <v>0</v>
      </c>
      <c r="AH432" s="104" t="b">
        <f>IF(OR(Survey!$M432="Alternative strategy or hedge",Survey!$M432="Private asset",Survey!$L432="Prospectus fund"),TRUE,FALSE)</f>
        <v>0</v>
      </c>
      <c r="AI432" s="104" t="b">
        <f>NOT(ISBLANK(Survey!$M432))</f>
        <v>0</v>
      </c>
      <c r="AJ432" s="16" t="str">
        <f t="shared" si="325"/>
        <v>Fail</v>
      </c>
      <c r="AK432" t="b">
        <f>IF(Survey!W432="No",TRUE,FALSE)</f>
        <v>0</v>
      </c>
      <c r="AL432" s="119">
        <f>MOD((LEN(Survey!W432)+2),22)</f>
        <v>2</v>
      </c>
      <c r="AM432" t="str">
        <f t="shared" si="326"/>
        <v>Pass</v>
      </c>
      <c r="AN432" s="33" t="b">
        <f>NOT(ISNUMBER(SEARCH("Other",Survey!$Q432)))</f>
        <v>1</v>
      </c>
      <c r="AO432" s="32" t="b">
        <f>NOT(ISBLANK(Survey!$R432))</f>
        <v>0</v>
      </c>
      <c r="AP432" s="16" t="str">
        <f t="shared" si="327"/>
        <v>Pass</v>
      </c>
      <c r="AQ432" s="114">
        <f>COUNTBLANK(Survey!$X432)</f>
        <v>1</v>
      </c>
      <c r="AR432" s="58">
        <f>IF(AND(Survey!L432&lt;&gt;"Exempt fund",OR(Survey!$M432="ETF",Survey!$M432="ETF, alternative mutual fund",Survey!$M432="Mutual fund",Survey!$M432="Alternative mutual fund",Survey!$M432="Money market")),1,0)</f>
        <v>0</v>
      </c>
      <c r="AS432" s="16" t="str">
        <f t="shared" si="328"/>
        <v>Pass</v>
      </c>
      <c r="AT432" s="33" t="b">
        <f>NOT(ISNUMBER(SEARCH("Yes",Survey!$AC432)))</f>
        <v>1</v>
      </c>
      <c r="AU432" s="32" t="b">
        <f>IF(COUNTBLANK(Survey!$AD432:$AE432)=0,TRUE, FALSE)</f>
        <v>0</v>
      </c>
      <c r="AV432" s="16" t="str">
        <f t="shared" si="329"/>
        <v>Pass</v>
      </c>
      <c r="AW432" s="33" t="b">
        <f>NOT(ISNUMBER(SEARCH("Yes",Survey!$AF432)))</f>
        <v>1</v>
      </c>
      <c r="AX432" s="32" t="b">
        <f>NOT(ISBLANK(Survey!$AH432))</f>
        <v>0</v>
      </c>
      <c r="AY432" s="16" t="str">
        <f t="shared" si="330"/>
        <v>Pass</v>
      </c>
      <c r="AZ432" s="33" t="b">
        <f>NOT(OR(ISNUMBER(SEARCH("Other",Survey!$AH432)),ISNUMBER(SEARCH("Multiple",Survey!$AH432))))</f>
        <v>1</v>
      </c>
      <c r="BA432" s="32" t="b">
        <f>NOT(ISBLANK(Survey!$AI432))</f>
        <v>0</v>
      </c>
      <c r="BB432" s="16" t="str">
        <f t="shared" si="331"/>
        <v>Fail</v>
      </c>
      <c r="BC432" s="114">
        <f>IF(ABS(Survey!$BA432)&gt;0, 1,0)</f>
        <v>0</v>
      </c>
      <c r="BD432" s="114">
        <f>IF(COUNTBLANK(Survey!$AL432)=0,1,0)</f>
        <v>0</v>
      </c>
      <c r="BE432" s="16" t="str">
        <f t="shared" si="332"/>
        <v>Pass</v>
      </c>
      <c r="BF432" s="114">
        <f>IF(ISBLANK(Survey!$AL432),0,1)</f>
        <v>0</v>
      </c>
      <c r="BG432" s="133">
        <f>COUNTBLANK(Survey!$AM432)</f>
        <v>1</v>
      </c>
      <c r="BH432" s="16" t="str">
        <f t="shared" si="333"/>
        <v>Pass</v>
      </c>
      <c r="BI432" s="114">
        <f>IF(OR(Survey!$AM432="Closed",ISBLANK(Survey!$AM432)),0,1)</f>
        <v>0</v>
      </c>
      <c r="BJ432" s="133">
        <f>IF(ISBLANK(Survey!$AN432),1,0)</f>
        <v>1</v>
      </c>
      <c r="BK432" s="118" t="str">
        <f t="shared" si="334"/>
        <v>Pass</v>
      </c>
      <c r="BL432" s="31" cm="1">
        <f t="array" ref="BL432">SUM(SUMIF(Survey!AO432:AP432,{"&gt;0","&lt;0"})*{1,-1})</f>
        <v>0</v>
      </c>
      <c r="BM432">
        <f t="shared" si="335"/>
        <v>0</v>
      </c>
      <c r="BN432">
        <f t="shared" si="336"/>
        <v>100</v>
      </c>
      <c r="BO432" s="118" t="str">
        <f t="shared" si="337"/>
        <v>Pass</v>
      </c>
      <c r="BP432">
        <f>IF(Survey!AQ432="No",0,1)</f>
        <v>1</v>
      </c>
      <c r="BQ432" s="207">
        <f>MOD((LEN(Survey!AQ432)+2),22)</f>
        <v>2</v>
      </c>
      <c r="BR432">
        <f>IF(Survey!AR432="No",0,1)</f>
        <v>1</v>
      </c>
      <c r="BS432" s="207">
        <f>MOD((LEN(Survey!AR432)+2),22)</f>
        <v>2</v>
      </c>
      <c r="BT432" s="114">
        <f>COUNTBLANK(Survey!$AQ432:$AS432)+COUNTBLANK(Survey!$AU432)</f>
        <v>4</v>
      </c>
      <c r="BU432" s="114">
        <f>IF(Survey!$I432="Yes",1,0)</f>
        <v>0</v>
      </c>
      <c r="BV432" s="114">
        <f>IF(OR(Survey!$M432="Mutual fund",Survey!$M432="Alternative mutual fund",Survey!$M432="Money market"),1,0)</f>
        <v>0</v>
      </c>
      <c r="BW432" s="119">
        <f>IF(OR(Survey!$M432="ETF",Survey!$M432="ETF, alternative mutual fund"),1,0)</f>
        <v>0</v>
      </c>
      <c r="BX432" s="16" t="str">
        <f t="shared" si="338"/>
        <v>Pass</v>
      </c>
      <c r="BY432" s="33">
        <f>IF(ISNUMBER(SEARCH("Other",Survey!$AS432)), 1, 0)</f>
        <v>0</v>
      </c>
      <c r="BZ432" s="58" t="b">
        <f>NOT(ISBLANK(Survey!$AT432))</f>
        <v>0</v>
      </c>
      <c r="CA432" s="16" t="str">
        <f t="shared" si="339"/>
        <v>Pass</v>
      </c>
      <c r="CB432" s="114">
        <f>IF(Survey!$BB432=0, 0,1)</f>
        <v>0</v>
      </c>
      <c r="CC432" s="58">
        <f>Survey!$AV432</f>
        <v>0</v>
      </c>
      <c r="CD432" s="58">
        <f>Survey!$BC432+Survey!$BD432+ABS(Survey!$BE432)-ABS(Survey!$BF432)-ABS(Survey!$BG432)-ABS(Survey!$BL432)</f>
        <v>0</v>
      </c>
      <c r="CE432" s="138">
        <f>Survey!BB432+(ABS(Survey!$BH432)-ABS(Survey!$BI432)+ABS(Survey!$BJ432)-ABS(Survey!$BK432))*0.5</f>
        <v>0</v>
      </c>
      <c r="CF432" s="58">
        <f t="shared" si="340"/>
        <v>0</v>
      </c>
      <c r="CG432" s="58">
        <f>IF(AND($CC432&gt;$CF432-0.2,$CC432&lt;$CF432+0.2,ISBLANK(Survey!$AV432)=FALSE),0,1)</f>
        <v>1</v>
      </c>
      <c r="CH432" s="133">
        <f>IF(ISBLANK(Survey!$AW432),1,0)</f>
        <v>1</v>
      </c>
      <c r="CI432" s="16" t="str">
        <f t="shared" si="341"/>
        <v>Pass</v>
      </c>
      <c r="CJ432" s="114">
        <f>IF(Survey!$BB432=0, 0,1)</f>
        <v>0</v>
      </c>
      <c r="CK432" s="58">
        <f>IF(AND(Survey!$AX432&gt;=0,Survey!$AX432&lt;=0.2,Survey!$AX432&lt;&gt;""),0,1)</f>
        <v>1</v>
      </c>
      <c r="CL432" s="114">
        <f>IF(ISBLANK(Survey!$AY432),1,0)</f>
        <v>1</v>
      </c>
      <c r="CM432" s="16" t="str">
        <f t="shared" si="342"/>
        <v>Fail</v>
      </c>
      <c r="CN432" s="133">
        <f>Survey!$AZ432</f>
        <v>0</v>
      </c>
      <c r="CO432" s="16" t="str">
        <f t="shared" si="343"/>
        <v>Pass</v>
      </c>
      <c r="CP432" s="31">
        <f>Survey!$BA432</f>
        <v>0</v>
      </c>
      <c r="CQ432" s="138">
        <f>Survey!$BB432+Survey!$BC432+Survey!$BD432+ABS(Survey!$BE432)-ABS(Survey!$BF432)-ABS(Survey!$BG432)+ABS(Survey!$BH432)-ABS(Survey!$BI432)+ABS(Survey!$BJ432)-ABS(Survey!$BK432)-ABS(Survey!$BL432)+Survey!$BM432</f>
        <v>0</v>
      </c>
      <c r="CR432" s="30">
        <f t="shared" si="344"/>
        <v>0</v>
      </c>
      <c r="CS432" s="17">
        <f t="shared" si="345"/>
        <v>0</v>
      </c>
      <c r="CT432" s="16" t="str">
        <f t="shared" si="346"/>
        <v>Pass</v>
      </c>
      <c r="CU432" s="33" t="b">
        <f>IF(ABS(Survey!$BM432)=0,TRUE,FALSE)</f>
        <v>1</v>
      </c>
      <c r="CV432" s="32" t="b">
        <f>NOT(ISBLANK(Survey!$BN432))</f>
        <v>0</v>
      </c>
      <c r="CW432" t="str">
        <f t="shared" si="347"/>
        <v>Fail</v>
      </c>
      <c r="CX432" s="25">
        <f>Survey!$BA432</f>
        <v>0</v>
      </c>
      <c r="CY432" s="25" cm="1">
        <f t="array" ref="CY432">SUM(SUMIF(Survey!BP432:BW432,{"&gt;0","&lt;0"})*{1,-1})-SUM(SUMIF(Survey!BY432:CF432,{"&gt;0","&lt;0"})*{1,-1})</f>
        <v>0</v>
      </c>
      <c r="CZ432" s="30" t="str">
        <f t="shared" si="348"/>
        <v>No holdings</v>
      </c>
      <c r="DA432">
        <f t="shared" si="349"/>
        <v>0</v>
      </c>
      <c r="DB432" s="16" t="str">
        <f t="shared" si="350"/>
        <v>Fail</v>
      </c>
      <c r="DC432" s="31">
        <f>Survey!$BA432</f>
        <v>0</v>
      </c>
      <c r="DD432" s="31" cm="1">
        <f t="array" ref="DD432">SUM(SUMIF(Survey!CH432:DA432,{"&gt;0","&lt;0"})*{1,-1})-SUM(SUMIF(Survey!DC432:DV432,{"&gt;0","&lt;0"})*{1,-1})</f>
        <v>0</v>
      </c>
      <c r="DE432" s="30" t="str">
        <f t="shared" si="351"/>
        <v>No holdings</v>
      </c>
      <c r="DF432" s="17">
        <f t="shared" si="352"/>
        <v>0</v>
      </c>
      <c r="DG432" s="16" t="str">
        <f t="shared" si="353"/>
        <v>Pass</v>
      </c>
      <c r="DH432" s="33" t="b">
        <f>IF(ABS(Survey!$DA432)=0,TRUE,FALSE)</f>
        <v>1</v>
      </c>
      <c r="DI432" s="32" t="b">
        <f>NOT(ISBLANK(Survey!$DB432))</f>
        <v>0</v>
      </c>
      <c r="DJ432" s="16" t="str">
        <f t="shared" si="354"/>
        <v>Pass</v>
      </c>
      <c r="DK432" s="33" t="b">
        <f>IF(ABS(Survey!$DV432)=0,TRUE,FALSE)</f>
        <v>1</v>
      </c>
      <c r="DL432" s="32" t="b">
        <f>NOT(ISBLANK(Survey!$DW432))</f>
        <v>0</v>
      </c>
      <c r="DM432" t="str">
        <f t="shared" si="355"/>
        <v>Pass</v>
      </c>
      <c r="DN432" s="25" cm="1">
        <f t="array" ref="DN432">SUM(SUMIF(Survey!CW432,{"&gt;0","&lt;0"})*{1,-1})+SUM(SUMIF(Survey!DR432,{"&gt;0","&lt;0"})*{1,-1})</f>
        <v>0</v>
      </c>
      <c r="DO432" s="25">
        <f>SUM(SUMIF(Survey!DY432:EE432,{"&gt;0","&lt;0"})*{1,-1})+SUM(SUMIF(Survey!EG432:EM432,{"&gt;0","&lt;0"})*{1,-1})</f>
        <v>0</v>
      </c>
      <c r="DP432">
        <f t="shared" si="356"/>
        <v>0</v>
      </c>
      <c r="DQ432">
        <f t="shared" si="357"/>
        <v>0</v>
      </c>
      <c r="DR432" s="16" t="str">
        <f t="shared" si="358"/>
        <v>Pass</v>
      </c>
      <c r="DS432" s="33" t="b">
        <f>IF(ABS(Survey!$EE432)=0,TRUE,FALSE)</f>
        <v>1</v>
      </c>
      <c r="DT432" s="32" t="b">
        <f>NOT(ISBLANK(Survey!EF432))</f>
        <v>0</v>
      </c>
      <c r="DU432" s="16" t="str">
        <f t="shared" si="359"/>
        <v>Pass</v>
      </c>
      <c r="DV432" s="33" t="b">
        <f>IF(ABS(Survey!$EM432)=0,TRUE,FALSE)</f>
        <v>1</v>
      </c>
      <c r="DW432" s="32" t="b">
        <f>NOT(ISBLANK(Survey!$EN432))</f>
        <v>0</v>
      </c>
      <c r="DX432" s="16" t="str">
        <f t="shared" si="360"/>
        <v>Fail</v>
      </c>
      <c r="DY432" s="31">
        <f>SUM(SUMIF(Survey!ET432:EV432,{"&gt;0","&lt;0"})*{1,-1})</f>
        <v>0</v>
      </c>
      <c r="DZ432">
        <f t="shared" si="361"/>
        <v>0</v>
      </c>
      <c r="EA432">
        <f t="shared" si="362"/>
        <v>100</v>
      </c>
      <c r="EB432" s="30" t="b">
        <f>IF(OR(Survey!$M432="ETF",Survey!$M432="ETF, alternative mutual fund",Survey!$M432="Closed-end", Survey!$M432="Split share corp"),TRUE,FALSE)</f>
        <v>0</v>
      </c>
      <c r="EC432" s="16" t="str">
        <f t="shared" si="363"/>
        <v>Fail</v>
      </c>
      <c r="ED432" s="31">
        <f>SUM(SUMIF(Survey!EX432:FD432,{"&gt;0","&lt;0"})*{1,-1})</f>
        <v>0</v>
      </c>
      <c r="EE432">
        <f t="shared" si="364"/>
        <v>0</v>
      </c>
      <c r="EF432" s="17">
        <f t="shared" si="365"/>
        <v>100</v>
      </c>
      <c r="EG432" s="16" t="str">
        <f t="shared" si="366"/>
        <v>Fail</v>
      </c>
      <c r="EH432" s="31">
        <f>SUM(SUMIF(Survey!FF432:FL432,{"&gt;0","&lt;0"})*{1,-1})</f>
        <v>0</v>
      </c>
      <c r="EI432">
        <f t="shared" si="367"/>
        <v>0</v>
      </c>
      <c r="EJ432" s="17">
        <f t="shared" si="368"/>
        <v>100</v>
      </c>
    </row>
    <row r="433" spans="1:140">
      <c r="A433">
        <v>433</v>
      </c>
      <c r="B433" t="str">
        <f t="shared" si="316"/>
        <v>Pass</v>
      </c>
      <c r="C433" t="str">
        <f>IF(COUNTBLANK(Survey!B433:FM433)=$C$2, "Pass", "Fail")</f>
        <v>Pass</v>
      </c>
      <c r="D433" s="16" t="str">
        <f t="shared" si="317"/>
        <v>Fail</v>
      </c>
      <c r="E433" t="str">
        <f>IF(OR(ISBLANK(Survey!AL433),COUNTIF(G433:BJ433,"Fail")),"Fail","Pass")</f>
        <v>Fail</v>
      </c>
      <c r="F433" s="265"/>
      <c r="G433" s="16" t="str">
        <f t="shared" si="318"/>
        <v>Fail</v>
      </c>
      <c r="H433" s="139">
        <f>COUNTBLANK(Survey!B433:D433)+COUNTBLANK(Survey!G433)+COUNTBLANK(Survey!I433)+COUNTBLANK(Survey!K433:M433)+COUNTBLANK(Survey!P433:Q433)+COUNTBLANK(Survey!T433:W433)+COUNTBLANK(Survey!Z433:AC433)+COUNTBLANK(Survey!AF433:AG433)+COUNTBLANK(Survey!AK433:AK433)</f>
        <v>21</v>
      </c>
      <c r="I433" t="str">
        <f t="shared" si="319"/>
        <v>Fail</v>
      </c>
      <c r="J433" t="b">
        <f>IF(Survey!E433="No",TRUE,FALSE)</f>
        <v>0</v>
      </c>
      <c r="K433" s="29" cm="1">
        <f t="array" ref="K433">IF(COUNTA(Survey!$E$4:$E$695)=1, 0, SUM(IF(COUNTIF(Survey!$E$4:$E$695, Survey!$E$4:$E$695)=1,1,0)))</f>
        <v>0</v>
      </c>
      <c r="L433" s="29">
        <f>LEN(Survey!E433)</f>
        <v>0</v>
      </c>
      <c r="M433" s="16" t="str">
        <f t="shared" si="320"/>
        <v>Fail</v>
      </c>
      <c r="N433" t="b">
        <f>IF(Survey!F433="No",TRUE,FALSE)</f>
        <v>0</v>
      </c>
      <c r="O433" t="b">
        <f>Survey!F433=Survey!E433</f>
        <v>1</v>
      </c>
      <c r="P433">
        <f>COUNTIF(Survey!$F$4:$F$695,Survey!F433)</f>
        <v>0</v>
      </c>
      <c r="Q433" s="28">
        <f>LEN(Survey!F433)</f>
        <v>0</v>
      </c>
      <c r="R433" s="16" t="str">
        <f t="shared" si="321"/>
        <v>Pass</v>
      </c>
      <c r="S433" s="29">
        <f>MOD((LEN(Survey!H433)+2),11)</f>
        <v>2</v>
      </c>
      <c r="T433">
        <f>COUNTIF(Survey!$H$4:$H$695,Survey!H433)</f>
        <v>0</v>
      </c>
      <c r="U433" s="28" t="str">
        <f>IF(Survey!$L433="Prospectus fund", "Yes", "No")</f>
        <v>No</v>
      </c>
      <c r="V433" s="16" t="str">
        <f t="shared" si="322"/>
        <v>Pass</v>
      </c>
      <c r="W433" s="29">
        <f>MOD((LEN(Survey!J433)+2),11)</f>
        <v>2</v>
      </c>
      <c r="X433">
        <f>COUNTIF(Survey!$J$4:$J$695,Survey!J433)</f>
        <v>0</v>
      </c>
      <c r="Y433" s="30" t="b">
        <f>IF(OR(Survey!$M433="ETF",Survey!$M433="ETF, alternative mutual fund",Survey!$M433="Closed-end", Survey!$M433="Split share corp", Survey!$I433="Yes"),TRUE,FALSE)</f>
        <v>0</v>
      </c>
      <c r="Z433" s="16" t="str">
        <f>IFERROR(IF(AND(OR(AC433=AD433,AD433 = "Either"),NOT(ISBLANK(Survey!K433))),"Pass","Fail"),"Pass")</f>
        <v>Fail</v>
      </c>
      <c r="AA433" s="31" cm="1">
        <f t="array" ref="AA433">SUM(SUMIF(Survey!CH433:DA433,{"&gt;0","&lt;0"})*{1,-1})</f>
        <v>0</v>
      </c>
      <c r="AB433" s="33" cm="1">
        <f t="array" ref="AB433">SUM(SUMIF(Survey!CK433,{"&gt;0","&lt;0"})*{1,-1})+SUM(SUMIF(Survey!CU433,{"&gt;0","&lt;0"})*{1,-1})</f>
        <v>0</v>
      </c>
      <c r="AC433" s="33">
        <f>Survey!K433</f>
        <v>0</v>
      </c>
      <c r="AD433" s="32" t="str">
        <f t="shared" si="323"/>
        <v>Either</v>
      </c>
      <c r="AE433" s="16" t="str">
        <f t="shared" si="324"/>
        <v>Fail</v>
      </c>
      <c r="AF433" s="58" cm="1">
        <f t="array" ref="AF433">SUM(SUMIF(Survey!CH433:DA433,{"&gt;0","&lt;0"})*{1,-1})+SUM(SUMIF(Survey!DC433:DV433,{"&gt;0","&lt;0"})*{1,-1})</f>
        <v>0</v>
      </c>
      <c r="AG433" s="58">
        <f>IFERROR(AF433/(Survey!$BA433),0)</f>
        <v>0</v>
      </c>
      <c r="AH433" s="104" t="b">
        <f>IF(OR(Survey!$M433="Alternative strategy or hedge",Survey!$M433="Private asset",Survey!$L433="Prospectus fund"),TRUE,FALSE)</f>
        <v>0</v>
      </c>
      <c r="AI433" s="104" t="b">
        <f>NOT(ISBLANK(Survey!$M433))</f>
        <v>0</v>
      </c>
      <c r="AJ433" s="16" t="str">
        <f t="shared" si="325"/>
        <v>Fail</v>
      </c>
      <c r="AK433" t="b">
        <f>IF(Survey!W433="No",TRUE,FALSE)</f>
        <v>0</v>
      </c>
      <c r="AL433" s="119">
        <f>MOD((LEN(Survey!W433)+2),22)</f>
        <v>2</v>
      </c>
      <c r="AM433" t="str">
        <f t="shared" si="326"/>
        <v>Pass</v>
      </c>
      <c r="AN433" s="33" t="b">
        <f>NOT(ISNUMBER(SEARCH("Other",Survey!$Q433)))</f>
        <v>1</v>
      </c>
      <c r="AO433" s="32" t="b">
        <f>NOT(ISBLANK(Survey!$R433))</f>
        <v>0</v>
      </c>
      <c r="AP433" s="16" t="str">
        <f t="shared" si="327"/>
        <v>Pass</v>
      </c>
      <c r="AQ433" s="114">
        <f>COUNTBLANK(Survey!$X433)</f>
        <v>1</v>
      </c>
      <c r="AR433" s="58">
        <f>IF(AND(Survey!L433&lt;&gt;"Exempt fund",OR(Survey!$M433="ETF",Survey!$M433="ETF, alternative mutual fund",Survey!$M433="Mutual fund",Survey!$M433="Alternative mutual fund",Survey!$M433="Money market")),1,0)</f>
        <v>0</v>
      </c>
      <c r="AS433" s="16" t="str">
        <f t="shared" si="328"/>
        <v>Pass</v>
      </c>
      <c r="AT433" s="33" t="b">
        <f>NOT(ISNUMBER(SEARCH("Yes",Survey!$AC433)))</f>
        <v>1</v>
      </c>
      <c r="AU433" s="32" t="b">
        <f>IF(COUNTBLANK(Survey!$AD433:$AE433)=0,TRUE, FALSE)</f>
        <v>0</v>
      </c>
      <c r="AV433" s="16" t="str">
        <f t="shared" si="329"/>
        <v>Pass</v>
      </c>
      <c r="AW433" s="33" t="b">
        <f>NOT(ISNUMBER(SEARCH("Yes",Survey!$AF433)))</f>
        <v>1</v>
      </c>
      <c r="AX433" s="32" t="b">
        <f>NOT(ISBLANK(Survey!$AH433))</f>
        <v>0</v>
      </c>
      <c r="AY433" s="16" t="str">
        <f t="shared" si="330"/>
        <v>Pass</v>
      </c>
      <c r="AZ433" s="33" t="b">
        <f>NOT(OR(ISNUMBER(SEARCH("Other",Survey!$AH433)),ISNUMBER(SEARCH("Multiple",Survey!$AH433))))</f>
        <v>1</v>
      </c>
      <c r="BA433" s="32" t="b">
        <f>NOT(ISBLANK(Survey!$AI433))</f>
        <v>0</v>
      </c>
      <c r="BB433" s="16" t="str">
        <f t="shared" si="331"/>
        <v>Fail</v>
      </c>
      <c r="BC433" s="114">
        <f>IF(ABS(Survey!$BA433)&gt;0, 1,0)</f>
        <v>0</v>
      </c>
      <c r="BD433" s="114">
        <f>IF(COUNTBLANK(Survey!$AL433)=0,1,0)</f>
        <v>0</v>
      </c>
      <c r="BE433" s="16" t="str">
        <f t="shared" si="332"/>
        <v>Pass</v>
      </c>
      <c r="BF433" s="114">
        <f>IF(ISBLANK(Survey!$AL433),0,1)</f>
        <v>0</v>
      </c>
      <c r="BG433" s="133">
        <f>COUNTBLANK(Survey!$AM433)</f>
        <v>1</v>
      </c>
      <c r="BH433" s="16" t="str">
        <f t="shared" si="333"/>
        <v>Pass</v>
      </c>
      <c r="BI433" s="114">
        <f>IF(OR(Survey!$AM433="Closed",ISBLANK(Survey!$AM433)),0,1)</f>
        <v>0</v>
      </c>
      <c r="BJ433" s="133">
        <f>IF(ISBLANK(Survey!$AN433),1,0)</f>
        <v>1</v>
      </c>
      <c r="BK433" s="118" t="str">
        <f t="shared" si="334"/>
        <v>Pass</v>
      </c>
      <c r="BL433" s="31" cm="1">
        <f t="array" ref="BL433">SUM(SUMIF(Survey!AO433:AP433,{"&gt;0","&lt;0"})*{1,-1})</f>
        <v>0</v>
      </c>
      <c r="BM433">
        <f t="shared" si="335"/>
        <v>0</v>
      </c>
      <c r="BN433">
        <f t="shared" si="336"/>
        <v>100</v>
      </c>
      <c r="BO433" s="118" t="str">
        <f t="shared" si="337"/>
        <v>Pass</v>
      </c>
      <c r="BP433">
        <f>IF(Survey!AQ433="No",0,1)</f>
        <v>1</v>
      </c>
      <c r="BQ433" s="207">
        <f>MOD((LEN(Survey!AQ433)+2),22)</f>
        <v>2</v>
      </c>
      <c r="BR433">
        <f>IF(Survey!AR433="No",0,1)</f>
        <v>1</v>
      </c>
      <c r="BS433" s="207">
        <f>MOD((LEN(Survey!AR433)+2),22)</f>
        <v>2</v>
      </c>
      <c r="BT433" s="114">
        <f>COUNTBLANK(Survey!$AQ433:$AS433)+COUNTBLANK(Survey!$AU433)</f>
        <v>4</v>
      </c>
      <c r="BU433" s="114">
        <f>IF(Survey!$I433="Yes",1,0)</f>
        <v>0</v>
      </c>
      <c r="BV433" s="114">
        <f>IF(OR(Survey!$M433="Mutual fund",Survey!$M433="Alternative mutual fund",Survey!$M433="Money market"),1,0)</f>
        <v>0</v>
      </c>
      <c r="BW433" s="119">
        <f>IF(OR(Survey!$M433="ETF",Survey!$M433="ETF, alternative mutual fund"),1,0)</f>
        <v>0</v>
      </c>
      <c r="BX433" s="16" t="str">
        <f t="shared" si="338"/>
        <v>Pass</v>
      </c>
      <c r="BY433" s="33">
        <f>IF(ISNUMBER(SEARCH("Other",Survey!$AS433)), 1, 0)</f>
        <v>0</v>
      </c>
      <c r="BZ433" s="58" t="b">
        <f>NOT(ISBLANK(Survey!$AT433))</f>
        <v>0</v>
      </c>
      <c r="CA433" s="16" t="str">
        <f t="shared" si="339"/>
        <v>Pass</v>
      </c>
      <c r="CB433" s="114">
        <f>IF(Survey!$BB433=0, 0,1)</f>
        <v>0</v>
      </c>
      <c r="CC433" s="58">
        <f>Survey!$AV433</f>
        <v>0</v>
      </c>
      <c r="CD433" s="58">
        <f>Survey!$BC433+Survey!$BD433+ABS(Survey!$BE433)-ABS(Survey!$BF433)-ABS(Survey!$BG433)-ABS(Survey!$BL433)</f>
        <v>0</v>
      </c>
      <c r="CE433" s="138">
        <f>Survey!BB433+(ABS(Survey!$BH433)-ABS(Survey!$BI433)+ABS(Survey!$BJ433)-ABS(Survey!$BK433))*0.5</f>
        <v>0</v>
      </c>
      <c r="CF433" s="58">
        <f t="shared" si="340"/>
        <v>0</v>
      </c>
      <c r="CG433" s="58">
        <f>IF(AND($CC433&gt;$CF433-0.2,$CC433&lt;$CF433+0.2,ISBLANK(Survey!$AV433)=FALSE),0,1)</f>
        <v>1</v>
      </c>
      <c r="CH433" s="133">
        <f>IF(ISBLANK(Survey!$AW433),1,0)</f>
        <v>1</v>
      </c>
      <c r="CI433" s="16" t="str">
        <f t="shared" si="341"/>
        <v>Pass</v>
      </c>
      <c r="CJ433" s="114">
        <f>IF(Survey!$BB433=0, 0,1)</f>
        <v>0</v>
      </c>
      <c r="CK433" s="58">
        <f>IF(AND(Survey!$AX433&gt;=0,Survey!$AX433&lt;=0.2,Survey!$AX433&lt;&gt;""),0,1)</f>
        <v>1</v>
      </c>
      <c r="CL433" s="114">
        <f>IF(ISBLANK(Survey!$AY433),1,0)</f>
        <v>1</v>
      </c>
      <c r="CM433" s="16" t="str">
        <f t="shared" si="342"/>
        <v>Fail</v>
      </c>
      <c r="CN433" s="133">
        <f>Survey!$AZ433</f>
        <v>0</v>
      </c>
      <c r="CO433" s="16" t="str">
        <f t="shared" si="343"/>
        <v>Pass</v>
      </c>
      <c r="CP433" s="31">
        <f>Survey!$BA433</f>
        <v>0</v>
      </c>
      <c r="CQ433" s="138">
        <f>Survey!$BB433+Survey!$BC433+Survey!$BD433+ABS(Survey!$BE433)-ABS(Survey!$BF433)-ABS(Survey!$BG433)+ABS(Survey!$BH433)-ABS(Survey!$BI433)+ABS(Survey!$BJ433)-ABS(Survey!$BK433)-ABS(Survey!$BL433)+Survey!$BM433</f>
        <v>0</v>
      </c>
      <c r="CR433" s="30">
        <f t="shared" si="344"/>
        <v>0</v>
      </c>
      <c r="CS433" s="17">
        <f t="shared" si="345"/>
        <v>0</v>
      </c>
      <c r="CT433" s="16" t="str">
        <f t="shared" si="346"/>
        <v>Pass</v>
      </c>
      <c r="CU433" s="33" t="b">
        <f>IF(ABS(Survey!$BM433)=0,TRUE,FALSE)</f>
        <v>1</v>
      </c>
      <c r="CV433" s="32" t="b">
        <f>NOT(ISBLANK(Survey!$BN433))</f>
        <v>0</v>
      </c>
      <c r="CW433" t="str">
        <f t="shared" si="347"/>
        <v>Fail</v>
      </c>
      <c r="CX433" s="25">
        <f>Survey!$BA433</f>
        <v>0</v>
      </c>
      <c r="CY433" s="25" cm="1">
        <f t="array" ref="CY433">SUM(SUMIF(Survey!BP433:BW433,{"&gt;0","&lt;0"})*{1,-1})-SUM(SUMIF(Survey!BY433:CF433,{"&gt;0","&lt;0"})*{1,-1})</f>
        <v>0</v>
      </c>
      <c r="CZ433" s="30" t="str">
        <f t="shared" si="348"/>
        <v>No holdings</v>
      </c>
      <c r="DA433">
        <f t="shared" si="349"/>
        <v>0</v>
      </c>
      <c r="DB433" s="16" t="str">
        <f t="shared" si="350"/>
        <v>Fail</v>
      </c>
      <c r="DC433" s="31">
        <f>Survey!$BA433</f>
        <v>0</v>
      </c>
      <c r="DD433" s="31" cm="1">
        <f t="array" ref="DD433">SUM(SUMIF(Survey!CH433:DA433,{"&gt;0","&lt;0"})*{1,-1})-SUM(SUMIF(Survey!DC433:DV433,{"&gt;0","&lt;0"})*{1,-1})</f>
        <v>0</v>
      </c>
      <c r="DE433" s="30" t="str">
        <f t="shared" si="351"/>
        <v>No holdings</v>
      </c>
      <c r="DF433" s="17">
        <f t="shared" si="352"/>
        <v>0</v>
      </c>
      <c r="DG433" s="16" t="str">
        <f t="shared" si="353"/>
        <v>Pass</v>
      </c>
      <c r="DH433" s="33" t="b">
        <f>IF(ABS(Survey!$DA433)=0,TRUE,FALSE)</f>
        <v>1</v>
      </c>
      <c r="DI433" s="32" t="b">
        <f>NOT(ISBLANK(Survey!$DB433))</f>
        <v>0</v>
      </c>
      <c r="DJ433" s="16" t="str">
        <f t="shared" si="354"/>
        <v>Pass</v>
      </c>
      <c r="DK433" s="33" t="b">
        <f>IF(ABS(Survey!$DV433)=0,TRUE,FALSE)</f>
        <v>1</v>
      </c>
      <c r="DL433" s="32" t="b">
        <f>NOT(ISBLANK(Survey!$DW433))</f>
        <v>0</v>
      </c>
      <c r="DM433" t="str">
        <f t="shared" si="355"/>
        <v>Pass</v>
      </c>
      <c r="DN433" s="25" cm="1">
        <f t="array" ref="DN433">SUM(SUMIF(Survey!CW433,{"&gt;0","&lt;0"})*{1,-1})+SUM(SUMIF(Survey!DR433,{"&gt;0","&lt;0"})*{1,-1})</f>
        <v>0</v>
      </c>
      <c r="DO433" s="25">
        <f>SUM(SUMIF(Survey!DY433:EE433,{"&gt;0","&lt;0"})*{1,-1})+SUM(SUMIF(Survey!EG433:EM433,{"&gt;0","&lt;0"})*{1,-1})</f>
        <v>0</v>
      </c>
      <c r="DP433">
        <f t="shared" si="356"/>
        <v>0</v>
      </c>
      <c r="DQ433">
        <f t="shared" si="357"/>
        <v>0</v>
      </c>
      <c r="DR433" s="16" t="str">
        <f t="shared" si="358"/>
        <v>Pass</v>
      </c>
      <c r="DS433" s="33" t="b">
        <f>IF(ABS(Survey!$EE433)=0,TRUE,FALSE)</f>
        <v>1</v>
      </c>
      <c r="DT433" s="32" t="b">
        <f>NOT(ISBLANK(Survey!EF433))</f>
        <v>0</v>
      </c>
      <c r="DU433" s="16" t="str">
        <f t="shared" si="359"/>
        <v>Pass</v>
      </c>
      <c r="DV433" s="33" t="b">
        <f>IF(ABS(Survey!$EM433)=0,TRUE,FALSE)</f>
        <v>1</v>
      </c>
      <c r="DW433" s="32" t="b">
        <f>NOT(ISBLANK(Survey!$EN433))</f>
        <v>0</v>
      </c>
      <c r="DX433" s="16" t="str">
        <f t="shared" si="360"/>
        <v>Fail</v>
      </c>
      <c r="DY433" s="31">
        <f>SUM(SUMIF(Survey!ET433:EV433,{"&gt;0","&lt;0"})*{1,-1})</f>
        <v>0</v>
      </c>
      <c r="DZ433">
        <f t="shared" si="361"/>
        <v>0</v>
      </c>
      <c r="EA433">
        <f t="shared" si="362"/>
        <v>100</v>
      </c>
      <c r="EB433" s="30" t="b">
        <f>IF(OR(Survey!$M433="ETF",Survey!$M433="ETF, alternative mutual fund",Survey!$M433="Closed-end", Survey!$M433="Split share corp"),TRUE,FALSE)</f>
        <v>0</v>
      </c>
      <c r="EC433" s="16" t="str">
        <f t="shared" si="363"/>
        <v>Fail</v>
      </c>
      <c r="ED433" s="31">
        <f>SUM(SUMIF(Survey!EX433:FD433,{"&gt;0","&lt;0"})*{1,-1})</f>
        <v>0</v>
      </c>
      <c r="EE433">
        <f t="shared" si="364"/>
        <v>0</v>
      </c>
      <c r="EF433" s="17">
        <f t="shared" si="365"/>
        <v>100</v>
      </c>
      <c r="EG433" s="16" t="str">
        <f t="shared" si="366"/>
        <v>Fail</v>
      </c>
      <c r="EH433" s="31">
        <f>SUM(SUMIF(Survey!FF433:FL433,{"&gt;0","&lt;0"})*{1,-1})</f>
        <v>0</v>
      </c>
      <c r="EI433">
        <f t="shared" si="367"/>
        <v>0</v>
      </c>
      <c r="EJ433" s="17">
        <f t="shared" si="368"/>
        <v>100</v>
      </c>
    </row>
    <row r="434" spans="1:140">
      <c r="A434">
        <v>434</v>
      </c>
      <c r="B434" t="str">
        <f t="shared" si="316"/>
        <v>Pass</v>
      </c>
      <c r="C434" t="str">
        <f>IF(COUNTBLANK(Survey!B434:FM434)=$C$2, "Pass", "Fail")</f>
        <v>Pass</v>
      </c>
      <c r="D434" s="16" t="str">
        <f t="shared" si="317"/>
        <v>Fail</v>
      </c>
      <c r="E434" t="str">
        <f>IF(OR(ISBLANK(Survey!AL434),COUNTIF(G434:BJ434,"Fail")),"Fail","Pass")</f>
        <v>Fail</v>
      </c>
      <c r="F434" s="265"/>
      <c r="G434" s="16" t="str">
        <f t="shared" si="318"/>
        <v>Fail</v>
      </c>
      <c r="H434" s="139">
        <f>COUNTBLANK(Survey!B434:D434)+COUNTBLANK(Survey!G434)+COUNTBLANK(Survey!I434)+COUNTBLANK(Survey!K434:M434)+COUNTBLANK(Survey!P434:Q434)+COUNTBLANK(Survey!T434:W434)+COUNTBLANK(Survey!Z434:AC434)+COUNTBLANK(Survey!AF434:AG434)+COUNTBLANK(Survey!AK434:AK434)</f>
        <v>21</v>
      </c>
      <c r="I434" t="str">
        <f t="shared" si="319"/>
        <v>Fail</v>
      </c>
      <c r="J434" t="b">
        <f>IF(Survey!E434="No",TRUE,FALSE)</f>
        <v>0</v>
      </c>
      <c r="K434" s="29" cm="1">
        <f t="array" ref="K434">IF(COUNTA(Survey!$E$4:$E$695)=1, 0, SUM(IF(COUNTIF(Survey!$E$4:$E$695, Survey!$E$4:$E$695)=1,1,0)))</f>
        <v>0</v>
      </c>
      <c r="L434" s="29">
        <f>LEN(Survey!E434)</f>
        <v>0</v>
      </c>
      <c r="M434" s="16" t="str">
        <f t="shared" si="320"/>
        <v>Fail</v>
      </c>
      <c r="N434" t="b">
        <f>IF(Survey!F434="No",TRUE,FALSE)</f>
        <v>0</v>
      </c>
      <c r="O434" t="b">
        <f>Survey!F434=Survey!E434</f>
        <v>1</v>
      </c>
      <c r="P434">
        <f>COUNTIF(Survey!$F$4:$F$695,Survey!F434)</f>
        <v>0</v>
      </c>
      <c r="Q434" s="28">
        <f>LEN(Survey!F434)</f>
        <v>0</v>
      </c>
      <c r="R434" s="16" t="str">
        <f t="shared" si="321"/>
        <v>Pass</v>
      </c>
      <c r="S434" s="29">
        <f>MOD((LEN(Survey!H434)+2),11)</f>
        <v>2</v>
      </c>
      <c r="T434">
        <f>COUNTIF(Survey!$H$4:$H$695,Survey!H434)</f>
        <v>0</v>
      </c>
      <c r="U434" s="28" t="str">
        <f>IF(Survey!$L434="Prospectus fund", "Yes", "No")</f>
        <v>No</v>
      </c>
      <c r="V434" s="16" t="str">
        <f t="shared" si="322"/>
        <v>Pass</v>
      </c>
      <c r="W434" s="29">
        <f>MOD((LEN(Survey!J434)+2),11)</f>
        <v>2</v>
      </c>
      <c r="X434">
        <f>COUNTIF(Survey!$J$4:$J$695,Survey!J434)</f>
        <v>0</v>
      </c>
      <c r="Y434" s="30" t="b">
        <f>IF(OR(Survey!$M434="ETF",Survey!$M434="ETF, alternative mutual fund",Survey!$M434="Closed-end", Survey!$M434="Split share corp", Survey!$I434="Yes"),TRUE,FALSE)</f>
        <v>0</v>
      </c>
      <c r="Z434" s="16" t="str">
        <f>IFERROR(IF(AND(OR(AC434=AD434,AD434 = "Either"),NOT(ISBLANK(Survey!K434))),"Pass","Fail"),"Pass")</f>
        <v>Fail</v>
      </c>
      <c r="AA434" s="31" cm="1">
        <f t="array" ref="AA434">SUM(SUMIF(Survey!CH434:DA434,{"&gt;0","&lt;0"})*{1,-1})</f>
        <v>0</v>
      </c>
      <c r="AB434" s="33" cm="1">
        <f t="array" ref="AB434">SUM(SUMIF(Survey!CK434,{"&gt;0","&lt;0"})*{1,-1})+SUM(SUMIF(Survey!CU434,{"&gt;0","&lt;0"})*{1,-1})</f>
        <v>0</v>
      </c>
      <c r="AC434" s="33">
        <f>Survey!K434</f>
        <v>0</v>
      </c>
      <c r="AD434" s="32" t="str">
        <f t="shared" si="323"/>
        <v>Either</v>
      </c>
      <c r="AE434" s="16" t="str">
        <f t="shared" si="324"/>
        <v>Fail</v>
      </c>
      <c r="AF434" s="58" cm="1">
        <f t="array" ref="AF434">SUM(SUMIF(Survey!CH434:DA434,{"&gt;0","&lt;0"})*{1,-1})+SUM(SUMIF(Survey!DC434:DV434,{"&gt;0","&lt;0"})*{1,-1})</f>
        <v>0</v>
      </c>
      <c r="AG434" s="58">
        <f>IFERROR(AF434/(Survey!$BA434),0)</f>
        <v>0</v>
      </c>
      <c r="AH434" s="104" t="b">
        <f>IF(OR(Survey!$M434="Alternative strategy or hedge",Survey!$M434="Private asset",Survey!$L434="Prospectus fund"),TRUE,FALSE)</f>
        <v>0</v>
      </c>
      <c r="AI434" s="104" t="b">
        <f>NOT(ISBLANK(Survey!$M434))</f>
        <v>0</v>
      </c>
      <c r="AJ434" s="16" t="str">
        <f t="shared" si="325"/>
        <v>Fail</v>
      </c>
      <c r="AK434" t="b">
        <f>IF(Survey!W434="No",TRUE,FALSE)</f>
        <v>0</v>
      </c>
      <c r="AL434" s="119">
        <f>MOD((LEN(Survey!W434)+2),22)</f>
        <v>2</v>
      </c>
      <c r="AM434" t="str">
        <f t="shared" si="326"/>
        <v>Pass</v>
      </c>
      <c r="AN434" s="33" t="b">
        <f>NOT(ISNUMBER(SEARCH("Other",Survey!$Q434)))</f>
        <v>1</v>
      </c>
      <c r="AO434" s="32" t="b">
        <f>NOT(ISBLANK(Survey!$R434))</f>
        <v>0</v>
      </c>
      <c r="AP434" s="16" t="str">
        <f t="shared" si="327"/>
        <v>Pass</v>
      </c>
      <c r="AQ434" s="114">
        <f>COUNTBLANK(Survey!$X434)</f>
        <v>1</v>
      </c>
      <c r="AR434" s="58">
        <f>IF(AND(Survey!L434&lt;&gt;"Exempt fund",OR(Survey!$M434="ETF",Survey!$M434="ETF, alternative mutual fund",Survey!$M434="Mutual fund",Survey!$M434="Alternative mutual fund",Survey!$M434="Money market")),1,0)</f>
        <v>0</v>
      </c>
      <c r="AS434" s="16" t="str">
        <f t="shared" si="328"/>
        <v>Pass</v>
      </c>
      <c r="AT434" s="33" t="b">
        <f>NOT(ISNUMBER(SEARCH("Yes",Survey!$AC434)))</f>
        <v>1</v>
      </c>
      <c r="AU434" s="32" t="b">
        <f>IF(COUNTBLANK(Survey!$AD434:$AE434)=0,TRUE, FALSE)</f>
        <v>0</v>
      </c>
      <c r="AV434" s="16" t="str">
        <f t="shared" si="329"/>
        <v>Pass</v>
      </c>
      <c r="AW434" s="33" t="b">
        <f>NOT(ISNUMBER(SEARCH("Yes",Survey!$AF434)))</f>
        <v>1</v>
      </c>
      <c r="AX434" s="32" t="b">
        <f>NOT(ISBLANK(Survey!$AH434))</f>
        <v>0</v>
      </c>
      <c r="AY434" s="16" t="str">
        <f t="shared" si="330"/>
        <v>Pass</v>
      </c>
      <c r="AZ434" s="33" t="b">
        <f>NOT(OR(ISNUMBER(SEARCH("Other",Survey!$AH434)),ISNUMBER(SEARCH("Multiple",Survey!$AH434))))</f>
        <v>1</v>
      </c>
      <c r="BA434" s="32" t="b">
        <f>NOT(ISBLANK(Survey!$AI434))</f>
        <v>0</v>
      </c>
      <c r="BB434" s="16" t="str">
        <f t="shared" si="331"/>
        <v>Fail</v>
      </c>
      <c r="BC434" s="114">
        <f>IF(ABS(Survey!$BA434)&gt;0, 1,0)</f>
        <v>0</v>
      </c>
      <c r="BD434" s="114">
        <f>IF(COUNTBLANK(Survey!$AL434)=0,1,0)</f>
        <v>0</v>
      </c>
      <c r="BE434" s="16" t="str">
        <f t="shared" si="332"/>
        <v>Pass</v>
      </c>
      <c r="BF434" s="114">
        <f>IF(ISBLANK(Survey!$AL434),0,1)</f>
        <v>0</v>
      </c>
      <c r="BG434" s="133">
        <f>COUNTBLANK(Survey!$AM434)</f>
        <v>1</v>
      </c>
      <c r="BH434" s="16" t="str">
        <f t="shared" si="333"/>
        <v>Pass</v>
      </c>
      <c r="BI434" s="114">
        <f>IF(OR(Survey!$AM434="Closed",ISBLANK(Survey!$AM434)),0,1)</f>
        <v>0</v>
      </c>
      <c r="BJ434" s="133">
        <f>IF(ISBLANK(Survey!$AN434),1,0)</f>
        <v>1</v>
      </c>
      <c r="BK434" s="118" t="str">
        <f t="shared" si="334"/>
        <v>Pass</v>
      </c>
      <c r="BL434" s="31" cm="1">
        <f t="array" ref="BL434">SUM(SUMIF(Survey!AO434:AP434,{"&gt;0","&lt;0"})*{1,-1})</f>
        <v>0</v>
      </c>
      <c r="BM434">
        <f t="shared" si="335"/>
        <v>0</v>
      </c>
      <c r="BN434">
        <f t="shared" si="336"/>
        <v>100</v>
      </c>
      <c r="BO434" s="118" t="str">
        <f t="shared" si="337"/>
        <v>Pass</v>
      </c>
      <c r="BP434">
        <f>IF(Survey!AQ434="No",0,1)</f>
        <v>1</v>
      </c>
      <c r="BQ434" s="207">
        <f>MOD((LEN(Survey!AQ434)+2),22)</f>
        <v>2</v>
      </c>
      <c r="BR434">
        <f>IF(Survey!AR434="No",0,1)</f>
        <v>1</v>
      </c>
      <c r="BS434" s="207">
        <f>MOD((LEN(Survey!AR434)+2),22)</f>
        <v>2</v>
      </c>
      <c r="BT434" s="114">
        <f>COUNTBLANK(Survey!$AQ434:$AS434)+COUNTBLANK(Survey!$AU434)</f>
        <v>4</v>
      </c>
      <c r="BU434" s="114">
        <f>IF(Survey!$I434="Yes",1,0)</f>
        <v>0</v>
      </c>
      <c r="BV434" s="114">
        <f>IF(OR(Survey!$M434="Mutual fund",Survey!$M434="Alternative mutual fund",Survey!$M434="Money market"),1,0)</f>
        <v>0</v>
      </c>
      <c r="BW434" s="119">
        <f>IF(OR(Survey!$M434="ETF",Survey!$M434="ETF, alternative mutual fund"),1,0)</f>
        <v>0</v>
      </c>
      <c r="BX434" s="16" t="str">
        <f t="shared" si="338"/>
        <v>Pass</v>
      </c>
      <c r="BY434" s="33">
        <f>IF(ISNUMBER(SEARCH("Other",Survey!$AS434)), 1, 0)</f>
        <v>0</v>
      </c>
      <c r="BZ434" s="58" t="b">
        <f>NOT(ISBLANK(Survey!$AT434))</f>
        <v>0</v>
      </c>
      <c r="CA434" s="16" t="str">
        <f t="shared" si="339"/>
        <v>Pass</v>
      </c>
      <c r="CB434" s="114">
        <f>IF(Survey!$BB434=0, 0,1)</f>
        <v>0</v>
      </c>
      <c r="CC434" s="58">
        <f>Survey!$AV434</f>
        <v>0</v>
      </c>
      <c r="CD434" s="58">
        <f>Survey!$BC434+Survey!$BD434+ABS(Survey!$BE434)-ABS(Survey!$BF434)-ABS(Survey!$BG434)-ABS(Survey!$BL434)</f>
        <v>0</v>
      </c>
      <c r="CE434" s="138">
        <f>Survey!BB434+(ABS(Survey!$BH434)-ABS(Survey!$BI434)+ABS(Survey!$BJ434)-ABS(Survey!$BK434))*0.5</f>
        <v>0</v>
      </c>
      <c r="CF434" s="58">
        <f t="shared" si="340"/>
        <v>0</v>
      </c>
      <c r="CG434" s="58">
        <f>IF(AND($CC434&gt;$CF434-0.2,$CC434&lt;$CF434+0.2,ISBLANK(Survey!$AV434)=FALSE),0,1)</f>
        <v>1</v>
      </c>
      <c r="CH434" s="133">
        <f>IF(ISBLANK(Survey!$AW434),1,0)</f>
        <v>1</v>
      </c>
      <c r="CI434" s="16" t="str">
        <f t="shared" si="341"/>
        <v>Pass</v>
      </c>
      <c r="CJ434" s="114">
        <f>IF(Survey!$BB434=0, 0,1)</f>
        <v>0</v>
      </c>
      <c r="CK434" s="58">
        <f>IF(AND(Survey!$AX434&gt;=0,Survey!$AX434&lt;=0.2,Survey!$AX434&lt;&gt;""),0,1)</f>
        <v>1</v>
      </c>
      <c r="CL434" s="114">
        <f>IF(ISBLANK(Survey!$AY434),1,0)</f>
        <v>1</v>
      </c>
      <c r="CM434" s="16" t="str">
        <f t="shared" si="342"/>
        <v>Fail</v>
      </c>
      <c r="CN434" s="133">
        <f>Survey!$AZ434</f>
        <v>0</v>
      </c>
      <c r="CO434" s="16" t="str">
        <f t="shared" si="343"/>
        <v>Pass</v>
      </c>
      <c r="CP434" s="31">
        <f>Survey!$BA434</f>
        <v>0</v>
      </c>
      <c r="CQ434" s="138">
        <f>Survey!$BB434+Survey!$BC434+Survey!$BD434+ABS(Survey!$BE434)-ABS(Survey!$BF434)-ABS(Survey!$BG434)+ABS(Survey!$BH434)-ABS(Survey!$BI434)+ABS(Survey!$BJ434)-ABS(Survey!$BK434)-ABS(Survey!$BL434)+Survey!$BM434</f>
        <v>0</v>
      </c>
      <c r="CR434" s="30">
        <f t="shared" si="344"/>
        <v>0</v>
      </c>
      <c r="CS434" s="17">
        <f t="shared" si="345"/>
        <v>0</v>
      </c>
      <c r="CT434" s="16" t="str">
        <f t="shared" si="346"/>
        <v>Pass</v>
      </c>
      <c r="CU434" s="33" t="b">
        <f>IF(ABS(Survey!$BM434)=0,TRUE,FALSE)</f>
        <v>1</v>
      </c>
      <c r="CV434" s="32" t="b">
        <f>NOT(ISBLANK(Survey!$BN434))</f>
        <v>0</v>
      </c>
      <c r="CW434" t="str">
        <f t="shared" si="347"/>
        <v>Fail</v>
      </c>
      <c r="CX434" s="25">
        <f>Survey!$BA434</f>
        <v>0</v>
      </c>
      <c r="CY434" s="25" cm="1">
        <f t="array" ref="CY434">SUM(SUMIF(Survey!BP434:BW434,{"&gt;0","&lt;0"})*{1,-1})-SUM(SUMIF(Survey!BY434:CF434,{"&gt;0","&lt;0"})*{1,-1})</f>
        <v>0</v>
      </c>
      <c r="CZ434" s="30" t="str">
        <f t="shared" si="348"/>
        <v>No holdings</v>
      </c>
      <c r="DA434">
        <f t="shared" si="349"/>
        <v>0</v>
      </c>
      <c r="DB434" s="16" t="str">
        <f t="shared" si="350"/>
        <v>Fail</v>
      </c>
      <c r="DC434" s="31">
        <f>Survey!$BA434</f>
        <v>0</v>
      </c>
      <c r="DD434" s="31" cm="1">
        <f t="array" ref="DD434">SUM(SUMIF(Survey!CH434:DA434,{"&gt;0","&lt;0"})*{1,-1})-SUM(SUMIF(Survey!DC434:DV434,{"&gt;0","&lt;0"})*{1,-1})</f>
        <v>0</v>
      </c>
      <c r="DE434" s="30" t="str">
        <f t="shared" si="351"/>
        <v>No holdings</v>
      </c>
      <c r="DF434" s="17">
        <f t="shared" si="352"/>
        <v>0</v>
      </c>
      <c r="DG434" s="16" t="str">
        <f t="shared" si="353"/>
        <v>Pass</v>
      </c>
      <c r="DH434" s="33" t="b">
        <f>IF(ABS(Survey!$DA434)=0,TRUE,FALSE)</f>
        <v>1</v>
      </c>
      <c r="DI434" s="32" t="b">
        <f>NOT(ISBLANK(Survey!$DB434))</f>
        <v>0</v>
      </c>
      <c r="DJ434" s="16" t="str">
        <f t="shared" si="354"/>
        <v>Pass</v>
      </c>
      <c r="DK434" s="33" t="b">
        <f>IF(ABS(Survey!$DV434)=0,TRUE,FALSE)</f>
        <v>1</v>
      </c>
      <c r="DL434" s="32" t="b">
        <f>NOT(ISBLANK(Survey!$DW434))</f>
        <v>0</v>
      </c>
      <c r="DM434" t="str">
        <f t="shared" si="355"/>
        <v>Pass</v>
      </c>
      <c r="DN434" s="25" cm="1">
        <f t="array" ref="DN434">SUM(SUMIF(Survey!CW434,{"&gt;0","&lt;0"})*{1,-1})+SUM(SUMIF(Survey!DR434,{"&gt;0","&lt;0"})*{1,-1})</f>
        <v>0</v>
      </c>
      <c r="DO434" s="25">
        <f>SUM(SUMIF(Survey!DY434:EE434,{"&gt;0","&lt;0"})*{1,-1})+SUM(SUMIF(Survey!EG434:EM434,{"&gt;0","&lt;0"})*{1,-1})</f>
        <v>0</v>
      </c>
      <c r="DP434">
        <f t="shared" si="356"/>
        <v>0</v>
      </c>
      <c r="DQ434">
        <f t="shared" si="357"/>
        <v>0</v>
      </c>
      <c r="DR434" s="16" t="str">
        <f t="shared" si="358"/>
        <v>Pass</v>
      </c>
      <c r="DS434" s="33" t="b">
        <f>IF(ABS(Survey!$EE434)=0,TRUE,FALSE)</f>
        <v>1</v>
      </c>
      <c r="DT434" s="32" t="b">
        <f>NOT(ISBLANK(Survey!EF434))</f>
        <v>0</v>
      </c>
      <c r="DU434" s="16" t="str">
        <f t="shared" si="359"/>
        <v>Pass</v>
      </c>
      <c r="DV434" s="33" t="b">
        <f>IF(ABS(Survey!$EM434)=0,TRUE,FALSE)</f>
        <v>1</v>
      </c>
      <c r="DW434" s="32" t="b">
        <f>NOT(ISBLANK(Survey!$EN434))</f>
        <v>0</v>
      </c>
      <c r="DX434" s="16" t="str">
        <f t="shared" si="360"/>
        <v>Fail</v>
      </c>
      <c r="DY434" s="31">
        <f>SUM(SUMIF(Survey!ET434:EV434,{"&gt;0","&lt;0"})*{1,-1})</f>
        <v>0</v>
      </c>
      <c r="DZ434">
        <f t="shared" si="361"/>
        <v>0</v>
      </c>
      <c r="EA434">
        <f t="shared" si="362"/>
        <v>100</v>
      </c>
      <c r="EB434" s="30" t="b">
        <f>IF(OR(Survey!$M434="ETF",Survey!$M434="ETF, alternative mutual fund",Survey!$M434="Closed-end", Survey!$M434="Split share corp"),TRUE,FALSE)</f>
        <v>0</v>
      </c>
      <c r="EC434" s="16" t="str">
        <f t="shared" si="363"/>
        <v>Fail</v>
      </c>
      <c r="ED434" s="31">
        <f>SUM(SUMIF(Survey!EX434:FD434,{"&gt;0","&lt;0"})*{1,-1})</f>
        <v>0</v>
      </c>
      <c r="EE434">
        <f t="shared" si="364"/>
        <v>0</v>
      </c>
      <c r="EF434" s="17">
        <f t="shared" si="365"/>
        <v>100</v>
      </c>
      <c r="EG434" s="16" t="str">
        <f t="shared" si="366"/>
        <v>Fail</v>
      </c>
      <c r="EH434" s="31">
        <f>SUM(SUMIF(Survey!FF434:FL434,{"&gt;0","&lt;0"})*{1,-1})</f>
        <v>0</v>
      </c>
      <c r="EI434">
        <f t="shared" si="367"/>
        <v>0</v>
      </c>
      <c r="EJ434" s="17">
        <f t="shared" si="368"/>
        <v>100</v>
      </c>
    </row>
    <row r="435" spans="1:140">
      <c r="A435">
        <v>435</v>
      </c>
      <c r="B435" t="str">
        <f t="shared" si="316"/>
        <v>Pass</v>
      </c>
      <c r="C435" t="str">
        <f>IF(COUNTBLANK(Survey!B435:FM435)=$C$2, "Pass", "Fail")</f>
        <v>Pass</v>
      </c>
      <c r="D435" s="16" t="str">
        <f t="shared" si="317"/>
        <v>Fail</v>
      </c>
      <c r="E435" t="str">
        <f>IF(OR(ISBLANK(Survey!AL435),COUNTIF(G435:BJ435,"Fail")),"Fail","Pass")</f>
        <v>Fail</v>
      </c>
      <c r="F435" s="265"/>
      <c r="G435" s="16" t="str">
        <f t="shared" si="318"/>
        <v>Fail</v>
      </c>
      <c r="H435" s="139">
        <f>COUNTBLANK(Survey!B435:D435)+COUNTBLANK(Survey!G435)+COUNTBLANK(Survey!I435)+COUNTBLANK(Survey!K435:M435)+COUNTBLANK(Survey!P435:Q435)+COUNTBLANK(Survey!T435:W435)+COUNTBLANK(Survey!Z435:AC435)+COUNTBLANK(Survey!AF435:AG435)+COUNTBLANK(Survey!AK435:AK435)</f>
        <v>21</v>
      </c>
      <c r="I435" t="str">
        <f t="shared" si="319"/>
        <v>Fail</v>
      </c>
      <c r="J435" t="b">
        <f>IF(Survey!E435="No",TRUE,FALSE)</f>
        <v>0</v>
      </c>
      <c r="K435" s="29" cm="1">
        <f t="array" ref="K435">IF(COUNTA(Survey!$E$4:$E$695)=1, 0, SUM(IF(COUNTIF(Survey!$E$4:$E$695, Survey!$E$4:$E$695)=1,1,0)))</f>
        <v>0</v>
      </c>
      <c r="L435" s="29">
        <f>LEN(Survey!E435)</f>
        <v>0</v>
      </c>
      <c r="M435" s="16" t="str">
        <f t="shared" si="320"/>
        <v>Fail</v>
      </c>
      <c r="N435" t="b">
        <f>IF(Survey!F435="No",TRUE,FALSE)</f>
        <v>0</v>
      </c>
      <c r="O435" t="b">
        <f>Survey!F435=Survey!E435</f>
        <v>1</v>
      </c>
      <c r="P435">
        <f>COUNTIF(Survey!$F$4:$F$695,Survey!F435)</f>
        <v>0</v>
      </c>
      <c r="Q435" s="28">
        <f>LEN(Survey!F435)</f>
        <v>0</v>
      </c>
      <c r="R435" s="16" t="str">
        <f t="shared" si="321"/>
        <v>Pass</v>
      </c>
      <c r="S435" s="29">
        <f>MOD((LEN(Survey!H435)+2),11)</f>
        <v>2</v>
      </c>
      <c r="T435">
        <f>COUNTIF(Survey!$H$4:$H$695,Survey!H435)</f>
        <v>0</v>
      </c>
      <c r="U435" s="28" t="str">
        <f>IF(Survey!$L435="Prospectus fund", "Yes", "No")</f>
        <v>No</v>
      </c>
      <c r="V435" s="16" t="str">
        <f t="shared" si="322"/>
        <v>Pass</v>
      </c>
      <c r="W435" s="29">
        <f>MOD((LEN(Survey!J435)+2),11)</f>
        <v>2</v>
      </c>
      <c r="X435">
        <f>COUNTIF(Survey!$J$4:$J$695,Survey!J435)</f>
        <v>0</v>
      </c>
      <c r="Y435" s="30" t="b">
        <f>IF(OR(Survey!$M435="ETF",Survey!$M435="ETF, alternative mutual fund",Survey!$M435="Closed-end", Survey!$M435="Split share corp", Survey!$I435="Yes"),TRUE,FALSE)</f>
        <v>0</v>
      </c>
      <c r="Z435" s="16" t="str">
        <f>IFERROR(IF(AND(OR(AC435=AD435,AD435 = "Either"),NOT(ISBLANK(Survey!K435))),"Pass","Fail"),"Pass")</f>
        <v>Fail</v>
      </c>
      <c r="AA435" s="31" cm="1">
        <f t="array" ref="AA435">SUM(SUMIF(Survey!CH435:DA435,{"&gt;0","&lt;0"})*{1,-1})</f>
        <v>0</v>
      </c>
      <c r="AB435" s="33" cm="1">
        <f t="array" ref="AB435">SUM(SUMIF(Survey!CK435,{"&gt;0","&lt;0"})*{1,-1})+SUM(SUMIF(Survey!CU435,{"&gt;0","&lt;0"})*{1,-1})</f>
        <v>0</v>
      </c>
      <c r="AC435" s="33">
        <f>Survey!K435</f>
        <v>0</v>
      </c>
      <c r="AD435" s="32" t="str">
        <f t="shared" si="323"/>
        <v>Either</v>
      </c>
      <c r="AE435" s="16" t="str">
        <f t="shared" si="324"/>
        <v>Fail</v>
      </c>
      <c r="AF435" s="58" cm="1">
        <f t="array" ref="AF435">SUM(SUMIF(Survey!CH435:DA435,{"&gt;0","&lt;0"})*{1,-1})+SUM(SUMIF(Survey!DC435:DV435,{"&gt;0","&lt;0"})*{1,-1})</f>
        <v>0</v>
      </c>
      <c r="AG435" s="58">
        <f>IFERROR(AF435/(Survey!$BA435),0)</f>
        <v>0</v>
      </c>
      <c r="AH435" s="104" t="b">
        <f>IF(OR(Survey!$M435="Alternative strategy or hedge",Survey!$M435="Private asset",Survey!$L435="Prospectus fund"),TRUE,FALSE)</f>
        <v>0</v>
      </c>
      <c r="AI435" s="104" t="b">
        <f>NOT(ISBLANK(Survey!$M435))</f>
        <v>0</v>
      </c>
      <c r="AJ435" s="16" t="str">
        <f t="shared" si="325"/>
        <v>Fail</v>
      </c>
      <c r="AK435" t="b">
        <f>IF(Survey!W435="No",TRUE,FALSE)</f>
        <v>0</v>
      </c>
      <c r="AL435" s="119">
        <f>MOD((LEN(Survey!W435)+2),22)</f>
        <v>2</v>
      </c>
      <c r="AM435" t="str">
        <f t="shared" si="326"/>
        <v>Pass</v>
      </c>
      <c r="AN435" s="33" t="b">
        <f>NOT(ISNUMBER(SEARCH("Other",Survey!$Q435)))</f>
        <v>1</v>
      </c>
      <c r="AO435" s="32" t="b">
        <f>NOT(ISBLANK(Survey!$R435))</f>
        <v>0</v>
      </c>
      <c r="AP435" s="16" t="str">
        <f t="shared" si="327"/>
        <v>Pass</v>
      </c>
      <c r="AQ435" s="114">
        <f>COUNTBLANK(Survey!$X435)</f>
        <v>1</v>
      </c>
      <c r="AR435" s="58">
        <f>IF(AND(Survey!L435&lt;&gt;"Exempt fund",OR(Survey!$M435="ETF",Survey!$M435="ETF, alternative mutual fund",Survey!$M435="Mutual fund",Survey!$M435="Alternative mutual fund",Survey!$M435="Money market")),1,0)</f>
        <v>0</v>
      </c>
      <c r="AS435" s="16" t="str">
        <f t="shared" si="328"/>
        <v>Pass</v>
      </c>
      <c r="AT435" s="33" t="b">
        <f>NOT(ISNUMBER(SEARCH("Yes",Survey!$AC435)))</f>
        <v>1</v>
      </c>
      <c r="AU435" s="32" t="b">
        <f>IF(COUNTBLANK(Survey!$AD435:$AE435)=0,TRUE, FALSE)</f>
        <v>0</v>
      </c>
      <c r="AV435" s="16" t="str">
        <f t="shared" si="329"/>
        <v>Pass</v>
      </c>
      <c r="AW435" s="33" t="b">
        <f>NOT(ISNUMBER(SEARCH("Yes",Survey!$AF435)))</f>
        <v>1</v>
      </c>
      <c r="AX435" s="32" t="b">
        <f>NOT(ISBLANK(Survey!$AH435))</f>
        <v>0</v>
      </c>
      <c r="AY435" s="16" t="str">
        <f t="shared" si="330"/>
        <v>Pass</v>
      </c>
      <c r="AZ435" s="33" t="b">
        <f>NOT(OR(ISNUMBER(SEARCH("Other",Survey!$AH435)),ISNUMBER(SEARCH("Multiple",Survey!$AH435))))</f>
        <v>1</v>
      </c>
      <c r="BA435" s="32" t="b">
        <f>NOT(ISBLANK(Survey!$AI435))</f>
        <v>0</v>
      </c>
      <c r="BB435" s="16" t="str">
        <f t="shared" si="331"/>
        <v>Fail</v>
      </c>
      <c r="BC435" s="114">
        <f>IF(ABS(Survey!$BA435)&gt;0, 1,0)</f>
        <v>0</v>
      </c>
      <c r="BD435" s="114">
        <f>IF(COUNTBLANK(Survey!$AL435)=0,1,0)</f>
        <v>0</v>
      </c>
      <c r="BE435" s="16" t="str">
        <f t="shared" si="332"/>
        <v>Pass</v>
      </c>
      <c r="BF435" s="114">
        <f>IF(ISBLANK(Survey!$AL435),0,1)</f>
        <v>0</v>
      </c>
      <c r="BG435" s="133">
        <f>COUNTBLANK(Survey!$AM435)</f>
        <v>1</v>
      </c>
      <c r="BH435" s="16" t="str">
        <f t="shared" si="333"/>
        <v>Pass</v>
      </c>
      <c r="BI435" s="114">
        <f>IF(OR(Survey!$AM435="Closed",ISBLANK(Survey!$AM435)),0,1)</f>
        <v>0</v>
      </c>
      <c r="BJ435" s="133">
        <f>IF(ISBLANK(Survey!$AN435),1,0)</f>
        <v>1</v>
      </c>
      <c r="BK435" s="118" t="str">
        <f t="shared" si="334"/>
        <v>Pass</v>
      </c>
      <c r="BL435" s="31" cm="1">
        <f t="array" ref="BL435">SUM(SUMIF(Survey!AO435:AP435,{"&gt;0","&lt;0"})*{1,-1})</f>
        <v>0</v>
      </c>
      <c r="BM435">
        <f t="shared" si="335"/>
        <v>0</v>
      </c>
      <c r="BN435">
        <f t="shared" si="336"/>
        <v>100</v>
      </c>
      <c r="BO435" s="118" t="str">
        <f t="shared" si="337"/>
        <v>Pass</v>
      </c>
      <c r="BP435">
        <f>IF(Survey!AQ435="No",0,1)</f>
        <v>1</v>
      </c>
      <c r="BQ435" s="207">
        <f>MOD((LEN(Survey!AQ435)+2),22)</f>
        <v>2</v>
      </c>
      <c r="BR435">
        <f>IF(Survey!AR435="No",0,1)</f>
        <v>1</v>
      </c>
      <c r="BS435" s="207">
        <f>MOD((LEN(Survey!AR435)+2),22)</f>
        <v>2</v>
      </c>
      <c r="BT435" s="114">
        <f>COUNTBLANK(Survey!$AQ435:$AS435)+COUNTBLANK(Survey!$AU435)</f>
        <v>4</v>
      </c>
      <c r="BU435" s="114">
        <f>IF(Survey!$I435="Yes",1,0)</f>
        <v>0</v>
      </c>
      <c r="BV435" s="114">
        <f>IF(OR(Survey!$M435="Mutual fund",Survey!$M435="Alternative mutual fund",Survey!$M435="Money market"),1,0)</f>
        <v>0</v>
      </c>
      <c r="BW435" s="119">
        <f>IF(OR(Survey!$M435="ETF",Survey!$M435="ETF, alternative mutual fund"),1,0)</f>
        <v>0</v>
      </c>
      <c r="BX435" s="16" t="str">
        <f t="shared" si="338"/>
        <v>Pass</v>
      </c>
      <c r="BY435" s="33">
        <f>IF(ISNUMBER(SEARCH("Other",Survey!$AS435)), 1, 0)</f>
        <v>0</v>
      </c>
      <c r="BZ435" s="58" t="b">
        <f>NOT(ISBLANK(Survey!$AT435))</f>
        <v>0</v>
      </c>
      <c r="CA435" s="16" t="str">
        <f t="shared" si="339"/>
        <v>Pass</v>
      </c>
      <c r="CB435" s="114">
        <f>IF(Survey!$BB435=0, 0,1)</f>
        <v>0</v>
      </c>
      <c r="CC435" s="58">
        <f>Survey!$AV435</f>
        <v>0</v>
      </c>
      <c r="CD435" s="58">
        <f>Survey!$BC435+Survey!$BD435+ABS(Survey!$BE435)-ABS(Survey!$BF435)-ABS(Survey!$BG435)-ABS(Survey!$BL435)</f>
        <v>0</v>
      </c>
      <c r="CE435" s="138">
        <f>Survey!BB435+(ABS(Survey!$BH435)-ABS(Survey!$BI435)+ABS(Survey!$BJ435)-ABS(Survey!$BK435))*0.5</f>
        <v>0</v>
      </c>
      <c r="CF435" s="58">
        <f t="shared" si="340"/>
        <v>0</v>
      </c>
      <c r="CG435" s="58">
        <f>IF(AND($CC435&gt;$CF435-0.2,$CC435&lt;$CF435+0.2,ISBLANK(Survey!$AV435)=FALSE),0,1)</f>
        <v>1</v>
      </c>
      <c r="CH435" s="133">
        <f>IF(ISBLANK(Survey!$AW435),1,0)</f>
        <v>1</v>
      </c>
      <c r="CI435" s="16" t="str">
        <f t="shared" si="341"/>
        <v>Pass</v>
      </c>
      <c r="CJ435" s="114">
        <f>IF(Survey!$BB435=0, 0,1)</f>
        <v>0</v>
      </c>
      <c r="CK435" s="58">
        <f>IF(AND(Survey!$AX435&gt;=0,Survey!$AX435&lt;=0.2,Survey!$AX435&lt;&gt;""),0,1)</f>
        <v>1</v>
      </c>
      <c r="CL435" s="114">
        <f>IF(ISBLANK(Survey!$AY435),1,0)</f>
        <v>1</v>
      </c>
      <c r="CM435" s="16" t="str">
        <f t="shared" si="342"/>
        <v>Fail</v>
      </c>
      <c r="CN435" s="133">
        <f>Survey!$AZ435</f>
        <v>0</v>
      </c>
      <c r="CO435" s="16" t="str">
        <f t="shared" si="343"/>
        <v>Pass</v>
      </c>
      <c r="CP435" s="31">
        <f>Survey!$BA435</f>
        <v>0</v>
      </c>
      <c r="CQ435" s="138">
        <f>Survey!$BB435+Survey!$BC435+Survey!$BD435+ABS(Survey!$BE435)-ABS(Survey!$BF435)-ABS(Survey!$BG435)+ABS(Survey!$BH435)-ABS(Survey!$BI435)+ABS(Survey!$BJ435)-ABS(Survey!$BK435)-ABS(Survey!$BL435)+Survey!$BM435</f>
        <v>0</v>
      </c>
      <c r="CR435" s="30">
        <f t="shared" si="344"/>
        <v>0</v>
      </c>
      <c r="CS435" s="17">
        <f t="shared" si="345"/>
        <v>0</v>
      </c>
      <c r="CT435" s="16" t="str">
        <f t="shared" si="346"/>
        <v>Pass</v>
      </c>
      <c r="CU435" s="33" t="b">
        <f>IF(ABS(Survey!$BM435)=0,TRUE,FALSE)</f>
        <v>1</v>
      </c>
      <c r="CV435" s="32" t="b">
        <f>NOT(ISBLANK(Survey!$BN435))</f>
        <v>0</v>
      </c>
      <c r="CW435" t="str">
        <f t="shared" si="347"/>
        <v>Fail</v>
      </c>
      <c r="CX435" s="25">
        <f>Survey!$BA435</f>
        <v>0</v>
      </c>
      <c r="CY435" s="25" cm="1">
        <f t="array" ref="CY435">SUM(SUMIF(Survey!BP435:BW435,{"&gt;0","&lt;0"})*{1,-1})-SUM(SUMIF(Survey!BY435:CF435,{"&gt;0","&lt;0"})*{1,-1})</f>
        <v>0</v>
      </c>
      <c r="CZ435" s="30" t="str">
        <f t="shared" si="348"/>
        <v>No holdings</v>
      </c>
      <c r="DA435">
        <f t="shared" si="349"/>
        <v>0</v>
      </c>
      <c r="DB435" s="16" t="str">
        <f t="shared" si="350"/>
        <v>Fail</v>
      </c>
      <c r="DC435" s="31">
        <f>Survey!$BA435</f>
        <v>0</v>
      </c>
      <c r="DD435" s="31" cm="1">
        <f t="array" ref="DD435">SUM(SUMIF(Survey!CH435:DA435,{"&gt;0","&lt;0"})*{1,-1})-SUM(SUMIF(Survey!DC435:DV435,{"&gt;0","&lt;0"})*{1,-1})</f>
        <v>0</v>
      </c>
      <c r="DE435" s="30" t="str">
        <f t="shared" si="351"/>
        <v>No holdings</v>
      </c>
      <c r="DF435" s="17">
        <f t="shared" si="352"/>
        <v>0</v>
      </c>
      <c r="DG435" s="16" t="str">
        <f t="shared" si="353"/>
        <v>Pass</v>
      </c>
      <c r="DH435" s="33" t="b">
        <f>IF(ABS(Survey!$DA435)=0,TRUE,FALSE)</f>
        <v>1</v>
      </c>
      <c r="DI435" s="32" t="b">
        <f>NOT(ISBLANK(Survey!$DB435))</f>
        <v>0</v>
      </c>
      <c r="DJ435" s="16" t="str">
        <f t="shared" si="354"/>
        <v>Pass</v>
      </c>
      <c r="DK435" s="33" t="b">
        <f>IF(ABS(Survey!$DV435)=0,TRUE,FALSE)</f>
        <v>1</v>
      </c>
      <c r="DL435" s="32" t="b">
        <f>NOT(ISBLANK(Survey!$DW435))</f>
        <v>0</v>
      </c>
      <c r="DM435" t="str">
        <f t="shared" si="355"/>
        <v>Pass</v>
      </c>
      <c r="DN435" s="25" cm="1">
        <f t="array" ref="DN435">SUM(SUMIF(Survey!CW435,{"&gt;0","&lt;0"})*{1,-1})+SUM(SUMIF(Survey!DR435,{"&gt;0","&lt;0"})*{1,-1})</f>
        <v>0</v>
      </c>
      <c r="DO435" s="25">
        <f>SUM(SUMIF(Survey!DY435:EE435,{"&gt;0","&lt;0"})*{1,-1})+SUM(SUMIF(Survey!EG435:EM435,{"&gt;0","&lt;0"})*{1,-1})</f>
        <v>0</v>
      </c>
      <c r="DP435">
        <f t="shared" si="356"/>
        <v>0</v>
      </c>
      <c r="DQ435">
        <f t="shared" si="357"/>
        <v>0</v>
      </c>
      <c r="DR435" s="16" t="str">
        <f t="shared" si="358"/>
        <v>Pass</v>
      </c>
      <c r="DS435" s="33" t="b">
        <f>IF(ABS(Survey!$EE435)=0,TRUE,FALSE)</f>
        <v>1</v>
      </c>
      <c r="DT435" s="32" t="b">
        <f>NOT(ISBLANK(Survey!EF435))</f>
        <v>0</v>
      </c>
      <c r="DU435" s="16" t="str">
        <f t="shared" si="359"/>
        <v>Pass</v>
      </c>
      <c r="DV435" s="33" t="b">
        <f>IF(ABS(Survey!$EM435)=0,TRUE,FALSE)</f>
        <v>1</v>
      </c>
      <c r="DW435" s="32" t="b">
        <f>NOT(ISBLANK(Survey!$EN435))</f>
        <v>0</v>
      </c>
      <c r="DX435" s="16" t="str">
        <f t="shared" si="360"/>
        <v>Fail</v>
      </c>
      <c r="DY435" s="31">
        <f>SUM(SUMIF(Survey!ET435:EV435,{"&gt;0","&lt;0"})*{1,-1})</f>
        <v>0</v>
      </c>
      <c r="DZ435">
        <f t="shared" si="361"/>
        <v>0</v>
      </c>
      <c r="EA435">
        <f t="shared" si="362"/>
        <v>100</v>
      </c>
      <c r="EB435" s="30" t="b">
        <f>IF(OR(Survey!$M435="ETF",Survey!$M435="ETF, alternative mutual fund",Survey!$M435="Closed-end", Survey!$M435="Split share corp"),TRUE,FALSE)</f>
        <v>0</v>
      </c>
      <c r="EC435" s="16" t="str">
        <f t="shared" si="363"/>
        <v>Fail</v>
      </c>
      <c r="ED435" s="31">
        <f>SUM(SUMIF(Survey!EX435:FD435,{"&gt;0","&lt;0"})*{1,-1})</f>
        <v>0</v>
      </c>
      <c r="EE435">
        <f t="shared" si="364"/>
        <v>0</v>
      </c>
      <c r="EF435" s="17">
        <f t="shared" si="365"/>
        <v>100</v>
      </c>
      <c r="EG435" s="16" t="str">
        <f t="shared" si="366"/>
        <v>Fail</v>
      </c>
      <c r="EH435" s="31">
        <f>SUM(SUMIF(Survey!FF435:FL435,{"&gt;0","&lt;0"})*{1,-1})</f>
        <v>0</v>
      </c>
      <c r="EI435">
        <f t="shared" si="367"/>
        <v>0</v>
      </c>
      <c r="EJ435" s="17">
        <f t="shared" si="368"/>
        <v>100</v>
      </c>
    </row>
    <row r="436" spans="1:140">
      <c r="A436">
        <v>436</v>
      </c>
      <c r="B436" t="str">
        <f t="shared" si="316"/>
        <v>Pass</v>
      </c>
      <c r="C436" t="str">
        <f>IF(COUNTBLANK(Survey!B436:FM436)=$C$2, "Pass", "Fail")</f>
        <v>Pass</v>
      </c>
      <c r="D436" s="16" t="str">
        <f t="shared" si="317"/>
        <v>Fail</v>
      </c>
      <c r="E436" t="str">
        <f>IF(OR(ISBLANK(Survey!AL436),COUNTIF(G436:BJ436,"Fail")),"Fail","Pass")</f>
        <v>Fail</v>
      </c>
      <c r="F436" s="265"/>
      <c r="G436" s="16" t="str">
        <f t="shared" si="318"/>
        <v>Fail</v>
      </c>
      <c r="H436" s="139">
        <f>COUNTBLANK(Survey!B436:D436)+COUNTBLANK(Survey!G436)+COUNTBLANK(Survey!I436)+COUNTBLANK(Survey!K436:M436)+COUNTBLANK(Survey!P436:Q436)+COUNTBLANK(Survey!T436:W436)+COUNTBLANK(Survey!Z436:AC436)+COUNTBLANK(Survey!AF436:AG436)+COUNTBLANK(Survey!AK436:AK436)</f>
        <v>21</v>
      </c>
      <c r="I436" t="str">
        <f t="shared" si="319"/>
        <v>Fail</v>
      </c>
      <c r="J436" t="b">
        <f>IF(Survey!E436="No",TRUE,FALSE)</f>
        <v>0</v>
      </c>
      <c r="K436" s="29" cm="1">
        <f t="array" ref="K436">IF(COUNTA(Survey!$E$4:$E$695)=1, 0, SUM(IF(COUNTIF(Survey!$E$4:$E$695, Survey!$E$4:$E$695)=1,1,0)))</f>
        <v>0</v>
      </c>
      <c r="L436" s="29">
        <f>LEN(Survey!E436)</f>
        <v>0</v>
      </c>
      <c r="M436" s="16" t="str">
        <f t="shared" si="320"/>
        <v>Fail</v>
      </c>
      <c r="N436" t="b">
        <f>IF(Survey!F436="No",TRUE,FALSE)</f>
        <v>0</v>
      </c>
      <c r="O436" t="b">
        <f>Survey!F436=Survey!E436</f>
        <v>1</v>
      </c>
      <c r="P436">
        <f>COUNTIF(Survey!$F$4:$F$695,Survey!F436)</f>
        <v>0</v>
      </c>
      <c r="Q436" s="28">
        <f>LEN(Survey!F436)</f>
        <v>0</v>
      </c>
      <c r="R436" s="16" t="str">
        <f t="shared" si="321"/>
        <v>Pass</v>
      </c>
      <c r="S436" s="29">
        <f>MOD((LEN(Survey!H436)+2),11)</f>
        <v>2</v>
      </c>
      <c r="T436">
        <f>COUNTIF(Survey!$H$4:$H$695,Survey!H436)</f>
        <v>0</v>
      </c>
      <c r="U436" s="28" t="str">
        <f>IF(Survey!$L436="Prospectus fund", "Yes", "No")</f>
        <v>No</v>
      </c>
      <c r="V436" s="16" t="str">
        <f t="shared" si="322"/>
        <v>Pass</v>
      </c>
      <c r="W436" s="29">
        <f>MOD((LEN(Survey!J436)+2),11)</f>
        <v>2</v>
      </c>
      <c r="X436">
        <f>COUNTIF(Survey!$J$4:$J$695,Survey!J436)</f>
        <v>0</v>
      </c>
      <c r="Y436" s="30" t="b">
        <f>IF(OR(Survey!$M436="ETF",Survey!$M436="ETF, alternative mutual fund",Survey!$M436="Closed-end", Survey!$M436="Split share corp", Survey!$I436="Yes"),TRUE,FALSE)</f>
        <v>0</v>
      </c>
      <c r="Z436" s="16" t="str">
        <f>IFERROR(IF(AND(OR(AC436=AD436,AD436 = "Either"),NOT(ISBLANK(Survey!K436))),"Pass","Fail"),"Pass")</f>
        <v>Fail</v>
      </c>
      <c r="AA436" s="31" cm="1">
        <f t="array" ref="AA436">SUM(SUMIF(Survey!CH436:DA436,{"&gt;0","&lt;0"})*{1,-1})</f>
        <v>0</v>
      </c>
      <c r="AB436" s="33" cm="1">
        <f t="array" ref="AB436">SUM(SUMIF(Survey!CK436,{"&gt;0","&lt;0"})*{1,-1})+SUM(SUMIF(Survey!CU436,{"&gt;0","&lt;0"})*{1,-1})</f>
        <v>0</v>
      </c>
      <c r="AC436" s="33">
        <f>Survey!K436</f>
        <v>0</v>
      </c>
      <c r="AD436" s="32" t="str">
        <f t="shared" si="323"/>
        <v>Either</v>
      </c>
      <c r="AE436" s="16" t="str">
        <f t="shared" si="324"/>
        <v>Fail</v>
      </c>
      <c r="AF436" s="58" cm="1">
        <f t="array" ref="AF436">SUM(SUMIF(Survey!CH436:DA436,{"&gt;0","&lt;0"})*{1,-1})+SUM(SUMIF(Survey!DC436:DV436,{"&gt;0","&lt;0"})*{1,-1})</f>
        <v>0</v>
      </c>
      <c r="AG436" s="58">
        <f>IFERROR(AF436/(Survey!$BA436),0)</f>
        <v>0</v>
      </c>
      <c r="AH436" s="104" t="b">
        <f>IF(OR(Survey!$M436="Alternative strategy or hedge",Survey!$M436="Private asset",Survey!$L436="Prospectus fund"),TRUE,FALSE)</f>
        <v>0</v>
      </c>
      <c r="AI436" s="104" t="b">
        <f>NOT(ISBLANK(Survey!$M436))</f>
        <v>0</v>
      </c>
      <c r="AJ436" s="16" t="str">
        <f t="shared" si="325"/>
        <v>Fail</v>
      </c>
      <c r="AK436" t="b">
        <f>IF(Survey!W436="No",TRUE,FALSE)</f>
        <v>0</v>
      </c>
      <c r="AL436" s="119">
        <f>MOD((LEN(Survey!W436)+2),22)</f>
        <v>2</v>
      </c>
      <c r="AM436" t="str">
        <f t="shared" si="326"/>
        <v>Pass</v>
      </c>
      <c r="AN436" s="33" t="b">
        <f>NOT(ISNUMBER(SEARCH("Other",Survey!$Q436)))</f>
        <v>1</v>
      </c>
      <c r="AO436" s="32" t="b">
        <f>NOT(ISBLANK(Survey!$R436))</f>
        <v>0</v>
      </c>
      <c r="AP436" s="16" t="str">
        <f t="shared" si="327"/>
        <v>Pass</v>
      </c>
      <c r="AQ436" s="114">
        <f>COUNTBLANK(Survey!$X436)</f>
        <v>1</v>
      </c>
      <c r="AR436" s="58">
        <f>IF(AND(Survey!L436&lt;&gt;"Exempt fund",OR(Survey!$M436="ETF",Survey!$M436="ETF, alternative mutual fund",Survey!$M436="Mutual fund",Survey!$M436="Alternative mutual fund",Survey!$M436="Money market")),1,0)</f>
        <v>0</v>
      </c>
      <c r="AS436" s="16" t="str">
        <f t="shared" si="328"/>
        <v>Pass</v>
      </c>
      <c r="AT436" s="33" t="b">
        <f>NOT(ISNUMBER(SEARCH("Yes",Survey!$AC436)))</f>
        <v>1</v>
      </c>
      <c r="AU436" s="32" t="b">
        <f>IF(COUNTBLANK(Survey!$AD436:$AE436)=0,TRUE, FALSE)</f>
        <v>0</v>
      </c>
      <c r="AV436" s="16" t="str">
        <f t="shared" si="329"/>
        <v>Pass</v>
      </c>
      <c r="AW436" s="33" t="b">
        <f>NOT(ISNUMBER(SEARCH("Yes",Survey!$AF436)))</f>
        <v>1</v>
      </c>
      <c r="AX436" s="32" t="b">
        <f>NOT(ISBLANK(Survey!$AH436))</f>
        <v>0</v>
      </c>
      <c r="AY436" s="16" t="str">
        <f t="shared" si="330"/>
        <v>Pass</v>
      </c>
      <c r="AZ436" s="33" t="b">
        <f>NOT(OR(ISNUMBER(SEARCH("Other",Survey!$AH436)),ISNUMBER(SEARCH("Multiple",Survey!$AH436))))</f>
        <v>1</v>
      </c>
      <c r="BA436" s="32" t="b">
        <f>NOT(ISBLANK(Survey!$AI436))</f>
        <v>0</v>
      </c>
      <c r="BB436" s="16" t="str">
        <f t="shared" si="331"/>
        <v>Fail</v>
      </c>
      <c r="BC436" s="114">
        <f>IF(ABS(Survey!$BA436)&gt;0, 1,0)</f>
        <v>0</v>
      </c>
      <c r="BD436" s="114">
        <f>IF(COUNTBLANK(Survey!$AL436)=0,1,0)</f>
        <v>0</v>
      </c>
      <c r="BE436" s="16" t="str">
        <f t="shared" si="332"/>
        <v>Pass</v>
      </c>
      <c r="BF436" s="114">
        <f>IF(ISBLANK(Survey!$AL436),0,1)</f>
        <v>0</v>
      </c>
      <c r="BG436" s="133">
        <f>COUNTBLANK(Survey!$AM436)</f>
        <v>1</v>
      </c>
      <c r="BH436" s="16" t="str">
        <f t="shared" si="333"/>
        <v>Pass</v>
      </c>
      <c r="BI436" s="114">
        <f>IF(OR(Survey!$AM436="Closed",ISBLANK(Survey!$AM436)),0,1)</f>
        <v>0</v>
      </c>
      <c r="BJ436" s="133">
        <f>IF(ISBLANK(Survey!$AN436),1,0)</f>
        <v>1</v>
      </c>
      <c r="BK436" s="118" t="str">
        <f t="shared" si="334"/>
        <v>Pass</v>
      </c>
      <c r="BL436" s="31" cm="1">
        <f t="array" ref="BL436">SUM(SUMIF(Survey!AO436:AP436,{"&gt;0","&lt;0"})*{1,-1})</f>
        <v>0</v>
      </c>
      <c r="BM436">
        <f t="shared" si="335"/>
        <v>0</v>
      </c>
      <c r="BN436">
        <f t="shared" si="336"/>
        <v>100</v>
      </c>
      <c r="BO436" s="118" t="str">
        <f t="shared" si="337"/>
        <v>Pass</v>
      </c>
      <c r="BP436">
        <f>IF(Survey!AQ436="No",0,1)</f>
        <v>1</v>
      </c>
      <c r="BQ436" s="207">
        <f>MOD((LEN(Survey!AQ436)+2),22)</f>
        <v>2</v>
      </c>
      <c r="BR436">
        <f>IF(Survey!AR436="No",0,1)</f>
        <v>1</v>
      </c>
      <c r="BS436" s="207">
        <f>MOD((LEN(Survey!AR436)+2),22)</f>
        <v>2</v>
      </c>
      <c r="BT436" s="114">
        <f>COUNTBLANK(Survey!$AQ436:$AS436)+COUNTBLANK(Survey!$AU436)</f>
        <v>4</v>
      </c>
      <c r="BU436" s="114">
        <f>IF(Survey!$I436="Yes",1,0)</f>
        <v>0</v>
      </c>
      <c r="BV436" s="114">
        <f>IF(OR(Survey!$M436="Mutual fund",Survey!$M436="Alternative mutual fund",Survey!$M436="Money market"),1,0)</f>
        <v>0</v>
      </c>
      <c r="BW436" s="119">
        <f>IF(OR(Survey!$M436="ETF",Survey!$M436="ETF, alternative mutual fund"),1,0)</f>
        <v>0</v>
      </c>
      <c r="BX436" s="16" t="str">
        <f t="shared" si="338"/>
        <v>Pass</v>
      </c>
      <c r="BY436" s="33">
        <f>IF(ISNUMBER(SEARCH("Other",Survey!$AS436)), 1, 0)</f>
        <v>0</v>
      </c>
      <c r="BZ436" s="58" t="b">
        <f>NOT(ISBLANK(Survey!$AT436))</f>
        <v>0</v>
      </c>
      <c r="CA436" s="16" t="str">
        <f t="shared" si="339"/>
        <v>Pass</v>
      </c>
      <c r="CB436" s="114">
        <f>IF(Survey!$BB436=0, 0,1)</f>
        <v>0</v>
      </c>
      <c r="CC436" s="58">
        <f>Survey!$AV436</f>
        <v>0</v>
      </c>
      <c r="CD436" s="58">
        <f>Survey!$BC436+Survey!$BD436+ABS(Survey!$BE436)-ABS(Survey!$BF436)-ABS(Survey!$BG436)-ABS(Survey!$BL436)</f>
        <v>0</v>
      </c>
      <c r="CE436" s="138">
        <f>Survey!BB436+(ABS(Survey!$BH436)-ABS(Survey!$BI436)+ABS(Survey!$BJ436)-ABS(Survey!$BK436))*0.5</f>
        <v>0</v>
      </c>
      <c r="CF436" s="58">
        <f t="shared" si="340"/>
        <v>0</v>
      </c>
      <c r="CG436" s="58">
        <f>IF(AND($CC436&gt;$CF436-0.2,$CC436&lt;$CF436+0.2,ISBLANK(Survey!$AV436)=FALSE),0,1)</f>
        <v>1</v>
      </c>
      <c r="CH436" s="133">
        <f>IF(ISBLANK(Survey!$AW436),1,0)</f>
        <v>1</v>
      </c>
      <c r="CI436" s="16" t="str">
        <f t="shared" si="341"/>
        <v>Pass</v>
      </c>
      <c r="CJ436" s="114">
        <f>IF(Survey!$BB436=0, 0,1)</f>
        <v>0</v>
      </c>
      <c r="CK436" s="58">
        <f>IF(AND(Survey!$AX436&gt;=0,Survey!$AX436&lt;=0.2,Survey!$AX436&lt;&gt;""),0,1)</f>
        <v>1</v>
      </c>
      <c r="CL436" s="114">
        <f>IF(ISBLANK(Survey!$AY436),1,0)</f>
        <v>1</v>
      </c>
      <c r="CM436" s="16" t="str">
        <f t="shared" si="342"/>
        <v>Fail</v>
      </c>
      <c r="CN436" s="133">
        <f>Survey!$AZ436</f>
        <v>0</v>
      </c>
      <c r="CO436" s="16" t="str">
        <f t="shared" si="343"/>
        <v>Pass</v>
      </c>
      <c r="CP436" s="31">
        <f>Survey!$BA436</f>
        <v>0</v>
      </c>
      <c r="CQ436" s="138">
        <f>Survey!$BB436+Survey!$BC436+Survey!$BD436+ABS(Survey!$BE436)-ABS(Survey!$BF436)-ABS(Survey!$BG436)+ABS(Survey!$BH436)-ABS(Survey!$BI436)+ABS(Survey!$BJ436)-ABS(Survey!$BK436)-ABS(Survey!$BL436)+Survey!$BM436</f>
        <v>0</v>
      </c>
      <c r="CR436" s="30">
        <f t="shared" si="344"/>
        <v>0</v>
      </c>
      <c r="CS436" s="17">
        <f t="shared" si="345"/>
        <v>0</v>
      </c>
      <c r="CT436" s="16" t="str">
        <f t="shared" si="346"/>
        <v>Pass</v>
      </c>
      <c r="CU436" s="33" t="b">
        <f>IF(ABS(Survey!$BM436)=0,TRUE,FALSE)</f>
        <v>1</v>
      </c>
      <c r="CV436" s="32" t="b">
        <f>NOT(ISBLANK(Survey!$BN436))</f>
        <v>0</v>
      </c>
      <c r="CW436" t="str">
        <f t="shared" si="347"/>
        <v>Fail</v>
      </c>
      <c r="CX436" s="25">
        <f>Survey!$BA436</f>
        <v>0</v>
      </c>
      <c r="CY436" s="25" cm="1">
        <f t="array" ref="CY436">SUM(SUMIF(Survey!BP436:BW436,{"&gt;0","&lt;0"})*{1,-1})-SUM(SUMIF(Survey!BY436:CF436,{"&gt;0","&lt;0"})*{1,-1})</f>
        <v>0</v>
      </c>
      <c r="CZ436" s="30" t="str">
        <f t="shared" si="348"/>
        <v>No holdings</v>
      </c>
      <c r="DA436">
        <f t="shared" si="349"/>
        <v>0</v>
      </c>
      <c r="DB436" s="16" t="str">
        <f t="shared" si="350"/>
        <v>Fail</v>
      </c>
      <c r="DC436" s="31">
        <f>Survey!$BA436</f>
        <v>0</v>
      </c>
      <c r="DD436" s="31" cm="1">
        <f t="array" ref="DD436">SUM(SUMIF(Survey!CH436:DA436,{"&gt;0","&lt;0"})*{1,-1})-SUM(SUMIF(Survey!DC436:DV436,{"&gt;0","&lt;0"})*{1,-1})</f>
        <v>0</v>
      </c>
      <c r="DE436" s="30" t="str">
        <f t="shared" si="351"/>
        <v>No holdings</v>
      </c>
      <c r="DF436" s="17">
        <f t="shared" si="352"/>
        <v>0</v>
      </c>
      <c r="DG436" s="16" t="str">
        <f t="shared" si="353"/>
        <v>Pass</v>
      </c>
      <c r="DH436" s="33" t="b">
        <f>IF(ABS(Survey!$DA436)=0,TRUE,FALSE)</f>
        <v>1</v>
      </c>
      <c r="DI436" s="32" t="b">
        <f>NOT(ISBLANK(Survey!$DB436))</f>
        <v>0</v>
      </c>
      <c r="DJ436" s="16" t="str">
        <f t="shared" si="354"/>
        <v>Pass</v>
      </c>
      <c r="DK436" s="33" t="b">
        <f>IF(ABS(Survey!$DV436)=0,TRUE,FALSE)</f>
        <v>1</v>
      </c>
      <c r="DL436" s="32" t="b">
        <f>NOT(ISBLANK(Survey!$DW436))</f>
        <v>0</v>
      </c>
      <c r="DM436" t="str">
        <f t="shared" si="355"/>
        <v>Pass</v>
      </c>
      <c r="DN436" s="25" cm="1">
        <f t="array" ref="DN436">SUM(SUMIF(Survey!CW436,{"&gt;0","&lt;0"})*{1,-1})+SUM(SUMIF(Survey!DR436,{"&gt;0","&lt;0"})*{1,-1})</f>
        <v>0</v>
      </c>
      <c r="DO436" s="25">
        <f>SUM(SUMIF(Survey!DY436:EE436,{"&gt;0","&lt;0"})*{1,-1})+SUM(SUMIF(Survey!EG436:EM436,{"&gt;0","&lt;0"})*{1,-1})</f>
        <v>0</v>
      </c>
      <c r="DP436">
        <f t="shared" si="356"/>
        <v>0</v>
      </c>
      <c r="DQ436">
        <f t="shared" si="357"/>
        <v>0</v>
      </c>
      <c r="DR436" s="16" t="str">
        <f t="shared" si="358"/>
        <v>Pass</v>
      </c>
      <c r="DS436" s="33" t="b">
        <f>IF(ABS(Survey!$EE436)=0,TRUE,FALSE)</f>
        <v>1</v>
      </c>
      <c r="DT436" s="32" t="b">
        <f>NOT(ISBLANK(Survey!EF436))</f>
        <v>0</v>
      </c>
      <c r="DU436" s="16" t="str">
        <f t="shared" si="359"/>
        <v>Pass</v>
      </c>
      <c r="DV436" s="33" t="b">
        <f>IF(ABS(Survey!$EM436)=0,TRUE,FALSE)</f>
        <v>1</v>
      </c>
      <c r="DW436" s="32" t="b">
        <f>NOT(ISBLANK(Survey!$EN436))</f>
        <v>0</v>
      </c>
      <c r="DX436" s="16" t="str">
        <f t="shared" si="360"/>
        <v>Fail</v>
      </c>
      <c r="DY436" s="31">
        <f>SUM(SUMIF(Survey!ET436:EV436,{"&gt;0","&lt;0"})*{1,-1})</f>
        <v>0</v>
      </c>
      <c r="DZ436">
        <f t="shared" si="361"/>
        <v>0</v>
      </c>
      <c r="EA436">
        <f t="shared" si="362"/>
        <v>100</v>
      </c>
      <c r="EB436" s="30" t="b">
        <f>IF(OR(Survey!$M436="ETF",Survey!$M436="ETF, alternative mutual fund",Survey!$M436="Closed-end", Survey!$M436="Split share corp"),TRUE,FALSE)</f>
        <v>0</v>
      </c>
      <c r="EC436" s="16" t="str">
        <f t="shared" si="363"/>
        <v>Fail</v>
      </c>
      <c r="ED436" s="31">
        <f>SUM(SUMIF(Survey!EX436:FD436,{"&gt;0","&lt;0"})*{1,-1})</f>
        <v>0</v>
      </c>
      <c r="EE436">
        <f t="shared" si="364"/>
        <v>0</v>
      </c>
      <c r="EF436" s="17">
        <f t="shared" si="365"/>
        <v>100</v>
      </c>
      <c r="EG436" s="16" t="str">
        <f t="shared" si="366"/>
        <v>Fail</v>
      </c>
      <c r="EH436" s="31">
        <f>SUM(SUMIF(Survey!FF436:FL436,{"&gt;0","&lt;0"})*{1,-1})</f>
        <v>0</v>
      </c>
      <c r="EI436">
        <f t="shared" si="367"/>
        <v>0</v>
      </c>
      <c r="EJ436" s="17">
        <f t="shared" si="368"/>
        <v>100</v>
      </c>
    </row>
    <row r="437" spans="1:140">
      <c r="A437">
        <v>437</v>
      </c>
      <c r="B437" t="str">
        <f t="shared" si="316"/>
        <v>Pass</v>
      </c>
      <c r="C437" t="str">
        <f>IF(COUNTBLANK(Survey!B437:FM437)=$C$2, "Pass", "Fail")</f>
        <v>Pass</v>
      </c>
      <c r="D437" s="16" t="str">
        <f t="shared" si="317"/>
        <v>Fail</v>
      </c>
      <c r="E437" t="str">
        <f>IF(OR(ISBLANK(Survey!AL437),COUNTIF(G437:BJ437,"Fail")),"Fail","Pass")</f>
        <v>Fail</v>
      </c>
      <c r="F437" s="265"/>
      <c r="G437" s="16" t="str">
        <f t="shared" si="318"/>
        <v>Fail</v>
      </c>
      <c r="H437" s="139">
        <f>COUNTBLANK(Survey!B437:D437)+COUNTBLANK(Survey!G437)+COUNTBLANK(Survey!I437)+COUNTBLANK(Survey!K437:M437)+COUNTBLANK(Survey!P437:Q437)+COUNTBLANK(Survey!T437:W437)+COUNTBLANK(Survey!Z437:AC437)+COUNTBLANK(Survey!AF437:AG437)+COUNTBLANK(Survey!AK437:AK437)</f>
        <v>21</v>
      </c>
      <c r="I437" t="str">
        <f t="shared" si="319"/>
        <v>Fail</v>
      </c>
      <c r="J437" t="b">
        <f>IF(Survey!E437="No",TRUE,FALSE)</f>
        <v>0</v>
      </c>
      <c r="K437" s="29" cm="1">
        <f t="array" ref="K437">IF(COUNTA(Survey!$E$4:$E$695)=1, 0, SUM(IF(COUNTIF(Survey!$E$4:$E$695, Survey!$E$4:$E$695)=1,1,0)))</f>
        <v>0</v>
      </c>
      <c r="L437" s="29">
        <f>LEN(Survey!E437)</f>
        <v>0</v>
      </c>
      <c r="M437" s="16" t="str">
        <f t="shared" si="320"/>
        <v>Fail</v>
      </c>
      <c r="N437" t="b">
        <f>IF(Survey!F437="No",TRUE,FALSE)</f>
        <v>0</v>
      </c>
      <c r="O437" t="b">
        <f>Survey!F437=Survey!E437</f>
        <v>1</v>
      </c>
      <c r="P437">
        <f>COUNTIF(Survey!$F$4:$F$695,Survey!F437)</f>
        <v>0</v>
      </c>
      <c r="Q437" s="28">
        <f>LEN(Survey!F437)</f>
        <v>0</v>
      </c>
      <c r="R437" s="16" t="str">
        <f t="shared" si="321"/>
        <v>Pass</v>
      </c>
      <c r="S437" s="29">
        <f>MOD((LEN(Survey!H437)+2),11)</f>
        <v>2</v>
      </c>
      <c r="T437">
        <f>COUNTIF(Survey!$H$4:$H$695,Survey!H437)</f>
        <v>0</v>
      </c>
      <c r="U437" s="28" t="str">
        <f>IF(Survey!$L437="Prospectus fund", "Yes", "No")</f>
        <v>No</v>
      </c>
      <c r="V437" s="16" t="str">
        <f t="shared" si="322"/>
        <v>Pass</v>
      </c>
      <c r="W437" s="29">
        <f>MOD((LEN(Survey!J437)+2),11)</f>
        <v>2</v>
      </c>
      <c r="X437">
        <f>COUNTIF(Survey!$J$4:$J$695,Survey!J437)</f>
        <v>0</v>
      </c>
      <c r="Y437" s="30" t="b">
        <f>IF(OR(Survey!$M437="ETF",Survey!$M437="ETF, alternative mutual fund",Survey!$M437="Closed-end", Survey!$M437="Split share corp", Survey!$I437="Yes"),TRUE,FALSE)</f>
        <v>0</v>
      </c>
      <c r="Z437" s="16" t="str">
        <f>IFERROR(IF(AND(OR(AC437=AD437,AD437 = "Either"),NOT(ISBLANK(Survey!K437))),"Pass","Fail"),"Pass")</f>
        <v>Fail</v>
      </c>
      <c r="AA437" s="31" cm="1">
        <f t="array" ref="AA437">SUM(SUMIF(Survey!CH437:DA437,{"&gt;0","&lt;0"})*{1,-1})</f>
        <v>0</v>
      </c>
      <c r="AB437" s="33" cm="1">
        <f t="array" ref="AB437">SUM(SUMIF(Survey!CK437,{"&gt;0","&lt;0"})*{1,-1})+SUM(SUMIF(Survey!CU437,{"&gt;0","&lt;0"})*{1,-1})</f>
        <v>0</v>
      </c>
      <c r="AC437" s="33">
        <f>Survey!K437</f>
        <v>0</v>
      </c>
      <c r="AD437" s="32" t="str">
        <f t="shared" si="323"/>
        <v>Either</v>
      </c>
      <c r="AE437" s="16" t="str">
        <f t="shared" si="324"/>
        <v>Fail</v>
      </c>
      <c r="AF437" s="58" cm="1">
        <f t="array" ref="AF437">SUM(SUMIF(Survey!CH437:DA437,{"&gt;0","&lt;0"})*{1,-1})+SUM(SUMIF(Survey!DC437:DV437,{"&gt;0","&lt;0"})*{1,-1})</f>
        <v>0</v>
      </c>
      <c r="AG437" s="58">
        <f>IFERROR(AF437/(Survey!$BA437),0)</f>
        <v>0</v>
      </c>
      <c r="AH437" s="104" t="b">
        <f>IF(OR(Survey!$M437="Alternative strategy or hedge",Survey!$M437="Private asset",Survey!$L437="Prospectus fund"),TRUE,FALSE)</f>
        <v>0</v>
      </c>
      <c r="AI437" s="104" t="b">
        <f>NOT(ISBLANK(Survey!$M437))</f>
        <v>0</v>
      </c>
      <c r="AJ437" s="16" t="str">
        <f t="shared" si="325"/>
        <v>Fail</v>
      </c>
      <c r="AK437" t="b">
        <f>IF(Survey!W437="No",TRUE,FALSE)</f>
        <v>0</v>
      </c>
      <c r="AL437" s="119">
        <f>MOD((LEN(Survey!W437)+2),22)</f>
        <v>2</v>
      </c>
      <c r="AM437" t="str">
        <f t="shared" si="326"/>
        <v>Pass</v>
      </c>
      <c r="AN437" s="33" t="b">
        <f>NOT(ISNUMBER(SEARCH("Other",Survey!$Q437)))</f>
        <v>1</v>
      </c>
      <c r="AO437" s="32" t="b">
        <f>NOT(ISBLANK(Survey!$R437))</f>
        <v>0</v>
      </c>
      <c r="AP437" s="16" t="str">
        <f t="shared" si="327"/>
        <v>Pass</v>
      </c>
      <c r="AQ437" s="114">
        <f>COUNTBLANK(Survey!$X437)</f>
        <v>1</v>
      </c>
      <c r="AR437" s="58">
        <f>IF(AND(Survey!L437&lt;&gt;"Exempt fund",OR(Survey!$M437="ETF",Survey!$M437="ETF, alternative mutual fund",Survey!$M437="Mutual fund",Survey!$M437="Alternative mutual fund",Survey!$M437="Money market")),1,0)</f>
        <v>0</v>
      </c>
      <c r="AS437" s="16" t="str">
        <f t="shared" si="328"/>
        <v>Pass</v>
      </c>
      <c r="AT437" s="33" t="b">
        <f>NOT(ISNUMBER(SEARCH("Yes",Survey!$AC437)))</f>
        <v>1</v>
      </c>
      <c r="AU437" s="32" t="b">
        <f>IF(COUNTBLANK(Survey!$AD437:$AE437)=0,TRUE, FALSE)</f>
        <v>0</v>
      </c>
      <c r="AV437" s="16" t="str">
        <f t="shared" si="329"/>
        <v>Pass</v>
      </c>
      <c r="AW437" s="33" t="b">
        <f>NOT(ISNUMBER(SEARCH("Yes",Survey!$AF437)))</f>
        <v>1</v>
      </c>
      <c r="AX437" s="32" t="b">
        <f>NOT(ISBLANK(Survey!$AH437))</f>
        <v>0</v>
      </c>
      <c r="AY437" s="16" t="str">
        <f t="shared" si="330"/>
        <v>Pass</v>
      </c>
      <c r="AZ437" s="33" t="b">
        <f>NOT(OR(ISNUMBER(SEARCH("Other",Survey!$AH437)),ISNUMBER(SEARCH("Multiple",Survey!$AH437))))</f>
        <v>1</v>
      </c>
      <c r="BA437" s="32" t="b">
        <f>NOT(ISBLANK(Survey!$AI437))</f>
        <v>0</v>
      </c>
      <c r="BB437" s="16" t="str">
        <f t="shared" si="331"/>
        <v>Fail</v>
      </c>
      <c r="BC437" s="114">
        <f>IF(ABS(Survey!$BA437)&gt;0, 1,0)</f>
        <v>0</v>
      </c>
      <c r="BD437" s="114">
        <f>IF(COUNTBLANK(Survey!$AL437)=0,1,0)</f>
        <v>0</v>
      </c>
      <c r="BE437" s="16" t="str">
        <f t="shared" si="332"/>
        <v>Pass</v>
      </c>
      <c r="BF437" s="114">
        <f>IF(ISBLANK(Survey!$AL437),0,1)</f>
        <v>0</v>
      </c>
      <c r="BG437" s="133">
        <f>COUNTBLANK(Survey!$AM437)</f>
        <v>1</v>
      </c>
      <c r="BH437" s="16" t="str">
        <f t="shared" si="333"/>
        <v>Pass</v>
      </c>
      <c r="BI437" s="114">
        <f>IF(OR(Survey!$AM437="Closed",ISBLANK(Survey!$AM437)),0,1)</f>
        <v>0</v>
      </c>
      <c r="BJ437" s="133">
        <f>IF(ISBLANK(Survey!$AN437),1,0)</f>
        <v>1</v>
      </c>
      <c r="BK437" s="118" t="str">
        <f t="shared" si="334"/>
        <v>Pass</v>
      </c>
      <c r="BL437" s="31" cm="1">
        <f t="array" ref="BL437">SUM(SUMIF(Survey!AO437:AP437,{"&gt;0","&lt;0"})*{1,-1})</f>
        <v>0</v>
      </c>
      <c r="BM437">
        <f t="shared" si="335"/>
        <v>0</v>
      </c>
      <c r="BN437">
        <f t="shared" si="336"/>
        <v>100</v>
      </c>
      <c r="BO437" s="118" t="str">
        <f t="shared" si="337"/>
        <v>Pass</v>
      </c>
      <c r="BP437">
        <f>IF(Survey!AQ437="No",0,1)</f>
        <v>1</v>
      </c>
      <c r="BQ437" s="207">
        <f>MOD((LEN(Survey!AQ437)+2),22)</f>
        <v>2</v>
      </c>
      <c r="BR437">
        <f>IF(Survey!AR437="No",0,1)</f>
        <v>1</v>
      </c>
      <c r="BS437" s="207">
        <f>MOD((LEN(Survey!AR437)+2),22)</f>
        <v>2</v>
      </c>
      <c r="BT437" s="114">
        <f>COUNTBLANK(Survey!$AQ437:$AS437)+COUNTBLANK(Survey!$AU437)</f>
        <v>4</v>
      </c>
      <c r="BU437" s="114">
        <f>IF(Survey!$I437="Yes",1,0)</f>
        <v>0</v>
      </c>
      <c r="BV437" s="114">
        <f>IF(OR(Survey!$M437="Mutual fund",Survey!$M437="Alternative mutual fund",Survey!$M437="Money market"),1,0)</f>
        <v>0</v>
      </c>
      <c r="BW437" s="119">
        <f>IF(OR(Survey!$M437="ETF",Survey!$M437="ETF, alternative mutual fund"),1,0)</f>
        <v>0</v>
      </c>
      <c r="BX437" s="16" t="str">
        <f t="shared" si="338"/>
        <v>Pass</v>
      </c>
      <c r="BY437" s="33">
        <f>IF(ISNUMBER(SEARCH("Other",Survey!$AS437)), 1, 0)</f>
        <v>0</v>
      </c>
      <c r="BZ437" s="58" t="b">
        <f>NOT(ISBLANK(Survey!$AT437))</f>
        <v>0</v>
      </c>
      <c r="CA437" s="16" t="str">
        <f t="shared" si="339"/>
        <v>Pass</v>
      </c>
      <c r="CB437" s="114">
        <f>IF(Survey!$BB437=0, 0,1)</f>
        <v>0</v>
      </c>
      <c r="CC437" s="58">
        <f>Survey!$AV437</f>
        <v>0</v>
      </c>
      <c r="CD437" s="58">
        <f>Survey!$BC437+Survey!$BD437+ABS(Survey!$BE437)-ABS(Survey!$BF437)-ABS(Survey!$BG437)-ABS(Survey!$BL437)</f>
        <v>0</v>
      </c>
      <c r="CE437" s="138">
        <f>Survey!BB437+(ABS(Survey!$BH437)-ABS(Survey!$BI437)+ABS(Survey!$BJ437)-ABS(Survey!$BK437))*0.5</f>
        <v>0</v>
      </c>
      <c r="CF437" s="58">
        <f t="shared" si="340"/>
        <v>0</v>
      </c>
      <c r="CG437" s="58">
        <f>IF(AND($CC437&gt;$CF437-0.2,$CC437&lt;$CF437+0.2,ISBLANK(Survey!$AV437)=FALSE),0,1)</f>
        <v>1</v>
      </c>
      <c r="CH437" s="133">
        <f>IF(ISBLANK(Survey!$AW437),1,0)</f>
        <v>1</v>
      </c>
      <c r="CI437" s="16" t="str">
        <f t="shared" si="341"/>
        <v>Pass</v>
      </c>
      <c r="CJ437" s="114">
        <f>IF(Survey!$BB437=0, 0,1)</f>
        <v>0</v>
      </c>
      <c r="CK437" s="58">
        <f>IF(AND(Survey!$AX437&gt;=0,Survey!$AX437&lt;=0.2,Survey!$AX437&lt;&gt;""),0,1)</f>
        <v>1</v>
      </c>
      <c r="CL437" s="114">
        <f>IF(ISBLANK(Survey!$AY437),1,0)</f>
        <v>1</v>
      </c>
      <c r="CM437" s="16" t="str">
        <f t="shared" si="342"/>
        <v>Fail</v>
      </c>
      <c r="CN437" s="133">
        <f>Survey!$AZ437</f>
        <v>0</v>
      </c>
      <c r="CO437" s="16" t="str">
        <f t="shared" si="343"/>
        <v>Pass</v>
      </c>
      <c r="CP437" s="31">
        <f>Survey!$BA437</f>
        <v>0</v>
      </c>
      <c r="CQ437" s="138">
        <f>Survey!$BB437+Survey!$BC437+Survey!$BD437+ABS(Survey!$BE437)-ABS(Survey!$BF437)-ABS(Survey!$BG437)+ABS(Survey!$BH437)-ABS(Survey!$BI437)+ABS(Survey!$BJ437)-ABS(Survey!$BK437)-ABS(Survey!$BL437)+Survey!$BM437</f>
        <v>0</v>
      </c>
      <c r="CR437" s="30">
        <f t="shared" si="344"/>
        <v>0</v>
      </c>
      <c r="CS437" s="17">
        <f t="shared" si="345"/>
        <v>0</v>
      </c>
      <c r="CT437" s="16" t="str">
        <f t="shared" si="346"/>
        <v>Pass</v>
      </c>
      <c r="CU437" s="33" t="b">
        <f>IF(ABS(Survey!$BM437)=0,TRUE,FALSE)</f>
        <v>1</v>
      </c>
      <c r="CV437" s="32" t="b">
        <f>NOT(ISBLANK(Survey!$BN437))</f>
        <v>0</v>
      </c>
      <c r="CW437" t="str">
        <f t="shared" si="347"/>
        <v>Fail</v>
      </c>
      <c r="CX437" s="25">
        <f>Survey!$BA437</f>
        <v>0</v>
      </c>
      <c r="CY437" s="25" cm="1">
        <f t="array" ref="CY437">SUM(SUMIF(Survey!BP437:BW437,{"&gt;0","&lt;0"})*{1,-1})-SUM(SUMIF(Survey!BY437:CF437,{"&gt;0","&lt;0"})*{1,-1})</f>
        <v>0</v>
      </c>
      <c r="CZ437" s="30" t="str">
        <f t="shared" si="348"/>
        <v>No holdings</v>
      </c>
      <c r="DA437">
        <f t="shared" si="349"/>
        <v>0</v>
      </c>
      <c r="DB437" s="16" t="str">
        <f t="shared" si="350"/>
        <v>Fail</v>
      </c>
      <c r="DC437" s="31">
        <f>Survey!$BA437</f>
        <v>0</v>
      </c>
      <c r="DD437" s="31" cm="1">
        <f t="array" ref="DD437">SUM(SUMIF(Survey!CH437:DA437,{"&gt;0","&lt;0"})*{1,-1})-SUM(SUMIF(Survey!DC437:DV437,{"&gt;0","&lt;0"})*{1,-1})</f>
        <v>0</v>
      </c>
      <c r="DE437" s="30" t="str">
        <f t="shared" si="351"/>
        <v>No holdings</v>
      </c>
      <c r="DF437" s="17">
        <f t="shared" si="352"/>
        <v>0</v>
      </c>
      <c r="DG437" s="16" t="str">
        <f t="shared" si="353"/>
        <v>Pass</v>
      </c>
      <c r="DH437" s="33" t="b">
        <f>IF(ABS(Survey!$DA437)=0,TRUE,FALSE)</f>
        <v>1</v>
      </c>
      <c r="DI437" s="32" t="b">
        <f>NOT(ISBLANK(Survey!$DB437))</f>
        <v>0</v>
      </c>
      <c r="DJ437" s="16" t="str">
        <f t="shared" si="354"/>
        <v>Pass</v>
      </c>
      <c r="DK437" s="33" t="b">
        <f>IF(ABS(Survey!$DV437)=0,TRUE,FALSE)</f>
        <v>1</v>
      </c>
      <c r="DL437" s="32" t="b">
        <f>NOT(ISBLANK(Survey!$DW437))</f>
        <v>0</v>
      </c>
      <c r="DM437" t="str">
        <f t="shared" si="355"/>
        <v>Pass</v>
      </c>
      <c r="DN437" s="25" cm="1">
        <f t="array" ref="DN437">SUM(SUMIF(Survey!CW437,{"&gt;0","&lt;0"})*{1,-1})+SUM(SUMIF(Survey!DR437,{"&gt;0","&lt;0"})*{1,-1})</f>
        <v>0</v>
      </c>
      <c r="DO437" s="25">
        <f>SUM(SUMIF(Survey!DY437:EE437,{"&gt;0","&lt;0"})*{1,-1})+SUM(SUMIF(Survey!EG437:EM437,{"&gt;0","&lt;0"})*{1,-1})</f>
        <v>0</v>
      </c>
      <c r="DP437">
        <f t="shared" si="356"/>
        <v>0</v>
      </c>
      <c r="DQ437">
        <f t="shared" si="357"/>
        <v>0</v>
      </c>
      <c r="DR437" s="16" t="str">
        <f t="shared" si="358"/>
        <v>Pass</v>
      </c>
      <c r="DS437" s="33" t="b">
        <f>IF(ABS(Survey!$EE437)=0,TRUE,FALSE)</f>
        <v>1</v>
      </c>
      <c r="DT437" s="32" t="b">
        <f>NOT(ISBLANK(Survey!EF437))</f>
        <v>0</v>
      </c>
      <c r="DU437" s="16" t="str">
        <f t="shared" si="359"/>
        <v>Pass</v>
      </c>
      <c r="DV437" s="33" t="b">
        <f>IF(ABS(Survey!$EM437)=0,TRUE,FALSE)</f>
        <v>1</v>
      </c>
      <c r="DW437" s="32" t="b">
        <f>NOT(ISBLANK(Survey!$EN437))</f>
        <v>0</v>
      </c>
      <c r="DX437" s="16" t="str">
        <f t="shared" si="360"/>
        <v>Fail</v>
      </c>
      <c r="DY437" s="31">
        <f>SUM(SUMIF(Survey!ET437:EV437,{"&gt;0","&lt;0"})*{1,-1})</f>
        <v>0</v>
      </c>
      <c r="DZ437">
        <f t="shared" si="361"/>
        <v>0</v>
      </c>
      <c r="EA437">
        <f t="shared" si="362"/>
        <v>100</v>
      </c>
      <c r="EB437" s="30" t="b">
        <f>IF(OR(Survey!$M437="ETF",Survey!$M437="ETF, alternative mutual fund",Survey!$M437="Closed-end", Survey!$M437="Split share corp"),TRUE,FALSE)</f>
        <v>0</v>
      </c>
      <c r="EC437" s="16" t="str">
        <f t="shared" si="363"/>
        <v>Fail</v>
      </c>
      <c r="ED437" s="31">
        <f>SUM(SUMIF(Survey!EX437:FD437,{"&gt;0","&lt;0"})*{1,-1})</f>
        <v>0</v>
      </c>
      <c r="EE437">
        <f t="shared" si="364"/>
        <v>0</v>
      </c>
      <c r="EF437" s="17">
        <f t="shared" si="365"/>
        <v>100</v>
      </c>
      <c r="EG437" s="16" t="str">
        <f t="shared" si="366"/>
        <v>Fail</v>
      </c>
      <c r="EH437" s="31">
        <f>SUM(SUMIF(Survey!FF437:FL437,{"&gt;0","&lt;0"})*{1,-1})</f>
        <v>0</v>
      </c>
      <c r="EI437">
        <f t="shared" si="367"/>
        <v>0</v>
      </c>
      <c r="EJ437" s="17">
        <f t="shared" si="368"/>
        <v>100</v>
      </c>
    </row>
    <row r="438" spans="1:140">
      <c r="A438">
        <v>438</v>
      </c>
      <c r="B438" t="str">
        <f t="shared" si="316"/>
        <v>Pass</v>
      </c>
      <c r="C438" t="str">
        <f>IF(COUNTBLANK(Survey!B438:FM438)=$C$2, "Pass", "Fail")</f>
        <v>Pass</v>
      </c>
      <c r="D438" s="16" t="str">
        <f t="shared" si="317"/>
        <v>Fail</v>
      </c>
      <c r="E438" t="str">
        <f>IF(OR(ISBLANK(Survey!AL438),COUNTIF(G438:BJ438,"Fail")),"Fail","Pass")</f>
        <v>Fail</v>
      </c>
      <c r="F438" s="265"/>
      <c r="G438" s="16" t="str">
        <f t="shared" si="318"/>
        <v>Fail</v>
      </c>
      <c r="H438" s="139">
        <f>COUNTBLANK(Survey!B438:D438)+COUNTBLANK(Survey!G438)+COUNTBLANK(Survey!I438)+COUNTBLANK(Survey!K438:M438)+COUNTBLANK(Survey!P438:Q438)+COUNTBLANK(Survey!T438:W438)+COUNTBLANK(Survey!Z438:AC438)+COUNTBLANK(Survey!AF438:AG438)+COUNTBLANK(Survey!AK438:AK438)</f>
        <v>21</v>
      </c>
      <c r="I438" t="str">
        <f t="shared" si="319"/>
        <v>Fail</v>
      </c>
      <c r="J438" t="b">
        <f>IF(Survey!E438="No",TRUE,FALSE)</f>
        <v>0</v>
      </c>
      <c r="K438" s="29" cm="1">
        <f t="array" ref="K438">IF(COUNTA(Survey!$E$4:$E$695)=1, 0, SUM(IF(COUNTIF(Survey!$E$4:$E$695, Survey!$E$4:$E$695)=1,1,0)))</f>
        <v>0</v>
      </c>
      <c r="L438" s="29">
        <f>LEN(Survey!E438)</f>
        <v>0</v>
      </c>
      <c r="M438" s="16" t="str">
        <f t="shared" si="320"/>
        <v>Fail</v>
      </c>
      <c r="N438" t="b">
        <f>IF(Survey!F438="No",TRUE,FALSE)</f>
        <v>0</v>
      </c>
      <c r="O438" t="b">
        <f>Survey!F438=Survey!E438</f>
        <v>1</v>
      </c>
      <c r="P438">
        <f>COUNTIF(Survey!$F$4:$F$695,Survey!F438)</f>
        <v>0</v>
      </c>
      <c r="Q438" s="28">
        <f>LEN(Survey!F438)</f>
        <v>0</v>
      </c>
      <c r="R438" s="16" t="str">
        <f t="shared" si="321"/>
        <v>Pass</v>
      </c>
      <c r="S438" s="29">
        <f>MOD((LEN(Survey!H438)+2),11)</f>
        <v>2</v>
      </c>
      <c r="T438">
        <f>COUNTIF(Survey!$H$4:$H$695,Survey!H438)</f>
        <v>0</v>
      </c>
      <c r="U438" s="28" t="str">
        <f>IF(Survey!$L438="Prospectus fund", "Yes", "No")</f>
        <v>No</v>
      </c>
      <c r="V438" s="16" t="str">
        <f t="shared" si="322"/>
        <v>Pass</v>
      </c>
      <c r="W438" s="29">
        <f>MOD((LEN(Survey!J438)+2),11)</f>
        <v>2</v>
      </c>
      <c r="X438">
        <f>COUNTIF(Survey!$J$4:$J$695,Survey!J438)</f>
        <v>0</v>
      </c>
      <c r="Y438" s="30" t="b">
        <f>IF(OR(Survey!$M438="ETF",Survey!$M438="ETF, alternative mutual fund",Survey!$M438="Closed-end", Survey!$M438="Split share corp", Survey!$I438="Yes"),TRUE,FALSE)</f>
        <v>0</v>
      </c>
      <c r="Z438" s="16" t="str">
        <f>IFERROR(IF(AND(OR(AC438=AD438,AD438 = "Either"),NOT(ISBLANK(Survey!K438))),"Pass","Fail"),"Pass")</f>
        <v>Fail</v>
      </c>
      <c r="AA438" s="31" cm="1">
        <f t="array" ref="AA438">SUM(SUMIF(Survey!CH438:DA438,{"&gt;0","&lt;0"})*{1,-1})</f>
        <v>0</v>
      </c>
      <c r="AB438" s="33" cm="1">
        <f t="array" ref="AB438">SUM(SUMIF(Survey!CK438,{"&gt;0","&lt;0"})*{1,-1})+SUM(SUMIF(Survey!CU438,{"&gt;0","&lt;0"})*{1,-1})</f>
        <v>0</v>
      </c>
      <c r="AC438" s="33">
        <f>Survey!K438</f>
        <v>0</v>
      </c>
      <c r="AD438" s="32" t="str">
        <f t="shared" si="323"/>
        <v>Either</v>
      </c>
      <c r="AE438" s="16" t="str">
        <f t="shared" si="324"/>
        <v>Fail</v>
      </c>
      <c r="AF438" s="58" cm="1">
        <f t="array" ref="AF438">SUM(SUMIF(Survey!CH438:DA438,{"&gt;0","&lt;0"})*{1,-1})+SUM(SUMIF(Survey!DC438:DV438,{"&gt;0","&lt;0"})*{1,-1})</f>
        <v>0</v>
      </c>
      <c r="AG438" s="58">
        <f>IFERROR(AF438/(Survey!$BA438),0)</f>
        <v>0</v>
      </c>
      <c r="AH438" s="104" t="b">
        <f>IF(OR(Survey!$M438="Alternative strategy or hedge",Survey!$M438="Private asset",Survey!$L438="Prospectus fund"),TRUE,FALSE)</f>
        <v>0</v>
      </c>
      <c r="AI438" s="104" t="b">
        <f>NOT(ISBLANK(Survey!$M438))</f>
        <v>0</v>
      </c>
      <c r="AJ438" s="16" t="str">
        <f t="shared" si="325"/>
        <v>Fail</v>
      </c>
      <c r="AK438" t="b">
        <f>IF(Survey!W438="No",TRUE,FALSE)</f>
        <v>0</v>
      </c>
      <c r="AL438" s="119">
        <f>MOD((LEN(Survey!W438)+2),22)</f>
        <v>2</v>
      </c>
      <c r="AM438" t="str">
        <f t="shared" si="326"/>
        <v>Pass</v>
      </c>
      <c r="AN438" s="33" t="b">
        <f>NOT(ISNUMBER(SEARCH("Other",Survey!$Q438)))</f>
        <v>1</v>
      </c>
      <c r="AO438" s="32" t="b">
        <f>NOT(ISBLANK(Survey!$R438))</f>
        <v>0</v>
      </c>
      <c r="AP438" s="16" t="str">
        <f t="shared" si="327"/>
        <v>Pass</v>
      </c>
      <c r="AQ438" s="114">
        <f>COUNTBLANK(Survey!$X438)</f>
        <v>1</v>
      </c>
      <c r="AR438" s="58">
        <f>IF(AND(Survey!L438&lt;&gt;"Exempt fund",OR(Survey!$M438="ETF",Survey!$M438="ETF, alternative mutual fund",Survey!$M438="Mutual fund",Survey!$M438="Alternative mutual fund",Survey!$M438="Money market")),1,0)</f>
        <v>0</v>
      </c>
      <c r="AS438" s="16" t="str">
        <f t="shared" si="328"/>
        <v>Pass</v>
      </c>
      <c r="AT438" s="33" t="b">
        <f>NOT(ISNUMBER(SEARCH("Yes",Survey!$AC438)))</f>
        <v>1</v>
      </c>
      <c r="AU438" s="32" t="b">
        <f>IF(COUNTBLANK(Survey!$AD438:$AE438)=0,TRUE, FALSE)</f>
        <v>0</v>
      </c>
      <c r="AV438" s="16" t="str">
        <f t="shared" si="329"/>
        <v>Pass</v>
      </c>
      <c r="AW438" s="33" t="b">
        <f>NOT(ISNUMBER(SEARCH("Yes",Survey!$AF438)))</f>
        <v>1</v>
      </c>
      <c r="AX438" s="32" t="b">
        <f>NOT(ISBLANK(Survey!$AH438))</f>
        <v>0</v>
      </c>
      <c r="AY438" s="16" t="str">
        <f t="shared" si="330"/>
        <v>Pass</v>
      </c>
      <c r="AZ438" s="33" t="b">
        <f>NOT(OR(ISNUMBER(SEARCH("Other",Survey!$AH438)),ISNUMBER(SEARCH("Multiple",Survey!$AH438))))</f>
        <v>1</v>
      </c>
      <c r="BA438" s="32" t="b">
        <f>NOT(ISBLANK(Survey!$AI438))</f>
        <v>0</v>
      </c>
      <c r="BB438" s="16" t="str">
        <f t="shared" si="331"/>
        <v>Fail</v>
      </c>
      <c r="BC438" s="114">
        <f>IF(ABS(Survey!$BA438)&gt;0, 1,0)</f>
        <v>0</v>
      </c>
      <c r="BD438" s="114">
        <f>IF(COUNTBLANK(Survey!$AL438)=0,1,0)</f>
        <v>0</v>
      </c>
      <c r="BE438" s="16" t="str">
        <f t="shared" si="332"/>
        <v>Pass</v>
      </c>
      <c r="BF438" s="114">
        <f>IF(ISBLANK(Survey!$AL438),0,1)</f>
        <v>0</v>
      </c>
      <c r="BG438" s="133">
        <f>COUNTBLANK(Survey!$AM438)</f>
        <v>1</v>
      </c>
      <c r="BH438" s="16" t="str">
        <f t="shared" si="333"/>
        <v>Pass</v>
      </c>
      <c r="BI438" s="114">
        <f>IF(OR(Survey!$AM438="Closed",ISBLANK(Survey!$AM438)),0,1)</f>
        <v>0</v>
      </c>
      <c r="BJ438" s="133">
        <f>IF(ISBLANK(Survey!$AN438),1,0)</f>
        <v>1</v>
      </c>
      <c r="BK438" s="118" t="str">
        <f t="shared" si="334"/>
        <v>Pass</v>
      </c>
      <c r="BL438" s="31" cm="1">
        <f t="array" ref="BL438">SUM(SUMIF(Survey!AO438:AP438,{"&gt;0","&lt;0"})*{1,-1})</f>
        <v>0</v>
      </c>
      <c r="BM438">
        <f t="shared" si="335"/>
        <v>0</v>
      </c>
      <c r="BN438">
        <f t="shared" si="336"/>
        <v>100</v>
      </c>
      <c r="BO438" s="118" t="str">
        <f t="shared" si="337"/>
        <v>Pass</v>
      </c>
      <c r="BP438">
        <f>IF(Survey!AQ438="No",0,1)</f>
        <v>1</v>
      </c>
      <c r="BQ438" s="207">
        <f>MOD((LEN(Survey!AQ438)+2),22)</f>
        <v>2</v>
      </c>
      <c r="BR438">
        <f>IF(Survey!AR438="No",0,1)</f>
        <v>1</v>
      </c>
      <c r="BS438" s="207">
        <f>MOD((LEN(Survey!AR438)+2),22)</f>
        <v>2</v>
      </c>
      <c r="BT438" s="114">
        <f>COUNTBLANK(Survey!$AQ438:$AS438)+COUNTBLANK(Survey!$AU438)</f>
        <v>4</v>
      </c>
      <c r="BU438" s="114">
        <f>IF(Survey!$I438="Yes",1,0)</f>
        <v>0</v>
      </c>
      <c r="BV438" s="114">
        <f>IF(OR(Survey!$M438="Mutual fund",Survey!$M438="Alternative mutual fund",Survey!$M438="Money market"),1,0)</f>
        <v>0</v>
      </c>
      <c r="BW438" s="119">
        <f>IF(OR(Survey!$M438="ETF",Survey!$M438="ETF, alternative mutual fund"),1,0)</f>
        <v>0</v>
      </c>
      <c r="BX438" s="16" t="str">
        <f t="shared" si="338"/>
        <v>Pass</v>
      </c>
      <c r="BY438" s="33">
        <f>IF(ISNUMBER(SEARCH("Other",Survey!$AS438)), 1, 0)</f>
        <v>0</v>
      </c>
      <c r="BZ438" s="58" t="b">
        <f>NOT(ISBLANK(Survey!$AT438))</f>
        <v>0</v>
      </c>
      <c r="CA438" s="16" t="str">
        <f t="shared" si="339"/>
        <v>Pass</v>
      </c>
      <c r="CB438" s="114">
        <f>IF(Survey!$BB438=0, 0,1)</f>
        <v>0</v>
      </c>
      <c r="CC438" s="58">
        <f>Survey!$AV438</f>
        <v>0</v>
      </c>
      <c r="CD438" s="58">
        <f>Survey!$BC438+Survey!$BD438+ABS(Survey!$BE438)-ABS(Survey!$BF438)-ABS(Survey!$BG438)-ABS(Survey!$BL438)</f>
        <v>0</v>
      </c>
      <c r="CE438" s="138">
        <f>Survey!BB438+(ABS(Survey!$BH438)-ABS(Survey!$BI438)+ABS(Survey!$BJ438)-ABS(Survey!$BK438))*0.5</f>
        <v>0</v>
      </c>
      <c r="CF438" s="58">
        <f t="shared" si="340"/>
        <v>0</v>
      </c>
      <c r="CG438" s="58">
        <f>IF(AND($CC438&gt;$CF438-0.2,$CC438&lt;$CF438+0.2,ISBLANK(Survey!$AV438)=FALSE),0,1)</f>
        <v>1</v>
      </c>
      <c r="CH438" s="133">
        <f>IF(ISBLANK(Survey!$AW438),1,0)</f>
        <v>1</v>
      </c>
      <c r="CI438" s="16" t="str">
        <f t="shared" si="341"/>
        <v>Pass</v>
      </c>
      <c r="CJ438" s="114">
        <f>IF(Survey!$BB438=0, 0,1)</f>
        <v>0</v>
      </c>
      <c r="CK438" s="58">
        <f>IF(AND(Survey!$AX438&gt;=0,Survey!$AX438&lt;=0.2,Survey!$AX438&lt;&gt;""),0,1)</f>
        <v>1</v>
      </c>
      <c r="CL438" s="114">
        <f>IF(ISBLANK(Survey!$AY438),1,0)</f>
        <v>1</v>
      </c>
      <c r="CM438" s="16" t="str">
        <f t="shared" si="342"/>
        <v>Fail</v>
      </c>
      <c r="CN438" s="133">
        <f>Survey!$AZ438</f>
        <v>0</v>
      </c>
      <c r="CO438" s="16" t="str">
        <f t="shared" si="343"/>
        <v>Pass</v>
      </c>
      <c r="CP438" s="31">
        <f>Survey!$BA438</f>
        <v>0</v>
      </c>
      <c r="CQ438" s="138">
        <f>Survey!$BB438+Survey!$BC438+Survey!$BD438+ABS(Survey!$BE438)-ABS(Survey!$BF438)-ABS(Survey!$BG438)+ABS(Survey!$BH438)-ABS(Survey!$BI438)+ABS(Survey!$BJ438)-ABS(Survey!$BK438)-ABS(Survey!$BL438)+Survey!$BM438</f>
        <v>0</v>
      </c>
      <c r="CR438" s="30">
        <f t="shared" si="344"/>
        <v>0</v>
      </c>
      <c r="CS438" s="17">
        <f t="shared" si="345"/>
        <v>0</v>
      </c>
      <c r="CT438" s="16" t="str">
        <f t="shared" si="346"/>
        <v>Pass</v>
      </c>
      <c r="CU438" s="33" t="b">
        <f>IF(ABS(Survey!$BM438)=0,TRUE,FALSE)</f>
        <v>1</v>
      </c>
      <c r="CV438" s="32" t="b">
        <f>NOT(ISBLANK(Survey!$BN438))</f>
        <v>0</v>
      </c>
      <c r="CW438" t="str">
        <f t="shared" si="347"/>
        <v>Fail</v>
      </c>
      <c r="CX438" s="25">
        <f>Survey!$BA438</f>
        <v>0</v>
      </c>
      <c r="CY438" s="25" cm="1">
        <f t="array" ref="CY438">SUM(SUMIF(Survey!BP438:BW438,{"&gt;0","&lt;0"})*{1,-1})-SUM(SUMIF(Survey!BY438:CF438,{"&gt;0","&lt;0"})*{1,-1})</f>
        <v>0</v>
      </c>
      <c r="CZ438" s="30" t="str">
        <f t="shared" si="348"/>
        <v>No holdings</v>
      </c>
      <c r="DA438">
        <f t="shared" si="349"/>
        <v>0</v>
      </c>
      <c r="DB438" s="16" t="str">
        <f t="shared" si="350"/>
        <v>Fail</v>
      </c>
      <c r="DC438" s="31">
        <f>Survey!$BA438</f>
        <v>0</v>
      </c>
      <c r="DD438" s="31" cm="1">
        <f t="array" ref="DD438">SUM(SUMIF(Survey!CH438:DA438,{"&gt;0","&lt;0"})*{1,-1})-SUM(SUMIF(Survey!DC438:DV438,{"&gt;0","&lt;0"})*{1,-1})</f>
        <v>0</v>
      </c>
      <c r="DE438" s="30" t="str">
        <f t="shared" si="351"/>
        <v>No holdings</v>
      </c>
      <c r="DF438" s="17">
        <f t="shared" si="352"/>
        <v>0</v>
      </c>
      <c r="DG438" s="16" t="str">
        <f t="shared" si="353"/>
        <v>Pass</v>
      </c>
      <c r="DH438" s="33" t="b">
        <f>IF(ABS(Survey!$DA438)=0,TRUE,FALSE)</f>
        <v>1</v>
      </c>
      <c r="DI438" s="32" t="b">
        <f>NOT(ISBLANK(Survey!$DB438))</f>
        <v>0</v>
      </c>
      <c r="DJ438" s="16" t="str">
        <f t="shared" si="354"/>
        <v>Pass</v>
      </c>
      <c r="DK438" s="33" t="b">
        <f>IF(ABS(Survey!$DV438)=0,TRUE,FALSE)</f>
        <v>1</v>
      </c>
      <c r="DL438" s="32" t="b">
        <f>NOT(ISBLANK(Survey!$DW438))</f>
        <v>0</v>
      </c>
      <c r="DM438" t="str">
        <f t="shared" si="355"/>
        <v>Pass</v>
      </c>
      <c r="DN438" s="25" cm="1">
        <f t="array" ref="DN438">SUM(SUMIF(Survey!CW438,{"&gt;0","&lt;0"})*{1,-1})+SUM(SUMIF(Survey!DR438,{"&gt;0","&lt;0"})*{1,-1})</f>
        <v>0</v>
      </c>
      <c r="DO438" s="25">
        <f>SUM(SUMIF(Survey!DY438:EE438,{"&gt;0","&lt;0"})*{1,-1})+SUM(SUMIF(Survey!EG438:EM438,{"&gt;0","&lt;0"})*{1,-1})</f>
        <v>0</v>
      </c>
      <c r="DP438">
        <f t="shared" si="356"/>
        <v>0</v>
      </c>
      <c r="DQ438">
        <f t="shared" si="357"/>
        <v>0</v>
      </c>
      <c r="DR438" s="16" t="str">
        <f t="shared" si="358"/>
        <v>Pass</v>
      </c>
      <c r="DS438" s="33" t="b">
        <f>IF(ABS(Survey!$EE438)=0,TRUE,FALSE)</f>
        <v>1</v>
      </c>
      <c r="DT438" s="32" t="b">
        <f>NOT(ISBLANK(Survey!EF438))</f>
        <v>0</v>
      </c>
      <c r="DU438" s="16" t="str">
        <f t="shared" si="359"/>
        <v>Pass</v>
      </c>
      <c r="DV438" s="33" t="b">
        <f>IF(ABS(Survey!$EM438)=0,TRUE,FALSE)</f>
        <v>1</v>
      </c>
      <c r="DW438" s="32" t="b">
        <f>NOT(ISBLANK(Survey!$EN438))</f>
        <v>0</v>
      </c>
      <c r="DX438" s="16" t="str">
        <f t="shared" si="360"/>
        <v>Fail</v>
      </c>
      <c r="DY438" s="31">
        <f>SUM(SUMIF(Survey!ET438:EV438,{"&gt;0","&lt;0"})*{1,-1})</f>
        <v>0</v>
      </c>
      <c r="DZ438">
        <f t="shared" si="361"/>
        <v>0</v>
      </c>
      <c r="EA438">
        <f t="shared" si="362"/>
        <v>100</v>
      </c>
      <c r="EB438" s="30" t="b">
        <f>IF(OR(Survey!$M438="ETF",Survey!$M438="ETF, alternative mutual fund",Survey!$M438="Closed-end", Survey!$M438="Split share corp"),TRUE,FALSE)</f>
        <v>0</v>
      </c>
      <c r="EC438" s="16" t="str">
        <f t="shared" si="363"/>
        <v>Fail</v>
      </c>
      <c r="ED438" s="31">
        <f>SUM(SUMIF(Survey!EX438:FD438,{"&gt;0","&lt;0"})*{1,-1})</f>
        <v>0</v>
      </c>
      <c r="EE438">
        <f t="shared" si="364"/>
        <v>0</v>
      </c>
      <c r="EF438" s="17">
        <f t="shared" si="365"/>
        <v>100</v>
      </c>
      <c r="EG438" s="16" t="str">
        <f t="shared" si="366"/>
        <v>Fail</v>
      </c>
      <c r="EH438" s="31">
        <f>SUM(SUMIF(Survey!FF438:FL438,{"&gt;0","&lt;0"})*{1,-1})</f>
        <v>0</v>
      </c>
      <c r="EI438">
        <f t="shared" si="367"/>
        <v>0</v>
      </c>
      <c r="EJ438" s="17">
        <f t="shared" si="368"/>
        <v>100</v>
      </c>
    </row>
    <row r="439" spans="1:140">
      <c r="A439">
        <v>439</v>
      </c>
      <c r="B439" t="str">
        <f t="shared" si="316"/>
        <v>Pass</v>
      </c>
      <c r="C439" t="str">
        <f>IF(COUNTBLANK(Survey!B439:FM439)=$C$2, "Pass", "Fail")</f>
        <v>Pass</v>
      </c>
      <c r="D439" s="16" t="str">
        <f t="shared" si="317"/>
        <v>Fail</v>
      </c>
      <c r="E439" t="str">
        <f>IF(OR(ISBLANK(Survey!AL439),COUNTIF(G439:BJ439,"Fail")),"Fail","Pass")</f>
        <v>Fail</v>
      </c>
      <c r="F439" s="265"/>
      <c r="G439" s="16" t="str">
        <f t="shared" si="318"/>
        <v>Fail</v>
      </c>
      <c r="H439" s="139">
        <f>COUNTBLANK(Survey!B439:D439)+COUNTBLANK(Survey!G439)+COUNTBLANK(Survey!I439)+COUNTBLANK(Survey!K439:M439)+COUNTBLANK(Survey!P439:Q439)+COUNTBLANK(Survey!T439:W439)+COUNTBLANK(Survey!Z439:AC439)+COUNTBLANK(Survey!AF439:AG439)+COUNTBLANK(Survey!AK439:AK439)</f>
        <v>21</v>
      </c>
      <c r="I439" t="str">
        <f t="shared" si="319"/>
        <v>Fail</v>
      </c>
      <c r="J439" t="b">
        <f>IF(Survey!E439="No",TRUE,FALSE)</f>
        <v>0</v>
      </c>
      <c r="K439" s="29" cm="1">
        <f t="array" ref="K439">IF(COUNTA(Survey!$E$4:$E$695)=1, 0, SUM(IF(COUNTIF(Survey!$E$4:$E$695, Survey!$E$4:$E$695)=1,1,0)))</f>
        <v>0</v>
      </c>
      <c r="L439" s="29">
        <f>LEN(Survey!E439)</f>
        <v>0</v>
      </c>
      <c r="M439" s="16" t="str">
        <f t="shared" si="320"/>
        <v>Fail</v>
      </c>
      <c r="N439" t="b">
        <f>IF(Survey!F439="No",TRUE,FALSE)</f>
        <v>0</v>
      </c>
      <c r="O439" t="b">
        <f>Survey!F439=Survey!E439</f>
        <v>1</v>
      </c>
      <c r="P439">
        <f>COUNTIF(Survey!$F$4:$F$695,Survey!F439)</f>
        <v>0</v>
      </c>
      <c r="Q439" s="28">
        <f>LEN(Survey!F439)</f>
        <v>0</v>
      </c>
      <c r="R439" s="16" t="str">
        <f t="shared" si="321"/>
        <v>Pass</v>
      </c>
      <c r="S439" s="29">
        <f>MOD((LEN(Survey!H439)+2),11)</f>
        <v>2</v>
      </c>
      <c r="T439">
        <f>COUNTIF(Survey!$H$4:$H$695,Survey!H439)</f>
        <v>0</v>
      </c>
      <c r="U439" s="28" t="str">
        <f>IF(Survey!$L439="Prospectus fund", "Yes", "No")</f>
        <v>No</v>
      </c>
      <c r="V439" s="16" t="str">
        <f t="shared" si="322"/>
        <v>Pass</v>
      </c>
      <c r="W439" s="29">
        <f>MOD((LEN(Survey!J439)+2),11)</f>
        <v>2</v>
      </c>
      <c r="X439">
        <f>COUNTIF(Survey!$J$4:$J$695,Survey!J439)</f>
        <v>0</v>
      </c>
      <c r="Y439" s="30" t="b">
        <f>IF(OR(Survey!$M439="ETF",Survey!$M439="ETF, alternative mutual fund",Survey!$M439="Closed-end", Survey!$M439="Split share corp", Survey!$I439="Yes"),TRUE,FALSE)</f>
        <v>0</v>
      </c>
      <c r="Z439" s="16" t="str">
        <f>IFERROR(IF(AND(OR(AC439=AD439,AD439 = "Either"),NOT(ISBLANK(Survey!K439))),"Pass","Fail"),"Pass")</f>
        <v>Fail</v>
      </c>
      <c r="AA439" s="31" cm="1">
        <f t="array" ref="AA439">SUM(SUMIF(Survey!CH439:DA439,{"&gt;0","&lt;0"})*{1,-1})</f>
        <v>0</v>
      </c>
      <c r="AB439" s="33" cm="1">
        <f t="array" ref="AB439">SUM(SUMIF(Survey!CK439,{"&gt;0","&lt;0"})*{1,-1})+SUM(SUMIF(Survey!CU439,{"&gt;0","&lt;0"})*{1,-1})</f>
        <v>0</v>
      </c>
      <c r="AC439" s="33">
        <f>Survey!K439</f>
        <v>0</v>
      </c>
      <c r="AD439" s="32" t="str">
        <f t="shared" si="323"/>
        <v>Either</v>
      </c>
      <c r="AE439" s="16" t="str">
        <f t="shared" si="324"/>
        <v>Fail</v>
      </c>
      <c r="AF439" s="58" cm="1">
        <f t="array" ref="AF439">SUM(SUMIF(Survey!CH439:DA439,{"&gt;0","&lt;0"})*{1,-1})+SUM(SUMIF(Survey!DC439:DV439,{"&gt;0","&lt;0"})*{1,-1})</f>
        <v>0</v>
      </c>
      <c r="AG439" s="58">
        <f>IFERROR(AF439/(Survey!$BA439),0)</f>
        <v>0</v>
      </c>
      <c r="AH439" s="104" t="b">
        <f>IF(OR(Survey!$M439="Alternative strategy or hedge",Survey!$M439="Private asset",Survey!$L439="Prospectus fund"),TRUE,FALSE)</f>
        <v>0</v>
      </c>
      <c r="AI439" s="104" t="b">
        <f>NOT(ISBLANK(Survey!$M439))</f>
        <v>0</v>
      </c>
      <c r="AJ439" s="16" t="str">
        <f t="shared" si="325"/>
        <v>Fail</v>
      </c>
      <c r="AK439" t="b">
        <f>IF(Survey!W439="No",TRUE,FALSE)</f>
        <v>0</v>
      </c>
      <c r="AL439" s="119">
        <f>MOD((LEN(Survey!W439)+2),22)</f>
        <v>2</v>
      </c>
      <c r="AM439" t="str">
        <f t="shared" si="326"/>
        <v>Pass</v>
      </c>
      <c r="AN439" s="33" t="b">
        <f>NOT(ISNUMBER(SEARCH("Other",Survey!$Q439)))</f>
        <v>1</v>
      </c>
      <c r="AO439" s="32" t="b">
        <f>NOT(ISBLANK(Survey!$R439))</f>
        <v>0</v>
      </c>
      <c r="AP439" s="16" t="str">
        <f t="shared" si="327"/>
        <v>Pass</v>
      </c>
      <c r="AQ439" s="114">
        <f>COUNTBLANK(Survey!$X439)</f>
        <v>1</v>
      </c>
      <c r="AR439" s="58">
        <f>IF(AND(Survey!L439&lt;&gt;"Exempt fund",OR(Survey!$M439="ETF",Survey!$M439="ETF, alternative mutual fund",Survey!$M439="Mutual fund",Survey!$M439="Alternative mutual fund",Survey!$M439="Money market")),1,0)</f>
        <v>0</v>
      </c>
      <c r="AS439" s="16" t="str">
        <f t="shared" si="328"/>
        <v>Pass</v>
      </c>
      <c r="AT439" s="33" t="b">
        <f>NOT(ISNUMBER(SEARCH("Yes",Survey!$AC439)))</f>
        <v>1</v>
      </c>
      <c r="AU439" s="32" t="b">
        <f>IF(COUNTBLANK(Survey!$AD439:$AE439)=0,TRUE, FALSE)</f>
        <v>0</v>
      </c>
      <c r="AV439" s="16" t="str">
        <f t="shared" si="329"/>
        <v>Pass</v>
      </c>
      <c r="AW439" s="33" t="b">
        <f>NOT(ISNUMBER(SEARCH("Yes",Survey!$AF439)))</f>
        <v>1</v>
      </c>
      <c r="AX439" s="32" t="b">
        <f>NOT(ISBLANK(Survey!$AH439))</f>
        <v>0</v>
      </c>
      <c r="AY439" s="16" t="str">
        <f t="shared" si="330"/>
        <v>Pass</v>
      </c>
      <c r="AZ439" s="33" t="b">
        <f>NOT(OR(ISNUMBER(SEARCH("Other",Survey!$AH439)),ISNUMBER(SEARCH("Multiple",Survey!$AH439))))</f>
        <v>1</v>
      </c>
      <c r="BA439" s="32" t="b">
        <f>NOT(ISBLANK(Survey!$AI439))</f>
        <v>0</v>
      </c>
      <c r="BB439" s="16" t="str">
        <f t="shared" si="331"/>
        <v>Fail</v>
      </c>
      <c r="BC439" s="114">
        <f>IF(ABS(Survey!$BA439)&gt;0, 1,0)</f>
        <v>0</v>
      </c>
      <c r="BD439" s="114">
        <f>IF(COUNTBLANK(Survey!$AL439)=0,1,0)</f>
        <v>0</v>
      </c>
      <c r="BE439" s="16" t="str">
        <f t="shared" si="332"/>
        <v>Pass</v>
      </c>
      <c r="BF439" s="114">
        <f>IF(ISBLANK(Survey!$AL439),0,1)</f>
        <v>0</v>
      </c>
      <c r="BG439" s="133">
        <f>COUNTBLANK(Survey!$AM439)</f>
        <v>1</v>
      </c>
      <c r="BH439" s="16" t="str">
        <f t="shared" si="333"/>
        <v>Pass</v>
      </c>
      <c r="BI439" s="114">
        <f>IF(OR(Survey!$AM439="Closed",ISBLANK(Survey!$AM439)),0,1)</f>
        <v>0</v>
      </c>
      <c r="BJ439" s="133">
        <f>IF(ISBLANK(Survey!$AN439),1,0)</f>
        <v>1</v>
      </c>
      <c r="BK439" s="118" t="str">
        <f t="shared" si="334"/>
        <v>Pass</v>
      </c>
      <c r="BL439" s="31" cm="1">
        <f t="array" ref="BL439">SUM(SUMIF(Survey!AO439:AP439,{"&gt;0","&lt;0"})*{1,-1})</f>
        <v>0</v>
      </c>
      <c r="BM439">
        <f t="shared" si="335"/>
        <v>0</v>
      </c>
      <c r="BN439">
        <f t="shared" si="336"/>
        <v>100</v>
      </c>
      <c r="BO439" s="118" t="str">
        <f t="shared" si="337"/>
        <v>Pass</v>
      </c>
      <c r="BP439">
        <f>IF(Survey!AQ439="No",0,1)</f>
        <v>1</v>
      </c>
      <c r="BQ439" s="207">
        <f>MOD((LEN(Survey!AQ439)+2),22)</f>
        <v>2</v>
      </c>
      <c r="BR439">
        <f>IF(Survey!AR439="No",0,1)</f>
        <v>1</v>
      </c>
      <c r="BS439" s="207">
        <f>MOD((LEN(Survey!AR439)+2),22)</f>
        <v>2</v>
      </c>
      <c r="BT439" s="114">
        <f>COUNTBLANK(Survey!$AQ439:$AS439)+COUNTBLANK(Survey!$AU439)</f>
        <v>4</v>
      </c>
      <c r="BU439" s="114">
        <f>IF(Survey!$I439="Yes",1,0)</f>
        <v>0</v>
      </c>
      <c r="BV439" s="114">
        <f>IF(OR(Survey!$M439="Mutual fund",Survey!$M439="Alternative mutual fund",Survey!$M439="Money market"),1,0)</f>
        <v>0</v>
      </c>
      <c r="BW439" s="119">
        <f>IF(OR(Survey!$M439="ETF",Survey!$M439="ETF, alternative mutual fund"),1,0)</f>
        <v>0</v>
      </c>
      <c r="BX439" s="16" t="str">
        <f t="shared" si="338"/>
        <v>Pass</v>
      </c>
      <c r="BY439" s="33">
        <f>IF(ISNUMBER(SEARCH("Other",Survey!$AS439)), 1, 0)</f>
        <v>0</v>
      </c>
      <c r="BZ439" s="58" t="b">
        <f>NOT(ISBLANK(Survey!$AT439))</f>
        <v>0</v>
      </c>
      <c r="CA439" s="16" t="str">
        <f t="shared" si="339"/>
        <v>Pass</v>
      </c>
      <c r="CB439" s="114">
        <f>IF(Survey!$BB439=0, 0,1)</f>
        <v>0</v>
      </c>
      <c r="CC439" s="58">
        <f>Survey!$AV439</f>
        <v>0</v>
      </c>
      <c r="CD439" s="58">
        <f>Survey!$BC439+Survey!$BD439+ABS(Survey!$BE439)-ABS(Survey!$BF439)-ABS(Survey!$BG439)-ABS(Survey!$BL439)</f>
        <v>0</v>
      </c>
      <c r="CE439" s="138">
        <f>Survey!BB439+(ABS(Survey!$BH439)-ABS(Survey!$BI439)+ABS(Survey!$BJ439)-ABS(Survey!$BK439))*0.5</f>
        <v>0</v>
      </c>
      <c r="CF439" s="58">
        <f t="shared" si="340"/>
        <v>0</v>
      </c>
      <c r="CG439" s="58">
        <f>IF(AND($CC439&gt;$CF439-0.2,$CC439&lt;$CF439+0.2,ISBLANK(Survey!$AV439)=FALSE),0,1)</f>
        <v>1</v>
      </c>
      <c r="CH439" s="133">
        <f>IF(ISBLANK(Survey!$AW439),1,0)</f>
        <v>1</v>
      </c>
      <c r="CI439" s="16" t="str">
        <f t="shared" si="341"/>
        <v>Pass</v>
      </c>
      <c r="CJ439" s="114">
        <f>IF(Survey!$BB439=0, 0,1)</f>
        <v>0</v>
      </c>
      <c r="CK439" s="58">
        <f>IF(AND(Survey!$AX439&gt;=0,Survey!$AX439&lt;=0.2,Survey!$AX439&lt;&gt;""),0,1)</f>
        <v>1</v>
      </c>
      <c r="CL439" s="114">
        <f>IF(ISBLANK(Survey!$AY439),1,0)</f>
        <v>1</v>
      </c>
      <c r="CM439" s="16" t="str">
        <f t="shared" si="342"/>
        <v>Fail</v>
      </c>
      <c r="CN439" s="133">
        <f>Survey!$AZ439</f>
        <v>0</v>
      </c>
      <c r="CO439" s="16" t="str">
        <f t="shared" si="343"/>
        <v>Pass</v>
      </c>
      <c r="CP439" s="31">
        <f>Survey!$BA439</f>
        <v>0</v>
      </c>
      <c r="CQ439" s="138">
        <f>Survey!$BB439+Survey!$BC439+Survey!$BD439+ABS(Survey!$BE439)-ABS(Survey!$BF439)-ABS(Survey!$BG439)+ABS(Survey!$BH439)-ABS(Survey!$BI439)+ABS(Survey!$BJ439)-ABS(Survey!$BK439)-ABS(Survey!$BL439)+Survey!$BM439</f>
        <v>0</v>
      </c>
      <c r="CR439" s="30">
        <f t="shared" si="344"/>
        <v>0</v>
      </c>
      <c r="CS439" s="17">
        <f t="shared" si="345"/>
        <v>0</v>
      </c>
      <c r="CT439" s="16" t="str">
        <f t="shared" si="346"/>
        <v>Pass</v>
      </c>
      <c r="CU439" s="33" t="b">
        <f>IF(ABS(Survey!$BM439)=0,TRUE,FALSE)</f>
        <v>1</v>
      </c>
      <c r="CV439" s="32" t="b">
        <f>NOT(ISBLANK(Survey!$BN439))</f>
        <v>0</v>
      </c>
      <c r="CW439" t="str">
        <f t="shared" si="347"/>
        <v>Fail</v>
      </c>
      <c r="CX439" s="25">
        <f>Survey!$BA439</f>
        <v>0</v>
      </c>
      <c r="CY439" s="25" cm="1">
        <f t="array" ref="CY439">SUM(SUMIF(Survey!BP439:BW439,{"&gt;0","&lt;0"})*{1,-1})-SUM(SUMIF(Survey!BY439:CF439,{"&gt;0","&lt;0"})*{1,-1})</f>
        <v>0</v>
      </c>
      <c r="CZ439" s="30" t="str">
        <f t="shared" si="348"/>
        <v>No holdings</v>
      </c>
      <c r="DA439">
        <f t="shared" si="349"/>
        <v>0</v>
      </c>
      <c r="DB439" s="16" t="str">
        <f t="shared" si="350"/>
        <v>Fail</v>
      </c>
      <c r="DC439" s="31">
        <f>Survey!$BA439</f>
        <v>0</v>
      </c>
      <c r="DD439" s="31" cm="1">
        <f t="array" ref="DD439">SUM(SUMIF(Survey!CH439:DA439,{"&gt;0","&lt;0"})*{1,-1})-SUM(SUMIF(Survey!DC439:DV439,{"&gt;0","&lt;0"})*{1,-1})</f>
        <v>0</v>
      </c>
      <c r="DE439" s="30" t="str">
        <f t="shared" si="351"/>
        <v>No holdings</v>
      </c>
      <c r="DF439" s="17">
        <f t="shared" si="352"/>
        <v>0</v>
      </c>
      <c r="DG439" s="16" t="str">
        <f t="shared" si="353"/>
        <v>Pass</v>
      </c>
      <c r="DH439" s="33" t="b">
        <f>IF(ABS(Survey!$DA439)=0,TRUE,FALSE)</f>
        <v>1</v>
      </c>
      <c r="DI439" s="32" t="b">
        <f>NOT(ISBLANK(Survey!$DB439))</f>
        <v>0</v>
      </c>
      <c r="DJ439" s="16" t="str">
        <f t="shared" si="354"/>
        <v>Pass</v>
      </c>
      <c r="DK439" s="33" t="b">
        <f>IF(ABS(Survey!$DV439)=0,TRUE,FALSE)</f>
        <v>1</v>
      </c>
      <c r="DL439" s="32" t="b">
        <f>NOT(ISBLANK(Survey!$DW439))</f>
        <v>0</v>
      </c>
      <c r="DM439" t="str">
        <f t="shared" si="355"/>
        <v>Pass</v>
      </c>
      <c r="DN439" s="25" cm="1">
        <f t="array" ref="DN439">SUM(SUMIF(Survey!CW439,{"&gt;0","&lt;0"})*{1,-1})+SUM(SUMIF(Survey!DR439,{"&gt;0","&lt;0"})*{1,-1})</f>
        <v>0</v>
      </c>
      <c r="DO439" s="25">
        <f>SUM(SUMIF(Survey!DY439:EE439,{"&gt;0","&lt;0"})*{1,-1})+SUM(SUMIF(Survey!EG439:EM439,{"&gt;0","&lt;0"})*{1,-1})</f>
        <v>0</v>
      </c>
      <c r="DP439">
        <f t="shared" si="356"/>
        <v>0</v>
      </c>
      <c r="DQ439">
        <f t="shared" si="357"/>
        <v>0</v>
      </c>
      <c r="DR439" s="16" t="str">
        <f t="shared" si="358"/>
        <v>Pass</v>
      </c>
      <c r="DS439" s="33" t="b">
        <f>IF(ABS(Survey!$EE439)=0,TRUE,FALSE)</f>
        <v>1</v>
      </c>
      <c r="DT439" s="32" t="b">
        <f>NOT(ISBLANK(Survey!EF439))</f>
        <v>0</v>
      </c>
      <c r="DU439" s="16" t="str">
        <f t="shared" si="359"/>
        <v>Pass</v>
      </c>
      <c r="DV439" s="33" t="b">
        <f>IF(ABS(Survey!$EM439)=0,TRUE,FALSE)</f>
        <v>1</v>
      </c>
      <c r="DW439" s="32" t="b">
        <f>NOT(ISBLANK(Survey!$EN439))</f>
        <v>0</v>
      </c>
      <c r="DX439" s="16" t="str">
        <f t="shared" si="360"/>
        <v>Fail</v>
      </c>
      <c r="DY439" s="31">
        <f>SUM(SUMIF(Survey!ET439:EV439,{"&gt;0","&lt;0"})*{1,-1})</f>
        <v>0</v>
      </c>
      <c r="DZ439">
        <f t="shared" si="361"/>
        <v>0</v>
      </c>
      <c r="EA439">
        <f t="shared" si="362"/>
        <v>100</v>
      </c>
      <c r="EB439" s="30" t="b">
        <f>IF(OR(Survey!$M439="ETF",Survey!$M439="ETF, alternative mutual fund",Survey!$M439="Closed-end", Survey!$M439="Split share corp"),TRUE,FALSE)</f>
        <v>0</v>
      </c>
      <c r="EC439" s="16" t="str">
        <f t="shared" si="363"/>
        <v>Fail</v>
      </c>
      <c r="ED439" s="31">
        <f>SUM(SUMIF(Survey!EX439:FD439,{"&gt;0","&lt;0"})*{1,-1})</f>
        <v>0</v>
      </c>
      <c r="EE439">
        <f t="shared" si="364"/>
        <v>0</v>
      </c>
      <c r="EF439" s="17">
        <f t="shared" si="365"/>
        <v>100</v>
      </c>
      <c r="EG439" s="16" t="str">
        <f t="shared" si="366"/>
        <v>Fail</v>
      </c>
      <c r="EH439" s="31">
        <f>SUM(SUMIF(Survey!FF439:FL439,{"&gt;0","&lt;0"})*{1,-1})</f>
        <v>0</v>
      </c>
      <c r="EI439">
        <f t="shared" si="367"/>
        <v>0</v>
      </c>
      <c r="EJ439" s="17">
        <f t="shared" si="368"/>
        <v>100</v>
      </c>
    </row>
    <row r="440" spans="1:140">
      <c r="A440">
        <v>440</v>
      </c>
      <c r="B440" t="str">
        <f t="shared" si="316"/>
        <v>Pass</v>
      </c>
      <c r="C440" t="str">
        <f>IF(COUNTBLANK(Survey!B440:FM440)=$C$2, "Pass", "Fail")</f>
        <v>Pass</v>
      </c>
      <c r="D440" s="16" t="str">
        <f t="shared" si="317"/>
        <v>Fail</v>
      </c>
      <c r="E440" t="str">
        <f>IF(OR(ISBLANK(Survey!AL440),COUNTIF(G440:BJ440,"Fail")),"Fail","Pass")</f>
        <v>Fail</v>
      </c>
      <c r="F440" s="265"/>
      <c r="G440" s="16" t="str">
        <f t="shared" si="318"/>
        <v>Fail</v>
      </c>
      <c r="H440" s="139">
        <f>COUNTBLANK(Survey!B440:D440)+COUNTBLANK(Survey!G440)+COUNTBLANK(Survey!I440)+COUNTBLANK(Survey!K440:M440)+COUNTBLANK(Survey!P440:Q440)+COUNTBLANK(Survey!T440:W440)+COUNTBLANK(Survey!Z440:AC440)+COUNTBLANK(Survey!AF440:AG440)+COUNTBLANK(Survey!AK440:AK440)</f>
        <v>21</v>
      </c>
      <c r="I440" t="str">
        <f t="shared" si="319"/>
        <v>Fail</v>
      </c>
      <c r="J440" t="b">
        <f>IF(Survey!E440="No",TRUE,FALSE)</f>
        <v>0</v>
      </c>
      <c r="K440" s="29" cm="1">
        <f t="array" ref="K440">IF(COUNTA(Survey!$E$4:$E$695)=1, 0, SUM(IF(COUNTIF(Survey!$E$4:$E$695, Survey!$E$4:$E$695)=1,1,0)))</f>
        <v>0</v>
      </c>
      <c r="L440" s="29">
        <f>LEN(Survey!E440)</f>
        <v>0</v>
      </c>
      <c r="M440" s="16" t="str">
        <f t="shared" si="320"/>
        <v>Fail</v>
      </c>
      <c r="N440" t="b">
        <f>IF(Survey!F440="No",TRUE,FALSE)</f>
        <v>0</v>
      </c>
      <c r="O440" t="b">
        <f>Survey!F440=Survey!E440</f>
        <v>1</v>
      </c>
      <c r="P440">
        <f>COUNTIF(Survey!$F$4:$F$695,Survey!F440)</f>
        <v>0</v>
      </c>
      <c r="Q440" s="28">
        <f>LEN(Survey!F440)</f>
        <v>0</v>
      </c>
      <c r="R440" s="16" t="str">
        <f t="shared" si="321"/>
        <v>Pass</v>
      </c>
      <c r="S440" s="29">
        <f>MOD((LEN(Survey!H440)+2),11)</f>
        <v>2</v>
      </c>
      <c r="T440">
        <f>COUNTIF(Survey!$H$4:$H$695,Survey!H440)</f>
        <v>0</v>
      </c>
      <c r="U440" s="28" t="str">
        <f>IF(Survey!$L440="Prospectus fund", "Yes", "No")</f>
        <v>No</v>
      </c>
      <c r="V440" s="16" t="str">
        <f t="shared" si="322"/>
        <v>Pass</v>
      </c>
      <c r="W440" s="29">
        <f>MOD((LEN(Survey!J440)+2),11)</f>
        <v>2</v>
      </c>
      <c r="X440">
        <f>COUNTIF(Survey!$J$4:$J$695,Survey!J440)</f>
        <v>0</v>
      </c>
      <c r="Y440" s="30" t="b">
        <f>IF(OR(Survey!$M440="ETF",Survey!$M440="ETF, alternative mutual fund",Survey!$M440="Closed-end", Survey!$M440="Split share corp", Survey!$I440="Yes"),TRUE,FALSE)</f>
        <v>0</v>
      </c>
      <c r="Z440" s="16" t="str">
        <f>IFERROR(IF(AND(OR(AC440=AD440,AD440 = "Either"),NOT(ISBLANK(Survey!K440))),"Pass","Fail"),"Pass")</f>
        <v>Fail</v>
      </c>
      <c r="AA440" s="31" cm="1">
        <f t="array" ref="AA440">SUM(SUMIF(Survey!CH440:DA440,{"&gt;0","&lt;0"})*{1,-1})</f>
        <v>0</v>
      </c>
      <c r="AB440" s="33" cm="1">
        <f t="array" ref="AB440">SUM(SUMIF(Survey!CK440,{"&gt;0","&lt;0"})*{1,-1})+SUM(SUMIF(Survey!CU440,{"&gt;0","&lt;0"})*{1,-1})</f>
        <v>0</v>
      </c>
      <c r="AC440" s="33">
        <f>Survey!K440</f>
        <v>0</v>
      </c>
      <c r="AD440" s="32" t="str">
        <f t="shared" si="323"/>
        <v>Either</v>
      </c>
      <c r="AE440" s="16" t="str">
        <f t="shared" si="324"/>
        <v>Fail</v>
      </c>
      <c r="AF440" s="58" cm="1">
        <f t="array" ref="AF440">SUM(SUMIF(Survey!CH440:DA440,{"&gt;0","&lt;0"})*{1,-1})+SUM(SUMIF(Survey!DC440:DV440,{"&gt;0","&lt;0"})*{1,-1})</f>
        <v>0</v>
      </c>
      <c r="AG440" s="58">
        <f>IFERROR(AF440/(Survey!$BA440),0)</f>
        <v>0</v>
      </c>
      <c r="AH440" s="104" t="b">
        <f>IF(OR(Survey!$M440="Alternative strategy or hedge",Survey!$M440="Private asset",Survey!$L440="Prospectus fund"),TRUE,FALSE)</f>
        <v>0</v>
      </c>
      <c r="AI440" s="104" t="b">
        <f>NOT(ISBLANK(Survey!$M440))</f>
        <v>0</v>
      </c>
      <c r="AJ440" s="16" t="str">
        <f t="shared" si="325"/>
        <v>Fail</v>
      </c>
      <c r="AK440" t="b">
        <f>IF(Survey!W440="No",TRUE,FALSE)</f>
        <v>0</v>
      </c>
      <c r="AL440" s="119">
        <f>MOD((LEN(Survey!W440)+2),22)</f>
        <v>2</v>
      </c>
      <c r="AM440" t="str">
        <f t="shared" si="326"/>
        <v>Pass</v>
      </c>
      <c r="AN440" s="33" t="b">
        <f>NOT(ISNUMBER(SEARCH("Other",Survey!$Q440)))</f>
        <v>1</v>
      </c>
      <c r="AO440" s="32" t="b">
        <f>NOT(ISBLANK(Survey!$R440))</f>
        <v>0</v>
      </c>
      <c r="AP440" s="16" t="str">
        <f t="shared" si="327"/>
        <v>Pass</v>
      </c>
      <c r="AQ440" s="114">
        <f>COUNTBLANK(Survey!$X440)</f>
        <v>1</v>
      </c>
      <c r="AR440" s="58">
        <f>IF(AND(Survey!L440&lt;&gt;"Exempt fund",OR(Survey!$M440="ETF",Survey!$M440="ETF, alternative mutual fund",Survey!$M440="Mutual fund",Survey!$M440="Alternative mutual fund",Survey!$M440="Money market")),1,0)</f>
        <v>0</v>
      </c>
      <c r="AS440" s="16" t="str">
        <f t="shared" si="328"/>
        <v>Pass</v>
      </c>
      <c r="AT440" s="33" t="b">
        <f>NOT(ISNUMBER(SEARCH("Yes",Survey!$AC440)))</f>
        <v>1</v>
      </c>
      <c r="AU440" s="32" t="b">
        <f>IF(COUNTBLANK(Survey!$AD440:$AE440)=0,TRUE, FALSE)</f>
        <v>0</v>
      </c>
      <c r="AV440" s="16" t="str">
        <f t="shared" si="329"/>
        <v>Pass</v>
      </c>
      <c r="AW440" s="33" t="b">
        <f>NOT(ISNUMBER(SEARCH("Yes",Survey!$AF440)))</f>
        <v>1</v>
      </c>
      <c r="AX440" s="32" t="b">
        <f>NOT(ISBLANK(Survey!$AH440))</f>
        <v>0</v>
      </c>
      <c r="AY440" s="16" t="str">
        <f t="shared" si="330"/>
        <v>Pass</v>
      </c>
      <c r="AZ440" s="33" t="b">
        <f>NOT(OR(ISNUMBER(SEARCH("Other",Survey!$AH440)),ISNUMBER(SEARCH("Multiple",Survey!$AH440))))</f>
        <v>1</v>
      </c>
      <c r="BA440" s="32" t="b">
        <f>NOT(ISBLANK(Survey!$AI440))</f>
        <v>0</v>
      </c>
      <c r="BB440" s="16" t="str">
        <f t="shared" si="331"/>
        <v>Fail</v>
      </c>
      <c r="BC440" s="114">
        <f>IF(ABS(Survey!$BA440)&gt;0, 1,0)</f>
        <v>0</v>
      </c>
      <c r="BD440" s="114">
        <f>IF(COUNTBLANK(Survey!$AL440)=0,1,0)</f>
        <v>0</v>
      </c>
      <c r="BE440" s="16" t="str">
        <f t="shared" si="332"/>
        <v>Pass</v>
      </c>
      <c r="BF440" s="114">
        <f>IF(ISBLANK(Survey!$AL440),0,1)</f>
        <v>0</v>
      </c>
      <c r="BG440" s="133">
        <f>COUNTBLANK(Survey!$AM440)</f>
        <v>1</v>
      </c>
      <c r="BH440" s="16" t="str">
        <f t="shared" si="333"/>
        <v>Pass</v>
      </c>
      <c r="BI440" s="114">
        <f>IF(OR(Survey!$AM440="Closed",ISBLANK(Survey!$AM440)),0,1)</f>
        <v>0</v>
      </c>
      <c r="BJ440" s="133">
        <f>IF(ISBLANK(Survey!$AN440),1,0)</f>
        <v>1</v>
      </c>
      <c r="BK440" s="118" t="str">
        <f t="shared" si="334"/>
        <v>Pass</v>
      </c>
      <c r="BL440" s="31" cm="1">
        <f t="array" ref="BL440">SUM(SUMIF(Survey!AO440:AP440,{"&gt;0","&lt;0"})*{1,-1})</f>
        <v>0</v>
      </c>
      <c r="BM440">
        <f t="shared" si="335"/>
        <v>0</v>
      </c>
      <c r="BN440">
        <f t="shared" si="336"/>
        <v>100</v>
      </c>
      <c r="BO440" s="118" t="str">
        <f t="shared" si="337"/>
        <v>Pass</v>
      </c>
      <c r="BP440">
        <f>IF(Survey!AQ440="No",0,1)</f>
        <v>1</v>
      </c>
      <c r="BQ440" s="207">
        <f>MOD((LEN(Survey!AQ440)+2),22)</f>
        <v>2</v>
      </c>
      <c r="BR440">
        <f>IF(Survey!AR440="No",0,1)</f>
        <v>1</v>
      </c>
      <c r="BS440" s="207">
        <f>MOD((LEN(Survey!AR440)+2),22)</f>
        <v>2</v>
      </c>
      <c r="BT440" s="114">
        <f>COUNTBLANK(Survey!$AQ440:$AS440)+COUNTBLANK(Survey!$AU440)</f>
        <v>4</v>
      </c>
      <c r="BU440" s="114">
        <f>IF(Survey!$I440="Yes",1,0)</f>
        <v>0</v>
      </c>
      <c r="BV440" s="114">
        <f>IF(OR(Survey!$M440="Mutual fund",Survey!$M440="Alternative mutual fund",Survey!$M440="Money market"),1,0)</f>
        <v>0</v>
      </c>
      <c r="BW440" s="119">
        <f>IF(OR(Survey!$M440="ETF",Survey!$M440="ETF, alternative mutual fund"),1,0)</f>
        <v>0</v>
      </c>
      <c r="BX440" s="16" t="str">
        <f t="shared" si="338"/>
        <v>Pass</v>
      </c>
      <c r="BY440" s="33">
        <f>IF(ISNUMBER(SEARCH("Other",Survey!$AS440)), 1, 0)</f>
        <v>0</v>
      </c>
      <c r="BZ440" s="58" t="b">
        <f>NOT(ISBLANK(Survey!$AT440))</f>
        <v>0</v>
      </c>
      <c r="CA440" s="16" t="str">
        <f t="shared" si="339"/>
        <v>Pass</v>
      </c>
      <c r="CB440" s="114">
        <f>IF(Survey!$BB440=0, 0,1)</f>
        <v>0</v>
      </c>
      <c r="CC440" s="58">
        <f>Survey!$AV440</f>
        <v>0</v>
      </c>
      <c r="CD440" s="58">
        <f>Survey!$BC440+Survey!$BD440+ABS(Survey!$BE440)-ABS(Survey!$BF440)-ABS(Survey!$BG440)-ABS(Survey!$BL440)</f>
        <v>0</v>
      </c>
      <c r="CE440" s="138">
        <f>Survey!BB440+(ABS(Survey!$BH440)-ABS(Survey!$BI440)+ABS(Survey!$BJ440)-ABS(Survey!$BK440))*0.5</f>
        <v>0</v>
      </c>
      <c r="CF440" s="58">
        <f t="shared" si="340"/>
        <v>0</v>
      </c>
      <c r="CG440" s="58">
        <f>IF(AND($CC440&gt;$CF440-0.2,$CC440&lt;$CF440+0.2,ISBLANK(Survey!$AV440)=FALSE),0,1)</f>
        <v>1</v>
      </c>
      <c r="CH440" s="133">
        <f>IF(ISBLANK(Survey!$AW440),1,0)</f>
        <v>1</v>
      </c>
      <c r="CI440" s="16" t="str">
        <f t="shared" si="341"/>
        <v>Pass</v>
      </c>
      <c r="CJ440" s="114">
        <f>IF(Survey!$BB440=0, 0,1)</f>
        <v>0</v>
      </c>
      <c r="CK440" s="58">
        <f>IF(AND(Survey!$AX440&gt;=0,Survey!$AX440&lt;=0.2,Survey!$AX440&lt;&gt;""),0,1)</f>
        <v>1</v>
      </c>
      <c r="CL440" s="114">
        <f>IF(ISBLANK(Survey!$AY440),1,0)</f>
        <v>1</v>
      </c>
      <c r="CM440" s="16" t="str">
        <f t="shared" si="342"/>
        <v>Fail</v>
      </c>
      <c r="CN440" s="133">
        <f>Survey!$AZ440</f>
        <v>0</v>
      </c>
      <c r="CO440" s="16" t="str">
        <f t="shared" si="343"/>
        <v>Pass</v>
      </c>
      <c r="CP440" s="31">
        <f>Survey!$BA440</f>
        <v>0</v>
      </c>
      <c r="CQ440" s="138">
        <f>Survey!$BB440+Survey!$BC440+Survey!$BD440+ABS(Survey!$BE440)-ABS(Survey!$BF440)-ABS(Survey!$BG440)+ABS(Survey!$BH440)-ABS(Survey!$BI440)+ABS(Survey!$BJ440)-ABS(Survey!$BK440)-ABS(Survey!$BL440)+Survey!$BM440</f>
        <v>0</v>
      </c>
      <c r="CR440" s="30">
        <f t="shared" si="344"/>
        <v>0</v>
      </c>
      <c r="CS440" s="17">
        <f t="shared" si="345"/>
        <v>0</v>
      </c>
      <c r="CT440" s="16" t="str">
        <f t="shared" si="346"/>
        <v>Pass</v>
      </c>
      <c r="CU440" s="33" t="b">
        <f>IF(ABS(Survey!$BM440)=0,TRUE,FALSE)</f>
        <v>1</v>
      </c>
      <c r="CV440" s="32" t="b">
        <f>NOT(ISBLANK(Survey!$BN440))</f>
        <v>0</v>
      </c>
      <c r="CW440" t="str">
        <f t="shared" si="347"/>
        <v>Fail</v>
      </c>
      <c r="CX440" s="25">
        <f>Survey!$BA440</f>
        <v>0</v>
      </c>
      <c r="CY440" s="25" cm="1">
        <f t="array" ref="CY440">SUM(SUMIF(Survey!BP440:BW440,{"&gt;0","&lt;0"})*{1,-1})-SUM(SUMIF(Survey!BY440:CF440,{"&gt;0","&lt;0"})*{1,-1})</f>
        <v>0</v>
      </c>
      <c r="CZ440" s="30" t="str">
        <f t="shared" si="348"/>
        <v>No holdings</v>
      </c>
      <c r="DA440">
        <f t="shared" si="349"/>
        <v>0</v>
      </c>
      <c r="DB440" s="16" t="str">
        <f t="shared" si="350"/>
        <v>Fail</v>
      </c>
      <c r="DC440" s="31">
        <f>Survey!$BA440</f>
        <v>0</v>
      </c>
      <c r="DD440" s="31" cm="1">
        <f t="array" ref="DD440">SUM(SUMIF(Survey!CH440:DA440,{"&gt;0","&lt;0"})*{1,-1})-SUM(SUMIF(Survey!DC440:DV440,{"&gt;0","&lt;0"})*{1,-1})</f>
        <v>0</v>
      </c>
      <c r="DE440" s="30" t="str">
        <f t="shared" si="351"/>
        <v>No holdings</v>
      </c>
      <c r="DF440" s="17">
        <f t="shared" si="352"/>
        <v>0</v>
      </c>
      <c r="DG440" s="16" t="str">
        <f t="shared" si="353"/>
        <v>Pass</v>
      </c>
      <c r="DH440" s="33" t="b">
        <f>IF(ABS(Survey!$DA440)=0,TRUE,FALSE)</f>
        <v>1</v>
      </c>
      <c r="DI440" s="32" t="b">
        <f>NOT(ISBLANK(Survey!$DB440))</f>
        <v>0</v>
      </c>
      <c r="DJ440" s="16" t="str">
        <f t="shared" si="354"/>
        <v>Pass</v>
      </c>
      <c r="DK440" s="33" t="b">
        <f>IF(ABS(Survey!$DV440)=0,TRUE,FALSE)</f>
        <v>1</v>
      </c>
      <c r="DL440" s="32" t="b">
        <f>NOT(ISBLANK(Survey!$DW440))</f>
        <v>0</v>
      </c>
      <c r="DM440" t="str">
        <f t="shared" si="355"/>
        <v>Pass</v>
      </c>
      <c r="DN440" s="25" cm="1">
        <f t="array" ref="DN440">SUM(SUMIF(Survey!CW440,{"&gt;0","&lt;0"})*{1,-1})+SUM(SUMIF(Survey!DR440,{"&gt;0","&lt;0"})*{1,-1})</f>
        <v>0</v>
      </c>
      <c r="DO440" s="25">
        <f>SUM(SUMIF(Survey!DY440:EE440,{"&gt;0","&lt;0"})*{1,-1})+SUM(SUMIF(Survey!EG440:EM440,{"&gt;0","&lt;0"})*{1,-1})</f>
        <v>0</v>
      </c>
      <c r="DP440">
        <f t="shared" si="356"/>
        <v>0</v>
      </c>
      <c r="DQ440">
        <f t="shared" si="357"/>
        <v>0</v>
      </c>
      <c r="DR440" s="16" t="str">
        <f t="shared" si="358"/>
        <v>Pass</v>
      </c>
      <c r="DS440" s="33" t="b">
        <f>IF(ABS(Survey!$EE440)=0,TRUE,FALSE)</f>
        <v>1</v>
      </c>
      <c r="DT440" s="32" t="b">
        <f>NOT(ISBLANK(Survey!EF440))</f>
        <v>0</v>
      </c>
      <c r="DU440" s="16" t="str">
        <f t="shared" si="359"/>
        <v>Pass</v>
      </c>
      <c r="DV440" s="33" t="b">
        <f>IF(ABS(Survey!$EM440)=0,TRUE,FALSE)</f>
        <v>1</v>
      </c>
      <c r="DW440" s="32" t="b">
        <f>NOT(ISBLANK(Survey!$EN440))</f>
        <v>0</v>
      </c>
      <c r="DX440" s="16" t="str">
        <f t="shared" si="360"/>
        <v>Fail</v>
      </c>
      <c r="DY440" s="31">
        <f>SUM(SUMIF(Survey!ET440:EV440,{"&gt;0","&lt;0"})*{1,-1})</f>
        <v>0</v>
      </c>
      <c r="DZ440">
        <f t="shared" si="361"/>
        <v>0</v>
      </c>
      <c r="EA440">
        <f t="shared" si="362"/>
        <v>100</v>
      </c>
      <c r="EB440" s="30" t="b">
        <f>IF(OR(Survey!$M440="ETF",Survey!$M440="ETF, alternative mutual fund",Survey!$M440="Closed-end", Survey!$M440="Split share corp"),TRUE,FALSE)</f>
        <v>0</v>
      </c>
      <c r="EC440" s="16" t="str">
        <f t="shared" si="363"/>
        <v>Fail</v>
      </c>
      <c r="ED440" s="31">
        <f>SUM(SUMIF(Survey!EX440:FD440,{"&gt;0","&lt;0"})*{1,-1})</f>
        <v>0</v>
      </c>
      <c r="EE440">
        <f t="shared" si="364"/>
        <v>0</v>
      </c>
      <c r="EF440" s="17">
        <f t="shared" si="365"/>
        <v>100</v>
      </c>
      <c r="EG440" s="16" t="str">
        <f t="shared" si="366"/>
        <v>Fail</v>
      </c>
      <c r="EH440" s="31">
        <f>SUM(SUMIF(Survey!FF440:FL440,{"&gt;0","&lt;0"})*{1,-1})</f>
        <v>0</v>
      </c>
      <c r="EI440">
        <f t="shared" si="367"/>
        <v>0</v>
      </c>
      <c r="EJ440" s="17">
        <f t="shared" si="368"/>
        <v>100</v>
      </c>
    </row>
    <row r="441" spans="1:140">
      <c r="A441">
        <v>441</v>
      </c>
      <c r="B441" t="str">
        <f t="shared" si="316"/>
        <v>Pass</v>
      </c>
      <c r="C441" t="str">
        <f>IF(COUNTBLANK(Survey!B441:FM441)=$C$2, "Pass", "Fail")</f>
        <v>Pass</v>
      </c>
      <c r="D441" s="16" t="str">
        <f t="shared" si="317"/>
        <v>Fail</v>
      </c>
      <c r="E441" t="str">
        <f>IF(OR(ISBLANK(Survey!AL441),COUNTIF(G441:BJ441,"Fail")),"Fail","Pass")</f>
        <v>Fail</v>
      </c>
      <c r="F441" s="265"/>
      <c r="G441" s="16" t="str">
        <f t="shared" si="318"/>
        <v>Fail</v>
      </c>
      <c r="H441" s="139">
        <f>COUNTBLANK(Survey!B441:D441)+COUNTBLANK(Survey!G441)+COUNTBLANK(Survey!I441)+COUNTBLANK(Survey!K441:M441)+COUNTBLANK(Survey!P441:Q441)+COUNTBLANK(Survey!T441:W441)+COUNTBLANK(Survey!Z441:AC441)+COUNTBLANK(Survey!AF441:AG441)+COUNTBLANK(Survey!AK441:AK441)</f>
        <v>21</v>
      </c>
      <c r="I441" t="str">
        <f t="shared" si="319"/>
        <v>Fail</v>
      </c>
      <c r="J441" t="b">
        <f>IF(Survey!E441="No",TRUE,FALSE)</f>
        <v>0</v>
      </c>
      <c r="K441" s="29" cm="1">
        <f t="array" ref="K441">IF(COUNTA(Survey!$E$4:$E$695)=1, 0, SUM(IF(COUNTIF(Survey!$E$4:$E$695, Survey!$E$4:$E$695)=1,1,0)))</f>
        <v>0</v>
      </c>
      <c r="L441" s="29">
        <f>LEN(Survey!E441)</f>
        <v>0</v>
      </c>
      <c r="M441" s="16" t="str">
        <f t="shared" si="320"/>
        <v>Fail</v>
      </c>
      <c r="N441" t="b">
        <f>IF(Survey!F441="No",TRUE,FALSE)</f>
        <v>0</v>
      </c>
      <c r="O441" t="b">
        <f>Survey!F441=Survey!E441</f>
        <v>1</v>
      </c>
      <c r="P441">
        <f>COUNTIF(Survey!$F$4:$F$695,Survey!F441)</f>
        <v>0</v>
      </c>
      <c r="Q441" s="28">
        <f>LEN(Survey!F441)</f>
        <v>0</v>
      </c>
      <c r="R441" s="16" t="str">
        <f t="shared" si="321"/>
        <v>Pass</v>
      </c>
      <c r="S441" s="29">
        <f>MOD((LEN(Survey!H441)+2),11)</f>
        <v>2</v>
      </c>
      <c r="T441">
        <f>COUNTIF(Survey!$H$4:$H$695,Survey!H441)</f>
        <v>0</v>
      </c>
      <c r="U441" s="28" t="str">
        <f>IF(Survey!$L441="Prospectus fund", "Yes", "No")</f>
        <v>No</v>
      </c>
      <c r="V441" s="16" t="str">
        <f t="shared" si="322"/>
        <v>Pass</v>
      </c>
      <c r="W441" s="29">
        <f>MOD((LEN(Survey!J441)+2),11)</f>
        <v>2</v>
      </c>
      <c r="X441">
        <f>COUNTIF(Survey!$J$4:$J$695,Survey!J441)</f>
        <v>0</v>
      </c>
      <c r="Y441" s="30" t="b">
        <f>IF(OR(Survey!$M441="ETF",Survey!$M441="ETF, alternative mutual fund",Survey!$M441="Closed-end", Survey!$M441="Split share corp", Survey!$I441="Yes"),TRUE,FALSE)</f>
        <v>0</v>
      </c>
      <c r="Z441" s="16" t="str">
        <f>IFERROR(IF(AND(OR(AC441=AD441,AD441 = "Either"),NOT(ISBLANK(Survey!K441))),"Pass","Fail"),"Pass")</f>
        <v>Fail</v>
      </c>
      <c r="AA441" s="31" cm="1">
        <f t="array" ref="AA441">SUM(SUMIF(Survey!CH441:DA441,{"&gt;0","&lt;0"})*{1,-1})</f>
        <v>0</v>
      </c>
      <c r="AB441" s="33" cm="1">
        <f t="array" ref="AB441">SUM(SUMIF(Survey!CK441,{"&gt;0","&lt;0"})*{1,-1})+SUM(SUMIF(Survey!CU441,{"&gt;0","&lt;0"})*{1,-1})</f>
        <v>0</v>
      </c>
      <c r="AC441" s="33">
        <f>Survey!K441</f>
        <v>0</v>
      </c>
      <c r="AD441" s="32" t="str">
        <f t="shared" si="323"/>
        <v>Either</v>
      </c>
      <c r="AE441" s="16" t="str">
        <f t="shared" si="324"/>
        <v>Fail</v>
      </c>
      <c r="AF441" s="58" cm="1">
        <f t="array" ref="AF441">SUM(SUMIF(Survey!CH441:DA441,{"&gt;0","&lt;0"})*{1,-1})+SUM(SUMIF(Survey!DC441:DV441,{"&gt;0","&lt;0"})*{1,-1})</f>
        <v>0</v>
      </c>
      <c r="AG441" s="58">
        <f>IFERROR(AF441/(Survey!$BA441),0)</f>
        <v>0</v>
      </c>
      <c r="AH441" s="104" t="b">
        <f>IF(OR(Survey!$M441="Alternative strategy or hedge",Survey!$M441="Private asset",Survey!$L441="Prospectus fund"),TRUE,FALSE)</f>
        <v>0</v>
      </c>
      <c r="AI441" s="104" t="b">
        <f>NOT(ISBLANK(Survey!$M441))</f>
        <v>0</v>
      </c>
      <c r="AJ441" s="16" t="str">
        <f t="shared" si="325"/>
        <v>Fail</v>
      </c>
      <c r="AK441" t="b">
        <f>IF(Survey!W441="No",TRUE,FALSE)</f>
        <v>0</v>
      </c>
      <c r="AL441" s="119">
        <f>MOD((LEN(Survey!W441)+2),22)</f>
        <v>2</v>
      </c>
      <c r="AM441" t="str">
        <f t="shared" si="326"/>
        <v>Pass</v>
      </c>
      <c r="AN441" s="33" t="b">
        <f>NOT(ISNUMBER(SEARCH("Other",Survey!$Q441)))</f>
        <v>1</v>
      </c>
      <c r="AO441" s="32" t="b">
        <f>NOT(ISBLANK(Survey!$R441))</f>
        <v>0</v>
      </c>
      <c r="AP441" s="16" t="str">
        <f t="shared" si="327"/>
        <v>Pass</v>
      </c>
      <c r="AQ441" s="114">
        <f>COUNTBLANK(Survey!$X441)</f>
        <v>1</v>
      </c>
      <c r="AR441" s="58">
        <f>IF(AND(Survey!L441&lt;&gt;"Exempt fund",OR(Survey!$M441="ETF",Survey!$M441="ETF, alternative mutual fund",Survey!$M441="Mutual fund",Survey!$M441="Alternative mutual fund",Survey!$M441="Money market")),1,0)</f>
        <v>0</v>
      </c>
      <c r="AS441" s="16" t="str">
        <f t="shared" si="328"/>
        <v>Pass</v>
      </c>
      <c r="AT441" s="33" t="b">
        <f>NOT(ISNUMBER(SEARCH("Yes",Survey!$AC441)))</f>
        <v>1</v>
      </c>
      <c r="AU441" s="32" t="b">
        <f>IF(COUNTBLANK(Survey!$AD441:$AE441)=0,TRUE, FALSE)</f>
        <v>0</v>
      </c>
      <c r="AV441" s="16" t="str">
        <f t="shared" si="329"/>
        <v>Pass</v>
      </c>
      <c r="AW441" s="33" t="b">
        <f>NOT(ISNUMBER(SEARCH("Yes",Survey!$AF441)))</f>
        <v>1</v>
      </c>
      <c r="AX441" s="32" t="b">
        <f>NOT(ISBLANK(Survey!$AH441))</f>
        <v>0</v>
      </c>
      <c r="AY441" s="16" t="str">
        <f t="shared" si="330"/>
        <v>Pass</v>
      </c>
      <c r="AZ441" s="33" t="b">
        <f>NOT(OR(ISNUMBER(SEARCH("Other",Survey!$AH441)),ISNUMBER(SEARCH("Multiple",Survey!$AH441))))</f>
        <v>1</v>
      </c>
      <c r="BA441" s="32" t="b">
        <f>NOT(ISBLANK(Survey!$AI441))</f>
        <v>0</v>
      </c>
      <c r="BB441" s="16" t="str">
        <f t="shared" si="331"/>
        <v>Fail</v>
      </c>
      <c r="BC441" s="114">
        <f>IF(ABS(Survey!$BA441)&gt;0, 1,0)</f>
        <v>0</v>
      </c>
      <c r="BD441" s="114">
        <f>IF(COUNTBLANK(Survey!$AL441)=0,1,0)</f>
        <v>0</v>
      </c>
      <c r="BE441" s="16" t="str">
        <f t="shared" si="332"/>
        <v>Pass</v>
      </c>
      <c r="BF441" s="114">
        <f>IF(ISBLANK(Survey!$AL441),0,1)</f>
        <v>0</v>
      </c>
      <c r="BG441" s="133">
        <f>COUNTBLANK(Survey!$AM441)</f>
        <v>1</v>
      </c>
      <c r="BH441" s="16" t="str">
        <f t="shared" si="333"/>
        <v>Pass</v>
      </c>
      <c r="BI441" s="114">
        <f>IF(OR(Survey!$AM441="Closed",ISBLANK(Survey!$AM441)),0,1)</f>
        <v>0</v>
      </c>
      <c r="BJ441" s="133">
        <f>IF(ISBLANK(Survey!$AN441),1,0)</f>
        <v>1</v>
      </c>
      <c r="BK441" s="118" t="str">
        <f t="shared" si="334"/>
        <v>Pass</v>
      </c>
      <c r="BL441" s="31" cm="1">
        <f t="array" ref="BL441">SUM(SUMIF(Survey!AO441:AP441,{"&gt;0","&lt;0"})*{1,-1})</f>
        <v>0</v>
      </c>
      <c r="BM441">
        <f t="shared" si="335"/>
        <v>0</v>
      </c>
      <c r="BN441">
        <f t="shared" si="336"/>
        <v>100</v>
      </c>
      <c r="BO441" s="118" t="str">
        <f t="shared" si="337"/>
        <v>Pass</v>
      </c>
      <c r="BP441">
        <f>IF(Survey!AQ441="No",0,1)</f>
        <v>1</v>
      </c>
      <c r="BQ441" s="207">
        <f>MOD((LEN(Survey!AQ441)+2),22)</f>
        <v>2</v>
      </c>
      <c r="BR441">
        <f>IF(Survey!AR441="No",0,1)</f>
        <v>1</v>
      </c>
      <c r="BS441" s="207">
        <f>MOD((LEN(Survey!AR441)+2),22)</f>
        <v>2</v>
      </c>
      <c r="BT441" s="114">
        <f>COUNTBLANK(Survey!$AQ441:$AS441)+COUNTBLANK(Survey!$AU441)</f>
        <v>4</v>
      </c>
      <c r="BU441" s="114">
        <f>IF(Survey!$I441="Yes",1,0)</f>
        <v>0</v>
      </c>
      <c r="BV441" s="114">
        <f>IF(OR(Survey!$M441="Mutual fund",Survey!$M441="Alternative mutual fund",Survey!$M441="Money market"),1,0)</f>
        <v>0</v>
      </c>
      <c r="BW441" s="119">
        <f>IF(OR(Survey!$M441="ETF",Survey!$M441="ETF, alternative mutual fund"),1,0)</f>
        <v>0</v>
      </c>
      <c r="BX441" s="16" t="str">
        <f t="shared" si="338"/>
        <v>Pass</v>
      </c>
      <c r="BY441" s="33">
        <f>IF(ISNUMBER(SEARCH("Other",Survey!$AS441)), 1, 0)</f>
        <v>0</v>
      </c>
      <c r="BZ441" s="58" t="b">
        <f>NOT(ISBLANK(Survey!$AT441))</f>
        <v>0</v>
      </c>
      <c r="CA441" s="16" t="str">
        <f t="shared" si="339"/>
        <v>Pass</v>
      </c>
      <c r="CB441" s="114">
        <f>IF(Survey!$BB441=0, 0,1)</f>
        <v>0</v>
      </c>
      <c r="CC441" s="58">
        <f>Survey!$AV441</f>
        <v>0</v>
      </c>
      <c r="CD441" s="58">
        <f>Survey!$BC441+Survey!$BD441+ABS(Survey!$BE441)-ABS(Survey!$BF441)-ABS(Survey!$BG441)-ABS(Survey!$BL441)</f>
        <v>0</v>
      </c>
      <c r="CE441" s="138">
        <f>Survey!BB441+(ABS(Survey!$BH441)-ABS(Survey!$BI441)+ABS(Survey!$BJ441)-ABS(Survey!$BK441))*0.5</f>
        <v>0</v>
      </c>
      <c r="CF441" s="58">
        <f t="shared" si="340"/>
        <v>0</v>
      </c>
      <c r="CG441" s="58">
        <f>IF(AND($CC441&gt;$CF441-0.2,$CC441&lt;$CF441+0.2,ISBLANK(Survey!$AV441)=FALSE),0,1)</f>
        <v>1</v>
      </c>
      <c r="CH441" s="133">
        <f>IF(ISBLANK(Survey!$AW441),1,0)</f>
        <v>1</v>
      </c>
      <c r="CI441" s="16" t="str">
        <f t="shared" si="341"/>
        <v>Pass</v>
      </c>
      <c r="CJ441" s="114">
        <f>IF(Survey!$BB441=0, 0,1)</f>
        <v>0</v>
      </c>
      <c r="CK441" s="58">
        <f>IF(AND(Survey!$AX441&gt;=0,Survey!$AX441&lt;=0.2,Survey!$AX441&lt;&gt;""),0,1)</f>
        <v>1</v>
      </c>
      <c r="CL441" s="114">
        <f>IF(ISBLANK(Survey!$AY441),1,0)</f>
        <v>1</v>
      </c>
      <c r="CM441" s="16" t="str">
        <f t="shared" si="342"/>
        <v>Fail</v>
      </c>
      <c r="CN441" s="133">
        <f>Survey!$AZ441</f>
        <v>0</v>
      </c>
      <c r="CO441" s="16" t="str">
        <f t="shared" si="343"/>
        <v>Pass</v>
      </c>
      <c r="CP441" s="31">
        <f>Survey!$BA441</f>
        <v>0</v>
      </c>
      <c r="CQ441" s="138">
        <f>Survey!$BB441+Survey!$BC441+Survey!$BD441+ABS(Survey!$BE441)-ABS(Survey!$BF441)-ABS(Survey!$BG441)+ABS(Survey!$BH441)-ABS(Survey!$BI441)+ABS(Survey!$BJ441)-ABS(Survey!$BK441)-ABS(Survey!$BL441)+Survey!$BM441</f>
        <v>0</v>
      </c>
      <c r="CR441" s="30">
        <f t="shared" si="344"/>
        <v>0</v>
      </c>
      <c r="CS441" s="17">
        <f t="shared" si="345"/>
        <v>0</v>
      </c>
      <c r="CT441" s="16" t="str">
        <f t="shared" si="346"/>
        <v>Pass</v>
      </c>
      <c r="CU441" s="33" t="b">
        <f>IF(ABS(Survey!$BM441)=0,TRUE,FALSE)</f>
        <v>1</v>
      </c>
      <c r="CV441" s="32" t="b">
        <f>NOT(ISBLANK(Survey!$BN441))</f>
        <v>0</v>
      </c>
      <c r="CW441" t="str">
        <f t="shared" si="347"/>
        <v>Fail</v>
      </c>
      <c r="CX441" s="25">
        <f>Survey!$BA441</f>
        <v>0</v>
      </c>
      <c r="CY441" s="25" cm="1">
        <f t="array" ref="CY441">SUM(SUMIF(Survey!BP441:BW441,{"&gt;0","&lt;0"})*{1,-1})-SUM(SUMIF(Survey!BY441:CF441,{"&gt;0","&lt;0"})*{1,-1})</f>
        <v>0</v>
      </c>
      <c r="CZ441" s="30" t="str">
        <f t="shared" si="348"/>
        <v>No holdings</v>
      </c>
      <c r="DA441">
        <f t="shared" si="349"/>
        <v>0</v>
      </c>
      <c r="DB441" s="16" t="str">
        <f t="shared" si="350"/>
        <v>Fail</v>
      </c>
      <c r="DC441" s="31">
        <f>Survey!$BA441</f>
        <v>0</v>
      </c>
      <c r="DD441" s="31" cm="1">
        <f t="array" ref="DD441">SUM(SUMIF(Survey!CH441:DA441,{"&gt;0","&lt;0"})*{1,-1})-SUM(SUMIF(Survey!DC441:DV441,{"&gt;0","&lt;0"})*{1,-1})</f>
        <v>0</v>
      </c>
      <c r="DE441" s="30" t="str">
        <f t="shared" si="351"/>
        <v>No holdings</v>
      </c>
      <c r="DF441" s="17">
        <f t="shared" si="352"/>
        <v>0</v>
      </c>
      <c r="DG441" s="16" t="str">
        <f t="shared" si="353"/>
        <v>Pass</v>
      </c>
      <c r="DH441" s="33" t="b">
        <f>IF(ABS(Survey!$DA441)=0,TRUE,FALSE)</f>
        <v>1</v>
      </c>
      <c r="DI441" s="32" t="b">
        <f>NOT(ISBLANK(Survey!$DB441))</f>
        <v>0</v>
      </c>
      <c r="DJ441" s="16" t="str">
        <f t="shared" si="354"/>
        <v>Pass</v>
      </c>
      <c r="DK441" s="33" t="b">
        <f>IF(ABS(Survey!$DV441)=0,TRUE,FALSE)</f>
        <v>1</v>
      </c>
      <c r="DL441" s="32" t="b">
        <f>NOT(ISBLANK(Survey!$DW441))</f>
        <v>0</v>
      </c>
      <c r="DM441" t="str">
        <f t="shared" si="355"/>
        <v>Pass</v>
      </c>
      <c r="DN441" s="25" cm="1">
        <f t="array" ref="DN441">SUM(SUMIF(Survey!CW441,{"&gt;0","&lt;0"})*{1,-1})+SUM(SUMIF(Survey!DR441,{"&gt;0","&lt;0"})*{1,-1})</f>
        <v>0</v>
      </c>
      <c r="DO441" s="25">
        <f>SUM(SUMIF(Survey!DY441:EE441,{"&gt;0","&lt;0"})*{1,-1})+SUM(SUMIF(Survey!EG441:EM441,{"&gt;0","&lt;0"})*{1,-1})</f>
        <v>0</v>
      </c>
      <c r="DP441">
        <f t="shared" si="356"/>
        <v>0</v>
      </c>
      <c r="DQ441">
        <f t="shared" si="357"/>
        <v>0</v>
      </c>
      <c r="DR441" s="16" t="str">
        <f t="shared" si="358"/>
        <v>Pass</v>
      </c>
      <c r="DS441" s="33" t="b">
        <f>IF(ABS(Survey!$EE441)=0,TRUE,FALSE)</f>
        <v>1</v>
      </c>
      <c r="DT441" s="32" t="b">
        <f>NOT(ISBLANK(Survey!EF441))</f>
        <v>0</v>
      </c>
      <c r="DU441" s="16" t="str">
        <f t="shared" si="359"/>
        <v>Pass</v>
      </c>
      <c r="DV441" s="33" t="b">
        <f>IF(ABS(Survey!$EM441)=0,TRUE,FALSE)</f>
        <v>1</v>
      </c>
      <c r="DW441" s="32" t="b">
        <f>NOT(ISBLANK(Survey!$EN441))</f>
        <v>0</v>
      </c>
      <c r="DX441" s="16" t="str">
        <f t="shared" si="360"/>
        <v>Fail</v>
      </c>
      <c r="DY441" s="31">
        <f>SUM(SUMIF(Survey!ET441:EV441,{"&gt;0","&lt;0"})*{1,-1})</f>
        <v>0</v>
      </c>
      <c r="DZ441">
        <f t="shared" si="361"/>
        <v>0</v>
      </c>
      <c r="EA441">
        <f t="shared" si="362"/>
        <v>100</v>
      </c>
      <c r="EB441" s="30" t="b">
        <f>IF(OR(Survey!$M441="ETF",Survey!$M441="ETF, alternative mutual fund",Survey!$M441="Closed-end", Survey!$M441="Split share corp"),TRUE,FALSE)</f>
        <v>0</v>
      </c>
      <c r="EC441" s="16" t="str">
        <f t="shared" si="363"/>
        <v>Fail</v>
      </c>
      <c r="ED441" s="31">
        <f>SUM(SUMIF(Survey!EX441:FD441,{"&gt;0","&lt;0"})*{1,-1})</f>
        <v>0</v>
      </c>
      <c r="EE441">
        <f t="shared" si="364"/>
        <v>0</v>
      </c>
      <c r="EF441" s="17">
        <f t="shared" si="365"/>
        <v>100</v>
      </c>
      <c r="EG441" s="16" t="str">
        <f t="shared" si="366"/>
        <v>Fail</v>
      </c>
      <c r="EH441" s="31">
        <f>SUM(SUMIF(Survey!FF441:FL441,{"&gt;0","&lt;0"})*{1,-1})</f>
        <v>0</v>
      </c>
      <c r="EI441">
        <f t="shared" si="367"/>
        <v>0</v>
      </c>
      <c r="EJ441" s="17">
        <f t="shared" si="368"/>
        <v>100</v>
      </c>
    </row>
    <row r="442" spans="1:140">
      <c r="A442">
        <v>442</v>
      </c>
      <c r="B442" t="str">
        <f t="shared" si="316"/>
        <v>Pass</v>
      </c>
      <c r="C442" t="str">
        <f>IF(COUNTBLANK(Survey!B442:FM442)=$C$2, "Pass", "Fail")</f>
        <v>Pass</v>
      </c>
      <c r="D442" s="16" t="str">
        <f t="shared" si="317"/>
        <v>Fail</v>
      </c>
      <c r="E442" t="str">
        <f>IF(OR(ISBLANK(Survey!AL442),COUNTIF(G442:BJ442,"Fail")),"Fail","Pass")</f>
        <v>Fail</v>
      </c>
      <c r="F442" s="265"/>
      <c r="G442" s="16" t="str">
        <f t="shared" si="318"/>
        <v>Fail</v>
      </c>
      <c r="H442" s="139">
        <f>COUNTBLANK(Survey!B442:D442)+COUNTBLANK(Survey!G442)+COUNTBLANK(Survey!I442)+COUNTBLANK(Survey!K442:M442)+COUNTBLANK(Survey!P442:Q442)+COUNTBLANK(Survey!T442:W442)+COUNTBLANK(Survey!Z442:AC442)+COUNTBLANK(Survey!AF442:AG442)+COUNTBLANK(Survey!AK442:AK442)</f>
        <v>21</v>
      </c>
      <c r="I442" t="str">
        <f t="shared" si="319"/>
        <v>Fail</v>
      </c>
      <c r="J442" t="b">
        <f>IF(Survey!E442="No",TRUE,FALSE)</f>
        <v>0</v>
      </c>
      <c r="K442" s="29" cm="1">
        <f t="array" ref="K442">IF(COUNTA(Survey!$E$4:$E$695)=1, 0, SUM(IF(COUNTIF(Survey!$E$4:$E$695, Survey!$E$4:$E$695)=1,1,0)))</f>
        <v>0</v>
      </c>
      <c r="L442" s="29">
        <f>LEN(Survey!E442)</f>
        <v>0</v>
      </c>
      <c r="M442" s="16" t="str">
        <f t="shared" si="320"/>
        <v>Fail</v>
      </c>
      <c r="N442" t="b">
        <f>IF(Survey!F442="No",TRUE,FALSE)</f>
        <v>0</v>
      </c>
      <c r="O442" t="b">
        <f>Survey!F442=Survey!E442</f>
        <v>1</v>
      </c>
      <c r="P442">
        <f>COUNTIF(Survey!$F$4:$F$695,Survey!F442)</f>
        <v>0</v>
      </c>
      <c r="Q442" s="28">
        <f>LEN(Survey!F442)</f>
        <v>0</v>
      </c>
      <c r="R442" s="16" t="str">
        <f t="shared" si="321"/>
        <v>Pass</v>
      </c>
      <c r="S442" s="29">
        <f>MOD((LEN(Survey!H442)+2),11)</f>
        <v>2</v>
      </c>
      <c r="T442">
        <f>COUNTIF(Survey!$H$4:$H$695,Survey!H442)</f>
        <v>0</v>
      </c>
      <c r="U442" s="28" t="str">
        <f>IF(Survey!$L442="Prospectus fund", "Yes", "No")</f>
        <v>No</v>
      </c>
      <c r="V442" s="16" t="str">
        <f t="shared" si="322"/>
        <v>Pass</v>
      </c>
      <c r="W442" s="29">
        <f>MOD((LEN(Survey!J442)+2),11)</f>
        <v>2</v>
      </c>
      <c r="X442">
        <f>COUNTIF(Survey!$J$4:$J$695,Survey!J442)</f>
        <v>0</v>
      </c>
      <c r="Y442" s="30" t="b">
        <f>IF(OR(Survey!$M442="ETF",Survey!$M442="ETF, alternative mutual fund",Survey!$M442="Closed-end", Survey!$M442="Split share corp", Survey!$I442="Yes"),TRUE,FALSE)</f>
        <v>0</v>
      </c>
      <c r="Z442" s="16" t="str">
        <f>IFERROR(IF(AND(OR(AC442=AD442,AD442 = "Either"),NOT(ISBLANK(Survey!K442))),"Pass","Fail"),"Pass")</f>
        <v>Fail</v>
      </c>
      <c r="AA442" s="31" cm="1">
        <f t="array" ref="AA442">SUM(SUMIF(Survey!CH442:DA442,{"&gt;0","&lt;0"})*{1,-1})</f>
        <v>0</v>
      </c>
      <c r="AB442" s="33" cm="1">
        <f t="array" ref="AB442">SUM(SUMIF(Survey!CK442,{"&gt;0","&lt;0"})*{1,-1})+SUM(SUMIF(Survey!CU442,{"&gt;0","&lt;0"})*{1,-1})</f>
        <v>0</v>
      </c>
      <c r="AC442" s="33">
        <f>Survey!K442</f>
        <v>0</v>
      </c>
      <c r="AD442" s="32" t="str">
        <f t="shared" si="323"/>
        <v>Either</v>
      </c>
      <c r="AE442" s="16" t="str">
        <f t="shared" si="324"/>
        <v>Fail</v>
      </c>
      <c r="AF442" s="58" cm="1">
        <f t="array" ref="AF442">SUM(SUMIF(Survey!CH442:DA442,{"&gt;0","&lt;0"})*{1,-1})+SUM(SUMIF(Survey!DC442:DV442,{"&gt;0","&lt;0"})*{1,-1})</f>
        <v>0</v>
      </c>
      <c r="AG442" s="58">
        <f>IFERROR(AF442/(Survey!$BA442),0)</f>
        <v>0</v>
      </c>
      <c r="AH442" s="104" t="b">
        <f>IF(OR(Survey!$M442="Alternative strategy or hedge",Survey!$M442="Private asset",Survey!$L442="Prospectus fund"),TRUE,FALSE)</f>
        <v>0</v>
      </c>
      <c r="AI442" s="104" t="b">
        <f>NOT(ISBLANK(Survey!$M442))</f>
        <v>0</v>
      </c>
      <c r="AJ442" s="16" t="str">
        <f t="shared" si="325"/>
        <v>Fail</v>
      </c>
      <c r="AK442" t="b">
        <f>IF(Survey!W442="No",TRUE,FALSE)</f>
        <v>0</v>
      </c>
      <c r="AL442" s="119">
        <f>MOD((LEN(Survey!W442)+2),22)</f>
        <v>2</v>
      </c>
      <c r="AM442" t="str">
        <f t="shared" si="326"/>
        <v>Pass</v>
      </c>
      <c r="AN442" s="33" t="b">
        <f>NOT(ISNUMBER(SEARCH("Other",Survey!$Q442)))</f>
        <v>1</v>
      </c>
      <c r="AO442" s="32" t="b">
        <f>NOT(ISBLANK(Survey!$R442))</f>
        <v>0</v>
      </c>
      <c r="AP442" s="16" t="str">
        <f t="shared" si="327"/>
        <v>Pass</v>
      </c>
      <c r="AQ442" s="114">
        <f>COUNTBLANK(Survey!$X442)</f>
        <v>1</v>
      </c>
      <c r="AR442" s="58">
        <f>IF(AND(Survey!L442&lt;&gt;"Exempt fund",OR(Survey!$M442="ETF",Survey!$M442="ETF, alternative mutual fund",Survey!$M442="Mutual fund",Survey!$M442="Alternative mutual fund",Survey!$M442="Money market")),1,0)</f>
        <v>0</v>
      </c>
      <c r="AS442" s="16" t="str">
        <f t="shared" si="328"/>
        <v>Pass</v>
      </c>
      <c r="AT442" s="33" t="b">
        <f>NOT(ISNUMBER(SEARCH("Yes",Survey!$AC442)))</f>
        <v>1</v>
      </c>
      <c r="AU442" s="32" t="b">
        <f>IF(COUNTBLANK(Survey!$AD442:$AE442)=0,TRUE, FALSE)</f>
        <v>0</v>
      </c>
      <c r="AV442" s="16" t="str">
        <f t="shared" si="329"/>
        <v>Pass</v>
      </c>
      <c r="AW442" s="33" t="b">
        <f>NOT(ISNUMBER(SEARCH("Yes",Survey!$AF442)))</f>
        <v>1</v>
      </c>
      <c r="AX442" s="32" t="b">
        <f>NOT(ISBLANK(Survey!$AH442))</f>
        <v>0</v>
      </c>
      <c r="AY442" s="16" t="str">
        <f t="shared" si="330"/>
        <v>Pass</v>
      </c>
      <c r="AZ442" s="33" t="b">
        <f>NOT(OR(ISNUMBER(SEARCH("Other",Survey!$AH442)),ISNUMBER(SEARCH("Multiple",Survey!$AH442))))</f>
        <v>1</v>
      </c>
      <c r="BA442" s="32" t="b">
        <f>NOT(ISBLANK(Survey!$AI442))</f>
        <v>0</v>
      </c>
      <c r="BB442" s="16" t="str">
        <f t="shared" si="331"/>
        <v>Fail</v>
      </c>
      <c r="BC442" s="114">
        <f>IF(ABS(Survey!$BA442)&gt;0, 1,0)</f>
        <v>0</v>
      </c>
      <c r="BD442" s="114">
        <f>IF(COUNTBLANK(Survey!$AL442)=0,1,0)</f>
        <v>0</v>
      </c>
      <c r="BE442" s="16" t="str">
        <f t="shared" si="332"/>
        <v>Pass</v>
      </c>
      <c r="BF442" s="114">
        <f>IF(ISBLANK(Survey!$AL442),0,1)</f>
        <v>0</v>
      </c>
      <c r="BG442" s="133">
        <f>COUNTBLANK(Survey!$AM442)</f>
        <v>1</v>
      </c>
      <c r="BH442" s="16" t="str">
        <f t="shared" si="333"/>
        <v>Pass</v>
      </c>
      <c r="BI442" s="114">
        <f>IF(OR(Survey!$AM442="Closed",ISBLANK(Survey!$AM442)),0,1)</f>
        <v>0</v>
      </c>
      <c r="BJ442" s="133">
        <f>IF(ISBLANK(Survey!$AN442),1,0)</f>
        <v>1</v>
      </c>
      <c r="BK442" s="118" t="str">
        <f t="shared" si="334"/>
        <v>Pass</v>
      </c>
      <c r="BL442" s="31" cm="1">
        <f t="array" ref="BL442">SUM(SUMIF(Survey!AO442:AP442,{"&gt;0","&lt;0"})*{1,-1})</f>
        <v>0</v>
      </c>
      <c r="BM442">
        <f t="shared" si="335"/>
        <v>0</v>
      </c>
      <c r="BN442">
        <f t="shared" si="336"/>
        <v>100</v>
      </c>
      <c r="BO442" s="118" t="str">
        <f t="shared" si="337"/>
        <v>Pass</v>
      </c>
      <c r="BP442">
        <f>IF(Survey!AQ442="No",0,1)</f>
        <v>1</v>
      </c>
      <c r="BQ442" s="207">
        <f>MOD((LEN(Survey!AQ442)+2),22)</f>
        <v>2</v>
      </c>
      <c r="BR442">
        <f>IF(Survey!AR442="No",0,1)</f>
        <v>1</v>
      </c>
      <c r="BS442" s="207">
        <f>MOD((LEN(Survey!AR442)+2),22)</f>
        <v>2</v>
      </c>
      <c r="BT442" s="114">
        <f>COUNTBLANK(Survey!$AQ442:$AS442)+COUNTBLANK(Survey!$AU442)</f>
        <v>4</v>
      </c>
      <c r="BU442" s="114">
        <f>IF(Survey!$I442="Yes",1,0)</f>
        <v>0</v>
      </c>
      <c r="BV442" s="114">
        <f>IF(OR(Survey!$M442="Mutual fund",Survey!$M442="Alternative mutual fund",Survey!$M442="Money market"),1,0)</f>
        <v>0</v>
      </c>
      <c r="BW442" s="119">
        <f>IF(OR(Survey!$M442="ETF",Survey!$M442="ETF, alternative mutual fund"),1,0)</f>
        <v>0</v>
      </c>
      <c r="BX442" s="16" t="str">
        <f t="shared" si="338"/>
        <v>Pass</v>
      </c>
      <c r="BY442" s="33">
        <f>IF(ISNUMBER(SEARCH("Other",Survey!$AS442)), 1, 0)</f>
        <v>0</v>
      </c>
      <c r="BZ442" s="58" t="b">
        <f>NOT(ISBLANK(Survey!$AT442))</f>
        <v>0</v>
      </c>
      <c r="CA442" s="16" t="str">
        <f t="shared" si="339"/>
        <v>Pass</v>
      </c>
      <c r="CB442" s="114">
        <f>IF(Survey!$BB442=0, 0,1)</f>
        <v>0</v>
      </c>
      <c r="CC442" s="58">
        <f>Survey!$AV442</f>
        <v>0</v>
      </c>
      <c r="CD442" s="58">
        <f>Survey!$BC442+Survey!$BD442+ABS(Survey!$BE442)-ABS(Survey!$BF442)-ABS(Survey!$BG442)-ABS(Survey!$BL442)</f>
        <v>0</v>
      </c>
      <c r="CE442" s="138">
        <f>Survey!BB442+(ABS(Survey!$BH442)-ABS(Survey!$BI442)+ABS(Survey!$BJ442)-ABS(Survey!$BK442))*0.5</f>
        <v>0</v>
      </c>
      <c r="CF442" s="58">
        <f t="shared" si="340"/>
        <v>0</v>
      </c>
      <c r="CG442" s="58">
        <f>IF(AND($CC442&gt;$CF442-0.2,$CC442&lt;$CF442+0.2,ISBLANK(Survey!$AV442)=FALSE),0,1)</f>
        <v>1</v>
      </c>
      <c r="CH442" s="133">
        <f>IF(ISBLANK(Survey!$AW442),1,0)</f>
        <v>1</v>
      </c>
      <c r="CI442" s="16" t="str">
        <f t="shared" si="341"/>
        <v>Pass</v>
      </c>
      <c r="CJ442" s="114">
        <f>IF(Survey!$BB442=0, 0,1)</f>
        <v>0</v>
      </c>
      <c r="CK442" s="58">
        <f>IF(AND(Survey!$AX442&gt;=0,Survey!$AX442&lt;=0.2,Survey!$AX442&lt;&gt;""),0,1)</f>
        <v>1</v>
      </c>
      <c r="CL442" s="114">
        <f>IF(ISBLANK(Survey!$AY442),1,0)</f>
        <v>1</v>
      </c>
      <c r="CM442" s="16" t="str">
        <f t="shared" si="342"/>
        <v>Fail</v>
      </c>
      <c r="CN442" s="133">
        <f>Survey!$AZ442</f>
        <v>0</v>
      </c>
      <c r="CO442" s="16" t="str">
        <f t="shared" si="343"/>
        <v>Pass</v>
      </c>
      <c r="CP442" s="31">
        <f>Survey!$BA442</f>
        <v>0</v>
      </c>
      <c r="CQ442" s="138">
        <f>Survey!$BB442+Survey!$BC442+Survey!$BD442+ABS(Survey!$BE442)-ABS(Survey!$BF442)-ABS(Survey!$BG442)+ABS(Survey!$BH442)-ABS(Survey!$BI442)+ABS(Survey!$BJ442)-ABS(Survey!$BK442)-ABS(Survey!$BL442)+Survey!$BM442</f>
        <v>0</v>
      </c>
      <c r="CR442" s="30">
        <f t="shared" si="344"/>
        <v>0</v>
      </c>
      <c r="CS442" s="17">
        <f t="shared" si="345"/>
        <v>0</v>
      </c>
      <c r="CT442" s="16" t="str">
        <f t="shared" si="346"/>
        <v>Pass</v>
      </c>
      <c r="CU442" s="33" t="b">
        <f>IF(ABS(Survey!$BM442)=0,TRUE,FALSE)</f>
        <v>1</v>
      </c>
      <c r="CV442" s="32" t="b">
        <f>NOT(ISBLANK(Survey!$BN442))</f>
        <v>0</v>
      </c>
      <c r="CW442" t="str">
        <f t="shared" si="347"/>
        <v>Fail</v>
      </c>
      <c r="CX442" s="25">
        <f>Survey!$BA442</f>
        <v>0</v>
      </c>
      <c r="CY442" s="25" cm="1">
        <f t="array" ref="CY442">SUM(SUMIF(Survey!BP442:BW442,{"&gt;0","&lt;0"})*{1,-1})-SUM(SUMIF(Survey!BY442:CF442,{"&gt;0","&lt;0"})*{1,-1})</f>
        <v>0</v>
      </c>
      <c r="CZ442" s="30" t="str">
        <f t="shared" si="348"/>
        <v>No holdings</v>
      </c>
      <c r="DA442">
        <f t="shared" si="349"/>
        <v>0</v>
      </c>
      <c r="DB442" s="16" t="str">
        <f t="shared" si="350"/>
        <v>Fail</v>
      </c>
      <c r="DC442" s="31">
        <f>Survey!$BA442</f>
        <v>0</v>
      </c>
      <c r="DD442" s="31" cm="1">
        <f t="array" ref="DD442">SUM(SUMIF(Survey!CH442:DA442,{"&gt;0","&lt;0"})*{1,-1})-SUM(SUMIF(Survey!DC442:DV442,{"&gt;0","&lt;0"})*{1,-1})</f>
        <v>0</v>
      </c>
      <c r="DE442" s="30" t="str">
        <f t="shared" si="351"/>
        <v>No holdings</v>
      </c>
      <c r="DF442" s="17">
        <f t="shared" si="352"/>
        <v>0</v>
      </c>
      <c r="DG442" s="16" t="str">
        <f t="shared" si="353"/>
        <v>Pass</v>
      </c>
      <c r="DH442" s="33" t="b">
        <f>IF(ABS(Survey!$DA442)=0,TRUE,FALSE)</f>
        <v>1</v>
      </c>
      <c r="DI442" s="32" t="b">
        <f>NOT(ISBLANK(Survey!$DB442))</f>
        <v>0</v>
      </c>
      <c r="DJ442" s="16" t="str">
        <f t="shared" si="354"/>
        <v>Pass</v>
      </c>
      <c r="DK442" s="33" t="b">
        <f>IF(ABS(Survey!$DV442)=0,TRUE,FALSE)</f>
        <v>1</v>
      </c>
      <c r="DL442" s="32" t="b">
        <f>NOT(ISBLANK(Survey!$DW442))</f>
        <v>0</v>
      </c>
      <c r="DM442" t="str">
        <f t="shared" si="355"/>
        <v>Pass</v>
      </c>
      <c r="DN442" s="25" cm="1">
        <f t="array" ref="DN442">SUM(SUMIF(Survey!CW442,{"&gt;0","&lt;0"})*{1,-1})+SUM(SUMIF(Survey!DR442,{"&gt;0","&lt;0"})*{1,-1})</f>
        <v>0</v>
      </c>
      <c r="DO442" s="25">
        <f>SUM(SUMIF(Survey!DY442:EE442,{"&gt;0","&lt;0"})*{1,-1})+SUM(SUMIF(Survey!EG442:EM442,{"&gt;0","&lt;0"})*{1,-1})</f>
        <v>0</v>
      </c>
      <c r="DP442">
        <f t="shared" si="356"/>
        <v>0</v>
      </c>
      <c r="DQ442">
        <f t="shared" si="357"/>
        <v>0</v>
      </c>
      <c r="DR442" s="16" t="str">
        <f t="shared" si="358"/>
        <v>Pass</v>
      </c>
      <c r="DS442" s="33" t="b">
        <f>IF(ABS(Survey!$EE442)=0,TRUE,FALSE)</f>
        <v>1</v>
      </c>
      <c r="DT442" s="32" t="b">
        <f>NOT(ISBLANK(Survey!EF442))</f>
        <v>0</v>
      </c>
      <c r="DU442" s="16" t="str">
        <f t="shared" si="359"/>
        <v>Pass</v>
      </c>
      <c r="DV442" s="33" t="b">
        <f>IF(ABS(Survey!$EM442)=0,TRUE,FALSE)</f>
        <v>1</v>
      </c>
      <c r="DW442" s="32" t="b">
        <f>NOT(ISBLANK(Survey!$EN442))</f>
        <v>0</v>
      </c>
      <c r="DX442" s="16" t="str">
        <f t="shared" si="360"/>
        <v>Fail</v>
      </c>
      <c r="DY442" s="31">
        <f>SUM(SUMIF(Survey!ET442:EV442,{"&gt;0","&lt;0"})*{1,-1})</f>
        <v>0</v>
      </c>
      <c r="DZ442">
        <f t="shared" si="361"/>
        <v>0</v>
      </c>
      <c r="EA442">
        <f t="shared" si="362"/>
        <v>100</v>
      </c>
      <c r="EB442" s="30" t="b">
        <f>IF(OR(Survey!$M442="ETF",Survey!$M442="ETF, alternative mutual fund",Survey!$M442="Closed-end", Survey!$M442="Split share corp"),TRUE,FALSE)</f>
        <v>0</v>
      </c>
      <c r="EC442" s="16" t="str">
        <f t="shared" si="363"/>
        <v>Fail</v>
      </c>
      <c r="ED442" s="31">
        <f>SUM(SUMIF(Survey!EX442:FD442,{"&gt;0","&lt;0"})*{1,-1})</f>
        <v>0</v>
      </c>
      <c r="EE442">
        <f t="shared" si="364"/>
        <v>0</v>
      </c>
      <c r="EF442" s="17">
        <f t="shared" si="365"/>
        <v>100</v>
      </c>
      <c r="EG442" s="16" t="str">
        <f t="shared" si="366"/>
        <v>Fail</v>
      </c>
      <c r="EH442" s="31">
        <f>SUM(SUMIF(Survey!FF442:FL442,{"&gt;0","&lt;0"})*{1,-1})</f>
        <v>0</v>
      </c>
      <c r="EI442">
        <f t="shared" si="367"/>
        <v>0</v>
      </c>
      <c r="EJ442" s="17">
        <f t="shared" si="368"/>
        <v>100</v>
      </c>
    </row>
    <row r="443" spans="1:140">
      <c r="A443">
        <v>443</v>
      </c>
      <c r="B443" t="str">
        <f t="shared" si="316"/>
        <v>Pass</v>
      </c>
      <c r="C443" t="str">
        <f>IF(COUNTBLANK(Survey!B443:FM443)=$C$2, "Pass", "Fail")</f>
        <v>Pass</v>
      </c>
      <c r="D443" s="16" t="str">
        <f t="shared" si="317"/>
        <v>Fail</v>
      </c>
      <c r="E443" t="str">
        <f>IF(OR(ISBLANK(Survey!AL443),COUNTIF(G443:BJ443,"Fail")),"Fail","Pass")</f>
        <v>Fail</v>
      </c>
      <c r="F443" s="265"/>
      <c r="G443" s="16" t="str">
        <f t="shared" si="318"/>
        <v>Fail</v>
      </c>
      <c r="H443" s="139">
        <f>COUNTBLANK(Survey!B443:D443)+COUNTBLANK(Survey!G443)+COUNTBLANK(Survey!I443)+COUNTBLANK(Survey!K443:M443)+COUNTBLANK(Survey!P443:Q443)+COUNTBLANK(Survey!T443:W443)+COUNTBLANK(Survey!Z443:AC443)+COUNTBLANK(Survey!AF443:AG443)+COUNTBLANK(Survey!AK443:AK443)</f>
        <v>21</v>
      </c>
      <c r="I443" t="str">
        <f t="shared" si="319"/>
        <v>Fail</v>
      </c>
      <c r="J443" t="b">
        <f>IF(Survey!E443="No",TRUE,FALSE)</f>
        <v>0</v>
      </c>
      <c r="K443" s="29" cm="1">
        <f t="array" ref="K443">IF(COUNTA(Survey!$E$4:$E$695)=1, 0, SUM(IF(COUNTIF(Survey!$E$4:$E$695, Survey!$E$4:$E$695)=1,1,0)))</f>
        <v>0</v>
      </c>
      <c r="L443" s="29">
        <f>LEN(Survey!E443)</f>
        <v>0</v>
      </c>
      <c r="M443" s="16" t="str">
        <f t="shared" si="320"/>
        <v>Fail</v>
      </c>
      <c r="N443" t="b">
        <f>IF(Survey!F443="No",TRUE,FALSE)</f>
        <v>0</v>
      </c>
      <c r="O443" t="b">
        <f>Survey!F443=Survey!E443</f>
        <v>1</v>
      </c>
      <c r="P443">
        <f>COUNTIF(Survey!$F$4:$F$695,Survey!F443)</f>
        <v>0</v>
      </c>
      <c r="Q443" s="28">
        <f>LEN(Survey!F443)</f>
        <v>0</v>
      </c>
      <c r="R443" s="16" t="str">
        <f t="shared" si="321"/>
        <v>Pass</v>
      </c>
      <c r="S443" s="29">
        <f>MOD((LEN(Survey!H443)+2),11)</f>
        <v>2</v>
      </c>
      <c r="T443">
        <f>COUNTIF(Survey!$H$4:$H$695,Survey!H443)</f>
        <v>0</v>
      </c>
      <c r="U443" s="28" t="str">
        <f>IF(Survey!$L443="Prospectus fund", "Yes", "No")</f>
        <v>No</v>
      </c>
      <c r="V443" s="16" t="str">
        <f t="shared" si="322"/>
        <v>Pass</v>
      </c>
      <c r="W443" s="29">
        <f>MOD((LEN(Survey!J443)+2),11)</f>
        <v>2</v>
      </c>
      <c r="X443">
        <f>COUNTIF(Survey!$J$4:$J$695,Survey!J443)</f>
        <v>0</v>
      </c>
      <c r="Y443" s="30" t="b">
        <f>IF(OR(Survey!$M443="ETF",Survey!$M443="ETF, alternative mutual fund",Survey!$M443="Closed-end", Survey!$M443="Split share corp", Survey!$I443="Yes"),TRUE,FALSE)</f>
        <v>0</v>
      </c>
      <c r="Z443" s="16" t="str">
        <f>IFERROR(IF(AND(OR(AC443=AD443,AD443 = "Either"),NOT(ISBLANK(Survey!K443))),"Pass","Fail"),"Pass")</f>
        <v>Fail</v>
      </c>
      <c r="AA443" s="31" cm="1">
        <f t="array" ref="AA443">SUM(SUMIF(Survey!CH443:DA443,{"&gt;0","&lt;0"})*{1,-1})</f>
        <v>0</v>
      </c>
      <c r="AB443" s="33" cm="1">
        <f t="array" ref="AB443">SUM(SUMIF(Survey!CK443,{"&gt;0","&lt;0"})*{1,-1})+SUM(SUMIF(Survey!CU443,{"&gt;0","&lt;0"})*{1,-1})</f>
        <v>0</v>
      </c>
      <c r="AC443" s="33">
        <f>Survey!K443</f>
        <v>0</v>
      </c>
      <c r="AD443" s="32" t="str">
        <f t="shared" si="323"/>
        <v>Either</v>
      </c>
      <c r="AE443" s="16" t="str">
        <f t="shared" si="324"/>
        <v>Fail</v>
      </c>
      <c r="AF443" s="58" cm="1">
        <f t="array" ref="AF443">SUM(SUMIF(Survey!CH443:DA443,{"&gt;0","&lt;0"})*{1,-1})+SUM(SUMIF(Survey!DC443:DV443,{"&gt;0","&lt;0"})*{1,-1})</f>
        <v>0</v>
      </c>
      <c r="AG443" s="58">
        <f>IFERROR(AF443/(Survey!$BA443),0)</f>
        <v>0</v>
      </c>
      <c r="AH443" s="104" t="b">
        <f>IF(OR(Survey!$M443="Alternative strategy or hedge",Survey!$M443="Private asset",Survey!$L443="Prospectus fund"),TRUE,FALSE)</f>
        <v>0</v>
      </c>
      <c r="AI443" s="104" t="b">
        <f>NOT(ISBLANK(Survey!$M443))</f>
        <v>0</v>
      </c>
      <c r="AJ443" s="16" t="str">
        <f t="shared" si="325"/>
        <v>Fail</v>
      </c>
      <c r="AK443" t="b">
        <f>IF(Survey!W443="No",TRUE,FALSE)</f>
        <v>0</v>
      </c>
      <c r="AL443" s="119">
        <f>MOD((LEN(Survey!W443)+2),22)</f>
        <v>2</v>
      </c>
      <c r="AM443" t="str">
        <f t="shared" si="326"/>
        <v>Pass</v>
      </c>
      <c r="AN443" s="33" t="b">
        <f>NOT(ISNUMBER(SEARCH("Other",Survey!$Q443)))</f>
        <v>1</v>
      </c>
      <c r="AO443" s="32" t="b">
        <f>NOT(ISBLANK(Survey!$R443))</f>
        <v>0</v>
      </c>
      <c r="AP443" s="16" t="str">
        <f t="shared" si="327"/>
        <v>Pass</v>
      </c>
      <c r="AQ443" s="114">
        <f>COUNTBLANK(Survey!$X443)</f>
        <v>1</v>
      </c>
      <c r="AR443" s="58">
        <f>IF(AND(Survey!L443&lt;&gt;"Exempt fund",OR(Survey!$M443="ETF",Survey!$M443="ETF, alternative mutual fund",Survey!$M443="Mutual fund",Survey!$M443="Alternative mutual fund",Survey!$M443="Money market")),1,0)</f>
        <v>0</v>
      </c>
      <c r="AS443" s="16" t="str">
        <f t="shared" si="328"/>
        <v>Pass</v>
      </c>
      <c r="AT443" s="33" t="b">
        <f>NOT(ISNUMBER(SEARCH("Yes",Survey!$AC443)))</f>
        <v>1</v>
      </c>
      <c r="AU443" s="32" t="b">
        <f>IF(COUNTBLANK(Survey!$AD443:$AE443)=0,TRUE, FALSE)</f>
        <v>0</v>
      </c>
      <c r="AV443" s="16" t="str">
        <f t="shared" si="329"/>
        <v>Pass</v>
      </c>
      <c r="AW443" s="33" t="b">
        <f>NOT(ISNUMBER(SEARCH("Yes",Survey!$AF443)))</f>
        <v>1</v>
      </c>
      <c r="AX443" s="32" t="b">
        <f>NOT(ISBLANK(Survey!$AH443))</f>
        <v>0</v>
      </c>
      <c r="AY443" s="16" t="str">
        <f t="shared" si="330"/>
        <v>Pass</v>
      </c>
      <c r="AZ443" s="33" t="b">
        <f>NOT(OR(ISNUMBER(SEARCH("Other",Survey!$AH443)),ISNUMBER(SEARCH("Multiple",Survey!$AH443))))</f>
        <v>1</v>
      </c>
      <c r="BA443" s="32" t="b">
        <f>NOT(ISBLANK(Survey!$AI443))</f>
        <v>0</v>
      </c>
      <c r="BB443" s="16" t="str">
        <f t="shared" si="331"/>
        <v>Fail</v>
      </c>
      <c r="BC443" s="114">
        <f>IF(ABS(Survey!$BA443)&gt;0, 1,0)</f>
        <v>0</v>
      </c>
      <c r="BD443" s="114">
        <f>IF(COUNTBLANK(Survey!$AL443)=0,1,0)</f>
        <v>0</v>
      </c>
      <c r="BE443" s="16" t="str">
        <f t="shared" si="332"/>
        <v>Pass</v>
      </c>
      <c r="BF443" s="114">
        <f>IF(ISBLANK(Survey!$AL443),0,1)</f>
        <v>0</v>
      </c>
      <c r="BG443" s="133">
        <f>COUNTBLANK(Survey!$AM443)</f>
        <v>1</v>
      </c>
      <c r="BH443" s="16" t="str">
        <f t="shared" si="333"/>
        <v>Pass</v>
      </c>
      <c r="BI443" s="114">
        <f>IF(OR(Survey!$AM443="Closed",ISBLANK(Survey!$AM443)),0,1)</f>
        <v>0</v>
      </c>
      <c r="BJ443" s="133">
        <f>IF(ISBLANK(Survey!$AN443),1,0)</f>
        <v>1</v>
      </c>
      <c r="BK443" s="118" t="str">
        <f t="shared" si="334"/>
        <v>Pass</v>
      </c>
      <c r="BL443" s="31" cm="1">
        <f t="array" ref="BL443">SUM(SUMIF(Survey!AO443:AP443,{"&gt;0","&lt;0"})*{1,-1})</f>
        <v>0</v>
      </c>
      <c r="BM443">
        <f t="shared" si="335"/>
        <v>0</v>
      </c>
      <c r="BN443">
        <f t="shared" si="336"/>
        <v>100</v>
      </c>
      <c r="BO443" s="118" t="str">
        <f t="shared" si="337"/>
        <v>Pass</v>
      </c>
      <c r="BP443">
        <f>IF(Survey!AQ443="No",0,1)</f>
        <v>1</v>
      </c>
      <c r="BQ443" s="207">
        <f>MOD((LEN(Survey!AQ443)+2),22)</f>
        <v>2</v>
      </c>
      <c r="BR443">
        <f>IF(Survey!AR443="No",0,1)</f>
        <v>1</v>
      </c>
      <c r="BS443" s="207">
        <f>MOD((LEN(Survey!AR443)+2),22)</f>
        <v>2</v>
      </c>
      <c r="BT443" s="114">
        <f>COUNTBLANK(Survey!$AQ443:$AS443)+COUNTBLANK(Survey!$AU443)</f>
        <v>4</v>
      </c>
      <c r="BU443" s="114">
        <f>IF(Survey!$I443="Yes",1,0)</f>
        <v>0</v>
      </c>
      <c r="BV443" s="114">
        <f>IF(OR(Survey!$M443="Mutual fund",Survey!$M443="Alternative mutual fund",Survey!$M443="Money market"),1,0)</f>
        <v>0</v>
      </c>
      <c r="BW443" s="119">
        <f>IF(OR(Survey!$M443="ETF",Survey!$M443="ETF, alternative mutual fund"),1,0)</f>
        <v>0</v>
      </c>
      <c r="BX443" s="16" t="str">
        <f t="shared" si="338"/>
        <v>Pass</v>
      </c>
      <c r="BY443" s="33">
        <f>IF(ISNUMBER(SEARCH("Other",Survey!$AS443)), 1, 0)</f>
        <v>0</v>
      </c>
      <c r="BZ443" s="58" t="b">
        <f>NOT(ISBLANK(Survey!$AT443))</f>
        <v>0</v>
      </c>
      <c r="CA443" s="16" t="str">
        <f t="shared" si="339"/>
        <v>Pass</v>
      </c>
      <c r="CB443" s="114">
        <f>IF(Survey!$BB443=0, 0,1)</f>
        <v>0</v>
      </c>
      <c r="CC443" s="58">
        <f>Survey!$AV443</f>
        <v>0</v>
      </c>
      <c r="CD443" s="58">
        <f>Survey!$BC443+Survey!$BD443+ABS(Survey!$BE443)-ABS(Survey!$BF443)-ABS(Survey!$BG443)-ABS(Survey!$BL443)</f>
        <v>0</v>
      </c>
      <c r="CE443" s="138">
        <f>Survey!BB443+(ABS(Survey!$BH443)-ABS(Survey!$BI443)+ABS(Survey!$BJ443)-ABS(Survey!$BK443))*0.5</f>
        <v>0</v>
      </c>
      <c r="CF443" s="58">
        <f t="shared" si="340"/>
        <v>0</v>
      </c>
      <c r="CG443" s="58">
        <f>IF(AND($CC443&gt;$CF443-0.2,$CC443&lt;$CF443+0.2,ISBLANK(Survey!$AV443)=FALSE),0,1)</f>
        <v>1</v>
      </c>
      <c r="CH443" s="133">
        <f>IF(ISBLANK(Survey!$AW443),1,0)</f>
        <v>1</v>
      </c>
      <c r="CI443" s="16" t="str">
        <f t="shared" si="341"/>
        <v>Pass</v>
      </c>
      <c r="CJ443" s="114">
        <f>IF(Survey!$BB443=0, 0,1)</f>
        <v>0</v>
      </c>
      <c r="CK443" s="58">
        <f>IF(AND(Survey!$AX443&gt;=0,Survey!$AX443&lt;=0.2,Survey!$AX443&lt;&gt;""),0,1)</f>
        <v>1</v>
      </c>
      <c r="CL443" s="114">
        <f>IF(ISBLANK(Survey!$AY443),1,0)</f>
        <v>1</v>
      </c>
      <c r="CM443" s="16" t="str">
        <f t="shared" si="342"/>
        <v>Fail</v>
      </c>
      <c r="CN443" s="133">
        <f>Survey!$AZ443</f>
        <v>0</v>
      </c>
      <c r="CO443" s="16" t="str">
        <f t="shared" si="343"/>
        <v>Pass</v>
      </c>
      <c r="CP443" s="31">
        <f>Survey!$BA443</f>
        <v>0</v>
      </c>
      <c r="CQ443" s="138">
        <f>Survey!$BB443+Survey!$BC443+Survey!$BD443+ABS(Survey!$BE443)-ABS(Survey!$BF443)-ABS(Survey!$BG443)+ABS(Survey!$BH443)-ABS(Survey!$BI443)+ABS(Survey!$BJ443)-ABS(Survey!$BK443)-ABS(Survey!$BL443)+Survey!$BM443</f>
        <v>0</v>
      </c>
      <c r="CR443" s="30">
        <f t="shared" si="344"/>
        <v>0</v>
      </c>
      <c r="CS443" s="17">
        <f t="shared" si="345"/>
        <v>0</v>
      </c>
      <c r="CT443" s="16" t="str">
        <f t="shared" si="346"/>
        <v>Pass</v>
      </c>
      <c r="CU443" s="33" t="b">
        <f>IF(ABS(Survey!$BM443)=0,TRUE,FALSE)</f>
        <v>1</v>
      </c>
      <c r="CV443" s="32" t="b">
        <f>NOT(ISBLANK(Survey!$BN443))</f>
        <v>0</v>
      </c>
      <c r="CW443" t="str">
        <f t="shared" si="347"/>
        <v>Fail</v>
      </c>
      <c r="CX443" s="25">
        <f>Survey!$BA443</f>
        <v>0</v>
      </c>
      <c r="CY443" s="25" cm="1">
        <f t="array" ref="CY443">SUM(SUMIF(Survey!BP443:BW443,{"&gt;0","&lt;0"})*{1,-1})-SUM(SUMIF(Survey!BY443:CF443,{"&gt;0","&lt;0"})*{1,-1})</f>
        <v>0</v>
      </c>
      <c r="CZ443" s="30" t="str">
        <f t="shared" si="348"/>
        <v>No holdings</v>
      </c>
      <c r="DA443">
        <f t="shared" si="349"/>
        <v>0</v>
      </c>
      <c r="DB443" s="16" t="str">
        <f t="shared" si="350"/>
        <v>Fail</v>
      </c>
      <c r="DC443" s="31">
        <f>Survey!$BA443</f>
        <v>0</v>
      </c>
      <c r="DD443" s="31" cm="1">
        <f t="array" ref="DD443">SUM(SUMIF(Survey!CH443:DA443,{"&gt;0","&lt;0"})*{1,-1})-SUM(SUMIF(Survey!DC443:DV443,{"&gt;0","&lt;0"})*{1,-1})</f>
        <v>0</v>
      </c>
      <c r="DE443" s="30" t="str">
        <f t="shared" si="351"/>
        <v>No holdings</v>
      </c>
      <c r="DF443" s="17">
        <f t="shared" si="352"/>
        <v>0</v>
      </c>
      <c r="DG443" s="16" t="str">
        <f t="shared" si="353"/>
        <v>Pass</v>
      </c>
      <c r="DH443" s="33" t="b">
        <f>IF(ABS(Survey!$DA443)=0,TRUE,FALSE)</f>
        <v>1</v>
      </c>
      <c r="DI443" s="32" t="b">
        <f>NOT(ISBLANK(Survey!$DB443))</f>
        <v>0</v>
      </c>
      <c r="DJ443" s="16" t="str">
        <f t="shared" si="354"/>
        <v>Pass</v>
      </c>
      <c r="DK443" s="33" t="b">
        <f>IF(ABS(Survey!$DV443)=0,TRUE,FALSE)</f>
        <v>1</v>
      </c>
      <c r="DL443" s="32" t="b">
        <f>NOT(ISBLANK(Survey!$DW443))</f>
        <v>0</v>
      </c>
      <c r="DM443" t="str">
        <f t="shared" si="355"/>
        <v>Pass</v>
      </c>
      <c r="DN443" s="25" cm="1">
        <f t="array" ref="DN443">SUM(SUMIF(Survey!CW443,{"&gt;0","&lt;0"})*{1,-1})+SUM(SUMIF(Survey!DR443,{"&gt;0","&lt;0"})*{1,-1})</f>
        <v>0</v>
      </c>
      <c r="DO443" s="25">
        <f>SUM(SUMIF(Survey!DY443:EE443,{"&gt;0","&lt;0"})*{1,-1})+SUM(SUMIF(Survey!EG443:EM443,{"&gt;0","&lt;0"})*{1,-1})</f>
        <v>0</v>
      </c>
      <c r="DP443">
        <f t="shared" si="356"/>
        <v>0</v>
      </c>
      <c r="DQ443">
        <f t="shared" si="357"/>
        <v>0</v>
      </c>
      <c r="DR443" s="16" t="str">
        <f t="shared" si="358"/>
        <v>Pass</v>
      </c>
      <c r="DS443" s="33" t="b">
        <f>IF(ABS(Survey!$EE443)=0,TRUE,FALSE)</f>
        <v>1</v>
      </c>
      <c r="DT443" s="32" t="b">
        <f>NOT(ISBLANK(Survey!EF443))</f>
        <v>0</v>
      </c>
      <c r="DU443" s="16" t="str">
        <f t="shared" si="359"/>
        <v>Pass</v>
      </c>
      <c r="DV443" s="33" t="b">
        <f>IF(ABS(Survey!$EM443)=0,TRUE,FALSE)</f>
        <v>1</v>
      </c>
      <c r="DW443" s="32" t="b">
        <f>NOT(ISBLANK(Survey!$EN443))</f>
        <v>0</v>
      </c>
      <c r="DX443" s="16" t="str">
        <f t="shared" si="360"/>
        <v>Fail</v>
      </c>
      <c r="DY443" s="31">
        <f>SUM(SUMIF(Survey!ET443:EV443,{"&gt;0","&lt;0"})*{1,-1})</f>
        <v>0</v>
      </c>
      <c r="DZ443">
        <f t="shared" si="361"/>
        <v>0</v>
      </c>
      <c r="EA443">
        <f t="shared" si="362"/>
        <v>100</v>
      </c>
      <c r="EB443" s="30" t="b">
        <f>IF(OR(Survey!$M443="ETF",Survey!$M443="ETF, alternative mutual fund",Survey!$M443="Closed-end", Survey!$M443="Split share corp"),TRUE,FALSE)</f>
        <v>0</v>
      </c>
      <c r="EC443" s="16" t="str">
        <f t="shared" si="363"/>
        <v>Fail</v>
      </c>
      <c r="ED443" s="31">
        <f>SUM(SUMIF(Survey!EX443:FD443,{"&gt;0","&lt;0"})*{1,-1})</f>
        <v>0</v>
      </c>
      <c r="EE443">
        <f t="shared" si="364"/>
        <v>0</v>
      </c>
      <c r="EF443" s="17">
        <f t="shared" si="365"/>
        <v>100</v>
      </c>
      <c r="EG443" s="16" t="str">
        <f t="shared" si="366"/>
        <v>Fail</v>
      </c>
      <c r="EH443" s="31">
        <f>SUM(SUMIF(Survey!FF443:FL443,{"&gt;0","&lt;0"})*{1,-1})</f>
        <v>0</v>
      </c>
      <c r="EI443">
        <f t="shared" si="367"/>
        <v>0</v>
      </c>
      <c r="EJ443" s="17">
        <f t="shared" si="368"/>
        <v>100</v>
      </c>
    </row>
    <row r="444" spans="1:140">
      <c r="A444">
        <v>444</v>
      </c>
      <c r="B444" t="str">
        <f t="shared" si="316"/>
        <v>Pass</v>
      </c>
      <c r="C444" t="str">
        <f>IF(COUNTBLANK(Survey!B444:FM444)=$C$2, "Pass", "Fail")</f>
        <v>Pass</v>
      </c>
      <c r="D444" s="16" t="str">
        <f t="shared" si="317"/>
        <v>Fail</v>
      </c>
      <c r="E444" t="str">
        <f>IF(OR(ISBLANK(Survey!AL444),COUNTIF(G444:BJ444,"Fail")),"Fail","Pass")</f>
        <v>Fail</v>
      </c>
      <c r="F444" s="265"/>
      <c r="G444" s="16" t="str">
        <f t="shared" si="318"/>
        <v>Fail</v>
      </c>
      <c r="H444" s="139">
        <f>COUNTBLANK(Survey!B444:D444)+COUNTBLANK(Survey!G444)+COUNTBLANK(Survey!I444)+COUNTBLANK(Survey!K444:M444)+COUNTBLANK(Survey!P444:Q444)+COUNTBLANK(Survey!T444:W444)+COUNTBLANK(Survey!Z444:AC444)+COUNTBLANK(Survey!AF444:AG444)+COUNTBLANK(Survey!AK444:AK444)</f>
        <v>21</v>
      </c>
      <c r="I444" t="str">
        <f t="shared" si="319"/>
        <v>Fail</v>
      </c>
      <c r="J444" t="b">
        <f>IF(Survey!E444="No",TRUE,FALSE)</f>
        <v>0</v>
      </c>
      <c r="K444" s="29" cm="1">
        <f t="array" ref="K444">IF(COUNTA(Survey!$E$4:$E$695)=1, 0, SUM(IF(COUNTIF(Survey!$E$4:$E$695, Survey!$E$4:$E$695)=1,1,0)))</f>
        <v>0</v>
      </c>
      <c r="L444" s="29">
        <f>LEN(Survey!E444)</f>
        <v>0</v>
      </c>
      <c r="M444" s="16" t="str">
        <f t="shared" si="320"/>
        <v>Fail</v>
      </c>
      <c r="N444" t="b">
        <f>IF(Survey!F444="No",TRUE,FALSE)</f>
        <v>0</v>
      </c>
      <c r="O444" t="b">
        <f>Survey!F444=Survey!E444</f>
        <v>1</v>
      </c>
      <c r="P444">
        <f>COUNTIF(Survey!$F$4:$F$695,Survey!F444)</f>
        <v>0</v>
      </c>
      <c r="Q444" s="28">
        <f>LEN(Survey!F444)</f>
        <v>0</v>
      </c>
      <c r="R444" s="16" t="str">
        <f t="shared" si="321"/>
        <v>Pass</v>
      </c>
      <c r="S444" s="29">
        <f>MOD((LEN(Survey!H444)+2),11)</f>
        <v>2</v>
      </c>
      <c r="T444">
        <f>COUNTIF(Survey!$H$4:$H$695,Survey!H444)</f>
        <v>0</v>
      </c>
      <c r="U444" s="28" t="str">
        <f>IF(Survey!$L444="Prospectus fund", "Yes", "No")</f>
        <v>No</v>
      </c>
      <c r="V444" s="16" t="str">
        <f t="shared" si="322"/>
        <v>Pass</v>
      </c>
      <c r="W444" s="29">
        <f>MOD((LEN(Survey!J444)+2),11)</f>
        <v>2</v>
      </c>
      <c r="X444">
        <f>COUNTIF(Survey!$J$4:$J$695,Survey!J444)</f>
        <v>0</v>
      </c>
      <c r="Y444" s="30" t="b">
        <f>IF(OR(Survey!$M444="ETF",Survey!$M444="ETF, alternative mutual fund",Survey!$M444="Closed-end", Survey!$M444="Split share corp", Survey!$I444="Yes"),TRUE,FALSE)</f>
        <v>0</v>
      </c>
      <c r="Z444" s="16" t="str">
        <f>IFERROR(IF(AND(OR(AC444=AD444,AD444 = "Either"),NOT(ISBLANK(Survey!K444))),"Pass","Fail"),"Pass")</f>
        <v>Fail</v>
      </c>
      <c r="AA444" s="31" cm="1">
        <f t="array" ref="AA444">SUM(SUMIF(Survey!CH444:DA444,{"&gt;0","&lt;0"})*{1,-1})</f>
        <v>0</v>
      </c>
      <c r="AB444" s="33" cm="1">
        <f t="array" ref="AB444">SUM(SUMIF(Survey!CK444,{"&gt;0","&lt;0"})*{1,-1})+SUM(SUMIF(Survey!CU444,{"&gt;0","&lt;0"})*{1,-1})</f>
        <v>0</v>
      </c>
      <c r="AC444" s="33">
        <f>Survey!K444</f>
        <v>0</v>
      </c>
      <c r="AD444" s="32" t="str">
        <f t="shared" si="323"/>
        <v>Either</v>
      </c>
      <c r="AE444" s="16" t="str">
        <f t="shared" si="324"/>
        <v>Fail</v>
      </c>
      <c r="AF444" s="58" cm="1">
        <f t="array" ref="AF444">SUM(SUMIF(Survey!CH444:DA444,{"&gt;0","&lt;0"})*{1,-1})+SUM(SUMIF(Survey!DC444:DV444,{"&gt;0","&lt;0"})*{1,-1})</f>
        <v>0</v>
      </c>
      <c r="AG444" s="58">
        <f>IFERROR(AF444/(Survey!$BA444),0)</f>
        <v>0</v>
      </c>
      <c r="AH444" s="104" t="b">
        <f>IF(OR(Survey!$M444="Alternative strategy or hedge",Survey!$M444="Private asset",Survey!$L444="Prospectus fund"),TRUE,FALSE)</f>
        <v>0</v>
      </c>
      <c r="AI444" s="104" t="b">
        <f>NOT(ISBLANK(Survey!$M444))</f>
        <v>0</v>
      </c>
      <c r="AJ444" s="16" t="str">
        <f t="shared" si="325"/>
        <v>Fail</v>
      </c>
      <c r="AK444" t="b">
        <f>IF(Survey!W444="No",TRUE,FALSE)</f>
        <v>0</v>
      </c>
      <c r="AL444" s="119">
        <f>MOD((LEN(Survey!W444)+2),22)</f>
        <v>2</v>
      </c>
      <c r="AM444" t="str">
        <f t="shared" si="326"/>
        <v>Pass</v>
      </c>
      <c r="AN444" s="33" t="b">
        <f>NOT(ISNUMBER(SEARCH("Other",Survey!$Q444)))</f>
        <v>1</v>
      </c>
      <c r="AO444" s="32" t="b">
        <f>NOT(ISBLANK(Survey!$R444))</f>
        <v>0</v>
      </c>
      <c r="AP444" s="16" t="str">
        <f t="shared" si="327"/>
        <v>Pass</v>
      </c>
      <c r="AQ444" s="114">
        <f>COUNTBLANK(Survey!$X444)</f>
        <v>1</v>
      </c>
      <c r="AR444" s="58">
        <f>IF(AND(Survey!L444&lt;&gt;"Exempt fund",OR(Survey!$M444="ETF",Survey!$M444="ETF, alternative mutual fund",Survey!$M444="Mutual fund",Survey!$M444="Alternative mutual fund",Survey!$M444="Money market")),1,0)</f>
        <v>0</v>
      </c>
      <c r="AS444" s="16" t="str">
        <f t="shared" si="328"/>
        <v>Pass</v>
      </c>
      <c r="AT444" s="33" t="b">
        <f>NOT(ISNUMBER(SEARCH("Yes",Survey!$AC444)))</f>
        <v>1</v>
      </c>
      <c r="AU444" s="32" t="b">
        <f>IF(COUNTBLANK(Survey!$AD444:$AE444)=0,TRUE, FALSE)</f>
        <v>0</v>
      </c>
      <c r="AV444" s="16" t="str">
        <f t="shared" si="329"/>
        <v>Pass</v>
      </c>
      <c r="AW444" s="33" t="b">
        <f>NOT(ISNUMBER(SEARCH("Yes",Survey!$AF444)))</f>
        <v>1</v>
      </c>
      <c r="AX444" s="32" t="b">
        <f>NOT(ISBLANK(Survey!$AH444))</f>
        <v>0</v>
      </c>
      <c r="AY444" s="16" t="str">
        <f t="shared" si="330"/>
        <v>Pass</v>
      </c>
      <c r="AZ444" s="33" t="b">
        <f>NOT(OR(ISNUMBER(SEARCH("Other",Survey!$AH444)),ISNUMBER(SEARCH("Multiple",Survey!$AH444))))</f>
        <v>1</v>
      </c>
      <c r="BA444" s="32" t="b">
        <f>NOT(ISBLANK(Survey!$AI444))</f>
        <v>0</v>
      </c>
      <c r="BB444" s="16" t="str">
        <f t="shared" si="331"/>
        <v>Fail</v>
      </c>
      <c r="BC444" s="114">
        <f>IF(ABS(Survey!$BA444)&gt;0, 1,0)</f>
        <v>0</v>
      </c>
      <c r="BD444" s="114">
        <f>IF(COUNTBLANK(Survey!$AL444)=0,1,0)</f>
        <v>0</v>
      </c>
      <c r="BE444" s="16" t="str">
        <f t="shared" si="332"/>
        <v>Pass</v>
      </c>
      <c r="BF444" s="114">
        <f>IF(ISBLANK(Survey!$AL444),0,1)</f>
        <v>0</v>
      </c>
      <c r="BG444" s="133">
        <f>COUNTBLANK(Survey!$AM444)</f>
        <v>1</v>
      </c>
      <c r="BH444" s="16" t="str">
        <f t="shared" si="333"/>
        <v>Pass</v>
      </c>
      <c r="BI444" s="114">
        <f>IF(OR(Survey!$AM444="Closed",ISBLANK(Survey!$AM444)),0,1)</f>
        <v>0</v>
      </c>
      <c r="BJ444" s="133">
        <f>IF(ISBLANK(Survey!$AN444),1,0)</f>
        <v>1</v>
      </c>
      <c r="BK444" s="118" t="str">
        <f t="shared" si="334"/>
        <v>Pass</v>
      </c>
      <c r="BL444" s="31" cm="1">
        <f t="array" ref="BL444">SUM(SUMIF(Survey!AO444:AP444,{"&gt;0","&lt;0"})*{1,-1})</f>
        <v>0</v>
      </c>
      <c r="BM444">
        <f t="shared" si="335"/>
        <v>0</v>
      </c>
      <c r="BN444">
        <f t="shared" si="336"/>
        <v>100</v>
      </c>
      <c r="BO444" s="118" t="str">
        <f t="shared" si="337"/>
        <v>Pass</v>
      </c>
      <c r="BP444">
        <f>IF(Survey!AQ444="No",0,1)</f>
        <v>1</v>
      </c>
      <c r="BQ444" s="207">
        <f>MOD((LEN(Survey!AQ444)+2),22)</f>
        <v>2</v>
      </c>
      <c r="BR444">
        <f>IF(Survey!AR444="No",0,1)</f>
        <v>1</v>
      </c>
      <c r="BS444" s="207">
        <f>MOD((LEN(Survey!AR444)+2),22)</f>
        <v>2</v>
      </c>
      <c r="BT444" s="114">
        <f>COUNTBLANK(Survey!$AQ444:$AS444)+COUNTBLANK(Survey!$AU444)</f>
        <v>4</v>
      </c>
      <c r="BU444" s="114">
        <f>IF(Survey!$I444="Yes",1,0)</f>
        <v>0</v>
      </c>
      <c r="BV444" s="114">
        <f>IF(OR(Survey!$M444="Mutual fund",Survey!$M444="Alternative mutual fund",Survey!$M444="Money market"),1,0)</f>
        <v>0</v>
      </c>
      <c r="BW444" s="119">
        <f>IF(OR(Survey!$M444="ETF",Survey!$M444="ETF, alternative mutual fund"),1,0)</f>
        <v>0</v>
      </c>
      <c r="BX444" s="16" t="str">
        <f t="shared" si="338"/>
        <v>Pass</v>
      </c>
      <c r="BY444" s="33">
        <f>IF(ISNUMBER(SEARCH("Other",Survey!$AS444)), 1, 0)</f>
        <v>0</v>
      </c>
      <c r="BZ444" s="58" t="b">
        <f>NOT(ISBLANK(Survey!$AT444))</f>
        <v>0</v>
      </c>
      <c r="CA444" s="16" t="str">
        <f t="shared" si="339"/>
        <v>Pass</v>
      </c>
      <c r="CB444" s="114">
        <f>IF(Survey!$BB444=0, 0,1)</f>
        <v>0</v>
      </c>
      <c r="CC444" s="58">
        <f>Survey!$AV444</f>
        <v>0</v>
      </c>
      <c r="CD444" s="58">
        <f>Survey!$BC444+Survey!$BD444+ABS(Survey!$BE444)-ABS(Survey!$BF444)-ABS(Survey!$BG444)-ABS(Survey!$BL444)</f>
        <v>0</v>
      </c>
      <c r="CE444" s="138">
        <f>Survey!BB444+(ABS(Survey!$BH444)-ABS(Survey!$BI444)+ABS(Survey!$BJ444)-ABS(Survey!$BK444))*0.5</f>
        <v>0</v>
      </c>
      <c r="CF444" s="58">
        <f t="shared" si="340"/>
        <v>0</v>
      </c>
      <c r="CG444" s="58">
        <f>IF(AND($CC444&gt;$CF444-0.2,$CC444&lt;$CF444+0.2,ISBLANK(Survey!$AV444)=FALSE),0,1)</f>
        <v>1</v>
      </c>
      <c r="CH444" s="133">
        <f>IF(ISBLANK(Survey!$AW444),1,0)</f>
        <v>1</v>
      </c>
      <c r="CI444" s="16" t="str">
        <f t="shared" si="341"/>
        <v>Pass</v>
      </c>
      <c r="CJ444" s="114">
        <f>IF(Survey!$BB444=0, 0,1)</f>
        <v>0</v>
      </c>
      <c r="CK444" s="58">
        <f>IF(AND(Survey!$AX444&gt;=0,Survey!$AX444&lt;=0.2,Survey!$AX444&lt;&gt;""),0,1)</f>
        <v>1</v>
      </c>
      <c r="CL444" s="114">
        <f>IF(ISBLANK(Survey!$AY444),1,0)</f>
        <v>1</v>
      </c>
      <c r="CM444" s="16" t="str">
        <f t="shared" si="342"/>
        <v>Fail</v>
      </c>
      <c r="CN444" s="133">
        <f>Survey!$AZ444</f>
        <v>0</v>
      </c>
      <c r="CO444" s="16" t="str">
        <f t="shared" si="343"/>
        <v>Pass</v>
      </c>
      <c r="CP444" s="31">
        <f>Survey!$BA444</f>
        <v>0</v>
      </c>
      <c r="CQ444" s="138">
        <f>Survey!$BB444+Survey!$BC444+Survey!$BD444+ABS(Survey!$BE444)-ABS(Survey!$BF444)-ABS(Survey!$BG444)+ABS(Survey!$BH444)-ABS(Survey!$BI444)+ABS(Survey!$BJ444)-ABS(Survey!$BK444)-ABS(Survey!$BL444)+Survey!$BM444</f>
        <v>0</v>
      </c>
      <c r="CR444" s="30">
        <f t="shared" si="344"/>
        <v>0</v>
      </c>
      <c r="CS444" s="17">
        <f t="shared" si="345"/>
        <v>0</v>
      </c>
      <c r="CT444" s="16" t="str">
        <f t="shared" si="346"/>
        <v>Pass</v>
      </c>
      <c r="CU444" s="33" t="b">
        <f>IF(ABS(Survey!$BM444)=0,TRUE,FALSE)</f>
        <v>1</v>
      </c>
      <c r="CV444" s="32" t="b">
        <f>NOT(ISBLANK(Survey!$BN444))</f>
        <v>0</v>
      </c>
      <c r="CW444" t="str">
        <f t="shared" si="347"/>
        <v>Fail</v>
      </c>
      <c r="CX444" s="25">
        <f>Survey!$BA444</f>
        <v>0</v>
      </c>
      <c r="CY444" s="25" cm="1">
        <f t="array" ref="CY444">SUM(SUMIF(Survey!BP444:BW444,{"&gt;0","&lt;0"})*{1,-1})-SUM(SUMIF(Survey!BY444:CF444,{"&gt;0","&lt;0"})*{1,-1})</f>
        <v>0</v>
      </c>
      <c r="CZ444" s="30" t="str">
        <f t="shared" si="348"/>
        <v>No holdings</v>
      </c>
      <c r="DA444">
        <f t="shared" si="349"/>
        <v>0</v>
      </c>
      <c r="DB444" s="16" t="str">
        <f t="shared" si="350"/>
        <v>Fail</v>
      </c>
      <c r="DC444" s="31">
        <f>Survey!$BA444</f>
        <v>0</v>
      </c>
      <c r="DD444" s="31" cm="1">
        <f t="array" ref="DD444">SUM(SUMIF(Survey!CH444:DA444,{"&gt;0","&lt;0"})*{1,-1})-SUM(SUMIF(Survey!DC444:DV444,{"&gt;0","&lt;0"})*{1,-1})</f>
        <v>0</v>
      </c>
      <c r="DE444" s="30" t="str">
        <f t="shared" si="351"/>
        <v>No holdings</v>
      </c>
      <c r="DF444" s="17">
        <f t="shared" si="352"/>
        <v>0</v>
      </c>
      <c r="DG444" s="16" t="str">
        <f t="shared" si="353"/>
        <v>Pass</v>
      </c>
      <c r="DH444" s="33" t="b">
        <f>IF(ABS(Survey!$DA444)=0,TRUE,FALSE)</f>
        <v>1</v>
      </c>
      <c r="DI444" s="32" t="b">
        <f>NOT(ISBLANK(Survey!$DB444))</f>
        <v>0</v>
      </c>
      <c r="DJ444" s="16" t="str">
        <f t="shared" si="354"/>
        <v>Pass</v>
      </c>
      <c r="DK444" s="33" t="b">
        <f>IF(ABS(Survey!$DV444)=0,TRUE,FALSE)</f>
        <v>1</v>
      </c>
      <c r="DL444" s="32" t="b">
        <f>NOT(ISBLANK(Survey!$DW444))</f>
        <v>0</v>
      </c>
      <c r="DM444" t="str">
        <f t="shared" si="355"/>
        <v>Pass</v>
      </c>
      <c r="DN444" s="25" cm="1">
        <f t="array" ref="DN444">SUM(SUMIF(Survey!CW444,{"&gt;0","&lt;0"})*{1,-1})+SUM(SUMIF(Survey!DR444,{"&gt;0","&lt;0"})*{1,-1})</f>
        <v>0</v>
      </c>
      <c r="DO444" s="25">
        <f>SUM(SUMIF(Survey!DY444:EE444,{"&gt;0","&lt;0"})*{1,-1})+SUM(SUMIF(Survey!EG444:EM444,{"&gt;0","&lt;0"})*{1,-1})</f>
        <v>0</v>
      </c>
      <c r="DP444">
        <f t="shared" si="356"/>
        <v>0</v>
      </c>
      <c r="DQ444">
        <f t="shared" si="357"/>
        <v>0</v>
      </c>
      <c r="DR444" s="16" t="str">
        <f t="shared" si="358"/>
        <v>Pass</v>
      </c>
      <c r="DS444" s="33" t="b">
        <f>IF(ABS(Survey!$EE444)=0,TRUE,FALSE)</f>
        <v>1</v>
      </c>
      <c r="DT444" s="32" t="b">
        <f>NOT(ISBLANK(Survey!EF444))</f>
        <v>0</v>
      </c>
      <c r="DU444" s="16" t="str">
        <f t="shared" si="359"/>
        <v>Pass</v>
      </c>
      <c r="DV444" s="33" t="b">
        <f>IF(ABS(Survey!$EM444)=0,TRUE,FALSE)</f>
        <v>1</v>
      </c>
      <c r="DW444" s="32" t="b">
        <f>NOT(ISBLANK(Survey!$EN444))</f>
        <v>0</v>
      </c>
      <c r="DX444" s="16" t="str">
        <f t="shared" si="360"/>
        <v>Fail</v>
      </c>
      <c r="DY444" s="31">
        <f>SUM(SUMIF(Survey!ET444:EV444,{"&gt;0","&lt;0"})*{1,-1})</f>
        <v>0</v>
      </c>
      <c r="DZ444">
        <f t="shared" si="361"/>
        <v>0</v>
      </c>
      <c r="EA444">
        <f t="shared" si="362"/>
        <v>100</v>
      </c>
      <c r="EB444" s="30" t="b">
        <f>IF(OR(Survey!$M444="ETF",Survey!$M444="ETF, alternative mutual fund",Survey!$M444="Closed-end", Survey!$M444="Split share corp"),TRUE,FALSE)</f>
        <v>0</v>
      </c>
      <c r="EC444" s="16" t="str">
        <f t="shared" si="363"/>
        <v>Fail</v>
      </c>
      <c r="ED444" s="31">
        <f>SUM(SUMIF(Survey!EX444:FD444,{"&gt;0","&lt;0"})*{1,-1})</f>
        <v>0</v>
      </c>
      <c r="EE444">
        <f t="shared" si="364"/>
        <v>0</v>
      </c>
      <c r="EF444" s="17">
        <f t="shared" si="365"/>
        <v>100</v>
      </c>
      <c r="EG444" s="16" t="str">
        <f t="shared" si="366"/>
        <v>Fail</v>
      </c>
      <c r="EH444" s="31">
        <f>SUM(SUMIF(Survey!FF444:FL444,{"&gt;0","&lt;0"})*{1,-1})</f>
        <v>0</v>
      </c>
      <c r="EI444">
        <f t="shared" si="367"/>
        <v>0</v>
      </c>
      <c r="EJ444" s="17">
        <f t="shared" si="368"/>
        <v>100</v>
      </c>
    </row>
    <row r="445" spans="1:140">
      <c r="A445">
        <v>445</v>
      </c>
      <c r="B445" t="str">
        <f t="shared" si="316"/>
        <v>Pass</v>
      </c>
      <c r="C445" t="str">
        <f>IF(COUNTBLANK(Survey!B445:FM445)=$C$2, "Pass", "Fail")</f>
        <v>Pass</v>
      </c>
      <c r="D445" s="16" t="str">
        <f t="shared" si="317"/>
        <v>Fail</v>
      </c>
      <c r="E445" t="str">
        <f>IF(OR(ISBLANK(Survey!AL445),COUNTIF(G445:BJ445,"Fail")),"Fail","Pass")</f>
        <v>Fail</v>
      </c>
      <c r="F445" s="265"/>
      <c r="G445" s="16" t="str">
        <f t="shared" si="318"/>
        <v>Fail</v>
      </c>
      <c r="H445" s="139">
        <f>COUNTBLANK(Survey!B445:D445)+COUNTBLANK(Survey!G445)+COUNTBLANK(Survey!I445)+COUNTBLANK(Survey!K445:M445)+COUNTBLANK(Survey!P445:Q445)+COUNTBLANK(Survey!T445:W445)+COUNTBLANK(Survey!Z445:AC445)+COUNTBLANK(Survey!AF445:AG445)+COUNTBLANK(Survey!AK445:AK445)</f>
        <v>21</v>
      </c>
      <c r="I445" t="str">
        <f t="shared" si="319"/>
        <v>Fail</v>
      </c>
      <c r="J445" t="b">
        <f>IF(Survey!E445="No",TRUE,FALSE)</f>
        <v>0</v>
      </c>
      <c r="K445" s="29" cm="1">
        <f t="array" ref="K445">IF(COUNTA(Survey!$E$4:$E$695)=1, 0, SUM(IF(COUNTIF(Survey!$E$4:$E$695, Survey!$E$4:$E$695)=1,1,0)))</f>
        <v>0</v>
      </c>
      <c r="L445" s="29">
        <f>LEN(Survey!E445)</f>
        <v>0</v>
      </c>
      <c r="M445" s="16" t="str">
        <f t="shared" si="320"/>
        <v>Fail</v>
      </c>
      <c r="N445" t="b">
        <f>IF(Survey!F445="No",TRUE,FALSE)</f>
        <v>0</v>
      </c>
      <c r="O445" t="b">
        <f>Survey!F445=Survey!E445</f>
        <v>1</v>
      </c>
      <c r="P445">
        <f>COUNTIF(Survey!$F$4:$F$695,Survey!F445)</f>
        <v>0</v>
      </c>
      <c r="Q445" s="28">
        <f>LEN(Survey!F445)</f>
        <v>0</v>
      </c>
      <c r="R445" s="16" t="str">
        <f t="shared" si="321"/>
        <v>Pass</v>
      </c>
      <c r="S445" s="29">
        <f>MOD((LEN(Survey!H445)+2),11)</f>
        <v>2</v>
      </c>
      <c r="T445">
        <f>COUNTIF(Survey!$H$4:$H$695,Survey!H445)</f>
        <v>0</v>
      </c>
      <c r="U445" s="28" t="str">
        <f>IF(Survey!$L445="Prospectus fund", "Yes", "No")</f>
        <v>No</v>
      </c>
      <c r="V445" s="16" t="str">
        <f t="shared" si="322"/>
        <v>Pass</v>
      </c>
      <c r="W445" s="29">
        <f>MOD((LEN(Survey!J445)+2),11)</f>
        <v>2</v>
      </c>
      <c r="X445">
        <f>COUNTIF(Survey!$J$4:$J$695,Survey!J445)</f>
        <v>0</v>
      </c>
      <c r="Y445" s="30" t="b">
        <f>IF(OR(Survey!$M445="ETF",Survey!$M445="ETF, alternative mutual fund",Survey!$M445="Closed-end", Survey!$M445="Split share corp", Survey!$I445="Yes"),TRUE,FALSE)</f>
        <v>0</v>
      </c>
      <c r="Z445" s="16" t="str">
        <f>IFERROR(IF(AND(OR(AC445=AD445,AD445 = "Either"),NOT(ISBLANK(Survey!K445))),"Pass","Fail"),"Pass")</f>
        <v>Fail</v>
      </c>
      <c r="AA445" s="31" cm="1">
        <f t="array" ref="AA445">SUM(SUMIF(Survey!CH445:DA445,{"&gt;0","&lt;0"})*{1,-1})</f>
        <v>0</v>
      </c>
      <c r="AB445" s="33" cm="1">
        <f t="array" ref="AB445">SUM(SUMIF(Survey!CK445,{"&gt;0","&lt;0"})*{1,-1})+SUM(SUMIF(Survey!CU445,{"&gt;0","&lt;0"})*{1,-1})</f>
        <v>0</v>
      </c>
      <c r="AC445" s="33">
        <f>Survey!K445</f>
        <v>0</v>
      </c>
      <c r="AD445" s="32" t="str">
        <f t="shared" si="323"/>
        <v>Either</v>
      </c>
      <c r="AE445" s="16" t="str">
        <f t="shared" si="324"/>
        <v>Fail</v>
      </c>
      <c r="AF445" s="58" cm="1">
        <f t="array" ref="AF445">SUM(SUMIF(Survey!CH445:DA445,{"&gt;0","&lt;0"})*{1,-1})+SUM(SUMIF(Survey!DC445:DV445,{"&gt;0","&lt;0"})*{1,-1})</f>
        <v>0</v>
      </c>
      <c r="AG445" s="58">
        <f>IFERROR(AF445/(Survey!$BA445),0)</f>
        <v>0</v>
      </c>
      <c r="AH445" s="104" t="b">
        <f>IF(OR(Survey!$M445="Alternative strategy or hedge",Survey!$M445="Private asset",Survey!$L445="Prospectus fund"),TRUE,FALSE)</f>
        <v>0</v>
      </c>
      <c r="AI445" s="104" t="b">
        <f>NOT(ISBLANK(Survey!$M445))</f>
        <v>0</v>
      </c>
      <c r="AJ445" s="16" t="str">
        <f t="shared" si="325"/>
        <v>Fail</v>
      </c>
      <c r="AK445" t="b">
        <f>IF(Survey!W445="No",TRUE,FALSE)</f>
        <v>0</v>
      </c>
      <c r="AL445" s="119">
        <f>MOD((LEN(Survey!W445)+2),22)</f>
        <v>2</v>
      </c>
      <c r="AM445" t="str">
        <f t="shared" si="326"/>
        <v>Pass</v>
      </c>
      <c r="AN445" s="33" t="b">
        <f>NOT(ISNUMBER(SEARCH("Other",Survey!$Q445)))</f>
        <v>1</v>
      </c>
      <c r="AO445" s="32" t="b">
        <f>NOT(ISBLANK(Survey!$R445))</f>
        <v>0</v>
      </c>
      <c r="AP445" s="16" t="str">
        <f t="shared" si="327"/>
        <v>Pass</v>
      </c>
      <c r="AQ445" s="114">
        <f>COUNTBLANK(Survey!$X445)</f>
        <v>1</v>
      </c>
      <c r="AR445" s="58">
        <f>IF(AND(Survey!L445&lt;&gt;"Exempt fund",OR(Survey!$M445="ETF",Survey!$M445="ETF, alternative mutual fund",Survey!$M445="Mutual fund",Survey!$M445="Alternative mutual fund",Survey!$M445="Money market")),1,0)</f>
        <v>0</v>
      </c>
      <c r="AS445" s="16" t="str">
        <f t="shared" si="328"/>
        <v>Pass</v>
      </c>
      <c r="AT445" s="33" t="b">
        <f>NOT(ISNUMBER(SEARCH("Yes",Survey!$AC445)))</f>
        <v>1</v>
      </c>
      <c r="AU445" s="32" t="b">
        <f>IF(COUNTBLANK(Survey!$AD445:$AE445)=0,TRUE, FALSE)</f>
        <v>0</v>
      </c>
      <c r="AV445" s="16" t="str">
        <f t="shared" si="329"/>
        <v>Pass</v>
      </c>
      <c r="AW445" s="33" t="b">
        <f>NOT(ISNUMBER(SEARCH("Yes",Survey!$AF445)))</f>
        <v>1</v>
      </c>
      <c r="AX445" s="32" t="b">
        <f>NOT(ISBLANK(Survey!$AH445))</f>
        <v>0</v>
      </c>
      <c r="AY445" s="16" t="str">
        <f t="shared" si="330"/>
        <v>Pass</v>
      </c>
      <c r="AZ445" s="33" t="b">
        <f>NOT(OR(ISNUMBER(SEARCH("Other",Survey!$AH445)),ISNUMBER(SEARCH("Multiple",Survey!$AH445))))</f>
        <v>1</v>
      </c>
      <c r="BA445" s="32" t="b">
        <f>NOT(ISBLANK(Survey!$AI445))</f>
        <v>0</v>
      </c>
      <c r="BB445" s="16" t="str">
        <f t="shared" si="331"/>
        <v>Fail</v>
      </c>
      <c r="BC445" s="114">
        <f>IF(ABS(Survey!$BA445)&gt;0, 1,0)</f>
        <v>0</v>
      </c>
      <c r="BD445" s="114">
        <f>IF(COUNTBLANK(Survey!$AL445)=0,1,0)</f>
        <v>0</v>
      </c>
      <c r="BE445" s="16" t="str">
        <f t="shared" si="332"/>
        <v>Pass</v>
      </c>
      <c r="BF445" s="114">
        <f>IF(ISBLANK(Survey!$AL445),0,1)</f>
        <v>0</v>
      </c>
      <c r="BG445" s="133">
        <f>COUNTBLANK(Survey!$AM445)</f>
        <v>1</v>
      </c>
      <c r="BH445" s="16" t="str">
        <f t="shared" si="333"/>
        <v>Pass</v>
      </c>
      <c r="BI445" s="114">
        <f>IF(OR(Survey!$AM445="Closed",ISBLANK(Survey!$AM445)),0,1)</f>
        <v>0</v>
      </c>
      <c r="BJ445" s="133">
        <f>IF(ISBLANK(Survey!$AN445),1,0)</f>
        <v>1</v>
      </c>
      <c r="BK445" s="118" t="str">
        <f t="shared" si="334"/>
        <v>Pass</v>
      </c>
      <c r="BL445" s="31" cm="1">
        <f t="array" ref="BL445">SUM(SUMIF(Survey!AO445:AP445,{"&gt;0","&lt;0"})*{1,-1})</f>
        <v>0</v>
      </c>
      <c r="BM445">
        <f t="shared" si="335"/>
        <v>0</v>
      </c>
      <c r="BN445">
        <f t="shared" si="336"/>
        <v>100</v>
      </c>
      <c r="BO445" s="118" t="str">
        <f t="shared" si="337"/>
        <v>Pass</v>
      </c>
      <c r="BP445">
        <f>IF(Survey!AQ445="No",0,1)</f>
        <v>1</v>
      </c>
      <c r="BQ445" s="207">
        <f>MOD((LEN(Survey!AQ445)+2),22)</f>
        <v>2</v>
      </c>
      <c r="BR445">
        <f>IF(Survey!AR445="No",0,1)</f>
        <v>1</v>
      </c>
      <c r="BS445" s="207">
        <f>MOD((LEN(Survey!AR445)+2),22)</f>
        <v>2</v>
      </c>
      <c r="BT445" s="114">
        <f>COUNTBLANK(Survey!$AQ445:$AS445)+COUNTBLANK(Survey!$AU445)</f>
        <v>4</v>
      </c>
      <c r="BU445" s="114">
        <f>IF(Survey!$I445="Yes",1,0)</f>
        <v>0</v>
      </c>
      <c r="BV445" s="114">
        <f>IF(OR(Survey!$M445="Mutual fund",Survey!$M445="Alternative mutual fund",Survey!$M445="Money market"),1,0)</f>
        <v>0</v>
      </c>
      <c r="BW445" s="119">
        <f>IF(OR(Survey!$M445="ETF",Survey!$M445="ETF, alternative mutual fund"),1,0)</f>
        <v>0</v>
      </c>
      <c r="BX445" s="16" t="str">
        <f t="shared" si="338"/>
        <v>Pass</v>
      </c>
      <c r="BY445" s="33">
        <f>IF(ISNUMBER(SEARCH("Other",Survey!$AS445)), 1, 0)</f>
        <v>0</v>
      </c>
      <c r="BZ445" s="58" t="b">
        <f>NOT(ISBLANK(Survey!$AT445))</f>
        <v>0</v>
      </c>
      <c r="CA445" s="16" t="str">
        <f t="shared" si="339"/>
        <v>Pass</v>
      </c>
      <c r="CB445" s="114">
        <f>IF(Survey!$BB445=0, 0,1)</f>
        <v>0</v>
      </c>
      <c r="CC445" s="58">
        <f>Survey!$AV445</f>
        <v>0</v>
      </c>
      <c r="CD445" s="58">
        <f>Survey!$BC445+Survey!$BD445+ABS(Survey!$BE445)-ABS(Survey!$BF445)-ABS(Survey!$BG445)-ABS(Survey!$BL445)</f>
        <v>0</v>
      </c>
      <c r="CE445" s="138">
        <f>Survey!BB445+(ABS(Survey!$BH445)-ABS(Survey!$BI445)+ABS(Survey!$BJ445)-ABS(Survey!$BK445))*0.5</f>
        <v>0</v>
      </c>
      <c r="CF445" s="58">
        <f t="shared" si="340"/>
        <v>0</v>
      </c>
      <c r="CG445" s="58">
        <f>IF(AND($CC445&gt;$CF445-0.2,$CC445&lt;$CF445+0.2,ISBLANK(Survey!$AV445)=FALSE),0,1)</f>
        <v>1</v>
      </c>
      <c r="CH445" s="133">
        <f>IF(ISBLANK(Survey!$AW445),1,0)</f>
        <v>1</v>
      </c>
      <c r="CI445" s="16" t="str">
        <f t="shared" si="341"/>
        <v>Pass</v>
      </c>
      <c r="CJ445" s="114">
        <f>IF(Survey!$BB445=0, 0,1)</f>
        <v>0</v>
      </c>
      <c r="CK445" s="58">
        <f>IF(AND(Survey!$AX445&gt;=0,Survey!$AX445&lt;=0.2,Survey!$AX445&lt;&gt;""),0,1)</f>
        <v>1</v>
      </c>
      <c r="CL445" s="114">
        <f>IF(ISBLANK(Survey!$AY445),1,0)</f>
        <v>1</v>
      </c>
      <c r="CM445" s="16" t="str">
        <f t="shared" si="342"/>
        <v>Fail</v>
      </c>
      <c r="CN445" s="133">
        <f>Survey!$AZ445</f>
        <v>0</v>
      </c>
      <c r="CO445" s="16" t="str">
        <f t="shared" si="343"/>
        <v>Pass</v>
      </c>
      <c r="CP445" s="31">
        <f>Survey!$BA445</f>
        <v>0</v>
      </c>
      <c r="CQ445" s="138">
        <f>Survey!$BB445+Survey!$BC445+Survey!$BD445+ABS(Survey!$BE445)-ABS(Survey!$BF445)-ABS(Survey!$BG445)+ABS(Survey!$BH445)-ABS(Survey!$BI445)+ABS(Survey!$BJ445)-ABS(Survey!$BK445)-ABS(Survey!$BL445)+Survey!$BM445</f>
        <v>0</v>
      </c>
      <c r="CR445" s="30">
        <f t="shared" si="344"/>
        <v>0</v>
      </c>
      <c r="CS445" s="17">
        <f t="shared" si="345"/>
        <v>0</v>
      </c>
      <c r="CT445" s="16" t="str">
        <f t="shared" si="346"/>
        <v>Pass</v>
      </c>
      <c r="CU445" s="33" t="b">
        <f>IF(ABS(Survey!$BM445)=0,TRUE,FALSE)</f>
        <v>1</v>
      </c>
      <c r="CV445" s="32" t="b">
        <f>NOT(ISBLANK(Survey!$BN445))</f>
        <v>0</v>
      </c>
      <c r="CW445" t="str">
        <f t="shared" si="347"/>
        <v>Fail</v>
      </c>
      <c r="CX445" s="25">
        <f>Survey!$BA445</f>
        <v>0</v>
      </c>
      <c r="CY445" s="25" cm="1">
        <f t="array" ref="CY445">SUM(SUMIF(Survey!BP445:BW445,{"&gt;0","&lt;0"})*{1,-1})-SUM(SUMIF(Survey!BY445:CF445,{"&gt;0","&lt;0"})*{1,-1})</f>
        <v>0</v>
      </c>
      <c r="CZ445" s="30" t="str">
        <f t="shared" si="348"/>
        <v>No holdings</v>
      </c>
      <c r="DA445">
        <f t="shared" si="349"/>
        <v>0</v>
      </c>
      <c r="DB445" s="16" t="str">
        <f t="shared" si="350"/>
        <v>Fail</v>
      </c>
      <c r="DC445" s="31">
        <f>Survey!$BA445</f>
        <v>0</v>
      </c>
      <c r="DD445" s="31" cm="1">
        <f t="array" ref="DD445">SUM(SUMIF(Survey!CH445:DA445,{"&gt;0","&lt;0"})*{1,-1})-SUM(SUMIF(Survey!DC445:DV445,{"&gt;0","&lt;0"})*{1,-1})</f>
        <v>0</v>
      </c>
      <c r="DE445" s="30" t="str">
        <f t="shared" si="351"/>
        <v>No holdings</v>
      </c>
      <c r="DF445" s="17">
        <f t="shared" si="352"/>
        <v>0</v>
      </c>
      <c r="DG445" s="16" t="str">
        <f t="shared" si="353"/>
        <v>Pass</v>
      </c>
      <c r="DH445" s="33" t="b">
        <f>IF(ABS(Survey!$DA445)=0,TRUE,FALSE)</f>
        <v>1</v>
      </c>
      <c r="DI445" s="32" t="b">
        <f>NOT(ISBLANK(Survey!$DB445))</f>
        <v>0</v>
      </c>
      <c r="DJ445" s="16" t="str">
        <f t="shared" si="354"/>
        <v>Pass</v>
      </c>
      <c r="DK445" s="33" t="b">
        <f>IF(ABS(Survey!$DV445)=0,TRUE,FALSE)</f>
        <v>1</v>
      </c>
      <c r="DL445" s="32" t="b">
        <f>NOT(ISBLANK(Survey!$DW445))</f>
        <v>0</v>
      </c>
      <c r="DM445" t="str">
        <f t="shared" si="355"/>
        <v>Pass</v>
      </c>
      <c r="DN445" s="25" cm="1">
        <f t="array" ref="DN445">SUM(SUMIF(Survey!CW445,{"&gt;0","&lt;0"})*{1,-1})+SUM(SUMIF(Survey!DR445,{"&gt;0","&lt;0"})*{1,-1})</f>
        <v>0</v>
      </c>
      <c r="DO445" s="25">
        <f>SUM(SUMIF(Survey!DY445:EE445,{"&gt;0","&lt;0"})*{1,-1})+SUM(SUMIF(Survey!EG445:EM445,{"&gt;0","&lt;0"})*{1,-1})</f>
        <v>0</v>
      </c>
      <c r="DP445">
        <f t="shared" si="356"/>
        <v>0</v>
      </c>
      <c r="DQ445">
        <f t="shared" si="357"/>
        <v>0</v>
      </c>
      <c r="DR445" s="16" t="str">
        <f t="shared" si="358"/>
        <v>Pass</v>
      </c>
      <c r="DS445" s="33" t="b">
        <f>IF(ABS(Survey!$EE445)=0,TRUE,FALSE)</f>
        <v>1</v>
      </c>
      <c r="DT445" s="32" t="b">
        <f>NOT(ISBLANK(Survey!EF445))</f>
        <v>0</v>
      </c>
      <c r="DU445" s="16" t="str">
        <f t="shared" si="359"/>
        <v>Pass</v>
      </c>
      <c r="DV445" s="33" t="b">
        <f>IF(ABS(Survey!$EM445)=0,TRUE,FALSE)</f>
        <v>1</v>
      </c>
      <c r="DW445" s="32" t="b">
        <f>NOT(ISBLANK(Survey!$EN445))</f>
        <v>0</v>
      </c>
      <c r="DX445" s="16" t="str">
        <f t="shared" si="360"/>
        <v>Fail</v>
      </c>
      <c r="DY445" s="31">
        <f>SUM(SUMIF(Survey!ET445:EV445,{"&gt;0","&lt;0"})*{1,-1})</f>
        <v>0</v>
      </c>
      <c r="DZ445">
        <f t="shared" si="361"/>
        <v>0</v>
      </c>
      <c r="EA445">
        <f t="shared" si="362"/>
        <v>100</v>
      </c>
      <c r="EB445" s="30" t="b">
        <f>IF(OR(Survey!$M445="ETF",Survey!$M445="ETF, alternative mutual fund",Survey!$M445="Closed-end", Survey!$M445="Split share corp"),TRUE,FALSE)</f>
        <v>0</v>
      </c>
      <c r="EC445" s="16" t="str">
        <f t="shared" si="363"/>
        <v>Fail</v>
      </c>
      <c r="ED445" s="31">
        <f>SUM(SUMIF(Survey!EX445:FD445,{"&gt;0","&lt;0"})*{1,-1})</f>
        <v>0</v>
      </c>
      <c r="EE445">
        <f t="shared" si="364"/>
        <v>0</v>
      </c>
      <c r="EF445" s="17">
        <f t="shared" si="365"/>
        <v>100</v>
      </c>
      <c r="EG445" s="16" t="str">
        <f t="shared" si="366"/>
        <v>Fail</v>
      </c>
      <c r="EH445" s="31">
        <f>SUM(SUMIF(Survey!FF445:FL445,{"&gt;0","&lt;0"})*{1,-1})</f>
        <v>0</v>
      </c>
      <c r="EI445">
        <f t="shared" si="367"/>
        <v>0</v>
      </c>
      <c r="EJ445" s="17">
        <f t="shared" si="368"/>
        <v>100</v>
      </c>
    </row>
    <row r="446" spans="1:140">
      <c r="A446">
        <v>446</v>
      </c>
      <c r="B446" t="str">
        <f t="shared" si="316"/>
        <v>Pass</v>
      </c>
      <c r="C446" t="str">
        <f>IF(COUNTBLANK(Survey!B446:FM446)=$C$2, "Pass", "Fail")</f>
        <v>Pass</v>
      </c>
      <c r="D446" s="16" t="str">
        <f t="shared" si="317"/>
        <v>Fail</v>
      </c>
      <c r="E446" t="str">
        <f>IF(OR(ISBLANK(Survey!AL446),COUNTIF(G446:BJ446,"Fail")),"Fail","Pass")</f>
        <v>Fail</v>
      </c>
      <c r="F446" s="265"/>
      <c r="G446" s="16" t="str">
        <f t="shared" si="318"/>
        <v>Fail</v>
      </c>
      <c r="H446" s="139">
        <f>COUNTBLANK(Survey!B446:D446)+COUNTBLANK(Survey!G446)+COUNTBLANK(Survey!I446)+COUNTBLANK(Survey!K446:M446)+COUNTBLANK(Survey!P446:Q446)+COUNTBLANK(Survey!T446:W446)+COUNTBLANK(Survey!Z446:AC446)+COUNTBLANK(Survey!AF446:AG446)+COUNTBLANK(Survey!AK446:AK446)</f>
        <v>21</v>
      </c>
      <c r="I446" t="str">
        <f t="shared" si="319"/>
        <v>Fail</v>
      </c>
      <c r="J446" t="b">
        <f>IF(Survey!E446="No",TRUE,FALSE)</f>
        <v>0</v>
      </c>
      <c r="K446" s="29" cm="1">
        <f t="array" ref="K446">IF(COUNTA(Survey!$E$4:$E$695)=1, 0, SUM(IF(COUNTIF(Survey!$E$4:$E$695, Survey!$E$4:$E$695)=1,1,0)))</f>
        <v>0</v>
      </c>
      <c r="L446" s="29">
        <f>LEN(Survey!E446)</f>
        <v>0</v>
      </c>
      <c r="M446" s="16" t="str">
        <f t="shared" si="320"/>
        <v>Fail</v>
      </c>
      <c r="N446" t="b">
        <f>IF(Survey!F446="No",TRUE,FALSE)</f>
        <v>0</v>
      </c>
      <c r="O446" t="b">
        <f>Survey!F446=Survey!E446</f>
        <v>1</v>
      </c>
      <c r="P446">
        <f>COUNTIF(Survey!$F$4:$F$695,Survey!F446)</f>
        <v>0</v>
      </c>
      <c r="Q446" s="28">
        <f>LEN(Survey!F446)</f>
        <v>0</v>
      </c>
      <c r="R446" s="16" t="str">
        <f t="shared" si="321"/>
        <v>Pass</v>
      </c>
      <c r="S446" s="29">
        <f>MOD((LEN(Survey!H446)+2),11)</f>
        <v>2</v>
      </c>
      <c r="T446">
        <f>COUNTIF(Survey!$H$4:$H$695,Survey!H446)</f>
        <v>0</v>
      </c>
      <c r="U446" s="28" t="str">
        <f>IF(Survey!$L446="Prospectus fund", "Yes", "No")</f>
        <v>No</v>
      </c>
      <c r="V446" s="16" t="str">
        <f t="shared" si="322"/>
        <v>Pass</v>
      </c>
      <c r="W446" s="29">
        <f>MOD((LEN(Survey!J446)+2),11)</f>
        <v>2</v>
      </c>
      <c r="X446">
        <f>COUNTIF(Survey!$J$4:$J$695,Survey!J446)</f>
        <v>0</v>
      </c>
      <c r="Y446" s="30" t="b">
        <f>IF(OR(Survey!$M446="ETF",Survey!$M446="ETF, alternative mutual fund",Survey!$M446="Closed-end", Survey!$M446="Split share corp", Survey!$I446="Yes"),TRUE,FALSE)</f>
        <v>0</v>
      </c>
      <c r="Z446" s="16" t="str">
        <f>IFERROR(IF(AND(OR(AC446=AD446,AD446 = "Either"),NOT(ISBLANK(Survey!K446))),"Pass","Fail"),"Pass")</f>
        <v>Fail</v>
      </c>
      <c r="AA446" s="31" cm="1">
        <f t="array" ref="AA446">SUM(SUMIF(Survey!CH446:DA446,{"&gt;0","&lt;0"})*{1,-1})</f>
        <v>0</v>
      </c>
      <c r="AB446" s="33" cm="1">
        <f t="array" ref="AB446">SUM(SUMIF(Survey!CK446,{"&gt;0","&lt;0"})*{1,-1})+SUM(SUMIF(Survey!CU446,{"&gt;0","&lt;0"})*{1,-1})</f>
        <v>0</v>
      </c>
      <c r="AC446" s="33">
        <f>Survey!K446</f>
        <v>0</v>
      </c>
      <c r="AD446" s="32" t="str">
        <f t="shared" si="323"/>
        <v>Either</v>
      </c>
      <c r="AE446" s="16" t="str">
        <f t="shared" si="324"/>
        <v>Fail</v>
      </c>
      <c r="AF446" s="58" cm="1">
        <f t="array" ref="AF446">SUM(SUMIF(Survey!CH446:DA446,{"&gt;0","&lt;0"})*{1,-1})+SUM(SUMIF(Survey!DC446:DV446,{"&gt;0","&lt;0"})*{1,-1})</f>
        <v>0</v>
      </c>
      <c r="AG446" s="58">
        <f>IFERROR(AF446/(Survey!$BA446),0)</f>
        <v>0</v>
      </c>
      <c r="AH446" s="104" t="b">
        <f>IF(OR(Survey!$M446="Alternative strategy or hedge",Survey!$M446="Private asset",Survey!$L446="Prospectus fund"),TRUE,FALSE)</f>
        <v>0</v>
      </c>
      <c r="AI446" s="104" t="b">
        <f>NOT(ISBLANK(Survey!$M446))</f>
        <v>0</v>
      </c>
      <c r="AJ446" s="16" t="str">
        <f t="shared" si="325"/>
        <v>Fail</v>
      </c>
      <c r="AK446" t="b">
        <f>IF(Survey!W446="No",TRUE,FALSE)</f>
        <v>0</v>
      </c>
      <c r="AL446" s="119">
        <f>MOD((LEN(Survey!W446)+2),22)</f>
        <v>2</v>
      </c>
      <c r="AM446" t="str">
        <f t="shared" si="326"/>
        <v>Pass</v>
      </c>
      <c r="AN446" s="33" t="b">
        <f>NOT(ISNUMBER(SEARCH("Other",Survey!$Q446)))</f>
        <v>1</v>
      </c>
      <c r="AO446" s="32" t="b">
        <f>NOT(ISBLANK(Survey!$R446))</f>
        <v>0</v>
      </c>
      <c r="AP446" s="16" t="str">
        <f t="shared" si="327"/>
        <v>Pass</v>
      </c>
      <c r="AQ446" s="114">
        <f>COUNTBLANK(Survey!$X446)</f>
        <v>1</v>
      </c>
      <c r="AR446" s="58">
        <f>IF(AND(Survey!L446&lt;&gt;"Exempt fund",OR(Survey!$M446="ETF",Survey!$M446="ETF, alternative mutual fund",Survey!$M446="Mutual fund",Survey!$M446="Alternative mutual fund",Survey!$M446="Money market")),1,0)</f>
        <v>0</v>
      </c>
      <c r="AS446" s="16" t="str">
        <f t="shared" si="328"/>
        <v>Pass</v>
      </c>
      <c r="AT446" s="33" t="b">
        <f>NOT(ISNUMBER(SEARCH("Yes",Survey!$AC446)))</f>
        <v>1</v>
      </c>
      <c r="AU446" s="32" t="b">
        <f>IF(COUNTBLANK(Survey!$AD446:$AE446)=0,TRUE, FALSE)</f>
        <v>0</v>
      </c>
      <c r="AV446" s="16" t="str">
        <f t="shared" si="329"/>
        <v>Pass</v>
      </c>
      <c r="AW446" s="33" t="b">
        <f>NOT(ISNUMBER(SEARCH("Yes",Survey!$AF446)))</f>
        <v>1</v>
      </c>
      <c r="AX446" s="32" t="b">
        <f>NOT(ISBLANK(Survey!$AH446))</f>
        <v>0</v>
      </c>
      <c r="AY446" s="16" t="str">
        <f t="shared" si="330"/>
        <v>Pass</v>
      </c>
      <c r="AZ446" s="33" t="b">
        <f>NOT(OR(ISNUMBER(SEARCH("Other",Survey!$AH446)),ISNUMBER(SEARCH("Multiple",Survey!$AH446))))</f>
        <v>1</v>
      </c>
      <c r="BA446" s="32" t="b">
        <f>NOT(ISBLANK(Survey!$AI446))</f>
        <v>0</v>
      </c>
      <c r="BB446" s="16" t="str">
        <f t="shared" si="331"/>
        <v>Fail</v>
      </c>
      <c r="BC446" s="114">
        <f>IF(ABS(Survey!$BA446)&gt;0, 1,0)</f>
        <v>0</v>
      </c>
      <c r="BD446" s="114">
        <f>IF(COUNTBLANK(Survey!$AL446)=0,1,0)</f>
        <v>0</v>
      </c>
      <c r="BE446" s="16" t="str">
        <f t="shared" si="332"/>
        <v>Pass</v>
      </c>
      <c r="BF446" s="114">
        <f>IF(ISBLANK(Survey!$AL446),0,1)</f>
        <v>0</v>
      </c>
      <c r="BG446" s="133">
        <f>COUNTBLANK(Survey!$AM446)</f>
        <v>1</v>
      </c>
      <c r="BH446" s="16" t="str">
        <f t="shared" si="333"/>
        <v>Pass</v>
      </c>
      <c r="BI446" s="114">
        <f>IF(OR(Survey!$AM446="Closed",ISBLANK(Survey!$AM446)),0,1)</f>
        <v>0</v>
      </c>
      <c r="BJ446" s="133">
        <f>IF(ISBLANK(Survey!$AN446),1,0)</f>
        <v>1</v>
      </c>
      <c r="BK446" s="118" t="str">
        <f t="shared" si="334"/>
        <v>Pass</v>
      </c>
      <c r="BL446" s="31" cm="1">
        <f t="array" ref="BL446">SUM(SUMIF(Survey!AO446:AP446,{"&gt;0","&lt;0"})*{1,-1})</f>
        <v>0</v>
      </c>
      <c r="BM446">
        <f t="shared" si="335"/>
        <v>0</v>
      </c>
      <c r="BN446">
        <f t="shared" si="336"/>
        <v>100</v>
      </c>
      <c r="BO446" s="118" t="str">
        <f t="shared" si="337"/>
        <v>Pass</v>
      </c>
      <c r="BP446">
        <f>IF(Survey!AQ446="No",0,1)</f>
        <v>1</v>
      </c>
      <c r="BQ446" s="207">
        <f>MOD((LEN(Survey!AQ446)+2),22)</f>
        <v>2</v>
      </c>
      <c r="BR446">
        <f>IF(Survey!AR446="No",0,1)</f>
        <v>1</v>
      </c>
      <c r="BS446" s="207">
        <f>MOD((LEN(Survey!AR446)+2),22)</f>
        <v>2</v>
      </c>
      <c r="BT446" s="114">
        <f>COUNTBLANK(Survey!$AQ446:$AS446)+COUNTBLANK(Survey!$AU446)</f>
        <v>4</v>
      </c>
      <c r="BU446" s="114">
        <f>IF(Survey!$I446="Yes",1,0)</f>
        <v>0</v>
      </c>
      <c r="BV446" s="114">
        <f>IF(OR(Survey!$M446="Mutual fund",Survey!$M446="Alternative mutual fund",Survey!$M446="Money market"),1,0)</f>
        <v>0</v>
      </c>
      <c r="BW446" s="119">
        <f>IF(OR(Survey!$M446="ETF",Survey!$M446="ETF, alternative mutual fund"),1,0)</f>
        <v>0</v>
      </c>
      <c r="BX446" s="16" t="str">
        <f t="shared" si="338"/>
        <v>Pass</v>
      </c>
      <c r="BY446" s="33">
        <f>IF(ISNUMBER(SEARCH("Other",Survey!$AS446)), 1, 0)</f>
        <v>0</v>
      </c>
      <c r="BZ446" s="58" t="b">
        <f>NOT(ISBLANK(Survey!$AT446))</f>
        <v>0</v>
      </c>
      <c r="CA446" s="16" t="str">
        <f t="shared" si="339"/>
        <v>Pass</v>
      </c>
      <c r="CB446" s="114">
        <f>IF(Survey!$BB446=0, 0,1)</f>
        <v>0</v>
      </c>
      <c r="CC446" s="58">
        <f>Survey!$AV446</f>
        <v>0</v>
      </c>
      <c r="CD446" s="58">
        <f>Survey!$BC446+Survey!$BD446+ABS(Survey!$BE446)-ABS(Survey!$BF446)-ABS(Survey!$BG446)-ABS(Survey!$BL446)</f>
        <v>0</v>
      </c>
      <c r="CE446" s="138">
        <f>Survey!BB446+(ABS(Survey!$BH446)-ABS(Survey!$BI446)+ABS(Survey!$BJ446)-ABS(Survey!$BK446))*0.5</f>
        <v>0</v>
      </c>
      <c r="CF446" s="58">
        <f t="shared" si="340"/>
        <v>0</v>
      </c>
      <c r="CG446" s="58">
        <f>IF(AND($CC446&gt;$CF446-0.2,$CC446&lt;$CF446+0.2,ISBLANK(Survey!$AV446)=FALSE),0,1)</f>
        <v>1</v>
      </c>
      <c r="CH446" s="133">
        <f>IF(ISBLANK(Survey!$AW446),1,0)</f>
        <v>1</v>
      </c>
      <c r="CI446" s="16" t="str">
        <f t="shared" si="341"/>
        <v>Pass</v>
      </c>
      <c r="CJ446" s="114">
        <f>IF(Survey!$BB446=0, 0,1)</f>
        <v>0</v>
      </c>
      <c r="CK446" s="58">
        <f>IF(AND(Survey!$AX446&gt;=0,Survey!$AX446&lt;=0.2,Survey!$AX446&lt;&gt;""),0,1)</f>
        <v>1</v>
      </c>
      <c r="CL446" s="114">
        <f>IF(ISBLANK(Survey!$AY446),1,0)</f>
        <v>1</v>
      </c>
      <c r="CM446" s="16" t="str">
        <f t="shared" si="342"/>
        <v>Fail</v>
      </c>
      <c r="CN446" s="133">
        <f>Survey!$AZ446</f>
        <v>0</v>
      </c>
      <c r="CO446" s="16" t="str">
        <f t="shared" si="343"/>
        <v>Pass</v>
      </c>
      <c r="CP446" s="31">
        <f>Survey!$BA446</f>
        <v>0</v>
      </c>
      <c r="CQ446" s="138">
        <f>Survey!$BB446+Survey!$BC446+Survey!$BD446+ABS(Survey!$BE446)-ABS(Survey!$BF446)-ABS(Survey!$BG446)+ABS(Survey!$BH446)-ABS(Survey!$BI446)+ABS(Survey!$BJ446)-ABS(Survey!$BK446)-ABS(Survey!$BL446)+Survey!$BM446</f>
        <v>0</v>
      </c>
      <c r="CR446" s="30">
        <f t="shared" si="344"/>
        <v>0</v>
      </c>
      <c r="CS446" s="17">
        <f t="shared" si="345"/>
        <v>0</v>
      </c>
      <c r="CT446" s="16" t="str">
        <f t="shared" si="346"/>
        <v>Pass</v>
      </c>
      <c r="CU446" s="33" t="b">
        <f>IF(ABS(Survey!$BM446)=0,TRUE,FALSE)</f>
        <v>1</v>
      </c>
      <c r="CV446" s="32" t="b">
        <f>NOT(ISBLANK(Survey!$BN446))</f>
        <v>0</v>
      </c>
      <c r="CW446" t="str">
        <f t="shared" si="347"/>
        <v>Fail</v>
      </c>
      <c r="CX446" s="25">
        <f>Survey!$BA446</f>
        <v>0</v>
      </c>
      <c r="CY446" s="25" cm="1">
        <f t="array" ref="CY446">SUM(SUMIF(Survey!BP446:BW446,{"&gt;0","&lt;0"})*{1,-1})-SUM(SUMIF(Survey!BY446:CF446,{"&gt;0","&lt;0"})*{1,-1})</f>
        <v>0</v>
      </c>
      <c r="CZ446" s="30" t="str">
        <f t="shared" si="348"/>
        <v>No holdings</v>
      </c>
      <c r="DA446">
        <f t="shared" si="349"/>
        <v>0</v>
      </c>
      <c r="DB446" s="16" t="str">
        <f t="shared" si="350"/>
        <v>Fail</v>
      </c>
      <c r="DC446" s="31">
        <f>Survey!$BA446</f>
        <v>0</v>
      </c>
      <c r="DD446" s="31" cm="1">
        <f t="array" ref="DD446">SUM(SUMIF(Survey!CH446:DA446,{"&gt;0","&lt;0"})*{1,-1})-SUM(SUMIF(Survey!DC446:DV446,{"&gt;0","&lt;0"})*{1,-1})</f>
        <v>0</v>
      </c>
      <c r="DE446" s="30" t="str">
        <f t="shared" si="351"/>
        <v>No holdings</v>
      </c>
      <c r="DF446" s="17">
        <f t="shared" si="352"/>
        <v>0</v>
      </c>
      <c r="DG446" s="16" t="str">
        <f t="shared" si="353"/>
        <v>Pass</v>
      </c>
      <c r="DH446" s="33" t="b">
        <f>IF(ABS(Survey!$DA446)=0,TRUE,FALSE)</f>
        <v>1</v>
      </c>
      <c r="DI446" s="32" t="b">
        <f>NOT(ISBLANK(Survey!$DB446))</f>
        <v>0</v>
      </c>
      <c r="DJ446" s="16" t="str">
        <f t="shared" si="354"/>
        <v>Pass</v>
      </c>
      <c r="DK446" s="33" t="b">
        <f>IF(ABS(Survey!$DV446)=0,TRUE,FALSE)</f>
        <v>1</v>
      </c>
      <c r="DL446" s="32" t="b">
        <f>NOT(ISBLANK(Survey!$DW446))</f>
        <v>0</v>
      </c>
      <c r="DM446" t="str">
        <f t="shared" si="355"/>
        <v>Pass</v>
      </c>
      <c r="DN446" s="25" cm="1">
        <f t="array" ref="DN446">SUM(SUMIF(Survey!CW446,{"&gt;0","&lt;0"})*{1,-1})+SUM(SUMIF(Survey!DR446,{"&gt;0","&lt;0"})*{1,-1})</f>
        <v>0</v>
      </c>
      <c r="DO446" s="25">
        <f>SUM(SUMIF(Survey!DY446:EE446,{"&gt;0","&lt;0"})*{1,-1})+SUM(SUMIF(Survey!EG446:EM446,{"&gt;0","&lt;0"})*{1,-1})</f>
        <v>0</v>
      </c>
      <c r="DP446">
        <f t="shared" si="356"/>
        <v>0</v>
      </c>
      <c r="DQ446">
        <f t="shared" si="357"/>
        <v>0</v>
      </c>
      <c r="DR446" s="16" t="str">
        <f t="shared" si="358"/>
        <v>Pass</v>
      </c>
      <c r="DS446" s="33" t="b">
        <f>IF(ABS(Survey!$EE446)=0,TRUE,FALSE)</f>
        <v>1</v>
      </c>
      <c r="DT446" s="32" t="b">
        <f>NOT(ISBLANK(Survey!EF446))</f>
        <v>0</v>
      </c>
      <c r="DU446" s="16" t="str">
        <f t="shared" si="359"/>
        <v>Pass</v>
      </c>
      <c r="DV446" s="33" t="b">
        <f>IF(ABS(Survey!$EM446)=0,TRUE,FALSE)</f>
        <v>1</v>
      </c>
      <c r="DW446" s="32" t="b">
        <f>NOT(ISBLANK(Survey!$EN446))</f>
        <v>0</v>
      </c>
      <c r="DX446" s="16" t="str">
        <f t="shared" si="360"/>
        <v>Fail</v>
      </c>
      <c r="DY446" s="31">
        <f>SUM(SUMIF(Survey!ET446:EV446,{"&gt;0","&lt;0"})*{1,-1})</f>
        <v>0</v>
      </c>
      <c r="DZ446">
        <f t="shared" si="361"/>
        <v>0</v>
      </c>
      <c r="EA446">
        <f t="shared" si="362"/>
        <v>100</v>
      </c>
      <c r="EB446" s="30" t="b">
        <f>IF(OR(Survey!$M446="ETF",Survey!$M446="ETF, alternative mutual fund",Survey!$M446="Closed-end", Survey!$M446="Split share corp"),TRUE,FALSE)</f>
        <v>0</v>
      </c>
      <c r="EC446" s="16" t="str">
        <f t="shared" si="363"/>
        <v>Fail</v>
      </c>
      <c r="ED446" s="31">
        <f>SUM(SUMIF(Survey!EX446:FD446,{"&gt;0","&lt;0"})*{1,-1})</f>
        <v>0</v>
      </c>
      <c r="EE446">
        <f t="shared" si="364"/>
        <v>0</v>
      </c>
      <c r="EF446" s="17">
        <f t="shared" si="365"/>
        <v>100</v>
      </c>
      <c r="EG446" s="16" t="str">
        <f t="shared" si="366"/>
        <v>Fail</v>
      </c>
      <c r="EH446" s="31">
        <f>SUM(SUMIF(Survey!FF446:FL446,{"&gt;0","&lt;0"})*{1,-1})</f>
        <v>0</v>
      </c>
      <c r="EI446">
        <f t="shared" si="367"/>
        <v>0</v>
      </c>
      <c r="EJ446" s="17">
        <f t="shared" si="368"/>
        <v>100</v>
      </c>
    </row>
    <row r="447" spans="1:140">
      <c r="A447">
        <v>447</v>
      </c>
      <c r="B447" t="str">
        <f t="shared" si="316"/>
        <v>Pass</v>
      </c>
      <c r="C447" t="str">
        <f>IF(COUNTBLANK(Survey!B447:FM447)=$C$2, "Pass", "Fail")</f>
        <v>Pass</v>
      </c>
      <c r="D447" s="16" t="str">
        <f t="shared" si="317"/>
        <v>Fail</v>
      </c>
      <c r="E447" t="str">
        <f>IF(OR(ISBLANK(Survey!AL447),COUNTIF(G447:BJ447,"Fail")),"Fail","Pass")</f>
        <v>Fail</v>
      </c>
      <c r="F447" s="265"/>
      <c r="G447" s="16" t="str">
        <f t="shared" si="318"/>
        <v>Fail</v>
      </c>
      <c r="H447" s="139">
        <f>COUNTBLANK(Survey!B447:D447)+COUNTBLANK(Survey!G447)+COUNTBLANK(Survey!I447)+COUNTBLANK(Survey!K447:M447)+COUNTBLANK(Survey!P447:Q447)+COUNTBLANK(Survey!T447:W447)+COUNTBLANK(Survey!Z447:AC447)+COUNTBLANK(Survey!AF447:AG447)+COUNTBLANK(Survey!AK447:AK447)</f>
        <v>21</v>
      </c>
      <c r="I447" t="str">
        <f t="shared" si="319"/>
        <v>Fail</v>
      </c>
      <c r="J447" t="b">
        <f>IF(Survey!E447="No",TRUE,FALSE)</f>
        <v>0</v>
      </c>
      <c r="K447" s="29" cm="1">
        <f t="array" ref="K447">IF(COUNTA(Survey!$E$4:$E$695)=1, 0, SUM(IF(COUNTIF(Survey!$E$4:$E$695, Survey!$E$4:$E$695)=1,1,0)))</f>
        <v>0</v>
      </c>
      <c r="L447" s="29">
        <f>LEN(Survey!E447)</f>
        <v>0</v>
      </c>
      <c r="M447" s="16" t="str">
        <f t="shared" si="320"/>
        <v>Fail</v>
      </c>
      <c r="N447" t="b">
        <f>IF(Survey!F447="No",TRUE,FALSE)</f>
        <v>0</v>
      </c>
      <c r="O447" t="b">
        <f>Survey!F447=Survey!E447</f>
        <v>1</v>
      </c>
      <c r="P447">
        <f>COUNTIF(Survey!$F$4:$F$695,Survey!F447)</f>
        <v>0</v>
      </c>
      <c r="Q447" s="28">
        <f>LEN(Survey!F447)</f>
        <v>0</v>
      </c>
      <c r="R447" s="16" t="str">
        <f t="shared" si="321"/>
        <v>Pass</v>
      </c>
      <c r="S447" s="29">
        <f>MOD((LEN(Survey!H447)+2),11)</f>
        <v>2</v>
      </c>
      <c r="T447">
        <f>COUNTIF(Survey!$H$4:$H$695,Survey!H447)</f>
        <v>0</v>
      </c>
      <c r="U447" s="28" t="str">
        <f>IF(Survey!$L447="Prospectus fund", "Yes", "No")</f>
        <v>No</v>
      </c>
      <c r="V447" s="16" t="str">
        <f t="shared" si="322"/>
        <v>Pass</v>
      </c>
      <c r="W447" s="29">
        <f>MOD((LEN(Survey!J447)+2),11)</f>
        <v>2</v>
      </c>
      <c r="X447">
        <f>COUNTIF(Survey!$J$4:$J$695,Survey!J447)</f>
        <v>0</v>
      </c>
      <c r="Y447" s="30" t="b">
        <f>IF(OR(Survey!$M447="ETF",Survey!$M447="ETF, alternative mutual fund",Survey!$M447="Closed-end", Survey!$M447="Split share corp", Survey!$I447="Yes"),TRUE,FALSE)</f>
        <v>0</v>
      </c>
      <c r="Z447" s="16" t="str">
        <f>IFERROR(IF(AND(OR(AC447=AD447,AD447 = "Either"),NOT(ISBLANK(Survey!K447))),"Pass","Fail"),"Pass")</f>
        <v>Fail</v>
      </c>
      <c r="AA447" s="31" cm="1">
        <f t="array" ref="AA447">SUM(SUMIF(Survey!CH447:DA447,{"&gt;0","&lt;0"})*{1,-1})</f>
        <v>0</v>
      </c>
      <c r="AB447" s="33" cm="1">
        <f t="array" ref="AB447">SUM(SUMIF(Survey!CK447,{"&gt;0","&lt;0"})*{1,-1})+SUM(SUMIF(Survey!CU447,{"&gt;0","&lt;0"})*{1,-1})</f>
        <v>0</v>
      </c>
      <c r="AC447" s="33">
        <f>Survey!K447</f>
        <v>0</v>
      </c>
      <c r="AD447" s="32" t="str">
        <f t="shared" si="323"/>
        <v>Either</v>
      </c>
      <c r="AE447" s="16" t="str">
        <f t="shared" si="324"/>
        <v>Fail</v>
      </c>
      <c r="AF447" s="58" cm="1">
        <f t="array" ref="AF447">SUM(SUMIF(Survey!CH447:DA447,{"&gt;0","&lt;0"})*{1,-1})+SUM(SUMIF(Survey!DC447:DV447,{"&gt;0","&lt;0"})*{1,-1})</f>
        <v>0</v>
      </c>
      <c r="AG447" s="58">
        <f>IFERROR(AF447/(Survey!$BA447),0)</f>
        <v>0</v>
      </c>
      <c r="AH447" s="104" t="b">
        <f>IF(OR(Survey!$M447="Alternative strategy or hedge",Survey!$M447="Private asset",Survey!$L447="Prospectus fund"),TRUE,FALSE)</f>
        <v>0</v>
      </c>
      <c r="AI447" s="104" t="b">
        <f>NOT(ISBLANK(Survey!$M447))</f>
        <v>0</v>
      </c>
      <c r="AJ447" s="16" t="str">
        <f t="shared" si="325"/>
        <v>Fail</v>
      </c>
      <c r="AK447" t="b">
        <f>IF(Survey!W447="No",TRUE,FALSE)</f>
        <v>0</v>
      </c>
      <c r="AL447" s="119">
        <f>MOD((LEN(Survey!W447)+2),22)</f>
        <v>2</v>
      </c>
      <c r="AM447" t="str">
        <f t="shared" si="326"/>
        <v>Pass</v>
      </c>
      <c r="AN447" s="33" t="b">
        <f>NOT(ISNUMBER(SEARCH("Other",Survey!$Q447)))</f>
        <v>1</v>
      </c>
      <c r="AO447" s="32" t="b">
        <f>NOT(ISBLANK(Survey!$R447))</f>
        <v>0</v>
      </c>
      <c r="AP447" s="16" t="str">
        <f t="shared" si="327"/>
        <v>Pass</v>
      </c>
      <c r="AQ447" s="114">
        <f>COUNTBLANK(Survey!$X447)</f>
        <v>1</v>
      </c>
      <c r="AR447" s="58">
        <f>IF(AND(Survey!L447&lt;&gt;"Exempt fund",OR(Survey!$M447="ETF",Survey!$M447="ETF, alternative mutual fund",Survey!$M447="Mutual fund",Survey!$M447="Alternative mutual fund",Survey!$M447="Money market")),1,0)</f>
        <v>0</v>
      </c>
      <c r="AS447" s="16" t="str">
        <f t="shared" si="328"/>
        <v>Pass</v>
      </c>
      <c r="AT447" s="33" t="b">
        <f>NOT(ISNUMBER(SEARCH("Yes",Survey!$AC447)))</f>
        <v>1</v>
      </c>
      <c r="AU447" s="32" t="b">
        <f>IF(COUNTBLANK(Survey!$AD447:$AE447)=0,TRUE, FALSE)</f>
        <v>0</v>
      </c>
      <c r="AV447" s="16" t="str">
        <f t="shared" si="329"/>
        <v>Pass</v>
      </c>
      <c r="AW447" s="33" t="b">
        <f>NOT(ISNUMBER(SEARCH("Yes",Survey!$AF447)))</f>
        <v>1</v>
      </c>
      <c r="AX447" s="32" t="b">
        <f>NOT(ISBLANK(Survey!$AH447))</f>
        <v>0</v>
      </c>
      <c r="AY447" s="16" t="str">
        <f t="shared" si="330"/>
        <v>Pass</v>
      </c>
      <c r="AZ447" s="33" t="b">
        <f>NOT(OR(ISNUMBER(SEARCH("Other",Survey!$AH447)),ISNUMBER(SEARCH("Multiple",Survey!$AH447))))</f>
        <v>1</v>
      </c>
      <c r="BA447" s="32" t="b">
        <f>NOT(ISBLANK(Survey!$AI447))</f>
        <v>0</v>
      </c>
      <c r="BB447" s="16" t="str">
        <f t="shared" si="331"/>
        <v>Fail</v>
      </c>
      <c r="BC447" s="114">
        <f>IF(ABS(Survey!$BA447)&gt;0, 1,0)</f>
        <v>0</v>
      </c>
      <c r="BD447" s="114">
        <f>IF(COUNTBLANK(Survey!$AL447)=0,1,0)</f>
        <v>0</v>
      </c>
      <c r="BE447" s="16" t="str">
        <f t="shared" si="332"/>
        <v>Pass</v>
      </c>
      <c r="BF447" s="114">
        <f>IF(ISBLANK(Survey!$AL447),0,1)</f>
        <v>0</v>
      </c>
      <c r="BG447" s="133">
        <f>COUNTBLANK(Survey!$AM447)</f>
        <v>1</v>
      </c>
      <c r="BH447" s="16" t="str">
        <f t="shared" si="333"/>
        <v>Pass</v>
      </c>
      <c r="BI447" s="114">
        <f>IF(OR(Survey!$AM447="Closed",ISBLANK(Survey!$AM447)),0,1)</f>
        <v>0</v>
      </c>
      <c r="BJ447" s="133">
        <f>IF(ISBLANK(Survey!$AN447),1,0)</f>
        <v>1</v>
      </c>
      <c r="BK447" s="118" t="str">
        <f t="shared" si="334"/>
        <v>Pass</v>
      </c>
      <c r="BL447" s="31" cm="1">
        <f t="array" ref="BL447">SUM(SUMIF(Survey!AO447:AP447,{"&gt;0","&lt;0"})*{1,-1})</f>
        <v>0</v>
      </c>
      <c r="BM447">
        <f t="shared" si="335"/>
        <v>0</v>
      </c>
      <c r="BN447">
        <f t="shared" si="336"/>
        <v>100</v>
      </c>
      <c r="BO447" s="118" t="str">
        <f t="shared" si="337"/>
        <v>Pass</v>
      </c>
      <c r="BP447">
        <f>IF(Survey!AQ447="No",0,1)</f>
        <v>1</v>
      </c>
      <c r="BQ447" s="207">
        <f>MOD((LEN(Survey!AQ447)+2),22)</f>
        <v>2</v>
      </c>
      <c r="BR447">
        <f>IF(Survey!AR447="No",0,1)</f>
        <v>1</v>
      </c>
      <c r="BS447" s="207">
        <f>MOD((LEN(Survey!AR447)+2),22)</f>
        <v>2</v>
      </c>
      <c r="BT447" s="114">
        <f>COUNTBLANK(Survey!$AQ447:$AS447)+COUNTBLANK(Survey!$AU447)</f>
        <v>4</v>
      </c>
      <c r="BU447" s="114">
        <f>IF(Survey!$I447="Yes",1,0)</f>
        <v>0</v>
      </c>
      <c r="BV447" s="114">
        <f>IF(OR(Survey!$M447="Mutual fund",Survey!$M447="Alternative mutual fund",Survey!$M447="Money market"),1,0)</f>
        <v>0</v>
      </c>
      <c r="BW447" s="119">
        <f>IF(OR(Survey!$M447="ETF",Survey!$M447="ETF, alternative mutual fund"),1,0)</f>
        <v>0</v>
      </c>
      <c r="BX447" s="16" t="str">
        <f t="shared" si="338"/>
        <v>Pass</v>
      </c>
      <c r="BY447" s="33">
        <f>IF(ISNUMBER(SEARCH("Other",Survey!$AS447)), 1, 0)</f>
        <v>0</v>
      </c>
      <c r="BZ447" s="58" t="b">
        <f>NOT(ISBLANK(Survey!$AT447))</f>
        <v>0</v>
      </c>
      <c r="CA447" s="16" t="str">
        <f t="shared" si="339"/>
        <v>Pass</v>
      </c>
      <c r="CB447" s="114">
        <f>IF(Survey!$BB447=0, 0,1)</f>
        <v>0</v>
      </c>
      <c r="CC447" s="58">
        <f>Survey!$AV447</f>
        <v>0</v>
      </c>
      <c r="CD447" s="58">
        <f>Survey!$BC447+Survey!$BD447+ABS(Survey!$BE447)-ABS(Survey!$BF447)-ABS(Survey!$BG447)-ABS(Survey!$BL447)</f>
        <v>0</v>
      </c>
      <c r="CE447" s="138">
        <f>Survey!BB447+(ABS(Survey!$BH447)-ABS(Survey!$BI447)+ABS(Survey!$BJ447)-ABS(Survey!$BK447))*0.5</f>
        <v>0</v>
      </c>
      <c r="CF447" s="58">
        <f t="shared" si="340"/>
        <v>0</v>
      </c>
      <c r="CG447" s="58">
        <f>IF(AND($CC447&gt;$CF447-0.2,$CC447&lt;$CF447+0.2,ISBLANK(Survey!$AV447)=FALSE),0,1)</f>
        <v>1</v>
      </c>
      <c r="CH447" s="133">
        <f>IF(ISBLANK(Survey!$AW447),1,0)</f>
        <v>1</v>
      </c>
      <c r="CI447" s="16" t="str">
        <f t="shared" si="341"/>
        <v>Pass</v>
      </c>
      <c r="CJ447" s="114">
        <f>IF(Survey!$BB447=0, 0,1)</f>
        <v>0</v>
      </c>
      <c r="CK447" s="58">
        <f>IF(AND(Survey!$AX447&gt;=0,Survey!$AX447&lt;=0.2,Survey!$AX447&lt;&gt;""),0,1)</f>
        <v>1</v>
      </c>
      <c r="CL447" s="114">
        <f>IF(ISBLANK(Survey!$AY447),1,0)</f>
        <v>1</v>
      </c>
      <c r="CM447" s="16" t="str">
        <f t="shared" si="342"/>
        <v>Fail</v>
      </c>
      <c r="CN447" s="133">
        <f>Survey!$AZ447</f>
        <v>0</v>
      </c>
      <c r="CO447" s="16" t="str">
        <f t="shared" si="343"/>
        <v>Pass</v>
      </c>
      <c r="CP447" s="31">
        <f>Survey!$BA447</f>
        <v>0</v>
      </c>
      <c r="CQ447" s="138">
        <f>Survey!$BB447+Survey!$BC447+Survey!$BD447+ABS(Survey!$BE447)-ABS(Survey!$BF447)-ABS(Survey!$BG447)+ABS(Survey!$BH447)-ABS(Survey!$BI447)+ABS(Survey!$BJ447)-ABS(Survey!$BK447)-ABS(Survey!$BL447)+Survey!$BM447</f>
        <v>0</v>
      </c>
      <c r="CR447" s="30">
        <f t="shared" si="344"/>
        <v>0</v>
      </c>
      <c r="CS447" s="17">
        <f t="shared" si="345"/>
        <v>0</v>
      </c>
      <c r="CT447" s="16" t="str">
        <f t="shared" si="346"/>
        <v>Pass</v>
      </c>
      <c r="CU447" s="33" t="b">
        <f>IF(ABS(Survey!$BM447)=0,TRUE,FALSE)</f>
        <v>1</v>
      </c>
      <c r="CV447" s="32" t="b">
        <f>NOT(ISBLANK(Survey!$BN447))</f>
        <v>0</v>
      </c>
      <c r="CW447" t="str">
        <f t="shared" si="347"/>
        <v>Fail</v>
      </c>
      <c r="CX447" s="25">
        <f>Survey!$BA447</f>
        <v>0</v>
      </c>
      <c r="CY447" s="25" cm="1">
        <f t="array" ref="CY447">SUM(SUMIF(Survey!BP447:BW447,{"&gt;0","&lt;0"})*{1,-1})-SUM(SUMIF(Survey!BY447:CF447,{"&gt;0","&lt;0"})*{1,-1})</f>
        <v>0</v>
      </c>
      <c r="CZ447" s="30" t="str">
        <f t="shared" si="348"/>
        <v>No holdings</v>
      </c>
      <c r="DA447">
        <f t="shared" si="349"/>
        <v>0</v>
      </c>
      <c r="DB447" s="16" t="str">
        <f t="shared" si="350"/>
        <v>Fail</v>
      </c>
      <c r="DC447" s="31">
        <f>Survey!$BA447</f>
        <v>0</v>
      </c>
      <c r="DD447" s="31" cm="1">
        <f t="array" ref="DD447">SUM(SUMIF(Survey!CH447:DA447,{"&gt;0","&lt;0"})*{1,-1})-SUM(SUMIF(Survey!DC447:DV447,{"&gt;0","&lt;0"})*{1,-1})</f>
        <v>0</v>
      </c>
      <c r="DE447" s="30" t="str">
        <f t="shared" si="351"/>
        <v>No holdings</v>
      </c>
      <c r="DF447" s="17">
        <f t="shared" si="352"/>
        <v>0</v>
      </c>
      <c r="DG447" s="16" t="str">
        <f t="shared" si="353"/>
        <v>Pass</v>
      </c>
      <c r="DH447" s="33" t="b">
        <f>IF(ABS(Survey!$DA447)=0,TRUE,FALSE)</f>
        <v>1</v>
      </c>
      <c r="DI447" s="32" t="b">
        <f>NOT(ISBLANK(Survey!$DB447))</f>
        <v>0</v>
      </c>
      <c r="DJ447" s="16" t="str">
        <f t="shared" si="354"/>
        <v>Pass</v>
      </c>
      <c r="DK447" s="33" t="b">
        <f>IF(ABS(Survey!$DV447)=0,TRUE,FALSE)</f>
        <v>1</v>
      </c>
      <c r="DL447" s="32" t="b">
        <f>NOT(ISBLANK(Survey!$DW447))</f>
        <v>0</v>
      </c>
      <c r="DM447" t="str">
        <f t="shared" si="355"/>
        <v>Pass</v>
      </c>
      <c r="DN447" s="25" cm="1">
        <f t="array" ref="DN447">SUM(SUMIF(Survey!CW447,{"&gt;0","&lt;0"})*{1,-1})+SUM(SUMIF(Survey!DR447,{"&gt;0","&lt;0"})*{1,-1})</f>
        <v>0</v>
      </c>
      <c r="DO447" s="25">
        <f>SUM(SUMIF(Survey!DY447:EE447,{"&gt;0","&lt;0"})*{1,-1})+SUM(SUMIF(Survey!EG447:EM447,{"&gt;0","&lt;0"})*{1,-1})</f>
        <v>0</v>
      </c>
      <c r="DP447">
        <f t="shared" si="356"/>
        <v>0</v>
      </c>
      <c r="DQ447">
        <f t="shared" si="357"/>
        <v>0</v>
      </c>
      <c r="DR447" s="16" t="str">
        <f t="shared" si="358"/>
        <v>Pass</v>
      </c>
      <c r="DS447" s="33" t="b">
        <f>IF(ABS(Survey!$EE447)=0,TRUE,FALSE)</f>
        <v>1</v>
      </c>
      <c r="DT447" s="32" t="b">
        <f>NOT(ISBLANK(Survey!EF447))</f>
        <v>0</v>
      </c>
      <c r="DU447" s="16" t="str">
        <f t="shared" si="359"/>
        <v>Pass</v>
      </c>
      <c r="DV447" s="33" t="b">
        <f>IF(ABS(Survey!$EM447)=0,TRUE,FALSE)</f>
        <v>1</v>
      </c>
      <c r="DW447" s="32" t="b">
        <f>NOT(ISBLANK(Survey!$EN447))</f>
        <v>0</v>
      </c>
      <c r="DX447" s="16" t="str">
        <f t="shared" si="360"/>
        <v>Fail</v>
      </c>
      <c r="DY447" s="31">
        <f>SUM(SUMIF(Survey!ET447:EV447,{"&gt;0","&lt;0"})*{1,-1})</f>
        <v>0</v>
      </c>
      <c r="DZ447">
        <f t="shared" si="361"/>
        <v>0</v>
      </c>
      <c r="EA447">
        <f t="shared" si="362"/>
        <v>100</v>
      </c>
      <c r="EB447" s="30" t="b">
        <f>IF(OR(Survey!$M447="ETF",Survey!$M447="ETF, alternative mutual fund",Survey!$M447="Closed-end", Survey!$M447="Split share corp"),TRUE,FALSE)</f>
        <v>0</v>
      </c>
      <c r="EC447" s="16" t="str">
        <f t="shared" si="363"/>
        <v>Fail</v>
      </c>
      <c r="ED447" s="31">
        <f>SUM(SUMIF(Survey!EX447:FD447,{"&gt;0","&lt;0"})*{1,-1})</f>
        <v>0</v>
      </c>
      <c r="EE447">
        <f t="shared" si="364"/>
        <v>0</v>
      </c>
      <c r="EF447" s="17">
        <f t="shared" si="365"/>
        <v>100</v>
      </c>
      <c r="EG447" s="16" t="str">
        <f t="shared" si="366"/>
        <v>Fail</v>
      </c>
      <c r="EH447" s="31">
        <f>SUM(SUMIF(Survey!FF447:FL447,{"&gt;0","&lt;0"})*{1,-1})</f>
        <v>0</v>
      </c>
      <c r="EI447">
        <f t="shared" si="367"/>
        <v>0</v>
      </c>
      <c r="EJ447" s="17">
        <f t="shared" si="368"/>
        <v>100</v>
      </c>
    </row>
    <row r="448" spans="1:140">
      <c r="A448">
        <v>448</v>
      </c>
      <c r="B448" t="str">
        <f t="shared" si="316"/>
        <v>Pass</v>
      </c>
      <c r="C448" t="str">
        <f>IF(COUNTBLANK(Survey!B448:FM448)=$C$2, "Pass", "Fail")</f>
        <v>Pass</v>
      </c>
      <c r="D448" s="16" t="str">
        <f t="shared" si="317"/>
        <v>Fail</v>
      </c>
      <c r="E448" t="str">
        <f>IF(OR(ISBLANK(Survey!AL448),COUNTIF(G448:BJ448,"Fail")),"Fail","Pass")</f>
        <v>Fail</v>
      </c>
      <c r="F448" s="265"/>
      <c r="G448" s="16" t="str">
        <f t="shared" si="318"/>
        <v>Fail</v>
      </c>
      <c r="H448" s="139">
        <f>COUNTBLANK(Survey!B448:D448)+COUNTBLANK(Survey!G448)+COUNTBLANK(Survey!I448)+COUNTBLANK(Survey!K448:M448)+COUNTBLANK(Survey!P448:Q448)+COUNTBLANK(Survey!T448:W448)+COUNTBLANK(Survey!Z448:AC448)+COUNTBLANK(Survey!AF448:AG448)+COUNTBLANK(Survey!AK448:AK448)</f>
        <v>21</v>
      </c>
      <c r="I448" t="str">
        <f t="shared" si="319"/>
        <v>Fail</v>
      </c>
      <c r="J448" t="b">
        <f>IF(Survey!E448="No",TRUE,FALSE)</f>
        <v>0</v>
      </c>
      <c r="K448" s="29" cm="1">
        <f t="array" ref="K448">IF(COUNTA(Survey!$E$4:$E$695)=1, 0, SUM(IF(COUNTIF(Survey!$E$4:$E$695, Survey!$E$4:$E$695)=1,1,0)))</f>
        <v>0</v>
      </c>
      <c r="L448" s="29">
        <f>LEN(Survey!E448)</f>
        <v>0</v>
      </c>
      <c r="M448" s="16" t="str">
        <f t="shared" si="320"/>
        <v>Fail</v>
      </c>
      <c r="N448" t="b">
        <f>IF(Survey!F448="No",TRUE,FALSE)</f>
        <v>0</v>
      </c>
      <c r="O448" t="b">
        <f>Survey!F448=Survey!E448</f>
        <v>1</v>
      </c>
      <c r="P448">
        <f>COUNTIF(Survey!$F$4:$F$695,Survey!F448)</f>
        <v>0</v>
      </c>
      <c r="Q448" s="28">
        <f>LEN(Survey!F448)</f>
        <v>0</v>
      </c>
      <c r="R448" s="16" t="str">
        <f t="shared" si="321"/>
        <v>Pass</v>
      </c>
      <c r="S448" s="29">
        <f>MOD((LEN(Survey!H448)+2),11)</f>
        <v>2</v>
      </c>
      <c r="T448">
        <f>COUNTIF(Survey!$H$4:$H$695,Survey!H448)</f>
        <v>0</v>
      </c>
      <c r="U448" s="28" t="str">
        <f>IF(Survey!$L448="Prospectus fund", "Yes", "No")</f>
        <v>No</v>
      </c>
      <c r="V448" s="16" t="str">
        <f t="shared" si="322"/>
        <v>Pass</v>
      </c>
      <c r="W448" s="29">
        <f>MOD((LEN(Survey!J448)+2),11)</f>
        <v>2</v>
      </c>
      <c r="X448">
        <f>COUNTIF(Survey!$J$4:$J$695,Survey!J448)</f>
        <v>0</v>
      </c>
      <c r="Y448" s="30" t="b">
        <f>IF(OR(Survey!$M448="ETF",Survey!$M448="ETF, alternative mutual fund",Survey!$M448="Closed-end", Survey!$M448="Split share corp", Survey!$I448="Yes"),TRUE,FALSE)</f>
        <v>0</v>
      </c>
      <c r="Z448" s="16" t="str">
        <f>IFERROR(IF(AND(OR(AC448=AD448,AD448 = "Either"),NOT(ISBLANK(Survey!K448))),"Pass","Fail"),"Pass")</f>
        <v>Fail</v>
      </c>
      <c r="AA448" s="31" cm="1">
        <f t="array" ref="AA448">SUM(SUMIF(Survey!CH448:DA448,{"&gt;0","&lt;0"})*{1,-1})</f>
        <v>0</v>
      </c>
      <c r="AB448" s="33" cm="1">
        <f t="array" ref="AB448">SUM(SUMIF(Survey!CK448,{"&gt;0","&lt;0"})*{1,-1})+SUM(SUMIF(Survey!CU448,{"&gt;0","&lt;0"})*{1,-1})</f>
        <v>0</v>
      </c>
      <c r="AC448" s="33">
        <f>Survey!K448</f>
        <v>0</v>
      </c>
      <c r="AD448" s="32" t="str">
        <f t="shared" si="323"/>
        <v>Either</v>
      </c>
      <c r="AE448" s="16" t="str">
        <f t="shared" si="324"/>
        <v>Fail</v>
      </c>
      <c r="AF448" s="58" cm="1">
        <f t="array" ref="AF448">SUM(SUMIF(Survey!CH448:DA448,{"&gt;0","&lt;0"})*{1,-1})+SUM(SUMIF(Survey!DC448:DV448,{"&gt;0","&lt;0"})*{1,-1})</f>
        <v>0</v>
      </c>
      <c r="AG448" s="58">
        <f>IFERROR(AF448/(Survey!$BA448),0)</f>
        <v>0</v>
      </c>
      <c r="AH448" s="104" t="b">
        <f>IF(OR(Survey!$M448="Alternative strategy or hedge",Survey!$M448="Private asset",Survey!$L448="Prospectus fund"),TRUE,FALSE)</f>
        <v>0</v>
      </c>
      <c r="AI448" s="104" t="b">
        <f>NOT(ISBLANK(Survey!$M448))</f>
        <v>0</v>
      </c>
      <c r="AJ448" s="16" t="str">
        <f t="shared" si="325"/>
        <v>Fail</v>
      </c>
      <c r="AK448" t="b">
        <f>IF(Survey!W448="No",TRUE,FALSE)</f>
        <v>0</v>
      </c>
      <c r="AL448" s="119">
        <f>MOD((LEN(Survey!W448)+2),22)</f>
        <v>2</v>
      </c>
      <c r="AM448" t="str">
        <f t="shared" si="326"/>
        <v>Pass</v>
      </c>
      <c r="AN448" s="33" t="b">
        <f>NOT(ISNUMBER(SEARCH("Other",Survey!$Q448)))</f>
        <v>1</v>
      </c>
      <c r="AO448" s="32" t="b">
        <f>NOT(ISBLANK(Survey!$R448))</f>
        <v>0</v>
      </c>
      <c r="AP448" s="16" t="str">
        <f t="shared" si="327"/>
        <v>Pass</v>
      </c>
      <c r="AQ448" s="114">
        <f>COUNTBLANK(Survey!$X448)</f>
        <v>1</v>
      </c>
      <c r="AR448" s="58">
        <f>IF(AND(Survey!L448&lt;&gt;"Exempt fund",OR(Survey!$M448="ETF",Survey!$M448="ETF, alternative mutual fund",Survey!$M448="Mutual fund",Survey!$M448="Alternative mutual fund",Survey!$M448="Money market")),1,0)</f>
        <v>0</v>
      </c>
      <c r="AS448" s="16" t="str">
        <f t="shared" si="328"/>
        <v>Pass</v>
      </c>
      <c r="AT448" s="33" t="b">
        <f>NOT(ISNUMBER(SEARCH("Yes",Survey!$AC448)))</f>
        <v>1</v>
      </c>
      <c r="AU448" s="32" t="b">
        <f>IF(COUNTBLANK(Survey!$AD448:$AE448)=0,TRUE, FALSE)</f>
        <v>0</v>
      </c>
      <c r="AV448" s="16" t="str">
        <f t="shared" si="329"/>
        <v>Pass</v>
      </c>
      <c r="AW448" s="33" t="b">
        <f>NOT(ISNUMBER(SEARCH("Yes",Survey!$AF448)))</f>
        <v>1</v>
      </c>
      <c r="AX448" s="32" t="b">
        <f>NOT(ISBLANK(Survey!$AH448))</f>
        <v>0</v>
      </c>
      <c r="AY448" s="16" t="str">
        <f t="shared" si="330"/>
        <v>Pass</v>
      </c>
      <c r="AZ448" s="33" t="b">
        <f>NOT(OR(ISNUMBER(SEARCH("Other",Survey!$AH448)),ISNUMBER(SEARCH("Multiple",Survey!$AH448))))</f>
        <v>1</v>
      </c>
      <c r="BA448" s="32" t="b">
        <f>NOT(ISBLANK(Survey!$AI448))</f>
        <v>0</v>
      </c>
      <c r="BB448" s="16" t="str">
        <f t="shared" si="331"/>
        <v>Fail</v>
      </c>
      <c r="BC448" s="114">
        <f>IF(ABS(Survey!$BA448)&gt;0, 1,0)</f>
        <v>0</v>
      </c>
      <c r="BD448" s="114">
        <f>IF(COUNTBLANK(Survey!$AL448)=0,1,0)</f>
        <v>0</v>
      </c>
      <c r="BE448" s="16" t="str">
        <f t="shared" si="332"/>
        <v>Pass</v>
      </c>
      <c r="BF448" s="114">
        <f>IF(ISBLANK(Survey!$AL448),0,1)</f>
        <v>0</v>
      </c>
      <c r="BG448" s="133">
        <f>COUNTBLANK(Survey!$AM448)</f>
        <v>1</v>
      </c>
      <c r="BH448" s="16" t="str">
        <f t="shared" si="333"/>
        <v>Pass</v>
      </c>
      <c r="BI448" s="114">
        <f>IF(OR(Survey!$AM448="Closed",ISBLANK(Survey!$AM448)),0,1)</f>
        <v>0</v>
      </c>
      <c r="BJ448" s="133">
        <f>IF(ISBLANK(Survey!$AN448),1,0)</f>
        <v>1</v>
      </c>
      <c r="BK448" s="118" t="str">
        <f t="shared" si="334"/>
        <v>Pass</v>
      </c>
      <c r="BL448" s="31" cm="1">
        <f t="array" ref="BL448">SUM(SUMIF(Survey!AO448:AP448,{"&gt;0","&lt;0"})*{1,-1})</f>
        <v>0</v>
      </c>
      <c r="BM448">
        <f t="shared" si="335"/>
        <v>0</v>
      </c>
      <c r="BN448">
        <f t="shared" si="336"/>
        <v>100</v>
      </c>
      <c r="BO448" s="118" t="str">
        <f t="shared" si="337"/>
        <v>Pass</v>
      </c>
      <c r="BP448">
        <f>IF(Survey!AQ448="No",0,1)</f>
        <v>1</v>
      </c>
      <c r="BQ448" s="207">
        <f>MOD((LEN(Survey!AQ448)+2),22)</f>
        <v>2</v>
      </c>
      <c r="BR448">
        <f>IF(Survey!AR448="No",0,1)</f>
        <v>1</v>
      </c>
      <c r="BS448" s="207">
        <f>MOD((LEN(Survey!AR448)+2),22)</f>
        <v>2</v>
      </c>
      <c r="BT448" s="114">
        <f>COUNTBLANK(Survey!$AQ448:$AS448)+COUNTBLANK(Survey!$AU448)</f>
        <v>4</v>
      </c>
      <c r="BU448" s="114">
        <f>IF(Survey!$I448="Yes",1,0)</f>
        <v>0</v>
      </c>
      <c r="BV448" s="114">
        <f>IF(OR(Survey!$M448="Mutual fund",Survey!$M448="Alternative mutual fund",Survey!$M448="Money market"),1,0)</f>
        <v>0</v>
      </c>
      <c r="BW448" s="119">
        <f>IF(OR(Survey!$M448="ETF",Survey!$M448="ETF, alternative mutual fund"),1,0)</f>
        <v>0</v>
      </c>
      <c r="BX448" s="16" t="str">
        <f t="shared" si="338"/>
        <v>Pass</v>
      </c>
      <c r="BY448" s="33">
        <f>IF(ISNUMBER(SEARCH("Other",Survey!$AS448)), 1, 0)</f>
        <v>0</v>
      </c>
      <c r="BZ448" s="58" t="b">
        <f>NOT(ISBLANK(Survey!$AT448))</f>
        <v>0</v>
      </c>
      <c r="CA448" s="16" t="str">
        <f t="shared" si="339"/>
        <v>Pass</v>
      </c>
      <c r="CB448" s="114">
        <f>IF(Survey!$BB448=0, 0,1)</f>
        <v>0</v>
      </c>
      <c r="CC448" s="58">
        <f>Survey!$AV448</f>
        <v>0</v>
      </c>
      <c r="CD448" s="58">
        <f>Survey!$BC448+Survey!$BD448+ABS(Survey!$BE448)-ABS(Survey!$BF448)-ABS(Survey!$BG448)-ABS(Survey!$BL448)</f>
        <v>0</v>
      </c>
      <c r="CE448" s="138">
        <f>Survey!BB448+(ABS(Survey!$BH448)-ABS(Survey!$BI448)+ABS(Survey!$BJ448)-ABS(Survey!$BK448))*0.5</f>
        <v>0</v>
      </c>
      <c r="CF448" s="58">
        <f t="shared" si="340"/>
        <v>0</v>
      </c>
      <c r="CG448" s="58">
        <f>IF(AND($CC448&gt;$CF448-0.2,$CC448&lt;$CF448+0.2,ISBLANK(Survey!$AV448)=FALSE),0,1)</f>
        <v>1</v>
      </c>
      <c r="CH448" s="133">
        <f>IF(ISBLANK(Survey!$AW448),1,0)</f>
        <v>1</v>
      </c>
      <c r="CI448" s="16" t="str">
        <f t="shared" si="341"/>
        <v>Pass</v>
      </c>
      <c r="CJ448" s="114">
        <f>IF(Survey!$BB448=0, 0,1)</f>
        <v>0</v>
      </c>
      <c r="CK448" s="58">
        <f>IF(AND(Survey!$AX448&gt;=0,Survey!$AX448&lt;=0.2,Survey!$AX448&lt;&gt;""),0,1)</f>
        <v>1</v>
      </c>
      <c r="CL448" s="114">
        <f>IF(ISBLANK(Survey!$AY448),1,0)</f>
        <v>1</v>
      </c>
      <c r="CM448" s="16" t="str">
        <f t="shared" si="342"/>
        <v>Fail</v>
      </c>
      <c r="CN448" s="133">
        <f>Survey!$AZ448</f>
        <v>0</v>
      </c>
      <c r="CO448" s="16" t="str">
        <f t="shared" si="343"/>
        <v>Pass</v>
      </c>
      <c r="CP448" s="31">
        <f>Survey!$BA448</f>
        <v>0</v>
      </c>
      <c r="CQ448" s="138">
        <f>Survey!$BB448+Survey!$BC448+Survey!$BD448+ABS(Survey!$BE448)-ABS(Survey!$BF448)-ABS(Survey!$BG448)+ABS(Survey!$BH448)-ABS(Survey!$BI448)+ABS(Survey!$BJ448)-ABS(Survey!$BK448)-ABS(Survey!$BL448)+Survey!$BM448</f>
        <v>0</v>
      </c>
      <c r="CR448" s="30">
        <f t="shared" si="344"/>
        <v>0</v>
      </c>
      <c r="CS448" s="17">
        <f t="shared" si="345"/>
        <v>0</v>
      </c>
      <c r="CT448" s="16" t="str">
        <f t="shared" si="346"/>
        <v>Pass</v>
      </c>
      <c r="CU448" s="33" t="b">
        <f>IF(ABS(Survey!$BM448)=0,TRUE,FALSE)</f>
        <v>1</v>
      </c>
      <c r="CV448" s="32" t="b">
        <f>NOT(ISBLANK(Survey!$BN448))</f>
        <v>0</v>
      </c>
      <c r="CW448" t="str">
        <f t="shared" si="347"/>
        <v>Fail</v>
      </c>
      <c r="CX448" s="25">
        <f>Survey!$BA448</f>
        <v>0</v>
      </c>
      <c r="CY448" s="25" cm="1">
        <f t="array" ref="CY448">SUM(SUMIF(Survey!BP448:BW448,{"&gt;0","&lt;0"})*{1,-1})-SUM(SUMIF(Survey!BY448:CF448,{"&gt;0","&lt;0"})*{1,-1})</f>
        <v>0</v>
      </c>
      <c r="CZ448" s="30" t="str">
        <f t="shared" si="348"/>
        <v>No holdings</v>
      </c>
      <c r="DA448">
        <f t="shared" si="349"/>
        <v>0</v>
      </c>
      <c r="DB448" s="16" t="str">
        <f t="shared" si="350"/>
        <v>Fail</v>
      </c>
      <c r="DC448" s="31">
        <f>Survey!$BA448</f>
        <v>0</v>
      </c>
      <c r="DD448" s="31" cm="1">
        <f t="array" ref="DD448">SUM(SUMIF(Survey!CH448:DA448,{"&gt;0","&lt;0"})*{1,-1})-SUM(SUMIF(Survey!DC448:DV448,{"&gt;0","&lt;0"})*{1,-1})</f>
        <v>0</v>
      </c>
      <c r="DE448" s="30" t="str">
        <f t="shared" si="351"/>
        <v>No holdings</v>
      </c>
      <c r="DF448" s="17">
        <f t="shared" si="352"/>
        <v>0</v>
      </c>
      <c r="DG448" s="16" t="str">
        <f t="shared" si="353"/>
        <v>Pass</v>
      </c>
      <c r="DH448" s="33" t="b">
        <f>IF(ABS(Survey!$DA448)=0,TRUE,FALSE)</f>
        <v>1</v>
      </c>
      <c r="DI448" s="32" t="b">
        <f>NOT(ISBLANK(Survey!$DB448))</f>
        <v>0</v>
      </c>
      <c r="DJ448" s="16" t="str">
        <f t="shared" si="354"/>
        <v>Pass</v>
      </c>
      <c r="DK448" s="33" t="b">
        <f>IF(ABS(Survey!$DV448)=0,TRUE,FALSE)</f>
        <v>1</v>
      </c>
      <c r="DL448" s="32" t="b">
        <f>NOT(ISBLANK(Survey!$DW448))</f>
        <v>0</v>
      </c>
      <c r="DM448" t="str">
        <f t="shared" si="355"/>
        <v>Pass</v>
      </c>
      <c r="DN448" s="25" cm="1">
        <f t="array" ref="DN448">SUM(SUMIF(Survey!CW448,{"&gt;0","&lt;0"})*{1,-1})+SUM(SUMIF(Survey!DR448,{"&gt;0","&lt;0"})*{1,-1})</f>
        <v>0</v>
      </c>
      <c r="DO448" s="25">
        <f>SUM(SUMIF(Survey!DY448:EE448,{"&gt;0","&lt;0"})*{1,-1})+SUM(SUMIF(Survey!EG448:EM448,{"&gt;0","&lt;0"})*{1,-1})</f>
        <v>0</v>
      </c>
      <c r="DP448">
        <f t="shared" si="356"/>
        <v>0</v>
      </c>
      <c r="DQ448">
        <f t="shared" si="357"/>
        <v>0</v>
      </c>
      <c r="DR448" s="16" t="str">
        <f t="shared" si="358"/>
        <v>Pass</v>
      </c>
      <c r="DS448" s="33" t="b">
        <f>IF(ABS(Survey!$EE448)=0,TRUE,FALSE)</f>
        <v>1</v>
      </c>
      <c r="DT448" s="32" t="b">
        <f>NOT(ISBLANK(Survey!EF448))</f>
        <v>0</v>
      </c>
      <c r="DU448" s="16" t="str">
        <f t="shared" si="359"/>
        <v>Pass</v>
      </c>
      <c r="DV448" s="33" t="b">
        <f>IF(ABS(Survey!$EM448)=0,TRUE,FALSE)</f>
        <v>1</v>
      </c>
      <c r="DW448" s="32" t="b">
        <f>NOT(ISBLANK(Survey!$EN448))</f>
        <v>0</v>
      </c>
      <c r="DX448" s="16" t="str">
        <f t="shared" si="360"/>
        <v>Fail</v>
      </c>
      <c r="DY448" s="31">
        <f>SUM(SUMIF(Survey!ET448:EV448,{"&gt;0","&lt;0"})*{1,-1})</f>
        <v>0</v>
      </c>
      <c r="DZ448">
        <f t="shared" si="361"/>
        <v>0</v>
      </c>
      <c r="EA448">
        <f t="shared" si="362"/>
        <v>100</v>
      </c>
      <c r="EB448" s="30" t="b">
        <f>IF(OR(Survey!$M448="ETF",Survey!$M448="ETF, alternative mutual fund",Survey!$M448="Closed-end", Survey!$M448="Split share corp"),TRUE,FALSE)</f>
        <v>0</v>
      </c>
      <c r="EC448" s="16" t="str">
        <f t="shared" si="363"/>
        <v>Fail</v>
      </c>
      <c r="ED448" s="31">
        <f>SUM(SUMIF(Survey!EX448:FD448,{"&gt;0","&lt;0"})*{1,-1})</f>
        <v>0</v>
      </c>
      <c r="EE448">
        <f t="shared" si="364"/>
        <v>0</v>
      </c>
      <c r="EF448" s="17">
        <f t="shared" si="365"/>
        <v>100</v>
      </c>
      <c r="EG448" s="16" t="str">
        <f t="shared" si="366"/>
        <v>Fail</v>
      </c>
      <c r="EH448" s="31">
        <f>SUM(SUMIF(Survey!FF448:FL448,{"&gt;0","&lt;0"})*{1,-1})</f>
        <v>0</v>
      </c>
      <c r="EI448">
        <f t="shared" si="367"/>
        <v>0</v>
      </c>
      <c r="EJ448" s="17">
        <f t="shared" si="368"/>
        <v>100</v>
      </c>
    </row>
    <row r="449" spans="1:140">
      <c r="A449">
        <v>449</v>
      </c>
      <c r="B449" t="str">
        <f t="shared" si="316"/>
        <v>Pass</v>
      </c>
      <c r="C449" t="str">
        <f>IF(COUNTBLANK(Survey!B449:FM449)=$C$2, "Pass", "Fail")</f>
        <v>Pass</v>
      </c>
      <c r="D449" s="16" t="str">
        <f t="shared" si="317"/>
        <v>Fail</v>
      </c>
      <c r="E449" t="str">
        <f>IF(OR(ISBLANK(Survey!AL449),COUNTIF(G449:BJ449,"Fail")),"Fail","Pass")</f>
        <v>Fail</v>
      </c>
      <c r="F449" s="265"/>
      <c r="G449" s="16" t="str">
        <f t="shared" si="318"/>
        <v>Fail</v>
      </c>
      <c r="H449" s="139">
        <f>COUNTBLANK(Survey!B449:D449)+COUNTBLANK(Survey!G449)+COUNTBLANK(Survey!I449)+COUNTBLANK(Survey!K449:M449)+COUNTBLANK(Survey!P449:Q449)+COUNTBLANK(Survey!T449:W449)+COUNTBLANK(Survey!Z449:AC449)+COUNTBLANK(Survey!AF449:AG449)+COUNTBLANK(Survey!AK449:AK449)</f>
        <v>21</v>
      </c>
      <c r="I449" t="str">
        <f t="shared" si="319"/>
        <v>Fail</v>
      </c>
      <c r="J449" t="b">
        <f>IF(Survey!E449="No",TRUE,FALSE)</f>
        <v>0</v>
      </c>
      <c r="K449" s="29" cm="1">
        <f t="array" ref="K449">IF(COUNTA(Survey!$E$4:$E$695)=1, 0, SUM(IF(COUNTIF(Survey!$E$4:$E$695, Survey!$E$4:$E$695)=1,1,0)))</f>
        <v>0</v>
      </c>
      <c r="L449" s="29">
        <f>LEN(Survey!E449)</f>
        <v>0</v>
      </c>
      <c r="M449" s="16" t="str">
        <f t="shared" si="320"/>
        <v>Fail</v>
      </c>
      <c r="N449" t="b">
        <f>IF(Survey!F449="No",TRUE,FALSE)</f>
        <v>0</v>
      </c>
      <c r="O449" t="b">
        <f>Survey!F449=Survey!E449</f>
        <v>1</v>
      </c>
      <c r="P449">
        <f>COUNTIF(Survey!$F$4:$F$695,Survey!F449)</f>
        <v>0</v>
      </c>
      <c r="Q449" s="28">
        <f>LEN(Survey!F449)</f>
        <v>0</v>
      </c>
      <c r="R449" s="16" t="str">
        <f t="shared" si="321"/>
        <v>Pass</v>
      </c>
      <c r="S449" s="29">
        <f>MOD((LEN(Survey!H449)+2),11)</f>
        <v>2</v>
      </c>
      <c r="T449">
        <f>COUNTIF(Survey!$H$4:$H$695,Survey!H449)</f>
        <v>0</v>
      </c>
      <c r="U449" s="28" t="str">
        <f>IF(Survey!$L449="Prospectus fund", "Yes", "No")</f>
        <v>No</v>
      </c>
      <c r="V449" s="16" t="str">
        <f t="shared" si="322"/>
        <v>Pass</v>
      </c>
      <c r="W449" s="29">
        <f>MOD((LEN(Survey!J449)+2),11)</f>
        <v>2</v>
      </c>
      <c r="X449">
        <f>COUNTIF(Survey!$J$4:$J$695,Survey!J449)</f>
        <v>0</v>
      </c>
      <c r="Y449" s="30" t="b">
        <f>IF(OR(Survey!$M449="ETF",Survey!$M449="ETF, alternative mutual fund",Survey!$M449="Closed-end", Survey!$M449="Split share corp", Survey!$I449="Yes"),TRUE,FALSE)</f>
        <v>0</v>
      </c>
      <c r="Z449" s="16" t="str">
        <f>IFERROR(IF(AND(OR(AC449=AD449,AD449 = "Either"),NOT(ISBLANK(Survey!K449))),"Pass","Fail"),"Pass")</f>
        <v>Fail</v>
      </c>
      <c r="AA449" s="31" cm="1">
        <f t="array" ref="AA449">SUM(SUMIF(Survey!CH449:DA449,{"&gt;0","&lt;0"})*{1,-1})</f>
        <v>0</v>
      </c>
      <c r="AB449" s="33" cm="1">
        <f t="array" ref="AB449">SUM(SUMIF(Survey!CK449,{"&gt;0","&lt;0"})*{1,-1})+SUM(SUMIF(Survey!CU449,{"&gt;0","&lt;0"})*{1,-1})</f>
        <v>0</v>
      </c>
      <c r="AC449" s="33">
        <f>Survey!K449</f>
        <v>0</v>
      </c>
      <c r="AD449" s="32" t="str">
        <f t="shared" si="323"/>
        <v>Either</v>
      </c>
      <c r="AE449" s="16" t="str">
        <f t="shared" si="324"/>
        <v>Fail</v>
      </c>
      <c r="AF449" s="58" cm="1">
        <f t="array" ref="AF449">SUM(SUMIF(Survey!CH449:DA449,{"&gt;0","&lt;0"})*{1,-1})+SUM(SUMIF(Survey!DC449:DV449,{"&gt;0","&lt;0"})*{1,-1})</f>
        <v>0</v>
      </c>
      <c r="AG449" s="58">
        <f>IFERROR(AF449/(Survey!$BA449),0)</f>
        <v>0</v>
      </c>
      <c r="AH449" s="104" t="b">
        <f>IF(OR(Survey!$M449="Alternative strategy or hedge",Survey!$M449="Private asset",Survey!$L449="Prospectus fund"),TRUE,FALSE)</f>
        <v>0</v>
      </c>
      <c r="AI449" s="104" t="b">
        <f>NOT(ISBLANK(Survey!$M449))</f>
        <v>0</v>
      </c>
      <c r="AJ449" s="16" t="str">
        <f t="shared" si="325"/>
        <v>Fail</v>
      </c>
      <c r="AK449" t="b">
        <f>IF(Survey!W449="No",TRUE,FALSE)</f>
        <v>0</v>
      </c>
      <c r="AL449" s="119">
        <f>MOD((LEN(Survey!W449)+2),22)</f>
        <v>2</v>
      </c>
      <c r="AM449" t="str">
        <f t="shared" si="326"/>
        <v>Pass</v>
      </c>
      <c r="AN449" s="33" t="b">
        <f>NOT(ISNUMBER(SEARCH("Other",Survey!$Q449)))</f>
        <v>1</v>
      </c>
      <c r="AO449" s="32" t="b">
        <f>NOT(ISBLANK(Survey!$R449))</f>
        <v>0</v>
      </c>
      <c r="AP449" s="16" t="str">
        <f t="shared" si="327"/>
        <v>Pass</v>
      </c>
      <c r="AQ449" s="114">
        <f>COUNTBLANK(Survey!$X449)</f>
        <v>1</v>
      </c>
      <c r="AR449" s="58">
        <f>IF(AND(Survey!L449&lt;&gt;"Exempt fund",OR(Survey!$M449="ETF",Survey!$M449="ETF, alternative mutual fund",Survey!$M449="Mutual fund",Survey!$M449="Alternative mutual fund",Survey!$M449="Money market")),1,0)</f>
        <v>0</v>
      </c>
      <c r="AS449" s="16" t="str">
        <f t="shared" si="328"/>
        <v>Pass</v>
      </c>
      <c r="AT449" s="33" t="b">
        <f>NOT(ISNUMBER(SEARCH("Yes",Survey!$AC449)))</f>
        <v>1</v>
      </c>
      <c r="AU449" s="32" t="b">
        <f>IF(COUNTBLANK(Survey!$AD449:$AE449)=0,TRUE, FALSE)</f>
        <v>0</v>
      </c>
      <c r="AV449" s="16" t="str">
        <f t="shared" si="329"/>
        <v>Pass</v>
      </c>
      <c r="AW449" s="33" t="b">
        <f>NOT(ISNUMBER(SEARCH("Yes",Survey!$AF449)))</f>
        <v>1</v>
      </c>
      <c r="AX449" s="32" t="b">
        <f>NOT(ISBLANK(Survey!$AH449))</f>
        <v>0</v>
      </c>
      <c r="AY449" s="16" t="str">
        <f t="shared" si="330"/>
        <v>Pass</v>
      </c>
      <c r="AZ449" s="33" t="b">
        <f>NOT(OR(ISNUMBER(SEARCH("Other",Survey!$AH449)),ISNUMBER(SEARCH("Multiple",Survey!$AH449))))</f>
        <v>1</v>
      </c>
      <c r="BA449" s="32" t="b">
        <f>NOT(ISBLANK(Survey!$AI449))</f>
        <v>0</v>
      </c>
      <c r="BB449" s="16" t="str">
        <f t="shared" si="331"/>
        <v>Fail</v>
      </c>
      <c r="BC449" s="114">
        <f>IF(ABS(Survey!$BA449)&gt;0, 1,0)</f>
        <v>0</v>
      </c>
      <c r="BD449" s="114">
        <f>IF(COUNTBLANK(Survey!$AL449)=0,1,0)</f>
        <v>0</v>
      </c>
      <c r="BE449" s="16" t="str">
        <f t="shared" si="332"/>
        <v>Pass</v>
      </c>
      <c r="BF449" s="114">
        <f>IF(ISBLANK(Survey!$AL449),0,1)</f>
        <v>0</v>
      </c>
      <c r="BG449" s="133">
        <f>COUNTBLANK(Survey!$AM449)</f>
        <v>1</v>
      </c>
      <c r="BH449" s="16" t="str">
        <f t="shared" si="333"/>
        <v>Pass</v>
      </c>
      <c r="BI449" s="114">
        <f>IF(OR(Survey!$AM449="Closed",ISBLANK(Survey!$AM449)),0,1)</f>
        <v>0</v>
      </c>
      <c r="BJ449" s="133">
        <f>IF(ISBLANK(Survey!$AN449),1,0)</f>
        <v>1</v>
      </c>
      <c r="BK449" s="118" t="str">
        <f t="shared" si="334"/>
        <v>Pass</v>
      </c>
      <c r="BL449" s="31" cm="1">
        <f t="array" ref="BL449">SUM(SUMIF(Survey!AO449:AP449,{"&gt;0","&lt;0"})*{1,-1})</f>
        <v>0</v>
      </c>
      <c r="BM449">
        <f t="shared" si="335"/>
        <v>0</v>
      </c>
      <c r="BN449">
        <f t="shared" si="336"/>
        <v>100</v>
      </c>
      <c r="BO449" s="118" t="str">
        <f t="shared" si="337"/>
        <v>Pass</v>
      </c>
      <c r="BP449">
        <f>IF(Survey!AQ449="No",0,1)</f>
        <v>1</v>
      </c>
      <c r="BQ449" s="207">
        <f>MOD((LEN(Survey!AQ449)+2),22)</f>
        <v>2</v>
      </c>
      <c r="BR449">
        <f>IF(Survey!AR449="No",0,1)</f>
        <v>1</v>
      </c>
      <c r="BS449" s="207">
        <f>MOD((LEN(Survey!AR449)+2),22)</f>
        <v>2</v>
      </c>
      <c r="BT449" s="114">
        <f>COUNTBLANK(Survey!$AQ449:$AS449)+COUNTBLANK(Survey!$AU449)</f>
        <v>4</v>
      </c>
      <c r="BU449" s="114">
        <f>IF(Survey!$I449="Yes",1,0)</f>
        <v>0</v>
      </c>
      <c r="BV449" s="114">
        <f>IF(OR(Survey!$M449="Mutual fund",Survey!$M449="Alternative mutual fund",Survey!$M449="Money market"),1,0)</f>
        <v>0</v>
      </c>
      <c r="BW449" s="119">
        <f>IF(OR(Survey!$M449="ETF",Survey!$M449="ETF, alternative mutual fund"),1,0)</f>
        <v>0</v>
      </c>
      <c r="BX449" s="16" t="str">
        <f t="shared" si="338"/>
        <v>Pass</v>
      </c>
      <c r="BY449" s="33">
        <f>IF(ISNUMBER(SEARCH("Other",Survey!$AS449)), 1, 0)</f>
        <v>0</v>
      </c>
      <c r="BZ449" s="58" t="b">
        <f>NOT(ISBLANK(Survey!$AT449))</f>
        <v>0</v>
      </c>
      <c r="CA449" s="16" t="str">
        <f t="shared" si="339"/>
        <v>Pass</v>
      </c>
      <c r="CB449" s="114">
        <f>IF(Survey!$BB449=0, 0,1)</f>
        <v>0</v>
      </c>
      <c r="CC449" s="58">
        <f>Survey!$AV449</f>
        <v>0</v>
      </c>
      <c r="CD449" s="58">
        <f>Survey!$BC449+Survey!$BD449+ABS(Survey!$BE449)-ABS(Survey!$BF449)-ABS(Survey!$BG449)-ABS(Survey!$BL449)</f>
        <v>0</v>
      </c>
      <c r="CE449" s="138">
        <f>Survey!BB449+(ABS(Survey!$BH449)-ABS(Survey!$BI449)+ABS(Survey!$BJ449)-ABS(Survey!$BK449))*0.5</f>
        <v>0</v>
      </c>
      <c r="CF449" s="58">
        <f t="shared" si="340"/>
        <v>0</v>
      </c>
      <c r="CG449" s="58">
        <f>IF(AND($CC449&gt;$CF449-0.2,$CC449&lt;$CF449+0.2,ISBLANK(Survey!$AV449)=FALSE),0,1)</f>
        <v>1</v>
      </c>
      <c r="CH449" s="133">
        <f>IF(ISBLANK(Survey!$AW449),1,0)</f>
        <v>1</v>
      </c>
      <c r="CI449" s="16" t="str">
        <f t="shared" si="341"/>
        <v>Pass</v>
      </c>
      <c r="CJ449" s="114">
        <f>IF(Survey!$BB449=0, 0,1)</f>
        <v>0</v>
      </c>
      <c r="CK449" s="58">
        <f>IF(AND(Survey!$AX449&gt;=0,Survey!$AX449&lt;=0.2,Survey!$AX449&lt;&gt;""),0,1)</f>
        <v>1</v>
      </c>
      <c r="CL449" s="114">
        <f>IF(ISBLANK(Survey!$AY449),1,0)</f>
        <v>1</v>
      </c>
      <c r="CM449" s="16" t="str">
        <f t="shared" si="342"/>
        <v>Fail</v>
      </c>
      <c r="CN449" s="133">
        <f>Survey!$AZ449</f>
        <v>0</v>
      </c>
      <c r="CO449" s="16" t="str">
        <f t="shared" si="343"/>
        <v>Pass</v>
      </c>
      <c r="CP449" s="31">
        <f>Survey!$BA449</f>
        <v>0</v>
      </c>
      <c r="CQ449" s="138">
        <f>Survey!$BB449+Survey!$BC449+Survey!$BD449+ABS(Survey!$BE449)-ABS(Survey!$BF449)-ABS(Survey!$BG449)+ABS(Survey!$BH449)-ABS(Survey!$BI449)+ABS(Survey!$BJ449)-ABS(Survey!$BK449)-ABS(Survey!$BL449)+Survey!$BM449</f>
        <v>0</v>
      </c>
      <c r="CR449" s="30">
        <f t="shared" si="344"/>
        <v>0</v>
      </c>
      <c r="CS449" s="17">
        <f t="shared" si="345"/>
        <v>0</v>
      </c>
      <c r="CT449" s="16" t="str">
        <f t="shared" si="346"/>
        <v>Pass</v>
      </c>
      <c r="CU449" s="33" t="b">
        <f>IF(ABS(Survey!$BM449)=0,TRUE,FALSE)</f>
        <v>1</v>
      </c>
      <c r="CV449" s="32" t="b">
        <f>NOT(ISBLANK(Survey!$BN449))</f>
        <v>0</v>
      </c>
      <c r="CW449" t="str">
        <f t="shared" si="347"/>
        <v>Fail</v>
      </c>
      <c r="CX449" s="25">
        <f>Survey!$BA449</f>
        <v>0</v>
      </c>
      <c r="CY449" s="25" cm="1">
        <f t="array" ref="CY449">SUM(SUMIF(Survey!BP449:BW449,{"&gt;0","&lt;0"})*{1,-1})-SUM(SUMIF(Survey!BY449:CF449,{"&gt;0","&lt;0"})*{1,-1})</f>
        <v>0</v>
      </c>
      <c r="CZ449" s="30" t="str">
        <f t="shared" si="348"/>
        <v>No holdings</v>
      </c>
      <c r="DA449">
        <f t="shared" si="349"/>
        <v>0</v>
      </c>
      <c r="DB449" s="16" t="str">
        <f t="shared" si="350"/>
        <v>Fail</v>
      </c>
      <c r="DC449" s="31">
        <f>Survey!$BA449</f>
        <v>0</v>
      </c>
      <c r="DD449" s="31" cm="1">
        <f t="array" ref="DD449">SUM(SUMIF(Survey!CH449:DA449,{"&gt;0","&lt;0"})*{1,-1})-SUM(SUMIF(Survey!DC449:DV449,{"&gt;0","&lt;0"})*{1,-1})</f>
        <v>0</v>
      </c>
      <c r="DE449" s="30" t="str">
        <f t="shared" si="351"/>
        <v>No holdings</v>
      </c>
      <c r="DF449" s="17">
        <f t="shared" si="352"/>
        <v>0</v>
      </c>
      <c r="DG449" s="16" t="str">
        <f t="shared" si="353"/>
        <v>Pass</v>
      </c>
      <c r="DH449" s="33" t="b">
        <f>IF(ABS(Survey!$DA449)=0,TRUE,FALSE)</f>
        <v>1</v>
      </c>
      <c r="DI449" s="32" t="b">
        <f>NOT(ISBLANK(Survey!$DB449))</f>
        <v>0</v>
      </c>
      <c r="DJ449" s="16" t="str">
        <f t="shared" si="354"/>
        <v>Pass</v>
      </c>
      <c r="DK449" s="33" t="b">
        <f>IF(ABS(Survey!$DV449)=0,TRUE,FALSE)</f>
        <v>1</v>
      </c>
      <c r="DL449" s="32" t="b">
        <f>NOT(ISBLANK(Survey!$DW449))</f>
        <v>0</v>
      </c>
      <c r="DM449" t="str">
        <f t="shared" si="355"/>
        <v>Pass</v>
      </c>
      <c r="DN449" s="25" cm="1">
        <f t="array" ref="DN449">SUM(SUMIF(Survey!CW449,{"&gt;0","&lt;0"})*{1,-1})+SUM(SUMIF(Survey!DR449,{"&gt;0","&lt;0"})*{1,-1})</f>
        <v>0</v>
      </c>
      <c r="DO449" s="25">
        <f>SUM(SUMIF(Survey!DY449:EE449,{"&gt;0","&lt;0"})*{1,-1})+SUM(SUMIF(Survey!EG449:EM449,{"&gt;0","&lt;0"})*{1,-1})</f>
        <v>0</v>
      </c>
      <c r="DP449">
        <f t="shared" si="356"/>
        <v>0</v>
      </c>
      <c r="DQ449">
        <f t="shared" si="357"/>
        <v>0</v>
      </c>
      <c r="DR449" s="16" t="str">
        <f t="shared" si="358"/>
        <v>Pass</v>
      </c>
      <c r="DS449" s="33" t="b">
        <f>IF(ABS(Survey!$EE449)=0,TRUE,FALSE)</f>
        <v>1</v>
      </c>
      <c r="DT449" s="32" t="b">
        <f>NOT(ISBLANK(Survey!EF449))</f>
        <v>0</v>
      </c>
      <c r="DU449" s="16" t="str">
        <f t="shared" si="359"/>
        <v>Pass</v>
      </c>
      <c r="DV449" s="33" t="b">
        <f>IF(ABS(Survey!$EM449)=0,TRUE,FALSE)</f>
        <v>1</v>
      </c>
      <c r="DW449" s="32" t="b">
        <f>NOT(ISBLANK(Survey!$EN449))</f>
        <v>0</v>
      </c>
      <c r="DX449" s="16" t="str">
        <f t="shared" si="360"/>
        <v>Fail</v>
      </c>
      <c r="DY449" s="31">
        <f>SUM(SUMIF(Survey!ET449:EV449,{"&gt;0","&lt;0"})*{1,-1})</f>
        <v>0</v>
      </c>
      <c r="DZ449">
        <f t="shared" si="361"/>
        <v>0</v>
      </c>
      <c r="EA449">
        <f t="shared" si="362"/>
        <v>100</v>
      </c>
      <c r="EB449" s="30" t="b">
        <f>IF(OR(Survey!$M449="ETF",Survey!$M449="ETF, alternative mutual fund",Survey!$M449="Closed-end", Survey!$M449="Split share corp"),TRUE,FALSE)</f>
        <v>0</v>
      </c>
      <c r="EC449" s="16" t="str">
        <f t="shared" si="363"/>
        <v>Fail</v>
      </c>
      <c r="ED449" s="31">
        <f>SUM(SUMIF(Survey!EX449:FD449,{"&gt;0","&lt;0"})*{1,-1})</f>
        <v>0</v>
      </c>
      <c r="EE449">
        <f t="shared" si="364"/>
        <v>0</v>
      </c>
      <c r="EF449" s="17">
        <f t="shared" si="365"/>
        <v>100</v>
      </c>
      <c r="EG449" s="16" t="str">
        <f t="shared" si="366"/>
        <v>Fail</v>
      </c>
      <c r="EH449" s="31">
        <f>SUM(SUMIF(Survey!FF449:FL449,{"&gt;0","&lt;0"})*{1,-1})</f>
        <v>0</v>
      </c>
      <c r="EI449">
        <f t="shared" si="367"/>
        <v>0</v>
      </c>
      <c r="EJ449" s="17">
        <f t="shared" si="368"/>
        <v>100</v>
      </c>
    </row>
    <row r="450" spans="1:140">
      <c r="A450">
        <v>450</v>
      </c>
      <c r="B450" t="str">
        <f t="shared" si="316"/>
        <v>Pass</v>
      </c>
      <c r="C450" t="str">
        <f>IF(COUNTBLANK(Survey!B450:FM450)=$C$2, "Pass", "Fail")</f>
        <v>Pass</v>
      </c>
      <c r="D450" s="16" t="str">
        <f t="shared" si="317"/>
        <v>Fail</v>
      </c>
      <c r="E450" t="str">
        <f>IF(OR(ISBLANK(Survey!AL450),COUNTIF(G450:BJ450,"Fail")),"Fail","Pass")</f>
        <v>Fail</v>
      </c>
      <c r="F450" s="265"/>
      <c r="G450" s="16" t="str">
        <f t="shared" si="318"/>
        <v>Fail</v>
      </c>
      <c r="H450" s="139">
        <f>COUNTBLANK(Survey!B450:D450)+COUNTBLANK(Survey!G450)+COUNTBLANK(Survey!I450)+COUNTBLANK(Survey!K450:M450)+COUNTBLANK(Survey!P450:Q450)+COUNTBLANK(Survey!T450:W450)+COUNTBLANK(Survey!Z450:AC450)+COUNTBLANK(Survey!AF450:AG450)+COUNTBLANK(Survey!AK450:AK450)</f>
        <v>21</v>
      </c>
      <c r="I450" t="str">
        <f t="shared" si="319"/>
        <v>Fail</v>
      </c>
      <c r="J450" t="b">
        <f>IF(Survey!E450="No",TRUE,FALSE)</f>
        <v>0</v>
      </c>
      <c r="K450" s="29" cm="1">
        <f t="array" ref="K450">IF(COUNTA(Survey!$E$4:$E$695)=1, 0, SUM(IF(COUNTIF(Survey!$E$4:$E$695, Survey!$E$4:$E$695)=1,1,0)))</f>
        <v>0</v>
      </c>
      <c r="L450" s="29">
        <f>LEN(Survey!E450)</f>
        <v>0</v>
      </c>
      <c r="M450" s="16" t="str">
        <f t="shared" si="320"/>
        <v>Fail</v>
      </c>
      <c r="N450" t="b">
        <f>IF(Survey!F450="No",TRUE,FALSE)</f>
        <v>0</v>
      </c>
      <c r="O450" t="b">
        <f>Survey!F450=Survey!E450</f>
        <v>1</v>
      </c>
      <c r="P450">
        <f>COUNTIF(Survey!$F$4:$F$695,Survey!F450)</f>
        <v>0</v>
      </c>
      <c r="Q450" s="28">
        <f>LEN(Survey!F450)</f>
        <v>0</v>
      </c>
      <c r="R450" s="16" t="str">
        <f t="shared" si="321"/>
        <v>Pass</v>
      </c>
      <c r="S450" s="29">
        <f>MOD((LEN(Survey!H450)+2),11)</f>
        <v>2</v>
      </c>
      <c r="T450">
        <f>COUNTIF(Survey!$H$4:$H$695,Survey!H450)</f>
        <v>0</v>
      </c>
      <c r="U450" s="28" t="str">
        <f>IF(Survey!$L450="Prospectus fund", "Yes", "No")</f>
        <v>No</v>
      </c>
      <c r="V450" s="16" t="str">
        <f t="shared" si="322"/>
        <v>Pass</v>
      </c>
      <c r="W450" s="29">
        <f>MOD((LEN(Survey!J450)+2),11)</f>
        <v>2</v>
      </c>
      <c r="X450">
        <f>COUNTIF(Survey!$J$4:$J$695,Survey!J450)</f>
        <v>0</v>
      </c>
      <c r="Y450" s="30" t="b">
        <f>IF(OR(Survey!$M450="ETF",Survey!$M450="ETF, alternative mutual fund",Survey!$M450="Closed-end", Survey!$M450="Split share corp", Survey!$I450="Yes"),TRUE,FALSE)</f>
        <v>0</v>
      </c>
      <c r="Z450" s="16" t="str">
        <f>IFERROR(IF(AND(OR(AC450=AD450,AD450 = "Either"),NOT(ISBLANK(Survey!K450))),"Pass","Fail"),"Pass")</f>
        <v>Fail</v>
      </c>
      <c r="AA450" s="31" cm="1">
        <f t="array" ref="AA450">SUM(SUMIF(Survey!CH450:DA450,{"&gt;0","&lt;0"})*{1,-1})</f>
        <v>0</v>
      </c>
      <c r="AB450" s="33" cm="1">
        <f t="array" ref="AB450">SUM(SUMIF(Survey!CK450,{"&gt;0","&lt;0"})*{1,-1})+SUM(SUMIF(Survey!CU450,{"&gt;0","&lt;0"})*{1,-1})</f>
        <v>0</v>
      </c>
      <c r="AC450" s="33">
        <f>Survey!K450</f>
        <v>0</v>
      </c>
      <c r="AD450" s="32" t="str">
        <f t="shared" si="323"/>
        <v>Either</v>
      </c>
      <c r="AE450" s="16" t="str">
        <f t="shared" si="324"/>
        <v>Fail</v>
      </c>
      <c r="AF450" s="58" cm="1">
        <f t="array" ref="AF450">SUM(SUMIF(Survey!CH450:DA450,{"&gt;0","&lt;0"})*{1,-1})+SUM(SUMIF(Survey!DC450:DV450,{"&gt;0","&lt;0"})*{1,-1})</f>
        <v>0</v>
      </c>
      <c r="AG450" s="58">
        <f>IFERROR(AF450/(Survey!$BA450),0)</f>
        <v>0</v>
      </c>
      <c r="AH450" s="104" t="b">
        <f>IF(OR(Survey!$M450="Alternative strategy or hedge",Survey!$M450="Private asset",Survey!$L450="Prospectus fund"),TRUE,FALSE)</f>
        <v>0</v>
      </c>
      <c r="AI450" s="104" t="b">
        <f>NOT(ISBLANK(Survey!$M450))</f>
        <v>0</v>
      </c>
      <c r="AJ450" s="16" t="str">
        <f t="shared" si="325"/>
        <v>Fail</v>
      </c>
      <c r="AK450" t="b">
        <f>IF(Survey!W450="No",TRUE,FALSE)</f>
        <v>0</v>
      </c>
      <c r="AL450" s="119">
        <f>MOD((LEN(Survey!W450)+2),22)</f>
        <v>2</v>
      </c>
      <c r="AM450" t="str">
        <f t="shared" si="326"/>
        <v>Pass</v>
      </c>
      <c r="AN450" s="33" t="b">
        <f>NOT(ISNUMBER(SEARCH("Other",Survey!$Q450)))</f>
        <v>1</v>
      </c>
      <c r="AO450" s="32" t="b">
        <f>NOT(ISBLANK(Survey!$R450))</f>
        <v>0</v>
      </c>
      <c r="AP450" s="16" t="str">
        <f t="shared" si="327"/>
        <v>Pass</v>
      </c>
      <c r="AQ450" s="114">
        <f>COUNTBLANK(Survey!$X450)</f>
        <v>1</v>
      </c>
      <c r="AR450" s="58">
        <f>IF(AND(Survey!L450&lt;&gt;"Exempt fund",OR(Survey!$M450="ETF",Survey!$M450="ETF, alternative mutual fund",Survey!$M450="Mutual fund",Survey!$M450="Alternative mutual fund",Survey!$M450="Money market")),1,0)</f>
        <v>0</v>
      </c>
      <c r="AS450" s="16" t="str">
        <f t="shared" si="328"/>
        <v>Pass</v>
      </c>
      <c r="AT450" s="33" t="b">
        <f>NOT(ISNUMBER(SEARCH("Yes",Survey!$AC450)))</f>
        <v>1</v>
      </c>
      <c r="AU450" s="32" t="b">
        <f>IF(COUNTBLANK(Survey!$AD450:$AE450)=0,TRUE, FALSE)</f>
        <v>0</v>
      </c>
      <c r="AV450" s="16" t="str">
        <f t="shared" si="329"/>
        <v>Pass</v>
      </c>
      <c r="AW450" s="33" t="b">
        <f>NOT(ISNUMBER(SEARCH("Yes",Survey!$AF450)))</f>
        <v>1</v>
      </c>
      <c r="AX450" s="32" t="b">
        <f>NOT(ISBLANK(Survey!$AH450))</f>
        <v>0</v>
      </c>
      <c r="AY450" s="16" t="str">
        <f t="shared" si="330"/>
        <v>Pass</v>
      </c>
      <c r="AZ450" s="33" t="b">
        <f>NOT(OR(ISNUMBER(SEARCH("Other",Survey!$AH450)),ISNUMBER(SEARCH("Multiple",Survey!$AH450))))</f>
        <v>1</v>
      </c>
      <c r="BA450" s="32" t="b">
        <f>NOT(ISBLANK(Survey!$AI450))</f>
        <v>0</v>
      </c>
      <c r="BB450" s="16" t="str">
        <f t="shared" si="331"/>
        <v>Fail</v>
      </c>
      <c r="BC450" s="114">
        <f>IF(ABS(Survey!$BA450)&gt;0, 1,0)</f>
        <v>0</v>
      </c>
      <c r="BD450" s="114">
        <f>IF(COUNTBLANK(Survey!$AL450)=0,1,0)</f>
        <v>0</v>
      </c>
      <c r="BE450" s="16" t="str">
        <f t="shared" si="332"/>
        <v>Pass</v>
      </c>
      <c r="BF450" s="114">
        <f>IF(ISBLANK(Survey!$AL450),0,1)</f>
        <v>0</v>
      </c>
      <c r="BG450" s="133">
        <f>COUNTBLANK(Survey!$AM450)</f>
        <v>1</v>
      </c>
      <c r="BH450" s="16" t="str">
        <f t="shared" si="333"/>
        <v>Pass</v>
      </c>
      <c r="BI450" s="114">
        <f>IF(OR(Survey!$AM450="Closed",ISBLANK(Survey!$AM450)),0,1)</f>
        <v>0</v>
      </c>
      <c r="BJ450" s="133">
        <f>IF(ISBLANK(Survey!$AN450),1,0)</f>
        <v>1</v>
      </c>
      <c r="BK450" s="118" t="str">
        <f t="shared" si="334"/>
        <v>Pass</v>
      </c>
      <c r="BL450" s="31" cm="1">
        <f t="array" ref="BL450">SUM(SUMIF(Survey!AO450:AP450,{"&gt;0","&lt;0"})*{1,-1})</f>
        <v>0</v>
      </c>
      <c r="BM450">
        <f t="shared" si="335"/>
        <v>0</v>
      </c>
      <c r="BN450">
        <f t="shared" si="336"/>
        <v>100</v>
      </c>
      <c r="BO450" s="118" t="str">
        <f t="shared" si="337"/>
        <v>Pass</v>
      </c>
      <c r="BP450">
        <f>IF(Survey!AQ450="No",0,1)</f>
        <v>1</v>
      </c>
      <c r="BQ450" s="207">
        <f>MOD((LEN(Survey!AQ450)+2),22)</f>
        <v>2</v>
      </c>
      <c r="BR450">
        <f>IF(Survey!AR450="No",0,1)</f>
        <v>1</v>
      </c>
      <c r="BS450" s="207">
        <f>MOD((LEN(Survey!AR450)+2),22)</f>
        <v>2</v>
      </c>
      <c r="BT450" s="114">
        <f>COUNTBLANK(Survey!$AQ450:$AS450)+COUNTBLANK(Survey!$AU450)</f>
        <v>4</v>
      </c>
      <c r="BU450" s="114">
        <f>IF(Survey!$I450="Yes",1,0)</f>
        <v>0</v>
      </c>
      <c r="BV450" s="114">
        <f>IF(OR(Survey!$M450="Mutual fund",Survey!$M450="Alternative mutual fund",Survey!$M450="Money market"),1,0)</f>
        <v>0</v>
      </c>
      <c r="BW450" s="119">
        <f>IF(OR(Survey!$M450="ETF",Survey!$M450="ETF, alternative mutual fund"),1,0)</f>
        <v>0</v>
      </c>
      <c r="BX450" s="16" t="str">
        <f t="shared" si="338"/>
        <v>Pass</v>
      </c>
      <c r="BY450" s="33">
        <f>IF(ISNUMBER(SEARCH("Other",Survey!$AS450)), 1, 0)</f>
        <v>0</v>
      </c>
      <c r="BZ450" s="58" t="b">
        <f>NOT(ISBLANK(Survey!$AT450))</f>
        <v>0</v>
      </c>
      <c r="CA450" s="16" t="str">
        <f t="shared" si="339"/>
        <v>Pass</v>
      </c>
      <c r="CB450" s="114">
        <f>IF(Survey!$BB450=0, 0,1)</f>
        <v>0</v>
      </c>
      <c r="CC450" s="58">
        <f>Survey!$AV450</f>
        <v>0</v>
      </c>
      <c r="CD450" s="58">
        <f>Survey!$BC450+Survey!$BD450+ABS(Survey!$BE450)-ABS(Survey!$BF450)-ABS(Survey!$BG450)-ABS(Survey!$BL450)</f>
        <v>0</v>
      </c>
      <c r="CE450" s="138">
        <f>Survey!BB450+(ABS(Survey!$BH450)-ABS(Survey!$BI450)+ABS(Survey!$BJ450)-ABS(Survey!$BK450))*0.5</f>
        <v>0</v>
      </c>
      <c r="CF450" s="58">
        <f t="shared" si="340"/>
        <v>0</v>
      </c>
      <c r="CG450" s="58">
        <f>IF(AND($CC450&gt;$CF450-0.2,$CC450&lt;$CF450+0.2,ISBLANK(Survey!$AV450)=FALSE),0,1)</f>
        <v>1</v>
      </c>
      <c r="CH450" s="133">
        <f>IF(ISBLANK(Survey!$AW450),1,0)</f>
        <v>1</v>
      </c>
      <c r="CI450" s="16" t="str">
        <f t="shared" si="341"/>
        <v>Pass</v>
      </c>
      <c r="CJ450" s="114">
        <f>IF(Survey!$BB450=0, 0,1)</f>
        <v>0</v>
      </c>
      <c r="CK450" s="58">
        <f>IF(AND(Survey!$AX450&gt;=0,Survey!$AX450&lt;=0.2,Survey!$AX450&lt;&gt;""),0,1)</f>
        <v>1</v>
      </c>
      <c r="CL450" s="114">
        <f>IF(ISBLANK(Survey!$AY450),1,0)</f>
        <v>1</v>
      </c>
      <c r="CM450" s="16" t="str">
        <f t="shared" si="342"/>
        <v>Fail</v>
      </c>
      <c r="CN450" s="133">
        <f>Survey!$AZ450</f>
        <v>0</v>
      </c>
      <c r="CO450" s="16" t="str">
        <f t="shared" si="343"/>
        <v>Pass</v>
      </c>
      <c r="CP450" s="31">
        <f>Survey!$BA450</f>
        <v>0</v>
      </c>
      <c r="CQ450" s="138">
        <f>Survey!$BB450+Survey!$BC450+Survey!$BD450+ABS(Survey!$BE450)-ABS(Survey!$BF450)-ABS(Survey!$BG450)+ABS(Survey!$BH450)-ABS(Survey!$BI450)+ABS(Survey!$BJ450)-ABS(Survey!$BK450)-ABS(Survey!$BL450)+Survey!$BM450</f>
        <v>0</v>
      </c>
      <c r="CR450" s="30">
        <f t="shared" si="344"/>
        <v>0</v>
      </c>
      <c r="CS450" s="17">
        <f t="shared" si="345"/>
        <v>0</v>
      </c>
      <c r="CT450" s="16" t="str">
        <f t="shared" si="346"/>
        <v>Pass</v>
      </c>
      <c r="CU450" s="33" t="b">
        <f>IF(ABS(Survey!$BM450)=0,TRUE,FALSE)</f>
        <v>1</v>
      </c>
      <c r="CV450" s="32" t="b">
        <f>NOT(ISBLANK(Survey!$BN450))</f>
        <v>0</v>
      </c>
      <c r="CW450" t="str">
        <f t="shared" si="347"/>
        <v>Fail</v>
      </c>
      <c r="CX450" s="25">
        <f>Survey!$BA450</f>
        <v>0</v>
      </c>
      <c r="CY450" s="25" cm="1">
        <f t="array" ref="CY450">SUM(SUMIF(Survey!BP450:BW450,{"&gt;0","&lt;0"})*{1,-1})-SUM(SUMIF(Survey!BY450:CF450,{"&gt;0","&lt;0"})*{1,-1})</f>
        <v>0</v>
      </c>
      <c r="CZ450" s="30" t="str">
        <f t="shared" si="348"/>
        <v>No holdings</v>
      </c>
      <c r="DA450">
        <f t="shared" si="349"/>
        <v>0</v>
      </c>
      <c r="DB450" s="16" t="str">
        <f t="shared" si="350"/>
        <v>Fail</v>
      </c>
      <c r="DC450" s="31">
        <f>Survey!$BA450</f>
        <v>0</v>
      </c>
      <c r="DD450" s="31" cm="1">
        <f t="array" ref="DD450">SUM(SUMIF(Survey!CH450:DA450,{"&gt;0","&lt;0"})*{1,-1})-SUM(SUMIF(Survey!DC450:DV450,{"&gt;0","&lt;0"})*{1,-1})</f>
        <v>0</v>
      </c>
      <c r="DE450" s="30" t="str">
        <f t="shared" si="351"/>
        <v>No holdings</v>
      </c>
      <c r="DF450" s="17">
        <f t="shared" si="352"/>
        <v>0</v>
      </c>
      <c r="DG450" s="16" t="str">
        <f t="shared" si="353"/>
        <v>Pass</v>
      </c>
      <c r="DH450" s="33" t="b">
        <f>IF(ABS(Survey!$DA450)=0,TRUE,FALSE)</f>
        <v>1</v>
      </c>
      <c r="DI450" s="32" t="b">
        <f>NOT(ISBLANK(Survey!$DB450))</f>
        <v>0</v>
      </c>
      <c r="DJ450" s="16" t="str">
        <f t="shared" si="354"/>
        <v>Pass</v>
      </c>
      <c r="DK450" s="33" t="b">
        <f>IF(ABS(Survey!$DV450)=0,TRUE,FALSE)</f>
        <v>1</v>
      </c>
      <c r="DL450" s="32" t="b">
        <f>NOT(ISBLANK(Survey!$DW450))</f>
        <v>0</v>
      </c>
      <c r="DM450" t="str">
        <f t="shared" si="355"/>
        <v>Pass</v>
      </c>
      <c r="DN450" s="25" cm="1">
        <f t="array" ref="DN450">SUM(SUMIF(Survey!CW450,{"&gt;0","&lt;0"})*{1,-1})+SUM(SUMIF(Survey!DR450,{"&gt;0","&lt;0"})*{1,-1})</f>
        <v>0</v>
      </c>
      <c r="DO450" s="25">
        <f>SUM(SUMIF(Survey!DY450:EE450,{"&gt;0","&lt;0"})*{1,-1})+SUM(SUMIF(Survey!EG450:EM450,{"&gt;0","&lt;0"})*{1,-1})</f>
        <v>0</v>
      </c>
      <c r="DP450">
        <f t="shared" si="356"/>
        <v>0</v>
      </c>
      <c r="DQ450">
        <f t="shared" si="357"/>
        <v>0</v>
      </c>
      <c r="DR450" s="16" t="str">
        <f t="shared" si="358"/>
        <v>Pass</v>
      </c>
      <c r="DS450" s="33" t="b">
        <f>IF(ABS(Survey!$EE450)=0,TRUE,FALSE)</f>
        <v>1</v>
      </c>
      <c r="DT450" s="32" t="b">
        <f>NOT(ISBLANK(Survey!EF450))</f>
        <v>0</v>
      </c>
      <c r="DU450" s="16" t="str">
        <f t="shared" si="359"/>
        <v>Pass</v>
      </c>
      <c r="DV450" s="33" t="b">
        <f>IF(ABS(Survey!$EM450)=0,TRUE,FALSE)</f>
        <v>1</v>
      </c>
      <c r="DW450" s="32" t="b">
        <f>NOT(ISBLANK(Survey!$EN450))</f>
        <v>0</v>
      </c>
      <c r="DX450" s="16" t="str">
        <f t="shared" si="360"/>
        <v>Fail</v>
      </c>
      <c r="DY450" s="31">
        <f>SUM(SUMIF(Survey!ET450:EV450,{"&gt;0","&lt;0"})*{1,-1})</f>
        <v>0</v>
      </c>
      <c r="DZ450">
        <f t="shared" si="361"/>
        <v>0</v>
      </c>
      <c r="EA450">
        <f t="shared" si="362"/>
        <v>100</v>
      </c>
      <c r="EB450" s="30" t="b">
        <f>IF(OR(Survey!$M450="ETF",Survey!$M450="ETF, alternative mutual fund",Survey!$M450="Closed-end", Survey!$M450="Split share corp"),TRUE,FALSE)</f>
        <v>0</v>
      </c>
      <c r="EC450" s="16" t="str">
        <f t="shared" si="363"/>
        <v>Fail</v>
      </c>
      <c r="ED450" s="31">
        <f>SUM(SUMIF(Survey!EX450:FD450,{"&gt;0","&lt;0"})*{1,-1})</f>
        <v>0</v>
      </c>
      <c r="EE450">
        <f t="shared" si="364"/>
        <v>0</v>
      </c>
      <c r="EF450" s="17">
        <f t="shared" si="365"/>
        <v>100</v>
      </c>
      <c r="EG450" s="16" t="str">
        <f t="shared" si="366"/>
        <v>Fail</v>
      </c>
      <c r="EH450" s="31">
        <f>SUM(SUMIF(Survey!FF450:FL450,{"&gt;0","&lt;0"})*{1,-1})</f>
        <v>0</v>
      </c>
      <c r="EI450">
        <f t="shared" si="367"/>
        <v>0</v>
      </c>
      <c r="EJ450" s="17">
        <f t="shared" si="368"/>
        <v>100</v>
      </c>
    </row>
    <row r="451" spans="1:140">
      <c r="A451">
        <v>451</v>
      </c>
      <c r="B451" t="str">
        <f t="shared" ref="B451:B514" si="369">IF(OR($C451="Pass",$D451="Pass",$E451="Pass"),"Pass","Fail")</f>
        <v>Pass</v>
      </c>
      <c r="C451" t="str">
        <f>IF(COUNTBLANK(Survey!B451:FM451)=$C$2, "Pass", "Fail")</f>
        <v>Pass</v>
      </c>
      <c r="D451" s="16" t="str">
        <f t="shared" si="317"/>
        <v>Fail</v>
      </c>
      <c r="E451" t="str">
        <f>IF(OR(ISBLANK(Survey!AL451),COUNTIF(G451:BJ451,"Fail")),"Fail","Pass")</f>
        <v>Fail</v>
      </c>
      <c r="F451" s="265"/>
      <c r="G451" s="16" t="str">
        <f t="shared" si="318"/>
        <v>Fail</v>
      </c>
      <c r="H451" s="139">
        <f>COUNTBLANK(Survey!B451:D451)+COUNTBLANK(Survey!G451)+COUNTBLANK(Survey!I451)+COUNTBLANK(Survey!K451:M451)+COUNTBLANK(Survey!P451:Q451)+COUNTBLANK(Survey!T451:W451)+COUNTBLANK(Survey!Z451:AC451)+COUNTBLANK(Survey!AF451:AG451)+COUNTBLANK(Survey!AK451:AK451)</f>
        <v>21</v>
      </c>
      <c r="I451" t="str">
        <f t="shared" si="319"/>
        <v>Fail</v>
      </c>
      <c r="J451" t="b">
        <f>IF(Survey!E451="No",TRUE,FALSE)</f>
        <v>0</v>
      </c>
      <c r="K451" s="29" cm="1">
        <f t="array" ref="K451">IF(COUNTA(Survey!$E$4:$E$695)=1, 0, SUM(IF(COUNTIF(Survey!$E$4:$E$695, Survey!$E$4:$E$695)=1,1,0)))</f>
        <v>0</v>
      </c>
      <c r="L451" s="29">
        <f>LEN(Survey!E451)</f>
        <v>0</v>
      </c>
      <c r="M451" s="16" t="str">
        <f t="shared" si="320"/>
        <v>Fail</v>
      </c>
      <c r="N451" t="b">
        <f>IF(Survey!F451="No",TRUE,FALSE)</f>
        <v>0</v>
      </c>
      <c r="O451" t="b">
        <f>Survey!F451=Survey!E451</f>
        <v>1</v>
      </c>
      <c r="P451">
        <f>COUNTIF(Survey!$F$4:$F$695,Survey!F451)</f>
        <v>0</v>
      </c>
      <c r="Q451" s="28">
        <f>LEN(Survey!F451)</f>
        <v>0</v>
      </c>
      <c r="R451" s="16" t="str">
        <f t="shared" si="321"/>
        <v>Pass</v>
      </c>
      <c r="S451" s="29">
        <f>MOD((LEN(Survey!H451)+2),11)</f>
        <v>2</v>
      </c>
      <c r="T451">
        <f>COUNTIF(Survey!$H$4:$H$695,Survey!H451)</f>
        <v>0</v>
      </c>
      <c r="U451" s="28" t="str">
        <f>IF(Survey!$L451="Prospectus fund", "Yes", "No")</f>
        <v>No</v>
      </c>
      <c r="V451" s="16" t="str">
        <f t="shared" si="322"/>
        <v>Pass</v>
      </c>
      <c r="W451" s="29">
        <f>MOD((LEN(Survey!J451)+2),11)</f>
        <v>2</v>
      </c>
      <c r="X451">
        <f>COUNTIF(Survey!$J$4:$J$695,Survey!J451)</f>
        <v>0</v>
      </c>
      <c r="Y451" s="30" t="b">
        <f>IF(OR(Survey!$M451="ETF",Survey!$M451="ETF, alternative mutual fund",Survey!$M451="Closed-end", Survey!$M451="Split share corp", Survey!$I451="Yes"),TRUE,FALSE)</f>
        <v>0</v>
      </c>
      <c r="Z451" s="16" t="str">
        <f>IFERROR(IF(AND(OR(AC451=AD451,AD451 = "Either"),NOT(ISBLANK(Survey!K451))),"Pass","Fail"),"Pass")</f>
        <v>Fail</v>
      </c>
      <c r="AA451" s="31" cm="1">
        <f t="array" ref="AA451">SUM(SUMIF(Survey!CH451:DA451,{"&gt;0","&lt;0"})*{1,-1})</f>
        <v>0</v>
      </c>
      <c r="AB451" s="33" cm="1">
        <f t="array" ref="AB451">SUM(SUMIF(Survey!CK451,{"&gt;0","&lt;0"})*{1,-1})+SUM(SUMIF(Survey!CU451,{"&gt;0","&lt;0"})*{1,-1})</f>
        <v>0</v>
      </c>
      <c r="AC451" s="33">
        <f>Survey!K451</f>
        <v>0</v>
      </c>
      <c r="AD451" s="32" t="str">
        <f t="shared" si="323"/>
        <v>Either</v>
      </c>
      <c r="AE451" s="16" t="str">
        <f t="shared" si="324"/>
        <v>Fail</v>
      </c>
      <c r="AF451" s="58" cm="1">
        <f t="array" ref="AF451">SUM(SUMIF(Survey!CH451:DA451,{"&gt;0","&lt;0"})*{1,-1})+SUM(SUMIF(Survey!DC451:DV451,{"&gt;0","&lt;0"})*{1,-1})</f>
        <v>0</v>
      </c>
      <c r="AG451" s="58">
        <f>IFERROR(AF451/(Survey!$BA451),0)</f>
        <v>0</v>
      </c>
      <c r="AH451" s="104" t="b">
        <f>IF(OR(Survey!$M451="Alternative strategy or hedge",Survey!$M451="Private asset",Survey!$L451="Prospectus fund"),TRUE,FALSE)</f>
        <v>0</v>
      </c>
      <c r="AI451" s="104" t="b">
        <f>NOT(ISBLANK(Survey!$M451))</f>
        <v>0</v>
      </c>
      <c r="AJ451" s="16" t="str">
        <f t="shared" si="325"/>
        <v>Fail</v>
      </c>
      <c r="AK451" t="b">
        <f>IF(Survey!W451="No",TRUE,FALSE)</f>
        <v>0</v>
      </c>
      <c r="AL451" s="119">
        <f>MOD((LEN(Survey!W451)+2),22)</f>
        <v>2</v>
      </c>
      <c r="AM451" t="str">
        <f t="shared" si="326"/>
        <v>Pass</v>
      </c>
      <c r="AN451" s="33" t="b">
        <f>NOT(ISNUMBER(SEARCH("Other",Survey!$Q451)))</f>
        <v>1</v>
      </c>
      <c r="AO451" s="32" t="b">
        <f>NOT(ISBLANK(Survey!$R451))</f>
        <v>0</v>
      </c>
      <c r="AP451" s="16" t="str">
        <f t="shared" si="327"/>
        <v>Pass</v>
      </c>
      <c r="AQ451" s="114">
        <f>COUNTBLANK(Survey!$X451)</f>
        <v>1</v>
      </c>
      <c r="AR451" s="58">
        <f>IF(AND(Survey!L451&lt;&gt;"Exempt fund",OR(Survey!$M451="ETF",Survey!$M451="ETF, alternative mutual fund",Survey!$M451="Mutual fund",Survey!$M451="Alternative mutual fund",Survey!$M451="Money market")),1,0)</f>
        <v>0</v>
      </c>
      <c r="AS451" s="16" t="str">
        <f t="shared" si="328"/>
        <v>Pass</v>
      </c>
      <c r="AT451" s="33" t="b">
        <f>NOT(ISNUMBER(SEARCH("Yes",Survey!$AC451)))</f>
        <v>1</v>
      </c>
      <c r="AU451" s="32" t="b">
        <f>IF(COUNTBLANK(Survey!$AD451:$AE451)=0,TRUE, FALSE)</f>
        <v>0</v>
      </c>
      <c r="AV451" s="16" t="str">
        <f t="shared" si="329"/>
        <v>Pass</v>
      </c>
      <c r="AW451" s="33" t="b">
        <f>NOT(ISNUMBER(SEARCH("Yes",Survey!$AF451)))</f>
        <v>1</v>
      </c>
      <c r="AX451" s="32" t="b">
        <f>NOT(ISBLANK(Survey!$AH451))</f>
        <v>0</v>
      </c>
      <c r="AY451" s="16" t="str">
        <f t="shared" si="330"/>
        <v>Pass</v>
      </c>
      <c r="AZ451" s="33" t="b">
        <f>NOT(OR(ISNUMBER(SEARCH("Other",Survey!$AH451)),ISNUMBER(SEARCH("Multiple",Survey!$AH451))))</f>
        <v>1</v>
      </c>
      <c r="BA451" s="32" t="b">
        <f>NOT(ISBLANK(Survey!$AI451))</f>
        <v>0</v>
      </c>
      <c r="BB451" s="16" t="str">
        <f t="shared" si="331"/>
        <v>Fail</v>
      </c>
      <c r="BC451" s="114">
        <f>IF(ABS(Survey!$BA451)&gt;0, 1,0)</f>
        <v>0</v>
      </c>
      <c r="BD451" s="114">
        <f>IF(COUNTBLANK(Survey!$AL451)=0,1,0)</f>
        <v>0</v>
      </c>
      <c r="BE451" s="16" t="str">
        <f t="shared" si="332"/>
        <v>Pass</v>
      </c>
      <c r="BF451" s="114">
        <f>IF(ISBLANK(Survey!$AL451),0,1)</f>
        <v>0</v>
      </c>
      <c r="BG451" s="133">
        <f>COUNTBLANK(Survey!$AM451)</f>
        <v>1</v>
      </c>
      <c r="BH451" s="16" t="str">
        <f t="shared" si="333"/>
        <v>Pass</v>
      </c>
      <c r="BI451" s="114">
        <f>IF(OR(Survey!$AM451="Closed",ISBLANK(Survey!$AM451)),0,1)</f>
        <v>0</v>
      </c>
      <c r="BJ451" s="133">
        <f>IF(ISBLANK(Survey!$AN451),1,0)</f>
        <v>1</v>
      </c>
      <c r="BK451" s="118" t="str">
        <f t="shared" si="334"/>
        <v>Pass</v>
      </c>
      <c r="BL451" s="31" cm="1">
        <f t="array" ref="BL451">SUM(SUMIF(Survey!AO451:AP451,{"&gt;0","&lt;0"})*{1,-1})</f>
        <v>0</v>
      </c>
      <c r="BM451">
        <f t="shared" si="335"/>
        <v>0</v>
      </c>
      <c r="BN451">
        <f t="shared" si="336"/>
        <v>100</v>
      </c>
      <c r="BO451" s="118" t="str">
        <f t="shared" si="337"/>
        <v>Pass</v>
      </c>
      <c r="BP451">
        <f>IF(Survey!AQ451="No",0,1)</f>
        <v>1</v>
      </c>
      <c r="BQ451" s="207">
        <f>MOD((LEN(Survey!AQ451)+2),22)</f>
        <v>2</v>
      </c>
      <c r="BR451">
        <f>IF(Survey!AR451="No",0,1)</f>
        <v>1</v>
      </c>
      <c r="BS451" s="207">
        <f>MOD((LEN(Survey!AR451)+2),22)</f>
        <v>2</v>
      </c>
      <c r="BT451" s="114">
        <f>COUNTBLANK(Survey!$AQ451:$AS451)+COUNTBLANK(Survey!$AU451)</f>
        <v>4</v>
      </c>
      <c r="BU451" s="114">
        <f>IF(Survey!$I451="Yes",1,0)</f>
        <v>0</v>
      </c>
      <c r="BV451" s="114">
        <f>IF(OR(Survey!$M451="Mutual fund",Survey!$M451="Alternative mutual fund",Survey!$M451="Money market"),1,0)</f>
        <v>0</v>
      </c>
      <c r="BW451" s="119">
        <f>IF(OR(Survey!$M451="ETF",Survey!$M451="ETF, alternative mutual fund"),1,0)</f>
        <v>0</v>
      </c>
      <c r="BX451" s="16" t="str">
        <f t="shared" si="338"/>
        <v>Pass</v>
      </c>
      <c r="BY451" s="33">
        <f>IF(ISNUMBER(SEARCH("Other",Survey!$AS451)), 1, 0)</f>
        <v>0</v>
      </c>
      <c r="BZ451" s="58" t="b">
        <f>NOT(ISBLANK(Survey!$AT451))</f>
        <v>0</v>
      </c>
      <c r="CA451" s="16" t="str">
        <f t="shared" si="339"/>
        <v>Pass</v>
      </c>
      <c r="CB451" s="114">
        <f>IF(Survey!$BB451=0, 0,1)</f>
        <v>0</v>
      </c>
      <c r="CC451" s="58">
        <f>Survey!$AV451</f>
        <v>0</v>
      </c>
      <c r="CD451" s="58">
        <f>Survey!$BC451+Survey!$BD451+ABS(Survey!$BE451)-ABS(Survey!$BF451)-ABS(Survey!$BG451)-ABS(Survey!$BL451)</f>
        <v>0</v>
      </c>
      <c r="CE451" s="138">
        <f>Survey!BB451+(ABS(Survey!$BH451)-ABS(Survey!$BI451)+ABS(Survey!$BJ451)-ABS(Survey!$BK451))*0.5</f>
        <v>0</v>
      </c>
      <c r="CF451" s="58">
        <f t="shared" si="340"/>
        <v>0</v>
      </c>
      <c r="CG451" s="58">
        <f>IF(AND($CC451&gt;$CF451-0.2,$CC451&lt;$CF451+0.2,ISBLANK(Survey!$AV451)=FALSE),0,1)</f>
        <v>1</v>
      </c>
      <c r="CH451" s="133">
        <f>IF(ISBLANK(Survey!$AW451),1,0)</f>
        <v>1</v>
      </c>
      <c r="CI451" s="16" t="str">
        <f t="shared" si="341"/>
        <v>Pass</v>
      </c>
      <c r="CJ451" s="114">
        <f>IF(Survey!$BB451=0, 0,1)</f>
        <v>0</v>
      </c>
      <c r="CK451" s="58">
        <f>IF(AND(Survey!$AX451&gt;=0,Survey!$AX451&lt;=0.2,Survey!$AX451&lt;&gt;""),0,1)</f>
        <v>1</v>
      </c>
      <c r="CL451" s="114">
        <f>IF(ISBLANK(Survey!$AY451),1,0)</f>
        <v>1</v>
      </c>
      <c r="CM451" s="16" t="str">
        <f t="shared" si="342"/>
        <v>Fail</v>
      </c>
      <c r="CN451" s="133">
        <f>Survey!$AZ451</f>
        <v>0</v>
      </c>
      <c r="CO451" s="16" t="str">
        <f t="shared" si="343"/>
        <v>Pass</v>
      </c>
      <c r="CP451" s="31">
        <f>Survey!$BA451</f>
        <v>0</v>
      </c>
      <c r="CQ451" s="138">
        <f>Survey!$BB451+Survey!$BC451+Survey!$BD451+ABS(Survey!$BE451)-ABS(Survey!$BF451)-ABS(Survey!$BG451)+ABS(Survey!$BH451)-ABS(Survey!$BI451)+ABS(Survey!$BJ451)-ABS(Survey!$BK451)-ABS(Survey!$BL451)+Survey!$BM451</f>
        <v>0</v>
      </c>
      <c r="CR451" s="30">
        <f t="shared" si="344"/>
        <v>0</v>
      </c>
      <c r="CS451" s="17">
        <f t="shared" si="345"/>
        <v>0</v>
      </c>
      <c r="CT451" s="16" t="str">
        <f t="shared" si="346"/>
        <v>Pass</v>
      </c>
      <c r="CU451" s="33" t="b">
        <f>IF(ABS(Survey!$BM451)=0,TRUE,FALSE)</f>
        <v>1</v>
      </c>
      <c r="CV451" s="32" t="b">
        <f>NOT(ISBLANK(Survey!$BN451))</f>
        <v>0</v>
      </c>
      <c r="CW451" t="str">
        <f t="shared" si="347"/>
        <v>Fail</v>
      </c>
      <c r="CX451" s="25">
        <f>Survey!$BA451</f>
        <v>0</v>
      </c>
      <c r="CY451" s="25" cm="1">
        <f t="array" ref="CY451">SUM(SUMIF(Survey!BP451:BW451,{"&gt;0","&lt;0"})*{1,-1})-SUM(SUMIF(Survey!BY451:CF451,{"&gt;0","&lt;0"})*{1,-1})</f>
        <v>0</v>
      </c>
      <c r="CZ451" s="30" t="str">
        <f t="shared" si="348"/>
        <v>No holdings</v>
      </c>
      <c r="DA451">
        <f t="shared" si="349"/>
        <v>0</v>
      </c>
      <c r="DB451" s="16" t="str">
        <f t="shared" si="350"/>
        <v>Fail</v>
      </c>
      <c r="DC451" s="31">
        <f>Survey!$BA451</f>
        <v>0</v>
      </c>
      <c r="DD451" s="31" cm="1">
        <f t="array" ref="DD451">SUM(SUMIF(Survey!CH451:DA451,{"&gt;0","&lt;0"})*{1,-1})-SUM(SUMIF(Survey!DC451:DV451,{"&gt;0","&lt;0"})*{1,-1})</f>
        <v>0</v>
      </c>
      <c r="DE451" s="30" t="str">
        <f t="shared" si="351"/>
        <v>No holdings</v>
      </c>
      <c r="DF451" s="17">
        <f t="shared" si="352"/>
        <v>0</v>
      </c>
      <c r="DG451" s="16" t="str">
        <f t="shared" si="353"/>
        <v>Pass</v>
      </c>
      <c r="DH451" s="33" t="b">
        <f>IF(ABS(Survey!$DA451)=0,TRUE,FALSE)</f>
        <v>1</v>
      </c>
      <c r="DI451" s="32" t="b">
        <f>NOT(ISBLANK(Survey!$DB451))</f>
        <v>0</v>
      </c>
      <c r="DJ451" s="16" t="str">
        <f t="shared" si="354"/>
        <v>Pass</v>
      </c>
      <c r="DK451" s="33" t="b">
        <f>IF(ABS(Survey!$DV451)=0,TRUE,FALSE)</f>
        <v>1</v>
      </c>
      <c r="DL451" s="32" t="b">
        <f>NOT(ISBLANK(Survey!$DW451))</f>
        <v>0</v>
      </c>
      <c r="DM451" t="str">
        <f t="shared" si="355"/>
        <v>Pass</v>
      </c>
      <c r="DN451" s="25" cm="1">
        <f t="array" ref="DN451">SUM(SUMIF(Survey!CW451,{"&gt;0","&lt;0"})*{1,-1})+SUM(SUMIF(Survey!DR451,{"&gt;0","&lt;0"})*{1,-1})</f>
        <v>0</v>
      </c>
      <c r="DO451" s="25">
        <f>SUM(SUMIF(Survey!DY451:EE451,{"&gt;0","&lt;0"})*{1,-1})+SUM(SUMIF(Survey!EG451:EM451,{"&gt;0","&lt;0"})*{1,-1})</f>
        <v>0</v>
      </c>
      <c r="DP451">
        <f t="shared" si="356"/>
        <v>0</v>
      </c>
      <c r="DQ451">
        <f t="shared" si="357"/>
        <v>0</v>
      </c>
      <c r="DR451" s="16" t="str">
        <f t="shared" si="358"/>
        <v>Pass</v>
      </c>
      <c r="DS451" s="33" t="b">
        <f>IF(ABS(Survey!$EE451)=0,TRUE,FALSE)</f>
        <v>1</v>
      </c>
      <c r="DT451" s="32" t="b">
        <f>NOT(ISBLANK(Survey!EF451))</f>
        <v>0</v>
      </c>
      <c r="DU451" s="16" t="str">
        <f t="shared" si="359"/>
        <v>Pass</v>
      </c>
      <c r="DV451" s="33" t="b">
        <f>IF(ABS(Survey!$EM451)=0,TRUE,FALSE)</f>
        <v>1</v>
      </c>
      <c r="DW451" s="32" t="b">
        <f>NOT(ISBLANK(Survey!$EN451))</f>
        <v>0</v>
      </c>
      <c r="DX451" s="16" t="str">
        <f t="shared" si="360"/>
        <v>Fail</v>
      </c>
      <c r="DY451" s="31">
        <f>SUM(SUMIF(Survey!ET451:EV451,{"&gt;0","&lt;0"})*{1,-1})</f>
        <v>0</v>
      </c>
      <c r="DZ451">
        <f t="shared" si="361"/>
        <v>0</v>
      </c>
      <c r="EA451">
        <f t="shared" si="362"/>
        <v>100</v>
      </c>
      <c r="EB451" s="30" t="b">
        <f>IF(OR(Survey!$M451="ETF",Survey!$M451="ETF, alternative mutual fund",Survey!$M451="Closed-end", Survey!$M451="Split share corp"),TRUE,FALSE)</f>
        <v>0</v>
      </c>
      <c r="EC451" s="16" t="str">
        <f t="shared" si="363"/>
        <v>Fail</v>
      </c>
      <c r="ED451" s="31">
        <f>SUM(SUMIF(Survey!EX451:FD451,{"&gt;0","&lt;0"})*{1,-1})</f>
        <v>0</v>
      </c>
      <c r="EE451">
        <f t="shared" si="364"/>
        <v>0</v>
      </c>
      <c r="EF451" s="17">
        <f t="shared" si="365"/>
        <v>100</v>
      </c>
      <c r="EG451" s="16" t="str">
        <f t="shared" si="366"/>
        <v>Fail</v>
      </c>
      <c r="EH451" s="31">
        <f>SUM(SUMIF(Survey!FF451:FL451,{"&gt;0","&lt;0"})*{1,-1})</f>
        <v>0</v>
      </c>
      <c r="EI451">
        <f t="shared" si="367"/>
        <v>0</v>
      </c>
      <c r="EJ451" s="17">
        <f t="shared" si="368"/>
        <v>100</v>
      </c>
    </row>
    <row r="452" spans="1:140">
      <c r="A452">
        <v>452</v>
      </c>
      <c r="B452" t="str">
        <f t="shared" si="369"/>
        <v>Pass</v>
      </c>
      <c r="C452" t="str">
        <f>IF(COUNTBLANK(Survey!B452:FM452)=$C$2, "Pass", "Fail")</f>
        <v>Pass</v>
      </c>
      <c r="D452" s="16" t="str">
        <f t="shared" si="317"/>
        <v>Fail</v>
      </c>
      <c r="E452" t="str">
        <f>IF(OR(ISBLANK(Survey!AL452),COUNTIF(G452:BJ452,"Fail")),"Fail","Pass")</f>
        <v>Fail</v>
      </c>
      <c r="F452" s="265"/>
      <c r="G452" s="16" t="str">
        <f t="shared" si="318"/>
        <v>Fail</v>
      </c>
      <c r="H452" s="139">
        <f>COUNTBLANK(Survey!B452:D452)+COUNTBLANK(Survey!G452)+COUNTBLANK(Survey!I452)+COUNTBLANK(Survey!K452:M452)+COUNTBLANK(Survey!P452:Q452)+COUNTBLANK(Survey!T452:W452)+COUNTBLANK(Survey!Z452:AC452)+COUNTBLANK(Survey!AF452:AG452)+COUNTBLANK(Survey!AK452:AK452)</f>
        <v>21</v>
      </c>
      <c r="I452" t="str">
        <f t="shared" si="319"/>
        <v>Fail</v>
      </c>
      <c r="J452" t="b">
        <f>IF(Survey!E452="No",TRUE,FALSE)</f>
        <v>0</v>
      </c>
      <c r="K452" s="29" cm="1">
        <f t="array" ref="K452">IF(COUNTA(Survey!$E$4:$E$695)=1, 0, SUM(IF(COUNTIF(Survey!$E$4:$E$695, Survey!$E$4:$E$695)=1,1,0)))</f>
        <v>0</v>
      </c>
      <c r="L452" s="29">
        <f>LEN(Survey!E452)</f>
        <v>0</v>
      </c>
      <c r="M452" s="16" t="str">
        <f t="shared" si="320"/>
        <v>Fail</v>
      </c>
      <c r="N452" t="b">
        <f>IF(Survey!F452="No",TRUE,FALSE)</f>
        <v>0</v>
      </c>
      <c r="O452" t="b">
        <f>Survey!F452=Survey!E452</f>
        <v>1</v>
      </c>
      <c r="P452">
        <f>COUNTIF(Survey!$F$4:$F$695,Survey!F452)</f>
        <v>0</v>
      </c>
      <c r="Q452" s="28">
        <f>LEN(Survey!F452)</f>
        <v>0</v>
      </c>
      <c r="R452" s="16" t="str">
        <f t="shared" si="321"/>
        <v>Pass</v>
      </c>
      <c r="S452" s="29">
        <f>MOD((LEN(Survey!H452)+2),11)</f>
        <v>2</v>
      </c>
      <c r="T452">
        <f>COUNTIF(Survey!$H$4:$H$695,Survey!H452)</f>
        <v>0</v>
      </c>
      <c r="U452" s="28" t="str">
        <f>IF(Survey!$L452="Prospectus fund", "Yes", "No")</f>
        <v>No</v>
      </c>
      <c r="V452" s="16" t="str">
        <f t="shared" si="322"/>
        <v>Pass</v>
      </c>
      <c r="W452" s="29">
        <f>MOD((LEN(Survey!J452)+2),11)</f>
        <v>2</v>
      </c>
      <c r="X452">
        <f>COUNTIF(Survey!$J$4:$J$695,Survey!J452)</f>
        <v>0</v>
      </c>
      <c r="Y452" s="30" t="b">
        <f>IF(OR(Survey!$M452="ETF",Survey!$M452="ETF, alternative mutual fund",Survey!$M452="Closed-end", Survey!$M452="Split share corp", Survey!$I452="Yes"),TRUE,FALSE)</f>
        <v>0</v>
      </c>
      <c r="Z452" s="16" t="str">
        <f>IFERROR(IF(AND(OR(AC452=AD452,AD452 = "Either"),NOT(ISBLANK(Survey!K452))),"Pass","Fail"),"Pass")</f>
        <v>Fail</v>
      </c>
      <c r="AA452" s="31" cm="1">
        <f t="array" ref="AA452">SUM(SUMIF(Survey!CH452:DA452,{"&gt;0","&lt;0"})*{1,-1})</f>
        <v>0</v>
      </c>
      <c r="AB452" s="33" cm="1">
        <f t="array" ref="AB452">SUM(SUMIF(Survey!CK452,{"&gt;0","&lt;0"})*{1,-1})+SUM(SUMIF(Survey!CU452,{"&gt;0","&lt;0"})*{1,-1})</f>
        <v>0</v>
      </c>
      <c r="AC452" s="33">
        <f>Survey!K452</f>
        <v>0</v>
      </c>
      <c r="AD452" s="32" t="str">
        <f t="shared" si="323"/>
        <v>Either</v>
      </c>
      <c r="AE452" s="16" t="str">
        <f t="shared" si="324"/>
        <v>Fail</v>
      </c>
      <c r="AF452" s="58" cm="1">
        <f t="array" ref="AF452">SUM(SUMIF(Survey!CH452:DA452,{"&gt;0","&lt;0"})*{1,-1})+SUM(SUMIF(Survey!DC452:DV452,{"&gt;0","&lt;0"})*{1,-1})</f>
        <v>0</v>
      </c>
      <c r="AG452" s="58">
        <f>IFERROR(AF452/(Survey!$BA452),0)</f>
        <v>0</v>
      </c>
      <c r="AH452" s="104" t="b">
        <f>IF(OR(Survey!$M452="Alternative strategy or hedge",Survey!$M452="Private asset",Survey!$L452="Prospectus fund"),TRUE,FALSE)</f>
        <v>0</v>
      </c>
      <c r="AI452" s="104" t="b">
        <f>NOT(ISBLANK(Survey!$M452))</f>
        <v>0</v>
      </c>
      <c r="AJ452" s="16" t="str">
        <f t="shared" si="325"/>
        <v>Fail</v>
      </c>
      <c r="AK452" t="b">
        <f>IF(Survey!W452="No",TRUE,FALSE)</f>
        <v>0</v>
      </c>
      <c r="AL452" s="119">
        <f>MOD((LEN(Survey!W452)+2),22)</f>
        <v>2</v>
      </c>
      <c r="AM452" t="str">
        <f t="shared" si="326"/>
        <v>Pass</v>
      </c>
      <c r="AN452" s="33" t="b">
        <f>NOT(ISNUMBER(SEARCH("Other",Survey!$Q452)))</f>
        <v>1</v>
      </c>
      <c r="AO452" s="32" t="b">
        <f>NOT(ISBLANK(Survey!$R452))</f>
        <v>0</v>
      </c>
      <c r="AP452" s="16" t="str">
        <f t="shared" si="327"/>
        <v>Pass</v>
      </c>
      <c r="AQ452" s="114">
        <f>COUNTBLANK(Survey!$X452)</f>
        <v>1</v>
      </c>
      <c r="AR452" s="58">
        <f>IF(AND(Survey!L452&lt;&gt;"Exempt fund",OR(Survey!$M452="ETF",Survey!$M452="ETF, alternative mutual fund",Survey!$M452="Mutual fund",Survey!$M452="Alternative mutual fund",Survey!$M452="Money market")),1,0)</f>
        <v>0</v>
      </c>
      <c r="AS452" s="16" t="str">
        <f t="shared" si="328"/>
        <v>Pass</v>
      </c>
      <c r="AT452" s="33" t="b">
        <f>NOT(ISNUMBER(SEARCH("Yes",Survey!$AC452)))</f>
        <v>1</v>
      </c>
      <c r="AU452" s="32" t="b">
        <f>IF(COUNTBLANK(Survey!$AD452:$AE452)=0,TRUE, FALSE)</f>
        <v>0</v>
      </c>
      <c r="AV452" s="16" t="str">
        <f t="shared" si="329"/>
        <v>Pass</v>
      </c>
      <c r="AW452" s="33" t="b">
        <f>NOT(ISNUMBER(SEARCH("Yes",Survey!$AF452)))</f>
        <v>1</v>
      </c>
      <c r="AX452" s="32" t="b">
        <f>NOT(ISBLANK(Survey!$AH452))</f>
        <v>0</v>
      </c>
      <c r="AY452" s="16" t="str">
        <f t="shared" si="330"/>
        <v>Pass</v>
      </c>
      <c r="AZ452" s="33" t="b">
        <f>NOT(OR(ISNUMBER(SEARCH("Other",Survey!$AH452)),ISNUMBER(SEARCH("Multiple",Survey!$AH452))))</f>
        <v>1</v>
      </c>
      <c r="BA452" s="32" t="b">
        <f>NOT(ISBLANK(Survey!$AI452))</f>
        <v>0</v>
      </c>
      <c r="BB452" s="16" t="str">
        <f t="shared" si="331"/>
        <v>Fail</v>
      </c>
      <c r="BC452" s="114">
        <f>IF(ABS(Survey!$BA452)&gt;0, 1,0)</f>
        <v>0</v>
      </c>
      <c r="BD452" s="114">
        <f>IF(COUNTBLANK(Survey!$AL452)=0,1,0)</f>
        <v>0</v>
      </c>
      <c r="BE452" s="16" t="str">
        <f t="shared" si="332"/>
        <v>Pass</v>
      </c>
      <c r="BF452" s="114">
        <f>IF(ISBLANK(Survey!$AL452),0,1)</f>
        <v>0</v>
      </c>
      <c r="BG452" s="133">
        <f>COUNTBLANK(Survey!$AM452)</f>
        <v>1</v>
      </c>
      <c r="BH452" s="16" t="str">
        <f t="shared" si="333"/>
        <v>Pass</v>
      </c>
      <c r="BI452" s="114">
        <f>IF(OR(Survey!$AM452="Closed",ISBLANK(Survey!$AM452)),0,1)</f>
        <v>0</v>
      </c>
      <c r="BJ452" s="133">
        <f>IF(ISBLANK(Survey!$AN452),1,0)</f>
        <v>1</v>
      </c>
      <c r="BK452" s="118" t="str">
        <f t="shared" si="334"/>
        <v>Pass</v>
      </c>
      <c r="BL452" s="31" cm="1">
        <f t="array" ref="BL452">SUM(SUMIF(Survey!AO452:AP452,{"&gt;0","&lt;0"})*{1,-1})</f>
        <v>0</v>
      </c>
      <c r="BM452">
        <f t="shared" si="335"/>
        <v>0</v>
      </c>
      <c r="BN452">
        <f t="shared" si="336"/>
        <v>100</v>
      </c>
      <c r="BO452" s="118" t="str">
        <f t="shared" si="337"/>
        <v>Pass</v>
      </c>
      <c r="BP452">
        <f>IF(Survey!AQ452="No",0,1)</f>
        <v>1</v>
      </c>
      <c r="BQ452" s="207">
        <f>MOD((LEN(Survey!AQ452)+2),22)</f>
        <v>2</v>
      </c>
      <c r="BR452">
        <f>IF(Survey!AR452="No",0,1)</f>
        <v>1</v>
      </c>
      <c r="BS452" s="207">
        <f>MOD((LEN(Survey!AR452)+2),22)</f>
        <v>2</v>
      </c>
      <c r="BT452" s="114">
        <f>COUNTBLANK(Survey!$AQ452:$AS452)+COUNTBLANK(Survey!$AU452)</f>
        <v>4</v>
      </c>
      <c r="BU452" s="114">
        <f>IF(Survey!$I452="Yes",1,0)</f>
        <v>0</v>
      </c>
      <c r="BV452" s="114">
        <f>IF(OR(Survey!$M452="Mutual fund",Survey!$M452="Alternative mutual fund",Survey!$M452="Money market"),1,0)</f>
        <v>0</v>
      </c>
      <c r="BW452" s="119">
        <f>IF(OR(Survey!$M452="ETF",Survey!$M452="ETF, alternative mutual fund"),1,0)</f>
        <v>0</v>
      </c>
      <c r="BX452" s="16" t="str">
        <f t="shared" si="338"/>
        <v>Pass</v>
      </c>
      <c r="BY452" s="33">
        <f>IF(ISNUMBER(SEARCH("Other",Survey!$AS452)), 1, 0)</f>
        <v>0</v>
      </c>
      <c r="BZ452" s="58" t="b">
        <f>NOT(ISBLANK(Survey!$AT452))</f>
        <v>0</v>
      </c>
      <c r="CA452" s="16" t="str">
        <f t="shared" si="339"/>
        <v>Pass</v>
      </c>
      <c r="CB452" s="114">
        <f>IF(Survey!$BB452=0, 0,1)</f>
        <v>0</v>
      </c>
      <c r="CC452" s="58">
        <f>Survey!$AV452</f>
        <v>0</v>
      </c>
      <c r="CD452" s="58">
        <f>Survey!$BC452+Survey!$BD452+ABS(Survey!$BE452)-ABS(Survey!$BF452)-ABS(Survey!$BG452)-ABS(Survey!$BL452)</f>
        <v>0</v>
      </c>
      <c r="CE452" s="138">
        <f>Survey!BB452+(ABS(Survey!$BH452)-ABS(Survey!$BI452)+ABS(Survey!$BJ452)-ABS(Survey!$BK452))*0.5</f>
        <v>0</v>
      </c>
      <c r="CF452" s="58">
        <f t="shared" si="340"/>
        <v>0</v>
      </c>
      <c r="CG452" s="58">
        <f>IF(AND($CC452&gt;$CF452-0.2,$CC452&lt;$CF452+0.2,ISBLANK(Survey!$AV452)=FALSE),0,1)</f>
        <v>1</v>
      </c>
      <c r="CH452" s="133">
        <f>IF(ISBLANK(Survey!$AW452),1,0)</f>
        <v>1</v>
      </c>
      <c r="CI452" s="16" t="str">
        <f t="shared" si="341"/>
        <v>Pass</v>
      </c>
      <c r="CJ452" s="114">
        <f>IF(Survey!$BB452=0, 0,1)</f>
        <v>0</v>
      </c>
      <c r="CK452" s="58">
        <f>IF(AND(Survey!$AX452&gt;=0,Survey!$AX452&lt;=0.2,Survey!$AX452&lt;&gt;""),0,1)</f>
        <v>1</v>
      </c>
      <c r="CL452" s="114">
        <f>IF(ISBLANK(Survey!$AY452),1,0)</f>
        <v>1</v>
      </c>
      <c r="CM452" s="16" t="str">
        <f t="shared" si="342"/>
        <v>Fail</v>
      </c>
      <c r="CN452" s="133">
        <f>Survey!$AZ452</f>
        <v>0</v>
      </c>
      <c r="CO452" s="16" t="str">
        <f t="shared" si="343"/>
        <v>Pass</v>
      </c>
      <c r="CP452" s="31">
        <f>Survey!$BA452</f>
        <v>0</v>
      </c>
      <c r="CQ452" s="138">
        <f>Survey!$BB452+Survey!$BC452+Survey!$BD452+ABS(Survey!$BE452)-ABS(Survey!$BF452)-ABS(Survey!$BG452)+ABS(Survey!$BH452)-ABS(Survey!$BI452)+ABS(Survey!$BJ452)-ABS(Survey!$BK452)-ABS(Survey!$BL452)+Survey!$BM452</f>
        <v>0</v>
      </c>
      <c r="CR452" s="30">
        <f t="shared" si="344"/>
        <v>0</v>
      </c>
      <c r="CS452" s="17">
        <f t="shared" si="345"/>
        <v>0</v>
      </c>
      <c r="CT452" s="16" t="str">
        <f t="shared" si="346"/>
        <v>Pass</v>
      </c>
      <c r="CU452" s="33" t="b">
        <f>IF(ABS(Survey!$BM452)=0,TRUE,FALSE)</f>
        <v>1</v>
      </c>
      <c r="CV452" s="32" t="b">
        <f>NOT(ISBLANK(Survey!$BN452))</f>
        <v>0</v>
      </c>
      <c r="CW452" t="str">
        <f t="shared" si="347"/>
        <v>Fail</v>
      </c>
      <c r="CX452" s="25">
        <f>Survey!$BA452</f>
        <v>0</v>
      </c>
      <c r="CY452" s="25" cm="1">
        <f t="array" ref="CY452">SUM(SUMIF(Survey!BP452:BW452,{"&gt;0","&lt;0"})*{1,-1})-SUM(SUMIF(Survey!BY452:CF452,{"&gt;0","&lt;0"})*{1,-1})</f>
        <v>0</v>
      </c>
      <c r="CZ452" s="30" t="str">
        <f t="shared" si="348"/>
        <v>No holdings</v>
      </c>
      <c r="DA452">
        <f t="shared" si="349"/>
        <v>0</v>
      </c>
      <c r="DB452" s="16" t="str">
        <f t="shared" si="350"/>
        <v>Fail</v>
      </c>
      <c r="DC452" s="31">
        <f>Survey!$BA452</f>
        <v>0</v>
      </c>
      <c r="DD452" s="31" cm="1">
        <f t="array" ref="DD452">SUM(SUMIF(Survey!CH452:DA452,{"&gt;0","&lt;0"})*{1,-1})-SUM(SUMIF(Survey!DC452:DV452,{"&gt;0","&lt;0"})*{1,-1})</f>
        <v>0</v>
      </c>
      <c r="DE452" s="30" t="str">
        <f t="shared" si="351"/>
        <v>No holdings</v>
      </c>
      <c r="DF452" s="17">
        <f t="shared" si="352"/>
        <v>0</v>
      </c>
      <c r="DG452" s="16" t="str">
        <f t="shared" si="353"/>
        <v>Pass</v>
      </c>
      <c r="DH452" s="33" t="b">
        <f>IF(ABS(Survey!$DA452)=0,TRUE,FALSE)</f>
        <v>1</v>
      </c>
      <c r="DI452" s="32" t="b">
        <f>NOT(ISBLANK(Survey!$DB452))</f>
        <v>0</v>
      </c>
      <c r="DJ452" s="16" t="str">
        <f t="shared" si="354"/>
        <v>Pass</v>
      </c>
      <c r="DK452" s="33" t="b">
        <f>IF(ABS(Survey!$DV452)=0,TRUE,FALSE)</f>
        <v>1</v>
      </c>
      <c r="DL452" s="32" t="b">
        <f>NOT(ISBLANK(Survey!$DW452))</f>
        <v>0</v>
      </c>
      <c r="DM452" t="str">
        <f t="shared" si="355"/>
        <v>Pass</v>
      </c>
      <c r="DN452" s="25" cm="1">
        <f t="array" ref="DN452">SUM(SUMIF(Survey!CW452,{"&gt;0","&lt;0"})*{1,-1})+SUM(SUMIF(Survey!DR452,{"&gt;0","&lt;0"})*{1,-1})</f>
        <v>0</v>
      </c>
      <c r="DO452" s="25">
        <f>SUM(SUMIF(Survey!DY452:EE452,{"&gt;0","&lt;0"})*{1,-1})+SUM(SUMIF(Survey!EG452:EM452,{"&gt;0","&lt;0"})*{1,-1})</f>
        <v>0</v>
      </c>
      <c r="DP452">
        <f t="shared" si="356"/>
        <v>0</v>
      </c>
      <c r="DQ452">
        <f t="shared" si="357"/>
        <v>0</v>
      </c>
      <c r="DR452" s="16" t="str">
        <f t="shared" si="358"/>
        <v>Pass</v>
      </c>
      <c r="DS452" s="33" t="b">
        <f>IF(ABS(Survey!$EE452)=0,TRUE,FALSE)</f>
        <v>1</v>
      </c>
      <c r="DT452" s="32" t="b">
        <f>NOT(ISBLANK(Survey!EF452))</f>
        <v>0</v>
      </c>
      <c r="DU452" s="16" t="str">
        <f t="shared" si="359"/>
        <v>Pass</v>
      </c>
      <c r="DV452" s="33" t="b">
        <f>IF(ABS(Survey!$EM452)=0,TRUE,FALSE)</f>
        <v>1</v>
      </c>
      <c r="DW452" s="32" t="b">
        <f>NOT(ISBLANK(Survey!$EN452))</f>
        <v>0</v>
      </c>
      <c r="DX452" s="16" t="str">
        <f t="shared" si="360"/>
        <v>Fail</v>
      </c>
      <c r="DY452" s="31">
        <f>SUM(SUMIF(Survey!ET452:EV452,{"&gt;0","&lt;0"})*{1,-1})</f>
        <v>0</v>
      </c>
      <c r="DZ452">
        <f t="shared" si="361"/>
        <v>0</v>
      </c>
      <c r="EA452">
        <f t="shared" si="362"/>
        <v>100</v>
      </c>
      <c r="EB452" s="30" t="b">
        <f>IF(OR(Survey!$M452="ETF",Survey!$M452="ETF, alternative mutual fund",Survey!$M452="Closed-end", Survey!$M452="Split share corp"),TRUE,FALSE)</f>
        <v>0</v>
      </c>
      <c r="EC452" s="16" t="str">
        <f t="shared" si="363"/>
        <v>Fail</v>
      </c>
      <c r="ED452" s="31">
        <f>SUM(SUMIF(Survey!EX452:FD452,{"&gt;0","&lt;0"})*{1,-1})</f>
        <v>0</v>
      </c>
      <c r="EE452">
        <f t="shared" si="364"/>
        <v>0</v>
      </c>
      <c r="EF452" s="17">
        <f t="shared" si="365"/>
        <v>100</v>
      </c>
      <c r="EG452" s="16" t="str">
        <f t="shared" si="366"/>
        <v>Fail</v>
      </c>
      <c r="EH452" s="31">
        <f>SUM(SUMIF(Survey!FF452:FL452,{"&gt;0","&lt;0"})*{1,-1})</f>
        <v>0</v>
      </c>
      <c r="EI452">
        <f t="shared" si="367"/>
        <v>0</v>
      </c>
      <c r="EJ452" s="17">
        <f t="shared" si="368"/>
        <v>100</v>
      </c>
    </row>
    <row r="453" spans="1:140">
      <c r="A453">
        <v>453</v>
      </c>
      <c r="B453" t="str">
        <f t="shared" si="369"/>
        <v>Pass</v>
      </c>
      <c r="C453" t="str">
        <f>IF(COUNTBLANK(Survey!B453:FM453)=$C$2, "Pass", "Fail")</f>
        <v>Pass</v>
      </c>
      <c r="D453" s="16" t="str">
        <f t="shared" ref="D453:D516" si="370">IF(COUNTIF(G453:EJ453,"Fail"),"Fail","Pass")</f>
        <v>Fail</v>
      </c>
      <c r="E453" t="str">
        <f>IF(OR(ISBLANK(Survey!AL453),COUNTIF(G453:BJ453,"Fail")),"Fail","Pass")</f>
        <v>Fail</v>
      </c>
      <c r="F453" s="265"/>
      <c r="G453" s="16" t="str">
        <f t="shared" ref="G453:G516" si="371">IF(H453=0,"Pass","Fail")</f>
        <v>Fail</v>
      </c>
      <c r="H453" s="139">
        <f>COUNTBLANK(Survey!B453:D453)+COUNTBLANK(Survey!G453)+COUNTBLANK(Survey!I453)+COUNTBLANK(Survey!K453:M453)+COUNTBLANK(Survey!P453:Q453)+COUNTBLANK(Survey!T453:W453)+COUNTBLANK(Survey!Z453:AC453)+COUNTBLANK(Survey!AF453:AG453)+COUNTBLANK(Survey!AK453:AK453)</f>
        <v>21</v>
      </c>
      <c r="I453" t="str">
        <f t="shared" ref="I453:I516" si="372">IF(AND(OR(L453=20, J453=TRUE),K453&lt;1),"Pass","Fail")</f>
        <v>Fail</v>
      </c>
      <c r="J453" t="b">
        <f>IF(Survey!E453="No",TRUE,FALSE)</f>
        <v>0</v>
      </c>
      <c r="K453" s="29" cm="1">
        <f t="array" ref="K453">IF(COUNTA(Survey!$E$4:$E$695)=1, 0, SUM(IF(COUNTIF(Survey!$E$4:$E$695, Survey!$E$4:$E$695)=1,1,0)))</f>
        <v>0</v>
      </c>
      <c r="L453" s="29">
        <f>LEN(Survey!E453)</f>
        <v>0</v>
      </c>
      <c r="M453" s="16" t="str">
        <f t="shared" ref="M453:M516" si="373">IF(OR(AND(Q453=20,O453=FALSE,P453&lt;2), N453=TRUE),"Pass","Fail")</f>
        <v>Fail</v>
      </c>
      <c r="N453" t="b">
        <f>IF(Survey!F453="No",TRUE,FALSE)</f>
        <v>0</v>
      </c>
      <c r="O453" t="b">
        <f>Survey!F453=Survey!E453</f>
        <v>1</v>
      </c>
      <c r="P453">
        <f>COUNTIF(Survey!$F$4:$F$695,Survey!F453)</f>
        <v>0</v>
      </c>
      <c r="Q453" s="28">
        <f>LEN(Survey!F453)</f>
        <v>0</v>
      </c>
      <c r="R453" s="16" t="str">
        <f t="shared" ref="R453:R516" si="374">IF(OR(AND(S453=0,T453&lt;2), U453="No"),"Pass","Fail")</f>
        <v>Pass</v>
      </c>
      <c r="S453" s="29">
        <f>MOD((LEN(Survey!H453)+2),11)</f>
        <v>2</v>
      </c>
      <c r="T453">
        <f>COUNTIF(Survey!$H$4:$H$695,Survey!H453)</f>
        <v>0</v>
      </c>
      <c r="U453" s="28" t="str">
        <f>IF(Survey!$L453="Prospectus fund", "Yes", "No")</f>
        <v>No</v>
      </c>
      <c r="V453" s="16" t="str">
        <f t="shared" ref="V453:V516" si="375">IFERROR(IF(OR(AND(W453=0,X453&lt;2), Y453=FALSE),"Pass","Fail"),"Pass")</f>
        <v>Pass</v>
      </c>
      <c r="W453" s="29">
        <f>MOD((LEN(Survey!J453)+2),11)</f>
        <v>2</v>
      </c>
      <c r="X453">
        <f>COUNTIF(Survey!$J$4:$J$695,Survey!J453)</f>
        <v>0</v>
      </c>
      <c r="Y453" s="30" t="b">
        <f>IF(OR(Survey!$M453="ETF",Survey!$M453="ETF, alternative mutual fund",Survey!$M453="Closed-end", Survey!$M453="Split share corp", Survey!$I453="Yes"),TRUE,FALSE)</f>
        <v>0</v>
      </c>
      <c r="Z453" s="16" t="str">
        <f>IFERROR(IF(AND(OR(AC453=AD453,AD453 = "Either"),NOT(ISBLANK(Survey!K453))),"Pass","Fail"),"Pass")</f>
        <v>Fail</v>
      </c>
      <c r="AA453" s="31" cm="1">
        <f t="array" ref="AA453">SUM(SUMIF(Survey!CH453:DA453,{"&gt;0","&lt;0"})*{1,-1})</f>
        <v>0</v>
      </c>
      <c r="AB453" s="33" cm="1">
        <f t="array" ref="AB453">SUM(SUMIF(Survey!CK453,{"&gt;0","&lt;0"})*{1,-1})+SUM(SUMIF(Survey!CU453,{"&gt;0","&lt;0"})*{1,-1})</f>
        <v>0</v>
      </c>
      <c r="AC453" s="33">
        <f>Survey!K453</f>
        <v>0</v>
      </c>
      <c r="AD453" s="32" t="str">
        <f t="shared" ref="AD453:AD516" si="376">IFERROR(IF(AB453/AA453 &gt; 0.65, "Fund of funds", IF(AB453/AA453 &lt; 0.35,"Stand-alone","Either")),"Either")</f>
        <v>Either</v>
      </c>
      <c r="AE453" s="16" t="str">
        <f t="shared" ref="AE453:AE516" si="377">IF(AND(AI453=TRUE,OR(AG453&lt;=2, AH453=TRUE)),"Pass","Fail")</f>
        <v>Fail</v>
      </c>
      <c r="AF453" s="58" cm="1">
        <f t="array" ref="AF453">SUM(SUMIF(Survey!CH453:DA453,{"&gt;0","&lt;0"})*{1,-1})+SUM(SUMIF(Survey!DC453:DV453,{"&gt;0","&lt;0"})*{1,-1})</f>
        <v>0</v>
      </c>
      <c r="AG453" s="58">
        <f>IFERROR(AF453/(Survey!$BA453),0)</f>
        <v>0</v>
      </c>
      <c r="AH453" s="104" t="b">
        <f>IF(OR(Survey!$M453="Alternative strategy or hedge",Survey!$M453="Private asset",Survey!$L453="Prospectus fund"),TRUE,FALSE)</f>
        <v>0</v>
      </c>
      <c r="AI453" s="104" t="b">
        <f>NOT(ISBLANK(Survey!$M453))</f>
        <v>0</v>
      </c>
      <c r="AJ453" s="16" t="str">
        <f t="shared" ref="AJ453:AJ516" si="378">IF(OR(AL453=0, AK453=TRUE),"Pass","Fail")</f>
        <v>Fail</v>
      </c>
      <c r="AK453" t="b">
        <f>IF(Survey!W453="No",TRUE,FALSE)</f>
        <v>0</v>
      </c>
      <c r="AL453" s="119">
        <f>MOD((LEN(Survey!W453)+2),22)</f>
        <v>2</v>
      </c>
      <c r="AM453" t="str">
        <f t="shared" ref="AM453:AM516" si="379">IF(OR(AN453=TRUE, AO453=TRUE),"Pass","Fail")</f>
        <v>Pass</v>
      </c>
      <c r="AN453" s="33" t="b">
        <f>NOT(ISNUMBER(SEARCH("Other",Survey!$Q453)))</f>
        <v>1</v>
      </c>
      <c r="AO453" s="32" t="b">
        <f>NOT(ISBLANK(Survey!$R453))</f>
        <v>0</v>
      </c>
      <c r="AP453" s="16" t="str">
        <f t="shared" ref="AP453:AP516" si="380">IF(OR(AQ453=0, AR453=0),"Pass","Fail")</f>
        <v>Pass</v>
      </c>
      <c r="AQ453" s="114">
        <f>COUNTBLANK(Survey!$X453)</f>
        <v>1</v>
      </c>
      <c r="AR453" s="58">
        <f>IF(AND(Survey!L453&lt;&gt;"Exempt fund",OR(Survey!$M453="ETF",Survey!$M453="ETF, alternative mutual fund",Survey!$M453="Mutual fund",Survey!$M453="Alternative mutual fund",Survey!$M453="Money market")),1,0)</f>
        <v>0</v>
      </c>
      <c r="AS453" s="16" t="str">
        <f t="shared" ref="AS453:AS516" si="381">IF(OR(AT453=TRUE, AU453=TRUE),"Pass","Fail")</f>
        <v>Pass</v>
      </c>
      <c r="AT453" s="33" t="b">
        <f>NOT(ISNUMBER(SEARCH("Yes",Survey!$AC453)))</f>
        <v>1</v>
      </c>
      <c r="AU453" s="32" t="b">
        <f>IF(COUNTBLANK(Survey!$AD453:$AE453)=0,TRUE, FALSE)</f>
        <v>0</v>
      </c>
      <c r="AV453" s="16" t="str">
        <f t="shared" ref="AV453:AV516" si="382">IF(OR(AW453=TRUE, AX453=TRUE),"Pass","Fail")</f>
        <v>Pass</v>
      </c>
      <c r="AW453" s="33" t="b">
        <f>NOT(ISNUMBER(SEARCH("Yes",Survey!$AF453)))</f>
        <v>1</v>
      </c>
      <c r="AX453" s="32" t="b">
        <f>NOT(ISBLANK(Survey!$AH453))</f>
        <v>0</v>
      </c>
      <c r="AY453" s="16" t="str">
        <f t="shared" ref="AY453:AY516" si="383">IF(OR(AZ453=TRUE, BA453=TRUE),"Pass","Fail")</f>
        <v>Pass</v>
      </c>
      <c r="AZ453" s="33" t="b">
        <f>NOT(OR(ISNUMBER(SEARCH("Other",Survey!$AH453)),ISNUMBER(SEARCH("Multiple",Survey!$AH453))))</f>
        <v>1</v>
      </c>
      <c r="BA453" s="32" t="b">
        <f>NOT(ISBLANK(Survey!$AI453))</f>
        <v>0</v>
      </c>
      <c r="BB453" s="16" t="str">
        <f t="shared" ref="BB453:BB516" si="384">IF(OR(AND(BC453=1, BD453=0), AND(BC453=0, BD453=1)),"Pass","Fail")</f>
        <v>Fail</v>
      </c>
      <c r="BC453" s="114">
        <f>IF(ABS(Survey!$BA453)&gt;0, 1,0)</f>
        <v>0</v>
      </c>
      <c r="BD453" s="114">
        <f>IF(COUNTBLANK(Survey!$AL453)=0,1,0)</f>
        <v>0</v>
      </c>
      <c r="BE453" s="16" t="str">
        <f t="shared" ref="BE453:BE516" si="385">IF(OR(BF453=0, BG453=0),"Pass","Fail")</f>
        <v>Pass</v>
      </c>
      <c r="BF453" s="114">
        <f>IF(ISBLANK(Survey!$AL453),0,1)</f>
        <v>0</v>
      </c>
      <c r="BG453" s="133">
        <f>COUNTBLANK(Survey!$AM453)</f>
        <v>1</v>
      </c>
      <c r="BH453" s="16" t="str">
        <f t="shared" ref="BH453:BH516" si="386">IF(OR(BI453=0, BJ453=0),"Pass","Fail")</f>
        <v>Pass</v>
      </c>
      <c r="BI453" s="114">
        <f>IF(OR(Survey!$AM453="Closed",ISBLANK(Survey!$AM453)),0,1)</f>
        <v>0</v>
      </c>
      <c r="BJ453" s="133">
        <f>IF(ISBLANK(Survey!$AN453),1,0)</f>
        <v>1</v>
      </c>
      <c r="BK453" s="118" t="str">
        <f t="shared" ref="BK453:BK516" si="387">IF(OR(IF(OR($BU453+$BV453 = 2, $BW453=1), FALSE, TRUE), OR(AND(BL453&gt;=0.99,BL453&lt;=1.01),AND(BL453&gt;=99,BL453&lt;=101))),"Pass","Fail")</f>
        <v>Pass</v>
      </c>
      <c r="BL453" s="31" cm="1">
        <f t="array" ref="BL453">SUM(SUMIF(Survey!AO453:AP453,{"&gt;0","&lt;0"})*{1,-1})</f>
        <v>0</v>
      </c>
      <c r="BM453">
        <f t="shared" ref="BM453:BM516" si="388">IF(BL453=0,0,100/BL453)</f>
        <v>0</v>
      </c>
      <c r="BN453">
        <f t="shared" ref="BN453:BN516" si="389">100-BL453</f>
        <v>100</v>
      </c>
      <c r="BO453" s="118" t="str">
        <f t="shared" ref="BO453:BO516" si="390">IF(OR(IF(OR($BU453+$BV453 = 2, $BW453=1), FALSE, TRUE), AND(OR($BQ453 = 0,$BP453=0),OR($BR453 = 0,$BS453=0),BT453=0)),"Pass","Fail")</f>
        <v>Pass</v>
      </c>
      <c r="BP453">
        <f>IF(Survey!AQ453="No",0,1)</f>
        <v>1</v>
      </c>
      <c r="BQ453" s="207">
        <f>MOD((LEN(Survey!AQ453)+2),22)</f>
        <v>2</v>
      </c>
      <c r="BR453">
        <f>IF(Survey!AR453="No",0,1)</f>
        <v>1</v>
      </c>
      <c r="BS453" s="207">
        <f>MOD((LEN(Survey!AR453)+2),22)</f>
        <v>2</v>
      </c>
      <c r="BT453" s="114">
        <f>COUNTBLANK(Survey!$AQ453:$AS453)+COUNTBLANK(Survey!$AU453)</f>
        <v>4</v>
      </c>
      <c r="BU453" s="114">
        <f>IF(Survey!$I453="Yes",1,0)</f>
        <v>0</v>
      </c>
      <c r="BV453" s="114">
        <f>IF(OR(Survey!$M453="Mutual fund",Survey!$M453="Alternative mutual fund",Survey!$M453="Money market"),1,0)</f>
        <v>0</v>
      </c>
      <c r="BW453" s="119">
        <f>IF(OR(Survey!$M453="ETF",Survey!$M453="ETF, alternative mutual fund"),1,0)</f>
        <v>0</v>
      </c>
      <c r="BX453" s="16" t="str">
        <f t="shared" ref="BX453:BX516" si="391">IF(OR(BY453=0, BZ453=TRUE),"Pass","Fail")</f>
        <v>Pass</v>
      </c>
      <c r="BY453" s="33">
        <f>IF(ISNUMBER(SEARCH("Other",Survey!$AS453)), 1, 0)</f>
        <v>0</v>
      </c>
      <c r="BZ453" s="58" t="b">
        <f>NOT(ISBLANK(Survey!$AT453))</f>
        <v>0</v>
      </c>
      <c r="CA453" s="16" t="str">
        <f t="shared" ref="CA453:CA516" si="392">IF(OR(CB453=0, CG453=0, CH453=0),"Pass","Fail")</f>
        <v>Pass</v>
      </c>
      <c r="CB453" s="114">
        <f>IF(Survey!$BB453=0, 0,1)</f>
        <v>0</v>
      </c>
      <c r="CC453" s="58">
        <f>Survey!$AV453</f>
        <v>0</v>
      </c>
      <c r="CD453" s="58">
        <f>Survey!$BC453+Survey!$BD453+ABS(Survey!$BE453)-ABS(Survey!$BF453)-ABS(Survey!$BG453)-ABS(Survey!$BL453)</f>
        <v>0</v>
      </c>
      <c r="CE453" s="138">
        <f>Survey!BB453+(ABS(Survey!$BH453)-ABS(Survey!$BI453)+ABS(Survey!$BJ453)-ABS(Survey!$BK453))*0.5</f>
        <v>0</v>
      </c>
      <c r="CF453" s="58">
        <f t="shared" ref="CF453:CF516" si="393">IFERROR(CD453/(CE453),0)</f>
        <v>0</v>
      </c>
      <c r="CG453" s="58">
        <f>IF(AND($CC453&gt;$CF453-0.2,$CC453&lt;$CF453+0.2,ISBLANK(Survey!$AV453)=FALSE),0,1)</f>
        <v>1</v>
      </c>
      <c r="CH453" s="133">
        <f>IF(ISBLANK(Survey!$AW453),1,0)</f>
        <v>1</v>
      </c>
      <c r="CI453" s="16" t="str">
        <f t="shared" ref="CI453:CI516" si="394">IF(OR($CJ453=0, $CK453=0,$CL453=0),"Pass","Fail")</f>
        <v>Pass</v>
      </c>
      <c r="CJ453" s="114">
        <f>IF(Survey!$BB453=0, 0,1)</f>
        <v>0</v>
      </c>
      <c r="CK453" s="58">
        <f>IF(AND(Survey!$AX453&gt;=0,Survey!$AX453&lt;=0.2,Survey!$AX453&lt;&gt;""),0,1)</f>
        <v>1</v>
      </c>
      <c r="CL453" s="114">
        <f>IF(ISBLANK(Survey!$AY453),1,0)</f>
        <v>1</v>
      </c>
      <c r="CM453" s="16" t="str">
        <f t="shared" ref="CM453:CM516" si="395">IF(OR(CN453="CAD",CN453="USD"),"Pass","Fail")</f>
        <v>Fail</v>
      </c>
      <c r="CN453" s="133">
        <f>Survey!$AZ453</f>
        <v>0</v>
      </c>
      <c r="CO453" s="16" t="str">
        <f t="shared" ref="CO453:CO516" si="396">IF(OR(CS453=0,AND(CR453&gt;=0.99,CR453&lt;=1.01)),"Pass","Fail")</f>
        <v>Pass</v>
      </c>
      <c r="CP453" s="31">
        <f>Survey!$BA453</f>
        <v>0</v>
      </c>
      <c r="CQ453" s="138">
        <f>Survey!$BB453+Survey!$BC453+Survey!$BD453+ABS(Survey!$BE453)-ABS(Survey!$BF453)-ABS(Survey!$BG453)+ABS(Survey!$BH453)-ABS(Survey!$BI453)+ABS(Survey!$BJ453)-ABS(Survey!$BK453)-ABS(Survey!$BL453)+Survey!$BM453</f>
        <v>0</v>
      </c>
      <c r="CR453" s="30">
        <f t="shared" ref="CR453:CR516" si="397">IFERROR(CP453/CQ453,0)</f>
        <v>0</v>
      </c>
      <c r="CS453" s="17">
        <f t="shared" ref="CS453:CS516" si="398">CP453-CQ453</f>
        <v>0</v>
      </c>
      <c r="CT453" s="16" t="str">
        <f t="shared" ref="CT453:CT516" si="399">IF(OR(CU453=TRUE, CV453=TRUE),"Pass","Fail")</f>
        <v>Pass</v>
      </c>
      <c r="CU453" s="33" t="b">
        <f>IF(ABS(Survey!$BM453)=0,TRUE,FALSE)</f>
        <v>1</v>
      </c>
      <c r="CV453" s="32" t="b">
        <f>NOT(ISBLANK(Survey!$BN453))</f>
        <v>0</v>
      </c>
      <c r="CW453" t="str">
        <f t="shared" ref="CW453:CW516" si="400">IF(AND(CZ453&gt;=0.99,CZ453&lt;=1.01),"Pass","Fail")</f>
        <v>Fail</v>
      </c>
      <c r="CX453" s="25">
        <f>Survey!$BA453</f>
        <v>0</v>
      </c>
      <c r="CY453" s="25" cm="1">
        <f t="array" ref="CY453">SUM(SUMIF(Survey!BP453:BW453,{"&gt;0","&lt;0"})*{1,-1})-SUM(SUMIF(Survey!BY453:CF453,{"&gt;0","&lt;0"})*{1,-1})</f>
        <v>0</v>
      </c>
      <c r="CZ453" s="30" t="str">
        <f t="shared" ref="CZ453:CZ516" si="401">IF(CY453=0,"No holdings",CX453/CY453)</f>
        <v>No holdings</v>
      </c>
      <c r="DA453">
        <f t="shared" ref="DA453:DA516" si="402">CX453-CY453</f>
        <v>0</v>
      </c>
      <c r="DB453" s="16" t="str">
        <f t="shared" ref="DB453:DB516" si="403">IF(AND(DE453&gt;=0.99,DE453&lt;=1.01),"Pass","Fail")</f>
        <v>Fail</v>
      </c>
      <c r="DC453" s="31">
        <f>Survey!$BA453</f>
        <v>0</v>
      </c>
      <c r="DD453" s="31" cm="1">
        <f t="array" ref="DD453">SUM(SUMIF(Survey!CH453:DA453,{"&gt;0","&lt;0"})*{1,-1})-SUM(SUMIF(Survey!DC453:DV453,{"&gt;0","&lt;0"})*{1,-1})</f>
        <v>0</v>
      </c>
      <c r="DE453" s="30" t="str">
        <f t="shared" ref="DE453:DE516" si="404">IF(DD453=0,"No holdings",DC453/DD453)</f>
        <v>No holdings</v>
      </c>
      <c r="DF453" s="17">
        <f t="shared" ref="DF453:DF516" si="405">DC453-DD453</f>
        <v>0</v>
      </c>
      <c r="DG453" s="16" t="str">
        <f t="shared" ref="DG453:DG516" si="406">IF(OR(DH453=TRUE, DI453=TRUE),"Pass","Fail")</f>
        <v>Pass</v>
      </c>
      <c r="DH453" s="33" t="b">
        <f>IF(ABS(Survey!$DA453)=0,TRUE,FALSE)</f>
        <v>1</v>
      </c>
      <c r="DI453" s="32" t="b">
        <f>NOT(ISBLANK(Survey!$DB453))</f>
        <v>0</v>
      </c>
      <c r="DJ453" s="16" t="str">
        <f t="shared" ref="DJ453:DJ516" si="407">IF(OR(DK453=TRUE, DL453=TRUE),"Pass","Fail")</f>
        <v>Pass</v>
      </c>
      <c r="DK453" s="33" t="b">
        <f>IF(ABS(Survey!$DV453)=0,TRUE,FALSE)</f>
        <v>1</v>
      </c>
      <c r="DL453" s="32" t="b">
        <f>NOT(ISBLANK(Survey!$DW453))</f>
        <v>0</v>
      </c>
      <c r="DM453" t="str">
        <f t="shared" ref="DM453:DM516" si="408">IF(DP453&lt;1,"Pass","Fail")</f>
        <v>Pass</v>
      </c>
      <c r="DN453" s="25" cm="1">
        <f t="array" ref="DN453">SUM(SUMIF(Survey!CW453,{"&gt;0","&lt;0"})*{1,-1})+SUM(SUMIF(Survey!DR453,{"&gt;0","&lt;0"})*{1,-1})</f>
        <v>0</v>
      </c>
      <c r="DO453" s="25">
        <f>SUM(SUMIF(Survey!DY453:EE453,{"&gt;0","&lt;0"})*{1,-1})+SUM(SUMIF(Survey!EG453:EM453,{"&gt;0","&lt;0"})*{1,-1})</f>
        <v>0</v>
      </c>
      <c r="DP453">
        <f t="shared" ref="DP453:DP516" si="409">IFERROR(IF(AND(DO453=0,DN453&gt;0),"No Gross Notional",DN453/DO453),0)</f>
        <v>0</v>
      </c>
      <c r="DQ453">
        <f t="shared" ref="DQ453:DQ516" si="410">IF(DN453-DO453 &lt; 0, 0, DN453-DO453)</f>
        <v>0</v>
      </c>
      <c r="DR453" s="16" t="str">
        <f t="shared" ref="DR453:DR516" si="411">IF(OR(DS453=TRUE, DT453=TRUE),"Pass","Fail")</f>
        <v>Pass</v>
      </c>
      <c r="DS453" s="33" t="b">
        <f>IF(ABS(Survey!$EE453)=0,TRUE,FALSE)</f>
        <v>1</v>
      </c>
      <c r="DT453" s="32" t="b">
        <f>NOT(ISBLANK(Survey!EF453))</f>
        <v>0</v>
      </c>
      <c r="DU453" s="16" t="str">
        <f t="shared" ref="DU453:DU516" si="412">IF(OR(DV453=TRUE, DW453=TRUE),"Pass","Fail")</f>
        <v>Pass</v>
      </c>
      <c r="DV453" s="33" t="b">
        <f>IF(ABS(Survey!$EM453)=0,TRUE,FALSE)</f>
        <v>1</v>
      </c>
      <c r="DW453" s="32" t="b">
        <f>NOT(ISBLANK(Survey!$EN453))</f>
        <v>0</v>
      </c>
      <c r="DX453" s="16" t="str">
        <f t="shared" ref="DX453:DX516" si="413">IF(EB453=TRUE,"Pass",IF(OR(AND(DY453&gt;=0.99,DY453&lt;=1.01),AND(DY453&gt;=99,DY453&lt;=101)),"Pass","Fail"))</f>
        <v>Fail</v>
      </c>
      <c r="DY453" s="31">
        <f>SUM(SUMIF(Survey!ET453:EV453,{"&gt;0","&lt;0"})*{1,-1})</f>
        <v>0</v>
      </c>
      <c r="DZ453">
        <f t="shared" ref="DZ453:DZ516" si="414">IF(DY453=0,0,100/DY453)</f>
        <v>0</v>
      </c>
      <c r="EA453">
        <f t="shared" ref="EA453:EA516" si="415">100-DY453</f>
        <v>100</v>
      </c>
      <c r="EB453" s="30" t="b">
        <f>IF(OR(Survey!$M453="ETF",Survey!$M453="ETF, alternative mutual fund",Survey!$M453="Closed-end", Survey!$M453="Split share corp"),TRUE,FALSE)</f>
        <v>0</v>
      </c>
      <c r="EC453" s="16" t="str">
        <f t="shared" ref="EC453:EC516" si="416">IF(OR(AND(ED453&gt;=0.99,ED453&lt;=1.01),AND(ED453&gt;=99,ED453&lt;=101)),"Pass","Fail")</f>
        <v>Fail</v>
      </c>
      <c r="ED453" s="31">
        <f>SUM(SUMIF(Survey!EX453:FD453,{"&gt;0","&lt;0"})*{1,-1})</f>
        <v>0</v>
      </c>
      <c r="EE453">
        <f t="shared" ref="EE453:EE516" si="417">IF(ED453=0,0,100/ED453)</f>
        <v>0</v>
      </c>
      <c r="EF453" s="17">
        <f t="shared" ref="EF453:EF516" si="418">100-ED453</f>
        <v>100</v>
      </c>
      <c r="EG453" s="16" t="str">
        <f t="shared" ref="EG453:EG516" si="419">IF(OR(AND(EH453&gt;=0.99,EH453&lt;=1.01),AND(EH453&gt;=99,EH453&lt;=101)),"Pass","Fail")</f>
        <v>Fail</v>
      </c>
      <c r="EH453" s="31">
        <f>SUM(SUMIF(Survey!FF453:FL453,{"&gt;0","&lt;0"})*{1,-1})</f>
        <v>0</v>
      </c>
      <c r="EI453">
        <f t="shared" ref="EI453:EI516" si="420">IF(EH453=0,0,100/EH453)</f>
        <v>0</v>
      </c>
      <c r="EJ453" s="17">
        <f t="shared" ref="EJ453:EJ516" si="421">100-EH453</f>
        <v>100</v>
      </c>
    </row>
    <row r="454" spans="1:140">
      <c r="A454">
        <v>454</v>
      </c>
      <c r="B454" t="str">
        <f t="shared" si="369"/>
        <v>Pass</v>
      </c>
      <c r="C454" t="str">
        <f>IF(COUNTBLANK(Survey!B454:FM454)=$C$2, "Pass", "Fail")</f>
        <v>Pass</v>
      </c>
      <c r="D454" s="16" t="str">
        <f t="shared" si="370"/>
        <v>Fail</v>
      </c>
      <c r="E454" t="str">
        <f>IF(OR(ISBLANK(Survey!AL454),COUNTIF(G454:BJ454,"Fail")),"Fail","Pass")</f>
        <v>Fail</v>
      </c>
      <c r="F454" s="265"/>
      <c r="G454" s="16" t="str">
        <f t="shared" si="371"/>
        <v>Fail</v>
      </c>
      <c r="H454" s="139">
        <f>COUNTBLANK(Survey!B454:D454)+COUNTBLANK(Survey!G454)+COUNTBLANK(Survey!I454)+COUNTBLANK(Survey!K454:M454)+COUNTBLANK(Survey!P454:Q454)+COUNTBLANK(Survey!T454:W454)+COUNTBLANK(Survey!Z454:AC454)+COUNTBLANK(Survey!AF454:AG454)+COUNTBLANK(Survey!AK454:AK454)</f>
        <v>21</v>
      </c>
      <c r="I454" t="str">
        <f t="shared" si="372"/>
        <v>Fail</v>
      </c>
      <c r="J454" t="b">
        <f>IF(Survey!E454="No",TRUE,FALSE)</f>
        <v>0</v>
      </c>
      <c r="K454" s="29" cm="1">
        <f t="array" ref="K454">IF(COUNTA(Survey!$E$4:$E$695)=1, 0, SUM(IF(COUNTIF(Survey!$E$4:$E$695, Survey!$E$4:$E$695)=1,1,0)))</f>
        <v>0</v>
      </c>
      <c r="L454" s="29">
        <f>LEN(Survey!E454)</f>
        <v>0</v>
      </c>
      <c r="M454" s="16" t="str">
        <f t="shared" si="373"/>
        <v>Fail</v>
      </c>
      <c r="N454" t="b">
        <f>IF(Survey!F454="No",TRUE,FALSE)</f>
        <v>0</v>
      </c>
      <c r="O454" t="b">
        <f>Survey!F454=Survey!E454</f>
        <v>1</v>
      </c>
      <c r="P454">
        <f>COUNTIF(Survey!$F$4:$F$695,Survey!F454)</f>
        <v>0</v>
      </c>
      <c r="Q454" s="28">
        <f>LEN(Survey!F454)</f>
        <v>0</v>
      </c>
      <c r="R454" s="16" t="str">
        <f t="shared" si="374"/>
        <v>Pass</v>
      </c>
      <c r="S454" s="29">
        <f>MOD((LEN(Survey!H454)+2),11)</f>
        <v>2</v>
      </c>
      <c r="T454">
        <f>COUNTIF(Survey!$H$4:$H$695,Survey!H454)</f>
        <v>0</v>
      </c>
      <c r="U454" s="28" t="str">
        <f>IF(Survey!$L454="Prospectus fund", "Yes", "No")</f>
        <v>No</v>
      </c>
      <c r="V454" s="16" t="str">
        <f t="shared" si="375"/>
        <v>Pass</v>
      </c>
      <c r="W454" s="29">
        <f>MOD((LEN(Survey!J454)+2),11)</f>
        <v>2</v>
      </c>
      <c r="X454">
        <f>COUNTIF(Survey!$J$4:$J$695,Survey!J454)</f>
        <v>0</v>
      </c>
      <c r="Y454" s="30" t="b">
        <f>IF(OR(Survey!$M454="ETF",Survey!$M454="ETF, alternative mutual fund",Survey!$M454="Closed-end", Survey!$M454="Split share corp", Survey!$I454="Yes"),TRUE,FALSE)</f>
        <v>0</v>
      </c>
      <c r="Z454" s="16" t="str">
        <f>IFERROR(IF(AND(OR(AC454=AD454,AD454 = "Either"),NOT(ISBLANK(Survey!K454))),"Pass","Fail"),"Pass")</f>
        <v>Fail</v>
      </c>
      <c r="AA454" s="31" cm="1">
        <f t="array" ref="AA454">SUM(SUMIF(Survey!CH454:DA454,{"&gt;0","&lt;0"})*{1,-1})</f>
        <v>0</v>
      </c>
      <c r="AB454" s="33" cm="1">
        <f t="array" ref="AB454">SUM(SUMIF(Survey!CK454,{"&gt;0","&lt;0"})*{1,-1})+SUM(SUMIF(Survey!CU454,{"&gt;0","&lt;0"})*{1,-1})</f>
        <v>0</v>
      </c>
      <c r="AC454" s="33">
        <f>Survey!K454</f>
        <v>0</v>
      </c>
      <c r="AD454" s="32" t="str">
        <f t="shared" si="376"/>
        <v>Either</v>
      </c>
      <c r="AE454" s="16" t="str">
        <f t="shared" si="377"/>
        <v>Fail</v>
      </c>
      <c r="AF454" s="58" cm="1">
        <f t="array" ref="AF454">SUM(SUMIF(Survey!CH454:DA454,{"&gt;0","&lt;0"})*{1,-1})+SUM(SUMIF(Survey!DC454:DV454,{"&gt;0","&lt;0"})*{1,-1})</f>
        <v>0</v>
      </c>
      <c r="AG454" s="58">
        <f>IFERROR(AF454/(Survey!$BA454),0)</f>
        <v>0</v>
      </c>
      <c r="AH454" s="104" t="b">
        <f>IF(OR(Survey!$M454="Alternative strategy or hedge",Survey!$M454="Private asset",Survey!$L454="Prospectus fund"),TRUE,FALSE)</f>
        <v>0</v>
      </c>
      <c r="AI454" s="104" t="b">
        <f>NOT(ISBLANK(Survey!$M454))</f>
        <v>0</v>
      </c>
      <c r="AJ454" s="16" t="str">
        <f t="shared" si="378"/>
        <v>Fail</v>
      </c>
      <c r="AK454" t="b">
        <f>IF(Survey!W454="No",TRUE,FALSE)</f>
        <v>0</v>
      </c>
      <c r="AL454" s="119">
        <f>MOD((LEN(Survey!W454)+2),22)</f>
        <v>2</v>
      </c>
      <c r="AM454" t="str">
        <f t="shared" si="379"/>
        <v>Pass</v>
      </c>
      <c r="AN454" s="33" t="b">
        <f>NOT(ISNUMBER(SEARCH("Other",Survey!$Q454)))</f>
        <v>1</v>
      </c>
      <c r="AO454" s="32" t="b">
        <f>NOT(ISBLANK(Survey!$R454))</f>
        <v>0</v>
      </c>
      <c r="AP454" s="16" t="str">
        <f t="shared" si="380"/>
        <v>Pass</v>
      </c>
      <c r="AQ454" s="114">
        <f>COUNTBLANK(Survey!$X454)</f>
        <v>1</v>
      </c>
      <c r="AR454" s="58">
        <f>IF(AND(Survey!L454&lt;&gt;"Exempt fund",OR(Survey!$M454="ETF",Survey!$M454="ETF, alternative mutual fund",Survey!$M454="Mutual fund",Survey!$M454="Alternative mutual fund",Survey!$M454="Money market")),1,0)</f>
        <v>0</v>
      </c>
      <c r="AS454" s="16" t="str">
        <f t="shared" si="381"/>
        <v>Pass</v>
      </c>
      <c r="AT454" s="33" t="b">
        <f>NOT(ISNUMBER(SEARCH("Yes",Survey!$AC454)))</f>
        <v>1</v>
      </c>
      <c r="AU454" s="32" t="b">
        <f>IF(COUNTBLANK(Survey!$AD454:$AE454)=0,TRUE, FALSE)</f>
        <v>0</v>
      </c>
      <c r="AV454" s="16" t="str">
        <f t="shared" si="382"/>
        <v>Pass</v>
      </c>
      <c r="AW454" s="33" t="b">
        <f>NOT(ISNUMBER(SEARCH("Yes",Survey!$AF454)))</f>
        <v>1</v>
      </c>
      <c r="AX454" s="32" t="b">
        <f>NOT(ISBLANK(Survey!$AH454))</f>
        <v>0</v>
      </c>
      <c r="AY454" s="16" t="str">
        <f t="shared" si="383"/>
        <v>Pass</v>
      </c>
      <c r="AZ454" s="33" t="b">
        <f>NOT(OR(ISNUMBER(SEARCH("Other",Survey!$AH454)),ISNUMBER(SEARCH("Multiple",Survey!$AH454))))</f>
        <v>1</v>
      </c>
      <c r="BA454" s="32" t="b">
        <f>NOT(ISBLANK(Survey!$AI454))</f>
        <v>0</v>
      </c>
      <c r="BB454" s="16" t="str">
        <f t="shared" si="384"/>
        <v>Fail</v>
      </c>
      <c r="BC454" s="114">
        <f>IF(ABS(Survey!$BA454)&gt;0, 1,0)</f>
        <v>0</v>
      </c>
      <c r="BD454" s="114">
        <f>IF(COUNTBLANK(Survey!$AL454)=0,1,0)</f>
        <v>0</v>
      </c>
      <c r="BE454" s="16" t="str">
        <f t="shared" si="385"/>
        <v>Pass</v>
      </c>
      <c r="BF454" s="114">
        <f>IF(ISBLANK(Survey!$AL454),0,1)</f>
        <v>0</v>
      </c>
      <c r="BG454" s="133">
        <f>COUNTBLANK(Survey!$AM454)</f>
        <v>1</v>
      </c>
      <c r="BH454" s="16" t="str">
        <f t="shared" si="386"/>
        <v>Pass</v>
      </c>
      <c r="BI454" s="114">
        <f>IF(OR(Survey!$AM454="Closed",ISBLANK(Survey!$AM454)),0,1)</f>
        <v>0</v>
      </c>
      <c r="BJ454" s="133">
        <f>IF(ISBLANK(Survey!$AN454),1,0)</f>
        <v>1</v>
      </c>
      <c r="BK454" s="118" t="str">
        <f t="shared" si="387"/>
        <v>Pass</v>
      </c>
      <c r="BL454" s="31" cm="1">
        <f t="array" ref="BL454">SUM(SUMIF(Survey!AO454:AP454,{"&gt;0","&lt;0"})*{1,-1})</f>
        <v>0</v>
      </c>
      <c r="BM454">
        <f t="shared" si="388"/>
        <v>0</v>
      </c>
      <c r="BN454">
        <f t="shared" si="389"/>
        <v>100</v>
      </c>
      <c r="BO454" s="118" t="str">
        <f t="shared" si="390"/>
        <v>Pass</v>
      </c>
      <c r="BP454">
        <f>IF(Survey!AQ454="No",0,1)</f>
        <v>1</v>
      </c>
      <c r="BQ454" s="207">
        <f>MOD((LEN(Survey!AQ454)+2),22)</f>
        <v>2</v>
      </c>
      <c r="BR454">
        <f>IF(Survey!AR454="No",0,1)</f>
        <v>1</v>
      </c>
      <c r="BS454" s="207">
        <f>MOD((LEN(Survey!AR454)+2),22)</f>
        <v>2</v>
      </c>
      <c r="BT454" s="114">
        <f>COUNTBLANK(Survey!$AQ454:$AS454)+COUNTBLANK(Survey!$AU454)</f>
        <v>4</v>
      </c>
      <c r="BU454" s="114">
        <f>IF(Survey!$I454="Yes",1,0)</f>
        <v>0</v>
      </c>
      <c r="BV454" s="114">
        <f>IF(OR(Survey!$M454="Mutual fund",Survey!$M454="Alternative mutual fund",Survey!$M454="Money market"),1,0)</f>
        <v>0</v>
      </c>
      <c r="BW454" s="119">
        <f>IF(OR(Survey!$M454="ETF",Survey!$M454="ETF, alternative mutual fund"),1,0)</f>
        <v>0</v>
      </c>
      <c r="BX454" s="16" t="str">
        <f t="shared" si="391"/>
        <v>Pass</v>
      </c>
      <c r="BY454" s="33">
        <f>IF(ISNUMBER(SEARCH("Other",Survey!$AS454)), 1, 0)</f>
        <v>0</v>
      </c>
      <c r="BZ454" s="58" t="b">
        <f>NOT(ISBLANK(Survey!$AT454))</f>
        <v>0</v>
      </c>
      <c r="CA454" s="16" t="str">
        <f t="shared" si="392"/>
        <v>Pass</v>
      </c>
      <c r="CB454" s="114">
        <f>IF(Survey!$BB454=0, 0,1)</f>
        <v>0</v>
      </c>
      <c r="CC454" s="58">
        <f>Survey!$AV454</f>
        <v>0</v>
      </c>
      <c r="CD454" s="58">
        <f>Survey!$BC454+Survey!$BD454+ABS(Survey!$BE454)-ABS(Survey!$BF454)-ABS(Survey!$BG454)-ABS(Survey!$BL454)</f>
        <v>0</v>
      </c>
      <c r="CE454" s="138">
        <f>Survey!BB454+(ABS(Survey!$BH454)-ABS(Survey!$BI454)+ABS(Survey!$BJ454)-ABS(Survey!$BK454))*0.5</f>
        <v>0</v>
      </c>
      <c r="CF454" s="58">
        <f t="shared" si="393"/>
        <v>0</v>
      </c>
      <c r="CG454" s="58">
        <f>IF(AND($CC454&gt;$CF454-0.2,$CC454&lt;$CF454+0.2,ISBLANK(Survey!$AV454)=FALSE),0,1)</f>
        <v>1</v>
      </c>
      <c r="CH454" s="133">
        <f>IF(ISBLANK(Survey!$AW454),1,0)</f>
        <v>1</v>
      </c>
      <c r="CI454" s="16" t="str">
        <f t="shared" si="394"/>
        <v>Pass</v>
      </c>
      <c r="CJ454" s="114">
        <f>IF(Survey!$BB454=0, 0,1)</f>
        <v>0</v>
      </c>
      <c r="CK454" s="58">
        <f>IF(AND(Survey!$AX454&gt;=0,Survey!$AX454&lt;=0.2,Survey!$AX454&lt;&gt;""),0,1)</f>
        <v>1</v>
      </c>
      <c r="CL454" s="114">
        <f>IF(ISBLANK(Survey!$AY454),1,0)</f>
        <v>1</v>
      </c>
      <c r="CM454" s="16" t="str">
        <f t="shared" si="395"/>
        <v>Fail</v>
      </c>
      <c r="CN454" s="133">
        <f>Survey!$AZ454</f>
        <v>0</v>
      </c>
      <c r="CO454" s="16" t="str">
        <f t="shared" si="396"/>
        <v>Pass</v>
      </c>
      <c r="CP454" s="31">
        <f>Survey!$BA454</f>
        <v>0</v>
      </c>
      <c r="CQ454" s="138">
        <f>Survey!$BB454+Survey!$BC454+Survey!$BD454+ABS(Survey!$BE454)-ABS(Survey!$BF454)-ABS(Survey!$BG454)+ABS(Survey!$BH454)-ABS(Survey!$BI454)+ABS(Survey!$BJ454)-ABS(Survey!$BK454)-ABS(Survey!$BL454)+Survey!$BM454</f>
        <v>0</v>
      </c>
      <c r="CR454" s="30">
        <f t="shared" si="397"/>
        <v>0</v>
      </c>
      <c r="CS454" s="17">
        <f t="shared" si="398"/>
        <v>0</v>
      </c>
      <c r="CT454" s="16" t="str">
        <f t="shared" si="399"/>
        <v>Pass</v>
      </c>
      <c r="CU454" s="33" t="b">
        <f>IF(ABS(Survey!$BM454)=0,TRUE,FALSE)</f>
        <v>1</v>
      </c>
      <c r="CV454" s="32" t="b">
        <f>NOT(ISBLANK(Survey!$BN454))</f>
        <v>0</v>
      </c>
      <c r="CW454" t="str">
        <f t="shared" si="400"/>
        <v>Fail</v>
      </c>
      <c r="CX454" s="25">
        <f>Survey!$BA454</f>
        <v>0</v>
      </c>
      <c r="CY454" s="25" cm="1">
        <f t="array" ref="CY454">SUM(SUMIF(Survey!BP454:BW454,{"&gt;0","&lt;0"})*{1,-1})-SUM(SUMIF(Survey!BY454:CF454,{"&gt;0","&lt;0"})*{1,-1})</f>
        <v>0</v>
      </c>
      <c r="CZ454" s="30" t="str">
        <f t="shared" si="401"/>
        <v>No holdings</v>
      </c>
      <c r="DA454">
        <f t="shared" si="402"/>
        <v>0</v>
      </c>
      <c r="DB454" s="16" t="str">
        <f t="shared" si="403"/>
        <v>Fail</v>
      </c>
      <c r="DC454" s="31">
        <f>Survey!$BA454</f>
        <v>0</v>
      </c>
      <c r="DD454" s="31" cm="1">
        <f t="array" ref="DD454">SUM(SUMIF(Survey!CH454:DA454,{"&gt;0","&lt;0"})*{1,-1})-SUM(SUMIF(Survey!DC454:DV454,{"&gt;0","&lt;0"})*{1,-1})</f>
        <v>0</v>
      </c>
      <c r="DE454" s="30" t="str">
        <f t="shared" si="404"/>
        <v>No holdings</v>
      </c>
      <c r="DF454" s="17">
        <f t="shared" si="405"/>
        <v>0</v>
      </c>
      <c r="DG454" s="16" t="str">
        <f t="shared" si="406"/>
        <v>Pass</v>
      </c>
      <c r="DH454" s="33" t="b">
        <f>IF(ABS(Survey!$DA454)=0,TRUE,FALSE)</f>
        <v>1</v>
      </c>
      <c r="DI454" s="32" t="b">
        <f>NOT(ISBLANK(Survey!$DB454))</f>
        <v>0</v>
      </c>
      <c r="DJ454" s="16" t="str">
        <f t="shared" si="407"/>
        <v>Pass</v>
      </c>
      <c r="DK454" s="33" t="b">
        <f>IF(ABS(Survey!$DV454)=0,TRUE,FALSE)</f>
        <v>1</v>
      </c>
      <c r="DL454" s="32" t="b">
        <f>NOT(ISBLANK(Survey!$DW454))</f>
        <v>0</v>
      </c>
      <c r="DM454" t="str">
        <f t="shared" si="408"/>
        <v>Pass</v>
      </c>
      <c r="DN454" s="25" cm="1">
        <f t="array" ref="DN454">SUM(SUMIF(Survey!CW454,{"&gt;0","&lt;0"})*{1,-1})+SUM(SUMIF(Survey!DR454,{"&gt;0","&lt;0"})*{1,-1})</f>
        <v>0</v>
      </c>
      <c r="DO454" s="25">
        <f>SUM(SUMIF(Survey!DY454:EE454,{"&gt;0","&lt;0"})*{1,-1})+SUM(SUMIF(Survey!EG454:EM454,{"&gt;0","&lt;0"})*{1,-1})</f>
        <v>0</v>
      </c>
      <c r="DP454">
        <f t="shared" si="409"/>
        <v>0</v>
      </c>
      <c r="DQ454">
        <f t="shared" si="410"/>
        <v>0</v>
      </c>
      <c r="DR454" s="16" t="str">
        <f t="shared" si="411"/>
        <v>Pass</v>
      </c>
      <c r="DS454" s="33" t="b">
        <f>IF(ABS(Survey!$EE454)=0,TRUE,FALSE)</f>
        <v>1</v>
      </c>
      <c r="DT454" s="32" t="b">
        <f>NOT(ISBLANK(Survey!EF454))</f>
        <v>0</v>
      </c>
      <c r="DU454" s="16" t="str">
        <f t="shared" si="412"/>
        <v>Pass</v>
      </c>
      <c r="DV454" s="33" t="b">
        <f>IF(ABS(Survey!$EM454)=0,TRUE,FALSE)</f>
        <v>1</v>
      </c>
      <c r="DW454" s="32" t="b">
        <f>NOT(ISBLANK(Survey!$EN454))</f>
        <v>0</v>
      </c>
      <c r="DX454" s="16" t="str">
        <f t="shared" si="413"/>
        <v>Fail</v>
      </c>
      <c r="DY454" s="31">
        <f>SUM(SUMIF(Survey!ET454:EV454,{"&gt;0","&lt;0"})*{1,-1})</f>
        <v>0</v>
      </c>
      <c r="DZ454">
        <f t="shared" si="414"/>
        <v>0</v>
      </c>
      <c r="EA454">
        <f t="shared" si="415"/>
        <v>100</v>
      </c>
      <c r="EB454" s="30" t="b">
        <f>IF(OR(Survey!$M454="ETF",Survey!$M454="ETF, alternative mutual fund",Survey!$M454="Closed-end", Survey!$M454="Split share corp"),TRUE,FALSE)</f>
        <v>0</v>
      </c>
      <c r="EC454" s="16" t="str">
        <f t="shared" si="416"/>
        <v>Fail</v>
      </c>
      <c r="ED454" s="31">
        <f>SUM(SUMIF(Survey!EX454:FD454,{"&gt;0","&lt;0"})*{1,-1})</f>
        <v>0</v>
      </c>
      <c r="EE454">
        <f t="shared" si="417"/>
        <v>0</v>
      </c>
      <c r="EF454" s="17">
        <f t="shared" si="418"/>
        <v>100</v>
      </c>
      <c r="EG454" s="16" t="str">
        <f t="shared" si="419"/>
        <v>Fail</v>
      </c>
      <c r="EH454" s="31">
        <f>SUM(SUMIF(Survey!FF454:FL454,{"&gt;0","&lt;0"})*{1,-1})</f>
        <v>0</v>
      </c>
      <c r="EI454">
        <f t="shared" si="420"/>
        <v>0</v>
      </c>
      <c r="EJ454" s="17">
        <f t="shared" si="421"/>
        <v>100</v>
      </c>
    </row>
    <row r="455" spans="1:140">
      <c r="A455">
        <v>455</v>
      </c>
      <c r="B455" t="str">
        <f t="shared" si="369"/>
        <v>Pass</v>
      </c>
      <c r="C455" t="str">
        <f>IF(COUNTBLANK(Survey!B455:FM455)=$C$2, "Pass", "Fail")</f>
        <v>Pass</v>
      </c>
      <c r="D455" s="16" t="str">
        <f t="shared" si="370"/>
        <v>Fail</v>
      </c>
      <c r="E455" t="str">
        <f>IF(OR(ISBLANK(Survey!AL455),COUNTIF(G455:BJ455,"Fail")),"Fail","Pass")</f>
        <v>Fail</v>
      </c>
      <c r="F455" s="265"/>
      <c r="G455" s="16" t="str">
        <f t="shared" si="371"/>
        <v>Fail</v>
      </c>
      <c r="H455" s="139">
        <f>COUNTBLANK(Survey!B455:D455)+COUNTBLANK(Survey!G455)+COUNTBLANK(Survey!I455)+COUNTBLANK(Survey!K455:M455)+COUNTBLANK(Survey!P455:Q455)+COUNTBLANK(Survey!T455:W455)+COUNTBLANK(Survey!Z455:AC455)+COUNTBLANK(Survey!AF455:AG455)+COUNTBLANK(Survey!AK455:AK455)</f>
        <v>21</v>
      </c>
      <c r="I455" t="str">
        <f t="shared" si="372"/>
        <v>Fail</v>
      </c>
      <c r="J455" t="b">
        <f>IF(Survey!E455="No",TRUE,FALSE)</f>
        <v>0</v>
      </c>
      <c r="K455" s="29" cm="1">
        <f t="array" ref="K455">IF(COUNTA(Survey!$E$4:$E$695)=1, 0, SUM(IF(COUNTIF(Survey!$E$4:$E$695, Survey!$E$4:$E$695)=1,1,0)))</f>
        <v>0</v>
      </c>
      <c r="L455" s="29">
        <f>LEN(Survey!E455)</f>
        <v>0</v>
      </c>
      <c r="M455" s="16" t="str">
        <f t="shared" si="373"/>
        <v>Fail</v>
      </c>
      <c r="N455" t="b">
        <f>IF(Survey!F455="No",TRUE,FALSE)</f>
        <v>0</v>
      </c>
      <c r="O455" t="b">
        <f>Survey!F455=Survey!E455</f>
        <v>1</v>
      </c>
      <c r="P455">
        <f>COUNTIF(Survey!$F$4:$F$695,Survey!F455)</f>
        <v>0</v>
      </c>
      <c r="Q455" s="28">
        <f>LEN(Survey!F455)</f>
        <v>0</v>
      </c>
      <c r="R455" s="16" t="str">
        <f t="shared" si="374"/>
        <v>Pass</v>
      </c>
      <c r="S455" s="29">
        <f>MOD((LEN(Survey!H455)+2),11)</f>
        <v>2</v>
      </c>
      <c r="T455">
        <f>COUNTIF(Survey!$H$4:$H$695,Survey!H455)</f>
        <v>0</v>
      </c>
      <c r="U455" s="28" t="str">
        <f>IF(Survey!$L455="Prospectus fund", "Yes", "No")</f>
        <v>No</v>
      </c>
      <c r="V455" s="16" t="str">
        <f t="shared" si="375"/>
        <v>Pass</v>
      </c>
      <c r="W455" s="29">
        <f>MOD((LEN(Survey!J455)+2),11)</f>
        <v>2</v>
      </c>
      <c r="X455">
        <f>COUNTIF(Survey!$J$4:$J$695,Survey!J455)</f>
        <v>0</v>
      </c>
      <c r="Y455" s="30" t="b">
        <f>IF(OR(Survey!$M455="ETF",Survey!$M455="ETF, alternative mutual fund",Survey!$M455="Closed-end", Survey!$M455="Split share corp", Survey!$I455="Yes"),TRUE,FALSE)</f>
        <v>0</v>
      </c>
      <c r="Z455" s="16" t="str">
        <f>IFERROR(IF(AND(OR(AC455=AD455,AD455 = "Either"),NOT(ISBLANK(Survey!K455))),"Pass","Fail"),"Pass")</f>
        <v>Fail</v>
      </c>
      <c r="AA455" s="31" cm="1">
        <f t="array" ref="AA455">SUM(SUMIF(Survey!CH455:DA455,{"&gt;0","&lt;0"})*{1,-1})</f>
        <v>0</v>
      </c>
      <c r="AB455" s="33" cm="1">
        <f t="array" ref="AB455">SUM(SUMIF(Survey!CK455,{"&gt;0","&lt;0"})*{1,-1})+SUM(SUMIF(Survey!CU455,{"&gt;0","&lt;0"})*{1,-1})</f>
        <v>0</v>
      </c>
      <c r="AC455" s="33">
        <f>Survey!K455</f>
        <v>0</v>
      </c>
      <c r="AD455" s="32" t="str">
        <f t="shared" si="376"/>
        <v>Either</v>
      </c>
      <c r="AE455" s="16" t="str">
        <f t="shared" si="377"/>
        <v>Fail</v>
      </c>
      <c r="AF455" s="58" cm="1">
        <f t="array" ref="AF455">SUM(SUMIF(Survey!CH455:DA455,{"&gt;0","&lt;0"})*{1,-1})+SUM(SUMIF(Survey!DC455:DV455,{"&gt;0","&lt;0"})*{1,-1})</f>
        <v>0</v>
      </c>
      <c r="AG455" s="58">
        <f>IFERROR(AF455/(Survey!$BA455),0)</f>
        <v>0</v>
      </c>
      <c r="AH455" s="104" t="b">
        <f>IF(OR(Survey!$M455="Alternative strategy or hedge",Survey!$M455="Private asset",Survey!$L455="Prospectus fund"),TRUE,FALSE)</f>
        <v>0</v>
      </c>
      <c r="AI455" s="104" t="b">
        <f>NOT(ISBLANK(Survey!$M455))</f>
        <v>0</v>
      </c>
      <c r="AJ455" s="16" t="str">
        <f t="shared" si="378"/>
        <v>Fail</v>
      </c>
      <c r="AK455" t="b">
        <f>IF(Survey!W455="No",TRUE,FALSE)</f>
        <v>0</v>
      </c>
      <c r="AL455" s="119">
        <f>MOD((LEN(Survey!W455)+2),22)</f>
        <v>2</v>
      </c>
      <c r="AM455" t="str">
        <f t="shared" si="379"/>
        <v>Pass</v>
      </c>
      <c r="AN455" s="33" t="b">
        <f>NOT(ISNUMBER(SEARCH("Other",Survey!$Q455)))</f>
        <v>1</v>
      </c>
      <c r="AO455" s="32" t="b">
        <f>NOT(ISBLANK(Survey!$R455))</f>
        <v>0</v>
      </c>
      <c r="AP455" s="16" t="str">
        <f t="shared" si="380"/>
        <v>Pass</v>
      </c>
      <c r="AQ455" s="114">
        <f>COUNTBLANK(Survey!$X455)</f>
        <v>1</v>
      </c>
      <c r="AR455" s="58">
        <f>IF(AND(Survey!L455&lt;&gt;"Exempt fund",OR(Survey!$M455="ETF",Survey!$M455="ETF, alternative mutual fund",Survey!$M455="Mutual fund",Survey!$M455="Alternative mutual fund",Survey!$M455="Money market")),1,0)</f>
        <v>0</v>
      </c>
      <c r="AS455" s="16" t="str">
        <f t="shared" si="381"/>
        <v>Pass</v>
      </c>
      <c r="AT455" s="33" t="b">
        <f>NOT(ISNUMBER(SEARCH("Yes",Survey!$AC455)))</f>
        <v>1</v>
      </c>
      <c r="AU455" s="32" t="b">
        <f>IF(COUNTBLANK(Survey!$AD455:$AE455)=0,TRUE, FALSE)</f>
        <v>0</v>
      </c>
      <c r="AV455" s="16" t="str">
        <f t="shared" si="382"/>
        <v>Pass</v>
      </c>
      <c r="AW455" s="33" t="b">
        <f>NOT(ISNUMBER(SEARCH("Yes",Survey!$AF455)))</f>
        <v>1</v>
      </c>
      <c r="AX455" s="32" t="b">
        <f>NOT(ISBLANK(Survey!$AH455))</f>
        <v>0</v>
      </c>
      <c r="AY455" s="16" t="str">
        <f t="shared" si="383"/>
        <v>Pass</v>
      </c>
      <c r="AZ455" s="33" t="b">
        <f>NOT(OR(ISNUMBER(SEARCH("Other",Survey!$AH455)),ISNUMBER(SEARCH("Multiple",Survey!$AH455))))</f>
        <v>1</v>
      </c>
      <c r="BA455" s="32" t="b">
        <f>NOT(ISBLANK(Survey!$AI455))</f>
        <v>0</v>
      </c>
      <c r="BB455" s="16" t="str">
        <f t="shared" si="384"/>
        <v>Fail</v>
      </c>
      <c r="BC455" s="114">
        <f>IF(ABS(Survey!$BA455)&gt;0, 1,0)</f>
        <v>0</v>
      </c>
      <c r="BD455" s="114">
        <f>IF(COUNTBLANK(Survey!$AL455)=0,1,0)</f>
        <v>0</v>
      </c>
      <c r="BE455" s="16" t="str">
        <f t="shared" si="385"/>
        <v>Pass</v>
      </c>
      <c r="BF455" s="114">
        <f>IF(ISBLANK(Survey!$AL455),0,1)</f>
        <v>0</v>
      </c>
      <c r="BG455" s="133">
        <f>COUNTBLANK(Survey!$AM455)</f>
        <v>1</v>
      </c>
      <c r="BH455" s="16" t="str">
        <f t="shared" si="386"/>
        <v>Pass</v>
      </c>
      <c r="BI455" s="114">
        <f>IF(OR(Survey!$AM455="Closed",ISBLANK(Survey!$AM455)),0,1)</f>
        <v>0</v>
      </c>
      <c r="BJ455" s="133">
        <f>IF(ISBLANK(Survey!$AN455),1,0)</f>
        <v>1</v>
      </c>
      <c r="BK455" s="118" t="str">
        <f t="shared" si="387"/>
        <v>Pass</v>
      </c>
      <c r="BL455" s="31" cm="1">
        <f t="array" ref="BL455">SUM(SUMIF(Survey!AO455:AP455,{"&gt;0","&lt;0"})*{1,-1})</f>
        <v>0</v>
      </c>
      <c r="BM455">
        <f t="shared" si="388"/>
        <v>0</v>
      </c>
      <c r="BN455">
        <f t="shared" si="389"/>
        <v>100</v>
      </c>
      <c r="BO455" s="118" t="str">
        <f t="shared" si="390"/>
        <v>Pass</v>
      </c>
      <c r="BP455">
        <f>IF(Survey!AQ455="No",0,1)</f>
        <v>1</v>
      </c>
      <c r="BQ455" s="207">
        <f>MOD((LEN(Survey!AQ455)+2),22)</f>
        <v>2</v>
      </c>
      <c r="BR455">
        <f>IF(Survey!AR455="No",0,1)</f>
        <v>1</v>
      </c>
      <c r="BS455" s="207">
        <f>MOD((LEN(Survey!AR455)+2),22)</f>
        <v>2</v>
      </c>
      <c r="BT455" s="114">
        <f>COUNTBLANK(Survey!$AQ455:$AS455)+COUNTBLANK(Survey!$AU455)</f>
        <v>4</v>
      </c>
      <c r="BU455" s="114">
        <f>IF(Survey!$I455="Yes",1,0)</f>
        <v>0</v>
      </c>
      <c r="BV455" s="114">
        <f>IF(OR(Survey!$M455="Mutual fund",Survey!$M455="Alternative mutual fund",Survey!$M455="Money market"),1,0)</f>
        <v>0</v>
      </c>
      <c r="BW455" s="119">
        <f>IF(OR(Survey!$M455="ETF",Survey!$M455="ETF, alternative mutual fund"),1,0)</f>
        <v>0</v>
      </c>
      <c r="BX455" s="16" t="str">
        <f t="shared" si="391"/>
        <v>Pass</v>
      </c>
      <c r="BY455" s="33">
        <f>IF(ISNUMBER(SEARCH("Other",Survey!$AS455)), 1, 0)</f>
        <v>0</v>
      </c>
      <c r="BZ455" s="58" t="b">
        <f>NOT(ISBLANK(Survey!$AT455))</f>
        <v>0</v>
      </c>
      <c r="CA455" s="16" t="str">
        <f t="shared" si="392"/>
        <v>Pass</v>
      </c>
      <c r="CB455" s="114">
        <f>IF(Survey!$BB455=0, 0,1)</f>
        <v>0</v>
      </c>
      <c r="CC455" s="58">
        <f>Survey!$AV455</f>
        <v>0</v>
      </c>
      <c r="CD455" s="58">
        <f>Survey!$BC455+Survey!$BD455+ABS(Survey!$BE455)-ABS(Survey!$BF455)-ABS(Survey!$BG455)-ABS(Survey!$BL455)</f>
        <v>0</v>
      </c>
      <c r="CE455" s="138">
        <f>Survey!BB455+(ABS(Survey!$BH455)-ABS(Survey!$BI455)+ABS(Survey!$BJ455)-ABS(Survey!$BK455))*0.5</f>
        <v>0</v>
      </c>
      <c r="CF455" s="58">
        <f t="shared" si="393"/>
        <v>0</v>
      </c>
      <c r="CG455" s="58">
        <f>IF(AND($CC455&gt;$CF455-0.2,$CC455&lt;$CF455+0.2,ISBLANK(Survey!$AV455)=FALSE),0,1)</f>
        <v>1</v>
      </c>
      <c r="CH455" s="133">
        <f>IF(ISBLANK(Survey!$AW455),1,0)</f>
        <v>1</v>
      </c>
      <c r="CI455" s="16" t="str">
        <f t="shared" si="394"/>
        <v>Pass</v>
      </c>
      <c r="CJ455" s="114">
        <f>IF(Survey!$BB455=0, 0,1)</f>
        <v>0</v>
      </c>
      <c r="CK455" s="58">
        <f>IF(AND(Survey!$AX455&gt;=0,Survey!$AX455&lt;=0.2,Survey!$AX455&lt;&gt;""),0,1)</f>
        <v>1</v>
      </c>
      <c r="CL455" s="114">
        <f>IF(ISBLANK(Survey!$AY455),1,0)</f>
        <v>1</v>
      </c>
      <c r="CM455" s="16" t="str">
        <f t="shared" si="395"/>
        <v>Fail</v>
      </c>
      <c r="CN455" s="133">
        <f>Survey!$AZ455</f>
        <v>0</v>
      </c>
      <c r="CO455" s="16" t="str">
        <f t="shared" si="396"/>
        <v>Pass</v>
      </c>
      <c r="CP455" s="31">
        <f>Survey!$BA455</f>
        <v>0</v>
      </c>
      <c r="CQ455" s="138">
        <f>Survey!$BB455+Survey!$BC455+Survey!$BD455+ABS(Survey!$BE455)-ABS(Survey!$BF455)-ABS(Survey!$BG455)+ABS(Survey!$BH455)-ABS(Survey!$BI455)+ABS(Survey!$BJ455)-ABS(Survey!$BK455)-ABS(Survey!$BL455)+Survey!$BM455</f>
        <v>0</v>
      </c>
      <c r="CR455" s="30">
        <f t="shared" si="397"/>
        <v>0</v>
      </c>
      <c r="CS455" s="17">
        <f t="shared" si="398"/>
        <v>0</v>
      </c>
      <c r="CT455" s="16" t="str">
        <f t="shared" si="399"/>
        <v>Pass</v>
      </c>
      <c r="CU455" s="33" t="b">
        <f>IF(ABS(Survey!$BM455)=0,TRUE,FALSE)</f>
        <v>1</v>
      </c>
      <c r="CV455" s="32" t="b">
        <f>NOT(ISBLANK(Survey!$BN455))</f>
        <v>0</v>
      </c>
      <c r="CW455" t="str">
        <f t="shared" si="400"/>
        <v>Fail</v>
      </c>
      <c r="CX455" s="25">
        <f>Survey!$BA455</f>
        <v>0</v>
      </c>
      <c r="CY455" s="25" cm="1">
        <f t="array" ref="CY455">SUM(SUMIF(Survey!BP455:BW455,{"&gt;0","&lt;0"})*{1,-1})-SUM(SUMIF(Survey!BY455:CF455,{"&gt;0","&lt;0"})*{1,-1})</f>
        <v>0</v>
      </c>
      <c r="CZ455" s="30" t="str">
        <f t="shared" si="401"/>
        <v>No holdings</v>
      </c>
      <c r="DA455">
        <f t="shared" si="402"/>
        <v>0</v>
      </c>
      <c r="DB455" s="16" t="str">
        <f t="shared" si="403"/>
        <v>Fail</v>
      </c>
      <c r="DC455" s="31">
        <f>Survey!$BA455</f>
        <v>0</v>
      </c>
      <c r="DD455" s="31" cm="1">
        <f t="array" ref="DD455">SUM(SUMIF(Survey!CH455:DA455,{"&gt;0","&lt;0"})*{1,-1})-SUM(SUMIF(Survey!DC455:DV455,{"&gt;0","&lt;0"})*{1,-1})</f>
        <v>0</v>
      </c>
      <c r="DE455" s="30" t="str">
        <f t="shared" si="404"/>
        <v>No holdings</v>
      </c>
      <c r="DF455" s="17">
        <f t="shared" si="405"/>
        <v>0</v>
      </c>
      <c r="DG455" s="16" t="str">
        <f t="shared" si="406"/>
        <v>Pass</v>
      </c>
      <c r="DH455" s="33" t="b">
        <f>IF(ABS(Survey!$DA455)=0,TRUE,FALSE)</f>
        <v>1</v>
      </c>
      <c r="DI455" s="32" t="b">
        <f>NOT(ISBLANK(Survey!$DB455))</f>
        <v>0</v>
      </c>
      <c r="DJ455" s="16" t="str">
        <f t="shared" si="407"/>
        <v>Pass</v>
      </c>
      <c r="DK455" s="33" t="b">
        <f>IF(ABS(Survey!$DV455)=0,TRUE,FALSE)</f>
        <v>1</v>
      </c>
      <c r="DL455" s="32" t="b">
        <f>NOT(ISBLANK(Survey!$DW455))</f>
        <v>0</v>
      </c>
      <c r="DM455" t="str">
        <f t="shared" si="408"/>
        <v>Pass</v>
      </c>
      <c r="DN455" s="25" cm="1">
        <f t="array" ref="DN455">SUM(SUMIF(Survey!CW455,{"&gt;0","&lt;0"})*{1,-1})+SUM(SUMIF(Survey!DR455,{"&gt;0","&lt;0"})*{1,-1})</f>
        <v>0</v>
      </c>
      <c r="DO455" s="25">
        <f>SUM(SUMIF(Survey!DY455:EE455,{"&gt;0","&lt;0"})*{1,-1})+SUM(SUMIF(Survey!EG455:EM455,{"&gt;0","&lt;0"})*{1,-1})</f>
        <v>0</v>
      </c>
      <c r="DP455">
        <f t="shared" si="409"/>
        <v>0</v>
      </c>
      <c r="DQ455">
        <f t="shared" si="410"/>
        <v>0</v>
      </c>
      <c r="DR455" s="16" t="str">
        <f t="shared" si="411"/>
        <v>Pass</v>
      </c>
      <c r="DS455" s="33" t="b">
        <f>IF(ABS(Survey!$EE455)=0,TRUE,FALSE)</f>
        <v>1</v>
      </c>
      <c r="DT455" s="32" t="b">
        <f>NOT(ISBLANK(Survey!EF455))</f>
        <v>0</v>
      </c>
      <c r="DU455" s="16" t="str">
        <f t="shared" si="412"/>
        <v>Pass</v>
      </c>
      <c r="DV455" s="33" t="b">
        <f>IF(ABS(Survey!$EM455)=0,TRUE,FALSE)</f>
        <v>1</v>
      </c>
      <c r="DW455" s="32" t="b">
        <f>NOT(ISBLANK(Survey!$EN455))</f>
        <v>0</v>
      </c>
      <c r="DX455" s="16" t="str">
        <f t="shared" si="413"/>
        <v>Fail</v>
      </c>
      <c r="DY455" s="31">
        <f>SUM(SUMIF(Survey!ET455:EV455,{"&gt;0","&lt;0"})*{1,-1})</f>
        <v>0</v>
      </c>
      <c r="DZ455">
        <f t="shared" si="414"/>
        <v>0</v>
      </c>
      <c r="EA455">
        <f t="shared" si="415"/>
        <v>100</v>
      </c>
      <c r="EB455" s="30" t="b">
        <f>IF(OR(Survey!$M455="ETF",Survey!$M455="ETF, alternative mutual fund",Survey!$M455="Closed-end", Survey!$M455="Split share corp"),TRUE,FALSE)</f>
        <v>0</v>
      </c>
      <c r="EC455" s="16" t="str">
        <f t="shared" si="416"/>
        <v>Fail</v>
      </c>
      <c r="ED455" s="31">
        <f>SUM(SUMIF(Survey!EX455:FD455,{"&gt;0","&lt;0"})*{1,-1})</f>
        <v>0</v>
      </c>
      <c r="EE455">
        <f t="shared" si="417"/>
        <v>0</v>
      </c>
      <c r="EF455" s="17">
        <f t="shared" si="418"/>
        <v>100</v>
      </c>
      <c r="EG455" s="16" t="str">
        <f t="shared" si="419"/>
        <v>Fail</v>
      </c>
      <c r="EH455" s="31">
        <f>SUM(SUMIF(Survey!FF455:FL455,{"&gt;0","&lt;0"})*{1,-1})</f>
        <v>0</v>
      </c>
      <c r="EI455">
        <f t="shared" si="420"/>
        <v>0</v>
      </c>
      <c r="EJ455" s="17">
        <f t="shared" si="421"/>
        <v>100</v>
      </c>
    </row>
    <row r="456" spans="1:140">
      <c r="A456">
        <v>456</v>
      </c>
      <c r="B456" t="str">
        <f t="shared" si="369"/>
        <v>Pass</v>
      </c>
      <c r="C456" t="str">
        <f>IF(COUNTBLANK(Survey!B456:FM456)=$C$2, "Pass", "Fail")</f>
        <v>Pass</v>
      </c>
      <c r="D456" s="16" t="str">
        <f t="shared" si="370"/>
        <v>Fail</v>
      </c>
      <c r="E456" t="str">
        <f>IF(OR(ISBLANK(Survey!AL456),COUNTIF(G456:BJ456,"Fail")),"Fail","Pass")</f>
        <v>Fail</v>
      </c>
      <c r="F456" s="265"/>
      <c r="G456" s="16" t="str">
        <f t="shared" si="371"/>
        <v>Fail</v>
      </c>
      <c r="H456" s="139">
        <f>COUNTBLANK(Survey!B456:D456)+COUNTBLANK(Survey!G456)+COUNTBLANK(Survey!I456)+COUNTBLANK(Survey!K456:M456)+COUNTBLANK(Survey!P456:Q456)+COUNTBLANK(Survey!T456:W456)+COUNTBLANK(Survey!Z456:AC456)+COUNTBLANK(Survey!AF456:AG456)+COUNTBLANK(Survey!AK456:AK456)</f>
        <v>21</v>
      </c>
      <c r="I456" t="str">
        <f t="shared" si="372"/>
        <v>Fail</v>
      </c>
      <c r="J456" t="b">
        <f>IF(Survey!E456="No",TRUE,FALSE)</f>
        <v>0</v>
      </c>
      <c r="K456" s="29" cm="1">
        <f t="array" ref="K456">IF(COUNTA(Survey!$E$4:$E$695)=1, 0, SUM(IF(COUNTIF(Survey!$E$4:$E$695, Survey!$E$4:$E$695)=1,1,0)))</f>
        <v>0</v>
      </c>
      <c r="L456" s="29">
        <f>LEN(Survey!E456)</f>
        <v>0</v>
      </c>
      <c r="M456" s="16" t="str">
        <f t="shared" si="373"/>
        <v>Fail</v>
      </c>
      <c r="N456" t="b">
        <f>IF(Survey!F456="No",TRUE,FALSE)</f>
        <v>0</v>
      </c>
      <c r="O456" t="b">
        <f>Survey!F456=Survey!E456</f>
        <v>1</v>
      </c>
      <c r="P456">
        <f>COUNTIF(Survey!$F$4:$F$695,Survey!F456)</f>
        <v>0</v>
      </c>
      <c r="Q456" s="28">
        <f>LEN(Survey!F456)</f>
        <v>0</v>
      </c>
      <c r="R456" s="16" t="str">
        <f t="shared" si="374"/>
        <v>Pass</v>
      </c>
      <c r="S456" s="29">
        <f>MOD((LEN(Survey!H456)+2),11)</f>
        <v>2</v>
      </c>
      <c r="T456">
        <f>COUNTIF(Survey!$H$4:$H$695,Survey!H456)</f>
        <v>0</v>
      </c>
      <c r="U456" s="28" t="str">
        <f>IF(Survey!$L456="Prospectus fund", "Yes", "No")</f>
        <v>No</v>
      </c>
      <c r="V456" s="16" t="str">
        <f t="shared" si="375"/>
        <v>Pass</v>
      </c>
      <c r="W456" s="29">
        <f>MOD((LEN(Survey!J456)+2),11)</f>
        <v>2</v>
      </c>
      <c r="X456">
        <f>COUNTIF(Survey!$J$4:$J$695,Survey!J456)</f>
        <v>0</v>
      </c>
      <c r="Y456" s="30" t="b">
        <f>IF(OR(Survey!$M456="ETF",Survey!$M456="ETF, alternative mutual fund",Survey!$M456="Closed-end", Survey!$M456="Split share corp", Survey!$I456="Yes"),TRUE,FALSE)</f>
        <v>0</v>
      </c>
      <c r="Z456" s="16" t="str">
        <f>IFERROR(IF(AND(OR(AC456=AD456,AD456 = "Either"),NOT(ISBLANK(Survey!K456))),"Pass","Fail"),"Pass")</f>
        <v>Fail</v>
      </c>
      <c r="AA456" s="31" cm="1">
        <f t="array" ref="AA456">SUM(SUMIF(Survey!CH456:DA456,{"&gt;0","&lt;0"})*{1,-1})</f>
        <v>0</v>
      </c>
      <c r="AB456" s="33" cm="1">
        <f t="array" ref="AB456">SUM(SUMIF(Survey!CK456,{"&gt;0","&lt;0"})*{1,-1})+SUM(SUMIF(Survey!CU456,{"&gt;0","&lt;0"})*{1,-1})</f>
        <v>0</v>
      </c>
      <c r="AC456" s="33">
        <f>Survey!K456</f>
        <v>0</v>
      </c>
      <c r="AD456" s="32" t="str">
        <f t="shared" si="376"/>
        <v>Either</v>
      </c>
      <c r="AE456" s="16" t="str">
        <f t="shared" si="377"/>
        <v>Fail</v>
      </c>
      <c r="AF456" s="58" cm="1">
        <f t="array" ref="AF456">SUM(SUMIF(Survey!CH456:DA456,{"&gt;0","&lt;0"})*{1,-1})+SUM(SUMIF(Survey!DC456:DV456,{"&gt;0","&lt;0"})*{1,-1})</f>
        <v>0</v>
      </c>
      <c r="AG456" s="58">
        <f>IFERROR(AF456/(Survey!$BA456),0)</f>
        <v>0</v>
      </c>
      <c r="AH456" s="104" t="b">
        <f>IF(OR(Survey!$M456="Alternative strategy or hedge",Survey!$M456="Private asset",Survey!$L456="Prospectus fund"),TRUE,FALSE)</f>
        <v>0</v>
      </c>
      <c r="AI456" s="104" t="b">
        <f>NOT(ISBLANK(Survey!$M456))</f>
        <v>0</v>
      </c>
      <c r="AJ456" s="16" t="str">
        <f t="shared" si="378"/>
        <v>Fail</v>
      </c>
      <c r="AK456" t="b">
        <f>IF(Survey!W456="No",TRUE,FALSE)</f>
        <v>0</v>
      </c>
      <c r="AL456" s="119">
        <f>MOD((LEN(Survey!W456)+2),22)</f>
        <v>2</v>
      </c>
      <c r="AM456" t="str">
        <f t="shared" si="379"/>
        <v>Pass</v>
      </c>
      <c r="AN456" s="33" t="b">
        <f>NOT(ISNUMBER(SEARCH("Other",Survey!$Q456)))</f>
        <v>1</v>
      </c>
      <c r="AO456" s="32" t="b">
        <f>NOT(ISBLANK(Survey!$R456))</f>
        <v>0</v>
      </c>
      <c r="AP456" s="16" t="str">
        <f t="shared" si="380"/>
        <v>Pass</v>
      </c>
      <c r="AQ456" s="114">
        <f>COUNTBLANK(Survey!$X456)</f>
        <v>1</v>
      </c>
      <c r="AR456" s="58">
        <f>IF(AND(Survey!L456&lt;&gt;"Exempt fund",OR(Survey!$M456="ETF",Survey!$M456="ETF, alternative mutual fund",Survey!$M456="Mutual fund",Survey!$M456="Alternative mutual fund",Survey!$M456="Money market")),1,0)</f>
        <v>0</v>
      </c>
      <c r="AS456" s="16" t="str">
        <f t="shared" si="381"/>
        <v>Pass</v>
      </c>
      <c r="AT456" s="33" t="b">
        <f>NOT(ISNUMBER(SEARCH("Yes",Survey!$AC456)))</f>
        <v>1</v>
      </c>
      <c r="AU456" s="32" t="b">
        <f>IF(COUNTBLANK(Survey!$AD456:$AE456)=0,TRUE, FALSE)</f>
        <v>0</v>
      </c>
      <c r="AV456" s="16" t="str">
        <f t="shared" si="382"/>
        <v>Pass</v>
      </c>
      <c r="AW456" s="33" t="b">
        <f>NOT(ISNUMBER(SEARCH("Yes",Survey!$AF456)))</f>
        <v>1</v>
      </c>
      <c r="AX456" s="32" t="b">
        <f>NOT(ISBLANK(Survey!$AH456))</f>
        <v>0</v>
      </c>
      <c r="AY456" s="16" t="str">
        <f t="shared" si="383"/>
        <v>Pass</v>
      </c>
      <c r="AZ456" s="33" t="b">
        <f>NOT(OR(ISNUMBER(SEARCH("Other",Survey!$AH456)),ISNUMBER(SEARCH("Multiple",Survey!$AH456))))</f>
        <v>1</v>
      </c>
      <c r="BA456" s="32" t="b">
        <f>NOT(ISBLANK(Survey!$AI456))</f>
        <v>0</v>
      </c>
      <c r="BB456" s="16" t="str">
        <f t="shared" si="384"/>
        <v>Fail</v>
      </c>
      <c r="BC456" s="114">
        <f>IF(ABS(Survey!$BA456)&gt;0, 1,0)</f>
        <v>0</v>
      </c>
      <c r="BD456" s="114">
        <f>IF(COUNTBLANK(Survey!$AL456)=0,1,0)</f>
        <v>0</v>
      </c>
      <c r="BE456" s="16" t="str">
        <f t="shared" si="385"/>
        <v>Pass</v>
      </c>
      <c r="BF456" s="114">
        <f>IF(ISBLANK(Survey!$AL456),0,1)</f>
        <v>0</v>
      </c>
      <c r="BG456" s="133">
        <f>COUNTBLANK(Survey!$AM456)</f>
        <v>1</v>
      </c>
      <c r="BH456" s="16" t="str">
        <f t="shared" si="386"/>
        <v>Pass</v>
      </c>
      <c r="BI456" s="114">
        <f>IF(OR(Survey!$AM456="Closed",ISBLANK(Survey!$AM456)),0,1)</f>
        <v>0</v>
      </c>
      <c r="BJ456" s="133">
        <f>IF(ISBLANK(Survey!$AN456),1,0)</f>
        <v>1</v>
      </c>
      <c r="BK456" s="118" t="str">
        <f t="shared" si="387"/>
        <v>Pass</v>
      </c>
      <c r="BL456" s="31" cm="1">
        <f t="array" ref="BL456">SUM(SUMIF(Survey!AO456:AP456,{"&gt;0","&lt;0"})*{1,-1})</f>
        <v>0</v>
      </c>
      <c r="BM456">
        <f t="shared" si="388"/>
        <v>0</v>
      </c>
      <c r="BN456">
        <f t="shared" si="389"/>
        <v>100</v>
      </c>
      <c r="BO456" s="118" t="str">
        <f t="shared" si="390"/>
        <v>Pass</v>
      </c>
      <c r="BP456">
        <f>IF(Survey!AQ456="No",0,1)</f>
        <v>1</v>
      </c>
      <c r="BQ456" s="207">
        <f>MOD((LEN(Survey!AQ456)+2),22)</f>
        <v>2</v>
      </c>
      <c r="BR456">
        <f>IF(Survey!AR456="No",0,1)</f>
        <v>1</v>
      </c>
      <c r="BS456" s="207">
        <f>MOD((LEN(Survey!AR456)+2),22)</f>
        <v>2</v>
      </c>
      <c r="BT456" s="114">
        <f>COUNTBLANK(Survey!$AQ456:$AS456)+COUNTBLANK(Survey!$AU456)</f>
        <v>4</v>
      </c>
      <c r="BU456" s="114">
        <f>IF(Survey!$I456="Yes",1,0)</f>
        <v>0</v>
      </c>
      <c r="BV456" s="114">
        <f>IF(OR(Survey!$M456="Mutual fund",Survey!$M456="Alternative mutual fund",Survey!$M456="Money market"),1,0)</f>
        <v>0</v>
      </c>
      <c r="BW456" s="119">
        <f>IF(OR(Survey!$M456="ETF",Survey!$M456="ETF, alternative mutual fund"),1,0)</f>
        <v>0</v>
      </c>
      <c r="BX456" s="16" t="str">
        <f t="shared" si="391"/>
        <v>Pass</v>
      </c>
      <c r="BY456" s="33">
        <f>IF(ISNUMBER(SEARCH("Other",Survey!$AS456)), 1, 0)</f>
        <v>0</v>
      </c>
      <c r="BZ456" s="58" t="b">
        <f>NOT(ISBLANK(Survey!$AT456))</f>
        <v>0</v>
      </c>
      <c r="CA456" s="16" t="str">
        <f t="shared" si="392"/>
        <v>Pass</v>
      </c>
      <c r="CB456" s="114">
        <f>IF(Survey!$BB456=0, 0,1)</f>
        <v>0</v>
      </c>
      <c r="CC456" s="58">
        <f>Survey!$AV456</f>
        <v>0</v>
      </c>
      <c r="CD456" s="58">
        <f>Survey!$BC456+Survey!$BD456+ABS(Survey!$BE456)-ABS(Survey!$BF456)-ABS(Survey!$BG456)-ABS(Survey!$BL456)</f>
        <v>0</v>
      </c>
      <c r="CE456" s="138">
        <f>Survey!BB456+(ABS(Survey!$BH456)-ABS(Survey!$BI456)+ABS(Survey!$BJ456)-ABS(Survey!$BK456))*0.5</f>
        <v>0</v>
      </c>
      <c r="CF456" s="58">
        <f t="shared" si="393"/>
        <v>0</v>
      </c>
      <c r="CG456" s="58">
        <f>IF(AND($CC456&gt;$CF456-0.2,$CC456&lt;$CF456+0.2,ISBLANK(Survey!$AV456)=FALSE),0,1)</f>
        <v>1</v>
      </c>
      <c r="CH456" s="133">
        <f>IF(ISBLANK(Survey!$AW456),1,0)</f>
        <v>1</v>
      </c>
      <c r="CI456" s="16" t="str">
        <f t="shared" si="394"/>
        <v>Pass</v>
      </c>
      <c r="CJ456" s="114">
        <f>IF(Survey!$BB456=0, 0,1)</f>
        <v>0</v>
      </c>
      <c r="CK456" s="58">
        <f>IF(AND(Survey!$AX456&gt;=0,Survey!$AX456&lt;=0.2,Survey!$AX456&lt;&gt;""),0,1)</f>
        <v>1</v>
      </c>
      <c r="CL456" s="114">
        <f>IF(ISBLANK(Survey!$AY456),1,0)</f>
        <v>1</v>
      </c>
      <c r="CM456" s="16" t="str">
        <f t="shared" si="395"/>
        <v>Fail</v>
      </c>
      <c r="CN456" s="133">
        <f>Survey!$AZ456</f>
        <v>0</v>
      </c>
      <c r="CO456" s="16" t="str">
        <f t="shared" si="396"/>
        <v>Pass</v>
      </c>
      <c r="CP456" s="31">
        <f>Survey!$BA456</f>
        <v>0</v>
      </c>
      <c r="CQ456" s="138">
        <f>Survey!$BB456+Survey!$BC456+Survey!$BD456+ABS(Survey!$BE456)-ABS(Survey!$BF456)-ABS(Survey!$BG456)+ABS(Survey!$BH456)-ABS(Survey!$BI456)+ABS(Survey!$BJ456)-ABS(Survey!$BK456)-ABS(Survey!$BL456)+Survey!$BM456</f>
        <v>0</v>
      </c>
      <c r="CR456" s="30">
        <f t="shared" si="397"/>
        <v>0</v>
      </c>
      <c r="CS456" s="17">
        <f t="shared" si="398"/>
        <v>0</v>
      </c>
      <c r="CT456" s="16" t="str">
        <f t="shared" si="399"/>
        <v>Pass</v>
      </c>
      <c r="CU456" s="33" t="b">
        <f>IF(ABS(Survey!$BM456)=0,TRUE,FALSE)</f>
        <v>1</v>
      </c>
      <c r="CV456" s="32" t="b">
        <f>NOT(ISBLANK(Survey!$BN456))</f>
        <v>0</v>
      </c>
      <c r="CW456" t="str">
        <f t="shared" si="400"/>
        <v>Fail</v>
      </c>
      <c r="CX456" s="25">
        <f>Survey!$BA456</f>
        <v>0</v>
      </c>
      <c r="CY456" s="25" cm="1">
        <f t="array" ref="CY456">SUM(SUMIF(Survey!BP456:BW456,{"&gt;0","&lt;0"})*{1,-1})-SUM(SUMIF(Survey!BY456:CF456,{"&gt;0","&lt;0"})*{1,-1})</f>
        <v>0</v>
      </c>
      <c r="CZ456" s="30" t="str">
        <f t="shared" si="401"/>
        <v>No holdings</v>
      </c>
      <c r="DA456">
        <f t="shared" si="402"/>
        <v>0</v>
      </c>
      <c r="DB456" s="16" t="str">
        <f t="shared" si="403"/>
        <v>Fail</v>
      </c>
      <c r="DC456" s="31">
        <f>Survey!$BA456</f>
        <v>0</v>
      </c>
      <c r="DD456" s="31" cm="1">
        <f t="array" ref="DD456">SUM(SUMIF(Survey!CH456:DA456,{"&gt;0","&lt;0"})*{1,-1})-SUM(SUMIF(Survey!DC456:DV456,{"&gt;0","&lt;0"})*{1,-1})</f>
        <v>0</v>
      </c>
      <c r="DE456" s="30" t="str">
        <f t="shared" si="404"/>
        <v>No holdings</v>
      </c>
      <c r="DF456" s="17">
        <f t="shared" si="405"/>
        <v>0</v>
      </c>
      <c r="DG456" s="16" t="str">
        <f t="shared" si="406"/>
        <v>Pass</v>
      </c>
      <c r="DH456" s="33" t="b">
        <f>IF(ABS(Survey!$DA456)=0,TRUE,FALSE)</f>
        <v>1</v>
      </c>
      <c r="DI456" s="32" t="b">
        <f>NOT(ISBLANK(Survey!$DB456))</f>
        <v>0</v>
      </c>
      <c r="DJ456" s="16" t="str">
        <f t="shared" si="407"/>
        <v>Pass</v>
      </c>
      <c r="DK456" s="33" t="b">
        <f>IF(ABS(Survey!$DV456)=0,TRUE,FALSE)</f>
        <v>1</v>
      </c>
      <c r="DL456" s="32" t="b">
        <f>NOT(ISBLANK(Survey!$DW456))</f>
        <v>0</v>
      </c>
      <c r="DM456" t="str">
        <f t="shared" si="408"/>
        <v>Pass</v>
      </c>
      <c r="DN456" s="25" cm="1">
        <f t="array" ref="DN456">SUM(SUMIF(Survey!CW456,{"&gt;0","&lt;0"})*{1,-1})+SUM(SUMIF(Survey!DR456,{"&gt;0","&lt;0"})*{1,-1})</f>
        <v>0</v>
      </c>
      <c r="DO456" s="25">
        <f>SUM(SUMIF(Survey!DY456:EE456,{"&gt;0","&lt;0"})*{1,-1})+SUM(SUMIF(Survey!EG456:EM456,{"&gt;0","&lt;0"})*{1,-1})</f>
        <v>0</v>
      </c>
      <c r="DP456">
        <f t="shared" si="409"/>
        <v>0</v>
      </c>
      <c r="DQ456">
        <f t="shared" si="410"/>
        <v>0</v>
      </c>
      <c r="DR456" s="16" t="str">
        <f t="shared" si="411"/>
        <v>Pass</v>
      </c>
      <c r="DS456" s="33" t="b">
        <f>IF(ABS(Survey!$EE456)=0,TRUE,FALSE)</f>
        <v>1</v>
      </c>
      <c r="DT456" s="32" t="b">
        <f>NOT(ISBLANK(Survey!EF456))</f>
        <v>0</v>
      </c>
      <c r="DU456" s="16" t="str">
        <f t="shared" si="412"/>
        <v>Pass</v>
      </c>
      <c r="DV456" s="33" t="b">
        <f>IF(ABS(Survey!$EM456)=0,TRUE,FALSE)</f>
        <v>1</v>
      </c>
      <c r="DW456" s="32" t="b">
        <f>NOT(ISBLANK(Survey!$EN456))</f>
        <v>0</v>
      </c>
      <c r="DX456" s="16" t="str">
        <f t="shared" si="413"/>
        <v>Fail</v>
      </c>
      <c r="DY456" s="31">
        <f>SUM(SUMIF(Survey!ET456:EV456,{"&gt;0","&lt;0"})*{1,-1})</f>
        <v>0</v>
      </c>
      <c r="DZ456">
        <f t="shared" si="414"/>
        <v>0</v>
      </c>
      <c r="EA456">
        <f t="shared" si="415"/>
        <v>100</v>
      </c>
      <c r="EB456" s="30" t="b">
        <f>IF(OR(Survey!$M456="ETF",Survey!$M456="ETF, alternative mutual fund",Survey!$M456="Closed-end", Survey!$M456="Split share corp"),TRUE,FALSE)</f>
        <v>0</v>
      </c>
      <c r="EC456" s="16" t="str">
        <f t="shared" si="416"/>
        <v>Fail</v>
      </c>
      <c r="ED456" s="31">
        <f>SUM(SUMIF(Survey!EX456:FD456,{"&gt;0","&lt;0"})*{1,-1})</f>
        <v>0</v>
      </c>
      <c r="EE456">
        <f t="shared" si="417"/>
        <v>0</v>
      </c>
      <c r="EF456" s="17">
        <f t="shared" si="418"/>
        <v>100</v>
      </c>
      <c r="EG456" s="16" t="str">
        <f t="shared" si="419"/>
        <v>Fail</v>
      </c>
      <c r="EH456" s="31">
        <f>SUM(SUMIF(Survey!FF456:FL456,{"&gt;0","&lt;0"})*{1,-1})</f>
        <v>0</v>
      </c>
      <c r="EI456">
        <f t="shared" si="420"/>
        <v>0</v>
      </c>
      <c r="EJ456" s="17">
        <f t="shared" si="421"/>
        <v>100</v>
      </c>
    </row>
    <row r="457" spans="1:140">
      <c r="A457">
        <v>457</v>
      </c>
      <c r="B457" t="str">
        <f t="shared" si="369"/>
        <v>Pass</v>
      </c>
      <c r="C457" t="str">
        <f>IF(COUNTBLANK(Survey!B457:FM457)=$C$2, "Pass", "Fail")</f>
        <v>Pass</v>
      </c>
      <c r="D457" s="16" t="str">
        <f t="shared" si="370"/>
        <v>Fail</v>
      </c>
      <c r="E457" t="str">
        <f>IF(OR(ISBLANK(Survey!AL457),COUNTIF(G457:BJ457,"Fail")),"Fail","Pass")</f>
        <v>Fail</v>
      </c>
      <c r="F457" s="265"/>
      <c r="G457" s="16" t="str">
        <f t="shared" si="371"/>
        <v>Fail</v>
      </c>
      <c r="H457" s="139">
        <f>COUNTBLANK(Survey!B457:D457)+COUNTBLANK(Survey!G457)+COUNTBLANK(Survey!I457)+COUNTBLANK(Survey!K457:M457)+COUNTBLANK(Survey!P457:Q457)+COUNTBLANK(Survey!T457:W457)+COUNTBLANK(Survey!Z457:AC457)+COUNTBLANK(Survey!AF457:AG457)+COUNTBLANK(Survey!AK457:AK457)</f>
        <v>21</v>
      </c>
      <c r="I457" t="str">
        <f t="shared" si="372"/>
        <v>Fail</v>
      </c>
      <c r="J457" t="b">
        <f>IF(Survey!E457="No",TRUE,FALSE)</f>
        <v>0</v>
      </c>
      <c r="K457" s="29" cm="1">
        <f t="array" ref="K457">IF(COUNTA(Survey!$E$4:$E$695)=1, 0, SUM(IF(COUNTIF(Survey!$E$4:$E$695, Survey!$E$4:$E$695)=1,1,0)))</f>
        <v>0</v>
      </c>
      <c r="L457" s="29">
        <f>LEN(Survey!E457)</f>
        <v>0</v>
      </c>
      <c r="M457" s="16" t="str">
        <f t="shared" si="373"/>
        <v>Fail</v>
      </c>
      <c r="N457" t="b">
        <f>IF(Survey!F457="No",TRUE,FALSE)</f>
        <v>0</v>
      </c>
      <c r="O457" t="b">
        <f>Survey!F457=Survey!E457</f>
        <v>1</v>
      </c>
      <c r="P457">
        <f>COUNTIF(Survey!$F$4:$F$695,Survey!F457)</f>
        <v>0</v>
      </c>
      <c r="Q457" s="28">
        <f>LEN(Survey!F457)</f>
        <v>0</v>
      </c>
      <c r="R457" s="16" t="str">
        <f t="shared" si="374"/>
        <v>Pass</v>
      </c>
      <c r="S457" s="29">
        <f>MOD((LEN(Survey!H457)+2),11)</f>
        <v>2</v>
      </c>
      <c r="T457">
        <f>COUNTIF(Survey!$H$4:$H$695,Survey!H457)</f>
        <v>0</v>
      </c>
      <c r="U457" s="28" t="str">
        <f>IF(Survey!$L457="Prospectus fund", "Yes", "No")</f>
        <v>No</v>
      </c>
      <c r="V457" s="16" t="str">
        <f t="shared" si="375"/>
        <v>Pass</v>
      </c>
      <c r="W457" s="29">
        <f>MOD((LEN(Survey!J457)+2),11)</f>
        <v>2</v>
      </c>
      <c r="X457">
        <f>COUNTIF(Survey!$J$4:$J$695,Survey!J457)</f>
        <v>0</v>
      </c>
      <c r="Y457" s="30" t="b">
        <f>IF(OR(Survey!$M457="ETF",Survey!$M457="ETF, alternative mutual fund",Survey!$M457="Closed-end", Survey!$M457="Split share corp", Survey!$I457="Yes"),TRUE,FALSE)</f>
        <v>0</v>
      </c>
      <c r="Z457" s="16" t="str">
        <f>IFERROR(IF(AND(OR(AC457=AD457,AD457 = "Either"),NOT(ISBLANK(Survey!K457))),"Pass","Fail"),"Pass")</f>
        <v>Fail</v>
      </c>
      <c r="AA457" s="31" cm="1">
        <f t="array" ref="AA457">SUM(SUMIF(Survey!CH457:DA457,{"&gt;0","&lt;0"})*{1,-1})</f>
        <v>0</v>
      </c>
      <c r="AB457" s="33" cm="1">
        <f t="array" ref="AB457">SUM(SUMIF(Survey!CK457,{"&gt;0","&lt;0"})*{1,-1})+SUM(SUMIF(Survey!CU457,{"&gt;0","&lt;0"})*{1,-1})</f>
        <v>0</v>
      </c>
      <c r="AC457" s="33">
        <f>Survey!K457</f>
        <v>0</v>
      </c>
      <c r="AD457" s="32" t="str">
        <f t="shared" si="376"/>
        <v>Either</v>
      </c>
      <c r="AE457" s="16" t="str">
        <f t="shared" si="377"/>
        <v>Fail</v>
      </c>
      <c r="AF457" s="58" cm="1">
        <f t="array" ref="AF457">SUM(SUMIF(Survey!CH457:DA457,{"&gt;0","&lt;0"})*{1,-1})+SUM(SUMIF(Survey!DC457:DV457,{"&gt;0","&lt;0"})*{1,-1})</f>
        <v>0</v>
      </c>
      <c r="AG457" s="58">
        <f>IFERROR(AF457/(Survey!$BA457),0)</f>
        <v>0</v>
      </c>
      <c r="AH457" s="104" t="b">
        <f>IF(OR(Survey!$M457="Alternative strategy or hedge",Survey!$M457="Private asset",Survey!$L457="Prospectus fund"),TRUE,FALSE)</f>
        <v>0</v>
      </c>
      <c r="AI457" s="104" t="b">
        <f>NOT(ISBLANK(Survey!$M457))</f>
        <v>0</v>
      </c>
      <c r="AJ457" s="16" t="str">
        <f t="shared" si="378"/>
        <v>Fail</v>
      </c>
      <c r="AK457" t="b">
        <f>IF(Survey!W457="No",TRUE,FALSE)</f>
        <v>0</v>
      </c>
      <c r="AL457" s="119">
        <f>MOD((LEN(Survey!W457)+2),22)</f>
        <v>2</v>
      </c>
      <c r="AM457" t="str">
        <f t="shared" si="379"/>
        <v>Pass</v>
      </c>
      <c r="AN457" s="33" t="b">
        <f>NOT(ISNUMBER(SEARCH("Other",Survey!$Q457)))</f>
        <v>1</v>
      </c>
      <c r="AO457" s="32" t="b">
        <f>NOT(ISBLANK(Survey!$R457))</f>
        <v>0</v>
      </c>
      <c r="AP457" s="16" t="str">
        <f t="shared" si="380"/>
        <v>Pass</v>
      </c>
      <c r="AQ457" s="114">
        <f>COUNTBLANK(Survey!$X457)</f>
        <v>1</v>
      </c>
      <c r="AR457" s="58">
        <f>IF(AND(Survey!L457&lt;&gt;"Exempt fund",OR(Survey!$M457="ETF",Survey!$M457="ETF, alternative mutual fund",Survey!$M457="Mutual fund",Survey!$M457="Alternative mutual fund",Survey!$M457="Money market")),1,0)</f>
        <v>0</v>
      </c>
      <c r="AS457" s="16" t="str">
        <f t="shared" si="381"/>
        <v>Pass</v>
      </c>
      <c r="AT457" s="33" t="b">
        <f>NOT(ISNUMBER(SEARCH("Yes",Survey!$AC457)))</f>
        <v>1</v>
      </c>
      <c r="AU457" s="32" t="b">
        <f>IF(COUNTBLANK(Survey!$AD457:$AE457)=0,TRUE, FALSE)</f>
        <v>0</v>
      </c>
      <c r="AV457" s="16" t="str">
        <f t="shared" si="382"/>
        <v>Pass</v>
      </c>
      <c r="AW457" s="33" t="b">
        <f>NOT(ISNUMBER(SEARCH("Yes",Survey!$AF457)))</f>
        <v>1</v>
      </c>
      <c r="AX457" s="32" t="b">
        <f>NOT(ISBLANK(Survey!$AH457))</f>
        <v>0</v>
      </c>
      <c r="AY457" s="16" t="str">
        <f t="shared" si="383"/>
        <v>Pass</v>
      </c>
      <c r="AZ457" s="33" t="b">
        <f>NOT(OR(ISNUMBER(SEARCH("Other",Survey!$AH457)),ISNUMBER(SEARCH("Multiple",Survey!$AH457))))</f>
        <v>1</v>
      </c>
      <c r="BA457" s="32" t="b">
        <f>NOT(ISBLANK(Survey!$AI457))</f>
        <v>0</v>
      </c>
      <c r="BB457" s="16" t="str">
        <f t="shared" si="384"/>
        <v>Fail</v>
      </c>
      <c r="BC457" s="114">
        <f>IF(ABS(Survey!$BA457)&gt;0, 1,0)</f>
        <v>0</v>
      </c>
      <c r="BD457" s="114">
        <f>IF(COUNTBLANK(Survey!$AL457)=0,1,0)</f>
        <v>0</v>
      </c>
      <c r="BE457" s="16" t="str">
        <f t="shared" si="385"/>
        <v>Pass</v>
      </c>
      <c r="BF457" s="114">
        <f>IF(ISBLANK(Survey!$AL457),0,1)</f>
        <v>0</v>
      </c>
      <c r="BG457" s="133">
        <f>COUNTBLANK(Survey!$AM457)</f>
        <v>1</v>
      </c>
      <c r="BH457" s="16" t="str">
        <f t="shared" si="386"/>
        <v>Pass</v>
      </c>
      <c r="BI457" s="114">
        <f>IF(OR(Survey!$AM457="Closed",ISBLANK(Survey!$AM457)),0,1)</f>
        <v>0</v>
      </c>
      <c r="BJ457" s="133">
        <f>IF(ISBLANK(Survey!$AN457),1,0)</f>
        <v>1</v>
      </c>
      <c r="BK457" s="118" t="str">
        <f t="shared" si="387"/>
        <v>Pass</v>
      </c>
      <c r="BL457" s="31" cm="1">
        <f t="array" ref="BL457">SUM(SUMIF(Survey!AO457:AP457,{"&gt;0","&lt;0"})*{1,-1})</f>
        <v>0</v>
      </c>
      <c r="BM457">
        <f t="shared" si="388"/>
        <v>0</v>
      </c>
      <c r="BN457">
        <f t="shared" si="389"/>
        <v>100</v>
      </c>
      <c r="BO457" s="118" t="str">
        <f t="shared" si="390"/>
        <v>Pass</v>
      </c>
      <c r="BP457">
        <f>IF(Survey!AQ457="No",0,1)</f>
        <v>1</v>
      </c>
      <c r="BQ457" s="207">
        <f>MOD((LEN(Survey!AQ457)+2),22)</f>
        <v>2</v>
      </c>
      <c r="BR457">
        <f>IF(Survey!AR457="No",0,1)</f>
        <v>1</v>
      </c>
      <c r="BS457" s="207">
        <f>MOD((LEN(Survey!AR457)+2),22)</f>
        <v>2</v>
      </c>
      <c r="BT457" s="114">
        <f>COUNTBLANK(Survey!$AQ457:$AS457)+COUNTBLANK(Survey!$AU457)</f>
        <v>4</v>
      </c>
      <c r="BU457" s="114">
        <f>IF(Survey!$I457="Yes",1,0)</f>
        <v>0</v>
      </c>
      <c r="BV457" s="114">
        <f>IF(OR(Survey!$M457="Mutual fund",Survey!$M457="Alternative mutual fund",Survey!$M457="Money market"),1,0)</f>
        <v>0</v>
      </c>
      <c r="BW457" s="119">
        <f>IF(OR(Survey!$M457="ETF",Survey!$M457="ETF, alternative mutual fund"),1,0)</f>
        <v>0</v>
      </c>
      <c r="BX457" s="16" t="str">
        <f t="shared" si="391"/>
        <v>Pass</v>
      </c>
      <c r="BY457" s="33">
        <f>IF(ISNUMBER(SEARCH("Other",Survey!$AS457)), 1, 0)</f>
        <v>0</v>
      </c>
      <c r="BZ457" s="58" t="b">
        <f>NOT(ISBLANK(Survey!$AT457))</f>
        <v>0</v>
      </c>
      <c r="CA457" s="16" t="str">
        <f t="shared" si="392"/>
        <v>Pass</v>
      </c>
      <c r="CB457" s="114">
        <f>IF(Survey!$BB457=0, 0,1)</f>
        <v>0</v>
      </c>
      <c r="CC457" s="58">
        <f>Survey!$AV457</f>
        <v>0</v>
      </c>
      <c r="CD457" s="58">
        <f>Survey!$BC457+Survey!$BD457+ABS(Survey!$BE457)-ABS(Survey!$BF457)-ABS(Survey!$BG457)-ABS(Survey!$BL457)</f>
        <v>0</v>
      </c>
      <c r="CE457" s="138">
        <f>Survey!BB457+(ABS(Survey!$BH457)-ABS(Survey!$BI457)+ABS(Survey!$BJ457)-ABS(Survey!$BK457))*0.5</f>
        <v>0</v>
      </c>
      <c r="CF457" s="58">
        <f t="shared" si="393"/>
        <v>0</v>
      </c>
      <c r="CG457" s="58">
        <f>IF(AND($CC457&gt;$CF457-0.2,$CC457&lt;$CF457+0.2,ISBLANK(Survey!$AV457)=FALSE),0,1)</f>
        <v>1</v>
      </c>
      <c r="CH457" s="133">
        <f>IF(ISBLANK(Survey!$AW457),1,0)</f>
        <v>1</v>
      </c>
      <c r="CI457" s="16" t="str">
        <f t="shared" si="394"/>
        <v>Pass</v>
      </c>
      <c r="CJ457" s="114">
        <f>IF(Survey!$BB457=0, 0,1)</f>
        <v>0</v>
      </c>
      <c r="CK457" s="58">
        <f>IF(AND(Survey!$AX457&gt;=0,Survey!$AX457&lt;=0.2,Survey!$AX457&lt;&gt;""),0,1)</f>
        <v>1</v>
      </c>
      <c r="CL457" s="114">
        <f>IF(ISBLANK(Survey!$AY457),1,0)</f>
        <v>1</v>
      </c>
      <c r="CM457" s="16" t="str">
        <f t="shared" si="395"/>
        <v>Fail</v>
      </c>
      <c r="CN457" s="133">
        <f>Survey!$AZ457</f>
        <v>0</v>
      </c>
      <c r="CO457" s="16" t="str">
        <f t="shared" si="396"/>
        <v>Pass</v>
      </c>
      <c r="CP457" s="31">
        <f>Survey!$BA457</f>
        <v>0</v>
      </c>
      <c r="CQ457" s="138">
        <f>Survey!$BB457+Survey!$BC457+Survey!$BD457+ABS(Survey!$BE457)-ABS(Survey!$BF457)-ABS(Survey!$BG457)+ABS(Survey!$BH457)-ABS(Survey!$BI457)+ABS(Survey!$BJ457)-ABS(Survey!$BK457)-ABS(Survey!$BL457)+Survey!$BM457</f>
        <v>0</v>
      </c>
      <c r="CR457" s="30">
        <f t="shared" si="397"/>
        <v>0</v>
      </c>
      <c r="CS457" s="17">
        <f t="shared" si="398"/>
        <v>0</v>
      </c>
      <c r="CT457" s="16" t="str">
        <f t="shared" si="399"/>
        <v>Pass</v>
      </c>
      <c r="CU457" s="33" t="b">
        <f>IF(ABS(Survey!$BM457)=0,TRUE,FALSE)</f>
        <v>1</v>
      </c>
      <c r="CV457" s="32" t="b">
        <f>NOT(ISBLANK(Survey!$BN457))</f>
        <v>0</v>
      </c>
      <c r="CW457" t="str">
        <f t="shared" si="400"/>
        <v>Fail</v>
      </c>
      <c r="CX457" s="25">
        <f>Survey!$BA457</f>
        <v>0</v>
      </c>
      <c r="CY457" s="25" cm="1">
        <f t="array" ref="CY457">SUM(SUMIF(Survey!BP457:BW457,{"&gt;0","&lt;0"})*{1,-1})-SUM(SUMIF(Survey!BY457:CF457,{"&gt;0","&lt;0"})*{1,-1})</f>
        <v>0</v>
      </c>
      <c r="CZ457" s="30" t="str">
        <f t="shared" si="401"/>
        <v>No holdings</v>
      </c>
      <c r="DA457">
        <f t="shared" si="402"/>
        <v>0</v>
      </c>
      <c r="DB457" s="16" t="str">
        <f t="shared" si="403"/>
        <v>Fail</v>
      </c>
      <c r="DC457" s="31">
        <f>Survey!$BA457</f>
        <v>0</v>
      </c>
      <c r="DD457" s="31" cm="1">
        <f t="array" ref="DD457">SUM(SUMIF(Survey!CH457:DA457,{"&gt;0","&lt;0"})*{1,-1})-SUM(SUMIF(Survey!DC457:DV457,{"&gt;0","&lt;0"})*{1,-1})</f>
        <v>0</v>
      </c>
      <c r="DE457" s="30" t="str">
        <f t="shared" si="404"/>
        <v>No holdings</v>
      </c>
      <c r="DF457" s="17">
        <f t="shared" si="405"/>
        <v>0</v>
      </c>
      <c r="DG457" s="16" t="str">
        <f t="shared" si="406"/>
        <v>Pass</v>
      </c>
      <c r="DH457" s="33" t="b">
        <f>IF(ABS(Survey!$DA457)=0,TRUE,FALSE)</f>
        <v>1</v>
      </c>
      <c r="DI457" s="32" t="b">
        <f>NOT(ISBLANK(Survey!$DB457))</f>
        <v>0</v>
      </c>
      <c r="DJ457" s="16" t="str">
        <f t="shared" si="407"/>
        <v>Pass</v>
      </c>
      <c r="DK457" s="33" t="b">
        <f>IF(ABS(Survey!$DV457)=0,TRUE,FALSE)</f>
        <v>1</v>
      </c>
      <c r="DL457" s="32" t="b">
        <f>NOT(ISBLANK(Survey!$DW457))</f>
        <v>0</v>
      </c>
      <c r="DM457" t="str">
        <f t="shared" si="408"/>
        <v>Pass</v>
      </c>
      <c r="DN457" s="25" cm="1">
        <f t="array" ref="DN457">SUM(SUMIF(Survey!CW457,{"&gt;0","&lt;0"})*{1,-1})+SUM(SUMIF(Survey!DR457,{"&gt;0","&lt;0"})*{1,-1})</f>
        <v>0</v>
      </c>
      <c r="DO457" s="25">
        <f>SUM(SUMIF(Survey!DY457:EE457,{"&gt;0","&lt;0"})*{1,-1})+SUM(SUMIF(Survey!EG457:EM457,{"&gt;0","&lt;0"})*{1,-1})</f>
        <v>0</v>
      </c>
      <c r="DP457">
        <f t="shared" si="409"/>
        <v>0</v>
      </c>
      <c r="DQ457">
        <f t="shared" si="410"/>
        <v>0</v>
      </c>
      <c r="DR457" s="16" t="str">
        <f t="shared" si="411"/>
        <v>Pass</v>
      </c>
      <c r="DS457" s="33" t="b">
        <f>IF(ABS(Survey!$EE457)=0,TRUE,FALSE)</f>
        <v>1</v>
      </c>
      <c r="DT457" s="32" t="b">
        <f>NOT(ISBLANK(Survey!EF457))</f>
        <v>0</v>
      </c>
      <c r="DU457" s="16" t="str">
        <f t="shared" si="412"/>
        <v>Pass</v>
      </c>
      <c r="DV457" s="33" t="b">
        <f>IF(ABS(Survey!$EM457)=0,TRUE,FALSE)</f>
        <v>1</v>
      </c>
      <c r="DW457" s="32" t="b">
        <f>NOT(ISBLANK(Survey!$EN457))</f>
        <v>0</v>
      </c>
      <c r="DX457" s="16" t="str">
        <f t="shared" si="413"/>
        <v>Fail</v>
      </c>
      <c r="DY457" s="31">
        <f>SUM(SUMIF(Survey!ET457:EV457,{"&gt;0","&lt;0"})*{1,-1})</f>
        <v>0</v>
      </c>
      <c r="DZ457">
        <f t="shared" si="414"/>
        <v>0</v>
      </c>
      <c r="EA457">
        <f t="shared" si="415"/>
        <v>100</v>
      </c>
      <c r="EB457" s="30" t="b">
        <f>IF(OR(Survey!$M457="ETF",Survey!$M457="ETF, alternative mutual fund",Survey!$M457="Closed-end", Survey!$M457="Split share corp"),TRUE,FALSE)</f>
        <v>0</v>
      </c>
      <c r="EC457" s="16" t="str">
        <f t="shared" si="416"/>
        <v>Fail</v>
      </c>
      <c r="ED457" s="31">
        <f>SUM(SUMIF(Survey!EX457:FD457,{"&gt;0","&lt;0"})*{1,-1})</f>
        <v>0</v>
      </c>
      <c r="EE457">
        <f t="shared" si="417"/>
        <v>0</v>
      </c>
      <c r="EF457" s="17">
        <f t="shared" si="418"/>
        <v>100</v>
      </c>
      <c r="EG457" s="16" t="str">
        <f t="shared" si="419"/>
        <v>Fail</v>
      </c>
      <c r="EH457" s="31">
        <f>SUM(SUMIF(Survey!FF457:FL457,{"&gt;0","&lt;0"})*{1,-1})</f>
        <v>0</v>
      </c>
      <c r="EI457">
        <f t="shared" si="420"/>
        <v>0</v>
      </c>
      <c r="EJ457" s="17">
        <f t="shared" si="421"/>
        <v>100</v>
      </c>
    </row>
    <row r="458" spans="1:140">
      <c r="A458">
        <v>458</v>
      </c>
      <c r="B458" t="str">
        <f t="shared" si="369"/>
        <v>Pass</v>
      </c>
      <c r="C458" t="str">
        <f>IF(COUNTBLANK(Survey!B458:FM458)=$C$2, "Pass", "Fail")</f>
        <v>Pass</v>
      </c>
      <c r="D458" s="16" t="str">
        <f t="shared" si="370"/>
        <v>Fail</v>
      </c>
      <c r="E458" t="str">
        <f>IF(OR(ISBLANK(Survey!AL458),COUNTIF(G458:BJ458,"Fail")),"Fail","Pass")</f>
        <v>Fail</v>
      </c>
      <c r="F458" s="265"/>
      <c r="G458" s="16" t="str">
        <f t="shared" si="371"/>
        <v>Fail</v>
      </c>
      <c r="H458" s="139">
        <f>COUNTBLANK(Survey!B458:D458)+COUNTBLANK(Survey!G458)+COUNTBLANK(Survey!I458)+COUNTBLANK(Survey!K458:M458)+COUNTBLANK(Survey!P458:Q458)+COUNTBLANK(Survey!T458:W458)+COUNTBLANK(Survey!Z458:AC458)+COUNTBLANK(Survey!AF458:AG458)+COUNTBLANK(Survey!AK458:AK458)</f>
        <v>21</v>
      </c>
      <c r="I458" t="str">
        <f t="shared" si="372"/>
        <v>Fail</v>
      </c>
      <c r="J458" t="b">
        <f>IF(Survey!E458="No",TRUE,FALSE)</f>
        <v>0</v>
      </c>
      <c r="K458" s="29" cm="1">
        <f t="array" ref="K458">IF(COUNTA(Survey!$E$4:$E$695)=1, 0, SUM(IF(COUNTIF(Survey!$E$4:$E$695, Survey!$E$4:$E$695)=1,1,0)))</f>
        <v>0</v>
      </c>
      <c r="L458" s="29">
        <f>LEN(Survey!E458)</f>
        <v>0</v>
      </c>
      <c r="M458" s="16" t="str">
        <f t="shared" si="373"/>
        <v>Fail</v>
      </c>
      <c r="N458" t="b">
        <f>IF(Survey!F458="No",TRUE,FALSE)</f>
        <v>0</v>
      </c>
      <c r="O458" t="b">
        <f>Survey!F458=Survey!E458</f>
        <v>1</v>
      </c>
      <c r="P458">
        <f>COUNTIF(Survey!$F$4:$F$695,Survey!F458)</f>
        <v>0</v>
      </c>
      <c r="Q458" s="28">
        <f>LEN(Survey!F458)</f>
        <v>0</v>
      </c>
      <c r="R458" s="16" t="str">
        <f t="shared" si="374"/>
        <v>Pass</v>
      </c>
      <c r="S458" s="29">
        <f>MOD((LEN(Survey!H458)+2),11)</f>
        <v>2</v>
      </c>
      <c r="T458">
        <f>COUNTIF(Survey!$H$4:$H$695,Survey!H458)</f>
        <v>0</v>
      </c>
      <c r="U458" s="28" t="str">
        <f>IF(Survey!$L458="Prospectus fund", "Yes", "No")</f>
        <v>No</v>
      </c>
      <c r="V458" s="16" t="str">
        <f t="shared" si="375"/>
        <v>Pass</v>
      </c>
      <c r="W458" s="29">
        <f>MOD((LEN(Survey!J458)+2),11)</f>
        <v>2</v>
      </c>
      <c r="X458">
        <f>COUNTIF(Survey!$J$4:$J$695,Survey!J458)</f>
        <v>0</v>
      </c>
      <c r="Y458" s="30" t="b">
        <f>IF(OR(Survey!$M458="ETF",Survey!$M458="ETF, alternative mutual fund",Survey!$M458="Closed-end", Survey!$M458="Split share corp", Survey!$I458="Yes"),TRUE,FALSE)</f>
        <v>0</v>
      </c>
      <c r="Z458" s="16" t="str">
        <f>IFERROR(IF(AND(OR(AC458=AD458,AD458 = "Either"),NOT(ISBLANK(Survey!K458))),"Pass","Fail"),"Pass")</f>
        <v>Fail</v>
      </c>
      <c r="AA458" s="31" cm="1">
        <f t="array" ref="AA458">SUM(SUMIF(Survey!CH458:DA458,{"&gt;0","&lt;0"})*{1,-1})</f>
        <v>0</v>
      </c>
      <c r="AB458" s="33" cm="1">
        <f t="array" ref="AB458">SUM(SUMIF(Survey!CK458,{"&gt;0","&lt;0"})*{1,-1})+SUM(SUMIF(Survey!CU458,{"&gt;0","&lt;0"})*{1,-1})</f>
        <v>0</v>
      </c>
      <c r="AC458" s="33">
        <f>Survey!K458</f>
        <v>0</v>
      </c>
      <c r="AD458" s="32" t="str">
        <f t="shared" si="376"/>
        <v>Either</v>
      </c>
      <c r="AE458" s="16" t="str">
        <f t="shared" si="377"/>
        <v>Fail</v>
      </c>
      <c r="AF458" s="58" cm="1">
        <f t="array" ref="AF458">SUM(SUMIF(Survey!CH458:DA458,{"&gt;0","&lt;0"})*{1,-1})+SUM(SUMIF(Survey!DC458:DV458,{"&gt;0","&lt;0"})*{1,-1})</f>
        <v>0</v>
      </c>
      <c r="AG458" s="58">
        <f>IFERROR(AF458/(Survey!$BA458),0)</f>
        <v>0</v>
      </c>
      <c r="AH458" s="104" t="b">
        <f>IF(OR(Survey!$M458="Alternative strategy or hedge",Survey!$M458="Private asset",Survey!$L458="Prospectus fund"),TRUE,FALSE)</f>
        <v>0</v>
      </c>
      <c r="AI458" s="104" t="b">
        <f>NOT(ISBLANK(Survey!$M458))</f>
        <v>0</v>
      </c>
      <c r="AJ458" s="16" t="str">
        <f t="shared" si="378"/>
        <v>Fail</v>
      </c>
      <c r="AK458" t="b">
        <f>IF(Survey!W458="No",TRUE,FALSE)</f>
        <v>0</v>
      </c>
      <c r="AL458" s="119">
        <f>MOD((LEN(Survey!W458)+2),22)</f>
        <v>2</v>
      </c>
      <c r="AM458" t="str">
        <f t="shared" si="379"/>
        <v>Pass</v>
      </c>
      <c r="AN458" s="33" t="b">
        <f>NOT(ISNUMBER(SEARCH("Other",Survey!$Q458)))</f>
        <v>1</v>
      </c>
      <c r="AO458" s="32" t="b">
        <f>NOT(ISBLANK(Survey!$R458))</f>
        <v>0</v>
      </c>
      <c r="AP458" s="16" t="str">
        <f t="shared" si="380"/>
        <v>Pass</v>
      </c>
      <c r="AQ458" s="114">
        <f>COUNTBLANK(Survey!$X458)</f>
        <v>1</v>
      </c>
      <c r="AR458" s="58">
        <f>IF(AND(Survey!L458&lt;&gt;"Exempt fund",OR(Survey!$M458="ETF",Survey!$M458="ETF, alternative mutual fund",Survey!$M458="Mutual fund",Survey!$M458="Alternative mutual fund",Survey!$M458="Money market")),1,0)</f>
        <v>0</v>
      </c>
      <c r="AS458" s="16" t="str">
        <f t="shared" si="381"/>
        <v>Pass</v>
      </c>
      <c r="AT458" s="33" t="b">
        <f>NOT(ISNUMBER(SEARCH("Yes",Survey!$AC458)))</f>
        <v>1</v>
      </c>
      <c r="AU458" s="32" t="b">
        <f>IF(COUNTBLANK(Survey!$AD458:$AE458)=0,TRUE, FALSE)</f>
        <v>0</v>
      </c>
      <c r="AV458" s="16" t="str">
        <f t="shared" si="382"/>
        <v>Pass</v>
      </c>
      <c r="AW458" s="33" t="b">
        <f>NOT(ISNUMBER(SEARCH("Yes",Survey!$AF458)))</f>
        <v>1</v>
      </c>
      <c r="AX458" s="32" t="b">
        <f>NOT(ISBLANK(Survey!$AH458))</f>
        <v>0</v>
      </c>
      <c r="AY458" s="16" t="str">
        <f t="shared" si="383"/>
        <v>Pass</v>
      </c>
      <c r="AZ458" s="33" t="b">
        <f>NOT(OR(ISNUMBER(SEARCH("Other",Survey!$AH458)),ISNUMBER(SEARCH("Multiple",Survey!$AH458))))</f>
        <v>1</v>
      </c>
      <c r="BA458" s="32" t="b">
        <f>NOT(ISBLANK(Survey!$AI458))</f>
        <v>0</v>
      </c>
      <c r="BB458" s="16" t="str">
        <f t="shared" si="384"/>
        <v>Fail</v>
      </c>
      <c r="BC458" s="114">
        <f>IF(ABS(Survey!$BA458)&gt;0, 1,0)</f>
        <v>0</v>
      </c>
      <c r="BD458" s="114">
        <f>IF(COUNTBLANK(Survey!$AL458)=0,1,0)</f>
        <v>0</v>
      </c>
      <c r="BE458" s="16" t="str">
        <f t="shared" si="385"/>
        <v>Pass</v>
      </c>
      <c r="BF458" s="114">
        <f>IF(ISBLANK(Survey!$AL458),0,1)</f>
        <v>0</v>
      </c>
      <c r="BG458" s="133">
        <f>COUNTBLANK(Survey!$AM458)</f>
        <v>1</v>
      </c>
      <c r="BH458" s="16" t="str">
        <f t="shared" si="386"/>
        <v>Pass</v>
      </c>
      <c r="BI458" s="114">
        <f>IF(OR(Survey!$AM458="Closed",ISBLANK(Survey!$AM458)),0,1)</f>
        <v>0</v>
      </c>
      <c r="BJ458" s="133">
        <f>IF(ISBLANK(Survey!$AN458),1,0)</f>
        <v>1</v>
      </c>
      <c r="BK458" s="118" t="str">
        <f t="shared" si="387"/>
        <v>Pass</v>
      </c>
      <c r="BL458" s="31" cm="1">
        <f t="array" ref="BL458">SUM(SUMIF(Survey!AO458:AP458,{"&gt;0","&lt;0"})*{1,-1})</f>
        <v>0</v>
      </c>
      <c r="BM458">
        <f t="shared" si="388"/>
        <v>0</v>
      </c>
      <c r="BN458">
        <f t="shared" si="389"/>
        <v>100</v>
      </c>
      <c r="BO458" s="118" t="str">
        <f t="shared" si="390"/>
        <v>Pass</v>
      </c>
      <c r="BP458">
        <f>IF(Survey!AQ458="No",0,1)</f>
        <v>1</v>
      </c>
      <c r="BQ458" s="207">
        <f>MOD((LEN(Survey!AQ458)+2),22)</f>
        <v>2</v>
      </c>
      <c r="BR458">
        <f>IF(Survey!AR458="No",0,1)</f>
        <v>1</v>
      </c>
      <c r="BS458" s="207">
        <f>MOD((LEN(Survey!AR458)+2),22)</f>
        <v>2</v>
      </c>
      <c r="BT458" s="114">
        <f>COUNTBLANK(Survey!$AQ458:$AS458)+COUNTBLANK(Survey!$AU458)</f>
        <v>4</v>
      </c>
      <c r="BU458" s="114">
        <f>IF(Survey!$I458="Yes",1,0)</f>
        <v>0</v>
      </c>
      <c r="BV458" s="114">
        <f>IF(OR(Survey!$M458="Mutual fund",Survey!$M458="Alternative mutual fund",Survey!$M458="Money market"),1,0)</f>
        <v>0</v>
      </c>
      <c r="BW458" s="119">
        <f>IF(OR(Survey!$M458="ETF",Survey!$M458="ETF, alternative mutual fund"),1,0)</f>
        <v>0</v>
      </c>
      <c r="BX458" s="16" t="str">
        <f t="shared" si="391"/>
        <v>Pass</v>
      </c>
      <c r="BY458" s="33">
        <f>IF(ISNUMBER(SEARCH("Other",Survey!$AS458)), 1, 0)</f>
        <v>0</v>
      </c>
      <c r="BZ458" s="58" t="b">
        <f>NOT(ISBLANK(Survey!$AT458))</f>
        <v>0</v>
      </c>
      <c r="CA458" s="16" t="str">
        <f t="shared" si="392"/>
        <v>Pass</v>
      </c>
      <c r="CB458" s="114">
        <f>IF(Survey!$BB458=0, 0,1)</f>
        <v>0</v>
      </c>
      <c r="CC458" s="58">
        <f>Survey!$AV458</f>
        <v>0</v>
      </c>
      <c r="CD458" s="58">
        <f>Survey!$BC458+Survey!$BD458+ABS(Survey!$BE458)-ABS(Survey!$BF458)-ABS(Survey!$BG458)-ABS(Survey!$BL458)</f>
        <v>0</v>
      </c>
      <c r="CE458" s="138">
        <f>Survey!BB458+(ABS(Survey!$BH458)-ABS(Survey!$BI458)+ABS(Survey!$BJ458)-ABS(Survey!$BK458))*0.5</f>
        <v>0</v>
      </c>
      <c r="CF458" s="58">
        <f t="shared" si="393"/>
        <v>0</v>
      </c>
      <c r="CG458" s="58">
        <f>IF(AND($CC458&gt;$CF458-0.2,$CC458&lt;$CF458+0.2,ISBLANK(Survey!$AV458)=FALSE),0,1)</f>
        <v>1</v>
      </c>
      <c r="CH458" s="133">
        <f>IF(ISBLANK(Survey!$AW458),1,0)</f>
        <v>1</v>
      </c>
      <c r="CI458" s="16" t="str">
        <f t="shared" si="394"/>
        <v>Pass</v>
      </c>
      <c r="CJ458" s="114">
        <f>IF(Survey!$BB458=0, 0,1)</f>
        <v>0</v>
      </c>
      <c r="CK458" s="58">
        <f>IF(AND(Survey!$AX458&gt;=0,Survey!$AX458&lt;=0.2,Survey!$AX458&lt;&gt;""),0,1)</f>
        <v>1</v>
      </c>
      <c r="CL458" s="114">
        <f>IF(ISBLANK(Survey!$AY458),1,0)</f>
        <v>1</v>
      </c>
      <c r="CM458" s="16" t="str">
        <f t="shared" si="395"/>
        <v>Fail</v>
      </c>
      <c r="CN458" s="133">
        <f>Survey!$AZ458</f>
        <v>0</v>
      </c>
      <c r="CO458" s="16" t="str">
        <f t="shared" si="396"/>
        <v>Pass</v>
      </c>
      <c r="CP458" s="31">
        <f>Survey!$BA458</f>
        <v>0</v>
      </c>
      <c r="CQ458" s="138">
        <f>Survey!$BB458+Survey!$BC458+Survey!$BD458+ABS(Survey!$BE458)-ABS(Survey!$BF458)-ABS(Survey!$BG458)+ABS(Survey!$BH458)-ABS(Survey!$BI458)+ABS(Survey!$BJ458)-ABS(Survey!$BK458)-ABS(Survey!$BL458)+Survey!$BM458</f>
        <v>0</v>
      </c>
      <c r="CR458" s="30">
        <f t="shared" si="397"/>
        <v>0</v>
      </c>
      <c r="CS458" s="17">
        <f t="shared" si="398"/>
        <v>0</v>
      </c>
      <c r="CT458" s="16" t="str">
        <f t="shared" si="399"/>
        <v>Pass</v>
      </c>
      <c r="CU458" s="33" t="b">
        <f>IF(ABS(Survey!$BM458)=0,TRUE,FALSE)</f>
        <v>1</v>
      </c>
      <c r="CV458" s="32" t="b">
        <f>NOT(ISBLANK(Survey!$BN458))</f>
        <v>0</v>
      </c>
      <c r="CW458" t="str">
        <f t="shared" si="400"/>
        <v>Fail</v>
      </c>
      <c r="CX458" s="25">
        <f>Survey!$BA458</f>
        <v>0</v>
      </c>
      <c r="CY458" s="25" cm="1">
        <f t="array" ref="CY458">SUM(SUMIF(Survey!BP458:BW458,{"&gt;0","&lt;0"})*{1,-1})-SUM(SUMIF(Survey!BY458:CF458,{"&gt;0","&lt;0"})*{1,-1})</f>
        <v>0</v>
      </c>
      <c r="CZ458" s="30" t="str">
        <f t="shared" si="401"/>
        <v>No holdings</v>
      </c>
      <c r="DA458">
        <f t="shared" si="402"/>
        <v>0</v>
      </c>
      <c r="DB458" s="16" t="str">
        <f t="shared" si="403"/>
        <v>Fail</v>
      </c>
      <c r="DC458" s="31">
        <f>Survey!$BA458</f>
        <v>0</v>
      </c>
      <c r="DD458" s="31" cm="1">
        <f t="array" ref="DD458">SUM(SUMIF(Survey!CH458:DA458,{"&gt;0","&lt;0"})*{1,-1})-SUM(SUMIF(Survey!DC458:DV458,{"&gt;0","&lt;0"})*{1,-1})</f>
        <v>0</v>
      </c>
      <c r="DE458" s="30" t="str">
        <f t="shared" si="404"/>
        <v>No holdings</v>
      </c>
      <c r="DF458" s="17">
        <f t="shared" si="405"/>
        <v>0</v>
      </c>
      <c r="DG458" s="16" t="str">
        <f t="shared" si="406"/>
        <v>Pass</v>
      </c>
      <c r="DH458" s="33" t="b">
        <f>IF(ABS(Survey!$DA458)=0,TRUE,FALSE)</f>
        <v>1</v>
      </c>
      <c r="DI458" s="32" t="b">
        <f>NOT(ISBLANK(Survey!$DB458))</f>
        <v>0</v>
      </c>
      <c r="DJ458" s="16" t="str">
        <f t="shared" si="407"/>
        <v>Pass</v>
      </c>
      <c r="DK458" s="33" t="b">
        <f>IF(ABS(Survey!$DV458)=0,TRUE,FALSE)</f>
        <v>1</v>
      </c>
      <c r="DL458" s="32" t="b">
        <f>NOT(ISBLANK(Survey!$DW458))</f>
        <v>0</v>
      </c>
      <c r="DM458" t="str">
        <f t="shared" si="408"/>
        <v>Pass</v>
      </c>
      <c r="DN458" s="25" cm="1">
        <f t="array" ref="DN458">SUM(SUMIF(Survey!CW458,{"&gt;0","&lt;0"})*{1,-1})+SUM(SUMIF(Survey!DR458,{"&gt;0","&lt;0"})*{1,-1})</f>
        <v>0</v>
      </c>
      <c r="DO458" s="25">
        <f>SUM(SUMIF(Survey!DY458:EE458,{"&gt;0","&lt;0"})*{1,-1})+SUM(SUMIF(Survey!EG458:EM458,{"&gt;0","&lt;0"})*{1,-1})</f>
        <v>0</v>
      </c>
      <c r="DP458">
        <f t="shared" si="409"/>
        <v>0</v>
      </c>
      <c r="DQ458">
        <f t="shared" si="410"/>
        <v>0</v>
      </c>
      <c r="DR458" s="16" t="str">
        <f t="shared" si="411"/>
        <v>Pass</v>
      </c>
      <c r="DS458" s="33" t="b">
        <f>IF(ABS(Survey!$EE458)=0,TRUE,FALSE)</f>
        <v>1</v>
      </c>
      <c r="DT458" s="32" t="b">
        <f>NOT(ISBLANK(Survey!EF458))</f>
        <v>0</v>
      </c>
      <c r="DU458" s="16" t="str">
        <f t="shared" si="412"/>
        <v>Pass</v>
      </c>
      <c r="DV458" s="33" t="b">
        <f>IF(ABS(Survey!$EM458)=0,TRUE,FALSE)</f>
        <v>1</v>
      </c>
      <c r="DW458" s="32" t="b">
        <f>NOT(ISBLANK(Survey!$EN458))</f>
        <v>0</v>
      </c>
      <c r="DX458" s="16" t="str">
        <f t="shared" si="413"/>
        <v>Fail</v>
      </c>
      <c r="DY458" s="31">
        <f>SUM(SUMIF(Survey!ET458:EV458,{"&gt;0","&lt;0"})*{1,-1})</f>
        <v>0</v>
      </c>
      <c r="DZ458">
        <f t="shared" si="414"/>
        <v>0</v>
      </c>
      <c r="EA458">
        <f t="shared" si="415"/>
        <v>100</v>
      </c>
      <c r="EB458" s="30" t="b">
        <f>IF(OR(Survey!$M458="ETF",Survey!$M458="ETF, alternative mutual fund",Survey!$M458="Closed-end", Survey!$M458="Split share corp"),TRUE,FALSE)</f>
        <v>0</v>
      </c>
      <c r="EC458" s="16" t="str">
        <f t="shared" si="416"/>
        <v>Fail</v>
      </c>
      <c r="ED458" s="31">
        <f>SUM(SUMIF(Survey!EX458:FD458,{"&gt;0","&lt;0"})*{1,-1})</f>
        <v>0</v>
      </c>
      <c r="EE458">
        <f t="shared" si="417"/>
        <v>0</v>
      </c>
      <c r="EF458" s="17">
        <f t="shared" si="418"/>
        <v>100</v>
      </c>
      <c r="EG458" s="16" t="str">
        <f t="shared" si="419"/>
        <v>Fail</v>
      </c>
      <c r="EH458" s="31">
        <f>SUM(SUMIF(Survey!FF458:FL458,{"&gt;0","&lt;0"})*{1,-1})</f>
        <v>0</v>
      </c>
      <c r="EI458">
        <f t="shared" si="420"/>
        <v>0</v>
      </c>
      <c r="EJ458" s="17">
        <f t="shared" si="421"/>
        <v>100</v>
      </c>
    </row>
    <row r="459" spans="1:140">
      <c r="A459">
        <v>459</v>
      </c>
      <c r="B459" t="str">
        <f t="shared" si="369"/>
        <v>Pass</v>
      </c>
      <c r="C459" t="str">
        <f>IF(COUNTBLANK(Survey!B459:FM459)=$C$2, "Pass", "Fail")</f>
        <v>Pass</v>
      </c>
      <c r="D459" s="16" t="str">
        <f t="shared" si="370"/>
        <v>Fail</v>
      </c>
      <c r="E459" t="str">
        <f>IF(OR(ISBLANK(Survey!AL459),COUNTIF(G459:BJ459,"Fail")),"Fail","Pass")</f>
        <v>Fail</v>
      </c>
      <c r="F459" s="265"/>
      <c r="G459" s="16" t="str">
        <f t="shared" si="371"/>
        <v>Fail</v>
      </c>
      <c r="H459" s="139">
        <f>COUNTBLANK(Survey!B459:D459)+COUNTBLANK(Survey!G459)+COUNTBLANK(Survey!I459)+COUNTBLANK(Survey!K459:M459)+COUNTBLANK(Survey!P459:Q459)+COUNTBLANK(Survey!T459:W459)+COUNTBLANK(Survey!Z459:AC459)+COUNTBLANK(Survey!AF459:AG459)+COUNTBLANK(Survey!AK459:AK459)</f>
        <v>21</v>
      </c>
      <c r="I459" t="str">
        <f t="shared" si="372"/>
        <v>Fail</v>
      </c>
      <c r="J459" t="b">
        <f>IF(Survey!E459="No",TRUE,FALSE)</f>
        <v>0</v>
      </c>
      <c r="K459" s="29" cm="1">
        <f t="array" ref="K459">IF(COUNTA(Survey!$E$4:$E$695)=1, 0, SUM(IF(COUNTIF(Survey!$E$4:$E$695, Survey!$E$4:$E$695)=1,1,0)))</f>
        <v>0</v>
      </c>
      <c r="L459" s="29">
        <f>LEN(Survey!E459)</f>
        <v>0</v>
      </c>
      <c r="M459" s="16" t="str">
        <f t="shared" si="373"/>
        <v>Fail</v>
      </c>
      <c r="N459" t="b">
        <f>IF(Survey!F459="No",TRUE,FALSE)</f>
        <v>0</v>
      </c>
      <c r="O459" t="b">
        <f>Survey!F459=Survey!E459</f>
        <v>1</v>
      </c>
      <c r="P459">
        <f>COUNTIF(Survey!$F$4:$F$695,Survey!F459)</f>
        <v>0</v>
      </c>
      <c r="Q459" s="28">
        <f>LEN(Survey!F459)</f>
        <v>0</v>
      </c>
      <c r="R459" s="16" t="str">
        <f t="shared" si="374"/>
        <v>Pass</v>
      </c>
      <c r="S459" s="29">
        <f>MOD((LEN(Survey!H459)+2),11)</f>
        <v>2</v>
      </c>
      <c r="T459">
        <f>COUNTIF(Survey!$H$4:$H$695,Survey!H459)</f>
        <v>0</v>
      </c>
      <c r="U459" s="28" t="str">
        <f>IF(Survey!$L459="Prospectus fund", "Yes", "No")</f>
        <v>No</v>
      </c>
      <c r="V459" s="16" t="str">
        <f t="shared" si="375"/>
        <v>Pass</v>
      </c>
      <c r="W459" s="29">
        <f>MOD((LEN(Survey!J459)+2),11)</f>
        <v>2</v>
      </c>
      <c r="X459">
        <f>COUNTIF(Survey!$J$4:$J$695,Survey!J459)</f>
        <v>0</v>
      </c>
      <c r="Y459" s="30" t="b">
        <f>IF(OR(Survey!$M459="ETF",Survey!$M459="ETF, alternative mutual fund",Survey!$M459="Closed-end", Survey!$M459="Split share corp", Survey!$I459="Yes"),TRUE,FALSE)</f>
        <v>0</v>
      </c>
      <c r="Z459" s="16" t="str">
        <f>IFERROR(IF(AND(OR(AC459=AD459,AD459 = "Either"),NOT(ISBLANK(Survey!K459))),"Pass","Fail"),"Pass")</f>
        <v>Fail</v>
      </c>
      <c r="AA459" s="31" cm="1">
        <f t="array" ref="AA459">SUM(SUMIF(Survey!CH459:DA459,{"&gt;0","&lt;0"})*{1,-1})</f>
        <v>0</v>
      </c>
      <c r="AB459" s="33" cm="1">
        <f t="array" ref="AB459">SUM(SUMIF(Survey!CK459,{"&gt;0","&lt;0"})*{1,-1})+SUM(SUMIF(Survey!CU459,{"&gt;0","&lt;0"})*{1,-1})</f>
        <v>0</v>
      </c>
      <c r="AC459" s="33">
        <f>Survey!K459</f>
        <v>0</v>
      </c>
      <c r="AD459" s="32" t="str">
        <f t="shared" si="376"/>
        <v>Either</v>
      </c>
      <c r="AE459" s="16" t="str">
        <f t="shared" si="377"/>
        <v>Fail</v>
      </c>
      <c r="AF459" s="58" cm="1">
        <f t="array" ref="AF459">SUM(SUMIF(Survey!CH459:DA459,{"&gt;0","&lt;0"})*{1,-1})+SUM(SUMIF(Survey!DC459:DV459,{"&gt;0","&lt;0"})*{1,-1})</f>
        <v>0</v>
      </c>
      <c r="AG459" s="58">
        <f>IFERROR(AF459/(Survey!$BA459),0)</f>
        <v>0</v>
      </c>
      <c r="AH459" s="104" t="b">
        <f>IF(OR(Survey!$M459="Alternative strategy or hedge",Survey!$M459="Private asset",Survey!$L459="Prospectus fund"),TRUE,FALSE)</f>
        <v>0</v>
      </c>
      <c r="AI459" s="104" t="b">
        <f>NOT(ISBLANK(Survey!$M459))</f>
        <v>0</v>
      </c>
      <c r="AJ459" s="16" t="str">
        <f t="shared" si="378"/>
        <v>Fail</v>
      </c>
      <c r="AK459" t="b">
        <f>IF(Survey!W459="No",TRUE,FALSE)</f>
        <v>0</v>
      </c>
      <c r="AL459" s="119">
        <f>MOD((LEN(Survey!W459)+2),22)</f>
        <v>2</v>
      </c>
      <c r="AM459" t="str">
        <f t="shared" si="379"/>
        <v>Pass</v>
      </c>
      <c r="AN459" s="33" t="b">
        <f>NOT(ISNUMBER(SEARCH("Other",Survey!$Q459)))</f>
        <v>1</v>
      </c>
      <c r="AO459" s="32" t="b">
        <f>NOT(ISBLANK(Survey!$R459))</f>
        <v>0</v>
      </c>
      <c r="AP459" s="16" t="str">
        <f t="shared" si="380"/>
        <v>Pass</v>
      </c>
      <c r="AQ459" s="114">
        <f>COUNTBLANK(Survey!$X459)</f>
        <v>1</v>
      </c>
      <c r="AR459" s="58">
        <f>IF(AND(Survey!L459&lt;&gt;"Exempt fund",OR(Survey!$M459="ETF",Survey!$M459="ETF, alternative mutual fund",Survey!$M459="Mutual fund",Survey!$M459="Alternative mutual fund",Survey!$M459="Money market")),1,0)</f>
        <v>0</v>
      </c>
      <c r="AS459" s="16" t="str">
        <f t="shared" si="381"/>
        <v>Pass</v>
      </c>
      <c r="AT459" s="33" t="b">
        <f>NOT(ISNUMBER(SEARCH("Yes",Survey!$AC459)))</f>
        <v>1</v>
      </c>
      <c r="AU459" s="32" t="b">
        <f>IF(COUNTBLANK(Survey!$AD459:$AE459)=0,TRUE, FALSE)</f>
        <v>0</v>
      </c>
      <c r="AV459" s="16" t="str">
        <f t="shared" si="382"/>
        <v>Pass</v>
      </c>
      <c r="AW459" s="33" t="b">
        <f>NOT(ISNUMBER(SEARCH("Yes",Survey!$AF459)))</f>
        <v>1</v>
      </c>
      <c r="AX459" s="32" t="b">
        <f>NOT(ISBLANK(Survey!$AH459))</f>
        <v>0</v>
      </c>
      <c r="AY459" s="16" t="str">
        <f t="shared" si="383"/>
        <v>Pass</v>
      </c>
      <c r="AZ459" s="33" t="b">
        <f>NOT(OR(ISNUMBER(SEARCH("Other",Survey!$AH459)),ISNUMBER(SEARCH("Multiple",Survey!$AH459))))</f>
        <v>1</v>
      </c>
      <c r="BA459" s="32" t="b">
        <f>NOT(ISBLANK(Survey!$AI459))</f>
        <v>0</v>
      </c>
      <c r="BB459" s="16" t="str">
        <f t="shared" si="384"/>
        <v>Fail</v>
      </c>
      <c r="BC459" s="114">
        <f>IF(ABS(Survey!$BA459)&gt;0, 1,0)</f>
        <v>0</v>
      </c>
      <c r="BD459" s="114">
        <f>IF(COUNTBLANK(Survey!$AL459)=0,1,0)</f>
        <v>0</v>
      </c>
      <c r="BE459" s="16" t="str">
        <f t="shared" si="385"/>
        <v>Pass</v>
      </c>
      <c r="BF459" s="114">
        <f>IF(ISBLANK(Survey!$AL459),0,1)</f>
        <v>0</v>
      </c>
      <c r="BG459" s="133">
        <f>COUNTBLANK(Survey!$AM459)</f>
        <v>1</v>
      </c>
      <c r="BH459" s="16" t="str">
        <f t="shared" si="386"/>
        <v>Pass</v>
      </c>
      <c r="BI459" s="114">
        <f>IF(OR(Survey!$AM459="Closed",ISBLANK(Survey!$AM459)),0,1)</f>
        <v>0</v>
      </c>
      <c r="BJ459" s="133">
        <f>IF(ISBLANK(Survey!$AN459),1,0)</f>
        <v>1</v>
      </c>
      <c r="BK459" s="118" t="str">
        <f t="shared" si="387"/>
        <v>Pass</v>
      </c>
      <c r="BL459" s="31" cm="1">
        <f t="array" ref="BL459">SUM(SUMIF(Survey!AO459:AP459,{"&gt;0","&lt;0"})*{1,-1})</f>
        <v>0</v>
      </c>
      <c r="BM459">
        <f t="shared" si="388"/>
        <v>0</v>
      </c>
      <c r="BN459">
        <f t="shared" si="389"/>
        <v>100</v>
      </c>
      <c r="BO459" s="118" t="str">
        <f t="shared" si="390"/>
        <v>Pass</v>
      </c>
      <c r="BP459">
        <f>IF(Survey!AQ459="No",0,1)</f>
        <v>1</v>
      </c>
      <c r="BQ459" s="207">
        <f>MOD((LEN(Survey!AQ459)+2),22)</f>
        <v>2</v>
      </c>
      <c r="BR459">
        <f>IF(Survey!AR459="No",0,1)</f>
        <v>1</v>
      </c>
      <c r="BS459" s="207">
        <f>MOD((LEN(Survey!AR459)+2),22)</f>
        <v>2</v>
      </c>
      <c r="BT459" s="114">
        <f>COUNTBLANK(Survey!$AQ459:$AS459)+COUNTBLANK(Survey!$AU459)</f>
        <v>4</v>
      </c>
      <c r="BU459" s="114">
        <f>IF(Survey!$I459="Yes",1,0)</f>
        <v>0</v>
      </c>
      <c r="BV459" s="114">
        <f>IF(OR(Survey!$M459="Mutual fund",Survey!$M459="Alternative mutual fund",Survey!$M459="Money market"),1,0)</f>
        <v>0</v>
      </c>
      <c r="BW459" s="119">
        <f>IF(OR(Survey!$M459="ETF",Survey!$M459="ETF, alternative mutual fund"),1,0)</f>
        <v>0</v>
      </c>
      <c r="BX459" s="16" t="str">
        <f t="shared" si="391"/>
        <v>Pass</v>
      </c>
      <c r="BY459" s="33">
        <f>IF(ISNUMBER(SEARCH("Other",Survey!$AS459)), 1, 0)</f>
        <v>0</v>
      </c>
      <c r="BZ459" s="58" t="b">
        <f>NOT(ISBLANK(Survey!$AT459))</f>
        <v>0</v>
      </c>
      <c r="CA459" s="16" t="str">
        <f t="shared" si="392"/>
        <v>Pass</v>
      </c>
      <c r="CB459" s="114">
        <f>IF(Survey!$BB459=0, 0,1)</f>
        <v>0</v>
      </c>
      <c r="CC459" s="58">
        <f>Survey!$AV459</f>
        <v>0</v>
      </c>
      <c r="CD459" s="58">
        <f>Survey!$BC459+Survey!$BD459+ABS(Survey!$BE459)-ABS(Survey!$BF459)-ABS(Survey!$BG459)-ABS(Survey!$BL459)</f>
        <v>0</v>
      </c>
      <c r="CE459" s="138">
        <f>Survey!BB459+(ABS(Survey!$BH459)-ABS(Survey!$BI459)+ABS(Survey!$BJ459)-ABS(Survey!$BK459))*0.5</f>
        <v>0</v>
      </c>
      <c r="CF459" s="58">
        <f t="shared" si="393"/>
        <v>0</v>
      </c>
      <c r="CG459" s="58">
        <f>IF(AND($CC459&gt;$CF459-0.2,$CC459&lt;$CF459+0.2,ISBLANK(Survey!$AV459)=FALSE),0,1)</f>
        <v>1</v>
      </c>
      <c r="CH459" s="133">
        <f>IF(ISBLANK(Survey!$AW459),1,0)</f>
        <v>1</v>
      </c>
      <c r="CI459" s="16" t="str">
        <f t="shared" si="394"/>
        <v>Pass</v>
      </c>
      <c r="CJ459" s="114">
        <f>IF(Survey!$BB459=0, 0,1)</f>
        <v>0</v>
      </c>
      <c r="CK459" s="58">
        <f>IF(AND(Survey!$AX459&gt;=0,Survey!$AX459&lt;=0.2,Survey!$AX459&lt;&gt;""),0,1)</f>
        <v>1</v>
      </c>
      <c r="CL459" s="114">
        <f>IF(ISBLANK(Survey!$AY459),1,0)</f>
        <v>1</v>
      </c>
      <c r="CM459" s="16" t="str">
        <f t="shared" si="395"/>
        <v>Fail</v>
      </c>
      <c r="CN459" s="133">
        <f>Survey!$AZ459</f>
        <v>0</v>
      </c>
      <c r="CO459" s="16" t="str">
        <f t="shared" si="396"/>
        <v>Pass</v>
      </c>
      <c r="CP459" s="31">
        <f>Survey!$BA459</f>
        <v>0</v>
      </c>
      <c r="CQ459" s="138">
        <f>Survey!$BB459+Survey!$BC459+Survey!$BD459+ABS(Survey!$BE459)-ABS(Survey!$BF459)-ABS(Survey!$BG459)+ABS(Survey!$BH459)-ABS(Survey!$BI459)+ABS(Survey!$BJ459)-ABS(Survey!$BK459)-ABS(Survey!$BL459)+Survey!$BM459</f>
        <v>0</v>
      </c>
      <c r="CR459" s="30">
        <f t="shared" si="397"/>
        <v>0</v>
      </c>
      <c r="CS459" s="17">
        <f t="shared" si="398"/>
        <v>0</v>
      </c>
      <c r="CT459" s="16" t="str">
        <f t="shared" si="399"/>
        <v>Pass</v>
      </c>
      <c r="CU459" s="33" t="b">
        <f>IF(ABS(Survey!$BM459)=0,TRUE,FALSE)</f>
        <v>1</v>
      </c>
      <c r="CV459" s="32" t="b">
        <f>NOT(ISBLANK(Survey!$BN459))</f>
        <v>0</v>
      </c>
      <c r="CW459" t="str">
        <f t="shared" si="400"/>
        <v>Fail</v>
      </c>
      <c r="CX459" s="25">
        <f>Survey!$BA459</f>
        <v>0</v>
      </c>
      <c r="CY459" s="25" cm="1">
        <f t="array" ref="CY459">SUM(SUMIF(Survey!BP459:BW459,{"&gt;0","&lt;0"})*{1,-1})-SUM(SUMIF(Survey!BY459:CF459,{"&gt;0","&lt;0"})*{1,-1})</f>
        <v>0</v>
      </c>
      <c r="CZ459" s="30" t="str">
        <f t="shared" si="401"/>
        <v>No holdings</v>
      </c>
      <c r="DA459">
        <f t="shared" si="402"/>
        <v>0</v>
      </c>
      <c r="DB459" s="16" t="str">
        <f t="shared" si="403"/>
        <v>Fail</v>
      </c>
      <c r="DC459" s="31">
        <f>Survey!$BA459</f>
        <v>0</v>
      </c>
      <c r="DD459" s="31" cm="1">
        <f t="array" ref="DD459">SUM(SUMIF(Survey!CH459:DA459,{"&gt;0","&lt;0"})*{1,-1})-SUM(SUMIF(Survey!DC459:DV459,{"&gt;0","&lt;0"})*{1,-1})</f>
        <v>0</v>
      </c>
      <c r="DE459" s="30" t="str">
        <f t="shared" si="404"/>
        <v>No holdings</v>
      </c>
      <c r="DF459" s="17">
        <f t="shared" si="405"/>
        <v>0</v>
      </c>
      <c r="DG459" s="16" t="str">
        <f t="shared" si="406"/>
        <v>Pass</v>
      </c>
      <c r="DH459" s="33" t="b">
        <f>IF(ABS(Survey!$DA459)=0,TRUE,FALSE)</f>
        <v>1</v>
      </c>
      <c r="DI459" s="32" t="b">
        <f>NOT(ISBLANK(Survey!$DB459))</f>
        <v>0</v>
      </c>
      <c r="DJ459" s="16" t="str">
        <f t="shared" si="407"/>
        <v>Pass</v>
      </c>
      <c r="DK459" s="33" t="b">
        <f>IF(ABS(Survey!$DV459)=0,TRUE,FALSE)</f>
        <v>1</v>
      </c>
      <c r="DL459" s="32" t="b">
        <f>NOT(ISBLANK(Survey!$DW459))</f>
        <v>0</v>
      </c>
      <c r="DM459" t="str">
        <f t="shared" si="408"/>
        <v>Pass</v>
      </c>
      <c r="DN459" s="25" cm="1">
        <f t="array" ref="DN459">SUM(SUMIF(Survey!CW459,{"&gt;0","&lt;0"})*{1,-1})+SUM(SUMIF(Survey!DR459,{"&gt;0","&lt;0"})*{1,-1})</f>
        <v>0</v>
      </c>
      <c r="DO459" s="25">
        <f>SUM(SUMIF(Survey!DY459:EE459,{"&gt;0","&lt;0"})*{1,-1})+SUM(SUMIF(Survey!EG459:EM459,{"&gt;0","&lt;0"})*{1,-1})</f>
        <v>0</v>
      </c>
      <c r="DP459">
        <f t="shared" si="409"/>
        <v>0</v>
      </c>
      <c r="DQ459">
        <f t="shared" si="410"/>
        <v>0</v>
      </c>
      <c r="DR459" s="16" t="str">
        <f t="shared" si="411"/>
        <v>Pass</v>
      </c>
      <c r="DS459" s="33" t="b">
        <f>IF(ABS(Survey!$EE459)=0,TRUE,FALSE)</f>
        <v>1</v>
      </c>
      <c r="DT459" s="32" t="b">
        <f>NOT(ISBLANK(Survey!EF459))</f>
        <v>0</v>
      </c>
      <c r="DU459" s="16" t="str">
        <f t="shared" si="412"/>
        <v>Pass</v>
      </c>
      <c r="DV459" s="33" t="b">
        <f>IF(ABS(Survey!$EM459)=0,TRUE,FALSE)</f>
        <v>1</v>
      </c>
      <c r="DW459" s="32" t="b">
        <f>NOT(ISBLANK(Survey!$EN459))</f>
        <v>0</v>
      </c>
      <c r="DX459" s="16" t="str">
        <f t="shared" si="413"/>
        <v>Fail</v>
      </c>
      <c r="DY459" s="31">
        <f>SUM(SUMIF(Survey!ET459:EV459,{"&gt;0","&lt;0"})*{1,-1})</f>
        <v>0</v>
      </c>
      <c r="DZ459">
        <f t="shared" si="414"/>
        <v>0</v>
      </c>
      <c r="EA459">
        <f t="shared" si="415"/>
        <v>100</v>
      </c>
      <c r="EB459" s="30" t="b">
        <f>IF(OR(Survey!$M459="ETF",Survey!$M459="ETF, alternative mutual fund",Survey!$M459="Closed-end", Survey!$M459="Split share corp"),TRUE,FALSE)</f>
        <v>0</v>
      </c>
      <c r="EC459" s="16" t="str">
        <f t="shared" si="416"/>
        <v>Fail</v>
      </c>
      <c r="ED459" s="31">
        <f>SUM(SUMIF(Survey!EX459:FD459,{"&gt;0","&lt;0"})*{1,-1})</f>
        <v>0</v>
      </c>
      <c r="EE459">
        <f t="shared" si="417"/>
        <v>0</v>
      </c>
      <c r="EF459" s="17">
        <f t="shared" si="418"/>
        <v>100</v>
      </c>
      <c r="EG459" s="16" t="str">
        <f t="shared" si="419"/>
        <v>Fail</v>
      </c>
      <c r="EH459" s="31">
        <f>SUM(SUMIF(Survey!FF459:FL459,{"&gt;0","&lt;0"})*{1,-1})</f>
        <v>0</v>
      </c>
      <c r="EI459">
        <f t="shared" si="420"/>
        <v>0</v>
      </c>
      <c r="EJ459" s="17">
        <f t="shared" si="421"/>
        <v>100</v>
      </c>
    </row>
    <row r="460" spans="1:140">
      <c r="A460">
        <v>460</v>
      </c>
      <c r="B460" t="str">
        <f t="shared" si="369"/>
        <v>Pass</v>
      </c>
      <c r="C460" t="str">
        <f>IF(COUNTBLANK(Survey!B460:FM460)=$C$2, "Pass", "Fail")</f>
        <v>Pass</v>
      </c>
      <c r="D460" s="16" t="str">
        <f t="shared" si="370"/>
        <v>Fail</v>
      </c>
      <c r="E460" t="str">
        <f>IF(OR(ISBLANK(Survey!AL460),COUNTIF(G460:BJ460,"Fail")),"Fail","Pass")</f>
        <v>Fail</v>
      </c>
      <c r="F460" s="265"/>
      <c r="G460" s="16" t="str">
        <f t="shared" si="371"/>
        <v>Fail</v>
      </c>
      <c r="H460" s="139">
        <f>COUNTBLANK(Survey!B460:D460)+COUNTBLANK(Survey!G460)+COUNTBLANK(Survey!I460)+COUNTBLANK(Survey!K460:M460)+COUNTBLANK(Survey!P460:Q460)+COUNTBLANK(Survey!T460:W460)+COUNTBLANK(Survey!Z460:AC460)+COUNTBLANK(Survey!AF460:AG460)+COUNTBLANK(Survey!AK460:AK460)</f>
        <v>21</v>
      </c>
      <c r="I460" t="str">
        <f t="shared" si="372"/>
        <v>Fail</v>
      </c>
      <c r="J460" t="b">
        <f>IF(Survey!E460="No",TRUE,FALSE)</f>
        <v>0</v>
      </c>
      <c r="K460" s="29" cm="1">
        <f t="array" ref="K460">IF(COUNTA(Survey!$E$4:$E$695)=1, 0, SUM(IF(COUNTIF(Survey!$E$4:$E$695, Survey!$E$4:$E$695)=1,1,0)))</f>
        <v>0</v>
      </c>
      <c r="L460" s="29">
        <f>LEN(Survey!E460)</f>
        <v>0</v>
      </c>
      <c r="M460" s="16" t="str">
        <f t="shared" si="373"/>
        <v>Fail</v>
      </c>
      <c r="N460" t="b">
        <f>IF(Survey!F460="No",TRUE,FALSE)</f>
        <v>0</v>
      </c>
      <c r="O460" t="b">
        <f>Survey!F460=Survey!E460</f>
        <v>1</v>
      </c>
      <c r="P460">
        <f>COUNTIF(Survey!$F$4:$F$695,Survey!F460)</f>
        <v>0</v>
      </c>
      <c r="Q460" s="28">
        <f>LEN(Survey!F460)</f>
        <v>0</v>
      </c>
      <c r="R460" s="16" t="str">
        <f t="shared" si="374"/>
        <v>Pass</v>
      </c>
      <c r="S460" s="29">
        <f>MOD((LEN(Survey!H460)+2),11)</f>
        <v>2</v>
      </c>
      <c r="T460">
        <f>COUNTIF(Survey!$H$4:$H$695,Survey!H460)</f>
        <v>0</v>
      </c>
      <c r="U460" s="28" t="str">
        <f>IF(Survey!$L460="Prospectus fund", "Yes", "No")</f>
        <v>No</v>
      </c>
      <c r="V460" s="16" t="str">
        <f t="shared" si="375"/>
        <v>Pass</v>
      </c>
      <c r="W460" s="29">
        <f>MOD((LEN(Survey!J460)+2),11)</f>
        <v>2</v>
      </c>
      <c r="X460">
        <f>COUNTIF(Survey!$J$4:$J$695,Survey!J460)</f>
        <v>0</v>
      </c>
      <c r="Y460" s="30" t="b">
        <f>IF(OR(Survey!$M460="ETF",Survey!$M460="ETF, alternative mutual fund",Survey!$M460="Closed-end", Survey!$M460="Split share corp", Survey!$I460="Yes"),TRUE,FALSE)</f>
        <v>0</v>
      </c>
      <c r="Z460" s="16" t="str">
        <f>IFERROR(IF(AND(OR(AC460=AD460,AD460 = "Either"),NOT(ISBLANK(Survey!K460))),"Pass","Fail"),"Pass")</f>
        <v>Fail</v>
      </c>
      <c r="AA460" s="31" cm="1">
        <f t="array" ref="AA460">SUM(SUMIF(Survey!CH460:DA460,{"&gt;0","&lt;0"})*{1,-1})</f>
        <v>0</v>
      </c>
      <c r="AB460" s="33" cm="1">
        <f t="array" ref="AB460">SUM(SUMIF(Survey!CK460,{"&gt;0","&lt;0"})*{1,-1})+SUM(SUMIF(Survey!CU460,{"&gt;0","&lt;0"})*{1,-1})</f>
        <v>0</v>
      </c>
      <c r="AC460" s="33">
        <f>Survey!K460</f>
        <v>0</v>
      </c>
      <c r="AD460" s="32" t="str">
        <f t="shared" si="376"/>
        <v>Either</v>
      </c>
      <c r="AE460" s="16" t="str">
        <f t="shared" si="377"/>
        <v>Fail</v>
      </c>
      <c r="AF460" s="58" cm="1">
        <f t="array" ref="AF460">SUM(SUMIF(Survey!CH460:DA460,{"&gt;0","&lt;0"})*{1,-1})+SUM(SUMIF(Survey!DC460:DV460,{"&gt;0","&lt;0"})*{1,-1})</f>
        <v>0</v>
      </c>
      <c r="AG460" s="58">
        <f>IFERROR(AF460/(Survey!$BA460),0)</f>
        <v>0</v>
      </c>
      <c r="AH460" s="104" t="b">
        <f>IF(OR(Survey!$M460="Alternative strategy or hedge",Survey!$M460="Private asset",Survey!$L460="Prospectus fund"),TRUE,FALSE)</f>
        <v>0</v>
      </c>
      <c r="AI460" s="104" t="b">
        <f>NOT(ISBLANK(Survey!$M460))</f>
        <v>0</v>
      </c>
      <c r="AJ460" s="16" t="str">
        <f t="shared" si="378"/>
        <v>Fail</v>
      </c>
      <c r="AK460" t="b">
        <f>IF(Survey!W460="No",TRUE,FALSE)</f>
        <v>0</v>
      </c>
      <c r="AL460" s="119">
        <f>MOD((LEN(Survey!W460)+2),22)</f>
        <v>2</v>
      </c>
      <c r="AM460" t="str">
        <f t="shared" si="379"/>
        <v>Pass</v>
      </c>
      <c r="AN460" s="33" t="b">
        <f>NOT(ISNUMBER(SEARCH("Other",Survey!$Q460)))</f>
        <v>1</v>
      </c>
      <c r="AO460" s="32" t="b">
        <f>NOT(ISBLANK(Survey!$R460))</f>
        <v>0</v>
      </c>
      <c r="AP460" s="16" t="str">
        <f t="shared" si="380"/>
        <v>Pass</v>
      </c>
      <c r="AQ460" s="114">
        <f>COUNTBLANK(Survey!$X460)</f>
        <v>1</v>
      </c>
      <c r="AR460" s="58">
        <f>IF(AND(Survey!L460&lt;&gt;"Exempt fund",OR(Survey!$M460="ETF",Survey!$M460="ETF, alternative mutual fund",Survey!$M460="Mutual fund",Survey!$M460="Alternative mutual fund",Survey!$M460="Money market")),1,0)</f>
        <v>0</v>
      </c>
      <c r="AS460" s="16" t="str">
        <f t="shared" si="381"/>
        <v>Pass</v>
      </c>
      <c r="AT460" s="33" t="b">
        <f>NOT(ISNUMBER(SEARCH("Yes",Survey!$AC460)))</f>
        <v>1</v>
      </c>
      <c r="AU460" s="32" t="b">
        <f>IF(COUNTBLANK(Survey!$AD460:$AE460)=0,TRUE, FALSE)</f>
        <v>0</v>
      </c>
      <c r="AV460" s="16" t="str">
        <f t="shared" si="382"/>
        <v>Pass</v>
      </c>
      <c r="AW460" s="33" t="b">
        <f>NOT(ISNUMBER(SEARCH("Yes",Survey!$AF460)))</f>
        <v>1</v>
      </c>
      <c r="AX460" s="32" t="b">
        <f>NOT(ISBLANK(Survey!$AH460))</f>
        <v>0</v>
      </c>
      <c r="AY460" s="16" t="str">
        <f t="shared" si="383"/>
        <v>Pass</v>
      </c>
      <c r="AZ460" s="33" t="b">
        <f>NOT(OR(ISNUMBER(SEARCH("Other",Survey!$AH460)),ISNUMBER(SEARCH("Multiple",Survey!$AH460))))</f>
        <v>1</v>
      </c>
      <c r="BA460" s="32" t="b">
        <f>NOT(ISBLANK(Survey!$AI460))</f>
        <v>0</v>
      </c>
      <c r="BB460" s="16" t="str">
        <f t="shared" si="384"/>
        <v>Fail</v>
      </c>
      <c r="BC460" s="114">
        <f>IF(ABS(Survey!$BA460)&gt;0, 1,0)</f>
        <v>0</v>
      </c>
      <c r="BD460" s="114">
        <f>IF(COUNTBLANK(Survey!$AL460)=0,1,0)</f>
        <v>0</v>
      </c>
      <c r="BE460" s="16" t="str">
        <f t="shared" si="385"/>
        <v>Pass</v>
      </c>
      <c r="BF460" s="114">
        <f>IF(ISBLANK(Survey!$AL460),0,1)</f>
        <v>0</v>
      </c>
      <c r="BG460" s="133">
        <f>COUNTBLANK(Survey!$AM460)</f>
        <v>1</v>
      </c>
      <c r="BH460" s="16" t="str">
        <f t="shared" si="386"/>
        <v>Pass</v>
      </c>
      <c r="BI460" s="114">
        <f>IF(OR(Survey!$AM460="Closed",ISBLANK(Survey!$AM460)),0,1)</f>
        <v>0</v>
      </c>
      <c r="BJ460" s="133">
        <f>IF(ISBLANK(Survey!$AN460),1,0)</f>
        <v>1</v>
      </c>
      <c r="BK460" s="118" t="str">
        <f t="shared" si="387"/>
        <v>Pass</v>
      </c>
      <c r="BL460" s="31" cm="1">
        <f t="array" ref="BL460">SUM(SUMIF(Survey!AO460:AP460,{"&gt;0","&lt;0"})*{1,-1})</f>
        <v>0</v>
      </c>
      <c r="BM460">
        <f t="shared" si="388"/>
        <v>0</v>
      </c>
      <c r="BN460">
        <f t="shared" si="389"/>
        <v>100</v>
      </c>
      <c r="BO460" s="118" t="str">
        <f t="shared" si="390"/>
        <v>Pass</v>
      </c>
      <c r="BP460">
        <f>IF(Survey!AQ460="No",0,1)</f>
        <v>1</v>
      </c>
      <c r="BQ460" s="207">
        <f>MOD((LEN(Survey!AQ460)+2),22)</f>
        <v>2</v>
      </c>
      <c r="BR460">
        <f>IF(Survey!AR460="No",0,1)</f>
        <v>1</v>
      </c>
      <c r="BS460" s="207">
        <f>MOD((LEN(Survey!AR460)+2),22)</f>
        <v>2</v>
      </c>
      <c r="BT460" s="114">
        <f>COUNTBLANK(Survey!$AQ460:$AS460)+COUNTBLANK(Survey!$AU460)</f>
        <v>4</v>
      </c>
      <c r="BU460" s="114">
        <f>IF(Survey!$I460="Yes",1,0)</f>
        <v>0</v>
      </c>
      <c r="BV460" s="114">
        <f>IF(OR(Survey!$M460="Mutual fund",Survey!$M460="Alternative mutual fund",Survey!$M460="Money market"),1,0)</f>
        <v>0</v>
      </c>
      <c r="BW460" s="119">
        <f>IF(OR(Survey!$M460="ETF",Survey!$M460="ETF, alternative mutual fund"),1,0)</f>
        <v>0</v>
      </c>
      <c r="BX460" s="16" t="str">
        <f t="shared" si="391"/>
        <v>Pass</v>
      </c>
      <c r="BY460" s="33">
        <f>IF(ISNUMBER(SEARCH("Other",Survey!$AS460)), 1, 0)</f>
        <v>0</v>
      </c>
      <c r="BZ460" s="58" t="b">
        <f>NOT(ISBLANK(Survey!$AT460))</f>
        <v>0</v>
      </c>
      <c r="CA460" s="16" t="str">
        <f t="shared" si="392"/>
        <v>Pass</v>
      </c>
      <c r="CB460" s="114">
        <f>IF(Survey!$BB460=0, 0,1)</f>
        <v>0</v>
      </c>
      <c r="CC460" s="58">
        <f>Survey!$AV460</f>
        <v>0</v>
      </c>
      <c r="CD460" s="58">
        <f>Survey!$BC460+Survey!$BD460+ABS(Survey!$BE460)-ABS(Survey!$BF460)-ABS(Survey!$BG460)-ABS(Survey!$BL460)</f>
        <v>0</v>
      </c>
      <c r="CE460" s="138">
        <f>Survey!BB460+(ABS(Survey!$BH460)-ABS(Survey!$BI460)+ABS(Survey!$BJ460)-ABS(Survey!$BK460))*0.5</f>
        <v>0</v>
      </c>
      <c r="CF460" s="58">
        <f t="shared" si="393"/>
        <v>0</v>
      </c>
      <c r="CG460" s="58">
        <f>IF(AND($CC460&gt;$CF460-0.2,$CC460&lt;$CF460+0.2,ISBLANK(Survey!$AV460)=FALSE),0,1)</f>
        <v>1</v>
      </c>
      <c r="CH460" s="133">
        <f>IF(ISBLANK(Survey!$AW460),1,0)</f>
        <v>1</v>
      </c>
      <c r="CI460" s="16" t="str">
        <f t="shared" si="394"/>
        <v>Pass</v>
      </c>
      <c r="CJ460" s="114">
        <f>IF(Survey!$BB460=0, 0,1)</f>
        <v>0</v>
      </c>
      <c r="CK460" s="58">
        <f>IF(AND(Survey!$AX460&gt;=0,Survey!$AX460&lt;=0.2,Survey!$AX460&lt;&gt;""),0,1)</f>
        <v>1</v>
      </c>
      <c r="CL460" s="114">
        <f>IF(ISBLANK(Survey!$AY460),1,0)</f>
        <v>1</v>
      </c>
      <c r="CM460" s="16" t="str">
        <f t="shared" si="395"/>
        <v>Fail</v>
      </c>
      <c r="CN460" s="133">
        <f>Survey!$AZ460</f>
        <v>0</v>
      </c>
      <c r="CO460" s="16" t="str">
        <f t="shared" si="396"/>
        <v>Pass</v>
      </c>
      <c r="CP460" s="31">
        <f>Survey!$BA460</f>
        <v>0</v>
      </c>
      <c r="CQ460" s="138">
        <f>Survey!$BB460+Survey!$BC460+Survey!$BD460+ABS(Survey!$BE460)-ABS(Survey!$BF460)-ABS(Survey!$BG460)+ABS(Survey!$BH460)-ABS(Survey!$BI460)+ABS(Survey!$BJ460)-ABS(Survey!$BK460)-ABS(Survey!$BL460)+Survey!$BM460</f>
        <v>0</v>
      </c>
      <c r="CR460" s="30">
        <f t="shared" si="397"/>
        <v>0</v>
      </c>
      <c r="CS460" s="17">
        <f t="shared" si="398"/>
        <v>0</v>
      </c>
      <c r="CT460" s="16" t="str">
        <f t="shared" si="399"/>
        <v>Pass</v>
      </c>
      <c r="CU460" s="33" t="b">
        <f>IF(ABS(Survey!$BM460)=0,TRUE,FALSE)</f>
        <v>1</v>
      </c>
      <c r="CV460" s="32" t="b">
        <f>NOT(ISBLANK(Survey!$BN460))</f>
        <v>0</v>
      </c>
      <c r="CW460" t="str">
        <f t="shared" si="400"/>
        <v>Fail</v>
      </c>
      <c r="CX460" s="25">
        <f>Survey!$BA460</f>
        <v>0</v>
      </c>
      <c r="CY460" s="25" cm="1">
        <f t="array" ref="CY460">SUM(SUMIF(Survey!BP460:BW460,{"&gt;0","&lt;0"})*{1,-1})-SUM(SUMIF(Survey!BY460:CF460,{"&gt;0","&lt;0"})*{1,-1})</f>
        <v>0</v>
      </c>
      <c r="CZ460" s="30" t="str">
        <f t="shared" si="401"/>
        <v>No holdings</v>
      </c>
      <c r="DA460">
        <f t="shared" si="402"/>
        <v>0</v>
      </c>
      <c r="DB460" s="16" t="str">
        <f t="shared" si="403"/>
        <v>Fail</v>
      </c>
      <c r="DC460" s="31">
        <f>Survey!$BA460</f>
        <v>0</v>
      </c>
      <c r="DD460" s="31" cm="1">
        <f t="array" ref="DD460">SUM(SUMIF(Survey!CH460:DA460,{"&gt;0","&lt;0"})*{1,-1})-SUM(SUMIF(Survey!DC460:DV460,{"&gt;0","&lt;0"})*{1,-1})</f>
        <v>0</v>
      </c>
      <c r="DE460" s="30" t="str">
        <f t="shared" si="404"/>
        <v>No holdings</v>
      </c>
      <c r="DF460" s="17">
        <f t="shared" si="405"/>
        <v>0</v>
      </c>
      <c r="DG460" s="16" t="str">
        <f t="shared" si="406"/>
        <v>Pass</v>
      </c>
      <c r="DH460" s="33" t="b">
        <f>IF(ABS(Survey!$DA460)=0,TRUE,FALSE)</f>
        <v>1</v>
      </c>
      <c r="DI460" s="32" t="b">
        <f>NOT(ISBLANK(Survey!$DB460))</f>
        <v>0</v>
      </c>
      <c r="DJ460" s="16" t="str">
        <f t="shared" si="407"/>
        <v>Pass</v>
      </c>
      <c r="DK460" s="33" t="b">
        <f>IF(ABS(Survey!$DV460)=0,TRUE,FALSE)</f>
        <v>1</v>
      </c>
      <c r="DL460" s="32" t="b">
        <f>NOT(ISBLANK(Survey!$DW460))</f>
        <v>0</v>
      </c>
      <c r="DM460" t="str">
        <f t="shared" si="408"/>
        <v>Pass</v>
      </c>
      <c r="DN460" s="25" cm="1">
        <f t="array" ref="DN460">SUM(SUMIF(Survey!CW460,{"&gt;0","&lt;0"})*{1,-1})+SUM(SUMIF(Survey!DR460,{"&gt;0","&lt;0"})*{1,-1})</f>
        <v>0</v>
      </c>
      <c r="DO460" s="25">
        <f>SUM(SUMIF(Survey!DY460:EE460,{"&gt;0","&lt;0"})*{1,-1})+SUM(SUMIF(Survey!EG460:EM460,{"&gt;0","&lt;0"})*{1,-1})</f>
        <v>0</v>
      </c>
      <c r="DP460">
        <f t="shared" si="409"/>
        <v>0</v>
      </c>
      <c r="DQ460">
        <f t="shared" si="410"/>
        <v>0</v>
      </c>
      <c r="DR460" s="16" t="str">
        <f t="shared" si="411"/>
        <v>Pass</v>
      </c>
      <c r="DS460" s="33" t="b">
        <f>IF(ABS(Survey!$EE460)=0,TRUE,FALSE)</f>
        <v>1</v>
      </c>
      <c r="DT460" s="32" t="b">
        <f>NOT(ISBLANK(Survey!EF460))</f>
        <v>0</v>
      </c>
      <c r="DU460" s="16" t="str">
        <f t="shared" si="412"/>
        <v>Pass</v>
      </c>
      <c r="DV460" s="33" t="b">
        <f>IF(ABS(Survey!$EM460)=0,TRUE,FALSE)</f>
        <v>1</v>
      </c>
      <c r="DW460" s="32" t="b">
        <f>NOT(ISBLANK(Survey!$EN460))</f>
        <v>0</v>
      </c>
      <c r="DX460" s="16" t="str">
        <f t="shared" si="413"/>
        <v>Fail</v>
      </c>
      <c r="DY460" s="31">
        <f>SUM(SUMIF(Survey!ET460:EV460,{"&gt;0","&lt;0"})*{1,-1})</f>
        <v>0</v>
      </c>
      <c r="DZ460">
        <f t="shared" si="414"/>
        <v>0</v>
      </c>
      <c r="EA460">
        <f t="shared" si="415"/>
        <v>100</v>
      </c>
      <c r="EB460" s="30" t="b">
        <f>IF(OR(Survey!$M460="ETF",Survey!$M460="ETF, alternative mutual fund",Survey!$M460="Closed-end", Survey!$M460="Split share corp"),TRUE,FALSE)</f>
        <v>0</v>
      </c>
      <c r="EC460" s="16" t="str">
        <f t="shared" si="416"/>
        <v>Fail</v>
      </c>
      <c r="ED460" s="31">
        <f>SUM(SUMIF(Survey!EX460:FD460,{"&gt;0","&lt;0"})*{1,-1})</f>
        <v>0</v>
      </c>
      <c r="EE460">
        <f t="shared" si="417"/>
        <v>0</v>
      </c>
      <c r="EF460" s="17">
        <f t="shared" si="418"/>
        <v>100</v>
      </c>
      <c r="EG460" s="16" t="str">
        <f t="shared" si="419"/>
        <v>Fail</v>
      </c>
      <c r="EH460" s="31">
        <f>SUM(SUMIF(Survey!FF460:FL460,{"&gt;0","&lt;0"})*{1,-1})</f>
        <v>0</v>
      </c>
      <c r="EI460">
        <f t="shared" si="420"/>
        <v>0</v>
      </c>
      <c r="EJ460" s="17">
        <f t="shared" si="421"/>
        <v>100</v>
      </c>
    </row>
    <row r="461" spans="1:140">
      <c r="A461">
        <v>461</v>
      </c>
      <c r="B461" t="str">
        <f t="shared" si="369"/>
        <v>Pass</v>
      </c>
      <c r="C461" t="str">
        <f>IF(COUNTBLANK(Survey!B461:FM461)=$C$2, "Pass", "Fail")</f>
        <v>Pass</v>
      </c>
      <c r="D461" s="16" t="str">
        <f t="shared" si="370"/>
        <v>Fail</v>
      </c>
      <c r="E461" t="str">
        <f>IF(OR(ISBLANK(Survey!AL461),COUNTIF(G461:BJ461,"Fail")),"Fail","Pass")</f>
        <v>Fail</v>
      </c>
      <c r="F461" s="265"/>
      <c r="G461" s="16" t="str">
        <f t="shared" si="371"/>
        <v>Fail</v>
      </c>
      <c r="H461" s="139">
        <f>COUNTBLANK(Survey!B461:D461)+COUNTBLANK(Survey!G461)+COUNTBLANK(Survey!I461)+COUNTBLANK(Survey!K461:M461)+COUNTBLANK(Survey!P461:Q461)+COUNTBLANK(Survey!T461:W461)+COUNTBLANK(Survey!Z461:AC461)+COUNTBLANK(Survey!AF461:AG461)+COUNTBLANK(Survey!AK461:AK461)</f>
        <v>21</v>
      </c>
      <c r="I461" t="str">
        <f t="shared" si="372"/>
        <v>Fail</v>
      </c>
      <c r="J461" t="b">
        <f>IF(Survey!E461="No",TRUE,FALSE)</f>
        <v>0</v>
      </c>
      <c r="K461" s="29" cm="1">
        <f t="array" ref="K461">IF(COUNTA(Survey!$E$4:$E$695)=1, 0, SUM(IF(COUNTIF(Survey!$E$4:$E$695, Survey!$E$4:$E$695)=1,1,0)))</f>
        <v>0</v>
      </c>
      <c r="L461" s="29">
        <f>LEN(Survey!E461)</f>
        <v>0</v>
      </c>
      <c r="M461" s="16" t="str">
        <f t="shared" si="373"/>
        <v>Fail</v>
      </c>
      <c r="N461" t="b">
        <f>IF(Survey!F461="No",TRUE,FALSE)</f>
        <v>0</v>
      </c>
      <c r="O461" t="b">
        <f>Survey!F461=Survey!E461</f>
        <v>1</v>
      </c>
      <c r="P461">
        <f>COUNTIF(Survey!$F$4:$F$695,Survey!F461)</f>
        <v>0</v>
      </c>
      <c r="Q461" s="28">
        <f>LEN(Survey!F461)</f>
        <v>0</v>
      </c>
      <c r="R461" s="16" t="str">
        <f t="shared" si="374"/>
        <v>Pass</v>
      </c>
      <c r="S461" s="29">
        <f>MOD((LEN(Survey!H461)+2),11)</f>
        <v>2</v>
      </c>
      <c r="T461">
        <f>COUNTIF(Survey!$H$4:$H$695,Survey!H461)</f>
        <v>0</v>
      </c>
      <c r="U461" s="28" t="str">
        <f>IF(Survey!$L461="Prospectus fund", "Yes", "No")</f>
        <v>No</v>
      </c>
      <c r="V461" s="16" t="str">
        <f t="shared" si="375"/>
        <v>Pass</v>
      </c>
      <c r="W461" s="29">
        <f>MOD((LEN(Survey!J461)+2),11)</f>
        <v>2</v>
      </c>
      <c r="X461">
        <f>COUNTIF(Survey!$J$4:$J$695,Survey!J461)</f>
        <v>0</v>
      </c>
      <c r="Y461" s="30" t="b">
        <f>IF(OR(Survey!$M461="ETF",Survey!$M461="ETF, alternative mutual fund",Survey!$M461="Closed-end", Survey!$M461="Split share corp", Survey!$I461="Yes"),TRUE,FALSE)</f>
        <v>0</v>
      </c>
      <c r="Z461" s="16" t="str">
        <f>IFERROR(IF(AND(OR(AC461=AD461,AD461 = "Either"),NOT(ISBLANK(Survey!K461))),"Pass","Fail"),"Pass")</f>
        <v>Fail</v>
      </c>
      <c r="AA461" s="31" cm="1">
        <f t="array" ref="AA461">SUM(SUMIF(Survey!CH461:DA461,{"&gt;0","&lt;0"})*{1,-1})</f>
        <v>0</v>
      </c>
      <c r="AB461" s="33" cm="1">
        <f t="array" ref="AB461">SUM(SUMIF(Survey!CK461,{"&gt;0","&lt;0"})*{1,-1})+SUM(SUMIF(Survey!CU461,{"&gt;0","&lt;0"})*{1,-1})</f>
        <v>0</v>
      </c>
      <c r="AC461" s="33">
        <f>Survey!K461</f>
        <v>0</v>
      </c>
      <c r="AD461" s="32" t="str">
        <f t="shared" si="376"/>
        <v>Either</v>
      </c>
      <c r="AE461" s="16" t="str">
        <f t="shared" si="377"/>
        <v>Fail</v>
      </c>
      <c r="AF461" s="58" cm="1">
        <f t="array" ref="AF461">SUM(SUMIF(Survey!CH461:DA461,{"&gt;0","&lt;0"})*{1,-1})+SUM(SUMIF(Survey!DC461:DV461,{"&gt;0","&lt;0"})*{1,-1})</f>
        <v>0</v>
      </c>
      <c r="AG461" s="58">
        <f>IFERROR(AF461/(Survey!$BA461),0)</f>
        <v>0</v>
      </c>
      <c r="AH461" s="104" t="b">
        <f>IF(OR(Survey!$M461="Alternative strategy or hedge",Survey!$M461="Private asset",Survey!$L461="Prospectus fund"),TRUE,FALSE)</f>
        <v>0</v>
      </c>
      <c r="AI461" s="104" t="b">
        <f>NOT(ISBLANK(Survey!$M461))</f>
        <v>0</v>
      </c>
      <c r="AJ461" s="16" t="str">
        <f t="shared" si="378"/>
        <v>Fail</v>
      </c>
      <c r="AK461" t="b">
        <f>IF(Survey!W461="No",TRUE,FALSE)</f>
        <v>0</v>
      </c>
      <c r="AL461" s="119">
        <f>MOD((LEN(Survey!W461)+2),22)</f>
        <v>2</v>
      </c>
      <c r="AM461" t="str">
        <f t="shared" si="379"/>
        <v>Pass</v>
      </c>
      <c r="AN461" s="33" t="b">
        <f>NOT(ISNUMBER(SEARCH("Other",Survey!$Q461)))</f>
        <v>1</v>
      </c>
      <c r="AO461" s="32" t="b">
        <f>NOT(ISBLANK(Survey!$R461))</f>
        <v>0</v>
      </c>
      <c r="AP461" s="16" t="str">
        <f t="shared" si="380"/>
        <v>Pass</v>
      </c>
      <c r="AQ461" s="114">
        <f>COUNTBLANK(Survey!$X461)</f>
        <v>1</v>
      </c>
      <c r="AR461" s="58">
        <f>IF(AND(Survey!L461&lt;&gt;"Exempt fund",OR(Survey!$M461="ETF",Survey!$M461="ETF, alternative mutual fund",Survey!$M461="Mutual fund",Survey!$M461="Alternative mutual fund",Survey!$M461="Money market")),1,0)</f>
        <v>0</v>
      </c>
      <c r="AS461" s="16" t="str">
        <f t="shared" si="381"/>
        <v>Pass</v>
      </c>
      <c r="AT461" s="33" t="b">
        <f>NOT(ISNUMBER(SEARCH("Yes",Survey!$AC461)))</f>
        <v>1</v>
      </c>
      <c r="AU461" s="32" t="b">
        <f>IF(COUNTBLANK(Survey!$AD461:$AE461)=0,TRUE, FALSE)</f>
        <v>0</v>
      </c>
      <c r="AV461" s="16" t="str">
        <f t="shared" si="382"/>
        <v>Pass</v>
      </c>
      <c r="AW461" s="33" t="b">
        <f>NOT(ISNUMBER(SEARCH("Yes",Survey!$AF461)))</f>
        <v>1</v>
      </c>
      <c r="AX461" s="32" t="b">
        <f>NOT(ISBLANK(Survey!$AH461))</f>
        <v>0</v>
      </c>
      <c r="AY461" s="16" t="str">
        <f t="shared" si="383"/>
        <v>Pass</v>
      </c>
      <c r="AZ461" s="33" t="b">
        <f>NOT(OR(ISNUMBER(SEARCH("Other",Survey!$AH461)),ISNUMBER(SEARCH("Multiple",Survey!$AH461))))</f>
        <v>1</v>
      </c>
      <c r="BA461" s="32" t="b">
        <f>NOT(ISBLANK(Survey!$AI461))</f>
        <v>0</v>
      </c>
      <c r="BB461" s="16" t="str">
        <f t="shared" si="384"/>
        <v>Fail</v>
      </c>
      <c r="BC461" s="114">
        <f>IF(ABS(Survey!$BA461)&gt;0, 1,0)</f>
        <v>0</v>
      </c>
      <c r="BD461" s="114">
        <f>IF(COUNTBLANK(Survey!$AL461)=0,1,0)</f>
        <v>0</v>
      </c>
      <c r="BE461" s="16" t="str">
        <f t="shared" si="385"/>
        <v>Pass</v>
      </c>
      <c r="BF461" s="114">
        <f>IF(ISBLANK(Survey!$AL461),0,1)</f>
        <v>0</v>
      </c>
      <c r="BG461" s="133">
        <f>COUNTBLANK(Survey!$AM461)</f>
        <v>1</v>
      </c>
      <c r="BH461" s="16" t="str">
        <f t="shared" si="386"/>
        <v>Pass</v>
      </c>
      <c r="BI461" s="114">
        <f>IF(OR(Survey!$AM461="Closed",ISBLANK(Survey!$AM461)),0,1)</f>
        <v>0</v>
      </c>
      <c r="BJ461" s="133">
        <f>IF(ISBLANK(Survey!$AN461),1,0)</f>
        <v>1</v>
      </c>
      <c r="BK461" s="118" t="str">
        <f t="shared" si="387"/>
        <v>Pass</v>
      </c>
      <c r="BL461" s="31" cm="1">
        <f t="array" ref="BL461">SUM(SUMIF(Survey!AO461:AP461,{"&gt;0","&lt;0"})*{1,-1})</f>
        <v>0</v>
      </c>
      <c r="BM461">
        <f t="shared" si="388"/>
        <v>0</v>
      </c>
      <c r="BN461">
        <f t="shared" si="389"/>
        <v>100</v>
      </c>
      <c r="BO461" s="118" t="str">
        <f t="shared" si="390"/>
        <v>Pass</v>
      </c>
      <c r="BP461">
        <f>IF(Survey!AQ461="No",0,1)</f>
        <v>1</v>
      </c>
      <c r="BQ461" s="207">
        <f>MOD((LEN(Survey!AQ461)+2),22)</f>
        <v>2</v>
      </c>
      <c r="BR461">
        <f>IF(Survey!AR461="No",0,1)</f>
        <v>1</v>
      </c>
      <c r="BS461" s="207">
        <f>MOD((LEN(Survey!AR461)+2),22)</f>
        <v>2</v>
      </c>
      <c r="BT461" s="114">
        <f>COUNTBLANK(Survey!$AQ461:$AS461)+COUNTBLANK(Survey!$AU461)</f>
        <v>4</v>
      </c>
      <c r="BU461" s="114">
        <f>IF(Survey!$I461="Yes",1,0)</f>
        <v>0</v>
      </c>
      <c r="BV461" s="114">
        <f>IF(OR(Survey!$M461="Mutual fund",Survey!$M461="Alternative mutual fund",Survey!$M461="Money market"),1,0)</f>
        <v>0</v>
      </c>
      <c r="BW461" s="119">
        <f>IF(OR(Survey!$M461="ETF",Survey!$M461="ETF, alternative mutual fund"),1,0)</f>
        <v>0</v>
      </c>
      <c r="BX461" s="16" t="str">
        <f t="shared" si="391"/>
        <v>Pass</v>
      </c>
      <c r="BY461" s="33">
        <f>IF(ISNUMBER(SEARCH("Other",Survey!$AS461)), 1, 0)</f>
        <v>0</v>
      </c>
      <c r="BZ461" s="58" t="b">
        <f>NOT(ISBLANK(Survey!$AT461))</f>
        <v>0</v>
      </c>
      <c r="CA461" s="16" t="str">
        <f t="shared" si="392"/>
        <v>Pass</v>
      </c>
      <c r="CB461" s="114">
        <f>IF(Survey!$BB461=0, 0,1)</f>
        <v>0</v>
      </c>
      <c r="CC461" s="58">
        <f>Survey!$AV461</f>
        <v>0</v>
      </c>
      <c r="CD461" s="58">
        <f>Survey!$BC461+Survey!$BD461+ABS(Survey!$BE461)-ABS(Survey!$BF461)-ABS(Survey!$BG461)-ABS(Survey!$BL461)</f>
        <v>0</v>
      </c>
      <c r="CE461" s="138">
        <f>Survey!BB461+(ABS(Survey!$BH461)-ABS(Survey!$BI461)+ABS(Survey!$BJ461)-ABS(Survey!$BK461))*0.5</f>
        <v>0</v>
      </c>
      <c r="CF461" s="58">
        <f t="shared" si="393"/>
        <v>0</v>
      </c>
      <c r="CG461" s="58">
        <f>IF(AND($CC461&gt;$CF461-0.2,$CC461&lt;$CF461+0.2,ISBLANK(Survey!$AV461)=FALSE),0,1)</f>
        <v>1</v>
      </c>
      <c r="CH461" s="133">
        <f>IF(ISBLANK(Survey!$AW461),1,0)</f>
        <v>1</v>
      </c>
      <c r="CI461" s="16" t="str">
        <f t="shared" si="394"/>
        <v>Pass</v>
      </c>
      <c r="CJ461" s="114">
        <f>IF(Survey!$BB461=0, 0,1)</f>
        <v>0</v>
      </c>
      <c r="CK461" s="58">
        <f>IF(AND(Survey!$AX461&gt;=0,Survey!$AX461&lt;=0.2,Survey!$AX461&lt;&gt;""),0,1)</f>
        <v>1</v>
      </c>
      <c r="CL461" s="114">
        <f>IF(ISBLANK(Survey!$AY461),1,0)</f>
        <v>1</v>
      </c>
      <c r="CM461" s="16" t="str">
        <f t="shared" si="395"/>
        <v>Fail</v>
      </c>
      <c r="CN461" s="133">
        <f>Survey!$AZ461</f>
        <v>0</v>
      </c>
      <c r="CO461" s="16" t="str">
        <f t="shared" si="396"/>
        <v>Pass</v>
      </c>
      <c r="CP461" s="31">
        <f>Survey!$BA461</f>
        <v>0</v>
      </c>
      <c r="CQ461" s="138">
        <f>Survey!$BB461+Survey!$BC461+Survey!$BD461+ABS(Survey!$BE461)-ABS(Survey!$BF461)-ABS(Survey!$BG461)+ABS(Survey!$BH461)-ABS(Survey!$BI461)+ABS(Survey!$BJ461)-ABS(Survey!$BK461)-ABS(Survey!$BL461)+Survey!$BM461</f>
        <v>0</v>
      </c>
      <c r="CR461" s="30">
        <f t="shared" si="397"/>
        <v>0</v>
      </c>
      <c r="CS461" s="17">
        <f t="shared" si="398"/>
        <v>0</v>
      </c>
      <c r="CT461" s="16" t="str">
        <f t="shared" si="399"/>
        <v>Pass</v>
      </c>
      <c r="CU461" s="33" t="b">
        <f>IF(ABS(Survey!$BM461)=0,TRUE,FALSE)</f>
        <v>1</v>
      </c>
      <c r="CV461" s="32" t="b">
        <f>NOT(ISBLANK(Survey!$BN461))</f>
        <v>0</v>
      </c>
      <c r="CW461" t="str">
        <f t="shared" si="400"/>
        <v>Fail</v>
      </c>
      <c r="CX461" s="25">
        <f>Survey!$BA461</f>
        <v>0</v>
      </c>
      <c r="CY461" s="25" cm="1">
        <f t="array" ref="CY461">SUM(SUMIF(Survey!BP461:BW461,{"&gt;0","&lt;0"})*{1,-1})-SUM(SUMIF(Survey!BY461:CF461,{"&gt;0","&lt;0"})*{1,-1})</f>
        <v>0</v>
      </c>
      <c r="CZ461" s="30" t="str">
        <f t="shared" si="401"/>
        <v>No holdings</v>
      </c>
      <c r="DA461">
        <f t="shared" si="402"/>
        <v>0</v>
      </c>
      <c r="DB461" s="16" t="str">
        <f t="shared" si="403"/>
        <v>Fail</v>
      </c>
      <c r="DC461" s="31">
        <f>Survey!$BA461</f>
        <v>0</v>
      </c>
      <c r="DD461" s="31" cm="1">
        <f t="array" ref="DD461">SUM(SUMIF(Survey!CH461:DA461,{"&gt;0","&lt;0"})*{1,-1})-SUM(SUMIF(Survey!DC461:DV461,{"&gt;0","&lt;0"})*{1,-1})</f>
        <v>0</v>
      </c>
      <c r="DE461" s="30" t="str">
        <f t="shared" si="404"/>
        <v>No holdings</v>
      </c>
      <c r="DF461" s="17">
        <f t="shared" si="405"/>
        <v>0</v>
      </c>
      <c r="DG461" s="16" t="str">
        <f t="shared" si="406"/>
        <v>Pass</v>
      </c>
      <c r="DH461" s="33" t="b">
        <f>IF(ABS(Survey!$DA461)=0,TRUE,FALSE)</f>
        <v>1</v>
      </c>
      <c r="DI461" s="32" t="b">
        <f>NOT(ISBLANK(Survey!$DB461))</f>
        <v>0</v>
      </c>
      <c r="DJ461" s="16" t="str">
        <f t="shared" si="407"/>
        <v>Pass</v>
      </c>
      <c r="DK461" s="33" t="b">
        <f>IF(ABS(Survey!$DV461)=0,TRUE,FALSE)</f>
        <v>1</v>
      </c>
      <c r="DL461" s="32" t="b">
        <f>NOT(ISBLANK(Survey!$DW461))</f>
        <v>0</v>
      </c>
      <c r="DM461" t="str">
        <f t="shared" si="408"/>
        <v>Pass</v>
      </c>
      <c r="DN461" s="25" cm="1">
        <f t="array" ref="DN461">SUM(SUMIF(Survey!CW461,{"&gt;0","&lt;0"})*{1,-1})+SUM(SUMIF(Survey!DR461,{"&gt;0","&lt;0"})*{1,-1})</f>
        <v>0</v>
      </c>
      <c r="DO461" s="25">
        <f>SUM(SUMIF(Survey!DY461:EE461,{"&gt;0","&lt;0"})*{1,-1})+SUM(SUMIF(Survey!EG461:EM461,{"&gt;0","&lt;0"})*{1,-1})</f>
        <v>0</v>
      </c>
      <c r="DP461">
        <f t="shared" si="409"/>
        <v>0</v>
      </c>
      <c r="DQ461">
        <f t="shared" si="410"/>
        <v>0</v>
      </c>
      <c r="DR461" s="16" t="str">
        <f t="shared" si="411"/>
        <v>Pass</v>
      </c>
      <c r="DS461" s="33" t="b">
        <f>IF(ABS(Survey!$EE461)=0,TRUE,FALSE)</f>
        <v>1</v>
      </c>
      <c r="DT461" s="32" t="b">
        <f>NOT(ISBLANK(Survey!EF461))</f>
        <v>0</v>
      </c>
      <c r="DU461" s="16" t="str">
        <f t="shared" si="412"/>
        <v>Pass</v>
      </c>
      <c r="DV461" s="33" t="b">
        <f>IF(ABS(Survey!$EM461)=0,TRUE,FALSE)</f>
        <v>1</v>
      </c>
      <c r="DW461" s="32" t="b">
        <f>NOT(ISBLANK(Survey!$EN461))</f>
        <v>0</v>
      </c>
      <c r="DX461" s="16" t="str">
        <f t="shared" si="413"/>
        <v>Fail</v>
      </c>
      <c r="DY461" s="31">
        <f>SUM(SUMIF(Survey!ET461:EV461,{"&gt;0","&lt;0"})*{1,-1})</f>
        <v>0</v>
      </c>
      <c r="DZ461">
        <f t="shared" si="414"/>
        <v>0</v>
      </c>
      <c r="EA461">
        <f t="shared" si="415"/>
        <v>100</v>
      </c>
      <c r="EB461" s="30" t="b">
        <f>IF(OR(Survey!$M461="ETF",Survey!$M461="ETF, alternative mutual fund",Survey!$M461="Closed-end", Survey!$M461="Split share corp"),TRUE,FALSE)</f>
        <v>0</v>
      </c>
      <c r="EC461" s="16" t="str">
        <f t="shared" si="416"/>
        <v>Fail</v>
      </c>
      <c r="ED461" s="31">
        <f>SUM(SUMIF(Survey!EX461:FD461,{"&gt;0","&lt;0"})*{1,-1})</f>
        <v>0</v>
      </c>
      <c r="EE461">
        <f t="shared" si="417"/>
        <v>0</v>
      </c>
      <c r="EF461" s="17">
        <f t="shared" si="418"/>
        <v>100</v>
      </c>
      <c r="EG461" s="16" t="str">
        <f t="shared" si="419"/>
        <v>Fail</v>
      </c>
      <c r="EH461" s="31">
        <f>SUM(SUMIF(Survey!FF461:FL461,{"&gt;0","&lt;0"})*{1,-1})</f>
        <v>0</v>
      </c>
      <c r="EI461">
        <f t="shared" si="420"/>
        <v>0</v>
      </c>
      <c r="EJ461" s="17">
        <f t="shared" si="421"/>
        <v>100</v>
      </c>
    </row>
    <row r="462" spans="1:140">
      <c r="A462">
        <v>462</v>
      </c>
      <c r="B462" t="str">
        <f t="shared" si="369"/>
        <v>Pass</v>
      </c>
      <c r="C462" t="str">
        <f>IF(COUNTBLANK(Survey!B462:FM462)=$C$2, "Pass", "Fail")</f>
        <v>Pass</v>
      </c>
      <c r="D462" s="16" t="str">
        <f t="shared" si="370"/>
        <v>Fail</v>
      </c>
      <c r="E462" t="str">
        <f>IF(OR(ISBLANK(Survey!AL462),COUNTIF(G462:BJ462,"Fail")),"Fail","Pass")</f>
        <v>Fail</v>
      </c>
      <c r="F462" s="265"/>
      <c r="G462" s="16" t="str">
        <f t="shared" si="371"/>
        <v>Fail</v>
      </c>
      <c r="H462" s="139">
        <f>COUNTBLANK(Survey!B462:D462)+COUNTBLANK(Survey!G462)+COUNTBLANK(Survey!I462)+COUNTBLANK(Survey!K462:M462)+COUNTBLANK(Survey!P462:Q462)+COUNTBLANK(Survey!T462:W462)+COUNTBLANK(Survey!Z462:AC462)+COUNTBLANK(Survey!AF462:AG462)+COUNTBLANK(Survey!AK462:AK462)</f>
        <v>21</v>
      </c>
      <c r="I462" t="str">
        <f t="shared" si="372"/>
        <v>Fail</v>
      </c>
      <c r="J462" t="b">
        <f>IF(Survey!E462="No",TRUE,FALSE)</f>
        <v>0</v>
      </c>
      <c r="K462" s="29" cm="1">
        <f t="array" ref="K462">IF(COUNTA(Survey!$E$4:$E$695)=1, 0, SUM(IF(COUNTIF(Survey!$E$4:$E$695, Survey!$E$4:$E$695)=1,1,0)))</f>
        <v>0</v>
      </c>
      <c r="L462" s="29">
        <f>LEN(Survey!E462)</f>
        <v>0</v>
      </c>
      <c r="M462" s="16" t="str">
        <f t="shared" si="373"/>
        <v>Fail</v>
      </c>
      <c r="N462" t="b">
        <f>IF(Survey!F462="No",TRUE,FALSE)</f>
        <v>0</v>
      </c>
      <c r="O462" t="b">
        <f>Survey!F462=Survey!E462</f>
        <v>1</v>
      </c>
      <c r="P462">
        <f>COUNTIF(Survey!$F$4:$F$695,Survey!F462)</f>
        <v>0</v>
      </c>
      <c r="Q462" s="28">
        <f>LEN(Survey!F462)</f>
        <v>0</v>
      </c>
      <c r="R462" s="16" t="str">
        <f t="shared" si="374"/>
        <v>Pass</v>
      </c>
      <c r="S462" s="29">
        <f>MOD((LEN(Survey!H462)+2),11)</f>
        <v>2</v>
      </c>
      <c r="T462">
        <f>COUNTIF(Survey!$H$4:$H$695,Survey!H462)</f>
        <v>0</v>
      </c>
      <c r="U462" s="28" t="str">
        <f>IF(Survey!$L462="Prospectus fund", "Yes", "No")</f>
        <v>No</v>
      </c>
      <c r="V462" s="16" t="str">
        <f t="shared" si="375"/>
        <v>Pass</v>
      </c>
      <c r="W462" s="29">
        <f>MOD((LEN(Survey!J462)+2),11)</f>
        <v>2</v>
      </c>
      <c r="X462">
        <f>COUNTIF(Survey!$J$4:$J$695,Survey!J462)</f>
        <v>0</v>
      </c>
      <c r="Y462" s="30" t="b">
        <f>IF(OR(Survey!$M462="ETF",Survey!$M462="ETF, alternative mutual fund",Survey!$M462="Closed-end", Survey!$M462="Split share corp", Survey!$I462="Yes"),TRUE,FALSE)</f>
        <v>0</v>
      </c>
      <c r="Z462" s="16" t="str">
        <f>IFERROR(IF(AND(OR(AC462=AD462,AD462 = "Either"),NOT(ISBLANK(Survey!K462))),"Pass","Fail"),"Pass")</f>
        <v>Fail</v>
      </c>
      <c r="AA462" s="31" cm="1">
        <f t="array" ref="AA462">SUM(SUMIF(Survey!CH462:DA462,{"&gt;0","&lt;0"})*{1,-1})</f>
        <v>0</v>
      </c>
      <c r="AB462" s="33" cm="1">
        <f t="array" ref="AB462">SUM(SUMIF(Survey!CK462,{"&gt;0","&lt;0"})*{1,-1})+SUM(SUMIF(Survey!CU462,{"&gt;0","&lt;0"})*{1,-1})</f>
        <v>0</v>
      </c>
      <c r="AC462" s="33">
        <f>Survey!K462</f>
        <v>0</v>
      </c>
      <c r="AD462" s="32" t="str">
        <f t="shared" si="376"/>
        <v>Either</v>
      </c>
      <c r="AE462" s="16" t="str">
        <f t="shared" si="377"/>
        <v>Fail</v>
      </c>
      <c r="AF462" s="58" cm="1">
        <f t="array" ref="AF462">SUM(SUMIF(Survey!CH462:DA462,{"&gt;0","&lt;0"})*{1,-1})+SUM(SUMIF(Survey!DC462:DV462,{"&gt;0","&lt;0"})*{1,-1})</f>
        <v>0</v>
      </c>
      <c r="AG462" s="58">
        <f>IFERROR(AF462/(Survey!$BA462),0)</f>
        <v>0</v>
      </c>
      <c r="AH462" s="104" t="b">
        <f>IF(OR(Survey!$M462="Alternative strategy or hedge",Survey!$M462="Private asset",Survey!$L462="Prospectus fund"),TRUE,FALSE)</f>
        <v>0</v>
      </c>
      <c r="AI462" s="104" t="b">
        <f>NOT(ISBLANK(Survey!$M462))</f>
        <v>0</v>
      </c>
      <c r="AJ462" s="16" t="str">
        <f t="shared" si="378"/>
        <v>Fail</v>
      </c>
      <c r="AK462" t="b">
        <f>IF(Survey!W462="No",TRUE,FALSE)</f>
        <v>0</v>
      </c>
      <c r="AL462" s="119">
        <f>MOD((LEN(Survey!W462)+2),22)</f>
        <v>2</v>
      </c>
      <c r="AM462" t="str">
        <f t="shared" si="379"/>
        <v>Pass</v>
      </c>
      <c r="AN462" s="33" t="b">
        <f>NOT(ISNUMBER(SEARCH("Other",Survey!$Q462)))</f>
        <v>1</v>
      </c>
      <c r="AO462" s="32" t="b">
        <f>NOT(ISBLANK(Survey!$R462))</f>
        <v>0</v>
      </c>
      <c r="AP462" s="16" t="str">
        <f t="shared" si="380"/>
        <v>Pass</v>
      </c>
      <c r="AQ462" s="114">
        <f>COUNTBLANK(Survey!$X462)</f>
        <v>1</v>
      </c>
      <c r="AR462" s="58">
        <f>IF(AND(Survey!L462&lt;&gt;"Exempt fund",OR(Survey!$M462="ETF",Survey!$M462="ETF, alternative mutual fund",Survey!$M462="Mutual fund",Survey!$M462="Alternative mutual fund",Survey!$M462="Money market")),1,0)</f>
        <v>0</v>
      </c>
      <c r="AS462" s="16" t="str">
        <f t="shared" si="381"/>
        <v>Pass</v>
      </c>
      <c r="AT462" s="33" t="b">
        <f>NOT(ISNUMBER(SEARCH("Yes",Survey!$AC462)))</f>
        <v>1</v>
      </c>
      <c r="AU462" s="32" t="b">
        <f>IF(COUNTBLANK(Survey!$AD462:$AE462)=0,TRUE, FALSE)</f>
        <v>0</v>
      </c>
      <c r="AV462" s="16" t="str">
        <f t="shared" si="382"/>
        <v>Pass</v>
      </c>
      <c r="AW462" s="33" t="b">
        <f>NOT(ISNUMBER(SEARCH("Yes",Survey!$AF462)))</f>
        <v>1</v>
      </c>
      <c r="AX462" s="32" t="b">
        <f>NOT(ISBLANK(Survey!$AH462))</f>
        <v>0</v>
      </c>
      <c r="AY462" s="16" t="str">
        <f t="shared" si="383"/>
        <v>Pass</v>
      </c>
      <c r="AZ462" s="33" t="b">
        <f>NOT(OR(ISNUMBER(SEARCH("Other",Survey!$AH462)),ISNUMBER(SEARCH("Multiple",Survey!$AH462))))</f>
        <v>1</v>
      </c>
      <c r="BA462" s="32" t="b">
        <f>NOT(ISBLANK(Survey!$AI462))</f>
        <v>0</v>
      </c>
      <c r="BB462" s="16" t="str">
        <f t="shared" si="384"/>
        <v>Fail</v>
      </c>
      <c r="BC462" s="114">
        <f>IF(ABS(Survey!$BA462)&gt;0, 1,0)</f>
        <v>0</v>
      </c>
      <c r="BD462" s="114">
        <f>IF(COUNTBLANK(Survey!$AL462)=0,1,0)</f>
        <v>0</v>
      </c>
      <c r="BE462" s="16" t="str">
        <f t="shared" si="385"/>
        <v>Pass</v>
      </c>
      <c r="BF462" s="114">
        <f>IF(ISBLANK(Survey!$AL462),0,1)</f>
        <v>0</v>
      </c>
      <c r="BG462" s="133">
        <f>COUNTBLANK(Survey!$AM462)</f>
        <v>1</v>
      </c>
      <c r="BH462" s="16" t="str">
        <f t="shared" si="386"/>
        <v>Pass</v>
      </c>
      <c r="BI462" s="114">
        <f>IF(OR(Survey!$AM462="Closed",ISBLANK(Survey!$AM462)),0,1)</f>
        <v>0</v>
      </c>
      <c r="BJ462" s="133">
        <f>IF(ISBLANK(Survey!$AN462),1,0)</f>
        <v>1</v>
      </c>
      <c r="BK462" s="118" t="str">
        <f t="shared" si="387"/>
        <v>Pass</v>
      </c>
      <c r="BL462" s="31" cm="1">
        <f t="array" ref="BL462">SUM(SUMIF(Survey!AO462:AP462,{"&gt;0","&lt;0"})*{1,-1})</f>
        <v>0</v>
      </c>
      <c r="BM462">
        <f t="shared" si="388"/>
        <v>0</v>
      </c>
      <c r="BN462">
        <f t="shared" si="389"/>
        <v>100</v>
      </c>
      <c r="BO462" s="118" t="str">
        <f t="shared" si="390"/>
        <v>Pass</v>
      </c>
      <c r="BP462">
        <f>IF(Survey!AQ462="No",0,1)</f>
        <v>1</v>
      </c>
      <c r="BQ462" s="207">
        <f>MOD((LEN(Survey!AQ462)+2),22)</f>
        <v>2</v>
      </c>
      <c r="BR462">
        <f>IF(Survey!AR462="No",0,1)</f>
        <v>1</v>
      </c>
      <c r="BS462" s="207">
        <f>MOD((LEN(Survey!AR462)+2),22)</f>
        <v>2</v>
      </c>
      <c r="BT462" s="114">
        <f>COUNTBLANK(Survey!$AQ462:$AS462)+COUNTBLANK(Survey!$AU462)</f>
        <v>4</v>
      </c>
      <c r="BU462" s="114">
        <f>IF(Survey!$I462="Yes",1,0)</f>
        <v>0</v>
      </c>
      <c r="BV462" s="114">
        <f>IF(OR(Survey!$M462="Mutual fund",Survey!$M462="Alternative mutual fund",Survey!$M462="Money market"),1,0)</f>
        <v>0</v>
      </c>
      <c r="BW462" s="119">
        <f>IF(OR(Survey!$M462="ETF",Survey!$M462="ETF, alternative mutual fund"),1,0)</f>
        <v>0</v>
      </c>
      <c r="BX462" s="16" t="str">
        <f t="shared" si="391"/>
        <v>Pass</v>
      </c>
      <c r="BY462" s="33">
        <f>IF(ISNUMBER(SEARCH("Other",Survey!$AS462)), 1, 0)</f>
        <v>0</v>
      </c>
      <c r="BZ462" s="58" t="b">
        <f>NOT(ISBLANK(Survey!$AT462))</f>
        <v>0</v>
      </c>
      <c r="CA462" s="16" t="str">
        <f t="shared" si="392"/>
        <v>Pass</v>
      </c>
      <c r="CB462" s="114">
        <f>IF(Survey!$BB462=0, 0,1)</f>
        <v>0</v>
      </c>
      <c r="CC462" s="58">
        <f>Survey!$AV462</f>
        <v>0</v>
      </c>
      <c r="CD462" s="58">
        <f>Survey!$BC462+Survey!$BD462+ABS(Survey!$BE462)-ABS(Survey!$BF462)-ABS(Survey!$BG462)-ABS(Survey!$BL462)</f>
        <v>0</v>
      </c>
      <c r="CE462" s="138">
        <f>Survey!BB462+(ABS(Survey!$BH462)-ABS(Survey!$BI462)+ABS(Survey!$BJ462)-ABS(Survey!$BK462))*0.5</f>
        <v>0</v>
      </c>
      <c r="CF462" s="58">
        <f t="shared" si="393"/>
        <v>0</v>
      </c>
      <c r="CG462" s="58">
        <f>IF(AND($CC462&gt;$CF462-0.2,$CC462&lt;$CF462+0.2,ISBLANK(Survey!$AV462)=FALSE),0,1)</f>
        <v>1</v>
      </c>
      <c r="CH462" s="133">
        <f>IF(ISBLANK(Survey!$AW462),1,0)</f>
        <v>1</v>
      </c>
      <c r="CI462" s="16" t="str">
        <f t="shared" si="394"/>
        <v>Pass</v>
      </c>
      <c r="CJ462" s="114">
        <f>IF(Survey!$BB462=0, 0,1)</f>
        <v>0</v>
      </c>
      <c r="CK462" s="58">
        <f>IF(AND(Survey!$AX462&gt;=0,Survey!$AX462&lt;=0.2,Survey!$AX462&lt;&gt;""),0,1)</f>
        <v>1</v>
      </c>
      <c r="CL462" s="114">
        <f>IF(ISBLANK(Survey!$AY462),1,0)</f>
        <v>1</v>
      </c>
      <c r="CM462" s="16" t="str">
        <f t="shared" si="395"/>
        <v>Fail</v>
      </c>
      <c r="CN462" s="133">
        <f>Survey!$AZ462</f>
        <v>0</v>
      </c>
      <c r="CO462" s="16" t="str">
        <f t="shared" si="396"/>
        <v>Pass</v>
      </c>
      <c r="CP462" s="31">
        <f>Survey!$BA462</f>
        <v>0</v>
      </c>
      <c r="CQ462" s="138">
        <f>Survey!$BB462+Survey!$BC462+Survey!$BD462+ABS(Survey!$BE462)-ABS(Survey!$BF462)-ABS(Survey!$BG462)+ABS(Survey!$BH462)-ABS(Survey!$BI462)+ABS(Survey!$BJ462)-ABS(Survey!$BK462)-ABS(Survey!$BL462)+Survey!$BM462</f>
        <v>0</v>
      </c>
      <c r="CR462" s="30">
        <f t="shared" si="397"/>
        <v>0</v>
      </c>
      <c r="CS462" s="17">
        <f t="shared" si="398"/>
        <v>0</v>
      </c>
      <c r="CT462" s="16" t="str">
        <f t="shared" si="399"/>
        <v>Pass</v>
      </c>
      <c r="CU462" s="33" t="b">
        <f>IF(ABS(Survey!$BM462)=0,TRUE,FALSE)</f>
        <v>1</v>
      </c>
      <c r="CV462" s="32" t="b">
        <f>NOT(ISBLANK(Survey!$BN462))</f>
        <v>0</v>
      </c>
      <c r="CW462" t="str">
        <f t="shared" si="400"/>
        <v>Fail</v>
      </c>
      <c r="CX462" s="25">
        <f>Survey!$BA462</f>
        <v>0</v>
      </c>
      <c r="CY462" s="25" cm="1">
        <f t="array" ref="CY462">SUM(SUMIF(Survey!BP462:BW462,{"&gt;0","&lt;0"})*{1,-1})-SUM(SUMIF(Survey!BY462:CF462,{"&gt;0","&lt;0"})*{1,-1})</f>
        <v>0</v>
      </c>
      <c r="CZ462" s="30" t="str">
        <f t="shared" si="401"/>
        <v>No holdings</v>
      </c>
      <c r="DA462">
        <f t="shared" si="402"/>
        <v>0</v>
      </c>
      <c r="DB462" s="16" t="str">
        <f t="shared" si="403"/>
        <v>Fail</v>
      </c>
      <c r="DC462" s="31">
        <f>Survey!$BA462</f>
        <v>0</v>
      </c>
      <c r="DD462" s="31" cm="1">
        <f t="array" ref="DD462">SUM(SUMIF(Survey!CH462:DA462,{"&gt;0","&lt;0"})*{1,-1})-SUM(SUMIF(Survey!DC462:DV462,{"&gt;0","&lt;0"})*{1,-1})</f>
        <v>0</v>
      </c>
      <c r="DE462" s="30" t="str">
        <f t="shared" si="404"/>
        <v>No holdings</v>
      </c>
      <c r="DF462" s="17">
        <f t="shared" si="405"/>
        <v>0</v>
      </c>
      <c r="DG462" s="16" t="str">
        <f t="shared" si="406"/>
        <v>Pass</v>
      </c>
      <c r="DH462" s="33" t="b">
        <f>IF(ABS(Survey!$DA462)=0,TRUE,FALSE)</f>
        <v>1</v>
      </c>
      <c r="DI462" s="32" t="b">
        <f>NOT(ISBLANK(Survey!$DB462))</f>
        <v>0</v>
      </c>
      <c r="DJ462" s="16" t="str">
        <f t="shared" si="407"/>
        <v>Pass</v>
      </c>
      <c r="DK462" s="33" t="b">
        <f>IF(ABS(Survey!$DV462)=0,TRUE,FALSE)</f>
        <v>1</v>
      </c>
      <c r="DL462" s="32" t="b">
        <f>NOT(ISBLANK(Survey!$DW462))</f>
        <v>0</v>
      </c>
      <c r="DM462" t="str">
        <f t="shared" si="408"/>
        <v>Pass</v>
      </c>
      <c r="DN462" s="25" cm="1">
        <f t="array" ref="DN462">SUM(SUMIF(Survey!CW462,{"&gt;0","&lt;0"})*{1,-1})+SUM(SUMIF(Survey!DR462,{"&gt;0","&lt;0"})*{1,-1})</f>
        <v>0</v>
      </c>
      <c r="DO462" s="25">
        <f>SUM(SUMIF(Survey!DY462:EE462,{"&gt;0","&lt;0"})*{1,-1})+SUM(SUMIF(Survey!EG462:EM462,{"&gt;0","&lt;0"})*{1,-1})</f>
        <v>0</v>
      </c>
      <c r="DP462">
        <f t="shared" si="409"/>
        <v>0</v>
      </c>
      <c r="DQ462">
        <f t="shared" si="410"/>
        <v>0</v>
      </c>
      <c r="DR462" s="16" t="str">
        <f t="shared" si="411"/>
        <v>Pass</v>
      </c>
      <c r="DS462" s="33" t="b">
        <f>IF(ABS(Survey!$EE462)=0,TRUE,FALSE)</f>
        <v>1</v>
      </c>
      <c r="DT462" s="32" t="b">
        <f>NOT(ISBLANK(Survey!EF462))</f>
        <v>0</v>
      </c>
      <c r="DU462" s="16" t="str">
        <f t="shared" si="412"/>
        <v>Pass</v>
      </c>
      <c r="DV462" s="33" t="b">
        <f>IF(ABS(Survey!$EM462)=0,TRUE,FALSE)</f>
        <v>1</v>
      </c>
      <c r="DW462" s="32" t="b">
        <f>NOT(ISBLANK(Survey!$EN462))</f>
        <v>0</v>
      </c>
      <c r="DX462" s="16" t="str">
        <f t="shared" si="413"/>
        <v>Fail</v>
      </c>
      <c r="DY462" s="31">
        <f>SUM(SUMIF(Survey!ET462:EV462,{"&gt;0","&lt;0"})*{1,-1})</f>
        <v>0</v>
      </c>
      <c r="DZ462">
        <f t="shared" si="414"/>
        <v>0</v>
      </c>
      <c r="EA462">
        <f t="shared" si="415"/>
        <v>100</v>
      </c>
      <c r="EB462" s="30" t="b">
        <f>IF(OR(Survey!$M462="ETF",Survey!$M462="ETF, alternative mutual fund",Survey!$M462="Closed-end", Survey!$M462="Split share corp"),TRUE,FALSE)</f>
        <v>0</v>
      </c>
      <c r="EC462" s="16" t="str">
        <f t="shared" si="416"/>
        <v>Fail</v>
      </c>
      <c r="ED462" s="31">
        <f>SUM(SUMIF(Survey!EX462:FD462,{"&gt;0","&lt;0"})*{1,-1})</f>
        <v>0</v>
      </c>
      <c r="EE462">
        <f t="shared" si="417"/>
        <v>0</v>
      </c>
      <c r="EF462" s="17">
        <f t="shared" si="418"/>
        <v>100</v>
      </c>
      <c r="EG462" s="16" t="str">
        <f t="shared" si="419"/>
        <v>Fail</v>
      </c>
      <c r="EH462" s="31">
        <f>SUM(SUMIF(Survey!FF462:FL462,{"&gt;0","&lt;0"})*{1,-1})</f>
        <v>0</v>
      </c>
      <c r="EI462">
        <f t="shared" si="420"/>
        <v>0</v>
      </c>
      <c r="EJ462" s="17">
        <f t="shared" si="421"/>
        <v>100</v>
      </c>
    </row>
    <row r="463" spans="1:140">
      <c r="A463">
        <v>463</v>
      </c>
      <c r="B463" t="str">
        <f t="shared" si="369"/>
        <v>Pass</v>
      </c>
      <c r="C463" t="str">
        <f>IF(COUNTBLANK(Survey!B463:FM463)=$C$2, "Pass", "Fail")</f>
        <v>Pass</v>
      </c>
      <c r="D463" s="16" t="str">
        <f t="shared" si="370"/>
        <v>Fail</v>
      </c>
      <c r="E463" t="str">
        <f>IF(OR(ISBLANK(Survey!AL463),COUNTIF(G463:BJ463,"Fail")),"Fail","Pass")</f>
        <v>Fail</v>
      </c>
      <c r="F463" s="265"/>
      <c r="G463" s="16" t="str">
        <f t="shared" si="371"/>
        <v>Fail</v>
      </c>
      <c r="H463" s="139">
        <f>COUNTBLANK(Survey!B463:D463)+COUNTBLANK(Survey!G463)+COUNTBLANK(Survey!I463)+COUNTBLANK(Survey!K463:M463)+COUNTBLANK(Survey!P463:Q463)+COUNTBLANK(Survey!T463:W463)+COUNTBLANK(Survey!Z463:AC463)+COUNTBLANK(Survey!AF463:AG463)+COUNTBLANK(Survey!AK463:AK463)</f>
        <v>21</v>
      </c>
      <c r="I463" t="str">
        <f t="shared" si="372"/>
        <v>Fail</v>
      </c>
      <c r="J463" t="b">
        <f>IF(Survey!E463="No",TRUE,FALSE)</f>
        <v>0</v>
      </c>
      <c r="K463" s="29" cm="1">
        <f t="array" ref="K463">IF(COUNTA(Survey!$E$4:$E$695)=1, 0, SUM(IF(COUNTIF(Survey!$E$4:$E$695, Survey!$E$4:$E$695)=1,1,0)))</f>
        <v>0</v>
      </c>
      <c r="L463" s="29">
        <f>LEN(Survey!E463)</f>
        <v>0</v>
      </c>
      <c r="M463" s="16" t="str">
        <f t="shared" si="373"/>
        <v>Fail</v>
      </c>
      <c r="N463" t="b">
        <f>IF(Survey!F463="No",TRUE,FALSE)</f>
        <v>0</v>
      </c>
      <c r="O463" t="b">
        <f>Survey!F463=Survey!E463</f>
        <v>1</v>
      </c>
      <c r="P463">
        <f>COUNTIF(Survey!$F$4:$F$695,Survey!F463)</f>
        <v>0</v>
      </c>
      <c r="Q463" s="28">
        <f>LEN(Survey!F463)</f>
        <v>0</v>
      </c>
      <c r="R463" s="16" t="str">
        <f t="shared" si="374"/>
        <v>Pass</v>
      </c>
      <c r="S463" s="29">
        <f>MOD((LEN(Survey!H463)+2),11)</f>
        <v>2</v>
      </c>
      <c r="T463">
        <f>COUNTIF(Survey!$H$4:$H$695,Survey!H463)</f>
        <v>0</v>
      </c>
      <c r="U463" s="28" t="str">
        <f>IF(Survey!$L463="Prospectus fund", "Yes", "No")</f>
        <v>No</v>
      </c>
      <c r="V463" s="16" t="str">
        <f t="shared" si="375"/>
        <v>Pass</v>
      </c>
      <c r="W463" s="29">
        <f>MOD((LEN(Survey!J463)+2),11)</f>
        <v>2</v>
      </c>
      <c r="X463">
        <f>COUNTIF(Survey!$J$4:$J$695,Survey!J463)</f>
        <v>0</v>
      </c>
      <c r="Y463" s="30" t="b">
        <f>IF(OR(Survey!$M463="ETF",Survey!$M463="ETF, alternative mutual fund",Survey!$M463="Closed-end", Survey!$M463="Split share corp", Survey!$I463="Yes"),TRUE,FALSE)</f>
        <v>0</v>
      </c>
      <c r="Z463" s="16" t="str">
        <f>IFERROR(IF(AND(OR(AC463=AD463,AD463 = "Either"),NOT(ISBLANK(Survey!K463))),"Pass","Fail"),"Pass")</f>
        <v>Fail</v>
      </c>
      <c r="AA463" s="31" cm="1">
        <f t="array" ref="AA463">SUM(SUMIF(Survey!CH463:DA463,{"&gt;0","&lt;0"})*{1,-1})</f>
        <v>0</v>
      </c>
      <c r="AB463" s="33" cm="1">
        <f t="array" ref="AB463">SUM(SUMIF(Survey!CK463,{"&gt;0","&lt;0"})*{1,-1})+SUM(SUMIF(Survey!CU463,{"&gt;0","&lt;0"})*{1,-1})</f>
        <v>0</v>
      </c>
      <c r="AC463" s="33">
        <f>Survey!K463</f>
        <v>0</v>
      </c>
      <c r="AD463" s="32" t="str">
        <f t="shared" si="376"/>
        <v>Either</v>
      </c>
      <c r="AE463" s="16" t="str">
        <f t="shared" si="377"/>
        <v>Fail</v>
      </c>
      <c r="AF463" s="58" cm="1">
        <f t="array" ref="AF463">SUM(SUMIF(Survey!CH463:DA463,{"&gt;0","&lt;0"})*{1,-1})+SUM(SUMIF(Survey!DC463:DV463,{"&gt;0","&lt;0"})*{1,-1})</f>
        <v>0</v>
      </c>
      <c r="AG463" s="58">
        <f>IFERROR(AF463/(Survey!$BA463),0)</f>
        <v>0</v>
      </c>
      <c r="AH463" s="104" t="b">
        <f>IF(OR(Survey!$M463="Alternative strategy or hedge",Survey!$M463="Private asset",Survey!$L463="Prospectus fund"),TRUE,FALSE)</f>
        <v>0</v>
      </c>
      <c r="AI463" s="104" t="b">
        <f>NOT(ISBLANK(Survey!$M463))</f>
        <v>0</v>
      </c>
      <c r="AJ463" s="16" t="str">
        <f t="shared" si="378"/>
        <v>Fail</v>
      </c>
      <c r="AK463" t="b">
        <f>IF(Survey!W463="No",TRUE,FALSE)</f>
        <v>0</v>
      </c>
      <c r="AL463" s="119">
        <f>MOD((LEN(Survey!W463)+2),22)</f>
        <v>2</v>
      </c>
      <c r="AM463" t="str">
        <f t="shared" si="379"/>
        <v>Pass</v>
      </c>
      <c r="AN463" s="33" t="b">
        <f>NOT(ISNUMBER(SEARCH("Other",Survey!$Q463)))</f>
        <v>1</v>
      </c>
      <c r="AO463" s="32" t="b">
        <f>NOT(ISBLANK(Survey!$R463))</f>
        <v>0</v>
      </c>
      <c r="AP463" s="16" t="str">
        <f t="shared" si="380"/>
        <v>Pass</v>
      </c>
      <c r="AQ463" s="114">
        <f>COUNTBLANK(Survey!$X463)</f>
        <v>1</v>
      </c>
      <c r="AR463" s="58">
        <f>IF(AND(Survey!L463&lt;&gt;"Exempt fund",OR(Survey!$M463="ETF",Survey!$M463="ETF, alternative mutual fund",Survey!$M463="Mutual fund",Survey!$M463="Alternative mutual fund",Survey!$M463="Money market")),1,0)</f>
        <v>0</v>
      </c>
      <c r="AS463" s="16" t="str">
        <f t="shared" si="381"/>
        <v>Pass</v>
      </c>
      <c r="AT463" s="33" t="b">
        <f>NOT(ISNUMBER(SEARCH("Yes",Survey!$AC463)))</f>
        <v>1</v>
      </c>
      <c r="AU463" s="32" t="b">
        <f>IF(COUNTBLANK(Survey!$AD463:$AE463)=0,TRUE, FALSE)</f>
        <v>0</v>
      </c>
      <c r="AV463" s="16" t="str">
        <f t="shared" si="382"/>
        <v>Pass</v>
      </c>
      <c r="AW463" s="33" t="b">
        <f>NOT(ISNUMBER(SEARCH("Yes",Survey!$AF463)))</f>
        <v>1</v>
      </c>
      <c r="AX463" s="32" t="b">
        <f>NOT(ISBLANK(Survey!$AH463))</f>
        <v>0</v>
      </c>
      <c r="AY463" s="16" t="str">
        <f t="shared" si="383"/>
        <v>Pass</v>
      </c>
      <c r="AZ463" s="33" t="b">
        <f>NOT(OR(ISNUMBER(SEARCH("Other",Survey!$AH463)),ISNUMBER(SEARCH("Multiple",Survey!$AH463))))</f>
        <v>1</v>
      </c>
      <c r="BA463" s="32" t="b">
        <f>NOT(ISBLANK(Survey!$AI463))</f>
        <v>0</v>
      </c>
      <c r="BB463" s="16" t="str">
        <f t="shared" si="384"/>
        <v>Fail</v>
      </c>
      <c r="BC463" s="114">
        <f>IF(ABS(Survey!$BA463)&gt;0, 1,0)</f>
        <v>0</v>
      </c>
      <c r="BD463" s="114">
        <f>IF(COUNTBLANK(Survey!$AL463)=0,1,0)</f>
        <v>0</v>
      </c>
      <c r="BE463" s="16" t="str">
        <f t="shared" si="385"/>
        <v>Pass</v>
      </c>
      <c r="BF463" s="114">
        <f>IF(ISBLANK(Survey!$AL463),0,1)</f>
        <v>0</v>
      </c>
      <c r="BG463" s="133">
        <f>COUNTBLANK(Survey!$AM463)</f>
        <v>1</v>
      </c>
      <c r="BH463" s="16" t="str">
        <f t="shared" si="386"/>
        <v>Pass</v>
      </c>
      <c r="BI463" s="114">
        <f>IF(OR(Survey!$AM463="Closed",ISBLANK(Survey!$AM463)),0,1)</f>
        <v>0</v>
      </c>
      <c r="BJ463" s="133">
        <f>IF(ISBLANK(Survey!$AN463),1,0)</f>
        <v>1</v>
      </c>
      <c r="BK463" s="118" t="str">
        <f t="shared" si="387"/>
        <v>Pass</v>
      </c>
      <c r="BL463" s="31" cm="1">
        <f t="array" ref="BL463">SUM(SUMIF(Survey!AO463:AP463,{"&gt;0","&lt;0"})*{1,-1})</f>
        <v>0</v>
      </c>
      <c r="BM463">
        <f t="shared" si="388"/>
        <v>0</v>
      </c>
      <c r="BN463">
        <f t="shared" si="389"/>
        <v>100</v>
      </c>
      <c r="BO463" s="118" t="str">
        <f t="shared" si="390"/>
        <v>Pass</v>
      </c>
      <c r="BP463">
        <f>IF(Survey!AQ463="No",0,1)</f>
        <v>1</v>
      </c>
      <c r="BQ463" s="207">
        <f>MOD((LEN(Survey!AQ463)+2),22)</f>
        <v>2</v>
      </c>
      <c r="BR463">
        <f>IF(Survey!AR463="No",0,1)</f>
        <v>1</v>
      </c>
      <c r="BS463" s="207">
        <f>MOD((LEN(Survey!AR463)+2),22)</f>
        <v>2</v>
      </c>
      <c r="BT463" s="114">
        <f>COUNTBLANK(Survey!$AQ463:$AS463)+COUNTBLANK(Survey!$AU463)</f>
        <v>4</v>
      </c>
      <c r="BU463" s="114">
        <f>IF(Survey!$I463="Yes",1,0)</f>
        <v>0</v>
      </c>
      <c r="BV463" s="114">
        <f>IF(OR(Survey!$M463="Mutual fund",Survey!$M463="Alternative mutual fund",Survey!$M463="Money market"),1,0)</f>
        <v>0</v>
      </c>
      <c r="BW463" s="119">
        <f>IF(OR(Survey!$M463="ETF",Survey!$M463="ETF, alternative mutual fund"),1,0)</f>
        <v>0</v>
      </c>
      <c r="BX463" s="16" t="str">
        <f t="shared" si="391"/>
        <v>Pass</v>
      </c>
      <c r="BY463" s="33">
        <f>IF(ISNUMBER(SEARCH("Other",Survey!$AS463)), 1, 0)</f>
        <v>0</v>
      </c>
      <c r="BZ463" s="58" t="b">
        <f>NOT(ISBLANK(Survey!$AT463))</f>
        <v>0</v>
      </c>
      <c r="CA463" s="16" t="str">
        <f t="shared" si="392"/>
        <v>Pass</v>
      </c>
      <c r="CB463" s="114">
        <f>IF(Survey!$BB463=0, 0,1)</f>
        <v>0</v>
      </c>
      <c r="CC463" s="58">
        <f>Survey!$AV463</f>
        <v>0</v>
      </c>
      <c r="CD463" s="58">
        <f>Survey!$BC463+Survey!$BD463+ABS(Survey!$BE463)-ABS(Survey!$BF463)-ABS(Survey!$BG463)-ABS(Survey!$BL463)</f>
        <v>0</v>
      </c>
      <c r="CE463" s="138">
        <f>Survey!BB463+(ABS(Survey!$BH463)-ABS(Survey!$BI463)+ABS(Survey!$BJ463)-ABS(Survey!$BK463))*0.5</f>
        <v>0</v>
      </c>
      <c r="CF463" s="58">
        <f t="shared" si="393"/>
        <v>0</v>
      </c>
      <c r="CG463" s="58">
        <f>IF(AND($CC463&gt;$CF463-0.2,$CC463&lt;$CF463+0.2,ISBLANK(Survey!$AV463)=FALSE),0,1)</f>
        <v>1</v>
      </c>
      <c r="CH463" s="133">
        <f>IF(ISBLANK(Survey!$AW463),1,0)</f>
        <v>1</v>
      </c>
      <c r="CI463" s="16" t="str">
        <f t="shared" si="394"/>
        <v>Pass</v>
      </c>
      <c r="CJ463" s="114">
        <f>IF(Survey!$BB463=0, 0,1)</f>
        <v>0</v>
      </c>
      <c r="CK463" s="58">
        <f>IF(AND(Survey!$AX463&gt;=0,Survey!$AX463&lt;=0.2,Survey!$AX463&lt;&gt;""),0,1)</f>
        <v>1</v>
      </c>
      <c r="CL463" s="114">
        <f>IF(ISBLANK(Survey!$AY463),1,0)</f>
        <v>1</v>
      </c>
      <c r="CM463" s="16" t="str">
        <f t="shared" si="395"/>
        <v>Fail</v>
      </c>
      <c r="CN463" s="133">
        <f>Survey!$AZ463</f>
        <v>0</v>
      </c>
      <c r="CO463" s="16" t="str">
        <f t="shared" si="396"/>
        <v>Pass</v>
      </c>
      <c r="CP463" s="31">
        <f>Survey!$BA463</f>
        <v>0</v>
      </c>
      <c r="CQ463" s="138">
        <f>Survey!$BB463+Survey!$BC463+Survey!$BD463+ABS(Survey!$BE463)-ABS(Survey!$BF463)-ABS(Survey!$BG463)+ABS(Survey!$BH463)-ABS(Survey!$BI463)+ABS(Survey!$BJ463)-ABS(Survey!$BK463)-ABS(Survey!$BL463)+Survey!$BM463</f>
        <v>0</v>
      </c>
      <c r="CR463" s="30">
        <f t="shared" si="397"/>
        <v>0</v>
      </c>
      <c r="CS463" s="17">
        <f t="shared" si="398"/>
        <v>0</v>
      </c>
      <c r="CT463" s="16" t="str">
        <f t="shared" si="399"/>
        <v>Pass</v>
      </c>
      <c r="CU463" s="33" t="b">
        <f>IF(ABS(Survey!$BM463)=0,TRUE,FALSE)</f>
        <v>1</v>
      </c>
      <c r="CV463" s="32" t="b">
        <f>NOT(ISBLANK(Survey!$BN463))</f>
        <v>0</v>
      </c>
      <c r="CW463" t="str">
        <f t="shared" si="400"/>
        <v>Fail</v>
      </c>
      <c r="CX463" s="25">
        <f>Survey!$BA463</f>
        <v>0</v>
      </c>
      <c r="CY463" s="25" cm="1">
        <f t="array" ref="CY463">SUM(SUMIF(Survey!BP463:BW463,{"&gt;0","&lt;0"})*{1,-1})-SUM(SUMIF(Survey!BY463:CF463,{"&gt;0","&lt;0"})*{1,-1})</f>
        <v>0</v>
      </c>
      <c r="CZ463" s="30" t="str">
        <f t="shared" si="401"/>
        <v>No holdings</v>
      </c>
      <c r="DA463">
        <f t="shared" si="402"/>
        <v>0</v>
      </c>
      <c r="DB463" s="16" t="str">
        <f t="shared" si="403"/>
        <v>Fail</v>
      </c>
      <c r="DC463" s="31">
        <f>Survey!$BA463</f>
        <v>0</v>
      </c>
      <c r="DD463" s="31" cm="1">
        <f t="array" ref="DD463">SUM(SUMIF(Survey!CH463:DA463,{"&gt;0","&lt;0"})*{1,-1})-SUM(SUMIF(Survey!DC463:DV463,{"&gt;0","&lt;0"})*{1,-1})</f>
        <v>0</v>
      </c>
      <c r="DE463" s="30" t="str">
        <f t="shared" si="404"/>
        <v>No holdings</v>
      </c>
      <c r="DF463" s="17">
        <f t="shared" si="405"/>
        <v>0</v>
      </c>
      <c r="DG463" s="16" t="str">
        <f t="shared" si="406"/>
        <v>Pass</v>
      </c>
      <c r="DH463" s="33" t="b">
        <f>IF(ABS(Survey!$DA463)=0,TRUE,FALSE)</f>
        <v>1</v>
      </c>
      <c r="DI463" s="32" t="b">
        <f>NOT(ISBLANK(Survey!$DB463))</f>
        <v>0</v>
      </c>
      <c r="DJ463" s="16" t="str">
        <f t="shared" si="407"/>
        <v>Pass</v>
      </c>
      <c r="DK463" s="33" t="b">
        <f>IF(ABS(Survey!$DV463)=0,TRUE,FALSE)</f>
        <v>1</v>
      </c>
      <c r="DL463" s="32" t="b">
        <f>NOT(ISBLANK(Survey!$DW463))</f>
        <v>0</v>
      </c>
      <c r="DM463" t="str">
        <f t="shared" si="408"/>
        <v>Pass</v>
      </c>
      <c r="DN463" s="25" cm="1">
        <f t="array" ref="DN463">SUM(SUMIF(Survey!CW463,{"&gt;0","&lt;0"})*{1,-1})+SUM(SUMIF(Survey!DR463,{"&gt;0","&lt;0"})*{1,-1})</f>
        <v>0</v>
      </c>
      <c r="DO463" s="25">
        <f>SUM(SUMIF(Survey!DY463:EE463,{"&gt;0","&lt;0"})*{1,-1})+SUM(SUMIF(Survey!EG463:EM463,{"&gt;0","&lt;0"})*{1,-1})</f>
        <v>0</v>
      </c>
      <c r="DP463">
        <f t="shared" si="409"/>
        <v>0</v>
      </c>
      <c r="DQ463">
        <f t="shared" si="410"/>
        <v>0</v>
      </c>
      <c r="DR463" s="16" t="str">
        <f t="shared" si="411"/>
        <v>Pass</v>
      </c>
      <c r="DS463" s="33" t="b">
        <f>IF(ABS(Survey!$EE463)=0,TRUE,FALSE)</f>
        <v>1</v>
      </c>
      <c r="DT463" s="32" t="b">
        <f>NOT(ISBLANK(Survey!EF463))</f>
        <v>0</v>
      </c>
      <c r="DU463" s="16" t="str">
        <f t="shared" si="412"/>
        <v>Pass</v>
      </c>
      <c r="DV463" s="33" t="b">
        <f>IF(ABS(Survey!$EM463)=0,TRUE,FALSE)</f>
        <v>1</v>
      </c>
      <c r="DW463" s="32" t="b">
        <f>NOT(ISBLANK(Survey!$EN463))</f>
        <v>0</v>
      </c>
      <c r="DX463" s="16" t="str">
        <f t="shared" si="413"/>
        <v>Fail</v>
      </c>
      <c r="DY463" s="31">
        <f>SUM(SUMIF(Survey!ET463:EV463,{"&gt;0","&lt;0"})*{1,-1})</f>
        <v>0</v>
      </c>
      <c r="DZ463">
        <f t="shared" si="414"/>
        <v>0</v>
      </c>
      <c r="EA463">
        <f t="shared" si="415"/>
        <v>100</v>
      </c>
      <c r="EB463" s="30" t="b">
        <f>IF(OR(Survey!$M463="ETF",Survey!$M463="ETF, alternative mutual fund",Survey!$M463="Closed-end", Survey!$M463="Split share corp"),TRUE,FALSE)</f>
        <v>0</v>
      </c>
      <c r="EC463" s="16" t="str">
        <f t="shared" si="416"/>
        <v>Fail</v>
      </c>
      <c r="ED463" s="31">
        <f>SUM(SUMIF(Survey!EX463:FD463,{"&gt;0","&lt;0"})*{1,-1})</f>
        <v>0</v>
      </c>
      <c r="EE463">
        <f t="shared" si="417"/>
        <v>0</v>
      </c>
      <c r="EF463" s="17">
        <f t="shared" si="418"/>
        <v>100</v>
      </c>
      <c r="EG463" s="16" t="str">
        <f t="shared" si="419"/>
        <v>Fail</v>
      </c>
      <c r="EH463" s="31">
        <f>SUM(SUMIF(Survey!FF463:FL463,{"&gt;0","&lt;0"})*{1,-1})</f>
        <v>0</v>
      </c>
      <c r="EI463">
        <f t="shared" si="420"/>
        <v>0</v>
      </c>
      <c r="EJ463" s="17">
        <f t="shared" si="421"/>
        <v>100</v>
      </c>
    </row>
    <row r="464" spans="1:140">
      <c r="A464">
        <v>464</v>
      </c>
      <c r="B464" t="str">
        <f t="shared" si="369"/>
        <v>Pass</v>
      </c>
      <c r="C464" t="str">
        <f>IF(COUNTBLANK(Survey!B464:FM464)=$C$2, "Pass", "Fail")</f>
        <v>Pass</v>
      </c>
      <c r="D464" s="16" t="str">
        <f t="shared" si="370"/>
        <v>Fail</v>
      </c>
      <c r="E464" t="str">
        <f>IF(OR(ISBLANK(Survey!AL464),COUNTIF(G464:BJ464,"Fail")),"Fail","Pass")</f>
        <v>Fail</v>
      </c>
      <c r="F464" s="265"/>
      <c r="G464" s="16" t="str">
        <f t="shared" si="371"/>
        <v>Fail</v>
      </c>
      <c r="H464" s="139">
        <f>COUNTBLANK(Survey!B464:D464)+COUNTBLANK(Survey!G464)+COUNTBLANK(Survey!I464)+COUNTBLANK(Survey!K464:M464)+COUNTBLANK(Survey!P464:Q464)+COUNTBLANK(Survey!T464:W464)+COUNTBLANK(Survey!Z464:AC464)+COUNTBLANK(Survey!AF464:AG464)+COUNTBLANK(Survey!AK464:AK464)</f>
        <v>21</v>
      </c>
      <c r="I464" t="str">
        <f t="shared" si="372"/>
        <v>Fail</v>
      </c>
      <c r="J464" t="b">
        <f>IF(Survey!E464="No",TRUE,FALSE)</f>
        <v>0</v>
      </c>
      <c r="K464" s="29" cm="1">
        <f t="array" ref="K464">IF(COUNTA(Survey!$E$4:$E$695)=1, 0, SUM(IF(COUNTIF(Survey!$E$4:$E$695, Survey!$E$4:$E$695)=1,1,0)))</f>
        <v>0</v>
      </c>
      <c r="L464" s="29">
        <f>LEN(Survey!E464)</f>
        <v>0</v>
      </c>
      <c r="M464" s="16" t="str">
        <f t="shared" si="373"/>
        <v>Fail</v>
      </c>
      <c r="N464" t="b">
        <f>IF(Survey!F464="No",TRUE,FALSE)</f>
        <v>0</v>
      </c>
      <c r="O464" t="b">
        <f>Survey!F464=Survey!E464</f>
        <v>1</v>
      </c>
      <c r="P464">
        <f>COUNTIF(Survey!$F$4:$F$695,Survey!F464)</f>
        <v>0</v>
      </c>
      <c r="Q464" s="28">
        <f>LEN(Survey!F464)</f>
        <v>0</v>
      </c>
      <c r="R464" s="16" t="str">
        <f t="shared" si="374"/>
        <v>Pass</v>
      </c>
      <c r="S464" s="29">
        <f>MOD((LEN(Survey!H464)+2),11)</f>
        <v>2</v>
      </c>
      <c r="T464">
        <f>COUNTIF(Survey!$H$4:$H$695,Survey!H464)</f>
        <v>0</v>
      </c>
      <c r="U464" s="28" t="str">
        <f>IF(Survey!$L464="Prospectus fund", "Yes", "No")</f>
        <v>No</v>
      </c>
      <c r="V464" s="16" t="str">
        <f t="shared" si="375"/>
        <v>Pass</v>
      </c>
      <c r="W464" s="29">
        <f>MOD((LEN(Survey!J464)+2),11)</f>
        <v>2</v>
      </c>
      <c r="X464">
        <f>COUNTIF(Survey!$J$4:$J$695,Survey!J464)</f>
        <v>0</v>
      </c>
      <c r="Y464" s="30" t="b">
        <f>IF(OR(Survey!$M464="ETF",Survey!$M464="ETF, alternative mutual fund",Survey!$M464="Closed-end", Survey!$M464="Split share corp", Survey!$I464="Yes"),TRUE,FALSE)</f>
        <v>0</v>
      </c>
      <c r="Z464" s="16" t="str">
        <f>IFERROR(IF(AND(OR(AC464=AD464,AD464 = "Either"),NOT(ISBLANK(Survey!K464))),"Pass","Fail"),"Pass")</f>
        <v>Fail</v>
      </c>
      <c r="AA464" s="31" cm="1">
        <f t="array" ref="AA464">SUM(SUMIF(Survey!CH464:DA464,{"&gt;0","&lt;0"})*{1,-1})</f>
        <v>0</v>
      </c>
      <c r="AB464" s="33" cm="1">
        <f t="array" ref="AB464">SUM(SUMIF(Survey!CK464,{"&gt;0","&lt;0"})*{1,-1})+SUM(SUMIF(Survey!CU464,{"&gt;0","&lt;0"})*{1,-1})</f>
        <v>0</v>
      </c>
      <c r="AC464" s="33">
        <f>Survey!K464</f>
        <v>0</v>
      </c>
      <c r="AD464" s="32" t="str">
        <f t="shared" si="376"/>
        <v>Either</v>
      </c>
      <c r="AE464" s="16" t="str">
        <f t="shared" si="377"/>
        <v>Fail</v>
      </c>
      <c r="AF464" s="58" cm="1">
        <f t="array" ref="AF464">SUM(SUMIF(Survey!CH464:DA464,{"&gt;0","&lt;0"})*{1,-1})+SUM(SUMIF(Survey!DC464:DV464,{"&gt;0","&lt;0"})*{1,-1})</f>
        <v>0</v>
      </c>
      <c r="AG464" s="58">
        <f>IFERROR(AF464/(Survey!$BA464),0)</f>
        <v>0</v>
      </c>
      <c r="AH464" s="104" t="b">
        <f>IF(OR(Survey!$M464="Alternative strategy or hedge",Survey!$M464="Private asset",Survey!$L464="Prospectus fund"),TRUE,FALSE)</f>
        <v>0</v>
      </c>
      <c r="AI464" s="104" t="b">
        <f>NOT(ISBLANK(Survey!$M464))</f>
        <v>0</v>
      </c>
      <c r="AJ464" s="16" t="str">
        <f t="shared" si="378"/>
        <v>Fail</v>
      </c>
      <c r="AK464" t="b">
        <f>IF(Survey!W464="No",TRUE,FALSE)</f>
        <v>0</v>
      </c>
      <c r="AL464" s="119">
        <f>MOD((LEN(Survey!W464)+2),22)</f>
        <v>2</v>
      </c>
      <c r="AM464" t="str">
        <f t="shared" si="379"/>
        <v>Pass</v>
      </c>
      <c r="AN464" s="33" t="b">
        <f>NOT(ISNUMBER(SEARCH("Other",Survey!$Q464)))</f>
        <v>1</v>
      </c>
      <c r="AO464" s="32" t="b">
        <f>NOT(ISBLANK(Survey!$R464))</f>
        <v>0</v>
      </c>
      <c r="AP464" s="16" t="str">
        <f t="shared" si="380"/>
        <v>Pass</v>
      </c>
      <c r="AQ464" s="114">
        <f>COUNTBLANK(Survey!$X464)</f>
        <v>1</v>
      </c>
      <c r="AR464" s="58">
        <f>IF(AND(Survey!L464&lt;&gt;"Exempt fund",OR(Survey!$M464="ETF",Survey!$M464="ETF, alternative mutual fund",Survey!$M464="Mutual fund",Survey!$M464="Alternative mutual fund",Survey!$M464="Money market")),1,0)</f>
        <v>0</v>
      </c>
      <c r="AS464" s="16" t="str">
        <f t="shared" si="381"/>
        <v>Pass</v>
      </c>
      <c r="AT464" s="33" t="b">
        <f>NOT(ISNUMBER(SEARCH("Yes",Survey!$AC464)))</f>
        <v>1</v>
      </c>
      <c r="AU464" s="32" t="b">
        <f>IF(COUNTBLANK(Survey!$AD464:$AE464)=0,TRUE, FALSE)</f>
        <v>0</v>
      </c>
      <c r="AV464" s="16" t="str">
        <f t="shared" si="382"/>
        <v>Pass</v>
      </c>
      <c r="AW464" s="33" t="b">
        <f>NOT(ISNUMBER(SEARCH("Yes",Survey!$AF464)))</f>
        <v>1</v>
      </c>
      <c r="AX464" s="32" t="b">
        <f>NOT(ISBLANK(Survey!$AH464))</f>
        <v>0</v>
      </c>
      <c r="AY464" s="16" t="str">
        <f t="shared" si="383"/>
        <v>Pass</v>
      </c>
      <c r="AZ464" s="33" t="b">
        <f>NOT(OR(ISNUMBER(SEARCH("Other",Survey!$AH464)),ISNUMBER(SEARCH("Multiple",Survey!$AH464))))</f>
        <v>1</v>
      </c>
      <c r="BA464" s="32" t="b">
        <f>NOT(ISBLANK(Survey!$AI464))</f>
        <v>0</v>
      </c>
      <c r="BB464" s="16" t="str">
        <f t="shared" si="384"/>
        <v>Fail</v>
      </c>
      <c r="BC464" s="114">
        <f>IF(ABS(Survey!$BA464)&gt;0, 1,0)</f>
        <v>0</v>
      </c>
      <c r="BD464" s="114">
        <f>IF(COUNTBLANK(Survey!$AL464)=0,1,0)</f>
        <v>0</v>
      </c>
      <c r="BE464" s="16" t="str">
        <f t="shared" si="385"/>
        <v>Pass</v>
      </c>
      <c r="BF464" s="114">
        <f>IF(ISBLANK(Survey!$AL464),0,1)</f>
        <v>0</v>
      </c>
      <c r="BG464" s="133">
        <f>COUNTBLANK(Survey!$AM464)</f>
        <v>1</v>
      </c>
      <c r="BH464" s="16" t="str">
        <f t="shared" si="386"/>
        <v>Pass</v>
      </c>
      <c r="BI464" s="114">
        <f>IF(OR(Survey!$AM464="Closed",ISBLANK(Survey!$AM464)),0,1)</f>
        <v>0</v>
      </c>
      <c r="BJ464" s="133">
        <f>IF(ISBLANK(Survey!$AN464),1,0)</f>
        <v>1</v>
      </c>
      <c r="BK464" s="118" t="str">
        <f t="shared" si="387"/>
        <v>Pass</v>
      </c>
      <c r="BL464" s="31" cm="1">
        <f t="array" ref="BL464">SUM(SUMIF(Survey!AO464:AP464,{"&gt;0","&lt;0"})*{1,-1})</f>
        <v>0</v>
      </c>
      <c r="BM464">
        <f t="shared" si="388"/>
        <v>0</v>
      </c>
      <c r="BN464">
        <f t="shared" si="389"/>
        <v>100</v>
      </c>
      <c r="BO464" s="118" t="str">
        <f t="shared" si="390"/>
        <v>Pass</v>
      </c>
      <c r="BP464">
        <f>IF(Survey!AQ464="No",0,1)</f>
        <v>1</v>
      </c>
      <c r="BQ464" s="207">
        <f>MOD((LEN(Survey!AQ464)+2),22)</f>
        <v>2</v>
      </c>
      <c r="BR464">
        <f>IF(Survey!AR464="No",0,1)</f>
        <v>1</v>
      </c>
      <c r="BS464" s="207">
        <f>MOD((LEN(Survey!AR464)+2),22)</f>
        <v>2</v>
      </c>
      <c r="BT464" s="114">
        <f>COUNTBLANK(Survey!$AQ464:$AS464)+COUNTBLANK(Survey!$AU464)</f>
        <v>4</v>
      </c>
      <c r="BU464" s="114">
        <f>IF(Survey!$I464="Yes",1,0)</f>
        <v>0</v>
      </c>
      <c r="BV464" s="114">
        <f>IF(OR(Survey!$M464="Mutual fund",Survey!$M464="Alternative mutual fund",Survey!$M464="Money market"),1,0)</f>
        <v>0</v>
      </c>
      <c r="BW464" s="119">
        <f>IF(OR(Survey!$M464="ETF",Survey!$M464="ETF, alternative mutual fund"),1,0)</f>
        <v>0</v>
      </c>
      <c r="BX464" s="16" t="str">
        <f t="shared" si="391"/>
        <v>Pass</v>
      </c>
      <c r="BY464" s="33">
        <f>IF(ISNUMBER(SEARCH("Other",Survey!$AS464)), 1, 0)</f>
        <v>0</v>
      </c>
      <c r="BZ464" s="58" t="b">
        <f>NOT(ISBLANK(Survey!$AT464))</f>
        <v>0</v>
      </c>
      <c r="CA464" s="16" t="str">
        <f t="shared" si="392"/>
        <v>Pass</v>
      </c>
      <c r="CB464" s="114">
        <f>IF(Survey!$BB464=0, 0,1)</f>
        <v>0</v>
      </c>
      <c r="CC464" s="58">
        <f>Survey!$AV464</f>
        <v>0</v>
      </c>
      <c r="CD464" s="58">
        <f>Survey!$BC464+Survey!$BD464+ABS(Survey!$BE464)-ABS(Survey!$BF464)-ABS(Survey!$BG464)-ABS(Survey!$BL464)</f>
        <v>0</v>
      </c>
      <c r="CE464" s="138">
        <f>Survey!BB464+(ABS(Survey!$BH464)-ABS(Survey!$BI464)+ABS(Survey!$BJ464)-ABS(Survey!$BK464))*0.5</f>
        <v>0</v>
      </c>
      <c r="CF464" s="58">
        <f t="shared" si="393"/>
        <v>0</v>
      </c>
      <c r="CG464" s="58">
        <f>IF(AND($CC464&gt;$CF464-0.2,$CC464&lt;$CF464+0.2,ISBLANK(Survey!$AV464)=FALSE),0,1)</f>
        <v>1</v>
      </c>
      <c r="CH464" s="133">
        <f>IF(ISBLANK(Survey!$AW464),1,0)</f>
        <v>1</v>
      </c>
      <c r="CI464" s="16" t="str">
        <f t="shared" si="394"/>
        <v>Pass</v>
      </c>
      <c r="CJ464" s="114">
        <f>IF(Survey!$BB464=0, 0,1)</f>
        <v>0</v>
      </c>
      <c r="CK464" s="58">
        <f>IF(AND(Survey!$AX464&gt;=0,Survey!$AX464&lt;=0.2,Survey!$AX464&lt;&gt;""),0,1)</f>
        <v>1</v>
      </c>
      <c r="CL464" s="114">
        <f>IF(ISBLANK(Survey!$AY464),1,0)</f>
        <v>1</v>
      </c>
      <c r="CM464" s="16" t="str">
        <f t="shared" si="395"/>
        <v>Fail</v>
      </c>
      <c r="CN464" s="133">
        <f>Survey!$AZ464</f>
        <v>0</v>
      </c>
      <c r="CO464" s="16" t="str">
        <f t="shared" si="396"/>
        <v>Pass</v>
      </c>
      <c r="CP464" s="31">
        <f>Survey!$BA464</f>
        <v>0</v>
      </c>
      <c r="CQ464" s="138">
        <f>Survey!$BB464+Survey!$BC464+Survey!$BD464+ABS(Survey!$BE464)-ABS(Survey!$BF464)-ABS(Survey!$BG464)+ABS(Survey!$BH464)-ABS(Survey!$BI464)+ABS(Survey!$BJ464)-ABS(Survey!$BK464)-ABS(Survey!$BL464)+Survey!$BM464</f>
        <v>0</v>
      </c>
      <c r="CR464" s="30">
        <f t="shared" si="397"/>
        <v>0</v>
      </c>
      <c r="CS464" s="17">
        <f t="shared" si="398"/>
        <v>0</v>
      </c>
      <c r="CT464" s="16" t="str">
        <f t="shared" si="399"/>
        <v>Pass</v>
      </c>
      <c r="CU464" s="33" t="b">
        <f>IF(ABS(Survey!$BM464)=0,TRUE,FALSE)</f>
        <v>1</v>
      </c>
      <c r="CV464" s="32" t="b">
        <f>NOT(ISBLANK(Survey!$BN464))</f>
        <v>0</v>
      </c>
      <c r="CW464" t="str">
        <f t="shared" si="400"/>
        <v>Fail</v>
      </c>
      <c r="CX464" s="25">
        <f>Survey!$BA464</f>
        <v>0</v>
      </c>
      <c r="CY464" s="25" cm="1">
        <f t="array" ref="CY464">SUM(SUMIF(Survey!BP464:BW464,{"&gt;0","&lt;0"})*{1,-1})-SUM(SUMIF(Survey!BY464:CF464,{"&gt;0","&lt;0"})*{1,-1})</f>
        <v>0</v>
      </c>
      <c r="CZ464" s="30" t="str">
        <f t="shared" si="401"/>
        <v>No holdings</v>
      </c>
      <c r="DA464">
        <f t="shared" si="402"/>
        <v>0</v>
      </c>
      <c r="DB464" s="16" t="str">
        <f t="shared" si="403"/>
        <v>Fail</v>
      </c>
      <c r="DC464" s="31">
        <f>Survey!$BA464</f>
        <v>0</v>
      </c>
      <c r="DD464" s="31" cm="1">
        <f t="array" ref="DD464">SUM(SUMIF(Survey!CH464:DA464,{"&gt;0","&lt;0"})*{1,-1})-SUM(SUMIF(Survey!DC464:DV464,{"&gt;0","&lt;0"})*{1,-1})</f>
        <v>0</v>
      </c>
      <c r="DE464" s="30" t="str">
        <f t="shared" si="404"/>
        <v>No holdings</v>
      </c>
      <c r="DF464" s="17">
        <f t="shared" si="405"/>
        <v>0</v>
      </c>
      <c r="DG464" s="16" t="str">
        <f t="shared" si="406"/>
        <v>Pass</v>
      </c>
      <c r="DH464" s="33" t="b">
        <f>IF(ABS(Survey!$DA464)=0,TRUE,FALSE)</f>
        <v>1</v>
      </c>
      <c r="DI464" s="32" t="b">
        <f>NOT(ISBLANK(Survey!$DB464))</f>
        <v>0</v>
      </c>
      <c r="DJ464" s="16" t="str">
        <f t="shared" si="407"/>
        <v>Pass</v>
      </c>
      <c r="DK464" s="33" t="b">
        <f>IF(ABS(Survey!$DV464)=0,TRUE,FALSE)</f>
        <v>1</v>
      </c>
      <c r="DL464" s="32" t="b">
        <f>NOT(ISBLANK(Survey!$DW464))</f>
        <v>0</v>
      </c>
      <c r="DM464" t="str">
        <f t="shared" si="408"/>
        <v>Pass</v>
      </c>
      <c r="DN464" s="25" cm="1">
        <f t="array" ref="DN464">SUM(SUMIF(Survey!CW464,{"&gt;0","&lt;0"})*{1,-1})+SUM(SUMIF(Survey!DR464,{"&gt;0","&lt;0"})*{1,-1})</f>
        <v>0</v>
      </c>
      <c r="DO464" s="25">
        <f>SUM(SUMIF(Survey!DY464:EE464,{"&gt;0","&lt;0"})*{1,-1})+SUM(SUMIF(Survey!EG464:EM464,{"&gt;0","&lt;0"})*{1,-1})</f>
        <v>0</v>
      </c>
      <c r="DP464">
        <f t="shared" si="409"/>
        <v>0</v>
      </c>
      <c r="DQ464">
        <f t="shared" si="410"/>
        <v>0</v>
      </c>
      <c r="DR464" s="16" t="str">
        <f t="shared" si="411"/>
        <v>Pass</v>
      </c>
      <c r="DS464" s="33" t="b">
        <f>IF(ABS(Survey!$EE464)=0,TRUE,FALSE)</f>
        <v>1</v>
      </c>
      <c r="DT464" s="32" t="b">
        <f>NOT(ISBLANK(Survey!EF464))</f>
        <v>0</v>
      </c>
      <c r="DU464" s="16" t="str">
        <f t="shared" si="412"/>
        <v>Pass</v>
      </c>
      <c r="DV464" s="33" t="b">
        <f>IF(ABS(Survey!$EM464)=0,TRUE,FALSE)</f>
        <v>1</v>
      </c>
      <c r="DW464" s="32" t="b">
        <f>NOT(ISBLANK(Survey!$EN464))</f>
        <v>0</v>
      </c>
      <c r="DX464" s="16" t="str">
        <f t="shared" si="413"/>
        <v>Fail</v>
      </c>
      <c r="DY464" s="31">
        <f>SUM(SUMIF(Survey!ET464:EV464,{"&gt;0","&lt;0"})*{1,-1})</f>
        <v>0</v>
      </c>
      <c r="DZ464">
        <f t="shared" si="414"/>
        <v>0</v>
      </c>
      <c r="EA464">
        <f t="shared" si="415"/>
        <v>100</v>
      </c>
      <c r="EB464" s="30" t="b">
        <f>IF(OR(Survey!$M464="ETF",Survey!$M464="ETF, alternative mutual fund",Survey!$M464="Closed-end", Survey!$M464="Split share corp"),TRUE,FALSE)</f>
        <v>0</v>
      </c>
      <c r="EC464" s="16" t="str">
        <f t="shared" si="416"/>
        <v>Fail</v>
      </c>
      <c r="ED464" s="31">
        <f>SUM(SUMIF(Survey!EX464:FD464,{"&gt;0","&lt;0"})*{1,-1})</f>
        <v>0</v>
      </c>
      <c r="EE464">
        <f t="shared" si="417"/>
        <v>0</v>
      </c>
      <c r="EF464" s="17">
        <f t="shared" si="418"/>
        <v>100</v>
      </c>
      <c r="EG464" s="16" t="str">
        <f t="shared" si="419"/>
        <v>Fail</v>
      </c>
      <c r="EH464" s="31">
        <f>SUM(SUMIF(Survey!FF464:FL464,{"&gt;0","&lt;0"})*{1,-1})</f>
        <v>0</v>
      </c>
      <c r="EI464">
        <f t="shared" si="420"/>
        <v>0</v>
      </c>
      <c r="EJ464" s="17">
        <f t="shared" si="421"/>
        <v>100</v>
      </c>
    </row>
    <row r="465" spans="1:140">
      <c r="A465">
        <v>465</v>
      </c>
      <c r="B465" t="str">
        <f t="shared" si="369"/>
        <v>Pass</v>
      </c>
      <c r="C465" t="str">
        <f>IF(COUNTBLANK(Survey!B465:FM465)=$C$2, "Pass", "Fail")</f>
        <v>Pass</v>
      </c>
      <c r="D465" s="16" t="str">
        <f t="shared" si="370"/>
        <v>Fail</v>
      </c>
      <c r="E465" t="str">
        <f>IF(OR(ISBLANK(Survey!AL465),COUNTIF(G465:BJ465,"Fail")),"Fail","Pass")</f>
        <v>Fail</v>
      </c>
      <c r="F465" s="265"/>
      <c r="G465" s="16" t="str">
        <f t="shared" si="371"/>
        <v>Fail</v>
      </c>
      <c r="H465" s="139">
        <f>COUNTBLANK(Survey!B465:D465)+COUNTBLANK(Survey!G465)+COUNTBLANK(Survey!I465)+COUNTBLANK(Survey!K465:M465)+COUNTBLANK(Survey!P465:Q465)+COUNTBLANK(Survey!T465:W465)+COUNTBLANK(Survey!Z465:AC465)+COUNTBLANK(Survey!AF465:AG465)+COUNTBLANK(Survey!AK465:AK465)</f>
        <v>21</v>
      </c>
      <c r="I465" t="str">
        <f t="shared" si="372"/>
        <v>Fail</v>
      </c>
      <c r="J465" t="b">
        <f>IF(Survey!E465="No",TRUE,FALSE)</f>
        <v>0</v>
      </c>
      <c r="K465" s="29" cm="1">
        <f t="array" ref="K465">IF(COUNTA(Survey!$E$4:$E$695)=1, 0, SUM(IF(COUNTIF(Survey!$E$4:$E$695, Survey!$E$4:$E$695)=1,1,0)))</f>
        <v>0</v>
      </c>
      <c r="L465" s="29">
        <f>LEN(Survey!E465)</f>
        <v>0</v>
      </c>
      <c r="M465" s="16" t="str">
        <f t="shared" si="373"/>
        <v>Fail</v>
      </c>
      <c r="N465" t="b">
        <f>IF(Survey!F465="No",TRUE,FALSE)</f>
        <v>0</v>
      </c>
      <c r="O465" t="b">
        <f>Survey!F465=Survey!E465</f>
        <v>1</v>
      </c>
      <c r="P465">
        <f>COUNTIF(Survey!$F$4:$F$695,Survey!F465)</f>
        <v>0</v>
      </c>
      <c r="Q465" s="28">
        <f>LEN(Survey!F465)</f>
        <v>0</v>
      </c>
      <c r="R465" s="16" t="str">
        <f t="shared" si="374"/>
        <v>Pass</v>
      </c>
      <c r="S465" s="29">
        <f>MOD((LEN(Survey!H465)+2),11)</f>
        <v>2</v>
      </c>
      <c r="T465">
        <f>COUNTIF(Survey!$H$4:$H$695,Survey!H465)</f>
        <v>0</v>
      </c>
      <c r="U465" s="28" t="str">
        <f>IF(Survey!$L465="Prospectus fund", "Yes", "No")</f>
        <v>No</v>
      </c>
      <c r="V465" s="16" t="str">
        <f t="shared" si="375"/>
        <v>Pass</v>
      </c>
      <c r="W465" s="29">
        <f>MOD((LEN(Survey!J465)+2),11)</f>
        <v>2</v>
      </c>
      <c r="X465">
        <f>COUNTIF(Survey!$J$4:$J$695,Survey!J465)</f>
        <v>0</v>
      </c>
      <c r="Y465" s="30" t="b">
        <f>IF(OR(Survey!$M465="ETF",Survey!$M465="ETF, alternative mutual fund",Survey!$M465="Closed-end", Survey!$M465="Split share corp", Survey!$I465="Yes"),TRUE,FALSE)</f>
        <v>0</v>
      </c>
      <c r="Z465" s="16" t="str">
        <f>IFERROR(IF(AND(OR(AC465=AD465,AD465 = "Either"),NOT(ISBLANK(Survey!K465))),"Pass","Fail"),"Pass")</f>
        <v>Fail</v>
      </c>
      <c r="AA465" s="31" cm="1">
        <f t="array" ref="AA465">SUM(SUMIF(Survey!CH465:DA465,{"&gt;0","&lt;0"})*{1,-1})</f>
        <v>0</v>
      </c>
      <c r="AB465" s="33" cm="1">
        <f t="array" ref="AB465">SUM(SUMIF(Survey!CK465,{"&gt;0","&lt;0"})*{1,-1})+SUM(SUMIF(Survey!CU465,{"&gt;0","&lt;0"})*{1,-1})</f>
        <v>0</v>
      </c>
      <c r="AC465" s="33">
        <f>Survey!K465</f>
        <v>0</v>
      </c>
      <c r="AD465" s="32" t="str">
        <f t="shared" si="376"/>
        <v>Either</v>
      </c>
      <c r="AE465" s="16" t="str">
        <f t="shared" si="377"/>
        <v>Fail</v>
      </c>
      <c r="AF465" s="58" cm="1">
        <f t="array" ref="AF465">SUM(SUMIF(Survey!CH465:DA465,{"&gt;0","&lt;0"})*{1,-1})+SUM(SUMIF(Survey!DC465:DV465,{"&gt;0","&lt;0"})*{1,-1})</f>
        <v>0</v>
      </c>
      <c r="AG465" s="58">
        <f>IFERROR(AF465/(Survey!$BA465),0)</f>
        <v>0</v>
      </c>
      <c r="AH465" s="104" t="b">
        <f>IF(OR(Survey!$M465="Alternative strategy or hedge",Survey!$M465="Private asset",Survey!$L465="Prospectus fund"),TRUE,FALSE)</f>
        <v>0</v>
      </c>
      <c r="AI465" s="104" t="b">
        <f>NOT(ISBLANK(Survey!$M465))</f>
        <v>0</v>
      </c>
      <c r="AJ465" s="16" t="str">
        <f t="shared" si="378"/>
        <v>Fail</v>
      </c>
      <c r="AK465" t="b">
        <f>IF(Survey!W465="No",TRUE,FALSE)</f>
        <v>0</v>
      </c>
      <c r="AL465" s="119">
        <f>MOD((LEN(Survey!W465)+2),22)</f>
        <v>2</v>
      </c>
      <c r="AM465" t="str">
        <f t="shared" si="379"/>
        <v>Pass</v>
      </c>
      <c r="AN465" s="33" t="b">
        <f>NOT(ISNUMBER(SEARCH("Other",Survey!$Q465)))</f>
        <v>1</v>
      </c>
      <c r="AO465" s="32" t="b">
        <f>NOT(ISBLANK(Survey!$R465))</f>
        <v>0</v>
      </c>
      <c r="AP465" s="16" t="str">
        <f t="shared" si="380"/>
        <v>Pass</v>
      </c>
      <c r="AQ465" s="114">
        <f>COUNTBLANK(Survey!$X465)</f>
        <v>1</v>
      </c>
      <c r="AR465" s="58">
        <f>IF(AND(Survey!L465&lt;&gt;"Exempt fund",OR(Survey!$M465="ETF",Survey!$M465="ETF, alternative mutual fund",Survey!$M465="Mutual fund",Survey!$M465="Alternative mutual fund",Survey!$M465="Money market")),1,0)</f>
        <v>0</v>
      </c>
      <c r="AS465" s="16" t="str">
        <f t="shared" si="381"/>
        <v>Pass</v>
      </c>
      <c r="AT465" s="33" t="b">
        <f>NOT(ISNUMBER(SEARCH("Yes",Survey!$AC465)))</f>
        <v>1</v>
      </c>
      <c r="AU465" s="32" t="b">
        <f>IF(COUNTBLANK(Survey!$AD465:$AE465)=0,TRUE, FALSE)</f>
        <v>0</v>
      </c>
      <c r="AV465" s="16" t="str">
        <f t="shared" si="382"/>
        <v>Pass</v>
      </c>
      <c r="AW465" s="33" t="b">
        <f>NOT(ISNUMBER(SEARCH("Yes",Survey!$AF465)))</f>
        <v>1</v>
      </c>
      <c r="AX465" s="32" t="b">
        <f>NOT(ISBLANK(Survey!$AH465))</f>
        <v>0</v>
      </c>
      <c r="AY465" s="16" t="str">
        <f t="shared" si="383"/>
        <v>Pass</v>
      </c>
      <c r="AZ465" s="33" t="b">
        <f>NOT(OR(ISNUMBER(SEARCH("Other",Survey!$AH465)),ISNUMBER(SEARCH("Multiple",Survey!$AH465))))</f>
        <v>1</v>
      </c>
      <c r="BA465" s="32" t="b">
        <f>NOT(ISBLANK(Survey!$AI465))</f>
        <v>0</v>
      </c>
      <c r="BB465" s="16" t="str">
        <f t="shared" si="384"/>
        <v>Fail</v>
      </c>
      <c r="BC465" s="114">
        <f>IF(ABS(Survey!$BA465)&gt;0, 1,0)</f>
        <v>0</v>
      </c>
      <c r="BD465" s="114">
        <f>IF(COUNTBLANK(Survey!$AL465)=0,1,0)</f>
        <v>0</v>
      </c>
      <c r="BE465" s="16" t="str">
        <f t="shared" si="385"/>
        <v>Pass</v>
      </c>
      <c r="BF465" s="114">
        <f>IF(ISBLANK(Survey!$AL465),0,1)</f>
        <v>0</v>
      </c>
      <c r="BG465" s="133">
        <f>COUNTBLANK(Survey!$AM465)</f>
        <v>1</v>
      </c>
      <c r="BH465" s="16" t="str">
        <f t="shared" si="386"/>
        <v>Pass</v>
      </c>
      <c r="BI465" s="114">
        <f>IF(OR(Survey!$AM465="Closed",ISBLANK(Survey!$AM465)),0,1)</f>
        <v>0</v>
      </c>
      <c r="BJ465" s="133">
        <f>IF(ISBLANK(Survey!$AN465),1,0)</f>
        <v>1</v>
      </c>
      <c r="BK465" s="118" t="str">
        <f t="shared" si="387"/>
        <v>Pass</v>
      </c>
      <c r="BL465" s="31" cm="1">
        <f t="array" ref="BL465">SUM(SUMIF(Survey!AO465:AP465,{"&gt;0","&lt;0"})*{1,-1})</f>
        <v>0</v>
      </c>
      <c r="BM465">
        <f t="shared" si="388"/>
        <v>0</v>
      </c>
      <c r="BN465">
        <f t="shared" si="389"/>
        <v>100</v>
      </c>
      <c r="BO465" s="118" t="str">
        <f t="shared" si="390"/>
        <v>Pass</v>
      </c>
      <c r="BP465">
        <f>IF(Survey!AQ465="No",0,1)</f>
        <v>1</v>
      </c>
      <c r="BQ465" s="207">
        <f>MOD((LEN(Survey!AQ465)+2),22)</f>
        <v>2</v>
      </c>
      <c r="BR465">
        <f>IF(Survey!AR465="No",0,1)</f>
        <v>1</v>
      </c>
      <c r="BS465" s="207">
        <f>MOD((LEN(Survey!AR465)+2),22)</f>
        <v>2</v>
      </c>
      <c r="BT465" s="114">
        <f>COUNTBLANK(Survey!$AQ465:$AS465)+COUNTBLANK(Survey!$AU465)</f>
        <v>4</v>
      </c>
      <c r="BU465" s="114">
        <f>IF(Survey!$I465="Yes",1,0)</f>
        <v>0</v>
      </c>
      <c r="BV465" s="114">
        <f>IF(OR(Survey!$M465="Mutual fund",Survey!$M465="Alternative mutual fund",Survey!$M465="Money market"),1,0)</f>
        <v>0</v>
      </c>
      <c r="BW465" s="119">
        <f>IF(OR(Survey!$M465="ETF",Survey!$M465="ETF, alternative mutual fund"),1,0)</f>
        <v>0</v>
      </c>
      <c r="BX465" s="16" t="str">
        <f t="shared" si="391"/>
        <v>Pass</v>
      </c>
      <c r="BY465" s="33">
        <f>IF(ISNUMBER(SEARCH("Other",Survey!$AS465)), 1, 0)</f>
        <v>0</v>
      </c>
      <c r="BZ465" s="58" t="b">
        <f>NOT(ISBLANK(Survey!$AT465))</f>
        <v>0</v>
      </c>
      <c r="CA465" s="16" t="str">
        <f t="shared" si="392"/>
        <v>Pass</v>
      </c>
      <c r="CB465" s="114">
        <f>IF(Survey!$BB465=0, 0,1)</f>
        <v>0</v>
      </c>
      <c r="CC465" s="58">
        <f>Survey!$AV465</f>
        <v>0</v>
      </c>
      <c r="CD465" s="58">
        <f>Survey!$BC465+Survey!$BD465+ABS(Survey!$BE465)-ABS(Survey!$BF465)-ABS(Survey!$BG465)-ABS(Survey!$BL465)</f>
        <v>0</v>
      </c>
      <c r="CE465" s="138">
        <f>Survey!BB465+(ABS(Survey!$BH465)-ABS(Survey!$BI465)+ABS(Survey!$BJ465)-ABS(Survey!$BK465))*0.5</f>
        <v>0</v>
      </c>
      <c r="CF465" s="58">
        <f t="shared" si="393"/>
        <v>0</v>
      </c>
      <c r="CG465" s="58">
        <f>IF(AND($CC465&gt;$CF465-0.2,$CC465&lt;$CF465+0.2,ISBLANK(Survey!$AV465)=FALSE),0,1)</f>
        <v>1</v>
      </c>
      <c r="CH465" s="133">
        <f>IF(ISBLANK(Survey!$AW465),1,0)</f>
        <v>1</v>
      </c>
      <c r="CI465" s="16" t="str">
        <f t="shared" si="394"/>
        <v>Pass</v>
      </c>
      <c r="CJ465" s="114">
        <f>IF(Survey!$BB465=0, 0,1)</f>
        <v>0</v>
      </c>
      <c r="CK465" s="58">
        <f>IF(AND(Survey!$AX465&gt;=0,Survey!$AX465&lt;=0.2,Survey!$AX465&lt;&gt;""),0,1)</f>
        <v>1</v>
      </c>
      <c r="CL465" s="114">
        <f>IF(ISBLANK(Survey!$AY465),1,0)</f>
        <v>1</v>
      </c>
      <c r="CM465" s="16" t="str">
        <f t="shared" si="395"/>
        <v>Fail</v>
      </c>
      <c r="CN465" s="133">
        <f>Survey!$AZ465</f>
        <v>0</v>
      </c>
      <c r="CO465" s="16" t="str">
        <f t="shared" si="396"/>
        <v>Pass</v>
      </c>
      <c r="CP465" s="31">
        <f>Survey!$BA465</f>
        <v>0</v>
      </c>
      <c r="CQ465" s="138">
        <f>Survey!$BB465+Survey!$BC465+Survey!$BD465+ABS(Survey!$BE465)-ABS(Survey!$BF465)-ABS(Survey!$BG465)+ABS(Survey!$BH465)-ABS(Survey!$BI465)+ABS(Survey!$BJ465)-ABS(Survey!$BK465)-ABS(Survey!$BL465)+Survey!$BM465</f>
        <v>0</v>
      </c>
      <c r="CR465" s="30">
        <f t="shared" si="397"/>
        <v>0</v>
      </c>
      <c r="CS465" s="17">
        <f t="shared" si="398"/>
        <v>0</v>
      </c>
      <c r="CT465" s="16" t="str">
        <f t="shared" si="399"/>
        <v>Pass</v>
      </c>
      <c r="CU465" s="33" t="b">
        <f>IF(ABS(Survey!$BM465)=0,TRUE,FALSE)</f>
        <v>1</v>
      </c>
      <c r="CV465" s="32" t="b">
        <f>NOT(ISBLANK(Survey!$BN465))</f>
        <v>0</v>
      </c>
      <c r="CW465" t="str">
        <f t="shared" si="400"/>
        <v>Fail</v>
      </c>
      <c r="CX465" s="25">
        <f>Survey!$BA465</f>
        <v>0</v>
      </c>
      <c r="CY465" s="25" cm="1">
        <f t="array" ref="CY465">SUM(SUMIF(Survey!BP465:BW465,{"&gt;0","&lt;0"})*{1,-1})-SUM(SUMIF(Survey!BY465:CF465,{"&gt;0","&lt;0"})*{1,-1})</f>
        <v>0</v>
      </c>
      <c r="CZ465" s="30" t="str">
        <f t="shared" si="401"/>
        <v>No holdings</v>
      </c>
      <c r="DA465">
        <f t="shared" si="402"/>
        <v>0</v>
      </c>
      <c r="DB465" s="16" t="str">
        <f t="shared" si="403"/>
        <v>Fail</v>
      </c>
      <c r="DC465" s="31">
        <f>Survey!$BA465</f>
        <v>0</v>
      </c>
      <c r="DD465" s="31" cm="1">
        <f t="array" ref="DD465">SUM(SUMIF(Survey!CH465:DA465,{"&gt;0","&lt;0"})*{1,-1})-SUM(SUMIF(Survey!DC465:DV465,{"&gt;0","&lt;0"})*{1,-1})</f>
        <v>0</v>
      </c>
      <c r="DE465" s="30" t="str">
        <f t="shared" si="404"/>
        <v>No holdings</v>
      </c>
      <c r="DF465" s="17">
        <f t="shared" si="405"/>
        <v>0</v>
      </c>
      <c r="DG465" s="16" t="str">
        <f t="shared" si="406"/>
        <v>Pass</v>
      </c>
      <c r="DH465" s="33" t="b">
        <f>IF(ABS(Survey!$DA465)=0,TRUE,FALSE)</f>
        <v>1</v>
      </c>
      <c r="DI465" s="32" t="b">
        <f>NOT(ISBLANK(Survey!$DB465))</f>
        <v>0</v>
      </c>
      <c r="DJ465" s="16" t="str">
        <f t="shared" si="407"/>
        <v>Pass</v>
      </c>
      <c r="DK465" s="33" t="b">
        <f>IF(ABS(Survey!$DV465)=0,TRUE,FALSE)</f>
        <v>1</v>
      </c>
      <c r="DL465" s="32" t="b">
        <f>NOT(ISBLANK(Survey!$DW465))</f>
        <v>0</v>
      </c>
      <c r="DM465" t="str">
        <f t="shared" si="408"/>
        <v>Pass</v>
      </c>
      <c r="DN465" s="25" cm="1">
        <f t="array" ref="DN465">SUM(SUMIF(Survey!CW465,{"&gt;0","&lt;0"})*{1,-1})+SUM(SUMIF(Survey!DR465,{"&gt;0","&lt;0"})*{1,-1})</f>
        <v>0</v>
      </c>
      <c r="DO465" s="25">
        <f>SUM(SUMIF(Survey!DY465:EE465,{"&gt;0","&lt;0"})*{1,-1})+SUM(SUMIF(Survey!EG465:EM465,{"&gt;0","&lt;0"})*{1,-1})</f>
        <v>0</v>
      </c>
      <c r="DP465">
        <f t="shared" si="409"/>
        <v>0</v>
      </c>
      <c r="DQ465">
        <f t="shared" si="410"/>
        <v>0</v>
      </c>
      <c r="DR465" s="16" t="str">
        <f t="shared" si="411"/>
        <v>Pass</v>
      </c>
      <c r="DS465" s="33" t="b">
        <f>IF(ABS(Survey!$EE465)=0,TRUE,FALSE)</f>
        <v>1</v>
      </c>
      <c r="DT465" s="32" t="b">
        <f>NOT(ISBLANK(Survey!EF465))</f>
        <v>0</v>
      </c>
      <c r="DU465" s="16" t="str">
        <f t="shared" si="412"/>
        <v>Pass</v>
      </c>
      <c r="DV465" s="33" t="b">
        <f>IF(ABS(Survey!$EM465)=0,TRUE,FALSE)</f>
        <v>1</v>
      </c>
      <c r="DW465" s="32" t="b">
        <f>NOT(ISBLANK(Survey!$EN465))</f>
        <v>0</v>
      </c>
      <c r="DX465" s="16" t="str">
        <f t="shared" si="413"/>
        <v>Fail</v>
      </c>
      <c r="DY465" s="31">
        <f>SUM(SUMIF(Survey!ET465:EV465,{"&gt;0","&lt;0"})*{1,-1})</f>
        <v>0</v>
      </c>
      <c r="DZ465">
        <f t="shared" si="414"/>
        <v>0</v>
      </c>
      <c r="EA465">
        <f t="shared" si="415"/>
        <v>100</v>
      </c>
      <c r="EB465" s="30" t="b">
        <f>IF(OR(Survey!$M465="ETF",Survey!$M465="ETF, alternative mutual fund",Survey!$M465="Closed-end", Survey!$M465="Split share corp"),TRUE,FALSE)</f>
        <v>0</v>
      </c>
      <c r="EC465" s="16" t="str">
        <f t="shared" si="416"/>
        <v>Fail</v>
      </c>
      <c r="ED465" s="31">
        <f>SUM(SUMIF(Survey!EX465:FD465,{"&gt;0","&lt;0"})*{1,-1})</f>
        <v>0</v>
      </c>
      <c r="EE465">
        <f t="shared" si="417"/>
        <v>0</v>
      </c>
      <c r="EF465" s="17">
        <f t="shared" si="418"/>
        <v>100</v>
      </c>
      <c r="EG465" s="16" t="str">
        <f t="shared" si="419"/>
        <v>Fail</v>
      </c>
      <c r="EH465" s="31">
        <f>SUM(SUMIF(Survey!FF465:FL465,{"&gt;0","&lt;0"})*{1,-1})</f>
        <v>0</v>
      </c>
      <c r="EI465">
        <f t="shared" si="420"/>
        <v>0</v>
      </c>
      <c r="EJ465" s="17">
        <f t="shared" si="421"/>
        <v>100</v>
      </c>
    </row>
    <row r="466" spans="1:140">
      <c r="A466">
        <v>466</v>
      </c>
      <c r="B466" t="str">
        <f t="shared" si="369"/>
        <v>Pass</v>
      </c>
      <c r="C466" t="str">
        <f>IF(COUNTBLANK(Survey!B466:FM466)=$C$2, "Pass", "Fail")</f>
        <v>Pass</v>
      </c>
      <c r="D466" s="16" t="str">
        <f t="shared" si="370"/>
        <v>Fail</v>
      </c>
      <c r="E466" t="str">
        <f>IF(OR(ISBLANK(Survey!AL466),COUNTIF(G466:BJ466,"Fail")),"Fail","Pass")</f>
        <v>Fail</v>
      </c>
      <c r="F466" s="265"/>
      <c r="G466" s="16" t="str">
        <f t="shared" si="371"/>
        <v>Fail</v>
      </c>
      <c r="H466" s="139">
        <f>COUNTBLANK(Survey!B466:D466)+COUNTBLANK(Survey!G466)+COUNTBLANK(Survey!I466)+COUNTBLANK(Survey!K466:M466)+COUNTBLANK(Survey!P466:Q466)+COUNTBLANK(Survey!T466:W466)+COUNTBLANK(Survey!Z466:AC466)+COUNTBLANK(Survey!AF466:AG466)+COUNTBLANK(Survey!AK466:AK466)</f>
        <v>21</v>
      </c>
      <c r="I466" t="str">
        <f t="shared" si="372"/>
        <v>Fail</v>
      </c>
      <c r="J466" t="b">
        <f>IF(Survey!E466="No",TRUE,FALSE)</f>
        <v>0</v>
      </c>
      <c r="K466" s="29" cm="1">
        <f t="array" ref="K466">IF(COUNTA(Survey!$E$4:$E$695)=1, 0, SUM(IF(COUNTIF(Survey!$E$4:$E$695, Survey!$E$4:$E$695)=1,1,0)))</f>
        <v>0</v>
      </c>
      <c r="L466" s="29">
        <f>LEN(Survey!E466)</f>
        <v>0</v>
      </c>
      <c r="M466" s="16" t="str">
        <f t="shared" si="373"/>
        <v>Fail</v>
      </c>
      <c r="N466" t="b">
        <f>IF(Survey!F466="No",TRUE,FALSE)</f>
        <v>0</v>
      </c>
      <c r="O466" t="b">
        <f>Survey!F466=Survey!E466</f>
        <v>1</v>
      </c>
      <c r="P466">
        <f>COUNTIF(Survey!$F$4:$F$695,Survey!F466)</f>
        <v>0</v>
      </c>
      <c r="Q466" s="28">
        <f>LEN(Survey!F466)</f>
        <v>0</v>
      </c>
      <c r="R466" s="16" t="str">
        <f t="shared" si="374"/>
        <v>Pass</v>
      </c>
      <c r="S466" s="29">
        <f>MOD((LEN(Survey!H466)+2),11)</f>
        <v>2</v>
      </c>
      <c r="T466">
        <f>COUNTIF(Survey!$H$4:$H$695,Survey!H466)</f>
        <v>0</v>
      </c>
      <c r="U466" s="28" t="str">
        <f>IF(Survey!$L466="Prospectus fund", "Yes", "No")</f>
        <v>No</v>
      </c>
      <c r="V466" s="16" t="str">
        <f t="shared" si="375"/>
        <v>Pass</v>
      </c>
      <c r="W466" s="29">
        <f>MOD((LEN(Survey!J466)+2),11)</f>
        <v>2</v>
      </c>
      <c r="X466">
        <f>COUNTIF(Survey!$J$4:$J$695,Survey!J466)</f>
        <v>0</v>
      </c>
      <c r="Y466" s="30" t="b">
        <f>IF(OR(Survey!$M466="ETF",Survey!$M466="ETF, alternative mutual fund",Survey!$M466="Closed-end", Survey!$M466="Split share corp", Survey!$I466="Yes"),TRUE,FALSE)</f>
        <v>0</v>
      </c>
      <c r="Z466" s="16" t="str">
        <f>IFERROR(IF(AND(OR(AC466=AD466,AD466 = "Either"),NOT(ISBLANK(Survey!K466))),"Pass","Fail"),"Pass")</f>
        <v>Fail</v>
      </c>
      <c r="AA466" s="31" cm="1">
        <f t="array" ref="AA466">SUM(SUMIF(Survey!CH466:DA466,{"&gt;0","&lt;0"})*{1,-1})</f>
        <v>0</v>
      </c>
      <c r="AB466" s="33" cm="1">
        <f t="array" ref="AB466">SUM(SUMIF(Survey!CK466,{"&gt;0","&lt;0"})*{1,-1})+SUM(SUMIF(Survey!CU466,{"&gt;0","&lt;0"})*{1,-1})</f>
        <v>0</v>
      </c>
      <c r="AC466" s="33">
        <f>Survey!K466</f>
        <v>0</v>
      </c>
      <c r="AD466" s="32" t="str">
        <f t="shared" si="376"/>
        <v>Either</v>
      </c>
      <c r="AE466" s="16" t="str">
        <f t="shared" si="377"/>
        <v>Fail</v>
      </c>
      <c r="AF466" s="58" cm="1">
        <f t="array" ref="AF466">SUM(SUMIF(Survey!CH466:DA466,{"&gt;0","&lt;0"})*{1,-1})+SUM(SUMIF(Survey!DC466:DV466,{"&gt;0","&lt;0"})*{1,-1})</f>
        <v>0</v>
      </c>
      <c r="AG466" s="58">
        <f>IFERROR(AF466/(Survey!$BA466),0)</f>
        <v>0</v>
      </c>
      <c r="AH466" s="104" t="b">
        <f>IF(OR(Survey!$M466="Alternative strategy or hedge",Survey!$M466="Private asset",Survey!$L466="Prospectus fund"),TRUE,FALSE)</f>
        <v>0</v>
      </c>
      <c r="AI466" s="104" t="b">
        <f>NOT(ISBLANK(Survey!$M466))</f>
        <v>0</v>
      </c>
      <c r="AJ466" s="16" t="str">
        <f t="shared" si="378"/>
        <v>Fail</v>
      </c>
      <c r="AK466" t="b">
        <f>IF(Survey!W466="No",TRUE,FALSE)</f>
        <v>0</v>
      </c>
      <c r="AL466" s="119">
        <f>MOD((LEN(Survey!W466)+2),22)</f>
        <v>2</v>
      </c>
      <c r="AM466" t="str">
        <f t="shared" si="379"/>
        <v>Pass</v>
      </c>
      <c r="AN466" s="33" t="b">
        <f>NOT(ISNUMBER(SEARCH("Other",Survey!$Q466)))</f>
        <v>1</v>
      </c>
      <c r="AO466" s="32" t="b">
        <f>NOT(ISBLANK(Survey!$R466))</f>
        <v>0</v>
      </c>
      <c r="AP466" s="16" t="str">
        <f t="shared" si="380"/>
        <v>Pass</v>
      </c>
      <c r="AQ466" s="114">
        <f>COUNTBLANK(Survey!$X466)</f>
        <v>1</v>
      </c>
      <c r="AR466" s="58">
        <f>IF(AND(Survey!L466&lt;&gt;"Exempt fund",OR(Survey!$M466="ETF",Survey!$M466="ETF, alternative mutual fund",Survey!$M466="Mutual fund",Survey!$M466="Alternative mutual fund",Survey!$M466="Money market")),1,0)</f>
        <v>0</v>
      </c>
      <c r="AS466" s="16" t="str">
        <f t="shared" si="381"/>
        <v>Pass</v>
      </c>
      <c r="AT466" s="33" t="b">
        <f>NOT(ISNUMBER(SEARCH("Yes",Survey!$AC466)))</f>
        <v>1</v>
      </c>
      <c r="AU466" s="32" t="b">
        <f>IF(COUNTBLANK(Survey!$AD466:$AE466)=0,TRUE, FALSE)</f>
        <v>0</v>
      </c>
      <c r="AV466" s="16" t="str">
        <f t="shared" si="382"/>
        <v>Pass</v>
      </c>
      <c r="AW466" s="33" t="b">
        <f>NOT(ISNUMBER(SEARCH("Yes",Survey!$AF466)))</f>
        <v>1</v>
      </c>
      <c r="AX466" s="32" t="b">
        <f>NOT(ISBLANK(Survey!$AH466))</f>
        <v>0</v>
      </c>
      <c r="AY466" s="16" t="str">
        <f t="shared" si="383"/>
        <v>Pass</v>
      </c>
      <c r="AZ466" s="33" t="b">
        <f>NOT(OR(ISNUMBER(SEARCH("Other",Survey!$AH466)),ISNUMBER(SEARCH("Multiple",Survey!$AH466))))</f>
        <v>1</v>
      </c>
      <c r="BA466" s="32" t="b">
        <f>NOT(ISBLANK(Survey!$AI466))</f>
        <v>0</v>
      </c>
      <c r="BB466" s="16" t="str">
        <f t="shared" si="384"/>
        <v>Fail</v>
      </c>
      <c r="BC466" s="114">
        <f>IF(ABS(Survey!$BA466)&gt;0, 1,0)</f>
        <v>0</v>
      </c>
      <c r="BD466" s="114">
        <f>IF(COUNTBLANK(Survey!$AL466)=0,1,0)</f>
        <v>0</v>
      </c>
      <c r="BE466" s="16" t="str">
        <f t="shared" si="385"/>
        <v>Pass</v>
      </c>
      <c r="BF466" s="114">
        <f>IF(ISBLANK(Survey!$AL466),0,1)</f>
        <v>0</v>
      </c>
      <c r="BG466" s="133">
        <f>COUNTBLANK(Survey!$AM466)</f>
        <v>1</v>
      </c>
      <c r="BH466" s="16" t="str">
        <f t="shared" si="386"/>
        <v>Pass</v>
      </c>
      <c r="BI466" s="114">
        <f>IF(OR(Survey!$AM466="Closed",ISBLANK(Survey!$AM466)),0,1)</f>
        <v>0</v>
      </c>
      <c r="BJ466" s="133">
        <f>IF(ISBLANK(Survey!$AN466),1,0)</f>
        <v>1</v>
      </c>
      <c r="BK466" s="118" t="str">
        <f t="shared" si="387"/>
        <v>Pass</v>
      </c>
      <c r="BL466" s="31" cm="1">
        <f t="array" ref="BL466">SUM(SUMIF(Survey!AO466:AP466,{"&gt;0","&lt;0"})*{1,-1})</f>
        <v>0</v>
      </c>
      <c r="BM466">
        <f t="shared" si="388"/>
        <v>0</v>
      </c>
      <c r="BN466">
        <f t="shared" si="389"/>
        <v>100</v>
      </c>
      <c r="BO466" s="118" t="str">
        <f t="shared" si="390"/>
        <v>Pass</v>
      </c>
      <c r="BP466">
        <f>IF(Survey!AQ466="No",0,1)</f>
        <v>1</v>
      </c>
      <c r="BQ466" s="207">
        <f>MOD((LEN(Survey!AQ466)+2),22)</f>
        <v>2</v>
      </c>
      <c r="BR466">
        <f>IF(Survey!AR466="No",0,1)</f>
        <v>1</v>
      </c>
      <c r="BS466" s="207">
        <f>MOD((LEN(Survey!AR466)+2),22)</f>
        <v>2</v>
      </c>
      <c r="BT466" s="114">
        <f>COUNTBLANK(Survey!$AQ466:$AS466)+COUNTBLANK(Survey!$AU466)</f>
        <v>4</v>
      </c>
      <c r="BU466" s="114">
        <f>IF(Survey!$I466="Yes",1,0)</f>
        <v>0</v>
      </c>
      <c r="BV466" s="114">
        <f>IF(OR(Survey!$M466="Mutual fund",Survey!$M466="Alternative mutual fund",Survey!$M466="Money market"),1,0)</f>
        <v>0</v>
      </c>
      <c r="BW466" s="119">
        <f>IF(OR(Survey!$M466="ETF",Survey!$M466="ETF, alternative mutual fund"),1,0)</f>
        <v>0</v>
      </c>
      <c r="BX466" s="16" t="str">
        <f t="shared" si="391"/>
        <v>Pass</v>
      </c>
      <c r="BY466" s="33">
        <f>IF(ISNUMBER(SEARCH("Other",Survey!$AS466)), 1, 0)</f>
        <v>0</v>
      </c>
      <c r="BZ466" s="58" t="b">
        <f>NOT(ISBLANK(Survey!$AT466))</f>
        <v>0</v>
      </c>
      <c r="CA466" s="16" t="str">
        <f t="shared" si="392"/>
        <v>Pass</v>
      </c>
      <c r="CB466" s="114">
        <f>IF(Survey!$BB466=0, 0,1)</f>
        <v>0</v>
      </c>
      <c r="CC466" s="58">
        <f>Survey!$AV466</f>
        <v>0</v>
      </c>
      <c r="CD466" s="58">
        <f>Survey!$BC466+Survey!$BD466+ABS(Survey!$BE466)-ABS(Survey!$BF466)-ABS(Survey!$BG466)-ABS(Survey!$BL466)</f>
        <v>0</v>
      </c>
      <c r="CE466" s="138">
        <f>Survey!BB466+(ABS(Survey!$BH466)-ABS(Survey!$BI466)+ABS(Survey!$BJ466)-ABS(Survey!$BK466))*0.5</f>
        <v>0</v>
      </c>
      <c r="CF466" s="58">
        <f t="shared" si="393"/>
        <v>0</v>
      </c>
      <c r="CG466" s="58">
        <f>IF(AND($CC466&gt;$CF466-0.2,$CC466&lt;$CF466+0.2,ISBLANK(Survey!$AV466)=FALSE),0,1)</f>
        <v>1</v>
      </c>
      <c r="CH466" s="133">
        <f>IF(ISBLANK(Survey!$AW466),1,0)</f>
        <v>1</v>
      </c>
      <c r="CI466" s="16" t="str">
        <f t="shared" si="394"/>
        <v>Pass</v>
      </c>
      <c r="CJ466" s="114">
        <f>IF(Survey!$BB466=0, 0,1)</f>
        <v>0</v>
      </c>
      <c r="CK466" s="58">
        <f>IF(AND(Survey!$AX466&gt;=0,Survey!$AX466&lt;=0.2,Survey!$AX466&lt;&gt;""),0,1)</f>
        <v>1</v>
      </c>
      <c r="CL466" s="114">
        <f>IF(ISBLANK(Survey!$AY466),1,0)</f>
        <v>1</v>
      </c>
      <c r="CM466" s="16" t="str">
        <f t="shared" si="395"/>
        <v>Fail</v>
      </c>
      <c r="CN466" s="133">
        <f>Survey!$AZ466</f>
        <v>0</v>
      </c>
      <c r="CO466" s="16" t="str">
        <f t="shared" si="396"/>
        <v>Pass</v>
      </c>
      <c r="CP466" s="31">
        <f>Survey!$BA466</f>
        <v>0</v>
      </c>
      <c r="CQ466" s="138">
        <f>Survey!$BB466+Survey!$BC466+Survey!$BD466+ABS(Survey!$BE466)-ABS(Survey!$BF466)-ABS(Survey!$BG466)+ABS(Survey!$BH466)-ABS(Survey!$BI466)+ABS(Survey!$BJ466)-ABS(Survey!$BK466)-ABS(Survey!$BL466)+Survey!$BM466</f>
        <v>0</v>
      </c>
      <c r="CR466" s="30">
        <f t="shared" si="397"/>
        <v>0</v>
      </c>
      <c r="CS466" s="17">
        <f t="shared" si="398"/>
        <v>0</v>
      </c>
      <c r="CT466" s="16" t="str">
        <f t="shared" si="399"/>
        <v>Pass</v>
      </c>
      <c r="CU466" s="33" t="b">
        <f>IF(ABS(Survey!$BM466)=0,TRUE,FALSE)</f>
        <v>1</v>
      </c>
      <c r="CV466" s="32" t="b">
        <f>NOT(ISBLANK(Survey!$BN466))</f>
        <v>0</v>
      </c>
      <c r="CW466" t="str">
        <f t="shared" si="400"/>
        <v>Fail</v>
      </c>
      <c r="CX466" s="25">
        <f>Survey!$BA466</f>
        <v>0</v>
      </c>
      <c r="CY466" s="25" cm="1">
        <f t="array" ref="CY466">SUM(SUMIF(Survey!BP466:BW466,{"&gt;0","&lt;0"})*{1,-1})-SUM(SUMIF(Survey!BY466:CF466,{"&gt;0","&lt;0"})*{1,-1})</f>
        <v>0</v>
      </c>
      <c r="CZ466" s="30" t="str">
        <f t="shared" si="401"/>
        <v>No holdings</v>
      </c>
      <c r="DA466">
        <f t="shared" si="402"/>
        <v>0</v>
      </c>
      <c r="DB466" s="16" t="str">
        <f t="shared" si="403"/>
        <v>Fail</v>
      </c>
      <c r="DC466" s="31">
        <f>Survey!$BA466</f>
        <v>0</v>
      </c>
      <c r="DD466" s="31" cm="1">
        <f t="array" ref="DD466">SUM(SUMIF(Survey!CH466:DA466,{"&gt;0","&lt;0"})*{1,-1})-SUM(SUMIF(Survey!DC466:DV466,{"&gt;0","&lt;0"})*{1,-1})</f>
        <v>0</v>
      </c>
      <c r="DE466" s="30" t="str">
        <f t="shared" si="404"/>
        <v>No holdings</v>
      </c>
      <c r="DF466" s="17">
        <f t="shared" si="405"/>
        <v>0</v>
      </c>
      <c r="DG466" s="16" t="str">
        <f t="shared" si="406"/>
        <v>Pass</v>
      </c>
      <c r="DH466" s="33" t="b">
        <f>IF(ABS(Survey!$DA466)=0,TRUE,FALSE)</f>
        <v>1</v>
      </c>
      <c r="DI466" s="32" t="b">
        <f>NOT(ISBLANK(Survey!$DB466))</f>
        <v>0</v>
      </c>
      <c r="DJ466" s="16" t="str">
        <f t="shared" si="407"/>
        <v>Pass</v>
      </c>
      <c r="DK466" s="33" t="b">
        <f>IF(ABS(Survey!$DV466)=0,TRUE,FALSE)</f>
        <v>1</v>
      </c>
      <c r="DL466" s="32" t="b">
        <f>NOT(ISBLANK(Survey!$DW466))</f>
        <v>0</v>
      </c>
      <c r="DM466" t="str">
        <f t="shared" si="408"/>
        <v>Pass</v>
      </c>
      <c r="DN466" s="25" cm="1">
        <f t="array" ref="DN466">SUM(SUMIF(Survey!CW466,{"&gt;0","&lt;0"})*{1,-1})+SUM(SUMIF(Survey!DR466,{"&gt;0","&lt;0"})*{1,-1})</f>
        <v>0</v>
      </c>
      <c r="DO466" s="25">
        <f>SUM(SUMIF(Survey!DY466:EE466,{"&gt;0","&lt;0"})*{1,-1})+SUM(SUMIF(Survey!EG466:EM466,{"&gt;0","&lt;0"})*{1,-1})</f>
        <v>0</v>
      </c>
      <c r="DP466">
        <f t="shared" si="409"/>
        <v>0</v>
      </c>
      <c r="DQ466">
        <f t="shared" si="410"/>
        <v>0</v>
      </c>
      <c r="DR466" s="16" t="str">
        <f t="shared" si="411"/>
        <v>Pass</v>
      </c>
      <c r="DS466" s="33" t="b">
        <f>IF(ABS(Survey!$EE466)=0,TRUE,FALSE)</f>
        <v>1</v>
      </c>
      <c r="DT466" s="32" t="b">
        <f>NOT(ISBLANK(Survey!EF466))</f>
        <v>0</v>
      </c>
      <c r="DU466" s="16" t="str">
        <f t="shared" si="412"/>
        <v>Pass</v>
      </c>
      <c r="DV466" s="33" t="b">
        <f>IF(ABS(Survey!$EM466)=0,TRUE,FALSE)</f>
        <v>1</v>
      </c>
      <c r="DW466" s="32" t="b">
        <f>NOT(ISBLANK(Survey!$EN466))</f>
        <v>0</v>
      </c>
      <c r="DX466" s="16" t="str">
        <f t="shared" si="413"/>
        <v>Fail</v>
      </c>
      <c r="DY466" s="31">
        <f>SUM(SUMIF(Survey!ET466:EV466,{"&gt;0","&lt;0"})*{1,-1})</f>
        <v>0</v>
      </c>
      <c r="DZ466">
        <f t="shared" si="414"/>
        <v>0</v>
      </c>
      <c r="EA466">
        <f t="shared" si="415"/>
        <v>100</v>
      </c>
      <c r="EB466" s="30" t="b">
        <f>IF(OR(Survey!$M466="ETF",Survey!$M466="ETF, alternative mutual fund",Survey!$M466="Closed-end", Survey!$M466="Split share corp"),TRUE,FALSE)</f>
        <v>0</v>
      </c>
      <c r="EC466" s="16" t="str">
        <f t="shared" si="416"/>
        <v>Fail</v>
      </c>
      <c r="ED466" s="31">
        <f>SUM(SUMIF(Survey!EX466:FD466,{"&gt;0","&lt;0"})*{1,-1})</f>
        <v>0</v>
      </c>
      <c r="EE466">
        <f t="shared" si="417"/>
        <v>0</v>
      </c>
      <c r="EF466" s="17">
        <f t="shared" si="418"/>
        <v>100</v>
      </c>
      <c r="EG466" s="16" t="str">
        <f t="shared" si="419"/>
        <v>Fail</v>
      </c>
      <c r="EH466" s="31">
        <f>SUM(SUMIF(Survey!FF466:FL466,{"&gt;0","&lt;0"})*{1,-1})</f>
        <v>0</v>
      </c>
      <c r="EI466">
        <f t="shared" si="420"/>
        <v>0</v>
      </c>
      <c r="EJ466" s="17">
        <f t="shared" si="421"/>
        <v>100</v>
      </c>
    </row>
    <row r="467" spans="1:140">
      <c r="A467">
        <v>467</v>
      </c>
      <c r="B467" t="str">
        <f t="shared" si="369"/>
        <v>Pass</v>
      </c>
      <c r="C467" t="str">
        <f>IF(COUNTBLANK(Survey!B467:FM467)=$C$2, "Pass", "Fail")</f>
        <v>Pass</v>
      </c>
      <c r="D467" s="16" t="str">
        <f t="shared" si="370"/>
        <v>Fail</v>
      </c>
      <c r="E467" t="str">
        <f>IF(OR(ISBLANK(Survey!AL467),COUNTIF(G467:BJ467,"Fail")),"Fail","Pass")</f>
        <v>Fail</v>
      </c>
      <c r="F467" s="265"/>
      <c r="G467" s="16" t="str">
        <f t="shared" si="371"/>
        <v>Fail</v>
      </c>
      <c r="H467" s="139">
        <f>COUNTBLANK(Survey!B467:D467)+COUNTBLANK(Survey!G467)+COUNTBLANK(Survey!I467)+COUNTBLANK(Survey!K467:M467)+COUNTBLANK(Survey!P467:Q467)+COUNTBLANK(Survey!T467:W467)+COUNTBLANK(Survey!Z467:AC467)+COUNTBLANK(Survey!AF467:AG467)+COUNTBLANK(Survey!AK467:AK467)</f>
        <v>21</v>
      </c>
      <c r="I467" t="str">
        <f t="shared" si="372"/>
        <v>Fail</v>
      </c>
      <c r="J467" t="b">
        <f>IF(Survey!E467="No",TRUE,FALSE)</f>
        <v>0</v>
      </c>
      <c r="K467" s="29" cm="1">
        <f t="array" ref="K467">IF(COUNTA(Survey!$E$4:$E$695)=1, 0, SUM(IF(COUNTIF(Survey!$E$4:$E$695, Survey!$E$4:$E$695)=1,1,0)))</f>
        <v>0</v>
      </c>
      <c r="L467" s="29">
        <f>LEN(Survey!E467)</f>
        <v>0</v>
      </c>
      <c r="M467" s="16" t="str">
        <f t="shared" si="373"/>
        <v>Fail</v>
      </c>
      <c r="N467" t="b">
        <f>IF(Survey!F467="No",TRUE,FALSE)</f>
        <v>0</v>
      </c>
      <c r="O467" t="b">
        <f>Survey!F467=Survey!E467</f>
        <v>1</v>
      </c>
      <c r="P467">
        <f>COUNTIF(Survey!$F$4:$F$695,Survey!F467)</f>
        <v>0</v>
      </c>
      <c r="Q467" s="28">
        <f>LEN(Survey!F467)</f>
        <v>0</v>
      </c>
      <c r="R467" s="16" t="str">
        <f t="shared" si="374"/>
        <v>Pass</v>
      </c>
      <c r="S467" s="29">
        <f>MOD((LEN(Survey!H467)+2),11)</f>
        <v>2</v>
      </c>
      <c r="T467">
        <f>COUNTIF(Survey!$H$4:$H$695,Survey!H467)</f>
        <v>0</v>
      </c>
      <c r="U467" s="28" t="str">
        <f>IF(Survey!$L467="Prospectus fund", "Yes", "No")</f>
        <v>No</v>
      </c>
      <c r="V467" s="16" t="str">
        <f t="shared" si="375"/>
        <v>Pass</v>
      </c>
      <c r="W467" s="29">
        <f>MOD((LEN(Survey!J467)+2),11)</f>
        <v>2</v>
      </c>
      <c r="X467">
        <f>COUNTIF(Survey!$J$4:$J$695,Survey!J467)</f>
        <v>0</v>
      </c>
      <c r="Y467" s="30" t="b">
        <f>IF(OR(Survey!$M467="ETF",Survey!$M467="ETF, alternative mutual fund",Survey!$M467="Closed-end", Survey!$M467="Split share corp", Survey!$I467="Yes"),TRUE,FALSE)</f>
        <v>0</v>
      </c>
      <c r="Z467" s="16" t="str">
        <f>IFERROR(IF(AND(OR(AC467=AD467,AD467 = "Either"),NOT(ISBLANK(Survey!K467))),"Pass","Fail"),"Pass")</f>
        <v>Fail</v>
      </c>
      <c r="AA467" s="31" cm="1">
        <f t="array" ref="AA467">SUM(SUMIF(Survey!CH467:DA467,{"&gt;0","&lt;0"})*{1,-1})</f>
        <v>0</v>
      </c>
      <c r="AB467" s="33" cm="1">
        <f t="array" ref="AB467">SUM(SUMIF(Survey!CK467,{"&gt;0","&lt;0"})*{1,-1})+SUM(SUMIF(Survey!CU467,{"&gt;0","&lt;0"})*{1,-1})</f>
        <v>0</v>
      </c>
      <c r="AC467" s="33">
        <f>Survey!K467</f>
        <v>0</v>
      </c>
      <c r="AD467" s="32" t="str">
        <f t="shared" si="376"/>
        <v>Either</v>
      </c>
      <c r="AE467" s="16" t="str">
        <f t="shared" si="377"/>
        <v>Fail</v>
      </c>
      <c r="AF467" s="58" cm="1">
        <f t="array" ref="AF467">SUM(SUMIF(Survey!CH467:DA467,{"&gt;0","&lt;0"})*{1,-1})+SUM(SUMIF(Survey!DC467:DV467,{"&gt;0","&lt;0"})*{1,-1})</f>
        <v>0</v>
      </c>
      <c r="AG467" s="58">
        <f>IFERROR(AF467/(Survey!$BA467),0)</f>
        <v>0</v>
      </c>
      <c r="AH467" s="104" t="b">
        <f>IF(OR(Survey!$M467="Alternative strategy or hedge",Survey!$M467="Private asset",Survey!$L467="Prospectus fund"),TRUE,FALSE)</f>
        <v>0</v>
      </c>
      <c r="AI467" s="104" t="b">
        <f>NOT(ISBLANK(Survey!$M467))</f>
        <v>0</v>
      </c>
      <c r="AJ467" s="16" t="str">
        <f t="shared" si="378"/>
        <v>Fail</v>
      </c>
      <c r="AK467" t="b">
        <f>IF(Survey!W467="No",TRUE,FALSE)</f>
        <v>0</v>
      </c>
      <c r="AL467" s="119">
        <f>MOD((LEN(Survey!W467)+2),22)</f>
        <v>2</v>
      </c>
      <c r="AM467" t="str">
        <f t="shared" si="379"/>
        <v>Pass</v>
      </c>
      <c r="AN467" s="33" t="b">
        <f>NOT(ISNUMBER(SEARCH("Other",Survey!$Q467)))</f>
        <v>1</v>
      </c>
      <c r="AO467" s="32" t="b">
        <f>NOT(ISBLANK(Survey!$R467))</f>
        <v>0</v>
      </c>
      <c r="AP467" s="16" t="str">
        <f t="shared" si="380"/>
        <v>Pass</v>
      </c>
      <c r="AQ467" s="114">
        <f>COUNTBLANK(Survey!$X467)</f>
        <v>1</v>
      </c>
      <c r="AR467" s="58">
        <f>IF(AND(Survey!L467&lt;&gt;"Exempt fund",OR(Survey!$M467="ETF",Survey!$M467="ETF, alternative mutual fund",Survey!$M467="Mutual fund",Survey!$M467="Alternative mutual fund",Survey!$M467="Money market")),1,0)</f>
        <v>0</v>
      </c>
      <c r="AS467" s="16" t="str">
        <f t="shared" si="381"/>
        <v>Pass</v>
      </c>
      <c r="AT467" s="33" t="b">
        <f>NOT(ISNUMBER(SEARCH("Yes",Survey!$AC467)))</f>
        <v>1</v>
      </c>
      <c r="AU467" s="32" t="b">
        <f>IF(COUNTBLANK(Survey!$AD467:$AE467)=0,TRUE, FALSE)</f>
        <v>0</v>
      </c>
      <c r="AV467" s="16" t="str">
        <f t="shared" si="382"/>
        <v>Pass</v>
      </c>
      <c r="AW467" s="33" t="b">
        <f>NOT(ISNUMBER(SEARCH("Yes",Survey!$AF467)))</f>
        <v>1</v>
      </c>
      <c r="AX467" s="32" t="b">
        <f>NOT(ISBLANK(Survey!$AH467))</f>
        <v>0</v>
      </c>
      <c r="AY467" s="16" t="str">
        <f t="shared" si="383"/>
        <v>Pass</v>
      </c>
      <c r="AZ467" s="33" t="b">
        <f>NOT(OR(ISNUMBER(SEARCH("Other",Survey!$AH467)),ISNUMBER(SEARCH("Multiple",Survey!$AH467))))</f>
        <v>1</v>
      </c>
      <c r="BA467" s="32" t="b">
        <f>NOT(ISBLANK(Survey!$AI467))</f>
        <v>0</v>
      </c>
      <c r="BB467" s="16" t="str">
        <f t="shared" si="384"/>
        <v>Fail</v>
      </c>
      <c r="BC467" s="114">
        <f>IF(ABS(Survey!$BA467)&gt;0, 1,0)</f>
        <v>0</v>
      </c>
      <c r="BD467" s="114">
        <f>IF(COUNTBLANK(Survey!$AL467)=0,1,0)</f>
        <v>0</v>
      </c>
      <c r="BE467" s="16" t="str">
        <f t="shared" si="385"/>
        <v>Pass</v>
      </c>
      <c r="BF467" s="114">
        <f>IF(ISBLANK(Survey!$AL467),0,1)</f>
        <v>0</v>
      </c>
      <c r="BG467" s="133">
        <f>COUNTBLANK(Survey!$AM467)</f>
        <v>1</v>
      </c>
      <c r="BH467" s="16" t="str">
        <f t="shared" si="386"/>
        <v>Pass</v>
      </c>
      <c r="BI467" s="114">
        <f>IF(OR(Survey!$AM467="Closed",ISBLANK(Survey!$AM467)),0,1)</f>
        <v>0</v>
      </c>
      <c r="BJ467" s="133">
        <f>IF(ISBLANK(Survey!$AN467),1,0)</f>
        <v>1</v>
      </c>
      <c r="BK467" s="118" t="str">
        <f t="shared" si="387"/>
        <v>Pass</v>
      </c>
      <c r="BL467" s="31" cm="1">
        <f t="array" ref="BL467">SUM(SUMIF(Survey!AO467:AP467,{"&gt;0","&lt;0"})*{1,-1})</f>
        <v>0</v>
      </c>
      <c r="BM467">
        <f t="shared" si="388"/>
        <v>0</v>
      </c>
      <c r="BN467">
        <f t="shared" si="389"/>
        <v>100</v>
      </c>
      <c r="BO467" s="118" t="str">
        <f t="shared" si="390"/>
        <v>Pass</v>
      </c>
      <c r="BP467">
        <f>IF(Survey!AQ467="No",0,1)</f>
        <v>1</v>
      </c>
      <c r="BQ467" s="207">
        <f>MOD((LEN(Survey!AQ467)+2),22)</f>
        <v>2</v>
      </c>
      <c r="BR467">
        <f>IF(Survey!AR467="No",0,1)</f>
        <v>1</v>
      </c>
      <c r="BS467" s="207">
        <f>MOD((LEN(Survey!AR467)+2),22)</f>
        <v>2</v>
      </c>
      <c r="BT467" s="114">
        <f>COUNTBLANK(Survey!$AQ467:$AS467)+COUNTBLANK(Survey!$AU467)</f>
        <v>4</v>
      </c>
      <c r="BU467" s="114">
        <f>IF(Survey!$I467="Yes",1,0)</f>
        <v>0</v>
      </c>
      <c r="BV467" s="114">
        <f>IF(OR(Survey!$M467="Mutual fund",Survey!$M467="Alternative mutual fund",Survey!$M467="Money market"),1,0)</f>
        <v>0</v>
      </c>
      <c r="BW467" s="119">
        <f>IF(OR(Survey!$M467="ETF",Survey!$M467="ETF, alternative mutual fund"),1,0)</f>
        <v>0</v>
      </c>
      <c r="BX467" s="16" t="str">
        <f t="shared" si="391"/>
        <v>Pass</v>
      </c>
      <c r="BY467" s="33">
        <f>IF(ISNUMBER(SEARCH("Other",Survey!$AS467)), 1, 0)</f>
        <v>0</v>
      </c>
      <c r="BZ467" s="58" t="b">
        <f>NOT(ISBLANK(Survey!$AT467))</f>
        <v>0</v>
      </c>
      <c r="CA467" s="16" t="str">
        <f t="shared" si="392"/>
        <v>Pass</v>
      </c>
      <c r="CB467" s="114">
        <f>IF(Survey!$BB467=0, 0,1)</f>
        <v>0</v>
      </c>
      <c r="CC467" s="58">
        <f>Survey!$AV467</f>
        <v>0</v>
      </c>
      <c r="CD467" s="58">
        <f>Survey!$BC467+Survey!$BD467+ABS(Survey!$BE467)-ABS(Survey!$BF467)-ABS(Survey!$BG467)-ABS(Survey!$BL467)</f>
        <v>0</v>
      </c>
      <c r="CE467" s="138">
        <f>Survey!BB467+(ABS(Survey!$BH467)-ABS(Survey!$BI467)+ABS(Survey!$BJ467)-ABS(Survey!$BK467))*0.5</f>
        <v>0</v>
      </c>
      <c r="CF467" s="58">
        <f t="shared" si="393"/>
        <v>0</v>
      </c>
      <c r="CG467" s="58">
        <f>IF(AND($CC467&gt;$CF467-0.2,$CC467&lt;$CF467+0.2,ISBLANK(Survey!$AV467)=FALSE),0,1)</f>
        <v>1</v>
      </c>
      <c r="CH467" s="133">
        <f>IF(ISBLANK(Survey!$AW467),1,0)</f>
        <v>1</v>
      </c>
      <c r="CI467" s="16" t="str">
        <f t="shared" si="394"/>
        <v>Pass</v>
      </c>
      <c r="CJ467" s="114">
        <f>IF(Survey!$BB467=0, 0,1)</f>
        <v>0</v>
      </c>
      <c r="CK467" s="58">
        <f>IF(AND(Survey!$AX467&gt;=0,Survey!$AX467&lt;=0.2,Survey!$AX467&lt;&gt;""),0,1)</f>
        <v>1</v>
      </c>
      <c r="CL467" s="114">
        <f>IF(ISBLANK(Survey!$AY467),1,0)</f>
        <v>1</v>
      </c>
      <c r="CM467" s="16" t="str">
        <f t="shared" si="395"/>
        <v>Fail</v>
      </c>
      <c r="CN467" s="133">
        <f>Survey!$AZ467</f>
        <v>0</v>
      </c>
      <c r="CO467" s="16" t="str">
        <f t="shared" si="396"/>
        <v>Pass</v>
      </c>
      <c r="CP467" s="31">
        <f>Survey!$BA467</f>
        <v>0</v>
      </c>
      <c r="CQ467" s="138">
        <f>Survey!$BB467+Survey!$BC467+Survey!$BD467+ABS(Survey!$BE467)-ABS(Survey!$BF467)-ABS(Survey!$BG467)+ABS(Survey!$BH467)-ABS(Survey!$BI467)+ABS(Survey!$BJ467)-ABS(Survey!$BK467)-ABS(Survey!$BL467)+Survey!$BM467</f>
        <v>0</v>
      </c>
      <c r="CR467" s="30">
        <f t="shared" si="397"/>
        <v>0</v>
      </c>
      <c r="CS467" s="17">
        <f t="shared" si="398"/>
        <v>0</v>
      </c>
      <c r="CT467" s="16" t="str">
        <f t="shared" si="399"/>
        <v>Pass</v>
      </c>
      <c r="CU467" s="33" t="b">
        <f>IF(ABS(Survey!$BM467)=0,TRUE,FALSE)</f>
        <v>1</v>
      </c>
      <c r="CV467" s="32" t="b">
        <f>NOT(ISBLANK(Survey!$BN467))</f>
        <v>0</v>
      </c>
      <c r="CW467" t="str">
        <f t="shared" si="400"/>
        <v>Fail</v>
      </c>
      <c r="CX467" s="25">
        <f>Survey!$BA467</f>
        <v>0</v>
      </c>
      <c r="CY467" s="25" cm="1">
        <f t="array" ref="CY467">SUM(SUMIF(Survey!BP467:BW467,{"&gt;0","&lt;0"})*{1,-1})-SUM(SUMIF(Survey!BY467:CF467,{"&gt;0","&lt;0"})*{1,-1})</f>
        <v>0</v>
      </c>
      <c r="CZ467" s="30" t="str">
        <f t="shared" si="401"/>
        <v>No holdings</v>
      </c>
      <c r="DA467">
        <f t="shared" si="402"/>
        <v>0</v>
      </c>
      <c r="DB467" s="16" t="str">
        <f t="shared" si="403"/>
        <v>Fail</v>
      </c>
      <c r="DC467" s="31">
        <f>Survey!$BA467</f>
        <v>0</v>
      </c>
      <c r="DD467" s="31" cm="1">
        <f t="array" ref="DD467">SUM(SUMIF(Survey!CH467:DA467,{"&gt;0","&lt;0"})*{1,-1})-SUM(SUMIF(Survey!DC467:DV467,{"&gt;0","&lt;0"})*{1,-1})</f>
        <v>0</v>
      </c>
      <c r="DE467" s="30" t="str">
        <f t="shared" si="404"/>
        <v>No holdings</v>
      </c>
      <c r="DF467" s="17">
        <f t="shared" si="405"/>
        <v>0</v>
      </c>
      <c r="DG467" s="16" t="str">
        <f t="shared" si="406"/>
        <v>Pass</v>
      </c>
      <c r="DH467" s="33" t="b">
        <f>IF(ABS(Survey!$DA467)=0,TRUE,FALSE)</f>
        <v>1</v>
      </c>
      <c r="DI467" s="32" t="b">
        <f>NOT(ISBLANK(Survey!$DB467))</f>
        <v>0</v>
      </c>
      <c r="DJ467" s="16" t="str">
        <f t="shared" si="407"/>
        <v>Pass</v>
      </c>
      <c r="DK467" s="33" t="b">
        <f>IF(ABS(Survey!$DV467)=0,TRUE,FALSE)</f>
        <v>1</v>
      </c>
      <c r="DL467" s="32" t="b">
        <f>NOT(ISBLANK(Survey!$DW467))</f>
        <v>0</v>
      </c>
      <c r="DM467" t="str">
        <f t="shared" si="408"/>
        <v>Pass</v>
      </c>
      <c r="DN467" s="25" cm="1">
        <f t="array" ref="DN467">SUM(SUMIF(Survey!CW467,{"&gt;0","&lt;0"})*{1,-1})+SUM(SUMIF(Survey!DR467,{"&gt;0","&lt;0"})*{1,-1})</f>
        <v>0</v>
      </c>
      <c r="DO467" s="25">
        <f>SUM(SUMIF(Survey!DY467:EE467,{"&gt;0","&lt;0"})*{1,-1})+SUM(SUMIF(Survey!EG467:EM467,{"&gt;0","&lt;0"})*{1,-1})</f>
        <v>0</v>
      </c>
      <c r="DP467">
        <f t="shared" si="409"/>
        <v>0</v>
      </c>
      <c r="DQ467">
        <f t="shared" si="410"/>
        <v>0</v>
      </c>
      <c r="DR467" s="16" t="str">
        <f t="shared" si="411"/>
        <v>Pass</v>
      </c>
      <c r="DS467" s="33" t="b">
        <f>IF(ABS(Survey!$EE467)=0,TRUE,FALSE)</f>
        <v>1</v>
      </c>
      <c r="DT467" s="32" t="b">
        <f>NOT(ISBLANK(Survey!EF467))</f>
        <v>0</v>
      </c>
      <c r="DU467" s="16" t="str">
        <f t="shared" si="412"/>
        <v>Pass</v>
      </c>
      <c r="DV467" s="33" t="b">
        <f>IF(ABS(Survey!$EM467)=0,TRUE,FALSE)</f>
        <v>1</v>
      </c>
      <c r="DW467" s="32" t="b">
        <f>NOT(ISBLANK(Survey!$EN467))</f>
        <v>0</v>
      </c>
      <c r="DX467" s="16" t="str">
        <f t="shared" si="413"/>
        <v>Fail</v>
      </c>
      <c r="DY467" s="31">
        <f>SUM(SUMIF(Survey!ET467:EV467,{"&gt;0","&lt;0"})*{1,-1})</f>
        <v>0</v>
      </c>
      <c r="DZ467">
        <f t="shared" si="414"/>
        <v>0</v>
      </c>
      <c r="EA467">
        <f t="shared" si="415"/>
        <v>100</v>
      </c>
      <c r="EB467" s="30" t="b">
        <f>IF(OR(Survey!$M467="ETF",Survey!$M467="ETF, alternative mutual fund",Survey!$M467="Closed-end", Survey!$M467="Split share corp"),TRUE,FALSE)</f>
        <v>0</v>
      </c>
      <c r="EC467" s="16" t="str">
        <f t="shared" si="416"/>
        <v>Fail</v>
      </c>
      <c r="ED467" s="31">
        <f>SUM(SUMIF(Survey!EX467:FD467,{"&gt;0","&lt;0"})*{1,-1})</f>
        <v>0</v>
      </c>
      <c r="EE467">
        <f t="shared" si="417"/>
        <v>0</v>
      </c>
      <c r="EF467" s="17">
        <f t="shared" si="418"/>
        <v>100</v>
      </c>
      <c r="EG467" s="16" t="str">
        <f t="shared" si="419"/>
        <v>Fail</v>
      </c>
      <c r="EH467" s="31">
        <f>SUM(SUMIF(Survey!FF467:FL467,{"&gt;0","&lt;0"})*{1,-1})</f>
        <v>0</v>
      </c>
      <c r="EI467">
        <f t="shared" si="420"/>
        <v>0</v>
      </c>
      <c r="EJ467" s="17">
        <f t="shared" si="421"/>
        <v>100</v>
      </c>
    </row>
    <row r="468" spans="1:140">
      <c r="A468">
        <v>468</v>
      </c>
      <c r="B468" t="str">
        <f t="shared" si="369"/>
        <v>Pass</v>
      </c>
      <c r="C468" t="str">
        <f>IF(COUNTBLANK(Survey!B468:FM468)=$C$2, "Pass", "Fail")</f>
        <v>Pass</v>
      </c>
      <c r="D468" s="16" t="str">
        <f t="shared" si="370"/>
        <v>Fail</v>
      </c>
      <c r="E468" t="str">
        <f>IF(OR(ISBLANK(Survey!AL468),COUNTIF(G468:BJ468,"Fail")),"Fail","Pass")</f>
        <v>Fail</v>
      </c>
      <c r="F468" s="265"/>
      <c r="G468" s="16" t="str">
        <f t="shared" si="371"/>
        <v>Fail</v>
      </c>
      <c r="H468" s="139">
        <f>COUNTBLANK(Survey!B468:D468)+COUNTBLANK(Survey!G468)+COUNTBLANK(Survey!I468)+COUNTBLANK(Survey!K468:M468)+COUNTBLANK(Survey!P468:Q468)+COUNTBLANK(Survey!T468:W468)+COUNTBLANK(Survey!Z468:AC468)+COUNTBLANK(Survey!AF468:AG468)+COUNTBLANK(Survey!AK468:AK468)</f>
        <v>21</v>
      </c>
      <c r="I468" t="str">
        <f t="shared" si="372"/>
        <v>Fail</v>
      </c>
      <c r="J468" t="b">
        <f>IF(Survey!E468="No",TRUE,FALSE)</f>
        <v>0</v>
      </c>
      <c r="K468" s="29" cm="1">
        <f t="array" ref="K468">IF(COUNTA(Survey!$E$4:$E$695)=1, 0, SUM(IF(COUNTIF(Survey!$E$4:$E$695, Survey!$E$4:$E$695)=1,1,0)))</f>
        <v>0</v>
      </c>
      <c r="L468" s="29">
        <f>LEN(Survey!E468)</f>
        <v>0</v>
      </c>
      <c r="M468" s="16" t="str">
        <f t="shared" si="373"/>
        <v>Fail</v>
      </c>
      <c r="N468" t="b">
        <f>IF(Survey!F468="No",TRUE,FALSE)</f>
        <v>0</v>
      </c>
      <c r="O468" t="b">
        <f>Survey!F468=Survey!E468</f>
        <v>1</v>
      </c>
      <c r="P468">
        <f>COUNTIF(Survey!$F$4:$F$695,Survey!F468)</f>
        <v>0</v>
      </c>
      <c r="Q468" s="28">
        <f>LEN(Survey!F468)</f>
        <v>0</v>
      </c>
      <c r="R468" s="16" t="str">
        <f t="shared" si="374"/>
        <v>Pass</v>
      </c>
      <c r="S468" s="29">
        <f>MOD((LEN(Survey!H468)+2),11)</f>
        <v>2</v>
      </c>
      <c r="T468">
        <f>COUNTIF(Survey!$H$4:$H$695,Survey!H468)</f>
        <v>0</v>
      </c>
      <c r="U468" s="28" t="str">
        <f>IF(Survey!$L468="Prospectus fund", "Yes", "No")</f>
        <v>No</v>
      </c>
      <c r="V468" s="16" t="str">
        <f t="shared" si="375"/>
        <v>Pass</v>
      </c>
      <c r="W468" s="29">
        <f>MOD((LEN(Survey!J468)+2),11)</f>
        <v>2</v>
      </c>
      <c r="X468">
        <f>COUNTIF(Survey!$J$4:$J$695,Survey!J468)</f>
        <v>0</v>
      </c>
      <c r="Y468" s="30" t="b">
        <f>IF(OR(Survey!$M468="ETF",Survey!$M468="ETF, alternative mutual fund",Survey!$M468="Closed-end", Survey!$M468="Split share corp", Survey!$I468="Yes"),TRUE,FALSE)</f>
        <v>0</v>
      </c>
      <c r="Z468" s="16" t="str">
        <f>IFERROR(IF(AND(OR(AC468=AD468,AD468 = "Either"),NOT(ISBLANK(Survey!K468))),"Pass","Fail"),"Pass")</f>
        <v>Fail</v>
      </c>
      <c r="AA468" s="31" cm="1">
        <f t="array" ref="AA468">SUM(SUMIF(Survey!CH468:DA468,{"&gt;0","&lt;0"})*{1,-1})</f>
        <v>0</v>
      </c>
      <c r="AB468" s="33" cm="1">
        <f t="array" ref="AB468">SUM(SUMIF(Survey!CK468,{"&gt;0","&lt;0"})*{1,-1})+SUM(SUMIF(Survey!CU468,{"&gt;0","&lt;0"})*{1,-1})</f>
        <v>0</v>
      </c>
      <c r="AC468" s="33">
        <f>Survey!K468</f>
        <v>0</v>
      </c>
      <c r="AD468" s="32" t="str">
        <f t="shared" si="376"/>
        <v>Either</v>
      </c>
      <c r="AE468" s="16" t="str">
        <f t="shared" si="377"/>
        <v>Fail</v>
      </c>
      <c r="AF468" s="58" cm="1">
        <f t="array" ref="AF468">SUM(SUMIF(Survey!CH468:DA468,{"&gt;0","&lt;0"})*{1,-1})+SUM(SUMIF(Survey!DC468:DV468,{"&gt;0","&lt;0"})*{1,-1})</f>
        <v>0</v>
      </c>
      <c r="AG468" s="58">
        <f>IFERROR(AF468/(Survey!$BA468),0)</f>
        <v>0</v>
      </c>
      <c r="AH468" s="104" t="b">
        <f>IF(OR(Survey!$M468="Alternative strategy or hedge",Survey!$M468="Private asset",Survey!$L468="Prospectus fund"),TRUE,FALSE)</f>
        <v>0</v>
      </c>
      <c r="AI468" s="104" t="b">
        <f>NOT(ISBLANK(Survey!$M468))</f>
        <v>0</v>
      </c>
      <c r="AJ468" s="16" t="str">
        <f t="shared" si="378"/>
        <v>Fail</v>
      </c>
      <c r="AK468" t="b">
        <f>IF(Survey!W468="No",TRUE,FALSE)</f>
        <v>0</v>
      </c>
      <c r="AL468" s="119">
        <f>MOD((LEN(Survey!W468)+2),22)</f>
        <v>2</v>
      </c>
      <c r="AM468" t="str">
        <f t="shared" si="379"/>
        <v>Pass</v>
      </c>
      <c r="AN468" s="33" t="b">
        <f>NOT(ISNUMBER(SEARCH("Other",Survey!$Q468)))</f>
        <v>1</v>
      </c>
      <c r="AO468" s="32" t="b">
        <f>NOT(ISBLANK(Survey!$R468))</f>
        <v>0</v>
      </c>
      <c r="AP468" s="16" t="str">
        <f t="shared" si="380"/>
        <v>Pass</v>
      </c>
      <c r="AQ468" s="114">
        <f>COUNTBLANK(Survey!$X468)</f>
        <v>1</v>
      </c>
      <c r="AR468" s="58">
        <f>IF(AND(Survey!L468&lt;&gt;"Exempt fund",OR(Survey!$M468="ETF",Survey!$M468="ETF, alternative mutual fund",Survey!$M468="Mutual fund",Survey!$M468="Alternative mutual fund",Survey!$M468="Money market")),1,0)</f>
        <v>0</v>
      </c>
      <c r="AS468" s="16" t="str">
        <f t="shared" si="381"/>
        <v>Pass</v>
      </c>
      <c r="AT468" s="33" t="b">
        <f>NOT(ISNUMBER(SEARCH("Yes",Survey!$AC468)))</f>
        <v>1</v>
      </c>
      <c r="AU468" s="32" t="b">
        <f>IF(COUNTBLANK(Survey!$AD468:$AE468)=0,TRUE, FALSE)</f>
        <v>0</v>
      </c>
      <c r="AV468" s="16" t="str">
        <f t="shared" si="382"/>
        <v>Pass</v>
      </c>
      <c r="AW468" s="33" t="b">
        <f>NOT(ISNUMBER(SEARCH("Yes",Survey!$AF468)))</f>
        <v>1</v>
      </c>
      <c r="AX468" s="32" t="b">
        <f>NOT(ISBLANK(Survey!$AH468))</f>
        <v>0</v>
      </c>
      <c r="AY468" s="16" t="str">
        <f t="shared" si="383"/>
        <v>Pass</v>
      </c>
      <c r="AZ468" s="33" t="b">
        <f>NOT(OR(ISNUMBER(SEARCH("Other",Survey!$AH468)),ISNUMBER(SEARCH("Multiple",Survey!$AH468))))</f>
        <v>1</v>
      </c>
      <c r="BA468" s="32" t="b">
        <f>NOT(ISBLANK(Survey!$AI468))</f>
        <v>0</v>
      </c>
      <c r="BB468" s="16" t="str">
        <f t="shared" si="384"/>
        <v>Fail</v>
      </c>
      <c r="BC468" s="114">
        <f>IF(ABS(Survey!$BA468)&gt;0, 1,0)</f>
        <v>0</v>
      </c>
      <c r="BD468" s="114">
        <f>IF(COUNTBLANK(Survey!$AL468)=0,1,0)</f>
        <v>0</v>
      </c>
      <c r="BE468" s="16" t="str">
        <f t="shared" si="385"/>
        <v>Pass</v>
      </c>
      <c r="BF468" s="114">
        <f>IF(ISBLANK(Survey!$AL468),0,1)</f>
        <v>0</v>
      </c>
      <c r="BG468" s="133">
        <f>COUNTBLANK(Survey!$AM468)</f>
        <v>1</v>
      </c>
      <c r="BH468" s="16" t="str">
        <f t="shared" si="386"/>
        <v>Pass</v>
      </c>
      <c r="BI468" s="114">
        <f>IF(OR(Survey!$AM468="Closed",ISBLANK(Survey!$AM468)),0,1)</f>
        <v>0</v>
      </c>
      <c r="BJ468" s="133">
        <f>IF(ISBLANK(Survey!$AN468),1,0)</f>
        <v>1</v>
      </c>
      <c r="BK468" s="118" t="str">
        <f t="shared" si="387"/>
        <v>Pass</v>
      </c>
      <c r="BL468" s="31" cm="1">
        <f t="array" ref="BL468">SUM(SUMIF(Survey!AO468:AP468,{"&gt;0","&lt;0"})*{1,-1})</f>
        <v>0</v>
      </c>
      <c r="BM468">
        <f t="shared" si="388"/>
        <v>0</v>
      </c>
      <c r="BN468">
        <f t="shared" si="389"/>
        <v>100</v>
      </c>
      <c r="BO468" s="118" t="str">
        <f t="shared" si="390"/>
        <v>Pass</v>
      </c>
      <c r="BP468">
        <f>IF(Survey!AQ468="No",0,1)</f>
        <v>1</v>
      </c>
      <c r="BQ468" s="207">
        <f>MOD((LEN(Survey!AQ468)+2),22)</f>
        <v>2</v>
      </c>
      <c r="BR468">
        <f>IF(Survey!AR468="No",0,1)</f>
        <v>1</v>
      </c>
      <c r="BS468" s="207">
        <f>MOD((LEN(Survey!AR468)+2),22)</f>
        <v>2</v>
      </c>
      <c r="BT468" s="114">
        <f>COUNTBLANK(Survey!$AQ468:$AS468)+COUNTBLANK(Survey!$AU468)</f>
        <v>4</v>
      </c>
      <c r="BU468" s="114">
        <f>IF(Survey!$I468="Yes",1,0)</f>
        <v>0</v>
      </c>
      <c r="BV468" s="114">
        <f>IF(OR(Survey!$M468="Mutual fund",Survey!$M468="Alternative mutual fund",Survey!$M468="Money market"),1,0)</f>
        <v>0</v>
      </c>
      <c r="BW468" s="119">
        <f>IF(OR(Survey!$M468="ETF",Survey!$M468="ETF, alternative mutual fund"),1,0)</f>
        <v>0</v>
      </c>
      <c r="BX468" s="16" t="str">
        <f t="shared" si="391"/>
        <v>Pass</v>
      </c>
      <c r="BY468" s="33">
        <f>IF(ISNUMBER(SEARCH("Other",Survey!$AS468)), 1, 0)</f>
        <v>0</v>
      </c>
      <c r="BZ468" s="58" t="b">
        <f>NOT(ISBLANK(Survey!$AT468))</f>
        <v>0</v>
      </c>
      <c r="CA468" s="16" t="str">
        <f t="shared" si="392"/>
        <v>Pass</v>
      </c>
      <c r="CB468" s="114">
        <f>IF(Survey!$BB468=0, 0,1)</f>
        <v>0</v>
      </c>
      <c r="CC468" s="58">
        <f>Survey!$AV468</f>
        <v>0</v>
      </c>
      <c r="CD468" s="58">
        <f>Survey!$BC468+Survey!$BD468+ABS(Survey!$BE468)-ABS(Survey!$BF468)-ABS(Survey!$BG468)-ABS(Survey!$BL468)</f>
        <v>0</v>
      </c>
      <c r="CE468" s="138">
        <f>Survey!BB468+(ABS(Survey!$BH468)-ABS(Survey!$BI468)+ABS(Survey!$BJ468)-ABS(Survey!$BK468))*0.5</f>
        <v>0</v>
      </c>
      <c r="CF468" s="58">
        <f t="shared" si="393"/>
        <v>0</v>
      </c>
      <c r="CG468" s="58">
        <f>IF(AND($CC468&gt;$CF468-0.2,$CC468&lt;$CF468+0.2,ISBLANK(Survey!$AV468)=FALSE),0,1)</f>
        <v>1</v>
      </c>
      <c r="CH468" s="133">
        <f>IF(ISBLANK(Survey!$AW468),1,0)</f>
        <v>1</v>
      </c>
      <c r="CI468" s="16" t="str">
        <f t="shared" si="394"/>
        <v>Pass</v>
      </c>
      <c r="CJ468" s="114">
        <f>IF(Survey!$BB468=0, 0,1)</f>
        <v>0</v>
      </c>
      <c r="CK468" s="58">
        <f>IF(AND(Survey!$AX468&gt;=0,Survey!$AX468&lt;=0.2,Survey!$AX468&lt;&gt;""),0,1)</f>
        <v>1</v>
      </c>
      <c r="CL468" s="114">
        <f>IF(ISBLANK(Survey!$AY468),1,0)</f>
        <v>1</v>
      </c>
      <c r="CM468" s="16" t="str">
        <f t="shared" si="395"/>
        <v>Fail</v>
      </c>
      <c r="CN468" s="133">
        <f>Survey!$AZ468</f>
        <v>0</v>
      </c>
      <c r="CO468" s="16" t="str">
        <f t="shared" si="396"/>
        <v>Pass</v>
      </c>
      <c r="CP468" s="31">
        <f>Survey!$BA468</f>
        <v>0</v>
      </c>
      <c r="CQ468" s="138">
        <f>Survey!$BB468+Survey!$BC468+Survey!$BD468+ABS(Survey!$BE468)-ABS(Survey!$BF468)-ABS(Survey!$BG468)+ABS(Survey!$BH468)-ABS(Survey!$BI468)+ABS(Survey!$BJ468)-ABS(Survey!$BK468)-ABS(Survey!$BL468)+Survey!$BM468</f>
        <v>0</v>
      </c>
      <c r="CR468" s="30">
        <f t="shared" si="397"/>
        <v>0</v>
      </c>
      <c r="CS468" s="17">
        <f t="shared" si="398"/>
        <v>0</v>
      </c>
      <c r="CT468" s="16" t="str">
        <f t="shared" si="399"/>
        <v>Pass</v>
      </c>
      <c r="CU468" s="33" t="b">
        <f>IF(ABS(Survey!$BM468)=0,TRUE,FALSE)</f>
        <v>1</v>
      </c>
      <c r="CV468" s="32" t="b">
        <f>NOT(ISBLANK(Survey!$BN468))</f>
        <v>0</v>
      </c>
      <c r="CW468" t="str">
        <f t="shared" si="400"/>
        <v>Fail</v>
      </c>
      <c r="CX468" s="25">
        <f>Survey!$BA468</f>
        <v>0</v>
      </c>
      <c r="CY468" s="25" cm="1">
        <f t="array" ref="CY468">SUM(SUMIF(Survey!BP468:BW468,{"&gt;0","&lt;0"})*{1,-1})-SUM(SUMIF(Survey!BY468:CF468,{"&gt;0","&lt;0"})*{1,-1})</f>
        <v>0</v>
      </c>
      <c r="CZ468" s="30" t="str">
        <f t="shared" si="401"/>
        <v>No holdings</v>
      </c>
      <c r="DA468">
        <f t="shared" si="402"/>
        <v>0</v>
      </c>
      <c r="DB468" s="16" t="str">
        <f t="shared" si="403"/>
        <v>Fail</v>
      </c>
      <c r="DC468" s="31">
        <f>Survey!$BA468</f>
        <v>0</v>
      </c>
      <c r="DD468" s="31" cm="1">
        <f t="array" ref="DD468">SUM(SUMIF(Survey!CH468:DA468,{"&gt;0","&lt;0"})*{1,-1})-SUM(SUMIF(Survey!DC468:DV468,{"&gt;0","&lt;0"})*{1,-1})</f>
        <v>0</v>
      </c>
      <c r="DE468" s="30" t="str">
        <f t="shared" si="404"/>
        <v>No holdings</v>
      </c>
      <c r="DF468" s="17">
        <f t="shared" si="405"/>
        <v>0</v>
      </c>
      <c r="DG468" s="16" t="str">
        <f t="shared" si="406"/>
        <v>Pass</v>
      </c>
      <c r="DH468" s="33" t="b">
        <f>IF(ABS(Survey!$DA468)=0,TRUE,FALSE)</f>
        <v>1</v>
      </c>
      <c r="DI468" s="32" t="b">
        <f>NOT(ISBLANK(Survey!$DB468))</f>
        <v>0</v>
      </c>
      <c r="DJ468" s="16" t="str">
        <f t="shared" si="407"/>
        <v>Pass</v>
      </c>
      <c r="DK468" s="33" t="b">
        <f>IF(ABS(Survey!$DV468)=0,TRUE,FALSE)</f>
        <v>1</v>
      </c>
      <c r="DL468" s="32" t="b">
        <f>NOT(ISBLANK(Survey!$DW468))</f>
        <v>0</v>
      </c>
      <c r="DM468" t="str">
        <f t="shared" si="408"/>
        <v>Pass</v>
      </c>
      <c r="DN468" s="25" cm="1">
        <f t="array" ref="DN468">SUM(SUMIF(Survey!CW468,{"&gt;0","&lt;0"})*{1,-1})+SUM(SUMIF(Survey!DR468,{"&gt;0","&lt;0"})*{1,-1})</f>
        <v>0</v>
      </c>
      <c r="DO468" s="25">
        <f>SUM(SUMIF(Survey!DY468:EE468,{"&gt;0","&lt;0"})*{1,-1})+SUM(SUMIF(Survey!EG468:EM468,{"&gt;0","&lt;0"})*{1,-1})</f>
        <v>0</v>
      </c>
      <c r="DP468">
        <f t="shared" si="409"/>
        <v>0</v>
      </c>
      <c r="DQ468">
        <f t="shared" si="410"/>
        <v>0</v>
      </c>
      <c r="DR468" s="16" t="str">
        <f t="shared" si="411"/>
        <v>Pass</v>
      </c>
      <c r="DS468" s="33" t="b">
        <f>IF(ABS(Survey!$EE468)=0,TRUE,FALSE)</f>
        <v>1</v>
      </c>
      <c r="DT468" s="32" t="b">
        <f>NOT(ISBLANK(Survey!EF468))</f>
        <v>0</v>
      </c>
      <c r="DU468" s="16" t="str">
        <f t="shared" si="412"/>
        <v>Pass</v>
      </c>
      <c r="DV468" s="33" t="b">
        <f>IF(ABS(Survey!$EM468)=0,TRUE,FALSE)</f>
        <v>1</v>
      </c>
      <c r="DW468" s="32" t="b">
        <f>NOT(ISBLANK(Survey!$EN468))</f>
        <v>0</v>
      </c>
      <c r="DX468" s="16" t="str">
        <f t="shared" si="413"/>
        <v>Fail</v>
      </c>
      <c r="DY468" s="31">
        <f>SUM(SUMIF(Survey!ET468:EV468,{"&gt;0","&lt;0"})*{1,-1})</f>
        <v>0</v>
      </c>
      <c r="DZ468">
        <f t="shared" si="414"/>
        <v>0</v>
      </c>
      <c r="EA468">
        <f t="shared" si="415"/>
        <v>100</v>
      </c>
      <c r="EB468" s="30" t="b">
        <f>IF(OR(Survey!$M468="ETF",Survey!$M468="ETF, alternative mutual fund",Survey!$M468="Closed-end", Survey!$M468="Split share corp"),TRUE,FALSE)</f>
        <v>0</v>
      </c>
      <c r="EC468" s="16" t="str">
        <f t="shared" si="416"/>
        <v>Fail</v>
      </c>
      <c r="ED468" s="31">
        <f>SUM(SUMIF(Survey!EX468:FD468,{"&gt;0","&lt;0"})*{1,-1})</f>
        <v>0</v>
      </c>
      <c r="EE468">
        <f t="shared" si="417"/>
        <v>0</v>
      </c>
      <c r="EF468" s="17">
        <f t="shared" si="418"/>
        <v>100</v>
      </c>
      <c r="EG468" s="16" t="str">
        <f t="shared" si="419"/>
        <v>Fail</v>
      </c>
      <c r="EH468" s="31">
        <f>SUM(SUMIF(Survey!FF468:FL468,{"&gt;0","&lt;0"})*{1,-1})</f>
        <v>0</v>
      </c>
      <c r="EI468">
        <f t="shared" si="420"/>
        <v>0</v>
      </c>
      <c r="EJ468" s="17">
        <f t="shared" si="421"/>
        <v>100</v>
      </c>
    </row>
    <row r="469" spans="1:140">
      <c r="A469">
        <v>469</v>
      </c>
      <c r="B469" t="str">
        <f t="shared" si="369"/>
        <v>Pass</v>
      </c>
      <c r="C469" t="str">
        <f>IF(COUNTBLANK(Survey!B469:FM469)=$C$2, "Pass", "Fail")</f>
        <v>Pass</v>
      </c>
      <c r="D469" s="16" t="str">
        <f t="shared" si="370"/>
        <v>Fail</v>
      </c>
      <c r="E469" t="str">
        <f>IF(OR(ISBLANK(Survey!AL469),COUNTIF(G469:BJ469,"Fail")),"Fail","Pass")</f>
        <v>Fail</v>
      </c>
      <c r="F469" s="265"/>
      <c r="G469" s="16" t="str">
        <f t="shared" si="371"/>
        <v>Fail</v>
      </c>
      <c r="H469" s="139">
        <f>COUNTBLANK(Survey!B469:D469)+COUNTBLANK(Survey!G469)+COUNTBLANK(Survey!I469)+COUNTBLANK(Survey!K469:M469)+COUNTBLANK(Survey!P469:Q469)+COUNTBLANK(Survey!T469:W469)+COUNTBLANK(Survey!Z469:AC469)+COUNTBLANK(Survey!AF469:AG469)+COUNTBLANK(Survey!AK469:AK469)</f>
        <v>21</v>
      </c>
      <c r="I469" t="str">
        <f t="shared" si="372"/>
        <v>Fail</v>
      </c>
      <c r="J469" t="b">
        <f>IF(Survey!E469="No",TRUE,FALSE)</f>
        <v>0</v>
      </c>
      <c r="K469" s="29" cm="1">
        <f t="array" ref="K469">IF(COUNTA(Survey!$E$4:$E$695)=1, 0, SUM(IF(COUNTIF(Survey!$E$4:$E$695, Survey!$E$4:$E$695)=1,1,0)))</f>
        <v>0</v>
      </c>
      <c r="L469" s="29">
        <f>LEN(Survey!E469)</f>
        <v>0</v>
      </c>
      <c r="M469" s="16" t="str">
        <f t="shared" si="373"/>
        <v>Fail</v>
      </c>
      <c r="N469" t="b">
        <f>IF(Survey!F469="No",TRUE,FALSE)</f>
        <v>0</v>
      </c>
      <c r="O469" t="b">
        <f>Survey!F469=Survey!E469</f>
        <v>1</v>
      </c>
      <c r="P469">
        <f>COUNTIF(Survey!$F$4:$F$695,Survey!F469)</f>
        <v>0</v>
      </c>
      <c r="Q469" s="28">
        <f>LEN(Survey!F469)</f>
        <v>0</v>
      </c>
      <c r="R469" s="16" t="str">
        <f t="shared" si="374"/>
        <v>Pass</v>
      </c>
      <c r="S469" s="29">
        <f>MOD((LEN(Survey!H469)+2),11)</f>
        <v>2</v>
      </c>
      <c r="T469">
        <f>COUNTIF(Survey!$H$4:$H$695,Survey!H469)</f>
        <v>0</v>
      </c>
      <c r="U469" s="28" t="str">
        <f>IF(Survey!$L469="Prospectus fund", "Yes", "No")</f>
        <v>No</v>
      </c>
      <c r="V469" s="16" t="str">
        <f t="shared" si="375"/>
        <v>Pass</v>
      </c>
      <c r="W469" s="29">
        <f>MOD((LEN(Survey!J469)+2),11)</f>
        <v>2</v>
      </c>
      <c r="X469">
        <f>COUNTIF(Survey!$J$4:$J$695,Survey!J469)</f>
        <v>0</v>
      </c>
      <c r="Y469" s="30" t="b">
        <f>IF(OR(Survey!$M469="ETF",Survey!$M469="ETF, alternative mutual fund",Survey!$M469="Closed-end", Survey!$M469="Split share corp", Survey!$I469="Yes"),TRUE,FALSE)</f>
        <v>0</v>
      </c>
      <c r="Z469" s="16" t="str">
        <f>IFERROR(IF(AND(OR(AC469=AD469,AD469 = "Either"),NOT(ISBLANK(Survey!K469))),"Pass","Fail"),"Pass")</f>
        <v>Fail</v>
      </c>
      <c r="AA469" s="31" cm="1">
        <f t="array" ref="AA469">SUM(SUMIF(Survey!CH469:DA469,{"&gt;0","&lt;0"})*{1,-1})</f>
        <v>0</v>
      </c>
      <c r="AB469" s="33" cm="1">
        <f t="array" ref="AB469">SUM(SUMIF(Survey!CK469,{"&gt;0","&lt;0"})*{1,-1})+SUM(SUMIF(Survey!CU469,{"&gt;0","&lt;0"})*{1,-1})</f>
        <v>0</v>
      </c>
      <c r="AC469" s="33">
        <f>Survey!K469</f>
        <v>0</v>
      </c>
      <c r="AD469" s="32" t="str">
        <f t="shared" si="376"/>
        <v>Either</v>
      </c>
      <c r="AE469" s="16" t="str">
        <f t="shared" si="377"/>
        <v>Fail</v>
      </c>
      <c r="AF469" s="58" cm="1">
        <f t="array" ref="AF469">SUM(SUMIF(Survey!CH469:DA469,{"&gt;0","&lt;0"})*{1,-1})+SUM(SUMIF(Survey!DC469:DV469,{"&gt;0","&lt;0"})*{1,-1})</f>
        <v>0</v>
      </c>
      <c r="AG469" s="58">
        <f>IFERROR(AF469/(Survey!$BA469),0)</f>
        <v>0</v>
      </c>
      <c r="AH469" s="104" t="b">
        <f>IF(OR(Survey!$M469="Alternative strategy or hedge",Survey!$M469="Private asset",Survey!$L469="Prospectus fund"),TRUE,FALSE)</f>
        <v>0</v>
      </c>
      <c r="AI469" s="104" t="b">
        <f>NOT(ISBLANK(Survey!$M469))</f>
        <v>0</v>
      </c>
      <c r="AJ469" s="16" t="str">
        <f t="shared" si="378"/>
        <v>Fail</v>
      </c>
      <c r="AK469" t="b">
        <f>IF(Survey!W469="No",TRUE,FALSE)</f>
        <v>0</v>
      </c>
      <c r="AL469" s="119">
        <f>MOD((LEN(Survey!W469)+2),22)</f>
        <v>2</v>
      </c>
      <c r="AM469" t="str">
        <f t="shared" si="379"/>
        <v>Pass</v>
      </c>
      <c r="AN469" s="33" t="b">
        <f>NOT(ISNUMBER(SEARCH("Other",Survey!$Q469)))</f>
        <v>1</v>
      </c>
      <c r="AO469" s="32" t="b">
        <f>NOT(ISBLANK(Survey!$R469))</f>
        <v>0</v>
      </c>
      <c r="AP469" s="16" t="str">
        <f t="shared" si="380"/>
        <v>Pass</v>
      </c>
      <c r="AQ469" s="114">
        <f>COUNTBLANK(Survey!$X469)</f>
        <v>1</v>
      </c>
      <c r="AR469" s="58">
        <f>IF(AND(Survey!L469&lt;&gt;"Exempt fund",OR(Survey!$M469="ETF",Survey!$M469="ETF, alternative mutual fund",Survey!$M469="Mutual fund",Survey!$M469="Alternative mutual fund",Survey!$M469="Money market")),1,0)</f>
        <v>0</v>
      </c>
      <c r="AS469" s="16" t="str">
        <f t="shared" si="381"/>
        <v>Pass</v>
      </c>
      <c r="AT469" s="33" t="b">
        <f>NOT(ISNUMBER(SEARCH("Yes",Survey!$AC469)))</f>
        <v>1</v>
      </c>
      <c r="AU469" s="32" t="b">
        <f>IF(COUNTBLANK(Survey!$AD469:$AE469)=0,TRUE, FALSE)</f>
        <v>0</v>
      </c>
      <c r="AV469" s="16" t="str">
        <f t="shared" si="382"/>
        <v>Pass</v>
      </c>
      <c r="AW469" s="33" t="b">
        <f>NOT(ISNUMBER(SEARCH("Yes",Survey!$AF469)))</f>
        <v>1</v>
      </c>
      <c r="AX469" s="32" t="b">
        <f>NOT(ISBLANK(Survey!$AH469))</f>
        <v>0</v>
      </c>
      <c r="AY469" s="16" t="str">
        <f t="shared" si="383"/>
        <v>Pass</v>
      </c>
      <c r="AZ469" s="33" t="b">
        <f>NOT(OR(ISNUMBER(SEARCH("Other",Survey!$AH469)),ISNUMBER(SEARCH("Multiple",Survey!$AH469))))</f>
        <v>1</v>
      </c>
      <c r="BA469" s="32" t="b">
        <f>NOT(ISBLANK(Survey!$AI469))</f>
        <v>0</v>
      </c>
      <c r="BB469" s="16" t="str">
        <f t="shared" si="384"/>
        <v>Fail</v>
      </c>
      <c r="BC469" s="114">
        <f>IF(ABS(Survey!$BA469)&gt;0, 1,0)</f>
        <v>0</v>
      </c>
      <c r="BD469" s="114">
        <f>IF(COUNTBLANK(Survey!$AL469)=0,1,0)</f>
        <v>0</v>
      </c>
      <c r="BE469" s="16" t="str">
        <f t="shared" si="385"/>
        <v>Pass</v>
      </c>
      <c r="BF469" s="114">
        <f>IF(ISBLANK(Survey!$AL469),0,1)</f>
        <v>0</v>
      </c>
      <c r="BG469" s="133">
        <f>COUNTBLANK(Survey!$AM469)</f>
        <v>1</v>
      </c>
      <c r="BH469" s="16" t="str">
        <f t="shared" si="386"/>
        <v>Pass</v>
      </c>
      <c r="BI469" s="114">
        <f>IF(OR(Survey!$AM469="Closed",ISBLANK(Survey!$AM469)),0,1)</f>
        <v>0</v>
      </c>
      <c r="BJ469" s="133">
        <f>IF(ISBLANK(Survey!$AN469),1,0)</f>
        <v>1</v>
      </c>
      <c r="BK469" s="118" t="str">
        <f t="shared" si="387"/>
        <v>Pass</v>
      </c>
      <c r="BL469" s="31" cm="1">
        <f t="array" ref="BL469">SUM(SUMIF(Survey!AO469:AP469,{"&gt;0","&lt;0"})*{1,-1})</f>
        <v>0</v>
      </c>
      <c r="BM469">
        <f t="shared" si="388"/>
        <v>0</v>
      </c>
      <c r="BN469">
        <f t="shared" si="389"/>
        <v>100</v>
      </c>
      <c r="BO469" s="118" t="str">
        <f t="shared" si="390"/>
        <v>Pass</v>
      </c>
      <c r="BP469">
        <f>IF(Survey!AQ469="No",0,1)</f>
        <v>1</v>
      </c>
      <c r="BQ469" s="207">
        <f>MOD((LEN(Survey!AQ469)+2),22)</f>
        <v>2</v>
      </c>
      <c r="BR469">
        <f>IF(Survey!AR469="No",0,1)</f>
        <v>1</v>
      </c>
      <c r="BS469" s="207">
        <f>MOD((LEN(Survey!AR469)+2),22)</f>
        <v>2</v>
      </c>
      <c r="BT469" s="114">
        <f>COUNTBLANK(Survey!$AQ469:$AS469)+COUNTBLANK(Survey!$AU469)</f>
        <v>4</v>
      </c>
      <c r="BU469" s="114">
        <f>IF(Survey!$I469="Yes",1,0)</f>
        <v>0</v>
      </c>
      <c r="BV469" s="114">
        <f>IF(OR(Survey!$M469="Mutual fund",Survey!$M469="Alternative mutual fund",Survey!$M469="Money market"),1,0)</f>
        <v>0</v>
      </c>
      <c r="BW469" s="119">
        <f>IF(OR(Survey!$M469="ETF",Survey!$M469="ETF, alternative mutual fund"),1,0)</f>
        <v>0</v>
      </c>
      <c r="BX469" s="16" t="str">
        <f t="shared" si="391"/>
        <v>Pass</v>
      </c>
      <c r="BY469" s="33">
        <f>IF(ISNUMBER(SEARCH("Other",Survey!$AS469)), 1, 0)</f>
        <v>0</v>
      </c>
      <c r="BZ469" s="58" t="b">
        <f>NOT(ISBLANK(Survey!$AT469))</f>
        <v>0</v>
      </c>
      <c r="CA469" s="16" t="str">
        <f t="shared" si="392"/>
        <v>Pass</v>
      </c>
      <c r="CB469" s="114">
        <f>IF(Survey!$BB469=0, 0,1)</f>
        <v>0</v>
      </c>
      <c r="CC469" s="58">
        <f>Survey!$AV469</f>
        <v>0</v>
      </c>
      <c r="CD469" s="58">
        <f>Survey!$BC469+Survey!$BD469+ABS(Survey!$BE469)-ABS(Survey!$BF469)-ABS(Survey!$BG469)-ABS(Survey!$BL469)</f>
        <v>0</v>
      </c>
      <c r="CE469" s="138">
        <f>Survey!BB469+(ABS(Survey!$BH469)-ABS(Survey!$BI469)+ABS(Survey!$BJ469)-ABS(Survey!$BK469))*0.5</f>
        <v>0</v>
      </c>
      <c r="CF469" s="58">
        <f t="shared" si="393"/>
        <v>0</v>
      </c>
      <c r="CG469" s="58">
        <f>IF(AND($CC469&gt;$CF469-0.2,$CC469&lt;$CF469+0.2,ISBLANK(Survey!$AV469)=FALSE),0,1)</f>
        <v>1</v>
      </c>
      <c r="CH469" s="133">
        <f>IF(ISBLANK(Survey!$AW469),1,0)</f>
        <v>1</v>
      </c>
      <c r="CI469" s="16" t="str">
        <f t="shared" si="394"/>
        <v>Pass</v>
      </c>
      <c r="CJ469" s="114">
        <f>IF(Survey!$BB469=0, 0,1)</f>
        <v>0</v>
      </c>
      <c r="CK469" s="58">
        <f>IF(AND(Survey!$AX469&gt;=0,Survey!$AX469&lt;=0.2,Survey!$AX469&lt;&gt;""),0,1)</f>
        <v>1</v>
      </c>
      <c r="CL469" s="114">
        <f>IF(ISBLANK(Survey!$AY469),1,0)</f>
        <v>1</v>
      </c>
      <c r="CM469" s="16" t="str">
        <f t="shared" si="395"/>
        <v>Fail</v>
      </c>
      <c r="CN469" s="133">
        <f>Survey!$AZ469</f>
        <v>0</v>
      </c>
      <c r="CO469" s="16" t="str">
        <f t="shared" si="396"/>
        <v>Pass</v>
      </c>
      <c r="CP469" s="31">
        <f>Survey!$BA469</f>
        <v>0</v>
      </c>
      <c r="CQ469" s="138">
        <f>Survey!$BB469+Survey!$BC469+Survey!$BD469+ABS(Survey!$BE469)-ABS(Survey!$BF469)-ABS(Survey!$BG469)+ABS(Survey!$BH469)-ABS(Survey!$BI469)+ABS(Survey!$BJ469)-ABS(Survey!$BK469)-ABS(Survey!$BL469)+Survey!$BM469</f>
        <v>0</v>
      </c>
      <c r="CR469" s="30">
        <f t="shared" si="397"/>
        <v>0</v>
      </c>
      <c r="CS469" s="17">
        <f t="shared" si="398"/>
        <v>0</v>
      </c>
      <c r="CT469" s="16" t="str">
        <f t="shared" si="399"/>
        <v>Pass</v>
      </c>
      <c r="CU469" s="33" t="b">
        <f>IF(ABS(Survey!$BM469)=0,TRUE,FALSE)</f>
        <v>1</v>
      </c>
      <c r="CV469" s="32" t="b">
        <f>NOT(ISBLANK(Survey!$BN469))</f>
        <v>0</v>
      </c>
      <c r="CW469" t="str">
        <f t="shared" si="400"/>
        <v>Fail</v>
      </c>
      <c r="CX469" s="25">
        <f>Survey!$BA469</f>
        <v>0</v>
      </c>
      <c r="CY469" s="25" cm="1">
        <f t="array" ref="CY469">SUM(SUMIF(Survey!BP469:BW469,{"&gt;0","&lt;0"})*{1,-1})-SUM(SUMIF(Survey!BY469:CF469,{"&gt;0","&lt;0"})*{1,-1})</f>
        <v>0</v>
      </c>
      <c r="CZ469" s="30" t="str">
        <f t="shared" si="401"/>
        <v>No holdings</v>
      </c>
      <c r="DA469">
        <f t="shared" si="402"/>
        <v>0</v>
      </c>
      <c r="DB469" s="16" t="str">
        <f t="shared" si="403"/>
        <v>Fail</v>
      </c>
      <c r="DC469" s="31">
        <f>Survey!$BA469</f>
        <v>0</v>
      </c>
      <c r="DD469" s="31" cm="1">
        <f t="array" ref="DD469">SUM(SUMIF(Survey!CH469:DA469,{"&gt;0","&lt;0"})*{1,-1})-SUM(SUMIF(Survey!DC469:DV469,{"&gt;0","&lt;0"})*{1,-1})</f>
        <v>0</v>
      </c>
      <c r="DE469" s="30" t="str">
        <f t="shared" si="404"/>
        <v>No holdings</v>
      </c>
      <c r="DF469" s="17">
        <f t="shared" si="405"/>
        <v>0</v>
      </c>
      <c r="DG469" s="16" t="str">
        <f t="shared" si="406"/>
        <v>Pass</v>
      </c>
      <c r="DH469" s="33" t="b">
        <f>IF(ABS(Survey!$DA469)=0,TRUE,FALSE)</f>
        <v>1</v>
      </c>
      <c r="DI469" s="32" t="b">
        <f>NOT(ISBLANK(Survey!$DB469))</f>
        <v>0</v>
      </c>
      <c r="DJ469" s="16" t="str">
        <f t="shared" si="407"/>
        <v>Pass</v>
      </c>
      <c r="DK469" s="33" t="b">
        <f>IF(ABS(Survey!$DV469)=0,TRUE,FALSE)</f>
        <v>1</v>
      </c>
      <c r="DL469" s="32" t="b">
        <f>NOT(ISBLANK(Survey!$DW469))</f>
        <v>0</v>
      </c>
      <c r="DM469" t="str">
        <f t="shared" si="408"/>
        <v>Pass</v>
      </c>
      <c r="DN469" s="25" cm="1">
        <f t="array" ref="DN469">SUM(SUMIF(Survey!CW469,{"&gt;0","&lt;0"})*{1,-1})+SUM(SUMIF(Survey!DR469,{"&gt;0","&lt;0"})*{1,-1})</f>
        <v>0</v>
      </c>
      <c r="DO469" s="25">
        <f>SUM(SUMIF(Survey!DY469:EE469,{"&gt;0","&lt;0"})*{1,-1})+SUM(SUMIF(Survey!EG469:EM469,{"&gt;0","&lt;0"})*{1,-1})</f>
        <v>0</v>
      </c>
      <c r="DP469">
        <f t="shared" si="409"/>
        <v>0</v>
      </c>
      <c r="DQ469">
        <f t="shared" si="410"/>
        <v>0</v>
      </c>
      <c r="DR469" s="16" t="str">
        <f t="shared" si="411"/>
        <v>Pass</v>
      </c>
      <c r="DS469" s="33" t="b">
        <f>IF(ABS(Survey!$EE469)=0,TRUE,FALSE)</f>
        <v>1</v>
      </c>
      <c r="DT469" s="32" t="b">
        <f>NOT(ISBLANK(Survey!EF469))</f>
        <v>0</v>
      </c>
      <c r="DU469" s="16" t="str">
        <f t="shared" si="412"/>
        <v>Pass</v>
      </c>
      <c r="DV469" s="33" t="b">
        <f>IF(ABS(Survey!$EM469)=0,TRUE,FALSE)</f>
        <v>1</v>
      </c>
      <c r="DW469" s="32" t="b">
        <f>NOT(ISBLANK(Survey!$EN469))</f>
        <v>0</v>
      </c>
      <c r="DX469" s="16" t="str">
        <f t="shared" si="413"/>
        <v>Fail</v>
      </c>
      <c r="DY469" s="31">
        <f>SUM(SUMIF(Survey!ET469:EV469,{"&gt;0","&lt;0"})*{1,-1})</f>
        <v>0</v>
      </c>
      <c r="DZ469">
        <f t="shared" si="414"/>
        <v>0</v>
      </c>
      <c r="EA469">
        <f t="shared" si="415"/>
        <v>100</v>
      </c>
      <c r="EB469" s="30" t="b">
        <f>IF(OR(Survey!$M469="ETF",Survey!$M469="ETF, alternative mutual fund",Survey!$M469="Closed-end", Survey!$M469="Split share corp"),TRUE,FALSE)</f>
        <v>0</v>
      </c>
      <c r="EC469" s="16" t="str">
        <f t="shared" si="416"/>
        <v>Fail</v>
      </c>
      <c r="ED469" s="31">
        <f>SUM(SUMIF(Survey!EX469:FD469,{"&gt;0","&lt;0"})*{1,-1})</f>
        <v>0</v>
      </c>
      <c r="EE469">
        <f t="shared" si="417"/>
        <v>0</v>
      </c>
      <c r="EF469" s="17">
        <f t="shared" si="418"/>
        <v>100</v>
      </c>
      <c r="EG469" s="16" t="str">
        <f t="shared" si="419"/>
        <v>Fail</v>
      </c>
      <c r="EH469" s="31">
        <f>SUM(SUMIF(Survey!FF469:FL469,{"&gt;0","&lt;0"})*{1,-1})</f>
        <v>0</v>
      </c>
      <c r="EI469">
        <f t="shared" si="420"/>
        <v>0</v>
      </c>
      <c r="EJ469" s="17">
        <f t="shared" si="421"/>
        <v>100</v>
      </c>
    </row>
    <row r="470" spans="1:140">
      <c r="A470">
        <v>470</v>
      </c>
      <c r="B470" t="str">
        <f t="shared" si="369"/>
        <v>Pass</v>
      </c>
      <c r="C470" t="str">
        <f>IF(COUNTBLANK(Survey!B470:FM470)=$C$2, "Pass", "Fail")</f>
        <v>Pass</v>
      </c>
      <c r="D470" s="16" t="str">
        <f t="shared" si="370"/>
        <v>Fail</v>
      </c>
      <c r="E470" t="str">
        <f>IF(OR(ISBLANK(Survey!AL470),COUNTIF(G470:BJ470,"Fail")),"Fail","Pass")</f>
        <v>Fail</v>
      </c>
      <c r="F470" s="265"/>
      <c r="G470" s="16" t="str">
        <f t="shared" si="371"/>
        <v>Fail</v>
      </c>
      <c r="H470" s="139">
        <f>COUNTBLANK(Survey!B470:D470)+COUNTBLANK(Survey!G470)+COUNTBLANK(Survey!I470)+COUNTBLANK(Survey!K470:M470)+COUNTBLANK(Survey!P470:Q470)+COUNTBLANK(Survey!T470:W470)+COUNTBLANK(Survey!Z470:AC470)+COUNTBLANK(Survey!AF470:AG470)+COUNTBLANK(Survey!AK470:AK470)</f>
        <v>21</v>
      </c>
      <c r="I470" t="str">
        <f t="shared" si="372"/>
        <v>Fail</v>
      </c>
      <c r="J470" t="b">
        <f>IF(Survey!E470="No",TRUE,FALSE)</f>
        <v>0</v>
      </c>
      <c r="K470" s="29" cm="1">
        <f t="array" ref="K470">IF(COUNTA(Survey!$E$4:$E$695)=1, 0, SUM(IF(COUNTIF(Survey!$E$4:$E$695, Survey!$E$4:$E$695)=1,1,0)))</f>
        <v>0</v>
      </c>
      <c r="L470" s="29">
        <f>LEN(Survey!E470)</f>
        <v>0</v>
      </c>
      <c r="M470" s="16" t="str">
        <f t="shared" si="373"/>
        <v>Fail</v>
      </c>
      <c r="N470" t="b">
        <f>IF(Survey!F470="No",TRUE,FALSE)</f>
        <v>0</v>
      </c>
      <c r="O470" t="b">
        <f>Survey!F470=Survey!E470</f>
        <v>1</v>
      </c>
      <c r="P470">
        <f>COUNTIF(Survey!$F$4:$F$695,Survey!F470)</f>
        <v>0</v>
      </c>
      <c r="Q470" s="28">
        <f>LEN(Survey!F470)</f>
        <v>0</v>
      </c>
      <c r="R470" s="16" t="str">
        <f t="shared" si="374"/>
        <v>Pass</v>
      </c>
      <c r="S470" s="29">
        <f>MOD((LEN(Survey!H470)+2),11)</f>
        <v>2</v>
      </c>
      <c r="T470">
        <f>COUNTIF(Survey!$H$4:$H$695,Survey!H470)</f>
        <v>0</v>
      </c>
      <c r="U470" s="28" t="str">
        <f>IF(Survey!$L470="Prospectus fund", "Yes", "No")</f>
        <v>No</v>
      </c>
      <c r="V470" s="16" t="str">
        <f t="shared" si="375"/>
        <v>Pass</v>
      </c>
      <c r="W470" s="29">
        <f>MOD((LEN(Survey!J470)+2),11)</f>
        <v>2</v>
      </c>
      <c r="X470">
        <f>COUNTIF(Survey!$J$4:$J$695,Survey!J470)</f>
        <v>0</v>
      </c>
      <c r="Y470" s="30" t="b">
        <f>IF(OR(Survey!$M470="ETF",Survey!$M470="ETF, alternative mutual fund",Survey!$M470="Closed-end", Survey!$M470="Split share corp", Survey!$I470="Yes"),TRUE,FALSE)</f>
        <v>0</v>
      </c>
      <c r="Z470" s="16" t="str">
        <f>IFERROR(IF(AND(OR(AC470=AD470,AD470 = "Either"),NOT(ISBLANK(Survey!K470))),"Pass","Fail"),"Pass")</f>
        <v>Fail</v>
      </c>
      <c r="AA470" s="31" cm="1">
        <f t="array" ref="AA470">SUM(SUMIF(Survey!CH470:DA470,{"&gt;0","&lt;0"})*{1,-1})</f>
        <v>0</v>
      </c>
      <c r="AB470" s="33" cm="1">
        <f t="array" ref="AB470">SUM(SUMIF(Survey!CK470,{"&gt;0","&lt;0"})*{1,-1})+SUM(SUMIF(Survey!CU470,{"&gt;0","&lt;0"})*{1,-1})</f>
        <v>0</v>
      </c>
      <c r="AC470" s="33">
        <f>Survey!K470</f>
        <v>0</v>
      </c>
      <c r="AD470" s="32" t="str">
        <f t="shared" si="376"/>
        <v>Either</v>
      </c>
      <c r="AE470" s="16" t="str">
        <f t="shared" si="377"/>
        <v>Fail</v>
      </c>
      <c r="AF470" s="58" cm="1">
        <f t="array" ref="AF470">SUM(SUMIF(Survey!CH470:DA470,{"&gt;0","&lt;0"})*{1,-1})+SUM(SUMIF(Survey!DC470:DV470,{"&gt;0","&lt;0"})*{1,-1})</f>
        <v>0</v>
      </c>
      <c r="AG470" s="58">
        <f>IFERROR(AF470/(Survey!$BA470),0)</f>
        <v>0</v>
      </c>
      <c r="AH470" s="104" t="b">
        <f>IF(OR(Survey!$M470="Alternative strategy or hedge",Survey!$M470="Private asset",Survey!$L470="Prospectus fund"),TRUE,FALSE)</f>
        <v>0</v>
      </c>
      <c r="AI470" s="104" t="b">
        <f>NOT(ISBLANK(Survey!$M470))</f>
        <v>0</v>
      </c>
      <c r="AJ470" s="16" t="str">
        <f t="shared" si="378"/>
        <v>Fail</v>
      </c>
      <c r="AK470" t="b">
        <f>IF(Survey!W470="No",TRUE,FALSE)</f>
        <v>0</v>
      </c>
      <c r="AL470" s="119">
        <f>MOD((LEN(Survey!W470)+2),22)</f>
        <v>2</v>
      </c>
      <c r="AM470" t="str">
        <f t="shared" si="379"/>
        <v>Pass</v>
      </c>
      <c r="AN470" s="33" t="b">
        <f>NOT(ISNUMBER(SEARCH("Other",Survey!$Q470)))</f>
        <v>1</v>
      </c>
      <c r="AO470" s="32" t="b">
        <f>NOT(ISBLANK(Survey!$R470))</f>
        <v>0</v>
      </c>
      <c r="AP470" s="16" t="str">
        <f t="shared" si="380"/>
        <v>Pass</v>
      </c>
      <c r="AQ470" s="114">
        <f>COUNTBLANK(Survey!$X470)</f>
        <v>1</v>
      </c>
      <c r="AR470" s="58">
        <f>IF(AND(Survey!L470&lt;&gt;"Exempt fund",OR(Survey!$M470="ETF",Survey!$M470="ETF, alternative mutual fund",Survey!$M470="Mutual fund",Survey!$M470="Alternative mutual fund",Survey!$M470="Money market")),1,0)</f>
        <v>0</v>
      </c>
      <c r="AS470" s="16" t="str">
        <f t="shared" si="381"/>
        <v>Pass</v>
      </c>
      <c r="AT470" s="33" t="b">
        <f>NOT(ISNUMBER(SEARCH("Yes",Survey!$AC470)))</f>
        <v>1</v>
      </c>
      <c r="AU470" s="32" t="b">
        <f>IF(COUNTBLANK(Survey!$AD470:$AE470)=0,TRUE, FALSE)</f>
        <v>0</v>
      </c>
      <c r="AV470" s="16" t="str">
        <f t="shared" si="382"/>
        <v>Pass</v>
      </c>
      <c r="AW470" s="33" t="b">
        <f>NOT(ISNUMBER(SEARCH("Yes",Survey!$AF470)))</f>
        <v>1</v>
      </c>
      <c r="AX470" s="32" t="b">
        <f>NOT(ISBLANK(Survey!$AH470))</f>
        <v>0</v>
      </c>
      <c r="AY470" s="16" t="str">
        <f t="shared" si="383"/>
        <v>Pass</v>
      </c>
      <c r="AZ470" s="33" t="b">
        <f>NOT(OR(ISNUMBER(SEARCH("Other",Survey!$AH470)),ISNUMBER(SEARCH("Multiple",Survey!$AH470))))</f>
        <v>1</v>
      </c>
      <c r="BA470" s="32" t="b">
        <f>NOT(ISBLANK(Survey!$AI470))</f>
        <v>0</v>
      </c>
      <c r="BB470" s="16" t="str">
        <f t="shared" si="384"/>
        <v>Fail</v>
      </c>
      <c r="BC470" s="114">
        <f>IF(ABS(Survey!$BA470)&gt;0, 1,0)</f>
        <v>0</v>
      </c>
      <c r="BD470" s="114">
        <f>IF(COUNTBLANK(Survey!$AL470)=0,1,0)</f>
        <v>0</v>
      </c>
      <c r="BE470" s="16" t="str">
        <f t="shared" si="385"/>
        <v>Pass</v>
      </c>
      <c r="BF470" s="114">
        <f>IF(ISBLANK(Survey!$AL470),0,1)</f>
        <v>0</v>
      </c>
      <c r="BG470" s="133">
        <f>COUNTBLANK(Survey!$AM470)</f>
        <v>1</v>
      </c>
      <c r="BH470" s="16" t="str">
        <f t="shared" si="386"/>
        <v>Pass</v>
      </c>
      <c r="BI470" s="114">
        <f>IF(OR(Survey!$AM470="Closed",ISBLANK(Survey!$AM470)),0,1)</f>
        <v>0</v>
      </c>
      <c r="BJ470" s="133">
        <f>IF(ISBLANK(Survey!$AN470),1,0)</f>
        <v>1</v>
      </c>
      <c r="BK470" s="118" t="str">
        <f t="shared" si="387"/>
        <v>Pass</v>
      </c>
      <c r="BL470" s="31" cm="1">
        <f t="array" ref="BL470">SUM(SUMIF(Survey!AO470:AP470,{"&gt;0","&lt;0"})*{1,-1})</f>
        <v>0</v>
      </c>
      <c r="BM470">
        <f t="shared" si="388"/>
        <v>0</v>
      </c>
      <c r="BN470">
        <f t="shared" si="389"/>
        <v>100</v>
      </c>
      <c r="BO470" s="118" t="str">
        <f t="shared" si="390"/>
        <v>Pass</v>
      </c>
      <c r="BP470">
        <f>IF(Survey!AQ470="No",0,1)</f>
        <v>1</v>
      </c>
      <c r="BQ470" s="207">
        <f>MOD((LEN(Survey!AQ470)+2),22)</f>
        <v>2</v>
      </c>
      <c r="BR470">
        <f>IF(Survey!AR470="No",0,1)</f>
        <v>1</v>
      </c>
      <c r="BS470" s="207">
        <f>MOD((LEN(Survey!AR470)+2),22)</f>
        <v>2</v>
      </c>
      <c r="BT470" s="114">
        <f>COUNTBLANK(Survey!$AQ470:$AS470)+COUNTBLANK(Survey!$AU470)</f>
        <v>4</v>
      </c>
      <c r="BU470" s="114">
        <f>IF(Survey!$I470="Yes",1,0)</f>
        <v>0</v>
      </c>
      <c r="BV470" s="114">
        <f>IF(OR(Survey!$M470="Mutual fund",Survey!$M470="Alternative mutual fund",Survey!$M470="Money market"),1,0)</f>
        <v>0</v>
      </c>
      <c r="BW470" s="119">
        <f>IF(OR(Survey!$M470="ETF",Survey!$M470="ETF, alternative mutual fund"),1,0)</f>
        <v>0</v>
      </c>
      <c r="BX470" s="16" t="str">
        <f t="shared" si="391"/>
        <v>Pass</v>
      </c>
      <c r="BY470" s="33">
        <f>IF(ISNUMBER(SEARCH("Other",Survey!$AS470)), 1, 0)</f>
        <v>0</v>
      </c>
      <c r="BZ470" s="58" t="b">
        <f>NOT(ISBLANK(Survey!$AT470))</f>
        <v>0</v>
      </c>
      <c r="CA470" s="16" t="str">
        <f t="shared" si="392"/>
        <v>Pass</v>
      </c>
      <c r="CB470" s="114">
        <f>IF(Survey!$BB470=0, 0,1)</f>
        <v>0</v>
      </c>
      <c r="CC470" s="58">
        <f>Survey!$AV470</f>
        <v>0</v>
      </c>
      <c r="CD470" s="58">
        <f>Survey!$BC470+Survey!$BD470+ABS(Survey!$BE470)-ABS(Survey!$BF470)-ABS(Survey!$BG470)-ABS(Survey!$BL470)</f>
        <v>0</v>
      </c>
      <c r="CE470" s="138">
        <f>Survey!BB470+(ABS(Survey!$BH470)-ABS(Survey!$BI470)+ABS(Survey!$BJ470)-ABS(Survey!$BK470))*0.5</f>
        <v>0</v>
      </c>
      <c r="CF470" s="58">
        <f t="shared" si="393"/>
        <v>0</v>
      </c>
      <c r="CG470" s="58">
        <f>IF(AND($CC470&gt;$CF470-0.2,$CC470&lt;$CF470+0.2,ISBLANK(Survey!$AV470)=FALSE),0,1)</f>
        <v>1</v>
      </c>
      <c r="CH470" s="133">
        <f>IF(ISBLANK(Survey!$AW470),1,0)</f>
        <v>1</v>
      </c>
      <c r="CI470" s="16" t="str">
        <f t="shared" si="394"/>
        <v>Pass</v>
      </c>
      <c r="CJ470" s="114">
        <f>IF(Survey!$BB470=0, 0,1)</f>
        <v>0</v>
      </c>
      <c r="CK470" s="58">
        <f>IF(AND(Survey!$AX470&gt;=0,Survey!$AX470&lt;=0.2,Survey!$AX470&lt;&gt;""),0,1)</f>
        <v>1</v>
      </c>
      <c r="CL470" s="114">
        <f>IF(ISBLANK(Survey!$AY470),1,0)</f>
        <v>1</v>
      </c>
      <c r="CM470" s="16" t="str">
        <f t="shared" si="395"/>
        <v>Fail</v>
      </c>
      <c r="CN470" s="133">
        <f>Survey!$AZ470</f>
        <v>0</v>
      </c>
      <c r="CO470" s="16" t="str">
        <f t="shared" si="396"/>
        <v>Pass</v>
      </c>
      <c r="CP470" s="31">
        <f>Survey!$BA470</f>
        <v>0</v>
      </c>
      <c r="CQ470" s="138">
        <f>Survey!$BB470+Survey!$BC470+Survey!$BD470+ABS(Survey!$BE470)-ABS(Survey!$BF470)-ABS(Survey!$BG470)+ABS(Survey!$BH470)-ABS(Survey!$BI470)+ABS(Survey!$BJ470)-ABS(Survey!$BK470)-ABS(Survey!$BL470)+Survey!$BM470</f>
        <v>0</v>
      </c>
      <c r="CR470" s="30">
        <f t="shared" si="397"/>
        <v>0</v>
      </c>
      <c r="CS470" s="17">
        <f t="shared" si="398"/>
        <v>0</v>
      </c>
      <c r="CT470" s="16" t="str">
        <f t="shared" si="399"/>
        <v>Pass</v>
      </c>
      <c r="CU470" s="33" t="b">
        <f>IF(ABS(Survey!$BM470)=0,TRUE,FALSE)</f>
        <v>1</v>
      </c>
      <c r="CV470" s="32" t="b">
        <f>NOT(ISBLANK(Survey!$BN470))</f>
        <v>0</v>
      </c>
      <c r="CW470" t="str">
        <f t="shared" si="400"/>
        <v>Fail</v>
      </c>
      <c r="CX470" s="25">
        <f>Survey!$BA470</f>
        <v>0</v>
      </c>
      <c r="CY470" s="25" cm="1">
        <f t="array" ref="CY470">SUM(SUMIF(Survey!BP470:BW470,{"&gt;0","&lt;0"})*{1,-1})-SUM(SUMIF(Survey!BY470:CF470,{"&gt;0","&lt;0"})*{1,-1})</f>
        <v>0</v>
      </c>
      <c r="CZ470" s="30" t="str">
        <f t="shared" si="401"/>
        <v>No holdings</v>
      </c>
      <c r="DA470">
        <f t="shared" si="402"/>
        <v>0</v>
      </c>
      <c r="DB470" s="16" t="str">
        <f t="shared" si="403"/>
        <v>Fail</v>
      </c>
      <c r="DC470" s="31">
        <f>Survey!$BA470</f>
        <v>0</v>
      </c>
      <c r="DD470" s="31" cm="1">
        <f t="array" ref="DD470">SUM(SUMIF(Survey!CH470:DA470,{"&gt;0","&lt;0"})*{1,-1})-SUM(SUMIF(Survey!DC470:DV470,{"&gt;0","&lt;0"})*{1,-1})</f>
        <v>0</v>
      </c>
      <c r="DE470" s="30" t="str">
        <f t="shared" si="404"/>
        <v>No holdings</v>
      </c>
      <c r="DF470" s="17">
        <f t="shared" si="405"/>
        <v>0</v>
      </c>
      <c r="DG470" s="16" t="str">
        <f t="shared" si="406"/>
        <v>Pass</v>
      </c>
      <c r="DH470" s="33" t="b">
        <f>IF(ABS(Survey!$DA470)=0,TRUE,FALSE)</f>
        <v>1</v>
      </c>
      <c r="DI470" s="32" t="b">
        <f>NOT(ISBLANK(Survey!$DB470))</f>
        <v>0</v>
      </c>
      <c r="DJ470" s="16" t="str">
        <f t="shared" si="407"/>
        <v>Pass</v>
      </c>
      <c r="DK470" s="33" t="b">
        <f>IF(ABS(Survey!$DV470)=0,TRUE,FALSE)</f>
        <v>1</v>
      </c>
      <c r="DL470" s="32" t="b">
        <f>NOT(ISBLANK(Survey!$DW470))</f>
        <v>0</v>
      </c>
      <c r="DM470" t="str">
        <f t="shared" si="408"/>
        <v>Pass</v>
      </c>
      <c r="DN470" s="25" cm="1">
        <f t="array" ref="DN470">SUM(SUMIF(Survey!CW470,{"&gt;0","&lt;0"})*{1,-1})+SUM(SUMIF(Survey!DR470,{"&gt;0","&lt;0"})*{1,-1})</f>
        <v>0</v>
      </c>
      <c r="DO470" s="25">
        <f>SUM(SUMIF(Survey!DY470:EE470,{"&gt;0","&lt;0"})*{1,-1})+SUM(SUMIF(Survey!EG470:EM470,{"&gt;0","&lt;0"})*{1,-1})</f>
        <v>0</v>
      </c>
      <c r="DP470">
        <f t="shared" si="409"/>
        <v>0</v>
      </c>
      <c r="DQ470">
        <f t="shared" si="410"/>
        <v>0</v>
      </c>
      <c r="DR470" s="16" t="str">
        <f t="shared" si="411"/>
        <v>Pass</v>
      </c>
      <c r="DS470" s="33" t="b">
        <f>IF(ABS(Survey!$EE470)=0,TRUE,FALSE)</f>
        <v>1</v>
      </c>
      <c r="DT470" s="32" t="b">
        <f>NOT(ISBLANK(Survey!EF470))</f>
        <v>0</v>
      </c>
      <c r="DU470" s="16" t="str">
        <f t="shared" si="412"/>
        <v>Pass</v>
      </c>
      <c r="DV470" s="33" t="b">
        <f>IF(ABS(Survey!$EM470)=0,TRUE,FALSE)</f>
        <v>1</v>
      </c>
      <c r="DW470" s="32" t="b">
        <f>NOT(ISBLANK(Survey!$EN470))</f>
        <v>0</v>
      </c>
      <c r="DX470" s="16" t="str">
        <f t="shared" si="413"/>
        <v>Fail</v>
      </c>
      <c r="DY470" s="31">
        <f>SUM(SUMIF(Survey!ET470:EV470,{"&gt;0","&lt;0"})*{1,-1})</f>
        <v>0</v>
      </c>
      <c r="DZ470">
        <f t="shared" si="414"/>
        <v>0</v>
      </c>
      <c r="EA470">
        <f t="shared" si="415"/>
        <v>100</v>
      </c>
      <c r="EB470" s="30" t="b">
        <f>IF(OR(Survey!$M470="ETF",Survey!$M470="ETF, alternative mutual fund",Survey!$M470="Closed-end", Survey!$M470="Split share corp"),TRUE,FALSE)</f>
        <v>0</v>
      </c>
      <c r="EC470" s="16" t="str">
        <f t="shared" si="416"/>
        <v>Fail</v>
      </c>
      <c r="ED470" s="31">
        <f>SUM(SUMIF(Survey!EX470:FD470,{"&gt;0","&lt;0"})*{1,-1})</f>
        <v>0</v>
      </c>
      <c r="EE470">
        <f t="shared" si="417"/>
        <v>0</v>
      </c>
      <c r="EF470" s="17">
        <f t="shared" si="418"/>
        <v>100</v>
      </c>
      <c r="EG470" s="16" t="str">
        <f t="shared" si="419"/>
        <v>Fail</v>
      </c>
      <c r="EH470" s="31">
        <f>SUM(SUMIF(Survey!FF470:FL470,{"&gt;0","&lt;0"})*{1,-1})</f>
        <v>0</v>
      </c>
      <c r="EI470">
        <f t="shared" si="420"/>
        <v>0</v>
      </c>
      <c r="EJ470" s="17">
        <f t="shared" si="421"/>
        <v>100</v>
      </c>
    </row>
    <row r="471" spans="1:140">
      <c r="A471">
        <v>471</v>
      </c>
      <c r="B471" t="str">
        <f t="shared" si="369"/>
        <v>Pass</v>
      </c>
      <c r="C471" t="str">
        <f>IF(COUNTBLANK(Survey!B471:FM471)=$C$2, "Pass", "Fail")</f>
        <v>Pass</v>
      </c>
      <c r="D471" s="16" t="str">
        <f t="shared" si="370"/>
        <v>Fail</v>
      </c>
      <c r="E471" t="str">
        <f>IF(OR(ISBLANK(Survey!AL471),COUNTIF(G471:BJ471,"Fail")),"Fail","Pass")</f>
        <v>Fail</v>
      </c>
      <c r="F471" s="265"/>
      <c r="G471" s="16" t="str">
        <f t="shared" si="371"/>
        <v>Fail</v>
      </c>
      <c r="H471" s="139">
        <f>COUNTBLANK(Survey!B471:D471)+COUNTBLANK(Survey!G471)+COUNTBLANK(Survey!I471)+COUNTBLANK(Survey!K471:M471)+COUNTBLANK(Survey!P471:Q471)+COUNTBLANK(Survey!T471:W471)+COUNTBLANK(Survey!Z471:AC471)+COUNTBLANK(Survey!AF471:AG471)+COUNTBLANK(Survey!AK471:AK471)</f>
        <v>21</v>
      </c>
      <c r="I471" t="str">
        <f t="shared" si="372"/>
        <v>Fail</v>
      </c>
      <c r="J471" t="b">
        <f>IF(Survey!E471="No",TRUE,FALSE)</f>
        <v>0</v>
      </c>
      <c r="K471" s="29" cm="1">
        <f t="array" ref="K471">IF(COUNTA(Survey!$E$4:$E$695)=1, 0, SUM(IF(COUNTIF(Survey!$E$4:$E$695, Survey!$E$4:$E$695)=1,1,0)))</f>
        <v>0</v>
      </c>
      <c r="L471" s="29">
        <f>LEN(Survey!E471)</f>
        <v>0</v>
      </c>
      <c r="M471" s="16" t="str">
        <f t="shared" si="373"/>
        <v>Fail</v>
      </c>
      <c r="N471" t="b">
        <f>IF(Survey!F471="No",TRUE,FALSE)</f>
        <v>0</v>
      </c>
      <c r="O471" t="b">
        <f>Survey!F471=Survey!E471</f>
        <v>1</v>
      </c>
      <c r="P471">
        <f>COUNTIF(Survey!$F$4:$F$695,Survey!F471)</f>
        <v>0</v>
      </c>
      <c r="Q471" s="28">
        <f>LEN(Survey!F471)</f>
        <v>0</v>
      </c>
      <c r="R471" s="16" t="str">
        <f t="shared" si="374"/>
        <v>Pass</v>
      </c>
      <c r="S471" s="29">
        <f>MOD((LEN(Survey!H471)+2),11)</f>
        <v>2</v>
      </c>
      <c r="T471">
        <f>COUNTIF(Survey!$H$4:$H$695,Survey!H471)</f>
        <v>0</v>
      </c>
      <c r="U471" s="28" t="str">
        <f>IF(Survey!$L471="Prospectus fund", "Yes", "No")</f>
        <v>No</v>
      </c>
      <c r="V471" s="16" t="str">
        <f t="shared" si="375"/>
        <v>Pass</v>
      </c>
      <c r="W471" s="29">
        <f>MOD((LEN(Survey!J471)+2),11)</f>
        <v>2</v>
      </c>
      <c r="X471">
        <f>COUNTIF(Survey!$J$4:$J$695,Survey!J471)</f>
        <v>0</v>
      </c>
      <c r="Y471" s="30" t="b">
        <f>IF(OR(Survey!$M471="ETF",Survey!$M471="ETF, alternative mutual fund",Survey!$M471="Closed-end", Survey!$M471="Split share corp", Survey!$I471="Yes"),TRUE,FALSE)</f>
        <v>0</v>
      </c>
      <c r="Z471" s="16" t="str">
        <f>IFERROR(IF(AND(OR(AC471=AD471,AD471 = "Either"),NOT(ISBLANK(Survey!K471))),"Pass","Fail"),"Pass")</f>
        <v>Fail</v>
      </c>
      <c r="AA471" s="31" cm="1">
        <f t="array" ref="AA471">SUM(SUMIF(Survey!CH471:DA471,{"&gt;0","&lt;0"})*{1,-1})</f>
        <v>0</v>
      </c>
      <c r="AB471" s="33" cm="1">
        <f t="array" ref="AB471">SUM(SUMIF(Survey!CK471,{"&gt;0","&lt;0"})*{1,-1})+SUM(SUMIF(Survey!CU471,{"&gt;0","&lt;0"})*{1,-1})</f>
        <v>0</v>
      </c>
      <c r="AC471" s="33">
        <f>Survey!K471</f>
        <v>0</v>
      </c>
      <c r="AD471" s="32" t="str">
        <f t="shared" si="376"/>
        <v>Either</v>
      </c>
      <c r="AE471" s="16" t="str">
        <f t="shared" si="377"/>
        <v>Fail</v>
      </c>
      <c r="AF471" s="58" cm="1">
        <f t="array" ref="AF471">SUM(SUMIF(Survey!CH471:DA471,{"&gt;0","&lt;0"})*{1,-1})+SUM(SUMIF(Survey!DC471:DV471,{"&gt;0","&lt;0"})*{1,-1})</f>
        <v>0</v>
      </c>
      <c r="AG471" s="58">
        <f>IFERROR(AF471/(Survey!$BA471),0)</f>
        <v>0</v>
      </c>
      <c r="AH471" s="104" t="b">
        <f>IF(OR(Survey!$M471="Alternative strategy or hedge",Survey!$M471="Private asset",Survey!$L471="Prospectus fund"),TRUE,FALSE)</f>
        <v>0</v>
      </c>
      <c r="AI471" s="104" t="b">
        <f>NOT(ISBLANK(Survey!$M471))</f>
        <v>0</v>
      </c>
      <c r="AJ471" s="16" t="str">
        <f t="shared" si="378"/>
        <v>Fail</v>
      </c>
      <c r="AK471" t="b">
        <f>IF(Survey!W471="No",TRUE,FALSE)</f>
        <v>0</v>
      </c>
      <c r="AL471" s="119">
        <f>MOD((LEN(Survey!W471)+2),22)</f>
        <v>2</v>
      </c>
      <c r="AM471" t="str">
        <f t="shared" si="379"/>
        <v>Pass</v>
      </c>
      <c r="AN471" s="33" t="b">
        <f>NOT(ISNUMBER(SEARCH("Other",Survey!$Q471)))</f>
        <v>1</v>
      </c>
      <c r="AO471" s="32" t="b">
        <f>NOT(ISBLANK(Survey!$R471))</f>
        <v>0</v>
      </c>
      <c r="AP471" s="16" t="str">
        <f t="shared" si="380"/>
        <v>Pass</v>
      </c>
      <c r="AQ471" s="114">
        <f>COUNTBLANK(Survey!$X471)</f>
        <v>1</v>
      </c>
      <c r="AR471" s="58">
        <f>IF(AND(Survey!L471&lt;&gt;"Exempt fund",OR(Survey!$M471="ETF",Survey!$M471="ETF, alternative mutual fund",Survey!$M471="Mutual fund",Survey!$M471="Alternative mutual fund",Survey!$M471="Money market")),1,0)</f>
        <v>0</v>
      </c>
      <c r="AS471" s="16" t="str">
        <f t="shared" si="381"/>
        <v>Pass</v>
      </c>
      <c r="AT471" s="33" t="b">
        <f>NOT(ISNUMBER(SEARCH("Yes",Survey!$AC471)))</f>
        <v>1</v>
      </c>
      <c r="AU471" s="32" t="b">
        <f>IF(COUNTBLANK(Survey!$AD471:$AE471)=0,TRUE, FALSE)</f>
        <v>0</v>
      </c>
      <c r="AV471" s="16" t="str">
        <f t="shared" si="382"/>
        <v>Pass</v>
      </c>
      <c r="AW471" s="33" t="b">
        <f>NOT(ISNUMBER(SEARCH("Yes",Survey!$AF471)))</f>
        <v>1</v>
      </c>
      <c r="AX471" s="32" t="b">
        <f>NOT(ISBLANK(Survey!$AH471))</f>
        <v>0</v>
      </c>
      <c r="AY471" s="16" t="str">
        <f t="shared" si="383"/>
        <v>Pass</v>
      </c>
      <c r="AZ471" s="33" t="b">
        <f>NOT(OR(ISNUMBER(SEARCH("Other",Survey!$AH471)),ISNUMBER(SEARCH("Multiple",Survey!$AH471))))</f>
        <v>1</v>
      </c>
      <c r="BA471" s="32" t="b">
        <f>NOT(ISBLANK(Survey!$AI471))</f>
        <v>0</v>
      </c>
      <c r="BB471" s="16" t="str">
        <f t="shared" si="384"/>
        <v>Fail</v>
      </c>
      <c r="BC471" s="114">
        <f>IF(ABS(Survey!$BA471)&gt;0, 1,0)</f>
        <v>0</v>
      </c>
      <c r="BD471" s="114">
        <f>IF(COUNTBLANK(Survey!$AL471)=0,1,0)</f>
        <v>0</v>
      </c>
      <c r="BE471" s="16" t="str">
        <f t="shared" si="385"/>
        <v>Pass</v>
      </c>
      <c r="BF471" s="114">
        <f>IF(ISBLANK(Survey!$AL471),0,1)</f>
        <v>0</v>
      </c>
      <c r="BG471" s="133">
        <f>COUNTBLANK(Survey!$AM471)</f>
        <v>1</v>
      </c>
      <c r="BH471" s="16" t="str">
        <f t="shared" si="386"/>
        <v>Pass</v>
      </c>
      <c r="BI471" s="114">
        <f>IF(OR(Survey!$AM471="Closed",ISBLANK(Survey!$AM471)),0,1)</f>
        <v>0</v>
      </c>
      <c r="BJ471" s="133">
        <f>IF(ISBLANK(Survey!$AN471),1,0)</f>
        <v>1</v>
      </c>
      <c r="BK471" s="118" t="str">
        <f t="shared" si="387"/>
        <v>Pass</v>
      </c>
      <c r="BL471" s="31" cm="1">
        <f t="array" ref="BL471">SUM(SUMIF(Survey!AO471:AP471,{"&gt;0","&lt;0"})*{1,-1})</f>
        <v>0</v>
      </c>
      <c r="BM471">
        <f t="shared" si="388"/>
        <v>0</v>
      </c>
      <c r="BN471">
        <f t="shared" si="389"/>
        <v>100</v>
      </c>
      <c r="BO471" s="118" t="str">
        <f t="shared" si="390"/>
        <v>Pass</v>
      </c>
      <c r="BP471">
        <f>IF(Survey!AQ471="No",0,1)</f>
        <v>1</v>
      </c>
      <c r="BQ471" s="207">
        <f>MOD((LEN(Survey!AQ471)+2),22)</f>
        <v>2</v>
      </c>
      <c r="BR471">
        <f>IF(Survey!AR471="No",0,1)</f>
        <v>1</v>
      </c>
      <c r="BS471" s="207">
        <f>MOD((LEN(Survey!AR471)+2),22)</f>
        <v>2</v>
      </c>
      <c r="BT471" s="114">
        <f>COUNTBLANK(Survey!$AQ471:$AS471)+COUNTBLANK(Survey!$AU471)</f>
        <v>4</v>
      </c>
      <c r="BU471" s="114">
        <f>IF(Survey!$I471="Yes",1,0)</f>
        <v>0</v>
      </c>
      <c r="BV471" s="114">
        <f>IF(OR(Survey!$M471="Mutual fund",Survey!$M471="Alternative mutual fund",Survey!$M471="Money market"),1,0)</f>
        <v>0</v>
      </c>
      <c r="BW471" s="119">
        <f>IF(OR(Survey!$M471="ETF",Survey!$M471="ETF, alternative mutual fund"),1,0)</f>
        <v>0</v>
      </c>
      <c r="BX471" s="16" t="str">
        <f t="shared" si="391"/>
        <v>Pass</v>
      </c>
      <c r="BY471" s="33">
        <f>IF(ISNUMBER(SEARCH("Other",Survey!$AS471)), 1, 0)</f>
        <v>0</v>
      </c>
      <c r="BZ471" s="58" t="b">
        <f>NOT(ISBLANK(Survey!$AT471))</f>
        <v>0</v>
      </c>
      <c r="CA471" s="16" t="str">
        <f t="shared" si="392"/>
        <v>Pass</v>
      </c>
      <c r="CB471" s="114">
        <f>IF(Survey!$BB471=0, 0,1)</f>
        <v>0</v>
      </c>
      <c r="CC471" s="58">
        <f>Survey!$AV471</f>
        <v>0</v>
      </c>
      <c r="CD471" s="58">
        <f>Survey!$BC471+Survey!$BD471+ABS(Survey!$BE471)-ABS(Survey!$BF471)-ABS(Survey!$BG471)-ABS(Survey!$BL471)</f>
        <v>0</v>
      </c>
      <c r="CE471" s="138">
        <f>Survey!BB471+(ABS(Survey!$BH471)-ABS(Survey!$BI471)+ABS(Survey!$BJ471)-ABS(Survey!$BK471))*0.5</f>
        <v>0</v>
      </c>
      <c r="CF471" s="58">
        <f t="shared" si="393"/>
        <v>0</v>
      </c>
      <c r="CG471" s="58">
        <f>IF(AND($CC471&gt;$CF471-0.2,$CC471&lt;$CF471+0.2,ISBLANK(Survey!$AV471)=FALSE),0,1)</f>
        <v>1</v>
      </c>
      <c r="CH471" s="133">
        <f>IF(ISBLANK(Survey!$AW471),1,0)</f>
        <v>1</v>
      </c>
      <c r="CI471" s="16" t="str">
        <f t="shared" si="394"/>
        <v>Pass</v>
      </c>
      <c r="CJ471" s="114">
        <f>IF(Survey!$BB471=0, 0,1)</f>
        <v>0</v>
      </c>
      <c r="CK471" s="58">
        <f>IF(AND(Survey!$AX471&gt;=0,Survey!$AX471&lt;=0.2,Survey!$AX471&lt;&gt;""),0,1)</f>
        <v>1</v>
      </c>
      <c r="CL471" s="114">
        <f>IF(ISBLANK(Survey!$AY471),1,0)</f>
        <v>1</v>
      </c>
      <c r="CM471" s="16" t="str">
        <f t="shared" si="395"/>
        <v>Fail</v>
      </c>
      <c r="CN471" s="133">
        <f>Survey!$AZ471</f>
        <v>0</v>
      </c>
      <c r="CO471" s="16" t="str">
        <f t="shared" si="396"/>
        <v>Pass</v>
      </c>
      <c r="CP471" s="31">
        <f>Survey!$BA471</f>
        <v>0</v>
      </c>
      <c r="CQ471" s="138">
        <f>Survey!$BB471+Survey!$BC471+Survey!$BD471+ABS(Survey!$BE471)-ABS(Survey!$BF471)-ABS(Survey!$BG471)+ABS(Survey!$BH471)-ABS(Survey!$BI471)+ABS(Survey!$BJ471)-ABS(Survey!$BK471)-ABS(Survey!$BL471)+Survey!$BM471</f>
        <v>0</v>
      </c>
      <c r="CR471" s="30">
        <f t="shared" si="397"/>
        <v>0</v>
      </c>
      <c r="CS471" s="17">
        <f t="shared" si="398"/>
        <v>0</v>
      </c>
      <c r="CT471" s="16" t="str">
        <f t="shared" si="399"/>
        <v>Pass</v>
      </c>
      <c r="CU471" s="33" t="b">
        <f>IF(ABS(Survey!$BM471)=0,TRUE,FALSE)</f>
        <v>1</v>
      </c>
      <c r="CV471" s="32" t="b">
        <f>NOT(ISBLANK(Survey!$BN471))</f>
        <v>0</v>
      </c>
      <c r="CW471" t="str">
        <f t="shared" si="400"/>
        <v>Fail</v>
      </c>
      <c r="CX471" s="25">
        <f>Survey!$BA471</f>
        <v>0</v>
      </c>
      <c r="CY471" s="25" cm="1">
        <f t="array" ref="CY471">SUM(SUMIF(Survey!BP471:BW471,{"&gt;0","&lt;0"})*{1,-1})-SUM(SUMIF(Survey!BY471:CF471,{"&gt;0","&lt;0"})*{1,-1})</f>
        <v>0</v>
      </c>
      <c r="CZ471" s="30" t="str">
        <f t="shared" si="401"/>
        <v>No holdings</v>
      </c>
      <c r="DA471">
        <f t="shared" si="402"/>
        <v>0</v>
      </c>
      <c r="DB471" s="16" t="str">
        <f t="shared" si="403"/>
        <v>Fail</v>
      </c>
      <c r="DC471" s="31">
        <f>Survey!$BA471</f>
        <v>0</v>
      </c>
      <c r="DD471" s="31" cm="1">
        <f t="array" ref="DD471">SUM(SUMIF(Survey!CH471:DA471,{"&gt;0","&lt;0"})*{1,-1})-SUM(SUMIF(Survey!DC471:DV471,{"&gt;0","&lt;0"})*{1,-1})</f>
        <v>0</v>
      </c>
      <c r="DE471" s="30" t="str">
        <f t="shared" si="404"/>
        <v>No holdings</v>
      </c>
      <c r="DF471" s="17">
        <f t="shared" si="405"/>
        <v>0</v>
      </c>
      <c r="DG471" s="16" t="str">
        <f t="shared" si="406"/>
        <v>Pass</v>
      </c>
      <c r="DH471" s="33" t="b">
        <f>IF(ABS(Survey!$DA471)=0,TRUE,FALSE)</f>
        <v>1</v>
      </c>
      <c r="DI471" s="32" t="b">
        <f>NOT(ISBLANK(Survey!$DB471))</f>
        <v>0</v>
      </c>
      <c r="DJ471" s="16" t="str">
        <f t="shared" si="407"/>
        <v>Pass</v>
      </c>
      <c r="DK471" s="33" t="b">
        <f>IF(ABS(Survey!$DV471)=0,TRUE,FALSE)</f>
        <v>1</v>
      </c>
      <c r="DL471" s="32" t="b">
        <f>NOT(ISBLANK(Survey!$DW471))</f>
        <v>0</v>
      </c>
      <c r="DM471" t="str">
        <f t="shared" si="408"/>
        <v>Pass</v>
      </c>
      <c r="DN471" s="25" cm="1">
        <f t="array" ref="DN471">SUM(SUMIF(Survey!CW471,{"&gt;0","&lt;0"})*{1,-1})+SUM(SUMIF(Survey!DR471,{"&gt;0","&lt;0"})*{1,-1})</f>
        <v>0</v>
      </c>
      <c r="DO471" s="25">
        <f>SUM(SUMIF(Survey!DY471:EE471,{"&gt;0","&lt;0"})*{1,-1})+SUM(SUMIF(Survey!EG471:EM471,{"&gt;0","&lt;0"})*{1,-1})</f>
        <v>0</v>
      </c>
      <c r="DP471">
        <f t="shared" si="409"/>
        <v>0</v>
      </c>
      <c r="DQ471">
        <f t="shared" si="410"/>
        <v>0</v>
      </c>
      <c r="DR471" s="16" t="str">
        <f t="shared" si="411"/>
        <v>Pass</v>
      </c>
      <c r="DS471" s="33" t="b">
        <f>IF(ABS(Survey!$EE471)=0,TRUE,FALSE)</f>
        <v>1</v>
      </c>
      <c r="DT471" s="32" t="b">
        <f>NOT(ISBLANK(Survey!EF471))</f>
        <v>0</v>
      </c>
      <c r="DU471" s="16" t="str">
        <f t="shared" si="412"/>
        <v>Pass</v>
      </c>
      <c r="DV471" s="33" t="b">
        <f>IF(ABS(Survey!$EM471)=0,TRUE,FALSE)</f>
        <v>1</v>
      </c>
      <c r="DW471" s="32" t="b">
        <f>NOT(ISBLANK(Survey!$EN471))</f>
        <v>0</v>
      </c>
      <c r="DX471" s="16" t="str">
        <f t="shared" si="413"/>
        <v>Fail</v>
      </c>
      <c r="DY471" s="31">
        <f>SUM(SUMIF(Survey!ET471:EV471,{"&gt;0","&lt;0"})*{1,-1})</f>
        <v>0</v>
      </c>
      <c r="DZ471">
        <f t="shared" si="414"/>
        <v>0</v>
      </c>
      <c r="EA471">
        <f t="shared" si="415"/>
        <v>100</v>
      </c>
      <c r="EB471" s="30" t="b">
        <f>IF(OR(Survey!$M471="ETF",Survey!$M471="ETF, alternative mutual fund",Survey!$M471="Closed-end", Survey!$M471="Split share corp"),TRUE,FALSE)</f>
        <v>0</v>
      </c>
      <c r="EC471" s="16" t="str">
        <f t="shared" si="416"/>
        <v>Fail</v>
      </c>
      <c r="ED471" s="31">
        <f>SUM(SUMIF(Survey!EX471:FD471,{"&gt;0","&lt;0"})*{1,-1})</f>
        <v>0</v>
      </c>
      <c r="EE471">
        <f t="shared" si="417"/>
        <v>0</v>
      </c>
      <c r="EF471" s="17">
        <f t="shared" si="418"/>
        <v>100</v>
      </c>
      <c r="EG471" s="16" t="str">
        <f t="shared" si="419"/>
        <v>Fail</v>
      </c>
      <c r="EH471" s="31">
        <f>SUM(SUMIF(Survey!FF471:FL471,{"&gt;0","&lt;0"})*{1,-1})</f>
        <v>0</v>
      </c>
      <c r="EI471">
        <f t="shared" si="420"/>
        <v>0</v>
      </c>
      <c r="EJ471" s="17">
        <f t="shared" si="421"/>
        <v>100</v>
      </c>
    </row>
    <row r="472" spans="1:140">
      <c r="A472">
        <v>472</v>
      </c>
      <c r="B472" t="str">
        <f t="shared" si="369"/>
        <v>Pass</v>
      </c>
      <c r="C472" t="str">
        <f>IF(COUNTBLANK(Survey!B472:FM472)=$C$2, "Pass", "Fail")</f>
        <v>Pass</v>
      </c>
      <c r="D472" s="16" t="str">
        <f t="shared" si="370"/>
        <v>Fail</v>
      </c>
      <c r="E472" t="str">
        <f>IF(OR(ISBLANK(Survey!AL472),COUNTIF(G472:BJ472,"Fail")),"Fail","Pass")</f>
        <v>Fail</v>
      </c>
      <c r="F472" s="265"/>
      <c r="G472" s="16" t="str">
        <f t="shared" si="371"/>
        <v>Fail</v>
      </c>
      <c r="H472" s="139">
        <f>COUNTBLANK(Survey!B472:D472)+COUNTBLANK(Survey!G472)+COUNTBLANK(Survey!I472)+COUNTBLANK(Survey!K472:M472)+COUNTBLANK(Survey!P472:Q472)+COUNTBLANK(Survey!T472:W472)+COUNTBLANK(Survey!Z472:AC472)+COUNTBLANK(Survey!AF472:AG472)+COUNTBLANK(Survey!AK472:AK472)</f>
        <v>21</v>
      </c>
      <c r="I472" t="str">
        <f t="shared" si="372"/>
        <v>Fail</v>
      </c>
      <c r="J472" t="b">
        <f>IF(Survey!E472="No",TRUE,FALSE)</f>
        <v>0</v>
      </c>
      <c r="K472" s="29" cm="1">
        <f t="array" ref="K472">IF(COUNTA(Survey!$E$4:$E$695)=1, 0, SUM(IF(COUNTIF(Survey!$E$4:$E$695, Survey!$E$4:$E$695)=1,1,0)))</f>
        <v>0</v>
      </c>
      <c r="L472" s="29">
        <f>LEN(Survey!E472)</f>
        <v>0</v>
      </c>
      <c r="M472" s="16" t="str">
        <f t="shared" si="373"/>
        <v>Fail</v>
      </c>
      <c r="N472" t="b">
        <f>IF(Survey!F472="No",TRUE,FALSE)</f>
        <v>0</v>
      </c>
      <c r="O472" t="b">
        <f>Survey!F472=Survey!E472</f>
        <v>1</v>
      </c>
      <c r="P472">
        <f>COUNTIF(Survey!$F$4:$F$695,Survey!F472)</f>
        <v>0</v>
      </c>
      <c r="Q472" s="28">
        <f>LEN(Survey!F472)</f>
        <v>0</v>
      </c>
      <c r="R472" s="16" t="str">
        <f t="shared" si="374"/>
        <v>Pass</v>
      </c>
      <c r="S472" s="29">
        <f>MOD((LEN(Survey!H472)+2),11)</f>
        <v>2</v>
      </c>
      <c r="T472">
        <f>COUNTIF(Survey!$H$4:$H$695,Survey!H472)</f>
        <v>0</v>
      </c>
      <c r="U472" s="28" t="str">
        <f>IF(Survey!$L472="Prospectus fund", "Yes", "No")</f>
        <v>No</v>
      </c>
      <c r="V472" s="16" t="str">
        <f t="shared" si="375"/>
        <v>Pass</v>
      </c>
      <c r="W472" s="29">
        <f>MOD((LEN(Survey!J472)+2),11)</f>
        <v>2</v>
      </c>
      <c r="X472">
        <f>COUNTIF(Survey!$J$4:$J$695,Survey!J472)</f>
        <v>0</v>
      </c>
      <c r="Y472" s="30" t="b">
        <f>IF(OR(Survey!$M472="ETF",Survey!$M472="ETF, alternative mutual fund",Survey!$M472="Closed-end", Survey!$M472="Split share corp", Survey!$I472="Yes"),TRUE,FALSE)</f>
        <v>0</v>
      </c>
      <c r="Z472" s="16" t="str">
        <f>IFERROR(IF(AND(OR(AC472=AD472,AD472 = "Either"),NOT(ISBLANK(Survey!K472))),"Pass","Fail"),"Pass")</f>
        <v>Fail</v>
      </c>
      <c r="AA472" s="31" cm="1">
        <f t="array" ref="AA472">SUM(SUMIF(Survey!CH472:DA472,{"&gt;0","&lt;0"})*{1,-1})</f>
        <v>0</v>
      </c>
      <c r="AB472" s="33" cm="1">
        <f t="array" ref="AB472">SUM(SUMIF(Survey!CK472,{"&gt;0","&lt;0"})*{1,-1})+SUM(SUMIF(Survey!CU472,{"&gt;0","&lt;0"})*{1,-1})</f>
        <v>0</v>
      </c>
      <c r="AC472" s="33">
        <f>Survey!K472</f>
        <v>0</v>
      </c>
      <c r="AD472" s="32" t="str">
        <f t="shared" si="376"/>
        <v>Either</v>
      </c>
      <c r="AE472" s="16" t="str">
        <f t="shared" si="377"/>
        <v>Fail</v>
      </c>
      <c r="AF472" s="58" cm="1">
        <f t="array" ref="AF472">SUM(SUMIF(Survey!CH472:DA472,{"&gt;0","&lt;0"})*{1,-1})+SUM(SUMIF(Survey!DC472:DV472,{"&gt;0","&lt;0"})*{1,-1})</f>
        <v>0</v>
      </c>
      <c r="AG472" s="58">
        <f>IFERROR(AF472/(Survey!$BA472),0)</f>
        <v>0</v>
      </c>
      <c r="AH472" s="104" t="b">
        <f>IF(OR(Survey!$M472="Alternative strategy or hedge",Survey!$M472="Private asset",Survey!$L472="Prospectus fund"),TRUE,FALSE)</f>
        <v>0</v>
      </c>
      <c r="AI472" s="104" t="b">
        <f>NOT(ISBLANK(Survey!$M472))</f>
        <v>0</v>
      </c>
      <c r="AJ472" s="16" t="str">
        <f t="shared" si="378"/>
        <v>Fail</v>
      </c>
      <c r="AK472" t="b">
        <f>IF(Survey!W472="No",TRUE,FALSE)</f>
        <v>0</v>
      </c>
      <c r="AL472" s="119">
        <f>MOD((LEN(Survey!W472)+2),22)</f>
        <v>2</v>
      </c>
      <c r="AM472" t="str">
        <f t="shared" si="379"/>
        <v>Pass</v>
      </c>
      <c r="AN472" s="33" t="b">
        <f>NOT(ISNUMBER(SEARCH("Other",Survey!$Q472)))</f>
        <v>1</v>
      </c>
      <c r="AO472" s="32" t="b">
        <f>NOT(ISBLANK(Survey!$R472))</f>
        <v>0</v>
      </c>
      <c r="AP472" s="16" t="str">
        <f t="shared" si="380"/>
        <v>Pass</v>
      </c>
      <c r="AQ472" s="114">
        <f>COUNTBLANK(Survey!$X472)</f>
        <v>1</v>
      </c>
      <c r="AR472" s="58">
        <f>IF(AND(Survey!L472&lt;&gt;"Exempt fund",OR(Survey!$M472="ETF",Survey!$M472="ETF, alternative mutual fund",Survey!$M472="Mutual fund",Survey!$M472="Alternative mutual fund",Survey!$M472="Money market")),1,0)</f>
        <v>0</v>
      </c>
      <c r="AS472" s="16" t="str">
        <f t="shared" si="381"/>
        <v>Pass</v>
      </c>
      <c r="AT472" s="33" t="b">
        <f>NOT(ISNUMBER(SEARCH("Yes",Survey!$AC472)))</f>
        <v>1</v>
      </c>
      <c r="AU472" s="32" t="b">
        <f>IF(COUNTBLANK(Survey!$AD472:$AE472)=0,TRUE, FALSE)</f>
        <v>0</v>
      </c>
      <c r="AV472" s="16" t="str">
        <f t="shared" si="382"/>
        <v>Pass</v>
      </c>
      <c r="AW472" s="33" t="b">
        <f>NOT(ISNUMBER(SEARCH("Yes",Survey!$AF472)))</f>
        <v>1</v>
      </c>
      <c r="AX472" s="32" t="b">
        <f>NOT(ISBLANK(Survey!$AH472))</f>
        <v>0</v>
      </c>
      <c r="AY472" s="16" t="str">
        <f t="shared" si="383"/>
        <v>Pass</v>
      </c>
      <c r="AZ472" s="33" t="b">
        <f>NOT(OR(ISNUMBER(SEARCH("Other",Survey!$AH472)),ISNUMBER(SEARCH("Multiple",Survey!$AH472))))</f>
        <v>1</v>
      </c>
      <c r="BA472" s="32" t="b">
        <f>NOT(ISBLANK(Survey!$AI472))</f>
        <v>0</v>
      </c>
      <c r="BB472" s="16" t="str">
        <f t="shared" si="384"/>
        <v>Fail</v>
      </c>
      <c r="BC472" s="114">
        <f>IF(ABS(Survey!$BA472)&gt;0, 1,0)</f>
        <v>0</v>
      </c>
      <c r="BD472" s="114">
        <f>IF(COUNTBLANK(Survey!$AL472)=0,1,0)</f>
        <v>0</v>
      </c>
      <c r="BE472" s="16" t="str">
        <f t="shared" si="385"/>
        <v>Pass</v>
      </c>
      <c r="BF472" s="114">
        <f>IF(ISBLANK(Survey!$AL472),0,1)</f>
        <v>0</v>
      </c>
      <c r="BG472" s="133">
        <f>COUNTBLANK(Survey!$AM472)</f>
        <v>1</v>
      </c>
      <c r="BH472" s="16" t="str">
        <f t="shared" si="386"/>
        <v>Pass</v>
      </c>
      <c r="BI472" s="114">
        <f>IF(OR(Survey!$AM472="Closed",ISBLANK(Survey!$AM472)),0,1)</f>
        <v>0</v>
      </c>
      <c r="BJ472" s="133">
        <f>IF(ISBLANK(Survey!$AN472),1,0)</f>
        <v>1</v>
      </c>
      <c r="BK472" s="118" t="str">
        <f t="shared" si="387"/>
        <v>Pass</v>
      </c>
      <c r="BL472" s="31" cm="1">
        <f t="array" ref="BL472">SUM(SUMIF(Survey!AO472:AP472,{"&gt;0","&lt;0"})*{1,-1})</f>
        <v>0</v>
      </c>
      <c r="BM472">
        <f t="shared" si="388"/>
        <v>0</v>
      </c>
      <c r="BN472">
        <f t="shared" si="389"/>
        <v>100</v>
      </c>
      <c r="BO472" s="118" t="str">
        <f t="shared" si="390"/>
        <v>Pass</v>
      </c>
      <c r="BP472">
        <f>IF(Survey!AQ472="No",0,1)</f>
        <v>1</v>
      </c>
      <c r="BQ472" s="207">
        <f>MOD((LEN(Survey!AQ472)+2),22)</f>
        <v>2</v>
      </c>
      <c r="BR472">
        <f>IF(Survey!AR472="No",0,1)</f>
        <v>1</v>
      </c>
      <c r="BS472" s="207">
        <f>MOD((LEN(Survey!AR472)+2),22)</f>
        <v>2</v>
      </c>
      <c r="BT472" s="114">
        <f>COUNTBLANK(Survey!$AQ472:$AS472)+COUNTBLANK(Survey!$AU472)</f>
        <v>4</v>
      </c>
      <c r="BU472" s="114">
        <f>IF(Survey!$I472="Yes",1,0)</f>
        <v>0</v>
      </c>
      <c r="BV472" s="114">
        <f>IF(OR(Survey!$M472="Mutual fund",Survey!$M472="Alternative mutual fund",Survey!$M472="Money market"),1,0)</f>
        <v>0</v>
      </c>
      <c r="BW472" s="119">
        <f>IF(OR(Survey!$M472="ETF",Survey!$M472="ETF, alternative mutual fund"),1,0)</f>
        <v>0</v>
      </c>
      <c r="BX472" s="16" t="str">
        <f t="shared" si="391"/>
        <v>Pass</v>
      </c>
      <c r="BY472" s="33">
        <f>IF(ISNUMBER(SEARCH("Other",Survey!$AS472)), 1, 0)</f>
        <v>0</v>
      </c>
      <c r="BZ472" s="58" t="b">
        <f>NOT(ISBLANK(Survey!$AT472))</f>
        <v>0</v>
      </c>
      <c r="CA472" s="16" t="str">
        <f t="shared" si="392"/>
        <v>Pass</v>
      </c>
      <c r="CB472" s="114">
        <f>IF(Survey!$BB472=0, 0,1)</f>
        <v>0</v>
      </c>
      <c r="CC472" s="58">
        <f>Survey!$AV472</f>
        <v>0</v>
      </c>
      <c r="CD472" s="58">
        <f>Survey!$BC472+Survey!$BD472+ABS(Survey!$BE472)-ABS(Survey!$BF472)-ABS(Survey!$BG472)-ABS(Survey!$BL472)</f>
        <v>0</v>
      </c>
      <c r="CE472" s="138">
        <f>Survey!BB472+(ABS(Survey!$BH472)-ABS(Survey!$BI472)+ABS(Survey!$BJ472)-ABS(Survey!$BK472))*0.5</f>
        <v>0</v>
      </c>
      <c r="CF472" s="58">
        <f t="shared" si="393"/>
        <v>0</v>
      </c>
      <c r="CG472" s="58">
        <f>IF(AND($CC472&gt;$CF472-0.2,$CC472&lt;$CF472+0.2,ISBLANK(Survey!$AV472)=FALSE),0,1)</f>
        <v>1</v>
      </c>
      <c r="CH472" s="133">
        <f>IF(ISBLANK(Survey!$AW472),1,0)</f>
        <v>1</v>
      </c>
      <c r="CI472" s="16" t="str">
        <f t="shared" si="394"/>
        <v>Pass</v>
      </c>
      <c r="CJ472" s="114">
        <f>IF(Survey!$BB472=0, 0,1)</f>
        <v>0</v>
      </c>
      <c r="CK472" s="58">
        <f>IF(AND(Survey!$AX472&gt;=0,Survey!$AX472&lt;=0.2,Survey!$AX472&lt;&gt;""),0,1)</f>
        <v>1</v>
      </c>
      <c r="CL472" s="114">
        <f>IF(ISBLANK(Survey!$AY472),1,0)</f>
        <v>1</v>
      </c>
      <c r="CM472" s="16" t="str">
        <f t="shared" si="395"/>
        <v>Fail</v>
      </c>
      <c r="CN472" s="133">
        <f>Survey!$AZ472</f>
        <v>0</v>
      </c>
      <c r="CO472" s="16" t="str">
        <f t="shared" si="396"/>
        <v>Pass</v>
      </c>
      <c r="CP472" s="31">
        <f>Survey!$BA472</f>
        <v>0</v>
      </c>
      <c r="CQ472" s="138">
        <f>Survey!$BB472+Survey!$BC472+Survey!$BD472+ABS(Survey!$BE472)-ABS(Survey!$BF472)-ABS(Survey!$BG472)+ABS(Survey!$BH472)-ABS(Survey!$BI472)+ABS(Survey!$BJ472)-ABS(Survey!$BK472)-ABS(Survey!$BL472)+Survey!$BM472</f>
        <v>0</v>
      </c>
      <c r="CR472" s="30">
        <f t="shared" si="397"/>
        <v>0</v>
      </c>
      <c r="CS472" s="17">
        <f t="shared" si="398"/>
        <v>0</v>
      </c>
      <c r="CT472" s="16" t="str">
        <f t="shared" si="399"/>
        <v>Pass</v>
      </c>
      <c r="CU472" s="33" t="b">
        <f>IF(ABS(Survey!$BM472)=0,TRUE,FALSE)</f>
        <v>1</v>
      </c>
      <c r="CV472" s="32" t="b">
        <f>NOT(ISBLANK(Survey!$BN472))</f>
        <v>0</v>
      </c>
      <c r="CW472" t="str">
        <f t="shared" si="400"/>
        <v>Fail</v>
      </c>
      <c r="CX472" s="25">
        <f>Survey!$BA472</f>
        <v>0</v>
      </c>
      <c r="CY472" s="25" cm="1">
        <f t="array" ref="CY472">SUM(SUMIF(Survey!BP472:BW472,{"&gt;0","&lt;0"})*{1,-1})-SUM(SUMIF(Survey!BY472:CF472,{"&gt;0","&lt;0"})*{1,-1})</f>
        <v>0</v>
      </c>
      <c r="CZ472" s="30" t="str">
        <f t="shared" si="401"/>
        <v>No holdings</v>
      </c>
      <c r="DA472">
        <f t="shared" si="402"/>
        <v>0</v>
      </c>
      <c r="DB472" s="16" t="str">
        <f t="shared" si="403"/>
        <v>Fail</v>
      </c>
      <c r="DC472" s="31">
        <f>Survey!$BA472</f>
        <v>0</v>
      </c>
      <c r="DD472" s="31" cm="1">
        <f t="array" ref="DD472">SUM(SUMIF(Survey!CH472:DA472,{"&gt;0","&lt;0"})*{1,-1})-SUM(SUMIF(Survey!DC472:DV472,{"&gt;0","&lt;0"})*{1,-1})</f>
        <v>0</v>
      </c>
      <c r="DE472" s="30" t="str">
        <f t="shared" si="404"/>
        <v>No holdings</v>
      </c>
      <c r="DF472" s="17">
        <f t="shared" si="405"/>
        <v>0</v>
      </c>
      <c r="DG472" s="16" t="str">
        <f t="shared" si="406"/>
        <v>Pass</v>
      </c>
      <c r="DH472" s="33" t="b">
        <f>IF(ABS(Survey!$DA472)=0,TRUE,FALSE)</f>
        <v>1</v>
      </c>
      <c r="DI472" s="32" t="b">
        <f>NOT(ISBLANK(Survey!$DB472))</f>
        <v>0</v>
      </c>
      <c r="DJ472" s="16" t="str">
        <f t="shared" si="407"/>
        <v>Pass</v>
      </c>
      <c r="DK472" s="33" t="b">
        <f>IF(ABS(Survey!$DV472)=0,TRUE,FALSE)</f>
        <v>1</v>
      </c>
      <c r="DL472" s="32" t="b">
        <f>NOT(ISBLANK(Survey!$DW472))</f>
        <v>0</v>
      </c>
      <c r="DM472" t="str">
        <f t="shared" si="408"/>
        <v>Pass</v>
      </c>
      <c r="DN472" s="25" cm="1">
        <f t="array" ref="DN472">SUM(SUMIF(Survey!CW472,{"&gt;0","&lt;0"})*{1,-1})+SUM(SUMIF(Survey!DR472,{"&gt;0","&lt;0"})*{1,-1})</f>
        <v>0</v>
      </c>
      <c r="DO472" s="25">
        <f>SUM(SUMIF(Survey!DY472:EE472,{"&gt;0","&lt;0"})*{1,-1})+SUM(SUMIF(Survey!EG472:EM472,{"&gt;0","&lt;0"})*{1,-1})</f>
        <v>0</v>
      </c>
      <c r="DP472">
        <f t="shared" si="409"/>
        <v>0</v>
      </c>
      <c r="DQ472">
        <f t="shared" si="410"/>
        <v>0</v>
      </c>
      <c r="DR472" s="16" t="str">
        <f t="shared" si="411"/>
        <v>Pass</v>
      </c>
      <c r="DS472" s="33" t="b">
        <f>IF(ABS(Survey!$EE472)=0,TRUE,FALSE)</f>
        <v>1</v>
      </c>
      <c r="DT472" s="32" t="b">
        <f>NOT(ISBLANK(Survey!EF472))</f>
        <v>0</v>
      </c>
      <c r="DU472" s="16" t="str">
        <f t="shared" si="412"/>
        <v>Pass</v>
      </c>
      <c r="DV472" s="33" t="b">
        <f>IF(ABS(Survey!$EM472)=0,TRUE,FALSE)</f>
        <v>1</v>
      </c>
      <c r="DW472" s="32" t="b">
        <f>NOT(ISBLANK(Survey!$EN472))</f>
        <v>0</v>
      </c>
      <c r="DX472" s="16" t="str">
        <f t="shared" si="413"/>
        <v>Fail</v>
      </c>
      <c r="DY472" s="31">
        <f>SUM(SUMIF(Survey!ET472:EV472,{"&gt;0","&lt;0"})*{1,-1})</f>
        <v>0</v>
      </c>
      <c r="DZ472">
        <f t="shared" si="414"/>
        <v>0</v>
      </c>
      <c r="EA472">
        <f t="shared" si="415"/>
        <v>100</v>
      </c>
      <c r="EB472" s="30" t="b">
        <f>IF(OR(Survey!$M472="ETF",Survey!$M472="ETF, alternative mutual fund",Survey!$M472="Closed-end", Survey!$M472="Split share corp"),TRUE,FALSE)</f>
        <v>0</v>
      </c>
      <c r="EC472" s="16" t="str">
        <f t="shared" si="416"/>
        <v>Fail</v>
      </c>
      <c r="ED472" s="31">
        <f>SUM(SUMIF(Survey!EX472:FD472,{"&gt;0","&lt;0"})*{1,-1})</f>
        <v>0</v>
      </c>
      <c r="EE472">
        <f t="shared" si="417"/>
        <v>0</v>
      </c>
      <c r="EF472" s="17">
        <f t="shared" si="418"/>
        <v>100</v>
      </c>
      <c r="EG472" s="16" t="str">
        <f t="shared" si="419"/>
        <v>Fail</v>
      </c>
      <c r="EH472" s="31">
        <f>SUM(SUMIF(Survey!FF472:FL472,{"&gt;0","&lt;0"})*{1,-1})</f>
        <v>0</v>
      </c>
      <c r="EI472">
        <f t="shared" si="420"/>
        <v>0</v>
      </c>
      <c r="EJ472" s="17">
        <f t="shared" si="421"/>
        <v>100</v>
      </c>
    </row>
    <row r="473" spans="1:140">
      <c r="A473">
        <v>473</v>
      </c>
      <c r="B473" t="str">
        <f t="shared" si="369"/>
        <v>Pass</v>
      </c>
      <c r="C473" t="str">
        <f>IF(COUNTBLANK(Survey!B473:FM473)=$C$2, "Pass", "Fail")</f>
        <v>Pass</v>
      </c>
      <c r="D473" s="16" t="str">
        <f t="shared" si="370"/>
        <v>Fail</v>
      </c>
      <c r="E473" t="str">
        <f>IF(OR(ISBLANK(Survey!AL473),COUNTIF(G473:BJ473,"Fail")),"Fail","Pass")</f>
        <v>Fail</v>
      </c>
      <c r="F473" s="265"/>
      <c r="G473" s="16" t="str">
        <f t="shared" si="371"/>
        <v>Fail</v>
      </c>
      <c r="H473" s="139">
        <f>COUNTBLANK(Survey!B473:D473)+COUNTBLANK(Survey!G473)+COUNTBLANK(Survey!I473)+COUNTBLANK(Survey!K473:M473)+COUNTBLANK(Survey!P473:Q473)+COUNTBLANK(Survey!T473:W473)+COUNTBLANK(Survey!Z473:AC473)+COUNTBLANK(Survey!AF473:AG473)+COUNTBLANK(Survey!AK473:AK473)</f>
        <v>21</v>
      </c>
      <c r="I473" t="str">
        <f t="shared" si="372"/>
        <v>Fail</v>
      </c>
      <c r="J473" t="b">
        <f>IF(Survey!E473="No",TRUE,FALSE)</f>
        <v>0</v>
      </c>
      <c r="K473" s="29" cm="1">
        <f t="array" ref="K473">IF(COUNTA(Survey!$E$4:$E$695)=1, 0, SUM(IF(COUNTIF(Survey!$E$4:$E$695, Survey!$E$4:$E$695)=1,1,0)))</f>
        <v>0</v>
      </c>
      <c r="L473" s="29">
        <f>LEN(Survey!E473)</f>
        <v>0</v>
      </c>
      <c r="M473" s="16" t="str">
        <f t="shared" si="373"/>
        <v>Fail</v>
      </c>
      <c r="N473" t="b">
        <f>IF(Survey!F473="No",TRUE,FALSE)</f>
        <v>0</v>
      </c>
      <c r="O473" t="b">
        <f>Survey!F473=Survey!E473</f>
        <v>1</v>
      </c>
      <c r="P473">
        <f>COUNTIF(Survey!$F$4:$F$695,Survey!F473)</f>
        <v>0</v>
      </c>
      <c r="Q473" s="28">
        <f>LEN(Survey!F473)</f>
        <v>0</v>
      </c>
      <c r="R473" s="16" t="str">
        <f t="shared" si="374"/>
        <v>Pass</v>
      </c>
      <c r="S473" s="29">
        <f>MOD((LEN(Survey!H473)+2),11)</f>
        <v>2</v>
      </c>
      <c r="T473">
        <f>COUNTIF(Survey!$H$4:$H$695,Survey!H473)</f>
        <v>0</v>
      </c>
      <c r="U473" s="28" t="str">
        <f>IF(Survey!$L473="Prospectus fund", "Yes", "No")</f>
        <v>No</v>
      </c>
      <c r="V473" s="16" t="str">
        <f t="shared" si="375"/>
        <v>Pass</v>
      </c>
      <c r="W473" s="29">
        <f>MOD((LEN(Survey!J473)+2),11)</f>
        <v>2</v>
      </c>
      <c r="X473">
        <f>COUNTIF(Survey!$J$4:$J$695,Survey!J473)</f>
        <v>0</v>
      </c>
      <c r="Y473" s="30" t="b">
        <f>IF(OR(Survey!$M473="ETF",Survey!$M473="ETF, alternative mutual fund",Survey!$M473="Closed-end", Survey!$M473="Split share corp", Survey!$I473="Yes"),TRUE,FALSE)</f>
        <v>0</v>
      </c>
      <c r="Z473" s="16" t="str">
        <f>IFERROR(IF(AND(OR(AC473=AD473,AD473 = "Either"),NOT(ISBLANK(Survey!K473))),"Pass","Fail"),"Pass")</f>
        <v>Fail</v>
      </c>
      <c r="AA473" s="31" cm="1">
        <f t="array" ref="AA473">SUM(SUMIF(Survey!CH473:DA473,{"&gt;0","&lt;0"})*{1,-1})</f>
        <v>0</v>
      </c>
      <c r="AB473" s="33" cm="1">
        <f t="array" ref="AB473">SUM(SUMIF(Survey!CK473,{"&gt;0","&lt;0"})*{1,-1})+SUM(SUMIF(Survey!CU473,{"&gt;0","&lt;0"})*{1,-1})</f>
        <v>0</v>
      </c>
      <c r="AC473" s="33">
        <f>Survey!K473</f>
        <v>0</v>
      </c>
      <c r="AD473" s="32" t="str">
        <f t="shared" si="376"/>
        <v>Either</v>
      </c>
      <c r="AE473" s="16" t="str">
        <f t="shared" si="377"/>
        <v>Fail</v>
      </c>
      <c r="AF473" s="58" cm="1">
        <f t="array" ref="AF473">SUM(SUMIF(Survey!CH473:DA473,{"&gt;0","&lt;0"})*{1,-1})+SUM(SUMIF(Survey!DC473:DV473,{"&gt;0","&lt;0"})*{1,-1})</f>
        <v>0</v>
      </c>
      <c r="AG473" s="58">
        <f>IFERROR(AF473/(Survey!$BA473),0)</f>
        <v>0</v>
      </c>
      <c r="AH473" s="104" t="b">
        <f>IF(OR(Survey!$M473="Alternative strategy or hedge",Survey!$M473="Private asset",Survey!$L473="Prospectus fund"),TRUE,FALSE)</f>
        <v>0</v>
      </c>
      <c r="AI473" s="104" t="b">
        <f>NOT(ISBLANK(Survey!$M473))</f>
        <v>0</v>
      </c>
      <c r="AJ473" s="16" t="str">
        <f t="shared" si="378"/>
        <v>Fail</v>
      </c>
      <c r="AK473" t="b">
        <f>IF(Survey!W473="No",TRUE,FALSE)</f>
        <v>0</v>
      </c>
      <c r="AL473" s="119">
        <f>MOD((LEN(Survey!W473)+2),22)</f>
        <v>2</v>
      </c>
      <c r="AM473" t="str">
        <f t="shared" si="379"/>
        <v>Pass</v>
      </c>
      <c r="AN473" s="33" t="b">
        <f>NOT(ISNUMBER(SEARCH("Other",Survey!$Q473)))</f>
        <v>1</v>
      </c>
      <c r="AO473" s="32" t="b">
        <f>NOT(ISBLANK(Survey!$R473))</f>
        <v>0</v>
      </c>
      <c r="AP473" s="16" t="str">
        <f t="shared" si="380"/>
        <v>Pass</v>
      </c>
      <c r="AQ473" s="114">
        <f>COUNTBLANK(Survey!$X473)</f>
        <v>1</v>
      </c>
      <c r="AR473" s="58">
        <f>IF(AND(Survey!L473&lt;&gt;"Exempt fund",OR(Survey!$M473="ETF",Survey!$M473="ETF, alternative mutual fund",Survey!$M473="Mutual fund",Survey!$M473="Alternative mutual fund",Survey!$M473="Money market")),1,0)</f>
        <v>0</v>
      </c>
      <c r="AS473" s="16" t="str">
        <f t="shared" si="381"/>
        <v>Pass</v>
      </c>
      <c r="AT473" s="33" t="b">
        <f>NOT(ISNUMBER(SEARCH("Yes",Survey!$AC473)))</f>
        <v>1</v>
      </c>
      <c r="AU473" s="32" t="b">
        <f>IF(COUNTBLANK(Survey!$AD473:$AE473)=0,TRUE, FALSE)</f>
        <v>0</v>
      </c>
      <c r="AV473" s="16" t="str">
        <f t="shared" si="382"/>
        <v>Pass</v>
      </c>
      <c r="AW473" s="33" t="b">
        <f>NOT(ISNUMBER(SEARCH("Yes",Survey!$AF473)))</f>
        <v>1</v>
      </c>
      <c r="AX473" s="32" t="b">
        <f>NOT(ISBLANK(Survey!$AH473))</f>
        <v>0</v>
      </c>
      <c r="AY473" s="16" t="str">
        <f t="shared" si="383"/>
        <v>Pass</v>
      </c>
      <c r="AZ473" s="33" t="b">
        <f>NOT(OR(ISNUMBER(SEARCH("Other",Survey!$AH473)),ISNUMBER(SEARCH("Multiple",Survey!$AH473))))</f>
        <v>1</v>
      </c>
      <c r="BA473" s="32" t="b">
        <f>NOT(ISBLANK(Survey!$AI473))</f>
        <v>0</v>
      </c>
      <c r="BB473" s="16" t="str">
        <f t="shared" si="384"/>
        <v>Fail</v>
      </c>
      <c r="BC473" s="114">
        <f>IF(ABS(Survey!$BA473)&gt;0, 1,0)</f>
        <v>0</v>
      </c>
      <c r="BD473" s="114">
        <f>IF(COUNTBLANK(Survey!$AL473)=0,1,0)</f>
        <v>0</v>
      </c>
      <c r="BE473" s="16" t="str">
        <f t="shared" si="385"/>
        <v>Pass</v>
      </c>
      <c r="BF473" s="114">
        <f>IF(ISBLANK(Survey!$AL473),0,1)</f>
        <v>0</v>
      </c>
      <c r="BG473" s="133">
        <f>COUNTBLANK(Survey!$AM473)</f>
        <v>1</v>
      </c>
      <c r="BH473" s="16" t="str">
        <f t="shared" si="386"/>
        <v>Pass</v>
      </c>
      <c r="BI473" s="114">
        <f>IF(OR(Survey!$AM473="Closed",ISBLANK(Survey!$AM473)),0,1)</f>
        <v>0</v>
      </c>
      <c r="BJ473" s="133">
        <f>IF(ISBLANK(Survey!$AN473),1,0)</f>
        <v>1</v>
      </c>
      <c r="BK473" s="118" t="str">
        <f t="shared" si="387"/>
        <v>Pass</v>
      </c>
      <c r="BL473" s="31" cm="1">
        <f t="array" ref="BL473">SUM(SUMIF(Survey!AO473:AP473,{"&gt;0","&lt;0"})*{1,-1})</f>
        <v>0</v>
      </c>
      <c r="BM473">
        <f t="shared" si="388"/>
        <v>0</v>
      </c>
      <c r="BN473">
        <f t="shared" si="389"/>
        <v>100</v>
      </c>
      <c r="BO473" s="118" t="str">
        <f t="shared" si="390"/>
        <v>Pass</v>
      </c>
      <c r="BP473">
        <f>IF(Survey!AQ473="No",0,1)</f>
        <v>1</v>
      </c>
      <c r="BQ473" s="207">
        <f>MOD((LEN(Survey!AQ473)+2),22)</f>
        <v>2</v>
      </c>
      <c r="BR473">
        <f>IF(Survey!AR473="No",0,1)</f>
        <v>1</v>
      </c>
      <c r="BS473" s="207">
        <f>MOD((LEN(Survey!AR473)+2),22)</f>
        <v>2</v>
      </c>
      <c r="BT473" s="114">
        <f>COUNTBLANK(Survey!$AQ473:$AS473)+COUNTBLANK(Survey!$AU473)</f>
        <v>4</v>
      </c>
      <c r="BU473" s="114">
        <f>IF(Survey!$I473="Yes",1,0)</f>
        <v>0</v>
      </c>
      <c r="BV473" s="114">
        <f>IF(OR(Survey!$M473="Mutual fund",Survey!$M473="Alternative mutual fund",Survey!$M473="Money market"),1,0)</f>
        <v>0</v>
      </c>
      <c r="BW473" s="119">
        <f>IF(OR(Survey!$M473="ETF",Survey!$M473="ETF, alternative mutual fund"),1,0)</f>
        <v>0</v>
      </c>
      <c r="BX473" s="16" t="str">
        <f t="shared" si="391"/>
        <v>Pass</v>
      </c>
      <c r="BY473" s="33">
        <f>IF(ISNUMBER(SEARCH("Other",Survey!$AS473)), 1, 0)</f>
        <v>0</v>
      </c>
      <c r="BZ473" s="58" t="b">
        <f>NOT(ISBLANK(Survey!$AT473))</f>
        <v>0</v>
      </c>
      <c r="CA473" s="16" t="str">
        <f t="shared" si="392"/>
        <v>Pass</v>
      </c>
      <c r="CB473" s="114">
        <f>IF(Survey!$BB473=0, 0,1)</f>
        <v>0</v>
      </c>
      <c r="CC473" s="58">
        <f>Survey!$AV473</f>
        <v>0</v>
      </c>
      <c r="CD473" s="58">
        <f>Survey!$BC473+Survey!$BD473+ABS(Survey!$BE473)-ABS(Survey!$BF473)-ABS(Survey!$BG473)-ABS(Survey!$BL473)</f>
        <v>0</v>
      </c>
      <c r="CE473" s="138">
        <f>Survey!BB473+(ABS(Survey!$BH473)-ABS(Survey!$BI473)+ABS(Survey!$BJ473)-ABS(Survey!$BK473))*0.5</f>
        <v>0</v>
      </c>
      <c r="CF473" s="58">
        <f t="shared" si="393"/>
        <v>0</v>
      </c>
      <c r="CG473" s="58">
        <f>IF(AND($CC473&gt;$CF473-0.2,$CC473&lt;$CF473+0.2,ISBLANK(Survey!$AV473)=FALSE),0,1)</f>
        <v>1</v>
      </c>
      <c r="CH473" s="133">
        <f>IF(ISBLANK(Survey!$AW473),1,0)</f>
        <v>1</v>
      </c>
      <c r="CI473" s="16" t="str">
        <f t="shared" si="394"/>
        <v>Pass</v>
      </c>
      <c r="CJ473" s="114">
        <f>IF(Survey!$BB473=0, 0,1)</f>
        <v>0</v>
      </c>
      <c r="CK473" s="58">
        <f>IF(AND(Survey!$AX473&gt;=0,Survey!$AX473&lt;=0.2,Survey!$AX473&lt;&gt;""),0,1)</f>
        <v>1</v>
      </c>
      <c r="CL473" s="114">
        <f>IF(ISBLANK(Survey!$AY473),1,0)</f>
        <v>1</v>
      </c>
      <c r="CM473" s="16" t="str">
        <f t="shared" si="395"/>
        <v>Fail</v>
      </c>
      <c r="CN473" s="133">
        <f>Survey!$AZ473</f>
        <v>0</v>
      </c>
      <c r="CO473" s="16" t="str">
        <f t="shared" si="396"/>
        <v>Pass</v>
      </c>
      <c r="CP473" s="31">
        <f>Survey!$BA473</f>
        <v>0</v>
      </c>
      <c r="CQ473" s="138">
        <f>Survey!$BB473+Survey!$BC473+Survey!$BD473+ABS(Survey!$BE473)-ABS(Survey!$BF473)-ABS(Survey!$BG473)+ABS(Survey!$BH473)-ABS(Survey!$BI473)+ABS(Survey!$BJ473)-ABS(Survey!$BK473)-ABS(Survey!$BL473)+Survey!$BM473</f>
        <v>0</v>
      </c>
      <c r="CR473" s="30">
        <f t="shared" si="397"/>
        <v>0</v>
      </c>
      <c r="CS473" s="17">
        <f t="shared" si="398"/>
        <v>0</v>
      </c>
      <c r="CT473" s="16" t="str">
        <f t="shared" si="399"/>
        <v>Pass</v>
      </c>
      <c r="CU473" s="33" t="b">
        <f>IF(ABS(Survey!$BM473)=0,TRUE,FALSE)</f>
        <v>1</v>
      </c>
      <c r="CV473" s="32" t="b">
        <f>NOT(ISBLANK(Survey!$BN473))</f>
        <v>0</v>
      </c>
      <c r="CW473" t="str">
        <f t="shared" si="400"/>
        <v>Fail</v>
      </c>
      <c r="CX473" s="25">
        <f>Survey!$BA473</f>
        <v>0</v>
      </c>
      <c r="CY473" s="25" cm="1">
        <f t="array" ref="CY473">SUM(SUMIF(Survey!BP473:BW473,{"&gt;0","&lt;0"})*{1,-1})-SUM(SUMIF(Survey!BY473:CF473,{"&gt;0","&lt;0"})*{1,-1})</f>
        <v>0</v>
      </c>
      <c r="CZ473" s="30" t="str">
        <f t="shared" si="401"/>
        <v>No holdings</v>
      </c>
      <c r="DA473">
        <f t="shared" si="402"/>
        <v>0</v>
      </c>
      <c r="DB473" s="16" t="str">
        <f t="shared" si="403"/>
        <v>Fail</v>
      </c>
      <c r="DC473" s="31">
        <f>Survey!$BA473</f>
        <v>0</v>
      </c>
      <c r="DD473" s="31" cm="1">
        <f t="array" ref="DD473">SUM(SUMIF(Survey!CH473:DA473,{"&gt;0","&lt;0"})*{1,-1})-SUM(SUMIF(Survey!DC473:DV473,{"&gt;0","&lt;0"})*{1,-1})</f>
        <v>0</v>
      </c>
      <c r="DE473" s="30" t="str">
        <f t="shared" si="404"/>
        <v>No holdings</v>
      </c>
      <c r="DF473" s="17">
        <f t="shared" si="405"/>
        <v>0</v>
      </c>
      <c r="DG473" s="16" t="str">
        <f t="shared" si="406"/>
        <v>Pass</v>
      </c>
      <c r="DH473" s="33" t="b">
        <f>IF(ABS(Survey!$DA473)=0,TRUE,FALSE)</f>
        <v>1</v>
      </c>
      <c r="DI473" s="32" t="b">
        <f>NOT(ISBLANK(Survey!$DB473))</f>
        <v>0</v>
      </c>
      <c r="DJ473" s="16" t="str">
        <f t="shared" si="407"/>
        <v>Pass</v>
      </c>
      <c r="DK473" s="33" t="b">
        <f>IF(ABS(Survey!$DV473)=0,TRUE,FALSE)</f>
        <v>1</v>
      </c>
      <c r="DL473" s="32" t="b">
        <f>NOT(ISBLANK(Survey!$DW473))</f>
        <v>0</v>
      </c>
      <c r="DM473" t="str">
        <f t="shared" si="408"/>
        <v>Pass</v>
      </c>
      <c r="DN473" s="25" cm="1">
        <f t="array" ref="DN473">SUM(SUMIF(Survey!CW473,{"&gt;0","&lt;0"})*{1,-1})+SUM(SUMIF(Survey!DR473,{"&gt;0","&lt;0"})*{1,-1})</f>
        <v>0</v>
      </c>
      <c r="DO473" s="25">
        <f>SUM(SUMIF(Survey!DY473:EE473,{"&gt;0","&lt;0"})*{1,-1})+SUM(SUMIF(Survey!EG473:EM473,{"&gt;0","&lt;0"})*{1,-1})</f>
        <v>0</v>
      </c>
      <c r="DP473">
        <f t="shared" si="409"/>
        <v>0</v>
      </c>
      <c r="DQ473">
        <f t="shared" si="410"/>
        <v>0</v>
      </c>
      <c r="DR473" s="16" t="str">
        <f t="shared" si="411"/>
        <v>Pass</v>
      </c>
      <c r="DS473" s="33" t="b">
        <f>IF(ABS(Survey!$EE473)=0,TRUE,FALSE)</f>
        <v>1</v>
      </c>
      <c r="DT473" s="32" t="b">
        <f>NOT(ISBLANK(Survey!EF473))</f>
        <v>0</v>
      </c>
      <c r="DU473" s="16" t="str">
        <f t="shared" si="412"/>
        <v>Pass</v>
      </c>
      <c r="DV473" s="33" t="b">
        <f>IF(ABS(Survey!$EM473)=0,TRUE,FALSE)</f>
        <v>1</v>
      </c>
      <c r="DW473" s="32" t="b">
        <f>NOT(ISBLANK(Survey!$EN473))</f>
        <v>0</v>
      </c>
      <c r="DX473" s="16" t="str">
        <f t="shared" si="413"/>
        <v>Fail</v>
      </c>
      <c r="DY473" s="31">
        <f>SUM(SUMIF(Survey!ET473:EV473,{"&gt;0","&lt;0"})*{1,-1})</f>
        <v>0</v>
      </c>
      <c r="DZ473">
        <f t="shared" si="414"/>
        <v>0</v>
      </c>
      <c r="EA473">
        <f t="shared" si="415"/>
        <v>100</v>
      </c>
      <c r="EB473" s="30" t="b">
        <f>IF(OR(Survey!$M473="ETF",Survey!$M473="ETF, alternative mutual fund",Survey!$M473="Closed-end", Survey!$M473="Split share corp"),TRUE,FALSE)</f>
        <v>0</v>
      </c>
      <c r="EC473" s="16" t="str">
        <f t="shared" si="416"/>
        <v>Fail</v>
      </c>
      <c r="ED473" s="31">
        <f>SUM(SUMIF(Survey!EX473:FD473,{"&gt;0","&lt;0"})*{1,-1})</f>
        <v>0</v>
      </c>
      <c r="EE473">
        <f t="shared" si="417"/>
        <v>0</v>
      </c>
      <c r="EF473" s="17">
        <f t="shared" si="418"/>
        <v>100</v>
      </c>
      <c r="EG473" s="16" t="str">
        <f t="shared" si="419"/>
        <v>Fail</v>
      </c>
      <c r="EH473" s="31">
        <f>SUM(SUMIF(Survey!FF473:FL473,{"&gt;0","&lt;0"})*{1,-1})</f>
        <v>0</v>
      </c>
      <c r="EI473">
        <f t="shared" si="420"/>
        <v>0</v>
      </c>
      <c r="EJ473" s="17">
        <f t="shared" si="421"/>
        <v>100</v>
      </c>
    </row>
    <row r="474" spans="1:140">
      <c r="A474">
        <v>474</v>
      </c>
      <c r="B474" t="str">
        <f t="shared" si="369"/>
        <v>Pass</v>
      </c>
      <c r="C474" t="str">
        <f>IF(COUNTBLANK(Survey!B474:FM474)=$C$2, "Pass", "Fail")</f>
        <v>Pass</v>
      </c>
      <c r="D474" s="16" t="str">
        <f t="shared" si="370"/>
        <v>Fail</v>
      </c>
      <c r="E474" t="str">
        <f>IF(OR(ISBLANK(Survey!AL474),COUNTIF(G474:BJ474,"Fail")),"Fail","Pass")</f>
        <v>Fail</v>
      </c>
      <c r="F474" s="265"/>
      <c r="G474" s="16" t="str">
        <f t="shared" si="371"/>
        <v>Fail</v>
      </c>
      <c r="H474" s="139">
        <f>COUNTBLANK(Survey!B474:D474)+COUNTBLANK(Survey!G474)+COUNTBLANK(Survey!I474)+COUNTBLANK(Survey!K474:M474)+COUNTBLANK(Survey!P474:Q474)+COUNTBLANK(Survey!T474:W474)+COUNTBLANK(Survey!Z474:AC474)+COUNTBLANK(Survey!AF474:AG474)+COUNTBLANK(Survey!AK474:AK474)</f>
        <v>21</v>
      </c>
      <c r="I474" t="str">
        <f t="shared" si="372"/>
        <v>Fail</v>
      </c>
      <c r="J474" t="b">
        <f>IF(Survey!E474="No",TRUE,FALSE)</f>
        <v>0</v>
      </c>
      <c r="K474" s="29" cm="1">
        <f t="array" ref="K474">IF(COUNTA(Survey!$E$4:$E$695)=1, 0, SUM(IF(COUNTIF(Survey!$E$4:$E$695, Survey!$E$4:$E$695)=1,1,0)))</f>
        <v>0</v>
      </c>
      <c r="L474" s="29">
        <f>LEN(Survey!E474)</f>
        <v>0</v>
      </c>
      <c r="M474" s="16" t="str">
        <f t="shared" si="373"/>
        <v>Fail</v>
      </c>
      <c r="N474" t="b">
        <f>IF(Survey!F474="No",TRUE,FALSE)</f>
        <v>0</v>
      </c>
      <c r="O474" t="b">
        <f>Survey!F474=Survey!E474</f>
        <v>1</v>
      </c>
      <c r="P474">
        <f>COUNTIF(Survey!$F$4:$F$695,Survey!F474)</f>
        <v>0</v>
      </c>
      <c r="Q474" s="28">
        <f>LEN(Survey!F474)</f>
        <v>0</v>
      </c>
      <c r="R474" s="16" t="str">
        <f t="shared" si="374"/>
        <v>Pass</v>
      </c>
      <c r="S474" s="29">
        <f>MOD((LEN(Survey!H474)+2),11)</f>
        <v>2</v>
      </c>
      <c r="T474">
        <f>COUNTIF(Survey!$H$4:$H$695,Survey!H474)</f>
        <v>0</v>
      </c>
      <c r="U474" s="28" t="str">
        <f>IF(Survey!$L474="Prospectus fund", "Yes", "No")</f>
        <v>No</v>
      </c>
      <c r="V474" s="16" t="str">
        <f t="shared" si="375"/>
        <v>Pass</v>
      </c>
      <c r="W474" s="29">
        <f>MOD((LEN(Survey!J474)+2),11)</f>
        <v>2</v>
      </c>
      <c r="X474">
        <f>COUNTIF(Survey!$J$4:$J$695,Survey!J474)</f>
        <v>0</v>
      </c>
      <c r="Y474" s="30" t="b">
        <f>IF(OR(Survey!$M474="ETF",Survey!$M474="ETF, alternative mutual fund",Survey!$M474="Closed-end", Survey!$M474="Split share corp", Survey!$I474="Yes"),TRUE,FALSE)</f>
        <v>0</v>
      </c>
      <c r="Z474" s="16" t="str">
        <f>IFERROR(IF(AND(OR(AC474=AD474,AD474 = "Either"),NOT(ISBLANK(Survey!K474))),"Pass","Fail"),"Pass")</f>
        <v>Fail</v>
      </c>
      <c r="AA474" s="31" cm="1">
        <f t="array" ref="AA474">SUM(SUMIF(Survey!CH474:DA474,{"&gt;0","&lt;0"})*{1,-1})</f>
        <v>0</v>
      </c>
      <c r="AB474" s="33" cm="1">
        <f t="array" ref="AB474">SUM(SUMIF(Survey!CK474,{"&gt;0","&lt;0"})*{1,-1})+SUM(SUMIF(Survey!CU474,{"&gt;0","&lt;0"})*{1,-1})</f>
        <v>0</v>
      </c>
      <c r="AC474" s="33">
        <f>Survey!K474</f>
        <v>0</v>
      </c>
      <c r="AD474" s="32" t="str">
        <f t="shared" si="376"/>
        <v>Either</v>
      </c>
      <c r="AE474" s="16" t="str">
        <f t="shared" si="377"/>
        <v>Fail</v>
      </c>
      <c r="AF474" s="58" cm="1">
        <f t="array" ref="AF474">SUM(SUMIF(Survey!CH474:DA474,{"&gt;0","&lt;0"})*{1,-1})+SUM(SUMIF(Survey!DC474:DV474,{"&gt;0","&lt;0"})*{1,-1})</f>
        <v>0</v>
      </c>
      <c r="AG474" s="58">
        <f>IFERROR(AF474/(Survey!$BA474),0)</f>
        <v>0</v>
      </c>
      <c r="AH474" s="104" t="b">
        <f>IF(OR(Survey!$M474="Alternative strategy or hedge",Survey!$M474="Private asset",Survey!$L474="Prospectus fund"),TRUE,FALSE)</f>
        <v>0</v>
      </c>
      <c r="AI474" s="104" t="b">
        <f>NOT(ISBLANK(Survey!$M474))</f>
        <v>0</v>
      </c>
      <c r="AJ474" s="16" t="str">
        <f t="shared" si="378"/>
        <v>Fail</v>
      </c>
      <c r="AK474" t="b">
        <f>IF(Survey!W474="No",TRUE,FALSE)</f>
        <v>0</v>
      </c>
      <c r="AL474" s="119">
        <f>MOD((LEN(Survey!W474)+2),22)</f>
        <v>2</v>
      </c>
      <c r="AM474" t="str">
        <f t="shared" si="379"/>
        <v>Pass</v>
      </c>
      <c r="AN474" s="33" t="b">
        <f>NOT(ISNUMBER(SEARCH("Other",Survey!$Q474)))</f>
        <v>1</v>
      </c>
      <c r="AO474" s="32" t="b">
        <f>NOT(ISBLANK(Survey!$R474))</f>
        <v>0</v>
      </c>
      <c r="AP474" s="16" t="str">
        <f t="shared" si="380"/>
        <v>Pass</v>
      </c>
      <c r="AQ474" s="114">
        <f>COUNTBLANK(Survey!$X474)</f>
        <v>1</v>
      </c>
      <c r="AR474" s="58">
        <f>IF(AND(Survey!L474&lt;&gt;"Exempt fund",OR(Survey!$M474="ETF",Survey!$M474="ETF, alternative mutual fund",Survey!$M474="Mutual fund",Survey!$M474="Alternative mutual fund",Survey!$M474="Money market")),1,0)</f>
        <v>0</v>
      </c>
      <c r="AS474" s="16" t="str">
        <f t="shared" si="381"/>
        <v>Pass</v>
      </c>
      <c r="AT474" s="33" t="b">
        <f>NOT(ISNUMBER(SEARCH("Yes",Survey!$AC474)))</f>
        <v>1</v>
      </c>
      <c r="AU474" s="32" t="b">
        <f>IF(COUNTBLANK(Survey!$AD474:$AE474)=0,TRUE, FALSE)</f>
        <v>0</v>
      </c>
      <c r="AV474" s="16" t="str">
        <f t="shared" si="382"/>
        <v>Pass</v>
      </c>
      <c r="AW474" s="33" t="b">
        <f>NOT(ISNUMBER(SEARCH("Yes",Survey!$AF474)))</f>
        <v>1</v>
      </c>
      <c r="AX474" s="32" t="b">
        <f>NOT(ISBLANK(Survey!$AH474))</f>
        <v>0</v>
      </c>
      <c r="AY474" s="16" t="str">
        <f t="shared" si="383"/>
        <v>Pass</v>
      </c>
      <c r="AZ474" s="33" t="b">
        <f>NOT(OR(ISNUMBER(SEARCH("Other",Survey!$AH474)),ISNUMBER(SEARCH("Multiple",Survey!$AH474))))</f>
        <v>1</v>
      </c>
      <c r="BA474" s="32" t="b">
        <f>NOT(ISBLANK(Survey!$AI474))</f>
        <v>0</v>
      </c>
      <c r="BB474" s="16" t="str">
        <f t="shared" si="384"/>
        <v>Fail</v>
      </c>
      <c r="BC474" s="114">
        <f>IF(ABS(Survey!$BA474)&gt;0, 1,0)</f>
        <v>0</v>
      </c>
      <c r="BD474" s="114">
        <f>IF(COUNTBLANK(Survey!$AL474)=0,1,0)</f>
        <v>0</v>
      </c>
      <c r="BE474" s="16" t="str">
        <f t="shared" si="385"/>
        <v>Pass</v>
      </c>
      <c r="BF474" s="114">
        <f>IF(ISBLANK(Survey!$AL474),0,1)</f>
        <v>0</v>
      </c>
      <c r="BG474" s="133">
        <f>COUNTBLANK(Survey!$AM474)</f>
        <v>1</v>
      </c>
      <c r="BH474" s="16" t="str">
        <f t="shared" si="386"/>
        <v>Pass</v>
      </c>
      <c r="BI474" s="114">
        <f>IF(OR(Survey!$AM474="Closed",ISBLANK(Survey!$AM474)),0,1)</f>
        <v>0</v>
      </c>
      <c r="BJ474" s="133">
        <f>IF(ISBLANK(Survey!$AN474),1,0)</f>
        <v>1</v>
      </c>
      <c r="BK474" s="118" t="str">
        <f t="shared" si="387"/>
        <v>Pass</v>
      </c>
      <c r="BL474" s="31" cm="1">
        <f t="array" ref="BL474">SUM(SUMIF(Survey!AO474:AP474,{"&gt;0","&lt;0"})*{1,-1})</f>
        <v>0</v>
      </c>
      <c r="BM474">
        <f t="shared" si="388"/>
        <v>0</v>
      </c>
      <c r="BN474">
        <f t="shared" si="389"/>
        <v>100</v>
      </c>
      <c r="BO474" s="118" t="str">
        <f t="shared" si="390"/>
        <v>Pass</v>
      </c>
      <c r="BP474">
        <f>IF(Survey!AQ474="No",0,1)</f>
        <v>1</v>
      </c>
      <c r="BQ474" s="207">
        <f>MOD((LEN(Survey!AQ474)+2),22)</f>
        <v>2</v>
      </c>
      <c r="BR474">
        <f>IF(Survey!AR474="No",0,1)</f>
        <v>1</v>
      </c>
      <c r="BS474" s="207">
        <f>MOD((LEN(Survey!AR474)+2),22)</f>
        <v>2</v>
      </c>
      <c r="BT474" s="114">
        <f>COUNTBLANK(Survey!$AQ474:$AS474)+COUNTBLANK(Survey!$AU474)</f>
        <v>4</v>
      </c>
      <c r="BU474" s="114">
        <f>IF(Survey!$I474="Yes",1,0)</f>
        <v>0</v>
      </c>
      <c r="BV474" s="114">
        <f>IF(OR(Survey!$M474="Mutual fund",Survey!$M474="Alternative mutual fund",Survey!$M474="Money market"),1,0)</f>
        <v>0</v>
      </c>
      <c r="BW474" s="119">
        <f>IF(OR(Survey!$M474="ETF",Survey!$M474="ETF, alternative mutual fund"),1,0)</f>
        <v>0</v>
      </c>
      <c r="BX474" s="16" t="str">
        <f t="shared" si="391"/>
        <v>Pass</v>
      </c>
      <c r="BY474" s="33">
        <f>IF(ISNUMBER(SEARCH("Other",Survey!$AS474)), 1, 0)</f>
        <v>0</v>
      </c>
      <c r="BZ474" s="58" t="b">
        <f>NOT(ISBLANK(Survey!$AT474))</f>
        <v>0</v>
      </c>
      <c r="CA474" s="16" t="str">
        <f t="shared" si="392"/>
        <v>Pass</v>
      </c>
      <c r="CB474" s="114">
        <f>IF(Survey!$BB474=0, 0,1)</f>
        <v>0</v>
      </c>
      <c r="CC474" s="58">
        <f>Survey!$AV474</f>
        <v>0</v>
      </c>
      <c r="CD474" s="58">
        <f>Survey!$BC474+Survey!$BD474+ABS(Survey!$BE474)-ABS(Survey!$BF474)-ABS(Survey!$BG474)-ABS(Survey!$BL474)</f>
        <v>0</v>
      </c>
      <c r="CE474" s="138">
        <f>Survey!BB474+(ABS(Survey!$BH474)-ABS(Survey!$BI474)+ABS(Survey!$BJ474)-ABS(Survey!$BK474))*0.5</f>
        <v>0</v>
      </c>
      <c r="CF474" s="58">
        <f t="shared" si="393"/>
        <v>0</v>
      </c>
      <c r="CG474" s="58">
        <f>IF(AND($CC474&gt;$CF474-0.2,$CC474&lt;$CF474+0.2,ISBLANK(Survey!$AV474)=FALSE),0,1)</f>
        <v>1</v>
      </c>
      <c r="CH474" s="133">
        <f>IF(ISBLANK(Survey!$AW474),1,0)</f>
        <v>1</v>
      </c>
      <c r="CI474" s="16" t="str">
        <f t="shared" si="394"/>
        <v>Pass</v>
      </c>
      <c r="CJ474" s="114">
        <f>IF(Survey!$BB474=0, 0,1)</f>
        <v>0</v>
      </c>
      <c r="CK474" s="58">
        <f>IF(AND(Survey!$AX474&gt;=0,Survey!$AX474&lt;=0.2,Survey!$AX474&lt;&gt;""),0,1)</f>
        <v>1</v>
      </c>
      <c r="CL474" s="114">
        <f>IF(ISBLANK(Survey!$AY474),1,0)</f>
        <v>1</v>
      </c>
      <c r="CM474" s="16" t="str">
        <f t="shared" si="395"/>
        <v>Fail</v>
      </c>
      <c r="CN474" s="133">
        <f>Survey!$AZ474</f>
        <v>0</v>
      </c>
      <c r="CO474" s="16" t="str">
        <f t="shared" si="396"/>
        <v>Pass</v>
      </c>
      <c r="CP474" s="31">
        <f>Survey!$BA474</f>
        <v>0</v>
      </c>
      <c r="CQ474" s="138">
        <f>Survey!$BB474+Survey!$BC474+Survey!$BD474+ABS(Survey!$BE474)-ABS(Survey!$BF474)-ABS(Survey!$BG474)+ABS(Survey!$BH474)-ABS(Survey!$BI474)+ABS(Survey!$BJ474)-ABS(Survey!$BK474)-ABS(Survey!$BL474)+Survey!$BM474</f>
        <v>0</v>
      </c>
      <c r="CR474" s="30">
        <f t="shared" si="397"/>
        <v>0</v>
      </c>
      <c r="CS474" s="17">
        <f t="shared" si="398"/>
        <v>0</v>
      </c>
      <c r="CT474" s="16" t="str">
        <f t="shared" si="399"/>
        <v>Pass</v>
      </c>
      <c r="CU474" s="33" t="b">
        <f>IF(ABS(Survey!$BM474)=0,TRUE,FALSE)</f>
        <v>1</v>
      </c>
      <c r="CV474" s="32" t="b">
        <f>NOT(ISBLANK(Survey!$BN474))</f>
        <v>0</v>
      </c>
      <c r="CW474" t="str">
        <f t="shared" si="400"/>
        <v>Fail</v>
      </c>
      <c r="CX474" s="25">
        <f>Survey!$BA474</f>
        <v>0</v>
      </c>
      <c r="CY474" s="25" cm="1">
        <f t="array" ref="CY474">SUM(SUMIF(Survey!BP474:BW474,{"&gt;0","&lt;0"})*{1,-1})-SUM(SUMIF(Survey!BY474:CF474,{"&gt;0","&lt;0"})*{1,-1})</f>
        <v>0</v>
      </c>
      <c r="CZ474" s="30" t="str">
        <f t="shared" si="401"/>
        <v>No holdings</v>
      </c>
      <c r="DA474">
        <f t="shared" si="402"/>
        <v>0</v>
      </c>
      <c r="DB474" s="16" t="str">
        <f t="shared" si="403"/>
        <v>Fail</v>
      </c>
      <c r="DC474" s="31">
        <f>Survey!$BA474</f>
        <v>0</v>
      </c>
      <c r="DD474" s="31" cm="1">
        <f t="array" ref="DD474">SUM(SUMIF(Survey!CH474:DA474,{"&gt;0","&lt;0"})*{1,-1})-SUM(SUMIF(Survey!DC474:DV474,{"&gt;0","&lt;0"})*{1,-1})</f>
        <v>0</v>
      </c>
      <c r="DE474" s="30" t="str">
        <f t="shared" si="404"/>
        <v>No holdings</v>
      </c>
      <c r="DF474" s="17">
        <f t="shared" si="405"/>
        <v>0</v>
      </c>
      <c r="DG474" s="16" t="str">
        <f t="shared" si="406"/>
        <v>Pass</v>
      </c>
      <c r="DH474" s="33" t="b">
        <f>IF(ABS(Survey!$DA474)=0,TRUE,FALSE)</f>
        <v>1</v>
      </c>
      <c r="DI474" s="32" t="b">
        <f>NOT(ISBLANK(Survey!$DB474))</f>
        <v>0</v>
      </c>
      <c r="DJ474" s="16" t="str">
        <f t="shared" si="407"/>
        <v>Pass</v>
      </c>
      <c r="DK474" s="33" t="b">
        <f>IF(ABS(Survey!$DV474)=0,TRUE,FALSE)</f>
        <v>1</v>
      </c>
      <c r="DL474" s="32" t="b">
        <f>NOT(ISBLANK(Survey!$DW474))</f>
        <v>0</v>
      </c>
      <c r="DM474" t="str">
        <f t="shared" si="408"/>
        <v>Pass</v>
      </c>
      <c r="DN474" s="25" cm="1">
        <f t="array" ref="DN474">SUM(SUMIF(Survey!CW474,{"&gt;0","&lt;0"})*{1,-1})+SUM(SUMIF(Survey!DR474,{"&gt;0","&lt;0"})*{1,-1})</f>
        <v>0</v>
      </c>
      <c r="DO474" s="25">
        <f>SUM(SUMIF(Survey!DY474:EE474,{"&gt;0","&lt;0"})*{1,-1})+SUM(SUMIF(Survey!EG474:EM474,{"&gt;0","&lt;0"})*{1,-1})</f>
        <v>0</v>
      </c>
      <c r="DP474">
        <f t="shared" si="409"/>
        <v>0</v>
      </c>
      <c r="DQ474">
        <f t="shared" si="410"/>
        <v>0</v>
      </c>
      <c r="DR474" s="16" t="str">
        <f t="shared" si="411"/>
        <v>Pass</v>
      </c>
      <c r="DS474" s="33" t="b">
        <f>IF(ABS(Survey!$EE474)=0,TRUE,FALSE)</f>
        <v>1</v>
      </c>
      <c r="DT474" s="32" t="b">
        <f>NOT(ISBLANK(Survey!EF474))</f>
        <v>0</v>
      </c>
      <c r="DU474" s="16" t="str">
        <f t="shared" si="412"/>
        <v>Pass</v>
      </c>
      <c r="DV474" s="33" t="b">
        <f>IF(ABS(Survey!$EM474)=0,TRUE,FALSE)</f>
        <v>1</v>
      </c>
      <c r="DW474" s="32" t="b">
        <f>NOT(ISBLANK(Survey!$EN474))</f>
        <v>0</v>
      </c>
      <c r="DX474" s="16" t="str">
        <f t="shared" si="413"/>
        <v>Fail</v>
      </c>
      <c r="DY474" s="31">
        <f>SUM(SUMIF(Survey!ET474:EV474,{"&gt;0","&lt;0"})*{1,-1})</f>
        <v>0</v>
      </c>
      <c r="DZ474">
        <f t="shared" si="414"/>
        <v>0</v>
      </c>
      <c r="EA474">
        <f t="shared" si="415"/>
        <v>100</v>
      </c>
      <c r="EB474" s="30" t="b">
        <f>IF(OR(Survey!$M474="ETF",Survey!$M474="ETF, alternative mutual fund",Survey!$M474="Closed-end", Survey!$M474="Split share corp"),TRUE,FALSE)</f>
        <v>0</v>
      </c>
      <c r="EC474" s="16" t="str">
        <f t="shared" si="416"/>
        <v>Fail</v>
      </c>
      <c r="ED474" s="31">
        <f>SUM(SUMIF(Survey!EX474:FD474,{"&gt;0","&lt;0"})*{1,-1})</f>
        <v>0</v>
      </c>
      <c r="EE474">
        <f t="shared" si="417"/>
        <v>0</v>
      </c>
      <c r="EF474" s="17">
        <f t="shared" si="418"/>
        <v>100</v>
      </c>
      <c r="EG474" s="16" t="str">
        <f t="shared" si="419"/>
        <v>Fail</v>
      </c>
      <c r="EH474" s="31">
        <f>SUM(SUMIF(Survey!FF474:FL474,{"&gt;0","&lt;0"})*{1,-1})</f>
        <v>0</v>
      </c>
      <c r="EI474">
        <f t="shared" si="420"/>
        <v>0</v>
      </c>
      <c r="EJ474" s="17">
        <f t="shared" si="421"/>
        <v>100</v>
      </c>
    </row>
    <row r="475" spans="1:140">
      <c r="A475">
        <v>475</v>
      </c>
      <c r="B475" t="str">
        <f t="shared" si="369"/>
        <v>Pass</v>
      </c>
      <c r="C475" t="str">
        <f>IF(COUNTBLANK(Survey!B475:FM475)=$C$2, "Pass", "Fail")</f>
        <v>Pass</v>
      </c>
      <c r="D475" s="16" t="str">
        <f t="shared" si="370"/>
        <v>Fail</v>
      </c>
      <c r="E475" t="str">
        <f>IF(OR(ISBLANK(Survey!AL475),COUNTIF(G475:BJ475,"Fail")),"Fail","Pass")</f>
        <v>Fail</v>
      </c>
      <c r="F475" s="265"/>
      <c r="G475" s="16" t="str">
        <f t="shared" si="371"/>
        <v>Fail</v>
      </c>
      <c r="H475" s="139">
        <f>COUNTBLANK(Survey!B475:D475)+COUNTBLANK(Survey!G475)+COUNTBLANK(Survey!I475)+COUNTBLANK(Survey!K475:M475)+COUNTBLANK(Survey!P475:Q475)+COUNTBLANK(Survey!T475:W475)+COUNTBLANK(Survey!Z475:AC475)+COUNTBLANK(Survey!AF475:AG475)+COUNTBLANK(Survey!AK475:AK475)</f>
        <v>21</v>
      </c>
      <c r="I475" t="str">
        <f t="shared" si="372"/>
        <v>Fail</v>
      </c>
      <c r="J475" t="b">
        <f>IF(Survey!E475="No",TRUE,FALSE)</f>
        <v>0</v>
      </c>
      <c r="K475" s="29" cm="1">
        <f t="array" ref="K475">IF(COUNTA(Survey!$E$4:$E$695)=1, 0, SUM(IF(COUNTIF(Survey!$E$4:$E$695, Survey!$E$4:$E$695)=1,1,0)))</f>
        <v>0</v>
      </c>
      <c r="L475" s="29">
        <f>LEN(Survey!E475)</f>
        <v>0</v>
      </c>
      <c r="M475" s="16" t="str">
        <f t="shared" si="373"/>
        <v>Fail</v>
      </c>
      <c r="N475" t="b">
        <f>IF(Survey!F475="No",TRUE,FALSE)</f>
        <v>0</v>
      </c>
      <c r="O475" t="b">
        <f>Survey!F475=Survey!E475</f>
        <v>1</v>
      </c>
      <c r="P475">
        <f>COUNTIF(Survey!$F$4:$F$695,Survey!F475)</f>
        <v>0</v>
      </c>
      <c r="Q475" s="28">
        <f>LEN(Survey!F475)</f>
        <v>0</v>
      </c>
      <c r="R475" s="16" t="str">
        <f t="shared" si="374"/>
        <v>Pass</v>
      </c>
      <c r="S475" s="29">
        <f>MOD((LEN(Survey!H475)+2),11)</f>
        <v>2</v>
      </c>
      <c r="T475">
        <f>COUNTIF(Survey!$H$4:$H$695,Survey!H475)</f>
        <v>0</v>
      </c>
      <c r="U475" s="28" t="str">
        <f>IF(Survey!$L475="Prospectus fund", "Yes", "No")</f>
        <v>No</v>
      </c>
      <c r="V475" s="16" t="str">
        <f t="shared" si="375"/>
        <v>Pass</v>
      </c>
      <c r="W475" s="29">
        <f>MOD((LEN(Survey!J475)+2),11)</f>
        <v>2</v>
      </c>
      <c r="X475">
        <f>COUNTIF(Survey!$J$4:$J$695,Survey!J475)</f>
        <v>0</v>
      </c>
      <c r="Y475" s="30" t="b">
        <f>IF(OR(Survey!$M475="ETF",Survey!$M475="ETF, alternative mutual fund",Survey!$M475="Closed-end", Survey!$M475="Split share corp", Survey!$I475="Yes"),TRUE,FALSE)</f>
        <v>0</v>
      </c>
      <c r="Z475" s="16" t="str">
        <f>IFERROR(IF(AND(OR(AC475=AD475,AD475 = "Either"),NOT(ISBLANK(Survey!K475))),"Pass","Fail"),"Pass")</f>
        <v>Fail</v>
      </c>
      <c r="AA475" s="31" cm="1">
        <f t="array" ref="AA475">SUM(SUMIF(Survey!CH475:DA475,{"&gt;0","&lt;0"})*{1,-1})</f>
        <v>0</v>
      </c>
      <c r="AB475" s="33" cm="1">
        <f t="array" ref="AB475">SUM(SUMIF(Survey!CK475,{"&gt;0","&lt;0"})*{1,-1})+SUM(SUMIF(Survey!CU475,{"&gt;0","&lt;0"})*{1,-1})</f>
        <v>0</v>
      </c>
      <c r="AC475" s="33">
        <f>Survey!K475</f>
        <v>0</v>
      </c>
      <c r="AD475" s="32" t="str">
        <f t="shared" si="376"/>
        <v>Either</v>
      </c>
      <c r="AE475" s="16" t="str">
        <f t="shared" si="377"/>
        <v>Fail</v>
      </c>
      <c r="AF475" s="58" cm="1">
        <f t="array" ref="AF475">SUM(SUMIF(Survey!CH475:DA475,{"&gt;0","&lt;0"})*{1,-1})+SUM(SUMIF(Survey!DC475:DV475,{"&gt;0","&lt;0"})*{1,-1})</f>
        <v>0</v>
      </c>
      <c r="AG475" s="58">
        <f>IFERROR(AF475/(Survey!$BA475),0)</f>
        <v>0</v>
      </c>
      <c r="AH475" s="104" t="b">
        <f>IF(OR(Survey!$M475="Alternative strategy or hedge",Survey!$M475="Private asset",Survey!$L475="Prospectus fund"),TRUE,FALSE)</f>
        <v>0</v>
      </c>
      <c r="AI475" s="104" t="b">
        <f>NOT(ISBLANK(Survey!$M475))</f>
        <v>0</v>
      </c>
      <c r="AJ475" s="16" t="str">
        <f t="shared" si="378"/>
        <v>Fail</v>
      </c>
      <c r="AK475" t="b">
        <f>IF(Survey!W475="No",TRUE,FALSE)</f>
        <v>0</v>
      </c>
      <c r="AL475" s="119">
        <f>MOD((LEN(Survey!W475)+2),22)</f>
        <v>2</v>
      </c>
      <c r="AM475" t="str">
        <f t="shared" si="379"/>
        <v>Pass</v>
      </c>
      <c r="AN475" s="33" t="b">
        <f>NOT(ISNUMBER(SEARCH("Other",Survey!$Q475)))</f>
        <v>1</v>
      </c>
      <c r="AO475" s="32" t="b">
        <f>NOT(ISBLANK(Survey!$R475))</f>
        <v>0</v>
      </c>
      <c r="AP475" s="16" t="str">
        <f t="shared" si="380"/>
        <v>Pass</v>
      </c>
      <c r="AQ475" s="114">
        <f>COUNTBLANK(Survey!$X475)</f>
        <v>1</v>
      </c>
      <c r="AR475" s="58">
        <f>IF(AND(Survey!L475&lt;&gt;"Exempt fund",OR(Survey!$M475="ETF",Survey!$M475="ETF, alternative mutual fund",Survey!$M475="Mutual fund",Survey!$M475="Alternative mutual fund",Survey!$M475="Money market")),1,0)</f>
        <v>0</v>
      </c>
      <c r="AS475" s="16" t="str">
        <f t="shared" si="381"/>
        <v>Pass</v>
      </c>
      <c r="AT475" s="33" t="b">
        <f>NOT(ISNUMBER(SEARCH("Yes",Survey!$AC475)))</f>
        <v>1</v>
      </c>
      <c r="AU475" s="32" t="b">
        <f>IF(COUNTBLANK(Survey!$AD475:$AE475)=0,TRUE, FALSE)</f>
        <v>0</v>
      </c>
      <c r="AV475" s="16" t="str">
        <f t="shared" si="382"/>
        <v>Pass</v>
      </c>
      <c r="AW475" s="33" t="b">
        <f>NOT(ISNUMBER(SEARCH("Yes",Survey!$AF475)))</f>
        <v>1</v>
      </c>
      <c r="AX475" s="32" t="b">
        <f>NOT(ISBLANK(Survey!$AH475))</f>
        <v>0</v>
      </c>
      <c r="AY475" s="16" t="str">
        <f t="shared" si="383"/>
        <v>Pass</v>
      </c>
      <c r="AZ475" s="33" t="b">
        <f>NOT(OR(ISNUMBER(SEARCH("Other",Survey!$AH475)),ISNUMBER(SEARCH("Multiple",Survey!$AH475))))</f>
        <v>1</v>
      </c>
      <c r="BA475" s="32" t="b">
        <f>NOT(ISBLANK(Survey!$AI475))</f>
        <v>0</v>
      </c>
      <c r="BB475" s="16" t="str">
        <f t="shared" si="384"/>
        <v>Fail</v>
      </c>
      <c r="BC475" s="114">
        <f>IF(ABS(Survey!$BA475)&gt;0, 1,0)</f>
        <v>0</v>
      </c>
      <c r="BD475" s="114">
        <f>IF(COUNTBLANK(Survey!$AL475)=0,1,0)</f>
        <v>0</v>
      </c>
      <c r="BE475" s="16" t="str">
        <f t="shared" si="385"/>
        <v>Pass</v>
      </c>
      <c r="BF475" s="114">
        <f>IF(ISBLANK(Survey!$AL475),0,1)</f>
        <v>0</v>
      </c>
      <c r="BG475" s="133">
        <f>COUNTBLANK(Survey!$AM475)</f>
        <v>1</v>
      </c>
      <c r="BH475" s="16" t="str">
        <f t="shared" si="386"/>
        <v>Pass</v>
      </c>
      <c r="BI475" s="114">
        <f>IF(OR(Survey!$AM475="Closed",ISBLANK(Survey!$AM475)),0,1)</f>
        <v>0</v>
      </c>
      <c r="BJ475" s="133">
        <f>IF(ISBLANK(Survey!$AN475),1,0)</f>
        <v>1</v>
      </c>
      <c r="BK475" s="118" t="str">
        <f t="shared" si="387"/>
        <v>Pass</v>
      </c>
      <c r="BL475" s="31" cm="1">
        <f t="array" ref="BL475">SUM(SUMIF(Survey!AO475:AP475,{"&gt;0","&lt;0"})*{1,-1})</f>
        <v>0</v>
      </c>
      <c r="BM475">
        <f t="shared" si="388"/>
        <v>0</v>
      </c>
      <c r="BN475">
        <f t="shared" si="389"/>
        <v>100</v>
      </c>
      <c r="BO475" s="118" t="str">
        <f t="shared" si="390"/>
        <v>Pass</v>
      </c>
      <c r="BP475">
        <f>IF(Survey!AQ475="No",0,1)</f>
        <v>1</v>
      </c>
      <c r="BQ475" s="207">
        <f>MOD((LEN(Survey!AQ475)+2),22)</f>
        <v>2</v>
      </c>
      <c r="BR475">
        <f>IF(Survey!AR475="No",0,1)</f>
        <v>1</v>
      </c>
      <c r="BS475" s="207">
        <f>MOD((LEN(Survey!AR475)+2),22)</f>
        <v>2</v>
      </c>
      <c r="BT475" s="114">
        <f>COUNTBLANK(Survey!$AQ475:$AS475)+COUNTBLANK(Survey!$AU475)</f>
        <v>4</v>
      </c>
      <c r="BU475" s="114">
        <f>IF(Survey!$I475="Yes",1,0)</f>
        <v>0</v>
      </c>
      <c r="BV475" s="114">
        <f>IF(OR(Survey!$M475="Mutual fund",Survey!$M475="Alternative mutual fund",Survey!$M475="Money market"),1,0)</f>
        <v>0</v>
      </c>
      <c r="BW475" s="119">
        <f>IF(OR(Survey!$M475="ETF",Survey!$M475="ETF, alternative mutual fund"),1,0)</f>
        <v>0</v>
      </c>
      <c r="BX475" s="16" t="str">
        <f t="shared" si="391"/>
        <v>Pass</v>
      </c>
      <c r="BY475" s="33">
        <f>IF(ISNUMBER(SEARCH("Other",Survey!$AS475)), 1, 0)</f>
        <v>0</v>
      </c>
      <c r="BZ475" s="58" t="b">
        <f>NOT(ISBLANK(Survey!$AT475))</f>
        <v>0</v>
      </c>
      <c r="CA475" s="16" t="str">
        <f t="shared" si="392"/>
        <v>Pass</v>
      </c>
      <c r="CB475" s="114">
        <f>IF(Survey!$BB475=0, 0,1)</f>
        <v>0</v>
      </c>
      <c r="CC475" s="58">
        <f>Survey!$AV475</f>
        <v>0</v>
      </c>
      <c r="CD475" s="58">
        <f>Survey!$BC475+Survey!$BD475+ABS(Survey!$BE475)-ABS(Survey!$BF475)-ABS(Survey!$BG475)-ABS(Survey!$BL475)</f>
        <v>0</v>
      </c>
      <c r="CE475" s="138">
        <f>Survey!BB475+(ABS(Survey!$BH475)-ABS(Survey!$BI475)+ABS(Survey!$BJ475)-ABS(Survey!$BK475))*0.5</f>
        <v>0</v>
      </c>
      <c r="CF475" s="58">
        <f t="shared" si="393"/>
        <v>0</v>
      </c>
      <c r="CG475" s="58">
        <f>IF(AND($CC475&gt;$CF475-0.2,$CC475&lt;$CF475+0.2,ISBLANK(Survey!$AV475)=FALSE),0,1)</f>
        <v>1</v>
      </c>
      <c r="CH475" s="133">
        <f>IF(ISBLANK(Survey!$AW475),1,0)</f>
        <v>1</v>
      </c>
      <c r="CI475" s="16" t="str">
        <f t="shared" si="394"/>
        <v>Pass</v>
      </c>
      <c r="CJ475" s="114">
        <f>IF(Survey!$BB475=0, 0,1)</f>
        <v>0</v>
      </c>
      <c r="CK475" s="58">
        <f>IF(AND(Survey!$AX475&gt;=0,Survey!$AX475&lt;=0.2,Survey!$AX475&lt;&gt;""),0,1)</f>
        <v>1</v>
      </c>
      <c r="CL475" s="114">
        <f>IF(ISBLANK(Survey!$AY475),1,0)</f>
        <v>1</v>
      </c>
      <c r="CM475" s="16" t="str">
        <f t="shared" si="395"/>
        <v>Fail</v>
      </c>
      <c r="CN475" s="133">
        <f>Survey!$AZ475</f>
        <v>0</v>
      </c>
      <c r="CO475" s="16" t="str">
        <f t="shared" si="396"/>
        <v>Pass</v>
      </c>
      <c r="CP475" s="31">
        <f>Survey!$BA475</f>
        <v>0</v>
      </c>
      <c r="CQ475" s="138">
        <f>Survey!$BB475+Survey!$BC475+Survey!$BD475+ABS(Survey!$BE475)-ABS(Survey!$BF475)-ABS(Survey!$BG475)+ABS(Survey!$BH475)-ABS(Survey!$BI475)+ABS(Survey!$BJ475)-ABS(Survey!$BK475)-ABS(Survey!$BL475)+Survey!$BM475</f>
        <v>0</v>
      </c>
      <c r="CR475" s="30">
        <f t="shared" si="397"/>
        <v>0</v>
      </c>
      <c r="CS475" s="17">
        <f t="shared" si="398"/>
        <v>0</v>
      </c>
      <c r="CT475" s="16" t="str">
        <f t="shared" si="399"/>
        <v>Pass</v>
      </c>
      <c r="CU475" s="33" t="b">
        <f>IF(ABS(Survey!$BM475)=0,TRUE,FALSE)</f>
        <v>1</v>
      </c>
      <c r="CV475" s="32" t="b">
        <f>NOT(ISBLANK(Survey!$BN475))</f>
        <v>0</v>
      </c>
      <c r="CW475" t="str">
        <f t="shared" si="400"/>
        <v>Fail</v>
      </c>
      <c r="CX475" s="25">
        <f>Survey!$BA475</f>
        <v>0</v>
      </c>
      <c r="CY475" s="25" cm="1">
        <f t="array" ref="CY475">SUM(SUMIF(Survey!BP475:BW475,{"&gt;0","&lt;0"})*{1,-1})-SUM(SUMIF(Survey!BY475:CF475,{"&gt;0","&lt;0"})*{1,-1})</f>
        <v>0</v>
      </c>
      <c r="CZ475" s="30" t="str">
        <f t="shared" si="401"/>
        <v>No holdings</v>
      </c>
      <c r="DA475">
        <f t="shared" si="402"/>
        <v>0</v>
      </c>
      <c r="DB475" s="16" t="str">
        <f t="shared" si="403"/>
        <v>Fail</v>
      </c>
      <c r="DC475" s="31">
        <f>Survey!$BA475</f>
        <v>0</v>
      </c>
      <c r="DD475" s="31" cm="1">
        <f t="array" ref="DD475">SUM(SUMIF(Survey!CH475:DA475,{"&gt;0","&lt;0"})*{1,-1})-SUM(SUMIF(Survey!DC475:DV475,{"&gt;0","&lt;0"})*{1,-1})</f>
        <v>0</v>
      </c>
      <c r="DE475" s="30" t="str">
        <f t="shared" si="404"/>
        <v>No holdings</v>
      </c>
      <c r="DF475" s="17">
        <f t="shared" si="405"/>
        <v>0</v>
      </c>
      <c r="DG475" s="16" t="str">
        <f t="shared" si="406"/>
        <v>Pass</v>
      </c>
      <c r="DH475" s="33" t="b">
        <f>IF(ABS(Survey!$DA475)=0,TRUE,FALSE)</f>
        <v>1</v>
      </c>
      <c r="DI475" s="32" t="b">
        <f>NOT(ISBLANK(Survey!$DB475))</f>
        <v>0</v>
      </c>
      <c r="DJ475" s="16" t="str">
        <f t="shared" si="407"/>
        <v>Pass</v>
      </c>
      <c r="DK475" s="33" t="b">
        <f>IF(ABS(Survey!$DV475)=0,TRUE,FALSE)</f>
        <v>1</v>
      </c>
      <c r="DL475" s="32" t="b">
        <f>NOT(ISBLANK(Survey!$DW475))</f>
        <v>0</v>
      </c>
      <c r="DM475" t="str">
        <f t="shared" si="408"/>
        <v>Pass</v>
      </c>
      <c r="DN475" s="25" cm="1">
        <f t="array" ref="DN475">SUM(SUMIF(Survey!CW475,{"&gt;0","&lt;0"})*{1,-1})+SUM(SUMIF(Survey!DR475,{"&gt;0","&lt;0"})*{1,-1})</f>
        <v>0</v>
      </c>
      <c r="DO475" s="25">
        <f>SUM(SUMIF(Survey!DY475:EE475,{"&gt;0","&lt;0"})*{1,-1})+SUM(SUMIF(Survey!EG475:EM475,{"&gt;0","&lt;0"})*{1,-1})</f>
        <v>0</v>
      </c>
      <c r="DP475">
        <f t="shared" si="409"/>
        <v>0</v>
      </c>
      <c r="DQ475">
        <f t="shared" si="410"/>
        <v>0</v>
      </c>
      <c r="DR475" s="16" t="str">
        <f t="shared" si="411"/>
        <v>Pass</v>
      </c>
      <c r="DS475" s="33" t="b">
        <f>IF(ABS(Survey!$EE475)=0,TRUE,FALSE)</f>
        <v>1</v>
      </c>
      <c r="DT475" s="32" t="b">
        <f>NOT(ISBLANK(Survey!EF475))</f>
        <v>0</v>
      </c>
      <c r="DU475" s="16" t="str">
        <f t="shared" si="412"/>
        <v>Pass</v>
      </c>
      <c r="DV475" s="33" t="b">
        <f>IF(ABS(Survey!$EM475)=0,TRUE,FALSE)</f>
        <v>1</v>
      </c>
      <c r="DW475" s="32" t="b">
        <f>NOT(ISBLANK(Survey!$EN475))</f>
        <v>0</v>
      </c>
      <c r="DX475" s="16" t="str">
        <f t="shared" si="413"/>
        <v>Fail</v>
      </c>
      <c r="DY475" s="31">
        <f>SUM(SUMIF(Survey!ET475:EV475,{"&gt;0","&lt;0"})*{1,-1})</f>
        <v>0</v>
      </c>
      <c r="DZ475">
        <f t="shared" si="414"/>
        <v>0</v>
      </c>
      <c r="EA475">
        <f t="shared" si="415"/>
        <v>100</v>
      </c>
      <c r="EB475" s="30" t="b">
        <f>IF(OR(Survey!$M475="ETF",Survey!$M475="ETF, alternative mutual fund",Survey!$M475="Closed-end", Survey!$M475="Split share corp"),TRUE,FALSE)</f>
        <v>0</v>
      </c>
      <c r="EC475" s="16" t="str">
        <f t="shared" si="416"/>
        <v>Fail</v>
      </c>
      <c r="ED475" s="31">
        <f>SUM(SUMIF(Survey!EX475:FD475,{"&gt;0","&lt;0"})*{1,-1})</f>
        <v>0</v>
      </c>
      <c r="EE475">
        <f t="shared" si="417"/>
        <v>0</v>
      </c>
      <c r="EF475" s="17">
        <f t="shared" si="418"/>
        <v>100</v>
      </c>
      <c r="EG475" s="16" t="str">
        <f t="shared" si="419"/>
        <v>Fail</v>
      </c>
      <c r="EH475" s="31">
        <f>SUM(SUMIF(Survey!FF475:FL475,{"&gt;0","&lt;0"})*{1,-1})</f>
        <v>0</v>
      </c>
      <c r="EI475">
        <f t="shared" si="420"/>
        <v>0</v>
      </c>
      <c r="EJ475" s="17">
        <f t="shared" si="421"/>
        <v>100</v>
      </c>
    </row>
    <row r="476" spans="1:140">
      <c r="A476">
        <v>476</v>
      </c>
      <c r="B476" t="str">
        <f t="shared" si="369"/>
        <v>Pass</v>
      </c>
      <c r="C476" t="str">
        <f>IF(COUNTBLANK(Survey!B476:FM476)=$C$2, "Pass", "Fail")</f>
        <v>Pass</v>
      </c>
      <c r="D476" s="16" t="str">
        <f t="shared" si="370"/>
        <v>Fail</v>
      </c>
      <c r="E476" t="str">
        <f>IF(OR(ISBLANK(Survey!AL476),COUNTIF(G476:BJ476,"Fail")),"Fail","Pass")</f>
        <v>Fail</v>
      </c>
      <c r="F476" s="265"/>
      <c r="G476" s="16" t="str">
        <f t="shared" si="371"/>
        <v>Fail</v>
      </c>
      <c r="H476" s="139">
        <f>COUNTBLANK(Survey!B476:D476)+COUNTBLANK(Survey!G476)+COUNTBLANK(Survey!I476)+COUNTBLANK(Survey!K476:M476)+COUNTBLANK(Survey!P476:Q476)+COUNTBLANK(Survey!T476:W476)+COUNTBLANK(Survey!Z476:AC476)+COUNTBLANK(Survey!AF476:AG476)+COUNTBLANK(Survey!AK476:AK476)</f>
        <v>21</v>
      </c>
      <c r="I476" t="str">
        <f t="shared" si="372"/>
        <v>Fail</v>
      </c>
      <c r="J476" t="b">
        <f>IF(Survey!E476="No",TRUE,FALSE)</f>
        <v>0</v>
      </c>
      <c r="K476" s="29" cm="1">
        <f t="array" ref="K476">IF(COUNTA(Survey!$E$4:$E$695)=1, 0, SUM(IF(COUNTIF(Survey!$E$4:$E$695, Survey!$E$4:$E$695)=1,1,0)))</f>
        <v>0</v>
      </c>
      <c r="L476" s="29">
        <f>LEN(Survey!E476)</f>
        <v>0</v>
      </c>
      <c r="M476" s="16" t="str">
        <f t="shared" si="373"/>
        <v>Fail</v>
      </c>
      <c r="N476" t="b">
        <f>IF(Survey!F476="No",TRUE,FALSE)</f>
        <v>0</v>
      </c>
      <c r="O476" t="b">
        <f>Survey!F476=Survey!E476</f>
        <v>1</v>
      </c>
      <c r="P476">
        <f>COUNTIF(Survey!$F$4:$F$695,Survey!F476)</f>
        <v>0</v>
      </c>
      <c r="Q476" s="28">
        <f>LEN(Survey!F476)</f>
        <v>0</v>
      </c>
      <c r="R476" s="16" t="str">
        <f t="shared" si="374"/>
        <v>Pass</v>
      </c>
      <c r="S476" s="29">
        <f>MOD((LEN(Survey!H476)+2),11)</f>
        <v>2</v>
      </c>
      <c r="T476">
        <f>COUNTIF(Survey!$H$4:$H$695,Survey!H476)</f>
        <v>0</v>
      </c>
      <c r="U476" s="28" t="str">
        <f>IF(Survey!$L476="Prospectus fund", "Yes", "No")</f>
        <v>No</v>
      </c>
      <c r="V476" s="16" t="str">
        <f t="shared" si="375"/>
        <v>Pass</v>
      </c>
      <c r="W476" s="29">
        <f>MOD((LEN(Survey!J476)+2),11)</f>
        <v>2</v>
      </c>
      <c r="X476">
        <f>COUNTIF(Survey!$J$4:$J$695,Survey!J476)</f>
        <v>0</v>
      </c>
      <c r="Y476" s="30" t="b">
        <f>IF(OR(Survey!$M476="ETF",Survey!$M476="ETF, alternative mutual fund",Survey!$M476="Closed-end", Survey!$M476="Split share corp", Survey!$I476="Yes"),TRUE,FALSE)</f>
        <v>0</v>
      </c>
      <c r="Z476" s="16" t="str">
        <f>IFERROR(IF(AND(OR(AC476=AD476,AD476 = "Either"),NOT(ISBLANK(Survey!K476))),"Pass","Fail"),"Pass")</f>
        <v>Fail</v>
      </c>
      <c r="AA476" s="31" cm="1">
        <f t="array" ref="AA476">SUM(SUMIF(Survey!CH476:DA476,{"&gt;0","&lt;0"})*{1,-1})</f>
        <v>0</v>
      </c>
      <c r="AB476" s="33" cm="1">
        <f t="array" ref="AB476">SUM(SUMIF(Survey!CK476,{"&gt;0","&lt;0"})*{1,-1})+SUM(SUMIF(Survey!CU476,{"&gt;0","&lt;0"})*{1,-1})</f>
        <v>0</v>
      </c>
      <c r="AC476" s="33">
        <f>Survey!K476</f>
        <v>0</v>
      </c>
      <c r="AD476" s="32" t="str">
        <f t="shared" si="376"/>
        <v>Either</v>
      </c>
      <c r="AE476" s="16" t="str">
        <f t="shared" si="377"/>
        <v>Fail</v>
      </c>
      <c r="AF476" s="58" cm="1">
        <f t="array" ref="AF476">SUM(SUMIF(Survey!CH476:DA476,{"&gt;0","&lt;0"})*{1,-1})+SUM(SUMIF(Survey!DC476:DV476,{"&gt;0","&lt;0"})*{1,-1})</f>
        <v>0</v>
      </c>
      <c r="AG476" s="58">
        <f>IFERROR(AF476/(Survey!$BA476),0)</f>
        <v>0</v>
      </c>
      <c r="AH476" s="104" t="b">
        <f>IF(OR(Survey!$M476="Alternative strategy or hedge",Survey!$M476="Private asset",Survey!$L476="Prospectus fund"),TRUE,FALSE)</f>
        <v>0</v>
      </c>
      <c r="AI476" s="104" t="b">
        <f>NOT(ISBLANK(Survey!$M476))</f>
        <v>0</v>
      </c>
      <c r="AJ476" s="16" t="str">
        <f t="shared" si="378"/>
        <v>Fail</v>
      </c>
      <c r="AK476" t="b">
        <f>IF(Survey!W476="No",TRUE,FALSE)</f>
        <v>0</v>
      </c>
      <c r="AL476" s="119">
        <f>MOD((LEN(Survey!W476)+2),22)</f>
        <v>2</v>
      </c>
      <c r="AM476" t="str">
        <f t="shared" si="379"/>
        <v>Pass</v>
      </c>
      <c r="AN476" s="33" t="b">
        <f>NOT(ISNUMBER(SEARCH("Other",Survey!$Q476)))</f>
        <v>1</v>
      </c>
      <c r="AO476" s="32" t="b">
        <f>NOT(ISBLANK(Survey!$R476))</f>
        <v>0</v>
      </c>
      <c r="AP476" s="16" t="str">
        <f t="shared" si="380"/>
        <v>Pass</v>
      </c>
      <c r="AQ476" s="114">
        <f>COUNTBLANK(Survey!$X476)</f>
        <v>1</v>
      </c>
      <c r="AR476" s="58">
        <f>IF(AND(Survey!L476&lt;&gt;"Exempt fund",OR(Survey!$M476="ETF",Survey!$M476="ETF, alternative mutual fund",Survey!$M476="Mutual fund",Survey!$M476="Alternative mutual fund",Survey!$M476="Money market")),1,0)</f>
        <v>0</v>
      </c>
      <c r="AS476" s="16" t="str">
        <f t="shared" si="381"/>
        <v>Pass</v>
      </c>
      <c r="AT476" s="33" t="b">
        <f>NOT(ISNUMBER(SEARCH("Yes",Survey!$AC476)))</f>
        <v>1</v>
      </c>
      <c r="AU476" s="32" t="b">
        <f>IF(COUNTBLANK(Survey!$AD476:$AE476)=0,TRUE, FALSE)</f>
        <v>0</v>
      </c>
      <c r="AV476" s="16" t="str">
        <f t="shared" si="382"/>
        <v>Pass</v>
      </c>
      <c r="AW476" s="33" t="b">
        <f>NOT(ISNUMBER(SEARCH("Yes",Survey!$AF476)))</f>
        <v>1</v>
      </c>
      <c r="AX476" s="32" t="b">
        <f>NOT(ISBLANK(Survey!$AH476))</f>
        <v>0</v>
      </c>
      <c r="AY476" s="16" t="str">
        <f t="shared" si="383"/>
        <v>Pass</v>
      </c>
      <c r="AZ476" s="33" t="b">
        <f>NOT(OR(ISNUMBER(SEARCH("Other",Survey!$AH476)),ISNUMBER(SEARCH("Multiple",Survey!$AH476))))</f>
        <v>1</v>
      </c>
      <c r="BA476" s="32" t="b">
        <f>NOT(ISBLANK(Survey!$AI476))</f>
        <v>0</v>
      </c>
      <c r="BB476" s="16" t="str">
        <f t="shared" si="384"/>
        <v>Fail</v>
      </c>
      <c r="BC476" s="114">
        <f>IF(ABS(Survey!$BA476)&gt;0, 1,0)</f>
        <v>0</v>
      </c>
      <c r="BD476" s="114">
        <f>IF(COUNTBLANK(Survey!$AL476)=0,1,0)</f>
        <v>0</v>
      </c>
      <c r="BE476" s="16" t="str">
        <f t="shared" si="385"/>
        <v>Pass</v>
      </c>
      <c r="BF476" s="114">
        <f>IF(ISBLANK(Survey!$AL476),0,1)</f>
        <v>0</v>
      </c>
      <c r="BG476" s="133">
        <f>COUNTBLANK(Survey!$AM476)</f>
        <v>1</v>
      </c>
      <c r="BH476" s="16" t="str">
        <f t="shared" si="386"/>
        <v>Pass</v>
      </c>
      <c r="BI476" s="114">
        <f>IF(OR(Survey!$AM476="Closed",ISBLANK(Survey!$AM476)),0,1)</f>
        <v>0</v>
      </c>
      <c r="BJ476" s="133">
        <f>IF(ISBLANK(Survey!$AN476),1,0)</f>
        <v>1</v>
      </c>
      <c r="BK476" s="118" t="str">
        <f t="shared" si="387"/>
        <v>Pass</v>
      </c>
      <c r="BL476" s="31" cm="1">
        <f t="array" ref="BL476">SUM(SUMIF(Survey!AO476:AP476,{"&gt;0","&lt;0"})*{1,-1})</f>
        <v>0</v>
      </c>
      <c r="BM476">
        <f t="shared" si="388"/>
        <v>0</v>
      </c>
      <c r="BN476">
        <f t="shared" si="389"/>
        <v>100</v>
      </c>
      <c r="BO476" s="118" t="str">
        <f t="shared" si="390"/>
        <v>Pass</v>
      </c>
      <c r="BP476">
        <f>IF(Survey!AQ476="No",0,1)</f>
        <v>1</v>
      </c>
      <c r="BQ476" s="207">
        <f>MOD((LEN(Survey!AQ476)+2),22)</f>
        <v>2</v>
      </c>
      <c r="BR476">
        <f>IF(Survey!AR476="No",0,1)</f>
        <v>1</v>
      </c>
      <c r="BS476" s="207">
        <f>MOD((LEN(Survey!AR476)+2),22)</f>
        <v>2</v>
      </c>
      <c r="BT476" s="114">
        <f>COUNTBLANK(Survey!$AQ476:$AS476)+COUNTBLANK(Survey!$AU476)</f>
        <v>4</v>
      </c>
      <c r="BU476" s="114">
        <f>IF(Survey!$I476="Yes",1,0)</f>
        <v>0</v>
      </c>
      <c r="BV476" s="114">
        <f>IF(OR(Survey!$M476="Mutual fund",Survey!$M476="Alternative mutual fund",Survey!$M476="Money market"),1,0)</f>
        <v>0</v>
      </c>
      <c r="BW476" s="119">
        <f>IF(OR(Survey!$M476="ETF",Survey!$M476="ETF, alternative mutual fund"),1,0)</f>
        <v>0</v>
      </c>
      <c r="BX476" s="16" t="str">
        <f t="shared" si="391"/>
        <v>Pass</v>
      </c>
      <c r="BY476" s="33">
        <f>IF(ISNUMBER(SEARCH("Other",Survey!$AS476)), 1, 0)</f>
        <v>0</v>
      </c>
      <c r="BZ476" s="58" t="b">
        <f>NOT(ISBLANK(Survey!$AT476))</f>
        <v>0</v>
      </c>
      <c r="CA476" s="16" t="str">
        <f t="shared" si="392"/>
        <v>Pass</v>
      </c>
      <c r="CB476" s="114">
        <f>IF(Survey!$BB476=0, 0,1)</f>
        <v>0</v>
      </c>
      <c r="CC476" s="58">
        <f>Survey!$AV476</f>
        <v>0</v>
      </c>
      <c r="CD476" s="58">
        <f>Survey!$BC476+Survey!$BD476+ABS(Survey!$BE476)-ABS(Survey!$BF476)-ABS(Survey!$BG476)-ABS(Survey!$BL476)</f>
        <v>0</v>
      </c>
      <c r="CE476" s="138">
        <f>Survey!BB476+(ABS(Survey!$BH476)-ABS(Survey!$BI476)+ABS(Survey!$BJ476)-ABS(Survey!$BK476))*0.5</f>
        <v>0</v>
      </c>
      <c r="CF476" s="58">
        <f t="shared" si="393"/>
        <v>0</v>
      </c>
      <c r="CG476" s="58">
        <f>IF(AND($CC476&gt;$CF476-0.2,$CC476&lt;$CF476+0.2,ISBLANK(Survey!$AV476)=FALSE),0,1)</f>
        <v>1</v>
      </c>
      <c r="CH476" s="133">
        <f>IF(ISBLANK(Survey!$AW476),1,0)</f>
        <v>1</v>
      </c>
      <c r="CI476" s="16" t="str">
        <f t="shared" si="394"/>
        <v>Pass</v>
      </c>
      <c r="CJ476" s="114">
        <f>IF(Survey!$BB476=0, 0,1)</f>
        <v>0</v>
      </c>
      <c r="CK476" s="58">
        <f>IF(AND(Survey!$AX476&gt;=0,Survey!$AX476&lt;=0.2,Survey!$AX476&lt;&gt;""),0,1)</f>
        <v>1</v>
      </c>
      <c r="CL476" s="114">
        <f>IF(ISBLANK(Survey!$AY476),1,0)</f>
        <v>1</v>
      </c>
      <c r="CM476" s="16" t="str">
        <f t="shared" si="395"/>
        <v>Fail</v>
      </c>
      <c r="CN476" s="133">
        <f>Survey!$AZ476</f>
        <v>0</v>
      </c>
      <c r="CO476" s="16" t="str">
        <f t="shared" si="396"/>
        <v>Pass</v>
      </c>
      <c r="CP476" s="31">
        <f>Survey!$BA476</f>
        <v>0</v>
      </c>
      <c r="CQ476" s="138">
        <f>Survey!$BB476+Survey!$BC476+Survey!$BD476+ABS(Survey!$BE476)-ABS(Survey!$BF476)-ABS(Survey!$BG476)+ABS(Survey!$BH476)-ABS(Survey!$BI476)+ABS(Survey!$BJ476)-ABS(Survey!$BK476)-ABS(Survey!$BL476)+Survey!$BM476</f>
        <v>0</v>
      </c>
      <c r="CR476" s="30">
        <f t="shared" si="397"/>
        <v>0</v>
      </c>
      <c r="CS476" s="17">
        <f t="shared" si="398"/>
        <v>0</v>
      </c>
      <c r="CT476" s="16" t="str">
        <f t="shared" si="399"/>
        <v>Pass</v>
      </c>
      <c r="CU476" s="33" t="b">
        <f>IF(ABS(Survey!$BM476)=0,TRUE,FALSE)</f>
        <v>1</v>
      </c>
      <c r="CV476" s="32" t="b">
        <f>NOT(ISBLANK(Survey!$BN476))</f>
        <v>0</v>
      </c>
      <c r="CW476" t="str">
        <f t="shared" si="400"/>
        <v>Fail</v>
      </c>
      <c r="CX476" s="25">
        <f>Survey!$BA476</f>
        <v>0</v>
      </c>
      <c r="CY476" s="25" cm="1">
        <f t="array" ref="CY476">SUM(SUMIF(Survey!BP476:BW476,{"&gt;0","&lt;0"})*{1,-1})-SUM(SUMIF(Survey!BY476:CF476,{"&gt;0","&lt;0"})*{1,-1})</f>
        <v>0</v>
      </c>
      <c r="CZ476" s="30" t="str">
        <f t="shared" si="401"/>
        <v>No holdings</v>
      </c>
      <c r="DA476">
        <f t="shared" si="402"/>
        <v>0</v>
      </c>
      <c r="DB476" s="16" t="str">
        <f t="shared" si="403"/>
        <v>Fail</v>
      </c>
      <c r="DC476" s="31">
        <f>Survey!$BA476</f>
        <v>0</v>
      </c>
      <c r="DD476" s="31" cm="1">
        <f t="array" ref="DD476">SUM(SUMIF(Survey!CH476:DA476,{"&gt;0","&lt;0"})*{1,-1})-SUM(SUMIF(Survey!DC476:DV476,{"&gt;0","&lt;0"})*{1,-1})</f>
        <v>0</v>
      </c>
      <c r="DE476" s="30" t="str">
        <f t="shared" si="404"/>
        <v>No holdings</v>
      </c>
      <c r="DF476" s="17">
        <f t="shared" si="405"/>
        <v>0</v>
      </c>
      <c r="DG476" s="16" t="str">
        <f t="shared" si="406"/>
        <v>Pass</v>
      </c>
      <c r="DH476" s="33" t="b">
        <f>IF(ABS(Survey!$DA476)=0,TRUE,FALSE)</f>
        <v>1</v>
      </c>
      <c r="DI476" s="32" t="b">
        <f>NOT(ISBLANK(Survey!$DB476))</f>
        <v>0</v>
      </c>
      <c r="DJ476" s="16" t="str">
        <f t="shared" si="407"/>
        <v>Pass</v>
      </c>
      <c r="DK476" s="33" t="b">
        <f>IF(ABS(Survey!$DV476)=0,TRUE,FALSE)</f>
        <v>1</v>
      </c>
      <c r="DL476" s="32" t="b">
        <f>NOT(ISBLANK(Survey!$DW476))</f>
        <v>0</v>
      </c>
      <c r="DM476" t="str">
        <f t="shared" si="408"/>
        <v>Pass</v>
      </c>
      <c r="DN476" s="25" cm="1">
        <f t="array" ref="DN476">SUM(SUMIF(Survey!CW476,{"&gt;0","&lt;0"})*{1,-1})+SUM(SUMIF(Survey!DR476,{"&gt;0","&lt;0"})*{1,-1})</f>
        <v>0</v>
      </c>
      <c r="DO476" s="25">
        <f>SUM(SUMIF(Survey!DY476:EE476,{"&gt;0","&lt;0"})*{1,-1})+SUM(SUMIF(Survey!EG476:EM476,{"&gt;0","&lt;0"})*{1,-1})</f>
        <v>0</v>
      </c>
      <c r="DP476">
        <f t="shared" si="409"/>
        <v>0</v>
      </c>
      <c r="DQ476">
        <f t="shared" si="410"/>
        <v>0</v>
      </c>
      <c r="DR476" s="16" t="str">
        <f t="shared" si="411"/>
        <v>Pass</v>
      </c>
      <c r="DS476" s="33" t="b">
        <f>IF(ABS(Survey!$EE476)=0,TRUE,FALSE)</f>
        <v>1</v>
      </c>
      <c r="DT476" s="32" t="b">
        <f>NOT(ISBLANK(Survey!EF476))</f>
        <v>0</v>
      </c>
      <c r="DU476" s="16" t="str">
        <f t="shared" si="412"/>
        <v>Pass</v>
      </c>
      <c r="DV476" s="33" t="b">
        <f>IF(ABS(Survey!$EM476)=0,TRUE,FALSE)</f>
        <v>1</v>
      </c>
      <c r="DW476" s="32" t="b">
        <f>NOT(ISBLANK(Survey!$EN476))</f>
        <v>0</v>
      </c>
      <c r="DX476" s="16" t="str">
        <f t="shared" si="413"/>
        <v>Fail</v>
      </c>
      <c r="DY476" s="31">
        <f>SUM(SUMIF(Survey!ET476:EV476,{"&gt;0","&lt;0"})*{1,-1})</f>
        <v>0</v>
      </c>
      <c r="DZ476">
        <f t="shared" si="414"/>
        <v>0</v>
      </c>
      <c r="EA476">
        <f t="shared" si="415"/>
        <v>100</v>
      </c>
      <c r="EB476" s="30" t="b">
        <f>IF(OR(Survey!$M476="ETF",Survey!$M476="ETF, alternative mutual fund",Survey!$M476="Closed-end", Survey!$M476="Split share corp"),TRUE,FALSE)</f>
        <v>0</v>
      </c>
      <c r="EC476" s="16" t="str">
        <f t="shared" si="416"/>
        <v>Fail</v>
      </c>
      <c r="ED476" s="31">
        <f>SUM(SUMIF(Survey!EX476:FD476,{"&gt;0","&lt;0"})*{1,-1})</f>
        <v>0</v>
      </c>
      <c r="EE476">
        <f t="shared" si="417"/>
        <v>0</v>
      </c>
      <c r="EF476" s="17">
        <f t="shared" si="418"/>
        <v>100</v>
      </c>
      <c r="EG476" s="16" t="str">
        <f t="shared" si="419"/>
        <v>Fail</v>
      </c>
      <c r="EH476" s="31">
        <f>SUM(SUMIF(Survey!FF476:FL476,{"&gt;0","&lt;0"})*{1,-1})</f>
        <v>0</v>
      </c>
      <c r="EI476">
        <f t="shared" si="420"/>
        <v>0</v>
      </c>
      <c r="EJ476" s="17">
        <f t="shared" si="421"/>
        <v>100</v>
      </c>
    </row>
    <row r="477" spans="1:140">
      <c r="A477">
        <v>477</v>
      </c>
      <c r="B477" t="str">
        <f t="shared" si="369"/>
        <v>Pass</v>
      </c>
      <c r="C477" t="str">
        <f>IF(COUNTBLANK(Survey!B477:FM477)=$C$2, "Pass", "Fail")</f>
        <v>Pass</v>
      </c>
      <c r="D477" s="16" t="str">
        <f t="shared" si="370"/>
        <v>Fail</v>
      </c>
      <c r="E477" t="str">
        <f>IF(OR(ISBLANK(Survey!AL477),COUNTIF(G477:BJ477,"Fail")),"Fail","Pass")</f>
        <v>Fail</v>
      </c>
      <c r="F477" s="265"/>
      <c r="G477" s="16" t="str">
        <f t="shared" si="371"/>
        <v>Fail</v>
      </c>
      <c r="H477" s="139">
        <f>COUNTBLANK(Survey!B477:D477)+COUNTBLANK(Survey!G477)+COUNTBLANK(Survey!I477)+COUNTBLANK(Survey!K477:M477)+COUNTBLANK(Survey!P477:Q477)+COUNTBLANK(Survey!T477:W477)+COUNTBLANK(Survey!Z477:AC477)+COUNTBLANK(Survey!AF477:AG477)+COUNTBLANK(Survey!AK477:AK477)</f>
        <v>21</v>
      </c>
      <c r="I477" t="str">
        <f t="shared" si="372"/>
        <v>Fail</v>
      </c>
      <c r="J477" t="b">
        <f>IF(Survey!E477="No",TRUE,FALSE)</f>
        <v>0</v>
      </c>
      <c r="K477" s="29" cm="1">
        <f t="array" ref="K477">IF(COUNTA(Survey!$E$4:$E$695)=1, 0, SUM(IF(COUNTIF(Survey!$E$4:$E$695, Survey!$E$4:$E$695)=1,1,0)))</f>
        <v>0</v>
      </c>
      <c r="L477" s="29">
        <f>LEN(Survey!E477)</f>
        <v>0</v>
      </c>
      <c r="M477" s="16" t="str">
        <f t="shared" si="373"/>
        <v>Fail</v>
      </c>
      <c r="N477" t="b">
        <f>IF(Survey!F477="No",TRUE,FALSE)</f>
        <v>0</v>
      </c>
      <c r="O477" t="b">
        <f>Survey!F477=Survey!E477</f>
        <v>1</v>
      </c>
      <c r="P477">
        <f>COUNTIF(Survey!$F$4:$F$695,Survey!F477)</f>
        <v>0</v>
      </c>
      <c r="Q477" s="28">
        <f>LEN(Survey!F477)</f>
        <v>0</v>
      </c>
      <c r="R477" s="16" t="str">
        <f t="shared" si="374"/>
        <v>Pass</v>
      </c>
      <c r="S477" s="29">
        <f>MOD((LEN(Survey!H477)+2),11)</f>
        <v>2</v>
      </c>
      <c r="T477">
        <f>COUNTIF(Survey!$H$4:$H$695,Survey!H477)</f>
        <v>0</v>
      </c>
      <c r="U477" s="28" t="str">
        <f>IF(Survey!$L477="Prospectus fund", "Yes", "No")</f>
        <v>No</v>
      </c>
      <c r="V477" s="16" t="str">
        <f t="shared" si="375"/>
        <v>Pass</v>
      </c>
      <c r="W477" s="29">
        <f>MOD((LEN(Survey!J477)+2),11)</f>
        <v>2</v>
      </c>
      <c r="X477">
        <f>COUNTIF(Survey!$J$4:$J$695,Survey!J477)</f>
        <v>0</v>
      </c>
      <c r="Y477" s="30" t="b">
        <f>IF(OR(Survey!$M477="ETF",Survey!$M477="ETF, alternative mutual fund",Survey!$M477="Closed-end", Survey!$M477="Split share corp", Survey!$I477="Yes"),TRUE,FALSE)</f>
        <v>0</v>
      </c>
      <c r="Z477" s="16" t="str">
        <f>IFERROR(IF(AND(OR(AC477=AD477,AD477 = "Either"),NOT(ISBLANK(Survey!K477))),"Pass","Fail"),"Pass")</f>
        <v>Fail</v>
      </c>
      <c r="AA477" s="31" cm="1">
        <f t="array" ref="AA477">SUM(SUMIF(Survey!CH477:DA477,{"&gt;0","&lt;0"})*{1,-1})</f>
        <v>0</v>
      </c>
      <c r="AB477" s="33" cm="1">
        <f t="array" ref="AB477">SUM(SUMIF(Survey!CK477,{"&gt;0","&lt;0"})*{1,-1})+SUM(SUMIF(Survey!CU477,{"&gt;0","&lt;0"})*{1,-1})</f>
        <v>0</v>
      </c>
      <c r="AC477" s="33">
        <f>Survey!K477</f>
        <v>0</v>
      </c>
      <c r="AD477" s="32" t="str">
        <f t="shared" si="376"/>
        <v>Either</v>
      </c>
      <c r="AE477" s="16" t="str">
        <f t="shared" si="377"/>
        <v>Fail</v>
      </c>
      <c r="AF477" s="58" cm="1">
        <f t="array" ref="AF477">SUM(SUMIF(Survey!CH477:DA477,{"&gt;0","&lt;0"})*{1,-1})+SUM(SUMIF(Survey!DC477:DV477,{"&gt;0","&lt;0"})*{1,-1})</f>
        <v>0</v>
      </c>
      <c r="AG477" s="58">
        <f>IFERROR(AF477/(Survey!$BA477),0)</f>
        <v>0</v>
      </c>
      <c r="AH477" s="104" t="b">
        <f>IF(OR(Survey!$M477="Alternative strategy or hedge",Survey!$M477="Private asset",Survey!$L477="Prospectus fund"),TRUE,FALSE)</f>
        <v>0</v>
      </c>
      <c r="AI477" s="104" t="b">
        <f>NOT(ISBLANK(Survey!$M477))</f>
        <v>0</v>
      </c>
      <c r="AJ477" s="16" t="str">
        <f t="shared" si="378"/>
        <v>Fail</v>
      </c>
      <c r="AK477" t="b">
        <f>IF(Survey!W477="No",TRUE,FALSE)</f>
        <v>0</v>
      </c>
      <c r="AL477" s="119">
        <f>MOD((LEN(Survey!W477)+2),22)</f>
        <v>2</v>
      </c>
      <c r="AM477" t="str">
        <f t="shared" si="379"/>
        <v>Pass</v>
      </c>
      <c r="AN477" s="33" t="b">
        <f>NOT(ISNUMBER(SEARCH("Other",Survey!$Q477)))</f>
        <v>1</v>
      </c>
      <c r="AO477" s="32" t="b">
        <f>NOT(ISBLANK(Survey!$R477))</f>
        <v>0</v>
      </c>
      <c r="AP477" s="16" t="str">
        <f t="shared" si="380"/>
        <v>Pass</v>
      </c>
      <c r="AQ477" s="114">
        <f>COUNTBLANK(Survey!$X477)</f>
        <v>1</v>
      </c>
      <c r="AR477" s="58">
        <f>IF(AND(Survey!L477&lt;&gt;"Exempt fund",OR(Survey!$M477="ETF",Survey!$M477="ETF, alternative mutual fund",Survey!$M477="Mutual fund",Survey!$M477="Alternative mutual fund",Survey!$M477="Money market")),1,0)</f>
        <v>0</v>
      </c>
      <c r="AS477" s="16" t="str">
        <f t="shared" si="381"/>
        <v>Pass</v>
      </c>
      <c r="AT477" s="33" t="b">
        <f>NOT(ISNUMBER(SEARCH("Yes",Survey!$AC477)))</f>
        <v>1</v>
      </c>
      <c r="AU477" s="32" t="b">
        <f>IF(COUNTBLANK(Survey!$AD477:$AE477)=0,TRUE, FALSE)</f>
        <v>0</v>
      </c>
      <c r="AV477" s="16" t="str">
        <f t="shared" si="382"/>
        <v>Pass</v>
      </c>
      <c r="AW477" s="33" t="b">
        <f>NOT(ISNUMBER(SEARCH("Yes",Survey!$AF477)))</f>
        <v>1</v>
      </c>
      <c r="AX477" s="32" t="b">
        <f>NOT(ISBLANK(Survey!$AH477))</f>
        <v>0</v>
      </c>
      <c r="AY477" s="16" t="str">
        <f t="shared" si="383"/>
        <v>Pass</v>
      </c>
      <c r="AZ477" s="33" t="b">
        <f>NOT(OR(ISNUMBER(SEARCH("Other",Survey!$AH477)),ISNUMBER(SEARCH("Multiple",Survey!$AH477))))</f>
        <v>1</v>
      </c>
      <c r="BA477" s="32" t="b">
        <f>NOT(ISBLANK(Survey!$AI477))</f>
        <v>0</v>
      </c>
      <c r="BB477" s="16" t="str">
        <f t="shared" si="384"/>
        <v>Fail</v>
      </c>
      <c r="BC477" s="114">
        <f>IF(ABS(Survey!$BA477)&gt;0, 1,0)</f>
        <v>0</v>
      </c>
      <c r="BD477" s="114">
        <f>IF(COUNTBLANK(Survey!$AL477)=0,1,0)</f>
        <v>0</v>
      </c>
      <c r="BE477" s="16" t="str">
        <f t="shared" si="385"/>
        <v>Pass</v>
      </c>
      <c r="BF477" s="114">
        <f>IF(ISBLANK(Survey!$AL477),0,1)</f>
        <v>0</v>
      </c>
      <c r="BG477" s="133">
        <f>COUNTBLANK(Survey!$AM477)</f>
        <v>1</v>
      </c>
      <c r="BH477" s="16" t="str">
        <f t="shared" si="386"/>
        <v>Pass</v>
      </c>
      <c r="BI477" s="114">
        <f>IF(OR(Survey!$AM477="Closed",ISBLANK(Survey!$AM477)),0,1)</f>
        <v>0</v>
      </c>
      <c r="BJ477" s="133">
        <f>IF(ISBLANK(Survey!$AN477),1,0)</f>
        <v>1</v>
      </c>
      <c r="BK477" s="118" t="str">
        <f t="shared" si="387"/>
        <v>Pass</v>
      </c>
      <c r="BL477" s="31" cm="1">
        <f t="array" ref="BL477">SUM(SUMIF(Survey!AO477:AP477,{"&gt;0","&lt;0"})*{1,-1})</f>
        <v>0</v>
      </c>
      <c r="BM477">
        <f t="shared" si="388"/>
        <v>0</v>
      </c>
      <c r="BN477">
        <f t="shared" si="389"/>
        <v>100</v>
      </c>
      <c r="BO477" s="118" t="str">
        <f t="shared" si="390"/>
        <v>Pass</v>
      </c>
      <c r="BP477">
        <f>IF(Survey!AQ477="No",0,1)</f>
        <v>1</v>
      </c>
      <c r="BQ477" s="207">
        <f>MOD((LEN(Survey!AQ477)+2),22)</f>
        <v>2</v>
      </c>
      <c r="BR477">
        <f>IF(Survey!AR477="No",0,1)</f>
        <v>1</v>
      </c>
      <c r="BS477" s="207">
        <f>MOD((LEN(Survey!AR477)+2),22)</f>
        <v>2</v>
      </c>
      <c r="BT477" s="114">
        <f>COUNTBLANK(Survey!$AQ477:$AS477)+COUNTBLANK(Survey!$AU477)</f>
        <v>4</v>
      </c>
      <c r="BU477" s="114">
        <f>IF(Survey!$I477="Yes",1,0)</f>
        <v>0</v>
      </c>
      <c r="BV477" s="114">
        <f>IF(OR(Survey!$M477="Mutual fund",Survey!$M477="Alternative mutual fund",Survey!$M477="Money market"),1,0)</f>
        <v>0</v>
      </c>
      <c r="BW477" s="119">
        <f>IF(OR(Survey!$M477="ETF",Survey!$M477="ETF, alternative mutual fund"),1,0)</f>
        <v>0</v>
      </c>
      <c r="BX477" s="16" t="str">
        <f t="shared" si="391"/>
        <v>Pass</v>
      </c>
      <c r="BY477" s="33">
        <f>IF(ISNUMBER(SEARCH("Other",Survey!$AS477)), 1, 0)</f>
        <v>0</v>
      </c>
      <c r="BZ477" s="58" t="b">
        <f>NOT(ISBLANK(Survey!$AT477))</f>
        <v>0</v>
      </c>
      <c r="CA477" s="16" t="str">
        <f t="shared" si="392"/>
        <v>Pass</v>
      </c>
      <c r="CB477" s="114">
        <f>IF(Survey!$BB477=0, 0,1)</f>
        <v>0</v>
      </c>
      <c r="CC477" s="58">
        <f>Survey!$AV477</f>
        <v>0</v>
      </c>
      <c r="CD477" s="58">
        <f>Survey!$BC477+Survey!$BD477+ABS(Survey!$BE477)-ABS(Survey!$BF477)-ABS(Survey!$BG477)-ABS(Survey!$BL477)</f>
        <v>0</v>
      </c>
      <c r="CE477" s="138">
        <f>Survey!BB477+(ABS(Survey!$BH477)-ABS(Survey!$BI477)+ABS(Survey!$BJ477)-ABS(Survey!$BK477))*0.5</f>
        <v>0</v>
      </c>
      <c r="CF477" s="58">
        <f t="shared" si="393"/>
        <v>0</v>
      </c>
      <c r="CG477" s="58">
        <f>IF(AND($CC477&gt;$CF477-0.2,$CC477&lt;$CF477+0.2,ISBLANK(Survey!$AV477)=FALSE),0,1)</f>
        <v>1</v>
      </c>
      <c r="CH477" s="133">
        <f>IF(ISBLANK(Survey!$AW477),1,0)</f>
        <v>1</v>
      </c>
      <c r="CI477" s="16" t="str">
        <f t="shared" si="394"/>
        <v>Pass</v>
      </c>
      <c r="CJ477" s="114">
        <f>IF(Survey!$BB477=0, 0,1)</f>
        <v>0</v>
      </c>
      <c r="CK477" s="58">
        <f>IF(AND(Survey!$AX477&gt;=0,Survey!$AX477&lt;=0.2,Survey!$AX477&lt;&gt;""),0,1)</f>
        <v>1</v>
      </c>
      <c r="CL477" s="114">
        <f>IF(ISBLANK(Survey!$AY477),1,0)</f>
        <v>1</v>
      </c>
      <c r="CM477" s="16" t="str">
        <f t="shared" si="395"/>
        <v>Fail</v>
      </c>
      <c r="CN477" s="133">
        <f>Survey!$AZ477</f>
        <v>0</v>
      </c>
      <c r="CO477" s="16" t="str">
        <f t="shared" si="396"/>
        <v>Pass</v>
      </c>
      <c r="CP477" s="31">
        <f>Survey!$BA477</f>
        <v>0</v>
      </c>
      <c r="CQ477" s="138">
        <f>Survey!$BB477+Survey!$BC477+Survey!$BD477+ABS(Survey!$BE477)-ABS(Survey!$BF477)-ABS(Survey!$BG477)+ABS(Survey!$BH477)-ABS(Survey!$BI477)+ABS(Survey!$BJ477)-ABS(Survey!$BK477)-ABS(Survey!$BL477)+Survey!$BM477</f>
        <v>0</v>
      </c>
      <c r="CR477" s="30">
        <f t="shared" si="397"/>
        <v>0</v>
      </c>
      <c r="CS477" s="17">
        <f t="shared" si="398"/>
        <v>0</v>
      </c>
      <c r="CT477" s="16" t="str">
        <f t="shared" si="399"/>
        <v>Pass</v>
      </c>
      <c r="CU477" s="33" t="b">
        <f>IF(ABS(Survey!$BM477)=0,TRUE,FALSE)</f>
        <v>1</v>
      </c>
      <c r="CV477" s="32" t="b">
        <f>NOT(ISBLANK(Survey!$BN477))</f>
        <v>0</v>
      </c>
      <c r="CW477" t="str">
        <f t="shared" si="400"/>
        <v>Fail</v>
      </c>
      <c r="CX477" s="25">
        <f>Survey!$BA477</f>
        <v>0</v>
      </c>
      <c r="CY477" s="25" cm="1">
        <f t="array" ref="CY477">SUM(SUMIF(Survey!BP477:BW477,{"&gt;0","&lt;0"})*{1,-1})-SUM(SUMIF(Survey!BY477:CF477,{"&gt;0","&lt;0"})*{1,-1})</f>
        <v>0</v>
      </c>
      <c r="CZ477" s="30" t="str">
        <f t="shared" si="401"/>
        <v>No holdings</v>
      </c>
      <c r="DA477">
        <f t="shared" si="402"/>
        <v>0</v>
      </c>
      <c r="DB477" s="16" t="str">
        <f t="shared" si="403"/>
        <v>Fail</v>
      </c>
      <c r="DC477" s="31">
        <f>Survey!$BA477</f>
        <v>0</v>
      </c>
      <c r="DD477" s="31" cm="1">
        <f t="array" ref="DD477">SUM(SUMIF(Survey!CH477:DA477,{"&gt;0","&lt;0"})*{1,-1})-SUM(SUMIF(Survey!DC477:DV477,{"&gt;0","&lt;0"})*{1,-1})</f>
        <v>0</v>
      </c>
      <c r="DE477" s="30" t="str">
        <f t="shared" si="404"/>
        <v>No holdings</v>
      </c>
      <c r="DF477" s="17">
        <f t="shared" si="405"/>
        <v>0</v>
      </c>
      <c r="DG477" s="16" t="str">
        <f t="shared" si="406"/>
        <v>Pass</v>
      </c>
      <c r="DH477" s="33" t="b">
        <f>IF(ABS(Survey!$DA477)=0,TRUE,FALSE)</f>
        <v>1</v>
      </c>
      <c r="DI477" s="32" t="b">
        <f>NOT(ISBLANK(Survey!$DB477))</f>
        <v>0</v>
      </c>
      <c r="DJ477" s="16" t="str">
        <f t="shared" si="407"/>
        <v>Pass</v>
      </c>
      <c r="DK477" s="33" t="b">
        <f>IF(ABS(Survey!$DV477)=0,TRUE,FALSE)</f>
        <v>1</v>
      </c>
      <c r="DL477" s="32" t="b">
        <f>NOT(ISBLANK(Survey!$DW477))</f>
        <v>0</v>
      </c>
      <c r="DM477" t="str">
        <f t="shared" si="408"/>
        <v>Pass</v>
      </c>
      <c r="DN477" s="25" cm="1">
        <f t="array" ref="DN477">SUM(SUMIF(Survey!CW477,{"&gt;0","&lt;0"})*{1,-1})+SUM(SUMIF(Survey!DR477,{"&gt;0","&lt;0"})*{1,-1})</f>
        <v>0</v>
      </c>
      <c r="DO477" s="25">
        <f>SUM(SUMIF(Survey!DY477:EE477,{"&gt;0","&lt;0"})*{1,-1})+SUM(SUMIF(Survey!EG477:EM477,{"&gt;0","&lt;0"})*{1,-1})</f>
        <v>0</v>
      </c>
      <c r="DP477">
        <f t="shared" si="409"/>
        <v>0</v>
      </c>
      <c r="DQ477">
        <f t="shared" si="410"/>
        <v>0</v>
      </c>
      <c r="DR477" s="16" t="str">
        <f t="shared" si="411"/>
        <v>Pass</v>
      </c>
      <c r="DS477" s="33" t="b">
        <f>IF(ABS(Survey!$EE477)=0,TRUE,FALSE)</f>
        <v>1</v>
      </c>
      <c r="DT477" s="32" t="b">
        <f>NOT(ISBLANK(Survey!EF477))</f>
        <v>0</v>
      </c>
      <c r="DU477" s="16" t="str">
        <f t="shared" si="412"/>
        <v>Pass</v>
      </c>
      <c r="DV477" s="33" t="b">
        <f>IF(ABS(Survey!$EM477)=0,TRUE,FALSE)</f>
        <v>1</v>
      </c>
      <c r="DW477" s="32" t="b">
        <f>NOT(ISBLANK(Survey!$EN477))</f>
        <v>0</v>
      </c>
      <c r="DX477" s="16" t="str">
        <f t="shared" si="413"/>
        <v>Fail</v>
      </c>
      <c r="DY477" s="31">
        <f>SUM(SUMIF(Survey!ET477:EV477,{"&gt;0","&lt;0"})*{1,-1})</f>
        <v>0</v>
      </c>
      <c r="DZ477">
        <f t="shared" si="414"/>
        <v>0</v>
      </c>
      <c r="EA477">
        <f t="shared" si="415"/>
        <v>100</v>
      </c>
      <c r="EB477" s="30" t="b">
        <f>IF(OR(Survey!$M477="ETF",Survey!$M477="ETF, alternative mutual fund",Survey!$M477="Closed-end", Survey!$M477="Split share corp"),TRUE,FALSE)</f>
        <v>0</v>
      </c>
      <c r="EC477" s="16" t="str">
        <f t="shared" si="416"/>
        <v>Fail</v>
      </c>
      <c r="ED477" s="31">
        <f>SUM(SUMIF(Survey!EX477:FD477,{"&gt;0","&lt;0"})*{1,-1})</f>
        <v>0</v>
      </c>
      <c r="EE477">
        <f t="shared" si="417"/>
        <v>0</v>
      </c>
      <c r="EF477" s="17">
        <f t="shared" si="418"/>
        <v>100</v>
      </c>
      <c r="EG477" s="16" t="str">
        <f t="shared" si="419"/>
        <v>Fail</v>
      </c>
      <c r="EH477" s="31">
        <f>SUM(SUMIF(Survey!FF477:FL477,{"&gt;0","&lt;0"})*{1,-1})</f>
        <v>0</v>
      </c>
      <c r="EI477">
        <f t="shared" si="420"/>
        <v>0</v>
      </c>
      <c r="EJ477" s="17">
        <f t="shared" si="421"/>
        <v>100</v>
      </c>
    </row>
    <row r="478" spans="1:140">
      <c r="A478">
        <v>478</v>
      </c>
      <c r="B478" t="str">
        <f t="shared" si="369"/>
        <v>Pass</v>
      </c>
      <c r="C478" t="str">
        <f>IF(COUNTBLANK(Survey!B478:FM478)=$C$2, "Pass", "Fail")</f>
        <v>Pass</v>
      </c>
      <c r="D478" s="16" t="str">
        <f t="shared" si="370"/>
        <v>Fail</v>
      </c>
      <c r="E478" t="str">
        <f>IF(OR(ISBLANK(Survey!AL478),COUNTIF(G478:BJ478,"Fail")),"Fail","Pass")</f>
        <v>Fail</v>
      </c>
      <c r="F478" s="265"/>
      <c r="G478" s="16" t="str">
        <f t="shared" si="371"/>
        <v>Fail</v>
      </c>
      <c r="H478" s="139">
        <f>COUNTBLANK(Survey!B478:D478)+COUNTBLANK(Survey!G478)+COUNTBLANK(Survey!I478)+COUNTBLANK(Survey!K478:M478)+COUNTBLANK(Survey!P478:Q478)+COUNTBLANK(Survey!T478:W478)+COUNTBLANK(Survey!Z478:AC478)+COUNTBLANK(Survey!AF478:AG478)+COUNTBLANK(Survey!AK478:AK478)</f>
        <v>21</v>
      </c>
      <c r="I478" t="str">
        <f t="shared" si="372"/>
        <v>Fail</v>
      </c>
      <c r="J478" t="b">
        <f>IF(Survey!E478="No",TRUE,FALSE)</f>
        <v>0</v>
      </c>
      <c r="K478" s="29" cm="1">
        <f t="array" ref="K478">IF(COUNTA(Survey!$E$4:$E$695)=1, 0, SUM(IF(COUNTIF(Survey!$E$4:$E$695, Survey!$E$4:$E$695)=1,1,0)))</f>
        <v>0</v>
      </c>
      <c r="L478" s="29">
        <f>LEN(Survey!E478)</f>
        <v>0</v>
      </c>
      <c r="M478" s="16" t="str">
        <f t="shared" si="373"/>
        <v>Fail</v>
      </c>
      <c r="N478" t="b">
        <f>IF(Survey!F478="No",TRUE,FALSE)</f>
        <v>0</v>
      </c>
      <c r="O478" t="b">
        <f>Survey!F478=Survey!E478</f>
        <v>1</v>
      </c>
      <c r="P478">
        <f>COUNTIF(Survey!$F$4:$F$695,Survey!F478)</f>
        <v>0</v>
      </c>
      <c r="Q478" s="28">
        <f>LEN(Survey!F478)</f>
        <v>0</v>
      </c>
      <c r="R478" s="16" t="str">
        <f t="shared" si="374"/>
        <v>Pass</v>
      </c>
      <c r="S478" s="29">
        <f>MOD((LEN(Survey!H478)+2),11)</f>
        <v>2</v>
      </c>
      <c r="T478">
        <f>COUNTIF(Survey!$H$4:$H$695,Survey!H478)</f>
        <v>0</v>
      </c>
      <c r="U478" s="28" t="str">
        <f>IF(Survey!$L478="Prospectus fund", "Yes", "No")</f>
        <v>No</v>
      </c>
      <c r="V478" s="16" t="str">
        <f t="shared" si="375"/>
        <v>Pass</v>
      </c>
      <c r="W478" s="29">
        <f>MOD((LEN(Survey!J478)+2),11)</f>
        <v>2</v>
      </c>
      <c r="X478">
        <f>COUNTIF(Survey!$J$4:$J$695,Survey!J478)</f>
        <v>0</v>
      </c>
      <c r="Y478" s="30" t="b">
        <f>IF(OR(Survey!$M478="ETF",Survey!$M478="ETF, alternative mutual fund",Survey!$M478="Closed-end", Survey!$M478="Split share corp", Survey!$I478="Yes"),TRUE,FALSE)</f>
        <v>0</v>
      </c>
      <c r="Z478" s="16" t="str">
        <f>IFERROR(IF(AND(OR(AC478=AD478,AD478 = "Either"),NOT(ISBLANK(Survey!K478))),"Pass","Fail"),"Pass")</f>
        <v>Fail</v>
      </c>
      <c r="AA478" s="31" cm="1">
        <f t="array" ref="AA478">SUM(SUMIF(Survey!CH478:DA478,{"&gt;0","&lt;0"})*{1,-1})</f>
        <v>0</v>
      </c>
      <c r="AB478" s="33" cm="1">
        <f t="array" ref="AB478">SUM(SUMIF(Survey!CK478,{"&gt;0","&lt;0"})*{1,-1})+SUM(SUMIF(Survey!CU478,{"&gt;0","&lt;0"})*{1,-1})</f>
        <v>0</v>
      </c>
      <c r="AC478" s="33">
        <f>Survey!K478</f>
        <v>0</v>
      </c>
      <c r="AD478" s="32" t="str">
        <f t="shared" si="376"/>
        <v>Either</v>
      </c>
      <c r="AE478" s="16" t="str">
        <f t="shared" si="377"/>
        <v>Fail</v>
      </c>
      <c r="AF478" s="58" cm="1">
        <f t="array" ref="AF478">SUM(SUMIF(Survey!CH478:DA478,{"&gt;0","&lt;0"})*{1,-1})+SUM(SUMIF(Survey!DC478:DV478,{"&gt;0","&lt;0"})*{1,-1})</f>
        <v>0</v>
      </c>
      <c r="AG478" s="58">
        <f>IFERROR(AF478/(Survey!$BA478),0)</f>
        <v>0</v>
      </c>
      <c r="AH478" s="104" t="b">
        <f>IF(OR(Survey!$M478="Alternative strategy or hedge",Survey!$M478="Private asset",Survey!$L478="Prospectus fund"),TRUE,FALSE)</f>
        <v>0</v>
      </c>
      <c r="AI478" s="104" t="b">
        <f>NOT(ISBLANK(Survey!$M478))</f>
        <v>0</v>
      </c>
      <c r="AJ478" s="16" t="str">
        <f t="shared" si="378"/>
        <v>Fail</v>
      </c>
      <c r="AK478" t="b">
        <f>IF(Survey!W478="No",TRUE,FALSE)</f>
        <v>0</v>
      </c>
      <c r="AL478" s="119">
        <f>MOD((LEN(Survey!W478)+2),22)</f>
        <v>2</v>
      </c>
      <c r="AM478" t="str">
        <f t="shared" si="379"/>
        <v>Pass</v>
      </c>
      <c r="AN478" s="33" t="b">
        <f>NOT(ISNUMBER(SEARCH("Other",Survey!$Q478)))</f>
        <v>1</v>
      </c>
      <c r="AO478" s="32" t="b">
        <f>NOT(ISBLANK(Survey!$R478))</f>
        <v>0</v>
      </c>
      <c r="AP478" s="16" t="str">
        <f t="shared" si="380"/>
        <v>Pass</v>
      </c>
      <c r="AQ478" s="114">
        <f>COUNTBLANK(Survey!$X478)</f>
        <v>1</v>
      </c>
      <c r="AR478" s="58">
        <f>IF(AND(Survey!L478&lt;&gt;"Exempt fund",OR(Survey!$M478="ETF",Survey!$M478="ETF, alternative mutual fund",Survey!$M478="Mutual fund",Survey!$M478="Alternative mutual fund",Survey!$M478="Money market")),1,0)</f>
        <v>0</v>
      </c>
      <c r="AS478" s="16" t="str">
        <f t="shared" si="381"/>
        <v>Pass</v>
      </c>
      <c r="AT478" s="33" t="b">
        <f>NOT(ISNUMBER(SEARCH("Yes",Survey!$AC478)))</f>
        <v>1</v>
      </c>
      <c r="AU478" s="32" t="b">
        <f>IF(COUNTBLANK(Survey!$AD478:$AE478)=0,TRUE, FALSE)</f>
        <v>0</v>
      </c>
      <c r="AV478" s="16" t="str">
        <f t="shared" si="382"/>
        <v>Pass</v>
      </c>
      <c r="AW478" s="33" t="b">
        <f>NOT(ISNUMBER(SEARCH("Yes",Survey!$AF478)))</f>
        <v>1</v>
      </c>
      <c r="AX478" s="32" t="b">
        <f>NOT(ISBLANK(Survey!$AH478))</f>
        <v>0</v>
      </c>
      <c r="AY478" s="16" t="str">
        <f t="shared" si="383"/>
        <v>Pass</v>
      </c>
      <c r="AZ478" s="33" t="b">
        <f>NOT(OR(ISNUMBER(SEARCH("Other",Survey!$AH478)),ISNUMBER(SEARCH("Multiple",Survey!$AH478))))</f>
        <v>1</v>
      </c>
      <c r="BA478" s="32" t="b">
        <f>NOT(ISBLANK(Survey!$AI478))</f>
        <v>0</v>
      </c>
      <c r="BB478" s="16" t="str">
        <f t="shared" si="384"/>
        <v>Fail</v>
      </c>
      <c r="BC478" s="114">
        <f>IF(ABS(Survey!$BA478)&gt;0, 1,0)</f>
        <v>0</v>
      </c>
      <c r="BD478" s="114">
        <f>IF(COUNTBLANK(Survey!$AL478)=0,1,0)</f>
        <v>0</v>
      </c>
      <c r="BE478" s="16" t="str">
        <f t="shared" si="385"/>
        <v>Pass</v>
      </c>
      <c r="BF478" s="114">
        <f>IF(ISBLANK(Survey!$AL478),0,1)</f>
        <v>0</v>
      </c>
      <c r="BG478" s="133">
        <f>COUNTBLANK(Survey!$AM478)</f>
        <v>1</v>
      </c>
      <c r="BH478" s="16" t="str">
        <f t="shared" si="386"/>
        <v>Pass</v>
      </c>
      <c r="BI478" s="114">
        <f>IF(OR(Survey!$AM478="Closed",ISBLANK(Survey!$AM478)),0,1)</f>
        <v>0</v>
      </c>
      <c r="BJ478" s="133">
        <f>IF(ISBLANK(Survey!$AN478),1,0)</f>
        <v>1</v>
      </c>
      <c r="BK478" s="118" t="str">
        <f t="shared" si="387"/>
        <v>Pass</v>
      </c>
      <c r="BL478" s="31" cm="1">
        <f t="array" ref="BL478">SUM(SUMIF(Survey!AO478:AP478,{"&gt;0","&lt;0"})*{1,-1})</f>
        <v>0</v>
      </c>
      <c r="BM478">
        <f t="shared" si="388"/>
        <v>0</v>
      </c>
      <c r="BN478">
        <f t="shared" si="389"/>
        <v>100</v>
      </c>
      <c r="BO478" s="118" t="str">
        <f t="shared" si="390"/>
        <v>Pass</v>
      </c>
      <c r="BP478">
        <f>IF(Survey!AQ478="No",0,1)</f>
        <v>1</v>
      </c>
      <c r="BQ478" s="207">
        <f>MOD((LEN(Survey!AQ478)+2),22)</f>
        <v>2</v>
      </c>
      <c r="BR478">
        <f>IF(Survey!AR478="No",0,1)</f>
        <v>1</v>
      </c>
      <c r="BS478" s="207">
        <f>MOD((LEN(Survey!AR478)+2),22)</f>
        <v>2</v>
      </c>
      <c r="BT478" s="114">
        <f>COUNTBLANK(Survey!$AQ478:$AS478)+COUNTBLANK(Survey!$AU478)</f>
        <v>4</v>
      </c>
      <c r="BU478" s="114">
        <f>IF(Survey!$I478="Yes",1,0)</f>
        <v>0</v>
      </c>
      <c r="BV478" s="114">
        <f>IF(OR(Survey!$M478="Mutual fund",Survey!$M478="Alternative mutual fund",Survey!$M478="Money market"),1,0)</f>
        <v>0</v>
      </c>
      <c r="BW478" s="119">
        <f>IF(OR(Survey!$M478="ETF",Survey!$M478="ETF, alternative mutual fund"),1,0)</f>
        <v>0</v>
      </c>
      <c r="BX478" s="16" t="str">
        <f t="shared" si="391"/>
        <v>Pass</v>
      </c>
      <c r="BY478" s="33">
        <f>IF(ISNUMBER(SEARCH("Other",Survey!$AS478)), 1, 0)</f>
        <v>0</v>
      </c>
      <c r="BZ478" s="58" t="b">
        <f>NOT(ISBLANK(Survey!$AT478))</f>
        <v>0</v>
      </c>
      <c r="CA478" s="16" t="str">
        <f t="shared" si="392"/>
        <v>Pass</v>
      </c>
      <c r="CB478" s="114">
        <f>IF(Survey!$BB478=0, 0,1)</f>
        <v>0</v>
      </c>
      <c r="CC478" s="58">
        <f>Survey!$AV478</f>
        <v>0</v>
      </c>
      <c r="CD478" s="58">
        <f>Survey!$BC478+Survey!$BD478+ABS(Survey!$BE478)-ABS(Survey!$BF478)-ABS(Survey!$BG478)-ABS(Survey!$BL478)</f>
        <v>0</v>
      </c>
      <c r="CE478" s="138">
        <f>Survey!BB478+(ABS(Survey!$BH478)-ABS(Survey!$BI478)+ABS(Survey!$BJ478)-ABS(Survey!$BK478))*0.5</f>
        <v>0</v>
      </c>
      <c r="CF478" s="58">
        <f t="shared" si="393"/>
        <v>0</v>
      </c>
      <c r="CG478" s="58">
        <f>IF(AND($CC478&gt;$CF478-0.2,$CC478&lt;$CF478+0.2,ISBLANK(Survey!$AV478)=FALSE),0,1)</f>
        <v>1</v>
      </c>
      <c r="CH478" s="133">
        <f>IF(ISBLANK(Survey!$AW478),1,0)</f>
        <v>1</v>
      </c>
      <c r="CI478" s="16" t="str">
        <f t="shared" si="394"/>
        <v>Pass</v>
      </c>
      <c r="CJ478" s="114">
        <f>IF(Survey!$BB478=0, 0,1)</f>
        <v>0</v>
      </c>
      <c r="CK478" s="58">
        <f>IF(AND(Survey!$AX478&gt;=0,Survey!$AX478&lt;=0.2,Survey!$AX478&lt;&gt;""),0,1)</f>
        <v>1</v>
      </c>
      <c r="CL478" s="114">
        <f>IF(ISBLANK(Survey!$AY478),1,0)</f>
        <v>1</v>
      </c>
      <c r="CM478" s="16" t="str">
        <f t="shared" si="395"/>
        <v>Fail</v>
      </c>
      <c r="CN478" s="133">
        <f>Survey!$AZ478</f>
        <v>0</v>
      </c>
      <c r="CO478" s="16" t="str">
        <f t="shared" si="396"/>
        <v>Pass</v>
      </c>
      <c r="CP478" s="31">
        <f>Survey!$BA478</f>
        <v>0</v>
      </c>
      <c r="CQ478" s="138">
        <f>Survey!$BB478+Survey!$BC478+Survey!$BD478+ABS(Survey!$BE478)-ABS(Survey!$BF478)-ABS(Survey!$BG478)+ABS(Survey!$BH478)-ABS(Survey!$BI478)+ABS(Survey!$BJ478)-ABS(Survey!$BK478)-ABS(Survey!$BL478)+Survey!$BM478</f>
        <v>0</v>
      </c>
      <c r="CR478" s="30">
        <f t="shared" si="397"/>
        <v>0</v>
      </c>
      <c r="CS478" s="17">
        <f t="shared" si="398"/>
        <v>0</v>
      </c>
      <c r="CT478" s="16" t="str">
        <f t="shared" si="399"/>
        <v>Pass</v>
      </c>
      <c r="CU478" s="33" t="b">
        <f>IF(ABS(Survey!$BM478)=0,TRUE,FALSE)</f>
        <v>1</v>
      </c>
      <c r="CV478" s="32" t="b">
        <f>NOT(ISBLANK(Survey!$BN478))</f>
        <v>0</v>
      </c>
      <c r="CW478" t="str">
        <f t="shared" si="400"/>
        <v>Fail</v>
      </c>
      <c r="CX478" s="25">
        <f>Survey!$BA478</f>
        <v>0</v>
      </c>
      <c r="CY478" s="25" cm="1">
        <f t="array" ref="CY478">SUM(SUMIF(Survey!BP478:BW478,{"&gt;0","&lt;0"})*{1,-1})-SUM(SUMIF(Survey!BY478:CF478,{"&gt;0","&lt;0"})*{1,-1})</f>
        <v>0</v>
      </c>
      <c r="CZ478" s="30" t="str">
        <f t="shared" si="401"/>
        <v>No holdings</v>
      </c>
      <c r="DA478">
        <f t="shared" si="402"/>
        <v>0</v>
      </c>
      <c r="DB478" s="16" t="str">
        <f t="shared" si="403"/>
        <v>Fail</v>
      </c>
      <c r="DC478" s="31">
        <f>Survey!$BA478</f>
        <v>0</v>
      </c>
      <c r="DD478" s="31" cm="1">
        <f t="array" ref="DD478">SUM(SUMIF(Survey!CH478:DA478,{"&gt;0","&lt;0"})*{1,-1})-SUM(SUMIF(Survey!DC478:DV478,{"&gt;0","&lt;0"})*{1,-1})</f>
        <v>0</v>
      </c>
      <c r="DE478" s="30" t="str">
        <f t="shared" si="404"/>
        <v>No holdings</v>
      </c>
      <c r="DF478" s="17">
        <f t="shared" si="405"/>
        <v>0</v>
      </c>
      <c r="DG478" s="16" t="str">
        <f t="shared" si="406"/>
        <v>Pass</v>
      </c>
      <c r="DH478" s="33" t="b">
        <f>IF(ABS(Survey!$DA478)=0,TRUE,FALSE)</f>
        <v>1</v>
      </c>
      <c r="DI478" s="32" t="b">
        <f>NOT(ISBLANK(Survey!$DB478))</f>
        <v>0</v>
      </c>
      <c r="DJ478" s="16" t="str">
        <f t="shared" si="407"/>
        <v>Pass</v>
      </c>
      <c r="DK478" s="33" t="b">
        <f>IF(ABS(Survey!$DV478)=0,TRUE,FALSE)</f>
        <v>1</v>
      </c>
      <c r="DL478" s="32" t="b">
        <f>NOT(ISBLANK(Survey!$DW478))</f>
        <v>0</v>
      </c>
      <c r="DM478" t="str">
        <f t="shared" si="408"/>
        <v>Pass</v>
      </c>
      <c r="DN478" s="25" cm="1">
        <f t="array" ref="DN478">SUM(SUMIF(Survey!CW478,{"&gt;0","&lt;0"})*{1,-1})+SUM(SUMIF(Survey!DR478,{"&gt;0","&lt;0"})*{1,-1})</f>
        <v>0</v>
      </c>
      <c r="DO478" s="25">
        <f>SUM(SUMIF(Survey!DY478:EE478,{"&gt;0","&lt;0"})*{1,-1})+SUM(SUMIF(Survey!EG478:EM478,{"&gt;0","&lt;0"})*{1,-1})</f>
        <v>0</v>
      </c>
      <c r="DP478">
        <f t="shared" si="409"/>
        <v>0</v>
      </c>
      <c r="DQ478">
        <f t="shared" si="410"/>
        <v>0</v>
      </c>
      <c r="DR478" s="16" t="str">
        <f t="shared" si="411"/>
        <v>Pass</v>
      </c>
      <c r="DS478" s="33" t="b">
        <f>IF(ABS(Survey!$EE478)=0,TRUE,FALSE)</f>
        <v>1</v>
      </c>
      <c r="DT478" s="32" t="b">
        <f>NOT(ISBLANK(Survey!EF478))</f>
        <v>0</v>
      </c>
      <c r="DU478" s="16" t="str">
        <f t="shared" si="412"/>
        <v>Pass</v>
      </c>
      <c r="DV478" s="33" t="b">
        <f>IF(ABS(Survey!$EM478)=0,TRUE,FALSE)</f>
        <v>1</v>
      </c>
      <c r="DW478" s="32" t="b">
        <f>NOT(ISBLANK(Survey!$EN478))</f>
        <v>0</v>
      </c>
      <c r="DX478" s="16" t="str">
        <f t="shared" si="413"/>
        <v>Fail</v>
      </c>
      <c r="DY478" s="31">
        <f>SUM(SUMIF(Survey!ET478:EV478,{"&gt;0","&lt;0"})*{1,-1})</f>
        <v>0</v>
      </c>
      <c r="DZ478">
        <f t="shared" si="414"/>
        <v>0</v>
      </c>
      <c r="EA478">
        <f t="shared" si="415"/>
        <v>100</v>
      </c>
      <c r="EB478" s="30" t="b">
        <f>IF(OR(Survey!$M478="ETF",Survey!$M478="ETF, alternative mutual fund",Survey!$M478="Closed-end", Survey!$M478="Split share corp"),TRUE,FALSE)</f>
        <v>0</v>
      </c>
      <c r="EC478" s="16" t="str">
        <f t="shared" si="416"/>
        <v>Fail</v>
      </c>
      <c r="ED478" s="31">
        <f>SUM(SUMIF(Survey!EX478:FD478,{"&gt;0","&lt;0"})*{1,-1})</f>
        <v>0</v>
      </c>
      <c r="EE478">
        <f t="shared" si="417"/>
        <v>0</v>
      </c>
      <c r="EF478" s="17">
        <f t="shared" si="418"/>
        <v>100</v>
      </c>
      <c r="EG478" s="16" t="str">
        <f t="shared" si="419"/>
        <v>Fail</v>
      </c>
      <c r="EH478" s="31">
        <f>SUM(SUMIF(Survey!FF478:FL478,{"&gt;0","&lt;0"})*{1,-1})</f>
        <v>0</v>
      </c>
      <c r="EI478">
        <f t="shared" si="420"/>
        <v>0</v>
      </c>
      <c r="EJ478" s="17">
        <f t="shared" si="421"/>
        <v>100</v>
      </c>
    </row>
    <row r="479" spans="1:140">
      <c r="A479">
        <v>479</v>
      </c>
      <c r="B479" t="str">
        <f t="shared" si="369"/>
        <v>Pass</v>
      </c>
      <c r="C479" t="str">
        <f>IF(COUNTBLANK(Survey!B479:FM479)=$C$2, "Pass", "Fail")</f>
        <v>Pass</v>
      </c>
      <c r="D479" s="16" t="str">
        <f t="shared" si="370"/>
        <v>Fail</v>
      </c>
      <c r="E479" t="str">
        <f>IF(OR(ISBLANK(Survey!AL479),COUNTIF(G479:BJ479,"Fail")),"Fail","Pass")</f>
        <v>Fail</v>
      </c>
      <c r="F479" s="265"/>
      <c r="G479" s="16" t="str">
        <f t="shared" si="371"/>
        <v>Fail</v>
      </c>
      <c r="H479" s="139">
        <f>COUNTBLANK(Survey!B479:D479)+COUNTBLANK(Survey!G479)+COUNTBLANK(Survey!I479)+COUNTBLANK(Survey!K479:M479)+COUNTBLANK(Survey!P479:Q479)+COUNTBLANK(Survey!T479:W479)+COUNTBLANK(Survey!Z479:AC479)+COUNTBLANK(Survey!AF479:AG479)+COUNTBLANK(Survey!AK479:AK479)</f>
        <v>21</v>
      </c>
      <c r="I479" t="str">
        <f t="shared" si="372"/>
        <v>Fail</v>
      </c>
      <c r="J479" t="b">
        <f>IF(Survey!E479="No",TRUE,FALSE)</f>
        <v>0</v>
      </c>
      <c r="K479" s="29" cm="1">
        <f t="array" ref="K479">IF(COUNTA(Survey!$E$4:$E$695)=1, 0, SUM(IF(COUNTIF(Survey!$E$4:$E$695, Survey!$E$4:$E$695)=1,1,0)))</f>
        <v>0</v>
      </c>
      <c r="L479" s="29">
        <f>LEN(Survey!E479)</f>
        <v>0</v>
      </c>
      <c r="M479" s="16" t="str">
        <f t="shared" si="373"/>
        <v>Fail</v>
      </c>
      <c r="N479" t="b">
        <f>IF(Survey!F479="No",TRUE,FALSE)</f>
        <v>0</v>
      </c>
      <c r="O479" t="b">
        <f>Survey!F479=Survey!E479</f>
        <v>1</v>
      </c>
      <c r="P479">
        <f>COUNTIF(Survey!$F$4:$F$695,Survey!F479)</f>
        <v>0</v>
      </c>
      <c r="Q479" s="28">
        <f>LEN(Survey!F479)</f>
        <v>0</v>
      </c>
      <c r="R479" s="16" t="str">
        <f t="shared" si="374"/>
        <v>Pass</v>
      </c>
      <c r="S479" s="29">
        <f>MOD((LEN(Survey!H479)+2),11)</f>
        <v>2</v>
      </c>
      <c r="T479">
        <f>COUNTIF(Survey!$H$4:$H$695,Survey!H479)</f>
        <v>0</v>
      </c>
      <c r="U479" s="28" t="str">
        <f>IF(Survey!$L479="Prospectus fund", "Yes", "No")</f>
        <v>No</v>
      </c>
      <c r="V479" s="16" t="str">
        <f t="shared" si="375"/>
        <v>Pass</v>
      </c>
      <c r="W479" s="29">
        <f>MOD((LEN(Survey!J479)+2),11)</f>
        <v>2</v>
      </c>
      <c r="X479">
        <f>COUNTIF(Survey!$J$4:$J$695,Survey!J479)</f>
        <v>0</v>
      </c>
      <c r="Y479" s="30" t="b">
        <f>IF(OR(Survey!$M479="ETF",Survey!$M479="ETF, alternative mutual fund",Survey!$M479="Closed-end", Survey!$M479="Split share corp", Survey!$I479="Yes"),TRUE,FALSE)</f>
        <v>0</v>
      </c>
      <c r="Z479" s="16" t="str">
        <f>IFERROR(IF(AND(OR(AC479=AD479,AD479 = "Either"),NOT(ISBLANK(Survey!K479))),"Pass","Fail"),"Pass")</f>
        <v>Fail</v>
      </c>
      <c r="AA479" s="31" cm="1">
        <f t="array" ref="AA479">SUM(SUMIF(Survey!CH479:DA479,{"&gt;0","&lt;0"})*{1,-1})</f>
        <v>0</v>
      </c>
      <c r="AB479" s="33" cm="1">
        <f t="array" ref="AB479">SUM(SUMIF(Survey!CK479,{"&gt;0","&lt;0"})*{1,-1})+SUM(SUMIF(Survey!CU479,{"&gt;0","&lt;0"})*{1,-1})</f>
        <v>0</v>
      </c>
      <c r="AC479" s="33">
        <f>Survey!K479</f>
        <v>0</v>
      </c>
      <c r="AD479" s="32" t="str">
        <f t="shared" si="376"/>
        <v>Either</v>
      </c>
      <c r="AE479" s="16" t="str">
        <f t="shared" si="377"/>
        <v>Fail</v>
      </c>
      <c r="AF479" s="58" cm="1">
        <f t="array" ref="AF479">SUM(SUMIF(Survey!CH479:DA479,{"&gt;0","&lt;0"})*{1,-1})+SUM(SUMIF(Survey!DC479:DV479,{"&gt;0","&lt;0"})*{1,-1})</f>
        <v>0</v>
      </c>
      <c r="AG479" s="58">
        <f>IFERROR(AF479/(Survey!$BA479),0)</f>
        <v>0</v>
      </c>
      <c r="AH479" s="104" t="b">
        <f>IF(OR(Survey!$M479="Alternative strategy or hedge",Survey!$M479="Private asset",Survey!$L479="Prospectus fund"),TRUE,FALSE)</f>
        <v>0</v>
      </c>
      <c r="AI479" s="104" t="b">
        <f>NOT(ISBLANK(Survey!$M479))</f>
        <v>0</v>
      </c>
      <c r="AJ479" s="16" t="str">
        <f t="shared" si="378"/>
        <v>Fail</v>
      </c>
      <c r="AK479" t="b">
        <f>IF(Survey!W479="No",TRUE,FALSE)</f>
        <v>0</v>
      </c>
      <c r="AL479" s="119">
        <f>MOD((LEN(Survey!W479)+2),22)</f>
        <v>2</v>
      </c>
      <c r="AM479" t="str">
        <f t="shared" si="379"/>
        <v>Pass</v>
      </c>
      <c r="AN479" s="33" t="b">
        <f>NOT(ISNUMBER(SEARCH("Other",Survey!$Q479)))</f>
        <v>1</v>
      </c>
      <c r="AO479" s="32" t="b">
        <f>NOT(ISBLANK(Survey!$R479))</f>
        <v>0</v>
      </c>
      <c r="AP479" s="16" t="str">
        <f t="shared" si="380"/>
        <v>Pass</v>
      </c>
      <c r="AQ479" s="114">
        <f>COUNTBLANK(Survey!$X479)</f>
        <v>1</v>
      </c>
      <c r="AR479" s="58">
        <f>IF(AND(Survey!L479&lt;&gt;"Exempt fund",OR(Survey!$M479="ETF",Survey!$M479="ETF, alternative mutual fund",Survey!$M479="Mutual fund",Survey!$M479="Alternative mutual fund",Survey!$M479="Money market")),1,0)</f>
        <v>0</v>
      </c>
      <c r="AS479" s="16" t="str">
        <f t="shared" si="381"/>
        <v>Pass</v>
      </c>
      <c r="AT479" s="33" t="b">
        <f>NOT(ISNUMBER(SEARCH("Yes",Survey!$AC479)))</f>
        <v>1</v>
      </c>
      <c r="AU479" s="32" t="b">
        <f>IF(COUNTBLANK(Survey!$AD479:$AE479)=0,TRUE, FALSE)</f>
        <v>0</v>
      </c>
      <c r="AV479" s="16" t="str">
        <f t="shared" si="382"/>
        <v>Pass</v>
      </c>
      <c r="AW479" s="33" t="b">
        <f>NOT(ISNUMBER(SEARCH("Yes",Survey!$AF479)))</f>
        <v>1</v>
      </c>
      <c r="AX479" s="32" t="b">
        <f>NOT(ISBLANK(Survey!$AH479))</f>
        <v>0</v>
      </c>
      <c r="AY479" s="16" t="str">
        <f t="shared" si="383"/>
        <v>Pass</v>
      </c>
      <c r="AZ479" s="33" t="b">
        <f>NOT(OR(ISNUMBER(SEARCH("Other",Survey!$AH479)),ISNUMBER(SEARCH("Multiple",Survey!$AH479))))</f>
        <v>1</v>
      </c>
      <c r="BA479" s="32" t="b">
        <f>NOT(ISBLANK(Survey!$AI479))</f>
        <v>0</v>
      </c>
      <c r="BB479" s="16" t="str">
        <f t="shared" si="384"/>
        <v>Fail</v>
      </c>
      <c r="BC479" s="114">
        <f>IF(ABS(Survey!$BA479)&gt;0, 1,0)</f>
        <v>0</v>
      </c>
      <c r="BD479" s="114">
        <f>IF(COUNTBLANK(Survey!$AL479)=0,1,0)</f>
        <v>0</v>
      </c>
      <c r="BE479" s="16" t="str">
        <f t="shared" si="385"/>
        <v>Pass</v>
      </c>
      <c r="BF479" s="114">
        <f>IF(ISBLANK(Survey!$AL479),0,1)</f>
        <v>0</v>
      </c>
      <c r="BG479" s="133">
        <f>COUNTBLANK(Survey!$AM479)</f>
        <v>1</v>
      </c>
      <c r="BH479" s="16" t="str">
        <f t="shared" si="386"/>
        <v>Pass</v>
      </c>
      <c r="BI479" s="114">
        <f>IF(OR(Survey!$AM479="Closed",ISBLANK(Survey!$AM479)),0,1)</f>
        <v>0</v>
      </c>
      <c r="BJ479" s="133">
        <f>IF(ISBLANK(Survey!$AN479),1,0)</f>
        <v>1</v>
      </c>
      <c r="BK479" s="118" t="str">
        <f t="shared" si="387"/>
        <v>Pass</v>
      </c>
      <c r="BL479" s="31" cm="1">
        <f t="array" ref="BL479">SUM(SUMIF(Survey!AO479:AP479,{"&gt;0","&lt;0"})*{1,-1})</f>
        <v>0</v>
      </c>
      <c r="BM479">
        <f t="shared" si="388"/>
        <v>0</v>
      </c>
      <c r="BN479">
        <f t="shared" si="389"/>
        <v>100</v>
      </c>
      <c r="BO479" s="118" t="str">
        <f t="shared" si="390"/>
        <v>Pass</v>
      </c>
      <c r="BP479">
        <f>IF(Survey!AQ479="No",0,1)</f>
        <v>1</v>
      </c>
      <c r="BQ479" s="207">
        <f>MOD((LEN(Survey!AQ479)+2),22)</f>
        <v>2</v>
      </c>
      <c r="BR479">
        <f>IF(Survey!AR479="No",0,1)</f>
        <v>1</v>
      </c>
      <c r="BS479" s="207">
        <f>MOD((LEN(Survey!AR479)+2),22)</f>
        <v>2</v>
      </c>
      <c r="BT479" s="114">
        <f>COUNTBLANK(Survey!$AQ479:$AS479)+COUNTBLANK(Survey!$AU479)</f>
        <v>4</v>
      </c>
      <c r="BU479" s="114">
        <f>IF(Survey!$I479="Yes",1,0)</f>
        <v>0</v>
      </c>
      <c r="BV479" s="114">
        <f>IF(OR(Survey!$M479="Mutual fund",Survey!$M479="Alternative mutual fund",Survey!$M479="Money market"),1,0)</f>
        <v>0</v>
      </c>
      <c r="BW479" s="119">
        <f>IF(OR(Survey!$M479="ETF",Survey!$M479="ETF, alternative mutual fund"),1,0)</f>
        <v>0</v>
      </c>
      <c r="BX479" s="16" t="str">
        <f t="shared" si="391"/>
        <v>Pass</v>
      </c>
      <c r="BY479" s="33">
        <f>IF(ISNUMBER(SEARCH("Other",Survey!$AS479)), 1, 0)</f>
        <v>0</v>
      </c>
      <c r="BZ479" s="58" t="b">
        <f>NOT(ISBLANK(Survey!$AT479))</f>
        <v>0</v>
      </c>
      <c r="CA479" s="16" t="str">
        <f t="shared" si="392"/>
        <v>Pass</v>
      </c>
      <c r="CB479" s="114">
        <f>IF(Survey!$BB479=0, 0,1)</f>
        <v>0</v>
      </c>
      <c r="CC479" s="58">
        <f>Survey!$AV479</f>
        <v>0</v>
      </c>
      <c r="CD479" s="58">
        <f>Survey!$BC479+Survey!$BD479+ABS(Survey!$BE479)-ABS(Survey!$BF479)-ABS(Survey!$BG479)-ABS(Survey!$BL479)</f>
        <v>0</v>
      </c>
      <c r="CE479" s="138">
        <f>Survey!BB479+(ABS(Survey!$BH479)-ABS(Survey!$BI479)+ABS(Survey!$BJ479)-ABS(Survey!$BK479))*0.5</f>
        <v>0</v>
      </c>
      <c r="CF479" s="58">
        <f t="shared" si="393"/>
        <v>0</v>
      </c>
      <c r="CG479" s="58">
        <f>IF(AND($CC479&gt;$CF479-0.2,$CC479&lt;$CF479+0.2,ISBLANK(Survey!$AV479)=FALSE),0,1)</f>
        <v>1</v>
      </c>
      <c r="CH479" s="133">
        <f>IF(ISBLANK(Survey!$AW479),1,0)</f>
        <v>1</v>
      </c>
      <c r="CI479" s="16" t="str">
        <f t="shared" si="394"/>
        <v>Pass</v>
      </c>
      <c r="CJ479" s="114">
        <f>IF(Survey!$BB479=0, 0,1)</f>
        <v>0</v>
      </c>
      <c r="CK479" s="58">
        <f>IF(AND(Survey!$AX479&gt;=0,Survey!$AX479&lt;=0.2,Survey!$AX479&lt;&gt;""),0,1)</f>
        <v>1</v>
      </c>
      <c r="CL479" s="114">
        <f>IF(ISBLANK(Survey!$AY479),1,0)</f>
        <v>1</v>
      </c>
      <c r="CM479" s="16" t="str">
        <f t="shared" si="395"/>
        <v>Fail</v>
      </c>
      <c r="CN479" s="133">
        <f>Survey!$AZ479</f>
        <v>0</v>
      </c>
      <c r="CO479" s="16" t="str">
        <f t="shared" si="396"/>
        <v>Pass</v>
      </c>
      <c r="CP479" s="31">
        <f>Survey!$BA479</f>
        <v>0</v>
      </c>
      <c r="CQ479" s="138">
        <f>Survey!$BB479+Survey!$BC479+Survey!$BD479+ABS(Survey!$BE479)-ABS(Survey!$BF479)-ABS(Survey!$BG479)+ABS(Survey!$BH479)-ABS(Survey!$BI479)+ABS(Survey!$BJ479)-ABS(Survey!$BK479)-ABS(Survey!$BL479)+Survey!$BM479</f>
        <v>0</v>
      </c>
      <c r="CR479" s="30">
        <f t="shared" si="397"/>
        <v>0</v>
      </c>
      <c r="CS479" s="17">
        <f t="shared" si="398"/>
        <v>0</v>
      </c>
      <c r="CT479" s="16" t="str">
        <f t="shared" si="399"/>
        <v>Pass</v>
      </c>
      <c r="CU479" s="33" t="b">
        <f>IF(ABS(Survey!$BM479)=0,TRUE,FALSE)</f>
        <v>1</v>
      </c>
      <c r="CV479" s="32" t="b">
        <f>NOT(ISBLANK(Survey!$BN479))</f>
        <v>0</v>
      </c>
      <c r="CW479" t="str">
        <f t="shared" si="400"/>
        <v>Fail</v>
      </c>
      <c r="CX479" s="25">
        <f>Survey!$BA479</f>
        <v>0</v>
      </c>
      <c r="CY479" s="25" cm="1">
        <f t="array" ref="CY479">SUM(SUMIF(Survey!BP479:BW479,{"&gt;0","&lt;0"})*{1,-1})-SUM(SUMIF(Survey!BY479:CF479,{"&gt;0","&lt;0"})*{1,-1})</f>
        <v>0</v>
      </c>
      <c r="CZ479" s="30" t="str">
        <f t="shared" si="401"/>
        <v>No holdings</v>
      </c>
      <c r="DA479">
        <f t="shared" si="402"/>
        <v>0</v>
      </c>
      <c r="DB479" s="16" t="str">
        <f t="shared" si="403"/>
        <v>Fail</v>
      </c>
      <c r="DC479" s="31">
        <f>Survey!$BA479</f>
        <v>0</v>
      </c>
      <c r="DD479" s="31" cm="1">
        <f t="array" ref="DD479">SUM(SUMIF(Survey!CH479:DA479,{"&gt;0","&lt;0"})*{1,-1})-SUM(SUMIF(Survey!DC479:DV479,{"&gt;0","&lt;0"})*{1,-1})</f>
        <v>0</v>
      </c>
      <c r="DE479" s="30" t="str">
        <f t="shared" si="404"/>
        <v>No holdings</v>
      </c>
      <c r="DF479" s="17">
        <f t="shared" si="405"/>
        <v>0</v>
      </c>
      <c r="DG479" s="16" t="str">
        <f t="shared" si="406"/>
        <v>Pass</v>
      </c>
      <c r="DH479" s="33" t="b">
        <f>IF(ABS(Survey!$DA479)=0,TRUE,FALSE)</f>
        <v>1</v>
      </c>
      <c r="DI479" s="32" t="b">
        <f>NOT(ISBLANK(Survey!$DB479))</f>
        <v>0</v>
      </c>
      <c r="DJ479" s="16" t="str">
        <f t="shared" si="407"/>
        <v>Pass</v>
      </c>
      <c r="DK479" s="33" t="b">
        <f>IF(ABS(Survey!$DV479)=0,TRUE,FALSE)</f>
        <v>1</v>
      </c>
      <c r="DL479" s="32" t="b">
        <f>NOT(ISBLANK(Survey!$DW479))</f>
        <v>0</v>
      </c>
      <c r="DM479" t="str">
        <f t="shared" si="408"/>
        <v>Pass</v>
      </c>
      <c r="DN479" s="25" cm="1">
        <f t="array" ref="DN479">SUM(SUMIF(Survey!CW479,{"&gt;0","&lt;0"})*{1,-1})+SUM(SUMIF(Survey!DR479,{"&gt;0","&lt;0"})*{1,-1})</f>
        <v>0</v>
      </c>
      <c r="DO479" s="25">
        <f>SUM(SUMIF(Survey!DY479:EE479,{"&gt;0","&lt;0"})*{1,-1})+SUM(SUMIF(Survey!EG479:EM479,{"&gt;0","&lt;0"})*{1,-1})</f>
        <v>0</v>
      </c>
      <c r="DP479">
        <f t="shared" si="409"/>
        <v>0</v>
      </c>
      <c r="DQ479">
        <f t="shared" si="410"/>
        <v>0</v>
      </c>
      <c r="DR479" s="16" t="str">
        <f t="shared" si="411"/>
        <v>Pass</v>
      </c>
      <c r="DS479" s="33" t="b">
        <f>IF(ABS(Survey!$EE479)=0,TRUE,FALSE)</f>
        <v>1</v>
      </c>
      <c r="DT479" s="32" t="b">
        <f>NOT(ISBLANK(Survey!EF479))</f>
        <v>0</v>
      </c>
      <c r="DU479" s="16" t="str">
        <f t="shared" si="412"/>
        <v>Pass</v>
      </c>
      <c r="DV479" s="33" t="b">
        <f>IF(ABS(Survey!$EM479)=0,TRUE,FALSE)</f>
        <v>1</v>
      </c>
      <c r="DW479" s="32" t="b">
        <f>NOT(ISBLANK(Survey!$EN479))</f>
        <v>0</v>
      </c>
      <c r="DX479" s="16" t="str">
        <f t="shared" si="413"/>
        <v>Fail</v>
      </c>
      <c r="DY479" s="31">
        <f>SUM(SUMIF(Survey!ET479:EV479,{"&gt;0","&lt;0"})*{1,-1})</f>
        <v>0</v>
      </c>
      <c r="DZ479">
        <f t="shared" si="414"/>
        <v>0</v>
      </c>
      <c r="EA479">
        <f t="shared" si="415"/>
        <v>100</v>
      </c>
      <c r="EB479" s="30" t="b">
        <f>IF(OR(Survey!$M479="ETF",Survey!$M479="ETF, alternative mutual fund",Survey!$M479="Closed-end", Survey!$M479="Split share corp"),TRUE,FALSE)</f>
        <v>0</v>
      </c>
      <c r="EC479" s="16" t="str">
        <f t="shared" si="416"/>
        <v>Fail</v>
      </c>
      <c r="ED479" s="31">
        <f>SUM(SUMIF(Survey!EX479:FD479,{"&gt;0","&lt;0"})*{1,-1})</f>
        <v>0</v>
      </c>
      <c r="EE479">
        <f t="shared" si="417"/>
        <v>0</v>
      </c>
      <c r="EF479" s="17">
        <f t="shared" si="418"/>
        <v>100</v>
      </c>
      <c r="EG479" s="16" t="str">
        <f t="shared" si="419"/>
        <v>Fail</v>
      </c>
      <c r="EH479" s="31">
        <f>SUM(SUMIF(Survey!FF479:FL479,{"&gt;0","&lt;0"})*{1,-1})</f>
        <v>0</v>
      </c>
      <c r="EI479">
        <f t="shared" si="420"/>
        <v>0</v>
      </c>
      <c r="EJ479" s="17">
        <f t="shared" si="421"/>
        <v>100</v>
      </c>
    </row>
    <row r="480" spans="1:140">
      <c r="A480">
        <v>480</v>
      </c>
      <c r="B480" t="str">
        <f t="shared" si="369"/>
        <v>Pass</v>
      </c>
      <c r="C480" t="str">
        <f>IF(COUNTBLANK(Survey!B480:FM480)=$C$2, "Pass", "Fail")</f>
        <v>Pass</v>
      </c>
      <c r="D480" s="16" t="str">
        <f t="shared" si="370"/>
        <v>Fail</v>
      </c>
      <c r="E480" t="str">
        <f>IF(OR(ISBLANK(Survey!AL480),COUNTIF(G480:BJ480,"Fail")),"Fail","Pass")</f>
        <v>Fail</v>
      </c>
      <c r="F480" s="265"/>
      <c r="G480" s="16" t="str">
        <f t="shared" si="371"/>
        <v>Fail</v>
      </c>
      <c r="H480" s="139">
        <f>COUNTBLANK(Survey!B480:D480)+COUNTBLANK(Survey!G480)+COUNTBLANK(Survey!I480)+COUNTBLANK(Survey!K480:M480)+COUNTBLANK(Survey!P480:Q480)+COUNTBLANK(Survey!T480:W480)+COUNTBLANK(Survey!Z480:AC480)+COUNTBLANK(Survey!AF480:AG480)+COUNTBLANK(Survey!AK480:AK480)</f>
        <v>21</v>
      </c>
      <c r="I480" t="str">
        <f t="shared" si="372"/>
        <v>Fail</v>
      </c>
      <c r="J480" t="b">
        <f>IF(Survey!E480="No",TRUE,FALSE)</f>
        <v>0</v>
      </c>
      <c r="K480" s="29" cm="1">
        <f t="array" ref="K480">IF(COUNTA(Survey!$E$4:$E$695)=1, 0, SUM(IF(COUNTIF(Survey!$E$4:$E$695, Survey!$E$4:$E$695)=1,1,0)))</f>
        <v>0</v>
      </c>
      <c r="L480" s="29">
        <f>LEN(Survey!E480)</f>
        <v>0</v>
      </c>
      <c r="M480" s="16" t="str">
        <f t="shared" si="373"/>
        <v>Fail</v>
      </c>
      <c r="N480" t="b">
        <f>IF(Survey!F480="No",TRUE,FALSE)</f>
        <v>0</v>
      </c>
      <c r="O480" t="b">
        <f>Survey!F480=Survey!E480</f>
        <v>1</v>
      </c>
      <c r="P480">
        <f>COUNTIF(Survey!$F$4:$F$695,Survey!F480)</f>
        <v>0</v>
      </c>
      <c r="Q480" s="28">
        <f>LEN(Survey!F480)</f>
        <v>0</v>
      </c>
      <c r="R480" s="16" t="str">
        <f t="shared" si="374"/>
        <v>Pass</v>
      </c>
      <c r="S480" s="29">
        <f>MOD((LEN(Survey!H480)+2),11)</f>
        <v>2</v>
      </c>
      <c r="T480">
        <f>COUNTIF(Survey!$H$4:$H$695,Survey!H480)</f>
        <v>0</v>
      </c>
      <c r="U480" s="28" t="str">
        <f>IF(Survey!$L480="Prospectus fund", "Yes", "No")</f>
        <v>No</v>
      </c>
      <c r="V480" s="16" t="str">
        <f t="shared" si="375"/>
        <v>Pass</v>
      </c>
      <c r="W480" s="29">
        <f>MOD((LEN(Survey!J480)+2),11)</f>
        <v>2</v>
      </c>
      <c r="X480">
        <f>COUNTIF(Survey!$J$4:$J$695,Survey!J480)</f>
        <v>0</v>
      </c>
      <c r="Y480" s="30" t="b">
        <f>IF(OR(Survey!$M480="ETF",Survey!$M480="ETF, alternative mutual fund",Survey!$M480="Closed-end", Survey!$M480="Split share corp", Survey!$I480="Yes"),TRUE,FALSE)</f>
        <v>0</v>
      </c>
      <c r="Z480" s="16" t="str">
        <f>IFERROR(IF(AND(OR(AC480=AD480,AD480 = "Either"),NOT(ISBLANK(Survey!K480))),"Pass","Fail"),"Pass")</f>
        <v>Fail</v>
      </c>
      <c r="AA480" s="31" cm="1">
        <f t="array" ref="AA480">SUM(SUMIF(Survey!CH480:DA480,{"&gt;0","&lt;0"})*{1,-1})</f>
        <v>0</v>
      </c>
      <c r="AB480" s="33" cm="1">
        <f t="array" ref="AB480">SUM(SUMIF(Survey!CK480,{"&gt;0","&lt;0"})*{1,-1})+SUM(SUMIF(Survey!CU480,{"&gt;0","&lt;0"})*{1,-1})</f>
        <v>0</v>
      </c>
      <c r="AC480" s="33">
        <f>Survey!K480</f>
        <v>0</v>
      </c>
      <c r="AD480" s="32" t="str">
        <f t="shared" si="376"/>
        <v>Either</v>
      </c>
      <c r="AE480" s="16" t="str">
        <f t="shared" si="377"/>
        <v>Fail</v>
      </c>
      <c r="AF480" s="58" cm="1">
        <f t="array" ref="AF480">SUM(SUMIF(Survey!CH480:DA480,{"&gt;0","&lt;0"})*{1,-1})+SUM(SUMIF(Survey!DC480:DV480,{"&gt;0","&lt;0"})*{1,-1})</f>
        <v>0</v>
      </c>
      <c r="AG480" s="58">
        <f>IFERROR(AF480/(Survey!$BA480),0)</f>
        <v>0</v>
      </c>
      <c r="AH480" s="104" t="b">
        <f>IF(OR(Survey!$M480="Alternative strategy or hedge",Survey!$M480="Private asset",Survey!$L480="Prospectus fund"),TRUE,FALSE)</f>
        <v>0</v>
      </c>
      <c r="AI480" s="104" t="b">
        <f>NOT(ISBLANK(Survey!$M480))</f>
        <v>0</v>
      </c>
      <c r="AJ480" s="16" t="str">
        <f t="shared" si="378"/>
        <v>Fail</v>
      </c>
      <c r="AK480" t="b">
        <f>IF(Survey!W480="No",TRUE,FALSE)</f>
        <v>0</v>
      </c>
      <c r="AL480" s="119">
        <f>MOD((LEN(Survey!W480)+2),22)</f>
        <v>2</v>
      </c>
      <c r="AM480" t="str">
        <f t="shared" si="379"/>
        <v>Pass</v>
      </c>
      <c r="AN480" s="33" t="b">
        <f>NOT(ISNUMBER(SEARCH("Other",Survey!$Q480)))</f>
        <v>1</v>
      </c>
      <c r="AO480" s="32" t="b">
        <f>NOT(ISBLANK(Survey!$R480))</f>
        <v>0</v>
      </c>
      <c r="AP480" s="16" t="str">
        <f t="shared" si="380"/>
        <v>Pass</v>
      </c>
      <c r="AQ480" s="114">
        <f>COUNTBLANK(Survey!$X480)</f>
        <v>1</v>
      </c>
      <c r="AR480" s="58">
        <f>IF(AND(Survey!L480&lt;&gt;"Exempt fund",OR(Survey!$M480="ETF",Survey!$M480="ETF, alternative mutual fund",Survey!$M480="Mutual fund",Survey!$M480="Alternative mutual fund",Survey!$M480="Money market")),1,0)</f>
        <v>0</v>
      </c>
      <c r="AS480" s="16" t="str">
        <f t="shared" si="381"/>
        <v>Pass</v>
      </c>
      <c r="AT480" s="33" t="b">
        <f>NOT(ISNUMBER(SEARCH("Yes",Survey!$AC480)))</f>
        <v>1</v>
      </c>
      <c r="AU480" s="32" t="b">
        <f>IF(COUNTBLANK(Survey!$AD480:$AE480)=0,TRUE, FALSE)</f>
        <v>0</v>
      </c>
      <c r="AV480" s="16" t="str">
        <f t="shared" si="382"/>
        <v>Pass</v>
      </c>
      <c r="AW480" s="33" t="b">
        <f>NOT(ISNUMBER(SEARCH("Yes",Survey!$AF480)))</f>
        <v>1</v>
      </c>
      <c r="AX480" s="32" t="b">
        <f>NOT(ISBLANK(Survey!$AH480))</f>
        <v>0</v>
      </c>
      <c r="AY480" s="16" t="str">
        <f t="shared" si="383"/>
        <v>Pass</v>
      </c>
      <c r="AZ480" s="33" t="b">
        <f>NOT(OR(ISNUMBER(SEARCH("Other",Survey!$AH480)),ISNUMBER(SEARCH("Multiple",Survey!$AH480))))</f>
        <v>1</v>
      </c>
      <c r="BA480" s="32" t="b">
        <f>NOT(ISBLANK(Survey!$AI480))</f>
        <v>0</v>
      </c>
      <c r="BB480" s="16" t="str">
        <f t="shared" si="384"/>
        <v>Fail</v>
      </c>
      <c r="BC480" s="114">
        <f>IF(ABS(Survey!$BA480)&gt;0, 1,0)</f>
        <v>0</v>
      </c>
      <c r="BD480" s="114">
        <f>IF(COUNTBLANK(Survey!$AL480)=0,1,0)</f>
        <v>0</v>
      </c>
      <c r="BE480" s="16" t="str">
        <f t="shared" si="385"/>
        <v>Pass</v>
      </c>
      <c r="BF480" s="114">
        <f>IF(ISBLANK(Survey!$AL480),0,1)</f>
        <v>0</v>
      </c>
      <c r="BG480" s="133">
        <f>COUNTBLANK(Survey!$AM480)</f>
        <v>1</v>
      </c>
      <c r="BH480" s="16" t="str">
        <f t="shared" si="386"/>
        <v>Pass</v>
      </c>
      <c r="BI480" s="114">
        <f>IF(OR(Survey!$AM480="Closed",ISBLANK(Survey!$AM480)),0,1)</f>
        <v>0</v>
      </c>
      <c r="BJ480" s="133">
        <f>IF(ISBLANK(Survey!$AN480),1,0)</f>
        <v>1</v>
      </c>
      <c r="BK480" s="118" t="str">
        <f t="shared" si="387"/>
        <v>Pass</v>
      </c>
      <c r="BL480" s="31" cm="1">
        <f t="array" ref="BL480">SUM(SUMIF(Survey!AO480:AP480,{"&gt;0","&lt;0"})*{1,-1})</f>
        <v>0</v>
      </c>
      <c r="BM480">
        <f t="shared" si="388"/>
        <v>0</v>
      </c>
      <c r="BN480">
        <f t="shared" si="389"/>
        <v>100</v>
      </c>
      <c r="BO480" s="118" t="str">
        <f t="shared" si="390"/>
        <v>Pass</v>
      </c>
      <c r="BP480">
        <f>IF(Survey!AQ480="No",0,1)</f>
        <v>1</v>
      </c>
      <c r="BQ480" s="207">
        <f>MOD((LEN(Survey!AQ480)+2),22)</f>
        <v>2</v>
      </c>
      <c r="BR480">
        <f>IF(Survey!AR480="No",0,1)</f>
        <v>1</v>
      </c>
      <c r="BS480" s="207">
        <f>MOD((LEN(Survey!AR480)+2),22)</f>
        <v>2</v>
      </c>
      <c r="BT480" s="114">
        <f>COUNTBLANK(Survey!$AQ480:$AS480)+COUNTBLANK(Survey!$AU480)</f>
        <v>4</v>
      </c>
      <c r="BU480" s="114">
        <f>IF(Survey!$I480="Yes",1,0)</f>
        <v>0</v>
      </c>
      <c r="BV480" s="114">
        <f>IF(OR(Survey!$M480="Mutual fund",Survey!$M480="Alternative mutual fund",Survey!$M480="Money market"),1,0)</f>
        <v>0</v>
      </c>
      <c r="BW480" s="119">
        <f>IF(OR(Survey!$M480="ETF",Survey!$M480="ETF, alternative mutual fund"),1,0)</f>
        <v>0</v>
      </c>
      <c r="BX480" s="16" t="str">
        <f t="shared" si="391"/>
        <v>Pass</v>
      </c>
      <c r="BY480" s="33">
        <f>IF(ISNUMBER(SEARCH("Other",Survey!$AS480)), 1, 0)</f>
        <v>0</v>
      </c>
      <c r="BZ480" s="58" t="b">
        <f>NOT(ISBLANK(Survey!$AT480))</f>
        <v>0</v>
      </c>
      <c r="CA480" s="16" t="str">
        <f t="shared" si="392"/>
        <v>Pass</v>
      </c>
      <c r="CB480" s="114">
        <f>IF(Survey!$BB480=0, 0,1)</f>
        <v>0</v>
      </c>
      <c r="CC480" s="58">
        <f>Survey!$AV480</f>
        <v>0</v>
      </c>
      <c r="CD480" s="58">
        <f>Survey!$BC480+Survey!$BD480+ABS(Survey!$BE480)-ABS(Survey!$BF480)-ABS(Survey!$BG480)-ABS(Survey!$BL480)</f>
        <v>0</v>
      </c>
      <c r="CE480" s="138">
        <f>Survey!BB480+(ABS(Survey!$BH480)-ABS(Survey!$BI480)+ABS(Survey!$BJ480)-ABS(Survey!$BK480))*0.5</f>
        <v>0</v>
      </c>
      <c r="CF480" s="58">
        <f t="shared" si="393"/>
        <v>0</v>
      </c>
      <c r="CG480" s="58">
        <f>IF(AND($CC480&gt;$CF480-0.2,$CC480&lt;$CF480+0.2,ISBLANK(Survey!$AV480)=FALSE),0,1)</f>
        <v>1</v>
      </c>
      <c r="CH480" s="133">
        <f>IF(ISBLANK(Survey!$AW480),1,0)</f>
        <v>1</v>
      </c>
      <c r="CI480" s="16" t="str">
        <f t="shared" si="394"/>
        <v>Pass</v>
      </c>
      <c r="CJ480" s="114">
        <f>IF(Survey!$BB480=0, 0,1)</f>
        <v>0</v>
      </c>
      <c r="CK480" s="58">
        <f>IF(AND(Survey!$AX480&gt;=0,Survey!$AX480&lt;=0.2,Survey!$AX480&lt;&gt;""),0,1)</f>
        <v>1</v>
      </c>
      <c r="CL480" s="114">
        <f>IF(ISBLANK(Survey!$AY480),1,0)</f>
        <v>1</v>
      </c>
      <c r="CM480" s="16" t="str">
        <f t="shared" si="395"/>
        <v>Fail</v>
      </c>
      <c r="CN480" s="133">
        <f>Survey!$AZ480</f>
        <v>0</v>
      </c>
      <c r="CO480" s="16" t="str">
        <f t="shared" si="396"/>
        <v>Pass</v>
      </c>
      <c r="CP480" s="31">
        <f>Survey!$BA480</f>
        <v>0</v>
      </c>
      <c r="CQ480" s="138">
        <f>Survey!$BB480+Survey!$BC480+Survey!$BD480+ABS(Survey!$BE480)-ABS(Survey!$BF480)-ABS(Survey!$BG480)+ABS(Survey!$BH480)-ABS(Survey!$BI480)+ABS(Survey!$BJ480)-ABS(Survey!$BK480)-ABS(Survey!$BL480)+Survey!$BM480</f>
        <v>0</v>
      </c>
      <c r="CR480" s="30">
        <f t="shared" si="397"/>
        <v>0</v>
      </c>
      <c r="CS480" s="17">
        <f t="shared" si="398"/>
        <v>0</v>
      </c>
      <c r="CT480" s="16" t="str">
        <f t="shared" si="399"/>
        <v>Pass</v>
      </c>
      <c r="CU480" s="33" t="b">
        <f>IF(ABS(Survey!$BM480)=0,TRUE,FALSE)</f>
        <v>1</v>
      </c>
      <c r="CV480" s="32" t="b">
        <f>NOT(ISBLANK(Survey!$BN480))</f>
        <v>0</v>
      </c>
      <c r="CW480" t="str">
        <f t="shared" si="400"/>
        <v>Fail</v>
      </c>
      <c r="CX480" s="25">
        <f>Survey!$BA480</f>
        <v>0</v>
      </c>
      <c r="CY480" s="25" cm="1">
        <f t="array" ref="CY480">SUM(SUMIF(Survey!BP480:BW480,{"&gt;0","&lt;0"})*{1,-1})-SUM(SUMIF(Survey!BY480:CF480,{"&gt;0","&lt;0"})*{1,-1})</f>
        <v>0</v>
      </c>
      <c r="CZ480" s="30" t="str">
        <f t="shared" si="401"/>
        <v>No holdings</v>
      </c>
      <c r="DA480">
        <f t="shared" si="402"/>
        <v>0</v>
      </c>
      <c r="DB480" s="16" t="str">
        <f t="shared" si="403"/>
        <v>Fail</v>
      </c>
      <c r="DC480" s="31">
        <f>Survey!$BA480</f>
        <v>0</v>
      </c>
      <c r="DD480" s="31" cm="1">
        <f t="array" ref="DD480">SUM(SUMIF(Survey!CH480:DA480,{"&gt;0","&lt;0"})*{1,-1})-SUM(SUMIF(Survey!DC480:DV480,{"&gt;0","&lt;0"})*{1,-1})</f>
        <v>0</v>
      </c>
      <c r="DE480" s="30" t="str">
        <f t="shared" si="404"/>
        <v>No holdings</v>
      </c>
      <c r="DF480" s="17">
        <f t="shared" si="405"/>
        <v>0</v>
      </c>
      <c r="DG480" s="16" t="str">
        <f t="shared" si="406"/>
        <v>Pass</v>
      </c>
      <c r="DH480" s="33" t="b">
        <f>IF(ABS(Survey!$DA480)=0,TRUE,FALSE)</f>
        <v>1</v>
      </c>
      <c r="DI480" s="32" t="b">
        <f>NOT(ISBLANK(Survey!$DB480))</f>
        <v>0</v>
      </c>
      <c r="DJ480" s="16" t="str">
        <f t="shared" si="407"/>
        <v>Pass</v>
      </c>
      <c r="DK480" s="33" t="b">
        <f>IF(ABS(Survey!$DV480)=0,TRUE,FALSE)</f>
        <v>1</v>
      </c>
      <c r="DL480" s="32" t="b">
        <f>NOT(ISBLANK(Survey!$DW480))</f>
        <v>0</v>
      </c>
      <c r="DM480" t="str">
        <f t="shared" si="408"/>
        <v>Pass</v>
      </c>
      <c r="DN480" s="25" cm="1">
        <f t="array" ref="DN480">SUM(SUMIF(Survey!CW480,{"&gt;0","&lt;0"})*{1,-1})+SUM(SUMIF(Survey!DR480,{"&gt;0","&lt;0"})*{1,-1})</f>
        <v>0</v>
      </c>
      <c r="DO480" s="25">
        <f>SUM(SUMIF(Survey!DY480:EE480,{"&gt;0","&lt;0"})*{1,-1})+SUM(SUMIF(Survey!EG480:EM480,{"&gt;0","&lt;0"})*{1,-1})</f>
        <v>0</v>
      </c>
      <c r="DP480">
        <f t="shared" si="409"/>
        <v>0</v>
      </c>
      <c r="DQ480">
        <f t="shared" si="410"/>
        <v>0</v>
      </c>
      <c r="DR480" s="16" t="str">
        <f t="shared" si="411"/>
        <v>Pass</v>
      </c>
      <c r="DS480" s="33" t="b">
        <f>IF(ABS(Survey!$EE480)=0,TRUE,FALSE)</f>
        <v>1</v>
      </c>
      <c r="DT480" s="32" t="b">
        <f>NOT(ISBLANK(Survey!EF480))</f>
        <v>0</v>
      </c>
      <c r="DU480" s="16" t="str">
        <f t="shared" si="412"/>
        <v>Pass</v>
      </c>
      <c r="DV480" s="33" t="b">
        <f>IF(ABS(Survey!$EM480)=0,TRUE,FALSE)</f>
        <v>1</v>
      </c>
      <c r="DW480" s="32" t="b">
        <f>NOT(ISBLANK(Survey!$EN480))</f>
        <v>0</v>
      </c>
      <c r="DX480" s="16" t="str">
        <f t="shared" si="413"/>
        <v>Fail</v>
      </c>
      <c r="DY480" s="31">
        <f>SUM(SUMIF(Survey!ET480:EV480,{"&gt;0","&lt;0"})*{1,-1})</f>
        <v>0</v>
      </c>
      <c r="DZ480">
        <f t="shared" si="414"/>
        <v>0</v>
      </c>
      <c r="EA480">
        <f t="shared" si="415"/>
        <v>100</v>
      </c>
      <c r="EB480" s="30" t="b">
        <f>IF(OR(Survey!$M480="ETF",Survey!$M480="ETF, alternative mutual fund",Survey!$M480="Closed-end", Survey!$M480="Split share corp"),TRUE,FALSE)</f>
        <v>0</v>
      </c>
      <c r="EC480" s="16" t="str">
        <f t="shared" si="416"/>
        <v>Fail</v>
      </c>
      <c r="ED480" s="31">
        <f>SUM(SUMIF(Survey!EX480:FD480,{"&gt;0","&lt;0"})*{1,-1})</f>
        <v>0</v>
      </c>
      <c r="EE480">
        <f t="shared" si="417"/>
        <v>0</v>
      </c>
      <c r="EF480" s="17">
        <f t="shared" si="418"/>
        <v>100</v>
      </c>
      <c r="EG480" s="16" t="str">
        <f t="shared" si="419"/>
        <v>Fail</v>
      </c>
      <c r="EH480" s="31">
        <f>SUM(SUMIF(Survey!FF480:FL480,{"&gt;0","&lt;0"})*{1,-1})</f>
        <v>0</v>
      </c>
      <c r="EI480">
        <f t="shared" si="420"/>
        <v>0</v>
      </c>
      <c r="EJ480" s="17">
        <f t="shared" si="421"/>
        <v>100</v>
      </c>
    </row>
    <row r="481" spans="1:140">
      <c r="A481">
        <v>481</v>
      </c>
      <c r="B481" t="str">
        <f t="shared" si="369"/>
        <v>Pass</v>
      </c>
      <c r="C481" t="str">
        <f>IF(COUNTBLANK(Survey!B481:FM481)=$C$2, "Pass", "Fail")</f>
        <v>Pass</v>
      </c>
      <c r="D481" s="16" t="str">
        <f t="shared" si="370"/>
        <v>Fail</v>
      </c>
      <c r="E481" t="str">
        <f>IF(OR(ISBLANK(Survey!AL481),COUNTIF(G481:BJ481,"Fail")),"Fail","Pass")</f>
        <v>Fail</v>
      </c>
      <c r="F481" s="265"/>
      <c r="G481" s="16" t="str">
        <f t="shared" si="371"/>
        <v>Fail</v>
      </c>
      <c r="H481" s="139">
        <f>COUNTBLANK(Survey!B481:D481)+COUNTBLANK(Survey!G481)+COUNTBLANK(Survey!I481)+COUNTBLANK(Survey!K481:M481)+COUNTBLANK(Survey!P481:Q481)+COUNTBLANK(Survey!T481:W481)+COUNTBLANK(Survey!Z481:AC481)+COUNTBLANK(Survey!AF481:AG481)+COUNTBLANK(Survey!AK481:AK481)</f>
        <v>21</v>
      </c>
      <c r="I481" t="str">
        <f t="shared" si="372"/>
        <v>Fail</v>
      </c>
      <c r="J481" t="b">
        <f>IF(Survey!E481="No",TRUE,FALSE)</f>
        <v>0</v>
      </c>
      <c r="K481" s="29" cm="1">
        <f t="array" ref="K481">IF(COUNTA(Survey!$E$4:$E$695)=1, 0, SUM(IF(COUNTIF(Survey!$E$4:$E$695, Survey!$E$4:$E$695)=1,1,0)))</f>
        <v>0</v>
      </c>
      <c r="L481" s="29">
        <f>LEN(Survey!E481)</f>
        <v>0</v>
      </c>
      <c r="M481" s="16" t="str">
        <f t="shared" si="373"/>
        <v>Fail</v>
      </c>
      <c r="N481" t="b">
        <f>IF(Survey!F481="No",TRUE,FALSE)</f>
        <v>0</v>
      </c>
      <c r="O481" t="b">
        <f>Survey!F481=Survey!E481</f>
        <v>1</v>
      </c>
      <c r="P481">
        <f>COUNTIF(Survey!$F$4:$F$695,Survey!F481)</f>
        <v>0</v>
      </c>
      <c r="Q481" s="28">
        <f>LEN(Survey!F481)</f>
        <v>0</v>
      </c>
      <c r="R481" s="16" t="str">
        <f t="shared" si="374"/>
        <v>Pass</v>
      </c>
      <c r="S481" s="29">
        <f>MOD((LEN(Survey!H481)+2),11)</f>
        <v>2</v>
      </c>
      <c r="T481">
        <f>COUNTIF(Survey!$H$4:$H$695,Survey!H481)</f>
        <v>0</v>
      </c>
      <c r="U481" s="28" t="str">
        <f>IF(Survey!$L481="Prospectus fund", "Yes", "No")</f>
        <v>No</v>
      </c>
      <c r="V481" s="16" t="str">
        <f t="shared" si="375"/>
        <v>Pass</v>
      </c>
      <c r="W481" s="29">
        <f>MOD((LEN(Survey!J481)+2),11)</f>
        <v>2</v>
      </c>
      <c r="X481">
        <f>COUNTIF(Survey!$J$4:$J$695,Survey!J481)</f>
        <v>0</v>
      </c>
      <c r="Y481" s="30" t="b">
        <f>IF(OR(Survey!$M481="ETF",Survey!$M481="ETF, alternative mutual fund",Survey!$M481="Closed-end", Survey!$M481="Split share corp", Survey!$I481="Yes"),TRUE,FALSE)</f>
        <v>0</v>
      </c>
      <c r="Z481" s="16" t="str">
        <f>IFERROR(IF(AND(OR(AC481=AD481,AD481 = "Either"),NOT(ISBLANK(Survey!K481))),"Pass","Fail"),"Pass")</f>
        <v>Fail</v>
      </c>
      <c r="AA481" s="31" cm="1">
        <f t="array" ref="AA481">SUM(SUMIF(Survey!CH481:DA481,{"&gt;0","&lt;0"})*{1,-1})</f>
        <v>0</v>
      </c>
      <c r="AB481" s="33" cm="1">
        <f t="array" ref="AB481">SUM(SUMIF(Survey!CK481,{"&gt;0","&lt;0"})*{1,-1})+SUM(SUMIF(Survey!CU481,{"&gt;0","&lt;0"})*{1,-1})</f>
        <v>0</v>
      </c>
      <c r="AC481" s="33">
        <f>Survey!K481</f>
        <v>0</v>
      </c>
      <c r="AD481" s="32" t="str">
        <f t="shared" si="376"/>
        <v>Either</v>
      </c>
      <c r="AE481" s="16" t="str">
        <f t="shared" si="377"/>
        <v>Fail</v>
      </c>
      <c r="AF481" s="58" cm="1">
        <f t="array" ref="AF481">SUM(SUMIF(Survey!CH481:DA481,{"&gt;0","&lt;0"})*{1,-1})+SUM(SUMIF(Survey!DC481:DV481,{"&gt;0","&lt;0"})*{1,-1})</f>
        <v>0</v>
      </c>
      <c r="AG481" s="58">
        <f>IFERROR(AF481/(Survey!$BA481),0)</f>
        <v>0</v>
      </c>
      <c r="AH481" s="104" t="b">
        <f>IF(OR(Survey!$M481="Alternative strategy or hedge",Survey!$M481="Private asset",Survey!$L481="Prospectus fund"),TRUE,FALSE)</f>
        <v>0</v>
      </c>
      <c r="AI481" s="104" t="b">
        <f>NOT(ISBLANK(Survey!$M481))</f>
        <v>0</v>
      </c>
      <c r="AJ481" s="16" t="str">
        <f t="shared" si="378"/>
        <v>Fail</v>
      </c>
      <c r="AK481" t="b">
        <f>IF(Survey!W481="No",TRUE,FALSE)</f>
        <v>0</v>
      </c>
      <c r="AL481" s="119">
        <f>MOD((LEN(Survey!W481)+2),22)</f>
        <v>2</v>
      </c>
      <c r="AM481" t="str">
        <f t="shared" si="379"/>
        <v>Pass</v>
      </c>
      <c r="AN481" s="33" t="b">
        <f>NOT(ISNUMBER(SEARCH("Other",Survey!$Q481)))</f>
        <v>1</v>
      </c>
      <c r="AO481" s="32" t="b">
        <f>NOT(ISBLANK(Survey!$R481))</f>
        <v>0</v>
      </c>
      <c r="AP481" s="16" t="str">
        <f t="shared" si="380"/>
        <v>Pass</v>
      </c>
      <c r="AQ481" s="114">
        <f>COUNTBLANK(Survey!$X481)</f>
        <v>1</v>
      </c>
      <c r="AR481" s="58">
        <f>IF(AND(Survey!L481&lt;&gt;"Exempt fund",OR(Survey!$M481="ETF",Survey!$M481="ETF, alternative mutual fund",Survey!$M481="Mutual fund",Survey!$M481="Alternative mutual fund",Survey!$M481="Money market")),1,0)</f>
        <v>0</v>
      </c>
      <c r="AS481" s="16" t="str">
        <f t="shared" si="381"/>
        <v>Pass</v>
      </c>
      <c r="AT481" s="33" t="b">
        <f>NOT(ISNUMBER(SEARCH("Yes",Survey!$AC481)))</f>
        <v>1</v>
      </c>
      <c r="AU481" s="32" t="b">
        <f>IF(COUNTBLANK(Survey!$AD481:$AE481)=0,TRUE, FALSE)</f>
        <v>0</v>
      </c>
      <c r="AV481" s="16" t="str">
        <f t="shared" si="382"/>
        <v>Pass</v>
      </c>
      <c r="AW481" s="33" t="b">
        <f>NOT(ISNUMBER(SEARCH("Yes",Survey!$AF481)))</f>
        <v>1</v>
      </c>
      <c r="AX481" s="32" t="b">
        <f>NOT(ISBLANK(Survey!$AH481))</f>
        <v>0</v>
      </c>
      <c r="AY481" s="16" t="str">
        <f t="shared" si="383"/>
        <v>Pass</v>
      </c>
      <c r="AZ481" s="33" t="b">
        <f>NOT(OR(ISNUMBER(SEARCH("Other",Survey!$AH481)),ISNUMBER(SEARCH("Multiple",Survey!$AH481))))</f>
        <v>1</v>
      </c>
      <c r="BA481" s="32" t="b">
        <f>NOT(ISBLANK(Survey!$AI481))</f>
        <v>0</v>
      </c>
      <c r="BB481" s="16" t="str">
        <f t="shared" si="384"/>
        <v>Fail</v>
      </c>
      <c r="BC481" s="114">
        <f>IF(ABS(Survey!$BA481)&gt;0, 1,0)</f>
        <v>0</v>
      </c>
      <c r="BD481" s="114">
        <f>IF(COUNTBLANK(Survey!$AL481)=0,1,0)</f>
        <v>0</v>
      </c>
      <c r="BE481" s="16" t="str">
        <f t="shared" si="385"/>
        <v>Pass</v>
      </c>
      <c r="BF481" s="114">
        <f>IF(ISBLANK(Survey!$AL481),0,1)</f>
        <v>0</v>
      </c>
      <c r="BG481" s="133">
        <f>COUNTBLANK(Survey!$AM481)</f>
        <v>1</v>
      </c>
      <c r="BH481" s="16" t="str">
        <f t="shared" si="386"/>
        <v>Pass</v>
      </c>
      <c r="BI481" s="114">
        <f>IF(OR(Survey!$AM481="Closed",ISBLANK(Survey!$AM481)),0,1)</f>
        <v>0</v>
      </c>
      <c r="BJ481" s="133">
        <f>IF(ISBLANK(Survey!$AN481),1,0)</f>
        <v>1</v>
      </c>
      <c r="BK481" s="118" t="str">
        <f t="shared" si="387"/>
        <v>Pass</v>
      </c>
      <c r="BL481" s="31" cm="1">
        <f t="array" ref="BL481">SUM(SUMIF(Survey!AO481:AP481,{"&gt;0","&lt;0"})*{1,-1})</f>
        <v>0</v>
      </c>
      <c r="BM481">
        <f t="shared" si="388"/>
        <v>0</v>
      </c>
      <c r="BN481">
        <f t="shared" si="389"/>
        <v>100</v>
      </c>
      <c r="BO481" s="118" t="str">
        <f t="shared" si="390"/>
        <v>Pass</v>
      </c>
      <c r="BP481">
        <f>IF(Survey!AQ481="No",0,1)</f>
        <v>1</v>
      </c>
      <c r="BQ481" s="207">
        <f>MOD((LEN(Survey!AQ481)+2),22)</f>
        <v>2</v>
      </c>
      <c r="BR481">
        <f>IF(Survey!AR481="No",0,1)</f>
        <v>1</v>
      </c>
      <c r="BS481" s="207">
        <f>MOD((LEN(Survey!AR481)+2),22)</f>
        <v>2</v>
      </c>
      <c r="BT481" s="114">
        <f>COUNTBLANK(Survey!$AQ481:$AS481)+COUNTBLANK(Survey!$AU481)</f>
        <v>4</v>
      </c>
      <c r="BU481" s="114">
        <f>IF(Survey!$I481="Yes",1,0)</f>
        <v>0</v>
      </c>
      <c r="BV481" s="114">
        <f>IF(OR(Survey!$M481="Mutual fund",Survey!$M481="Alternative mutual fund",Survey!$M481="Money market"),1,0)</f>
        <v>0</v>
      </c>
      <c r="BW481" s="119">
        <f>IF(OR(Survey!$M481="ETF",Survey!$M481="ETF, alternative mutual fund"),1,0)</f>
        <v>0</v>
      </c>
      <c r="BX481" s="16" t="str">
        <f t="shared" si="391"/>
        <v>Pass</v>
      </c>
      <c r="BY481" s="33">
        <f>IF(ISNUMBER(SEARCH("Other",Survey!$AS481)), 1, 0)</f>
        <v>0</v>
      </c>
      <c r="BZ481" s="58" t="b">
        <f>NOT(ISBLANK(Survey!$AT481))</f>
        <v>0</v>
      </c>
      <c r="CA481" s="16" t="str">
        <f t="shared" si="392"/>
        <v>Pass</v>
      </c>
      <c r="CB481" s="114">
        <f>IF(Survey!$BB481=0, 0,1)</f>
        <v>0</v>
      </c>
      <c r="CC481" s="58">
        <f>Survey!$AV481</f>
        <v>0</v>
      </c>
      <c r="CD481" s="58">
        <f>Survey!$BC481+Survey!$BD481+ABS(Survey!$BE481)-ABS(Survey!$BF481)-ABS(Survey!$BG481)-ABS(Survey!$BL481)</f>
        <v>0</v>
      </c>
      <c r="CE481" s="138">
        <f>Survey!BB481+(ABS(Survey!$BH481)-ABS(Survey!$BI481)+ABS(Survey!$BJ481)-ABS(Survey!$BK481))*0.5</f>
        <v>0</v>
      </c>
      <c r="CF481" s="58">
        <f t="shared" si="393"/>
        <v>0</v>
      </c>
      <c r="CG481" s="58">
        <f>IF(AND($CC481&gt;$CF481-0.2,$CC481&lt;$CF481+0.2,ISBLANK(Survey!$AV481)=FALSE),0,1)</f>
        <v>1</v>
      </c>
      <c r="CH481" s="133">
        <f>IF(ISBLANK(Survey!$AW481),1,0)</f>
        <v>1</v>
      </c>
      <c r="CI481" s="16" t="str">
        <f t="shared" si="394"/>
        <v>Pass</v>
      </c>
      <c r="CJ481" s="114">
        <f>IF(Survey!$BB481=0, 0,1)</f>
        <v>0</v>
      </c>
      <c r="CK481" s="58">
        <f>IF(AND(Survey!$AX481&gt;=0,Survey!$AX481&lt;=0.2,Survey!$AX481&lt;&gt;""),0,1)</f>
        <v>1</v>
      </c>
      <c r="CL481" s="114">
        <f>IF(ISBLANK(Survey!$AY481),1,0)</f>
        <v>1</v>
      </c>
      <c r="CM481" s="16" t="str">
        <f t="shared" si="395"/>
        <v>Fail</v>
      </c>
      <c r="CN481" s="133">
        <f>Survey!$AZ481</f>
        <v>0</v>
      </c>
      <c r="CO481" s="16" t="str">
        <f t="shared" si="396"/>
        <v>Pass</v>
      </c>
      <c r="CP481" s="31">
        <f>Survey!$BA481</f>
        <v>0</v>
      </c>
      <c r="CQ481" s="138">
        <f>Survey!$BB481+Survey!$BC481+Survey!$BD481+ABS(Survey!$BE481)-ABS(Survey!$BF481)-ABS(Survey!$BG481)+ABS(Survey!$BH481)-ABS(Survey!$BI481)+ABS(Survey!$BJ481)-ABS(Survey!$BK481)-ABS(Survey!$BL481)+Survey!$BM481</f>
        <v>0</v>
      </c>
      <c r="CR481" s="30">
        <f t="shared" si="397"/>
        <v>0</v>
      </c>
      <c r="CS481" s="17">
        <f t="shared" si="398"/>
        <v>0</v>
      </c>
      <c r="CT481" s="16" t="str">
        <f t="shared" si="399"/>
        <v>Pass</v>
      </c>
      <c r="CU481" s="33" t="b">
        <f>IF(ABS(Survey!$BM481)=0,TRUE,FALSE)</f>
        <v>1</v>
      </c>
      <c r="CV481" s="32" t="b">
        <f>NOT(ISBLANK(Survey!$BN481))</f>
        <v>0</v>
      </c>
      <c r="CW481" t="str">
        <f t="shared" si="400"/>
        <v>Fail</v>
      </c>
      <c r="CX481" s="25">
        <f>Survey!$BA481</f>
        <v>0</v>
      </c>
      <c r="CY481" s="25" cm="1">
        <f t="array" ref="CY481">SUM(SUMIF(Survey!BP481:BW481,{"&gt;0","&lt;0"})*{1,-1})-SUM(SUMIF(Survey!BY481:CF481,{"&gt;0","&lt;0"})*{1,-1})</f>
        <v>0</v>
      </c>
      <c r="CZ481" s="30" t="str">
        <f t="shared" si="401"/>
        <v>No holdings</v>
      </c>
      <c r="DA481">
        <f t="shared" si="402"/>
        <v>0</v>
      </c>
      <c r="DB481" s="16" t="str">
        <f t="shared" si="403"/>
        <v>Fail</v>
      </c>
      <c r="DC481" s="31">
        <f>Survey!$BA481</f>
        <v>0</v>
      </c>
      <c r="DD481" s="31" cm="1">
        <f t="array" ref="DD481">SUM(SUMIF(Survey!CH481:DA481,{"&gt;0","&lt;0"})*{1,-1})-SUM(SUMIF(Survey!DC481:DV481,{"&gt;0","&lt;0"})*{1,-1})</f>
        <v>0</v>
      </c>
      <c r="DE481" s="30" t="str">
        <f t="shared" si="404"/>
        <v>No holdings</v>
      </c>
      <c r="DF481" s="17">
        <f t="shared" si="405"/>
        <v>0</v>
      </c>
      <c r="DG481" s="16" t="str">
        <f t="shared" si="406"/>
        <v>Pass</v>
      </c>
      <c r="DH481" s="33" t="b">
        <f>IF(ABS(Survey!$DA481)=0,TRUE,FALSE)</f>
        <v>1</v>
      </c>
      <c r="DI481" s="32" t="b">
        <f>NOT(ISBLANK(Survey!$DB481))</f>
        <v>0</v>
      </c>
      <c r="DJ481" s="16" t="str">
        <f t="shared" si="407"/>
        <v>Pass</v>
      </c>
      <c r="DK481" s="33" t="b">
        <f>IF(ABS(Survey!$DV481)=0,TRUE,FALSE)</f>
        <v>1</v>
      </c>
      <c r="DL481" s="32" t="b">
        <f>NOT(ISBLANK(Survey!$DW481))</f>
        <v>0</v>
      </c>
      <c r="DM481" t="str">
        <f t="shared" si="408"/>
        <v>Pass</v>
      </c>
      <c r="DN481" s="25" cm="1">
        <f t="array" ref="DN481">SUM(SUMIF(Survey!CW481,{"&gt;0","&lt;0"})*{1,-1})+SUM(SUMIF(Survey!DR481,{"&gt;0","&lt;0"})*{1,-1})</f>
        <v>0</v>
      </c>
      <c r="DO481" s="25">
        <f>SUM(SUMIF(Survey!DY481:EE481,{"&gt;0","&lt;0"})*{1,-1})+SUM(SUMIF(Survey!EG481:EM481,{"&gt;0","&lt;0"})*{1,-1})</f>
        <v>0</v>
      </c>
      <c r="DP481">
        <f t="shared" si="409"/>
        <v>0</v>
      </c>
      <c r="DQ481">
        <f t="shared" si="410"/>
        <v>0</v>
      </c>
      <c r="DR481" s="16" t="str">
        <f t="shared" si="411"/>
        <v>Pass</v>
      </c>
      <c r="DS481" s="33" t="b">
        <f>IF(ABS(Survey!$EE481)=0,TRUE,FALSE)</f>
        <v>1</v>
      </c>
      <c r="DT481" s="32" t="b">
        <f>NOT(ISBLANK(Survey!EF481))</f>
        <v>0</v>
      </c>
      <c r="DU481" s="16" t="str">
        <f t="shared" si="412"/>
        <v>Pass</v>
      </c>
      <c r="DV481" s="33" t="b">
        <f>IF(ABS(Survey!$EM481)=0,TRUE,FALSE)</f>
        <v>1</v>
      </c>
      <c r="DW481" s="32" t="b">
        <f>NOT(ISBLANK(Survey!$EN481))</f>
        <v>0</v>
      </c>
      <c r="DX481" s="16" t="str">
        <f t="shared" si="413"/>
        <v>Fail</v>
      </c>
      <c r="DY481" s="31">
        <f>SUM(SUMIF(Survey!ET481:EV481,{"&gt;0","&lt;0"})*{1,-1})</f>
        <v>0</v>
      </c>
      <c r="DZ481">
        <f t="shared" si="414"/>
        <v>0</v>
      </c>
      <c r="EA481">
        <f t="shared" si="415"/>
        <v>100</v>
      </c>
      <c r="EB481" s="30" t="b">
        <f>IF(OR(Survey!$M481="ETF",Survey!$M481="ETF, alternative mutual fund",Survey!$M481="Closed-end", Survey!$M481="Split share corp"),TRUE,FALSE)</f>
        <v>0</v>
      </c>
      <c r="EC481" s="16" t="str">
        <f t="shared" si="416"/>
        <v>Fail</v>
      </c>
      <c r="ED481" s="31">
        <f>SUM(SUMIF(Survey!EX481:FD481,{"&gt;0","&lt;0"})*{1,-1})</f>
        <v>0</v>
      </c>
      <c r="EE481">
        <f t="shared" si="417"/>
        <v>0</v>
      </c>
      <c r="EF481" s="17">
        <f t="shared" si="418"/>
        <v>100</v>
      </c>
      <c r="EG481" s="16" t="str">
        <f t="shared" si="419"/>
        <v>Fail</v>
      </c>
      <c r="EH481" s="31">
        <f>SUM(SUMIF(Survey!FF481:FL481,{"&gt;0","&lt;0"})*{1,-1})</f>
        <v>0</v>
      </c>
      <c r="EI481">
        <f t="shared" si="420"/>
        <v>0</v>
      </c>
      <c r="EJ481" s="17">
        <f t="shared" si="421"/>
        <v>100</v>
      </c>
    </row>
    <row r="482" spans="1:140">
      <c r="A482">
        <v>482</v>
      </c>
      <c r="B482" t="str">
        <f t="shared" si="369"/>
        <v>Pass</v>
      </c>
      <c r="C482" t="str">
        <f>IF(COUNTBLANK(Survey!B482:FM482)=$C$2, "Pass", "Fail")</f>
        <v>Pass</v>
      </c>
      <c r="D482" s="16" t="str">
        <f t="shared" si="370"/>
        <v>Fail</v>
      </c>
      <c r="E482" t="str">
        <f>IF(OR(ISBLANK(Survey!AL482),COUNTIF(G482:BJ482,"Fail")),"Fail","Pass")</f>
        <v>Fail</v>
      </c>
      <c r="F482" s="265"/>
      <c r="G482" s="16" t="str">
        <f t="shared" si="371"/>
        <v>Fail</v>
      </c>
      <c r="H482" s="139">
        <f>COUNTBLANK(Survey!B482:D482)+COUNTBLANK(Survey!G482)+COUNTBLANK(Survey!I482)+COUNTBLANK(Survey!K482:M482)+COUNTBLANK(Survey!P482:Q482)+COUNTBLANK(Survey!T482:W482)+COUNTBLANK(Survey!Z482:AC482)+COUNTBLANK(Survey!AF482:AG482)+COUNTBLANK(Survey!AK482:AK482)</f>
        <v>21</v>
      </c>
      <c r="I482" t="str">
        <f t="shared" si="372"/>
        <v>Fail</v>
      </c>
      <c r="J482" t="b">
        <f>IF(Survey!E482="No",TRUE,FALSE)</f>
        <v>0</v>
      </c>
      <c r="K482" s="29" cm="1">
        <f t="array" ref="K482">IF(COUNTA(Survey!$E$4:$E$695)=1, 0, SUM(IF(COUNTIF(Survey!$E$4:$E$695, Survey!$E$4:$E$695)=1,1,0)))</f>
        <v>0</v>
      </c>
      <c r="L482" s="29">
        <f>LEN(Survey!E482)</f>
        <v>0</v>
      </c>
      <c r="M482" s="16" t="str">
        <f t="shared" si="373"/>
        <v>Fail</v>
      </c>
      <c r="N482" t="b">
        <f>IF(Survey!F482="No",TRUE,FALSE)</f>
        <v>0</v>
      </c>
      <c r="O482" t="b">
        <f>Survey!F482=Survey!E482</f>
        <v>1</v>
      </c>
      <c r="P482">
        <f>COUNTIF(Survey!$F$4:$F$695,Survey!F482)</f>
        <v>0</v>
      </c>
      <c r="Q482" s="28">
        <f>LEN(Survey!F482)</f>
        <v>0</v>
      </c>
      <c r="R482" s="16" t="str">
        <f t="shared" si="374"/>
        <v>Pass</v>
      </c>
      <c r="S482" s="29">
        <f>MOD((LEN(Survey!H482)+2),11)</f>
        <v>2</v>
      </c>
      <c r="T482">
        <f>COUNTIF(Survey!$H$4:$H$695,Survey!H482)</f>
        <v>0</v>
      </c>
      <c r="U482" s="28" t="str">
        <f>IF(Survey!$L482="Prospectus fund", "Yes", "No")</f>
        <v>No</v>
      </c>
      <c r="V482" s="16" t="str">
        <f t="shared" si="375"/>
        <v>Pass</v>
      </c>
      <c r="W482" s="29">
        <f>MOD((LEN(Survey!J482)+2),11)</f>
        <v>2</v>
      </c>
      <c r="X482">
        <f>COUNTIF(Survey!$J$4:$J$695,Survey!J482)</f>
        <v>0</v>
      </c>
      <c r="Y482" s="30" t="b">
        <f>IF(OR(Survey!$M482="ETF",Survey!$M482="ETF, alternative mutual fund",Survey!$M482="Closed-end", Survey!$M482="Split share corp", Survey!$I482="Yes"),TRUE,FALSE)</f>
        <v>0</v>
      </c>
      <c r="Z482" s="16" t="str">
        <f>IFERROR(IF(AND(OR(AC482=AD482,AD482 = "Either"),NOT(ISBLANK(Survey!K482))),"Pass","Fail"),"Pass")</f>
        <v>Fail</v>
      </c>
      <c r="AA482" s="31" cm="1">
        <f t="array" ref="AA482">SUM(SUMIF(Survey!CH482:DA482,{"&gt;0","&lt;0"})*{1,-1})</f>
        <v>0</v>
      </c>
      <c r="AB482" s="33" cm="1">
        <f t="array" ref="AB482">SUM(SUMIF(Survey!CK482,{"&gt;0","&lt;0"})*{1,-1})+SUM(SUMIF(Survey!CU482,{"&gt;0","&lt;0"})*{1,-1})</f>
        <v>0</v>
      </c>
      <c r="AC482" s="33">
        <f>Survey!K482</f>
        <v>0</v>
      </c>
      <c r="AD482" s="32" t="str">
        <f t="shared" si="376"/>
        <v>Either</v>
      </c>
      <c r="AE482" s="16" t="str">
        <f t="shared" si="377"/>
        <v>Fail</v>
      </c>
      <c r="AF482" s="58" cm="1">
        <f t="array" ref="AF482">SUM(SUMIF(Survey!CH482:DA482,{"&gt;0","&lt;0"})*{1,-1})+SUM(SUMIF(Survey!DC482:DV482,{"&gt;0","&lt;0"})*{1,-1})</f>
        <v>0</v>
      </c>
      <c r="AG482" s="58">
        <f>IFERROR(AF482/(Survey!$BA482),0)</f>
        <v>0</v>
      </c>
      <c r="AH482" s="104" t="b">
        <f>IF(OR(Survey!$M482="Alternative strategy or hedge",Survey!$M482="Private asset",Survey!$L482="Prospectus fund"),TRUE,FALSE)</f>
        <v>0</v>
      </c>
      <c r="AI482" s="104" t="b">
        <f>NOT(ISBLANK(Survey!$M482))</f>
        <v>0</v>
      </c>
      <c r="AJ482" s="16" t="str">
        <f t="shared" si="378"/>
        <v>Fail</v>
      </c>
      <c r="AK482" t="b">
        <f>IF(Survey!W482="No",TRUE,FALSE)</f>
        <v>0</v>
      </c>
      <c r="AL482" s="119">
        <f>MOD((LEN(Survey!W482)+2),22)</f>
        <v>2</v>
      </c>
      <c r="AM482" t="str">
        <f t="shared" si="379"/>
        <v>Pass</v>
      </c>
      <c r="AN482" s="33" t="b">
        <f>NOT(ISNUMBER(SEARCH("Other",Survey!$Q482)))</f>
        <v>1</v>
      </c>
      <c r="AO482" s="32" t="b">
        <f>NOT(ISBLANK(Survey!$R482))</f>
        <v>0</v>
      </c>
      <c r="AP482" s="16" t="str">
        <f t="shared" si="380"/>
        <v>Pass</v>
      </c>
      <c r="AQ482" s="114">
        <f>COUNTBLANK(Survey!$X482)</f>
        <v>1</v>
      </c>
      <c r="AR482" s="58">
        <f>IF(AND(Survey!L482&lt;&gt;"Exempt fund",OR(Survey!$M482="ETF",Survey!$M482="ETF, alternative mutual fund",Survey!$M482="Mutual fund",Survey!$M482="Alternative mutual fund",Survey!$M482="Money market")),1,0)</f>
        <v>0</v>
      </c>
      <c r="AS482" s="16" t="str">
        <f t="shared" si="381"/>
        <v>Pass</v>
      </c>
      <c r="AT482" s="33" t="b">
        <f>NOT(ISNUMBER(SEARCH("Yes",Survey!$AC482)))</f>
        <v>1</v>
      </c>
      <c r="AU482" s="32" t="b">
        <f>IF(COUNTBLANK(Survey!$AD482:$AE482)=0,TRUE, FALSE)</f>
        <v>0</v>
      </c>
      <c r="AV482" s="16" t="str">
        <f t="shared" si="382"/>
        <v>Pass</v>
      </c>
      <c r="AW482" s="33" t="b">
        <f>NOT(ISNUMBER(SEARCH("Yes",Survey!$AF482)))</f>
        <v>1</v>
      </c>
      <c r="AX482" s="32" t="b">
        <f>NOT(ISBLANK(Survey!$AH482))</f>
        <v>0</v>
      </c>
      <c r="AY482" s="16" t="str">
        <f t="shared" si="383"/>
        <v>Pass</v>
      </c>
      <c r="AZ482" s="33" t="b">
        <f>NOT(OR(ISNUMBER(SEARCH("Other",Survey!$AH482)),ISNUMBER(SEARCH("Multiple",Survey!$AH482))))</f>
        <v>1</v>
      </c>
      <c r="BA482" s="32" t="b">
        <f>NOT(ISBLANK(Survey!$AI482))</f>
        <v>0</v>
      </c>
      <c r="BB482" s="16" t="str">
        <f t="shared" si="384"/>
        <v>Fail</v>
      </c>
      <c r="BC482" s="114">
        <f>IF(ABS(Survey!$BA482)&gt;0, 1,0)</f>
        <v>0</v>
      </c>
      <c r="BD482" s="114">
        <f>IF(COUNTBLANK(Survey!$AL482)=0,1,0)</f>
        <v>0</v>
      </c>
      <c r="BE482" s="16" t="str">
        <f t="shared" si="385"/>
        <v>Pass</v>
      </c>
      <c r="BF482" s="114">
        <f>IF(ISBLANK(Survey!$AL482),0,1)</f>
        <v>0</v>
      </c>
      <c r="BG482" s="133">
        <f>COUNTBLANK(Survey!$AM482)</f>
        <v>1</v>
      </c>
      <c r="BH482" s="16" t="str">
        <f t="shared" si="386"/>
        <v>Pass</v>
      </c>
      <c r="BI482" s="114">
        <f>IF(OR(Survey!$AM482="Closed",ISBLANK(Survey!$AM482)),0,1)</f>
        <v>0</v>
      </c>
      <c r="BJ482" s="133">
        <f>IF(ISBLANK(Survey!$AN482),1,0)</f>
        <v>1</v>
      </c>
      <c r="BK482" s="118" t="str">
        <f t="shared" si="387"/>
        <v>Pass</v>
      </c>
      <c r="BL482" s="31" cm="1">
        <f t="array" ref="BL482">SUM(SUMIF(Survey!AO482:AP482,{"&gt;0","&lt;0"})*{1,-1})</f>
        <v>0</v>
      </c>
      <c r="BM482">
        <f t="shared" si="388"/>
        <v>0</v>
      </c>
      <c r="BN482">
        <f t="shared" si="389"/>
        <v>100</v>
      </c>
      <c r="BO482" s="118" t="str">
        <f t="shared" si="390"/>
        <v>Pass</v>
      </c>
      <c r="BP482">
        <f>IF(Survey!AQ482="No",0,1)</f>
        <v>1</v>
      </c>
      <c r="BQ482" s="207">
        <f>MOD((LEN(Survey!AQ482)+2),22)</f>
        <v>2</v>
      </c>
      <c r="BR482">
        <f>IF(Survey!AR482="No",0,1)</f>
        <v>1</v>
      </c>
      <c r="BS482" s="207">
        <f>MOD((LEN(Survey!AR482)+2),22)</f>
        <v>2</v>
      </c>
      <c r="BT482" s="114">
        <f>COUNTBLANK(Survey!$AQ482:$AS482)+COUNTBLANK(Survey!$AU482)</f>
        <v>4</v>
      </c>
      <c r="BU482" s="114">
        <f>IF(Survey!$I482="Yes",1,0)</f>
        <v>0</v>
      </c>
      <c r="BV482" s="114">
        <f>IF(OR(Survey!$M482="Mutual fund",Survey!$M482="Alternative mutual fund",Survey!$M482="Money market"),1,0)</f>
        <v>0</v>
      </c>
      <c r="BW482" s="119">
        <f>IF(OR(Survey!$M482="ETF",Survey!$M482="ETF, alternative mutual fund"),1,0)</f>
        <v>0</v>
      </c>
      <c r="BX482" s="16" t="str">
        <f t="shared" si="391"/>
        <v>Pass</v>
      </c>
      <c r="BY482" s="33">
        <f>IF(ISNUMBER(SEARCH("Other",Survey!$AS482)), 1, 0)</f>
        <v>0</v>
      </c>
      <c r="BZ482" s="58" t="b">
        <f>NOT(ISBLANK(Survey!$AT482))</f>
        <v>0</v>
      </c>
      <c r="CA482" s="16" t="str">
        <f t="shared" si="392"/>
        <v>Pass</v>
      </c>
      <c r="CB482" s="114">
        <f>IF(Survey!$BB482=0, 0,1)</f>
        <v>0</v>
      </c>
      <c r="CC482" s="58">
        <f>Survey!$AV482</f>
        <v>0</v>
      </c>
      <c r="CD482" s="58">
        <f>Survey!$BC482+Survey!$BD482+ABS(Survey!$BE482)-ABS(Survey!$BF482)-ABS(Survey!$BG482)-ABS(Survey!$BL482)</f>
        <v>0</v>
      </c>
      <c r="CE482" s="138">
        <f>Survey!BB482+(ABS(Survey!$BH482)-ABS(Survey!$BI482)+ABS(Survey!$BJ482)-ABS(Survey!$BK482))*0.5</f>
        <v>0</v>
      </c>
      <c r="CF482" s="58">
        <f t="shared" si="393"/>
        <v>0</v>
      </c>
      <c r="CG482" s="58">
        <f>IF(AND($CC482&gt;$CF482-0.2,$CC482&lt;$CF482+0.2,ISBLANK(Survey!$AV482)=FALSE),0,1)</f>
        <v>1</v>
      </c>
      <c r="CH482" s="133">
        <f>IF(ISBLANK(Survey!$AW482),1,0)</f>
        <v>1</v>
      </c>
      <c r="CI482" s="16" t="str">
        <f t="shared" si="394"/>
        <v>Pass</v>
      </c>
      <c r="CJ482" s="114">
        <f>IF(Survey!$BB482=0, 0,1)</f>
        <v>0</v>
      </c>
      <c r="CK482" s="58">
        <f>IF(AND(Survey!$AX482&gt;=0,Survey!$AX482&lt;=0.2,Survey!$AX482&lt;&gt;""),0,1)</f>
        <v>1</v>
      </c>
      <c r="CL482" s="114">
        <f>IF(ISBLANK(Survey!$AY482),1,0)</f>
        <v>1</v>
      </c>
      <c r="CM482" s="16" t="str">
        <f t="shared" si="395"/>
        <v>Fail</v>
      </c>
      <c r="CN482" s="133">
        <f>Survey!$AZ482</f>
        <v>0</v>
      </c>
      <c r="CO482" s="16" t="str">
        <f t="shared" si="396"/>
        <v>Pass</v>
      </c>
      <c r="CP482" s="31">
        <f>Survey!$BA482</f>
        <v>0</v>
      </c>
      <c r="CQ482" s="138">
        <f>Survey!$BB482+Survey!$BC482+Survey!$BD482+ABS(Survey!$BE482)-ABS(Survey!$BF482)-ABS(Survey!$BG482)+ABS(Survey!$BH482)-ABS(Survey!$BI482)+ABS(Survey!$BJ482)-ABS(Survey!$BK482)-ABS(Survey!$BL482)+Survey!$BM482</f>
        <v>0</v>
      </c>
      <c r="CR482" s="30">
        <f t="shared" si="397"/>
        <v>0</v>
      </c>
      <c r="CS482" s="17">
        <f t="shared" si="398"/>
        <v>0</v>
      </c>
      <c r="CT482" s="16" t="str">
        <f t="shared" si="399"/>
        <v>Pass</v>
      </c>
      <c r="CU482" s="33" t="b">
        <f>IF(ABS(Survey!$BM482)=0,TRUE,FALSE)</f>
        <v>1</v>
      </c>
      <c r="CV482" s="32" t="b">
        <f>NOT(ISBLANK(Survey!$BN482))</f>
        <v>0</v>
      </c>
      <c r="CW482" t="str">
        <f t="shared" si="400"/>
        <v>Fail</v>
      </c>
      <c r="CX482" s="25">
        <f>Survey!$BA482</f>
        <v>0</v>
      </c>
      <c r="CY482" s="25" cm="1">
        <f t="array" ref="CY482">SUM(SUMIF(Survey!BP482:BW482,{"&gt;0","&lt;0"})*{1,-1})-SUM(SUMIF(Survey!BY482:CF482,{"&gt;0","&lt;0"})*{1,-1})</f>
        <v>0</v>
      </c>
      <c r="CZ482" s="30" t="str">
        <f t="shared" si="401"/>
        <v>No holdings</v>
      </c>
      <c r="DA482">
        <f t="shared" si="402"/>
        <v>0</v>
      </c>
      <c r="DB482" s="16" t="str">
        <f t="shared" si="403"/>
        <v>Fail</v>
      </c>
      <c r="DC482" s="31">
        <f>Survey!$BA482</f>
        <v>0</v>
      </c>
      <c r="DD482" s="31" cm="1">
        <f t="array" ref="DD482">SUM(SUMIF(Survey!CH482:DA482,{"&gt;0","&lt;0"})*{1,-1})-SUM(SUMIF(Survey!DC482:DV482,{"&gt;0","&lt;0"})*{1,-1})</f>
        <v>0</v>
      </c>
      <c r="DE482" s="30" t="str">
        <f t="shared" si="404"/>
        <v>No holdings</v>
      </c>
      <c r="DF482" s="17">
        <f t="shared" si="405"/>
        <v>0</v>
      </c>
      <c r="DG482" s="16" t="str">
        <f t="shared" si="406"/>
        <v>Pass</v>
      </c>
      <c r="DH482" s="33" t="b">
        <f>IF(ABS(Survey!$DA482)=0,TRUE,FALSE)</f>
        <v>1</v>
      </c>
      <c r="DI482" s="32" t="b">
        <f>NOT(ISBLANK(Survey!$DB482))</f>
        <v>0</v>
      </c>
      <c r="DJ482" s="16" t="str">
        <f t="shared" si="407"/>
        <v>Pass</v>
      </c>
      <c r="DK482" s="33" t="b">
        <f>IF(ABS(Survey!$DV482)=0,TRUE,FALSE)</f>
        <v>1</v>
      </c>
      <c r="DL482" s="32" t="b">
        <f>NOT(ISBLANK(Survey!$DW482))</f>
        <v>0</v>
      </c>
      <c r="DM482" t="str">
        <f t="shared" si="408"/>
        <v>Pass</v>
      </c>
      <c r="DN482" s="25" cm="1">
        <f t="array" ref="DN482">SUM(SUMIF(Survey!CW482,{"&gt;0","&lt;0"})*{1,-1})+SUM(SUMIF(Survey!DR482,{"&gt;0","&lt;0"})*{1,-1})</f>
        <v>0</v>
      </c>
      <c r="DO482" s="25">
        <f>SUM(SUMIF(Survey!DY482:EE482,{"&gt;0","&lt;0"})*{1,-1})+SUM(SUMIF(Survey!EG482:EM482,{"&gt;0","&lt;0"})*{1,-1})</f>
        <v>0</v>
      </c>
      <c r="DP482">
        <f t="shared" si="409"/>
        <v>0</v>
      </c>
      <c r="DQ482">
        <f t="shared" si="410"/>
        <v>0</v>
      </c>
      <c r="DR482" s="16" t="str">
        <f t="shared" si="411"/>
        <v>Pass</v>
      </c>
      <c r="DS482" s="33" t="b">
        <f>IF(ABS(Survey!$EE482)=0,TRUE,FALSE)</f>
        <v>1</v>
      </c>
      <c r="DT482" s="32" t="b">
        <f>NOT(ISBLANK(Survey!EF482))</f>
        <v>0</v>
      </c>
      <c r="DU482" s="16" t="str">
        <f t="shared" si="412"/>
        <v>Pass</v>
      </c>
      <c r="DV482" s="33" t="b">
        <f>IF(ABS(Survey!$EM482)=0,TRUE,FALSE)</f>
        <v>1</v>
      </c>
      <c r="DW482" s="32" t="b">
        <f>NOT(ISBLANK(Survey!$EN482))</f>
        <v>0</v>
      </c>
      <c r="DX482" s="16" t="str">
        <f t="shared" si="413"/>
        <v>Fail</v>
      </c>
      <c r="DY482" s="31">
        <f>SUM(SUMIF(Survey!ET482:EV482,{"&gt;0","&lt;0"})*{1,-1})</f>
        <v>0</v>
      </c>
      <c r="DZ482">
        <f t="shared" si="414"/>
        <v>0</v>
      </c>
      <c r="EA482">
        <f t="shared" si="415"/>
        <v>100</v>
      </c>
      <c r="EB482" s="30" t="b">
        <f>IF(OR(Survey!$M482="ETF",Survey!$M482="ETF, alternative mutual fund",Survey!$M482="Closed-end", Survey!$M482="Split share corp"),TRUE,FALSE)</f>
        <v>0</v>
      </c>
      <c r="EC482" s="16" t="str">
        <f t="shared" si="416"/>
        <v>Fail</v>
      </c>
      <c r="ED482" s="31">
        <f>SUM(SUMIF(Survey!EX482:FD482,{"&gt;0","&lt;0"})*{1,-1})</f>
        <v>0</v>
      </c>
      <c r="EE482">
        <f t="shared" si="417"/>
        <v>0</v>
      </c>
      <c r="EF482" s="17">
        <f t="shared" si="418"/>
        <v>100</v>
      </c>
      <c r="EG482" s="16" t="str">
        <f t="shared" si="419"/>
        <v>Fail</v>
      </c>
      <c r="EH482" s="31">
        <f>SUM(SUMIF(Survey!FF482:FL482,{"&gt;0","&lt;0"})*{1,-1})</f>
        <v>0</v>
      </c>
      <c r="EI482">
        <f t="shared" si="420"/>
        <v>0</v>
      </c>
      <c r="EJ482" s="17">
        <f t="shared" si="421"/>
        <v>100</v>
      </c>
    </row>
    <row r="483" spans="1:140">
      <c r="A483">
        <v>483</v>
      </c>
      <c r="B483" t="str">
        <f t="shared" si="369"/>
        <v>Pass</v>
      </c>
      <c r="C483" t="str">
        <f>IF(COUNTBLANK(Survey!B483:FM483)=$C$2, "Pass", "Fail")</f>
        <v>Pass</v>
      </c>
      <c r="D483" s="16" t="str">
        <f t="shared" si="370"/>
        <v>Fail</v>
      </c>
      <c r="E483" t="str">
        <f>IF(OR(ISBLANK(Survey!AL483),COUNTIF(G483:BJ483,"Fail")),"Fail","Pass")</f>
        <v>Fail</v>
      </c>
      <c r="F483" s="265"/>
      <c r="G483" s="16" t="str">
        <f t="shared" si="371"/>
        <v>Fail</v>
      </c>
      <c r="H483" s="139">
        <f>COUNTBLANK(Survey!B483:D483)+COUNTBLANK(Survey!G483)+COUNTBLANK(Survey!I483)+COUNTBLANK(Survey!K483:M483)+COUNTBLANK(Survey!P483:Q483)+COUNTBLANK(Survey!T483:W483)+COUNTBLANK(Survey!Z483:AC483)+COUNTBLANK(Survey!AF483:AG483)+COUNTBLANK(Survey!AK483:AK483)</f>
        <v>21</v>
      </c>
      <c r="I483" t="str">
        <f t="shared" si="372"/>
        <v>Fail</v>
      </c>
      <c r="J483" t="b">
        <f>IF(Survey!E483="No",TRUE,FALSE)</f>
        <v>0</v>
      </c>
      <c r="K483" s="29" cm="1">
        <f t="array" ref="K483">IF(COUNTA(Survey!$E$4:$E$695)=1, 0, SUM(IF(COUNTIF(Survey!$E$4:$E$695, Survey!$E$4:$E$695)=1,1,0)))</f>
        <v>0</v>
      </c>
      <c r="L483" s="29">
        <f>LEN(Survey!E483)</f>
        <v>0</v>
      </c>
      <c r="M483" s="16" t="str">
        <f t="shared" si="373"/>
        <v>Fail</v>
      </c>
      <c r="N483" t="b">
        <f>IF(Survey!F483="No",TRUE,FALSE)</f>
        <v>0</v>
      </c>
      <c r="O483" t="b">
        <f>Survey!F483=Survey!E483</f>
        <v>1</v>
      </c>
      <c r="P483">
        <f>COUNTIF(Survey!$F$4:$F$695,Survey!F483)</f>
        <v>0</v>
      </c>
      <c r="Q483" s="28">
        <f>LEN(Survey!F483)</f>
        <v>0</v>
      </c>
      <c r="R483" s="16" t="str">
        <f t="shared" si="374"/>
        <v>Pass</v>
      </c>
      <c r="S483" s="29">
        <f>MOD((LEN(Survey!H483)+2),11)</f>
        <v>2</v>
      </c>
      <c r="T483">
        <f>COUNTIF(Survey!$H$4:$H$695,Survey!H483)</f>
        <v>0</v>
      </c>
      <c r="U483" s="28" t="str">
        <f>IF(Survey!$L483="Prospectus fund", "Yes", "No")</f>
        <v>No</v>
      </c>
      <c r="V483" s="16" t="str">
        <f t="shared" si="375"/>
        <v>Pass</v>
      </c>
      <c r="W483" s="29">
        <f>MOD((LEN(Survey!J483)+2),11)</f>
        <v>2</v>
      </c>
      <c r="X483">
        <f>COUNTIF(Survey!$J$4:$J$695,Survey!J483)</f>
        <v>0</v>
      </c>
      <c r="Y483" s="30" t="b">
        <f>IF(OR(Survey!$M483="ETF",Survey!$M483="ETF, alternative mutual fund",Survey!$M483="Closed-end", Survey!$M483="Split share corp", Survey!$I483="Yes"),TRUE,FALSE)</f>
        <v>0</v>
      </c>
      <c r="Z483" s="16" t="str">
        <f>IFERROR(IF(AND(OR(AC483=AD483,AD483 = "Either"),NOT(ISBLANK(Survey!K483))),"Pass","Fail"),"Pass")</f>
        <v>Fail</v>
      </c>
      <c r="AA483" s="31" cm="1">
        <f t="array" ref="AA483">SUM(SUMIF(Survey!CH483:DA483,{"&gt;0","&lt;0"})*{1,-1})</f>
        <v>0</v>
      </c>
      <c r="AB483" s="33" cm="1">
        <f t="array" ref="AB483">SUM(SUMIF(Survey!CK483,{"&gt;0","&lt;0"})*{1,-1})+SUM(SUMIF(Survey!CU483,{"&gt;0","&lt;0"})*{1,-1})</f>
        <v>0</v>
      </c>
      <c r="AC483" s="33">
        <f>Survey!K483</f>
        <v>0</v>
      </c>
      <c r="AD483" s="32" t="str">
        <f t="shared" si="376"/>
        <v>Either</v>
      </c>
      <c r="AE483" s="16" t="str">
        <f t="shared" si="377"/>
        <v>Fail</v>
      </c>
      <c r="AF483" s="58" cm="1">
        <f t="array" ref="AF483">SUM(SUMIF(Survey!CH483:DA483,{"&gt;0","&lt;0"})*{1,-1})+SUM(SUMIF(Survey!DC483:DV483,{"&gt;0","&lt;0"})*{1,-1})</f>
        <v>0</v>
      </c>
      <c r="AG483" s="58">
        <f>IFERROR(AF483/(Survey!$BA483),0)</f>
        <v>0</v>
      </c>
      <c r="AH483" s="104" t="b">
        <f>IF(OR(Survey!$M483="Alternative strategy or hedge",Survey!$M483="Private asset",Survey!$L483="Prospectus fund"),TRUE,FALSE)</f>
        <v>0</v>
      </c>
      <c r="AI483" s="104" t="b">
        <f>NOT(ISBLANK(Survey!$M483))</f>
        <v>0</v>
      </c>
      <c r="AJ483" s="16" t="str">
        <f t="shared" si="378"/>
        <v>Fail</v>
      </c>
      <c r="AK483" t="b">
        <f>IF(Survey!W483="No",TRUE,FALSE)</f>
        <v>0</v>
      </c>
      <c r="AL483" s="119">
        <f>MOD((LEN(Survey!W483)+2),22)</f>
        <v>2</v>
      </c>
      <c r="AM483" t="str">
        <f t="shared" si="379"/>
        <v>Pass</v>
      </c>
      <c r="AN483" s="33" t="b">
        <f>NOT(ISNUMBER(SEARCH("Other",Survey!$Q483)))</f>
        <v>1</v>
      </c>
      <c r="AO483" s="32" t="b">
        <f>NOT(ISBLANK(Survey!$R483))</f>
        <v>0</v>
      </c>
      <c r="AP483" s="16" t="str">
        <f t="shared" si="380"/>
        <v>Pass</v>
      </c>
      <c r="AQ483" s="114">
        <f>COUNTBLANK(Survey!$X483)</f>
        <v>1</v>
      </c>
      <c r="AR483" s="58">
        <f>IF(AND(Survey!L483&lt;&gt;"Exempt fund",OR(Survey!$M483="ETF",Survey!$M483="ETF, alternative mutual fund",Survey!$M483="Mutual fund",Survey!$M483="Alternative mutual fund",Survey!$M483="Money market")),1,0)</f>
        <v>0</v>
      </c>
      <c r="AS483" s="16" t="str">
        <f t="shared" si="381"/>
        <v>Pass</v>
      </c>
      <c r="AT483" s="33" t="b">
        <f>NOT(ISNUMBER(SEARCH("Yes",Survey!$AC483)))</f>
        <v>1</v>
      </c>
      <c r="AU483" s="32" t="b">
        <f>IF(COUNTBLANK(Survey!$AD483:$AE483)=0,TRUE, FALSE)</f>
        <v>0</v>
      </c>
      <c r="AV483" s="16" t="str">
        <f t="shared" si="382"/>
        <v>Pass</v>
      </c>
      <c r="AW483" s="33" t="b">
        <f>NOT(ISNUMBER(SEARCH("Yes",Survey!$AF483)))</f>
        <v>1</v>
      </c>
      <c r="AX483" s="32" t="b">
        <f>NOT(ISBLANK(Survey!$AH483))</f>
        <v>0</v>
      </c>
      <c r="AY483" s="16" t="str">
        <f t="shared" si="383"/>
        <v>Pass</v>
      </c>
      <c r="AZ483" s="33" t="b">
        <f>NOT(OR(ISNUMBER(SEARCH("Other",Survey!$AH483)),ISNUMBER(SEARCH("Multiple",Survey!$AH483))))</f>
        <v>1</v>
      </c>
      <c r="BA483" s="32" t="b">
        <f>NOT(ISBLANK(Survey!$AI483))</f>
        <v>0</v>
      </c>
      <c r="BB483" s="16" t="str">
        <f t="shared" si="384"/>
        <v>Fail</v>
      </c>
      <c r="BC483" s="114">
        <f>IF(ABS(Survey!$BA483)&gt;0, 1,0)</f>
        <v>0</v>
      </c>
      <c r="BD483" s="114">
        <f>IF(COUNTBLANK(Survey!$AL483)=0,1,0)</f>
        <v>0</v>
      </c>
      <c r="BE483" s="16" t="str">
        <f t="shared" si="385"/>
        <v>Pass</v>
      </c>
      <c r="BF483" s="114">
        <f>IF(ISBLANK(Survey!$AL483),0,1)</f>
        <v>0</v>
      </c>
      <c r="BG483" s="133">
        <f>COUNTBLANK(Survey!$AM483)</f>
        <v>1</v>
      </c>
      <c r="BH483" s="16" t="str">
        <f t="shared" si="386"/>
        <v>Pass</v>
      </c>
      <c r="BI483" s="114">
        <f>IF(OR(Survey!$AM483="Closed",ISBLANK(Survey!$AM483)),0,1)</f>
        <v>0</v>
      </c>
      <c r="BJ483" s="133">
        <f>IF(ISBLANK(Survey!$AN483),1,0)</f>
        <v>1</v>
      </c>
      <c r="BK483" s="118" t="str">
        <f t="shared" si="387"/>
        <v>Pass</v>
      </c>
      <c r="BL483" s="31" cm="1">
        <f t="array" ref="BL483">SUM(SUMIF(Survey!AO483:AP483,{"&gt;0","&lt;0"})*{1,-1})</f>
        <v>0</v>
      </c>
      <c r="BM483">
        <f t="shared" si="388"/>
        <v>0</v>
      </c>
      <c r="BN483">
        <f t="shared" si="389"/>
        <v>100</v>
      </c>
      <c r="BO483" s="118" t="str">
        <f t="shared" si="390"/>
        <v>Pass</v>
      </c>
      <c r="BP483">
        <f>IF(Survey!AQ483="No",0,1)</f>
        <v>1</v>
      </c>
      <c r="BQ483" s="207">
        <f>MOD((LEN(Survey!AQ483)+2),22)</f>
        <v>2</v>
      </c>
      <c r="BR483">
        <f>IF(Survey!AR483="No",0,1)</f>
        <v>1</v>
      </c>
      <c r="BS483" s="207">
        <f>MOD((LEN(Survey!AR483)+2),22)</f>
        <v>2</v>
      </c>
      <c r="BT483" s="114">
        <f>COUNTBLANK(Survey!$AQ483:$AS483)+COUNTBLANK(Survey!$AU483)</f>
        <v>4</v>
      </c>
      <c r="BU483" s="114">
        <f>IF(Survey!$I483="Yes",1,0)</f>
        <v>0</v>
      </c>
      <c r="BV483" s="114">
        <f>IF(OR(Survey!$M483="Mutual fund",Survey!$M483="Alternative mutual fund",Survey!$M483="Money market"),1,0)</f>
        <v>0</v>
      </c>
      <c r="BW483" s="119">
        <f>IF(OR(Survey!$M483="ETF",Survey!$M483="ETF, alternative mutual fund"),1,0)</f>
        <v>0</v>
      </c>
      <c r="BX483" s="16" t="str">
        <f t="shared" si="391"/>
        <v>Pass</v>
      </c>
      <c r="BY483" s="33">
        <f>IF(ISNUMBER(SEARCH("Other",Survey!$AS483)), 1, 0)</f>
        <v>0</v>
      </c>
      <c r="BZ483" s="58" t="b">
        <f>NOT(ISBLANK(Survey!$AT483))</f>
        <v>0</v>
      </c>
      <c r="CA483" s="16" t="str">
        <f t="shared" si="392"/>
        <v>Pass</v>
      </c>
      <c r="CB483" s="114">
        <f>IF(Survey!$BB483=0, 0,1)</f>
        <v>0</v>
      </c>
      <c r="CC483" s="58">
        <f>Survey!$AV483</f>
        <v>0</v>
      </c>
      <c r="CD483" s="58">
        <f>Survey!$BC483+Survey!$BD483+ABS(Survey!$BE483)-ABS(Survey!$BF483)-ABS(Survey!$BG483)-ABS(Survey!$BL483)</f>
        <v>0</v>
      </c>
      <c r="CE483" s="138">
        <f>Survey!BB483+(ABS(Survey!$BH483)-ABS(Survey!$BI483)+ABS(Survey!$BJ483)-ABS(Survey!$BK483))*0.5</f>
        <v>0</v>
      </c>
      <c r="CF483" s="58">
        <f t="shared" si="393"/>
        <v>0</v>
      </c>
      <c r="CG483" s="58">
        <f>IF(AND($CC483&gt;$CF483-0.2,$CC483&lt;$CF483+0.2,ISBLANK(Survey!$AV483)=FALSE),0,1)</f>
        <v>1</v>
      </c>
      <c r="CH483" s="133">
        <f>IF(ISBLANK(Survey!$AW483),1,0)</f>
        <v>1</v>
      </c>
      <c r="CI483" s="16" t="str">
        <f t="shared" si="394"/>
        <v>Pass</v>
      </c>
      <c r="CJ483" s="114">
        <f>IF(Survey!$BB483=0, 0,1)</f>
        <v>0</v>
      </c>
      <c r="CK483" s="58">
        <f>IF(AND(Survey!$AX483&gt;=0,Survey!$AX483&lt;=0.2,Survey!$AX483&lt;&gt;""),0,1)</f>
        <v>1</v>
      </c>
      <c r="CL483" s="114">
        <f>IF(ISBLANK(Survey!$AY483),1,0)</f>
        <v>1</v>
      </c>
      <c r="CM483" s="16" t="str">
        <f t="shared" si="395"/>
        <v>Fail</v>
      </c>
      <c r="CN483" s="133">
        <f>Survey!$AZ483</f>
        <v>0</v>
      </c>
      <c r="CO483" s="16" t="str">
        <f t="shared" si="396"/>
        <v>Pass</v>
      </c>
      <c r="CP483" s="31">
        <f>Survey!$BA483</f>
        <v>0</v>
      </c>
      <c r="CQ483" s="138">
        <f>Survey!$BB483+Survey!$BC483+Survey!$BD483+ABS(Survey!$BE483)-ABS(Survey!$BF483)-ABS(Survey!$BG483)+ABS(Survey!$BH483)-ABS(Survey!$BI483)+ABS(Survey!$BJ483)-ABS(Survey!$BK483)-ABS(Survey!$BL483)+Survey!$BM483</f>
        <v>0</v>
      </c>
      <c r="CR483" s="30">
        <f t="shared" si="397"/>
        <v>0</v>
      </c>
      <c r="CS483" s="17">
        <f t="shared" si="398"/>
        <v>0</v>
      </c>
      <c r="CT483" s="16" t="str">
        <f t="shared" si="399"/>
        <v>Pass</v>
      </c>
      <c r="CU483" s="33" t="b">
        <f>IF(ABS(Survey!$BM483)=0,TRUE,FALSE)</f>
        <v>1</v>
      </c>
      <c r="CV483" s="32" t="b">
        <f>NOT(ISBLANK(Survey!$BN483))</f>
        <v>0</v>
      </c>
      <c r="CW483" t="str">
        <f t="shared" si="400"/>
        <v>Fail</v>
      </c>
      <c r="CX483" s="25">
        <f>Survey!$BA483</f>
        <v>0</v>
      </c>
      <c r="CY483" s="25" cm="1">
        <f t="array" ref="CY483">SUM(SUMIF(Survey!BP483:BW483,{"&gt;0","&lt;0"})*{1,-1})-SUM(SUMIF(Survey!BY483:CF483,{"&gt;0","&lt;0"})*{1,-1})</f>
        <v>0</v>
      </c>
      <c r="CZ483" s="30" t="str">
        <f t="shared" si="401"/>
        <v>No holdings</v>
      </c>
      <c r="DA483">
        <f t="shared" si="402"/>
        <v>0</v>
      </c>
      <c r="DB483" s="16" t="str">
        <f t="shared" si="403"/>
        <v>Fail</v>
      </c>
      <c r="DC483" s="31">
        <f>Survey!$BA483</f>
        <v>0</v>
      </c>
      <c r="DD483" s="31" cm="1">
        <f t="array" ref="DD483">SUM(SUMIF(Survey!CH483:DA483,{"&gt;0","&lt;0"})*{1,-1})-SUM(SUMIF(Survey!DC483:DV483,{"&gt;0","&lt;0"})*{1,-1})</f>
        <v>0</v>
      </c>
      <c r="DE483" s="30" t="str">
        <f t="shared" si="404"/>
        <v>No holdings</v>
      </c>
      <c r="DF483" s="17">
        <f t="shared" si="405"/>
        <v>0</v>
      </c>
      <c r="DG483" s="16" t="str">
        <f t="shared" si="406"/>
        <v>Pass</v>
      </c>
      <c r="DH483" s="33" t="b">
        <f>IF(ABS(Survey!$DA483)=0,TRUE,FALSE)</f>
        <v>1</v>
      </c>
      <c r="DI483" s="32" t="b">
        <f>NOT(ISBLANK(Survey!$DB483))</f>
        <v>0</v>
      </c>
      <c r="DJ483" s="16" t="str">
        <f t="shared" si="407"/>
        <v>Pass</v>
      </c>
      <c r="DK483" s="33" t="b">
        <f>IF(ABS(Survey!$DV483)=0,TRUE,FALSE)</f>
        <v>1</v>
      </c>
      <c r="DL483" s="32" t="b">
        <f>NOT(ISBLANK(Survey!$DW483))</f>
        <v>0</v>
      </c>
      <c r="DM483" t="str">
        <f t="shared" si="408"/>
        <v>Pass</v>
      </c>
      <c r="DN483" s="25" cm="1">
        <f t="array" ref="DN483">SUM(SUMIF(Survey!CW483,{"&gt;0","&lt;0"})*{1,-1})+SUM(SUMIF(Survey!DR483,{"&gt;0","&lt;0"})*{1,-1})</f>
        <v>0</v>
      </c>
      <c r="DO483" s="25">
        <f>SUM(SUMIF(Survey!DY483:EE483,{"&gt;0","&lt;0"})*{1,-1})+SUM(SUMIF(Survey!EG483:EM483,{"&gt;0","&lt;0"})*{1,-1})</f>
        <v>0</v>
      </c>
      <c r="DP483">
        <f t="shared" si="409"/>
        <v>0</v>
      </c>
      <c r="DQ483">
        <f t="shared" si="410"/>
        <v>0</v>
      </c>
      <c r="DR483" s="16" t="str">
        <f t="shared" si="411"/>
        <v>Pass</v>
      </c>
      <c r="DS483" s="33" t="b">
        <f>IF(ABS(Survey!$EE483)=0,TRUE,FALSE)</f>
        <v>1</v>
      </c>
      <c r="DT483" s="32" t="b">
        <f>NOT(ISBLANK(Survey!EF483))</f>
        <v>0</v>
      </c>
      <c r="DU483" s="16" t="str">
        <f t="shared" si="412"/>
        <v>Pass</v>
      </c>
      <c r="DV483" s="33" t="b">
        <f>IF(ABS(Survey!$EM483)=0,TRUE,FALSE)</f>
        <v>1</v>
      </c>
      <c r="DW483" s="32" t="b">
        <f>NOT(ISBLANK(Survey!$EN483))</f>
        <v>0</v>
      </c>
      <c r="DX483" s="16" t="str">
        <f t="shared" si="413"/>
        <v>Fail</v>
      </c>
      <c r="DY483" s="31">
        <f>SUM(SUMIF(Survey!ET483:EV483,{"&gt;0","&lt;0"})*{1,-1})</f>
        <v>0</v>
      </c>
      <c r="DZ483">
        <f t="shared" si="414"/>
        <v>0</v>
      </c>
      <c r="EA483">
        <f t="shared" si="415"/>
        <v>100</v>
      </c>
      <c r="EB483" s="30" t="b">
        <f>IF(OR(Survey!$M483="ETF",Survey!$M483="ETF, alternative mutual fund",Survey!$M483="Closed-end", Survey!$M483="Split share corp"),TRUE,FALSE)</f>
        <v>0</v>
      </c>
      <c r="EC483" s="16" t="str">
        <f t="shared" si="416"/>
        <v>Fail</v>
      </c>
      <c r="ED483" s="31">
        <f>SUM(SUMIF(Survey!EX483:FD483,{"&gt;0","&lt;0"})*{1,-1})</f>
        <v>0</v>
      </c>
      <c r="EE483">
        <f t="shared" si="417"/>
        <v>0</v>
      </c>
      <c r="EF483" s="17">
        <f t="shared" si="418"/>
        <v>100</v>
      </c>
      <c r="EG483" s="16" t="str">
        <f t="shared" si="419"/>
        <v>Fail</v>
      </c>
      <c r="EH483" s="31">
        <f>SUM(SUMIF(Survey!FF483:FL483,{"&gt;0","&lt;0"})*{1,-1})</f>
        <v>0</v>
      </c>
      <c r="EI483">
        <f t="shared" si="420"/>
        <v>0</v>
      </c>
      <c r="EJ483" s="17">
        <f t="shared" si="421"/>
        <v>100</v>
      </c>
    </row>
    <row r="484" spans="1:140">
      <c r="A484">
        <v>484</v>
      </c>
      <c r="B484" t="str">
        <f t="shared" si="369"/>
        <v>Pass</v>
      </c>
      <c r="C484" t="str">
        <f>IF(COUNTBLANK(Survey!B484:FM484)=$C$2, "Pass", "Fail")</f>
        <v>Pass</v>
      </c>
      <c r="D484" s="16" t="str">
        <f t="shared" si="370"/>
        <v>Fail</v>
      </c>
      <c r="E484" t="str">
        <f>IF(OR(ISBLANK(Survey!AL484),COUNTIF(G484:BJ484,"Fail")),"Fail","Pass")</f>
        <v>Fail</v>
      </c>
      <c r="F484" s="265"/>
      <c r="G484" s="16" t="str">
        <f t="shared" si="371"/>
        <v>Fail</v>
      </c>
      <c r="H484" s="139">
        <f>COUNTBLANK(Survey!B484:D484)+COUNTBLANK(Survey!G484)+COUNTBLANK(Survey!I484)+COUNTBLANK(Survey!K484:M484)+COUNTBLANK(Survey!P484:Q484)+COUNTBLANK(Survey!T484:W484)+COUNTBLANK(Survey!Z484:AC484)+COUNTBLANK(Survey!AF484:AG484)+COUNTBLANK(Survey!AK484:AK484)</f>
        <v>21</v>
      </c>
      <c r="I484" t="str">
        <f t="shared" si="372"/>
        <v>Fail</v>
      </c>
      <c r="J484" t="b">
        <f>IF(Survey!E484="No",TRUE,FALSE)</f>
        <v>0</v>
      </c>
      <c r="K484" s="29" cm="1">
        <f t="array" ref="K484">IF(COUNTA(Survey!$E$4:$E$695)=1, 0, SUM(IF(COUNTIF(Survey!$E$4:$E$695, Survey!$E$4:$E$695)=1,1,0)))</f>
        <v>0</v>
      </c>
      <c r="L484" s="29">
        <f>LEN(Survey!E484)</f>
        <v>0</v>
      </c>
      <c r="M484" s="16" t="str">
        <f t="shared" si="373"/>
        <v>Fail</v>
      </c>
      <c r="N484" t="b">
        <f>IF(Survey!F484="No",TRUE,FALSE)</f>
        <v>0</v>
      </c>
      <c r="O484" t="b">
        <f>Survey!F484=Survey!E484</f>
        <v>1</v>
      </c>
      <c r="P484">
        <f>COUNTIF(Survey!$F$4:$F$695,Survey!F484)</f>
        <v>0</v>
      </c>
      <c r="Q484" s="28">
        <f>LEN(Survey!F484)</f>
        <v>0</v>
      </c>
      <c r="R484" s="16" t="str">
        <f t="shared" si="374"/>
        <v>Pass</v>
      </c>
      <c r="S484" s="29">
        <f>MOD((LEN(Survey!H484)+2),11)</f>
        <v>2</v>
      </c>
      <c r="T484">
        <f>COUNTIF(Survey!$H$4:$H$695,Survey!H484)</f>
        <v>0</v>
      </c>
      <c r="U484" s="28" t="str">
        <f>IF(Survey!$L484="Prospectus fund", "Yes", "No")</f>
        <v>No</v>
      </c>
      <c r="V484" s="16" t="str">
        <f t="shared" si="375"/>
        <v>Pass</v>
      </c>
      <c r="W484" s="29">
        <f>MOD((LEN(Survey!J484)+2),11)</f>
        <v>2</v>
      </c>
      <c r="X484">
        <f>COUNTIF(Survey!$J$4:$J$695,Survey!J484)</f>
        <v>0</v>
      </c>
      <c r="Y484" s="30" t="b">
        <f>IF(OR(Survey!$M484="ETF",Survey!$M484="ETF, alternative mutual fund",Survey!$M484="Closed-end", Survey!$M484="Split share corp", Survey!$I484="Yes"),TRUE,FALSE)</f>
        <v>0</v>
      </c>
      <c r="Z484" s="16" t="str">
        <f>IFERROR(IF(AND(OR(AC484=AD484,AD484 = "Either"),NOT(ISBLANK(Survey!K484))),"Pass","Fail"),"Pass")</f>
        <v>Fail</v>
      </c>
      <c r="AA484" s="31" cm="1">
        <f t="array" ref="AA484">SUM(SUMIF(Survey!CH484:DA484,{"&gt;0","&lt;0"})*{1,-1})</f>
        <v>0</v>
      </c>
      <c r="AB484" s="33" cm="1">
        <f t="array" ref="AB484">SUM(SUMIF(Survey!CK484,{"&gt;0","&lt;0"})*{1,-1})+SUM(SUMIF(Survey!CU484,{"&gt;0","&lt;0"})*{1,-1})</f>
        <v>0</v>
      </c>
      <c r="AC484" s="33">
        <f>Survey!K484</f>
        <v>0</v>
      </c>
      <c r="AD484" s="32" t="str">
        <f t="shared" si="376"/>
        <v>Either</v>
      </c>
      <c r="AE484" s="16" t="str">
        <f t="shared" si="377"/>
        <v>Fail</v>
      </c>
      <c r="AF484" s="58" cm="1">
        <f t="array" ref="AF484">SUM(SUMIF(Survey!CH484:DA484,{"&gt;0","&lt;0"})*{1,-1})+SUM(SUMIF(Survey!DC484:DV484,{"&gt;0","&lt;0"})*{1,-1})</f>
        <v>0</v>
      </c>
      <c r="AG484" s="58">
        <f>IFERROR(AF484/(Survey!$BA484),0)</f>
        <v>0</v>
      </c>
      <c r="AH484" s="104" t="b">
        <f>IF(OR(Survey!$M484="Alternative strategy or hedge",Survey!$M484="Private asset",Survey!$L484="Prospectus fund"),TRUE,FALSE)</f>
        <v>0</v>
      </c>
      <c r="AI484" s="104" t="b">
        <f>NOT(ISBLANK(Survey!$M484))</f>
        <v>0</v>
      </c>
      <c r="AJ484" s="16" t="str">
        <f t="shared" si="378"/>
        <v>Fail</v>
      </c>
      <c r="AK484" t="b">
        <f>IF(Survey!W484="No",TRUE,FALSE)</f>
        <v>0</v>
      </c>
      <c r="AL484" s="119">
        <f>MOD((LEN(Survey!W484)+2),22)</f>
        <v>2</v>
      </c>
      <c r="AM484" t="str">
        <f t="shared" si="379"/>
        <v>Pass</v>
      </c>
      <c r="AN484" s="33" t="b">
        <f>NOT(ISNUMBER(SEARCH("Other",Survey!$Q484)))</f>
        <v>1</v>
      </c>
      <c r="AO484" s="32" t="b">
        <f>NOT(ISBLANK(Survey!$R484))</f>
        <v>0</v>
      </c>
      <c r="AP484" s="16" t="str">
        <f t="shared" si="380"/>
        <v>Pass</v>
      </c>
      <c r="AQ484" s="114">
        <f>COUNTBLANK(Survey!$X484)</f>
        <v>1</v>
      </c>
      <c r="AR484" s="58">
        <f>IF(AND(Survey!L484&lt;&gt;"Exempt fund",OR(Survey!$M484="ETF",Survey!$M484="ETF, alternative mutual fund",Survey!$M484="Mutual fund",Survey!$M484="Alternative mutual fund",Survey!$M484="Money market")),1,0)</f>
        <v>0</v>
      </c>
      <c r="AS484" s="16" t="str">
        <f t="shared" si="381"/>
        <v>Pass</v>
      </c>
      <c r="AT484" s="33" t="b">
        <f>NOT(ISNUMBER(SEARCH("Yes",Survey!$AC484)))</f>
        <v>1</v>
      </c>
      <c r="AU484" s="32" t="b">
        <f>IF(COUNTBLANK(Survey!$AD484:$AE484)=0,TRUE, FALSE)</f>
        <v>0</v>
      </c>
      <c r="AV484" s="16" t="str">
        <f t="shared" si="382"/>
        <v>Pass</v>
      </c>
      <c r="AW484" s="33" t="b">
        <f>NOT(ISNUMBER(SEARCH("Yes",Survey!$AF484)))</f>
        <v>1</v>
      </c>
      <c r="AX484" s="32" t="b">
        <f>NOT(ISBLANK(Survey!$AH484))</f>
        <v>0</v>
      </c>
      <c r="AY484" s="16" t="str">
        <f t="shared" si="383"/>
        <v>Pass</v>
      </c>
      <c r="AZ484" s="33" t="b">
        <f>NOT(OR(ISNUMBER(SEARCH("Other",Survey!$AH484)),ISNUMBER(SEARCH("Multiple",Survey!$AH484))))</f>
        <v>1</v>
      </c>
      <c r="BA484" s="32" t="b">
        <f>NOT(ISBLANK(Survey!$AI484))</f>
        <v>0</v>
      </c>
      <c r="BB484" s="16" t="str">
        <f t="shared" si="384"/>
        <v>Fail</v>
      </c>
      <c r="BC484" s="114">
        <f>IF(ABS(Survey!$BA484)&gt;0, 1,0)</f>
        <v>0</v>
      </c>
      <c r="BD484" s="114">
        <f>IF(COUNTBLANK(Survey!$AL484)=0,1,0)</f>
        <v>0</v>
      </c>
      <c r="BE484" s="16" t="str">
        <f t="shared" si="385"/>
        <v>Pass</v>
      </c>
      <c r="BF484" s="114">
        <f>IF(ISBLANK(Survey!$AL484),0,1)</f>
        <v>0</v>
      </c>
      <c r="BG484" s="133">
        <f>COUNTBLANK(Survey!$AM484)</f>
        <v>1</v>
      </c>
      <c r="BH484" s="16" t="str">
        <f t="shared" si="386"/>
        <v>Pass</v>
      </c>
      <c r="BI484" s="114">
        <f>IF(OR(Survey!$AM484="Closed",ISBLANK(Survey!$AM484)),0,1)</f>
        <v>0</v>
      </c>
      <c r="BJ484" s="133">
        <f>IF(ISBLANK(Survey!$AN484),1,0)</f>
        <v>1</v>
      </c>
      <c r="BK484" s="118" t="str">
        <f t="shared" si="387"/>
        <v>Pass</v>
      </c>
      <c r="BL484" s="31" cm="1">
        <f t="array" ref="BL484">SUM(SUMIF(Survey!AO484:AP484,{"&gt;0","&lt;0"})*{1,-1})</f>
        <v>0</v>
      </c>
      <c r="BM484">
        <f t="shared" si="388"/>
        <v>0</v>
      </c>
      <c r="BN484">
        <f t="shared" si="389"/>
        <v>100</v>
      </c>
      <c r="BO484" s="118" t="str">
        <f t="shared" si="390"/>
        <v>Pass</v>
      </c>
      <c r="BP484">
        <f>IF(Survey!AQ484="No",0,1)</f>
        <v>1</v>
      </c>
      <c r="BQ484" s="207">
        <f>MOD((LEN(Survey!AQ484)+2),22)</f>
        <v>2</v>
      </c>
      <c r="BR484">
        <f>IF(Survey!AR484="No",0,1)</f>
        <v>1</v>
      </c>
      <c r="BS484" s="207">
        <f>MOD((LEN(Survey!AR484)+2),22)</f>
        <v>2</v>
      </c>
      <c r="BT484" s="114">
        <f>COUNTBLANK(Survey!$AQ484:$AS484)+COUNTBLANK(Survey!$AU484)</f>
        <v>4</v>
      </c>
      <c r="BU484" s="114">
        <f>IF(Survey!$I484="Yes",1,0)</f>
        <v>0</v>
      </c>
      <c r="BV484" s="114">
        <f>IF(OR(Survey!$M484="Mutual fund",Survey!$M484="Alternative mutual fund",Survey!$M484="Money market"),1,0)</f>
        <v>0</v>
      </c>
      <c r="BW484" s="119">
        <f>IF(OR(Survey!$M484="ETF",Survey!$M484="ETF, alternative mutual fund"),1,0)</f>
        <v>0</v>
      </c>
      <c r="BX484" s="16" t="str">
        <f t="shared" si="391"/>
        <v>Pass</v>
      </c>
      <c r="BY484" s="33">
        <f>IF(ISNUMBER(SEARCH("Other",Survey!$AS484)), 1, 0)</f>
        <v>0</v>
      </c>
      <c r="BZ484" s="58" t="b">
        <f>NOT(ISBLANK(Survey!$AT484))</f>
        <v>0</v>
      </c>
      <c r="CA484" s="16" t="str">
        <f t="shared" si="392"/>
        <v>Pass</v>
      </c>
      <c r="CB484" s="114">
        <f>IF(Survey!$BB484=0, 0,1)</f>
        <v>0</v>
      </c>
      <c r="CC484" s="58">
        <f>Survey!$AV484</f>
        <v>0</v>
      </c>
      <c r="CD484" s="58">
        <f>Survey!$BC484+Survey!$BD484+ABS(Survey!$BE484)-ABS(Survey!$BF484)-ABS(Survey!$BG484)-ABS(Survey!$BL484)</f>
        <v>0</v>
      </c>
      <c r="CE484" s="138">
        <f>Survey!BB484+(ABS(Survey!$BH484)-ABS(Survey!$BI484)+ABS(Survey!$BJ484)-ABS(Survey!$BK484))*0.5</f>
        <v>0</v>
      </c>
      <c r="CF484" s="58">
        <f t="shared" si="393"/>
        <v>0</v>
      </c>
      <c r="CG484" s="58">
        <f>IF(AND($CC484&gt;$CF484-0.2,$CC484&lt;$CF484+0.2,ISBLANK(Survey!$AV484)=FALSE),0,1)</f>
        <v>1</v>
      </c>
      <c r="CH484" s="133">
        <f>IF(ISBLANK(Survey!$AW484),1,0)</f>
        <v>1</v>
      </c>
      <c r="CI484" s="16" t="str">
        <f t="shared" si="394"/>
        <v>Pass</v>
      </c>
      <c r="CJ484" s="114">
        <f>IF(Survey!$BB484=0, 0,1)</f>
        <v>0</v>
      </c>
      <c r="CK484" s="58">
        <f>IF(AND(Survey!$AX484&gt;=0,Survey!$AX484&lt;=0.2,Survey!$AX484&lt;&gt;""),0,1)</f>
        <v>1</v>
      </c>
      <c r="CL484" s="114">
        <f>IF(ISBLANK(Survey!$AY484),1,0)</f>
        <v>1</v>
      </c>
      <c r="CM484" s="16" t="str">
        <f t="shared" si="395"/>
        <v>Fail</v>
      </c>
      <c r="CN484" s="133">
        <f>Survey!$AZ484</f>
        <v>0</v>
      </c>
      <c r="CO484" s="16" t="str">
        <f t="shared" si="396"/>
        <v>Pass</v>
      </c>
      <c r="CP484" s="31">
        <f>Survey!$BA484</f>
        <v>0</v>
      </c>
      <c r="CQ484" s="138">
        <f>Survey!$BB484+Survey!$BC484+Survey!$BD484+ABS(Survey!$BE484)-ABS(Survey!$BF484)-ABS(Survey!$BG484)+ABS(Survey!$BH484)-ABS(Survey!$BI484)+ABS(Survey!$BJ484)-ABS(Survey!$BK484)-ABS(Survey!$BL484)+Survey!$BM484</f>
        <v>0</v>
      </c>
      <c r="CR484" s="30">
        <f t="shared" si="397"/>
        <v>0</v>
      </c>
      <c r="CS484" s="17">
        <f t="shared" si="398"/>
        <v>0</v>
      </c>
      <c r="CT484" s="16" t="str">
        <f t="shared" si="399"/>
        <v>Pass</v>
      </c>
      <c r="CU484" s="33" t="b">
        <f>IF(ABS(Survey!$BM484)=0,TRUE,FALSE)</f>
        <v>1</v>
      </c>
      <c r="CV484" s="32" t="b">
        <f>NOT(ISBLANK(Survey!$BN484))</f>
        <v>0</v>
      </c>
      <c r="CW484" t="str">
        <f t="shared" si="400"/>
        <v>Fail</v>
      </c>
      <c r="CX484" s="25">
        <f>Survey!$BA484</f>
        <v>0</v>
      </c>
      <c r="CY484" s="25" cm="1">
        <f t="array" ref="CY484">SUM(SUMIF(Survey!BP484:BW484,{"&gt;0","&lt;0"})*{1,-1})-SUM(SUMIF(Survey!BY484:CF484,{"&gt;0","&lt;0"})*{1,-1})</f>
        <v>0</v>
      </c>
      <c r="CZ484" s="30" t="str">
        <f t="shared" si="401"/>
        <v>No holdings</v>
      </c>
      <c r="DA484">
        <f t="shared" si="402"/>
        <v>0</v>
      </c>
      <c r="DB484" s="16" t="str">
        <f t="shared" si="403"/>
        <v>Fail</v>
      </c>
      <c r="DC484" s="31">
        <f>Survey!$BA484</f>
        <v>0</v>
      </c>
      <c r="DD484" s="31" cm="1">
        <f t="array" ref="DD484">SUM(SUMIF(Survey!CH484:DA484,{"&gt;0","&lt;0"})*{1,-1})-SUM(SUMIF(Survey!DC484:DV484,{"&gt;0","&lt;0"})*{1,-1})</f>
        <v>0</v>
      </c>
      <c r="DE484" s="30" t="str">
        <f t="shared" si="404"/>
        <v>No holdings</v>
      </c>
      <c r="DF484" s="17">
        <f t="shared" si="405"/>
        <v>0</v>
      </c>
      <c r="DG484" s="16" t="str">
        <f t="shared" si="406"/>
        <v>Pass</v>
      </c>
      <c r="DH484" s="33" t="b">
        <f>IF(ABS(Survey!$DA484)=0,TRUE,FALSE)</f>
        <v>1</v>
      </c>
      <c r="DI484" s="32" t="b">
        <f>NOT(ISBLANK(Survey!$DB484))</f>
        <v>0</v>
      </c>
      <c r="DJ484" s="16" t="str">
        <f t="shared" si="407"/>
        <v>Pass</v>
      </c>
      <c r="DK484" s="33" t="b">
        <f>IF(ABS(Survey!$DV484)=0,TRUE,FALSE)</f>
        <v>1</v>
      </c>
      <c r="DL484" s="32" t="b">
        <f>NOT(ISBLANK(Survey!$DW484))</f>
        <v>0</v>
      </c>
      <c r="DM484" t="str">
        <f t="shared" si="408"/>
        <v>Pass</v>
      </c>
      <c r="DN484" s="25" cm="1">
        <f t="array" ref="DN484">SUM(SUMIF(Survey!CW484,{"&gt;0","&lt;0"})*{1,-1})+SUM(SUMIF(Survey!DR484,{"&gt;0","&lt;0"})*{1,-1})</f>
        <v>0</v>
      </c>
      <c r="DO484" s="25">
        <f>SUM(SUMIF(Survey!DY484:EE484,{"&gt;0","&lt;0"})*{1,-1})+SUM(SUMIF(Survey!EG484:EM484,{"&gt;0","&lt;0"})*{1,-1})</f>
        <v>0</v>
      </c>
      <c r="DP484">
        <f t="shared" si="409"/>
        <v>0</v>
      </c>
      <c r="DQ484">
        <f t="shared" si="410"/>
        <v>0</v>
      </c>
      <c r="DR484" s="16" t="str">
        <f t="shared" si="411"/>
        <v>Pass</v>
      </c>
      <c r="DS484" s="33" t="b">
        <f>IF(ABS(Survey!$EE484)=0,TRUE,FALSE)</f>
        <v>1</v>
      </c>
      <c r="DT484" s="32" t="b">
        <f>NOT(ISBLANK(Survey!EF484))</f>
        <v>0</v>
      </c>
      <c r="DU484" s="16" t="str">
        <f t="shared" si="412"/>
        <v>Pass</v>
      </c>
      <c r="DV484" s="33" t="b">
        <f>IF(ABS(Survey!$EM484)=0,TRUE,FALSE)</f>
        <v>1</v>
      </c>
      <c r="DW484" s="32" t="b">
        <f>NOT(ISBLANK(Survey!$EN484))</f>
        <v>0</v>
      </c>
      <c r="DX484" s="16" t="str">
        <f t="shared" si="413"/>
        <v>Fail</v>
      </c>
      <c r="DY484" s="31">
        <f>SUM(SUMIF(Survey!ET484:EV484,{"&gt;0","&lt;0"})*{1,-1})</f>
        <v>0</v>
      </c>
      <c r="DZ484">
        <f t="shared" si="414"/>
        <v>0</v>
      </c>
      <c r="EA484">
        <f t="shared" si="415"/>
        <v>100</v>
      </c>
      <c r="EB484" s="30" t="b">
        <f>IF(OR(Survey!$M484="ETF",Survey!$M484="ETF, alternative mutual fund",Survey!$M484="Closed-end", Survey!$M484="Split share corp"),TRUE,FALSE)</f>
        <v>0</v>
      </c>
      <c r="EC484" s="16" t="str">
        <f t="shared" si="416"/>
        <v>Fail</v>
      </c>
      <c r="ED484" s="31">
        <f>SUM(SUMIF(Survey!EX484:FD484,{"&gt;0","&lt;0"})*{1,-1})</f>
        <v>0</v>
      </c>
      <c r="EE484">
        <f t="shared" si="417"/>
        <v>0</v>
      </c>
      <c r="EF484" s="17">
        <f t="shared" si="418"/>
        <v>100</v>
      </c>
      <c r="EG484" s="16" t="str">
        <f t="shared" si="419"/>
        <v>Fail</v>
      </c>
      <c r="EH484" s="31">
        <f>SUM(SUMIF(Survey!FF484:FL484,{"&gt;0","&lt;0"})*{1,-1})</f>
        <v>0</v>
      </c>
      <c r="EI484">
        <f t="shared" si="420"/>
        <v>0</v>
      </c>
      <c r="EJ484" s="17">
        <f t="shared" si="421"/>
        <v>100</v>
      </c>
    </row>
    <row r="485" spans="1:140">
      <c r="A485">
        <v>485</v>
      </c>
      <c r="B485" t="str">
        <f t="shared" si="369"/>
        <v>Pass</v>
      </c>
      <c r="C485" t="str">
        <f>IF(COUNTBLANK(Survey!B485:FM485)=$C$2, "Pass", "Fail")</f>
        <v>Pass</v>
      </c>
      <c r="D485" s="16" t="str">
        <f t="shared" si="370"/>
        <v>Fail</v>
      </c>
      <c r="E485" t="str">
        <f>IF(OR(ISBLANK(Survey!AL485),COUNTIF(G485:BJ485,"Fail")),"Fail","Pass")</f>
        <v>Fail</v>
      </c>
      <c r="F485" s="265"/>
      <c r="G485" s="16" t="str">
        <f t="shared" si="371"/>
        <v>Fail</v>
      </c>
      <c r="H485" s="139">
        <f>COUNTBLANK(Survey!B485:D485)+COUNTBLANK(Survey!G485)+COUNTBLANK(Survey!I485)+COUNTBLANK(Survey!K485:M485)+COUNTBLANK(Survey!P485:Q485)+COUNTBLANK(Survey!T485:W485)+COUNTBLANK(Survey!Z485:AC485)+COUNTBLANK(Survey!AF485:AG485)+COUNTBLANK(Survey!AK485:AK485)</f>
        <v>21</v>
      </c>
      <c r="I485" t="str">
        <f t="shared" si="372"/>
        <v>Fail</v>
      </c>
      <c r="J485" t="b">
        <f>IF(Survey!E485="No",TRUE,FALSE)</f>
        <v>0</v>
      </c>
      <c r="K485" s="29" cm="1">
        <f t="array" ref="K485">IF(COUNTA(Survey!$E$4:$E$695)=1, 0, SUM(IF(COUNTIF(Survey!$E$4:$E$695, Survey!$E$4:$E$695)=1,1,0)))</f>
        <v>0</v>
      </c>
      <c r="L485" s="29">
        <f>LEN(Survey!E485)</f>
        <v>0</v>
      </c>
      <c r="M485" s="16" t="str">
        <f t="shared" si="373"/>
        <v>Fail</v>
      </c>
      <c r="N485" t="b">
        <f>IF(Survey!F485="No",TRUE,FALSE)</f>
        <v>0</v>
      </c>
      <c r="O485" t="b">
        <f>Survey!F485=Survey!E485</f>
        <v>1</v>
      </c>
      <c r="P485">
        <f>COUNTIF(Survey!$F$4:$F$695,Survey!F485)</f>
        <v>0</v>
      </c>
      <c r="Q485" s="28">
        <f>LEN(Survey!F485)</f>
        <v>0</v>
      </c>
      <c r="R485" s="16" t="str">
        <f t="shared" si="374"/>
        <v>Pass</v>
      </c>
      <c r="S485" s="29">
        <f>MOD((LEN(Survey!H485)+2),11)</f>
        <v>2</v>
      </c>
      <c r="T485">
        <f>COUNTIF(Survey!$H$4:$H$695,Survey!H485)</f>
        <v>0</v>
      </c>
      <c r="U485" s="28" t="str">
        <f>IF(Survey!$L485="Prospectus fund", "Yes", "No")</f>
        <v>No</v>
      </c>
      <c r="V485" s="16" t="str">
        <f t="shared" si="375"/>
        <v>Pass</v>
      </c>
      <c r="W485" s="29">
        <f>MOD((LEN(Survey!J485)+2),11)</f>
        <v>2</v>
      </c>
      <c r="X485">
        <f>COUNTIF(Survey!$J$4:$J$695,Survey!J485)</f>
        <v>0</v>
      </c>
      <c r="Y485" s="30" t="b">
        <f>IF(OR(Survey!$M485="ETF",Survey!$M485="ETF, alternative mutual fund",Survey!$M485="Closed-end", Survey!$M485="Split share corp", Survey!$I485="Yes"),TRUE,FALSE)</f>
        <v>0</v>
      </c>
      <c r="Z485" s="16" t="str">
        <f>IFERROR(IF(AND(OR(AC485=AD485,AD485 = "Either"),NOT(ISBLANK(Survey!K485))),"Pass","Fail"),"Pass")</f>
        <v>Fail</v>
      </c>
      <c r="AA485" s="31" cm="1">
        <f t="array" ref="AA485">SUM(SUMIF(Survey!CH485:DA485,{"&gt;0","&lt;0"})*{1,-1})</f>
        <v>0</v>
      </c>
      <c r="AB485" s="33" cm="1">
        <f t="array" ref="AB485">SUM(SUMIF(Survey!CK485,{"&gt;0","&lt;0"})*{1,-1})+SUM(SUMIF(Survey!CU485,{"&gt;0","&lt;0"})*{1,-1})</f>
        <v>0</v>
      </c>
      <c r="AC485" s="33">
        <f>Survey!K485</f>
        <v>0</v>
      </c>
      <c r="AD485" s="32" t="str">
        <f t="shared" si="376"/>
        <v>Either</v>
      </c>
      <c r="AE485" s="16" t="str">
        <f t="shared" si="377"/>
        <v>Fail</v>
      </c>
      <c r="AF485" s="58" cm="1">
        <f t="array" ref="AF485">SUM(SUMIF(Survey!CH485:DA485,{"&gt;0","&lt;0"})*{1,-1})+SUM(SUMIF(Survey!DC485:DV485,{"&gt;0","&lt;0"})*{1,-1})</f>
        <v>0</v>
      </c>
      <c r="AG485" s="58">
        <f>IFERROR(AF485/(Survey!$BA485),0)</f>
        <v>0</v>
      </c>
      <c r="AH485" s="104" t="b">
        <f>IF(OR(Survey!$M485="Alternative strategy or hedge",Survey!$M485="Private asset",Survey!$L485="Prospectus fund"),TRUE,FALSE)</f>
        <v>0</v>
      </c>
      <c r="AI485" s="104" t="b">
        <f>NOT(ISBLANK(Survey!$M485))</f>
        <v>0</v>
      </c>
      <c r="AJ485" s="16" t="str">
        <f t="shared" si="378"/>
        <v>Fail</v>
      </c>
      <c r="AK485" t="b">
        <f>IF(Survey!W485="No",TRUE,FALSE)</f>
        <v>0</v>
      </c>
      <c r="AL485" s="119">
        <f>MOD((LEN(Survey!W485)+2),22)</f>
        <v>2</v>
      </c>
      <c r="AM485" t="str">
        <f t="shared" si="379"/>
        <v>Pass</v>
      </c>
      <c r="AN485" s="33" t="b">
        <f>NOT(ISNUMBER(SEARCH("Other",Survey!$Q485)))</f>
        <v>1</v>
      </c>
      <c r="AO485" s="32" t="b">
        <f>NOT(ISBLANK(Survey!$R485))</f>
        <v>0</v>
      </c>
      <c r="AP485" s="16" t="str">
        <f t="shared" si="380"/>
        <v>Pass</v>
      </c>
      <c r="AQ485" s="114">
        <f>COUNTBLANK(Survey!$X485)</f>
        <v>1</v>
      </c>
      <c r="AR485" s="58">
        <f>IF(AND(Survey!L485&lt;&gt;"Exempt fund",OR(Survey!$M485="ETF",Survey!$M485="ETF, alternative mutual fund",Survey!$M485="Mutual fund",Survey!$M485="Alternative mutual fund",Survey!$M485="Money market")),1,0)</f>
        <v>0</v>
      </c>
      <c r="AS485" s="16" t="str">
        <f t="shared" si="381"/>
        <v>Pass</v>
      </c>
      <c r="AT485" s="33" t="b">
        <f>NOT(ISNUMBER(SEARCH("Yes",Survey!$AC485)))</f>
        <v>1</v>
      </c>
      <c r="AU485" s="32" t="b">
        <f>IF(COUNTBLANK(Survey!$AD485:$AE485)=0,TRUE, FALSE)</f>
        <v>0</v>
      </c>
      <c r="AV485" s="16" t="str">
        <f t="shared" si="382"/>
        <v>Pass</v>
      </c>
      <c r="AW485" s="33" t="b">
        <f>NOT(ISNUMBER(SEARCH("Yes",Survey!$AF485)))</f>
        <v>1</v>
      </c>
      <c r="AX485" s="32" t="b">
        <f>NOT(ISBLANK(Survey!$AH485))</f>
        <v>0</v>
      </c>
      <c r="AY485" s="16" t="str">
        <f t="shared" si="383"/>
        <v>Pass</v>
      </c>
      <c r="AZ485" s="33" t="b">
        <f>NOT(OR(ISNUMBER(SEARCH("Other",Survey!$AH485)),ISNUMBER(SEARCH("Multiple",Survey!$AH485))))</f>
        <v>1</v>
      </c>
      <c r="BA485" s="32" t="b">
        <f>NOT(ISBLANK(Survey!$AI485))</f>
        <v>0</v>
      </c>
      <c r="BB485" s="16" t="str">
        <f t="shared" si="384"/>
        <v>Fail</v>
      </c>
      <c r="BC485" s="114">
        <f>IF(ABS(Survey!$BA485)&gt;0, 1,0)</f>
        <v>0</v>
      </c>
      <c r="BD485" s="114">
        <f>IF(COUNTBLANK(Survey!$AL485)=0,1,0)</f>
        <v>0</v>
      </c>
      <c r="BE485" s="16" t="str">
        <f t="shared" si="385"/>
        <v>Pass</v>
      </c>
      <c r="BF485" s="114">
        <f>IF(ISBLANK(Survey!$AL485),0,1)</f>
        <v>0</v>
      </c>
      <c r="BG485" s="133">
        <f>COUNTBLANK(Survey!$AM485)</f>
        <v>1</v>
      </c>
      <c r="BH485" s="16" t="str">
        <f t="shared" si="386"/>
        <v>Pass</v>
      </c>
      <c r="BI485" s="114">
        <f>IF(OR(Survey!$AM485="Closed",ISBLANK(Survey!$AM485)),0,1)</f>
        <v>0</v>
      </c>
      <c r="BJ485" s="133">
        <f>IF(ISBLANK(Survey!$AN485),1,0)</f>
        <v>1</v>
      </c>
      <c r="BK485" s="118" t="str">
        <f t="shared" si="387"/>
        <v>Pass</v>
      </c>
      <c r="BL485" s="31" cm="1">
        <f t="array" ref="BL485">SUM(SUMIF(Survey!AO485:AP485,{"&gt;0","&lt;0"})*{1,-1})</f>
        <v>0</v>
      </c>
      <c r="BM485">
        <f t="shared" si="388"/>
        <v>0</v>
      </c>
      <c r="BN485">
        <f t="shared" si="389"/>
        <v>100</v>
      </c>
      <c r="BO485" s="118" t="str">
        <f t="shared" si="390"/>
        <v>Pass</v>
      </c>
      <c r="BP485">
        <f>IF(Survey!AQ485="No",0,1)</f>
        <v>1</v>
      </c>
      <c r="BQ485" s="207">
        <f>MOD((LEN(Survey!AQ485)+2),22)</f>
        <v>2</v>
      </c>
      <c r="BR485">
        <f>IF(Survey!AR485="No",0,1)</f>
        <v>1</v>
      </c>
      <c r="BS485" s="207">
        <f>MOD((LEN(Survey!AR485)+2),22)</f>
        <v>2</v>
      </c>
      <c r="BT485" s="114">
        <f>COUNTBLANK(Survey!$AQ485:$AS485)+COUNTBLANK(Survey!$AU485)</f>
        <v>4</v>
      </c>
      <c r="BU485" s="114">
        <f>IF(Survey!$I485="Yes",1,0)</f>
        <v>0</v>
      </c>
      <c r="BV485" s="114">
        <f>IF(OR(Survey!$M485="Mutual fund",Survey!$M485="Alternative mutual fund",Survey!$M485="Money market"),1,0)</f>
        <v>0</v>
      </c>
      <c r="BW485" s="119">
        <f>IF(OR(Survey!$M485="ETF",Survey!$M485="ETF, alternative mutual fund"),1,0)</f>
        <v>0</v>
      </c>
      <c r="BX485" s="16" t="str">
        <f t="shared" si="391"/>
        <v>Pass</v>
      </c>
      <c r="BY485" s="33">
        <f>IF(ISNUMBER(SEARCH("Other",Survey!$AS485)), 1, 0)</f>
        <v>0</v>
      </c>
      <c r="BZ485" s="58" t="b">
        <f>NOT(ISBLANK(Survey!$AT485))</f>
        <v>0</v>
      </c>
      <c r="CA485" s="16" t="str">
        <f t="shared" si="392"/>
        <v>Pass</v>
      </c>
      <c r="CB485" s="114">
        <f>IF(Survey!$BB485=0, 0,1)</f>
        <v>0</v>
      </c>
      <c r="CC485" s="58">
        <f>Survey!$AV485</f>
        <v>0</v>
      </c>
      <c r="CD485" s="58">
        <f>Survey!$BC485+Survey!$BD485+ABS(Survey!$BE485)-ABS(Survey!$BF485)-ABS(Survey!$BG485)-ABS(Survey!$BL485)</f>
        <v>0</v>
      </c>
      <c r="CE485" s="138">
        <f>Survey!BB485+(ABS(Survey!$BH485)-ABS(Survey!$BI485)+ABS(Survey!$BJ485)-ABS(Survey!$BK485))*0.5</f>
        <v>0</v>
      </c>
      <c r="CF485" s="58">
        <f t="shared" si="393"/>
        <v>0</v>
      </c>
      <c r="CG485" s="58">
        <f>IF(AND($CC485&gt;$CF485-0.2,$CC485&lt;$CF485+0.2,ISBLANK(Survey!$AV485)=FALSE),0,1)</f>
        <v>1</v>
      </c>
      <c r="CH485" s="133">
        <f>IF(ISBLANK(Survey!$AW485),1,0)</f>
        <v>1</v>
      </c>
      <c r="CI485" s="16" t="str">
        <f t="shared" si="394"/>
        <v>Pass</v>
      </c>
      <c r="CJ485" s="114">
        <f>IF(Survey!$BB485=0, 0,1)</f>
        <v>0</v>
      </c>
      <c r="CK485" s="58">
        <f>IF(AND(Survey!$AX485&gt;=0,Survey!$AX485&lt;=0.2,Survey!$AX485&lt;&gt;""),0,1)</f>
        <v>1</v>
      </c>
      <c r="CL485" s="114">
        <f>IF(ISBLANK(Survey!$AY485),1,0)</f>
        <v>1</v>
      </c>
      <c r="CM485" s="16" t="str">
        <f t="shared" si="395"/>
        <v>Fail</v>
      </c>
      <c r="CN485" s="133">
        <f>Survey!$AZ485</f>
        <v>0</v>
      </c>
      <c r="CO485" s="16" t="str">
        <f t="shared" si="396"/>
        <v>Pass</v>
      </c>
      <c r="CP485" s="31">
        <f>Survey!$BA485</f>
        <v>0</v>
      </c>
      <c r="CQ485" s="138">
        <f>Survey!$BB485+Survey!$BC485+Survey!$BD485+ABS(Survey!$BE485)-ABS(Survey!$BF485)-ABS(Survey!$BG485)+ABS(Survey!$BH485)-ABS(Survey!$BI485)+ABS(Survey!$BJ485)-ABS(Survey!$BK485)-ABS(Survey!$BL485)+Survey!$BM485</f>
        <v>0</v>
      </c>
      <c r="CR485" s="30">
        <f t="shared" si="397"/>
        <v>0</v>
      </c>
      <c r="CS485" s="17">
        <f t="shared" si="398"/>
        <v>0</v>
      </c>
      <c r="CT485" s="16" t="str">
        <f t="shared" si="399"/>
        <v>Pass</v>
      </c>
      <c r="CU485" s="33" t="b">
        <f>IF(ABS(Survey!$BM485)=0,TRUE,FALSE)</f>
        <v>1</v>
      </c>
      <c r="CV485" s="32" t="b">
        <f>NOT(ISBLANK(Survey!$BN485))</f>
        <v>0</v>
      </c>
      <c r="CW485" t="str">
        <f t="shared" si="400"/>
        <v>Fail</v>
      </c>
      <c r="CX485" s="25">
        <f>Survey!$BA485</f>
        <v>0</v>
      </c>
      <c r="CY485" s="25" cm="1">
        <f t="array" ref="CY485">SUM(SUMIF(Survey!BP485:BW485,{"&gt;0","&lt;0"})*{1,-1})-SUM(SUMIF(Survey!BY485:CF485,{"&gt;0","&lt;0"})*{1,-1})</f>
        <v>0</v>
      </c>
      <c r="CZ485" s="30" t="str">
        <f t="shared" si="401"/>
        <v>No holdings</v>
      </c>
      <c r="DA485">
        <f t="shared" si="402"/>
        <v>0</v>
      </c>
      <c r="DB485" s="16" t="str">
        <f t="shared" si="403"/>
        <v>Fail</v>
      </c>
      <c r="DC485" s="31">
        <f>Survey!$BA485</f>
        <v>0</v>
      </c>
      <c r="DD485" s="31" cm="1">
        <f t="array" ref="DD485">SUM(SUMIF(Survey!CH485:DA485,{"&gt;0","&lt;0"})*{1,-1})-SUM(SUMIF(Survey!DC485:DV485,{"&gt;0","&lt;0"})*{1,-1})</f>
        <v>0</v>
      </c>
      <c r="DE485" s="30" t="str">
        <f t="shared" si="404"/>
        <v>No holdings</v>
      </c>
      <c r="DF485" s="17">
        <f t="shared" si="405"/>
        <v>0</v>
      </c>
      <c r="DG485" s="16" t="str">
        <f t="shared" si="406"/>
        <v>Pass</v>
      </c>
      <c r="DH485" s="33" t="b">
        <f>IF(ABS(Survey!$DA485)=0,TRUE,FALSE)</f>
        <v>1</v>
      </c>
      <c r="DI485" s="32" t="b">
        <f>NOT(ISBLANK(Survey!$DB485))</f>
        <v>0</v>
      </c>
      <c r="DJ485" s="16" t="str">
        <f t="shared" si="407"/>
        <v>Pass</v>
      </c>
      <c r="DK485" s="33" t="b">
        <f>IF(ABS(Survey!$DV485)=0,TRUE,FALSE)</f>
        <v>1</v>
      </c>
      <c r="DL485" s="32" t="b">
        <f>NOT(ISBLANK(Survey!$DW485))</f>
        <v>0</v>
      </c>
      <c r="DM485" t="str">
        <f t="shared" si="408"/>
        <v>Pass</v>
      </c>
      <c r="DN485" s="25" cm="1">
        <f t="array" ref="DN485">SUM(SUMIF(Survey!CW485,{"&gt;0","&lt;0"})*{1,-1})+SUM(SUMIF(Survey!DR485,{"&gt;0","&lt;0"})*{1,-1})</f>
        <v>0</v>
      </c>
      <c r="DO485" s="25">
        <f>SUM(SUMIF(Survey!DY485:EE485,{"&gt;0","&lt;0"})*{1,-1})+SUM(SUMIF(Survey!EG485:EM485,{"&gt;0","&lt;0"})*{1,-1})</f>
        <v>0</v>
      </c>
      <c r="DP485">
        <f t="shared" si="409"/>
        <v>0</v>
      </c>
      <c r="DQ485">
        <f t="shared" si="410"/>
        <v>0</v>
      </c>
      <c r="DR485" s="16" t="str">
        <f t="shared" si="411"/>
        <v>Pass</v>
      </c>
      <c r="DS485" s="33" t="b">
        <f>IF(ABS(Survey!$EE485)=0,TRUE,FALSE)</f>
        <v>1</v>
      </c>
      <c r="DT485" s="32" t="b">
        <f>NOT(ISBLANK(Survey!EF485))</f>
        <v>0</v>
      </c>
      <c r="DU485" s="16" t="str">
        <f t="shared" si="412"/>
        <v>Pass</v>
      </c>
      <c r="DV485" s="33" t="b">
        <f>IF(ABS(Survey!$EM485)=0,TRUE,FALSE)</f>
        <v>1</v>
      </c>
      <c r="DW485" s="32" t="b">
        <f>NOT(ISBLANK(Survey!$EN485))</f>
        <v>0</v>
      </c>
      <c r="DX485" s="16" t="str">
        <f t="shared" si="413"/>
        <v>Fail</v>
      </c>
      <c r="DY485" s="31">
        <f>SUM(SUMIF(Survey!ET485:EV485,{"&gt;0","&lt;0"})*{1,-1})</f>
        <v>0</v>
      </c>
      <c r="DZ485">
        <f t="shared" si="414"/>
        <v>0</v>
      </c>
      <c r="EA485">
        <f t="shared" si="415"/>
        <v>100</v>
      </c>
      <c r="EB485" s="30" t="b">
        <f>IF(OR(Survey!$M485="ETF",Survey!$M485="ETF, alternative mutual fund",Survey!$M485="Closed-end", Survey!$M485="Split share corp"),TRUE,FALSE)</f>
        <v>0</v>
      </c>
      <c r="EC485" s="16" t="str">
        <f t="shared" si="416"/>
        <v>Fail</v>
      </c>
      <c r="ED485" s="31">
        <f>SUM(SUMIF(Survey!EX485:FD485,{"&gt;0","&lt;0"})*{1,-1})</f>
        <v>0</v>
      </c>
      <c r="EE485">
        <f t="shared" si="417"/>
        <v>0</v>
      </c>
      <c r="EF485" s="17">
        <f t="shared" si="418"/>
        <v>100</v>
      </c>
      <c r="EG485" s="16" t="str">
        <f t="shared" si="419"/>
        <v>Fail</v>
      </c>
      <c r="EH485" s="31">
        <f>SUM(SUMIF(Survey!FF485:FL485,{"&gt;0","&lt;0"})*{1,-1})</f>
        <v>0</v>
      </c>
      <c r="EI485">
        <f t="shared" si="420"/>
        <v>0</v>
      </c>
      <c r="EJ485" s="17">
        <f t="shared" si="421"/>
        <v>100</v>
      </c>
    </row>
    <row r="486" spans="1:140">
      <c r="A486">
        <v>486</v>
      </c>
      <c r="B486" t="str">
        <f t="shared" si="369"/>
        <v>Pass</v>
      </c>
      <c r="C486" t="str">
        <f>IF(COUNTBLANK(Survey!B486:FM486)=$C$2, "Pass", "Fail")</f>
        <v>Pass</v>
      </c>
      <c r="D486" s="16" t="str">
        <f t="shared" si="370"/>
        <v>Fail</v>
      </c>
      <c r="E486" t="str">
        <f>IF(OR(ISBLANK(Survey!AL486),COUNTIF(G486:BJ486,"Fail")),"Fail","Pass")</f>
        <v>Fail</v>
      </c>
      <c r="F486" s="265"/>
      <c r="G486" s="16" t="str">
        <f t="shared" si="371"/>
        <v>Fail</v>
      </c>
      <c r="H486" s="139">
        <f>COUNTBLANK(Survey!B486:D486)+COUNTBLANK(Survey!G486)+COUNTBLANK(Survey!I486)+COUNTBLANK(Survey!K486:M486)+COUNTBLANK(Survey!P486:Q486)+COUNTBLANK(Survey!T486:W486)+COUNTBLANK(Survey!Z486:AC486)+COUNTBLANK(Survey!AF486:AG486)+COUNTBLANK(Survey!AK486:AK486)</f>
        <v>21</v>
      </c>
      <c r="I486" t="str">
        <f t="shared" si="372"/>
        <v>Fail</v>
      </c>
      <c r="J486" t="b">
        <f>IF(Survey!E486="No",TRUE,FALSE)</f>
        <v>0</v>
      </c>
      <c r="K486" s="29" cm="1">
        <f t="array" ref="K486">IF(COUNTA(Survey!$E$4:$E$695)=1, 0, SUM(IF(COUNTIF(Survey!$E$4:$E$695, Survey!$E$4:$E$695)=1,1,0)))</f>
        <v>0</v>
      </c>
      <c r="L486" s="29">
        <f>LEN(Survey!E486)</f>
        <v>0</v>
      </c>
      <c r="M486" s="16" t="str">
        <f t="shared" si="373"/>
        <v>Fail</v>
      </c>
      <c r="N486" t="b">
        <f>IF(Survey!F486="No",TRUE,FALSE)</f>
        <v>0</v>
      </c>
      <c r="O486" t="b">
        <f>Survey!F486=Survey!E486</f>
        <v>1</v>
      </c>
      <c r="P486">
        <f>COUNTIF(Survey!$F$4:$F$695,Survey!F486)</f>
        <v>0</v>
      </c>
      <c r="Q486" s="28">
        <f>LEN(Survey!F486)</f>
        <v>0</v>
      </c>
      <c r="R486" s="16" t="str">
        <f t="shared" si="374"/>
        <v>Pass</v>
      </c>
      <c r="S486" s="29">
        <f>MOD((LEN(Survey!H486)+2),11)</f>
        <v>2</v>
      </c>
      <c r="T486">
        <f>COUNTIF(Survey!$H$4:$H$695,Survey!H486)</f>
        <v>0</v>
      </c>
      <c r="U486" s="28" t="str">
        <f>IF(Survey!$L486="Prospectus fund", "Yes", "No")</f>
        <v>No</v>
      </c>
      <c r="V486" s="16" t="str">
        <f t="shared" si="375"/>
        <v>Pass</v>
      </c>
      <c r="W486" s="29">
        <f>MOD((LEN(Survey!J486)+2),11)</f>
        <v>2</v>
      </c>
      <c r="X486">
        <f>COUNTIF(Survey!$J$4:$J$695,Survey!J486)</f>
        <v>0</v>
      </c>
      <c r="Y486" s="30" t="b">
        <f>IF(OR(Survey!$M486="ETF",Survey!$M486="ETF, alternative mutual fund",Survey!$M486="Closed-end", Survey!$M486="Split share corp", Survey!$I486="Yes"),TRUE,FALSE)</f>
        <v>0</v>
      </c>
      <c r="Z486" s="16" t="str">
        <f>IFERROR(IF(AND(OR(AC486=AD486,AD486 = "Either"),NOT(ISBLANK(Survey!K486))),"Pass","Fail"),"Pass")</f>
        <v>Fail</v>
      </c>
      <c r="AA486" s="31" cm="1">
        <f t="array" ref="AA486">SUM(SUMIF(Survey!CH486:DA486,{"&gt;0","&lt;0"})*{1,-1})</f>
        <v>0</v>
      </c>
      <c r="AB486" s="33" cm="1">
        <f t="array" ref="AB486">SUM(SUMIF(Survey!CK486,{"&gt;0","&lt;0"})*{1,-1})+SUM(SUMIF(Survey!CU486,{"&gt;0","&lt;0"})*{1,-1})</f>
        <v>0</v>
      </c>
      <c r="AC486" s="33">
        <f>Survey!K486</f>
        <v>0</v>
      </c>
      <c r="AD486" s="32" t="str">
        <f t="shared" si="376"/>
        <v>Either</v>
      </c>
      <c r="AE486" s="16" t="str">
        <f t="shared" si="377"/>
        <v>Fail</v>
      </c>
      <c r="AF486" s="58" cm="1">
        <f t="array" ref="AF486">SUM(SUMIF(Survey!CH486:DA486,{"&gt;0","&lt;0"})*{1,-1})+SUM(SUMIF(Survey!DC486:DV486,{"&gt;0","&lt;0"})*{1,-1})</f>
        <v>0</v>
      </c>
      <c r="AG486" s="58">
        <f>IFERROR(AF486/(Survey!$BA486),0)</f>
        <v>0</v>
      </c>
      <c r="AH486" s="104" t="b">
        <f>IF(OR(Survey!$M486="Alternative strategy or hedge",Survey!$M486="Private asset",Survey!$L486="Prospectus fund"),TRUE,FALSE)</f>
        <v>0</v>
      </c>
      <c r="AI486" s="104" t="b">
        <f>NOT(ISBLANK(Survey!$M486))</f>
        <v>0</v>
      </c>
      <c r="AJ486" s="16" t="str">
        <f t="shared" si="378"/>
        <v>Fail</v>
      </c>
      <c r="AK486" t="b">
        <f>IF(Survey!W486="No",TRUE,FALSE)</f>
        <v>0</v>
      </c>
      <c r="AL486" s="119">
        <f>MOD((LEN(Survey!W486)+2),22)</f>
        <v>2</v>
      </c>
      <c r="AM486" t="str">
        <f t="shared" si="379"/>
        <v>Pass</v>
      </c>
      <c r="AN486" s="33" t="b">
        <f>NOT(ISNUMBER(SEARCH("Other",Survey!$Q486)))</f>
        <v>1</v>
      </c>
      <c r="AO486" s="32" t="b">
        <f>NOT(ISBLANK(Survey!$R486))</f>
        <v>0</v>
      </c>
      <c r="AP486" s="16" t="str">
        <f t="shared" si="380"/>
        <v>Pass</v>
      </c>
      <c r="AQ486" s="114">
        <f>COUNTBLANK(Survey!$X486)</f>
        <v>1</v>
      </c>
      <c r="AR486" s="58">
        <f>IF(AND(Survey!L486&lt;&gt;"Exempt fund",OR(Survey!$M486="ETF",Survey!$M486="ETF, alternative mutual fund",Survey!$M486="Mutual fund",Survey!$M486="Alternative mutual fund",Survey!$M486="Money market")),1,0)</f>
        <v>0</v>
      </c>
      <c r="AS486" s="16" t="str">
        <f t="shared" si="381"/>
        <v>Pass</v>
      </c>
      <c r="AT486" s="33" t="b">
        <f>NOT(ISNUMBER(SEARCH("Yes",Survey!$AC486)))</f>
        <v>1</v>
      </c>
      <c r="AU486" s="32" t="b">
        <f>IF(COUNTBLANK(Survey!$AD486:$AE486)=0,TRUE, FALSE)</f>
        <v>0</v>
      </c>
      <c r="AV486" s="16" t="str">
        <f t="shared" si="382"/>
        <v>Pass</v>
      </c>
      <c r="AW486" s="33" t="b">
        <f>NOT(ISNUMBER(SEARCH("Yes",Survey!$AF486)))</f>
        <v>1</v>
      </c>
      <c r="AX486" s="32" t="b">
        <f>NOT(ISBLANK(Survey!$AH486))</f>
        <v>0</v>
      </c>
      <c r="AY486" s="16" t="str">
        <f t="shared" si="383"/>
        <v>Pass</v>
      </c>
      <c r="AZ486" s="33" t="b">
        <f>NOT(OR(ISNUMBER(SEARCH("Other",Survey!$AH486)),ISNUMBER(SEARCH("Multiple",Survey!$AH486))))</f>
        <v>1</v>
      </c>
      <c r="BA486" s="32" t="b">
        <f>NOT(ISBLANK(Survey!$AI486))</f>
        <v>0</v>
      </c>
      <c r="BB486" s="16" t="str">
        <f t="shared" si="384"/>
        <v>Fail</v>
      </c>
      <c r="BC486" s="114">
        <f>IF(ABS(Survey!$BA486)&gt;0, 1,0)</f>
        <v>0</v>
      </c>
      <c r="BD486" s="114">
        <f>IF(COUNTBLANK(Survey!$AL486)=0,1,0)</f>
        <v>0</v>
      </c>
      <c r="BE486" s="16" t="str">
        <f t="shared" si="385"/>
        <v>Pass</v>
      </c>
      <c r="BF486" s="114">
        <f>IF(ISBLANK(Survey!$AL486),0,1)</f>
        <v>0</v>
      </c>
      <c r="BG486" s="133">
        <f>COUNTBLANK(Survey!$AM486)</f>
        <v>1</v>
      </c>
      <c r="BH486" s="16" t="str">
        <f t="shared" si="386"/>
        <v>Pass</v>
      </c>
      <c r="BI486" s="114">
        <f>IF(OR(Survey!$AM486="Closed",ISBLANK(Survey!$AM486)),0,1)</f>
        <v>0</v>
      </c>
      <c r="BJ486" s="133">
        <f>IF(ISBLANK(Survey!$AN486),1,0)</f>
        <v>1</v>
      </c>
      <c r="BK486" s="118" t="str">
        <f t="shared" si="387"/>
        <v>Pass</v>
      </c>
      <c r="BL486" s="31" cm="1">
        <f t="array" ref="BL486">SUM(SUMIF(Survey!AO486:AP486,{"&gt;0","&lt;0"})*{1,-1})</f>
        <v>0</v>
      </c>
      <c r="BM486">
        <f t="shared" si="388"/>
        <v>0</v>
      </c>
      <c r="BN486">
        <f t="shared" si="389"/>
        <v>100</v>
      </c>
      <c r="BO486" s="118" t="str">
        <f t="shared" si="390"/>
        <v>Pass</v>
      </c>
      <c r="BP486">
        <f>IF(Survey!AQ486="No",0,1)</f>
        <v>1</v>
      </c>
      <c r="BQ486" s="207">
        <f>MOD((LEN(Survey!AQ486)+2),22)</f>
        <v>2</v>
      </c>
      <c r="BR486">
        <f>IF(Survey!AR486="No",0,1)</f>
        <v>1</v>
      </c>
      <c r="BS486" s="207">
        <f>MOD((LEN(Survey!AR486)+2),22)</f>
        <v>2</v>
      </c>
      <c r="BT486" s="114">
        <f>COUNTBLANK(Survey!$AQ486:$AS486)+COUNTBLANK(Survey!$AU486)</f>
        <v>4</v>
      </c>
      <c r="BU486" s="114">
        <f>IF(Survey!$I486="Yes",1,0)</f>
        <v>0</v>
      </c>
      <c r="BV486" s="114">
        <f>IF(OR(Survey!$M486="Mutual fund",Survey!$M486="Alternative mutual fund",Survey!$M486="Money market"),1,0)</f>
        <v>0</v>
      </c>
      <c r="BW486" s="119">
        <f>IF(OR(Survey!$M486="ETF",Survey!$M486="ETF, alternative mutual fund"),1,0)</f>
        <v>0</v>
      </c>
      <c r="BX486" s="16" t="str">
        <f t="shared" si="391"/>
        <v>Pass</v>
      </c>
      <c r="BY486" s="33">
        <f>IF(ISNUMBER(SEARCH("Other",Survey!$AS486)), 1, 0)</f>
        <v>0</v>
      </c>
      <c r="BZ486" s="58" t="b">
        <f>NOT(ISBLANK(Survey!$AT486))</f>
        <v>0</v>
      </c>
      <c r="CA486" s="16" t="str">
        <f t="shared" si="392"/>
        <v>Pass</v>
      </c>
      <c r="CB486" s="114">
        <f>IF(Survey!$BB486=0, 0,1)</f>
        <v>0</v>
      </c>
      <c r="CC486" s="58">
        <f>Survey!$AV486</f>
        <v>0</v>
      </c>
      <c r="CD486" s="58">
        <f>Survey!$BC486+Survey!$BD486+ABS(Survey!$BE486)-ABS(Survey!$BF486)-ABS(Survey!$BG486)-ABS(Survey!$BL486)</f>
        <v>0</v>
      </c>
      <c r="CE486" s="138">
        <f>Survey!BB486+(ABS(Survey!$BH486)-ABS(Survey!$BI486)+ABS(Survey!$BJ486)-ABS(Survey!$BK486))*0.5</f>
        <v>0</v>
      </c>
      <c r="CF486" s="58">
        <f t="shared" si="393"/>
        <v>0</v>
      </c>
      <c r="CG486" s="58">
        <f>IF(AND($CC486&gt;$CF486-0.2,$CC486&lt;$CF486+0.2,ISBLANK(Survey!$AV486)=FALSE),0,1)</f>
        <v>1</v>
      </c>
      <c r="CH486" s="133">
        <f>IF(ISBLANK(Survey!$AW486),1,0)</f>
        <v>1</v>
      </c>
      <c r="CI486" s="16" t="str">
        <f t="shared" si="394"/>
        <v>Pass</v>
      </c>
      <c r="CJ486" s="114">
        <f>IF(Survey!$BB486=0, 0,1)</f>
        <v>0</v>
      </c>
      <c r="CK486" s="58">
        <f>IF(AND(Survey!$AX486&gt;=0,Survey!$AX486&lt;=0.2,Survey!$AX486&lt;&gt;""),0,1)</f>
        <v>1</v>
      </c>
      <c r="CL486" s="114">
        <f>IF(ISBLANK(Survey!$AY486),1,0)</f>
        <v>1</v>
      </c>
      <c r="CM486" s="16" t="str">
        <f t="shared" si="395"/>
        <v>Fail</v>
      </c>
      <c r="CN486" s="133">
        <f>Survey!$AZ486</f>
        <v>0</v>
      </c>
      <c r="CO486" s="16" t="str">
        <f t="shared" si="396"/>
        <v>Pass</v>
      </c>
      <c r="CP486" s="31">
        <f>Survey!$BA486</f>
        <v>0</v>
      </c>
      <c r="CQ486" s="138">
        <f>Survey!$BB486+Survey!$BC486+Survey!$BD486+ABS(Survey!$BE486)-ABS(Survey!$BF486)-ABS(Survey!$BG486)+ABS(Survey!$BH486)-ABS(Survey!$BI486)+ABS(Survey!$BJ486)-ABS(Survey!$BK486)-ABS(Survey!$BL486)+Survey!$BM486</f>
        <v>0</v>
      </c>
      <c r="CR486" s="30">
        <f t="shared" si="397"/>
        <v>0</v>
      </c>
      <c r="CS486" s="17">
        <f t="shared" si="398"/>
        <v>0</v>
      </c>
      <c r="CT486" s="16" t="str">
        <f t="shared" si="399"/>
        <v>Pass</v>
      </c>
      <c r="CU486" s="33" t="b">
        <f>IF(ABS(Survey!$BM486)=0,TRUE,FALSE)</f>
        <v>1</v>
      </c>
      <c r="CV486" s="32" t="b">
        <f>NOT(ISBLANK(Survey!$BN486))</f>
        <v>0</v>
      </c>
      <c r="CW486" t="str">
        <f t="shared" si="400"/>
        <v>Fail</v>
      </c>
      <c r="CX486" s="25">
        <f>Survey!$BA486</f>
        <v>0</v>
      </c>
      <c r="CY486" s="25" cm="1">
        <f t="array" ref="CY486">SUM(SUMIF(Survey!BP486:BW486,{"&gt;0","&lt;0"})*{1,-1})-SUM(SUMIF(Survey!BY486:CF486,{"&gt;0","&lt;0"})*{1,-1})</f>
        <v>0</v>
      </c>
      <c r="CZ486" s="30" t="str">
        <f t="shared" si="401"/>
        <v>No holdings</v>
      </c>
      <c r="DA486">
        <f t="shared" si="402"/>
        <v>0</v>
      </c>
      <c r="DB486" s="16" t="str">
        <f t="shared" si="403"/>
        <v>Fail</v>
      </c>
      <c r="DC486" s="31">
        <f>Survey!$BA486</f>
        <v>0</v>
      </c>
      <c r="DD486" s="31" cm="1">
        <f t="array" ref="DD486">SUM(SUMIF(Survey!CH486:DA486,{"&gt;0","&lt;0"})*{1,-1})-SUM(SUMIF(Survey!DC486:DV486,{"&gt;0","&lt;0"})*{1,-1})</f>
        <v>0</v>
      </c>
      <c r="DE486" s="30" t="str">
        <f t="shared" si="404"/>
        <v>No holdings</v>
      </c>
      <c r="DF486" s="17">
        <f t="shared" si="405"/>
        <v>0</v>
      </c>
      <c r="DG486" s="16" t="str">
        <f t="shared" si="406"/>
        <v>Pass</v>
      </c>
      <c r="DH486" s="33" t="b">
        <f>IF(ABS(Survey!$DA486)=0,TRUE,FALSE)</f>
        <v>1</v>
      </c>
      <c r="DI486" s="32" t="b">
        <f>NOT(ISBLANK(Survey!$DB486))</f>
        <v>0</v>
      </c>
      <c r="DJ486" s="16" t="str">
        <f t="shared" si="407"/>
        <v>Pass</v>
      </c>
      <c r="DK486" s="33" t="b">
        <f>IF(ABS(Survey!$DV486)=0,TRUE,FALSE)</f>
        <v>1</v>
      </c>
      <c r="DL486" s="32" t="b">
        <f>NOT(ISBLANK(Survey!$DW486))</f>
        <v>0</v>
      </c>
      <c r="DM486" t="str">
        <f t="shared" si="408"/>
        <v>Pass</v>
      </c>
      <c r="DN486" s="25" cm="1">
        <f t="array" ref="DN486">SUM(SUMIF(Survey!CW486,{"&gt;0","&lt;0"})*{1,-1})+SUM(SUMIF(Survey!DR486,{"&gt;0","&lt;0"})*{1,-1})</f>
        <v>0</v>
      </c>
      <c r="DO486" s="25">
        <f>SUM(SUMIF(Survey!DY486:EE486,{"&gt;0","&lt;0"})*{1,-1})+SUM(SUMIF(Survey!EG486:EM486,{"&gt;0","&lt;0"})*{1,-1})</f>
        <v>0</v>
      </c>
      <c r="DP486">
        <f t="shared" si="409"/>
        <v>0</v>
      </c>
      <c r="DQ486">
        <f t="shared" si="410"/>
        <v>0</v>
      </c>
      <c r="DR486" s="16" t="str">
        <f t="shared" si="411"/>
        <v>Pass</v>
      </c>
      <c r="DS486" s="33" t="b">
        <f>IF(ABS(Survey!$EE486)=0,TRUE,FALSE)</f>
        <v>1</v>
      </c>
      <c r="DT486" s="32" t="b">
        <f>NOT(ISBLANK(Survey!EF486))</f>
        <v>0</v>
      </c>
      <c r="DU486" s="16" t="str">
        <f t="shared" si="412"/>
        <v>Pass</v>
      </c>
      <c r="DV486" s="33" t="b">
        <f>IF(ABS(Survey!$EM486)=0,TRUE,FALSE)</f>
        <v>1</v>
      </c>
      <c r="DW486" s="32" t="b">
        <f>NOT(ISBLANK(Survey!$EN486))</f>
        <v>0</v>
      </c>
      <c r="DX486" s="16" t="str">
        <f t="shared" si="413"/>
        <v>Fail</v>
      </c>
      <c r="DY486" s="31">
        <f>SUM(SUMIF(Survey!ET486:EV486,{"&gt;0","&lt;0"})*{1,-1})</f>
        <v>0</v>
      </c>
      <c r="DZ486">
        <f t="shared" si="414"/>
        <v>0</v>
      </c>
      <c r="EA486">
        <f t="shared" si="415"/>
        <v>100</v>
      </c>
      <c r="EB486" s="30" t="b">
        <f>IF(OR(Survey!$M486="ETF",Survey!$M486="ETF, alternative mutual fund",Survey!$M486="Closed-end", Survey!$M486="Split share corp"),TRUE,FALSE)</f>
        <v>0</v>
      </c>
      <c r="EC486" s="16" t="str">
        <f t="shared" si="416"/>
        <v>Fail</v>
      </c>
      <c r="ED486" s="31">
        <f>SUM(SUMIF(Survey!EX486:FD486,{"&gt;0","&lt;0"})*{1,-1})</f>
        <v>0</v>
      </c>
      <c r="EE486">
        <f t="shared" si="417"/>
        <v>0</v>
      </c>
      <c r="EF486" s="17">
        <f t="shared" si="418"/>
        <v>100</v>
      </c>
      <c r="EG486" s="16" t="str">
        <f t="shared" si="419"/>
        <v>Fail</v>
      </c>
      <c r="EH486" s="31">
        <f>SUM(SUMIF(Survey!FF486:FL486,{"&gt;0","&lt;0"})*{1,-1})</f>
        <v>0</v>
      </c>
      <c r="EI486">
        <f t="shared" si="420"/>
        <v>0</v>
      </c>
      <c r="EJ486" s="17">
        <f t="shared" si="421"/>
        <v>100</v>
      </c>
    </row>
    <row r="487" spans="1:140">
      <c r="A487">
        <v>487</v>
      </c>
      <c r="B487" t="str">
        <f t="shared" si="369"/>
        <v>Pass</v>
      </c>
      <c r="C487" t="str">
        <f>IF(COUNTBLANK(Survey!B487:FM487)=$C$2, "Pass", "Fail")</f>
        <v>Pass</v>
      </c>
      <c r="D487" s="16" t="str">
        <f t="shared" si="370"/>
        <v>Fail</v>
      </c>
      <c r="E487" t="str">
        <f>IF(OR(ISBLANK(Survey!AL487),COUNTIF(G487:BJ487,"Fail")),"Fail","Pass")</f>
        <v>Fail</v>
      </c>
      <c r="F487" s="265"/>
      <c r="G487" s="16" t="str">
        <f t="shared" si="371"/>
        <v>Fail</v>
      </c>
      <c r="H487" s="139">
        <f>COUNTBLANK(Survey!B487:D487)+COUNTBLANK(Survey!G487)+COUNTBLANK(Survey!I487)+COUNTBLANK(Survey!K487:M487)+COUNTBLANK(Survey!P487:Q487)+COUNTBLANK(Survey!T487:W487)+COUNTBLANK(Survey!Z487:AC487)+COUNTBLANK(Survey!AF487:AG487)+COUNTBLANK(Survey!AK487:AK487)</f>
        <v>21</v>
      </c>
      <c r="I487" t="str">
        <f t="shared" si="372"/>
        <v>Fail</v>
      </c>
      <c r="J487" t="b">
        <f>IF(Survey!E487="No",TRUE,FALSE)</f>
        <v>0</v>
      </c>
      <c r="K487" s="29" cm="1">
        <f t="array" ref="K487">IF(COUNTA(Survey!$E$4:$E$695)=1, 0, SUM(IF(COUNTIF(Survey!$E$4:$E$695, Survey!$E$4:$E$695)=1,1,0)))</f>
        <v>0</v>
      </c>
      <c r="L487" s="29">
        <f>LEN(Survey!E487)</f>
        <v>0</v>
      </c>
      <c r="M487" s="16" t="str">
        <f t="shared" si="373"/>
        <v>Fail</v>
      </c>
      <c r="N487" t="b">
        <f>IF(Survey!F487="No",TRUE,FALSE)</f>
        <v>0</v>
      </c>
      <c r="O487" t="b">
        <f>Survey!F487=Survey!E487</f>
        <v>1</v>
      </c>
      <c r="P487">
        <f>COUNTIF(Survey!$F$4:$F$695,Survey!F487)</f>
        <v>0</v>
      </c>
      <c r="Q487" s="28">
        <f>LEN(Survey!F487)</f>
        <v>0</v>
      </c>
      <c r="R487" s="16" t="str">
        <f t="shared" si="374"/>
        <v>Pass</v>
      </c>
      <c r="S487" s="29">
        <f>MOD((LEN(Survey!H487)+2),11)</f>
        <v>2</v>
      </c>
      <c r="T487">
        <f>COUNTIF(Survey!$H$4:$H$695,Survey!H487)</f>
        <v>0</v>
      </c>
      <c r="U487" s="28" t="str">
        <f>IF(Survey!$L487="Prospectus fund", "Yes", "No")</f>
        <v>No</v>
      </c>
      <c r="V487" s="16" t="str">
        <f t="shared" si="375"/>
        <v>Pass</v>
      </c>
      <c r="W487" s="29">
        <f>MOD((LEN(Survey!J487)+2),11)</f>
        <v>2</v>
      </c>
      <c r="X487">
        <f>COUNTIF(Survey!$J$4:$J$695,Survey!J487)</f>
        <v>0</v>
      </c>
      <c r="Y487" s="30" t="b">
        <f>IF(OR(Survey!$M487="ETF",Survey!$M487="ETF, alternative mutual fund",Survey!$M487="Closed-end", Survey!$M487="Split share corp", Survey!$I487="Yes"),TRUE,FALSE)</f>
        <v>0</v>
      </c>
      <c r="Z487" s="16" t="str">
        <f>IFERROR(IF(AND(OR(AC487=AD487,AD487 = "Either"),NOT(ISBLANK(Survey!K487))),"Pass","Fail"),"Pass")</f>
        <v>Fail</v>
      </c>
      <c r="AA487" s="31" cm="1">
        <f t="array" ref="AA487">SUM(SUMIF(Survey!CH487:DA487,{"&gt;0","&lt;0"})*{1,-1})</f>
        <v>0</v>
      </c>
      <c r="AB487" s="33" cm="1">
        <f t="array" ref="AB487">SUM(SUMIF(Survey!CK487,{"&gt;0","&lt;0"})*{1,-1})+SUM(SUMIF(Survey!CU487,{"&gt;0","&lt;0"})*{1,-1})</f>
        <v>0</v>
      </c>
      <c r="AC487" s="33">
        <f>Survey!K487</f>
        <v>0</v>
      </c>
      <c r="AD487" s="32" t="str">
        <f t="shared" si="376"/>
        <v>Either</v>
      </c>
      <c r="AE487" s="16" t="str">
        <f t="shared" si="377"/>
        <v>Fail</v>
      </c>
      <c r="AF487" s="58" cm="1">
        <f t="array" ref="AF487">SUM(SUMIF(Survey!CH487:DA487,{"&gt;0","&lt;0"})*{1,-1})+SUM(SUMIF(Survey!DC487:DV487,{"&gt;0","&lt;0"})*{1,-1})</f>
        <v>0</v>
      </c>
      <c r="AG487" s="58">
        <f>IFERROR(AF487/(Survey!$BA487),0)</f>
        <v>0</v>
      </c>
      <c r="AH487" s="104" t="b">
        <f>IF(OR(Survey!$M487="Alternative strategy or hedge",Survey!$M487="Private asset",Survey!$L487="Prospectus fund"),TRUE,FALSE)</f>
        <v>0</v>
      </c>
      <c r="AI487" s="104" t="b">
        <f>NOT(ISBLANK(Survey!$M487))</f>
        <v>0</v>
      </c>
      <c r="AJ487" s="16" t="str">
        <f t="shared" si="378"/>
        <v>Fail</v>
      </c>
      <c r="AK487" t="b">
        <f>IF(Survey!W487="No",TRUE,FALSE)</f>
        <v>0</v>
      </c>
      <c r="AL487" s="119">
        <f>MOD((LEN(Survey!W487)+2),22)</f>
        <v>2</v>
      </c>
      <c r="AM487" t="str">
        <f t="shared" si="379"/>
        <v>Pass</v>
      </c>
      <c r="AN487" s="33" t="b">
        <f>NOT(ISNUMBER(SEARCH("Other",Survey!$Q487)))</f>
        <v>1</v>
      </c>
      <c r="AO487" s="32" t="b">
        <f>NOT(ISBLANK(Survey!$R487))</f>
        <v>0</v>
      </c>
      <c r="AP487" s="16" t="str">
        <f t="shared" si="380"/>
        <v>Pass</v>
      </c>
      <c r="AQ487" s="114">
        <f>COUNTBLANK(Survey!$X487)</f>
        <v>1</v>
      </c>
      <c r="AR487" s="58">
        <f>IF(AND(Survey!L487&lt;&gt;"Exempt fund",OR(Survey!$M487="ETF",Survey!$M487="ETF, alternative mutual fund",Survey!$M487="Mutual fund",Survey!$M487="Alternative mutual fund",Survey!$M487="Money market")),1,0)</f>
        <v>0</v>
      </c>
      <c r="AS487" s="16" t="str">
        <f t="shared" si="381"/>
        <v>Pass</v>
      </c>
      <c r="AT487" s="33" t="b">
        <f>NOT(ISNUMBER(SEARCH("Yes",Survey!$AC487)))</f>
        <v>1</v>
      </c>
      <c r="AU487" s="32" t="b">
        <f>IF(COUNTBLANK(Survey!$AD487:$AE487)=0,TRUE, FALSE)</f>
        <v>0</v>
      </c>
      <c r="AV487" s="16" t="str">
        <f t="shared" si="382"/>
        <v>Pass</v>
      </c>
      <c r="AW487" s="33" t="b">
        <f>NOT(ISNUMBER(SEARCH("Yes",Survey!$AF487)))</f>
        <v>1</v>
      </c>
      <c r="AX487" s="32" t="b">
        <f>NOT(ISBLANK(Survey!$AH487))</f>
        <v>0</v>
      </c>
      <c r="AY487" s="16" t="str">
        <f t="shared" si="383"/>
        <v>Pass</v>
      </c>
      <c r="AZ487" s="33" t="b">
        <f>NOT(OR(ISNUMBER(SEARCH("Other",Survey!$AH487)),ISNUMBER(SEARCH("Multiple",Survey!$AH487))))</f>
        <v>1</v>
      </c>
      <c r="BA487" s="32" t="b">
        <f>NOT(ISBLANK(Survey!$AI487))</f>
        <v>0</v>
      </c>
      <c r="BB487" s="16" t="str">
        <f t="shared" si="384"/>
        <v>Fail</v>
      </c>
      <c r="BC487" s="114">
        <f>IF(ABS(Survey!$BA487)&gt;0, 1,0)</f>
        <v>0</v>
      </c>
      <c r="BD487" s="114">
        <f>IF(COUNTBLANK(Survey!$AL487)=0,1,0)</f>
        <v>0</v>
      </c>
      <c r="BE487" s="16" t="str">
        <f t="shared" si="385"/>
        <v>Pass</v>
      </c>
      <c r="BF487" s="114">
        <f>IF(ISBLANK(Survey!$AL487),0,1)</f>
        <v>0</v>
      </c>
      <c r="BG487" s="133">
        <f>COUNTBLANK(Survey!$AM487)</f>
        <v>1</v>
      </c>
      <c r="BH487" s="16" t="str">
        <f t="shared" si="386"/>
        <v>Pass</v>
      </c>
      <c r="BI487" s="114">
        <f>IF(OR(Survey!$AM487="Closed",ISBLANK(Survey!$AM487)),0,1)</f>
        <v>0</v>
      </c>
      <c r="BJ487" s="133">
        <f>IF(ISBLANK(Survey!$AN487),1,0)</f>
        <v>1</v>
      </c>
      <c r="BK487" s="118" t="str">
        <f t="shared" si="387"/>
        <v>Pass</v>
      </c>
      <c r="BL487" s="31" cm="1">
        <f t="array" ref="BL487">SUM(SUMIF(Survey!AO487:AP487,{"&gt;0","&lt;0"})*{1,-1})</f>
        <v>0</v>
      </c>
      <c r="BM487">
        <f t="shared" si="388"/>
        <v>0</v>
      </c>
      <c r="BN487">
        <f t="shared" si="389"/>
        <v>100</v>
      </c>
      <c r="BO487" s="118" t="str">
        <f t="shared" si="390"/>
        <v>Pass</v>
      </c>
      <c r="BP487">
        <f>IF(Survey!AQ487="No",0,1)</f>
        <v>1</v>
      </c>
      <c r="BQ487" s="207">
        <f>MOD((LEN(Survey!AQ487)+2),22)</f>
        <v>2</v>
      </c>
      <c r="BR487">
        <f>IF(Survey!AR487="No",0,1)</f>
        <v>1</v>
      </c>
      <c r="BS487" s="207">
        <f>MOD((LEN(Survey!AR487)+2),22)</f>
        <v>2</v>
      </c>
      <c r="BT487" s="114">
        <f>COUNTBLANK(Survey!$AQ487:$AS487)+COUNTBLANK(Survey!$AU487)</f>
        <v>4</v>
      </c>
      <c r="BU487" s="114">
        <f>IF(Survey!$I487="Yes",1,0)</f>
        <v>0</v>
      </c>
      <c r="BV487" s="114">
        <f>IF(OR(Survey!$M487="Mutual fund",Survey!$M487="Alternative mutual fund",Survey!$M487="Money market"),1,0)</f>
        <v>0</v>
      </c>
      <c r="BW487" s="119">
        <f>IF(OR(Survey!$M487="ETF",Survey!$M487="ETF, alternative mutual fund"),1,0)</f>
        <v>0</v>
      </c>
      <c r="BX487" s="16" t="str">
        <f t="shared" si="391"/>
        <v>Pass</v>
      </c>
      <c r="BY487" s="33">
        <f>IF(ISNUMBER(SEARCH("Other",Survey!$AS487)), 1, 0)</f>
        <v>0</v>
      </c>
      <c r="BZ487" s="58" t="b">
        <f>NOT(ISBLANK(Survey!$AT487))</f>
        <v>0</v>
      </c>
      <c r="CA487" s="16" t="str">
        <f t="shared" si="392"/>
        <v>Pass</v>
      </c>
      <c r="CB487" s="114">
        <f>IF(Survey!$BB487=0, 0,1)</f>
        <v>0</v>
      </c>
      <c r="CC487" s="58">
        <f>Survey!$AV487</f>
        <v>0</v>
      </c>
      <c r="CD487" s="58">
        <f>Survey!$BC487+Survey!$BD487+ABS(Survey!$BE487)-ABS(Survey!$BF487)-ABS(Survey!$BG487)-ABS(Survey!$BL487)</f>
        <v>0</v>
      </c>
      <c r="CE487" s="138">
        <f>Survey!BB487+(ABS(Survey!$BH487)-ABS(Survey!$BI487)+ABS(Survey!$BJ487)-ABS(Survey!$BK487))*0.5</f>
        <v>0</v>
      </c>
      <c r="CF487" s="58">
        <f t="shared" si="393"/>
        <v>0</v>
      </c>
      <c r="CG487" s="58">
        <f>IF(AND($CC487&gt;$CF487-0.2,$CC487&lt;$CF487+0.2,ISBLANK(Survey!$AV487)=FALSE),0,1)</f>
        <v>1</v>
      </c>
      <c r="CH487" s="133">
        <f>IF(ISBLANK(Survey!$AW487),1,0)</f>
        <v>1</v>
      </c>
      <c r="CI487" s="16" t="str">
        <f t="shared" si="394"/>
        <v>Pass</v>
      </c>
      <c r="CJ487" s="114">
        <f>IF(Survey!$BB487=0, 0,1)</f>
        <v>0</v>
      </c>
      <c r="CK487" s="58">
        <f>IF(AND(Survey!$AX487&gt;=0,Survey!$AX487&lt;=0.2,Survey!$AX487&lt;&gt;""),0,1)</f>
        <v>1</v>
      </c>
      <c r="CL487" s="114">
        <f>IF(ISBLANK(Survey!$AY487),1,0)</f>
        <v>1</v>
      </c>
      <c r="CM487" s="16" t="str">
        <f t="shared" si="395"/>
        <v>Fail</v>
      </c>
      <c r="CN487" s="133">
        <f>Survey!$AZ487</f>
        <v>0</v>
      </c>
      <c r="CO487" s="16" t="str">
        <f t="shared" si="396"/>
        <v>Pass</v>
      </c>
      <c r="CP487" s="31">
        <f>Survey!$BA487</f>
        <v>0</v>
      </c>
      <c r="CQ487" s="138">
        <f>Survey!$BB487+Survey!$BC487+Survey!$BD487+ABS(Survey!$BE487)-ABS(Survey!$BF487)-ABS(Survey!$BG487)+ABS(Survey!$BH487)-ABS(Survey!$BI487)+ABS(Survey!$BJ487)-ABS(Survey!$BK487)-ABS(Survey!$BL487)+Survey!$BM487</f>
        <v>0</v>
      </c>
      <c r="CR487" s="30">
        <f t="shared" si="397"/>
        <v>0</v>
      </c>
      <c r="CS487" s="17">
        <f t="shared" si="398"/>
        <v>0</v>
      </c>
      <c r="CT487" s="16" t="str">
        <f t="shared" si="399"/>
        <v>Pass</v>
      </c>
      <c r="CU487" s="33" t="b">
        <f>IF(ABS(Survey!$BM487)=0,TRUE,FALSE)</f>
        <v>1</v>
      </c>
      <c r="CV487" s="32" t="b">
        <f>NOT(ISBLANK(Survey!$BN487))</f>
        <v>0</v>
      </c>
      <c r="CW487" t="str">
        <f t="shared" si="400"/>
        <v>Fail</v>
      </c>
      <c r="CX487" s="25">
        <f>Survey!$BA487</f>
        <v>0</v>
      </c>
      <c r="CY487" s="25" cm="1">
        <f t="array" ref="CY487">SUM(SUMIF(Survey!BP487:BW487,{"&gt;0","&lt;0"})*{1,-1})-SUM(SUMIF(Survey!BY487:CF487,{"&gt;0","&lt;0"})*{1,-1})</f>
        <v>0</v>
      </c>
      <c r="CZ487" s="30" t="str">
        <f t="shared" si="401"/>
        <v>No holdings</v>
      </c>
      <c r="DA487">
        <f t="shared" si="402"/>
        <v>0</v>
      </c>
      <c r="DB487" s="16" t="str">
        <f t="shared" si="403"/>
        <v>Fail</v>
      </c>
      <c r="DC487" s="31">
        <f>Survey!$BA487</f>
        <v>0</v>
      </c>
      <c r="DD487" s="31" cm="1">
        <f t="array" ref="DD487">SUM(SUMIF(Survey!CH487:DA487,{"&gt;0","&lt;0"})*{1,-1})-SUM(SUMIF(Survey!DC487:DV487,{"&gt;0","&lt;0"})*{1,-1})</f>
        <v>0</v>
      </c>
      <c r="DE487" s="30" t="str">
        <f t="shared" si="404"/>
        <v>No holdings</v>
      </c>
      <c r="DF487" s="17">
        <f t="shared" si="405"/>
        <v>0</v>
      </c>
      <c r="DG487" s="16" t="str">
        <f t="shared" si="406"/>
        <v>Pass</v>
      </c>
      <c r="DH487" s="33" t="b">
        <f>IF(ABS(Survey!$DA487)=0,TRUE,FALSE)</f>
        <v>1</v>
      </c>
      <c r="DI487" s="32" t="b">
        <f>NOT(ISBLANK(Survey!$DB487))</f>
        <v>0</v>
      </c>
      <c r="DJ487" s="16" t="str">
        <f t="shared" si="407"/>
        <v>Pass</v>
      </c>
      <c r="DK487" s="33" t="b">
        <f>IF(ABS(Survey!$DV487)=0,TRUE,FALSE)</f>
        <v>1</v>
      </c>
      <c r="DL487" s="32" t="b">
        <f>NOT(ISBLANK(Survey!$DW487))</f>
        <v>0</v>
      </c>
      <c r="DM487" t="str">
        <f t="shared" si="408"/>
        <v>Pass</v>
      </c>
      <c r="DN487" s="25" cm="1">
        <f t="array" ref="DN487">SUM(SUMIF(Survey!CW487,{"&gt;0","&lt;0"})*{1,-1})+SUM(SUMIF(Survey!DR487,{"&gt;0","&lt;0"})*{1,-1})</f>
        <v>0</v>
      </c>
      <c r="DO487" s="25">
        <f>SUM(SUMIF(Survey!DY487:EE487,{"&gt;0","&lt;0"})*{1,-1})+SUM(SUMIF(Survey!EG487:EM487,{"&gt;0","&lt;0"})*{1,-1})</f>
        <v>0</v>
      </c>
      <c r="DP487">
        <f t="shared" si="409"/>
        <v>0</v>
      </c>
      <c r="DQ487">
        <f t="shared" si="410"/>
        <v>0</v>
      </c>
      <c r="DR487" s="16" t="str">
        <f t="shared" si="411"/>
        <v>Pass</v>
      </c>
      <c r="DS487" s="33" t="b">
        <f>IF(ABS(Survey!$EE487)=0,TRUE,FALSE)</f>
        <v>1</v>
      </c>
      <c r="DT487" s="32" t="b">
        <f>NOT(ISBLANK(Survey!EF487))</f>
        <v>0</v>
      </c>
      <c r="DU487" s="16" t="str">
        <f t="shared" si="412"/>
        <v>Pass</v>
      </c>
      <c r="DV487" s="33" t="b">
        <f>IF(ABS(Survey!$EM487)=0,TRUE,FALSE)</f>
        <v>1</v>
      </c>
      <c r="DW487" s="32" t="b">
        <f>NOT(ISBLANK(Survey!$EN487))</f>
        <v>0</v>
      </c>
      <c r="DX487" s="16" t="str">
        <f t="shared" si="413"/>
        <v>Fail</v>
      </c>
      <c r="DY487" s="31">
        <f>SUM(SUMIF(Survey!ET487:EV487,{"&gt;0","&lt;0"})*{1,-1})</f>
        <v>0</v>
      </c>
      <c r="DZ487">
        <f t="shared" si="414"/>
        <v>0</v>
      </c>
      <c r="EA487">
        <f t="shared" si="415"/>
        <v>100</v>
      </c>
      <c r="EB487" s="30" t="b">
        <f>IF(OR(Survey!$M487="ETF",Survey!$M487="ETF, alternative mutual fund",Survey!$M487="Closed-end", Survey!$M487="Split share corp"),TRUE,FALSE)</f>
        <v>0</v>
      </c>
      <c r="EC487" s="16" t="str">
        <f t="shared" si="416"/>
        <v>Fail</v>
      </c>
      <c r="ED487" s="31">
        <f>SUM(SUMIF(Survey!EX487:FD487,{"&gt;0","&lt;0"})*{1,-1})</f>
        <v>0</v>
      </c>
      <c r="EE487">
        <f t="shared" si="417"/>
        <v>0</v>
      </c>
      <c r="EF487" s="17">
        <f t="shared" si="418"/>
        <v>100</v>
      </c>
      <c r="EG487" s="16" t="str">
        <f t="shared" si="419"/>
        <v>Fail</v>
      </c>
      <c r="EH487" s="31">
        <f>SUM(SUMIF(Survey!FF487:FL487,{"&gt;0","&lt;0"})*{1,-1})</f>
        <v>0</v>
      </c>
      <c r="EI487">
        <f t="shared" si="420"/>
        <v>0</v>
      </c>
      <c r="EJ487" s="17">
        <f t="shared" si="421"/>
        <v>100</v>
      </c>
    </row>
    <row r="488" spans="1:140">
      <c r="A488">
        <v>488</v>
      </c>
      <c r="B488" t="str">
        <f t="shared" si="369"/>
        <v>Pass</v>
      </c>
      <c r="C488" t="str">
        <f>IF(COUNTBLANK(Survey!B488:FM488)=$C$2, "Pass", "Fail")</f>
        <v>Pass</v>
      </c>
      <c r="D488" s="16" t="str">
        <f t="shared" si="370"/>
        <v>Fail</v>
      </c>
      <c r="E488" t="str">
        <f>IF(OR(ISBLANK(Survey!AL488),COUNTIF(G488:BJ488,"Fail")),"Fail","Pass")</f>
        <v>Fail</v>
      </c>
      <c r="F488" s="265"/>
      <c r="G488" s="16" t="str">
        <f t="shared" si="371"/>
        <v>Fail</v>
      </c>
      <c r="H488" s="139">
        <f>COUNTBLANK(Survey!B488:D488)+COUNTBLANK(Survey!G488)+COUNTBLANK(Survey!I488)+COUNTBLANK(Survey!K488:M488)+COUNTBLANK(Survey!P488:Q488)+COUNTBLANK(Survey!T488:W488)+COUNTBLANK(Survey!Z488:AC488)+COUNTBLANK(Survey!AF488:AG488)+COUNTBLANK(Survey!AK488:AK488)</f>
        <v>21</v>
      </c>
      <c r="I488" t="str">
        <f t="shared" si="372"/>
        <v>Fail</v>
      </c>
      <c r="J488" t="b">
        <f>IF(Survey!E488="No",TRUE,FALSE)</f>
        <v>0</v>
      </c>
      <c r="K488" s="29" cm="1">
        <f t="array" ref="K488">IF(COUNTA(Survey!$E$4:$E$695)=1, 0, SUM(IF(COUNTIF(Survey!$E$4:$E$695, Survey!$E$4:$E$695)=1,1,0)))</f>
        <v>0</v>
      </c>
      <c r="L488" s="29">
        <f>LEN(Survey!E488)</f>
        <v>0</v>
      </c>
      <c r="M488" s="16" t="str">
        <f t="shared" si="373"/>
        <v>Fail</v>
      </c>
      <c r="N488" t="b">
        <f>IF(Survey!F488="No",TRUE,FALSE)</f>
        <v>0</v>
      </c>
      <c r="O488" t="b">
        <f>Survey!F488=Survey!E488</f>
        <v>1</v>
      </c>
      <c r="P488">
        <f>COUNTIF(Survey!$F$4:$F$695,Survey!F488)</f>
        <v>0</v>
      </c>
      <c r="Q488" s="28">
        <f>LEN(Survey!F488)</f>
        <v>0</v>
      </c>
      <c r="R488" s="16" t="str">
        <f t="shared" si="374"/>
        <v>Pass</v>
      </c>
      <c r="S488" s="29">
        <f>MOD((LEN(Survey!H488)+2),11)</f>
        <v>2</v>
      </c>
      <c r="T488">
        <f>COUNTIF(Survey!$H$4:$H$695,Survey!H488)</f>
        <v>0</v>
      </c>
      <c r="U488" s="28" t="str">
        <f>IF(Survey!$L488="Prospectus fund", "Yes", "No")</f>
        <v>No</v>
      </c>
      <c r="V488" s="16" t="str">
        <f t="shared" si="375"/>
        <v>Pass</v>
      </c>
      <c r="W488" s="29">
        <f>MOD((LEN(Survey!J488)+2),11)</f>
        <v>2</v>
      </c>
      <c r="X488">
        <f>COUNTIF(Survey!$J$4:$J$695,Survey!J488)</f>
        <v>0</v>
      </c>
      <c r="Y488" s="30" t="b">
        <f>IF(OR(Survey!$M488="ETF",Survey!$M488="ETF, alternative mutual fund",Survey!$M488="Closed-end", Survey!$M488="Split share corp", Survey!$I488="Yes"),TRUE,FALSE)</f>
        <v>0</v>
      </c>
      <c r="Z488" s="16" t="str">
        <f>IFERROR(IF(AND(OR(AC488=AD488,AD488 = "Either"),NOT(ISBLANK(Survey!K488))),"Pass","Fail"),"Pass")</f>
        <v>Fail</v>
      </c>
      <c r="AA488" s="31" cm="1">
        <f t="array" ref="AA488">SUM(SUMIF(Survey!CH488:DA488,{"&gt;0","&lt;0"})*{1,-1})</f>
        <v>0</v>
      </c>
      <c r="AB488" s="33" cm="1">
        <f t="array" ref="AB488">SUM(SUMIF(Survey!CK488,{"&gt;0","&lt;0"})*{1,-1})+SUM(SUMIF(Survey!CU488,{"&gt;0","&lt;0"})*{1,-1})</f>
        <v>0</v>
      </c>
      <c r="AC488" s="33">
        <f>Survey!K488</f>
        <v>0</v>
      </c>
      <c r="AD488" s="32" t="str">
        <f t="shared" si="376"/>
        <v>Either</v>
      </c>
      <c r="AE488" s="16" t="str">
        <f t="shared" si="377"/>
        <v>Fail</v>
      </c>
      <c r="AF488" s="58" cm="1">
        <f t="array" ref="AF488">SUM(SUMIF(Survey!CH488:DA488,{"&gt;0","&lt;0"})*{1,-1})+SUM(SUMIF(Survey!DC488:DV488,{"&gt;0","&lt;0"})*{1,-1})</f>
        <v>0</v>
      </c>
      <c r="AG488" s="58">
        <f>IFERROR(AF488/(Survey!$BA488),0)</f>
        <v>0</v>
      </c>
      <c r="AH488" s="104" t="b">
        <f>IF(OR(Survey!$M488="Alternative strategy or hedge",Survey!$M488="Private asset",Survey!$L488="Prospectus fund"),TRUE,FALSE)</f>
        <v>0</v>
      </c>
      <c r="AI488" s="104" t="b">
        <f>NOT(ISBLANK(Survey!$M488))</f>
        <v>0</v>
      </c>
      <c r="AJ488" s="16" t="str">
        <f t="shared" si="378"/>
        <v>Fail</v>
      </c>
      <c r="AK488" t="b">
        <f>IF(Survey!W488="No",TRUE,FALSE)</f>
        <v>0</v>
      </c>
      <c r="AL488" s="119">
        <f>MOD((LEN(Survey!W488)+2),22)</f>
        <v>2</v>
      </c>
      <c r="AM488" t="str">
        <f t="shared" si="379"/>
        <v>Pass</v>
      </c>
      <c r="AN488" s="33" t="b">
        <f>NOT(ISNUMBER(SEARCH("Other",Survey!$Q488)))</f>
        <v>1</v>
      </c>
      <c r="AO488" s="32" t="b">
        <f>NOT(ISBLANK(Survey!$R488))</f>
        <v>0</v>
      </c>
      <c r="AP488" s="16" t="str">
        <f t="shared" si="380"/>
        <v>Pass</v>
      </c>
      <c r="AQ488" s="114">
        <f>COUNTBLANK(Survey!$X488)</f>
        <v>1</v>
      </c>
      <c r="AR488" s="58">
        <f>IF(AND(Survey!L488&lt;&gt;"Exempt fund",OR(Survey!$M488="ETF",Survey!$M488="ETF, alternative mutual fund",Survey!$M488="Mutual fund",Survey!$M488="Alternative mutual fund",Survey!$M488="Money market")),1,0)</f>
        <v>0</v>
      </c>
      <c r="AS488" s="16" t="str">
        <f t="shared" si="381"/>
        <v>Pass</v>
      </c>
      <c r="AT488" s="33" t="b">
        <f>NOT(ISNUMBER(SEARCH("Yes",Survey!$AC488)))</f>
        <v>1</v>
      </c>
      <c r="AU488" s="32" t="b">
        <f>IF(COUNTBLANK(Survey!$AD488:$AE488)=0,TRUE, FALSE)</f>
        <v>0</v>
      </c>
      <c r="AV488" s="16" t="str">
        <f t="shared" si="382"/>
        <v>Pass</v>
      </c>
      <c r="AW488" s="33" t="b">
        <f>NOT(ISNUMBER(SEARCH("Yes",Survey!$AF488)))</f>
        <v>1</v>
      </c>
      <c r="AX488" s="32" t="b">
        <f>NOT(ISBLANK(Survey!$AH488))</f>
        <v>0</v>
      </c>
      <c r="AY488" s="16" t="str">
        <f t="shared" si="383"/>
        <v>Pass</v>
      </c>
      <c r="AZ488" s="33" t="b">
        <f>NOT(OR(ISNUMBER(SEARCH("Other",Survey!$AH488)),ISNUMBER(SEARCH("Multiple",Survey!$AH488))))</f>
        <v>1</v>
      </c>
      <c r="BA488" s="32" t="b">
        <f>NOT(ISBLANK(Survey!$AI488))</f>
        <v>0</v>
      </c>
      <c r="BB488" s="16" t="str">
        <f t="shared" si="384"/>
        <v>Fail</v>
      </c>
      <c r="BC488" s="114">
        <f>IF(ABS(Survey!$BA488)&gt;0, 1,0)</f>
        <v>0</v>
      </c>
      <c r="BD488" s="114">
        <f>IF(COUNTBLANK(Survey!$AL488)=0,1,0)</f>
        <v>0</v>
      </c>
      <c r="BE488" s="16" t="str">
        <f t="shared" si="385"/>
        <v>Pass</v>
      </c>
      <c r="BF488" s="114">
        <f>IF(ISBLANK(Survey!$AL488),0,1)</f>
        <v>0</v>
      </c>
      <c r="BG488" s="133">
        <f>COUNTBLANK(Survey!$AM488)</f>
        <v>1</v>
      </c>
      <c r="BH488" s="16" t="str">
        <f t="shared" si="386"/>
        <v>Pass</v>
      </c>
      <c r="BI488" s="114">
        <f>IF(OR(Survey!$AM488="Closed",ISBLANK(Survey!$AM488)),0,1)</f>
        <v>0</v>
      </c>
      <c r="BJ488" s="133">
        <f>IF(ISBLANK(Survey!$AN488),1,0)</f>
        <v>1</v>
      </c>
      <c r="BK488" s="118" t="str">
        <f t="shared" si="387"/>
        <v>Pass</v>
      </c>
      <c r="BL488" s="31" cm="1">
        <f t="array" ref="BL488">SUM(SUMIF(Survey!AO488:AP488,{"&gt;0","&lt;0"})*{1,-1})</f>
        <v>0</v>
      </c>
      <c r="BM488">
        <f t="shared" si="388"/>
        <v>0</v>
      </c>
      <c r="BN488">
        <f t="shared" si="389"/>
        <v>100</v>
      </c>
      <c r="BO488" s="118" t="str">
        <f t="shared" si="390"/>
        <v>Pass</v>
      </c>
      <c r="BP488">
        <f>IF(Survey!AQ488="No",0,1)</f>
        <v>1</v>
      </c>
      <c r="BQ488" s="207">
        <f>MOD((LEN(Survey!AQ488)+2),22)</f>
        <v>2</v>
      </c>
      <c r="BR488">
        <f>IF(Survey!AR488="No",0,1)</f>
        <v>1</v>
      </c>
      <c r="BS488" s="207">
        <f>MOD((LEN(Survey!AR488)+2),22)</f>
        <v>2</v>
      </c>
      <c r="BT488" s="114">
        <f>COUNTBLANK(Survey!$AQ488:$AS488)+COUNTBLANK(Survey!$AU488)</f>
        <v>4</v>
      </c>
      <c r="BU488" s="114">
        <f>IF(Survey!$I488="Yes",1,0)</f>
        <v>0</v>
      </c>
      <c r="BV488" s="114">
        <f>IF(OR(Survey!$M488="Mutual fund",Survey!$M488="Alternative mutual fund",Survey!$M488="Money market"),1,0)</f>
        <v>0</v>
      </c>
      <c r="BW488" s="119">
        <f>IF(OR(Survey!$M488="ETF",Survey!$M488="ETF, alternative mutual fund"),1,0)</f>
        <v>0</v>
      </c>
      <c r="BX488" s="16" t="str">
        <f t="shared" si="391"/>
        <v>Pass</v>
      </c>
      <c r="BY488" s="33">
        <f>IF(ISNUMBER(SEARCH("Other",Survey!$AS488)), 1, 0)</f>
        <v>0</v>
      </c>
      <c r="BZ488" s="58" t="b">
        <f>NOT(ISBLANK(Survey!$AT488))</f>
        <v>0</v>
      </c>
      <c r="CA488" s="16" t="str">
        <f t="shared" si="392"/>
        <v>Pass</v>
      </c>
      <c r="CB488" s="114">
        <f>IF(Survey!$BB488=0, 0,1)</f>
        <v>0</v>
      </c>
      <c r="CC488" s="58">
        <f>Survey!$AV488</f>
        <v>0</v>
      </c>
      <c r="CD488" s="58">
        <f>Survey!$BC488+Survey!$BD488+ABS(Survey!$BE488)-ABS(Survey!$BF488)-ABS(Survey!$BG488)-ABS(Survey!$BL488)</f>
        <v>0</v>
      </c>
      <c r="CE488" s="138">
        <f>Survey!BB488+(ABS(Survey!$BH488)-ABS(Survey!$BI488)+ABS(Survey!$BJ488)-ABS(Survey!$BK488))*0.5</f>
        <v>0</v>
      </c>
      <c r="CF488" s="58">
        <f t="shared" si="393"/>
        <v>0</v>
      </c>
      <c r="CG488" s="58">
        <f>IF(AND($CC488&gt;$CF488-0.2,$CC488&lt;$CF488+0.2,ISBLANK(Survey!$AV488)=FALSE),0,1)</f>
        <v>1</v>
      </c>
      <c r="CH488" s="133">
        <f>IF(ISBLANK(Survey!$AW488),1,0)</f>
        <v>1</v>
      </c>
      <c r="CI488" s="16" t="str">
        <f t="shared" si="394"/>
        <v>Pass</v>
      </c>
      <c r="CJ488" s="114">
        <f>IF(Survey!$BB488=0, 0,1)</f>
        <v>0</v>
      </c>
      <c r="CK488" s="58">
        <f>IF(AND(Survey!$AX488&gt;=0,Survey!$AX488&lt;=0.2,Survey!$AX488&lt;&gt;""),0,1)</f>
        <v>1</v>
      </c>
      <c r="CL488" s="114">
        <f>IF(ISBLANK(Survey!$AY488),1,0)</f>
        <v>1</v>
      </c>
      <c r="CM488" s="16" t="str">
        <f t="shared" si="395"/>
        <v>Fail</v>
      </c>
      <c r="CN488" s="133">
        <f>Survey!$AZ488</f>
        <v>0</v>
      </c>
      <c r="CO488" s="16" t="str">
        <f t="shared" si="396"/>
        <v>Pass</v>
      </c>
      <c r="CP488" s="31">
        <f>Survey!$BA488</f>
        <v>0</v>
      </c>
      <c r="CQ488" s="138">
        <f>Survey!$BB488+Survey!$BC488+Survey!$BD488+ABS(Survey!$BE488)-ABS(Survey!$BF488)-ABS(Survey!$BG488)+ABS(Survey!$BH488)-ABS(Survey!$BI488)+ABS(Survey!$BJ488)-ABS(Survey!$BK488)-ABS(Survey!$BL488)+Survey!$BM488</f>
        <v>0</v>
      </c>
      <c r="CR488" s="30">
        <f t="shared" si="397"/>
        <v>0</v>
      </c>
      <c r="CS488" s="17">
        <f t="shared" si="398"/>
        <v>0</v>
      </c>
      <c r="CT488" s="16" t="str">
        <f t="shared" si="399"/>
        <v>Pass</v>
      </c>
      <c r="CU488" s="33" t="b">
        <f>IF(ABS(Survey!$BM488)=0,TRUE,FALSE)</f>
        <v>1</v>
      </c>
      <c r="CV488" s="32" t="b">
        <f>NOT(ISBLANK(Survey!$BN488))</f>
        <v>0</v>
      </c>
      <c r="CW488" t="str">
        <f t="shared" si="400"/>
        <v>Fail</v>
      </c>
      <c r="CX488" s="25">
        <f>Survey!$BA488</f>
        <v>0</v>
      </c>
      <c r="CY488" s="25" cm="1">
        <f t="array" ref="CY488">SUM(SUMIF(Survey!BP488:BW488,{"&gt;0","&lt;0"})*{1,-1})-SUM(SUMIF(Survey!BY488:CF488,{"&gt;0","&lt;0"})*{1,-1})</f>
        <v>0</v>
      </c>
      <c r="CZ488" s="30" t="str">
        <f t="shared" si="401"/>
        <v>No holdings</v>
      </c>
      <c r="DA488">
        <f t="shared" si="402"/>
        <v>0</v>
      </c>
      <c r="DB488" s="16" t="str">
        <f t="shared" si="403"/>
        <v>Fail</v>
      </c>
      <c r="DC488" s="31">
        <f>Survey!$BA488</f>
        <v>0</v>
      </c>
      <c r="DD488" s="31" cm="1">
        <f t="array" ref="DD488">SUM(SUMIF(Survey!CH488:DA488,{"&gt;0","&lt;0"})*{1,-1})-SUM(SUMIF(Survey!DC488:DV488,{"&gt;0","&lt;0"})*{1,-1})</f>
        <v>0</v>
      </c>
      <c r="DE488" s="30" t="str">
        <f t="shared" si="404"/>
        <v>No holdings</v>
      </c>
      <c r="DF488" s="17">
        <f t="shared" si="405"/>
        <v>0</v>
      </c>
      <c r="DG488" s="16" t="str">
        <f t="shared" si="406"/>
        <v>Pass</v>
      </c>
      <c r="DH488" s="33" t="b">
        <f>IF(ABS(Survey!$DA488)=0,TRUE,FALSE)</f>
        <v>1</v>
      </c>
      <c r="DI488" s="32" t="b">
        <f>NOT(ISBLANK(Survey!$DB488))</f>
        <v>0</v>
      </c>
      <c r="DJ488" s="16" t="str">
        <f t="shared" si="407"/>
        <v>Pass</v>
      </c>
      <c r="DK488" s="33" t="b">
        <f>IF(ABS(Survey!$DV488)=0,TRUE,FALSE)</f>
        <v>1</v>
      </c>
      <c r="DL488" s="32" t="b">
        <f>NOT(ISBLANK(Survey!$DW488))</f>
        <v>0</v>
      </c>
      <c r="DM488" t="str">
        <f t="shared" si="408"/>
        <v>Pass</v>
      </c>
      <c r="DN488" s="25" cm="1">
        <f t="array" ref="DN488">SUM(SUMIF(Survey!CW488,{"&gt;0","&lt;0"})*{1,-1})+SUM(SUMIF(Survey!DR488,{"&gt;0","&lt;0"})*{1,-1})</f>
        <v>0</v>
      </c>
      <c r="DO488" s="25">
        <f>SUM(SUMIF(Survey!DY488:EE488,{"&gt;0","&lt;0"})*{1,-1})+SUM(SUMIF(Survey!EG488:EM488,{"&gt;0","&lt;0"})*{1,-1})</f>
        <v>0</v>
      </c>
      <c r="DP488">
        <f t="shared" si="409"/>
        <v>0</v>
      </c>
      <c r="DQ488">
        <f t="shared" si="410"/>
        <v>0</v>
      </c>
      <c r="DR488" s="16" t="str">
        <f t="shared" si="411"/>
        <v>Pass</v>
      </c>
      <c r="DS488" s="33" t="b">
        <f>IF(ABS(Survey!$EE488)=0,TRUE,FALSE)</f>
        <v>1</v>
      </c>
      <c r="DT488" s="32" t="b">
        <f>NOT(ISBLANK(Survey!EF488))</f>
        <v>0</v>
      </c>
      <c r="DU488" s="16" t="str">
        <f t="shared" si="412"/>
        <v>Pass</v>
      </c>
      <c r="DV488" s="33" t="b">
        <f>IF(ABS(Survey!$EM488)=0,TRUE,FALSE)</f>
        <v>1</v>
      </c>
      <c r="DW488" s="32" t="b">
        <f>NOT(ISBLANK(Survey!$EN488))</f>
        <v>0</v>
      </c>
      <c r="DX488" s="16" t="str">
        <f t="shared" si="413"/>
        <v>Fail</v>
      </c>
      <c r="DY488" s="31">
        <f>SUM(SUMIF(Survey!ET488:EV488,{"&gt;0","&lt;0"})*{1,-1})</f>
        <v>0</v>
      </c>
      <c r="DZ488">
        <f t="shared" si="414"/>
        <v>0</v>
      </c>
      <c r="EA488">
        <f t="shared" si="415"/>
        <v>100</v>
      </c>
      <c r="EB488" s="30" t="b">
        <f>IF(OR(Survey!$M488="ETF",Survey!$M488="ETF, alternative mutual fund",Survey!$M488="Closed-end", Survey!$M488="Split share corp"),TRUE,FALSE)</f>
        <v>0</v>
      </c>
      <c r="EC488" s="16" t="str">
        <f t="shared" si="416"/>
        <v>Fail</v>
      </c>
      <c r="ED488" s="31">
        <f>SUM(SUMIF(Survey!EX488:FD488,{"&gt;0","&lt;0"})*{1,-1})</f>
        <v>0</v>
      </c>
      <c r="EE488">
        <f t="shared" si="417"/>
        <v>0</v>
      </c>
      <c r="EF488" s="17">
        <f t="shared" si="418"/>
        <v>100</v>
      </c>
      <c r="EG488" s="16" t="str">
        <f t="shared" si="419"/>
        <v>Fail</v>
      </c>
      <c r="EH488" s="31">
        <f>SUM(SUMIF(Survey!FF488:FL488,{"&gt;0","&lt;0"})*{1,-1})</f>
        <v>0</v>
      </c>
      <c r="EI488">
        <f t="shared" si="420"/>
        <v>0</v>
      </c>
      <c r="EJ488" s="17">
        <f t="shared" si="421"/>
        <v>100</v>
      </c>
    </row>
    <row r="489" spans="1:140">
      <c r="A489">
        <v>489</v>
      </c>
      <c r="B489" t="str">
        <f t="shared" si="369"/>
        <v>Pass</v>
      </c>
      <c r="C489" t="str">
        <f>IF(COUNTBLANK(Survey!B489:FM489)=$C$2, "Pass", "Fail")</f>
        <v>Pass</v>
      </c>
      <c r="D489" s="16" t="str">
        <f t="shared" si="370"/>
        <v>Fail</v>
      </c>
      <c r="E489" t="str">
        <f>IF(OR(ISBLANK(Survey!AL489),COUNTIF(G489:BJ489,"Fail")),"Fail","Pass")</f>
        <v>Fail</v>
      </c>
      <c r="F489" s="265"/>
      <c r="G489" s="16" t="str">
        <f t="shared" si="371"/>
        <v>Fail</v>
      </c>
      <c r="H489" s="139">
        <f>COUNTBLANK(Survey!B489:D489)+COUNTBLANK(Survey!G489)+COUNTBLANK(Survey!I489)+COUNTBLANK(Survey!K489:M489)+COUNTBLANK(Survey!P489:Q489)+COUNTBLANK(Survey!T489:W489)+COUNTBLANK(Survey!Z489:AC489)+COUNTBLANK(Survey!AF489:AG489)+COUNTBLANK(Survey!AK489:AK489)</f>
        <v>21</v>
      </c>
      <c r="I489" t="str">
        <f t="shared" si="372"/>
        <v>Fail</v>
      </c>
      <c r="J489" t="b">
        <f>IF(Survey!E489="No",TRUE,FALSE)</f>
        <v>0</v>
      </c>
      <c r="K489" s="29" cm="1">
        <f t="array" ref="K489">IF(COUNTA(Survey!$E$4:$E$695)=1, 0, SUM(IF(COUNTIF(Survey!$E$4:$E$695, Survey!$E$4:$E$695)=1,1,0)))</f>
        <v>0</v>
      </c>
      <c r="L489" s="29">
        <f>LEN(Survey!E489)</f>
        <v>0</v>
      </c>
      <c r="M489" s="16" t="str">
        <f t="shared" si="373"/>
        <v>Fail</v>
      </c>
      <c r="N489" t="b">
        <f>IF(Survey!F489="No",TRUE,FALSE)</f>
        <v>0</v>
      </c>
      <c r="O489" t="b">
        <f>Survey!F489=Survey!E489</f>
        <v>1</v>
      </c>
      <c r="P489">
        <f>COUNTIF(Survey!$F$4:$F$695,Survey!F489)</f>
        <v>0</v>
      </c>
      <c r="Q489" s="28">
        <f>LEN(Survey!F489)</f>
        <v>0</v>
      </c>
      <c r="R489" s="16" t="str">
        <f t="shared" si="374"/>
        <v>Pass</v>
      </c>
      <c r="S489" s="29">
        <f>MOD((LEN(Survey!H489)+2),11)</f>
        <v>2</v>
      </c>
      <c r="T489">
        <f>COUNTIF(Survey!$H$4:$H$695,Survey!H489)</f>
        <v>0</v>
      </c>
      <c r="U489" s="28" t="str">
        <f>IF(Survey!$L489="Prospectus fund", "Yes", "No")</f>
        <v>No</v>
      </c>
      <c r="V489" s="16" t="str">
        <f t="shared" si="375"/>
        <v>Pass</v>
      </c>
      <c r="W489" s="29">
        <f>MOD((LEN(Survey!J489)+2),11)</f>
        <v>2</v>
      </c>
      <c r="X489">
        <f>COUNTIF(Survey!$J$4:$J$695,Survey!J489)</f>
        <v>0</v>
      </c>
      <c r="Y489" s="30" t="b">
        <f>IF(OR(Survey!$M489="ETF",Survey!$M489="ETF, alternative mutual fund",Survey!$M489="Closed-end", Survey!$M489="Split share corp", Survey!$I489="Yes"),TRUE,FALSE)</f>
        <v>0</v>
      </c>
      <c r="Z489" s="16" t="str">
        <f>IFERROR(IF(AND(OR(AC489=AD489,AD489 = "Either"),NOT(ISBLANK(Survey!K489))),"Pass","Fail"),"Pass")</f>
        <v>Fail</v>
      </c>
      <c r="AA489" s="31" cm="1">
        <f t="array" ref="AA489">SUM(SUMIF(Survey!CH489:DA489,{"&gt;0","&lt;0"})*{1,-1})</f>
        <v>0</v>
      </c>
      <c r="AB489" s="33" cm="1">
        <f t="array" ref="AB489">SUM(SUMIF(Survey!CK489,{"&gt;0","&lt;0"})*{1,-1})+SUM(SUMIF(Survey!CU489,{"&gt;0","&lt;0"})*{1,-1})</f>
        <v>0</v>
      </c>
      <c r="AC489" s="33">
        <f>Survey!K489</f>
        <v>0</v>
      </c>
      <c r="AD489" s="32" t="str">
        <f t="shared" si="376"/>
        <v>Either</v>
      </c>
      <c r="AE489" s="16" t="str">
        <f t="shared" si="377"/>
        <v>Fail</v>
      </c>
      <c r="AF489" s="58" cm="1">
        <f t="array" ref="AF489">SUM(SUMIF(Survey!CH489:DA489,{"&gt;0","&lt;0"})*{1,-1})+SUM(SUMIF(Survey!DC489:DV489,{"&gt;0","&lt;0"})*{1,-1})</f>
        <v>0</v>
      </c>
      <c r="AG489" s="58">
        <f>IFERROR(AF489/(Survey!$BA489),0)</f>
        <v>0</v>
      </c>
      <c r="AH489" s="104" t="b">
        <f>IF(OR(Survey!$M489="Alternative strategy or hedge",Survey!$M489="Private asset",Survey!$L489="Prospectus fund"),TRUE,FALSE)</f>
        <v>0</v>
      </c>
      <c r="AI489" s="104" t="b">
        <f>NOT(ISBLANK(Survey!$M489))</f>
        <v>0</v>
      </c>
      <c r="AJ489" s="16" t="str">
        <f t="shared" si="378"/>
        <v>Fail</v>
      </c>
      <c r="AK489" t="b">
        <f>IF(Survey!W489="No",TRUE,FALSE)</f>
        <v>0</v>
      </c>
      <c r="AL489" s="119">
        <f>MOD((LEN(Survey!W489)+2),22)</f>
        <v>2</v>
      </c>
      <c r="AM489" t="str">
        <f t="shared" si="379"/>
        <v>Pass</v>
      </c>
      <c r="AN489" s="33" t="b">
        <f>NOT(ISNUMBER(SEARCH("Other",Survey!$Q489)))</f>
        <v>1</v>
      </c>
      <c r="AO489" s="32" t="b">
        <f>NOT(ISBLANK(Survey!$R489))</f>
        <v>0</v>
      </c>
      <c r="AP489" s="16" t="str">
        <f t="shared" si="380"/>
        <v>Pass</v>
      </c>
      <c r="AQ489" s="114">
        <f>COUNTBLANK(Survey!$X489)</f>
        <v>1</v>
      </c>
      <c r="AR489" s="58">
        <f>IF(AND(Survey!L489&lt;&gt;"Exempt fund",OR(Survey!$M489="ETF",Survey!$M489="ETF, alternative mutual fund",Survey!$M489="Mutual fund",Survey!$M489="Alternative mutual fund",Survey!$M489="Money market")),1,0)</f>
        <v>0</v>
      </c>
      <c r="AS489" s="16" t="str">
        <f t="shared" si="381"/>
        <v>Pass</v>
      </c>
      <c r="AT489" s="33" t="b">
        <f>NOT(ISNUMBER(SEARCH("Yes",Survey!$AC489)))</f>
        <v>1</v>
      </c>
      <c r="AU489" s="32" t="b">
        <f>IF(COUNTBLANK(Survey!$AD489:$AE489)=0,TRUE, FALSE)</f>
        <v>0</v>
      </c>
      <c r="AV489" s="16" t="str">
        <f t="shared" si="382"/>
        <v>Pass</v>
      </c>
      <c r="AW489" s="33" t="b">
        <f>NOT(ISNUMBER(SEARCH("Yes",Survey!$AF489)))</f>
        <v>1</v>
      </c>
      <c r="AX489" s="32" t="b">
        <f>NOT(ISBLANK(Survey!$AH489))</f>
        <v>0</v>
      </c>
      <c r="AY489" s="16" t="str">
        <f t="shared" si="383"/>
        <v>Pass</v>
      </c>
      <c r="AZ489" s="33" t="b">
        <f>NOT(OR(ISNUMBER(SEARCH("Other",Survey!$AH489)),ISNUMBER(SEARCH("Multiple",Survey!$AH489))))</f>
        <v>1</v>
      </c>
      <c r="BA489" s="32" t="b">
        <f>NOT(ISBLANK(Survey!$AI489))</f>
        <v>0</v>
      </c>
      <c r="BB489" s="16" t="str">
        <f t="shared" si="384"/>
        <v>Fail</v>
      </c>
      <c r="BC489" s="114">
        <f>IF(ABS(Survey!$BA489)&gt;0, 1,0)</f>
        <v>0</v>
      </c>
      <c r="BD489" s="114">
        <f>IF(COUNTBLANK(Survey!$AL489)=0,1,0)</f>
        <v>0</v>
      </c>
      <c r="BE489" s="16" t="str">
        <f t="shared" si="385"/>
        <v>Pass</v>
      </c>
      <c r="BF489" s="114">
        <f>IF(ISBLANK(Survey!$AL489),0,1)</f>
        <v>0</v>
      </c>
      <c r="BG489" s="133">
        <f>COUNTBLANK(Survey!$AM489)</f>
        <v>1</v>
      </c>
      <c r="BH489" s="16" t="str">
        <f t="shared" si="386"/>
        <v>Pass</v>
      </c>
      <c r="BI489" s="114">
        <f>IF(OR(Survey!$AM489="Closed",ISBLANK(Survey!$AM489)),0,1)</f>
        <v>0</v>
      </c>
      <c r="BJ489" s="133">
        <f>IF(ISBLANK(Survey!$AN489),1,0)</f>
        <v>1</v>
      </c>
      <c r="BK489" s="118" t="str">
        <f t="shared" si="387"/>
        <v>Pass</v>
      </c>
      <c r="BL489" s="31" cm="1">
        <f t="array" ref="BL489">SUM(SUMIF(Survey!AO489:AP489,{"&gt;0","&lt;0"})*{1,-1})</f>
        <v>0</v>
      </c>
      <c r="BM489">
        <f t="shared" si="388"/>
        <v>0</v>
      </c>
      <c r="BN489">
        <f t="shared" si="389"/>
        <v>100</v>
      </c>
      <c r="BO489" s="118" t="str">
        <f t="shared" si="390"/>
        <v>Pass</v>
      </c>
      <c r="BP489">
        <f>IF(Survey!AQ489="No",0,1)</f>
        <v>1</v>
      </c>
      <c r="BQ489" s="207">
        <f>MOD((LEN(Survey!AQ489)+2),22)</f>
        <v>2</v>
      </c>
      <c r="BR489">
        <f>IF(Survey!AR489="No",0,1)</f>
        <v>1</v>
      </c>
      <c r="BS489" s="207">
        <f>MOD((LEN(Survey!AR489)+2),22)</f>
        <v>2</v>
      </c>
      <c r="BT489" s="114">
        <f>COUNTBLANK(Survey!$AQ489:$AS489)+COUNTBLANK(Survey!$AU489)</f>
        <v>4</v>
      </c>
      <c r="BU489" s="114">
        <f>IF(Survey!$I489="Yes",1,0)</f>
        <v>0</v>
      </c>
      <c r="BV489" s="114">
        <f>IF(OR(Survey!$M489="Mutual fund",Survey!$M489="Alternative mutual fund",Survey!$M489="Money market"),1,0)</f>
        <v>0</v>
      </c>
      <c r="BW489" s="119">
        <f>IF(OR(Survey!$M489="ETF",Survey!$M489="ETF, alternative mutual fund"),1,0)</f>
        <v>0</v>
      </c>
      <c r="BX489" s="16" t="str">
        <f t="shared" si="391"/>
        <v>Pass</v>
      </c>
      <c r="BY489" s="33">
        <f>IF(ISNUMBER(SEARCH("Other",Survey!$AS489)), 1, 0)</f>
        <v>0</v>
      </c>
      <c r="BZ489" s="58" t="b">
        <f>NOT(ISBLANK(Survey!$AT489))</f>
        <v>0</v>
      </c>
      <c r="CA489" s="16" t="str">
        <f t="shared" si="392"/>
        <v>Pass</v>
      </c>
      <c r="CB489" s="114">
        <f>IF(Survey!$BB489=0, 0,1)</f>
        <v>0</v>
      </c>
      <c r="CC489" s="58">
        <f>Survey!$AV489</f>
        <v>0</v>
      </c>
      <c r="CD489" s="58">
        <f>Survey!$BC489+Survey!$BD489+ABS(Survey!$BE489)-ABS(Survey!$BF489)-ABS(Survey!$BG489)-ABS(Survey!$BL489)</f>
        <v>0</v>
      </c>
      <c r="CE489" s="138">
        <f>Survey!BB489+(ABS(Survey!$BH489)-ABS(Survey!$BI489)+ABS(Survey!$BJ489)-ABS(Survey!$BK489))*0.5</f>
        <v>0</v>
      </c>
      <c r="CF489" s="58">
        <f t="shared" si="393"/>
        <v>0</v>
      </c>
      <c r="CG489" s="58">
        <f>IF(AND($CC489&gt;$CF489-0.2,$CC489&lt;$CF489+0.2,ISBLANK(Survey!$AV489)=FALSE),0,1)</f>
        <v>1</v>
      </c>
      <c r="CH489" s="133">
        <f>IF(ISBLANK(Survey!$AW489),1,0)</f>
        <v>1</v>
      </c>
      <c r="CI489" s="16" t="str">
        <f t="shared" si="394"/>
        <v>Pass</v>
      </c>
      <c r="CJ489" s="114">
        <f>IF(Survey!$BB489=0, 0,1)</f>
        <v>0</v>
      </c>
      <c r="CK489" s="58">
        <f>IF(AND(Survey!$AX489&gt;=0,Survey!$AX489&lt;=0.2,Survey!$AX489&lt;&gt;""),0,1)</f>
        <v>1</v>
      </c>
      <c r="CL489" s="114">
        <f>IF(ISBLANK(Survey!$AY489),1,0)</f>
        <v>1</v>
      </c>
      <c r="CM489" s="16" t="str">
        <f t="shared" si="395"/>
        <v>Fail</v>
      </c>
      <c r="CN489" s="133">
        <f>Survey!$AZ489</f>
        <v>0</v>
      </c>
      <c r="CO489" s="16" t="str">
        <f t="shared" si="396"/>
        <v>Pass</v>
      </c>
      <c r="CP489" s="31">
        <f>Survey!$BA489</f>
        <v>0</v>
      </c>
      <c r="CQ489" s="138">
        <f>Survey!$BB489+Survey!$BC489+Survey!$BD489+ABS(Survey!$BE489)-ABS(Survey!$BF489)-ABS(Survey!$BG489)+ABS(Survey!$BH489)-ABS(Survey!$BI489)+ABS(Survey!$BJ489)-ABS(Survey!$BK489)-ABS(Survey!$BL489)+Survey!$BM489</f>
        <v>0</v>
      </c>
      <c r="CR489" s="30">
        <f t="shared" si="397"/>
        <v>0</v>
      </c>
      <c r="CS489" s="17">
        <f t="shared" si="398"/>
        <v>0</v>
      </c>
      <c r="CT489" s="16" t="str">
        <f t="shared" si="399"/>
        <v>Pass</v>
      </c>
      <c r="CU489" s="33" t="b">
        <f>IF(ABS(Survey!$BM489)=0,TRUE,FALSE)</f>
        <v>1</v>
      </c>
      <c r="CV489" s="32" t="b">
        <f>NOT(ISBLANK(Survey!$BN489))</f>
        <v>0</v>
      </c>
      <c r="CW489" t="str">
        <f t="shared" si="400"/>
        <v>Fail</v>
      </c>
      <c r="CX489" s="25">
        <f>Survey!$BA489</f>
        <v>0</v>
      </c>
      <c r="CY489" s="25" cm="1">
        <f t="array" ref="CY489">SUM(SUMIF(Survey!BP489:BW489,{"&gt;0","&lt;0"})*{1,-1})-SUM(SUMIF(Survey!BY489:CF489,{"&gt;0","&lt;0"})*{1,-1})</f>
        <v>0</v>
      </c>
      <c r="CZ489" s="30" t="str">
        <f t="shared" si="401"/>
        <v>No holdings</v>
      </c>
      <c r="DA489">
        <f t="shared" si="402"/>
        <v>0</v>
      </c>
      <c r="DB489" s="16" t="str">
        <f t="shared" si="403"/>
        <v>Fail</v>
      </c>
      <c r="DC489" s="31">
        <f>Survey!$BA489</f>
        <v>0</v>
      </c>
      <c r="DD489" s="31" cm="1">
        <f t="array" ref="DD489">SUM(SUMIF(Survey!CH489:DA489,{"&gt;0","&lt;0"})*{1,-1})-SUM(SUMIF(Survey!DC489:DV489,{"&gt;0","&lt;0"})*{1,-1})</f>
        <v>0</v>
      </c>
      <c r="DE489" s="30" t="str">
        <f t="shared" si="404"/>
        <v>No holdings</v>
      </c>
      <c r="DF489" s="17">
        <f t="shared" si="405"/>
        <v>0</v>
      </c>
      <c r="DG489" s="16" t="str">
        <f t="shared" si="406"/>
        <v>Pass</v>
      </c>
      <c r="DH489" s="33" t="b">
        <f>IF(ABS(Survey!$DA489)=0,TRUE,FALSE)</f>
        <v>1</v>
      </c>
      <c r="DI489" s="32" t="b">
        <f>NOT(ISBLANK(Survey!$DB489))</f>
        <v>0</v>
      </c>
      <c r="DJ489" s="16" t="str">
        <f t="shared" si="407"/>
        <v>Pass</v>
      </c>
      <c r="DK489" s="33" t="b">
        <f>IF(ABS(Survey!$DV489)=0,TRUE,FALSE)</f>
        <v>1</v>
      </c>
      <c r="DL489" s="32" t="b">
        <f>NOT(ISBLANK(Survey!$DW489))</f>
        <v>0</v>
      </c>
      <c r="DM489" t="str">
        <f t="shared" si="408"/>
        <v>Pass</v>
      </c>
      <c r="DN489" s="25" cm="1">
        <f t="array" ref="DN489">SUM(SUMIF(Survey!CW489,{"&gt;0","&lt;0"})*{1,-1})+SUM(SUMIF(Survey!DR489,{"&gt;0","&lt;0"})*{1,-1})</f>
        <v>0</v>
      </c>
      <c r="DO489" s="25">
        <f>SUM(SUMIF(Survey!DY489:EE489,{"&gt;0","&lt;0"})*{1,-1})+SUM(SUMIF(Survey!EG489:EM489,{"&gt;0","&lt;0"})*{1,-1})</f>
        <v>0</v>
      </c>
      <c r="DP489">
        <f t="shared" si="409"/>
        <v>0</v>
      </c>
      <c r="DQ489">
        <f t="shared" si="410"/>
        <v>0</v>
      </c>
      <c r="DR489" s="16" t="str">
        <f t="shared" si="411"/>
        <v>Pass</v>
      </c>
      <c r="DS489" s="33" t="b">
        <f>IF(ABS(Survey!$EE489)=0,TRUE,FALSE)</f>
        <v>1</v>
      </c>
      <c r="DT489" s="32" t="b">
        <f>NOT(ISBLANK(Survey!EF489))</f>
        <v>0</v>
      </c>
      <c r="DU489" s="16" t="str">
        <f t="shared" si="412"/>
        <v>Pass</v>
      </c>
      <c r="DV489" s="33" t="b">
        <f>IF(ABS(Survey!$EM489)=0,TRUE,FALSE)</f>
        <v>1</v>
      </c>
      <c r="DW489" s="32" t="b">
        <f>NOT(ISBLANK(Survey!$EN489))</f>
        <v>0</v>
      </c>
      <c r="DX489" s="16" t="str">
        <f t="shared" si="413"/>
        <v>Fail</v>
      </c>
      <c r="DY489" s="31">
        <f>SUM(SUMIF(Survey!ET489:EV489,{"&gt;0","&lt;0"})*{1,-1})</f>
        <v>0</v>
      </c>
      <c r="DZ489">
        <f t="shared" si="414"/>
        <v>0</v>
      </c>
      <c r="EA489">
        <f t="shared" si="415"/>
        <v>100</v>
      </c>
      <c r="EB489" s="30" t="b">
        <f>IF(OR(Survey!$M489="ETF",Survey!$M489="ETF, alternative mutual fund",Survey!$M489="Closed-end", Survey!$M489="Split share corp"),TRUE,FALSE)</f>
        <v>0</v>
      </c>
      <c r="EC489" s="16" t="str">
        <f t="shared" si="416"/>
        <v>Fail</v>
      </c>
      <c r="ED489" s="31">
        <f>SUM(SUMIF(Survey!EX489:FD489,{"&gt;0","&lt;0"})*{1,-1})</f>
        <v>0</v>
      </c>
      <c r="EE489">
        <f t="shared" si="417"/>
        <v>0</v>
      </c>
      <c r="EF489" s="17">
        <f t="shared" si="418"/>
        <v>100</v>
      </c>
      <c r="EG489" s="16" t="str">
        <f t="shared" si="419"/>
        <v>Fail</v>
      </c>
      <c r="EH489" s="31">
        <f>SUM(SUMIF(Survey!FF489:FL489,{"&gt;0","&lt;0"})*{1,-1})</f>
        <v>0</v>
      </c>
      <c r="EI489">
        <f t="shared" si="420"/>
        <v>0</v>
      </c>
      <c r="EJ489" s="17">
        <f t="shared" si="421"/>
        <v>100</v>
      </c>
    </row>
    <row r="490" spans="1:140">
      <c r="A490">
        <v>490</v>
      </c>
      <c r="B490" t="str">
        <f t="shared" si="369"/>
        <v>Pass</v>
      </c>
      <c r="C490" t="str">
        <f>IF(COUNTBLANK(Survey!B490:FM490)=$C$2, "Pass", "Fail")</f>
        <v>Pass</v>
      </c>
      <c r="D490" s="16" t="str">
        <f t="shared" si="370"/>
        <v>Fail</v>
      </c>
      <c r="E490" t="str">
        <f>IF(OR(ISBLANK(Survey!AL490),COUNTIF(G490:BJ490,"Fail")),"Fail","Pass")</f>
        <v>Fail</v>
      </c>
      <c r="F490" s="265"/>
      <c r="G490" s="16" t="str">
        <f t="shared" si="371"/>
        <v>Fail</v>
      </c>
      <c r="H490" s="139">
        <f>COUNTBLANK(Survey!B490:D490)+COUNTBLANK(Survey!G490)+COUNTBLANK(Survey!I490)+COUNTBLANK(Survey!K490:M490)+COUNTBLANK(Survey!P490:Q490)+COUNTBLANK(Survey!T490:W490)+COUNTBLANK(Survey!Z490:AC490)+COUNTBLANK(Survey!AF490:AG490)+COUNTBLANK(Survey!AK490:AK490)</f>
        <v>21</v>
      </c>
      <c r="I490" t="str">
        <f t="shared" si="372"/>
        <v>Fail</v>
      </c>
      <c r="J490" t="b">
        <f>IF(Survey!E490="No",TRUE,FALSE)</f>
        <v>0</v>
      </c>
      <c r="K490" s="29" cm="1">
        <f t="array" ref="K490">IF(COUNTA(Survey!$E$4:$E$695)=1, 0, SUM(IF(COUNTIF(Survey!$E$4:$E$695, Survey!$E$4:$E$695)=1,1,0)))</f>
        <v>0</v>
      </c>
      <c r="L490" s="29">
        <f>LEN(Survey!E490)</f>
        <v>0</v>
      </c>
      <c r="M490" s="16" t="str">
        <f t="shared" si="373"/>
        <v>Fail</v>
      </c>
      <c r="N490" t="b">
        <f>IF(Survey!F490="No",TRUE,FALSE)</f>
        <v>0</v>
      </c>
      <c r="O490" t="b">
        <f>Survey!F490=Survey!E490</f>
        <v>1</v>
      </c>
      <c r="P490">
        <f>COUNTIF(Survey!$F$4:$F$695,Survey!F490)</f>
        <v>0</v>
      </c>
      <c r="Q490" s="28">
        <f>LEN(Survey!F490)</f>
        <v>0</v>
      </c>
      <c r="R490" s="16" t="str">
        <f t="shared" si="374"/>
        <v>Pass</v>
      </c>
      <c r="S490" s="29">
        <f>MOD((LEN(Survey!H490)+2),11)</f>
        <v>2</v>
      </c>
      <c r="T490">
        <f>COUNTIF(Survey!$H$4:$H$695,Survey!H490)</f>
        <v>0</v>
      </c>
      <c r="U490" s="28" t="str">
        <f>IF(Survey!$L490="Prospectus fund", "Yes", "No")</f>
        <v>No</v>
      </c>
      <c r="V490" s="16" t="str">
        <f t="shared" si="375"/>
        <v>Pass</v>
      </c>
      <c r="W490" s="29">
        <f>MOD((LEN(Survey!J490)+2),11)</f>
        <v>2</v>
      </c>
      <c r="X490">
        <f>COUNTIF(Survey!$J$4:$J$695,Survey!J490)</f>
        <v>0</v>
      </c>
      <c r="Y490" s="30" t="b">
        <f>IF(OR(Survey!$M490="ETF",Survey!$M490="ETF, alternative mutual fund",Survey!$M490="Closed-end", Survey!$M490="Split share corp", Survey!$I490="Yes"),TRUE,FALSE)</f>
        <v>0</v>
      </c>
      <c r="Z490" s="16" t="str">
        <f>IFERROR(IF(AND(OR(AC490=AD490,AD490 = "Either"),NOT(ISBLANK(Survey!K490))),"Pass","Fail"),"Pass")</f>
        <v>Fail</v>
      </c>
      <c r="AA490" s="31" cm="1">
        <f t="array" ref="AA490">SUM(SUMIF(Survey!CH490:DA490,{"&gt;0","&lt;0"})*{1,-1})</f>
        <v>0</v>
      </c>
      <c r="AB490" s="33" cm="1">
        <f t="array" ref="AB490">SUM(SUMIF(Survey!CK490,{"&gt;0","&lt;0"})*{1,-1})+SUM(SUMIF(Survey!CU490,{"&gt;0","&lt;0"})*{1,-1})</f>
        <v>0</v>
      </c>
      <c r="AC490" s="33">
        <f>Survey!K490</f>
        <v>0</v>
      </c>
      <c r="AD490" s="32" t="str">
        <f t="shared" si="376"/>
        <v>Either</v>
      </c>
      <c r="AE490" s="16" t="str">
        <f t="shared" si="377"/>
        <v>Fail</v>
      </c>
      <c r="AF490" s="58" cm="1">
        <f t="array" ref="AF490">SUM(SUMIF(Survey!CH490:DA490,{"&gt;0","&lt;0"})*{1,-1})+SUM(SUMIF(Survey!DC490:DV490,{"&gt;0","&lt;0"})*{1,-1})</f>
        <v>0</v>
      </c>
      <c r="AG490" s="58">
        <f>IFERROR(AF490/(Survey!$BA490),0)</f>
        <v>0</v>
      </c>
      <c r="AH490" s="104" t="b">
        <f>IF(OR(Survey!$M490="Alternative strategy or hedge",Survey!$M490="Private asset",Survey!$L490="Prospectus fund"),TRUE,FALSE)</f>
        <v>0</v>
      </c>
      <c r="AI490" s="104" t="b">
        <f>NOT(ISBLANK(Survey!$M490))</f>
        <v>0</v>
      </c>
      <c r="AJ490" s="16" t="str">
        <f t="shared" si="378"/>
        <v>Fail</v>
      </c>
      <c r="AK490" t="b">
        <f>IF(Survey!W490="No",TRUE,FALSE)</f>
        <v>0</v>
      </c>
      <c r="AL490" s="119">
        <f>MOD((LEN(Survey!W490)+2),22)</f>
        <v>2</v>
      </c>
      <c r="AM490" t="str">
        <f t="shared" si="379"/>
        <v>Pass</v>
      </c>
      <c r="AN490" s="33" t="b">
        <f>NOT(ISNUMBER(SEARCH("Other",Survey!$Q490)))</f>
        <v>1</v>
      </c>
      <c r="AO490" s="32" t="b">
        <f>NOT(ISBLANK(Survey!$R490))</f>
        <v>0</v>
      </c>
      <c r="AP490" s="16" t="str">
        <f t="shared" si="380"/>
        <v>Pass</v>
      </c>
      <c r="AQ490" s="114">
        <f>COUNTBLANK(Survey!$X490)</f>
        <v>1</v>
      </c>
      <c r="AR490" s="58">
        <f>IF(AND(Survey!L490&lt;&gt;"Exempt fund",OR(Survey!$M490="ETF",Survey!$M490="ETF, alternative mutual fund",Survey!$M490="Mutual fund",Survey!$M490="Alternative mutual fund",Survey!$M490="Money market")),1,0)</f>
        <v>0</v>
      </c>
      <c r="AS490" s="16" t="str">
        <f t="shared" si="381"/>
        <v>Pass</v>
      </c>
      <c r="AT490" s="33" t="b">
        <f>NOT(ISNUMBER(SEARCH("Yes",Survey!$AC490)))</f>
        <v>1</v>
      </c>
      <c r="AU490" s="32" t="b">
        <f>IF(COUNTBLANK(Survey!$AD490:$AE490)=0,TRUE, FALSE)</f>
        <v>0</v>
      </c>
      <c r="AV490" s="16" t="str">
        <f t="shared" si="382"/>
        <v>Pass</v>
      </c>
      <c r="AW490" s="33" t="b">
        <f>NOT(ISNUMBER(SEARCH("Yes",Survey!$AF490)))</f>
        <v>1</v>
      </c>
      <c r="AX490" s="32" t="b">
        <f>NOT(ISBLANK(Survey!$AH490))</f>
        <v>0</v>
      </c>
      <c r="AY490" s="16" t="str">
        <f t="shared" si="383"/>
        <v>Pass</v>
      </c>
      <c r="AZ490" s="33" t="b">
        <f>NOT(OR(ISNUMBER(SEARCH("Other",Survey!$AH490)),ISNUMBER(SEARCH("Multiple",Survey!$AH490))))</f>
        <v>1</v>
      </c>
      <c r="BA490" s="32" t="b">
        <f>NOT(ISBLANK(Survey!$AI490))</f>
        <v>0</v>
      </c>
      <c r="BB490" s="16" t="str">
        <f t="shared" si="384"/>
        <v>Fail</v>
      </c>
      <c r="BC490" s="114">
        <f>IF(ABS(Survey!$BA490)&gt;0, 1,0)</f>
        <v>0</v>
      </c>
      <c r="BD490" s="114">
        <f>IF(COUNTBLANK(Survey!$AL490)=0,1,0)</f>
        <v>0</v>
      </c>
      <c r="BE490" s="16" t="str">
        <f t="shared" si="385"/>
        <v>Pass</v>
      </c>
      <c r="BF490" s="114">
        <f>IF(ISBLANK(Survey!$AL490),0,1)</f>
        <v>0</v>
      </c>
      <c r="BG490" s="133">
        <f>COUNTBLANK(Survey!$AM490)</f>
        <v>1</v>
      </c>
      <c r="BH490" s="16" t="str">
        <f t="shared" si="386"/>
        <v>Pass</v>
      </c>
      <c r="BI490" s="114">
        <f>IF(OR(Survey!$AM490="Closed",ISBLANK(Survey!$AM490)),0,1)</f>
        <v>0</v>
      </c>
      <c r="BJ490" s="133">
        <f>IF(ISBLANK(Survey!$AN490),1,0)</f>
        <v>1</v>
      </c>
      <c r="BK490" s="118" t="str">
        <f t="shared" si="387"/>
        <v>Pass</v>
      </c>
      <c r="BL490" s="31" cm="1">
        <f t="array" ref="BL490">SUM(SUMIF(Survey!AO490:AP490,{"&gt;0","&lt;0"})*{1,-1})</f>
        <v>0</v>
      </c>
      <c r="BM490">
        <f t="shared" si="388"/>
        <v>0</v>
      </c>
      <c r="BN490">
        <f t="shared" si="389"/>
        <v>100</v>
      </c>
      <c r="BO490" s="118" t="str">
        <f t="shared" si="390"/>
        <v>Pass</v>
      </c>
      <c r="BP490">
        <f>IF(Survey!AQ490="No",0,1)</f>
        <v>1</v>
      </c>
      <c r="BQ490" s="207">
        <f>MOD((LEN(Survey!AQ490)+2),22)</f>
        <v>2</v>
      </c>
      <c r="BR490">
        <f>IF(Survey!AR490="No",0,1)</f>
        <v>1</v>
      </c>
      <c r="BS490" s="207">
        <f>MOD((LEN(Survey!AR490)+2),22)</f>
        <v>2</v>
      </c>
      <c r="BT490" s="114">
        <f>COUNTBLANK(Survey!$AQ490:$AS490)+COUNTBLANK(Survey!$AU490)</f>
        <v>4</v>
      </c>
      <c r="BU490" s="114">
        <f>IF(Survey!$I490="Yes",1,0)</f>
        <v>0</v>
      </c>
      <c r="BV490" s="114">
        <f>IF(OR(Survey!$M490="Mutual fund",Survey!$M490="Alternative mutual fund",Survey!$M490="Money market"),1,0)</f>
        <v>0</v>
      </c>
      <c r="BW490" s="119">
        <f>IF(OR(Survey!$M490="ETF",Survey!$M490="ETF, alternative mutual fund"),1,0)</f>
        <v>0</v>
      </c>
      <c r="BX490" s="16" t="str">
        <f t="shared" si="391"/>
        <v>Pass</v>
      </c>
      <c r="BY490" s="33">
        <f>IF(ISNUMBER(SEARCH("Other",Survey!$AS490)), 1, 0)</f>
        <v>0</v>
      </c>
      <c r="BZ490" s="58" t="b">
        <f>NOT(ISBLANK(Survey!$AT490))</f>
        <v>0</v>
      </c>
      <c r="CA490" s="16" t="str">
        <f t="shared" si="392"/>
        <v>Pass</v>
      </c>
      <c r="CB490" s="114">
        <f>IF(Survey!$BB490=0, 0,1)</f>
        <v>0</v>
      </c>
      <c r="CC490" s="58">
        <f>Survey!$AV490</f>
        <v>0</v>
      </c>
      <c r="CD490" s="58">
        <f>Survey!$BC490+Survey!$BD490+ABS(Survey!$BE490)-ABS(Survey!$BF490)-ABS(Survey!$BG490)-ABS(Survey!$BL490)</f>
        <v>0</v>
      </c>
      <c r="CE490" s="138">
        <f>Survey!BB490+(ABS(Survey!$BH490)-ABS(Survey!$BI490)+ABS(Survey!$BJ490)-ABS(Survey!$BK490))*0.5</f>
        <v>0</v>
      </c>
      <c r="CF490" s="58">
        <f t="shared" si="393"/>
        <v>0</v>
      </c>
      <c r="CG490" s="58">
        <f>IF(AND($CC490&gt;$CF490-0.2,$CC490&lt;$CF490+0.2,ISBLANK(Survey!$AV490)=FALSE),0,1)</f>
        <v>1</v>
      </c>
      <c r="CH490" s="133">
        <f>IF(ISBLANK(Survey!$AW490),1,0)</f>
        <v>1</v>
      </c>
      <c r="CI490" s="16" t="str">
        <f t="shared" si="394"/>
        <v>Pass</v>
      </c>
      <c r="CJ490" s="114">
        <f>IF(Survey!$BB490=0, 0,1)</f>
        <v>0</v>
      </c>
      <c r="CK490" s="58">
        <f>IF(AND(Survey!$AX490&gt;=0,Survey!$AX490&lt;=0.2,Survey!$AX490&lt;&gt;""),0,1)</f>
        <v>1</v>
      </c>
      <c r="CL490" s="114">
        <f>IF(ISBLANK(Survey!$AY490),1,0)</f>
        <v>1</v>
      </c>
      <c r="CM490" s="16" t="str">
        <f t="shared" si="395"/>
        <v>Fail</v>
      </c>
      <c r="CN490" s="133">
        <f>Survey!$AZ490</f>
        <v>0</v>
      </c>
      <c r="CO490" s="16" t="str">
        <f t="shared" si="396"/>
        <v>Pass</v>
      </c>
      <c r="CP490" s="31">
        <f>Survey!$BA490</f>
        <v>0</v>
      </c>
      <c r="CQ490" s="138">
        <f>Survey!$BB490+Survey!$BC490+Survey!$BD490+ABS(Survey!$BE490)-ABS(Survey!$BF490)-ABS(Survey!$BG490)+ABS(Survey!$BH490)-ABS(Survey!$BI490)+ABS(Survey!$BJ490)-ABS(Survey!$BK490)-ABS(Survey!$BL490)+Survey!$BM490</f>
        <v>0</v>
      </c>
      <c r="CR490" s="30">
        <f t="shared" si="397"/>
        <v>0</v>
      </c>
      <c r="CS490" s="17">
        <f t="shared" si="398"/>
        <v>0</v>
      </c>
      <c r="CT490" s="16" t="str">
        <f t="shared" si="399"/>
        <v>Pass</v>
      </c>
      <c r="CU490" s="33" t="b">
        <f>IF(ABS(Survey!$BM490)=0,TRUE,FALSE)</f>
        <v>1</v>
      </c>
      <c r="CV490" s="32" t="b">
        <f>NOT(ISBLANK(Survey!$BN490))</f>
        <v>0</v>
      </c>
      <c r="CW490" t="str">
        <f t="shared" si="400"/>
        <v>Fail</v>
      </c>
      <c r="CX490" s="25">
        <f>Survey!$BA490</f>
        <v>0</v>
      </c>
      <c r="CY490" s="25" cm="1">
        <f t="array" ref="CY490">SUM(SUMIF(Survey!BP490:BW490,{"&gt;0","&lt;0"})*{1,-1})-SUM(SUMIF(Survey!BY490:CF490,{"&gt;0","&lt;0"})*{1,-1})</f>
        <v>0</v>
      </c>
      <c r="CZ490" s="30" t="str">
        <f t="shared" si="401"/>
        <v>No holdings</v>
      </c>
      <c r="DA490">
        <f t="shared" si="402"/>
        <v>0</v>
      </c>
      <c r="DB490" s="16" t="str">
        <f t="shared" si="403"/>
        <v>Fail</v>
      </c>
      <c r="DC490" s="31">
        <f>Survey!$BA490</f>
        <v>0</v>
      </c>
      <c r="DD490" s="31" cm="1">
        <f t="array" ref="DD490">SUM(SUMIF(Survey!CH490:DA490,{"&gt;0","&lt;0"})*{1,-1})-SUM(SUMIF(Survey!DC490:DV490,{"&gt;0","&lt;0"})*{1,-1})</f>
        <v>0</v>
      </c>
      <c r="DE490" s="30" t="str">
        <f t="shared" si="404"/>
        <v>No holdings</v>
      </c>
      <c r="DF490" s="17">
        <f t="shared" si="405"/>
        <v>0</v>
      </c>
      <c r="DG490" s="16" t="str">
        <f t="shared" si="406"/>
        <v>Pass</v>
      </c>
      <c r="DH490" s="33" t="b">
        <f>IF(ABS(Survey!$DA490)=0,TRUE,FALSE)</f>
        <v>1</v>
      </c>
      <c r="DI490" s="32" t="b">
        <f>NOT(ISBLANK(Survey!$DB490))</f>
        <v>0</v>
      </c>
      <c r="DJ490" s="16" t="str">
        <f t="shared" si="407"/>
        <v>Pass</v>
      </c>
      <c r="DK490" s="33" t="b">
        <f>IF(ABS(Survey!$DV490)=0,TRUE,FALSE)</f>
        <v>1</v>
      </c>
      <c r="DL490" s="32" t="b">
        <f>NOT(ISBLANK(Survey!$DW490))</f>
        <v>0</v>
      </c>
      <c r="DM490" t="str">
        <f t="shared" si="408"/>
        <v>Pass</v>
      </c>
      <c r="DN490" s="25" cm="1">
        <f t="array" ref="DN490">SUM(SUMIF(Survey!CW490,{"&gt;0","&lt;0"})*{1,-1})+SUM(SUMIF(Survey!DR490,{"&gt;0","&lt;0"})*{1,-1})</f>
        <v>0</v>
      </c>
      <c r="DO490" s="25">
        <f>SUM(SUMIF(Survey!DY490:EE490,{"&gt;0","&lt;0"})*{1,-1})+SUM(SUMIF(Survey!EG490:EM490,{"&gt;0","&lt;0"})*{1,-1})</f>
        <v>0</v>
      </c>
      <c r="DP490">
        <f t="shared" si="409"/>
        <v>0</v>
      </c>
      <c r="DQ490">
        <f t="shared" si="410"/>
        <v>0</v>
      </c>
      <c r="DR490" s="16" t="str">
        <f t="shared" si="411"/>
        <v>Pass</v>
      </c>
      <c r="DS490" s="33" t="b">
        <f>IF(ABS(Survey!$EE490)=0,TRUE,FALSE)</f>
        <v>1</v>
      </c>
      <c r="DT490" s="32" t="b">
        <f>NOT(ISBLANK(Survey!EF490))</f>
        <v>0</v>
      </c>
      <c r="DU490" s="16" t="str">
        <f t="shared" si="412"/>
        <v>Pass</v>
      </c>
      <c r="DV490" s="33" t="b">
        <f>IF(ABS(Survey!$EM490)=0,TRUE,FALSE)</f>
        <v>1</v>
      </c>
      <c r="DW490" s="32" t="b">
        <f>NOT(ISBLANK(Survey!$EN490))</f>
        <v>0</v>
      </c>
      <c r="DX490" s="16" t="str">
        <f t="shared" si="413"/>
        <v>Fail</v>
      </c>
      <c r="DY490" s="31">
        <f>SUM(SUMIF(Survey!ET490:EV490,{"&gt;0","&lt;0"})*{1,-1})</f>
        <v>0</v>
      </c>
      <c r="DZ490">
        <f t="shared" si="414"/>
        <v>0</v>
      </c>
      <c r="EA490">
        <f t="shared" si="415"/>
        <v>100</v>
      </c>
      <c r="EB490" s="30" t="b">
        <f>IF(OR(Survey!$M490="ETF",Survey!$M490="ETF, alternative mutual fund",Survey!$M490="Closed-end", Survey!$M490="Split share corp"),TRUE,FALSE)</f>
        <v>0</v>
      </c>
      <c r="EC490" s="16" t="str">
        <f t="shared" si="416"/>
        <v>Fail</v>
      </c>
      <c r="ED490" s="31">
        <f>SUM(SUMIF(Survey!EX490:FD490,{"&gt;0","&lt;0"})*{1,-1})</f>
        <v>0</v>
      </c>
      <c r="EE490">
        <f t="shared" si="417"/>
        <v>0</v>
      </c>
      <c r="EF490" s="17">
        <f t="shared" si="418"/>
        <v>100</v>
      </c>
      <c r="EG490" s="16" t="str">
        <f t="shared" si="419"/>
        <v>Fail</v>
      </c>
      <c r="EH490" s="31">
        <f>SUM(SUMIF(Survey!FF490:FL490,{"&gt;0","&lt;0"})*{1,-1})</f>
        <v>0</v>
      </c>
      <c r="EI490">
        <f t="shared" si="420"/>
        <v>0</v>
      </c>
      <c r="EJ490" s="17">
        <f t="shared" si="421"/>
        <v>100</v>
      </c>
    </row>
    <row r="491" spans="1:140">
      <c r="A491">
        <v>491</v>
      </c>
      <c r="B491" t="str">
        <f t="shared" si="369"/>
        <v>Pass</v>
      </c>
      <c r="C491" t="str">
        <f>IF(COUNTBLANK(Survey!B491:FM491)=$C$2, "Pass", "Fail")</f>
        <v>Pass</v>
      </c>
      <c r="D491" s="16" t="str">
        <f t="shared" si="370"/>
        <v>Fail</v>
      </c>
      <c r="E491" t="str">
        <f>IF(OR(ISBLANK(Survey!AL491),COUNTIF(G491:BJ491,"Fail")),"Fail","Pass")</f>
        <v>Fail</v>
      </c>
      <c r="F491" s="265"/>
      <c r="G491" s="16" t="str">
        <f t="shared" si="371"/>
        <v>Fail</v>
      </c>
      <c r="H491" s="139">
        <f>COUNTBLANK(Survey!B491:D491)+COUNTBLANK(Survey!G491)+COUNTBLANK(Survey!I491)+COUNTBLANK(Survey!K491:M491)+COUNTBLANK(Survey!P491:Q491)+COUNTBLANK(Survey!T491:W491)+COUNTBLANK(Survey!Z491:AC491)+COUNTBLANK(Survey!AF491:AG491)+COUNTBLANK(Survey!AK491:AK491)</f>
        <v>21</v>
      </c>
      <c r="I491" t="str">
        <f t="shared" si="372"/>
        <v>Fail</v>
      </c>
      <c r="J491" t="b">
        <f>IF(Survey!E491="No",TRUE,FALSE)</f>
        <v>0</v>
      </c>
      <c r="K491" s="29" cm="1">
        <f t="array" ref="K491">IF(COUNTA(Survey!$E$4:$E$695)=1, 0, SUM(IF(COUNTIF(Survey!$E$4:$E$695, Survey!$E$4:$E$695)=1,1,0)))</f>
        <v>0</v>
      </c>
      <c r="L491" s="29">
        <f>LEN(Survey!E491)</f>
        <v>0</v>
      </c>
      <c r="M491" s="16" t="str">
        <f t="shared" si="373"/>
        <v>Fail</v>
      </c>
      <c r="N491" t="b">
        <f>IF(Survey!F491="No",TRUE,FALSE)</f>
        <v>0</v>
      </c>
      <c r="O491" t="b">
        <f>Survey!F491=Survey!E491</f>
        <v>1</v>
      </c>
      <c r="P491">
        <f>COUNTIF(Survey!$F$4:$F$695,Survey!F491)</f>
        <v>0</v>
      </c>
      <c r="Q491" s="28">
        <f>LEN(Survey!F491)</f>
        <v>0</v>
      </c>
      <c r="R491" s="16" t="str">
        <f t="shared" si="374"/>
        <v>Pass</v>
      </c>
      <c r="S491" s="29">
        <f>MOD((LEN(Survey!H491)+2),11)</f>
        <v>2</v>
      </c>
      <c r="T491">
        <f>COUNTIF(Survey!$H$4:$H$695,Survey!H491)</f>
        <v>0</v>
      </c>
      <c r="U491" s="28" t="str">
        <f>IF(Survey!$L491="Prospectus fund", "Yes", "No")</f>
        <v>No</v>
      </c>
      <c r="V491" s="16" t="str">
        <f t="shared" si="375"/>
        <v>Pass</v>
      </c>
      <c r="W491" s="29">
        <f>MOD((LEN(Survey!J491)+2),11)</f>
        <v>2</v>
      </c>
      <c r="X491">
        <f>COUNTIF(Survey!$J$4:$J$695,Survey!J491)</f>
        <v>0</v>
      </c>
      <c r="Y491" s="30" t="b">
        <f>IF(OR(Survey!$M491="ETF",Survey!$M491="ETF, alternative mutual fund",Survey!$M491="Closed-end", Survey!$M491="Split share corp", Survey!$I491="Yes"),TRUE,FALSE)</f>
        <v>0</v>
      </c>
      <c r="Z491" s="16" t="str">
        <f>IFERROR(IF(AND(OR(AC491=AD491,AD491 = "Either"),NOT(ISBLANK(Survey!K491))),"Pass","Fail"),"Pass")</f>
        <v>Fail</v>
      </c>
      <c r="AA491" s="31" cm="1">
        <f t="array" ref="AA491">SUM(SUMIF(Survey!CH491:DA491,{"&gt;0","&lt;0"})*{1,-1})</f>
        <v>0</v>
      </c>
      <c r="AB491" s="33" cm="1">
        <f t="array" ref="AB491">SUM(SUMIF(Survey!CK491,{"&gt;0","&lt;0"})*{1,-1})+SUM(SUMIF(Survey!CU491,{"&gt;0","&lt;0"})*{1,-1})</f>
        <v>0</v>
      </c>
      <c r="AC491" s="33">
        <f>Survey!K491</f>
        <v>0</v>
      </c>
      <c r="AD491" s="32" t="str">
        <f t="shared" si="376"/>
        <v>Either</v>
      </c>
      <c r="AE491" s="16" t="str">
        <f t="shared" si="377"/>
        <v>Fail</v>
      </c>
      <c r="AF491" s="58" cm="1">
        <f t="array" ref="AF491">SUM(SUMIF(Survey!CH491:DA491,{"&gt;0","&lt;0"})*{1,-1})+SUM(SUMIF(Survey!DC491:DV491,{"&gt;0","&lt;0"})*{1,-1})</f>
        <v>0</v>
      </c>
      <c r="AG491" s="58">
        <f>IFERROR(AF491/(Survey!$BA491),0)</f>
        <v>0</v>
      </c>
      <c r="AH491" s="104" t="b">
        <f>IF(OR(Survey!$M491="Alternative strategy or hedge",Survey!$M491="Private asset",Survey!$L491="Prospectus fund"),TRUE,FALSE)</f>
        <v>0</v>
      </c>
      <c r="AI491" s="104" t="b">
        <f>NOT(ISBLANK(Survey!$M491))</f>
        <v>0</v>
      </c>
      <c r="AJ491" s="16" t="str">
        <f t="shared" si="378"/>
        <v>Fail</v>
      </c>
      <c r="AK491" t="b">
        <f>IF(Survey!W491="No",TRUE,FALSE)</f>
        <v>0</v>
      </c>
      <c r="AL491" s="119">
        <f>MOD((LEN(Survey!W491)+2),22)</f>
        <v>2</v>
      </c>
      <c r="AM491" t="str">
        <f t="shared" si="379"/>
        <v>Pass</v>
      </c>
      <c r="AN491" s="33" t="b">
        <f>NOT(ISNUMBER(SEARCH("Other",Survey!$Q491)))</f>
        <v>1</v>
      </c>
      <c r="AO491" s="32" t="b">
        <f>NOT(ISBLANK(Survey!$R491))</f>
        <v>0</v>
      </c>
      <c r="AP491" s="16" t="str">
        <f t="shared" si="380"/>
        <v>Pass</v>
      </c>
      <c r="AQ491" s="114">
        <f>COUNTBLANK(Survey!$X491)</f>
        <v>1</v>
      </c>
      <c r="AR491" s="58">
        <f>IF(AND(Survey!L491&lt;&gt;"Exempt fund",OR(Survey!$M491="ETF",Survey!$M491="ETF, alternative mutual fund",Survey!$M491="Mutual fund",Survey!$M491="Alternative mutual fund",Survey!$M491="Money market")),1,0)</f>
        <v>0</v>
      </c>
      <c r="AS491" s="16" t="str">
        <f t="shared" si="381"/>
        <v>Pass</v>
      </c>
      <c r="AT491" s="33" t="b">
        <f>NOT(ISNUMBER(SEARCH("Yes",Survey!$AC491)))</f>
        <v>1</v>
      </c>
      <c r="AU491" s="32" t="b">
        <f>IF(COUNTBLANK(Survey!$AD491:$AE491)=0,TRUE, FALSE)</f>
        <v>0</v>
      </c>
      <c r="AV491" s="16" t="str">
        <f t="shared" si="382"/>
        <v>Pass</v>
      </c>
      <c r="AW491" s="33" t="b">
        <f>NOT(ISNUMBER(SEARCH("Yes",Survey!$AF491)))</f>
        <v>1</v>
      </c>
      <c r="AX491" s="32" t="b">
        <f>NOT(ISBLANK(Survey!$AH491))</f>
        <v>0</v>
      </c>
      <c r="AY491" s="16" t="str">
        <f t="shared" si="383"/>
        <v>Pass</v>
      </c>
      <c r="AZ491" s="33" t="b">
        <f>NOT(OR(ISNUMBER(SEARCH("Other",Survey!$AH491)),ISNUMBER(SEARCH("Multiple",Survey!$AH491))))</f>
        <v>1</v>
      </c>
      <c r="BA491" s="32" t="b">
        <f>NOT(ISBLANK(Survey!$AI491))</f>
        <v>0</v>
      </c>
      <c r="BB491" s="16" t="str">
        <f t="shared" si="384"/>
        <v>Fail</v>
      </c>
      <c r="BC491" s="114">
        <f>IF(ABS(Survey!$BA491)&gt;0, 1,0)</f>
        <v>0</v>
      </c>
      <c r="BD491" s="114">
        <f>IF(COUNTBLANK(Survey!$AL491)=0,1,0)</f>
        <v>0</v>
      </c>
      <c r="BE491" s="16" t="str">
        <f t="shared" si="385"/>
        <v>Pass</v>
      </c>
      <c r="BF491" s="114">
        <f>IF(ISBLANK(Survey!$AL491),0,1)</f>
        <v>0</v>
      </c>
      <c r="BG491" s="133">
        <f>COUNTBLANK(Survey!$AM491)</f>
        <v>1</v>
      </c>
      <c r="BH491" s="16" t="str">
        <f t="shared" si="386"/>
        <v>Pass</v>
      </c>
      <c r="BI491" s="114">
        <f>IF(OR(Survey!$AM491="Closed",ISBLANK(Survey!$AM491)),0,1)</f>
        <v>0</v>
      </c>
      <c r="BJ491" s="133">
        <f>IF(ISBLANK(Survey!$AN491),1,0)</f>
        <v>1</v>
      </c>
      <c r="BK491" s="118" t="str">
        <f t="shared" si="387"/>
        <v>Pass</v>
      </c>
      <c r="BL491" s="31" cm="1">
        <f t="array" ref="BL491">SUM(SUMIF(Survey!AO491:AP491,{"&gt;0","&lt;0"})*{1,-1})</f>
        <v>0</v>
      </c>
      <c r="BM491">
        <f t="shared" si="388"/>
        <v>0</v>
      </c>
      <c r="BN491">
        <f t="shared" si="389"/>
        <v>100</v>
      </c>
      <c r="BO491" s="118" t="str">
        <f t="shared" si="390"/>
        <v>Pass</v>
      </c>
      <c r="BP491">
        <f>IF(Survey!AQ491="No",0,1)</f>
        <v>1</v>
      </c>
      <c r="BQ491" s="207">
        <f>MOD((LEN(Survey!AQ491)+2),22)</f>
        <v>2</v>
      </c>
      <c r="BR491">
        <f>IF(Survey!AR491="No",0,1)</f>
        <v>1</v>
      </c>
      <c r="BS491" s="207">
        <f>MOD((LEN(Survey!AR491)+2),22)</f>
        <v>2</v>
      </c>
      <c r="BT491" s="114">
        <f>COUNTBLANK(Survey!$AQ491:$AS491)+COUNTBLANK(Survey!$AU491)</f>
        <v>4</v>
      </c>
      <c r="BU491" s="114">
        <f>IF(Survey!$I491="Yes",1,0)</f>
        <v>0</v>
      </c>
      <c r="BV491" s="114">
        <f>IF(OR(Survey!$M491="Mutual fund",Survey!$M491="Alternative mutual fund",Survey!$M491="Money market"),1,0)</f>
        <v>0</v>
      </c>
      <c r="BW491" s="119">
        <f>IF(OR(Survey!$M491="ETF",Survey!$M491="ETF, alternative mutual fund"),1,0)</f>
        <v>0</v>
      </c>
      <c r="BX491" s="16" t="str">
        <f t="shared" si="391"/>
        <v>Pass</v>
      </c>
      <c r="BY491" s="33">
        <f>IF(ISNUMBER(SEARCH("Other",Survey!$AS491)), 1, 0)</f>
        <v>0</v>
      </c>
      <c r="BZ491" s="58" t="b">
        <f>NOT(ISBLANK(Survey!$AT491))</f>
        <v>0</v>
      </c>
      <c r="CA491" s="16" t="str">
        <f t="shared" si="392"/>
        <v>Pass</v>
      </c>
      <c r="CB491" s="114">
        <f>IF(Survey!$BB491=0, 0,1)</f>
        <v>0</v>
      </c>
      <c r="CC491" s="58">
        <f>Survey!$AV491</f>
        <v>0</v>
      </c>
      <c r="CD491" s="58">
        <f>Survey!$BC491+Survey!$BD491+ABS(Survey!$BE491)-ABS(Survey!$BF491)-ABS(Survey!$BG491)-ABS(Survey!$BL491)</f>
        <v>0</v>
      </c>
      <c r="CE491" s="138">
        <f>Survey!BB491+(ABS(Survey!$BH491)-ABS(Survey!$BI491)+ABS(Survey!$BJ491)-ABS(Survey!$BK491))*0.5</f>
        <v>0</v>
      </c>
      <c r="CF491" s="58">
        <f t="shared" si="393"/>
        <v>0</v>
      </c>
      <c r="CG491" s="58">
        <f>IF(AND($CC491&gt;$CF491-0.2,$CC491&lt;$CF491+0.2,ISBLANK(Survey!$AV491)=FALSE),0,1)</f>
        <v>1</v>
      </c>
      <c r="CH491" s="133">
        <f>IF(ISBLANK(Survey!$AW491),1,0)</f>
        <v>1</v>
      </c>
      <c r="CI491" s="16" t="str">
        <f t="shared" si="394"/>
        <v>Pass</v>
      </c>
      <c r="CJ491" s="114">
        <f>IF(Survey!$BB491=0, 0,1)</f>
        <v>0</v>
      </c>
      <c r="CK491" s="58">
        <f>IF(AND(Survey!$AX491&gt;=0,Survey!$AX491&lt;=0.2,Survey!$AX491&lt;&gt;""),0,1)</f>
        <v>1</v>
      </c>
      <c r="CL491" s="114">
        <f>IF(ISBLANK(Survey!$AY491),1,0)</f>
        <v>1</v>
      </c>
      <c r="CM491" s="16" t="str">
        <f t="shared" si="395"/>
        <v>Fail</v>
      </c>
      <c r="CN491" s="133">
        <f>Survey!$AZ491</f>
        <v>0</v>
      </c>
      <c r="CO491" s="16" t="str">
        <f t="shared" si="396"/>
        <v>Pass</v>
      </c>
      <c r="CP491" s="31">
        <f>Survey!$BA491</f>
        <v>0</v>
      </c>
      <c r="CQ491" s="138">
        <f>Survey!$BB491+Survey!$BC491+Survey!$BD491+ABS(Survey!$BE491)-ABS(Survey!$BF491)-ABS(Survey!$BG491)+ABS(Survey!$BH491)-ABS(Survey!$BI491)+ABS(Survey!$BJ491)-ABS(Survey!$BK491)-ABS(Survey!$BL491)+Survey!$BM491</f>
        <v>0</v>
      </c>
      <c r="CR491" s="30">
        <f t="shared" si="397"/>
        <v>0</v>
      </c>
      <c r="CS491" s="17">
        <f t="shared" si="398"/>
        <v>0</v>
      </c>
      <c r="CT491" s="16" t="str">
        <f t="shared" si="399"/>
        <v>Pass</v>
      </c>
      <c r="CU491" s="33" t="b">
        <f>IF(ABS(Survey!$BM491)=0,TRUE,FALSE)</f>
        <v>1</v>
      </c>
      <c r="CV491" s="32" t="b">
        <f>NOT(ISBLANK(Survey!$BN491))</f>
        <v>0</v>
      </c>
      <c r="CW491" t="str">
        <f t="shared" si="400"/>
        <v>Fail</v>
      </c>
      <c r="CX491" s="25">
        <f>Survey!$BA491</f>
        <v>0</v>
      </c>
      <c r="CY491" s="25" cm="1">
        <f t="array" ref="CY491">SUM(SUMIF(Survey!BP491:BW491,{"&gt;0","&lt;0"})*{1,-1})-SUM(SUMIF(Survey!BY491:CF491,{"&gt;0","&lt;0"})*{1,-1})</f>
        <v>0</v>
      </c>
      <c r="CZ491" s="30" t="str">
        <f t="shared" si="401"/>
        <v>No holdings</v>
      </c>
      <c r="DA491">
        <f t="shared" si="402"/>
        <v>0</v>
      </c>
      <c r="DB491" s="16" t="str">
        <f t="shared" si="403"/>
        <v>Fail</v>
      </c>
      <c r="DC491" s="31">
        <f>Survey!$BA491</f>
        <v>0</v>
      </c>
      <c r="DD491" s="31" cm="1">
        <f t="array" ref="DD491">SUM(SUMIF(Survey!CH491:DA491,{"&gt;0","&lt;0"})*{1,-1})-SUM(SUMIF(Survey!DC491:DV491,{"&gt;0","&lt;0"})*{1,-1})</f>
        <v>0</v>
      </c>
      <c r="DE491" s="30" t="str">
        <f t="shared" si="404"/>
        <v>No holdings</v>
      </c>
      <c r="DF491" s="17">
        <f t="shared" si="405"/>
        <v>0</v>
      </c>
      <c r="DG491" s="16" t="str">
        <f t="shared" si="406"/>
        <v>Pass</v>
      </c>
      <c r="DH491" s="33" t="b">
        <f>IF(ABS(Survey!$DA491)=0,TRUE,FALSE)</f>
        <v>1</v>
      </c>
      <c r="DI491" s="32" t="b">
        <f>NOT(ISBLANK(Survey!$DB491))</f>
        <v>0</v>
      </c>
      <c r="DJ491" s="16" t="str">
        <f t="shared" si="407"/>
        <v>Pass</v>
      </c>
      <c r="DK491" s="33" t="b">
        <f>IF(ABS(Survey!$DV491)=0,TRUE,FALSE)</f>
        <v>1</v>
      </c>
      <c r="DL491" s="32" t="b">
        <f>NOT(ISBLANK(Survey!$DW491))</f>
        <v>0</v>
      </c>
      <c r="DM491" t="str">
        <f t="shared" si="408"/>
        <v>Pass</v>
      </c>
      <c r="DN491" s="25" cm="1">
        <f t="array" ref="DN491">SUM(SUMIF(Survey!CW491,{"&gt;0","&lt;0"})*{1,-1})+SUM(SUMIF(Survey!DR491,{"&gt;0","&lt;0"})*{1,-1})</f>
        <v>0</v>
      </c>
      <c r="DO491" s="25">
        <f>SUM(SUMIF(Survey!DY491:EE491,{"&gt;0","&lt;0"})*{1,-1})+SUM(SUMIF(Survey!EG491:EM491,{"&gt;0","&lt;0"})*{1,-1})</f>
        <v>0</v>
      </c>
      <c r="DP491">
        <f t="shared" si="409"/>
        <v>0</v>
      </c>
      <c r="DQ491">
        <f t="shared" si="410"/>
        <v>0</v>
      </c>
      <c r="DR491" s="16" t="str">
        <f t="shared" si="411"/>
        <v>Pass</v>
      </c>
      <c r="DS491" s="33" t="b">
        <f>IF(ABS(Survey!$EE491)=0,TRUE,FALSE)</f>
        <v>1</v>
      </c>
      <c r="DT491" s="32" t="b">
        <f>NOT(ISBLANK(Survey!EF491))</f>
        <v>0</v>
      </c>
      <c r="DU491" s="16" t="str">
        <f t="shared" si="412"/>
        <v>Pass</v>
      </c>
      <c r="DV491" s="33" t="b">
        <f>IF(ABS(Survey!$EM491)=0,TRUE,FALSE)</f>
        <v>1</v>
      </c>
      <c r="DW491" s="32" t="b">
        <f>NOT(ISBLANK(Survey!$EN491))</f>
        <v>0</v>
      </c>
      <c r="DX491" s="16" t="str">
        <f t="shared" si="413"/>
        <v>Fail</v>
      </c>
      <c r="DY491" s="31">
        <f>SUM(SUMIF(Survey!ET491:EV491,{"&gt;0","&lt;0"})*{1,-1})</f>
        <v>0</v>
      </c>
      <c r="DZ491">
        <f t="shared" si="414"/>
        <v>0</v>
      </c>
      <c r="EA491">
        <f t="shared" si="415"/>
        <v>100</v>
      </c>
      <c r="EB491" s="30" t="b">
        <f>IF(OR(Survey!$M491="ETF",Survey!$M491="ETF, alternative mutual fund",Survey!$M491="Closed-end", Survey!$M491="Split share corp"),TRUE,FALSE)</f>
        <v>0</v>
      </c>
      <c r="EC491" s="16" t="str">
        <f t="shared" si="416"/>
        <v>Fail</v>
      </c>
      <c r="ED491" s="31">
        <f>SUM(SUMIF(Survey!EX491:FD491,{"&gt;0","&lt;0"})*{1,-1})</f>
        <v>0</v>
      </c>
      <c r="EE491">
        <f t="shared" si="417"/>
        <v>0</v>
      </c>
      <c r="EF491" s="17">
        <f t="shared" si="418"/>
        <v>100</v>
      </c>
      <c r="EG491" s="16" t="str">
        <f t="shared" si="419"/>
        <v>Fail</v>
      </c>
      <c r="EH491" s="31">
        <f>SUM(SUMIF(Survey!FF491:FL491,{"&gt;0","&lt;0"})*{1,-1})</f>
        <v>0</v>
      </c>
      <c r="EI491">
        <f t="shared" si="420"/>
        <v>0</v>
      </c>
      <c r="EJ491" s="17">
        <f t="shared" si="421"/>
        <v>100</v>
      </c>
    </row>
    <row r="492" spans="1:140">
      <c r="A492">
        <v>492</v>
      </c>
      <c r="B492" t="str">
        <f t="shared" si="369"/>
        <v>Pass</v>
      </c>
      <c r="C492" t="str">
        <f>IF(COUNTBLANK(Survey!B492:FM492)=$C$2, "Pass", "Fail")</f>
        <v>Pass</v>
      </c>
      <c r="D492" s="16" t="str">
        <f t="shared" si="370"/>
        <v>Fail</v>
      </c>
      <c r="E492" t="str">
        <f>IF(OR(ISBLANK(Survey!AL492),COUNTIF(G492:BJ492,"Fail")),"Fail","Pass")</f>
        <v>Fail</v>
      </c>
      <c r="F492" s="265"/>
      <c r="G492" s="16" t="str">
        <f t="shared" si="371"/>
        <v>Fail</v>
      </c>
      <c r="H492" s="139">
        <f>COUNTBLANK(Survey!B492:D492)+COUNTBLANK(Survey!G492)+COUNTBLANK(Survey!I492)+COUNTBLANK(Survey!K492:M492)+COUNTBLANK(Survey!P492:Q492)+COUNTBLANK(Survey!T492:W492)+COUNTBLANK(Survey!Z492:AC492)+COUNTBLANK(Survey!AF492:AG492)+COUNTBLANK(Survey!AK492:AK492)</f>
        <v>21</v>
      </c>
      <c r="I492" t="str">
        <f t="shared" si="372"/>
        <v>Fail</v>
      </c>
      <c r="J492" t="b">
        <f>IF(Survey!E492="No",TRUE,FALSE)</f>
        <v>0</v>
      </c>
      <c r="K492" s="29" cm="1">
        <f t="array" ref="K492">IF(COUNTA(Survey!$E$4:$E$695)=1, 0, SUM(IF(COUNTIF(Survey!$E$4:$E$695, Survey!$E$4:$E$695)=1,1,0)))</f>
        <v>0</v>
      </c>
      <c r="L492" s="29">
        <f>LEN(Survey!E492)</f>
        <v>0</v>
      </c>
      <c r="M492" s="16" t="str">
        <f t="shared" si="373"/>
        <v>Fail</v>
      </c>
      <c r="N492" t="b">
        <f>IF(Survey!F492="No",TRUE,FALSE)</f>
        <v>0</v>
      </c>
      <c r="O492" t="b">
        <f>Survey!F492=Survey!E492</f>
        <v>1</v>
      </c>
      <c r="P492">
        <f>COUNTIF(Survey!$F$4:$F$695,Survey!F492)</f>
        <v>0</v>
      </c>
      <c r="Q492" s="28">
        <f>LEN(Survey!F492)</f>
        <v>0</v>
      </c>
      <c r="R492" s="16" t="str">
        <f t="shared" si="374"/>
        <v>Pass</v>
      </c>
      <c r="S492" s="29">
        <f>MOD((LEN(Survey!H492)+2),11)</f>
        <v>2</v>
      </c>
      <c r="T492">
        <f>COUNTIF(Survey!$H$4:$H$695,Survey!H492)</f>
        <v>0</v>
      </c>
      <c r="U492" s="28" t="str">
        <f>IF(Survey!$L492="Prospectus fund", "Yes", "No")</f>
        <v>No</v>
      </c>
      <c r="V492" s="16" t="str">
        <f t="shared" si="375"/>
        <v>Pass</v>
      </c>
      <c r="W492" s="29">
        <f>MOD((LEN(Survey!J492)+2),11)</f>
        <v>2</v>
      </c>
      <c r="X492">
        <f>COUNTIF(Survey!$J$4:$J$695,Survey!J492)</f>
        <v>0</v>
      </c>
      <c r="Y492" s="30" t="b">
        <f>IF(OR(Survey!$M492="ETF",Survey!$M492="ETF, alternative mutual fund",Survey!$M492="Closed-end", Survey!$M492="Split share corp", Survey!$I492="Yes"),TRUE,FALSE)</f>
        <v>0</v>
      </c>
      <c r="Z492" s="16" t="str">
        <f>IFERROR(IF(AND(OR(AC492=AD492,AD492 = "Either"),NOT(ISBLANK(Survey!K492))),"Pass","Fail"),"Pass")</f>
        <v>Fail</v>
      </c>
      <c r="AA492" s="31" cm="1">
        <f t="array" ref="AA492">SUM(SUMIF(Survey!CH492:DA492,{"&gt;0","&lt;0"})*{1,-1})</f>
        <v>0</v>
      </c>
      <c r="AB492" s="33" cm="1">
        <f t="array" ref="AB492">SUM(SUMIF(Survey!CK492,{"&gt;0","&lt;0"})*{1,-1})+SUM(SUMIF(Survey!CU492,{"&gt;0","&lt;0"})*{1,-1})</f>
        <v>0</v>
      </c>
      <c r="AC492" s="33">
        <f>Survey!K492</f>
        <v>0</v>
      </c>
      <c r="AD492" s="32" t="str">
        <f t="shared" si="376"/>
        <v>Either</v>
      </c>
      <c r="AE492" s="16" t="str">
        <f t="shared" si="377"/>
        <v>Fail</v>
      </c>
      <c r="AF492" s="58" cm="1">
        <f t="array" ref="AF492">SUM(SUMIF(Survey!CH492:DA492,{"&gt;0","&lt;0"})*{1,-1})+SUM(SUMIF(Survey!DC492:DV492,{"&gt;0","&lt;0"})*{1,-1})</f>
        <v>0</v>
      </c>
      <c r="AG492" s="58">
        <f>IFERROR(AF492/(Survey!$BA492),0)</f>
        <v>0</v>
      </c>
      <c r="AH492" s="104" t="b">
        <f>IF(OR(Survey!$M492="Alternative strategy or hedge",Survey!$M492="Private asset",Survey!$L492="Prospectus fund"),TRUE,FALSE)</f>
        <v>0</v>
      </c>
      <c r="AI492" s="104" t="b">
        <f>NOT(ISBLANK(Survey!$M492))</f>
        <v>0</v>
      </c>
      <c r="AJ492" s="16" t="str">
        <f t="shared" si="378"/>
        <v>Fail</v>
      </c>
      <c r="AK492" t="b">
        <f>IF(Survey!W492="No",TRUE,FALSE)</f>
        <v>0</v>
      </c>
      <c r="AL492" s="119">
        <f>MOD((LEN(Survey!W492)+2),22)</f>
        <v>2</v>
      </c>
      <c r="AM492" t="str">
        <f t="shared" si="379"/>
        <v>Pass</v>
      </c>
      <c r="AN492" s="33" t="b">
        <f>NOT(ISNUMBER(SEARCH("Other",Survey!$Q492)))</f>
        <v>1</v>
      </c>
      <c r="AO492" s="32" t="b">
        <f>NOT(ISBLANK(Survey!$R492))</f>
        <v>0</v>
      </c>
      <c r="AP492" s="16" t="str">
        <f t="shared" si="380"/>
        <v>Pass</v>
      </c>
      <c r="AQ492" s="114">
        <f>COUNTBLANK(Survey!$X492)</f>
        <v>1</v>
      </c>
      <c r="AR492" s="58">
        <f>IF(AND(Survey!L492&lt;&gt;"Exempt fund",OR(Survey!$M492="ETF",Survey!$M492="ETF, alternative mutual fund",Survey!$M492="Mutual fund",Survey!$M492="Alternative mutual fund",Survey!$M492="Money market")),1,0)</f>
        <v>0</v>
      </c>
      <c r="AS492" s="16" t="str">
        <f t="shared" si="381"/>
        <v>Pass</v>
      </c>
      <c r="AT492" s="33" t="b">
        <f>NOT(ISNUMBER(SEARCH("Yes",Survey!$AC492)))</f>
        <v>1</v>
      </c>
      <c r="AU492" s="32" t="b">
        <f>IF(COUNTBLANK(Survey!$AD492:$AE492)=0,TRUE, FALSE)</f>
        <v>0</v>
      </c>
      <c r="AV492" s="16" t="str">
        <f t="shared" si="382"/>
        <v>Pass</v>
      </c>
      <c r="AW492" s="33" t="b">
        <f>NOT(ISNUMBER(SEARCH("Yes",Survey!$AF492)))</f>
        <v>1</v>
      </c>
      <c r="AX492" s="32" t="b">
        <f>NOT(ISBLANK(Survey!$AH492))</f>
        <v>0</v>
      </c>
      <c r="AY492" s="16" t="str">
        <f t="shared" si="383"/>
        <v>Pass</v>
      </c>
      <c r="AZ492" s="33" t="b">
        <f>NOT(OR(ISNUMBER(SEARCH("Other",Survey!$AH492)),ISNUMBER(SEARCH("Multiple",Survey!$AH492))))</f>
        <v>1</v>
      </c>
      <c r="BA492" s="32" t="b">
        <f>NOT(ISBLANK(Survey!$AI492))</f>
        <v>0</v>
      </c>
      <c r="BB492" s="16" t="str">
        <f t="shared" si="384"/>
        <v>Fail</v>
      </c>
      <c r="BC492" s="114">
        <f>IF(ABS(Survey!$BA492)&gt;0, 1,0)</f>
        <v>0</v>
      </c>
      <c r="BD492" s="114">
        <f>IF(COUNTBLANK(Survey!$AL492)=0,1,0)</f>
        <v>0</v>
      </c>
      <c r="BE492" s="16" t="str">
        <f t="shared" si="385"/>
        <v>Pass</v>
      </c>
      <c r="BF492" s="114">
        <f>IF(ISBLANK(Survey!$AL492),0,1)</f>
        <v>0</v>
      </c>
      <c r="BG492" s="133">
        <f>COUNTBLANK(Survey!$AM492)</f>
        <v>1</v>
      </c>
      <c r="BH492" s="16" t="str">
        <f t="shared" si="386"/>
        <v>Pass</v>
      </c>
      <c r="BI492" s="114">
        <f>IF(OR(Survey!$AM492="Closed",ISBLANK(Survey!$AM492)),0,1)</f>
        <v>0</v>
      </c>
      <c r="BJ492" s="133">
        <f>IF(ISBLANK(Survey!$AN492),1,0)</f>
        <v>1</v>
      </c>
      <c r="BK492" s="118" t="str">
        <f t="shared" si="387"/>
        <v>Pass</v>
      </c>
      <c r="BL492" s="31" cm="1">
        <f t="array" ref="BL492">SUM(SUMIF(Survey!AO492:AP492,{"&gt;0","&lt;0"})*{1,-1})</f>
        <v>0</v>
      </c>
      <c r="BM492">
        <f t="shared" si="388"/>
        <v>0</v>
      </c>
      <c r="BN492">
        <f t="shared" si="389"/>
        <v>100</v>
      </c>
      <c r="BO492" s="118" t="str">
        <f t="shared" si="390"/>
        <v>Pass</v>
      </c>
      <c r="BP492">
        <f>IF(Survey!AQ492="No",0,1)</f>
        <v>1</v>
      </c>
      <c r="BQ492" s="207">
        <f>MOD((LEN(Survey!AQ492)+2),22)</f>
        <v>2</v>
      </c>
      <c r="BR492">
        <f>IF(Survey!AR492="No",0,1)</f>
        <v>1</v>
      </c>
      <c r="BS492" s="207">
        <f>MOD((LEN(Survey!AR492)+2),22)</f>
        <v>2</v>
      </c>
      <c r="BT492" s="114">
        <f>COUNTBLANK(Survey!$AQ492:$AS492)+COUNTBLANK(Survey!$AU492)</f>
        <v>4</v>
      </c>
      <c r="BU492" s="114">
        <f>IF(Survey!$I492="Yes",1,0)</f>
        <v>0</v>
      </c>
      <c r="BV492" s="114">
        <f>IF(OR(Survey!$M492="Mutual fund",Survey!$M492="Alternative mutual fund",Survey!$M492="Money market"),1,0)</f>
        <v>0</v>
      </c>
      <c r="BW492" s="119">
        <f>IF(OR(Survey!$M492="ETF",Survey!$M492="ETF, alternative mutual fund"),1,0)</f>
        <v>0</v>
      </c>
      <c r="BX492" s="16" t="str">
        <f t="shared" si="391"/>
        <v>Pass</v>
      </c>
      <c r="BY492" s="33">
        <f>IF(ISNUMBER(SEARCH("Other",Survey!$AS492)), 1, 0)</f>
        <v>0</v>
      </c>
      <c r="BZ492" s="58" t="b">
        <f>NOT(ISBLANK(Survey!$AT492))</f>
        <v>0</v>
      </c>
      <c r="CA492" s="16" t="str">
        <f t="shared" si="392"/>
        <v>Pass</v>
      </c>
      <c r="CB492" s="114">
        <f>IF(Survey!$BB492=0, 0,1)</f>
        <v>0</v>
      </c>
      <c r="CC492" s="58">
        <f>Survey!$AV492</f>
        <v>0</v>
      </c>
      <c r="CD492" s="58">
        <f>Survey!$BC492+Survey!$BD492+ABS(Survey!$BE492)-ABS(Survey!$BF492)-ABS(Survey!$BG492)-ABS(Survey!$BL492)</f>
        <v>0</v>
      </c>
      <c r="CE492" s="138">
        <f>Survey!BB492+(ABS(Survey!$BH492)-ABS(Survey!$BI492)+ABS(Survey!$BJ492)-ABS(Survey!$BK492))*0.5</f>
        <v>0</v>
      </c>
      <c r="CF492" s="58">
        <f t="shared" si="393"/>
        <v>0</v>
      </c>
      <c r="CG492" s="58">
        <f>IF(AND($CC492&gt;$CF492-0.2,$CC492&lt;$CF492+0.2,ISBLANK(Survey!$AV492)=FALSE),0,1)</f>
        <v>1</v>
      </c>
      <c r="CH492" s="133">
        <f>IF(ISBLANK(Survey!$AW492),1,0)</f>
        <v>1</v>
      </c>
      <c r="CI492" s="16" t="str">
        <f t="shared" si="394"/>
        <v>Pass</v>
      </c>
      <c r="CJ492" s="114">
        <f>IF(Survey!$BB492=0, 0,1)</f>
        <v>0</v>
      </c>
      <c r="CK492" s="58">
        <f>IF(AND(Survey!$AX492&gt;=0,Survey!$AX492&lt;=0.2,Survey!$AX492&lt;&gt;""),0,1)</f>
        <v>1</v>
      </c>
      <c r="CL492" s="114">
        <f>IF(ISBLANK(Survey!$AY492),1,0)</f>
        <v>1</v>
      </c>
      <c r="CM492" s="16" t="str">
        <f t="shared" si="395"/>
        <v>Fail</v>
      </c>
      <c r="CN492" s="133">
        <f>Survey!$AZ492</f>
        <v>0</v>
      </c>
      <c r="CO492" s="16" t="str">
        <f t="shared" si="396"/>
        <v>Pass</v>
      </c>
      <c r="CP492" s="31">
        <f>Survey!$BA492</f>
        <v>0</v>
      </c>
      <c r="CQ492" s="138">
        <f>Survey!$BB492+Survey!$BC492+Survey!$BD492+ABS(Survey!$BE492)-ABS(Survey!$BF492)-ABS(Survey!$BG492)+ABS(Survey!$BH492)-ABS(Survey!$BI492)+ABS(Survey!$BJ492)-ABS(Survey!$BK492)-ABS(Survey!$BL492)+Survey!$BM492</f>
        <v>0</v>
      </c>
      <c r="CR492" s="30">
        <f t="shared" si="397"/>
        <v>0</v>
      </c>
      <c r="CS492" s="17">
        <f t="shared" si="398"/>
        <v>0</v>
      </c>
      <c r="CT492" s="16" t="str">
        <f t="shared" si="399"/>
        <v>Pass</v>
      </c>
      <c r="CU492" s="33" t="b">
        <f>IF(ABS(Survey!$BM492)=0,TRUE,FALSE)</f>
        <v>1</v>
      </c>
      <c r="CV492" s="32" t="b">
        <f>NOT(ISBLANK(Survey!$BN492))</f>
        <v>0</v>
      </c>
      <c r="CW492" t="str">
        <f t="shared" si="400"/>
        <v>Fail</v>
      </c>
      <c r="CX492" s="25">
        <f>Survey!$BA492</f>
        <v>0</v>
      </c>
      <c r="CY492" s="25" cm="1">
        <f t="array" ref="CY492">SUM(SUMIF(Survey!BP492:BW492,{"&gt;0","&lt;0"})*{1,-1})-SUM(SUMIF(Survey!BY492:CF492,{"&gt;0","&lt;0"})*{1,-1})</f>
        <v>0</v>
      </c>
      <c r="CZ492" s="30" t="str">
        <f t="shared" si="401"/>
        <v>No holdings</v>
      </c>
      <c r="DA492">
        <f t="shared" si="402"/>
        <v>0</v>
      </c>
      <c r="DB492" s="16" t="str">
        <f t="shared" si="403"/>
        <v>Fail</v>
      </c>
      <c r="DC492" s="31">
        <f>Survey!$BA492</f>
        <v>0</v>
      </c>
      <c r="DD492" s="31" cm="1">
        <f t="array" ref="DD492">SUM(SUMIF(Survey!CH492:DA492,{"&gt;0","&lt;0"})*{1,-1})-SUM(SUMIF(Survey!DC492:DV492,{"&gt;0","&lt;0"})*{1,-1})</f>
        <v>0</v>
      </c>
      <c r="DE492" s="30" t="str">
        <f t="shared" si="404"/>
        <v>No holdings</v>
      </c>
      <c r="DF492" s="17">
        <f t="shared" si="405"/>
        <v>0</v>
      </c>
      <c r="DG492" s="16" t="str">
        <f t="shared" si="406"/>
        <v>Pass</v>
      </c>
      <c r="DH492" s="33" t="b">
        <f>IF(ABS(Survey!$DA492)=0,TRUE,FALSE)</f>
        <v>1</v>
      </c>
      <c r="DI492" s="32" t="b">
        <f>NOT(ISBLANK(Survey!$DB492))</f>
        <v>0</v>
      </c>
      <c r="DJ492" s="16" t="str">
        <f t="shared" si="407"/>
        <v>Pass</v>
      </c>
      <c r="DK492" s="33" t="b">
        <f>IF(ABS(Survey!$DV492)=0,TRUE,FALSE)</f>
        <v>1</v>
      </c>
      <c r="DL492" s="32" t="b">
        <f>NOT(ISBLANK(Survey!$DW492))</f>
        <v>0</v>
      </c>
      <c r="DM492" t="str">
        <f t="shared" si="408"/>
        <v>Pass</v>
      </c>
      <c r="DN492" s="25" cm="1">
        <f t="array" ref="DN492">SUM(SUMIF(Survey!CW492,{"&gt;0","&lt;0"})*{1,-1})+SUM(SUMIF(Survey!DR492,{"&gt;0","&lt;0"})*{1,-1})</f>
        <v>0</v>
      </c>
      <c r="DO492" s="25">
        <f>SUM(SUMIF(Survey!DY492:EE492,{"&gt;0","&lt;0"})*{1,-1})+SUM(SUMIF(Survey!EG492:EM492,{"&gt;0","&lt;0"})*{1,-1})</f>
        <v>0</v>
      </c>
      <c r="DP492">
        <f t="shared" si="409"/>
        <v>0</v>
      </c>
      <c r="DQ492">
        <f t="shared" si="410"/>
        <v>0</v>
      </c>
      <c r="DR492" s="16" t="str">
        <f t="shared" si="411"/>
        <v>Pass</v>
      </c>
      <c r="DS492" s="33" t="b">
        <f>IF(ABS(Survey!$EE492)=0,TRUE,FALSE)</f>
        <v>1</v>
      </c>
      <c r="DT492" s="32" t="b">
        <f>NOT(ISBLANK(Survey!EF492))</f>
        <v>0</v>
      </c>
      <c r="DU492" s="16" t="str">
        <f t="shared" si="412"/>
        <v>Pass</v>
      </c>
      <c r="DV492" s="33" t="b">
        <f>IF(ABS(Survey!$EM492)=0,TRUE,FALSE)</f>
        <v>1</v>
      </c>
      <c r="DW492" s="32" t="b">
        <f>NOT(ISBLANK(Survey!$EN492))</f>
        <v>0</v>
      </c>
      <c r="DX492" s="16" t="str">
        <f t="shared" si="413"/>
        <v>Fail</v>
      </c>
      <c r="DY492" s="31">
        <f>SUM(SUMIF(Survey!ET492:EV492,{"&gt;0","&lt;0"})*{1,-1})</f>
        <v>0</v>
      </c>
      <c r="DZ492">
        <f t="shared" si="414"/>
        <v>0</v>
      </c>
      <c r="EA492">
        <f t="shared" si="415"/>
        <v>100</v>
      </c>
      <c r="EB492" s="30" t="b">
        <f>IF(OR(Survey!$M492="ETF",Survey!$M492="ETF, alternative mutual fund",Survey!$M492="Closed-end", Survey!$M492="Split share corp"),TRUE,FALSE)</f>
        <v>0</v>
      </c>
      <c r="EC492" s="16" t="str">
        <f t="shared" si="416"/>
        <v>Fail</v>
      </c>
      <c r="ED492" s="31">
        <f>SUM(SUMIF(Survey!EX492:FD492,{"&gt;0","&lt;0"})*{1,-1})</f>
        <v>0</v>
      </c>
      <c r="EE492">
        <f t="shared" si="417"/>
        <v>0</v>
      </c>
      <c r="EF492" s="17">
        <f t="shared" si="418"/>
        <v>100</v>
      </c>
      <c r="EG492" s="16" t="str">
        <f t="shared" si="419"/>
        <v>Fail</v>
      </c>
      <c r="EH492" s="31">
        <f>SUM(SUMIF(Survey!FF492:FL492,{"&gt;0","&lt;0"})*{1,-1})</f>
        <v>0</v>
      </c>
      <c r="EI492">
        <f t="shared" si="420"/>
        <v>0</v>
      </c>
      <c r="EJ492" s="17">
        <f t="shared" si="421"/>
        <v>100</v>
      </c>
    </row>
    <row r="493" spans="1:140">
      <c r="A493">
        <v>493</v>
      </c>
      <c r="B493" t="str">
        <f t="shared" si="369"/>
        <v>Pass</v>
      </c>
      <c r="C493" t="str">
        <f>IF(COUNTBLANK(Survey!B493:FM493)=$C$2, "Pass", "Fail")</f>
        <v>Pass</v>
      </c>
      <c r="D493" s="16" t="str">
        <f t="shared" si="370"/>
        <v>Fail</v>
      </c>
      <c r="E493" t="str">
        <f>IF(OR(ISBLANK(Survey!AL493),COUNTIF(G493:BJ493,"Fail")),"Fail","Pass")</f>
        <v>Fail</v>
      </c>
      <c r="F493" s="265"/>
      <c r="G493" s="16" t="str">
        <f t="shared" si="371"/>
        <v>Fail</v>
      </c>
      <c r="H493" s="139">
        <f>COUNTBLANK(Survey!B493:D493)+COUNTBLANK(Survey!G493)+COUNTBLANK(Survey!I493)+COUNTBLANK(Survey!K493:M493)+COUNTBLANK(Survey!P493:Q493)+COUNTBLANK(Survey!T493:W493)+COUNTBLANK(Survey!Z493:AC493)+COUNTBLANK(Survey!AF493:AG493)+COUNTBLANK(Survey!AK493:AK493)</f>
        <v>21</v>
      </c>
      <c r="I493" t="str">
        <f t="shared" si="372"/>
        <v>Fail</v>
      </c>
      <c r="J493" t="b">
        <f>IF(Survey!E493="No",TRUE,FALSE)</f>
        <v>0</v>
      </c>
      <c r="K493" s="29" cm="1">
        <f t="array" ref="K493">IF(COUNTA(Survey!$E$4:$E$695)=1, 0, SUM(IF(COUNTIF(Survey!$E$4:$E$695, Survey!$E$4:$E$695)=1,1,0)))</f>
        <v>0</v>
      </c>
      <c r="L493" s="29">
        <f>LEN(Survey!E493)</f>
        <v>0</v>
      </c>
      <c r="M493" s="16" t="str">
        <f t="shared" si="373"/>
        <v>Fail</v>
      </c>
      <c r="N493" t="b">
        <f>IF(Survey!F493="No",TRUE,FALSE)</f>
        <v>0</v>
      </c>
      <c r="O493" t="b">
        <f>Survey!F493=Survey!E493</f>
        <v>1</v>
      </c>
      <c r="P493">
        <f>COUNTIF(Survey!$F$4:$F$695,Survey!F493)</f>
        <v>0</v>
      </c>
      <c r="Q493" s="28">
        <f>LEN(Survey!F493)</f>
        <v>0</v>
      </c>
      <c r="R493" s="16" t="str">
        <f t="shared" si="374"/>
        <v>Pass</v>
      </c>
      <c r="S493" s="29">
        <f>MOD((LEN(Survey!H493)+2),11)</f>
        <v>2</v>
      </c>
      <c r="T493">
        <f>COUNTIF(Survey!$H$4:$H$695,Survey!H493)</f>
        <v>0</v>
      </c>
      <c r="U493" s="28" t="str">
        <f>IF(Survey!$L493="Prospectus fund", "Yes", "No")</f>
        <v>No</v>
      </c>
      <c r="V493" s="16" t="str">
        <f t="shared" si="375"/>
        <v>Pass</v>
      </c>
      <c r="W493" s="29">
        <f>MOD((LEN(Survey!J493)+2),11)</f>
        <v>2</v>
      </c>
      <c r="X493">
        <f>COUNTIF(Survey!$J$4:$J$695,Survey!J493)</f>
        <v>0</v>
      </c>
      <c r="Y493" s="30" t="b">
        <f>IF(OR(Survey!$M493="ETF",Survey!$M493="ETF, alternative mutual fund",Survey!$M493="Closed-end", Survey!$M493="Split share corp", Survey!$I493="Yes"),TRUE,FALSE)</f>
        <v>0</v>
      </c>
      <c r="Z493" s="16" t="str">
        <f>IFERROR(IF(AND(OR(AC493=AD493,AD493 = "Either"),NOT(ISBLANK(Survey!K493))),"Pass","Fail"),"Pass")</f>
        <v>Fail</v>
      </c>
      <c r="AA493" s="31" cm="1">
        <f t="array" ref="AA493">SUM(SUMIF(Survey!CH493:DA493,{"&gt;0","&lt;0"})*{1,-1})</f>
        <v>0</v>
      </c>
      <c r="AB493" s="33" cm="1">
        <f t="array" ref="AB493">SUM(SUMIF(Survey!CK493,{"&gt;0","&lt;0"})*{1,-1})+SUM(SUMIF(Survey!CU493,{"&gt;0","&lt;0"})*{1,-1})</f>
        <v>0</v>
      </c>
      <c r="AC493" s="33">
        <f>Survey!K493</f>
        <v>0</v>
      </c>
      <c r="AD493" s="32" t="str">
        <f t="shared" si="376"/>
        <v>Either</v>
      </c>
      <c r="AE493" s="16" t="str">
        <f t="shared" si="377"/>
        <v>Fail</v>
      </c>
      <c r="AF493" s="58" cm="1">
        <f t="array" ref="AF493">SUM(SUMIF(Survey!CH493:DA493,{"&gt;0","&lt;0"})*{1,-1})+SUM(SUMIF(Survey!DC493:DV493,{"&gt;0","&lt;0"})*{1,-1})</f>
        <v>0</v>
      </c>
      <c r="AG493" s="58">
        <f>IFERROR(AF493/(Survey!$BA493),0)</f>
        <v>0</v>
      </c>
      <c r="AH493" s="104" t="b">
        <f>IF(OR(Survey!$M493="Alternative strategy or hedge",Survey!$M493="Private asset",Survey!$L493="Prospectus fund"),TRUE,FALSE)</f>
        <v>0</v>
      </c>
      <c r="AI493" s="104" t="b">
        <f>NOT(ISBLANK(Survey!$M493))</f>
        <v>0</v>
      </c>
      <c r="AJ493" s="16" t="str">
        <f t="shared" si="378"/>
        <v>Fail</v>
      </c>
      <c r="AK493" t="b">
        <f>IF(Survey!W493="No",TRUE,FALSE)</f>
        <v>0</v>
      </c>
      <c r="AL493" s="119">
        <f>MOD((LEN(Survey!W493)+2),22)</f>
        <v>2</v>
      </c>
      <c r="AM493" t="str">
        <f t="shared" si="379"/>
        <v>Pass</v>
      </c>
      <c r="AN493" s="33" t="b">
        <f>NOT(ISNUMBER(SEARCH("Other",Survey!$Q493)))</f>
        <v>1</v>
      </c>
      <c r="AO493" s="32" t="b">
        <f>NOT(ISBLANK(Survey!$R493))</f>
        <v>0</v>
      </c>
      <c r="AP493" s="16" t="str">
        <f t="shared" si="380"/>
        <v>Pass</v>
      </c>
      <c r="AQ493" s="114">
        <f>COUNTBLANK(Survey!$X493)</f>
        <v>1</v>
      </c>
      <c r="AR493" s="58">
        <f>IF(AND(Survey!L493&lt;&gt;"Exempt fund",OR(Survey!$M493="ETF",Survey!$M493="ETF, alternative mutual fund",Survey!$M493="Mutual fund",Survey!$M493="Alternative mutual fund",Survey!$M493="Money market")),1,0)</f>
        <v>0</v>
      </c>
      <c r="AS493" s="16" t="str">
        <f t="shared" si="381"/>
        <v>Pass</v>
      </c>
      <c r="AT493" s="33" t="b">
        <f>NOT(ISNUMBER(SEARCH("Yes",Survey!$AC493)))</f>
        <v>1</v>
      </c>
      <c r="AU493" s="32" t="b">
        <f>IF(COUNTBLANK(Survey!$AD493:$AE493)=0,TRUE, FALSE)</f>
        <v>0</v>
      </c>
      <c r="AV493" s="16" t="str">
        <f t="shared" si="382"/>
        <v>Pass</v>
      </c>
      <c r="AW493" s="33" t="b">
        <f>NOT(ISNUMBER(SEARCH("Yes",Survey!$AF493)))</f>
        <v>1</v>
      </c>
      <c r="AX493" s="32" t="b">
        <f>NOT(ISBLANK(Survey!$AH493))</f>
        <v>0</v>
      </c>
      <c r="AY493" s="16" t="str">
        <f t="shared" si="383"/>
        <v>Pass</v>
      </c>
      <c r="AZ493" s="33" t="b">
        <f>NOT(OR(ISNUMBER(SEARCH("Other",Survey!$AH493)),ISNUMBER(SEARCH("Multiple",Survey!$AH493))))</f>
        <v>1</v>
      </c>
      <c r="BA493" s="32" t="b">
        <f>NOT(ISBLANK(Survey!$AI493))</f>
        <v>0</v>
      </c>
      <c r="BB493" s="16" t="str">
        <f t="shared" si="384"/>
        <v>Fail</v>
      </c>
      <c r="BC493" s="114">
        <f>IF(ABS(Survey!$BA493)&gt;0, 1,0)</f>
        <v>0</v>
      </c>
      <c r="BD493" s="114">
        <f>IF(COUNTBLANK(Survey!$AL493)=0,1,0)</f>
        <v>0</v>
      </c>
      <c r="BE493" s="16" t="str">
        <f t="shared" si="385"/>
        <v>Pass</v>
      </c>
      <c r="BF493" s="114">
        <f>IF(ISBLANK(Survey!$AL493),0,1)</f>
        <v>0</v>
      </c>
      <c r="BG493" s="133">
        <f>COUNTBLANK(Survey!$AM493)</f>
        <v>1</v>
      </c>
      <c r="BH493" s="16" t="str">
        <f t="shared" si="386"/>
        <v>Pass</v>
      </c>
      <c r="BI493" s="114">
        <f>IF(OR(Survey!$AM493="Closed",ISBLANK(Survey!$AM493)),0,1)</f>
        <v>0</v>
      </c>
      <c r="BJ493" s="133">
        <f>IF(ISBLANK(Survey!$AN493),1,0)</f>
        <v>1</v>
      </c>
      <c r="BK493" s="118" t="str">
        <f t="shared" si="387"/>
        <v>Pass</v>
      </c>
      <c r="BL493" s="31" cm="1">
        <f t="array" ref="BL493">SUM(SUMIF(Survey!AO493:AP493,{"&gt;0","&lt;0"})*{1,-1})</f>
        <v>0</v>
      </c>
      <c r="BM493">
        <f t="shared" si="388"/>
        <v>0</v>
      </c>
      <c r="BN493">
        <f t="shared" si="389"/>
        <v>100</v>
      </c>
      <c r="BO493" s="118" t="str">
        <f t="shared" si="390"/>
        <v>Pass</v>
      </c>
      <c r="BP493">
        <f>IF(Survey!AQ493="No",0,1)</f>
        <v>1</v>
      </c>
      <c r="BQ493" s="207">
        <f>MOD((LEN(Survey!AQ493)+2),22)</f>
        <v>2</v>
      </c>
      <c r="BR493">
        <f>IF(Survey!AR493="No",0,1)</f>
        <v>1</v>
      </c>
      <c r="BS493" s="207">
        <f>MOD((LEN(Survey!AR493)+2),22)</f>
        <v>2</v>
      </c>
      <c r="BT493" s="114">
        <f>COUNTBLANK(Survey!$AQ493:$AS493)+COUNTBLANK(Survey!$AU493)</f>
        <v>4</v>
      </c>
      <c r="BU493" s="114">
        <f>IF(Survey!$I493="Yes",1,0)</f>
        <v>0</v>
      </c>
      <c r="BV493" s="114">
        <f>IF(OR(Survey!$M493="Mutual fund",Survey!$M493="Alternative mutual fund",Survey!$M493="Money market"),1,0)</f>
        <v>0</v>
      </c>
      <c r="BW493" s="119">
        <f>IF(OR(Survey!$M493="ETF",Survey!$M493="ETF, alternative mutual fund"),1,0)</f>
        <v>0</v>
      </c>
      <c r="BX493" s="16" t="str">
        <f t="shared" si="391"/>
        <v>Pass</v>
      </c>
      <c r="BY493" s="33">
        <f>IF(ISNUMBER(SEARCH("Other",Survey!$AS493)), 1, 0)</f>
        <v>0</v>
      </c>
      <c r="BZ493" s="58" t="b">
        <f>NOT(ISBLANK(Survey!$AT493))</f>
        <v>0</v>
      </c>
      <c r="CA493" s="16" t="str">
        <f t="shared" si="392"/>
        <v>Pass</v>
      </c>
      <c r="CB493" s="114">
        <f>IF(Survey!$BB493=0, 0,1)</f>
        <v>0</v>
      </c>
      <c r="CC493" s="58">
        <f>Survey!$AV493</f>
        <v>0</v>
      </c>
      <c r="CD493" s="58">
        <f>Survey!$BC493+Survey!$BD493+ABS(Survey!$BE493)-ABS(Survey!$BF493)-ABS(Survey!$BG493)-ABS(Survey!$BL493)</f>
        <v>0</v>
      </c>
      <c r="CE493" s="138">
        <f>Survey!BB493+(ABS(Survey!$BH493)-ABS(Survey!$BI493)+ABS(Survey!$BJ493)-ABS(Survey!$BK493))*0.5</f>
        <v>0</v>
      </c>
      <c r="CF493" s="58">
        <f t="shared" si="393"/>
        <v>0</v>
      </c>
      <c r="CG493" s="58">
        <f>IF(AND($CC493&gt;$CF493-0.2,$CC493&lt;$CF493+0.2,ISBLANK(Survey!$AV493)=FALSE),0,1)</f>
        <v>1</v>
      </c>
      <c r="CH493" s="133">
        <f>IF(ISBLANK(Survey!$AW493),1,0)</f>
        <v>1</v>
      </c>
      <c r="CI493" s="16" t="str">
        <f t="shared" si="394"/>
        <v>Pass</v>
      </c>
      <c r="CJ493" s="114">
        <f>IF(Survey!$BB493=0, 0,1)</f>
        <v>0</v>
      </c>
      <c r="CK493" s="58">
        <f>IF(AND(Survey!$AX493&gt;=0,Survey!$AX493&lt;=0.2,Survey!$AX493&lt;&gt;""),0,1)</f>
        <v>1</v>
      </c>
      <c r="CL493" s="114">
        <f>IF(ISBLANK(Survey!$AY493),1,0)</f>
        <v>1</v>
      </c>
      <c r="CM493" s="16" t="str">
        <f t="shared" si="395"/>
        <v>Fail</v>
      </c>
      <c r="CN493" s="133">
        <f>Survey!$AZ493</f>
        <v>0</v>
      </c>
      <c r="CO493" s="16" t="str">
        <f t="shared" si="396"/>
        <v>Pass</v>
      </c>
      <c r="CP493" s="31">
        <f>Survey!$BA493</f>
        <v>0</v>
      </c>
      <c r="CQ493" s="138">
        <f>Survey!$BB493+Survey!$BC493+Survey!$BD493+ABS(Survey!$BE493)-ABS(Survey!$BF493)-ABS(Survey!$BG493)+ABS(Survey!$BH493)-ABS(Survey!$BI493)+ABS(Survey!$BJ493)-ABS(Survey!$BK493)-ABS(Survey!$BL493)+Survey!$BM493</f>
        <v>0</v>
      </c>
      <c r="CR493" s="30">
        <f t="shared" si="397"/>
        <v>0</v>
      </c>
      <c r="CS493" s="17">
        <f t="shared" si="398"/>
        <v>0</v>
      </c>
      <c r="CT493" s="16" t="str">
        <f t="shared" si="399"/>
        <v>Pass</v>
      </c>
      <c r="CU493" s="33" t="b">
        <f>IF(ABS(Survey!$BM493)=0,TRUE,FALSE)</f>
        <v>1</v>
      </c>
      <c r="CV493" s="32" t="b">
        <f>NOT(ISBLANK(Survey!$BN493))</f>
        <v>0</v>
      </c>
      <c r="CW493" t="str">
        <f t="shared" si="400"/>
        <v>Fail</v>
      </c>
      <c r="CX493" s="25">
        <f>Survey!$BA493</f>
        <v>0</v>
      </c>
      <c r="CY493" s="25" cm="1">
        <f t="array" ref="CY493">SUM(SUMIF(Survey!BP493:BW493,{"&gt;0","&lt;0"})*{1,-1})-SUM(SUMIF(Survey!BY493:CF493,{"&gt;0","&lt;0"})*{1,-1})</f>
        <v>0</v>
      </c>
      <c r="CZ493" s="30" t="str">
        <f t="shared" si="401"/>
        <v>No holdings</v>
      </c>
      <c r="DA493">
        <f t="shared" si="402"/>
        <v>0</v>
      </c>
      <c r="DB493" s="16" t="str">
        <f t="shared" si="403"/>
        <v>Fail</v>
      </c>
      <c r="DC493" s="31">
        <f>Survey!$BA493</f>
        <v>0</v>
      </c>
      <c r="DD493" s="31" cm="1">
        <f t="array" ref="DD493">SUM(SUMIF(Survey!CH493:DA493,{"&gt;0","&lt;0"})*{1,-1})-SUM(SUMIF(Survey!DC493:DV493,{"&gt;0","&lt;0"})*{1,-1})</f>
        <v>0</v>
      </c>
      <c r="DE493" s="30" t="str">
        <f t="shared" si="404"/>
        <v>No holdings</v>
      </c>
      <c r="DF493" s="17">
        <f t="shared" si="405"/>
        <v>0</v>
      </c>
      <c r="DG493" s="16" t="str">
        <f t="shared" si="406"/>
        <v>Pass</v>
      </c>
      <c r="DH493" s="33" t="b">
        <f>IF(ABS(Survey!$DA493)=0,TRUE,FALSE)</f>
        <v>1</v>
      </c>
      <c r="DI493" s="32" t="b">
        <f>NOT(ISBLANK(Survey!$DB493))</f>
        <v>0</v>
      </c>
      <c r="DJ493" s="16" t="str">
        <f t="shared" si="407"/>
        <v>Pass</v>
      </c>
      <c r="DK493" s="33" t="b">
        <f>IF(ABS(Survey!$DV493)=0,TRUE,FALSE)</f>
        <v>1</v>
      </c>
      <c r="DL493" s="32" t="b">
        <f>NOT(ISBLANK(Survey!$DW493))</f>
        <v>0</v>
      </c>
      <c r="DM493" t="str">
        <f t="shared" si="408"/>
        <v>Pass</v>
      </c>
      <c r="DN493" s="25" cm="1">
        <f t="array" ref="DN493">SUM(SUMIF(Survey!CW493,{"&gt;0","&lt;0"})*{1,-1})+SUM(SUMIF(Survey!DR493,{"&gt;0","&lt;0"})*{1,-1})</f>
        <v>0</v>
      </c>
      <c r="DO493" s="25">
        <f>SUM(SUMIF(Survey!DY493:EE493,{"&gt;0","&lt;0"})*{1,-1})+SUM(SUMIF(Survey!EG493:EM493,{"&gt;0","&lt;0"})*{1,-1})</f>
        <v>0</v>
      </c>
      <c r="DP493">
        <f t="shared" si="409"/>
        <v>0</v>
      </c>
      <c r="DQ493">
        <f t="shared" si="410"/>
        <v>0</v>
      </c>
      <c r="DR493" s="16" t="str">
        <f t="shared" si="411"/>
        <v>Pass</v>
      </c>
      <c r="DS493" s="33" t="b">
        <f>IF(ABS(Survey!$EE493)=0,TRUE,FALSE)</f>
        <v>1</v>
      </c>
      <c r="DT493" s="32" t="b">
        <f>NOT(ISBLANK(Survey!EF493))</f>
        <v>0</v>
      </c>
      <c r="DU493" s="16" t="str">
        <f t="shared" si="412"/>
        <v>Pass</v>
      </c>
      <c r="DV493" s="33" t="b">
        <f>IF(ABS(Survey!$EM493)=0,TRUE,FALSE)</f>
        <v>1</v>
      </c>
      <c r="DW493" s="32" t="b">
        <f>NOT(ISBLANK(Survey!$EN493))</f>
        <v>0</v>
      </c>
      <c r="DX493" s="16" t="str">
        <f t="shared" si="413"/>
        <v>Fail</v>
      </c>
      <c r="DY493" s="31">
        <f>SUM(SUMIF(Survey!ET493:EV493,{"&gt;0","&lt;0"})*{1,-1})</f>
        <v>0</v>
      </c>
      <c r="DZ493">
        <f t="shared" si="414"/>
        <v>0</v>
      </c>
      <c r="EA493">
        <f t="shared" si="415"/>
        <v>100</v>
      </c>
      <c r="EB493" s="30" t="b">
        <f>IF(OR(Survey!$M493="ETF",Survey!$M493="ETF, alternative mutual fund",Survey!$M493="Closed-end", Survey!$M493="Split share corp"),TRUE,FALSE)</f>
        <v>0</v>
      </c>
      <c r="EC493" s="16" t="str">
        <f t="shared" si="416"/>
        <v>Fail</v>
      </c>
      <c r="ED493" s="31">
        <f>SUM(SUMIF(Survey!EX493:FD493,{"&gt;0","&lt;0"})*{1,-1})</f>
        <v>0</v>
      </c>
      <c r="EE493">
        <f t="shared" si="417"/>
        <v>0</v>
      </c>
      <c r="EF493" s="17">
        <f t="shared" si="418"/>
        <v>100</v>
      </c>
      <c r="EG493" s="16" t="str">
        <f t="shared" si="419"/>
        <v>Fail</v>
      </c>
      <c r="EH493" s="31">
        <f>SUM(SUMIF(Survey!FF493:FL493,{"&gt;0","&lt;0"})*{1,-1})</f>
        <v>0</v>
      </c>
      <c r="EI493">
        <f t="shared" si="420"/>
        <v>0</v>
      </c>
      <c r="EJ493" s="17">
        <f t="shared" si="421"/>
        <v>100</v>
      </c>
    </row>
    <row r="494" spans="1:140">
      <c r="A494">
        <v>494</v>
      </c>
      <c r="B494" t="str">
        <f t="shared" si="369"/>
        <v>Pass</v>
      </c>
      <c r="C494" t="str">
        <f>IF(COUNTBLANK(Survey!B494:FM494)=$C$2, "Pass", "Fail")</f>
        <v>Pass</v>
      </c>
      <c r="D494" s="16" t="str">
        <f t="shared" si="370"/>
        <v>Fail</v>
      </c>
      <c r="E494" t="str">
        <f>IF(OR(ISBLANK(Survey!AL494),COUNTIF(G494:BJ494,"Fail")),"Fail","Pass")</f>
        <v>Fail</v>
      </c>
      <c r="F494" s="265"/>
      <c r="G494" s="16" t="str">
        <f t="shared" si="371"/>
        <v>Fail</v>
      </c>
      <c r="H494" s="139">
        <f>COUNTBLANK(Survey!B494:D494)+COUNTBLANK(Survey!G494)+COUNTBLANK(Survey!I494)+COUNTBLANK(Survey!K494:M494)+COUNTBLANK(Survey!P494:Q494)+COUNTBLANK(Survey!T494:W494)+COUNTBLANK(Survey!Z494:AC494)+COUNTBLANK(Survey!AF494:AG494)+COUNTBLANK(Survey!AK494:AK494)</f>
        <v>21</v>
      </c>
      <c r="I494" t="str">
        <f t="shared" si="372"/>
        <v>Fail</v>
      </c>
      <c r="J494" t="b">
        <f>IF(Survey!E494="No",TRUE,FALSE)</f>
        <v>0</v>
      </c>
      <c r="K494" s="29" cm="1">
        <f t="array" ref="K494">IF(COUNTA(Survey!$E$4:$E$695)=1, 0, SUM(IF(COUNTIF(Survey!$E$4:$E$695, Survey!$E$4:$E$695)=1,1,0)))</f>
        <v>0</v>
      </c>
      <c r="L494" s="29">
        <f>LEN(Survey!E494)</f>
        <v>0</v>
      </c>
      <c r="M494" s="16" t="str">
        <f t="shared" si="373"/>
        <v>Fail</v>
      </c>
      <c r="N494" t="b">
        <f>IF(Survey!F494="No",TRUE,FALSE)</f>
        <v>0</v>
      </c>
      <c r="O494" t="b">
        <f>Survey!F494=Survey!E494</f>
        <v>1</v>
      </c>
      <c r="P494">
        <f>COUNTIF(Survey!$F$4:$F$695,Survey!F494)</f>
        <v>0</v>
      </c>
      <c r="Q494" s="28">
        <f>LEN(Survey!F494)</f>
        <v>0</v>
      </c>
      <c r="R494" s="16" t="str">
        <f t="shared" si="374"/>
        <v>Pass</v>
      </c>
      <c r="S494" s="29">
        <f>MOD((LEN(Survey!H494)+2),11)</f>
        <v>2</v>
      </c>
      <c r="T494">
        <f>COUNTIF(Survey!$H$4:$H$695,Survey!H494)</f>
        <v>0</v>
      </c>
      <c r="U494" s="28" t="str">
        <f>IF(Survey!$L494="Prospectus fund", "Yes", "No")</f>
        <v>No</v>
      </c>
      <c r="V494" s="16" t="str">
        <f t="shared" si="375"/>
        <v>Pass</v>
      </c>
      <c r="W494" s="29">
        <f>MOD((LEN(Survey!J494)+2),11)</f>
        <v>2</v>
      </c>
      <c r="X494">
        <f>COUNTIF(Survey!$J$4:$J$695,Survey!J494)</f>
        <v>0</v>
      </c>
      <c r="Y494" s="30" t="b">
        <f>IF(OR(Survey!$M494="ETF",Survey!$M494="ETF, alternative mutual fund",Survey!$M494="Closed-end", Survey!$M494="Split share corp", Survey!$I494="Yes"),TRUE,FALSE)</f>
        <v>0</v>
      </c>
      <c r="Z494" s="16" t="str">
        <f>IFERROR(IF(AND(OR(AC494=AD494,AD494 = "Either"),NOT(ISBLANK(Survey!K494))),"Pass","Fail"),"Pass")</f>
        <v>Fail</v>
      </c>
      <c r="AA494" s="31" cm="1">
        <f t="array" ref="AA494">SUM(SUMIF(Survey!CH494:DA494,{"&gt;0","&lt;0"})*{1,-1})</f>
        <v>0</v>
      </c>
      <c r="AB494" s="33" cm="1">
        <f t="array" ref="AB494">SUM(SUMIF(Survey!CK494,{"&gt;0","&lt;0"})*{1,-1})+SUM(SUMIF(Survey!CU494,{"&gt;0","&lt;0"})*{1,-1})</f>
        <v>0</v>
      </c>
      <c r="AC494" s="33">
        <f>Survey!K494</f>
        <v>0</v>
      </c>
      <c r="AD494" s="32" t="str">
        <f t="shared" si="376"/>
        <v>Either</v>
      </c>
      <c r="AE494" s="16" t="str">
        <f t="shared" si="377"/>
        <v>Fail</v>
      </c>
      <c r="AF494" s="58" cm="1">
        <f t="array" ref="AF494">SUM(SUMIF(Survey!CH494:DA494,{"&gt;0","&lt;0"})*{1,-1})+SUM(SUMIF(Survey!DC494:DV494,{"&gt;0","&lt;0"})*{1,-1})</f>
        <v>0</v>
      </c>
      <c r="AG494" s="58">
        <f>IFERROR(AF494/(Survey!$BA494),0)</f>
        <v>0</v>
      </c>
      <c r="AH494" s="104" t="b">
        <f>IF(OR(Survey!$M494="Alternative strategy or hedge",Survey!$M494="Private asset",Survey!$L494="Prospectus fund"),TRUE,FALSE)</f>
        <v>0</v>
      </c>
      <c r="AI494" s="104" t="b">
        <f>NOT(ISBLANK(Survey!$M494))</f>
        <v>0</v>
      </c>
      <c r="AJ494" s="16" t="str">
        <f t="shared" si="378"/>
        <v>Fail</v>
      </c>
      <c r="AK494" t="b">
        <f>IF(Survey!W494="No",TRUE,FALSE)</f>
        <v>0</v>
      </c>
      <c r="AL494" s="119">
        <f>MOD((LEN(Survey!W494)+2),22)</f>
        <v>2</v>
      </c>
      <c r="AM494" t="str">
        <f t="shared" si="379"/>
        <v>Pass</v>
      </c>
      <c r="AN494" s="33" t="b">
        <f>NOT(ISNUMBER(SEARCH("Other",Survey!$Q494)))</f>
        <v>1</v>
      </c>
      <c r="AO494" s="32" t="b">
        <f>NOT(ISBLANK(Survey!$R494))</f>
        <v>0</v>
      </c>
      <c r="AP494" s="16" t="str">
        <f t="shared" si="380"/>
        <v>Pass</v>
      </c>
      <c r="AQ494" s="114">
        <f>COUNTBLANK(Survey!$X494)</f>
        <v>1</v>
      </c>
      <c r="AR494" s="58">
        <f>IF(AND(Survey!L494&lt;&gt;"Exempt fund",OR(Survey!$M494="ETF",Survey!$M494="ETF, alternative mutual fund",Survey!$M494="Mutual fund",Survey!$M494="Alternative mutual fund",Survey!$M494="Money market")),1,0)</f>
        <v>0</v>
      </c>
      <c r="AS494" s="16" t="str">
        <f t="shared" si="381"/>
        <v>Pass</v>
      </c>
      <c r="AT494" s="33" t="b">
        <f>NOT(ISNUMBER(SEARCH("Yes",Survey!$AC494)))</f>
        <v>1</v>
      </c>
      <c r="AU494" s="32" t="b">
        <f>IF(COUNTBLANK(Survey!$AD494:$AE494)=0,TRUE, FALSE)</f>
        <v>0</v>
      </c>
      <c r="AV494" s="16" t="str">
        <f t="shared" si="382"/>
        <v>Pass</v>
      </c>
      <c r="AW494" s="33" t="b">
        <f>NOT(ISNUMBER(SEARCH("Yes",Survey!$AF494)))</f>
        <v>1</v>
      </c>
      <c r="AX494" s="32" t="b">
        <f>NOT(ISBLANK(Survey!$AH494))</f>
        <v>0</v>
      </c>
      <c r="AY494" s="16" t="str">
        <f t="shared" si="383"/>
        <v>Pass</v>
      </c>
      <c r="AZ494" s="33" t="b">
        <f>NOT(OR(ISNUMBER(SEARCH("Other",Survey!$AH494)),ISNUMBER(SEARCH("Multiple",Survey!$AH494))))</f>
        <v>1</v>
      </c>
      <c r="BA494" s="32" t="b">
        <f>NOT(ISBLANK(Survey!$AI494))</f>
        <v>0</v>
      </c>
      <c r="BB494" s="16" t="str">
        <f t="shared" si="384"/>
        <v>Fail</v>
      </c>
      <c r="BC494" s="114">
        <f>IF(ABS(Survey!$BA494)&gt;0, 1,0)</f>
        <v>0</v>
      </c>
      <c r="BD494" s="114">
        <f>IF(COUNTBLANK(Survey!$AL494)=0,1,0)</f>
        <v>0</v>
      </c>
      <c r="BE494" s="16" t="str">
        <f t="shared" si="385"/>
        <v>Pass</v>
      </c>
      <c r="BF494" s="114">
        <f>IF(ISBLANK(Survey!$AL494),0,1)</f>
        <v>0</v>
      </c>
      <c r="BG494" s="133">
        <f>COUNTBLANK(Survey!$AM494)</f>
        <v>1</v>
      </c>
      <c r="BH494" s="16" t="str">
        <f t="shared" si="386"/>
        <v>Pass</v>
      </c>
      <c r="BI494" s="114">
        <f>IF(OR(Survey!$AM494="Closed",ISBLANK(Survey!$AM494)),0,1)</f>
        <v>0</v>
      </c>
      <c r="BJ494" s="133">
        <f>IF(ISBLANK(Survey!$AN494),1,0)</f>
        <v>1</v>
      </c>
      <c r="BK494" s="118" t="str">
        <f t="shared" si="387"/>
        <v>Pass</v>
      </c>
      <c r="BL494" s="31" cm="1">
        <f t="array" ref="BL494">SUM(SUMIF(Survey!AO494:AP494,{"&gt;0","&lt;0"})*{1,-1})</f>
        <v>0</v>
      </c>
      <c r="BM494">
        <f t="shared" si="388"/>
        <v>0</v>
      </c>
      <c r="BN494">
        <f t="shared" si="389"/>
        <v>100</v>
      </c>
      <c r="BO494" s="118" t="str">
        <f t="shared" si="390"/>
        <v>Pass</v>
      </c>
      <c r="BP494">
        <f>IF(Survey!AQ494="No",0,1)</f>
        <v>1</v>
      </c>
      <c r="BQ494" s="207">
        <f>MOD((LEN(Survey!AQ494)+2),22)</f>
        <v>2</v>
      </c>
      <c r="BR494">
        <f>IF(Survey!AR494="No",0,1)</f>
        <v>1</v>
      </c>
      <c r="BS494" s="207">
        <f>MOD((LEN(Survey!AR494)+2),22)</f>
        <v>2</v>
      </c>
      <c r="BT494" s="114">
        <f>COUNTBLANK(Survey!$AQ494:$AS494)+COUNTBLANK(Survey!$AU494)</f>
        <v>4</v>
      </c>
      <c r="BU494" s="114">
        <f>IF(Survey!$I494="Yes",1,0)</f>
        <v>0</v>
      </c>
      <c r="BV494" s="114">
        <f>IF(OR(Survey!$M494="Mutual fund",Survey!$M494="Alternative mutual fund",Survey!$M494="Money market"),1,0)</f>
        <v>0</v>
      </c>
      <c r="BW494" s="119">
        <f>IF(OR(Survey!$M494="ETF",Survey!$M494="ETF, alternative mutual fund"),1,0)</f>
        <v>0</v>
      </c>
      <c r="BX494" s="16" t="str">
        <f t="shared" si="391"/>
        <v>Pass</v>
      </c>
      <c r="BY494" s="33">
        <f>IF(ISNUMBER(SEARCH("Other",Survey!$AS494)), 1, 0)</f>
        <v>0</v>
      </c>
      <c r="BZ494" s="58" t="b">
        <f>NOT(ISBLANK(Survey!$AT494))</f>
        <v>0</v>
      </c>
      <c r="CA494" s="16" t="str">
        <f t="shared" si="392"/>
        <v>Pass</v>
      </c>
      <c r="CB494" s="114">
        <f>IF(Survey!$BB494=0, 0,1)</f>
        <v>0</v>
      </c>
      <c r="CC494" s="58">
        <f>Survey!$AV494</f>
        <v>0</v>
      </c>
      <c r="CD494" s="58">
        <f>Survey!$BC494+Survey!$BD494+ABS(Survey!$BE494)-ABS(Survey!$BF494)-ABS(Survey!$BG494)-ABS(Survey!$BL494)</f>
        <v>0</v>
      </c>
      <c r="CE494" s="138">
        <f>Survey!BB494+(ABS(Survey!$BH494)-ABS(Survey!$BI494)+ABS(Survey!$BJ494)-ABS(Survey!$BK494))*0.5</f>
        <v>0</v>
      </c>
      <c r="CF494" s="58">
        <f t="shared" si="393"/>
        <v>0</v>
      </c>
      <c r="CG494" s="58">
        <f>IF(AND($CC494&gt;$CF494-0.2,$CC494&lt;$CF494+0.2,ISBLANK(Survey!$AV494)=FALSE),0,1)</f>
        <v>1</v>
      </c>
      <c r="CH494" s="133">
        <f>IF(ISBLANK(Survey!$AW494),1,0)</f>
        <v>1</v>
      </c>
      <c r="CI494" s="16" t="str">
        <f t="shared" si="394"/>
        <v>Pass</v>
      </c>
      <c r="CJ494" s="114">
        <f>IF(Survey!$BB494=0, 0,1)</f>
        <v>0</v>
      </c>
      <c r="CK494" s="58">
        <f>IF(AND(Survey!$AX494&gt;=0,Survey!$AX494&lt;=0.2,Survey!$AX494&lt;&gt;""),0,1)</f>
        <v>1</v>
      </c>
      <c r="CL494" s="114">
        <f>IF(ISBLANK(Survey!$AY494),1,0)</f>
        <v>1</v>
      </c>
      <c r="CM494" s="16" t="str">
        <f t="shared" si="395"/>
        <v>Fail</v>
      </c>
      <c r="CN494" s="133">
        <f>Survey!$AZ494</f>
        <v>0</v>
      </c>
      <c r="CO494" s="16" t="str">
        <f t="shared" si="396"/>
        <v>Pass</v>
      </c>
      <c r="CP494" s="31">
        <f>Survey!$BA494</f>
        <v>0</v>
      </c>
      <c r="CQ494" s="138">
        <f>Survey!$BB494+Survey!$BC494+Survey!$BD494+ABS(Survey!$BE494)-ABS(Survey!$BF494)-ABS(Survey!$BG494)+ABS(Survey!$BH494)-ABS(Survey!$BI494)+ABS(Survey!$BJ494)-ABS(Survey!$BK494)-ABS(Survey!$BL494)+Survey!$BM494</f>
        <v>0</v>
      </c>
      <c r="CR494" s="30">
        <f t="shared" si="397"/>
        <v>0</v>
      </c>
      <c r="CS494" s="17">
        <f t="shared" si="398"/>
        <v>0</v>
      </c>
      <c r="CT494" s="16" t="str">
        <f t="shared" si="399"/>
        <v>Pass</v>
      </c>
      <c r="CU494" s="33" t="b">
        <f>IF(ABS(Survey!$BM494)=0,TRUE,FALSE)</f>
        <v>1</v>
      </c>
      <c r="CV494" s="32" t="b">
        <f>NOT(ISBLANK(Survey!$BN494))</f>
        <v>0</v>
      </c>
      <c r="CW494" t="str">
        <f t="shared" si="400"/>
        <v>Fail</v>
      </c>
      <c r="CX494" s="25">
        <f>Survey!$BA494</f>
        <v>0</v>
      </c>
      <c r="CY494" s="25" cm="1">
        <f t="array" ref="CY494">SUM(SUMIF(Survey!BP494:BW494,{"&gt;0","&lt;0"})*{1,-1})-SUM(SUMIF(Survey!BY494:CF494,{"&gt;0","&lt;0"})*{1,-1})</f>
        <v>0</v>
      </c>
      <c r="CZ494" s="30" t="str">
        <f t="shared" si="401"/>
        <v>No holdings</v>
      </c>
      <c r="DA494">
        <f t="shared" si="402"/>
        <v>0</v>
      </c>
      <c r="DB494" s="16" t="str">
        <f t="shared" si="403"/>
        <v>Fail</v>
      </c>
      <c r="DC494" s="31">
        <f>Survey!$BA494</f>
        <v>0</v>
      </c>
      <c r="DD494" s="31" cm="1">
        <f t="array" ref="DD494">SUM(SUMIF(Survey!CH494:DA494,{"&gt;0","&lt;0"})*{1,-1})-SUM(SUMIF(Survey!DC494:DV494,{"&gt;0","&lt;0"})*{1,-1})</f>
        <v>0</v>
      </c>
      <c r="DE494" s="30" t="str">
        <f t="shared" si="404"/>
        <v>No holdings</v>
      </c>
      <c r="DF494" s="17">
        <f t="shared" si="405"/>
        <v>0</v>
      </c>
      <c r="DG494" s="16" t="str">
        <f t="shared" si="406"/>
        <v>Pass</v>
      </c>
      <c r="DH494" s="33" t="b">
        <f>IF(ABS(Survey!$DA494)=0,TRUE,FALSE)</f>
        <v>1</v>
      </c>
      <c r="DI494" s="32" t="b">
        <f>NOT(ISBLANK(Survey!$DB494))</f>
        <v>0</v>
      </c>
      <c r="DJ494" s="16" t="str">
        <f t="shared" si="407"/>
        <v>Pass</v>
      </c>
      <c r="DK494" s="33" t="b">
        <f>IF(ABS(Survey!$DV494)=0,TRUE,FALSE)</f>
        <v>1</v>
      </c>
      <c r="DL494" s="32" t="b">
        <f>NOT(ISBLANK(Survey!$DW494))</f>
        <v>0</v>
      </c>
      <c r="DM494" t="str">
        <f t="shared" si="408"/>
        <v>Pass</v>
      </c>
      <c r="DN494" s="25" cm="1">
        <f t="array" ref="DN494">SUM(SUMIF(Survey!CW494,{"&gt;0","&lt;0"})*{1,-1})+SUM(SUMIF(Survey!DR494,{"&gt;0","&lt;0"})*{1,-1})</f>
        <v>0</v>
      </c>
      <c r="DO494" s="25">
        <f>SUM(SUMIF(Survey!DY494:EE494,{"&gt;0","&lt;0"})*{1,-1})+SUM(SUMIF(Survey!EG494:EM494,{"&gt;0","&lt;0"})*{1,-1})</f>
        <v>0</v>
      </c>
      <c r="DP494">
        <f t="shared" si="409"/>
        <v>0</v>
      </c>
      <c r="DQ494">
        <f t="shared" si="410"/>
        <v>0</v>
      </c>
      <c r="DR494" s="16" t="str">
        <f t="shared" si="411"/>
        <v>Pass</v>
      </c>
      <c r="DS494" s="33" t="b">
        <f>IF(ABS(Survey!$EE494)=0,TRUE,FALSE)</f>
        <v>1</v>
      </c>
      <c r="DT494" s="32" t="b">
        <f>NOT(ISBLANK(Survey!EF494))</f>
        <v>0</v>
      </c>
      <c r="DU494" s="16" t="str">
        <f t="shared" si="412"/>
        <v>Pass</v>
      </c>
      <c r="DV494" s="33" t="b">
        <f>IF(ABS(Survey!$EM494)=0,TRUE,FALSE)</f>
        <v>1</v>
      </c>
      <c r="DW494" s="32" t="b">
        <f>NOT(ISBLANK(Survey!$EN494))</f>
        <v>0</v>
      </c>
      <c r="DX494" s="16" t="str">
        <f t="shared" si="413"/>
        <v>Fail</v>
      </c>
      <c r="DY494" s="31">
        <f>SUM(SUMIF(Survey!ET494:EV494,{"&gt;0","&lt;0"})*{1,-1})</f>
        <v>0</v>
      </c>
      <c r="DZ494">
        <f t="shared" si="414"/>
        <v>0</v>
      </c>
      <c r="EA494">
        <f t="shared" si="415"/>
        <v>100</v>
      </c>
      <c r="EB494" s="30" t="b">
        <f>IF(OR(Survey!$M494="ETF",Survey!$M494="ETF, alternative mutual fund",Survey!$M494="Closed-end", Survey!$M494="Split share corp"),TRUE,FALSE)</f>
        <v>0</v>
      </c>
      <c r="EC494" s="16" t="str">
        <f t="shared" si="416"/>
        <v>Fail</v>
      </c>
      <c r="ED494" s="31">
        <f>SUM(SUMIF(Survey!EX494:FD494,{"&gt;0","&lt;0"})*{1,-1})</f>
        <v>0</v>
      </c>
      <c r="EE494">
        <f t="shared" si="417"/>
        <v>0</v>
      </c>
      <c r="EF494" s="17">
        <f t="shared" si="418"/>
        <v>100</v>
      </c>
      <c r="EG494" s="16" t="str">
        <f t="shared" si="419"/>
        <v>Fail</v>
      </c>
      <c r="EH494" s="31">
        <f>SUM(SUMIF(Survey!FF494:FL494,{"&gt;0","&lt;0"})*{1,-1})</f>
        <v>0</v>
      </c>
      <c r="EI494">
        <f t="shared" si="420"/>
        <v>0</v>
      </c>
      <c r="EJ494" s="17">
        <f t="shared" si="421"/>
        <v>100</v>
      </c>
    </row>
    <row r="495" spans="1:140">
      <c r="A495">
        <v>495</v>
      </c>
      <c r="B495" t="str">
        <f t="shared" si="369"/>
        <v>Pass</v>
      </c>
      <c r="C495" t="str">
        <f>IF(COUNTBLANK(Survey!B495:FM495)=$C$2, "Pass", "Fail")</f>
        <v>Pass</v>
      </c>
      <c r="D495" s="16" t="str">
        <f t="shared" si="370"/>
        <v>Fail</v>
      </c>
      <c r="E495" t="str">
        <f>IF(OR(ISBLANK(Survey!AL495),COUNTIF(G495:BJ495,"Fail")),"Fail","Pass")</f>
        <v>Fail</v>
      </c>
      <c r="F495" s="265"/>
      <c r="G495" s="16" t="str">
        <f t="shared" si="371"/>
        <v>Fail</v>
      </c>
      <c r="H495" s="139">
        <f>COUNTBLANK(Survey!B495:D495)+COUNTBLANK(Survey!G495)+COUNTBLANK(Survey!I495)+COUNTBLANK(Survey!K495:M495)+COUNTBLANK(Survey!P495:Q495)+COUNTBLANK(Survey!T495:W495)+COUNTBLANK(Survey!Z495:AC495)+COUNTBLANK(Survey!AF495:AG495)+COUNTBLANK(Survey!AK495:AK495)</f>
        <v>21</v>
      </c>
      <c r="I495" t="str">
        <f t="shared" si="372"/>
        <v>Fail</v>
      </c>
      <c r="J495" t="b">
        <f>IF(Survey!E495="No",TRUE,FALSE)</f>
        <v>0</v>
      </c>
      <c r="K495" s="29" cm="1">
        <f t="array" ref="K495">IF(COUNTA(Survey!$E$4:$E$695)=1, 0, SUM(IF(COUNTIF(Survey!$E$4:$E$695, Survey!$E$4:$E$695)=1,1,0)))</f>
        <v>0</v>
      </c>
      <c r="L495" s="29">
        <f>LEN(Survey!E495)</f>
        <v>0</v>
      </c>
      <c r="M495" s="16" t="str">
        <f t="shared" si="373"/>
        <v>Fail</v>
      </c>
      <c r="N495" t="b">
        <f>IF(Survey!F495="No",TRUE,FALSE)</f>
        <v>0</v>
      </c>
      <c r="O495" t="b">
        <f>Survey!F495=Survey!E495</f>
        <v>1</v>
      </c>
      <c r="P495">
        <f>COUNTIF(Survey!$F$4:$F$695,Survey!F495)</f>
        <v>0</v>
      </c>
      <c r="Q495" s="28">
        <f>LEN(Survey!F495)</f>
        <v>0</v>
      </c>
      <c r="R495" s="16" t="str">
        <f t="shared" si="374"/>
        <v>Pass</v>
      </c>
      <c r="S495" s="29">
        <f>MOD((LEN(Survey!H495)+2),11)</f>
        <v>2</v>
      </c>
      <c r="T495">
        <f>COUNTIF(Survey!$H$4:$H$695,Survey!H495)</f>
        <v>0</v>
      </c>
      <c r="U495" s="28" t="str">
        <f>IF(Survey!$L495="Prospectus fund", "Yes", "No")</f>
        <v>No</v>
      </c>
      <c r="V495" s="16" t="str">
        <f t="shared" si="375"/>
        <v>Pass</v>
      </c>
      <c r="W495" s="29">
        <f>MOD((LEN(Survey!J495)+2),11)</f>
        <v>2</v>
      </c>
      <c r="X495">
        <f>COUNTIF(Survey!$J$4:$J$695,Survey!J495)</f>
        <v>0</v>
      </c>
      <c r="Y495" s="30" t="b">
        <f>IF(OR(Survey!$M495="ETF",Survey!$M495="ETF, alternative mutual fund",Survey!$M495="Closed-end", Survey!$M495="Split share corp", Survey!$I495="Yes"),TRUE,FALSE)</f>
        <v>0</v>
      </c>
      <c r="Z495" s="16" t="str">
        <f>IFERROR(IF(AND(OR(AC495=AD495,AD495 = "Either"),NOT(ISBLANK(Survey!K495))),"Pass","Fail"),"Pass")</f>
        <v>Fail</v>
      </c>
      <c r="AA495" s="31" cm="1">
        <f t="array" ref="AA495">SUM(SUMIF(Survey!CH495:DA495,{"&gt;0","&lt;0"})*{1,-1})</f>
        <v>0</v>
      </c>
      <c r="AB495" s="33" cm="1">
        <f t="array" ref="AB495">SUM(SUMIF(Survey!CK495,{"&gt;0","&lt;0"})*{1,-1})+SUM(SUMIF(Survey!CU495,{"&gt;0","&lt;0"})*{1,-1})</f>
        <v>0</v>
      </c>
      <c r="AC495" s="33">
        <f>Survey!K495</f>
        <v>0</v>
      </c>
      <c r="AD495" s="32" t="str">
        <f t="shared" si="376"/>
        <v>Either</v>
      </c>
      <c r="AE495" s="16" t="str">
        <f t="shared" si="377"/>
        <v>Fail</v>
      </c>
      <c r="AF495" s="58" cm="1">
        <f t="array" ref="AF495">SUM(SUMIF(Survey!CH495:DA495,{"&gt;0","&lt;0"})*{1,-1})+SUM(SUMIF(Survey!DC495:DV495,{"&gt;0","&lt;0"})*{1,-1})</f>
        <v>0</v>
      </c>
      <c r="AG495" s="58">
        <f>IFERROR(AF495/(Survey!$BA495),0)</f>
        <v>0</v>
      </c>
      <c r="AH495" s="104" t="b">
        <f>IF(OR(Survey!$M495="Alternative strategy or hedge",Survey!$M495="Private asset",Survey!$L495="Prospectus fund"),TRUE,FALSE)</f>
        <v>0</v>
      </c>
      <c r="AI495" s="104" t="b">
        <f>NOT(ISBLANK(Survey!$M495))</f>
        <v>0</v>
      </c>
      <c r="AJ495" s="16" t="str">
        <f t="shared" si="378"/>
        <v>Fail</v>
      </c>
      <c r="AK495" t="b">
        <f>IF(Survey!W495="No",TRUE,FALSE)</f>
        <v>0</v>
      </c>
      <c r="AL495" s="119">
        <f>MOD((LEN(Survey!W495)+2),22)</f>
        <v>2</v>
      </c>
      <c r="AM495" t="str">
        <f t="shared" si="379"/>
        <v>Pass</v>
      </c>
      <c r="AN495" s="33" t="b">
        <f>NOT(ISNUMBER(SEARCH("Other",Survey!$Q495)))</f>
        <v>1</v>
      </c>
      <c r="AO495" s="32" t="b">
        <f>NOT(ISBLANK(Survey!$R495))</f>
        <v>0</v>
      </c>
      <c r="AP495" s="16" t="str">
        <f t="shared" si="380"/>
        <v>Pass</v>
      </c>
      <c r="AQ495" s="114">
        <f>COUNTBLANK(Survey!$X495)</f>
        <v>1</v>
      </c>
      <c r="AR495" s="58">
        <f>IF(AND(Survey!L495&lt;&gt;"Exempt fund",OR(Survey!$M495="ETF",Survey!$M495="ETF, alternative mutual fund",Survey!$M495="Mutual fund",Survey!$M495="Alternative mutual fund",Survey!$M495="Money market")),1,0)</f>
        <v>0</v>
      </c>
      <c r="AS495" s="16" t="str">
        <f t="shared" si="381"/>
        <v>Pass</v>
      </c>
      <c r="AT495" s="33" t="b">
        <f>NOT(ISNUMBER(SEARCH("Yes",Survey!$AC495)))</f>
        <v>1</v>
      </c>
      <c r="AU495" s="32" t="b">
        <f>IF(COUNTBLANK(Survey!$AD495:$AE495)=0,TRUE, FALSE)</f>
        <v>0</v>
      </c>
      <c r="AV495" s="16" t="str">
        <f t="shared" si="382"/>
        <v>Pass</v>
      </c>
      <c r="AW495" s="33" t="b">
        <f>NOT(ISNUMBER(SEARCH("Yes",Survey!$AF495)))</f>
        <v>1</v>
      </c>
      <c r="AX495" s="32" t="b">
        <f>NOT(ISBLANK(Survey!$AH495))</f>
        <v>0</v>
      </c>
      <c r="AY495" s="16" t="str">
        <f t="shared" si="383"/>
        <v>Pass</v>
      </c>
      <c r="AZ495" s="33" t="b">
        <f>NOT(OR(ISNUMBER(SEARCH("Other",Survey!$AH495)),ISNUMBER(SEARCH("Multiple",Survey!$AH495))))</f>
        <v>1</v>
      </c>
      <c r="BA495" s="32" t="b">
        <f>NOT(ISBLANK(Survey!$AI495))</f>
        <v>0</v>
      </c>
      <c r="BB495" s="16" t="str">
        <f t="shared" si="384"/>
        <v>Fail</v>
      </c>
      <c r="BC495" s="114">
        <f>IF(ABS(Survey!$BA495)&gt;0, 1,0)</f>
        <v>0</v>
      </c>
      <c r="BD495" s="114">
        <f>IF(COUNTBLANK(Survey!$AL495)=0,1,0)</f>
        <v>0</v>
      </c>
      <c r="BE495" s="16" t="str">
        <f t="shared" si="385"/>
        <v>Pass</v>
      </c>
      <c r="BF495" s="114">
        <f>IF(ISBLANK(Survey!$AL495),0,1)</f>
        <v>0</v>
      </c>
      <c r="BG495" s="133">
        <f>COUNTBLANK(Survey!$AM495)</f>
        <v>1</v>
      </c>
      <c r="BH495" s="16" t="str">
        <f t="shared" si="386"/>
        <v>Pass</v>
      </c>
      <c r="BI495" s="114">
        <f>IF(OR(Survey!$AM495="Closed",ISBLANK(Survey!$AM495)),0,1)</f>
        <v>0</v>
      </c>
      <c r="BJ495" s="133">
        <f>IF(ISBLANK(Survey!$AN495),1,0)</f>
        <v>1</v>
      </c>
      <c r="BK495" s="118" t="str">
        <f t="shared" si="387"/>
        <v>Pass</v>
      </c>
      <c r="BL495" s="31" cm="1">
        <f t="array" ref="BL495">SUM(SUMIF(Survey!AO495:AP495,{"&gt;0","&lt;0"})*{1,-1})</f>
        <v>0</v>
      </c>
      <c r="BM495">
        <f t="shared" si="388"/>
        <v>0</v>
      </c>
      <c r="BN495">
        <f t="shared" si="389"/>
        <v>100</v>
      </c>
      <c r="BO495" s="118" t="str">
        <f t="shared" si="390"/>
        <v>Pass</v>
      </c>
      <c r="BP495">
        <f>IF(Survey!AQ495="No",0,1)</f>
        <v>1</v>
      </c>
      <c r="BQ495" s="207">
        <f>MOD((LEN(Survey!AQ495)+2),22)</f>
        <v>2</v>
      </c>
      <c r="BR495">
        <f>IF(Survey!AR495="No",0,1)</f>
        <v>1</v>
      </c>
      <c r="BS495" s="207">
        <f>MOD((LEN(Survey!AR495)+2),22)</f>
        <v>2</v>
      </c>
      <c r="BT495" s="114">
        <f>COUNTBLANK(Survey!$AQ495:$AS495)+COUNTBLANK(Survey!$AU495)</f>
        <v>4</v>
      </c>
      <c r="BU495" s="114">
        <f>IF(Survey!$I495="Yes",1,0)</f>
        <v>0</v>
      </c>
      <c r="BV495" s="114">
        <f>IF(OR(Survey!$M495="Mutual fund",Survey!$M495="Alternative mutual fund",Survey!$M495="Money market"),1,0)</f>
        <v>0</v>
      </c>
      <c r="BW495" s="119">
        <f>IF(OR(Survey!$M495="ETF",Survey!$M495="ETF, alternative mutual fund"),1,0)</f>
        <v>0</v>
      </c>
      <c r="BX495" s="16" t="str">
        <f t="shared" si="391"/>
        <v>Pass</v>
      </c>
      <c r="BY495" s="33">
        <f>IF(ISNUMBER(SEARCH("Other",Survey!$AS495)), 1, 0)</f>
        <v>0</v>
      </c>
      <c r="BZ495" s="58" t="b">
        <f>NOT(ISBLANK(Survey!$AT495))</f>
        <v>0</v>
      </c>
      <c r="CA495" s="16" t="str">
        <f t="shared" si="392"/>
        <v>Pass</v>
      </c>
      <c r="CB495" s="114">
        <f>IF(Survey!$BB495=0, 0,1)</f>
        <v>0</v>
      </c>
      <c r="CC495" s="58">
        <f>Survey!$AV495</f>
        <v>0</v>
      </c>
      <c r="CD495" s="58">
        <f>Survey!$BC495+Survey!$BD495+ABS(Survey!$BE495)-ABS(Survey!$BF495)-ABS(Survey!$BG495)-ABS(Survey!$BL495)</f>
        <v>0</v>
      </c>
      <c r="CE495" s="138">
        <f>Survey!BB495+(ABS(Survey!$BH495)-ABS(Survey!$BI495)+ABS(Survey!$BJ495)-ABS(Survey!$BK495))*0.5</f>
        <v>0</v>
      </c>
      <c r="CF495" s="58">
        <f t="shared" si="393"/>
        <v>0</v>
      </c>
      <c r="CG495" s="58">
        <f>IF(AND($CC495&gt;$CF495-0.2,$CC495&lt;$CF495+0.2,ISBLANK(Survey!$AV495)=FALSE),0,1)</f>
        <v>1</v>
      </c>
      <c r="CH495" s="133">
        <f>IF(ISBLANK(Survey!$AW495),1,0)</f>
        <v>1</v>
      </c>
      <c r="CI495" s="16" t="str">
        <f t="shared" si="394"/>
        <v>Pass</v>
      </c>
      <c r="CJ495" s="114">
        <f>IF(Survey!$BB495=0, 0,1)</f>
        <v>0</v>
      </c>
      <c r="CK495" s="58">
        <f>IF(AND(Survey!$AX495&gt;=0,Survey!$AX495&lt;=0.2,Survey!$AX495&lt;&gt;""),0,1)</f>
        <v>1</v>
      </c>
      <c r="CL495" s="114">
        <f>IF(ISBLANK(Survey!$AY495),1,0)</f>
        <v>1</v>
      </c>
      <c r="CM495" s="16" t="str">
        <f t="shared" si="395"/>
        <v>Fail</v>
      </c>
      <c r="CN495" s="133">
        <f>Survey!$AZ495</f>
        <v>0</v>
      </c>
      <c r="CO495" s="16" t="str">
        <f t="shared" si="396"/>
        <v>Pass</v>
      </c>
      <c r="CP495" s="31">
        <f>Survey!$BA495</f>
        <v>0</v>
      </c>
      <c r="CQ495" s="138">
        <f>Survey!$BB495+Survey!$BC495+Survey!$BD495+ABS(Survey!$BE495)-ABS(Survey!$BF495)-ABS(Survey!$BG495)+ABS(Survey!$BH495)-ABS(Survey!$BI495)+ABS(Survey!$BJ495)-ABS(Survey!$BK495)-ABS(Survey!$BL495)+Survey!$BM495</f>
        <v>0</v>
      </c>
      <c r="CR495" s="30">
        <f t="shared" si="397"/>
        <v>0</v>
      </c>
      <c r="CS495" s="17">
        <f t="shared" si="398"/>
        <v>0</v>
      </c>
      <c r="CT495" s="16" t="str">
        <f t="shared" si="399"/>
        <v>Pass</v>
      </c>
      <c r="CU495" s="33" t="b">
        <f>IF(ABS(Survey!$BM495)=0,TRUE,FALSE)</f>
        <v>1</v>
      </c>
      <c r="CV495" s="32" t="b">
        <f>NOT(ISBLANK(Survey!$BN495))</f>
        <v>0</v>
      </c>
      <c r="CW495" t="str">
        <f t="shared" si="400"/>
        <v>Fail</v>
      </c>
      <c r="CX495" s="25">
        <f>Survey!$BA495</f>
        <v>0</v>
      </c>
      <c r="CY495" s="25" cm="1">
        <f t="array" ref="CY495">SUM(SUMIF(Survey!BP495:BW495,{"&gt;0","&lt;0"})*{1,-1})-SUM(SUMIF(Survey!BY495:CF495,{"&gt;0","&lt;0"})*{1,-1})</f>
        <v>0</v>
      </c>
      <c r="CZ495" s="30" t="str">
        <f t="shared" si="401"/>
        <v>No holdings</v>
      </c>
      <c r="DA495">
        <f t="shared" si="402"/>
        <v>0</v>
      </c>
      <c r="DB495" s="16" t="str">
        <f t="shared" si="403"/>
        <v>Fail</v>
      </c>
      <c r="DC495" s="31">
        <f>Survey!$BA495</f>
        <v>0</v>
      </c>
      <c r="DD495" s="31" cm="1">
        <f t="array" ref="DD495">SUM(SUMIF(Survey!CH495:DA495,{"&gt;0","&lt;0"})*{1,-1})-SUM(SUMIF(Survey!DC495:DV495,{"&gt;0","&lt;0"})*{1,-1})</f>
        <v>0</v>
      </c>
      <c r="DE495" s="30" t="str">
        <f t="shared" si="404"/>
        <v>No holdings</v>
      </c>
      <c r="DF495" s="17">
        <f t="shared" si="405"/>
        <v>0</v>
      </c>
      <c r="DG495" s="16" t="str">
        <f t="shared" si="406"/>
        <v>Pass</v>
      </c>
      <c r="DH495" s="33" t="b">
        <f>IF(ABS(Survey!$DA495)=0,TRUE,FALSE)</f>
        <v>1</v>
      </c>
      <c r="DI495" s="32" t="b">
        <f>NOT(ISBLANK(Survey!$DB495))</f>
        <v>0</v>
      </c>
      <c r="DJ495" s="16" t="str">
        <f t="shared" si="407"/>
        <v>Pass</v>
      </c>
      <c r="DK495" s="33" t="b">
        <f>IF(ABS(Survey!$DV495)=0,TRUE,FALSE)</f>
        <v>1</v>
      </c>
      <c r="DL495" s="32" t="b">
        <f>NOT(ISBLANK(Survey!$DW495))</f>
        <v>0</v>
      </c>
      <c r="DM495" t="str">
        <f t="shared" si="408"/>
        <v>Pass</v>
      </c>
      <c r="DN495" s="25" cm="1">
        <f t="array" ref="DN495">SUM(SUMIF(Survey!CW495,{"&gt;0","&lt;0"})*{1,-1})+SUM(SUMIF(Survey!DR495,{"&gt;0","&lt;0"})*{1,-1})</f>
        <v>0</v>
      </c>
      <c r="DO495" s="25">
        <f>SUM(SUMIF(Survey!DY495:EE495,{"&gt;0","&lt;0"})*{1,-1})+SUM(SUMIF(Survey!EG495:EM495,{"&gt;0","&lt;0"})*{1,-1})</f>
        <v>0</v>
      </c>
      <c r="DP495">
        <f t="shared" si="409"/>
        <v>0</v>
      </c>
      <c r="DQ495">
        <f t="shared" si="410"/>
        <v>0</v>
      </c>
      <c r="DR495" s="16" t="str">
        <f t="shared" si="411"/>
        <v>Pass</v>
      </c>
      <c r="DS495" s="33" t="b">
        <f>IF(ABS(Survey!$EE495)=0,TRUE,FALSE)</f>
        <v>1</v>
      </c>
      <c r="DT495" s="32" t="b">
        <f>NOT(ISBLANK(Survey!EF495))</f>
        <v>0</v>
      </c>
      <c r="DU495" s="16" t="str">
        <f t="shared" si="412"/>
        <v>Pass</v>
      </c>
      <c r="DV495" s="33" t="b">
        <f>IF(ABS(Survey!$EM495)=0,TRUE,FALSE)</f>
        <v>1</v>
      </c>
      <c r="DW495" s="32" t="b">
        <f>NOT(ISBLANK(Survey!$EN495))</f>
        <v>0</v>
      </c>
      <c r="DX495" s="16" t="str">
        <f t="shared" si="413"/>
        <v>Fail</v>
      </c>
      <c r="DY495" s="31">
        <f>SUM(SUMIF(Survey!ET495:EV495,{"&gt;0","&lt;0"})*{1,-1})</f>
        <v>0</v>
      </c>
      <c r="DZ495">
        <f t="shared" si="414"/>
        <v>0</v>
      </c>
      <c r="EA495">
        <f t="shared" si="415"/>
        <v>100</v>
      </c>
      <c r="EB495" s="30" t="b">
        <f>IF(OR(Survey!$M495="ETF",Survey!$M495="ETF, alternative mutual fund",Survey!$M495="Closed-end", Survey!$M495="Split share corp"),TRUE,FALSE)</f>
        <v>0</v>
      </c>
      <c r="EC495" s="16" t="str">
        <f t="shared" si="416"/>
        <v>Fail</v>
      </c>
      <c r="ED495" s="31">
        <f>SUM(SUMIF(Survey!EX495:FD495,{"&gt;0","&lt;0"})*{1,-1})</f>
        <v>0</v>
      </c>
      <c r="EE495">
        <f t="shared" si="417"/>
        <v>0</v>
      </c>
      <c r="EF495" s="17">
        <f t="shared" si="418"/>
        <v>100</v>
      </c>
      <c r="EG495" s="16" t="str">
        <f t="shared" si="419"/>
        <v>Fail</v>
      </c>
      <c r="EH495" s="31">
        <f>SUM(SUMIF(Survey!FF495:FL495,{"&gt;0","&lt;0"})*{1,-1})</f>
        <v>0</v>
      </c>
      <c r="EI495">
        <f t="shared" si="420"/>
        <v>0</v>
      </c>
      <c r="EJ495" s="17">
        <f t="shared" si="421"/>
        <v>100</v>
      </c>
    </row>
    <row r="496" spans="1:140">
      <c r="A496">
        <v>496</v>
      </c>
      <c r="B496" t="str">
        <f t="shared" si="369"/>
        <v>Pass</v>
      </c>
      <c r="C496" t="str">
        <f>IF(COUNTBLANK(Survey!B496:FM496)=$C$2, "Pass", "Fail")</f>
        <v>Pass</v>
      </c>
      <c r="D496" s="16" t="str">
        <f t="shared" si="370"/>
        <v>Fail</v>
      </c>
      <c r="E496" t="str">
        <f>IF(OR(ISBLANK(Survey!AL496),COUNTIF(G496:BJ496,"Fail")),"Fail","Pass")</f>
        <v>Fail</v>
      </c>
      <c r="F496" s="265"/>
      <c r="G496" s="16" t="str">
        <f t="shared" si="371"/>
        <v>Fail</v>
      </c>
      <c r="H496" s="139">
        <f>COUNTBLANK(Survey!B496:D496)+COUNTBLANK(Survey!G496)+COUNTBLANK(Survey!I496)+COUNTBLANK(Survey!K496:M496)+COUNTBLANK(Survey!P496:Q496)+COUNTBLANK(Survey!T496:W496)+COUNTBLANK(Survey!Z496:AC496)+COUNTBLANK(Survey!AF496:AG496)+COUNTBLANK(Survey!AK496:AK496)</f>
        <v>21</v>
      </c>
      <c r="I496" t="str">
        <f t="shared" si="372"/>
        <v>Fail</v>
      </c>
      <c r="J496" t="b">
        <f>IF(Survey!E496="No",TRUE,FALSE)</f>
        <v>0</v>
      </c>
      <c r="K496" s="29" cm="1">
        <f t="array" ref="K496">IF(COUNTA(Survey!$E$4:$E$695)=1, 0, SUM(IF(COUNTIF(Survey!$E$4:$E$695, Survey!$E$4:$E$695)=1,1,0)))</f>
        <v>0</v>
      </c>
      <c r="L496" s="29">
        <f>LEN(Survey!E496)</f>
        <v>0</v>
      </c>
      <c r="M496" s="16" t="str">
        <f t="shared" si="373"/>
        <v>Fail</v>
      </c>
      <c r="N496" t="b">
        <f>IF(Survey!F496="No",TRUE,FALSE)</f>
        <v>0</v>
      </c>
      <c r="O496" t="b">
        <f>Survey!F496=Survey!E496</f>
        <v>1</v>
      </c>
      <c r="P496">
        <f>COUNTIF(Survey!$F$4:$F$695,Survey!F496)</f>
        <v>0</v>
      </c>
      <c r="Q496" s="28">
        <f>LEN(Survey!F496)</f>
        <v>0</v>
      </c>
      <c r="R496" s="16" t="str">
        <f t="shared" si="374"/>
        <v>Pass</v>
      </c>
      <c r="S496" s="29">
        <f>MOD((LEN(Survey!H496)+2),11)</f>
        <v>2</v>
      </c>
      <c r="T496">
        <f>COUNTIF(Survey!$H$4:$H$695,Survey!H496)</f>
        <v>0</v>
      </c>
      <c r="U496" s="28" t="str">
        <f>IF(Survey!$L496="Prospectus fund", "Yes", "No")</f>
        <v>No</v>
      </c>
      <c r="V496" s="16" t="str">
        <f t="shared" si="375"/>
        <v>Pass</v>
      </c>
      <c r="W496" s="29">
        <f>MOD((LEN(Survey!J496)+2),11)</f>
        <v>2</v>
      </c>
      <c r="X496">
        <f>COUNTIF(Survey!$J$4:$J$695,Survey!J496)</f>
        <v>0</v>
      </c>
      <c r="Y496" s="30" t="b">
        <f>IF(OR(Survey!$M496="ETF",Survey!$M496="ETF, alternative mutual fund",Survey!$M496="Closed-end", Survey!$M496="Split share corp", Survey!$I496="Yes"),TRUE,FALSE)</f>
        <v>0</v>
      </c>
      <c r="Z496" s="16" t="str">
        <f>IFERROR(IF(AND(OR(AC496=AD496,AD496 = "Either"),NOT(ISBLANK(Survey!K496))),"Pass","Fail"),"Pass")</f>
        <v>Fail</v>
      </c>
      <c r="AA496" s="31" cm="1">
        <f t="array" ref="AA496">SUM(SUMIF(Survey!CH496:DA496,{"&gt;0","&lt;0"})*{1,-1})</f>
        <v>0</v>
      </c>
      <c r="AB496" s="33" cm="1">
        <f t="array" ref="AB496">SUM(SUMIF(Survey!CK496,{"&gt;0","&lt;0"})*{1,-1})+SUM(SUMIF(Survey!CU496,{"&gt;0","&lt;0"})*{1,-1})</f>
        <v>0</v>
      </c>
      <c r="AC496" s="33">
        <f>Survey!K496</f>
        <v>0</v>
      </c>
      <c r="AD496" s="32" t="str">
        <f t="shared" si="376"/>
        <v>Either</v>
      </c>
      <c r="AE496" s="16" t="str">
        <f t="shared" si="377"/>
        <v>Fail</v>
      </c>
      <c r="AF496" s="58" cm="1">
        <f t="array" ref="AF496">SUM(SUMIF(Survey!CH496:DA496,{"&gt;0","&lt;0"})*{1,-1})+SUM(SUMIF(Survey!DC496:DV496,{"&gt;0","&lt;0"})*{1,-1})</f>
        <v>0</v>
      </c>
      <c r="AG496" s="58">
        <f>IFERROR(AF496/(Survey!$BA496),0)</f>
        <v>0</v>
      </c>
      <c r="AH496" s="104" t="b">
        <f>IF(OR(Survey!$M496="Alternative strategy or hedge",Survey!$M496="Private asset",Survey!$L496="Prospectus fund"),TRUE,FALSE)</f>
        <v>0</v>
      </c>
      <c r="AI496" s="104" t="b">
        <f>NOT(ISBLANK(Survey!$M496))</f>
        <v>0</v>
      </c>
      <c r="AJ496" s="16" t="str">
        <f t="shared" si="378"/>
        <v>Fail</v>
      </c>
      <c r="AK496" t="b">
        <f>IF(Survey!W496="No",TRUE,FALSE)</f>
        <v>0</v>
      </c>
      <c r="AL496" s="119">
        <f>MOD((LEN(Survey!W496)+2),22)</f>
        <v>2</v>
      </c>
      <c r="AM496" t="str">
        <f t="shared" si="379"/>
        <v>Pass</v>
      </c>
      <c r="AN496" s="33" t="b">
        <f>NOT(ISNUMBER(SEARCH("Other",Survey!$Q496)))</f>
        <v>1</v>
      </c>
      <c r="AO496" s="32" t="b">
        <f>NOT(ISBLANK(Survey!$R496))</f>
        <v>0</v>
      </c>
      <c r="AP496" s="16" t="str">
        <f t="shared" si="380"/>
        <v>Pass</v>
      </c>
      <c r="AQ496" s="114">
        <f>COUNTBLANK(Survey!$X496)</f>
        <v>1</v>
      </c>
      <c r="AR496" s="58">
        <f>IF(AND(Survey!L496&lt;&gt;"Exempt fund",OR(Survey!$M496="ETF",Survey!$M496="ETF, alternative mutual fund",Survey!$M496="Mutual fund",Survey!$M496="Alternative mutual fund",Survey!$M496="Money market")),1,0)</f>
        <v>0</v>
      </c>
      <c r="AS496" s="16" t="str">
        <f t="shared" si="381"/>
        <v>Pass</v>
      </c>
      <c r="AT496" s="33" t="b">
        <f>NOT(ISNUMBER(SEARCH("Yes",Survey!$AC496)))</f>
        <v>1</v>
      </c>
      <c r="AU496" s="32" t="b">
        <f>IF(COUNTBLANK(Survey!$AD496:$AE496)=0,TRUE, FALSE)</f>
        <v>0</v>
      </c>
      <c r="AV496" s="16" t="str">
        <f t="shared" si="382"/>
        <v>Pass</v>
      </c>
      <c r="AW496" s="33" t="b">
        <f>NOT(ISNUMBER(SEARCH("Yes",Survey!$AF496)))</f>
        <v>1</v>
      </c>
      <c r="AX496" s="32" t="b">
        <f>NOT(ISBLANK(Survey!$AH496))</f>
        <v>0</v>
      </c>
      <c r="AY496" s="16" t="str">
        <f t="shared" si="383"/>
        <v>Pass</v>
      </c>
      <c r="AZ496" s="33" t="b">
        <f>NOT(OR(ISNUMBER(SEARCH("Other",Survey!$AH496)),ISNUMBER(SEARCH("Multiple",Survey!$AH496))))</f>
        <v>1</v>
      </c>
      <c r="BA496" s="32" t="b">
        <f>NOT(ISBLANK(Survey!$AI496))</f>
        <v>0</v>
      </c>
      <c r="BB496" s="16" t="str">
        <f t="shared" si="384"/>
        <v>Fail</v>
      </c>
      <c r="BC496" s="114">
        <f>IF(ABS(Survey!$BA496)&gt;0, 1,0)</f>
        <v>0</v>
      </c>
      <c r="BD496" s="114">
        <f>IF(COUNTBLANK(Survey!$AL496)=0,1,0)</f>
        <v>0</v>
      </c>
      <c r="BE496" s="16" t="str">
        <f t="shared" si="385"/>
        <v>Pass</v>
      </c>
      <c r="BF496" s="114">
        <f>IF(ISBLANK(Survey!$AL496),0,1)</f>
        <v>0</v>
      </c>
      <c r="BG496" s="133">
        <f>COUNTBLANK(Survey!$AM496)</f>
        <v>1</v>
      </c>
      <c r="BH496" s="16" t="str">
        <f t="shared" si="386"/>
        <v>Pass</v>
      </c>
      <c r="BI496" s="114">
        <f>IF(OR(Survey!$AM496="Closed",ISBLANK(Survey!$AM496)),0,1)</f>
        <v>0</v>
      </c>
      <c r="BJ496" s="133">
        <f>IF(ISBLANK(Survey!$AN496),1,0)</f>
        <v>1</v>
      </c>
      <c r="BK496" s="118" t="str">
        <f t="shared" si="387"/>
        <v>Pass</v>
      </c>
      <c r="BL496" s="31" cm="1">
        <f t="array" ref="BL496">SUM(SUMIF(Survey!AO496:AP496,{"&gt;0","&lt;0"})*{1,-1})</f>
        <v>0</v>
      </c>
      <c r="BM496">
        <f t="shared" si="388"/>
        <v>0</v>
      </c>
      <c r="BN496">
        <f t="shared" si="389"/>
        <v>100</v>
      </c>
      <c r="BO496" s="118" t="str">
        <f t="shared" si="390"/>
        <v>Pass</v>
      </c>
      <c r="BP496">
        <f>IF(Survey!AQ496="No",0,1)</f>
        <v>1</v>
      </c>
      <c r="BQ496" s="207">
        <f>MOD((LEN(Survey!AQ496)+2),22)</f>
        <v>2</v>
      </c>
      <c r="BR496">
        <f>IF(Survey!AR496="No",0,1)</f>
        <v>1</v>
      </c>
      <c r="BS496" s="207">
        <f>MOD((LEN(Survey!AR496)+2),22)</f>
        <v>2</v>
      </c>
      <c r="BT496" s="114">
        <f>COUNTBLANK(Survey!$AQ496:$AS496)+COUNTBLANK(Survey!$AU496)</f>
        <v>4</v>
      </c>
      <c r="BU496" s="114">
        <f>IF(Survey!$I496="Yes",1,0)</f>
        <v>0</v>
      </c>
      <c r="BV496" s="114">
        <f>IF(OR(Survey!$M496="Mutual fund",Survey!$M496="Alternative mutual fund",Survey!$M496="Money market"),1,0)</f>
        <v>0</v>
      </c>
      <c r="BW496" s="119">
        <f>IF(OR(Survey!$M496="ETF",Survey!$M496="ETF, alternative mutual fund"),1,0)</f>
        <v>0</v>
      </c>
      <c r="BX496" s="16" t="str">
        <f t="shared" si="391"/>
        <v>Pass</v>
      </c>
      <c r="BY496" s="33">
        <f>IF(ISNUMBER(SEARCH("Other",Survey!$AS496)), 1, 0)</f>
        <v>0</v>
      </c>
      <c r="BZ496" s="58" t="b">
        <f>NOT(ISBLANK(Survey!$AT496))</f>
        <v>0</v>
      </c>
      <c r="CA496" s="16" t="str">
        <f t="shared" si="392"/>
        <v>Pass</v>
      </c>
      <c r="CB496" s="114">
        <f>IF(Survey!$BB496=0, 0,1)</f>
        <v>0</v>
      </c>
      <c r="CC496" s="58">
        <f>Survey!$AV496</f>
        <v>0</v>
      </c>
      <c r="CD496" s="58">
        <f>Survey!$BC496+Survey!$BD496+ABS(Survey!$BE496)-ABS(Survey!$BF496)-ABS(Survey!$BG496)-ABS(Survey!$BL496)</f>
        <v>0</v>
      </c>
      <c r="CE496" s="138">
        <f>Survey!BB496+(ABS(Survey!$BH496)-ABS(Survey!$BI496)+ABS(Survey!$BJ496)-ABS(Survey!$BK496))*0.5</f>
        <v>0</v>
      </c>
      <c r="CF496" s="58">
        <f t="shared" si="393"/>
        <v>0</v>
      </c>
      <c r="CG496" s="58">
        <f>IF(AND($CC496&gt;$CF496-0.2,$CC496&lt;$CF496+0.2,ISBLANK(Survey!$AV496)=FALSE),0,1)</f>
        <v>1</v>
      </c>
      <c r="CH496" s="133">
        <f>IF(ISBLANK(Survey!$AW496),1,0)</f>
        <v>1</v>
      </c>
      <c r="CI496" s="16" t="str">
        <f t="shared" si="394"/>
        <v>Pass</v>
      </c>
      <c r="CJ496" s="114">
        <f>IF(Survey!$BB496=0, 0,1)</f>
        <v>0</v>
      </c>
      <c r="CK496" s="58">
        <f>IF(AND(Survey!$AX496&gt;=0,Survey!$AX496&lt;=0.2,Survey!$AX496&lt;&gt;""),0,1)</f>
        <v>1</v>
      </c>
      <c r="CL496" s="114">
        <f>IF(ISBLANK(Survey!$AY496),1,0)</f>
        <v>1</v>
      </c>
      <c r="CM496" s="16" t="str">
        <f t="shared" si="395"/>
        <v>Fail</v>
      </c>
      <c r="CN496" s="133">
        <f>Survey!$AZ496</f>
        <v>0</v>
      </c>
      <c r="CO496" s="16" t="str">
        <f t="shared" si="396"/>
        <v>Pass</v>
      </c>
      <c r="CP496" s="31">
        <f>Survey!$BA496</f>
        <v>0</v>
      </c>
      <c r="CQ496" s="138">
        <f>Survey!$BB496+Survey!$BC496+Survey!$BD496+ABS(Survey!$BE496)-ABS(Survey!$BF496)-ABS(Survey!$BG496)+ABS(Survey!$BH496)-ABS(Survey!$BI496)+ABS(Survey!$BJ496)-ABS(Survey!$BK496)-ABS(Survey!$BL496)+Survey!$BM496</f>
        <v>0</v>
      </c>
      <c r="CR496" s="30">
        <f t="shared" si="397"/>
        <v>0</v>
      </c>
      <c r="CS496" s="17">
        <f t="shared" si="398"/>
        <v>0</v>
      </c>
      <c r="CT496" s="16" t="str">
        <f t="shared" si="399"/>
        <v>Pass</v>
      </c>
      <c r="CU496" s="33" t="b">
        <f>IF(ABS(Survey!$BM496)=0,TRUE,FALSE)</f>
        <v>1</v>
      </c>
      <c r="CV496" s="32" t="b">
        <f>NOT(ISBLANK(Survey!$BN496))</f>
        <v>0</v>
      </c>
      <c r="CW496" t="str">
        <f t="shared" si="400"/>
        <v>Fail</v>
      </c>
      <c r="CX496" s="25">
        <f>Survey!$BA496</f>
        <v>0</v>
      </c>
      <c r="CY496" s="25" cm="1">
        <f t="array" ref="CY496">SUM(SUMIF(Survey!BP496:BW496,{"&gt;0","&lt;0"})*{1,-1})-SUM(SUMIF(Survey!BY496:CF496,{"&gt;0","&lt;0"})*{1,-1})</f>
        <v>0</v>
      </c>
      <c r="CZ496" s="30" t="str">
        <f t="shared" si="401"/>
        <v>No holdings</v>
      </c>
      <c r="DA496">
        <f t="shared" si="402"/>
        <v>0</v>
      </c>
      <c r="DB496" s="16" t="str">
        <f t="shared" si="403"/>
        <v>Fail</v>
      </c>
      <c r="DC496" s="31">
        <f>Survey!$BA496</f>
        <v>0</v>
      </c>
      <c r="DD496" s="31" cm="1">
        <f t="array" ref="DD496">SUM(SUMIF(Survey!CH496:DA496,{"&gt;0","&lt;0"})*{1,-1})-SUM(SUMIF(Survey!DC496:DV496,{"&gt;0","&lt;0"})*{1,-1})</f>
        <v>0</v>
      </c>
      <c r="DE496" s="30" t="str">
        <f t="shared" si="404"/>
        <v>No holdings</v>
      </c>
      <c r="DF496" s="17">
        <f t="shared" si="405"/>
        <v>0</v>
      </c>
      <c r="DG496" s="16" t="str">
        <f t="shared" si="406"/>
        <v>Pass</v>
      </c>
      <c r="DH496" s="33" t="b">
        <f>IF(ABS(Survey!$DA496)=0,TRUE,FALSE)</f>
        <v>1</v>
      </c>
      <c r="DI496" s="32" t="b">
        <f>NOT(ISBLANK(Survey!$DB496))</f>
        <v>0</v>
      </c>
      <c r="DJ496" s="16" t="str">
        <f t="shared" si="407"/>
        <v>Pass</v>
      </c>
      <c r="DK496" s="33" t="b">
        <f>IF(ABS(Survey!$DV496)=0,TRUE,FALSE)</f>
        <v>1</v>
      </c>
      <c r="DL496" s="32" t="b">
        <f>NOT(ISBLANK(Survey!$DW496))</f>
        <v>0</v>
      </c>
      <c r="DM496" t="str">
        <f t="shared" si="408"/>
        <v>Pass</v>
      </c>
      <c r="DN496" s="25" cm="1">
        <f t="array" ref="DN496">SUM(SUMIF(Survey!CW496,{"&gt;0","&lt;0"})*{1,-1})+SUM(SUMIF(Survey!DR496,{"&gt;0","&lt;0"})*{1,-1})</f>
        <v>0</v>
      </c>
      <c r="DO496" s="25">
        <f>SUM(SUMIF(Survey!DY496:EE496,{"&gt;0","&lt;0"})*{1,-1})+SUM(SUMIF(Survey!EG496:EM496,{"&gt;0","&lt;0"})*{1,-1})</f>
        <v>0</v>
      </c>
      <c r="DP496">
        <f t="shared" si="409"/>
        <v>0</v>
      </c>
      <c r="DQ496">
        <f t="shared" si="410"/>
        <v>0</v>
      </c>
      <c r="DR496" s="16" t="str">
        <f t="shared" si="411"/>
        <v>Pass</v>
      </c>
      <c r="DS496" s="33" t="b">
        <f>IF(ABS(Survey!$EE496)=0,TRUE,FALSE)</f>
        <v>1</v>
      </c>
      <c r="DT496" s="32" t="b">
        <f>NOT(ISBLANK(Survey!EF496))</f>
        <v>0</v>
      </c>
      <c r="DU496" s="16" t="str">
        <f t="shared" si="412"/>
        <v>Pass</v>
      </c>
      <c r="DV496" s="33" t="b">
        <f>IF(ABS(Survey!$EM496)=0,TRUE,FALSE)</f>
        <v>1</v>
      </c>
      <c r="DW496" s="32" t="b">
        <f>NOT(ISBLANK(Survey!$EN496))</f>
        <v>0</v>
      </c>
      <c r="DX496" s="16" t="str">
        <f t="shared" si="413"/>
        <v>Fail</v>
      </c>
      <c r="DY496" s="31">
        <f>SUM(SUMIF(Survey!ET496:EV496,{"&gt;0","&lt;0"})*{1,-1})</f>
        <v>0</v>
      </c>
      <c r="DZ496">
        <f t="shared" si="414"/>
        <v>0</v>
      </c>
      <c r="EA496">
        <f t="shared" si="415"/>
        <v>100</v>
      </c>
      <c r="EB496" s="30" t="b">
        <f>IF(OR(Survey!$M496="ETF",Survey!$M496="ETF, alternative mutual fund",Survey!$M496="Closed-end", Survey!$M496="Split share corp"),TRUE,FALSE)</f>
        <v>0</v>
      </c>
      <c r="EC496" s="16" t="str">
        <f t="shared" si="416"/>
        <v>Fail</v>
      </c>
      <c r="ED496" s="31">
        <f>SUM(SUMIF(Survey!EX496:FD496,{"&gt;0","&lt;0"})*{1,-1})</f>
        <v>0</v>
      </c>
      <c r="EE496">
        <f t="shared" si="417"/>
        <v>0</v>
      </c>
      <c r="EF496" s="17">
        <f t="shared" si="418"/>
        <v>100</v>
      </c>
      <c r="EG496" s="16" t="str">
        <f t="shared" si="419"/>
        <v>Fail</v>
      </c>
      <c r="EH496" s="31">
        <f>SUM(SUMIF(Survey!FF496:FL496,{"&gt;0","&lt;0"})*{1,-1})</f>
        <v>0</v>
      </c>
      <c r="EI496">
        <f t="shared" si="420"/>
        <v>0</v>
      </c>
      <c r="EJ496" s="17">
        <f t="shared" si="421"/>
        <v>100</v>
      </c>
    </row>
    <row r="497" spans="1:140">
      <c r="A497">
        <v>497</v>
      </c>
      <c r="B497" t="str">
        <f t="shared" si="369"/>
        <v>Pass</v>
      </c>
      <c r="C497" t="str">
        <f>IF(COUNTBLANK(Survey!B497:FM497)=$C$2, "Pass", "Fail")</f>
        <v>Pass</v>
      </c>
      <c r="D497" s="16" t="str">
        <f t="shared" si="370"/>
        <v>Fail</v>
      </c>
      <c r="E497" t="str">
        <f>IF(OR(ISBLANK(Survey!AL497),COUNTIF(G497:BJ497,"Fail")),"Fail","Pass")</f>
        <v>Fail</v>
      </c>
      <c r="F497" s="265"/>
      <c r="G497" s="16" t="str">
        <f t="shared" si="371"/>
        <v>Fail</v>
      </c>
      <c r="H497" s="139">
        <f>COUNTBLANK(Survey!B497:D497)+COUNTBLANK(Survey!G497)+COUNTBLANK(Survey!I497)+COUNTBLANK(Survey!K497:M497)+COUNTBLANK(Survey!P497:Q497)+COUNTBLANK(Survey!T497:W497)+COUNTBLANK(Survey!Z497:AC497)+COUNTBLANK(Survey!AF497:AG497)+COUNTBLANK(Survey!AK497:AK497)</f>
        <v>21</v>
      </c>
      <c r="I497" t="str">
        <f t="shared" si="372"/>
        <v>Fail</v>
      </c>
      <c r="J497" t="b">
        <f>IF(Survey!E497="No",TRUE,FALSE)</f>
        <v>0</v>
      </c>
      <c r="K497" s="29" cm="1">
        <f t="array" ref="K497">IF(COUNTA(Survey!$E$4:$E$695)=1, 0, SUM(IF(COUNTIF(Survey!$E$4:$E$695, Survey!$E$4:$E$695)=1,1,0)))</f>
        <v>0</v>
      </c>
      <c r="L497" s="29">
        <f>LEN(Survey!E497)</f>
        <v>0</v>
      </c>
      <c r="M497" s="16" t="str">
        <f t="shared" si="373"/>
        <v>Fail</v>
      </c>
      <c r="N497" t="b">
        <f>IF(Survey!F497="No",TRUE,FALSE)</f>
        <v>0</v>
      </c>
      <c r="O497" t="b">
        <f>Survey!F497=Survey!E497</f>
        <v>1</v>
      </c>
      <c r="P497">
        <f>COUNTIF(Survey!$F$4:$F$695,Survey!F497)</f>
        <v>0</v>
      </c>
      <c r="Q497" s="28">
        <f>LEN(Survey!F497)</f>
        <v>0</v>
      </c>
      <c r="R497" s="16" t="str">
        <f t="shared" si="374"/>
        <v>Pass</v>
      </c>
      <c r="S497" s="29">
        <f>MOD((LEN(Survey!H497)+2),11)</f>
        <v>2</v>
      </c>
      <c r="T497">
        <f>COUNTIF(Survey!$H$4:$H$695,Survey!H497)</f>
        <v>0</v>
      </c>
      <c r="U497" s="28" t="str">
        <f>IF(Survey!$L497="Prospectus fund", "Yes", "No")</f>
        <v>No</v>
      </c>
      <c r="V497" s="16" t="str">
        <f t="shared" si="375"/>
        <v>Pass</v>
      </c>
      <c r="W497" s="29">
        <f>MOD((LEN(Survey!J497)+2),11)</f>
        <v>2</v>
      </c>
      <c r="X497">
        <f>COUNTIF(Survey!$J$4:$J$695,Survey!J497)</f>
        <v>0</v>
      </c>
      <c r="Y497" s="30" t="b">
        <f>IF(OR(Survey!$M497="ETF",Survey!$M497="ETF, alternative mutual fund",Survey!$M497="Closed-end", Survey!$M497="Split share corp", Survey!$I497="Yes"),TRUE,FALSE)</f>
        <v>0</v>
      </c>
      <c r="Z497" s="16" t="str">
        <f>IFERROR(IF(AND(OR(AC497=AD497,AD497 = "Either"),NOT(ISBLANK(Survey!K497))),"Pass","Fail"),"Pass")</f>
        <v>Fail</v>
      </c>
      <c r="AA497" s="31" cm="1">
        <f t="array" ref="AA497">SUM(SUMIF(Survey!CH497:DA497,{"&gt;0","&lt;0"})*{1,-1})</f>
        <v>0</v>
      </c>
      <c r="AB497" s="33" cm="1">
        <f t="array" ref="AB497">SUM(SUMIF(Survey!CK497,{"&gt;0","&lt;0"})*{1,-1})+SUM(SUMIF(Survey!CU497,{"&gt;0","&lt;0"})*{1,-1})</f>
        <v>0</v>
      </c>
      <c r="AC497" s="33">
        <f>Survey!K497</f>
        <v>0</v>
      </c>
      <c r="AD497" s="32" t="str">
        <f t="shared" si="376"/>
        <v>Either</v>
      </c>
      <c r="AE497" s="16" t="str">
        <f t="shared" si="377"/>
        <v>Fail</v>
      </c>
      <c r="AF497" s="58" cm="1">
        <f t="array" ref="AF497">SUM(SUMIF(Survey!CH497:DA497,{"&gt;0","&lt;0"})*{1,-1})+SUM(SUMIF(Survey!DC497:DV497,{"&gt;0","&lt;0"})*{1,-1})</f>
        <v>0</v>
      </c>
      <c r="AG497" s="58">
        <f>IFERROR(AF497/(Survey!$BA497),0)</f>
        <v>0</v>
      </c>
      <c r="AH497" s="104" t="b">
        <f>IF(OR(Survey!$M497="Alternative strategy or hedge",Survey!$M497="Private asset",Survey!$L497="Prospectus fund"),TRUE,FALSE)</f>
        <v>0</v>
      </c>
      <c r="AI497" s="104" t="b">
        <f>NOT(ISBLANK(Survey!$M497))</f>
        <v>0</v>
      </c>
      <c r="AJ497" s="16" t="str">
        <f t="shared" si="378"/>
        <v>Fail</v>
      </c>
      <c r="AK497" t="b">
        <f>IF(Survey!W497="No",TRUE,FALSE)</f>
        <v>0</v>
      </c>
      <c r="AL497" s="119">
        <f>MOD((LEN(Survey!W497)+2),22)</f>
        <v>2</v>
      </c>
      <c r="AM497" t="str">
        <f t="shared" si="379"/>
        <v>Pass</v>
      </c>
      <c r="AN497" s="33" t="b">
        <f>NOT(ISNUMBER(SEARCH("Other",Survey!$Q497)))</f>
        <v>1</v>
      </c>
      <c r="AO497" s="32" t="b">
        <f>NOT(ISBLANK(Survey!$R497))</f>
        <v>0</v>
      </c>
      <c r="AP497" s="16" t="str">
        <f t="shared" si="380"/>
        <v>Pass</v>
      </c>
      <c r="AQ497" s="114">
        <f>COUNTBLANK(Survey!$X497)</f>
        <v>1</v>
      </c>
      <c r="AR497" s="58">
        <f>IF(AND(Survey!L497&lt;&gt;"Exempt fund",OR(Survey!$M497="ETF",Survey!$M497="ETF, alternative mutual fund",Survey!$M497="Mutual fund",Survey!$M497="Alternative mutual fund",Survey!$M497="Money market")),1,0)</f>
        <v>0</v>
      </c>
      <c r="AS497" s="16" t="str">
        <f t="shared" si="381"/>
        <v>Pass</v>
      </c>
      <c r="AT497" s="33" t="b">
        <f>NOT(ISNUMBER(SEARCH("Yes",Survey!$AC497)))</f>
        <v>1</v>
      </c>
      <c r="AU497" s="32" t="b">
        <f>IF(COUNTBLANK(Survey!$AD497:$AE497)=0,TRUE, FALSE)</f>
        <v>0</v>
      </c>
      <c r="AV497" s="16" t="str">
        <f t="shared" si="382"/>
        <v>Pass</v>
      </c>
      <c r="AW497" s="33" t="b">
        <f>NOT(ISNUMBER(SEARCH("Yes",Survey!$AF497)))</f>
        <v>1</v>
      </c>
      <c r="AX497" s="32" t="b">
        <f>NOT(ISBLANK(Survey!$AH497))</f>
        <v>0</v>
      </c>
      <c r="AY497" s="16" t="str">
        <f t="shared" si="383"/>
        <v>Pass</v>
      </c>
      <c r="AZ497" s="33" t="b">
        <f>NOT(OR(ISNUMBER(SEARCH("Other",Survey!$AH497)),ISNUMBER(SEARCH("Multiple",Survey!$AH497))))</f>
        <v>1</v>
      </c>
      <c r="BA497" s="32" t="b">
        <f>NOT(ISBLANK(Survey!$AI497))</f>
        <v>0</v>
      </c>
      <c r="BB497" s="16" t="str">
        <f t="shared" si="384"/>
        <v>Fail</v>
      </c>
      <c r="BC497" s="114">
        <f>IF(ABS(Survey!$BA497)&gt;0, 1,0)</f>
        <v>0</v>
      </c>
      <c r="BD497" s="114">
        <f>IF(COUNTBLANK(Survey!$AL497)=0,1,0)</f>
        <v>0</v>
      </c>
      <c r="BE497" s="16" t="str">
        <f t="shared" si="385"/>
        <v>Pass</v>
      </c>
      <c r="BF497" s="114">
        <f>IF(ISBLANK(Survey!$AL497),0,1)</f>
        <v>0</v>
      </c>
      <c r="BG497" s="133">
        <f>COUNTBLANK(Survey!$AM497)</f>
        <v>1</v>
      </c>
      <c r="BH497" s="16" t="str">
        <f t="shared" si="386"/>
        <v>Pass</v>
      </c>
      <c r="BI497" s="114">
        <f>IF(OR(Survey!$AM497="Closed",ISBLANK(Survey!$AM497)),0,1)</f>
        <v>0</v>
      </c>
      <c r="BJ497" s="133">
        <f>IF(ISBLANK(Survey!$AN497),1,0)</f>
        <v>1</v>
      </c>
      <c r="BK497" s="118" t="str">
        <f t="shared" si="387"/>
        <v>Pass</v>
      </c>
      <c r="BL497" s="31" cm="1">
        <f t="array" ref="BL497">SUM(SUMIF(Survey!AO497:AP497,{"&gt;0","&lt;0"})*{1,-1})</f>
        <v>0</v>
      </c>
      <c r="BM497">
        <f t="shared" si="388"/>
        <v>0</v>
      </c>
      <c r="BN497">
        <f t="shared" si="389"/>
        <v>100</v>
      </c>
      <c r="BO497" s="118" t="str">
        <f t="shared" si="390"/>
        <v>Pass</v>
      </c>
      <c r="BP497">
        <f>IF(Survey!AQ497="No",0,1)</f>
        <v>1</v>
      </c>
      <c r="BQ497" s="207">
        <f>MOD((LEN(Survey!AQ497)+2),22)</f>
        <v>2</v>
      </c>
      <c r="BR497">
        <f>IF(Survey!AR497="No",0,1)</f>
        <v>1</v>
      </c>
      <c r="BS497" s="207">
        <f>MOD((LEN(Survey!AR497)+2),22)</f>
        <v>2</v>
      </c>
      <c r="BT497" s="114">
        <f>COUNTBLANK(Survey!$AQ497:$AS497)+COUNTBLANK(Survey!$AU497)</f>
        <v>4</v>
      </c>
      <c r="BU497" s="114">
        <f>IF(Survey!$I497="Yes",1,0)</f>
        <v>0</v>
      </c>
      <c r="BV497" s="114">
        <f>IF(OR(Survey!$M497="Mutual fund",Survey!$M497="Alternative mutual fund",Survey!$M497="Money market"),1,0)</f>
        <v>0</v>
      </c>
      <c r="BW497" s="119">
        <f>IF(OR(Survey!$M497="ETF",Survey!$M497="ETF, alternative mutual fund"),1,0)</f>
        <v>0</v>
      </c>
      <c r="BX497" s="16" t="str">
        <f t="shared" si="391"/>
        <v>Pass</v>
      </c>
      <c r="BY497" s="33">
        <f>IF(ISNUMBER(SEARCH("Other",Survey!$AS497)), 1, 0)</f>
        <v>0</v>
      </c>
      <c r="BZ497" s="58" t="b">
        <f>NOT(ISBLANK(Survey!$AT497))</f>
        <v>0</v>
      </c>
      <c r="CA497" s="16" t="str">
        <f t="shared" si="392"/>
        <v>Pass</v>
      </c>
      <c r="CB497" s="114">
        <f>IF(Survey!$BB497=0, 0,1)</f>
        <v>0</v>
      </c>
      <c r="CC497" s="58">
        <f>Survey!$AV497</f>
        <v>0</v>
      </c>
      <c r="CD497" s="58">
        <f>Survey!$BC497+Survey!$BD497+ABS(Survey!$BE497)-ABS(Survey!$BF497)-ABS(Survey!$BG497)-ABS(Survey!$BL497)</f>
        <v>0</v>
      </c>
      <c r="CE497" s="138">
        <f>Survey!BB497+(ABS(Survey!$BH497)-ABS(Survey!$BI497)+ABS(Survey!$BJ497)-ABS(Survey!$BK497))*0.5</f>
        <v>0</v>
      </c>
      <c r="CF497" s="58">
        <f t="shared" si="393"/>
        <v>0</v>
      </c>
      <c r="CG497" s="58">
        <f>IF(AND($CC497&gt;$CF497-0.2,$CC497&lt;$CF497+0.2,ISBLANK(Survey!$AV497)=FALSE),0,1)</f>
        <v>1</v>
      </c>
      <c r="CH497" s="133">
        <f>IF(ISBLANK(Survey!$AW497),1,0)</f>
        <v>1</v>
      </c>
      <c r="CI497" s="16" t="str">
        <f t="shared" si="394"/>
        <v>Pass</v>
      </c>
      <c r="CJ497" s="114">
        <f>IF(Survey!$BB497=0, 0,1)</f>
        <v>0</v>
      </c>
      <c r="CK497" s="58">
        <f>IF(AND(Survey!$AX497&gt;=0,Survey!$AX497&lt;=0.2,Survey!$AX497&lt;&gt;""),0,1)</f>
        <v>1</v>
      </c>
      <c r="CL497" s="114">
        <f>IF(ISBLANK(Survey!$AY497),1,0)</f>
        <v>1</v>
      </c>
      <c r="CM497" s="16" t="str">
        <f t="shared" si="395"/>
        <v>Fail</v>
      </c>
      <c r="CN497" s="133">
        <f>Survey!$AZ497</f>
        <v>0</v>
      </c>
      <c r="CO497" s="16" t="str">
        <f t="shared" si="396"/>
        <v>Pass</v>
      </c>
      <c r="CP497" s="31">
        <f>Survey!$BA497</f>
        <v>0</v>
      </c>
      <c r="CQ497" s="138">
        <f>Survey!$BB497+Survey!$BC497+Survey!$BD497+ABS(Survey!$BE497)-ABS(Survey!$BF497)-ABS(Survey!$BG497)+ABS(Survey!$BH497)-ABS(Survey!$BI497)+ABS(Survey!$BJ497)-ABS(Survey!$BK497)-ABS(Survey!$BL497)+Survey!$BM497</f>
        <v>0</v>
      </c>
      <c r="CR497" s="30">
        <f t="shared" si="397"/>
        <v>0</v>
      </c>
      <c r="CS497" s="17">
        <f t="shared" si="398"/>
        <v>0</v>
      </c>
      <c r="CT497" s="16" t="str">
        <f t="shared" si="399"/>
        <v>Pass</v>
      </c>
      <c r="CU497" s="33" t="b">
        <f>IF(ABS(Survey!$BM497)=0,TRUE,FALSE)</f>
        <v>1</v>
      </c>
      <c r="CV497" s="32" t="b">
        <f>NOT(ISBLANK(Survey!$BN497))</f>
        <v>0</v>
      </c>
      <c r="CW497" t="str">
        <f t="shared" si="400"/>
        <v>Fail</v>
      </c>
      <c r="CX497" s="25">
        <f>Survey!$BA497</f>
        <v>0</v>
      </c>
      <c r="CY497" s="25" cm="1">
        <f t="array" ref="CY497">SUM(SUMIF(Survey!BP497:BW497,{"&gt;0","&lt;0"})*{1,-1})-SUM(SUMIF(Survey!BY497:CF497,{"&gt;0","&lt;0"})*{1,-1})</f>
        <v>0</v>
      </c>
      <c r="CZ497" s="30" t="str">
        <f t="shared" si="401"/>
        <v>No holdings</v>
      </c>
      <c r="DA497">
        <f t="shared" si="402"/>
        <v>0</v>
      </c>
      <c r="DB497" s="16" t="str">
        <f t="shared" si="403"/>
        <v>Fail</v>
      </c>
      <c r="DC497" s="31">
        <f>Survey!$BA497</f>
        <v>0</v>
      </c>
      <c r="DD497" s="31" cm="1">
        <f t="array" ref="DD497">SUM(SUMIF(Survey!CH497:DA497,{"&gt;0","&lt;0"})*{1,-1})-SUM(SUMIF(Survey!DC497:DV497,{"&gt;0","&lt;0"})*{1,-1})</f>
        <v>0</v>
      </c>
      <c r="DE497" s="30" t="str">
        <f t="shared" si="404"/>
        <v>No holdings</v>
      </c>
      <c r="DF497" s="17">
        <f t="shared" si="405"/>
        <v>0</v>
      </c>
      <c r="DG497" s="16" t="str">
        <f t="shared" si="406"/>
        <v>Pass</v>
      </c>
      <c r="DH497" s="33" t="b">
        <f>IF(ABS(Survey!$DA497)=0,TRUE,FALSE)</f>
        <v>1</v>
      </c>
      <c r="DI497" s="32" t="b">
        <f>NOT(ISBLANK(Survey!$DB497))</f>
        <v>0</v>
      </c>
      <c r="DJ497" s="16" t="str">
        <f t="shared" si="407"/>
        <v>Pass</v>
      </c>
      <c r="DK497" s="33" t="b">
        <f>IF(ABS(Survey!$DV497)=0,TRUE,FALSE)</f>
        <v>1</v>
      </c>
      <c r="DL497" s="32" t="b">
        <f>NOT(ISBLANK(Survey!$DW497))</f>
        <v>0</v>
      </c>
      <c r="DM497" t="str">
        <f t="shared" si="408"/>
        <v>Pass</v>
      </c>
      <c r="DN497" s="25" cm="1">
        <f t="array" ref="DN497">SUM(SUMIF(Survey!CW497,{"&gt;0","&lt;0"})*{1,-1})+SUM(SUMIF(Survey!DR497,{"&gt;0","&lt;0"})*{1,-1})</f>
        <v>0</v>
      </c>
      <c r="DO497" s="25">
        <f>SUM(SUMIF(Survey!DY497:EE497,{"&gt;0","&lt;0"})*{1,-1})+SUM(SUMIF(Survey!EG497:EM497,{"&gt;0","&lt;0"})*{1,-1})</f>
        <v>0</v>
      </c>
      <c r="DP497">
        <f t="shared" si="409"/>
        <v>0</v>
      </c>
      <c r="DQ497">
        <f t="shared" si="410"/>
        <v>0</v>
      </c>
      <c r="DR497" s="16" t="str">
        <f t="shared" si="411"/>
        <v>Pass</v>
      </c>
      <c r="DS497" s="33" t="b">
        <f>IF(ABS(Survey!$EE497)=0,TRUE,FALSE)</f>
        <v>1</v>
      </c>
      <c r="DT497" s="32" t="b">
        <f>NOT(ISBLANK(Survey!EF497))</f>
        <v>0</v>
      </c>
      <c r="DU497" s="16" t="str">
        <f t="shared" si="412"/>
        <v>Pass</v>
      </c>
      <c r="DV497" s="33" t="b">
        <f>IF(ABS(Survey!$EM497)=0,TRUE,FALSE)</f>
        <v>1</v>
      </c>
      <c r="DW497" s="32" t="b">
        <f>NOT(ISBLANK(Survey!$EN497))</f>
        <v>0</v>
      </c>
      <c r="DX497" s="16" t="str">
        <f t="shared" si="413"/>
        <v>Fail</v>
      </c>
      <c r="DY497" s="31">
        <f>SUM(SUMIF(Survey!ET497:EV497,{"&gt;0","&lt;0"})*{1,-1})</f>
        <v>0</v>
      </c>
      <c r="DZ497">
        <f t="shared" si="414"/>
        <v>0</v>
      </c>
      <c r="EA497">
        <f t="shared" si="415"/>
        <v>100</v>
      </c>
      <c r="EB497" s="30" t="b">
        <f>IF(OR(Survey!$M497="ETF",Survey!$M497="ETF, alternative mutual fund",Survey!$M497="Closed-end", Survey!$M497="Split share corp"),TRUE,FALSE)</f>
        <v>0</v>
      </c>
      <c r="EC497" s="16" t="str">
        <f t="shared" si="416"/>
        <v>Fail</v>
      </c>
      <c r="ED497" s="31">
        <f>SUM(SUMIF(Survey!EX497:FD497,{"&gt;0","&lt;0"})*{1,-1})</f>
        <v>0</v>
      </c>
      <c r="EE497">
        <f t="shared" si="417"/>
        <v>0</v>
      </c>
      <c r="EF497" s="17">
        <f t="shared" si="418"/>
        <v>100</v>
      </c>
      <c r="EG497" s="16" t="str">
        <f t="shared" si="419"/>
        <v>Fail</v>
      </c>
      <c r="EH497" s="31">
        <f>SUM(SUMIF(Survey!FF497:FL497,{"&gt;0","&lt;0"})*{1,-1})</f>
        <v>0</v>
      </c>
      <c r="EI497">
        <f t="shared" si="420"/>
        <v>0</v>
      </c>
      <c r="EJ497" s="17">
        <f t="shared" si="421"/>
        <v>100</v>
      </c>
    </row>
    <row r="498" spans="1:140">
      <c r="A498">
        <v>498</v>
      </c>
      <c r="B498" t="str">
        <f t="shared" si="369"/>
        <v>Pass</v>
      </c>
      <c r="C498" t="str">
        <f>IF(COUNTBLANK(Survey!B498:FM498)=$C$2, "Pass", "Fail")</f>
        <v>Pass</v>
      </c>
      <c r="D498" s="16" t="str">
        <f t="shared" si="370"/>
        <v>Fail</v>
      </c>
      <c r="E498" t="str">
        <f>IF(OR(ISBLANK(Survey!AL498),COUNTIF(G498:BJ498,"Fail")),"Fail","Pass")</f>
        <v>Fail</v>
      </c>
      <c r="F498" s="265"/>
      <c r="G498" s="16" t="str">
        <f t="shared" si="371"/>
        <v>Fail</v>
      </c>
      <c r="H498" s="139">
        <f>COUNTBLANK(Survey!B498:D498)+COUNTBLANK(Survey!G498)+COUNTBLANK(Survey!I498)+COUNTBLANK(Survey!K498:M498)+COUNTBLANK(Survey!P498:Q498)+COUNTBLANK(Survey!T498:W498)+COUNTBLANK(Survey!Z498:AC498)+COUNTBLANK(Survey!AF498:AG498)+COUNTBLANK(Survey!AK498:AK498)</f>
        <v>21</v>
      </c>
      <c r="I498" t="str">
        <f t="shared" si="372"/>
        <v>Fail</v>
      </c>
      <c r="J498" t="b">
        <f>IF(Survey!E498="No",TRUE,FALSE)</f>
        <v>0</v>
      </c>
      <c r="K498" s="29" cm="1">
        <f t="array" ref="K498">IF(COUNTA(Survey!$E$4:$E$695)=1, 0, SUM(IF(COUNTIF(Survey!$E$4:$E$695, Survey!$E$4:$E$695)=1,1,0)))</f>
        <v>0</v>
      </c>
      <c r="L498" s="29">
        <f>LEN(Survey!E498)</f>
        <v>0</v>
      </c>
      <c r="M498" s="16" t="str">
        <f t="shared" si="373"/>
        <v>Fail</v>
      </c>
      <c r="N498" t="b">
        <f>IF(Survey!F498="No",TRUE,FALSE)</f>
        <v>0</v>
      </c>
      <c r="O498" t="b">
        <f>Survey!F498=Survey!E498</f>
        <v>1</v>
      </c>
      <c r="P498">
        <f>COUNTIF(Survey!$F$4:$F$695,Survey!F498)</f>
        <v>0</v>
      </c>
      <c r="Q498" s="28">
        <f>LEN(Survey!F498)</f>
        <v>0</v>
      </c>
      <c r="R498" s="16" t="str">
        <f t="shared" si="374"/>
        <v>Pass</v>
      </c>
      <c r="S498" s="29">
        <f>MOD((LEN(Survey!H498)+2),11)</f>
        <v>2</v>
      </c>
      <c r="T498">
        <f>COUNTIF(Survey!$H$4:$H$695,Survey!H498)</f>
        <v>0</v>
      </c>
      <c r="U498" s="28" t="str">
        <f>IF(Survey!$L498="Prospectus fund", "Yes", "No")</f>
        <v>No</v>
      </c>
      <c r="V498" s="16" t="str">
        <f t="shared" si="375"/>
        <v>Pass</v>
      </c>
      <c r="W498" s="29">
        <f>MOD((LEN(Survey!J498)+2),11)</f>
        <v>2</v>
      </c>
      <c r="X498">
        <f>COUNTIF(Survey!$J$4:$J$695,Survey!J498)</f>
        <v>0</v>
      </c>
      <c r="Y498" s="30" t="b">
        <f>IF(OR(Survey!$M498="ETF",Survey!$M498="ETF, alternative mutual fund",Survey!$M498="Closed-end", Survey!$M498="Split share corp", Survey!$I498="Yes"),TRUE,FALSE)</f>
        <v>0</v>
      </c>
      <c r="Z498" s="16" t="str">
        <f>IFERROR(IF(AND(OR(AC498=AD498,AD498 = "Either"),NOT(ISBLANK(Survey!K498))),"Pass","Fail"),"Pass")</f>
        <v>Fail</v>
      </c>
      <c r="AA498" s="31" cm="1">
        <f t="array" ref="AA498">SUM(SUMIF(Survey!CH498:DA498,{"&gt;0","&lt;0"})*{1,-1})</f>
        <v>0</v>
      </c>
      <c r="AB498" s="33" cm="1">
        <f t="array" ref="AB498">SUM(SUMIF(Survey!CK498,{"&gt;0","&lt;0"})*{1,-1})+SUM(SUMIF(Survey!CU498,{"&gt;0","&lt;0"})*{1,-1})</f>
        <v>0</v>
      </c>
      <c r="AC498" s="33">
        <f>Survey!K498</f>
        <v>0</v>
      </c>
      <c r="AD498" s="32" t="str">
        <f t="shared" si="376"/>
        <v>Either</v>
      </c>
      <c r="AE498" s="16" t="str">
        <f t="shared" si="377"/>
        <v>Fail</v>
      </c>
      <c r="AF498" s="58" cm="1">
        <f t="array" ref="AF498">SUM(SUMIF(Survey!CH498:DA498,{"&gt;0","&lt;0"})*{1,-1})+SUM(SUMIF(Survey!DC498:DV498,{"&gt;0","&lt;0"})*{1,-1})</f>
        <v>0</v>
      </c>
      <c r="AG498" s="58">
        <f>IFERROR(AF498/(Survey!$BA498),0)</f>
        <v>0</v>
      </c>
      <c r="AH498" s="104" t="b">
        <f>IF(OR(Survey!$M498="Alternative strategy or hedge",Survey!$M498="Private asset",Survey!$L498="Prospectus fund"),TRUE,FALSE)</f>
        <v>0</v>
      </c>
      <c r="AI498" s="104" t="b">
        <f>NOT(ISBLANK(Survey!$M498))</f>
        <v>0</v>
      </c>
      <c r="AJ498" s="16" t="str">
        <f t="shared" si="378"/>
        <v>Fail</v>
      </c>
      <c r="AK498" t="b">
        <f>IF(Survey!W498="No",TRUE,FALSE)</f>
        <v>0</v>
      </c>
      <c r="AL498" s="119">
        <f>MOD((LEN(Survey!W498)+2),22)</f>
        <v>2</v>
      </c>
      <c r="AM498" t="str">
        <f t="shared" si="379"/>
        <v>Pass</v>
      </c>
      <c r="AN498" s="33" t="b">
        <f>NOT(ISNUMBER(SEARCH("Other",Survey!$Q498)))</f>
        <v>1</v>
      </c>
      <c r="AO498" s="32" t="b">
        <f>NOT(ISBLANK(Survey!$R498))</f>
        <v>0</v>
      </c>
      <c r="AP498" s="16" t="str">
        <f t="shared" si="380"/>
        <v>Pass</v>
      </c>
      <c r="AQ498" s="114">
        <f>COUNTBLANK(Survey!$X498)</f>
        <v>1</v>
      </c>
      <c r="AR498" s="58">
        <f>IF(AND(Survey!L498&lt;&gt;"Exempt fund",OR(Survey!$M498="ETF",Survey!$M498="ETF, alternative mutual fund",Survey!$M498="Mutual fund",Survey!$M498="Alternative mutual fund",Survey!$M498="Money market")),1,0)</f>
        <v>0</v>
      </c>
      <c r="AS498" s="16" t="str">
        <f t="shared" si="381"/>
        <v>Pass</v>
      </c>
      <c r="AT498" s="33" t="b">
        <f>NOT(ISNUMBER(SEARCH("Yes",Survey!$AC498)))</f>
        <v>1</v>
      </c>
      <c r="AU498" s="32" t="b">
        <f>IF(COUNTBLANK(Survey!$AD498:$AE498)=0,TRUE, FALSE)</f>
        <v>0</v>
      </c>
      <c r="AV498" s="16" t="str">
        <f t="shared" si="382"/>
        <v>Pass</v>
      </c>
      <c r="AW498" s="33" t="b">
        <f>NOT(ISNUMBER(SEARCH("Yes",Survey!$AF498)))</f>
        <v>1</v>
      </c>
      <c r="AX498" s="32" t="b">
        <f>NOT(ISBLANK(Survey!$AH498))</f>
        <v>0</v>
      </c>
      <c r="AY498" s="16" t="str">
        <f t="shared" si="383"/>
        <v>Pass</v>
      </c>
      <c r="AZ498" s="33" t="b">
        <f>NOT(OR(ISNUMBER(SEARCH("Other",Survey!$AH498)),ISNUMBER(SEARCH("Multiple",Survey!$AH498))))</f>
        <v>1</v>
      </c>
      <c r="BA498" s="32" t="b">
        <f>NOT(ISBLANK(Survey!$AI498))</f>
        <v>0</v>
      </c>
      <c r="BB498" s="16" t="str">
        <f t="shared" si="384"/>
        <v>Fail</v>
      </c>
      <c r="BC498" s="114">
        <f>IF(ABS(Survey!$BA498)&gt;0, 1,0)</f>
        <v>0</v>
      </c>
      <c r="BD498" s="114">
        <f>IF(COUNTBLANK(Survey!$AL498)=0,1,0)</f>
        <v>0</v>
      </c>
      <c r="BE498" s="16" t="str">
        <f t="shared" si="385"/>
        <v>Pass</v>
      </c>
      <c r="BF498" s="114">
        <f>IF(ISBLANK(Survey!$AL498),0,1)</f>
        <v>0</v>
      </c>
      <c r="BG498" s="133">
        <f>COUNTBLANK(Survey!$AM498)</f>
        <v>1</v>
      </c>
      <c r="BH498" s="16" t="str">
        <f t="shared" si="386"/>
        <v>Pass</v>
      </c>
      <c r="BI498" s="114">
        <f>IF(OR(Survey!$AM498="Closed",ISBLANK(Survey!$AM498)),0,1)</f>
        <v>0</v>
      </c>
      <c r="BJ498" s="133">
        <f>IF(ISBLANK(Survey!$AN498),1,0)</f>
        <v>1</v>
      </c>
      <c r="BK498" s="118" t="str">
        <f t="shared" si="387"/>
        <v>Pass</v>
      </c>
      <c r="BL498" s="31" cm="1">
        <f t="array" ref="BL498">SUM(SUMIF(Survey!AO498:AP498,{"&gt;0","&lt;0"})*{1,-1})</f>
        <v>0</v>
      </c>
      <c r="BM498">
        <f t="shared" si="388"/>
        <v>0</v>
      </c>
      <c r="BN498">
        <f t="shared" si="389"/>
        <v>100</v>
      </c>
      <c r="BO498" s="118" t="str">
        <f t="shared" si="390"/>
        <v>Pass</v>
      </c>
      <c r="BP498">
        <f>IF(Survey!AQ498="No",0,1)</f>
        <v>1</v>
      </c>
      <c r="BQ498" s="207">
        <f>MOD((LEN(Survey!AQ498)+2),22)</f>
        <v>2</v>
      </c>
      <c r="BR498">
        <f>IF(Survey!AR498="No",0,1)</f>
        <v>1</v>
      </c>
      <c r="BS498" s="207">
        <f>MOD((LEN(Survey!AR498)+2),22)</f>
        <v>2</v>
      </c>
      <c r="BT498" s="114">
        <f>COUNTBLANK(Survey!$AQ498:$AS498)+COUNTBLANK(Survey!$AU498)</f>
        <v>4</v>
      </c>
      <c r="BU498" s="114">
        <f>IF(Survey!$I498="Yes",1,0)</f>
        <v>0</v>
      </c>
      <c r="BV498" s="114">
        <f>IF(OR(Survey!$M498="Mutual fund",Survey!$M498="Alternative mutual fund",Survey!$M498="Money market"),1,0)</f>
        <v>0</v>
      </c>
      <c r="BW498" s="119">
        <f>IF(OR(Survey!$M498="ETF",Survey!$M498="ETF, alternative mutual fund"),1,0)</f>
        <v>0</v>
      </c>
      <c r="BX498" s="16" t="str">
        <f t="shared" si="391"/>
        <v>Pass</v>
      </c>
      <c r="BY498" s="33">
        <f>IF(ISNUMBER(SEARCH("Other",Survey!$AS498)), 1, 0)</f>
        <v>0</v>
      </c>
      <c r="BZ498" s="58" t="b">
        <f>NOT(ISBLANK(Survey!$AT498))</f>
        <v>0</v>
      </c>
      <c r="CA498" s="16" t="str">
        <f t="shared" si="392"/>
        <v>Pass</v>
      </c>
      <c r="CB498" s="114">
        <f>IF(Survey!$BB498=0, 0,1)</f>
        <v>0</v>
      </c>
      <c r="CC498" s="58">
        <f>Survey!$AV498</f>
        <v>0</v>
      </c>
      <c r="CD498" s="58">
        <f>Survey!$BC498+Survey!$BD498+ABS(Survey!$BE498)-ABS(Survey!$BF498)-ABS(Survey!$BG498)-ABS(Survey!$BL498)</f>
        <v>0</v>
      </c>
      <c r="CE498" s="138">
        <f>Survey!BB498+(ABS(Survey!$BH498)-ABS(Survey!$BI498)+ABS(Survey!$BJ498)-ABS(Survey!$BK498))*0.5</f>
        <v>0</v>
      </c>
      <c r="CF498" s="58">
        <f t="shared" si="393"/>
        <v>0</v>
      </c>
      <c r="CG498" s="58">
        <f>IF(AND($CC498&gt;$CF498-0.2,$CC498&lt;$CF498+0.2,ISBLANK(Survey!$AV498)=FALSE),0,1)</f>
        <v>1</v>
      </c>
      <c r="CH498" s="133">
        <f>IF(ISBLANK(Survey!$AW498),1,0)</f>
        <v>1</v>
      </c>
      <c r="CI498" s="16" t="str">
        <f t="shared" si="394"/>
        <v>Pass</v>
      </c>
      <c r="CJ498" s="114">
        <f>IF(Survey!$BB498=0, 0,1)</f>
        <v>0</v>
      </c>
      <c r="CK498" s="58">
        <f>IF(AND(Survey!$AX498&gt;=0,Survey!$AX498&lt;=0.2,Survey!$AX498&lt;&gt;""),0,1)</f>
        <v>1</v>
      </c>
      <c r="CL498" s="114">
        <f>IF(ISBLANK(Survey!$AY498),1,0)</f>
        <v>1</v>
      </c>
      <c r="CM498" s="16" t="str">
        <f t="shared" si="395"/>
        <v>Fail</v>
      </c>
      <c r="CN498" s="133">
        <f>Survey!$AZ498</f>
        <v>0</v>
      </c>
      <c r="CO498" s="16" t="str">
        <f t="shared" si="396"/>
        <v>Pass</v>
      </c>
      <c r="CP498" s="31">
        <f>Survey!$BA498</f>
        <v>0</v>
      </c>
      <c r="CQ498" s="138">
        <f>Survey!$BB498+Survey!$BC498+Survey!$BD498+ABS(Survey!$BE498)-ABS(Survey!$BF498)-ABS(Survey!$BG498)+ABS(Survey!$BH498)-ABS(Survey!$BI498)+ABS(Survey!$BJ498)-ABS(Survey!$BK498)-ABS(Survey!$BL498)+Survey!$BM498</f>
        <v>0</v>
      </c>
      <c r="CR498" s="30">
        <f t="shared" si="397"/>
        <v>0</v>
      </c>
      <c r="CS498" s="17">
        <f t="shared" si="398"/>
        <v>0</v>
      </c>
      <c r="CT498" s="16" t="str">
        <f t="shared" si="399"/>
        <v>Pass</v>
      </c>
      <c r="CU498" s="33" t="b">
        <f>IF(ABS(Survey!$BM498)=0,TRUE,FALSE)</f>
        <v>1</v>
      </c>
      <c r="CV498" s="32" t="b">
        <f>NOT(ISBLANK(Survey!$BN498))</f>
        <v>0</v>
      </c>
      <c r="CW498" t="str">
        <f t="shared" si="400"/>
        <v>Fail</v>
      </c>
      <c r="CX498" s="25">
        <f>Survey!$BA498</f>
        <v>0</v>
      </c>
      <c r="CY498" s="25" cm="1">
        <f t="array" ref="CY498">SUM(SUMIF(Survey!BP498:BW498,{"&gt;0","&lt;0"})*{1,-1})-SUM(SUMIF(Survey!BY498:CF498,{"&gt;0","&lt;0"})*{1,-1})</f>
        <v>0</v>
      </c>
      <c r="CZ498" s="30" t="str">
        <f t="shared" si="401"/>
        <v>No holdings</v>
      </c>
      <c r="DA498">
        <f t="shared" si="402"/>
        <v>0</v>
      </c>
      <c r="DB498" s="16" t="str">
        <f t="shared" si="403"/>
        <v>Fail</v>
      </c>
      <c r="DC498" s="31">
        <f>Survey!$BA498</f>
        <v>0</v>
      </c>
      <c r="DD498" s="31" cm="1">
        <f t="array" ref="DD498">SUM(SUMIF(Survey!CH498:DA498,{"&gt;0","&lt;0"})*{1,-1})-SUM(SUMIF(Survey!DC498:DV498,{"&gt;0","&lt;0"})*{1,-1})</f>
        <v>0</v>
      </c>
      <c r="DE498" s="30" t="str">
        <f t="shared" si="404"/>
        <v>No holdings</v>
      </c>
      <c r="DF498" s="17">
        <f t="shared" si="405"/>
        <v>0</v>
      </c>
      <c r="DG498" s="16" t="str">
        <f t="shared" si="406"/>
        <v>Pass</v>
      </c>
      <c r="DH498" s="33" t="b">
        <f>IF(ABS(Survey!$DA498)=0,TRUE,FALSE)</f>
        <v>1</v>
      </c>
      <c r="DI498" s="32" t="b">
        <f>NOT(ISBLANK(Survey!$DB498))</f>
        <v>0</v>
      </c>
      <c r="DJ498" s="16" t="str">
        <f t="shared" si="407"/>
        <v>Pass</v>
      </c>
      <c r="DK498" s="33" t="b">
        <f>IF(ABS(Survey!$DV498)=0,TRUE,FALSE)</f>
        <v>1</v>
      </c>
      <c r="DL498" s="32" t="b">
        <f>NOT(ISBLANK(Survey!$DW498))</f>
        <v>0</v>
      </c>
      <c r="DM498" t="str">
        <f t="shared" si="408"/>
        <v>Pass</v>
      </c>
      <c r="DN498" s="25" cm="1">
        <f t="array" ref="DN498">SUM(SUMIF(Survey!CW498,{"&gt;0","&lt;0"})*{1,-1})+SUM(SUMIF(Survey!DR498,{"&gt;0","&lt;0"})*{1,-1})</f>
        <v>0</v>
      </c>
      <c r="DO498" s="25">
        <f>SUM(SUMIF(Survey!DY498:EE498,{"&gt;0","&lt;0"})*{1,-1})+SUM(SUMIF(Survey!EG498:EM498,{"&gt;0","&lt;0"})*{1,-1})</f>
        <v>0</v>
      </c>
      <c r="DP498">
        <f t="shared" si="409"/>
        <v>0</v>
      </c>
      <c r="DQ498">
        <f t="shared" si="410"/>
        <v>0</v>
      </c>
      <c r="DR498" s="16" t="str">
        <f t="shared" si="411"/>
        <v>Pass</v>
      </c>
      <c r="DS498" s="33" t="b">
        <f>IF(ABS(Survey!$EE498)=0,TRUE,FALSE)</f>
        <v>1</v>
      </c>
      <c r="DT498" s="32" t="b">
        <f>NOT(ISBLANK(Survey!EF498))</f>
        <v>0</v>
      </c>
      <c r="DU498" s="16" t="str">
        <f t="shared" si="412"/>
        <v>Pass</v>
      </c>
      <c r="DV498" s="33" t="b">
        <f>IF(ABS(Survey!$EM498)=0,TRUE,FALSE)</f>
        <v>1</v>
      </c>
      <c r="DW498" s="32" t="b">
        <f>NOT(ISBLANK(Survey!$EN498))</f>
        <v>0</v>
      </c>
      <c r="DX498" s="16" t="str">
        <f t="shared" si="413"/>
        <v>Fail</v>
      </c>
      <c r="DY498" s="31">
        <f>SUM(SUMIF(Survey!ET498:EV498,{"&gt;0","&lt;0"})*{1,-1})</f>
        <v>0</v>
      </c>
      <c r="DZ498">
        <f t="shared" si="414"/>
        <v>0</v>
      </c>
      <c r="EA498">
        <f t="shared" si="415"/>
        <v>100</v>
      </c>
      <c r="EB498" s="30" t="b">
        <f>IF(OR(Survey!$M498="ETF",Survey!$M498="ETF, alternative mutual fund",Survey!$M498="Closed-end", Survey!$M498="Split share corp"),TRUE,FALSE)</f>
        <v>0</v>
      </c>
      <c r="EC498" s="16" t="str">
        <f t="shared" si="416"/>
        <v>Fail</v>
      </c>
      <c r="ED498" s="31">
        <f>SUM(SUMIF(Survey!EX498:FD498,{"&gt;0","&lt;0"})*{1,-1})</f>
        <v>0</v>
      </c>
      <c r="EE498">
        <f t="shared" si="417"/>
        <v>0</v>
      </c>
      <c r="EF498" s="17">
        <f t="shared" si="418"/>
        <v>100</v>
      </c>
      <c r="EG498" s="16" t="str">
        <f t="shared" si="419"/>
        <v>Fail</v>
      </c>
      <c r="EH498" s="31">
        <f>SUM(SUMIF(Survey!FF498:FL498,{"&gt;0","&lt;0"})*{1,-1})</f>
        <v>0</v>
      </c>
      <c r="EI498">
        <f t="shared" si="420"/>
        <v>0</v>
      </c>
      <c r="EJ498" s="17">
        <f t="shared" si="421"/>
        <v>100</v>
      </c>
    </row>
    <row r="499" spans="1:140">
      <c r="A499">
        <v>499</v>
      </c>
      <c r="B499" t="str">
        <f t="shared" si="369"/>
        <v>Pass</v>
      </c>
      <c r="C499" t="str">
        <f>IF(COUNTBLANK(Survey!B499:FM499)=$C$2, "Pass", "Fail")</f>
        <v>Pass</v>
      </c>
      <c r="D499" s="16" t="str">
        <f t="shared" si="370"/>
        <v>Fail</v>
      </c>
      <c r="E499" t="str">
        <f>IF(OR(ISBLANK(Survey!AL499),COUNTIF(G499:BJ499,"Fail")),"Fail","Pass")</f>
        <v>Fail</v>
      </c>
      <c r="F499" s="265"/>
      <c r="G499" s="16" t="str">
        <f t="shared" si="371"/>
        <v>Fail</v>
      </c>
      <c r="H499" s="139">
        <f>COUNTBLANK(Survey!B499:D499)+COUNTBLANK(Survey!G499)+COUNTBLANK(Survey!I499)+COUNTBLANK(Survey!K499:M499)+COUNTBLANK(Survey!P499:Q499)+COUNTBLANK(Survey!T499:W499)+COUNTBLANK(Survey!Z499:AC499)+COUNTBLANK(Survey!AF499:AG499)+COUNTBLANK(Survey!AK499:AK499)</f>
        <v>21</v>
      </c>
      <c r="I499" t="str">
        <f t="shared" si="372"/>
        <v>Fail</v>
      </c>
      <c r="J499" t="b">
        <f>IF(Survey!E499="No",TRUE,FALSE)</f>
        <v>0</v>
      </c>
      <c r="K499" s="29" cm="1">
        <f t="array" ref="K499">IF(COUNTA(Survey!$E$4:$E$695)=1, 0, SUM(IF(COUNTIF(Survey!$E$4:$E$695, Survey!$E$4:$E$695)=1,1,0)))</f>
        <v>0</v>
      </c>
      <c r="L499" s="29">
        <f>LEN(Survey!E499)</f>
        <v>0</v>
      </c>
      <c r="M499" s="16" t="str">
        <f t="shared" si="373"/>
        <v>Fail</v>
      </c>
      <c r="N499" t="b">
        <f>IF(Survey!F499="No",TRUE,FALSE)</f>
        <v>0</v>
      </c>
      <c r="O499" t="b">
        <f>Survey!F499=Survey!E499</f>
        <v>1</v>
      </c>
      <c r="P499">
        <f>COUNTIF(Survey!$F$4:$F$695,Survey!F499)</f>
        <v>0</v>
      </c>
      <c r="Q499" s="28">
        <f>LEN(Survey!F499)</f>
        <v>0</v>
      </c>
      <c r="R499" s="16" t="str">
        <f t="shared" si="374"/>
        <v>Pass</v>
      </c>
      <c r="S499" s="29">
        <f>MOD((LEN(Survey!H499)+2),11)</f>
        <v>2</v>
      </c>
      <c r="T499">
        <f>COUNTIF(Survey!$H$4:$H$695,Survey!H499)</f>
        <v>0</v>
      </c>
      <c r="U499" s="28" t="str">
        <f>IF(Survey!$L499="Prospectus fund", "Yes", "No")</f>
        <v>No</v>
      </c>
      <c r="V499" s="16" t="str">
        <f t="shared" si="375"/>
        <v>Pass</v>
      </c>
      <c r="W499" s="29">
        <f>MOD((LEN(Survey!J499)+2),11)</f>
        <v>2</v>
      </c>
      <c r="X499">
        <f>COUNTIF(Survey!$J$4:$J$695,Survey!J499)</f>
        <v>0</v>
      </c>
      <c r="Y499" s="30" t="b">
        <f>IF(OR(Survey!$M499="ETF",Survey!$M499="ETF, alternative mutual fund",Survey!$M499="Closed-end", Survey!$M499="Split share corp", Survey!$I499="Yes"),TRUE,FALSE)</f>
        <v>0</v>
      </c>
      <c r="Z499" s="16" t="str">
        <f>IFERROR(IF(AND(OR(AC499=AD499,AD499 = "Either"),NOT(ISBLANK(Survey!K499))),"Pass","Fail"),"Pass")</f>
        <v>Fail</v>
      </c>
      <c r="AA499" s="31" cm="1">
        <f t="array" ref="AA499">SUM(SUMIF(Survey!CH499:DA499,{"&gt;0","&lt;0"})*{1,-1})</f>
        <v>0</v>
      </c>
      <c r="AB499" s="33" cm="1">
        <f t="array" ref="AB499">SUM(SUMIF(Survey!CK499,{"&gt;0","&lt;0"})*{1,-1})+SUM(SUMIF(Survey!CU499,{"&gt;0","&lt;0"})*{1,-1})</f>
        <v>0</v>
      </c>
      <c r="AC499" s="33">
        <f>Survey!K499</f>
        <v>0</v>
      </c>
      <c r="AD499" s="32" t="str">
        <f t="shared" si="376"/>
        <v>Either</v>
      </c>
      <c r="AE499" s="16" t="str">
        <f t="shared" si="377"/>
        <v>Fail</v>
      </c>
      <c r="AF499" s="58" cm="1">
        <f t="array" ref="AF499">SUM(SUMIF(Survey!CH499:DA499,{"&gt;0","&lt;0"})*{1,-1})+SUM(SUMIF(Survey!DC499:DV499,{"&gt;0","&lt;0"})*{1,-1})</f>
        <v>0</v>
      </c>
      <c r="AG499" s="58">
        <f>IFERROR(AF499/(Survey!$BA499),0)</f>
        <v>0</v>
      </c>
      <c r="AH499" s="104" t="b">
        <f>IF(OR(Survey!$M499="Alternative strategy or hedge",Survey!$M499="Private asset",Survey!$L499="Prospectus fund"),TRUE,FALSE)</f>
        <v>0</v>
      </c>
      <c r="AI499" s="104" t="b">
        <f>NOT(ISBLANK(Survey!$M499))</f>
        <v>0</v>
      </c>
      <c r="AJ499" s="16" t="str">
        <f t="shared" si="378"/>
        <v>Fail</v>
      </c>
      <c r="AK499" t="b">
        <f>IF(Survey!W499="No",TRUE,FALSE)</f>
        <v>0</v>
      </c>
      <c r="AL499" s="119">
        <f>MOD((LEN(Survey!W499)+2),22)</f>
        <v>2</v>
      </c>
      <c r="AM499" t="str">
        <f t="shared" si="379"/>
        <v>Pass</v>
      </c>
      <c r="AN499" s="33" t="b">
        <f>NOT(ISNUMBER(SEARCH("Other",Survey!$Q499)))</f>
        <v>1</v>
      </c>
      <c r="AO499" s="32" t="b">
        <f>NOT(ISBLANK(Survey!$R499))</f>
        <v>0</v>
      </c>
      <c r="AP499" s="16" t="str">
        <f t="shared" si="380"/>
        <v>Pass</v>
      </c>
      <c r="AQ499" s="114">
        <f>COUNTBLANK(Survey!$X499)</f>
        <v>1</v>
      </c>
      <c r="AR499" s="58">
        <f>IF(AND(Survey!L499&lt;&gt;"Exempt fund",OR(Survey!$M499="ETF",Survey!$M499="ETF, alternative mutual fund",Survey!$M499="Mutual fund",Survey!$M499="Alternative mutual fund",Survey!$M499="Money market")),1,0)</f>
        <v>0</v>
      </c>
      <c r="AS499" s="16" t="str">
        <f t="shared" si="381"/>
        <v>Pass</v>
      </c>
      <c r="AT499" s="33" t="b">
        <f>NOT(ISNUMBER(SEARCH("Yes",Survey!$AC499)))</f>
        <v>1</v>
      </c>
      <c r="AU499" s="32" t="b">
        <f>IF(COUNTBLANK(Survey!$AD499:$AE499)=0,TRUE, FALSE)</f>
        <v>0</v>
      </c>
      <c r="AV499" s="16" t="str">
        <f t="shared" si="382"/>
        <v>Pass</v>
      </c>
      <c r="AW499" s="33" t="b">
        <f>NOT(ISNUMBER(SEARCH("Yes",Survey!$AF499)))</f>
        <v>1</v>
      </c>
      <c r="AX499" s="32" t="b">
        <f>NOT(ISBLANK(Survey!$AH499))</f>
        <v>0</v>
      </c>
      <c r="AY499" s="16" t="str">
        <f t="shared" si="383"/>
        <v>Pass</v>
      </c>
      <c r="AZ499" s="33" t="b">
        <f>NOT(OR(ISNUMBER(SEARCH("Other",Survey!$AH499)),ISNUMBER(SEARCH("Multiple",Survey!$AH499))))</f>
        <v>1</v>
      </c>
      <c r="BA499" s="32" t="b">
        <f>NOT(ISBLANK(Survey!$AI499))</f>
        <v>0</v>
      </c>
      <c r="BB499" s="16" t="str">
        <f t="shared" si="384"/>
        <v>Fail</v>
      </c>
      <c r="BC499" s="114">
        <f>IF(ABS(Survey!$BA499)&gt;0, 1,0)</f>
        <v>0</v>
      </c>
      <c r="BD499" s="114">
        <f>IF(COUNTBLANK(Survey!$AL499)=0,1,0)</f>
        <v>0</v>
      </c>
      <c r="BE499" s="16" t="str">
        <f t="shared" si="385"/>
        <v>Pass</v>
      </c>
      <c r="BF499" s="114">
        <f>IF(ISBLANK(Survey!$AL499),0,1)</f>
        <v>0</v>
      </c>
      <c r="BG499" s="133">
        <f>COUNTBLANK(Survey!$AM499)</f>
        <v>1</v>
      </c>
      <c r="BH499" s="16" t="str">
        <f t="shared" si="386"/>
        <v>Pass</v>
      </c>
      <c r="BI499" s="114">
        <f>IF(OR(Survey!$AM499="Closed",ISBLANK(Survey!$AM499)),0,1)</f>
        <v>0</v>
      </c>
      <c r="BJ499" s="133">
        <f>IF(ISBLANK(Survey!$AN499),1,0)</f>
        <v>1</v>
      </c>
      <c r="BK499" s="118" t="str">
        <f t="shared" si="387"/>
        <v>Pass</v>
      </c>
      <c r="BL499" s="31" cm="1">
        <f t="array" ref="BL499">SUM(SUMIF(Survey!AO499:AP499,{"&gt;0","&lt;0"})*{1,-1})</f>
        <v>0</v>
      </c>
      <c r="BM499">
        <f t="shared" si="388"/>
        <v>0</v>
      </c>
      <c r="BN499">
        <f t="shared" si="389"/>
        <v>100</v>
      </c>
      <c r="BO499" s="118" t="str">
        <f t="shared" si="390"/>
        <v>Pass</v>
      </c>
      <c r="BP499">
        <f>IF(Survey!AQ499="No",0,1)</f>
        <v>1</v>
      </c>
      <c r="BQ499" s="207">
        <f>MOD((LEN(Survey!AQ499)+2),22)</f>
        <v>2</v>
      </c>
      <c r="BR499">
        <f>IF(Survey!AR499="No",0,1)</f>
        <v>1</v>
      </c>
      <c r="BS499" s="207">
        <f>MOD((LEN(Survey!AR499)+2),22)</f>
        <v>2</v>
      </c>
      <c r="BT499" s="114">
        <f>COUNTBLANK(Survey!$AQ499:$AS499)+COUNTBLANK(Survey!$AU499)</f>
        <v>4</v>
      </c>
      <c r="BU499" s="114">
        <f>IF(Survey!$I499="Yes",1,0)</f>
        <v>0</v>
      </c>
      <c r="BV499" s="114">
        <f>IF(OR(Survey!$M499="Mutual fund",Survey!$M499="Alternative mutual fund",Survey!$M499="Money market"),1,0)</f>
        <v>0</v>
      </c>
      <c r="BW499" s="119">
        <f>IF(OR(Survey!$M499="ETF",Survey!$M499="ETF, alternative mutual fund"),1,0)</f>
        <v>0</v>
      </c>
      <c r="BX499" s="16" t="str">
        <f t="shared" si="391"/>
        <v>Pass</v>
      </c>
      <c r="BY499" s="33">
        <f>IF(ISNUMBER(SEARCH("Other",Survey!$AS499)), 1, 0)</f>
        <v>0</v>
      </c>
      <c r="BZ499" s="58" t="b">
        <f>NOT(ISBLANK(Survey!$AT499))</f>
        <v>0</v>
      </c>
      <c r="CA499" s="16" t="str">
        <f t="shared" si="392"/>
        <v>Pass</v>
      </c>
      <c r="CB499" s="114">
        <f>IF(Survey!$BB499=0, 0,1)</f>
        <v>0</v>
      </c>
      <c r="CC499" s="58">
        <f>Survey!$AV499</f>
        <v>0</v>
      </c>
      <c r="CD499" s="58">
        <f>Survey!$BC499+Survey!$BD499+ABS(Survey!$BE499)-ABS(Survey!$BF499)-ABS(Survey!$BG499)-ABS(Survey!$BL499)</f>
        <v>0</v>
      </c>
      <c r="CE499" s="138">
        <f>Survey!BB499+(ABS(Survey!$BH499)-ABS(Survey!$BI499)+ABS(Survey!$BJ499)-ABS(Survey!$BK499))*0.5</f>
        <v>0</v>
      </c>
      <c r="CF499" s="58">
        <f t="shared" si="393"/>
        <v>0</v>
      </c>
      <c r="CG499" s="58">
        <f>IF(AND($CC499&gt;$CF499-0.2,$CC499&lt;$CF499+0.2,ISBLANK(Survey!$AV499)=FALSE),0,1)</f>
        <v>1</v>
      </c>
      <c r="CH499" s="133">
        <f>IF(ISBLANK(Survey!$AW499),1,0)</f>
        <v>1</v>
      </c>
      <c r="CI499" s="16" t="str">
        <f t="shared" si="394"/>
        <v>Pass</v>
      </c>
      <c r="CJ499" s="114">
        <f>IF(Survey!$BB499=0, 0,1)</f>
        <v>0</v>
      </c>
      <c r="CK499" s="58">
        <f>IF(AND(Survey!$AX499&gt;=0,Survey!$AX499&lt;=0.2,Survey!$AX499&lt;&gt;""),0,1)</f>
        <v>1</v>
      </c>
      <c r="CL499" s="114">
        <f>IF(ISBLANK(Survey!$AY499),1,0)</f>
        <v>1</v>
      </c>
      <c r="CM499" s="16" t="str">
        <f t="shared" si="395"/>
        <v>Fail</v>
      </c>
      <c r="CN499" s="133">
        <f>Survey!$AZ499</f>
        <v>0</v>
      </c>
      <c r="CO499" s="16" t="str">
        <f t="shared" si="396"/>
        <v>Pass</v>
      </c>
      <c r="CP499" s="31">
        <f>Survey!$BA499</f>
        <v>0</v>
      </c>
      <c r="CQ499" s="138">
        <f>Survey!$BB499+Survey!$BC499+Survey!$BD499+ABS(Survey!$BE499)-ABS(Survey!$BF499)-ABS(Survey!$BG499)+ABS(Survey!$BH499)-ABS(Survey!$BI499)+ABS(Survey!$BJ499)-ABS(Survey!$BK499)-ABS(Survey!$BL499)+Survey!$BM499</f>
        <v>0</v>
      </c>
      <c r="CR499" s="30">
        <f t="shared" si="397"/>
        <v>0</v>
      </c>
      <c r="CS499" s="17">
        <f t="shared" si="398"/>
        <v>0</v>
      </c>
      <c r="CT499" s="16" t="str">
        <f t="shared" si="399"/>
        <v>Pass</v>
      </c>
      <c r="CU499" s="33" t="b">
        <f>IF(ABS(Survey!$BM499)=0,TRUE,FALSE)</f>
        <v>1</v>
      </c>
      <c r="CV499" s="32" t="b">
        <f>NOT(ISBLANK(Survey!$BN499))</f>
        <v>0</v>
      </c>
      <c r="CW499" t="str">
        <f t="shared" si="400"/>
        <v>Fail</v>
      </c>
      <c r="CX499" s="25">
        <f>Survey!$BA499</f>
        <v>0</v>
      </c>
      <c r="CY499" s="25" cm="1">
        <f t="array" ref="CY499">SUM(SUMIF(Survey!BP499:BW499,{"&gt;0","&lt;0"})*{1,-1})-SUM(SUMIF(Survey!BY499:CF499,{"&gt;0","&lt;0"})*{1,-1})</f>
        <v>0</v>
      </c>
      <c r="CZ499" s="30" t="str">
        <f t="shared" si="401"/>
        <v>No holdings</v>
      </c>
      <c r="DA499">
        <f t="shared" si="402"/>
        <v>0</v>
      </c>
      <c r="DB499" s="16" t="str">
        <f t="shared" si="403"/>
        <v>Fail</v>
      </c>
      <c r="DC499" s="31">
        <f>Survey!$BA499</f>
        <v>0</v>
      </c>
      <c r="DD499" s="31" cm="1">
        <f t="array" ref="DD499">SUM(SUMIF(Survey!CH499:DA499,{"&gt;0","&lt;0"})*{1,-1})-SUM(SUMIF(Survey!DC499:DV499,{"&gt;0","&lt;0"})*{1,-1})</f>
        <v>0</v>
      </c>
      <c r="DE499" s="30" t="str">
        <f t="shared" si="404"/>
        <v>No holdings</v>
      </c>
      <c r="DF499" s="17">
        <f t="shared" si="405"/>
        <v>0</v>
      </c>
      <c r="DG499" s="16" t="str">
        <f t="shared" si="406"/>
        <v>Pass</v>
      </c>
      <c r="DH499" s="33" t="b">
        <f>IF(ABS(Survey!$DA499)=0,TRUE,FALSE)</f>
        <v>1</v>
      </c>
      <c r="DI499" s="32" t="b">
        <f>NOT(ISBLANK(Survey!$DB499))</f>
        <v>0</v>
      </c>
      <c r="DJ499" s="16" t="str">
        <f t="shared" si="407"/>
        <v>Pass</v>
      </c>
      <c r="DK499" s="33" t="b">
        <f>IF(ABS(Survey!$DV499)=0,TRUE,FALSE)</f>
        <v>1</v>
      </c>
      <c r="DL499" s="32" t="b">
        <f>NOT(ISBLANK(Survey!$DW499))</f>
        <v>0</v>
      </c>
      <c r="DM499" t="str">
        <f t="shared" si="408"/>
        <v>Pass</v>
      </c>
      <c r="DN499" s="25" cm="1">
        <f t="array" ref="DN499">SUM(SUMIF(Survey!CW499,{"&gt;0","&lt;0"})*{1,-1})+SUM(SUMIF(Survey!DR499,{"&gt;0","&lt;0"})*{1,-1})</f>
        <v>0</v>
      </c>
      <c r="DO499" s="25">
        <f>SUM(SUMIF(Survey!DY499:EE499,{"&gt;0","&lt;0"})*{1,-1})+SUM(SUMIF(Survey!EG499:EM499,{"&gt;0","&lt;0"})*{1,-1})</f>
        <v>0</v>
      </c>
      <c r="DP499">
        <f t="shared" si="409"/>
        <v>0</v>
      </c>
      <c r="DQ499">
        <f t="shared" si="410"/>
        <v>0</v>
      </c>
      <c r="DR499" s="16" t="str">
        <f t="shared" si="411"/>
        <v>Pass</v>
      </c>
      <c r="DS499" s="33" t="b">
        <f>IF(ABS(Survey!$EE499)=0,TRUE,FALSE)</f>
        <v>1</v>
      </c>
      <c r="DT499" s="32" t="b">
        <f>NOT(ISBLANK(Survey!EF499))</f>
        <v>0</v>
      </c>
      <c r="DU499" s="16" t="str">
        <f t="shared" si="412"/>
        <v>Pass</v>
      </c>
      <c r="DV499" s="33" t="b">
        <f>IF(ABS(Survey!$EM499)=0,TRUE,FALSE)</f>
        <v>1</v>
      </c>
      <c r="DW499" s="32" t="b">
        <f>NOT(ISBLANK(Survey!$EN499))</f>
        <v>0</v>
      </c>
      <c r="DX499" s="16" t="str">
        <f t="shared" si="413"/>
        <v>Fail</v>
      </c>
      <c r="DY499" s="31">
        <f>SUM(SUMIF(Survey!ET499:EV499,{"&gt;0","&lt;0"})*{1,-1})</f>
        <v>0</v>
      </c>
      <c r="DZ499">
        <f t="shared" si="414"/>
        <v>0</v>
      </c>
      <c r="EA499">
        <f t="shared" si="415"/>
        <v>100</v>
      </c>
      <c r="EB499" s="30" t="b">
        <f>IF(OR(Survey!$M499="ETF",Survey!$M499="ETF, alternative mutual fund",Survey!$M499="Closed-end", Survey!$M499="Split share corp"),TRUE,FALSE)</f>
        <v>0</v>
      </c>
      <c r="EC499" s="16" t="str">
        <f t="shared" si="416"/>
        <v>Fail</v>
      </c>
      <c r="ED499" s="31">
        <f>SUM(SUMIF(Survey!EX499:FD499,{"&gt;0","&lt;0"})*{1,-1})</f>
        <v>0</v>
      </c>
      <c r="EE499">
        <f t="shared" si="417"/>
        <v>0</v>
      </c>
      <c r="EF499" s="17">
        <f t="shared" si="418"/>
        <v>100</v>
      </c>
      <c r="EG499" s="16" t="str">
        <f t="shared" si="419"/>
        <v>Fail</v>
      </c>
      <c r="EH499" s="31">
        <f>SUM(SUMIF(Survey!FF499:FL499,{"&gt;0","&lt;0"})*{1,-1})</f>
        <v>0</v>
      </c>
      <c r="EI499">
        <f t="shared" si="420"/>
        <v>0</v>
      </c>
      <c r="EJ499" s="17">
        <f t="shared" si="421"/>
        <v>100</v>
      </c>
    </row>
    <row r="500" spans="1:140">
      <c r="A500">
        <v>500</v>
      </c>
      <c r="B500" t="str">
        <f t="shared" si="369"/>
        <v>Pass</v>
      </c>
      <c r="C500" t="str">
        <f>IF(COUNTBLANK(Survey!B500:FM500)=$C$2, "Pass", "Fail")</f>
        <v>Pass</v>
      </c>
      <c r="D500" s="16" t="str">
        <f t="shared" si="370"/>
        <v>Fail</v>
      </c>
      <c r="E500" t="str">
        <f>IF(OR(ISBLANK(Survey!AL500),COUNTIF(G500:BJ500,"Fail")),"Fail","Pass")</f>
        <v>Fail</v>
      </c>
      <c r="F500" s="265"/>
      <c r="G500" s="16" t="str">
        <f t="shared" si="371"/>
        <v>Fail</v>
      </c>
      <c r="H500" s="139">
        <f>COUNTBLANK(Survey!B500:D500)+COUNTBLANK(Survey!G500)+COUNTBLANK(Survey!I500)+COUNTBLANK(Survey!K500:M500)+COUNTBLANK(Survey!P500:Q500)+COUNTBLANK(Survey!T500:W500)+COUNTBLANK(Survey!Z500:AC500)+COUNTBLANK(Survey!AF500:AG500)+COUNTBLANK(Survey!AK500:AK500)</f>
        <v>21</v>
      </c>
      <c r="I500" t="str">
        <f t="shared" si="372"/>
        <v>Fail</v>
      </c>
      <c r="J500" t="b">
        <f>IF(Survey!E500="No",TRUE,FALSE)</f>
        <v>0</v>
      </c>
      <c r="K500" s="29" cm="1">
        <f t="array" ref="K500">IF(COUNTA(Survey!$E$4:$E$695)=1, 0, SUM(IF(COUNTIF(Survey!$E$4:$E$695, Survey!$E$4:$E$695)=1,1,0)))</f>
        <v>0</v>
      </c>
      <c r="L500" s="29">
        <f>LEN(Survey!E500)</f>
        <v>0</v>
      </c>
      <c r="M500" s="16" t="str">
        <f t="shared" si="373"/>
        <v>Fail</v>
      </c>
      <c r="N500" t="b">
        <f>IF(Survey!F500="No",TRUE,FALSE)</f>
        <v>0</v>
      </c>
      <c r="O500" t="b">
        <f>Survey!F500=Survey!E500</f>
        <v>1</v>
      </c>
      <c r="P500">
        <f>COUNTIF(Survey!$F$4:$F$695,Survey!F500)</f>
        <v>0</v>
      </c>
      <c r="Q500" s="28">
        <f>LEN(Survey!F500)</f>
        <v>0</v>
      </c>
      <c r="R500" s="16" t="str">
        <f t="shared" si="374"/>
        <v>Pass</v>
      </c>
      <c r="S500" s="29">
        <f>MOD((LEN(Survey!H500)+2),11)</f>
        <v>2</v>
      </c>
      <c r="T500">
        <f>COUNTIF(Survey!$H$4:$H$695,Survey!H500)</f>
        <v>0</v>
      </c>
      <c r="U500" s="28" t="str">
        <f>IF(Survey!$L500="Prospectus fund", "Yes", "No")</f>
        <v>No</v>
      </c>
      <c r="V500" s="16" t="str">
        <f t="shared" si="375"/>
        <v>Pass</v>
      </c>
      <c r="W500" s="29">
        <f>MOD((LEN(Survey!J500)+2),11)</f>
        <v>2</v>
      </c>
      <c r="X500">
        <f>COUNTIF(Survey!$J$4:$J$695,Survey!J500)</f>
        <v>0</v>
      </c>
      <c r="Y500" s="30" t="b">
        <f>IF(OR(Survey!$M500="ETF",Survey!$M500="ETF, alternative mutual fund",Survey!$M500="Closed-end", Survey!$M500="Split share corp", Survey!$I500="Yes"),TRUE,FALSE)</f>
        <v>0</v>
      </c>
      <c r="Z500" s="16" t="str">
        <f>IFERROR(IF(AND(OR(AC500=AD500,AD500 = "Either"),NOT(ISBLANK(Survey!K500))),"Pass","Fail"),"Pass")</f>
        <v>Fail</v>
      </c>
      <c r="AA500" s="31" cm="1">
        <f t="array" ref="AA500">SUM(SUMIF(Survey!CH500:DA500,{"&gt;0","&lt;0"})*{1,-1})</f>
        <v>0</v>
      </c>
      <c r="AB500" s="33" cm="1">
        <f t="array" ref="AB500">SUM(SUMIF(Survey!CK500,{"&gt;0","&lt;0"})*{1,-1})+SUM(SUMIF(Survey!CU500,{"&gt;0","&lt;0"})*{1,-1})</f>
        <v>0</v>
      </c>
      <c r="AC500" s="33">
        <f>Survey!K500</f>
        <v>0</v>
      </c>
      <c r="AD500" s="32" t="str">
        <f t="shared" si="376"/>
        <v>Either</v>
      </c>
      <c r="AE500" s="16" t="str">
        <f t="shared" si="377"/>
        <v>Fail</v>
      </c>
      <c r="AF500" s="58" cm="1">
        <f t="array" ref="AF500">SUM(SUMIF(Survey!CH500:DA500,{"&gt;0","&lt;0"})*{1,-1})+SUM(SUMIF(Survey!DC500:DV500,{"&gt;0","&lt;0"})*{1,-1})</f>
        <v>0</v>
      </c>
      <c r="AG500" s="58">
        <f>IFERROR(AF500/(Survey!$BA500),0)</f>
        <v>0</v>
      </c>
      <c r="AH500" s="104" t="b">
        <f>IF(OR(Survey!$M500="Alternative strategy or hedge",Survey!$M500="Private asset",Survey!$L500="Prospectus fund"),TRUE,FALSE)</f>
        <v>0</v>
      </c>
      <c r="AI500" s="104" t="b">
        <f>NOT(ISBLANK(Survey!$M500))</f>
        <v>0</v>
      </c>
      <c r="AJ500" s="16" t="str">
        <f t="shared" si="378"/>
        <v>Fail</v>
      </c>
      <c r="AK500" t="b">
        <f>IF(Survey!W500="No",TRUE,FALSE)</f>
        <v>0</v>
      </c>
      <c r="AL500" s="119">
        <f>MOD((LEN(Survey!W500)+2),22)</f>
        <v>2</v>
      </c>
      <c r="AM500" t="str">
        <f t="shared" si="379"/>
        <v>Pass</v>
      </c>
      <c r="AN500" s="33" t="b">
        <f>NOT(ISNUMBER(SEARCH("Other",Survey!$Q500)))</f>
        <v>1</v>
      </c>
      <c r="AO500" s="32" t="b">
        <f>NOT(ISBLANK(Survey!$R500))</f>
        <v>0</v>
      </c>
      <c r="AP500" s="16" t="str">
        <f t="shared" si="380"/>
        <v>Pass</v>
      </c>
      <c r="AQ500" s="114">
        <f>COUNTBLANK(Survey!$X500)</f>
        <v>1</v>
      </c>
      <c r="AR500" s="58">
        <f>IF(AND(Survey!L500&lt;&gt;"Exempt fund",OR(Survey!$M500="ETF",Survey!$M500="ETF, alternative mutual fund",Survey!$M500="Mutual fund",Survey!$M500="Alternative mutual fund",Survey!$M500="Money market")),1,0)</f>
        <v>0</v>
      </c>
      <c r="AS500" s="16" t="str">
        <f t="shared" si="381"/>
        <v>Pass</v>
      </c>
      <c r="AT500" s="33" t="b">
        <f>NOT(ISNUMBER(SEARCH("Yes",Survey!$AC500)))</f>
        <v>1</v>
      </c>
      <c r="AU500" s="32" t="b">
        <f>IF(COUNTBLANK(Survey!$AD500:$AE500)=0,TRUE, FALSE)</f>
        <v>0</v>
      </c>
      <c r="AV500" s="16" t="str">
        <f t="shared" si="382"/>
        <v>Pass</v>
      </c>
      <c r="AW500" s="33" t="b">
        <f>NOT(ISNUMBER(SEARCH("Yes",Survey!$AF500)))</f>
        <v>1</v>
      </c>
      <c r="AX500" s="32" t="b">
        <f>NOT(ISBLANK(Survey!$AH500))</f>
        <v>0</v>
      </c>
      <c r="AY500" s="16" t="str">
        <f t="shared" si="383"/>
        <v>Pass</v>
      </c>
      <c r="AZ500" s="33" t="b">
        <f>NOT(OR(ISNUMBER(SEARCH("Other",Survey!$AH500)),ISNUMBER(SEARCH("Multiple",Survey!$AH500))))</f>
        <v>1</v>
      </c>
      <c r="BA500" s="32" t="b">
        <f>NOT(ISBLANK(Survey!$AI500))</f>
        <v>0</v>
      </c>
      <c r="BB500" s="16" t="str">
        <f t="shared" si="384"/>
        <v>Fail</v>
      </c>
      <c r="BC500" s="114">
        <f>IF(ABS(Survey!$BA500)&gt;0, 1,0)</f>
        <v>0</v>
      </c>
      <c r="BD500" s="114">
        <f>IF(COUNTBLANK(Survey!$AL500)=0,1,0)</f>
        <v>0</v>
      </c>
      <c r="BE500" s="16" t="str">
        <f t="shared" si="385"/>
        <v>Pass</v>
      </c>
      <c r="BF500" s="114">
        <f>IF(ISBLANK(Survey!$AL500),0,1)</f>
        <v>0</v>
      </c>
      <c r="BG500" s="133">
        <f>COUNTBLANK(Survey!$AM500)</f>
        <v>1</v>
      </c>
      <c r="BH500" s="16" t="str">
        <f t="shared" si="386"/>
        <v>Pass</v>
      </c>
      <c r="BI500" s="114">
        <f>IF(OR(Survey!$AM500="Closed",ISBLANK(Survey!$AM500)),0,1)</f>
        <v>0</v>
      </c>
      <c r="BJ500" s="133">
        <f>IF(ISBLANK(Survey!$AN500),1,0)</f>
        <v>1</v>
      </c>
      <c r="BK500" s="118" t="str">
        <f t="shared" si="387"/>
        <v>Pass</v>
      </c>
      <c r="BL500" s="31" cm="1">
        <f t="array" ref="BL500">SUM(SUMIF(Survey!AO500:AP500,{"&gt;0","&lt;0"})*{1,-1})</f>
        <v>0</v>
      </c>
      <c r="BM500">
        <f t="shared" si="388"/>
        <v>0</v>
      </c>
      <c r="BN500">
        <f t="shared" si="389"/>
        <v>100</v>
      </c>
      <c r="BO500" s="118" t="str">
        <f t="shared" si="390"/>
        <v>Pass</v>
      </c>
      <c r="BP500">
        <f>IF(Survey!AQ500="No",0,1)</f>
        <v>1</v>
      </c>
      <c r="BQ500" s="207">
        <f>MOD((LEN(Survey!AQ500)+2),22)</f>
        <v>2</v>
      </c>
      <c r="BR500">
        <f>IF(Survey!AR500="No",0,1)</f>
        <v>1</v>
      </c>
      <c r="BS500" s="207">
        <f>MOD((LEN(Survey!AR500)+2),22)</f>
        <v>2</v>
      </c>
      <c r="BT500" s="114">
        <f>COUNTBLANK(Survey!$AQ500:$AS500)+COUNTBLANK(Survey!$AU500)</f>
        <v>4</v>
      </c>
      <c r="BU500" s="114">
        <f>IF(Survey!$I500="Yes",1,0)</f>
        <v>0</v>
      </c>
      <c r="BV500" s="114">
        <f>IF(OR(Survey!$M500="Mutual fund",Survey!$M500="Alternative mutual fund",Survey!$M500="Money market"),1,0)</f>
        <v>0</v>
      </c>
      <c r="BW500" s="119">
        <f>IF(OR(Survey!$M500="ETF",Survey!$M500="ETF, alternative mutual fund"),1,0)</f>
        <v>0</v>
      </c>
      <c r="BX500" s="16" t="str">
        <f t="shared" si="391"/>
        <v>Pass</v>
      </c>
      <c r="BY500" s="33">
        <f>IF(ISNUMBER(SEARCH("Other",Survey!$AS500)), 1, 0)</f>
        <v>0</v>
      </c>
      <c r="BZ500" s="58" t="b">
        <f>NOT(ISBLANK(Survey!$AT500))</f>
        <v>0</v>
      </c>
      <c r="CA500" s="16" t="str">
        <f t="shared" si="392"/>
        <v>Pass</v>
      </c>
      <c r="CB500" s="114">
        <f>IF(Survey!$BB500=0, 0,1)</f>
        <v>0</v>
      </c>
      <c r="CC500" s="58">
        <f>Survey!$AV500</f>
        <v>0</v>
      </c>
      <c r="CD500" s="58">
        <f>Survey!$BC500+Survey!$BD500+ABS(Survey!$BE500)-ABS(Survey!$BF500)-ABS(Survey!$BG500)-ABS(Survey!$BL500)</f>
        <v>0</v>
      </c>
      <c r="CE500" s="138">
        <f>Survey!BB500+(ABS(Survey!$BH500)-ABS(Survey!$BI500)+ABS(Survey!$BJ500)-ABS(Survey!$BK500))*0.5</f>
        <v>0</v>
      </c>
      <c r="CF500" s="58">
        <f t="shared" si="393"/>
        <v>0</v>
      </c>
      <c r="CG500" s="58">
        <f>IF(AND($CC500&gt;$CF500-0.2,$CC500&lt;$CF500+0.2,ISBLANK(Survey!$AV500)=FALSE),0,1)</f>
        <v>1</v>
      </c>
      <c r="CH500" s="133">
        <f>IF(ISBLANK(Survey!$AW500),1,0)</f>
        <v>1</v>
      </c>
      <c r="CI500" s="16" t="str">
        <f t="shared" si="394"/>
        <v>Pass</v>
      </c>
      <c r="CJ500" s="114">
        <f>IF(Survey!$BB500=0, 0,1)</f>
        <v>0</v>
      </c>
      <c r="CK500" s="58">
        <f>IF(AND(Survey!$AX500&gt;=0,Survey!$AX500&lt;=0.2,Survey!$AX500&lt;&gt;""),0,1)</f>
        <v>1</v>
      </c>
      <c r="CL500" s="114">
        <f>IF(ISBLANK(Survey!$AY500),1,0)</f>
        <v>1</v>
      </c>
      <c r="CM500" s="16" t="str">
        <f t="shared" si="395"/>
        <v>Fail</v>
      </c>
      <c r="CN500" s="133">
        <f>Survey!$AZ500</f>
        <v>0</v>
      </c>
      <c r="CO500" s="16" t="str">
        <f t="shared" si="396"/>
        <v>Pass</v>
      </c>
      <c r="CP500" s="31">
        <f>Survey!$BA500</f>
        <v>0</v>
      </c>
      <c r="CQ500" s="138">
        <f>Survey!$BB500+Survey!$BC500+Survey!$BD500+ABS(Survey!$BE500)-ABS(Survey!$BF500)-ABS(Survey!$BG500)+ABS(Survey!$BH500)-ABS(Survey!$BI500)+ABS(Survey!$BJ500)-ABS(Survey!$BK500)-ABS(Survey!$BL500)+Survey!$BM500</f>
        <v>0</v>
      </c>
      <c r="CR500" s="30">
        <f t="shared" si="397"/>
        <v>0</v>
      </c>
      <c r="CS500" s="17">
        <f t="shared" si="398"/>
        <v>0</v>
      </c>
      <c r="CT500" s="16" t="str">
        <f t="shared" si="399"/>
        <v>Pass</v>
      </c>
      <c r="CU500" s="33" t="b">
        <f>IF(ABS(Survey!$BM500)=0,TRUE,FALSE)</f>
        <v>1</v>
      </c>
      <c r="CV500" s="32" t="b">
        <f>NOT(ISBLANK(Survey!$BN500))</f>
        <v>0</v>
      </c>
      <c r="CW500" t="str">
        <f t="shared" si="400"/>
        <v>Fail</v>
      </c>
      <c r="CX500" s="25">
        <f>Survey!$BA500</f>
        <v>0</v>
      </c>
      <c r="CY500" s="25" cm="1">
        <f t="array" ref="CY500">SUM(SUMIF(Survey!BP500:BW500,{"&gt;0","&lt;0"})*{1,-1})-SUM(SUMIF(Survey!BY500:CF500,{"&gt;0","&lt;0"})*{1,-1})</f>
        <v>0</v>
      </c>
      <c r="CZ500" s="30" t="str">
        <f t="shared" si="401"/>
        <v>No holdings</v>
      </c>
      <c r="DA500">
        <f t="shared" si="402"/>
        <v>0</v>
      </c>
      <c r="DB500" s="16" t="str">
        <f t="shared" si="403"/>
        <v>Fail</v>
      </c>
      <c r="DC500" s="31">
        <f>Survey!$BA500</f>
        <v>0</v>
      </c>
      <c r="DD500" s="31" cm="1">
        <f t="array" ref="DD500">SUM(SUMIF(Survey!CH500:DA500,{"&gt;0","&lt;0"})*{1,-1})-SUM(SUMIF(Survey!DC500:DV500,{"&gt;0","&lt;0"})*{1,-1})</f>
        <v>0</v>
      </c>
      <c r="DE500" s="30" t="str">
        <f t="shared" si="404"/>
        <v>No holdings</v>
      </c>
      <c r="DF500" s="17">
        <f t="shared" si="405"/>
        <v>0</v>
      </c>
      <c r="DG500" s="16" t="str">
        <f t="shared" si="406"/>
        <v>Pass</v>
      </c>
      <c r="DH500" s="33" t="b">
        <f>IF(ABS(Survey!$DA500)=0,TRUE,FALSE)</f>
        <v>1</v>
      </c>
      <c r="DI500" s="32" t="b">
        <f>NOT(ISBLANK(Survey!$DB500))</f>
        <v>0</v>
      </c>
      <c r="DJ500" s="16" t="str">
        <f t="shared" si="407"/>
        <v>Pass</v>
      </c>
      <c r="DK500" s="33" t="b">
        <f>IF(ABS(Survey!$DV500)=0,TRUE,FALSE)</f>
        <v>1</v>
      </c>
      <c r="DL500" s="32" t="b">
        <f>NOT(ISBLANK(Survey!$DW500))</f>
        <v>0</v>
      </c>
      <c r="DM500" t="str">
        <f t="shared" si="408"/>
        <v>Pass</v>
      </c>
      <c r="DN500" s="25" cm="1">
        <f t="array" ref="DN500">SUM(SUMIF(Survey!CW500,{"&gt;0","&lt;0"})*{1,-1})+SUM(SUMIF(Survey!DR500,{"&gt;0","&lt;0"})*{1,-1})</f>
        <v>0</v>
      </c>
      <c r="DO500" s="25">
        <f>SUM(SUMIF(Survey!DY500:EE500,{"&gt;0","&lt;0"})*{1,-1})+SUM(SUMIF(Survey!EG500:EM500,{"&gt;0","&lt;0"})*{1,-1})</f>
        <v>0</v>
      </c>
      <c r="DP500">
        <f t="shared" si="409"/>
        <v>0</v>
      </c>
      <c r="DQ500">
        <f t="shared" si="410"/>
        <v>0</v>
      </c>
      <c r="DR500" s="16" t="str">
        <f t="shared" si="411"/>
        <v>Pass</v>
      </c>
      <c r="DS500" s="33" t="b">
        <f>IF(ABS(Survey!$EE500)=0,TRUE,FALSE)</f>
        <v>1</v>
      </c>
      <c r="DT500" s="32" t="b">
        <f>NOT(ISBLANK(Survey!EF500))</f>
        <v>0</v>
      </c>
      <c r="DU500" s="16" t="str">
        <f t="shared" si="412"/>
        <v>Pass</v>
      </c>
      <c r="DV500" s="33" t="b">
        <f>IF(ABS(Survey!$EM500)=0,TRUE,FALSE)</f>
        <v>1</v>
      </c>
      <c r="DW500" s="32" t="b">
        <f>NOT(ISBLANK(Survey!$EN500))</f>
        <v>0</v>
      </c>
      <c r="DX500" s="16" t="str">
        <f t="shared" si="413"/>
        <v>Fail</v>
      </c>
      <c r="DY500" s="31">
        <f>SUM(SUMIF(Survey!ET500:EV500,{"&gt;0","&lt;0"})*{1,-1})</f>
        <v>0</v>
      </c>
      <c r="DZ500">
        <f t="shared" si="414"/>
        <v>0</v>
      </c>
      <c r="EA500">
        <f t="shared" si="415"/>
        <v>100</v>
      </c>
      <c r="EB500" s="30" t="b">
        <f>IF(OR(Survey!$M500="ETF",Survey!$M500="ETF, alternative mutual fund",Survey!$M500="Closed-end", Survey!$M500="Split share corp"),TRUE,FALSE)</f>
        <v>0</v>
      </c>
      <c r="EC500" s="16" t="str">
        <f t="shared" si="416"/>
        <v>Fail</v>
      </c>
      <c r="ED500" s="31">
        <f>SUM(SUMIF(Survey!EX500:FD500,{"&gt;0","&lt;0"})*{1,-1})</f>
        <v>0</v>
      </c>
      <c r="EE500">
        <f t="shared" si="417"/>
        <v>0</v>
      </c>
      <c r="EF500" s="17">
        <f t="shared" si="418"/>
        <v>100</v>
      </c>
      <c r="EG500" s="16" t="str">
        <f t="shared" si="419"/>
        <v>Fail</v>
      </c>
      <c r="EH500" s="31">
        <f>SUM(SUMIF(Survey!FF500:FL500,{"&gt;0","&lt;0"})*{1,-1})</f>
        <v>0</v>
      </c>
      <c r="EI500">
        <f t="shared" si="420"/>
        <v>0</v>
      </c>
      <c r="EJ500" s="17">
        <f t="shared" si="421"/>
        <v>100</v>
      </c>
    </row>
    <row r="501" spans="1:140">
      <c r="A501">
        <v>501</v>
      </c>
      <c r="B501" t="str">
        <f t="shared" si="369"/>
        <v>Pass</v>
      </c>
      <c r="C501" t="str">
        <f>IF(COUNTBLANK(Survey!B501:FM501)=$C$2, "Pass", "Fail")</f>
        <v>Pass</v>
      </c>
      <c r="D501" s="16" t="str">
        <f t="shared" si="370"/>
        <v>Fail</v>
      </c>
      <c r="E501" t="str">
        <f>IF(OR(ISBLANK(Survey!AL501),COUNTIF(G501:BJ501,"Fail")),"Fail","Pass")</f>
        <v>Fail</v>
      </c>
      <c r="F501" s="265"/>
      <c r="G501" s="16" t="str">
        <f t="shared" si="371"/>
        <v>Fail</v>
      </c>
      <c r="H501" s="139">
        <f>COUNTBLANK(Survey!B501:D501)+COUNTBLANK(Survey!G501)+COUNTBLANK(Survey!I501)+COUNTBLANK(Survey!K501:M501)+COUNTBLANK(Survey!P501:Q501)+COUNTBLANK(Survey!T501:W501)+COUNTBLANK(Survey!Z501:AC501)+COUNTBLANK(Survey!AF501:AG501)+COUNTBLANK(Survey!AK501:AK501)</f>
        <v>21</v>
      </c>
      <c r="I501" t="str">
        <f t="shared" si="372"/>
        <v>Fail</v>
      </c>
      <c r="J501" t="b">
        <f>IF(Survey!E501="No",TRUE,FALSE)</f>
        <v>0</v>
      </c>
      <c r="K501" s="29" cm="1">
        <f t="array" ref="K501">IF(COUNTA(Survey!$E$4:$E$695)=1, 0, SUM(IF(COUNTIF(Survey!$E$4:$E$695, Survey!$E$4:$E$695)=1,1,0)))</f>
        <v>0</v>
      </c>
      <c r="L501" s="29">
        <f>LEN(Survey!E501)</f>
        <v>0</v>
      </c>
      <c r="M501" s="16" t="str">
        <f t="shared" si="373"/>
        <v>Fail</v>
      </c>
      <c r="N501" t="b">
        <f>IF(Survey!F501="No",TRUE,FALSE)</f>
        <v>0</v>
      </c>
      <c r="O501" t="b">
        <f>Survey!F501=Survey!E501</f>
        <v>1</v>
      </c>
      <c r="P501">
        <f>COUNTIF(Survey!$F$4:$F$695,Survey!F501)</f>
        <v>0</v>
      </c>
      <c r="Q501" s="28">
        <f>LEN(Survey!F501)</f>
        <v>0</v>
      </c>
      <c r="R501" s="16" t="str">
        <f t="shared" si="374"/>
        <v>Pass</v>
      </c>
      <c r="S501" s="29">
        <f>MOD((LEN(Survey!H501)+2),11)</f>
        <v>2</v>
      </c>
      <c r="T501">
        <f>COUNTIF(Survey!$H$4:$H$695,Survey!H501)</f>
        <v>0</v>
      </c>
      <c r="U501" s="28" t="str">
        <f>IF(Survey!$L501="Prospectus fund", "Yes", "No")</f>
        <v>No</v>
      </c>
      <c r="V501" s="16" t="str">
        <f t="shared" si="375"/>
        <v>Pass</v>
      </c>
      <c r="W501" s="29">
        <f>MOD((LEN(Survey!J501)+2),11)</f>
        <v>2</v>
      </c>
      <c r="X501">
        <f>COUNTIF(Survey!$J$4:$J$695,Survey!J501)</f>
        <v>0</v>
      </c>
      <c r="Y501" s="30" t="b">
        <f>IF(OR(Survey!$M501="ETF",Survey!$M501="ETF, alternative mutual fund",Survey!$M501="Closed-end", Survey!$M501="Split share corp", Survey!$I501="Yes"),TRUE,FALSE)</f>
        <v>0</v>
      </c>
      <c r="Z501" s="16" t="str">
        <f>IFERROR(IF(AND(OR(AC501=AD501,AD501 = "Either"),NOT(ISBLANK(Survey!K501))),"Pass","Fail"),"Pass")</f>
        <v>Fail</v>
      </c>
      <c r="AA501" s="31" cm="1">
        <f t="array" ref="AA501">SUM(SUMIF(Survey!CH501:DA501,{"&gt;0","&lt;0"})*{1,-1})</f>
        <v>0</v>
      </c>
      <c r="AB501" s="33" cm="1">
        <f t="array" ref="AB501">SUM(SUMIF(Survey!CK501,{"&gt;0","&lt;0"})*{1,-1})+SUM(SUMIF(Survey!CU501,{"&gt;0","&lt;0"})*{1,-1})</f>
        <v>0</v>
      </c>
      <c r="AC501" s="33">
        <f>Survey!K501</f>
        <v>0</v>
      </c>
      <c r="AD501" s="32" t="str">
        <f t="shared" si="376"/>
        <v>Either</v>
      </c>
      <c r="AE501" s="16" t="str">
        <f t="shared" si="377"/>
        <v>Fail</v>
      </c>
      <c r="AF501" s="58" cm="1">
        <f t="array" ref="AF501">SUM(SUMIF(Survey!CH501:DA501,{"&gt;0","&lt;0"})*{1,-1})+SUM(SUMIF(Survey!DC501:DV501,{"&gt;0","&lt;0"})*{1,-1})</f>
        <v>0</v>
      </c>
      <c r="AG501" s="58">
        <f>IFERROR(AF501/(Survey!$BA501),0)</f>
        <v>0</v>
      </c>
      <c r="AH501" s="104" t="b">
        <f>IF(OR(Survey!$M501="Alternative strategy or hedge",Survey!$M501="Private asset",Survey!$L501="Prospectus fund"),TRUE,FALSE)</f>
        <v>0</v>
      </c>
      <c r="AI501" s="104" t="b">
        <f>NOT(ISBLANK(Survey!$M501))</f>
        <v>0</v>
      </c>
      <c r="AJ501" s="16" t="str">
        <f t="shared" si="378"/>
        <v>Fail</v>
      </c>
      <c r="AK501" t="b">
        <f>IF(Survey!W501="No",TRUE,FALSE)</f>
        <v>0</v>
      </c>
      <c r="AL501" s="119">
        <f>MOD((LEN(Survey!W501)+2),22)</f>
        <v>2</v>
      </c>
      <c r="AM501" t="str">
        <f t="shared" si="379"/>
        <v>Pass</v>
      </c>
      <c r="AN501" s="33" t="b">
        <f>NOT(ISNUMBER(SEARCH("Other",Survey!$Q501)))</f>
        <v>1</v>
      </c>
      <c r="AO501" s="32" t="b">
        <f>NOT(ISBLANK(Survey!$R501))</f>
        <v>0</v>
      </c>
      <c r="AP501" s="16" t="str">
        <f t="shared" si="380"/>
        <v>Pass</v>
      </c>
      <c r="AQ501" s="114">
        <f>COUNTBLANK(Survey!$X501)</f>
        <v>1</v>
      </c>
      <c r="AR501" s="58">
        <f>IF(AND(Survey!L501&lt;&gt;"Exempt fund",OR(Survey!$M501="ETF",Survey!$M501="ETF, alternative mutual fund",Survey!$M501="Mutual fund",Survey!$M501="Alternative mutual fund",Survey!$M501="Money market")),1,0)</f>
        <v>0</v>
      </c>
      <c r="AS501" s="16" t="str">
        <f t="shared" si="381"/>
        <v>Pass</v>
      </c>
      <c r="AT501" s="33" t="b">
        <f>NOT(ISNUMBER(SEARCH("Yes",Survey!$AC501)))</f>
        <v>1</v>
      </c>
      <c r="AU501" s="32" t="b">
        <f>IF(COUNTBLANK(Survey!$AD501:$AE501)=0,TRUE, FALSE)</f>
        <v>0</v>
      </c>
      <c r="AV501" s="16" t="str">
        <f t="shared" si="382"/>
        <v>Pass</v>
      </c>
      <c r="AW501" s="33" t="b">
        <f>NOT(ISNUMBER(SEARCH("Yes",Survey!$AF501)))</f>
        <v>1</v>
      </c>
      <c r="AX501" s="32" t="b">
        <f>NOT(ISBLANK(Survey!$AH501))</f>
        <v>0</v>
      </c>
      <c r="AY501" s="16" t="str">
        <f t="shared" si="383"/>
        <v>Pass</v>
      </c>
      <c r="AZ501" s="33" t="b">
        <f>NOT(OR(ISNUMBER(SEARCH("Other",Survey!$AH501)),ISNUMBER(SEARCH("Multiple",Survey!$AH501))))</f>
        <v>1</v>
      </c>
      <c r="BA501" s="32" t="b">
        <f>NOT(ISBLANK(Survey!$AI501))</f>
        <v>0</v>
      </c>
      <c r="BB501" s="16" t="str">
        <f t="shared" si="384"/>
        <v>Fail</v>
      </c>
      <c r="BC501" s="114">
        <f>IF(ABS(Survey!$BA501)&gt;0, 1,0)</f>
        <v>0</v>
      </c>
      <c r="BD501" s="114">
        <f>IF(COUNTBLANK(Survey!$AL501)=0,1,0)</f>
        <v>0</v>
      </c>
      <c r="BE501" s="16" t="str">
        <f t="shared" si="385"/>
        <v>Pass</v>
      </c>
      <c r="BF501" s="114">
        <f>IF(ISBLANK(Survey!$AL501),0,1)</f>
        <v>0</v>
      </c>
      <c r="BG501" s="133">
        <f>COUNTBLANK(Survey!$AM501)</f>
        <v>1</v>
      </c>
      <c r="BH501" s="16" t="str">
        <f t="shared" si="386"/>
        <v>Pass</v>
      </c>
      <c r="BI501" s="114">
        <f>IF(OR(Survey!$AM501="Closed",ISBLANK(Survey!$AM501)),0,1)</f>
        <v>0</v>
      </c>
      <c r="BJ501" s="133">
        <f>IF(ISBLANK(Survey!$AN501),1,0)</f>
        <v>1</v>
      </c>
      <c r="BK501" s="118" t="str">
        <f t="shared" si="387"/>
        <v>Pass</v>
      </c>
      <c r="BL501" s="31" cm="1">
        <f t="array" ref="BL501">SUM(SUMIF(Survey!AO501:AP501,{"&gt;0","&lt;0"})*{1,-1})</f>
        <v>0</v>
      </c>
      <c r="BM501">
        <f t="shared" si="388"/>
        <v>0</v>
      </c>
      <c r="BN501">
        <f t="shared" si="389"/>
        <v>100</v>
      </c>
      <c r="BO501" s="118" t="str">
        <f t="shared" si="390"/>
        <v>Pass</v>
      </c>
      <c r="BP501">
        <f>IF(Survey!AQ501="No",0,1)</f>
        <v>1</v>
      </c>
      <c r="BQ501" s="207">
        <f>MOD((LEN(Survey!AQ501)+2),22)</f>
        <v>2</v>
      </c>
      <c r="BR501">
        <f>IF(Survey!AR501="No",0,1)</f>
        <v>1</v>
      </c>
      <c r="BS501" s="207">
        <f>MOD((LEN(Survey!AR501)+2),22)</f>
        <v>2</v>
      </c>
      <c r="BT501" s="114">
        <f>COUNTBLANK(Survey!$AQ501:$AS501)+COUNTBLANK(Survey!$AU501)</f>
        <v>4</v>
      </c>
      <c r="BU501" s="114">
        <f>IF(Survey!$I501="Yes",1,0)</f>
        <v>0</v>
      </c>
      <c r="BV501" s="114">
        <f>IF(OR(Survey!$M501="Mutual fund",Survey!$M501="Alternative mutual fund",Survey!$M501="Money market"),1,0)</f>
        <v>0</v>
      </c>
      <c r="BW501" s="119">
        <f>IF(OR(Survey!$M501="ETF",Survey!$M501="ETF, alternative mutual fund"),1,0)</f>
        <v>0</v>
      </c>
      <c r="BX501" s="16" t="str">
        <f t="shared" si="391"/>
        <v>Pass</v>
      </c>
      <c r="BY501" s="33">
        <f>IF(ISNUMBER(SEARCH("Other",Survey!$AS501)), 1, 0)</f>
        <v>0</v>
      </c>
      <c r="BZ501" s="58" t="b">
        <f>NOT(ISBLANK(Survey!$AT501))</f>
        <v>0</v>
      </c>
      <c r="CA501" s="16" t="str">
        <f t="shared" si="392"/>
        <v>Pass</v>
      </c>
      <c r="CB501" s="114">
        <f>IF(Survey!$BB501=0, 0,1)</f>
        <v>0</v>
      </c>
      <c r="CC501" s="58">
        <f>Survey!$AV501</f>
        <v>0</v>
      </c>
      <c r="CD501" s="58">
        <f>Survey!$BC501+Survey!$BD501+ABS(Survey!$BE501)-ABS(Survey!$BF501)-ABS(Survey!$BG501)-ABS(Survey!$BL501)</f>
        <v>0</v>
      </c>
      <c r="CE501" s="138">
        <f>Survey!BB501+(ABS(Survey!$BH501)-ABS(Survey!$BI501)+ABS(Survey!$BJ501)-ABS(Survey!$BK501))*0.5</f>
        <v>0</v>
      </c>
      <c r="CF501" s="58">
        <f t="shared" si="393"/>
        <v>0</v>
      </c>
      <c r="CG501" s="58">
        <f>IF(AND($CC501&gt;$CF501-0.2,$CC501&lt;$CF501+0.2,ISBLANK(Survey!$AV501)=FALSE),0,1)</f>
        <v>1</v>
      </c>
      <c r="CH501" s="133">
        <f>IF(ISBLANK(Survey!$AW501),1,0)</f>
        <v>1</v>
      </c>
      <c r="CI501" s="16" t="str">
        <f t="shared" si="394"/>
        <v>Pass</v>
      </c>
      <c r="CJ501" s="114">
        <f>IF(Survey!$BB501=0, 0,1)</f>
        <v>0</v>
      </c>
      <c r="CK501" s="58">
        <f>IF(AND(Survey!$AX501&gt;=0,Survey!$AX501&lt;=0.2,Survey!$AX501&lt;&gt;""),0,1)</f>
        <v>1</v>
      </c>
      <c r="CL501" s="114">
        <f>IF(ISBLANK(Survey!$AY501),1,0)</f>
        <v>1</v>
      </c>
      <c r="CM501" s="16" t="str">
        <f t="shared" si="395"/>
        <v>Fail</v>
      </c>
      <c r="CN501" s="133">
        <f>Survey!$AZ501</f>
        <v>0</v>
      </c>
      <c r="CO501" s="16" t="str">
        <f t="shared" si="396"/>
        <v>Pass</v>
      </c>
      <c r="CP501" s="31">
        <f>Survey!$BA501</f>
        <v>0</v>
      </c>
      <c r="CQ501" s="138">
        <f>Survey!$BB501+Survey!$BC501+Survey!$BD501+ABS(Survey!$BE501)-ABS(Survey!$BF501)-ABS(Survey!$BG501)+ABS(Survey!$BH501)-ABS(Survey!$BI501)+ABS(Survey!$BJ501)-ABS(Survey!$BK501)-ABS(Survey!$BL501)+Survey!$BM501</f>
        <v>0</v>
      </c>
      <c r="CR501" s="30">
        <f t="shared" si="397"/>
        <v>0</v>
      </c>
      <c r="CS501" s="17">
        <f t="shared" si="398"/>
        <v>0</v>
      </c>
      <c r="CT501" s="16" t="str">
        <f t="shared" si="399"/>
        <v>Pass</v>
      </c>
      <c r="CU501" s="33" t="b">
        <f>IF(ABS(Survey!$BM501)=0,TRUE,FALSE)</f>
        <v>1</v>
      </c>
      <c r="CV501" s="32" t="b">
        <f>NOT(ISBLANK(Survey!$BN501))</f>
        <v>0</v>
      </c>
      <c r="CW501" t="str">
        <f t="shared" si="400"/>
        <v>Fail</v>
      </c>
      <c r="CX501" s="25">
        <f>Survey!$BA501</f>
        <v>0</v>
      </c>
      <c r="CY501" s="25" cm="1">
        <f t="array" ref="CY501">SUM(SUMIF(Survey!BP501:BW501,{"&gt;0","&lt;0"})*{1,-1})-SUM(SUMIF(Survey!BY501:CF501,{"&gt;0","&lt;0"})*{1,-1})</f>
        <v>0</v>
      </c>
      <c r="CZ501" s="30" t="str">
        <f t="shared" si="401"/>
        <v>No holdings</v>
      </c>
      <c r="DA501">
        <f t="shared" si="402"/>
        <v>0</v>
      </c>
      <c r="DB501" s="16" t="str">
        <f t="shared" si="403"/>
        <v>Fail</v>
      </c>
      <c r="DC501" s="31">
        <f>Survey!$BA501</f>
        <v>0</v>
      </c>
      <c r="DD501" s="31" cm="1">
        <f t="array" ref="DD501">SUM(SUMIF(Survey!CH501:DA501,{"&gt;0","&lt;0"})*{1,-1})-SUM(SUMIF(Survey!DC501:DV501,{"&gt;0","&lt;0"})*{1,-1})</f>
        <v>0</v>
      </c>
      <c r="DE501" s="30" t="str">
        <f t="shared" si="404"/>
        <v>No holdings</v>
      </c>
      <c r="DF501" s="17">
        <f t="shared" si="405"/>
        <v>0</v>
      </c>
      <c r="DG501" s="16" t="str">
        <f t="shared" si="406"/>
        <v>Pass</v>
      </c>
      <c r="DH501" s="33" t="b">
        <f>IF(ABS(Survey!$DA501)=0,TRUE,FALSE)</f>
        <v>1</v>
      </c>
      <c r="DI501" s="32" t="b">
        <f>NOT(ISBLANK(Survey!$DB501))</f>
        <v>0</v>
      </c>
      <c r="DJ501" s="16" t="str">
        <f t="shared" si="407"/>
        <v>Pass</v>
      </c>
      <c r="DK501" s="33" t="b">
        <f>IF(ABS(Survey!$DV501)=0,TRUE,FALSE)</f>
        <v>1</v>
      </c>
      <c r="DL501" s="32" t="b">
        <f>NOT(ISBLANK(Survey!$DW501))</f>
        <v>0</v>
      </c>
      <c r="DM501" t="str">
        <f t="shared" si="408"/>
        <v>Pass</v>
      </c>
      <c r="DN501" s="25" cm="1">
        <f t="array" ref="DN501">SUM(SUMIF(Survey!CW501,{"&gt;0","&lt;0"})*{1,-1})+SUM(SUMIF(Survey!DR501,{"&gt;0","&lt;0"})*{1,-1})</f>
        <v>0</v>
      </c>
      <c r="DO501" s="25">
        <f>SUM(SUMIF(Survey!DY501:EE501,{"&gt;0","&lt;0"})*{1,-1})+SUM(SUMIF(Survey!EG501:EM501,{"&gt;0","&lt;0"})*{1,-1})</f>
        <v>0</v>
      </c>
      <c r="DP501">
        <f t="shared" si="409"/>
        <v>0</v>
      </c>
      <c r="DQ501">
        <f t="shared" si="410"/>
        <v>0</v>
      </c>
      <c r="DR501" s="16" t="str">
        <f t="shared" si="411"/>
        <v>Pass</v>
      </c>
      <c r="DS501" s="33" t="b">
        <f>IF(ABS(Survey!$EE501)=0,TRUE,FALSE)</f>
        <v>1</v>
      </c>
      <c r="DT501" s="32" t="b">
        <f>NOT(ISBLANK(Survey!EF501))</f>
        <v>0</v>
      </c>
      <c r="DU501" s="16" t="str">
        <f t="shared" si="412"/>
        <v>Pass</v>
      </c>
      <c r="DV501" s="33" t="b">
        <f>IF(ABS(Survey!$EM501)=0,TRUE,FALSE)</f>
        <v>1</v>
      </c>
      <c r="DW501" s="32" t="b">
        <f>NOT(ISBLANK(Survey!$EN501))</f>
        <v>0</v>
      </c>
      <c r="DX501" s="16" t="str">
        <f t="shared" si="413"/>
        <v>Fail</v>
      </c>
      <c r="DY501" s="31">
        <f>SUM(SUMIF(Survey!ET501:EV501,{"&gt;0","&lt;0"})*{1,-1})</f>
        <v>0</v>
      </c>
      <c r="DZ501">
        <f t="shared" si="414"/>
        <v>0</v>
      </c>
      <c r="EA501">
        <f t="shared" si="415"/>
        <v>100</v>
      </c>
      <c r="EB501" s="30" t="b">
        <f>IF(OR(Survey!$M501="ETF",Survey!$M501="ETF, alternative mutual fund",Survey!$M501="Closed-end", Survey!$M501="Split share corp"),TRUE,FALSE)</f>
        <v>0</v>
      </c>
      <c r="EC501" s="16" t="str">
        <f t="shared" si="416"/>
        <v>Fail</v>
      </c>
      <c r="ED501" s="31">
        <f>SUM(SUMIF(Survey!EX501:FD501,{"&gt;0","&lt;0"})*{1,-1})</f>
        <v>0</v>
      </c>
      <c r="EE501">
        <f t="shared" si="417"/>
        <v>0</v>
      </c>
      <c r="EF501" s="17">
        <f t="shared" si="418"/>
        <v>100</v>
      </c>
      <c r="EG501" s="16" t="str">
        <f t="shared" si="419"/>
        <v>Fail</v>
      </c>
      <c r="EH501" s="31">
        <f>SUM(SUMIF(Survey!FF501:FL501,{"&gt;0","&lt;0"})*{1,-1})</f>
        <v>0</v>
      </c>
      <c r="EI501">
        <f t="shared" si="420"/>
        <v>0</v>
      </c>
      <c r="EJ501" s="17">
        <f t="shared" si="421"/>
        <v>100</v>
      </c>
    </row>
    <row r="502" spans="1:140">
      <c r="A502">
        <v>502</v>
      </c>
      <c r="B502" t="str">
        <f t="shared" si="369"/>
        <v>Pass</v>
      </c>
      <c r="C502" t="str">
        <f>IF(COUNTBLANK(Survey!B502:FM502)=$C$2, "Pass", "Fail")</f>
        <v>Pass</v>
      </c>
      <c r="D502" s="16" t="str">
        <f t="shared" si="370"/>
        <v>Fail</v>
      </c>
      <c r="E502" t="str">
        <f>IF(OR(ISBLANK(Survey!AL502),COUNTIF(G502:BJ502,"Fail")),"Fail","Pass")</f>
        <v>Fail</v>
      </c>
      <c r="F502" s="265"/>
      <c r="G502" s="16" t="str">
        <f t="shared" si="371"/>
        <v>Fail</v>
      </c>
      <c r="H502" s="139">
        <f>COUNTBLANK(Survey!B502:D502)+COUNTBLANK(Survey!G502)+COUNTBLANK(Survey!I502)+COUNTBLANK(Survey!K502:M502)+COUNTBLANK(Survey!P502:Q502)+COUNTBLANK(Survey!T502:W502)+COUNTBLANK(Survey!Z502:AC502)+COUNTBLANK(Survey!AF502:AG502)+COUNTBLANK(Survey!AK502:AK502)</f>
        <v>21</v>
      </c>
      <c r="I502" t="str">
        <f t="shared" si="372"/>
        <v>Fail</v>
      </c>
      <c r="J502" t="b">
        <f>IF(Survey!E502="No",TRUE,FALSE)</f>
        <v>0</v>
      </c>
      <c r="K502" s="29" cm="1">
        <f t="array" ref="K502">IF(COUNTA(Survey!$E$4:$E$695)=1, 0, SUM(IF(COUNTIF(Survey!$E$4:$E$695, Survey!$E$4:$E$695)=1,1,0)))</f>
        <v>0</v>
      </c>
      <c r="L502" s="29">
        <f>LEN(Survey!E502)</f>
        <v>0</v>
      </c>
      <c r="M502" s="16" t="str">
        <f t="shared" si="373"/>
        <v>Fail</v>
      </c>
      <c r="N502" t="b">
        <f>IF(Survey!F502="No",TRUE,FALSE)</f>
        <v>0</v>
      </c>
      <c r="O502" t="b">
        <f>Survey!F502=Survey!E502</f>
        <v>1</v>
      </c>
      <c r="P502">
        <f>COUNTIF(Survey!$F$4:$F$695,Survey!F502)</f>
        <v>0</v>
      </c>
      <c r="Q502" s="28">
        <f>LEN(Survey!F502)</f>
        <v>0</v>
      </c>
      <c r="R502" s="16" t="str">
        <f t="shared" si="374"/>
        <v>Pass</v>
      </c>
      <c r="S502" s="29">
        <f>MOD((LEN(Survey!H502)+2),11)</f>
        <v>2</v>
      </c>
      <c r="T502">
        <f>COUNTIF(Survey!$H$4:$H$695,Survey!H502)</f>
        <v>0</v>
      </c>
      <c r="U502" s="28" t="str">
        <f>IF(Survey!$L502="Prospectus fund", "Yes", "No")</f>
        <v>No</v>
      </c>
      <c r="V502" s="16" t="str">
        <f t="shared" si="375"/>
        <v>Pass</v>
      </c>
      <c r="W502" s="29">
        <f>MOD((LEN(Survey!J502)+2),11)</f>
        <v>2</v>
      </c>
      <c r="X502">
        <f>COUNTIF(Survey!$J$4:$J$695,Survey!J502)</f>
        <v>0</v>
      </c>
      <c r="Y502" s="30" t="b">
        <f>IF(OR(Survey!$M502="ETF",Survey!$M502="ETF, alternative mutual fund",Survey!$M502="Closed-end", Survey!$M502="Split share corp", Survey!$I502="Yes"),TRUE,FALSE)</f>
        <v>0</v>
      </c>
      <c r="Z502" s="16" t="str">
        <f>IFERROR(IF(AND(OR(AC502=AD502,AD502 = "Either"),NOT(ISBLANK(Survey!K502))),"Pass","Fail"),"Pass")</f>
        <v>Fail</v>
      </c>
      <c r="AA502" s="31" cm="1">
        <f t="array" ref="AA502">SUM(SUMIF(Survey!CH502:DA502,{"&gt;0","&lt;0"})*{1,-1})</f>
        <v>0</v>
      </c>
      <c r="AB502" s="33" cm="1">
        <f t="array" ref="AB502">SUM(SUMIF(Survey!CK502,{"&gt;0","&lt;0"})*{1,-1})+SUM(SUMIF(Survey!CU502,{"&gt;0","&lt;0"})*{1,-1})</f>
        <v>0</v>
      </c>
      <c r="AC502" s="33">
        <f>Survey!K502</f>
        <v>0</v>
      </c>
      <c r="AD502" s="32" t="str">
        <f t="shared" si="376"/>
        <v>Either</v>
      </c>
      <c r="AE502" s="16" t="str">
        <f t="shared" si="377"/>
        <v>Fail</v>
      </c>
      <c r="AF502" s="58" cm="1">
        <f t="array" ref="AF502">SUM(SUMIF(Survey!CH502:DA502,{"&gt;0","&lt;0"})*{1,-1})+SUM(SUMIF(Survey!DC502:DV502,{"&gt;0","&lt;0"})*{1,-1})</f>
        <v>0</v>
      </c>
      <c r="AG502" s="58">
        <f>IFERROR(AF502/(Survey!$BA502),0)</f>
        <v>0</v>
      </c>
      <c r="AH502" s="104" t="b">
        <f>IF(OR(Survey!$M502="Alternative strategy or hedge",Survey!$M502="Private asset",Survey!$L502="Prospectus fund"),TRUE,FALSE)</f>
        <v>0</v>
      </c>
      <c r="AI502" s="104" t="b">
        <f>NOT(ISBLANK(Survey!$M502))</f>
        <v>0</v>
      </c>
      <c r="AJ502" s="16" t="str">
        <f t="shared" si="378"/>
        <v>Fail</v>
      </c>
      <c r="AK502" t="b">
        <f>IF(Survey!W502="No",TRUE,FALSE)</f>
        <v>0</v>
      </c>
      <c r="AL502" s="119">
        <f>MOD((LEN(Survey!W502)+2),22)</f>
        <v>2</v>
      </c>
      <c r="AM502" t="str">
        <f t="shared" si="379"/>
        <v>Pass</v>
      </c>
      <c r="AN502" s="33" t="b">
        <f>NOT(ISNUMBER(SEARCH("Other",Survey!$Q502)))</f>
        <v>1</v>
      </c>
      <c r="AO502" s="32" t="b">
        <f>NOT(ISBLANK(Survey!$R502))</f>
        <v>0</v>
      </c>
      <c r="AP502" s="16" t="str">
        <f t="shared" si="380"/>
        <v>Pass</v>
      </c>
      <c r="AQ502" s="114">
        <f>COUNTBLANK(Survey!$X502)</f>
        <v>1</v>
      </c>
      <c r="AR502" s="58">
        <f>IF(AND(Survey!L502&lt;&gt;"Exempt fund",OR(Survey!$M502="ETF",Survey!$M502="ETF, alternative mutual fund",Survey!$M502="Mutual fund",Survey!$M502="Alternative mutual fund",Survey!$M502="Money market")),1,0)</f>
        <v>0</v>
      </c>
      <c r="AS502" s="16" t="str">
        <f t="shared" si="381"/>
        <v>Pass</v>
      </c>
      <c r="AT502" s="33" t="b">
        <f>NOT(ISNUMBER(SEARCH("Yes",Survey!$AC502)))</f>
        <v>1</v>
      </c>
      <c r="AU502" s="32" t="b">
        <f>IF(COUNTBLANK(Survey!$AD502:$AE502)=0,TRUE, FALSE)</f>
        <v>0</v>
      </c>
      <c r="AV502" s="16" t="str">
        <f t="shared" si="382"/>
        <v>Pass</v>
      </c>
      <c r="AW502" s="33" t="b">
        <f>NOT(ISNUMBER(SEARCH("Yes",Survey!$AF502)))</f>
        <v>1</v>
      </c>
      <c r="AX502" s="32" t="b">
        <f>NOT(ISBLANK(Survey!$AH502))</f>
        <v>0</v>
      </c>
      <c r="AY502" s="16" t="str">
        <f t="shared" si="383"/>
        <v>Pass</v>
      </c>
      <c r="AZ502" s="33" t="b">
        <f>NOT(OR(ISNUMBER(SEARCH("Other",Survey!$AH502)),ISNUMBER(SEARCH("Multiple",Survey!$AH502))))</f>
        <v>1</v>
      </c>
      <c r="BA502" s="32" t="b">
        <f>NOT(ISBLANK(Survey!$AI502))</f>
        <v>0</v>
      </c>
      <c r="BB502" s="16" t="str">
        <f t="shared" si="384"/>
        <v>Fail</v>
      </c>
      <c r="BC502" s="114">
        <f>IF(ABS(Survey!$BA502)&gt;0, 1,0)</f>
        <v>0</v>
      </c>
      <c r="BD502" s="114">
        <f>IF(COUNTBLANK(Survey!$AL502)=0,1,0)</f>
        <v>0</v>
      </c>
      <c r="BE502" s="16" t="str">
        <f t="shared" si="385"/>
        <v>Pass</v>
      </c>
      <c r="BF502" s="114">
        <f>IF(ISBLANK(Survey!$AL502),0,1)</f>
        <v>0</v>
      </c>
      <c r="BG502" s="133">
        <f>COUNTBLANK(Survey!$AM502)</f>
        <v>1</v>
      </c>
      <c r="BH502" s="16" t="str">
        <f t="shared" si="386"/>
        <v>Pass</v>
      </c>
      <c r="BI502" s="114">
        <f>IF(OR(Survey!$AM502="Closed",ISBLANK(Survey!$AM502)),0,1)</f>
        <v>0</v>
      </c>
      <c r="BJ502" s="133">
        <f>IF(ISBLANK(Survey!$AN502),1,0)</f>
        <v>1</v>
      </c>
      <c r="BK502" s="118" t="str">
        <f t="shared" si="387"/>
        <v>Pass</v>
      </c>
      <c r="BL502" s="31" cm="1">
        <f t="array" ref="BL502">SUM(SUMIF(Survey!AO502:AP502,{"&gt;0","&lt;0"})*{1,-1})</f>
        <v>0</v>
      </c>
      <c r="BM502">
        <f t="shared" si="388"/>
        <v>0</v>
      </c>
      <c r="BN502">
        <f t="shared" si="389"/>
        <v>100</v>
      </c>
      <c r="BO502" s="118" t="str">
        <f t="shared" si="390"/>
        <v>Pass</v>
      </c>
      <c r="BP502">
        <f>IF(Survey!AQ502="No",0,1)</f>
        <v>1</v>
      </c>
      <c r="BQ502" s="207">
        <f>MOD((LEN(Survey!AQ502)+2),22)</f>
        <v>2</v>
      </c>
      <c r="BR502">
        <f>IF(Survey!AR502="No",0,1)</f>
        <v>1</v>
      </c>
      <c r="BS502" s="207">
        <f>MOD((LEN(Survey!AR502)+2),22)</f>
        <v>2</v>
      </c>
      <c r="BT502" s="114">
        <f>COUNTBLANK(Survey!$AQ502:$AS502)+COUNTBLANK(Survey!$AU502)</f>
        <v>4</v>
      </c>
      <c r="BU502" s="114">
        <f>IF(Survey!$I502="Yes",1,0)</f>
        <v>0</v>
      </c>
      <c r="BV502" s="114">
        <f>IF(OR(Survey!$M502="Mutual fund",Survey!$M502="Alternative mutual fund",Survey!$M502="Money market"),1,0)</f>
        <v>0</v>
      </c>
      <c r="BW502" s="119">
        <f>IF(OR(Survey!$M502="ETF",Survey!$M502="ETF, alternative mutual fund"),1,0)</f>
        <v>0</v>
      </c>
      <c r="BX502" s="16" t="str">
        <f t="shared" si="391"/>
        <v>Pass</v>
      </c>
      <c r="BY502" s="33">
        <f>IF(ISNUMBER(SEARCH("Other",Survey!$AS502)), 1, 0)</f>
        <v>0</v>
      </c>
      <c r="BZ502" s="58" t="b">
        <f>NOT(ISBLANK(Survey!$AT502))</f>
        <v>0</v>
      </c>
      <c r="CA502" s="16" t="str">
        <f t="shared" si="392"/>
        <v>Pass</v>
      </c>
      <c r="CB502" s="114">
        <f>IF(Survey!$BB502=0, 0,1)</f>
        <v>0</v>
      </c>
      <c r="CC502" s="58">
        <f>Survey!$AV502</f>
        <v>0</v>
      </c>
      <c r="CD502" s="58">
        <f>Survey!$BC502+Survey!$BD502+ABS(Survey!$BE502)-ABS(Survey!$BF502)-ABS(Survey!$BG502)-ABS(Survey!$BL502)</f>
        <v>0</v>
      </c>
      <c r="CE502" s="138">
        <f>Survey!BB502+(ABS(Survey!$BH502)-ABS(Survey!$BI502)+ABS(Survey!$BJ502)-ABS(Survey!$BK502))*0.5</f>
        <v>0</v>
      </c>
      <c r="CF502" s="58">
        <f t="shared" si="393"/>
        <v>0</v>
      </c>
      <c r="CG502" s="58">
        <f>IF(AND($CC502&gt;$CF502-0.2,$CC502&lt;$CF502+0.2,ISBLANK(Survey!$AV502)=FALSE),0,1)</f>
        <v>1</v>
      </c>
      <c r="CH502" s="133">
        <f>IF(ISBLANK(Survey!$AW502),1,0)</f>
        <v>1</v>
      </c>
      <c r="CI502" s="16" t="str">
        <f t="shared" si="394"/>
        <v>Pass</v>
      </c>
      <c r="CJ502" s="114">
        <f>IF(Survey!$BB502=0, 0,1)</f>
        <v>0</v>
      </c>
      <c r="CK502" s="58">
        <f>IF(AND(Survey!$AX502&gt;=0,Survey!$AX502&lt;=0.2,Survey!$AX502&lt;&gt;""),0,1)</f>
        <v>1</v>
      </c>
      <c r="CL502" s="114">
        <f>IF(ISBLANK(Survey!$AY502),1,0)</f>
        <v>1</v>
      </c>
      <c r="CM502" s="16" t="str">
        <f t="shared" si="395"/>
        <v>Fail</v>
      </c>
      <c r="CN502" s="133">
        <f>Survey!$AZ502</f>
        <v>0</v>
      </c>
      <c r="CO502" s="16" t="str">
        <f t="shared" si="396"/>
        <v>Pass</v>
      </c>
      <c r="CP502" s="31">
        <f>Survey!$BA502</f>
        <v>0</v>
      </c>
      <c r="CQ502" s="138">
        <f>Survey!$BB502+Survey!$BC502+Survey!$BD502+ABS(Survey!$BE502)-ABS(Survey!$BF502)-ABS(Survey!$BG502)+ABS(Survey!$BH502)-ABS(Survey!$BI502)+ABS(Survey!$BJ502)-ABS(Survey!$BK502)-ABS(Survey!$BL502)+Survey!$BM502</f>
        <v>0</v>
      </c>
      <c r="CR502" s="30">
        <f t="shared" si="397"/>
        <v>0</v>
      </c>
      <c r="CS502" s="17">
        <f t="shared" si="398"/>
        <v>0</v>
      </c>
      <c r="CT502" s="16" t="str">
        <f t="shared" si="399"/>
        <v>Pass</v>
      </c>
      <c r="CU502" s="33" t="b">
        <f>IF(ABS(Survey!$BM502)=0,TRUE,FALSE)</f>
        <v>1</v>
      </c>
      <c r="CV502" s="32" t="b">
        <f>NOT(ISBLANK(Survey!$BN502))</f>
        <v>0</v>
      </c>
      <c r="CW502" t="str">
        <f t="shared" si="400"/>
        <v>Fail</v>
      </c>
      <c r="CX502" s="25">
        <f>Survey!$BA502</f>
        <v>0</v>
      </c>
      <c r="CY502" s="25" cm="1">
        <f t="array" ref="CY502">SUM(SUMIF(Survey!BP502:BW502,{"&gt;0","&lt;0"})*{1,-1})-SUM(SUMIF(Survey!BY502:CF502,{"&gt;0","&lt;0"})*{1,-1})</f>
        <v>0</v>
      </c>
      <c r="CZ502" s="30" t="str">
        <f t="shared" si="401"/>
        <v>No holdings</v>
      </c>
      <c r="DA502">
        <f t="shared" si="402"/>
        <v>0</v>
      </c>
      <c r="DB502" s="16" t="str">
        <f t="shared" si="403"/>
        <v>Fail</v>
      </c>
      <c r="DC502" s="31">
        <f>Survey!$BA502</f>
        <v>0</v>
      </c>
      <c r="DD502" s="31" cm="1">
        <f t="array" ref="DD502">SUM(SUMIF(Survey!CH502:DA502,{"&gt;0","&lt;0"})*{1,-1})-SUM(SUMIF(Survey!DC502:DV502,{"&gt;0","&lt;0"})*{1,-1})</f>
        <v>0</v>
      </c>
      <c r="DE502" s="30" t="str">
        <f t="shared" si="404"/>
        <v>No holdings</v>
      </c>
      <c r="DF502" s="17">
        <f t="shared" si="405"/>
        <v>0</v>
      </c>
      <c r="DG502" s="16" t="str">
        <f t="shared" si="406"/>
        <v>Pass</v>
      </c>
      <c r="DH502" s="33" t="b">
        <f>IF(ABS(Survey!$DA502)=0,TRUE,FALSE)</f>
        <v>1</v>
      </c>
      <c r="DI502" s="32" t="b">
        <f>NOT(ISBLANK(Survey!$DB502))</f>
        <v>0</v>
      </c>
      <c r="DJ502" s="16" t="str">
        <f t="shared" si="407"/>
        <v>Pass</v>
      </c>
      <c r="DK502" s="33" t="b">
        <f>IF(ABS(Survey!$DV502)=0,TRUE,FALSE)</f>
        <v>1</v>
      </c>
      <c r="DL502" s="32" t="b">
        <f>NOT(ISBLANK(Survey!$DW502))</f>
        <v>0</v>
      </c>
      <c r="DM502" t="str">
        <f t="shared" si="408"/>
        <v>Pass</v>
      </c>
      <c r="DN502" s="25" cm="1">
        <f t="array" ref="DN502">SUM(SUMIF(Survey!CW502,{"&gt;0","&lt;0"})*{1,-1})+SUM(SUMIF(Survey!DR502,{"&gt;0","&lt;0"})*{1,-1})</f>
        <v>0</v>
      </c>
      <c r="DO502" s="25">
        <f>SUM(SUMIF(Survey!DY502:EE502,{"&gt;0","&lt;0"})*{1,-1})+SUM(SUMIF(Survey!EG502:EM502,{"&gt;0","&lt;0"})*{1,-1})</f>
        <v>0</v>
      </c>
      <c r="DP502">
        <f t="shared" si="409"/>
        <v>0</v>
      </c>
      <c r="DQ502">
        <f t="shared" si="410"/>
        <v>0</v>
      </c>
      <c r="DR502" s="16" t="str">
        <f t="shared" si="411"/>
        <v>Pass</v>
      </c>
      <c r="DS502" s="33" t="b">
        <f>IF(ABS(Survey!$EE502)=0,TRUE,FALSE)</f>
        <v>1</v>
      </c>
      <c r="DT502" s="32" t="b">
        <f>NOT(ISBLANK(Survey!EF502))</f>
        <v>0</v>
      </c>
      <c r="DU502" s="16" t="str">
        <f t="shared" si="412"/>
        <v>Pass</v>
      </c>
      <c r="DV502" s="33" t="b">
        <f>IF(ABS(Survey!$EM502)=0,TRUE,FALSE)</f>
        <v>1</v>
      </c>
      <c r="DW502" s="32" t="b">
        <f>NOT(ISBLANK(Survey!$EN502))</f>
        <v>0</v>
      </c>
      <c r="DX502" s="16" t="str">
        <f t="shared" si="413"/>
        <v>Fail</v>
      </c>
      <c r="DY502" s="31">
        <f>SUM(SUMIF(Survey!ET502:EV502,{"&gt;0","&lt;0"})*{1,-1})</f>
        <v>0</v>
      </c>
      <c r="DZ502">
        <f t="shared" si="414"/>
        <v>0</v>
      </c>
      <c r="EA502">
        <f t="shared" si="415"/>
        <v>100</v>
      </c>
      <c r="EB502" s="30" t="b">
        <f>IF(OR(Survey!$M502="ETF",Survey!$M502="ETF, alternative mutual fund",Survey!$M502="Closed-end", Survey!$M502="Split share corp"),TRUE,FALSE)</f>
        <v>0</v>
      </c>
      <c r="EC502" s="16" t="str">
        <f t="shared" si="416"/>
        <v>Fail</v>
      </c>
      <c r="ED502" s="31">
        <f>SUM(SUMIF(Survey!EX502:FD502,{"&gt;0","&lt;0"})*{1,-1})</f>
        <v>0</v>
      </c>
      <c r="EE502">
        <f t="shared" si="417"/>
        <v>0</v>
      </c>
      <c r="EF502" s="17">
        <f t="shared" si="418"/>
        <v>100</v>
      </c>
      <c r="EG502" s="16" t="str">
        <f t="shared" si="419"/>
        <v>Fail</v>
      </c>
      <c r="EH502" s="31">
        <f>SUM(SUMIF(Survey!FF502:FL502,{"&gt;0","&lt;0"})*{1,-1})</f>
        <v>0</v>
      </c>
      <c r="EI502">
        <f t="shared" si="420"/>
        <v>0</v>
      </c>
      <c r="EJ502" s="17">
        <f t="shared" si="421"/>
        <v>100</v>
      </c>
    </row>
    <row r="503" spans="1:140">
      <c r="A503">
        <v>503</v>
      </c>
      <c r="B503" t="str">
        <f t="shared" si="369"/>
        <v>Pass</v>
      </c>
      <c r="C503" t="str">
        <f>IF(COUNTBLANK(Survey!B503:FM503)=$C$2, "Pass", "Fail")</f>
        <v>Pass</v>
      </c>
      <c r="D503" s="16" t="str">
        <f t="shared" si="370"/>
        <v>Fail</v>
      </c>
      <c r="E503" t="str">
        <f>IF(OR(ISBLANK(Survey!AL503),COUNTIF(G503:BJ503,"Fail")),"Fail","Pass")</f>
        <v>Fail</v>
      </c>
      <c r="F503" s="265"/>
      <c r="G503" s="16" t="str">
        <f t="shared" si="371"/>
        <v>Fail</v>
      </c>
      <c r="H503" s="139">
        <f>COUNTBLANK(Survey!B503:D503)+COUNTBLANK(Survey!G503)+COUNTBLANK(Survey!I503)+COUNTBLANK(Survey!K503:M503)+COUNTBLANK(Survey!P503:Q503)+COUNTBLANK(Survey!T503:W503)+COUNTBLANK(Survey!Z503:AC503)+COUNTBLANK(Survey!AF503:AG503)+COUNTBLANK(Survey!AK503:AK503)</f>
        <v>21</v>
      </c>
      <c r="I503" t="str">
        <f t="shared" si="372"/>
        <v>Fail</v>
      </c>
      <c r="J503" t="b">
        <f>IF(Survey!E503="No",TRUE,FALSE)</f>
        <v>0</v>
      </c>
      <c r="K503" s="29" cm="1">
        <f t="array" ref="K503">IF(COUNTA(Survey!$E$4:$E$695)=1, 0, SUM(IF(COUNTIF(Survey!$E$4:$E$695, Survey!$E$4:$E$695)=1,1,0)))</f>
        <v>0</v>
      </c>
      <c r="L503" s="29">
        <f>LEN(Survey!E503)</f>
        <v>0</v>
      </c>
      <c r="M503" s="16" t="str">
        <f t="shared" si="373"/>
        <v>Fail</v>
      </c>
      <c r="N503" t="b">
        <f>IF(Survey!F503="No",TRUE,FALSE)</f>
        <v>0</v>
      </c>
      <c r="O503" t="b">
        <f>Survey!F503=Survey!E503</f>
        <v>1</v>
      </c>
      <c r="P503">
        <f>COUNTIF(Survey!$F$4:$F$695,Survey!F503)</f>
        <v>0</v>
      </c>
      <c r="Q503" s="28">
        <f>LEN(Survey!F503)</f>
        <v>0</v>
      </c>
      <c r="R503" s="16" t="str">
        <f t="shared" si="374"/>
        <v>Pass</v>
      </c>
      <c r="S503" s="29">
        <f>MOD((LEN(Survey!H503)+2),11)</f>
        <v>2</v>
      </c>
      <c r="T503">
        <f>COUNTIF(Survey!$H$4:$H$695,Survey!H503)</f>
        <v>0</v>
      </c>
      <c r="U503" s="28" t="str">
        <f>IF(Survey!$L503="Prospectus fund", "Yes", "No")</f>
        <v>No</v>
      </c>
      <c r="V503" s="16" t="str">
        <f t="shared" si="375"/>
        <v>Pass</v>
      </c>
      <c r="W503" s="29">
        <f>MOD((LEN(Survey!J503)+2),11)</f>
        <v>2</v>
      </c>
      <c r="X503">
        <f>COUNTIF(Survey!$J$4:$J$695,Survey!J503)</f>
        <v>0</v>
      </c>
      <c r="Y503" s="30" t="b">
        <f>IF(OR(Survey!$M503="ETF",Survey!$M503="ETF, alternative mutual fund",Survey!$M503="Closed-end", Survey!$M503="Split share corp", Survey!$I503="Yes"),TRUE,FALSE)</f>
        <v>0</v>
      </c>
      <c r="Z503" s="16" t="str">
        <f>IFERROR(IF(AND(OR(AC503=AD503,AD503 = "Either"),NOT(ISBLANK(Survey!K503))),"Pass","Fail"),"Pass")</f>
        <v>Fail</v>
      </c>
      <c r="AA503" s="31" cm="1">
        <f t="array" ref="AA503">SUM(SUMIF(Survey!CH503:DA503,{"&gt;0","&lt;0"})*{1,-1})</f>
        <v>0</v>
      </c>
      <c r="AB503" s="33" cm="1">
        <f t="array" ref="AB503">SUM(SUMIF(Survey!CK503,{"&gt;0","&lt;0"})*{1,-1})+SUM(SUMIF(Survey!CU503,{"&gt;0","&lt;0"})*{1,-1})</f>
        <v>0</v>
      </c>
      <c r="AC503" s="33">
        <f>Survey!K503</f>
        <v>0</v>
      </c>
      <c r="AD503" s="32" t="str">
        <f t="shared" si="376"/>
        <v>Either</v>
      </c>
      <c r="AE503" s="16" t="str">
        <f t="shared" si="377"/>
        <v>Fail</v>
      </c>
      <c r="AF503" s="58" cm="1">
        <f t="array" ref="AF503">SUM(SUMIF(Survey!CH503:DA503,{"&gt;0","&lt;0"})*{1,-1})+SUM(SUMIF(Survey!DC503:DV503,{"&gt;0","&lt;0"})*{1,-1})</f>
        <v>0</v>
      </c>
      <c r="AG503" s="58">
        <f>IFERROR(AF503/(Survey!$BA503),0)</f>
        <v>0</v>
      </c>
      <c r="AH503" s="104" t="b">
        <f>IF(OR(Survey!$M503="Alternative strategy or hedge",Survey!$M503="Private asset",Survey!$L503="Prospectus fund"),TRUE,FALSE)</f>
        <v>0</v>
      </c>
      <c r="AI503" s="104" t="b">
        <f>NOT(ISBLANK(Survey!$M503))</f>
        <v>0</v>
      </c>
      <c r="AJ503" s="16" t="str">
        <f t="shared" si="378"/>
        <v>Fail</v>
      </c>
      <c r="AK503" t="b">
        <f>IF(Survey!W503="No",TRUE,FALSE)</f>
        <v>0</v>
      </c>
      <c r="AL503" s="119">
        <f>MOD((LEN(Survey!W503)+2),22)</f>
        <v>2</v>
      </c>
      <c r="AM503" t="str">
        <f t="shared" si="379"/>
        <v>Pass</v>
      </c>
      <c r="AN503" s="33" t="b">
        <f>NOT(ISNUMBER(SEARCH("Other",Survey!$Q503)))</f>
        <v>1</v>
      </c>
      <c r="AO503" s="32" t="b">
        <f>NOT(ISBLANK(Survey!$R503))</f>
        <v>0</v>
      </c>
      <c r="AP503" s="16" t="str">
        <f t="shared" si="380"/>
        <v>Pass</v>
      </c>
      <c r="AQ503" s="114">
        <f>COUNTBLANK(Survey!$X503)</f>
        <v>1</v>
      </c>
      <c r="AR503" s="58">
        <f>IF(AND(Survey!L503&lt;&gt;"Exempt fund",OR(Survey!$M503="ETF",Survey!$M503="ETF, alternative mutual fund",Survey!$M503="Mutual fund",Survey!$M503="Alternative mutual fund",Survey!$M503="Money market")),1,0)</f>
        <v>0</v>
      </c>
      <c r="AS503" s="16" t="str">
        <f t="shared" si="381"/>
        <v>Pass</v>
      </c>
      <c r="AT503" s="33" t="b">
        <f>NOT(ISNUMBER(SEARCH("Yes",Survey!$AC503)))</f>
        <v>1</v>
      </c>
      <c r="AU503" s="32" t="b">
        <f>IF(COUNTBLANK(Survey!$AD503:$AE503)=0,TRUE, FALSE)</f>
        <v>0</v>
      </c>
      <c r="AV503" s="16" t="str">
        <f t="shared" si="382"/>
        <v>Pass</v>
      </c>
      <c r="AW503" s="33" t="b">
        <f>NOT(ISNUMBER(SEARCH("Yes",Survey!$AF503)))</f>
        <v>1</v>
      </c>
      <c r="AX503" s="32" t="b">
        <f>NOT(ISBLANK(Survey!$AH503))</f>
        <v>0</v>
      </c>
      <c r="AY503" s="16" t="str">
        <f t="shared" si="383"/>
        <v>Pass</v>
      </c>
      <c r="AZ503" s="33" t="b">
        <f>NOT(OR(ISNUMBER(SEARCH("Other",Survey!$AH503)),ISNUMBER(SEARCH("Multiple",Survey!$AH503))))</f>
        <v>1</v>
      </c>
      <c r="BA503" s="32" t="b">
        <f>NOT(ISBLANK(Survey!$AI503))</f>
        <v>0</v>
      </c>
      <c r="BB503" s="16" t="str">
        <f t="shared" si="384"/>
        <v>Fail</v>
      </c>
      <c r="BC503" s="114">
        <f>IF(ABS(Survey!$BA503)&gt;0, 1,0)</f>
        <v>0</v>
      </c>
      <c r="BD503" s="114">
        <f>IF(COUNTBLANK(Survey!$AL503)=0,1,0)</f>
        <v>0</v>
      </c>
      <c r="BE503" s="16" t="str">
        <f t="shared" si="385"/>
        <v>Pass</v>
      </c>
      <c r="BF503" s="114">
        <f>IF(ISBLANK(Survey!$AL503),0,1)</f>
        <v>0</v>
      </c>
      <c r="BG503" s="133">
        <f>COUNTBLANK(Survey!$AM503)</f>
        <v>1</v>
      </c>
      <c r="BH503" s="16" t="str">
        <f t="shared" si="386"/>
        <v>Pass</v>
      </c>
      <c r="BI503" s="114">
        <f>IF(OR(Survey!$AM503="Closed",ISBLANK(Survey!$AM503)),0,1)</f>
        <v>0</v>
      </c>
      <c r="BJ503" s="133">
        <f>IF(ISBLANK(Survey!$AN503),1,0)</f>
        <v>1</v>
      </c>
      <c r="BK503" s="118" t="str">
        <f t="shared" si="387"/>
        <v>Pass</v>
      </c>
      <c r="BL503" s="31" cm="1">
        <f t="array" ref="BL503">SUM(SUMIF(Survey!AO503:AP503,{"&gt;0","&lt;0"})*{1,-1})</f>
        <v>0</v>
      </c>
      <c r="BM503">
        <f t="shared" si="388"/>
        <v>0</v>
      </c>
      <c r="BN503">
        <f t="shared" si="389"/>
        <v>100</v>
      </c>
      <c r="BO503" s="118" t="str">
        <f t="shared" si="390"/>
        <v>Pass</v>
      </c>
      <c r="BP503">
        <f>IF(Survey!AQ503="No",0,1)</f>
        <v>1</v>
      </c>
      <c r="BQ503" s="207">
        <f>MOD((LEN(Survey!AQ503)+2),22)</f>
        <v>2</v>
      </c>
      <c r="BR503">
        <f>IF(Survey!AR503="No",0,1)</f>
        <v>1</v>
      </c>
      <c r="BS503" s="207">
        <f>MOD((LEN(Survey!AR503)+2),22)</f>
        <v>2</v>
      </c>
      <c r="BT503" s="114">
        <f>COUNTBLANK(Survey!$AQ503:$AS503)+COUNTBLANK(Survey!$AU503)</f>
        <v>4</v>
      </c>
      <c r="BU503" s="114">
        <f>IF(Survey!$I503="Yes",1,0)</f>
        <v>0</v>
      </c>
      <c r="BV503" s="114">
        <f>IF(OR(Survey!$M503="Mutual fund",Survey!$M503="Alternative mutual fund",Survey!$M503="Money market"),1,0)</f>
        <v>0</v>
      </c>
      <c r="BW503" s="119">
        <f>IF(OR(Survey!$M503="ETF",Survey!$M503="ETF, alternative mutual fund"),1,0)</f>
        <v>0</v>
      </c>
      <c r="BX503" s="16" t="str">
        <f t="shared" si="391"/>
        <v>Pass</v>
      </c>
      <c r="BY503" s="33">
        <f>IF(ISNUMBER(SEARCH("Other",Survey!$AS503)), 1, 0)</f>
        <v>0</v>
      </c>
      <c r="BZ503" s="58" t="b">
        <f>NOT(ISBLANK(Survey!$AT503))</f>
        <v>0</v>
      </c>
      <c r="CA503" s="16" t="str">
        <f t="shared" si="392"/>
        <v>Pass</v>
      </c>
      <c r="CB503" s="114">
        <f>IF(Survey!$BB503=0, 0,1)</f>
        <v>0</v>
      </c>
      <c r="CC503" s="58">
        <f>Survey!$AV503</f>
        <v>0</v>
      </c>
      <c r="CD503" s="58">
        <f>Survey!$BC503+Survey!$BD503+ABS(Survey!$BE503)-ABS(Survey!$BF503)-ABS(Survey!$BG503)-ABS(Survey!$BL503)</f>
        <v>0</v>
      </c>
      <c r="CE503" s="138">
        <f>Survey!BB503+(ABS(Survey!$BH503)-ABS(Survey!$BI503)+ABS(Survey!$BJ503)-ABS(Survey!$BK503))*0.5</f>
        <v>0</v>
      </c>
      <c r="CF503" s="58">
        <f t="shared" si="393"/>
        <v>0</v>
      </c>
      <c r="CG503" s="58">
        <f>IF(AND($CC503&gt;$CF503-0.2,$CC503&lt;$CF503+0.2,ISBLANK(Survey!$AV503)=FALSE),0,1)</f>
        <v>1</v>
      </c>
      <c r="CH503" s="133">
        <f>IF(ISBLANK(Survey!$AW503),1,0)</f>
        <v>1</v>
      </c>
      <c r="CI503" s="16" t="str">
        <f t="shared" si="394"/>
        <v>Pass</v>
      </c>
      <c r="CJ503" s="114">
        <f>IF(Survey!$BB503=0, 0,1)</f>
        <v>0</v>
      </c>
      <c r="CK503" s="58">
        <f>IF(AND(Survey!$AX503&gt;=0,Survey!$AX503&lt;=0.2,Survey!$AX503&lt;&gt;""),0,1)</f>
        <v>1</v>
      </c>
      <c r="CL503" s="114">
        <f>IF(ISBLANK(Survey!$AY503),1,0)</f>
        <v>1</v>
      </c>
      <c r="CM503" s="16" t="str">
        <f t="shared" si="395"/>
        <v>Fail</v>
      </c>
      <c r="CN503" s="133">
        <f>Survey!$AZ503</f>
        <v>0</v>
      </c>
      <c r="CO503" s="16" t="str">
        <f t="shared" si="396"/>
        <v>Pass</v>
      </c>
      <c r="CP503" s="31">
        <f>Survey!$BA503</f>
        <v>0</v>
      </c>
      <c r="CQ503" s="138">
        <f>Survey!$BB503+Survey!$BC503+Survey!$BD503+ABS(Survey!$BE503)-ABS(Survey!$BF503)-ABS(Survey!$BG503)+ABS(Survey!$BH503)-ABS(Survey!$BI503)+ABS(Survey!$BJ503)-ABS(Survey!$BK503)-ABS(Survey!$BL503)+Survey!$BM503</f>
        <v>0</v>
      </c>
      <c r="CR503" s="30">
        <f t="shared" si="397"/>
        <v>0</v>
      </c>
      <c r="CS503" s="17">
        <f t="shared" si="398"/>
        <v>0</v>
      </c>
      <c r="CT503" s="16" t="str">
        <f t="shared" si="399"/>
        <v>Pass</v>
      </c>
      <c r="CU503" s="33" t="b">
        <f>IF(ABS(Survey!$BM503)=0,TRUE,FALSE)</f>
        <v>1</v>
      </c>
      <c r="CV503" s="32" t="b">
        <f>NOT(ISBLANK(Survey!$BN503))</f>
        <v>0</v>
      </c>
      <c r="CW503" t="str">
        <f t="shared" si="400"/>
        <v>Fail</v>
      </c>
      <c r="CX503" s="25">
        <f>Survey!$BA503</f>
        <v>0</v>
      </c>
      <c r="CY503" s="25" cm="1">
        <f t="array" ref="CY503">SUM(SUMIF(Survey!BP503:BW503,{"&gt;0","&lt;0"})*{1,-1})-SUM(SUMIF(Survey!BY503:CF503,{"&gt;0","&lt;0"})*{1,-1})</f>
        <v>0</v>
      </c>
      <c r="CZ503" s="30" t="str">
        <f t="shared" si="401"/>
        <v>No holdings</v>
      </c>
      <c r="DA503">
        <f t="shared" si="402"/>
        <v>0</v>
      </c>
      <c r="DB503" s="16" t="str">
        <f t="shared" si="403"/>
        <v>Fail</v>
      </c>
      <c r="DC503" s="31">
        <f>Survey!$BA503</f>
        <v>0</v>
      </c>
      <c r="DD503" s="31" cm="1">
        <f t="array" ref="DD503">SUM(SUMIF(Survey!CH503:DA503,{"&gt;0","&lt;0"})*{1,-1})-SUM(SUMIF(Survey!DC503:DV503,{"&gt;0","&lt;0"})*{1,-1})</f>
        <v>0</v>
      </c>
      <c r="DE503" s="30" t="str">
        <f t="shared" si="404"/>
        <v>No holdings</v>
      </c>
      <c r="DF503" s="17">
        <f t="shared" si="405"/>
        <v>0</v>
      </c>
      <c r="DG503" s="16" t="str">
        <f t="shared" si="406"/>
        <v>Pass</v>
      </c>
      <c r="DH503" s="33" t="b">
        <f>IF(ABS(Survey!$DA503)=0,TRUE,FALSE)</f>
        <v>1</v>
      </c>
      <c r="DI503" s="32" t="b">
        <f>NOT(ISBLANK(Survey!$DB503))</f>
        <v>0</v>
      </c>
      <c r="DJ503" s="16" t="str">
        <f t="shared" si="407"/>
        <v>Pass</v>
      </c>
      <c r="DK503" s="33" t="b">
        <f>IF(ABS(Survey!$DV503)=0,TRUE,FALSE)</f>
        <v>1</v>
      </c>
      <c r="DL503" s="32" t="b">
        <f>NOT(ISBLANK(Survey!$DW503))</f>
        <v>0</v>
      </c>
      <c r="DM503" t="str">
        <f t="shared" si="408"/>
        <v>Pass</v>
      </c>
      <c r="DN503" s="25" cm="1">
        <f t="array" ref="DN503">SUM(SUMIF(Survey!CW503,{"&gt;0","&lt;0"})*{1,-1})+SUM(SUMIF(Survey!DR503,{"&gt;0","&lt;0"})*{1,-1})</f>
        <v>0</v>
      </c>
      <c r="DO503" s="25">
        <f>SUM(SUMIF(Survey!DY503:EE503,{"&gt;0","&lt;0"})*{1,-1})+SUM(SUMIF(Survey!EG503:EM503,{"&gt;0","&lt;0"})*{1,-1})</f>
        <v>0</v>
      </c>
      <c r="DP503">
        <f t="shared" si="409"/>
        <v>0</v>
      </c>
      <c r="DQ503">
        <f t="shared" si="410"/>
        <v>0</v>
      </c>
      <c r="DR503" s="16" t="str">
        <f t="shared" si="411"/>
        <v>Pass</v>
      </c>
      <c r="DS503" s="33" t="b">
        <f>IF(ABS(Survey!$EE503)=0,TRUE,FALSE)</f>
        <v>1</v>
      </c>
      <c r="DT503" s="32" t="b">
        <f>NOT(ISBLANK(Survey!EF503))</f>
        <v>0</v>
      </c>
      <c r="DU503" s="16" t="str">
        <f t="shared" si="412"/>
        <v>Pass</v>
      </c>
      <c r="DV503" s="33" t="b">
        <f>IF(ABS(Survey!$EM503)=0,TRUE,FALSE)</f>
        <v>1</v>
      </c>
      <c r="DW503" s="32" t="b">
        <f>NOT(ISBLANK(Survey!$EN503))</f>
        <v>0</v>
      </c>
      <c r="DX503" s="16" t="str">
        <f t="shared" si="413"/>
        <v>Fail</v>
      </c>
      <c r="DY503" s="31">
        <f>SUM(SUMIF(Survey!ET503:EV503,{"&gt;0","&lt;0"})*{1,-1})</f>
        <v>0</v>
      </c>
      <c r="DZ503">
        <f t="shared" si="414"/>
        <v>0</v>
      </c>
      <c r="EA503">
        <f t="shared" si="415"/>
        <v>100</v>
      </c>
      <c r="EB503" s="30" t="b">
        <f>IF(OR(Survey!$M503="ETF",Survey!$M503="ETF, alternative mutual fund",Survey!$M503="Closed-end", Survey!$M503="Split share corp"),TRUE,FALSE)</f>
        <v>0</v>
      </c>
      <c r="EC503" s="16" t="str">
        <f t="shared" si="416"/>
        <v>Fail</v>
      </c>
      <c r="ED503" s="31">
        <f>SUM(SUMIF(Survey!EX503:FD503,{"&gt;0","&lt;0"})*{1,-1})</f>
        <v>0</v>
      </c>
      <c r="EE503">
        <f t="shared" si="417"/>
        <v>0</v>
      </c>
      <c r="EF503" s="17">
        <f t="shared" si="418"/>
        <v>100</v>
      </c>
      <c r="EG503" s="16" t="str">
        <f t="shared" si="419"/>
        <v>Fail</v>
      </c>
      <c r="EH503" s="31">
        <f>SUM(SUMIF(Survey!FF503:FL503,{"&gt;0","&lt;0"})*{1,-1})</f>
        <v>0</v>
      </c>
      <c r="EI503">
        <f t="shared" si="420"/>
        <v>0</v>
      </c>
      <c r="EJ503" s="17">
        <f t="shared" si="421"/>
        <v>100</v>
      </c>
    </row>
    <row r="504" spans="1:140">
      <c r="A504">
        <v>504</v>
      </c>
      <c r="B504" t="str">
        <f t="shared" si="369"/>
        <v>Pass</v>
      </c>
      <c r="C504" t="str">
        <f>IF(COUNTBLANK(Survey!B504:FM504)=$C$2, "Pass", "Fail")</f>
        <v>Pass</v>
      </c>
      <c r="D504" s="16" t="str">
        <f t="shared" si="370"/>
        <v>Fail</v>
      </c>
      <c r="E504" t="str">
        <f>IF(OR(ISBLANK(Survey!AL504),COUNTIF(G504:BJ504,"Fail")),"Fail","Pass")</f>
        <v>Fail</v>
      </c>
      <c r="F504" s="265"/>
      <c r="G504" s="16" t="str">
        <f t="shared" si="371"/>
        <v>Fail</v>
      </c>
      <c r="H504" s="139">
        <f>COUNTBLANK(Survey!B504:D504)+COUNTBLANK(Survey!G504)+COUNTBLANK(Survey!I504)+COUNTBLANK(Survey!K504:M504)+COUNTBLANK(Survey!P504:Q504)+COUNTBLANK(Survey!T504:W504)+COUNTBLANK(Survey!Z504:AC504)+COUNTBLANK(Survey!AF504:AG504)+COUNTBLANK(Survey!AK504:AK504)</f>
        <v>21</v>
      </c>
      <c r="I504" t="str">
        <f t="shared" si="372"/>
        <v>Fail</v>
      </c>
      <c r="J504" t="b">
        <f>IF(Survey!E504="No",TRUE,FALSE)</f>
        <v>0</v>
      </c>
      <c r="K504" s="29" cm="1">
        <f t="array" ref="K504">IF(COUNTA(Survey!$E$4:$E$695)=1, 0, SUM(IF(COUNTIF(Survey!$E$4:$E$695, Survey!$E$4:$E$695)=1,1,0)))</f>
        <v>0</v>
      </c>
      <c r="L504" s="29">
        <f>LEN(Survey!E504)</f>
        <v>0</v>
      </c>
      <c r="M504" s="16" t="str">
        <f t="shared" si="373"/>
        <v>Fail</v>
      </c>
      <c r="N504" t="b">
        <f>IF(Survey!F504="No",TRUE,FALSE)</f>
        <v>0</v>
      </c>
      <c r="O504" t="b">
        <f>Survey!F504=Survey!E504</f>
        <v>1</v>
      </c>
      <c r="P504">
        <f>COUNTIF(Survey!$F$4:$F$695,Survey!F504)</f>
        <v>0</v>
      </c>
      <c r="Q504" s="28">
        <f>LEN(Survey!F504)</f>
        <v>0</v>
      </c>
      <c r="R504" s="16" t="str">
        <f t="shared" si="374"/>
        <v>Pass</v>
      </c>
      <c r="S504" s="29">
        <f>MOD((LEN(Survey!H504)+2),11)</f>
        <v>2</v>
      </c>
      <c r="T504">
        <f>COUNTIF(Survey!$H$4:$H$695,Survey!H504)</f>
        <v>0</v>
      </c>
      <c r="U504" s="28" t="str">
        <f>IF(Survey!$L504="Prospectus fund", "Yes", "No")</f>
        <v>No</v>
      </c>
      <c r="V504" s="16" t="str">
        <f t="shared" si="375"/>
        <v>Pass</v>
      </c>
      <c r="W504" s="29">
        <f>MOD((LEN(Survey!J504)+2),11)</f>
        <v>2</v>
      </c>
      <c r="X504">
        <f>COUNTIF(Survey!$J$4:$J$695,Survey!J504)</f>
        <v>0</v>
      </c>
      <c r="Y504" s="30" t="b">
        <f>IF(OR(Survey!$M504="ETF",Survey!$M504="ETF, alternative mutual fund",Survey!$M504="Closed-end", Survey!$M504="Split share corp", Survey!$I504="Yes"),TRUE,FALSE)</f>
        <v>0</v>
      </c>
      <c r="Z504" s="16" t="str">
        <f>IFERROR(IF(AND(OR(AC504=AD504,AD504 = "Either"),NOT(ISBLANK(Survey!K504))),"Pass","Fail"),"Pass")</f>
        <v>Fail</v>
      </c>
      <c r="AA504" s="31" cm="1">
        <f t="array" ref="AA504">SUM(SUMIF(Survey!CH504:DA504,{"&gt;0","&lt;0"})*{1,-1})</f>
        <v>0</v>
      </c>
      <c r="AB504" s="33" cm="1">
        <f t="array" ref="AB504">SUM(SUMIF(Survey!CK504,{"&gt;0","&lt;0"})*{1,-1})+SUM(SUMIF(Survey!CU504,{"&gt;0","&lt;0"})*{1,-1})</f>
        <v>0</v>
      </c>
      <c r="AC504" s="33">
        <f>Survey!K504</f>
        <v>0</v>
      </c>
      <c r="AD504" s="32" t="str">
        <f t="shared" si="376"/>
        <v>Either</v>
      </c>
      <c r="AE504" s="16" t="str">
        <f t="shared" si="377"/>
        <v>Fail</v>
      </c>
      <c r="AF504" s="58" cm="1">
        <f t="array" ref="AF504">SUM(SUMIF(Survey!CH504:DA504,{"&gt;0","&lt;0"})*{1,-1})+SUM(SUMIF(Survey!DC504:DV504,{"&gt;0","&lt;0"})*{1,-1})</f>
        <v>0</v>
      </c>
      <c r="AG504" s="58">
        <f>IFERROR(AF504/(Survey!$BA504),0)</f>
        <v>0</v>
      </c>
      <c r="AH504" s="104" t="b">
        <f>IF(OR(Survey!$M504="Alternative strategy or hedge",Survey!$M504="Private asset",Survey!$L504="Prospectus fund"),TRUE,FALSE)</f>
        <v>0</v>
      </c>
      <c r="AI504" s="104" t="b">
        <f>NOT(ISBLANK(Survey!$M504))</f>
        <v>0</v>
      </c>
      <c r="AJ504" s="16" t="str">
        <f t="shared" si="378"/>
        <v>Fail</v>
      </c>
      <c r="AK504" t="b">
        <f>IF(Survey!W504="No",TRUE,FALSE)</f>
        <v>0</v>
      </c>
      <c r="AL504" s="119">
        <f>MOD((LEN(Survey!W504)+2),22)</f>
        <v>2</v>
      </c>
      <c r="AM504" t="str">
        <f t="shared" si="379"/>
        <v>Pass</v>
      </c>
      <c r="AN504" s="33" t="b">
        <f>NOT(ISNUMBER(SEARCH("Other",Survey!$Q504)))</f>
        <v>1</v>
      </c>
      <c r="AO504" s="32" t="b">
        <f>NOT(ISBLANK(Survey!$R504))</f>
        <v>0</v>
      </c>
      <c r="AP504" s="16" t="str">
        <f t="shared" si="380"/>
        <v>Pass</v>
      </c>
      <c r="AQ504" s="114">
        <f>COUNTBLANK(Survey!$X504)</f>
        <v>1</v>
      </c>
      <c r="AR504" s="58">
        <f>IF(AND(Survey!L504&lt;&gt;"Exempt fund",OR(Survey!$M504="ETF",Survey!$M504="ETF, alternative mutual fund",Survey!$M504="Mutual fund",Survey!$M504="Alternative mutual fund",Survey!$M504="Money market")),1,0)</f>
        <v>0</v>
      </c>
      <c r="AS504" s="16" t="str">
        <f t="shared" si="381"/>
        <v>Pass</v>
      </c>
      <c r="AT504" s="33" t="b">
        <f>NOT(ISNUMBER(SEARCH("Yes",Survey!$AC504)))</f>
        <v>1</v>
      </c>
      <c r="AU504" s="32" t="b">
        <f>IF(COUNTBLANK(Survey!$AD504:$AE504)=0,TRUE, FALSE)</f>
        <v>0</v>
      </c>
      <c r="AV504" s="16" t="str">
        <f t="shared" si="382"/>
        <v>Pass</v>
      </c>
      <c r="AW504" s="33" t="b">
        <f>NOT(ISNUMBER(SEARCH("Yes",Survey!$AF504)))</f>
        <v>1</v>
      </c>
      <c r="AX504" s="32" t="b">
        <f>NOT(ISBLANK(Survey!$AH504))</f>
        <v>0</v>
      </c>
      <c r="AY504" s="16" t="str">
        <f t="shared" si="383"/>
        <v>Pass</v>
      </c>
      <c r="AZ504" s="33" t="b">
        <f>NOT(OR(ISNUMBER(SEARCH("Other",Survey!$AH504)),ISNUMBER(SEARCH("Multiple",Survey!$AH504))))</f>
        <v>1</v>
      </c>
      <c r="BA504" s="32" t="b">
        <f>NOT(ISBLANK(Survey!$AI504))</f>
        <v>0</v>
      </c>
      <c r="BB504" s="16" t="str">
        <f t="shared" si="384"/>
        <v>Fail</v>
      </c>
      <c r="BC504" s="114">
        <f>IF(ABS(Survey!$BA504)&gt;0, 1,0)</f>
        <v>0</v>
      </c>
      <c r="BD504" s="114">
        <f>IF(COUNTBLANK(Survey!$AL504)=0,1,0)</f>
        <v>0</v>
      </c>
      <c r="BE504" s="16" t="str">
        <f t="shared" si="385"/>
        <v>Pass</v>
      </c>
      <c r="BF504" s="114">
        <f>IF(ISBLANK(Survey!$AL504),0,1)</f>
        <v>0</v>
      </c>
      <c r="BG504" s="133">
        <f>COUNTBLANK(Survey!$AM504)</f>
        <v>1</v>
      </c>
      <c r="BH504" s="16" t="str">
        <f t="shared" si="386"/>
        <v>Pass</v>
      </c>
      <c r="BI504" s="114">
        <f>IF(OR(Survey!$AM504="Closed",ISBLANK(Survey!$AM504)),0,1)</f>
        <v>0</v>
      </c>
      <c r="BJ504" s="133">
        <f>IF(ISBLANK(Survey!$AN504),1,0)</f>
        <v>1</v>
      </c>
      <c r="BK504" s="118" t="str">
        <f t="shared" si="387"/>
        <v>Pass</v>
      </c>
      <c r="BL504" s="31" cm="1">
        <f t="array" ref="BL504">SUM(SUMIF(Survey!AO504:AP504,{"&gt;0","&lt;0"})*{1,-1})</f>
        <v>0</v>
      </c>
      <c r="BM504">
        <f t="shared" si="388"/>
        <v>0</v>
      </c>
      <c r="BN504">
        <f t="shared" si="389"/>
        <v>100</v>
      </c>
      <c r="BO504" s="118" t="str">
        <f t="shared" si="390"/>
        <v>Pass</v>
      </c>
      <c r="BP504">
        <f>IF(Survey!AQ504="No",0,1)</f>
        <v>1</v>
      </c>
      <c r="BQ504" s="207">
        <f>MOD((LEN(Survey!AQ504)+2),22)</f>
        <v>2</v>
      </c>
      <c r="BR504">
        <f>IF(Survey!AR504="No",0,1)</f>
        <v>1</v>
      </c>
      <c r="BS504" s="207">
        <f>MOD((LEN(Survey!AR504)+2),22)</f>
        <v>2</v>
      </c>
      <c r="BT504" s="114">
        <f>COUNTBLANK(Survey!$AQ504:$AS504)+COUNTBLANK(Survey!$AU504)</f>
        <v>4</v>
      </c>
      <c r="BU504" s="114">
        <f>IF(Survey!$I504="Yes",1,0)</f>
        <v>0</v>
      </c>
      <c r="BV504" s="114">
        <f>IF(OR(Survey!$M504="Mutual fund",Survey!$M504="Alternative mutual fund",Survey!$M504="Money market"),1,0)</f>
        <v>0</v>
      </c>
      <c r="BW504" s="119">
        <f>IF(OR(Survey!$M504="ETF",Survey!$M504="ETF, alternative mutual fund"),1,0)</f>
        <v>0</v>
      </c>
      <c r="BX504" s="16" t="str">
        <f t="shared" si="391"/>
        <v>Pass</v>
      </c>
      <c r="BY504" s="33">
        <f>IF(ISNUMBER(SEARCH("Other",Survey!$AS504)), 1, 0)</f>
        <v>0</v>
      </c>
      <c r="BZ504" s="58" t="b">
        <f>NOT(ISBLANK(Survey!$AT504))</f>
        <v>0</v>
      </c>
      <c r="CA504" s="16" t="str">
        <f t="shared" si="392"/>
        <v>Pass</v>
      </c>
      <c r="CB504" s="114">
        <f>IF(Survey!$BB504=0, 0,1)</f>
        <v>0</v>
      </c>
      <c r="CC504" s="58">
        <f>Survey!$AV504</f>
        <v>0</v>
      </c>
      <c r="CD504" s="58">
        <f>Survey!$BC504+Survey!$BD504+ABS(Survey!$BE504)-ABS(Survey!$BF504)-ABS(Survey!$BG504)-ABS(Survey!$BL504)</f>
        <v>0</v>
      </c>
      <c r="CE504" s="138">
        <f>Survey!BB504+(ABS(Survey!$BH504)-ABS(Survey!$BI504)+ABS(Survey!$BJ504)-ABS(Survey!$BK504))*0.5</f>
        <v>0</v>
      </c>
      <c r="CF504" s="58">
        <f t="shared" si="393"/>
        <v>0</v>
      </c>
      <c r="CG504" s="58">
        <f>IF(AND($CC504&gt;$CF504-0.2,$CC504&lt;$CF504+0.2,ISBLANK(Survey!$AV504)=FALSE),0,1)</f>
        <v>1</v>
      </c>
      <c r="CH504" s="133">
        <f>IF(ISBLANK(Survey!$AW504),1,0)</f>
        <v>1</v>
      </c>
      <c r="CI504" s="16" t="str">
        <f t="shared" si="394"/>
        <v>Pass</v>
      </c>
      <c r="CJ504" s="114">
        <f>IF(Survey!$BB504=0, 0,1)</f>
        <v>0</v>
      </c>
      <c r="CK504" s="58">
        <f>IF(AND(Survey!$AX504&gt;=0,Survey!$AX504&lt;=0.2,Survey!$AX504&lt;&gt;""),0,1)</f>
        <v>1</v>
      </c>
      <c r="CL504" s="114">
        <f>IF(ISBLANK(Survey!$AY504),1,0)</f>
        <v>1</v>
      </c>
      <c r="CM504" s="16" t="str">
        <f t="shared" si="395"/>
        <v>Fail</v>
      </c>
      <c r="CN504" s="133">
        <f>Survey!$AZ504</f>
        <v>0</v>
      </c>
      <c r="CO504" s="16" t="str">
        <f t="shared" si="396"/>
        <v>Pass</v>
      </c>
      <c r="CP504" s="31">
        <f>Survey!$BA504</f>
        <v>0</v>
      </c>
      <c r="CQ504" s="138">
        <f>Survey!$BB504+Survey!$BC504+Survey!$BD504+ABS(Survey!$BE504)-ABS(Survey!$BF504)-ABS(Survey!$BG504)+ABS(Survey!$BH504)-ABS(Survey!$BI504)+ABS(Survey!$BJ504)-ABS(Survey!$BK504)-ABS(Survey!$BL504)+Survey!$BM504</f>
        <v>0</v>
      </c>
      <c r="CR504" s="30">
        <f t="shared" si="397"/>
        <v>0</v>
      </c>
      <c r="CS504" s="17">
        <f t="shared" si="398"/>
        <v>0</v>
      </c>
      <c r="CT504" s="16" t="str">
        <f t="shared" si="399"/>
        <v>Pass</v>
      </c>
      <c r="CU504" s="33" t="b">
        <f>IF(ABS(Survey!$BM504)=0,TRUE,FALSE)</f>
        <v>1</v>
      </c>
      <c r="CV504" s="32" t="b">
        <f>NOT(ISBLANK(Survey!$BN504))</f>
        <v>0</v>
      </c>
      <c r="CW504" t="str">
        <f t="shared" si="400"/>
        <v>Fail</v>
      </c>
      <c r="CX504" s="25">
        <f>Survey!$BA504</f>
        <v>0</v>
      </c>
      <c r="CY504" s="25" cm="1">
        <f t="array" ref="CY504">SUM(SUMIF(Survey!BP504:BW504,{"&gt;0","&lt;0"})*{1,-1})-SUM(SUMIF(Survey!BY504:CF504,{"&gt;0","&lt;0"})*{1,-1})</f>
        <v>0</v>
      </c>
      <c r="CZ504" s="30" t="str">
        <f t="shared" si="401"/>
        <v>No holdings</v>
      </c>
      <c r="DA504">
        <f t="shared" si="402"/>
        <v>0</v>
      </c>
      <c r="DB504" s="16" t="str">
        <f t="shared" si="403"/>
        <v>Fail</v>
      </c>
      <c r="DC504" s="31">
        <f>Survey!$BA504</f>
        <v>0</v>
      </c>
      <c r="DD504" s="31" cm="1">
        <f t="array" ref="DD504">SUM(SUMIF(Survey!CH504:DA504,{"&gt;0","&lt;0"})*{1,-1})-SUM(SUMIF(Survey!DC504:DV504,{"&gt;0","&lt;0"})*{1,-1})</f>
        <v>0</v>
      </c>
      <c r="DE504" s="30" t="str">
        <f t="shared" si="404"/>
        <v>No holdings</v>
      </c>
      <c r="DF504" s="17">
        <f t="shared" si="405"/>
        <v>0</v>
      </c>
      <c r="DG504" s="16" t="str">
        <f t="shared" si="406"/>
        <v>Pass</v>
      </c>
      <c r="DH504" s="33" t="b">
        <f>IF(ABS(Survey!$DA504)=0,TRUE,FALSE)</f>
        <v>1</v>
      </c>
      <c r="DI504" s="32" t="b">
        <f>NOT(ISBLANK(Survey!$DB504))</f>
        <v>0</v>
      </c>
      <c r="DJ504" s="16" t="str">
        <f t="shared" si="407"/>
        <v>Pass</v>
      </c>
      <c r="DK504" s="33" t="b">
        <f>IF(ABS(Survey!$DV504)=0,TRUE,FALSE)</f>
        <v>1</v>
      </c>
      <c r="DL504" s="32" t="b">
        <f>NOT(ISBLANK(Survey!$DW504))</f>
        <v>0</v>
      </c>
      <c r="DM504" t="str">
        <f t="shared" si="408"/>
        <v>Pass</v>
      </c>
      <c r="DN504" s="25" cm="1">
        <f t="array" ref="DN504">SUM(SUMIF(Survey!CW504,{"&gt;0","&lt;0"})*{1,-1})+SUM(SUMIF(Survey!DR504,{"&gt;0","&lt;0"})*{1,-1})</f>
        <v>0</v>
      </c>
      <c r="DO504" s="25">
        <f>SUM(SUMIF(Survey!DY504:EE504,{"&gt;0","&lt;0"})*{1,-1})+SUM(SUMIF(Survey!EG504:EM504,{"&gt;0","&lt;0"})*{1,-1})</f>
        <v>0</v>
      </c>
      <c r="DP504">
        <f t="shared" si="409"/>
        <v>0</v>
      </c>
      <c r="DQ504">
        <f t="shared" si="410"/>
        <v>0</v>
      </c>
      <c r="DR504" s="16" t="str">
        <f t="shared" si="411"/>
        <v>Pass</v>
      </c>
      <c r="DS504" s="33" t="b">
        <f>IF(ABS(Survey!$EE504)=0,TRUE,FALSE)</f>
        <v>1</v>
      </c>
      <c r="DT504" s="32" t="b">
        <f>NOT(ISBLANK(Survey!EF504))</f>
        <v>0</v>
      </c>
      <c r="DU504" s="16" t="str">
        <f t="shared" si="412"/>
        <v>Pass</v>
      </c>
      <c r="DV504" s="33" t="b">
        <f>IF(ABS(Survey!$EM504)=0,TRUE,FALSE)</f>
        <v>1</v>
      </c>
      <c r="DW504" s="32" t="b">
        <f>NOT(ISBLANK(Survey!$EN504))</f>
        <v>0</v>
      </c>
      <c r="DX504" s="16" t="str">
        <f t="shared" si="413"/>
        <v>Fail</v>
      </c>
      <c r="DY504" s="31">
        <f>SUM(SUMIF(Survey!ET504:EV504,{"&gt;0","&lt;0"})*{1,-1})</f>
        <v>0</v>
      </c>
      <c r="DZ504">
        <f t="shared" si="414"/>
        <v>0</v>
      </c>
      <c r="EA504">
        <f t="shared" si="415"/>
        <v>100</v>
      </c>
      <c r="EB504" s="30" t="b">
        <f>IF(OR(Survey!$M504="ETF",Survey!$M504="ETF, alternative mutual fund",Survey!$M504="Closed-end", Survey!$M504="Split share corp"),TRUE,FALSE)</f>
        <v>0</v>
      </c>
      <c r="EC504" s="16" t="str">
        <f t="shared" si="416"/>
        <v>Fail</v>
      </c>
      <c r="ED504" s="31">
        <f>SUM(SUMIF(Survey!EX504:FD504,{"&gt;0","&lt;0"})*{1,-1})</f>
        <v>0</v>
      </c>
      <c r="EE504">
        <f t="shared" si="417"/>
        <v>0</v>
      </c>
      <c r="EF504" s="17">
        <f t="shared" si="418"/>
        <v>100</v>
      </c>
      <c r="EG504" s="16" t="str">
        <f t="shared" si="419"/>
        <v>Fail</v>
      </c>
      <c r="EH504" s="31">
        <f>SUM(SUMIF(Survey!FF504:FL504,{"&gt;0","&lt;0"})*{1,-1})</f>
        <v>0</v>
      </c>
      <c r="EI504">
        <f t="shared" si="420"/>
        <v>0</v>
      </c>
      <c r="EJ504" s="17">
        <f t="shared" si="421"/>
        <v>100</v>
      </c>
    </row>
    <row r="505" spans="1:140">
      <c r="A505">
        <v>505</v>
      </c>
      <c r="B505" t="str">
        <f t="shared" si="369"/>
        <v>Pass</v>
      </c>
      <c r="C505" t="str">
        <f>IF(COUNTBLANK(Survey!B505:FM505)=$C$2, "Pass", "Fail")</f>
        <v>Pass</v>
      </c>
      <c r="D505" s="16" t="str">
        <f t="shared" si="370"/>
        <v>Fail</v>
      </c>
      <c r="E505" t="str">
        <f>IF(OR(ISBLANK(Survey!AL505),COUNTIF(G505:BJ505,"Fail")),"Fail","Pass")</f>
        <v>Fail</v>
      </c>
      <c r="F505" s="265"/>
      <c r="G505" s="16" t="str">
        <f t="shared" si="371"/>
        <v>Fail</v>
      </c>
      <c r="H505" s="139">
        <f>COUNTBLANK(Survey!B505:D505)+COUNTBLANK(Survey!G505)+COUNTBLANK(Survey!I505)+COUNTBLANK(Survey!K505:M505)+COUNTBLANK(Survey!P505:Q505)+COUNTBLANK(Survey!T505:W505)+COUNTBLANK(Survey!Z505:AC505)+COUNTBLANK(Survey!AF505:AG505)+COUNTBLANK(Survey!AK505:AK505)</f>
        <v>21</v>
      </c>
      <c r="I505" t="str">
        <f t="shared" si="372"/>
        <v>Fail</v>
      </c>
      <c r="J505" t="b">
        <f>IF(Survey!E505="No",TRUE,FALSE)</f>
        <v>0</v>
      </c>
      <c r="K505" s="29" cm="1">
        <f t="array" ref="K505">IF(COUNTA(Survey!$E$4:$E$695)=1, 0, SUM(IF(COUNTIF(Survey!$E$4:$E$695, Survey!$E$4:$E$695)=1,1,0)))</f>
        <v>0</v>
      </c>
      <c r="L505" s="29">
        <f>LEN(Survey!E505)</f>
        <v>0</v>
      </c>
      <c r="M505" s="16" t="str">
        <f t="shared" si="373"/>
        <v>Fail</v>
      </c>
      <c r="N505" t="b">
        <f>IF(Survey!F505="No",TRUE,FALSE)</f>
        <v>0</v>
      </c>
      <c r="O505" t="b">
        <f>Survey!F505=Survey!E505</f>
        <v>1</v>
      </c>
      <c r="P505">
        <f>COUNTIF(Survey!$F$4:$F$695,Survey!F505)</f>
        <v>0</v>
      </c>
      <c r="Q505" s="28">
        <f>LEN(Survey!F505)</f>
        <v>0</v>
      </c>
      <c r="R505" s="16" t="str">
        <f t="shared" si="374"/>
        <v>Pass</v>
      </c>
      <c r="S505" s="29">
        <f>MOD((LEN(Survey!H505)+2),11)</f>
        <v>2</v>
      </c>
      <c r="T505">
        <f>COUNTIF(Survey!$H$4:$H$695,Survey!H505)</f>
        <v>0</v>
      </c>
      <c r="U505" s="28" t="str">
        <f>IF(Survey!$L505="Prospectus fund", "Yes", "No")</f>
        <v>No</v>
      </c>
      <c r="V505" s="16" t="str">
        <f t="shared" si="375"/>
        <v>Pass</v>
      </c>
      <c r="W505" s="29">
        <f>MOD((LEN(Survey!J505)+2),11)</f>
        <v>2</v>
      </c>
      <c r="X505">
        <f>COUNTIF(Survey!$J$4:$J$695,Survey!J505)</f>
        <v>0</v>
      </c>
      <c r="Y505" s="30" t="b">
        <f>IF(OR(Survey!$M505="ETF",Survey!$M505="ETF, alternative mutual fund",Survey!$M505="Closed-end", Survey!$M505="Split share corp", Survey!$I505="Yes"),TRUE,FALSE)</f>
        <v>0</v>
      </c>
      <c r="Z505" s="16" t="str">
        <f>IFERROR(IF(AND(OR(AC505=AD505,AD505 = "Either"),NOT(ISBLANK(Survey!K505))),"Pass","Fail"),"Pass")</f>
        <v>Fail</v>
      </c>
      <c r="AA505" s="31" cm="1">
        <f t="array" ref="AA505">SUM(SUMIF(Survey!CH505:DA505,{"&gt;0","&lt;0"})*{1,-1})</f>
        <v>0</v>
      </c>
      <c r="AB505" s="33" cm="1">
        <f t="array" ref="AB505">SUM(SUMIF(Survey!CK505,{"&gt;0","&lt;0"})*{1,-1})+SUM(SUMIF(Survey!CU505,{"&gt;0","&lt;0"})*{1,-1})</f>
        <v>0</v>
      </c>
      <c r="AC505" s="33">
        <f>Survey!K505</f>
        <v>0</v>
      </c>
      <c r="AD505" s="32" t="str">
        <f t="shared" si="376"/>
        <v>Either</v>
      </c>
      <c r="AE505" s="16" t="str">
        <f t="shared" si="377"/>
        <v>Fail</v>
      </c>
      <c r="AF505" s="58" cm="1">
        <f t="array" ref="AF505">SUM(SUMIF(Survey!CH505:DA505,{"&gt;0","&lt;0"})*{1,-1})+SUM(SUMIF(Survey!DC505:DV505,{"&gt;0","&lt;0"})*{1,-1})</f>
        <v>0</v>
      </c>
      <c r="AG505" s="58">
        <f>IFERROR(AF505/(Survey!$BA505),0)</f>
        <v>0</v>
      </c>
      <c r="AH505" s="104" t="b">
        <f>IF(OR(Survey!$M505="Alternative strategy or hedge",Survey!$M505="Private asset",Survey!$L505="Prospectus fund"),TRUE,FALSE)</f>
        <v>0</v>
      </c>
      <c r="AI505" s="104" t="b">
        <f>NOT(ISBLANK(Survey!$M505))</f>
        <v>0</v>
      </c>
      <c r="AJ505" s="16" t="str">
        <f t="shared" si="378"/>
        <v>Fail</v>
      </c>
      <c r="AK505" t="b">
        <f>IF(Survey!W505="No",TRUE,FALSE)</f>
        <v>0</v>
      </c>
      <c r="AL505" s="119">
        <f>MOD((LEN(Survey!W505)+2),22)</f>
        <v>2</v>
      </c>
      <c r="AM505" t="str">
        <f t="shared" si="379"/>
        <v>Pass</v>
      </c>
      <c r="AN505" s="33" t="b">
        <f>NOT(ISNUMBER(SEARCH("Other",Survey!$Q505)))</f>
        <v>1</v>
      </c>
      <c r="AO505" s="32" t="b">
        <f>NOT(ISBLANK(Survey!$R505))</f>
        <v>0</v>
      </c>
      <c r="AP505" s="16" t="str">
        <f t="shared" si="380"/>
        <v>Pass</v>
      </c>
      <c r="AQ505" s="114">
        <f>COUNTBLANK(Survey!$X505)</f>
        <v>1</v>
      </c>
      <c r="AR505" s="58">
        <f>IF(AND(Survey!L505&lt;&gt;"Exempt fund",OR(Survey!$M505="ETF",Survey!$M505="ETF, alternative mutual fund",Survey!$M505="Mutual fund",Survey!$M505="Alternative mutual fund",Survey!$M505="Money market")),1,0)</f>
        <v>0</v>
      </c>
      <c r="AS505" s="16" t="str">
        <f t="shared" si="381"/>
        <v>Pass</v>
      </c>
      <c r="AT505" s="33" t="b">
        <f>NOT(ISNUMBER(SEARCH("Yes",Survey!$AC505)))</f>
        <v>1</v>
      </c>
      <c r="AU505" s="32" t="b">
        <f>IF(COUNTBLANK(Survey!$AD505:$AE505)=0,TRUE, FALSE)</f>
        <v>0</v>
      </c>
      <c r="AV505" s="16" t="str">
        <f t="shared" si="382"/>
        <v>Pass</v>
      </c>
      <c r="AW505" s="33" t="b">
        <f>NOT(ISNUMBER(SEARCH("Yes",Survey!$AF505)))</f>
        <v>1</v>
      </c>
      <c r="AX505" s="32" t="b">
        <f>NOT(ISBLANK(Survey!$AH505))</f>
        <v>0</v>
      </c>
      <c r="AY505" s="16" t="str">
        <f t="shared" si="383"/>
        <v>Pass</v>
      </c>
      <c r="AZ505" s="33" t="b">
        <f>NOT(OR(ISNUMBER(SEARCH("Other",Survey!$AH505)),ISNUMBER(SEARCH("Multiple",Survey!$AH505))))</f>
        <v>1</v>
      </c>
      <c r="BA505" s="32" t="b">
        <f>NOT(ISBLANK(Survey!$AI505))</f>
        <v>0</v>
      </c>
      <c r="BB505" s="16" t="str">
        <f t="shared" si="384"/>
        <v>Fail</v>
      </c>
      <c r="BC505" s="114">
        <f>IF(ABS(Survey!$BA505)&gt;0, 1,0)</f>
        <v>0</v>
      </c>
      <c r="BD505" s="114">
        <f>IF(COUNTBLANK(Survey!$AL505)=0,1,0)</f>
        <v>0</v>
      </c>
      <c r="BE505" s="16" t="str">
        <f t="shared" si="385"/>
        <v>Pass</v>
      </c>
      <c r="BF505" s="114">
        <f>IF(ISBLANK(Survey!$AL505),0,1)</f>
        <v>0</v>
      </c>
      <c r="BG505" s="133">
        <f>COUNTBLANK(Survey!$AM505)</f>
        <v>1</v>
      </c>
      <c r="BH505" s="16" t="str">
        <f t="shared" si="386"/>
        <v>Pass</v>
      </c>
      <c r="BI505" s="114">
        <f>IF(OR(Survey!$AM505="Closed",ISBLANK(Survey!$AM505)),0,1)</f>
        <v>0</v>
      </c>
      <c r="BJ505" s="133">
        <f>IF(ISBLANK(Survey!$AN505),1,0)</f>
        <v>1</v>
      </c>
      <c r="BK505" s="118" t="str">
        <f t="shared" si="387"/>
        <v>Pass</v>
      </c>
      <c r="BL505" s="31" cm="1">
        <f t="array" ref="BL505">SUM(SUMIF(Survey!AO505:AP505,{"&gt;0","&lt;0"})*{1,-1})</f>
        <v>0</v>
      </c>
      <c r="BM505">
        <f t="shared" si="388"/>
        <v>0</v>
      </c>
      <c r="BN505">
        <f t="shared" si="389"/>
        <v>100</v>
      </c>
      <c r="BO505" s="118" t="str">
        <f t="shared" si="390"/>
        <v>Pass</v>
      </c>
      <c r="BP505">
        <f>IF(Survey!AQ505="No",0,1)</f>
        <v>1</v>
      </c>
      <c r="BQ505" s="207">
        <f>MOD((LEN(Survey!AQ505)+2),22)</f>
        <v>2</v>
      </c>
      <c r="BR505">
        <f>IF(Survey!AR505="No",0,1)</f>
        <v>1</v>
      </c>
      <c r="BS505" s="207">
        <f>MOD((LEN(Survey!AR505)+2),22)</f>
        <v>2</v>
      </c>
      <c r="BT505" s="114">
        <f>COUNTBLANK(Survey!$AQ505:$AS505)+COUNTBLANK(Survey!$AU505)</f>
        <v>4</v>
      </c>
      <c r="BU505" s="114">
        <f>IF(Survey!$I505="Yes",1,0)</f>
        <v>0</v>
      </c>
      <c r="BV505" s="114">
        <f>IF(OR(Survey!$M505="Mutual fund",Survey!$M505="Alternative mutual fund",Survey!$M505="Money market"),1,0)</f>
        <v>0</v>
      </c>
      <c r="BW505" s="119">
        <f>IF(OR(Survey!$M505="ETF",Survey!$M505="ETF, alternative mutual fund"),1,0)</f>
        <v>0</v>
      </c>
      <c r="BX505" s="16" t="str">
        <f t="shared" si="391"/>
        <v>Pass</v>
      </c>
      <c r="BY505" s="33">
        <f>IF(ISNUMBER(SEARCH("Other",Survey!$AS505)), 1, 0)</f>
        <v>0</v>
      </c>
      <c r="BZ505" s="58" t="b">
        <f>NOT(ISBLANK(Survey!$AT505))</f>
        <v>0</v>
      </c>
      <c r="CA505" s="16" t="str">
        <f t="shared" si="392"/>
        <v>Pass</v>
      </c>
      <c r="CB505" s="114">
        <f>IF(Survey!$BB505=0, 0,1)</f>
        <v>0</v>
      </c>
      <c r="CC505" s="58">
        <f>Survey!$AV505</f>
        <v>0</v>
      </c>
      <c r="CD505" s="58">
        <f>Survey!$BC505+Survey!$BD505+ABS(Survey!$BE505)-ABS(Survey!$BF505)-ABS(Survey!$BG505)-ABS(Survey!$BL505)</f>
        <v>0</v>
      </c>
      <c r="CE505" s="138">
        <f>Survey!BB505+(ABS(Survey!$BH505)-ABS(Survey!$BI505)+ABS(Survey!$BJ505)-ABS(Survey!$BK505))*0.5</f>
        <v>0</v>
      </c>
      <c r="CF505" s="58">
        <f t="shared" si="393"/>
        <v>0</v>
      </c>
      <c r="CG505" s="58">
        <f>IF(AND($CC505&gt;$CF505-0.2,$CC505&lt;$CF505+0.2,ISBLANK(Survey!$AV505)=FALSE),0,1)</f>
        <v>1</v>
      </c>
      <c r="CH505" s="133">
        <f>IF(ISBLANK(Survey!$AW505),1,0)</f>
        <v>1</v>
      </c>
      <c r="CI505" s="16" t="str">
        <f t="shared" si="394"/>
        <v>Pass</v>
      </c>
      <c r="CJ505" s="114">
        <f>IF(Survey!$BB505=0, 0,1)</f>
        <v>0</v>
      </c>
      <c r="CK505" s="58">
        <f>IF(AND(Survey!$AX505&gt;=0,Survey!$AX505&lt;=0.2,Survey!$AX505&lt;&gt;""),0,1)</f>
        <v>1</v>
      </c>
      <c r="CL505" s="114">
        <f>IF(ISBLANK(Survey!$AY505),1,0)</f>
        <v>1</v>
      </c>
      <c r="CM505" s="16" t="str">
        <f t="shared" si="395"/>
        <v>Fail</v>
      </c>
      <c r="CN505" s="133">
        <f>Survey!$AZ505</f>
        <v>0</v>
      </c>
      <c r="CO505" s="16" t="str">
        <f t="shared" si="396"/>
        <v>Pass</v>
      </c>
      <c r="CP505" s="31">
        <f>Survey!$BA505</f>
        <v>0</v>
      </c>
      <c r="CQ505" s="138">
        <f>Survey!$BB505+Survey!$BC505+Survey!$BD505+ABS(Survey!$BE505)-ABS(Survey!$BF505)-ABS(Survey!$BG505)+ABS(Survey!$BH505)-ABS(Survey!$BI505)+ABS(Survey!$BJ505)-ABS(Survey!$BK505)-ABS(Survey!$BL505)+Survey!$BM505</f>
        <v>0</v>
      </c>
      <c r="CR505" s="30">
        <f t="shared" si="397"/>
        <v>0</v>
      </c>
      <c r="CS505" s="17">
        <f t="shared" si="398"/>
        <v>0</v>
      </c>
      <c r="CT505" s="16" t="str">
        <f t="shared" si="399"/>
        <v>Pass</v>
      </c>
      <c r="CU505" s="33" t="b">
        <f>IF(ABS(Survey!$BM505)=0,TRUE,FALSE)</f>
        <v>1</v>
      </c>
      <c r="CV505" s="32" t="b">
        <f>NOT(ISBLANK(Survey!$BN505))</f>
        <v>0</v>
      </c>
      <c r="CW505" t="str">
        <f t="shared" si="400"/>
        <v>Fail</v>
      </c>
      <c r="CX505" s="25">
        <f>Survey!$BA505</f>
        <v>0</v>
      </c>
      <c r="CY505" s="25" cm="1">
        <f t="array" ref="CY505">SUM(SUMIF(Survey!BP505:BW505,{"&gt;0","&lt;0"})*{1,-1})-SUM(SUMIF(Survey!BY505:CF505,{"&gt;0","&lt;0"})*{1,-1})</f>
        <v>0</v>
      </c>
      <c r="CZ505" s="30" t="str">
        <f t="shared" si="401"/>
        <v>No holdings</v>
      </c>
      <c r="DA505">
        <f t="shared" si="402"/>
        <v>0</v>
      </c>
      <c r="DB505" s="16" t="str">
        <f t="shared" si="403"/>
        <v>Fail</v>
      </c>
      <c r="DC505" s="31">
        <f>Survey!$BA505</f>
        <v>0</v>
      </c>
      <c r="DD505" s="31" cm="1">
        <f t="array" ref="DD505">SUM(SUMIF(Survey!CH505:DA505,{"&gt;0","&lt;0"})*{1,-1})-SUM(SUMIF(Survey!DC505:DV505,{"&gt;0","&lt;0"})*{1,-1})</f>
        <v>0</v>
      </c>
      <c r="DE505" s="30" t="str">
        <f t="shared" si="404"/>
        <v>No holdings</v>
      </c>
      <c r="DF505" s="17">
        <f t="shared" si="405"/>
        <v>0</v>
      </c>
      <c r="DG505" s="16" t="str">
        <f t="shared" si="406"/>
        <v>Pass</v>
      </c>
      <c r="DH505" s="33" t="b">
        <f>IF(ABS(Survey!$DA505)=0,TRUE,FALSE)</f>
        <v>1</v>
      </c>
      <c r="DI505" s="32" t="b">
        <f>NOT(ISBLANK(Survey!$DB505))</f>
        <v>0</v>
      </c>
      <c r="DJ505" s="16" t="str">
        <f t="shared" si="407"/>
        <v>Pass</v>
      </c>
      <c r="DK505" s="33" t="b">
        <f>IF(ABS(Survey!$DV505)=0,TRUE,FALSE)</f>
        <v>1</v>
      </c>
      <c r="DL505" s="32" t="b">
        <f>NOT(ISBLANK(Survey!$DW505))</f>
        <v>0</v>
      </c>
      <c r="DM505" t="str">
        <f t="shared" si="408"/>
        <v>Pass</v>
      </c>
      <c r="DN505" s="25" cm="1">
        <f t="array" ref="DN505">SUM(SUMIF(Survey!CW505,{"&gt;0","&lt;0"})*{1,-1})+SUM(SUMIF(Survey!DR505,{"&gt;0","&lt;0"})*{1,-1})</f>
        <v>0</v>
      </c>
      <c r="DO505" s="25">
        <f>SUM(SUMIF(Survey!DY505:EE505,{"&gt;0","&lt;0"})*{1,-1})+SUM(SUMIF(Survey!EG505:EM505,{"&gt;0","&lt;0"})*{1,-1})</f>
        <v>0</v>
      </c>
      <c r="DP505">
        <f t="shared" si="409"/>
        <v>0</v>
      </c>
      <c r="DQ505">
        <f t="shared" si="410"/>
        <v>0</v>
      </c>
      <c r="DR505" s="16" t="str">
        <f t="shared" si="411"/>
        <v>Pass</v>
      </c>
      <c r="DS505" s="33" t="b">
        <f>IF(ABS(Survey!$EE505)=0,TRUE,FALSE)</f>
        <v>1</v>
      </c>
      <c r="DT505" s="32" t="b">
        <f>NOT(ISBLANK(Survey!EF505))</f>
        <v>0</v>
      </c>
      <c r="DU505" s="16" t="str">
        <f t="shared" si="412"/>
        <v>Pass</v>
      </c>
      <c r="DV505" s="33" t="b">
        <f>IF(ABS(Survey!$EM505)=0,TRUE,FALSE)</f>
        <v>1</v>
      </c>
      <c r="DW505" s="32" t="b">
        <f>NOT(ISBLANK(Survey!$EN505))</f>
        <v>0</v>
      </c>
      <c r="DX505" s="16" t="str">
        <f t="shared" si="413"/>
        <v>Fail</v>
      </c>
      <c r="DY505" s="31">
        <f>SUM(SUMIF(Survey!ET505:EV505,{"&gt;0","&lt;0"})*{1,-1})</f>
        <v>0</v>
      </c>
      <c r="DZ505">
        <f t="shared" si="414"/>
        <v>0</v>
      </c>
      <c r="EA505">
        <f t="shared" si="415"/>
        <v>100</v>
      </c>
      <c r="EB505" s="30" t="b">
        <f>IF(OR(Survey!$M505="ETF",Survey!$M505="ETF, alternative mutual fund",Survey!$M505="Closed-end", Survey!$M505="Split share corp"),TRUE,FALSE)</f>
        <v>0</v>
      </c>
      <c r="EC505" s="16" t="str">
        <f t="shared" si="416"/>
        <v>Fail</v>
      </c>
      <c r="ED505" s="31">
        <f>SUM(SUMIF(Survey!EX505:FD505,{"&gt;0","&lt;0"})*{1,-1})</f>
        <v>0</v>
      </c>
      <c r="EE505">
        <f t="shared" si="417"/>
        <v>0</v>
      </c>
      <c r="EF505" s="17">
        <f t="shared" si="418"/>
        <v>100</v>
      </c>
      <c r="EG505" s="16" t="str">
        <f t="shared" si="419"/>
        <v>Fail</v>
      </c>
      <c r="EH505" s="31">
        <f>SUM(SUMIF(Survey!FF505:FL505,{"&gt;0","&lt;0"})*{1,-1})</f>
        <v>0</v>
      </c>
      <c r="EI505">
        <f t="shared" si="420"/>
        <v>0</v>
      </c>
      <c r="EJ505" s="17">
        <f t="shared" si="421"/>
        <v>100</v>
      </c>
    </row>
    <row r="506" spans="1:140">
      <c r="A506">
        <v>506</v>
      </c>
      <c r="B506" t="str">
        <f t="shared" si="369"/>
        <v>Pass</v>
      </c>
      <c r="C506" t="str">
        <f>IF(COUNTBLANK(Survey!B506:FM506)=$C$2, "Pass", "Fail")</f>
        <v>Pass</v>
      </c>
      <c r="D506" s="16" t="str">
        <f t="shared" si="370"/>
        <v>Fail</v>
      </c>
      <c r="E506" t="str">
        <f>IF(OR(ISBLANK(Survey!AL506),COUNTIF(G506:BJ506,"Fail")),"Fail","Pass")</f>
        <v>Fail</v>
      </c>
      <c r="F506" s="265"/>
      <c r="G506" s="16" t="str">
        <f t="shared" si="371"/>
        <v>Fail</v>
      </c>
      <c r="H506" s="139">
        <f>COUNTBLANK(Survey!B506:D506)+COUNTBLANK(Survey!G506)+COUNTBLANK(Survey!I506)+COUNTBLANK(Survey!K506:M506)+COUNTBLANK(Survey!P506:Q506)+COUNTBLANK(Survey!T506:W506)+COUNTBLANK(Survey!Z506:AC506)+COUNTBLANK(Survey!AF506:AG506)+COUNTBLANK(Survey!AK506:AK506)</f>
        <v>21</v>
      </c>
      <c r="I506" t="str">
        <f t="shared" si="372"/>
        <v>Fail</v>
      </c>
      <c r="J506" t="b">
        <f>IF(Survey!E506="No",TRUE,FALSE)</f>
        <v>0</v>
      </c>
      <c r="K506" s="29" cm="1">
        <f t="array" ref="K506">IF(COUNTA(Survey!$E$4:$E$695)=1, 0, SUM(IF(COUNTIF(Survey!$E$4:$E$695, Survey!$E$4:$E$695)=1,1,0)))</f>
        <v>0</v>
      </c>
      <c r="L506" s="29">
        <f>LEN(Survey!E506)</f>
        <v>0</v>
      </c>
      <c r="M506" s="16" t="str">
        <f t="shared" si="373"/>
        <v>Fail</v>
      </c>
      <c r="N506" t="b">
        <f>IF(Survey!F506="No",TRUE,FALSE)</f>
        <v>0</v>
      </c>
      <c r="O506" t="b">
        <f>Survey!F506=Survey!E506</f>
        <v>1</v>
      </c>
      <c r="P506">
        <f>COUNTIF(Survey!$F$4:$F$695,Survey!F506)</f>
        <v>0</v>
      </c>
      <c r="Q506" s="28">
        <f>LEN(Survey!F506)</f>
        <v>0</v>
      </c>
      <c r="R506" s="16" t="str">
        <f t="shared" si="374"/>
        <v>Pass</v>
      </c>
      <c r="S506" s="29">
        <f>MOD((LEN(Survey!H506)+2),11)</f>
        <v>2</v>
      </c>
      <c r="T506">
        <f>COUNTIF(Survey!$H$4:$H$695,Survey!H506)</f>
        <v>0</v>
      </c>
      <c r="U506" s="28" t="str">
        <f>IF(Survey!$L506="Prospectus fund", "Yes", "No")</f>
        <v>No</v>
      </c>
      <c r="V506" s="16" t="str">
        <f t="shared" si="375"/>
        <v>Pass</v>
      </c>
      <c r="W506" s="29">
        <f>MOD((LEN(Survey!J506)+2),11)</f>
        <v>2</v>
      </c>
      <c r="X506">
        <f>COUNTIF(Survey!$J$4:$J$695,Survey!J506)</f>
        <v>0</v>
      </c>
      <c r="Y506" s="30" t="b">
        <f>IF(OR(Survey!$M506="ETF",Survey!$M506="ETF, alternative mutual fund",Survey!$M506="Closed-end", Survey!$M506="Split share corp", Survey!$I506="Yes"),TRUE,FALSE)</f>
        <v>0</v>
      </c>
      <c r="Z506" s="16" t="str">
        <f>IFERROR(IF(AND(OR(AC506=AD506,AD506 = "Either"),NOT(ISBLANK(Survey!K506))),"Pass","Fail"),"Pass")</f>
        <v>Fail</v>
      </c>
      <c r="AA506" s="31" cm="1">
        <f t="array" ref="AA506">SUM(SUMIF(Survey!CH506:DA506,{"&gt;0","&lt;0"})*{1,-1})</f>
        <v>0</v>
      </c>
      <c r="AB506" s="33" cm="1">
        <f t="array" ref="AB506">SUM(SUMIF(Survey!CK506,{"&gt;0","&lt;0"})*{1,-1})+SUM(SUMIF(Survey!CU506,{"&gt;0","&lt;0"})*{1,-1})</f>
        <v>0</v>
      </c>
      <c r="AC506" s="33">
        <f>Survey!K506</f>
        <v>0</v>
      </c>
      <c r="AD506" s="32" t="str">
        <f t="shared" si="376"/>
        <v>Either</v>
      </c>
      <c r="AE506" s="16" t="str">
        <f t="shared" si="377"/>
        <v>Fail</v>
      </c>
      <c r="AF506" s="58" cm="1">
        <f t="array" ref="AF506">SUM(SUMIF(Survey!CH506:DA506,{"&gt;0","&lt;0"})*{1,-1})+SUM(SUMIF(Survey!DC506:DV506,{"&gt;0","&lt;0"})*{1,-1})</f>
        <v>0</v>
      </c>
      <c r="AG506" s="58">
        <f>IFERROR(AF506/(Survey!$BA506),0)</f>
        <v>0</v>
      </c>
      <c r="AH506" s="104" t="b">
        <f>IF(OR(Survey!$M506="Alternative strategy or hedge",Survey!$M506="Private asset",Survey!$L506="Prospectus fund"),TRUE,FALSE)</f>
        <v>0</v>
      </c>
      <c r="AI506" s="104" t="b">
        <f>NOT(ISBLANK(Survey!$M506))</f>
        <v>0</v>
      </c>
      <c r="AJ506" s="16" t="str">
        <f t="shared" si="378"/>
        <v>Fail</v>
      </c>
      <c r="AK506" t="b">
        <f>IF(Survey!W506="No",TRUE,FALSE)</f>
        <v>0</v>
      </c>
      <c r="AL506" s="119">
        <f>MOD((LEN(Survey!W506)+2),22)</f>
        <v>2</v>
      </c>
      <c r="AM506" t="str">
        <f t="shared" si="379"/>
        <v>Pass</v>
      </c>
      <c r="AN506" s="33" t="b">
        <f>NOT(ISNUMBER(SEARCH("Other",Survey!$Q506)))</f>
        <v>1</v>
      </c>
      <c r="AO506" s="32" t="b">
        <f>NOT(ISBLANK(Survey!$R506))</f>
        <v>0</v>
      </c>
      <c r="AP506" s="16" t="str">
        <f t="shared" si="380"/>
        <v>Pass</v>
      </c>
      <c r="AQ506" s="114">
        <f>COUNTBLANK(Survey!$X506)</f>
        <v>1</v>
      </c>
      <c r="AR506" s="58">
        <f>IF(AND(Survey!L506&lt;&gt;"Exempt fund",OR(Survey!$M506="ETF",Survey!$M506="ETF, alternative mutual fund",Survey!$M506="Mutual fund",Survey!$M506="Alternative mutual fund",Survey!$M506="Money market")),1,0)</f>
        <v>0</v>
      </c>
      <c r="AS506" s="16" t="str">
        <f t="shared" si="381"/>
        <v>Pass</v>
      </c>
      <c r="AT506" s="33" t="b">
        <f>NOT(ISNUMBER(SEARCH("Yes",Survey!$AC506)))</f>
        <v>1</v>
      </c>
      <c r="AU506" s="32" t="b">
        <f>IF(COUNTBLANK(Survey!$AD506:$AE506)=0,TRUE, FALSE)</f>
        <v>0</v>
      </c>
      <c r="AV506" s="16" t="str">
        <f t="shared" si="382"/>
        <v>Pass</v>
      </c>
      <c r="AW506" s="33" t="b">
        <f>NOT(ISNUMBER(SEARCH("Yes",Survey!$AF506)))</f>
        <v>1</v>
      </c>
      <c r="AX506" s="32" t="b">
        <f>NOT(ISBLANK(Survey!$AH506))</f>
        <v>0</v>
      </c>
      <c r="AY506" s="16" t="str">
        <f t="shared" si="383"/>
        <v>Pass</v>
      </c>
      <c r="AZ506" s="33" t="b">
        <f>NOT(OR(ISNUMBER(SEARCH("Other",Survey!$AH506)),ISNUMBER(SEARCH("Multiple",Survey!$AH506))))</f>
        <v>1</v>
      </c>
      <c r="BA506" s="32" t="b">
        <f>NOT(ISBLANK(Survey!$AI506))</f>
        <v>0</v>
      </c>
      <c r="BB506" s="16" t="str">
        <f t="shared" si="384"/>
        <v>Fail</v>
      </c>
      <c r="BC506" s="114">
        <f>IF(ABS(Survey!$BA506)&gt;0, 1,0)</f>
        <v>0</v>
      </c>
      <c r="BD506" s="114">
        <f>IF(COUNTBLANK(Survey!$AL506)=0,1,0)</f>
        <v>0</v>
      </c>
      <c r="BE506" s="16" t="str">
        <f t="shared" si="385"/>
        <v>Pass</v>
      </c>
      <c r="BF506" s="114">
        <f>IF(ISBLANK(Survey!$AL506),0,1)</f>
        <v>0</v>
      </c>
      <c r="BG506" s="133">
        <f>COUNTBLANK(Survey!$AM506)</f>
        <v>1</v>
      </c>
      <c r="BH506" s="16" t="str">
        <f t="shared" si="386"/>
        <v>Pass</v>
      </c>
      <c r="BI506" s="114">
        <f>IF(OR(Survey!$AM506="Closed",ISBLANK(Survey!$AM506)),0,1)</f>
        <v>0</v>
      </c>
      <c r="BJ506" s="133">
        <f>IF(ISBLANK(Survey!$AN506),1,0)</f>
        <v>1</v>
      </c>
      <c r="BK506" s="118" t="str">
        <f t="shared" si="387"/>
        <v>Pass</v>
      </c>
      <c r="BL506" s="31" cm="1">
        <f t="array" ref="BL506">SUM(SUMIF(Survey!AO506:AP506,{"&gt;0","&lt;0"})*{1,-1})</f>
        <v>0</v>
      </c>
      <c r="BM506">
        <f t="shared" si="388"/>
        <v>0</v>
      </c>
      <c r="BN506">
        <f t="shared" si="389"/>
        <v>100</v>
      </c>
      <c r="BO506" s="118" t="str">
        <f t="shared" si="390"/>
        <v>Pass</v>
      </c>
      <c r="BP506">
        <f>IF(Survey!AQ506="No",0,1)</f>
        <v>1</v>
      </c>
      <c r="BQ506" s="207">
        <f>MOD((LEN(Survey!AQ506)+2),22)</f>
        <v>2</v>
      </c>
      <c r="BR506">
        <f>IF(Survey!AR506="No",0,1)</f>
        <v>1</v>
      </c>
      <c r="BS506" s="207">
        <f>MOD((LEN(Survey!AR506)+2),22)</f>
        <v>2</v>
      </c>
      <c r="BT506" s="114">
        <f>COUNTBLANK(Survey!$AQ506:$AS506)+COUNTBLANK(Survey!$AU506)</f>
        <v>4</v>
      </c>
      <c r="BU506" s="114">
        <f>IF(Survey!$I506="Yes",1,0)</f>
        <v>0</v>
      </c>
      <c r="BV506" s="114">
        <f>IF(OR(Survey!$M506="Mutual fund",Survey!$M506="Alternative mutual fund",Survey!$M506="Money market"),1,0)</f>
        <v>0</v>
      </c>
      <c r="BW506" s="119">
        <f>IF(OR(Survey!$M506="ETF",Survey!$M506="ETF, alternative mutual fund"),1,0)</f>
        <v>0</v>
      </c>
      <c r="BX506" s="16" t="str">
        <f t="shared" si="391"/>
        <v>Pass</v>
      </c>
      <c r="BY506" s="33">
        <f>IF(ISNUMBER(SEARCH("Other",Survey!$AS506)), 1, 0)</f>
        <v>0</v>
      </c>
      <c r="BZ506" s="58" t="b">
        <f>NOT(ISBLANK(Survey!$AT506))</f>
        <v>0</v>
      </c>
      <c r="CA506" s="16" t="str">
        <f t="shared" si="392"/>
        <v>Pass</v>
      </c>
      <c r="CB506" s="114">
        <f>IF(Survey!$BB506=0, 0,1)</f>
        <v>0</v>
      </c>
      <c r="CC506" s="58">
        <f>Survey!$AV506</f>
        <v>0</v>
      </c>
      <c r="CD506" s="58">
        <f>Survey!$BC506+Survey!$BD506+ABS(Survey!$BE506)-ABS(Survey!$BF506)-ABS(Survey!$BG506)-ABS(Survey!$BL506)</f>
        <v>0</v>
      </c>
      <c r="CE506" s="138">
        <f>Survey!BB506+(ABS(Survey!$BH506)-ABS(Survey!$BI506)+ABS(Survey!$BJ506)-ABS(Survey!$BK506))*0.5</f>
        <v>0</v>
      </c>
      <c r="CF506" s="58">
        <f t="shared" si="393"/>
        <v>0</v>
      </c>
      <c r="CG506" s="58">
        <f>IF(AND($CC506&gt;$CF506-0.2,$CC506&lt;$CF506+0.2,ISBLANK(Survey!$AV506)=FALSE),0,1)</f>
        <v>1</v>
      </c>
      <c r="CH506" s="133">
        <f>IF(ISBLANK(Survey!$AW506),1,0)</f>
        <v>1</v>
      </c>
      <c r="CI506" s="16" t="str">
        <f t="shared" si="394"/>
        <v>Pass</v>
      </c>
      <c r="CJ506" s="114">
        <f>IF(Survey!$BB506=0, 0,1)</f>
        <v>0</v>
      </c>
      <c r="CK506" s="58">
        <f>IF(AND(Survey!$AX506&gt;=0,Survey!$AX506&lt;=0.2,Survey!$AX506&lt;&gt;""),0,1)</f>
        <v>1</v>
      </c>
      <c r="CL506" s="114">
        <f>IF(ISBLANK(Survey!$AY506),1,0)</f>
        <v>1</v>
      </c>
      <c r="CM506" s="16" t="str">
        <f t="shared" si="395"/>
        <v>Fail</v>
      </c>
      <c r="CN506" s="133">
        <f>Survey!$AZ506</f>
        <v>0</v>
      </c>
      <c r="CO506" s="16" t="str">
        <f t="shared" si="396"/>
        <v>Pass</v>
      </c>
      <c r="CP506" s="31">
        <f>Survey!$BA506</f>
        <v>0</v>
      </c>
      <c r="CQ506" s="138">
        <f>Survey!$BB506+Survey!$BC506+Survey!$BD506+ABS(Survey!$BE506)-ABS(Survey!$BF506)-ABS(Survey!$BG506)+ABS(Survey!$BH506)-ABS(Survey!$BI506)+ABS(Survey!$BJ506)-ABS(Survey!$BK506)-ABS(Survey!$BL506)+Survey!$BM506</f>
        <v>0</v>
      </c>
      <c r="CR506" s="30">
        <f t="shared" si="397"/>
        <v>0</v>
      </c>
      <c r="CS506" s="17">
        <f t="shared" si="398"/>
        <v>0</v>
      </c>
      <c r="CT506" s="16" t="str">
        <f t="shared" si="399"/>
        <v>Pass</v>
      </c>
      <c r="CU506" s="33" t="b">
        <f>IF(ABS(Survey!$BM506)=0,TRUE,FALSE)</f>
        <v>1</v>
      </c>
      <c r="CV506" s="32" t="b">
        <f>NOT(ISBLANK(Survey!$BN506))</f>
        <v>0</v>
      </c>
      <c r="CW506" t="str">
        <f t="shared" si="400"/>
        <v>Fail</v>
      </c>
      <c r="CX506" s="25">
        <f>Survey!$BA506</f>
        <v>0</v>
      </c>
      <c r="CY506" s="25" cm="1">
        <f t="array" ref="CY506">SUM(SUMIF(Survey!BP506:BW506,{"&gt;0","&lt;0"})*{1,-1})-SUM(SUMIF(Survey!BY506:CF506,{"&gt;0","&lt;0"})*{1,-1})</f>
        <v>0</v>
      </c>
      <c r="CZ506" s="30" t="str">
        <f t="shared" si="401"/>
        <v>No holdings</v>
      </c>
      <c r="DA506">
        <f t="shared" si="402"/>
        <v>0</v>
      </c>
      <c r="DB506" s="16" t="str">
        <f t="shared" si="403"/>
        <v>Fail</v>
      </c>
      <c r="DC506" s="31">
        <f>Survey!$BA506</f>
        <v>0</v>
      </c>
      <c r="DD506" s="31" cm="1">
        <f t="array" ref="DD506">SUM(SUMIF(Survey!CH506:DA506,{"&gt;0","&lt;0"})*{1,-1})-SUM(SUMIF(Survey!DC506:DV506,{"&gt;0","&lt;0"})*{1,-1})</f>
        <v>0</v>
      </c>
      <c r="DE506" s="30" t="str">
        <f t="shared" si="404"/>
        <v>No holdings</v>
      </c>
      <c r="DF506" s="17">
        <f t="shared" si="405"/>
        <v>0</v>
      </c>
      <c r="DG506" s="16" t="str">
        <f t="shared" si="406"/>
        <v>Pass</v>
      </c>
      <c r="DH506" s="33" t="b">
        <f>IF(ABS(Survey!$DA506)=0,TRUE,FALSE)</f>
        <v>1</v>
      </c>
      <c r="DI506" s="32" t="b">
        <f>NOT(ISBLANK(Survey!$DB506))</f>
        <v>0</v>
      </c>
      <c r="DJ506" s="16" t="str">
        <f t="shared" si="407"/>
        <v>Pass</v>
      </c>
      <c r="DK506" s="33" t="b">
        <f>IF(ABS(Survey!$DV506)=0,TRUE,FALSE)</f>
        <v>1</v>
      </c>
      <c r="DL506" s="32" t="b">
        <f>NOT(ISBLANK(Survey!$DW506))</f>
        <v>0</v>
      </c>
      <c r="DM506" t="str">
        <f t="shared" si="408"/>
        <v>Pass</v>
      </c>
      <c r="DN506" s="25" cm="1">
        <f t="array" ref="DN506">SUM(SUMIF(Survey!CW506,{"&gt;0","&lt;0"})*{1,-1})+SUM(SUMIF(Survey!DR506,{"&gt;0","&lt;0"})*{1,-1})</f>
        <v>0</v>
      </c>
      <c r="DO506" s="25">
        <f>SUM(SUMIF(Survey!DY506:EE506,{"&gt;0","&lt;0"})*{1,-1})+SUM(SUMIF(Survey!EG506:EM506,{"&gt;0","&lt;0"})*{1,-1})</f>
        <v>0</v>
      </c>
      <c r="DP506">
        <f t="shared" si="409"/>
        <v>0</v>
      </c>
      <c r="DQ506">
        <f t="shared" si="410"/>
        <v>0</v>
      </c>
      <c r="DR506" s="16" t="str">
        <f t="shared" si="411"/>
        <v>Pass</v>
      </c>
      <c r="DS506" s="33" t="b">
        <f>IF(ABS(Survey!$EE506)=0,TRUE,FALSE)</f>
        <v>1</v>
      </c>
      <c r="DT506" s="32" t="b">
        <f>NOT(ISBLANK(Survey!EF506))</f>
        <v>0</v>
      </c>
      <c r="DU506" s="16" t="str">
        <f t="shared" si="412"/>
        <v>Pass</v>
      </c>
      <c r="DV506" s="33" t="b">
        <f>IF(ABS(Survey!$EM506)=0,TRUE,FALSE)</f>
        <v>1</v>
      </c>
      <c r="DW506" s="32" t="b">
        <f>NOT(ISBLANK(Survey!$EN506))</f>
        <v>0</v>
      </c>
      <c r="DX506" s="16" t="str">
        <f t="shared" si="413"/>
        <v>Fail</v>
      </c>
      <c r="DY506" s="31">
        <f>SUM(SUMIF(Survey!ET506:EV506,{"&gt;0","&lt;0"})*{1,-1})</f>
        <v>0</v>
      </c>
      <c r="DZ506">
        <f t="shared" si="414"/>
        <v>0</v>
      </c>
      <c r="EA506">
        <f t="shared" si="415"/>
        <v>100</v>
      </c>
      <c r="EB506" s="30" t="b">
        <f>IF(OR(Survey!$M506="ETF",Survey!$M506="ETF, alternative mutual fund",Survey!$M506="Closed-end", Survey!$M506="Split share corp"),TRUE,FALSE)</f>
        <v>0</v>
      </c>
      <c r="EC506" s="16" t="str">
        <f t="shared" si="416"/>
        <v>Fail</v>
      </c>
      <c r="ED506" s="31">
        <f>SUM(SUMIF(Survey!EX506:FD506,{"&gt;0","&lt;0"})*{1,-1})</f>
        <v>0</v>
      </c>
      <c r="EE506">
        <f t="shared" si="417"/>
        <v>0</v>
      </c>
      <c r="EF506" s="17">
        <f t="shared" si="418"/>
        <v>100</v>
      </c>
      <c r="EG506" s="16" t="str">
        <f t="shared" si="419"/>
        <v>Fail</v>
      </c>
      <c r="EH506" s="31">
        <f>SUM(SUMIF(Survey!FF506:FL506,{"&gt;0","&lt;0"})*{1,-1})</f>
        <v>0</v>
      </c>
      <c r="EI506">
        <f t="shared" si="420"/>
        <v>0</v>
      </c>
      <c r="EJ506" s="17">
        <f t="shared" si="421"/>
        <v>100</v>
      </c>
    </row>
    <row r="507" spans="1:140">
      <c r="A507">
        <v>507</v>
      </c>
      <c r="B507" t="str">
        <f t="shared" si="369"/>
        <v>Pass</v>
      </c>
      <c r="C507" t="str">
        <f>IF(COUNTBLANK(Survey!B507:FM507)=$C$2, "Pass", "Fail")</f>
        <v>Pass</v>
      </c>
      <c r="D507" s="16" t="str">
        <f t="shared" si="370"/>
        <v>Fail</v>
      </c>
      <c r="E507" t="str">
        <f>IF(OR(ISBLANK(Survey!AL507),COUNTIF(G507:BJ507,"Fail")),"Fail","Pass")</f>
        <v>Fail</v>
      </c>
      <c r="F507" s="265"/>
      <c r="G507" s="16" t="str">
        <f t="shared" si="371"/>
        <v>Fail</v>
      </c>
      <c r="H507" s="139">
        <f>COUNTBLANK(Survey!B507:D507)+COUNTBLANK(Survey!G507)+COUNTBLANK(Survey!I507)+COUNTBLANK(Survey!K507:M507)+COUNTBLANK(Survey!P507:Q507)+COUNTBLANK(Survey!T507:W507)+COUNTBLANK(Survey!Z507:AC507)+COUNTBLANK(Survey!AF507:AG507)+COUNTBLANK(Survey!AK507:AK507)</f>
        <v>21</v>
      </c>
      <c r="I507" t="str">
        <f t="shared" si="372"/>
        <v>Fail</v>
      </c>
      <c r="J507" t="b">
        <f>IF(Survey!E507="No",TRUE,FALSE)</f>
        <v>0</v>
      </c>
      <c r="K507" s="29" cm="1">
        <f t="array" ref="K507">IF(COUNTA(Survey!$E$4:$E$695)=1, 0, SUM(IF(COUNTIF(Survey!$E$4:$E$695, Survey!$E$4:$E$695)=1,1,0)))</f>
        <v>0</v>
      </c>
      <c r="L507" s="29">
        <f>LEN(Survey!E507)</f>
        <v>0</v>
      </c>
      <c r="M507" s="16" t="str">
        <f t="shared" si="373"/>
        <v>Fail</v>
      </c>
      <c r="N507" t="b">
        <f>IF(Survey!F507="No",TRUE,FALSE)</f>
        <v>0</v>
      </c>
      <c r="O507" t="b">
        <f>Survey!F507=Survey!E507</f>
        <v>1</v>
      </c>
      <c r="P507">
        <f>COUNTIF(Survey!$F$4:$F$695,Survey!F507)</f>
        <v>0</v>
      </c>
      <c r="Q507" s="28">
        <f>LEN(Survey!F507)</f>
        <v>0</v>
      </c>
      <c r="R507" s="16" t="str">
        <f t="shared" si="374"/>
        <v>Pass</v>
      </c>
      <c r="S507" s="29">
        <f>MOD((LEN(Survey!H507)+2),11)</f>
        <v>2</v>
      </c>
      <c r="T507">
        <f>COUNTIF(Survey!$H$4:$H$695,Survey!H507)</f>
        <v>0</v>
      </c>
      <c r="U507" s="28" t="str">
        <f>IF(Survey!$L507="Prospectus fund", "Yes", "No")</f>
        <v>No</v>
      </c>
      <c r="V507" s="16" t="str">
        <f t="shared" si="375"/>
        <v>Pass</v>
      </c>
      <c r="W507" s="29">
        <f>MOD((LEN(Survey!J507)+2),11)</f>
        <v>2</v>
      </c>
      <c r="X507">
        <f>COUNTIF(Survey!$J$4:$J$695,Survey!J507)</f>
        <v>0</v>
      </c>
      <c r="Y507" s="30" t="b">
        <f>IF(OR(Survey!$M507="ETF",Survey!$M507="ETF, alternative mutual fund",Survey!$M507="Closed-end", Survey!$M507="Split share corp", Survey!$I507="Yes"),TRUE,FALSE)</f>
        <v>0</v>
      </c>
      <c r="Z507" s="16" t="str">
        <f>IFERROR(IF(AND(OR(AC507=AD507,AD507 = "Either"),NOT(ISBLANK(Survey!K507))),"Pass","Fail"),"Pass")</f>
        <v>Fail</v>
      </c>
      <c r="AA507" s="31" cm="1">
        <f t="array" ref="AA507">SUM(SUMIF(Survey!CH507:DA507,{"&gt;0","&lt;0"})*{1,-1})</f>
        <v>0</v>
      </c>
      <c r="AB507" s="33" cm="1">
        <f t="array" ref="AB507">SUM(SUMIF(Survey!CK507,{"&gt;0","&lt;0"})*{1,-1})+SUM(SUMIF(Survey!CU507,{"&gt;0","&lt;0"})*{1,-1})</f>
        <v>0</v>
      </c>
      <c r="AC507" s="33">
        <f>Survey!K507</f>
        <v>0</v>
      </c>
      <c r="AD507" s="32" t="str">
        <f t="shared" si="376"/>
        <v>Either</v>
      </c>
      <c r="AE507" s="16" t="str">
        <f t="shared" si="377"/>
        <v>Fail</v>
      </c>
      <c r="AF507" s="58" cm="1">
        <f t="array" ref="AF507">SUM(SUMIF(Survey!CH507:DA507,{"&gt;0","&lt;0"})*{1,-1})+SUM(SUMIF(Survey!DC507:DV507,{"&gt;0","&lt;0"})*{1,-1})</f>
        <v>0</v>
      </c>
      <c r="AG507" s="58">
        <f>IFERROR(AF507/(Survey!$BA507),0)</f>
        <v>0</v>
      </c>
      <c r="AH507" s="104" t="b">
        <f>IF(OR(Survey!$M507="Alternative strategy or hedge",Survey!$M507="Private asset",Survey!$L507="Prospectus fund"),TRUE,FALSE)</f>
        <v>0</v>
      </c>
      <c r="AI507" s="104" t="b">
        <f>NOT(ISBLANK(Survey!$M507))</f>
        <v>0</v>
      </c>
      <c r="AJ507" s="16" t="str">
        <f t="shared" si="378"/>
        <v>Fail</v>
      </c>
      <c r="AK507" t="b">
        <f>IF(Survey!W507="No",TRUE,FALSE)</f>
        <v>0</v>
      </c>
      <c r="AL507" s="119">
        <f>MOD((LEN(Survey!W507)+2),22)</f>
        <v>2</v>
      </c>
      <c r="AM507" t="str">
        <f t="shared" si="379"/>
        <v>Pass</v>
      </c>
      <c r="AN507" s="33" t="b">
        <f>NOT(ISNUMBER(SEARCH("Other",Survey!$Q507)))</f>
        <v>1</v>
      </c>
      <c r="AO507" s="32" t="b">
        <f>NOT(ISBLANK(Survey!$R507))</f>
        <v>0</v>
      </c>
      <c r="AP507" s="16" t="str">
        <f t="shared" si="380"/>
        <v>Pass</v>
      </c>
      <c r="AQ507" s="114">
        <f>COUNTBLANK(Survey!$X507)</f>
        <v>1</v>
      </c>
      <c r="AR507" s="58">
        <f>IF(AND(Survey!L507&lt;&gt;"Exempt fund",OR(Survey!$M507="ETF",Survey!$M507="ETF, alternative mutual fund",Survey!$M507="Mutual fund",Survey!$M507="Alternative mutual fund",Survey!$M507="Money market")),1,0)</f>
        <v>0</v>
      </c>
      <c r="AS507" s="16" t="str">
        <f t="shared" si="381"/>
        <v>Pass</v>
      </c>
      <c r="AT507" s="33" t="b">
        <f>NOT(ISNUMBER(SEARCH("Yes",Survey!$AC507)))</f>
        <v>1</v>
      </c>
      <c r="AU507" s="32" t="b">
        <f>IF(COUNTBLANK(Survey!$AD507:$AE507)=0,TRUE, FALSE)</f>
        <v>0</v>
      </c>
      <c r="AV507" s="16" t="str">
        <f t="shared" si="382"/>
        <v>Pass</v>
      </c>
      <c r="AW507" s="33" t="b">
        <f>NOT(ISNUMBER(SEARCH("Yes",Survey!$AF507)))</f>
        <v>1</v>
      </c>
      <c r="AX507" s="32" t="b">
        <f>NOT(ISBLANK(Survey!$AH507))</f>
        <v>0</v>
      </c>
      <c r="AY507" s="16" t="str">
        <f t="shared" si="383"/>
        <v>Pass</v>
      </c>
      <c r="AZ507" s="33" t="b">
        <f>NOT(OR(ISNUMBER(SEARCH("Other",Survey!$AH507)),ISNUMBER(SEARCH("Multiple",Survey!$AH507))))</f>
        <v>1</v>
      </c>
      <c r="BA507" s="32" t="b">
        <f>NOT(ISBLANK(Survey!$AI507))</f>
        <v>0</v>
      </c>
      <c r="BB507" s="16" t="str">
        <f t="shared" si="384"/>
        <v>Fail</v>
      </c>
      <c r="BC507" s="114">
        <f>IF(ABS(Survey!$BA507)&gt;0, 1,0)</f>
        <v>0</v>
      </c>
      <c r="BD507" s="114">
        <f>IF(COUNTBLANK(Survey!$AL507)=0,1,0)</f>
        <v>0</v>
      </c>
      <c r="BE507" s="16" t="str">
        <f t="shared" si="385"/>
        <v>Pass</v>
      </c>
      <c r="BF507" s="114">
        <f>IF(ISBLANK(Survey!$AL507),0,1)</f>
        <v>0</v>
      </c>
      <c r="BG507" s="133">
        <f>COUNTBLANK(Survey!$AM507)</f>
        <v>1</v>
      </c>
      <c r="BH507" s="16" t="str">
        <f t="shared" si="386"/>
        <v>Pass</v>
      </c>
      <c r="BI507" s="114">
        <f>IF(OR(Survey!$AM507="Closed",ISBLANK(Survey!$AM507)),0,1)</f>
        <v>0</v>
      </c>
      <c r="BJ507" s="133">
        <f>IF(ISBLANK(Survey!$AN507),1,0)</f>
        <v>1</v>
      </c>
      <c r="BK507" s="118" t="str">
        <f t="shared" si="387"/>
        <v>Pass</v>
      </c>
      <c r="BL507" s="31" cm="1">
        <f t="array" ref="BL507">SUM(SUMIF(Survey!AO507:AP507,{"&gt;0","&lt;0"})*{1,-1})</f>
        <v>0</v>
      </c>
      <c r="BM507">
        <f t="shared" si="388"/>
        <v>0</v>
      </c>
      <c r="BN507">
        <f t="shared" si="389"/>
        <v>100</v>
      </c>
      <c r="BO507" s="118" t="str">
        <f t="shared" si="390"/>
        <v>Pass</v>
      </c>
      <c r="BP507">
        <f>IF(Survey!AQ507="No",0,1)</f>
        <v>1</v>
      </c>
      <c r="BQ507" s="207">
        <f>MOD((LEN(Survey!AQ507)+2),22)</f>
        <v>2</v>
      </c>
      <c r="BR507">
        <f>IF(Survey!AR507="No",0,1)</f>
        <v>1</v>
      </c>
      <c r="BS507" s="207">
        <f>MOD((LEN(Survey!AR507)+2),22)</f>
        <v>2</v>
      </c>
      <c r="BT507" s="114">
        <f>COUNTBLANK(Survey!$AQ507:$AS507)+COUNTBLANK(Survey!$AU507)</f>
        <v>4</v>
      </c>
      <c r="BU507" s="114">
        <f>IF(Survey!$I507="Yes",1,0)</f>
        <v>0</v>
      </c>
      <c r="BV507" s="114">
        <f>IF(OR(Survey!$M507="Mutual fund",Survey!$M507="Alternative mutual fund",Survey!$M507="Money market"),1,0)</f>
        <v>0</v>
      </c>
      <c r="BW507" s="119">
        <f>IF(OR(Survey!$M507="ETF",Survey!$M507="ETF, alternative mutual fund"),1,0)</f>
        <v>0</v>
      </c>
      <c r="BX507" s="16" t="str">
        <f t="shared" si="391"/>
        <v>Pass</v>
      </c>
      <c r="BY507" s="33">
        <f>IF(ISNUMBER(SEARCH("Other",Survey!$AS507)), 1, 0)</f>
        <v>0</v>
      </c>
      <c r="BZ507" s="58" t="b">
        <f>NOT(ISBLANK(Survey!$AT507))</f>
        <v>0</v>
      </c>
      <c r="CA507" s="16" t="str">
        <f t="shared" si="392"/>
        <v>Pass</v>
      </c>
      <c r="CB507" s="114">
        <f>IF(Survey!$BB507=0, 0,1)</f>
        <v>0</v>
      </c>
      <c r="CC507" s="58">
        <f>Survey!$AV507</f>
        <v>0</v>
      </c>
      <c r="CD507" s="58">
        <f>Survey!$BC507+Survey!$BD507+ABS(Survey!$BE507)-ABS(Survey!$BF507)-ABS(Survey!$BG507)-ABS(Survey!$BL507)</f>
        <v>0</v>
      </c>
      <c r="CE507" s="138">
        <f>Survey!BB507+(ABS(Survey!$BH507)-ABS(Survey!$BI507)+ABS(Survey!$BJ507)-ABS(Survey!$BK507))*0.5</f>
        <v>0</v>
      </c>
      <c r="CF507" s="58">
        <f t="shared" si="393"/>
        <v>0</v>
      </c>
      <c r="CG507" s="58">
        <f>IF(AND($CC507&gt;$CF507-0.2,$CC507&lt;$CF507+0.2,ISBLANK(Survey!$AV507)=FALSE),0,1)</f>
        <v>1</v>
      </c>
      <c r="CH507" s="133">
        <f>IF(ISBLANK(Survey!$AW507),1,0)</f>
        <v>1</v>
      </c>
      <c r="CI507" s="16" t="str">
        <f t="shared" si="394"/>
        <v>Pass</v>
      </c>
      <c r="CJ507" s="114">
        <f>IF(Survey!$BB507=0, 0,1)</f>
        <v>0</v>
      </c>
      <c r="CK507" s="58">
        <f>IF(AND(Survey!$AX507&gt;=0,Survey!$AX507&lt;=0.2,Survey!$AX507&lt;&gt;""),0,1)</f>
        <v>1</v>
      </c>
      <c r="CL507" s="114">
        <f>IF(ISBLANK(Survey!$AY507),1,0)</f>
        <v>1</v>
      </c>
      <c r="CM507" s="16" t="str">
        <f t="shared" si="395"/>
        <v>Fail</v>
      </c>
      <c r="CN507" s="133">
        <f>Survey!$AZ507</f>
        <v>0</v>
      </c>
      <c r="CO507" s="16" t="str">
        <f t="shared" si="396"/>
        <v>Pass</v>
      </c>
      <c r="CP507" s="31">
        <f>Survey!$BA507</f>
        <v>0</v>
      </c>
      <c r="CQ507" s="138">
        <f>Survey!$BB507+Survey!$BC507+Survey!$BD507+ABS(Survey!$BE507)-ABS(Survey!$BF507)-ABS(Survey!$BG507)+ABS(Survey!$BH507)-ABS(Survey!$BI507)+ABS(Survey!$BJ507)-ABS(Survey!$BK507)-ABS(Survey!$BL507)+Survey!$BM507</f>
        <v>0</v>
      </c>
      <c r="CR507" s="30">
        <f t="shared" si="397"/>
        <v>0</v>
      </c>
      <c r="CS507" s="17">
        <f t="shared" si="398"/>
        <v>0</v>
      </c>
      <c r="CT507" s="16" t="str">
        <f t="shared" si="399"/>
        <v>Pass</v>
      </c>
      <c r="CU507" s="33" t="b">
        <f>IF(ABS(Survey!$BM507)=0,TRUE,FALSE)</f>
        <v>1</v>
      </c>
      <c r="CV507" s="32" t="b">
        <f>NOT(ISBLANK(Survey!$BN507))</f>
        <v>0</v>
      </c>
      <c r="CW507" t="str">
        <f t="shared" si="400"/>
        <v>Fail</v>
      </c>
      <c r="CX507" s="25">
        <f>Survey!$BA507</f>
        <v>0</v>
      </c>
      <c r="CY507" s="25" cm="1">
        <f t="array" ref="CY507">SUM(SUMIF(Survey!BP507:BW507,{"&gt;0","&lt;0"})*{1,-1})-SUM(SUMIF(Survey!BY507:CF507,{"&gt;0","&lt;0"})*{1,-1})</f>
        <v>0</v>
      </c>
      <c r="CZ507" s="30" t="str">
        <f t="shared" si="401"/>
        <v>No holdings</v>
      </c>
      <c r="DA507">
        <f t="shared" si="402"/>
        <v>0</v>
      </c>
      <c r="DB507" s="16" t="str">
        <f t="shared" si="403"/>
        <v>Fail</v>
      </c>
      <c r="DC507" s="31">
        <f>Survey!$BA507</f>
        <v>0</v>
      </c>
      <c r="DD507" s="31" cm="1">
        <f t="array" ref="DD507">SUM(SUMIF(Survey!CH507:DA507,{"&gt;0","&lt;0"})*{1,-1})-SUM(SUMIF(Survey!DC507:DV507,{"&gt;0","&lt;0"})*{1,-1})</f>
        <v>0</v>
      </c>
      <c r="DE507" s="30" t="str">
        <f t="shared" si="404"/>
        <v>No holdings</v>
      </c>
      <c r="DF507" s="17">
        <f t="shared" si="405"/>
        <v>0</v>
      </c>
      <c r="DG507" s="16" t="str">
        <f t="shared" si="406"/>
        <v>Pass</v>
      </c>
      <c r="DH507" s="33" t="b">
        <f>IF(ABS(Survey!$DA507)=0,TRUE,FALSE)</f>
        <v>1</v>
      </c>
      <c r="DI507" s="32" t="b">
        <f>NOT(ISBLANK(Survey!$DB507))</f>
        <v>0</v>
      </c>
      <c r="DJ507" s="16" t="str">
        <f t="shared" si="407"/>
        <v>Pass</v>
      </c>
      <c r="DK507" s="33" t="b">
        <f>IF(ABS(Survey!$DV507)=0,TRUE,FALSE)</f>
        <v>1</v>
      </c>
      <c r="DL507" s="32" t="b">
        <f>NOT(ISBLANK(Survey!$DW507))</f>
        <v>0</v>
      </c>
      <c r="DM507" t="str">
        <f t="shared" si="408"/>
        <v>Pass</v>
      </c>
      <c r="DN507" s="25" cm="1">
        <f t="array" ref="DN507">SUM(SUMIF(Survey!CW507,{"&gt;0","&lt;0"})*{1,-1})+SUM(SUMIF(Survey!DR507,{"&gt;0","&lt;0"})*{1,-1})</f>
        <v>0</v>
      </c>
      <c r="DO507" s="25">
        <f>SUM(SUMIF(Survey!DY507:EE507,{"&gt;0","&lt;0"})*{1,-1})+SUM(SUMIF(Survey!EG507:EM507,{"&gt;0","&lt;0"})*{1,-1})</f>
        <v>0</v>
      </c>
      <c r="DP507">
        <f t="shared" si="409"/>
        <v>0</v>
      </c>
      <c r="DQ507">
        <f t="shared" si="410"/>
        <v>0</v>
      </c>
      <c r="DR507" s="16" t="str">
        <f t="shared" si="411"/>
        <v>Pass</v>
      </c>
      <c r="DS507" s="33" t="b">
        <f>IF(ABS(Survey!$EE507)=0,TRUE,FALSE)</f>
        <v>1</v>
      </c>
      <c r="DT507" s="32" t="b">
        <f>NOT(ISBLANK(Survey!EF507))</f>
        <v>0</v>
      </c>
      <c r="DU507" s="16" t="str">
        <f t="shared" si="412"/>
        <v>Pass</v>
      </c>
      <c r="DV507" s="33" t="b">
        <f>IF(ABS(Survey!$EM507)=0,TRUE,FALSE)</f>
        <v>1</v>
      </c>
      <c r="DW507" s="32" t="b">
        <f>NOT(ISBLANK(Survey!$EN507))</f>
        <v>0</v>
      </c>
      <c r="DX507" s="16" t="str">
        <f t="shared" si="413"/>
        <v>Fail</v>
      </c>
      <c r="DY507" s="31">
        <f>SUM(SUMIF(Survey!ET507:EV507,{"&gt;0","&lt;0"})*{1,-1})</f>
        <v>0</v>
      </c>
      <c r="DZ507">
        <f t="shared" si="414"/>
        <v>0</v>
      </c>
      <c r="EA507">
        <f t="shared" si="415"/>
        <v>100</v>
      </c>
      <c r="EB507" s="30" t="b">
        <f>IF(OR(Survey!$M507="ETF",Survey!$M507="ETF, alternative mutual fund",Survey!$M507="Closed-end", Survey!$M507="Split share corp"),TRUE,FALSE)</f>
        <v>0</v>
      </c>
      <c r="EC507" s="16" t="str">
        <f t="shared" si="416"/>
        <v>Fail</v>
      </c>
      <c r="ED507" s="31">
        <f>SUM(SUMIF(Survey!EX507:FD507,{"&gt;0","&lt;0"})*{1,-1})</f>
        <v>0</v>
      </c>
      <c r="EE507">
        <f t="shared" si="417"/>
        <v>0</v>
      </c>
      <c r="EF507" s="17">
        <f t="shared" si="418"/>
        <v>100</v>
      </c>
      <c r="EG507" s="16" t="str">
        <f t="shared" si="419"/>
        <v>Fail</v>
      </c>
      <c r="EH507" s="31">
        <f>SUM(SUMIF(Survey!FF507:FL507,{"&gt;0","&lt;0"})*{1,-1})</f>
        <v>0</v>
      </c>
      <c r="EI507">
        <f t="shared" si="420"/>
        <v>0</v>
      </c>
      <c r="EJ507" s="17">
        <f t="shared" si="421"/>
        <v>100</v>
      </c>
    </row>
    <row r="508" spans="1:140">
      <c r="A508">
        <v>508</v>
      </c>
      <c r="B508" t="str">
        <f t="shared" si="369"/>
        <v>Pass</v>
      </c>
      <c r="C508" t="str">
        <f>IF(COUNTBLANK(Survey!B508:FM508)=$C$2, "Pass", "Fail")</f>
        <v>Pass</v>
      </c>
      <c r="D508" s="16" t="str">
        <f t="shared" si="370"/>
        <v>Fail</v>
      </c>
      <c r="E508" t="str">
        <f>IF(OR(ISBLANK(Survey!AL508),COUNTIF(G508:BJ508,"Fail")),"Fail","Pass")</f>
        <v>Fail</v>
      </c>
      <c r="F508" s="265"/>
      <c r="G508" s="16" t="str">
        <f t="shared" si="371"/>
        <v>Fail</v>
      </c>
      <c r="H508" s="139">
        <f>COUNTBLANK(Survey!B508:D508)+COUNTBLANK(Survey!G508)+COUNTBLANK(Survey!I508)+COUNTBLANK(Survey!K508:M508)+COUNTBLANK(Survey!P508:Q508)+COUNTBLANK(Survey!T508:W508)+COUNTBLANK(Survey!Z508:AC508)+COUNTBLANK(Survey!AF508:AG508)+COUNTBLANK(Survey!AK508:AK508)</f>
        <v>21</v>
      </c>
      <c r="I508" t="str">
        <f t="shared" si="372"/>
        <v>Fail</v>
      </c>
      <c r="J508" t="b">
        <f>IF(Survey!E508="No",TRUE,FALSE)</f>
        <v>0</v>
      </c>
      <c r="K508" s="29" cm="1">
        <f t="array" ref="K508">IF(COUNTA(Survey!$E$4:$E$695)=1, 0, SUM(IF(COUNTIF(Survey!$E$4:$E$695, Survey!$E$4:$E$695)=1,1,0)))</f>
        <v>0</v>
      </c>
      <c r="L508" s="29">
        <f>LEN(Survey!E508)</f>
        <v>0</v>
      </c>
      <c r="M508" s="16" t="str">
        <f t="shared" si="373"/>
        <v>Fail</v>
      </c>
      <c r="N508" t="b">
        <f>IF(Survey!F508="No",TRUE,FALSE)</f>
        <v>0</v>
      </c>
      <c r="O508" t="b">
        <f>Survey!F508=Survey!E508</f>
        <v>1</v>
      </c>
      <c r="P508">
        <f>COUNTIF(Survey!$F$4:$F$695,Survey!F508)</f>
        <v>0</v>
      </c>
      <c r="Q508" s="28">
        <f>LEN(Survey!F508)</f>
        <v>0</v>
      </c>
      <c r="R508" s="16" t="str">
        <f t="shared" si="374"/>
        <v>Pass</v>
      </c>
      <c r="S508" s="29">
        <f>MOD((LEN(Survey!H508)+2),11)</f>
        <v>2</v>
      </c>
      <c r="T508">
        <f>COUNTIF(Survey!$H$4:$H$695,Survey!H508)</f>
        <v>0</v>
      </c>
      <c r="U508" s="28" t="str">
        <f>IF(Survey!$L508="Prospectus fund", "Yes", "No")</f>
        <v>No</v>
      </c>
      <c r="V508" s="16" t="str">
        <f t="shared" si="375"/>
        <v>Pass</v>
      </c>
      <c r="W508" s="29">
        <f>MOD((LEN(Survey!J508)+2),11)</f>
        <v>2</v>
      </c>
      <c r="X508">
        <f>COUNTIF(Survey!$J$4:$J$695,Survey!J508)</f>
        <v>0</v>
      </c>
      <c r="Y508" s="30" t="b">
        <f>IF(OR(Survey!$M508="ETF",Survey!$M508="ETF, alternative mutual fund",Survey!$M508="Closed-end", Survey!$M508="Split share corp", Survey!$I508="Yes"),TRUE,FALSE)</f>
        <v>0</v>
      </c>
      <c r="Z508" s="16" t="str">
        <f>IFERROR(IF(AND(OR(AC508=AD508,AD508 = "Either"),NOT(ISBLANK(Survey!K508))),"Pass","Fail"),"Pass")</f>
        <v>Fail</v>
      </c>
      <c r="AA508" s="31" cm="1">
        <f t="array" ref="AA508">SUM(SUMIF(Survey!CH508:DA508,{"&gt;0","&lt;0"})*{1,-1})</f>
        <v>0</v>
      </c>
      <c r="AB508" s="33" cm="1">
        <f t="array" ref="AB508">SUM(SUMIF(Survey!CK508,{"&gt;0","&lt;0"})*{1,-1})+SUM(SUMIF(Survey!CU508,{"&gt;0","&lt;0"})*{1,-1})</f>
        <v>0</v>
      </c>
      <c r="AC508" s="33">
        <f>Survey!K508</f>
        <v>0</v>
      </c>
      <c r="AD508" s="32" t="str">
        <f t="shared" si="376"/>
        <v>Either</v>
      </c>
      <c r="AE508" s="16" t="str">
        <f t="shared" si="377"/>
        <v>Fail</v>
      </c>
      <c r="AF508" s="58" cm="1">
        <f t="array" ref="AF508">SUM(SUMIF(Survey!CH508:DA508,{"&gt;0","&lt;0"})*{1,-1})+SUM(SUMIF(Survey!DC508:DV508,{"&gt;0","&lt;0"})*{1,-1})</f>
        <v>0</v>
      </c>
      <c r="AG508" s="58">
        <f>IFERROR(AF508/(Survey!$BA508),0)</f>
        <v>0</v>
      </c>
      <c r="AH508" s="104" t="b">
        <f>IF(OR(Survey!$M508="Alternative strategy or hedge",Survey!$M508="Private asset",Survey!$L508="Prospectus fund"),TRUE,FALSE)</f>
        <v>0</v>
      </c>
      <c r="AI508" s="104" t="b">
        <f>NOT(ISBLANK(Survey!$M508))</f>
        <v>0</v>
      </c>
      <c r="AJ508" s="16" t="str">
        <f t="shared" si="378"/>
        <v>Fail</v>
      </c>
      <c r="AK508" t="b">
        <f>IF(Survey!W508="No",TRUE,FALSE)</f>
        <v>0</v>
      </c>
      <c r="AL508" s="119">
        <f>MOD((LEN(Survey!W508)+2),22)</f>
        <v>2</v>
      </c>
      <c r="AM508" t="str">
        <f t="shared" si="379"/>
        <v>Pass</v>
      </c>
      <c r="AN508" s="33" t="b">
        <f>NOT(ISNUMBER(SEARCH("Other",Survey!$Q508)))</f>
        <v>1</v>
      </c>
      <c r="AO508" s="32" t="b">
        <f>NOT(ISBLANK(Survey!$R508))</f>
        <v>0</v>
      </c>
      <c r="AP508" s="16" t="str">
        <f t="shared" si="380"/>
        <v>Pass</v>
      </c>
      <c r="AQ508" s="114">
        <f>COUNTBLANK(Survey!$X508)</f>
        <v>1</v>
      </c>
      <c r="AR508" s="58">
        <f>IF(AND(Survey!L508&lt;&gt;"Exempt fund",OR(Survey!$M508="ETF",Survey!$M508="ETF, alternative mutual fund",Survey!$M508="Mutual fund",Survey!$M508="Alternative mutual fund",Survey!$M508="Money market")),1,0)</f>
        <v>0</v>
      </c>
      <c r="AS508" s="16" t="str">
        <f t="shared" si="381"/>
        <v>Pass</v>
      </c>
      <c r="AT508" s="33" t="b">
        <f>NOT(ISNUMBER(SEARCH("Yes",Survey!$AC508)))</f>
        <v>1</v>
      </c>
      <c r="AU508" s="32" t="b">
        <f>IF(COUNTBLANK(Survey!$AD508:$AE508)=0,TRUE, FALSE)</f>
        <v>0</v>
      </c>
      <c r="AV508" s="16" t="str">
        <f t="shared" si="382"/>
        <v>Pass</v>
      </c>
      <c r="AW508" s="33" t="b">
        <f>NOT(ISNUMBER(SEARCH("Yes",Survey!$AF508)))</f>
        <v>1</v>
      </c>
      <c r="AX508" s="32" t="b">
        <f>NOT(ISBLANK(Survey!$AH508))</f>
        <v>0</v>
      </c>
      <c r="AY508" s="16" t="str">
        <f t="shared" si="383"/>
        <v>Pass</v>
      </c>
      <c r="AZ508" s="33" t="b">
        <f>NOT(OR(ISNUMBER(SEARCH("Other",Survey!$AH508)),ISNUMBER(SEARCH("Multiple",Survey!$AH508))))</f>
        <v>1</v>
      </c>
      <c r="BA508" s="32" t="b">
        <f>NOT(ISBLANK(Survey!$AI508))</f>
        <v>0</v>
      </c>
      <c r="BB508" s="16" t="str">
        <f t="shared" si="384"/>
        <v>Fail</v>
      </c>
      <c r="BC508" s="114">
        <f>IF(ABS(Survey!$BA508)&gt;0, 1,0)</f>
        <v>0</v>
      </c>
      <c r="BD508" s="114">
        <f>IF(COUNTBLANK(Survey!$AL508)=0,1,0)</f>
        <v>0</v>
      </c>
      <c r="BE508" s="16" t="str">
        <f t="shared" si="385"/>
        <v>Pass</v>
      </c>
      <c r="BF508" s="114">
        <f>IF(ISBLANK(Survey!$AL508),0,1)</f>
        <v>0</v>
      </c>
      <c r="BG508" s="133">
        <f>COUNTBLANK(Survey!$AM508)</f>
        <v>1</v>
      </c>
      <c r="BH508" s="16" t="str">
        <f t="shared" si="386"/>
        <v>Pass</v>
      </c>
      <c r="BI508" s="114">
        <f>IF(OR(Survey!$AM508="Closed",ISBLANK(Survey!$AM508)),0,1)</f>
        <v>0</v>
      </c>
      <c r="BJ508" s="133">
        <f>IF(ISBLANK(Survey!$AN508),1,0)</f>
        <v>1</v>
      </c>
      <c r="BK508" s="118" t="str">
        <f t="shared" si="387"/>
        <v>Pass</v>
      </c>
      <c r="BL508" s="31" cm="1">
        <f t="array" ref="BL508">SUM(SUMIF(Survey!AO508:AP508,{"&gt;0","&lt;0"})*{1,-1})</f>
        <v>0</v>
      </c>
      <c r="BM508">
        <f t="shared" si="388"/>
        <v>0</v>
      </c>
      <c r="BN508">
        <f t="shared" si="389"/>
        <v>100</v>
      </c>
      <c r="BO508" s="118" t="str">
        <f t="shared" si="390"/>
        <v>Pass</v>
      </c>
      <c r="BP508">
        <f>IF(Survey!AQ508="No",0,1)</f>
        <v>1</v>
      </c>
      <c r="BQ508" s="207">
        <f>MOD((LEN(Survey!AQ508)+2),22)</f>
        <v>2</v>
      </c>
      <c r="BR508">
        <f>IF(Survey!AR508="No",0,1)</f>
        <v>1</v>
      </c>
      <c r="BS508" s="207">
        <f>MOD((LEN(Survey!AR508)+2),22)</f>
        <v>2</v>
      </c>
      <c r="BT508" s="114">
        <f>COUNTBLANK(Survey!$AQ508:$AS508)+COUNTBLANK(Survey!$AU508)</f>
        <v>4</v>
      </c>
      <c r="BU508" s="114">
        <f>IF(Survey!$I508="Yes",1,0)</f>
        <v>0</v>
      </c>
      <c r="BV508" s="114">
        <f>IF(OR(Survey!$M508="Mutual fund",Survey!$M508="Alternative mutual fund",Survey!$M508="Money market"),1,0)</f>
        <v>0</v>
      </c>
      <c r="BW508" s="119">
        <f>IF(OR(Survey!$M508="ETF",Survey!$M508="ETF, alternative mutual fund"),1,0)</f>
        <v>0</v>
      </c>
      <c r="BX508" s="16" t="str">
        <f t="shared" si="391"/>
        <v>Pass</v>
      </c>
      <c r="BY508" s="33">
        <f>IF(ISNUMBER(SEARCH("Other",Survey!$AS508)), 1, 0)</f>
        <v>0</v>
      </c>
      <c r="BZ508" s="58" t="b">
        <f>NOT(ISBLANK(Survey!$AT508))</f>
        <v>0</v>
      </c>
      <c r="CA508" s="16" t="str">
        <f t="shared" si="392"/>
        <v>Pass</v>
      </c>
      <c r="CB508" s="114">
        <f>IF(Survey!$BB508=0, 0,1)</f>
        <v>0</v>
      </c>
      <c r="CC508" s="58">
        <f>Survey!$AV508</f>
        <v>0</v>
      </c>
      <c r="CD508" s="58">
        <f>Survey!$BC508+Survey!$BD508+ABS(Survey!$BE508)-ABS(Survey!$BF508)-ABS(Survey!$BG508)-ABS(Survey!$BL508)</f>
        <v>0</v>
      </c>
      <c r="CE508" s="138">
        <f>Survey!BB508+(ABS(Survey!$BH508)-ABS(Survey!$BI508)+ABS(Survey!$BJ508)-ABS(Survey!$BK508))*0.5</f>
        <v>0</v>
      </c>
      <c r="CF508" s="58">
        <f t="shared" si="393"/>
        <v>0</v>
      </c>
      <c r="CG508" s="58">
        <f>IF(AND($CC508&gt;$CF508-0.2,$CC508&lt;$CF508+0.2,ISBLANK(Survey!$AV508)=FALSE),0,1)</f>
        <v>1</v>
      </c>
      <c r="CH508" s="133">
        <f>IF(ISBLANK(Survey!$AW508),1,0)</f>
        <v>1</v>
      </c>
      <c r="CI508" s="16" t="str">
        <f t="shared" si="394"/>
        <v>Pass</v>
      </c>
      <c r="CJ508" s="114">
        <f>IF(Survey!$BB508=0, 0,1)</f>
        <v>0</v>
      </c>
      <c r="CK508" s="58">
        <f>IF(AND(Survey!$AX508&gt;=0,Survey!$AX508&lt;=0.2,Survey!$AX508&lt;&gt;""),0,1)</f>
        <v>1</v>
      </c>
      <c r="CL508" s="114">
        <f>IF(ISBLANK(Survey!$AY508),1,0)</f>
        <v>1</v>
      </c>
      <c r="CM508" s="16" t="str">
        <f t="shared" si="395"/>
        <v>Fail</v>
      </c>
      <c r="CN508" s="133">
        <f>Survey!$AZ508</f>
        <v>0</v>
      </c>
      <c r="CO508" s="16" t="str">
        <f t="shared" si="396"/>
        <v>Pass</v>
      </c>
      <c r="CP508" s="31">
        <f>Survey!$BA508</f>
        <v>0</v>
      </c>
      <c r="CQ508" s="138">
        <f>Survey!$BB508+Survey!$BC508+Survey!$BD508+ABS(Survey!$BE508)-ABS(Survey!$BF508)-ABS(Survey!$BG508)+ABS(Survey!$BH508)-ABS(Survey!$BI508)+ABS(Survey!$BJ508)-ABS(Survey!$BK508)-ABS(Survey!$BL508)+Survey!$BM508</f>
        <v>0</v>
      </c>
      <c r="CR508" s="30">
        <f t="shared" si="397"/>
        <v>0</v>
      </c>
      <c r="CS508" s="17">
        <f t="shared" si="398"/>
        <v>0</v>
      </c>
      <c r="CT508" s="16" t="str">
        <f t="shared" si="399"/>
        <v>Pass</v>
      </c>
      <c r="CU508" s="33" t="b">
        <f>IF(ABS(Survey!$BM508)=0,TRUE,FALSE)</f>
        <v>1</v>
      </c>
      <c r="CV508" s="32" t="b">
        <f>NOT(ISBLANK(Survey!$BN508))</f>
        <v>0</v>
      </c>
      <c r="CW508" t="str">
        <f t="shared" si="400"/>
        <v>Fail</v>
      </c>
      <c r="CX508" s="25">
        <f>Survey!$BA508</f>
        <v>0</v>
      </c>
      <c r="CY508" s="25" cm="1">
        <f t="array" ref="CY508">SUM(SUMIF(Survey!BP508:BW508,{"&gt;0","&lt;0"})*{1,-1})-SUM(SUMIF(Survey!BY508:CF508,{"&gt;0","&lt;0"})*{1,-1})</f>
        <v>0</v>
      </c>
      <c r="CZ508" s="30" t="str">
        <f t="shared" si="401"/>
        <v>No holdings</v>
      </c>
      <c r="DA508">
        <f t="shared" si="402"/>
        <v>0</v>
      </c>
      <c r="DB508" s="16" t="str">
        <f t="shared" si="403"/>
        <v>Fail</v>
      </c>
      <c r="DC508" s="31">
        <f>Survey!$BA508</f>
        <v>0</v>
      </c>
      <c r="DD508" s="31" cm="1">
        <f t="array" ref="DD508">SUM(SUMIF(Survey!CH508:DA508,{"&gt;0","&lt;0"})*{1,-1})-SUM(SUMIF(Survey!DC508:DV508,{"&gt;0","&lt;0"})*{1,-1})</f>
        <v>0</v>
      </c>
      <c r="DE508" s="30" t="str">
        <f t="shared" si="404"/>
        <v>No holdings</v>
      </c>
      <c r="DF508" s="17">
        <f t="shared" si="405"/>
        <v>0</v>
      </c>
      <c r="DG508" s="16" t="str">
        <f t="shared" si="406"/>
        <v>Pass</v>
      </c>
      <c r="DH508" s="33" t="b">
        <f>IF(ABS(Survey!$DA508)=0,TRUE,FALSE)</f>
        <v>1</v>
      </c>
      <c r="DI508" s="32" t="b">
        <f>NOT(ISBLANK(Survey!$DB508))</f>
        <v>0</v>
      </c>
      <c r="DJ508" s="16" t="str">
        <f t="shared" si="407"/>
        <v>Pass</v>
      </c>
      <c r="DK508" s="33" t="b">
        <f>IF(ABS(Survey!$DV508)=0,TRUE,FALSE)</f>
        <v>1</v>
      </c>
      <c r="DL508" s="32" t="b">
        <f>NOT(ISBLANK(Survey!$DW508))</f>
        <v>0</v>
      </c>
      <c r="DM508" t="str">
        <f t="shared" si="408"/>
        <v>Pass</v>
      </c>
      <c r="DN508" s="25" cm="1">
        <f t="array" ref="DN508">SUM(SUMIF(Survey!CW508,{"&gt;0","&lt;0"})*{1,-1})+SUM(SUMIF(Survey!DR508,{"&gt;0","&lt;0"})*{1,-1})</f>
        <v>0</v>
      </c>
      <c r="DO508" s="25">
        <f>SUM(SUMIF(Survey!DY508:EE508,{"&gt;0","&lt;0"})*{1,-1})+SUM(SUMIF(Survey!EG508:EM508,{"&gt;0","&lt;0"})*{1,-1})</f>
        <v>0</v>
      </c>
      <c r="DP508">
        <f t="shared" si="409"/>
        <v>0</v>
      </c>
      <c r="DQ508">
        <f t="shared" si="410"/>
        <v>0</v>
      </c>
      <c r="DR508" s="16" t="str">
        <f t="shared" si="411"/>
        <v>Pass</v>
      </c>
      <c r="DS508" s="33" t="b">
        <f>IF(ABS(Survey!$EE508)=0,TRUE,FALSE)</f>
        <v>1</v>
      </c>
      <c r="DT508" s="32" t="b">
        <f>NOT(ISBLANK(Survey!EF508))</f>
        <v>0</v>
      </c>
      <c r="DU508" s="16" t="str">
        <f t="shared" si="412"/>
        <v>Pass</v>
      </c>
      <c r="DV508" s="33" t="b">
        <f>IF(ABS(Survey!$EM508)=0,TRUE,FALSE)</f>
        <v>1</v>
      </c>
      <c r="DW508" s="32" t="b">
        <f>NOT(ISBLANK(Survey!$EN508))</f>
        <v>0</v>
      </c>
      <c r="DX508" s="16" t="str">
        <f t="shared" si="413"/>
        <v>Fail</v>
      </c>
      <c r="DY508" s="31">
        <f>SUM(SUMIF(Survey!ET508:EV508,{"&gt;0","&lt;0"})*{1,-1})</f>
        <v>0</v>
      </c>
      <c r="DZ508">
        <f t="shared" si="414"/>
        <v>0</v>
      </c>
      <c r="EA508">
        <f t="shared" si="415"/>
        <v>100</v>
      </c>
      <c r="EB508" s="30" t="b">
        <f>IF(OR(Survey!$M508="ETF",Survey!$M508="ETF, alternative mutual fund",Survey!$M508="Closed-end", Survey!$M508="Split share corp"),TRUE,FALSE)</f>
        <v>0</v>
      </c>
      <c r="EC508" s="16" t="str">
        <f t="shared" si="416"/>
        <v>Fail</v>
      </c>
      <c r="ED508" s="31">
        <f>SUM(SUMIF(Survey!EX508:FD508,{"&gt;0","&lt;0"})*{1,-1})</f>
        <v>0</v>
      </c>
      <c r="EE508">
        <f t="shared" si="417"/>
        <v>0</v>
      </c>
      <c r="EF508" s="17">
        <f t="shared" si="418"/>
        <v>100</v>
      </c>
      <c r="EG508" s="16" t="str">
        <f t="shared" si="419"/>
        <v>Fail</v>
      </c>
      <c r="EH508" s="31">
        <f>SUM(SUMIF(Survey!FF508:FL508,{"&gt;0","&lt;0"})*{1,-1})</f>
        <v>0</v>
      </c>
      <c r="EI508">
        <f t="shared" si="420"/>
        <v>0</v>
      </c>
      <c r="EJ508" s="17">
        <f t="shared" si="421"/>
        <v>100</v>
      </c>
    </row>
    <row r="509" spans="1:140">
      <c r="A509">
        <v>509</v>
      </c>
      <c r="B509" t="str">
        <f t="shared" si="369"/>
        <v>Pass</v>
      </c>
      <c r="C509" t="str">
        <f>IF(COUNTBLANK(Survey!B509:FM509)=$C$2, "Pass", "Fail")</f>
        <v>Pass</v>
      </c>
      <c r="D509" s="16" t="str">
        <f t="shared" si="370"/>
        <v>Fail</v>
      </c>
      <c r="E509" t="str">
        <f>IF(OR(ISBLANK(Survey!AL509),COUNTIF(G509:BJ509,"Fail")),"Fail","Pass")</f>
        <v>Fail</v>
      </c>
      <c r="F509" s="265"/>
      <c r="G509" s="16" t="str">
        <f t="shared" si="371"/>
        <v>Fail</v>
      </c>
      <c r="H509" s="139">
        <f>COUNTBLANK(Survey!B509:D509)+COUNTBLANK(Survey!G509)+COUNTBLANK(Survey!I509)+COUNTBLANK(Survey!K509:M509)+COUNTBLANK(Survey!P509:Q509)+COUNTBLANK(Survey!T509:W509)+COUNTBLANK(Survey!Z509:AC509)+COUNTBLANK(Survey!AF509:AG509)+COUNTBLANK(Survey!AK509:AK509)</f>
        <v>21</v>
      </c>
      <c r="I509" t="str">
        <f t="shared" si="372"/>
        <v>Fail</v>
      </c>
      <c r="J509" t="b">
        <f>IF(Survey!E509="No",TRUE,FALSE)</f>
        <v>0</v>
      </c>
      <c r="K509" s="29" cm="1">
        <f t="array" ref="K509">IF(COUNTA(Survey!$E$4:$E$695)=1, 0, SUM(IF(COUNTIF(Survey!$E$4:$E$695, Survey!$E$4:$E$695)=1,1,0)))</f>
        <v>0</v>
      </c>
      <c r="L509" s="29">
        <f>LEN(Survey!E509)</f>
        <v>0</v>
      </c>
      <c r="M509" s="16" t="str">
        <f t="shared" si="373"/>
        <v>Fail</v>
      </c>
      <c r="N509" t="b">
        <f>IF(Survey!F509="No",TRUE,FALSE)</f>
        <v>0</v>
      </c>
      <c r="O509" t="b">
        <f>Survey!F509=Survey!E509</f>
        <v>1</v>
      </c>
      <c r="P509">
        <f>COUNTIF(Survey!$F$4:$F$695,Survey!F509)</f>
        <v>0</v>
      </c>
      <c r="Q509" s="28">
        <f>LEN(Survey!F509)</f>
        <v>0</v>
      </c>
      <c r="R509" s="16" t="str">
        <f t="shared" si="374"/>
        <v>Pass</v>
      </c>
      <c r="S509" s="29">
        <f>MOD((LEN(Survey!H509)+2),11)</f>
        <v>2</v>
      </c>
      <c r="T509">
        <f>COUNTIF(Survey!$H$4:$H$695,Survey!H509)</f>
        <v>0</v>
      </c>
      <c r="U509" s="28" t="str">
        <f>IF(Survey!$L509="Prospectus fund", "Yes", "No")</f>
        <v>No</v>
      </c>
      <c r="V509" s="16" t="str">
        <f t="shared" si="375"/>
        <v>Pass</v>
      </c>
      <c r="W509" s="29">
        <f>MOD((LEN(Survey!J509)+2),11)</f>
        <v>2</v>
      </c>
      <c r="X509">
        <f>COUNTIF(Survey!$J$4:$J$695,Survey!J509)</f>
        <v>0</v>
      </c>
      <c r="Y509" s="30" t="b">
        <f>IF(OR(Survey!$M509="ETF",Survey!$M509="ETF, alternative mutual fund",Survey!$M509="Closed-end", Survey!$M509="Split share corp", Survey!$I509="Yes"),TRUE,FALSE)</f>
        <v>0</v>
      </c>
      <c r="Z509" s="16" t="str">
        <f>IFERROR(IF(AND(OR(AC509=AD509,AD509 = "Either"),NOT(ISBLANK(Survey!K509))),"Pass","Fail"),"Pass")</f>
        <v>Fail</v>
      </c>
      <c r="AA509" s="31" cm="1">
        <f t="array" ref="AA509">SUM(SUMIF(Survey!CH509:DA509,{"&gt;0","&lt;0"})*{1,-1})</f>
        <v>0</v>
      </c>
      <c r="AB509" s="33" cm="1">
        <f t="array" ref="AB509">SUM(SUMIF(Survey!CK509,{"&gt;0","&lt;0"})*{1,-1})+SUM(SUMIF(Survey!CU509,{"&gt;0","&lt;0"})*{1,-1})</f>
        <v>0</v>
      </c>
      <c r="AC509" s="33">
        <f>Survey!K509</f>
        <v>0</v>
      </c>
      <c r="AD509" s="32" t="str">
        <f t="shared" si="376"/>
        <v>Either</v>
      </c>
      <c r="AE509" s="16" t="str">
        <f t="shared" si="377"/>
        <v>Fail</v>
      </c>
      <c r="AF509" s="58" cm="1">
        <f t="array" ref="AF509">SUM(SUMIF(Survey!CH509:DA509,{"&gt;0","&lt;0"})*{1,-1})+SUM(SUMIF(Survey!DC509:DV509,{"&gt;0","&lt;0"})*{1,-1})</f>
        <v>0</v>
      </c>
      <c r="AG509" s="58">
        <f>IFERROR(AF509/(Survey!$BA509),0)</f>
        <v>0</v>
      </c>
      <c r="AH509" s="104" t="b">
        <f>IF(OR(Survey!$M509="Alternative strategy or hedge",Survey!$M509="Private asset",Survey!$L509="Prospectus fund"),TRUE,FALSE)</f>
        <v>0</v>
      </c>
      <c r="AI509" s="104" t="b">
        <f>NOT(ISBLANK(Survey!$M509))</f>
        <v>0</v>
      </c>
      <c r="AJ509" s="16" t="str">
        <f t="shared" si="378"/>
        <v>Fail</v>
      </c>
      <c r="AK509" t="b">
        <f>IF(Survey!W509="No",TRUE,FALSE)</f>
        <v>0</v>
      </c>
      <c r="AL509" s="119">
        <f>MOD((LEN(Survey!W509)+2),22)</f>
        <v>2</v>
      </c>
      <c r="AM509" t="str">
        <f t="shared" si="379"/>
        <v>Pass</v>
      </c>
      <c r="AN509" s="33" t="b">
        <f>NOT(ISNUMBER(SEARCH("Other",Survey!$Q509)))</f>
        <v>1</v>
      </c>
      <c r="AO509" s="32" t="b">
        <f>NOT(ISBLANK(Survey!$R509))</f>
        <v>0</v>
      </c>
      <c r="AP509" s="16" t="str">
        <f t="shared" si="380"/>
        <v>Pass</v>
      </c>
      <c r="AQ509" s="114">
        <f>COUNTBLANK(Survey!$X509)</f>
        <v>1</v>
      </c>
      <c r="AR509" s="58">
        <f>IF(AND(Survey!L509&lt;&gt;"Exempt fund",OR(Survey!$M509="ETF",Survey!$M509="ETF, alternative mutual fund",Survey!$M509="Mutual fund",Survey!$M509="Alternative mutual fund",Survey!$M509="Money market")),1,0)</f>
        <v>0</v>
      </c>
      <c r="AS509" s="16" t="str">
        <f t="shared" si="381"/>
        <v>Pass</v>
      </c>
      <c r="AT509" s="33" t="b">
        <f>NOT(ISNUMBER(SEARCH("Yes",Survey!$AC509)))</f>
        <v>1</v>
      </c>
      <c r="AU509" s="32" t="b">
        <f>IF(COUNTBLANK(Survey!$AD509:$AE509)=0,TRUE, FALSE)</f>
        <v>0</v>
      </c>
      <c r="AV509" s="16" t="str">
        <f t="shared" si="382"/>
        <v>Pass</v>
      </c>
      <c r="AW509" s="33" t="b">
        <f>NOT(ISNUMBER(SEARCH("Yes",Survey!$AF509)))</f>
        <v>1</v>
      </c>
      <c r="AX509" s="32" t="b">
        <f>NOT(ISBLANK(Survey!$AH509))</f>
        <v>0</v>
      </c>
      <c r="AY509" s="16" t="str">
        <f t="shared" si="383"/>
        <v>Pass</v>
      </c>
      <c r="AZ509" s="33" t="b">
        <f>NOT(OR(ISNUMBER(SEARCH("Other",Survey!$AH509)),ISNUMBER(SEARCH("Multiple",Survey!$AH509))))</f>
        <v>1</v>
      </c>
      <c r="BA509" s="32" t="b">
        <f>NOT(ISBLANK(Survey!$AI509))</f>
        <v>0</v>
      </c>
      <c r="BB509" s="16" t="str">
        <f t="shared" si="384"/>
        <v>Fail</v>
      </c>
      <c r="BC509" s="114">
        <f>IF(ABS(Survey!$BA509)&gt;0, 1,0)</f>
        <v>0</v>
      </c>
      <c r="BD509" s="114">
        <f>IF(COUNTBLANK(Survey!$AL509)=0,1,0)</f>
        <v>0</v>
      </c>
      <c r="BE509" s="16" t="str">
        <f t="shared" si="385"/>
        <v>Pass</v>
      </c>
      <c r="BF509" s="114">
        <f>IF(ISBLANK(Survey!$AL509),0,1)</f>
        <v>0</v>
      </c>
      <c r="BG509" s="133">
        <f>COUNTBLANK(Survey!$AM509)</f>
        <v>1</v>
      </c>
      <c r="BH509" s="16" t="str">
        <f t="shared" si="386"/>
        <v>Pass</v>
      </c>
      <c r="BI509" s="114">
        <f>IF(OR(Survey!$AM509="Closed",ISBLANK(Survey!$AM509)),0,1)</f>
        <v>0</v>
      </c>
      <c r="BJ509" s="133">
        <f>IF(ISBLANK(Survey!$AN509),1,0)</f>
        <v>1</v>
      </c>
      <c r="BK509" s="118" t="str">
        <f t="shared" si="387"/>
        <v>Pass</v>
      </c>
      <c r="BL509" s="31" cm="1">
        <f t="array" ref="BL509">SUM(SUMIF(Survey!AO509:AP509,{"&gt;0","&lt;0"})*{1,-1})</f>
        <v>0</v>
      </c>
      <c r="BM509">
        <f t="shared" si="388"/>
        <v>0</v>
      </c>
      <c r="BN509">
        <f t="shared" si="389"/>
        <v>100</v>
      </c>
      <c r="BO509" s="118" t="str">
        <f t="shared" si="390"/>
        <v>Pass</v>
      </c>
      <c r="BP509">
        <f>IF(Survey!AQ509="No",0,1)</f>
        <v>1</v>
      </c>
      <c r="BQ509" s="207">
        <f>MOD((LEN(Survey!AQ509)+2),22)</f>
        <v>2</v>
      </c>
      <c r="BR509">
        <f>IF(Survey!AR509="No",0,1)</f>
        <v>1</v>
      </c>
      <c r="BS509" s="207">
        <f>MOD((LEN(Survey!AR509)+2),22)</f>
        <v>2</v>
      </c>
      <c r="BT509" s="114">
        <f>COUNTBLANK(Survey!$AQ509:$AS509)+COUNTBLANK(Survey!$AU509)</f>
        <v>4</v>
      </c>
      <c r="BU509" s="114">
        <f>IF(Survey!$I509="Yes",1,0)</f>
        <v>0</v>
      </c>
      <c r="BV509" s="114">
        <f>IF(OR(Survey!$M509="Mutual fund",Survey!$M509="Alternative mutual fund",Survey!$M509="Money market"),1,0)</f>
        <v>0</v>
      </c>
      <c r="BW509" s="119">
        <f>IF(OR(Survey!$M509="ETF",Survey!$M509="ETF, alternative mutual fund"),1,0)</f>
        <v>0</v>
      </c>
      <c r="BX509" s="16" t="str">
        <f t="shared" si="391"/>
        <v>Pass</v>
      </c>
      <c r="BY509" s="33">
        <f>IF(ISNUMBER(SEARCH("Other",Survey!$AS509)), 1, 0)</f>
        <v>0</v>
      </c>
      <c r="BZ509" s="58" t="b">
        <f>NOT(ISBLANK(Survey!$AT509))</f>
        <v>0</v>
      </c>
      <c r="CA509" s="16" t="str">
        <f t="shared" si="392"/>
        <v>Pass</v>
      </c>
      <c r="CB509" s="114">
        <f>IF(Survey!$BB509=0, 0,1)</f>
        <v>0</v>
      </c>
      <c r="CC509" s="58">
        <f>Survey!$AV509</f>
        <v>0</v>
      </c>
      <c r="CD509" s="58">
        <f>Survey!$BC509+Survey!$BD509+ABS(Survey!$BE509)-ABS(Survey!$BF509)-ABS(Survey!$BG509)-ABS(Survey!$BL509)</f>
        <v>0</v>
      </c>
      <c r="CE509" s="138">
        <f>Survey!BB509+(ABS(Survey!$BH509)-ABS(Survey!$BI509)+ABS(Survey!$BJ509)-ABS(Survey!$BK509))*0.5</f>
        <v>0</v>
      </c>
      <c r="CF509" s="58">
        <f t="shared" si="393"/>
        <v>0</v>
      </c>
      <c r="CG509" s="58">
        <f>IF(AND($CC509&gt;$CF509-0.2,$CC509&lt;$CF509+0.2,ISBLANK(Survey!$AV509)=FALSE),0,1)</f>
        <v>1</v>
      </c>
      <c r="CH509" s="133">
        <f>IF(ISBLANK(Survey!$AW509),1,0)</f>
        <v>1</v>
      </c>
      <c r="CI509" s="16" t="str">
        <f t="shared" si="394"/>
        <v>Pass</v>
      </c>
      <c r="CJ509" s="114">
        <f>IF(Survey!$BB509=0, 0,1)</f>
        <v>0</v>
      </c>
      <c r="CK509" s="58">
        <f>IF(AND(Survey!$AX509&gt;=0,Survey!$AX509&lt;=0.2,Survey!$AX509&lt;&gt;""),0,1)</f>
        <v>1</v>
      </c>
      <c r="CL509" s="114">
        <f>IF(ISBLANK(Survey!$AY509),1,0)</f>
        <v>1</v>
      </c>
      <c r="CM509" s="16" t="str">
        <f t="shared" si="395"/>
        <v>Fail</v>
      </c>
      <c r="CN509" s="133">
        <f>Survey!$AZ509</f>
        <v>0</v>
      </c>
      <c r="CO509" s="16" t="str">
        <f t="shared" si="396"/>
        <v>Pass</v>
      </c>
      <c r="CP509" s="31">
        <f>Survey!$BA509</f>
        <v>0</v>
      </c>
      <c r="CQ509" s="138">
        <f>Survey!$BB509+Survey!$BC509+Survey!$BD509+ABS(Survey!$BE509)-ABS(Survey!$BF509)-ABS(Survey!$BG509)+ABS(Survey!$BH509)-ABS(Survey!$BI509)+ABS(Survey!$BJ509)-ABS(Survey!$BK509)-ABS(Survey!$BL509)+Survey!$BM509</f>
        <v>0</v>
      </c>
      <c r="CR509" s="30">
        <f t="shared" si="397"/>
        <v>0</v>
      </c>
      <c r="CS509" s="17">
        <f t="shared" si="398"/>
        <v>0</v>
      </c>
      <c r="CT509" s="16" t="str">
        <f t="shared" si="399"/>
        <v>Pass</v>
      </c>
      <c r="CU509" s="33" t="b">
        <f>IF(ABS(Survey!$BM509)=0,TRUE,FALSE)</f>
        <v>1</v>
      </c>
      <c r="CV509" s="32" t="b">
        <f>NOT(ISBLANK(Survey!$BN509))</f>
        <v>0</v>
      </c>
      <c r="CW509" t="str">
        <f t="shared" si="400"/>
        <v>Fail</v>
      </c>
      <c r="CX509" s="25">
        <f>Survey!$BA509</f>
        <v>0</v>
      </c>
      <c r="CY509" s="25" cm="1">
        <f t="array" ref="CY509">SUM(SUMIF(Survey!BP509:BW509,{"&gt;0","&lt;0"})*{1,-1})-SUM(SUMIF(Survey!BY509:CF509,{"&gt;0","&lt;0"})*{1,-1})</f>
        <v>0</v>
      </c>
      <c r="CZ509" s="30" t="str">
        <f t="shared" si="401"/>
        <v>No holdings</v>
      </c>
      <c r="DA509">
        <f t="shared" si="402"/>
        <v>0</v>
      </c>
      <c r="DB509" s="16" t="str">
        <f t="shared" si="403"/>
        <v>Fail</v>
      </c>
      <c r="DC509" s="31">
        <f>Survey!$BA509</f>
        <v>0</v>
      </c>
      <c r="DD509" s="31" cm="1">
        <f t="array" ref="DD509">SUM(SUMIF(Survey!CH509:DA509,{"&gt;0","&lt;0"})*{1,-1})-SUM(SUMIF(Survey!DC509:DV509,{"&gt;0","&lt;0"})*{1,-1})</f>
        <v>0</v>
      </c>
      <c r="DE509" s="30" t="str">
        <f t="shared" si="404"/>
        <v>No holdings</v>
      </c>
      <c r="DF509" s="17">
        <f t="shared" si="405"/>
        <v>0</v>
      </c>
      <c r="DG509" s="16" t="str">
        <f t="shared" si="406"/>
        <v>Pass</v>
      </c>
      <c r="DH509" s="33" t="b">
        <f>IF(ABS(Survey!$DA509)=0,TRUE,FALSE)</f>
        <v>1</v>
      </c>
      <c r="DI509" s="32" t="b">
        <f>NOT(ISBLANK(Survey!$DB509))</f>
        <v>0</v>
      </c>
      <c r="DJ509" s="16" t="str">
        <f t="shared" si="407"/>
        <v>Pass</v>
      </c>
      <c r="DK509" s="33" t="b">
        <f>IF(ABS(Survey!$DV509)=0,TRUE,FALSE)</f>
        <v>1</v>
      </c>
      <c r="DL509" s="32" t="b">
        <f>NOT(ISBLANK(Survey!$DW509))</f>
        <v>0</v>
      </c>
      <c r="DM509" t="str">
        <f t="shared" si="408"/>
        <v>Pass</v>
      </c>
      <c r="DN509" s="25" cm="1">
        <f t="array" ref="DN509">SUM(SUMIF(Survey!CW509,{"&gt;0","&lt;0"})*{1,-1})+SUM(SUMIF(Survey!DR509,{"&gt;0","&lt;0"})*{1,-1})</f>
        <v>0</v>
      </c>
      <c r="DO509" s="25">
        <f>SUM(SUMIF(Survey!DY509:EE509,{"&gt;0","&lt;0"})*{1,-1})+SUM(SUMIF(Survey!EG509:EM509,{"&gt;0","&lt;0"})*{1,-1})</f>
        <v>0</v>
      </c>
      <c r="DP509">
        <f t="shared" si="409"/>
        <v>0</v>
      </c>
      <c r="DQ509">
        <f t="shared" si="410"/>
        <v>0</v>
      </c>
      <c r="DR509" s="16" t="str">
        <f t="shared" si="411"/>
        <v>Pass</v>
      </c>
      <c r="DS509" s="33" t="b">
        <f>IF(ABS(Survey!$EE509)=0,TRUE,FALSE)</f>
        <v>1</v>
      </c>
      <c r="DT509" s="32" t="b">
        <f>NOT(ISBLANK(Survey!EF509))</f>
        <v>0</v>
      </c>
      <c r="DU509" s="16" t="str">
        <f t="shared" si="412"/>
        <v>Pass</v>
      </c>
      <c r="DV509" s="33" t="b">
        <f>IF(ABS(Survey!$EM509)=0,TRUE,FALSE)</f>
        <v>1</v>
      </c>
      <c r="DW509" s="32" t="b">
        <f>NOT(ISBLANK(Survey!$EN509))</f>
        <v>0</v>
      </c>
      <c r="DX509" s="16" t="str">
        <f t="shared" si="413"/>
        <v>Fail</v>
      </c>
      <c r="DY509" s="31">
        <f>SUM(SUMIF(Survey!ET509:EV509,{"&gt;0","&lt;0"})*{1,-1})</f>
        <v>0</v>
      </c>
      <c r="DZ509">
        <f t="shared" si="414"/>
        <v>0</v>
      </c>
      <c r="EA509">
        <f t="shared" si="415"/>
        <v>100</v>
      </c>
      <c r="EB509" s="30" t="b">
        <f>IF(OR(Survey!$M509="ETF",Survey!$M509="ETF, alternative mutual fund",Survey!$M509="Closed-end", Survey!$M509="Split share corp"),TRUE,FALSE)</f>
        <v>0</v>
      </c>
      <c r="EC509" s="16" t="str">
        <f t="shared" si="416"/>
        <v>Fail</v>
      </c>
      <c r="ED509" s="31">
        <f>SUM(SUMIF(Survey!EX509:FD509,{"&gt;0","&lt;0"})*{1,-1})</f>
        <v>0</v>
      </c>
      <c r="EE509">
        <f t="shared" si="417"/>
        <v>0</v>
      </c>
      <c r="EF509" s="17">
        <f t="shared" si="418"/>
        <v>100</v>
      </c>
      <c r="EG509" s="16" t="str">
        <f t="shared" si="419"/>
        <v>Fail</v>
      </c>
      <c r="EH509" s="31">
        <f>SUM(SUMIF(Survey!FF509:FL509,{"&gt;0","&lt;0"})*{1,-1})</f>
        <v>0</v>
      </c>
      <c r="EI509">
        <f t="shared" si="420"/>
        <v>0</v>
      </c>
      <c r="EJ509" s="17">
        <f t="shared" si="421"/>
        <v>100</v>
      </c>
    </row>
    <row r="510" spans="1:140">
      <c r="A510">
        <v>510</v>
      </c>
      <c r="B510" t="str">
        <f t="shared" si="369"/>
        <v>Pass</v>
      </c>
      <c r="C510" t="str">
        <f>IF(COUNTBLANK(Survey!B510:FM510)=$C$2, "Pass", "Fail")</f>
        <v>Pass</v>
      </c>
      <c r="D510" s="16" t="str">
        <f t="shared" si="370"/>
        <v>Fail</v>
      </c>
      <c r="E510" t="str">
        <f>IF(OR(ISBLANK(Survey!AL510),COUNTIF(G510:BJ510,"Fail")),"Fail","Pass")</f>
        <v>Fail</v>
      </c>
      <c r="F510" s="265"/>
      <c r="G510" s="16" t="str">
        <f t="shared" si="371"/>
        <v>Fail</v>
      </c>
      <c r="H510" s="139">
        <f>COUNTBLANK(Survey!B510:D510)+COUNTBLANK(Survey!G510)+COUNTBLANK(Survey!I510)+COUNTBLANK(Survey!K510:M510)+COUNTBLANK(Survey!P510:Q510)+COUNTBLANK(Survey!T510:W510)+COUNTBLANK(Survey!Z510:AC510)+COUNTBLANK(Survey!AF510:AG510)+COUNTBLANK(Survey!AK510:AK510)</f>
        <v>21</v>
      </c>
      <c r="I510" t="str">
        <f t="shared" si="372"/>
        <v>Fail</v>
      </c>
      <c r="J510" t="b">
        <f>IF(Survey!E510="No",TRUE,FALSE)</f>
        <v>0</v>
      </c>
      <c r="K510" s="29" cm="1">
        <f t="array" ref="K510">IF(COUNTA(Survey!$E$4:$E$695)=1, 0, SUM(IF(COUNTIF(Survey!$E$4:$E$695, Survey!$E$4:$E$695)=1,1,0)))</f>
        <v>0</v>
      </c>
      <c r="L510" s="29">
        <f>LEN(Survey!E510)</f>
        <v>0</v>
      </c>
      <c r="M510" s="16" t="str">
        <f t="shared" si="373"/>
        <v>Fail</v>
      </c>
      <c r="N510" t="b">
        <f>IF(Survey!F510="No",TRUE,FALSE)</f>
        <v>0</v>
      </c>
      <c r="O510" t="b">
        <f>Survey!F510=Survey!E510</f>
        <v>1</v>
      </c>
      <c r="P510">
        <f>COUNTIF(Survey!$F$4:$F$695,Survey!F510)</f>
        <v>0</v>
      </c>
      <c r="Q510" s="28">
        <f>LEN(Survey!F510)</f>
        <v>0</v>
      </c>
      <c r="R510" s="16" t="str">
        <f t="shared" si="374"/>
        <v>Pass</v>
      </c>
      <c r="S510" s="29">
        <f>MOD((LEN(Survey!H510)+2),11)</f>
        <v>2</v>
      </c>
      <c r="T510">
        <f>COUNTIF(Survey!$H$4:$H$695,Survey!H510)</f>
        <v>0</v>
      </c>
      <c r="U510" s="28" t="str">
        <f>IF(Survey!$L510="Prospectus fund", "Yes", "No")</f>
        <v>No</v>
      </c>
      <c r="V510" s="16" t="str">
        <f t="shared" si="375"/>
        <v>Pass</v>
      </c>
      <c r="W510" s="29">
        <f>MOD((LEN(Survey!J510)+2),11)</f>
        <v>2</v>
      </c>
      <c r="X510">
        <f>COUNTIF(Survey!$J$4:$J$695,Survey!J510)</f>
        <v>0</v>
      </c>
      <c r="Y510" s="30" t="b">
        <f>IF(OR(Survey!$M510="ETF",Survey!$M510="ETF, alternative mutual fund",Survey!$M510="Closed-end", Survey!$M510="Split share corp", Survey!$I510="Yes"),TRUE,FALSE)</f>
        <v>0</v>
      </c>
      <c r="Z510" s="16" t="str">
        <f>IFERROR(IF(AND(OR(AC510=AD510,AD510 = "Either"),NOT(ISBLANK(Survey!K510))),"Pass","Fail"),"Pass")</f>
        <v>Fail</v>
      </c>
      <c r="AA510" s="31" cm="1">
        <f t="array" ref="AA510">SUM(SUMIF(Survey!CH510:DA510,{"&gt;0","&lt;0"})*{1,-1})</f>
        <v>0</v>
      </c>
      <c r="AB510" s="33" cm="1">
        <f t="array" ref="AB510">SUM(SUMIF(Survey!CK510,{"&gt;0","&lt;0"})*{1,-1})+SUM(SUMIF(Survey!CU510,{"&gt;0","&lt;0"})*{1,-1})</f>
        <v>0</v>
      </c>
      <c r="AC510" s="33">
        <f>Survey!K510</f>
        <v>0</v>
      </c>
      <c r="AD510" s="32" t="str">
        <f t="shared" si="376"/>
        <v>Either</v>
      </c>
      <c r="AE510" s="16" t="str">
        <f t="shared" si="377"/>
        <v>Fail</v>
      </c>
      <c r="AF510" s="58" cm="1">
        <f t="array" ref="AF510">SUM(SUMIF(Survey!CH510:DA510,{"&gt;0","&lt;0"})*{1,-1})+SUM(SUMIF(Survey!DC510:DV510,{"&gt;0","&lt;0"})*{1,-1})</f>
        <v>0</v>
      </c>
      <c r="AG510" s="58">
        <f>IFERROR(AF510/(Survey!$BA510),0)</f>
        <v>0</v>
      </c>
      <c r="AH510" s="104" t="b">
        <f>IF(OR(Survey!$M510="Alternative strategy or hedge",Survey!$M510="Private asset",Survey!$L510="Prospectus fund"),TRUE,FALSE)</f>
        <v>0</v>
      </c>
      <c r="AI510" s="104" t="b">
        <f>NOT(ISBLANK(Survey!$M510))</f>
        <v>0</v>
      </c>
      <c r="AJ510" s="16" t="str">
        <f t="shared" si="378"/>
        <v>Fail</v>
      </c>
      <c r="AK510" t="b">
        <f>IF(Survey!W510="No",TRUE,FALSE)</f>
        <v>0</v>
      </c>
      <c r="AL510" s="119">
        <f>MOD((LEN(Survey!W510)+2),22)</f>
        <v>2</v>
      </c>
      <c r="AM510" t="str">
        <f t="shared" si="379"/>
        <v>Pass</v>
      </c>
      <c r="AN510" s="33" t="b">
        <f>NOT(ISNUMBER(SEARCH("Other",Survey!$Q510)))</f>
        <v>1</v>
      </c>
      <c r="AO510" s="32" t="b">
        <f>NOT(ISBLANK(Survey!$R510))</f>
        <v>0</v>
      </c>
      <c r="AP510" s="16" t="str">
        <f t="shared" si="380"/>
        <v>Pass</v>
      </c>
      <c r="AQ510" s="114">
        <f>COUNTBLANK(Survey!$X510)</f>
        <v>1</v>
      </c>
      <c r="AR510" s="58">
        <f>IF(AND(Survey!L510&lt;&gt;"Exempt fund",OR(Survey!$M510="ETF",Survey!$M510="ETF, alternative mutual fund",Survey!$M510="Mutual fund",Survey!$M510="Alternative mutual fund",Survey!$M510="Money market")),1,0)</f>
        <v>0</v>
      </c>
      <c r="AS510" s="16" t="str">
        <f t="shared" si="381"/>
        <v>Pass</v>
      </c>
      <c r="AT510" s="33" t="b">
        <f>NOT(ISNUMBER(SEARCH("Yes",Survey!$AC510)))</f>
        <v>1</v>
      </c>
      <c r="AU510" s="32" t="b">
        <f>IF(COUNTBLANK(Survey!$AD510:$AE510)=0,TRUE, FALSE)</f>
        <v>0</v>
      </c>
      <c r="AV510" s="16" t="str">
        <f t="shared" si="382"/>
        <v>Pass</v>
      </c>
      <c r="AW510" s="33" t="b">
        <f>NOT(ISNUMBER(SEARCH("Yes",Survey!$AF510)))</f>
        <v>1</v>
      </c>
      <c r="AX510" s="32" t="b">
        <f>NOT(ISBLANK(Survey!$AH510))</f>
        <v>0</v>
      </c>
      <c r="AY510" s="16" t="str">
        <f t="shared" si="383"/>
        <v>Pass</v>
      </c>
      <c r="AZ510" s="33" t="b">
        <f>NOT(OR(ISNUMBER(SEARCH("Other",Survey!$AH510)),ISNUMBER(SEARCH("Multiple",Survey!$AH510))))</f>
        <v>1</v>
      </c>
      <c r="BA510" s="32" t="b">
        <f>NOT(ISBLANK(Survey!$AI510))</f>
        <v>0</v>
      </c>
      <c r="BB510" s="16" t="str">
        <f t="shared" si="384"/>
        <v>Fail</v>
      </c>
      <c r="BC510" s="114">
        <f>IF(ABS(Survey!$BA510)&gt;0, 1,0)</f>
        <v>0</v>
      </c>
      <c r="BD510" s="114">
        <f>IF(COUNTBLANK(Survey!$AL510)=0,1,0)</f>
        <v>0</v>
      </c>
      <c r="BE510" s="16" t="str">
        <f t="shared" si="385"/>
        <v>Pass</v>
      </c>
      <c r="BF510" s="114">
        <f>IF(ISBLANK(Survey!$AL510),0,1)</f>
        <v>0</v>
      </c>
      <c r="BG510" s="133">
        <f>COUNTBLANK(Survey!$AM510)</f>
        <v>1</v>
      </c>
      <c r="BH510" s="16" t="str">
        <f t="shared" si="386"/>
        <v>Pass</v>
      </c>
      <c r="BI510" s="114">
        <f>IF(OR(Survey!$AM510="Closed",ISBLANK(Survey!$AM510)),0,1)</f>
        <v>0</v>
      </c>
      <c r="BJ510" s="133">
        <f>IF(ISBLANK(Survey!$AN510),1,0)</f>
        <v>1</v>
      </c>
      <c r="BK510" s="118" t="str">
        <f t="shared" si="387"/>
        <v>Pass</v>
      </c>
      <c r="BL510" s="31" cm="1">
        <f t="array" ref="BL510">SUM(SUMIF(Survey!AO510:AP510,{"&gt;0","&lt;0"})*{1,-1})</f>
        <v>0</v>
      </c>
      <c r="BM510">
        <f t="shared" si="388"/>
        <v>0</v>
      </c>
      <c r="BN510">
        <f t="shared" si="389"/>
        <v>100</v>
      </c>
      <c r="BO510" s="118" t="str">
        <f t="shared" si="390"/>
        <v>Pass</v>
      </c>
      <c r="BP510">
        <f>IF(Survey!AQ510="No",0,1)</f>
        <v>1</v>
      </c>
      <c r="BQ510" s="207">
        <f>MOD((LEN(Survey!AQ510)+2),22)</f>
        <v>2</v>
      </c>
      <c r="BR510">
        <f>IF(Survey!AR510="No",0,1)</f>
        <v>1</v>
      </c>
      <c r="BS510" s="207">
        <f>MOD((LEN(Survey!AR510)+2),22)</f>
        <v>2</v>
      </c>
      <c r="BT510" s="114">
        <f>COUNTBLANK(Survey!$AQ510:$AS510)+COUNTBLANK(Survey!$AU510)</f>
        <v>4</v>
      </c>
      <c r="BU510" s="114">
        <f>IF(Survey!$I510="Yes",1,0)</f>
        <v>0</v>
      </c>
      <c r="BV510" s="114">
        <f>IF(OR(Survey!$M510="Mutual fund",Survey!$M510="Alternative mutual fund",Survey!$M510="Money market"),1,0)</f>
        <v>0</v>
      </c>
      <c r="BW510" s="119">
        <f>IF(OR(Survey!$M510="ETF",Survey!$M510="ETF, alternative mutual fund"),1,0)</f>
        <v>0</v>
      </c>
      <c r="BX510" s="16" t="str">
        <f t="shared" si="391"/>
        <v>Pass</v>
      </c>
      <c r="BY510" s="33">
        <f>IF(ISNUMBER(SEARCH("Other",Survey!$AS510)), 1, 0)</f>
        <v>0</v>
      </c>
      <c r="BZ510" s="58" t="b">
        <f>NOT(ISBLANK(Survey!$AT510))</f>
        <v>0</v>
      </c>
      <c r="CA510" s="16" t="str">
        <f t="shared" si="392"/>
        <v>Pass</v>
      </c>
      <c r="CB510" s="114">
        <f>IF(Survey!$BB510=0, 0,1)</f>
        <v>0</v>
      </c>
      <c r="CC510" s="58">
        <f>Survey!$AV510</f>
        <v>0</v>
      </c>
      <c r="CD510" s="58">
        <f>Survey!$BC510+Survey!$BD510+ABS(Survey!$BE510)-ABS(Survey!$BF510)-ABS(Survey!$BG510)-ABS(Survey!$BL510)</f>
        <v>0</v>
      </c>
      <c r="CE510" s="138">
        <f>Survey!BB510+(ABS(Survey!$BH510)-ABS(Survey!$BI510)+ABS(Survey!$BJ510)-ABS(Survey!$BK510))*0.5</f>
        <v>0</v>
      </c>
      <c r="CF510" s="58">
        <f t="shared" si="393"/>
        <v>0</v>
      </c>
      <c r="CG510" s="58">
        <f>IF(AND($CC510&gt;$CF510-0.2,$CC510&lt;$CF510+0.2,ISBLANK(Survey!$AV510)=FALSE),0,1)</f>
        <v>1</v>
      </c>
      <c r="CH510" s="133">
        <f>IF(ISBLANK(Survey!$AW510),1,0)</f>
        <v>1</v>
      </c>
      <c r="CI510" s="16" t="str">
        <f t="shared" si="394"/>
        <v>Pass</v>
      </c>
      <c r="CJ510" s="114">
        <f>IF(Survey!$BB510=0, 0,1)</f>
        <v>0</v>
      </c>
      <c r="CK510" s="58">
        <f>IF(AND(Survey!$AX510&gt;=0,Survey!$AX510&lt;=0.2,Survey!$AX510&lt;&gt;""),0,1)</f>
        <v>1</v>
      </c>
      <c r="CL510" s="114">
        <f>IF(ISBLANK(Survey!$AY510),1,0)</f>
        <v>1</v>
      </c>
      <c r="CM510" s="16" t="str">
        <f t="shared" si="395"/>
        <v>Fail</v>
      </c>
      <c r="CN510" s="133">
        <f>Survey!$AZ510</f>
        <v>0</v>
      </c>
      <c r="CO510" s="16" t="str">
        <f t="shared" si="396"/>
        <v>Pass</v>
      </c>
      <c r="CP510" s="31">
        <f>Survey!$BA510</f>
        <v>0</v>
      </c>
      <c r="CQ510" s="138">
        <f>Survey!$BB510+Survey!$BC510+Survey!$BD510+ABS(Survey!$BE510)-ABS(Survey!$BF510)-ABS(Survey!$BG510)+ABS(Survey!$BH510)-ABS(Survey!$BI510)+ABS(Survey!$BJ510)-ABS(Survey!$BK510)-ABS(Survey!$BL510)+Survey!$BM510</f>
        <v>0</v>
      </c>
      <c r="CR510" s="30">
        <f t="shared" si="397"/>
        <v>0</v>
      </c>
      <c r="CS510" s="17">
        <f t="shared" si="398"/>
        <v>0</v>
      </c>
      <c r="CT510" s="16" t="str">
        <f t="shared" si="399"/>
        <v>Pass</v>
      </c>
      <c r="CU510" s="33" t="b">
        <f>IF(ABS(Survey!$BM510)=0,TRUE,FALSE)</f>
        <v>1</v>
      </c>
      <c r="CV510" s="32" t="b">
        <f>NOT(ISBLANK(Survey!$BN510))</f>
        <v>0</v>
      </c>
      <c r="CW510" t="str">
        <f t="shared" si="400"/>
        <v>Fail</v>
      </c>
      <c r="CX510" s="25">
        <f>Survey!$BA510</f>
        <v>0</v>
      </c>
      <c r="CY510" s="25" cm="1">
        <f t="array" ref="CY510">SUM(SUMIF(Survey!BP510:BW510,{"&gt;0","&lt;0"})*{1,-1})-SUM(SUMIF(Survey!BY510:CF510,{"&gt;0","&lt;0"})*{1,-1})</f>
        <v>0</v>
      </c>
      <c r="CZ510" s="30" t="str">
        <f t="shared" si="401"/>
        <v>No holdings</v>
      </c>
      <c r="DA510">
        <f t="shared" si="402"/>
        <v>0</v>
      </c>
      <c r="DB510" s="16" t="str">
        <f t="shared" si="403"/>
        <v>Fail</v>
      </c>
      <c r="DC510" s="31">
        <f>Survey!$BA510</f>
        <v>0</v>
      </c>
      <c r="DD510" s="31" cm="1">
        <f t="array" ref="DD510">SUM(SUMIF(Survey!CH510:DA510,{"&gt;0","&lt;0"})*{1,-1})-SUM(SUMIF(Survey!DC510:DV510,{"&gt;0","&lt;0"})*{1,-1})</f>
        <v>0</v>
      </c>
      <c r="DE510" s="30" t="str">
        <f t="shared" si="404"/>
        <v>No holdings</v>
      </c>
      <c r="DF510" s="17">
        <f t="shared" si="405"/>
        <v>0</v>
      </c>
      <c r="DG510" s="16" t="str">
        <f t="shared" si="406"/>
        <v>Pass</v>
      </c>
      <c r="DH510" s="33" t="b">
        <f>IF(ABS(Survey!$DA510)=0,TRUE,FALSE)</f>
        <v>1</v>
      </c>
      <c r="DI510" s="32" t="b">
        <f>NOT(ISBLANK(Survey!$DB510))</f>
        <v>0</v>
      </c>
      <c r="DJ510" s="16" t="str">
        <f t="shared" si="407"/>
        <v>Pass</v>
      </c>
      <c r="DK510" s="33" t="b">
        <f>IF(ABS(Survey!$DV510)=0,TRUE,FALSE)</f>
        <v>1</v>
      </c>
      <c r="DL510" s="32" t="b">
        <f>NOT(ISBLANK(Survey!$DW510))</f>
        <v>0</v>
      </c>
      <c r="DM510" t="str">
        <f t="shared" si="408"/>
        <v>Pass</v>
      </c>
      <c r="DN510" s="25" cm="1">
        <f t="array" ref="DN510">SUM(SUMIF(Survey!CW510,{"&gt;0","&lt;0"})*{1,-1})+SUM(SUMIF(Survey!DR510,{"&gt;0","&lt;0"})*{1,-1})</f>
        <v>0</v>
      </c>
      <c r="DO510" s="25">
        <f>SUM(SUMIF(Survey!DY510:EE510,{"&gt;0","&lt;0"})*{1,-1})+SUM(SUMIF(Survey!EG510:EM510,{"&gt;0","&lt;0"})*{1,-1})</f>
        <v>0</v>
      </c>
      <c r="DP510">
        <f t="shared" si="409"/>
        <v>0</v>
      </c>
      <c r="DQ510">
        <f t="shared" si="410"/>
        <v>0</v>
      </c>
      <c r="DR510" s="16" t="str">
        <f t="shared" si="411"/>
        <v>Pass</v>
      </c>
      <c r="DS510" s="33" t="b">
        <f>IF(ABS(Survey!$EE510)=0,TRUE,FALSE)</f>
        <v>1</v>
      </c>
      <c r="DT510" s="32" t="b">
        <f>NOT(ISBLANK(Survey!EF510))</f>
        <v>0</v>
      </c>
      <c r="DU510" s="16" t="str">
        <f t="shared" si="412"/>
        <v>Pass</v>
      </c>
      <c r="DV510" s="33" t="b">
        <f>IF(ABS(Survey!$EM510)=0,TRUE,FALSE)</f>
        <v>1</v>
      </c>
      <c r="DW510" s="32" t="b">
        <f>NOT(ISBLANK(Survey!$EN510))</f>
        <v>0</v>
      </c>
      <c r="DX510" s="16" t="str">
        <f t="shared" si="413"/>
        <v>Fail</v>
      </c>
      <c r="DY510" s="31">
        <f>SUM(SUMIF(Survey!ET510:EV510,{"&gt;0","&lt;0"})*{1,-1})</f>
        <v>0</v>
      </c>
      <c r="DZ510">
        <f t="shared" si="414"/>
        <v>0</v>
      </c>
      <c r="EA510">
        <f t="shared" si="415"/>
        <v>100</v>
      </c>
      <c r="EB510" s="30" t="b">
        <f>IF(OR(Survey!$M510="ETF",Survey!$M510="ETF, alternative mutual fund",Survey!$M510="Closed-end", Survey!$M510="Split share corp"),TRUE,FALSE)</f>
        <v>0</v>
      </c>
      <c r="EC510" s="16" t="str">
        <f t="shared" si="416"/>
        <v>Fail</v>
      </c>
      <c r="ED510" s="31">
        <f>SUM(SUMIF(Survey!EX510:FD510,{"&gt;0","&lt;0"})*{1,-1})</f>
        <v>0</v>
      </c>
      <c r="EE510">
        <f t="shared" si="417"/>
        <v>0</v>
      </c>
      <c r="EF510" s="17">
        <f t="shared" si="418"/>
        <v>100</v>
      </c>
      <c r="EG510" s="16" t="str">
        <f t="shared" si="419"/>
        <v>Fail</v>
      </c>
      <c r="EH510" s="31">
        <f>SUM(SUMIF(Survey!FF510:FL510,{"&gt;0","&lt;0"})*{1,-1})</f>
        <v>0</v>
      </c>
      <c r="EI510">
        <f t="shared" si="420"/>
        <v>0</v>
      </c>
      <c r="EJ510" s="17">
        <f t="shared" si="421"/>
        <v>100</v>
      </c>
    </row>
    <row r="511" spans="1:140">
      <c r="A511">
        <v>511</v>
      </c>
      <c r="B511" t="str">
        <f t="shared" si="369"/>
        <v>Pass</v>
      </c>
      <c r="C511" t="str">
        <f>IF(COUNTBLANK(Survey!B511:FM511)=$C$2, "Pass", "Fail")</f>
        <v>Pass</v>
      </c>
      <c r="D511" s="16" t="str">
        <f t="shared" si="370"/>
        <v>Fail</v>
      </c>
      <c r="E511" t="str">
        <f>IF(OR(ISBLANK(Survey!AL511),COUNTIF(G511:BJ511,"Fail")),"Fail","Pass")</f>
        <v>Fail</v>
      </c>
      <c r="F511" s="265"/>
      <c r="G511" s="16" t="str">
        <f t="shared" si="371"/>
        <v>Fail</v>
      </c>
      <c r="H511" s="139">
        <f>COUNTBLANK(Survey!B511:D511)+COUNTBLANK(Survey!G511)+COUNTBLANK(Survey!I511)+COUNTBLANK(Survey!K511:M511)+COUNTBLANK(Survey!P511:Q511)+COUNTBLANK(Survey!T511:W511)+COUNTBLANK(Survey!Z511:AC511)+COUNTBLANK(Survey!AF511:AG511)+COUNTBLANK(Survey!AK511:AK511)</f>
        <v>21</v>
      </c>
      <c r="I511" t="str">
        <f t="shared" si="372"/>
        <v>Fail</v>
      </c>
      <c r="J511" t="b">
        <f>IF(Survey!E511="No",TRUE,FALSE)</f>
        <v>0</v>
      </c>
      <c r="K511" s="29" cm="1">
        <f t="array" ref="K511">IF(COUNTA(Survey!$E$4:$E$695)=1, 0, SUM(IF(COUNTIF(Survey!$E$4:$E$695, Survey!$E$4:$E$695)=1,1,0)))</f>
        <v>0</v>
      </c>
      <c r="L511" s="29">
        <f>LEN(Survey!E511)</f>
        <v>0</v>
      </c>
      <c r="M511" s="16" t="str">
        <f t="shared" si="373"/>
        <v>Fail</v>
      </c>
      <c r="N511" t="b">
        <f>IF(Survey!F511="No",TRUE,FALSE)</f>
        <v>0</v>
      </c>
      <c r="O511" t="b">
        <f>Survey!F511=Survey!E511</f>
        <v>1</v>
      </c>
      <c r="P511">
        <f>COUNTIF(Survey!$F$4:$F$695,Survey!F511)</f>
        <v>0</v>
      </c>
      <c r="Q511" s="28">
        <f>LEN(Survey!F511)</f>
        <v>0</v>
      </c>
      <c r="R511" s="16" t="str">
        <f t="shared" si="374"/>
        <v>Pass</v>
      </c>
      <c r="S511" s="29">
        <f>MOD((LEN(Survey!H511)+2),11)</f>
        <v>2</v>
      </c>
      <c r="T511">
        <f>COUNTIF(Survey!$H$4:$H$695,Survey!H511)</f>
        <v>0</v>
      </c>
      <c r="U511" s="28" t="str">
        <f>IF(Survey!$L511="Prospectus fund", "Yes", "No")</f>
        <v>No</v>
      </c>
      <c r="V511" s="16" t="str">
        <f t="shared" si="375"/>
        <v>Pass</v>
      </c>
      <c r="W511" s="29">
        <f>MOD((LEN(Survey!J511)+2),11)</f>
        <v>2</v>
      </c>
      <c r="X511">
        <f>COUNTIF(Survey!$J$4:$J$695,Survey!J511)</f>
        <v>0</v>
      </c>
      <c r="Y511" s="30" t="b">
        <f>IF(OR(Survey!$M511="ETF",Survey!$M511="ETF, alternative mutual fund",Survey!$M511="Closed-end", Survey!$M511="Split share corp", Survey!$I511="Yes"),TRUE,FALSE)</f>
        <v>0</v>
      </c>
      <c r="Z511" s="16" t="str">
        <f>IFERROR(IF(AND(OR(AC511=AD511,AD511 = "Either"),NOT(ISBLANK(Survey!K511))),"Pass","Fail"),"Pass")</f>
        <v>Fail</v>
      </c>
      <c r="AA511" s="31" cm="1">
        <f t="array" ref="AA511">SUM(SUMIF(Survey!CH511:DA511,{"&gt;0","&lt;0"})*{1,-1})</f>
        <v>0</v>
      </c>
      <c r="AB511" s="33" cm="1">
        <f t="array" ref="AB511">SUM(SUMIF(Survey!CK511,{"&gt;0","&lt;0"})*{1,-1})+SUM(SUMIF(Survey!CU511,{"&gt;0","&lt;0"})*{1,-1})</f>
        <v>0</v>
      </c>
      <c r="AC511" s="33">
        <f>Survey!K511</f>
        <v>0</v>
      </c>
      <c r="AD511" s="32" t="str">
        <f t="shared" si="376"/>
        <v>Either</v>
      </c>
      <c r="AE511" s="16" t="str">
        <f t="shared" si="377"/>
        <v>Fail</v>
      </c>
      <c r="AF511" s="58" cm="1">
        <f t="array" ref="AF511">SUM(SUMIF(Survey!CH511:DA511,{"&gt;0","&lt;0"})*{1,-1})+SUM(SUMIF(Survey!DC511:DV511,{"&gt;0","&lt;0"})*{1,-1})</f>
        <v>0</v>
      </c>
      <c r="AG511" s="58">
        <f>IFERROR(AF511/(Survey!$BA511),0)</f>
        <v>0</v>
      </c>
      <c r="AH511" s="104" t="b">
        <f>IF(OR(Survey!$M511="Alternative strategy or hedge",Survey!$M511="Private asset",Survey!$L511="Prospectus fund"),TRUE,FALSE)</f>
        <v>0</v>
      </c>
      <c r="AI511" s="104" t="b">
        <f>NOT(ISBLANK(Survey!$M511))</f>
        <v>0</v>
      </c>
      <c r="AJ511" s="16" t="str">
        <f t="shared" si="378"/>
        <v>Fail</v>
      </c>
      <c r="AK511" t="b">
        <f>IF(Survey!W511="No",TRUE,FALSE)</f>
        <v>0</v>
      </c>
      <c r="AL511" s="119">
        <f>MOD((LEN(Survey!W511)+2),22)</f>
        <v>2</v>
      </c>
      <c r="AM511" t="str">
        <f t="shared" si="379"/>
        <v>Pass</v>
      </c>
      <c r="AN511" s="33" t="b">
        <f>NOT(ISNUMBER(SEARCH("Other",Survey!$Q511)))</f>
        <v>1</v>
      </c>
      <c r="AO511" s="32" t="b">
        <f>NOT(ISBLANK(Survey!$R511))</f>
        <v>0</v>
      </c>
      <c r="AP511" s="16" t="str">
        <f t="shared" si="380"/>
        <v>Pass</v>
      </c>
      <c r="AQ511" s="114">
        <f>COUNTBLANK(Survey!$X511)</f>
        <v>1</v>
      </c>
      <c r="AR511" s="58">
        <f>IF(AND(Survey!L511&lt;&gt;"Exempt fund",OR(Survey!$M511="ETF",Survey!$M511="ETF, alternative mutual fund",Survey!$M511="Mutual fund",Survey!$M511="Alternative mutual fund",Survey!$M511="Money market")),1,0)</f>
        <v>0</v>
      </c>
      <c r="AS511" s="16" t="str">
        <f t="shared" si="381"/>
        <v>Pass</v>
      </c>
      <c r="AT511" s="33" t="b">
        <f>NOT(ISNUMBER(SEARCH("Yes",Survey!$AC511)))</f>
        <v>1</v>
      </c>
      <c r="AU511" s="32" t="b">
        <f>IF(COUNTBLANK(Survey!$AD511:$AE511)=0,TRUE, FALSE)</f>
        <v>0</v>
      </c>
      <c r="AV511" s="16" t="str">
        <f t="shared" si="382"/>
        <v>Pass</v>
      </c>
      <c r="AW511" s="33" t="b">
        <f>NOT(ISNUMBER(SEARCH("Yes",Survey!$AF511)))</f>
        <v>1</v>
      </c>
      <c r="AX511" s="32" t="b">
        <f>NOT(ISBLANK(Survey!$AH511))</f>
        <v>0</v>
      </c>
      <c r="AY511" s="16" t="str">
        <f t="shared" si="383"/>
        <v>Pass</v>
      </c>
      <c r="AZ511" s="33" t="b">
        <f>NOT(OR(ISNUMBER(SEARCH("Other",Survey!$AH511)),ISNUMBER(SEARCH("Multiple",Survey!$AH511))))</f>
        <v>1</v>
      </c>
      <c r="BA511" s="32" t="b">
        <f>NOT(ISBLANK(Survey!$AI511))</f>
        <v>0</v>
      </c>
      <c r="BB511" s="16" t="str">
        <f t="shared" si="384"/>
        <v>Fail</v>
      </c>
      <c r="BC511" s="114">
        <f>IF(ABS(Survey!$BA511)&gt;0, 1,0)</f>
        <v>0</v>
      </c>
      <c r="BD511" s="114">
        <f>IF(COUNTBLANK(Survey!$AL511)=0,1,0)</f>
        <v>0</v>
      </c>
      <c r="BE511" s="16" t="str">
        <f t="shared" si="385"/>
        <v>Pass</v>
      </c>
      <c r="BF511" s="114">
        <f>IF(ISBLANK(Survey!$AL511),0,1)</f>
        <v>0</v>
      </c>
      <c r="BG511" s="133">
        <f>COUNTBLANK(Survey!$AM511)</f>
        <v>1</v>
      </c>
      <c r="BH511" s="16" t="str">
        <f t="shared" si="386"/>
        <v>Pass</v>
      </c>
      <c r="BI511" s="114">
        <f>IF(OR(Survey!$AM511="Closed",ISBLANK(Survey!$AM511)),0,1)</f>
        <v>0</v>
      </c>
      <c r="BJ511" s="133">
        <f>IF(ISBLANK(Survey!$AN511),1,0)</f>
        <v>1</v>
      </c>
      <c r="BK511" s="118" t="str">
        <f t="shared" si="387"/>
        <v>Pass</v>
      </c>
      <c r="BL511" s="31" cm="1">
        <f t="array" ref="BL511">SUM(SUMIF(Survey!AO511:AP511,{"&gt;0","&lt;0"})*{1,-1})</f>
        <v>0</v>
      </c>
      <c r="BM511">
        <f t="shared" si="388"/>
        <v>0</v>
      </c>
      <c r="BN511">
        <f t="shared" si="389"/>
        <v>100</v>
      </c>
      <c r="BO511" s="118" t="str">
        <f t="shared" si="390"/>
        <v>Pass</v>
      </c>
      <c r="BP511">
        <f>IF(Survey!AQ511="No",0,1)</f>
        <v>1</v>
      </c>
      <c r="BQ511" s="207">
        <f>MOD((LEN(Survey!AQ511)+2),22)</f>
        <v>2</v>
      </c>
      <c r="BR511">
        <f>IF(Survey!AR511="No",0,1)</f>
        <v>1</v>
      </c>
      <c r="BS511" s="207">
        <f>MOD((LEN(Survey!AR511)+2),22)</f>
        <v>2</v>
      </c>
      <c r="BT511" s="114">
        <f>COUNTBLANK(Survey!$AQ511:$AS511)+COUNTBLANK(Survey!$AU511)</f>
        <v>4</v>
      </c>
      <c r="BU511" s="114">
        <f>IF(Survey!$I511="Yes",1,0)</f>
        <v>0</v>
      </c>
      <c r="BV511" s="114">
        <f>IF(OR(Survey!$M511="Mutual fund",Survey!$M511="Alternative mutual fund",Survey!$M511="Money market"),1,0)</f>
        <v>0</v>
      </c>
      <c r="BW511" s="119">
        <f>IF(OR(Survey!$M511="ETF",Survey!$M511="ETF, alternative mutual fund"),1,0)</f>
        <v>0</v>
      </c>
      <c r="BX511" s="16" t="str">
        <f t="shared" si="391"/>
        <v>Pass</v>
      </c>
      <c r="BY511" s="33">
        <f>IF(ISNUMBER(SEARCH("Other",Survey!$AS511)), 1, 0)</f>
        <v>0</v>
      </c>
      <c r="BZ511" s="58" t="b">
        <f>NOT(ISBLANK(Survey!$AT511))</f>
        <v>0</v>
      </c>
      <c r="CA511" s="16" t="str">
        <f t="shared" si="392"/>
        <v>Pass</v>
      </c>
      <c r="CB511" s="114">
        <f>IF(Survey!$BB511=0, 0,1)</f>
        <v>0</v>
      </c>
      <c r="CC511" s="58">
        <f>Survey!$AV511</f>
        <v>0</v>
      </c>
      <c r="CD511" s="58">
        <f>Survey!$BC511+Survey!$BD511+ABS(Survey!$BE511)-ABS(Survey!$BF511)-ABS(Survey!$BG511)-ABS(Survey!$BL511)</f>
        <v>0</v>
      </c>
      <c r="CE511" s="138">
        <f>Survey!BB511+(ABS(Survey!$BH511)-ABS(Survey!$BI511)+ABS(Survey!$BJ511)-ABS(Survey!$BK511))*0.5</f>
        <v>0</v>
      </c>
      <c r="CF511" s="58">
        <f t="shared" si="393"/>
        <v>0</v>
      </c>
      <c r="CG511" s="58">
        <f>IF(AND($CC511&gt;$CF511-0.2,$CC511&lt;$CF511+0.2,ISBLANK(Survey!$AV511)=FALSE),0,1)</f>
        <v>1</v>
      </c>
      <c r="CH511" s="133">
        <f>IF(ISBLANK(Survey!$AW511),1,0)</f>
        <v>1</v>
      </c>
      <c r="CI511" s="16" t="str">
        <f t="shared" si="394"/>
        <v>Pass</v>
      </c>
      <c r="CJ511" s="114">
        <f>IF(Survey!$BB511=0, 0,1)</f>
        <v>0</v>
      </c>
      <c r="CK511" s="58">
        <f>IF(AND(Survey!$AX511&gt;=0,Survey!$AX511&lt;=0.2,Survey!$AX511&lt;&gt;""),0,1)</f>
        <v>1</v>
      </c>
      <c r="CL511" s="114">
        <f>IF(ISBLANK(Survey!$AY511),1,0)</f>
        <v>1</v>
      </c>
      <c r="CM511" s="16" t="str">
        <f t="shared" si="395"/>
        <v>Fail</v>
      </c>
      <c r="CN511" s="133">
        <f>Survey!$AZ511</f>
        <v>0</v>
      </c>
      <c r="CO511" s="16" t="str">
        <f t="shared" si="396"/>
        <v>Pass</v>
      </c>
      <c r="CP511" s="31">
        <f>Survey!$BA511</f>
        <v>0</v>
      </c>
      <c r="CQ511" s="138">
        <f>Survey!$BB511+Survey!$BC511+Survey!$BD511+ABS(Survey!$BE511)-ABS(Survey!$BF511)-ABS(Survey!$BG511)+ABS(Survey!$BH511)-ABS(Survey!$BI511)+ABS(Survey!$BJ511)-ABS(Survey!$BK511)-ABS(Survey!$BL511)+Survey!$BM511</f>
        <v>0</v>
      </c>
      <c r="CR511" s="30">
        <f t="shared" si="397"/>
        <v>0</v>
      </c>
      <c r="CS511" s="17">
        <f t="shared" si="398"/>
        <v>0</v>
      </c>
      <c r="CT511" s="16" t="str">
        <f t="shared" si="399"/>
        <v>Pass</v>
      </c>
      <c r="CU511" s="33" t="b">
        <f>IF(ABS(Survey!$BM511)=0,TRUE,FALSE)</f>
        <v>1</v>
      </c>
      <c r="CV511" s="32" t="b">
        <f>NOT(ISBLANK(Survey!$BN511))</f>
        <v>0</v>
      </c>
      <c r="CW511" t="str">
        <f t="shared" si="400"/>
        <v>Fail</v>
      </c>
      <c r="CX511" s="25">
        <f>Survey!$BA511</f>
        <v>0</v>
      </c>
      <c r="CY511" s="25" cm="1">
        <f t="array" ref="CY511">SUM(SUMIF(Survey!BP511:BW511,{"&gt;0","&lt;0"})*{1,-1})-SUM(SUMIF(Survey!BY511:CF511,{"&gt;0","&lt;0"})*{1,-1})</f>
        <v>0</v>
      </c>
      <c r="CZ511" s="30" t="str">
        <f t="shared" si="401"/>
        <v>No holdings</v>
      </c>
      <c r="DA511">
        <f t="shared" si="402"/>
        <v>0</v>
      </c>
      <c r="DB511" s="16" t="str">
        <f t="shared" si="403"/>
        <v>Fail</v>
      </c>
      <c r="DC511" s="31">
        <f>Survey!$BA511</f>
        <v>0</v>
      </c>
      <c r="DD511" s="31" cm="1">
        <f t="array" ref="DD511">SUM(SUMIF(Survey!CH511:DA511,{"&gt;0","&lt;0"})*{1,-1})-SUM(SUMIF(Survey!DC511:DV511,{"&gt;0","&lt;0"})*{1,-1})</f>
        <v>0</v>
      </c>
      <c r="DE511" s="30" t="str">
        <f t="shared" si="404"/>
        <v>No holdings</v>
      </c>
      <c r="DF511" s="17">
        <f t="shared" si="405"/>
        <v>0</v>
      </c>
      <c r="DG511" s="16" t="str">
        <f t="shared" si="406"/>
        <v>Pass</v>
      </c>
      <c r="DH511" s="33" t="b">
        <f>IF(ABS(Survey!$DA511)=0,TRUE,FALSE)</f>
        <v>1</v>
      </c>
      <c r="DI511" s="32" t="b">
        <f>NOT(ISBLANK(Survey!$DB511))</f>
        <v>0</v>
      </c>
      <c r="DJ511" s="16" t="str">
        <f t="shared" si="407"/>
        <v>Pass</v>
      </c>
      <c r="DK511" s="33" t="b">
        <f>IF(ABS(Survey!$DV511)=0,TRUE,FALSE)</f>
        <v>1</v>
      </c>
      <c r="DL511" s="32" t="b">
        <f>NOT(ISBLANK(Survey!$DW511))</f>
        <v>0</v>
      </c>
      <c r="DM511" t="str">
        <f t="shared" si="408"/>
        <v>Pass</v>
      </c>
      <c r="DN511" s="25" cm="1">
        <f t="array" ref="DN511">SUM(SUMIF(Survey!CW511,{"&gt;0","&lt;0"})*{1,-1})+SUM(SUMIF(Survey!DR511,{"&gt;0","&lt;0"})*{1,-1})</f>
        <v>0</v>
      </c>
      <c r="DO511" s="25">
        <f>SUM(SUMIF(Survey!DY511:EE511,{"&gt;0","&lt;0"})*{1,-1})+SUM(SUMIF(Survey!EG511:EM511,{"&gt;0","&lt;0"})*{1,-1})</f>
        <v>0</v>
      </c>
      <c r="DP511">
        <f t="shared" si="409"/>
        <v>0</v>
      </c>
      <c r="DQ511">
        <f t="shared" si="410"/>
        <v>0</v>
      </c>
      <c r="DR511" s="16" t="str">
        <f t="shared" si="411"/>
        <v>Pass</v>
      </c>
      <c r="DS511" s="33" t="b">
        <f>IF(ABS(Survey!$EE511)=0,TRUE,FALSE)</f>
        <v>1</v>
      </c>
      <c r="DT511" s="32" t="b">
        <f>NOT(ISBLANK(Survey!EF511))</f>
        <v>0</v>
      </c>
      <c r="DU511" s="16" t="str">
        <f t="shared" si="412"/>
        <v>Pass</v>
      </c>
      <c r="DV511" s="33" t="b">
        <f>IF(ABS(Survey!$EM511)=0,TRUE,FALSE)</f>
        <v>1</v>
      </c>
      <c r="DW511" s="32" t="b">
        <f>NOT(ISBLANK(Survey!$EN511))</f>
        <v>0</v>
      </c>
      <c r="DX511" s="16" t="str">
        <f t="shared" si="413"/>
        <v>Fail</v>
      </c>
      <c r="DY511" s="31">
        <f>SUM(SUMIF(Survey!ET511:EV511,{"&gt;0","&lt;0"})*{1,-1})</f>
        <v>0</v>
      </c>
      <c r="DZ511">
        <f t="shared" si="414"/>
        <v>0</v>
      </c>
      <c r="EA511">
        <f t="shared" si="415"/>
        <v>100</v>
      </c>
      <c r="EB511" s="30" t="b">
        <f>IF(OR(Survey!$M511="ETF",Survey!$M511="ETF, alternative mutual fund",Survey!$M511="Closed-end", Survey!$M511="Split share corp"),TRUE,FALSE)</f>
        <v>0</v>
      </c>
      <c r="EC511" s="16" t="str">
        <f t="shared" si="416"/>
        <v>Fail</v>
      </c>
      <c r="ED511" s="31">
        <f>SUM(SUMIF(Survey!EX511:FD511,{"&gt;0","&lt;0"})*{1,-1})</f>
        <v>0</v>
      </c>
      <c r="EE511">
        <f t="shared" si="417"/>
        <v>0</v>
      </c>
      <c r="EF511" s="17">
        <f t="shared" si="418"/>
        <v>100</v>
      </c>
      <c r="EG511" s="16" t="str">
        <f t="shared" si="419"/>
        <v>Fail</v>
      </c>
      <c r="EH511" s="31">
        <f>SUM(SUMIF(Survey!FF511:FL511,{"&gt;0","&lt;0"})*{1,-1})</f>
        <v>0</v>
      </c>
      <c r="EI511">
        <f t="shared" si="420"/>
        <v>0</v>
      </c>
      <c r="EJ511" s="17">
        <f t="shared" si="421"/>
        <v>100</v>
      </c>
    </row>
    <row r="512" spans="1:140">
      <c r="A512">
        <v>512</v>
      </c>
      <c r="B512" t="str">
        <f t="shared" si="369"/>
        <v>Pass</v>
      </c>
      <c r="C512" t="str">
        <f>IF(COUNTBLANK(Survey!B512:FM512)=$C$2, "Pass", "Fail")</f>
        <v>Pass</v>
      </c>
      <c r="D512" s="16" t="str">
        <f t="shared" si="370"/>
        <v>Fail</v>
      </c>
      <c r="E512" t="str">
        <f>IF(OR(ISBLANK(Survey!AL512),COUNTIF(G512:BJ512,"Fail")),"Fail","Pass")</f>
        <v>Fail</v>
      </c>
      <c r="F512" s="265"/>
      <c r="G512" s="16" t="str">
        <f t="shared" si="371"/>
        <v>Fail</v>
      </c>
      <c r="H512" s="139">
        <f>COUNTBLANK(Survey!B512:D512)+COUNTBLANK(Survey!G512)+COUNTBLANK(Survey!I512)+COUNTBLANK(Survey!K512:M512)+COUNTBLANK(Survey!P512:Q512)+COUNTBLANK(Survey!T512:W512)+COUNTBLANK(Survey!Z512:AC512)+COUNTBLANK(Survey!AF512:AG512)+COUNTBLANK(Survey!AK512:AK512)</f>
        <v>21</v>
      </c>
      <c r="I512" t="str">
        <f t="shared" si="372"/>
        <v>Fail</v>
      </c>
      <c r="J512" t="b">
        <f>IF(Survey!E512="No",TRUE,FALSE)</f>
        <v>0</v>
      </c>
      <c r="K512" s="29" cm="1">
        <f t="array" ref="K512">IF(COUNTA(Survey!$E$4:$E$695)=1, 0, SUM(IF(COUNTIF(Survey!$E$4:$E$695, Survey!$E$4:$E$695)=1,1,0)))</f>
        <v>0</v>
      </c>
      <c r="L512" s="29">
        <f>LEN(Survey!E512)</f>
        <v>0</v>
      </c>
      <c r="M512" s="16" t="str">
        <f t="shared" si="373"/>
        <v>Fail</v>
      </c>
      <c r="N512" t="b">
        <f>IF(Survey!F512="No",TRUE,FALSE)</f>
        <v>0</v>
      </c>
      <c r="O512" t="b">
        <f>Survey!F512=Survey!E512</f>
        <v>1</v>
      </c>
      <c r="P512">
        <f>COUNTIF(Survey!$F$4:$F$695,Survey!F512)</f>
        <v>0</v>
      </c>
      <c r="Q512" s="28">
        <f>LEN(Survey!F512)</f>
        <v>0</v>
      </c>
      <c r="R512" s="16" t="str">
        <f t="shared" si="374"/>
        <v>Pass</v>
      </c>
      <c r="S512" s="29">
        <f>MOD((LEN(Survey!H512)+2),11)</f>
        <v>2</v>
      </c>
      <c r="T512">
        <f>COUNTIF(Survey!$H$4:$H$695,Survey!H512)</f>
        <v>0</v>
      </c>
      <c r="U512" s="28" t="str">
        <f>IF(Survey!$L512="Prospectus fund", "Yes", "No")</f>
        <v>No</v>
      </c>
      <c r="V512" s="16" t="str">
        <f t="shared" si="375"/>
        <v>Pass</v>
      </c>
      <c r="W512" s="29">
        <f>MOD((LEN(Survey!J512)+2),11)</f>
        <v>2</v>
      </c>
      <c r="X512">
        <f>COUNTIF(Survey!$J$4:$J$695,Survey!J512)</f>
        <v>0</v>
      </c>
      <c r="Y512" s="30" t="b">
        <f>IF(OR(Survey!$M512="ETF",Survey!$M512="ETF, alternative mutual fund",Survey!$M512="Closed-end", Survey!$M512="Split share corp", Survey!$I512="Yes"),TRUE,FALSE)</f>
        <v>0</v>
      </c>
      <c r="Z512" s="16" t="str">
        <f>IFERROR(IF(AND(OR(AC512=AD512,AD512 = "Either"),NOT(ISBLANK(Survey!K512))),"Pass","Fail"),"Pass")</f>
        <v>Fail</v>
      </c>
      <c r="AA512" s="31" cm="1">
        <f t="array" ref="AA512">SUM(SUMIF(Survey!CH512:DA512,{"&gt;0","&lt;0"})*{1,-1})</f>
        <v>0</v>
      </c>
      <c r="AB512" s="33" cm="1">
        <f t="array" ref="AB512">SUM(SUMIF(Survey!CK512,{"&gt;0","&lt;0"})*{1,-1})+SUM(SUMIF(Survey!CU512,{"&gt;0","&lt;0"})*{1,-1})</f>
        <v>0</v>
      </c>
      <c r="AC512" s="33">
        <f>Survey!K512</f>
        <v>0</v>
      </c>
      <c r="AD512" s="32" t="str">
        <f t="shared" si="376"/>
        <v>Either</v>
      </c>
      <c r="AE512" s="16" t="str">
        <f t="shared" si="377"/>
        <v>Fail</v>
      </c>
      <c r="AF512" s="58" cm="1">
        <f t="array" ref="AF512">SUM(SUMIF(Survey!CH512:DA512,{"&gt;0","&lt;0"})*{1,-1})+SUM(SUMIF(Survey!DC512:DV512,{"&gt;0","&lt;0"})*{1,-1})</f>
        <v>0</v>
      </c>
      <c r="AG512" s="58">
        <f>IFERROR(AF512/(Survey!$BA512),0)</f>
        <v>0</v>
      </c>
      <c r="AH512" s="104" t="b">
        <f>IF(OR(Survey!$M512="Alternative strategy or hedge",Survey!$M512="Private asset",Survey!$L512="Prospectus fund"),TRUE,FALSE)</f>
        <v>0</v>
      </c>
      <c r="AI512" s="104" t="b">
        <f>NOT(ISBLANK(Survey!$M512))</f>
        <v>0</v>
      </c>
      <c r="AJ512" s="16" t="str">
        <f t="shared" si="378"/>
        <v>Fail</v>
      </c>
      <c r="AK512" t="b">
        <f>IF(Survey!W512="No",TRUE,FALSE)</f>
        <v>0</v>
      </c>
      <c r="AL512" s="119">
        <f>MOD((LEN(Survey!W512)+2),22)</f>
        <v>2</v>
      </c>
      <c r="AM512" t="str">
        <f t="shared" si="379"/>
        <v>Pass</v>
      </c>
      <c r="AN512" s="33" t="b">
        <f>NOT(ISNUMBER(SEARCH("Other",Survey!$Q512)))</f>
        <v>1</v>
      </c>
      <c r="AO512" s="32" t="b">
        <f>NOT(ISBLANK(Survey!$R512))</f>
        <v>0</v>
      </c>
      <c r="AP512" s="16" t="str">
        <f t="shared" si="380"/>
        <v>Pass</v>
      </c>
      <c r="AQ512" s="114">
        <f>COUNTBLANK(Survey!$X512)</f>
        <v>1</v>
      </c>
      <c r="AR512" s="58">
        <f>IF(AND(Survey!L512&lt;&gt;"Exempt fund",OR(Survey!$M512="ETF",Survey!$M512="ETF, alternative mutual fund",Survey!$M512="Mutual fund",Survey!$M512="Alternative mutual fund",Survey!$M512="Money market")),1,0)</f>
        <v>0</v>
      </c>
      <c r="AS512" s="16" t="str">
        <f t="shared" si="381"/>
        <v>Pass</v>
      </c>
      <c r="AT512" s="33" t="b">
        <f>NOT(ISNUMBER(SEARCH("Yes",Survey!$AC512)))</f>
        <v>1</v>
      </c>
      <c r="AU512" s="32" t="b">
        <f>IF(COUNTBLANK(Survey!$AD512:$AE512)=0,TRUE, FALSE)</f>
        <v>0</v>
      </c>
      <c r="AV512" s="16" t="str">
        <f t="shared" si="382"/>
        <v>Pass</v>
      </c>
      <c r="AW512" s="33" t="b">
        <f>NOT(ISNUMBER(SEARCH("Yes",Survey!$AF512)))</f>
        <v>1</v>
      </c>
      <c r="AX512" s="32" t="b">
        <f>NOT(ISBLANK(Survey!$AH512))</f>
        <v>0</v>
      </c>
      <c r="AY512" s="16" t="str">
        <f t="shared" si="383"/>
        <v>Pass</v>
      </c>
      <c r="AZ512" s="33" t="b">
        <f>NOT(OR(ISNUMBER(SEARCH("Other",Survey!$AH512)),ISNUMBER(SEARCH("Multiple",Survey!$AH512))))</f>
        <v>1</v>
      </c>
      <c r="BA512" s="32" t="b">
        <f>NOT(ISBLANK(Survey!$AI512))</f>
        <v>0</v>
      </c>
      <c r="BB512" s="16" t="str">
        <f t="shared" si="384"/>
        <v>Fail</v>
      </c>
      <c r="BC512" s="114">
        <f>IF(ABS(Survey!$BA512)&gt;0, 1,0)</f>
        <v>0</v>
      </c>
      <c r="BD512" s="114">
        <f>IF(COUNTBLANK(Survey!$AL512)=0,1,0)</f>
        <v>0</v>
      </c>
      <c r="BE512" s="16" t="str">
        <f t="shared" si="385"/>
        <v>Pass</v>
      </c>
      <c r="BF512" s="114">
        <f>IF(ISBLANK(Survey!$AL512),0,1)</f>
        <v>0</v>
      </c>
      <c r="BG512" s="133">
        <f>COUNTBLANK(Survey!$AM512)</f>
        <v>1</v>
      </c>
      <c r="BH512" s="16" t="str">
        <f t="shared" si="386"/>
        <v>Pass</v>
      </c>
      <c r="BI512" s="114">
        <f>IF(OR(Survey!$AM512="Closed",ISBLANK(Survey!$AM512)),0,1)</f>
        <v>0</v>
      </c>
      <c r="BJ512" s="133">
        <f>IF(ISBLANK(Survey!$AN512),1,0)</f>
        <v>1</v>
      </c>
      <c r="BK512" s="118" t="str">
        <f t="shared" si="387"/>
        <v>Pass</v>
      </c>
      <c r="BL512" s="31" cm="1">
        <f t="array" ref="BL512">SUM(SUMIF(Survey!AO512:AP512,{"&gt;0","&lt;0"})*{1,-1})</f>
        <v>0</v>
      </c>
      <c r="BM512">
        <f t="shared" si="388"/>
        <v>0</v>
      </c>
      <c r="BN512">
        <f t="shared" si="389"/>
        <v>100</v>
      </c>
      <c r="BO512" s="118" t="str">
        <f t="shared" si="390"/>
        <v>Pass</v>
      </c>
      <c r="BP512">
        <f>IF(Survey!AQ512="No",0,1)</f>
        <v>1</v>
      </c>
      <c r="BQ512" s="207">
        <f>MOD((LEN(Survey!AQ512)+2),22)</f>
        <v>2</v>
      </c>
      <c r="BR512">
        <f>IF(Survey!AR512="No",0,1)</f>
        <v>1</v>
      </c>
      <c r="BS512" s="207">
        <f>MOD((LEN(Survey!AR512)+2),22)</f>
        <v>2</v>
      </c>
      <c r="BT512" s="114">
        <f>COUNTBLANK(Survey!$AQ512:$AS512)+COUNTBLANK(Survey!$AU512)</f>
        <v>4</v>
      </c>
      <c r="BU512" s="114">
        <f>IF(Survey!$I512="Yes",1,0)</f>
        <v>0</v>
      </c>
      <c r="BV512" s="114">
        <f>IF(OR(Survey!$M512="Mutual fund",Survey!$M512="Alternative mutual fund",Survey!$M512="Money market"),1,0)</f>
        <v>0</v>
      </c>
      <c r="BW512" s="119">
        <f>IF(OR(Survey!$M512="ETF",Survey!$M512="ETF, alternative mutual fund"),1,0)</f>
        <v>0</v>
      </c>
      <c r="BX512" s="16" t="str">
        <f t="shared" si="391"/>
        <v>Pass</v>
      </c>
      <c r="BY512" s="33">
        <f>IF(ISNUMBER(SEARCH("Other",Survey!$AS512)), 1, 0)</f>
        <v>0</v>
      </c>
      <c r="BZ512" s="58" t="b">
        <f>NOT(ISBLANK(Survey!$AT512))</f>
        <v>0</v>
      </c>
      <c r="CA512" s="16" t="str">
        <f t="shared" si="392"/>
        <v>Pass</v>
      </c>
      <c r="CB512" s="114">
        <f>IF(Survey!$BB512=0, 0,1)</f>
        <v>0</v>
      </c>
      <c r="CC512" s="58">
        <f>Survey!$AV512</f>
        <v>0</v>
      </c>
      <c r="CD512" s="58">
        <f>Survey!$BC512+Survey!$BD512+ABS(Survey!$BE512)-ABS(Survey!$BF512)-ABS(Survey!$BG512)-ABS(Survey!$BL512)</f>
        <v>0</v>
      </c>
      <c r="CE512" s="138">
        <f>Survey!BB512+(ABS(Survey!$BH512)-ABS(Survey!$BI512)+ABS(Survey!$BJ512)-ABS(Survey!$BK512))*0.5</f>
        <v>0</v>
      </c>
      <c r="CF512" s="58">
        <f t="shared" si="393"/>
        <v>0</v>
      </c>
      <c r="CG512" s="58">
        <f>IF(AND($CC512&gt;$CF512-0.2,$CC512&lt;$CF512+0.2,ISBLANK(Survey!$AV512)=FALSE),0,1)</f>
        <v>1</v>
      </c>
      <c r="CH512" s="133">
        <f>IF(ISBLANK(Survey!$AW512),1,0)</f>
        <v>1</v>
      </c>
      <c r="CI512" s="16" t="str">
        <f t="shared" si="394"/>
        <v>Pass</v>
      </c>
      <c r="CJ512" s="114">
        <f>IF(Survey!$BB512=0, 0,1)</f>
        <v>0</v>
      </c>
      <c r="CK512" s="58">
        <f>IF(AND(Survey!$AX512&gt;=0,Survey!$AX512&lt;=0.2,Survey!$AX512&lt;&gt;""),0,1)</f>
        <v>1</v>
      </c>
      <c r="CL512" s="114">
        <f>IF(ISBLANK(Survey!$AY512),1,0)</f>
        <v>1</v>
      </c>
      <c r="CM512" s="16" t="str">
        <f t="shared" si="395"/>
        <v>Fail</v>
      </c>
      <c r="CN512" s="133">
        <f>Survey!$AZ512</f>
        <v>0</v>
      </c>
      <c r="CO512" s="16" t="str">
        <f t="shared" si="396"/>
        <v>Pass</v>
      </c>
      <c r="CP512" s="31">
        <f>Survey!$BA512</f>
        <v>0</v>
      </c>
      <c r="CQ512" s="138">
        <f>Survey!$BB512+Survey!$BC512+Survey!$BD512+ABS(Survey!$BE512)-ABS(Survey!$BF512)-ABS(Survey!$BG512)+ABS(Survey!$BH512)-ABS(Survey!$BI512)+ABS(Survey!$BJ512)-ABS(Survey!$BK512)-ABS(Survey!$BL512)+Survey!$BM512</f>
        <v>0</v>
      </c>
      <c r="CR512" s="30">
        <f t="shared" si="397"/>
        <v>0</v>
      </c>
      <c r="CS512" s="17">
        <f t="shared" si="398"/>
        <v>0</v>
      </c>
      <c r="CT512" s="16" t="str">
        <f t="shared" si="399"/>
        <v>Pass</v>
      </c>
      <c r="CU512" s="33" t="b">
        <f>IF(ABS(Survey!$BM512)=0,TRUE,FALSE)</f>
        <v>1</v>
      </c>
      <c r="CV512" s="32" t="b">
        <f>NOT(ISBLANK(Survey!$BN512))</f>
        <v>0</v>
      </c>
      <c r="CW512" t="str">
        <f t="shared" si="400"/>
        <v>Fail</v>
      </c>
      <c r="CX512" s="25">
        <f>Survey!$BA512</f>
        <v>0</v>
      </c>
      <c r="CY512" s="25" cm="1">
        <f t="array" ref="CY512">SUM(SUMIF(Survey!BP512:BW512,{"&gt;0","&lt;0"})*{1,-1})-SUM(SUMIF(Survey!BY512:CF512,{"&gt;0","&lt;0"})*{1,-1})</f>
        <v>0</v>
      </c>
      <c r="CZ512" s="30" t="str">
        <f t="shared" si="401"/>
        <v>No holdings</v>
      </c>
      <c r="DA512">
        <f t="shared" si="402"/>
        <v>0</v>
      </c>
      <c r="DB512" s="16" t="str">
        <f t="shared" si="403"/>
        <v>Fail</v>
      </c>
      <c r="DC512" s="31">
        <f>Survey!$BA512</f>
        <v>0</v>
      </c>
      <c r="DD512" s="31" cm="1">
        <f t="array" ref="DD512">SUM(SUMIF(Survey!CH512:DA512,{"&gt;0","&lt;0"})*{1,-1})-SUM(SUMIF(Survey!DC512:DV512,{"&gt;0","&lt;0"})*{1,-1})</f>
        <v>0</v>
      </c>
      <c r="DE512" s="30" t="str">
        <f t="shared" si="404"/>
        <v>No holdings</v>
      </c>
      <c r="DF512" s="17">
        <f t="shared" si="405"/>
        <v>0</v>
      </c>
      <c r="DG512" s="16" t="str">
        <f t="shared" si="406"/>
        <v>Pass</v>
      </c>
      <c r="DH512" s="33" t="b">
        <f>IF(ABS(Survey!$DA512)=0,TRUE,FALSE)</f>
        <v>1</v>
      </c>
      <c r="DI512" s="32" t="b">
        <f>NOT(ISBLANK(Survey!$DB512))</f>
        <v>0</v>
      </c>
      <c r="DJ512" s="16" t="str">
        <f t="shared" si="407"/>
        <v>Pass</v>
      </c>
      <c r="DK512" s="33" t="b">
        <f>IF(ABS(Survey!$DV512)=0,TRUE,FALSE)</f>
        <v>1</v>
      </c>
      <c r="DL512" s="32" t="b">
        <f>NOT(ISBLANK(Survey!$DW512))</f>
        <v>0</v>
      </c>
      <c r="DM512" t="str">
        <f t="shared" si="408"/>
        <v>Pass</v>
      </c>
      <c r="DN512" s="25" cm="1">
        <f t="array" ref="DN512">SUM(SUMIF(Survey!CW512,{"&gt;0","&lt;0"})*{1,-1})+SUM(SUMIF(Survey!DR512,{"&gt;0","&lt;0"})*{1,-1})</f>
        <v>0</v>
      </c>
      <c r="DO512" s="25">
        <f>SUM(SUMIF(Survey!DY512:EE512,{"&gt;0","&lt;0"})*{1,-1})+SUM(SUMIF(Survey!EG512:EM512,{"&gt;0","&lt;0"})*{1,-1})</f>
        <v>0</v>
      </c>
      <c r="DP512">
        <f t="shared" si="409"/>
        <v>0</v>
      </c>
      <c r="DQ512">
        <f t="shared" si="410"/>
        <v>0</v>
      </c>
      <c r="DR512" s="16" t="str">
        <f t="shared" si="411"/>
        <v>Pass</v>
      </c>
      <c r="DS512" s="33" t="b">
        <f>IF(ABS(Survey!$EE512)=0,TRUE,FALSE)</f>
        <v>1</v>
      </c>
      <c r="DT512" s="32" t="b">
        <f>NOT(ISBLANK(Survey!EF512))</f>
        <v>0</v>
      </c>
      <c r="DU512" s="16" t="str">
        <f t="shared" si="412"/>
        <v>Pass</v>
      </c>
      <c r="DV512" s="33" t="b">
        <f>IF(ABS(Survey!$EM512)=0,TRUE,FALSE)</f>
        <v>1</v>
      </c>
      <c r="DW512" s="32" t="b">
        <f>NOT(ISBLANK(Survey!$EN512))</f>
        <v>0</v>
      </c>
      <c r="DX512" s="16" t="str">
        <f t="shared" si="413"/>
        <v>Fail</v>
      </c>
      <c r="DY512" s="31">
        <f>SUM(SUMIF(Survey!ET512:EV512,{"&gt;0","&lt;0"})*{1,-1})</f>
        <v>0</v>
      </c>
      <c r="DZ512">
        <f t="shared" si="414"/>
        <v>0</v>
      </c>
      <c r="EA512">
        <f t="shared" si="415"/>
        <v>100</v>
      </c>
      <c r="EB512" s="30" t="b">
        <f>IF(OR(Survey!$M512="ETF",Survey!$M512="ETF, alternative mutual fund",Survey!$M512="Closed-end", Survey!$M512="Split share corp"),TRUE,FALSE)</f>
        <v>0</v>
      </c>
      <c r="EC512" s="16" t="str">
        <f t="shared" si="416"/>
        <v>Fail</v>
      </c>
      <c r="ED512" s="31">
        <f>SUM(SUMIF(Survey!EX512:FD512,{"&gt;0","&lt;0"})*{1,-1})</f>
        <v>0</v>
      </c>
      <c r="EE512">
        <f t="shared" si="417"/>
        <v>0</v>
      </c>
      <c r="EF512" s="17">
        <f t="shared" si="418"/>
        <v>100</v>
      </c>
      <c r="EG512" s="16" t="str">
        <f t="shared" si="419"/>
        <v>Fail</v>
      </c>
      <c r="EH512" s="31">
        <f>SUM(SUMIF(Survey!FF512:FL512,{"&gt;0","&lt;0"})*{1,-1})</f>
        <v>0</v>
      </c>
      <c r="EI512">
        <f t="shared" si="420"/>
        <v>0</v>
      </c>
      <c r="EJ512" s="17">
        <f t="shared" si="421"/>
        <v>100</v>
      </c>
    </row>
    <row r="513" spans="1:140">
      <c r="A513">
        <v>513</v>
      </c>
      <c r="B513" t="str">
        <f t="shared" si="369"/>
        <v>Pass</v>
      </c>
      <c r="C513" t="str">
        <f>IF(COUNTBLANK(Survey!B513:FM513)=$C$2, "Pass", "Fail")</f>
        <v>Pass</v>
      </c>
      <c r="D513" s="16" t="str">
        <f t="shared" si="370"/>
        <v>Fail</v>
      </c>
      <c r="E513" t="str">
        <f>IF(OR(ISBLANK(Survey!AL513),COUNTIF(G513:BJ513,"Fail")),"Fail","Pass")</f>
        <v>Fail</v>
      </c>
      <c r="F513" s="265"/>
      <c r="G513" s="16" t="str">
        <f t="shared" si="371"/>
        <v>Fail</v>
      </c>
      <c r="H513" s="139">
        <f>COUNTBLANK(Survey!B513:D513)+COUNTBLANK(Survey!G513)+COUNTBLANK(Survey!I513)+COUNTBLANK(Survey!K513:M513)+COUNTBLANK(Survey!P513:Q513)+COUNTBLANK(Survey!T513:W513)+COUNTBLANK(Survey!Z513:AC513)+COUNTBLANK(Survey!AF513:AG513)+COUNTBLANK(Survey!AK513:AK513)</f>
        <v>21</v>
      </c>
      <c r="I513" t="str">
        <f t="shared" si="372"/>
        <v>Fail</v>
      </c>
      <c r="J513" t="b">
        <f>IF(Survey!E513="No",TRUE,FALSE)</f>
        <v>0</v>
      </c>
      <c r="K513" s="29" cm="1">
        <f t="array" ref="K513">IF(COUNTA(Survey!$E$4:$E$695)=1, 0, SUM(IF(COUNTIF(Survey!$E$4:$E$695, Survey!$E$4:$E$695)=1,1,0)))</f>
        <v>0</v>
      </c>
      <c r="L513" s="29">
        <f>LEN(Survey!E513)</f>
        <v>0</v>
      </c>
      <c r="M513" s="16" t="str">
        <f t="shared" si="373"/>
        <v>Fail</v>
      </c>
      <c r="N513" t="b">
        <f>IF(Survey!F513="No",TRUE,FALSE)</f>
        <v>0</v>
      </c>
      <c r="O513" t="b">
        <f>Survey!F513=Survey!E513</f>
        <v>1</v>
      </c>
      <c r="P513">
        <f>COUNTIF(Survey!$F$4:$F$695,Survey!F513)</f>
        <v>0</v>
      </c>
      <c r="Q513" s="28">
        <f>LEN(Survey!F513)</f>
        <v>0</v>
      </c>
      <c r="R513" s="16" t="str">
        <f t="shared" si="374"/>
        <v>Pass</v>
      </c>
      <c r="S513" s="29">
        <f>MOD((LEN(Survey!H513)+2),11)</f>
        <v>2</v>
      </c>
      <c r="T513">
        <f>COUNTIF(Survey!$H$4:$H$695,Survey!H513)</f>
        <v>0</v>
      </c>
      <c r="U513" s="28" t="str">
        <f>IF(Survey!$L513="Prospectus fund", "Yes", "No")</f>
        <v>No</v>
      </c>
      <c r="V513" s="16" t="str">
        <f t="shared" si="375"/>
        <v>Pass</v>
      </c>
      <c r="W513" s="29">
        <f>MOD((LEN(Survey!J513)+2),11)</f>
        <v>2</v>
      </c>
      <c r="X513">
        <f>COUNTIF(Survey!$J$4:$J$695,Survey!J513)</f>
        <v>0</v>
      </c>
      <c r="Y513" s="30" t="b">
        <f>IF(OR(Survey!$M513="ETF",Survey!$M513="ETF, alternative mutual fund",Survey!$M513="Closed-end", Survey!$M513="Split share corp", Survey!$I513="Yes"),TRUE,FALSE)</f>
        <v>0</v>
      </c>
      <c r="Z513" s="16" t="str">
        <f>IFERROR(IF(AND(OR(AC513=AD513,AD513 = "Either"),NOT(ISBLANK(Survey!K513))),"Pass","Fail"),"Pass")</f>
        <v>Fail</v>
      </c>
      <c r="AA513" s="31" cm="1">
        <f t="array" ref="AA513">SUM(SUMIF(Survey!CH513:DA513,{"&gt;0","&lt;0"})*{1,-1})</f>
        <v>0</v>
      </c>
      <c r="AB513" s="33" cm="1">
        <f t="array" ref="AB513">SUM(SUMIF(Survey!CK513,{"&gt;0","&lt;0"})*{1,-1})+SUM(SUMIF(Survey!CU513,{"&gt;0","&lt;0"})*{1,-1})</f>
        <v>0</v>
      </c>
      <c r="AC513" s="33">
        <f>Survey!K513</f>
        <v>0</v>
      </c>
      <c r="AD513" s="32" t="str">
        <f t="shared" si="376"/>
        <v>Either</v>
      </c>
      <c r="AE513" s="16" t="str">
        <f t="shared" si="377"/>
        <v>Fail</v>
      </c>
      <c r="AF513" s="58" cm="1">
        <f t="array" ref="AF513">SUM(SUMIF(Survey!CH513:DA513,{"&gt;0","&lt;0"})*{1,-1})+SUM(SUMIF(Survey!DC513:DV513,{"&gt;0","&lt;0"})*{1,-1})</f>
        <v>0</v>
      </c>
      <c r="AG513" s="58">
        <f>IFERROR(AF513/(Survey!$BA513),0)</f>
        <v>0</v>
      </c>
      <c r="AH513" s="104" t="b">
        <f>IF(OR(Survey!$M513="Alternative strategy or hedge",Survey!$M513="Private asset",Survey!$L513="Prospectus fund"),TRUE,FALSE)</f>
        <v>0</v>
      </c>
      <c r="AI513" s="104" t="b">
        <f>NOT(ISBLANK(Survey!$M513))</f>
        <v>0</v>
      </c>
      <c r="AJ513" s="16" t="str">
        <f t="shared" si="378"/>
        <v>Fail</v>
      </c>
      <c r="AK513" t="b">
        <f>IF(Survey!W513="No",TRUE,FALSE)</f>
        <v>0</v>
      </c>
      <c r="AL513" s="119">
        <f>MOD((LEN(Survey!W513)+2),22)</f>
        <v>2</v>
      </c>
      <c r="AM513" t="str">
        <f t="shared" si="379"/>
        <v>Pass</v>
      </c>
      <c r="AN513" s="33" t="b">
        <f>NOT(ISNUMBER(SEARCH("Other",Survey!$Q513)))</f>
        <v>1</v>
      </c>
      <c r="AO513" s="32" t="b">
        <f>NOT(ISBLANK(Survey!$R513))</f>
        <v>0</v>
      </c>
      <c r="AP513" s="16" t="str">
        <f t="shared" si="380"/>
        <v>Pass</v>
      </c>
      <c r="AQ513" s="114">
        <f>COUNTBLANK(Survey!$X513)</f>
        <v>1</v>
      </c>
      <c r="AR513" s="58">
        <f>IF(AND(Survey!L513&lt;&gt;"Exempt fund",OR(Survey!$M513="ETF",Survey!$M513="ETF, alternative mutual fund",Survey!$M513="Mutual fund",Survey!$M513="Alternative mutual fund",Survey!$M513="Money market")),1,0)</f>
        <v>0</v>
      </c>
      <c r="AS513" s="16" t="str">
        <f t="shared" si="381"/>
        <v>Pass</v>
      </c>
      <c r="AT513" s="33" t="b">
        <f>NOT(ISNUMBER(SEARCH("Yes",Survey!$AC513)))</f>
        <v>1</v>
      </c>
      <c r="AU513" s="32" t="b">
        <f>IF(COUNTBLANK(Survey!$AD513:$AE513)=0,TRUE, FALSE)</f>
        <v>0</v>
      </c>
      <c r="AV513" s="16" t="str">
        <f t="shared" si="382"/>
        <v>Pass</v>
      </c>
      <c r="AW513" s="33" t="b">
        <f>NOT(ISNUMBER(SEARCH("Yes",Survey!$AF513)))</f>
        <v>1</v>
      </c>
      <c r="AX513" s="32" t="b">
        <f>NOT(ISBLANK(Survey!$AH513))</f>
        <v>0</v>
      </c>
      <c r="AY513" s="16" t="str">
        <f t="shared" si="383"/>
        <v>Pass</v>
      </c>
      <c r="AZ513" s="33" t="b">
        <f>NOT(OR(ISNUMBER(SEARCH("Other",Survey!$AH513)),ISNUMBER(SEARCH("Multiple",Survey!$AH513))))</f>
        <v>1</v>
      </c>
      <c r="BA513" s="32" t="b">
        <f>NOT(ISBLANK(Survey!$AI513))</f>
        <v>0</v>
      </c>
      <c r="BB513" s="16" t="str">
        <f t="shared" si="384"/>
        <v>Fail</v>
      </c>
      <c r="BC513" s="114">
        <f>IF(ABS(Survey!$BA513)&gt;0, 1,0)</f>
        <v>0</v>
      </c>
      <c r="BD513" s="114">
        <f>IF(COUNTBLANK(Survey!$AL513)=0,1,0)</f>
        <v>0</v>
      </c>
      <c r="BE513" s="16" t="str">
        <f t="shared" si="385"/>
        <v>Pass</v>
      </c>
      <c r="BF513" s="114">
        <f>IF(ISBLANK(Survey!$AL513),0,1)</f>
        <v>0</v>
      </c>
      <c r="BG513" s="133">
        <f>COUNTBLANK(Survey!$AM513)</f>
        <v>1</v>
      </c>
      <c r="BH513" s="16" t="str">
        <f t="shared" si="386"/>
        <v>Pass</v>
      </c>
      <c r="BI513" s="114">
        <f>IF(OR(Survey!$AM513="Closed",ISBLANK(Survey!$AM513)),0,1)</f>
        <v>0</v>
      </c>
      <c r="BJ513" s="133">
        <f>IF(ISBLANK(Survey!$AN513),1,0)</f>
        <v>1</v>
      </c>
      <c r="BK513" s="118" t="str">
        <f t="shared" si="387"/>
        <v>Pass</v>
      </c>
      <c r="BL513" s="31" cm="1">
        <f t="array" ref="BL513">SUM(SUMIF(Survey!AO513:AP513,{"&gt;0","&lt;0"})*{1,-1})</f>
        <v>0</v>
      </c>
      <c r="BM513">
        <f t="shared" si="388"/>
        <v>0</v>
      </c>
      <c r="BN513">
        <f t="shared" si="389"/>
        <v>100</v>
      </c>
      <c r="BO513" s="118" t="str">
        <f t="shared" si="390"/>
        <v>Pass</v>
      </c>
      <c r="BP513">
        <f>IF(Survey!AQ513="No",0,1)</f>
        <v>1</v>
      </c>
      <c r="BQ513" s="207">
        <f>MOD((LEN(Survey!AQ513)+2),22)</f>
        <v>2</v>
      </c>
      <c r="BR513">
        <f>IF(Survey!AR513="No",0,1)</f>
        <v>1</v>
      </c>
      <c r="BS513" s="207">
        <f>MOD((LEN(Survey!AR513)+2),22)</f>
        <v>2</v>
      </c>
      <c r="BT513" s="114">
        <f>COUNTBLANK(Survey!$AQ513:$AS513)+COUNTBLANK(Survey!$AU513)</f>
        <v>4</v>
      </c>
      <c r="BU513" s="114">
        <f>IF(Survey!$I513="Yes",1,0)</f>
        <v>0</v>
      </c>
      <c r="BV513" s="114">
        <f>IF(OR(Survey!$M513="Mutual fund",Survey!$M513="Alternative mutual fund",Survey!$M513="Money market"),1,0)</f>
        <v>0</v>
      </c>
      <c r="BW513" s="119">
        <f>IF(OR(Survey!$M513="ETF",Survey!$M513="ETF, alternative mutual fund"),1,0)</f>
        <v>0</v>
      </c>
      <c r="BX513" s="16" t="str">
        <f t="shared" si="391"/>
        <v>Pass</v>
      </c>
      <c r="BY513" s="33">
        <f>IF(ISNUMBER(SEARCH("Other",Survey!$AS513)), 1, 0)</f>
        <v>0</v>
      </c>
      <c r="BZ513" s="58" t="b">
        <f>NOT(ISBLANK(Survey!$AT513))</f>
        <v>0</v>
      </c>
      <c r="CA513" s="16" t="str">
        <f t="shared" si="392"/>
        <v>Pass</v>
      </c>
      <c r="CB513" s="114">
        <f>IF(Survey!$BB513=0, 0,1)</f>
        <v>0</v>
      </c>
      <c r="CC513" s="58">
        <f>Survey!$AV513</f>
        <v>0</v>
      </c>
      <c r="CD513" s="58">
        <f>Survey!$BC513+Survey!$BD513+ABS(Survey!$BE513)-ABS(Survey!$BF513)-ABS(Survey!$BG513)-ABS(Survey!$BL513)</f>
        <v>0</v>
      </c>
      <c r="CE513" s="138">
        <f>Survey!BB513+(ABS(Survey!$BH513)-ABS(Survey!$BI513)+ABS(Survey!$BJ513)-ABS(Survey!$BK513))*0.5</f>
        <v>0</v>
      </c>
      <c r="CF513" s="58">
        <f t="shared" si="393"/>
        <v>0</v>
      </c>
      <c r="CG513" s="58">
        <f>IF(AND($CC513&gt;$CF513-0.2,$CC513&lt;$CF513+0.2,ISBLANK(Survey!$AV513)=FALSE),0,1)</f>
        <v>1</v>
      </c>
      <c r="CH513" s="133">
        <f>IF(ISBLANK(Survey!$AW513),1,0)</f>
        <v>1</v>
      </c>
      <c r="CI513" s="16" t="str">
        <f t="shared" si="394"/>
        <v>Pass</v>
      </c>
      <c r="CJ513" s="114">
        <f>IF(Survey!$BB513=0, 0,1)</f>
        <v>0</v>
      </c>
      <c r="CK513" s="58">
        <f>IF(AND(Survey!$AX513&gt;=0,Survey!$AX513&lt;=0.2,Survey!$AX513&lt;&gt;""),0,1)</f>
        <v>1</v>
      </c>
      <c r="CL513" s="114">
        <f>IF(ISBLANK(Survey!$AY513),1,0)</f>
        <v>1</v>
      </c>
      <c r="CM513" s="16" t="str">
        <f t="shared" si="395"/>
        <v>Fail</v>
      </c>
      <c r="CN513" s="133">
        <f>Survey!$AZ513</f>
        <v>0</v>
      </c>
      <c r="CO513" s="16" t="str">
        <f t="shared" si="396"/>
        <v>Pass</v>
      </c>
      <c r="CP513" s="31">
        <f>Survey!$BA513</f>
        <v>0</v>
      </c>
      <c r="CQ513" s="138">
        <f>Survey!$BB513+Survey!$BC513+Survey!$BD513+ABS(Survey!$BE513)-ABS(Survey!$BF513)-ABS(Survey!$BG513)+ABS(Survey!$BH513)-ABS(Survey!$BI513)+ABS(Survey!$BJ513)-ABS(Survey!$BK513)-ABS(Survey!$BL513)+Survey!$BM513</f>
        <v>0</v>
      </c>
      <c r="CR513" s="30">
        <f t="shared" si="397"/>
        <v>0</v>
      </c>
      <c r="CS513" s="17">
        <f t="shared" si="398"/>
        <v>0</v>
      </c>
      <c r="CT513" s="16" t="str">
        <f t="shared" si="399"/>
        <v>Pass</v>
      </c>
      <c r="CU513" s="33" t="b">
        <f>IF(ABS(Survey!$BM513)=0,TRUE,FALSE)</f>
        <v>1</v>
      </c>
      <c r="CV513" s="32" t="b">
        <f>NOT(ISBLANK(Survey!$BN513))</f>
        <v>0</v>
      </c>
      <c r="CW513" t="str">
        <f t="shared" si="400"/>
        <v>Fail</v>
      </c>
      <c r="CX513" s="25">
        <f>Survey!$BA513</f>
        <v>0</v>
      </c>
      <c r="CY513" s="25" cm="1">
        <f t="array" ref="CY513">SUM(SUMIF(Survey!BP513:BW513,{"&gt;0","&lt;0"})*{1,-1})-SUM(SUMIF(Survey!BY513:CF513,{"&gt;0","&lt;0"})*{1,-1})</f>
        <v>0</v>
      </c>
      <c r="CZ513" s="30" t="str">
        <f t="shared" si="401"/>
        <v>No holdings</v>
      </c>
      <c r="DA513">
        <f t="shared" si="402"/>
        <v>0</v>
      </c>
      <c r="DB513" s="16" t="str">
        <f t="shared" si="403"/>
        <v>Fail</v>
      </c>
      <c r="DC513" s="31">
        <f>Survey!$BA513</f>
        <v>0</v>
      </c>
      <c r="DD513" s="31" cm="1">
        <f t="array" ref="DD513">SUM(SUMIF(Survey!CH513:DA513,{"&gt;0","&lt;0"})*{1,-1})-SUM(SUMIF(Survey!DC513:DV513,{"&gt;0","&lt;0"})*{1,-1})</f>
        <v>0</v>
      </c>
      <c r="DE513" s="30" t="str">
        <f t="shared" si="404"/>
        <v>No holdings</v>
      </c>
      <c r="DF513" s="17">
        <f t="shared" si="405"/>
        <v>0</v>
      </c>
      <c r="DG513" s="16" t="str">
        <f t="shared" si="406"/>
        <v>Pass</v>
      </c>
      <c r="DH513" s="33" t="b">
        <f>IF(ABS(Survey!$DA513)=0,TRUE,FALSE)</f>
        <v>1</v>
      </c>
      <c r="DI513" s="32" t="b">
        <f>NOT(ISBLANK(Survey!$DB513))</f>
        <v>0</v>
      </c>
      <c r="DJ513" s="16" t="str">
        <f t="shared" si="407"/>
        <v>Pass</v>
      </c>
      <c r="DK513" s="33" t="b">
        <f>IF(ABS(Survey!$DV513)=0,TRUE,FALSE)</f>
        <v>1</v>
      </c>
      <c r="DL513" s="32" t="b">
        <f>NOT(ISBLANK(Survey!$DW513))</f>
        <v>0</v>
      </c>
      <c r="DM513" t="str">
        <f t="shared" si="408"/>
        <v>Pass</v>
      </c>
      <c r="DN513" s="25" cm="1">
        <f t="array" ref="DN513">SUM(SUMIF(Survey!CW513,{"&gt;0","&lt;0"})*{1,-1})+SUM(SUMIF(Survey!DR513,{"&gt;0","&lt;0"})*{1,-1})</f>
        <v>0</v>
      </c>
      <c r="DO513" s="25">
        <f>SUM(SUMIF(Survey!DY513:EE513,{"&gt;0","&lt;0"})*{1,-1})+SUM(SUMIF(Survey!EG513:EM513,{"&gt;0","&lt;0"})*{1,-1})</f>
        <v>0</v>
      </c>
      <c r="DP513">
        <f t="shared" si="409"/>
        <v>0</v>
      </c>
      <c r="DQ513">
        <f t="shared" si="410"/>
        <v>0</v>
      </c>
      <c r="DR513" s="16" t="str">
        <f t="shared" si="411"/>
        <v>Pass</v>
      </c>
      <c r="DS513" s="33" t="b">
        <f>IF(ABS(Survey!$EE513)=0,TRUE,FALSE)</f>
        <v>1</v>
      </c>
      <c r="DT513" s="32" t="b">
        <f>NOT(ISBLANK(Survey!EF513))</f>
        <v>0</v>
      </c>
      <c r="DU513" s="16" t="str">
        <f t="shared" si="412"/>
        <v>Pass</v>
      </c>
      <c r="DV513" s="33" t="b">
        <f>IF(ABS(Survey!$EM513)=0,TRUE,FALSE)</f>
        <v>1</v>
      </c>
      <c r="DW513" s="32" t="b">
        <f>NOT(ISBLANK(Survey!$EN513))</f>
        <v>0</v>
      </c>
      <c r="DX513" s="16" t="str">
        <f t="shared" si="413"/>
        <v>Fail</v>
      </c>
      <c r="DY513" s="31">
        <f>SUM(SUMIF(Survey!ET513:EV513,{"&gt;0","&lt;0"})*{1,-1})</f>
        <v>0</v>
      </c>
      <c r="DZ513">
        <f t="shared" si="414"/>
        <v>0</v>
      </c>
      <c r="EA513">
        <f t="shared" si="415"/>
        <v>100</v>
      </c>
      <c r="EB513" s="30" t="b">
        <f>IF(OR(Survey!$M513="ETF",Survey!$M513="ETF, alternative mutual fund",Survey!$M513="Closed-end", Survey!$M513="Split share corp"),TRUE,FALSE)</f>
        <v>0</v>
      </c>
      <c r="EC513" s="16" t="str">
        <f t="shared" si="416"/>
        <v>Fail</v>
      </c>
      <c r="ED513" s="31">
        <f>SUM(SUMIF(Survey!EX513:FD513,{"&gt;0","&lt;0"})*{1,-1})</f>
        <v>0</v>
      </c>
      <c r="EE513">
        <f t="shared" si="417"/>
        <v>0</v>
      </c>
      <c r="EF513" s="17">
        <f t="shared" si="418"/>
        <v>100</v>
      </c>
      <c r="EG513" s="16" t="str">
        <f t="shared" si="419"/>
        <v>Fail</v>
      </c>
      <c r="EH513" s="31">
        <f>SUM(SUMIF(Survey!FF513:FL513,{"&gt;0","&lt;0"})*{1,-1})</f>
        <v>0</v>
      </c>
      <c r="EI513">
        <f t="shared" si="420"/>
        <v>0</v>
      </c>
      <c r="EJ513" s="17">
        <f t="shared" si="421"/>
        <v>100</v>
      </c>
    </row>
    <row r="514" spans="1:140">
      <c r="A514">
        <v>514</v>
      </c>
      <c r="B514" t="str">
        <f t="shared" si="369"/>
        <v>Pass</v>
      </c>
      <c r="C514" t="str">
        <f>IF(COUNTBLANK(Survey!B514:FM514)=$C$2, "Pass", "Fail")</f>
        <v>Pass</v>
      </c>
      <c r="D514" s="16" t="str">
        <f t="shared" si="370"/>
        <v>Fail</v>
      </c>
      <c r="E514" t="str">
        <f>IF(OR(ISBLANK(Survey!AL514),COUNTIF(G514:BJ514,"Fail")),"Fail","Pass")</f>
        <v>Fail</v>
      </c>
      <c r="F514" s="265"/>
      <c r="G514" s="16" t="str">
        <f t="shared" si="371"/>
        <v>Fail</v>
      </c>
      <c r="H514" s="139">
        <f>COUNTBLANK(Survey!B514:D514)+COUNTBLANK(Survey!G514)+COUNTBLANK(Survey!I514)+COUNTBLANK(Survey!K514:M514)+COUNTBLANK(Survey!P514:Q514)+COUNTBLANK(Survey!T514:W514)+COUNTBLANK(Survey!Z514:AC514)+COUNTBLANK(Survey!AF514:AG514)+COUNTBLANK(Survey!AK514:AK514)</f>
        <v>21</v>
      </c>
      <c r="I514" t="str">
        <f t="shared" si="372"/>
        <v>Fail</v>
      </c>
      <c r="J514" t="b">
        <f>IF(Survey!E514="No",TRUE,FALSE)</f>
        <v>0</v>
      </c>
      <c r="K514" s="29" cm="1">
        <f t="array" ref="K514">IF(COUNTA(Survey!$E$4:$E$695)=1, 0, SUM(IF(COUNTIF(Survey!$E$4:$E$695, Survey!$E$4:$E$695)=1,1,0)))</f>
        <v>0</v>
      </c>
      <c r="L514" s="29">
        <f>LEN(Survey!E514)</f>
        <v>0</v>
      </c>
      <c r="M514" s="16" t="str">
        <f t="shared" si="373"/>
        <v>Fail</v>
      </c>
      <c r="N514" t="b">
        <f>IF(Survey!F514="No",TRUE,FALSE)</f>
        <v>0</v>
      </c>
      <c r="O514" t="b">
        <f>Survey!F514=Survey!E514</f>
        <v>1</v>
      </c>
      <c r="P514">
        <f>COUNTIF(Survey!$F$4:$F$695,Survey!F514)</f>
        <v>0</v>
      </c>
      <c r="Q514" s="28">
        <f>LEN(Survey!F514)</f>
        <v>0</v>
      </c>
      <c r="R514" s="16" t="str">
        <f t="shared" si="374"/>
        <v>Pass</v>
      </c>
      <c r="S514" s="29">
        <f>MOD((LEN(Survey!H514)+2),11)</f>
        <v>2</v>
      </c>
      <c r="T514">
        <f>COUNTIF(Survey!$H$4:$H$695,Survey!H514)</f>
        <v>0</v>
      </c>
      <c r="U514" s="28" t="str">
        <f>IF(Survey!$L514="Prospectus fund", "Yes", "No")</f>
        <v>No</v>
      </c>
      <c r="V514" s="16" t="str">
        <f t="shared" si="375"/>
        <v>Pass</v>
      </c>
      <c r="W514" s="29">
        <f>MOD((LEN(Survey!J514)+2),11)</f>
        <v>2</v>
      </c>
      <c r="X514">
        <f>COUNTIF(Survey!$J$4:$J$695,Survey!J514)</f>
        <v>0</v>
      </c>
      <c r="Y514" s="30" t="b">
        <f>IF(OR(Survey!$M514="ETF",Survey!$M514="ETF, alternative mutual fund",Survey!$M514="Closed-end", Survey!$M514="Split share corp", Survey!$I514="Yes"),TRUE,FALSE)</f>
        <v>0</v>
      </c>
      <c r="Z514" s="16" t="str">
        <f>IFERROR(IF(AND(OR(AC514=AD514,AD514 = "Either"),NOT(ISBLANK(Survey!K514))),"Pass","Fail"),"Pass")</f>
        <v>Fail</v>
      </c>
      <c r="AA514" s="31" cm="1">
        <f t="array" ref="AA514">SUM(SUMIF(Survey!CH514:DA514,{"&gt;0","&lt;0"})*{1,-1})</f>
        <v>0</v>
      </c>
      <c r="AB514" s="33" cm="1">
        <f t="array" ref="AB514">SUM(SUMIF(Survey!CK514,{"&gt;0","&lt;0"})*{1,-1})+SUM(SUMIF(Survey!CU514,{"&gt;0","&lt;0"})*{1,-1})</f>
        <v>0</v>
      </c>
      <c r="AC514" s="33">
        <f>Survey!K514</f>
        <v>0</v>
      </c>
      <c r="AD514" s="32" t="str">
        <f t="shared" si="376"/>
        <v>Either</v>
      </c>
      <c r="AE514" s="16" t="str">
        <f t="shared" si="377"/>
        <v>Fail</v>
      </c>
      <c r="AF514" s="58" cm="1">
        <f t="array" ref="AF514">SUM(SUMIF(Survey!CH514:DA514,{"&gt;0","&lt;0"})*{1,-1})+SUM(SUMIF(Survey!DC514:DV514,{"&gt;0","&lt;0"})*{1,-1})</f>
        <v>0</v>
      </c>
      <c r="AG514" s="58">
        <f>IFERROR(AF514/(Survey!$BA514),0)</f>
        <v>0</v>
      </c>
      <c r="AH514" s="104" t="b">
        <f>IF(OR(Survey!$M514="Alternative strategy or hedge",Survey!$M514="Private asset",Survey!$L514="Prospectus fund"),TRUE,FALSE)</f>
        <v>0</v>
      </c>
      <c r="AI514" s="104" t="b">
        <f>NOT(ISBLANK(Survey!$M514))</f>
        <v>0</v>
      </c>
      <c r="AJ514" s="16" t="str">
        <f t="shared" si="378"/>
        <v>Fail</v>
      </c>
      <c r="AK514" t="b">
        <f>IF(Survey!W514="No",TRUE,FALSE)</f>
        <v>0</v>
      </c>
      <c r="AL514" s="119">
        <f>MOD((LEN(Survey!W514)+2),22)</f>
        <v>2</v>
      </c>
      <c r="AM514" t="str">
        <f t="shared" si="379"/>
        <v>Pass</v>
      </c>
      <c r="AN514" s="33" t="b">
        <f>NOT(ISNUMBER(SEARCH("Other",Survey!$Q514)))</f>
        <v>1</v>
      </c>
      <c r="AO514" s="32" t="b">
        <f>NOT(ISBLANK(Survey!$R514))</f>
        <v>0</v>
      </c>
      <c r="AP514" s="16" t="str">
        <f t="shared" si="380"/>
        <v>Pass</v>
      </c>
      <c r="AQ514" s="114">
        <f>COUNTBLANK(Survey!$X514)</f>
        <v>1</v>
      </c>
      <c r="AR514" s="58">
        <f>IF(AND(Survey!L514&lt;&gt;"Exempt fund",OR(Survey!$M514="ETF",Survey!$M514="ETF, alternative mutual fund",Survey!$M514="Mutual fund",Survey!$M514="Alternative mutual fund",Survey!$M514="Money market")),1,0)</f>
        <v>0</v>
      </c>
      <c r="AS514" s="16" t="str">
        <f t="shared" si="381"/>
        <v>Pass</v>
      </c>
      <c r="AT514" s="33" t="b">
        <f>NOT(ISNUMBER(SEARCH("Yes",Survey!$AC514)))</f>
        <v>1</v>
      </c>
      <c r="AU514" s="32" t="b">
        <f>IF(COUNTBLANK(Survey!$AD514:$AE514)=0,TRUE, FALSE)</f>
        <v>0</v>
      </c>
      <c r="AV514" s="16" t="str">
        <f t="shared" si="382"/>
        <v>Pass</v>
      </c>
      <c r="AW514" s="33" t="b">
        <f>NOT(ISNUMBER(SEARCH("Yes",Survey!$AF514)))</f>
        <v>1</v>
      </c>
      <c r="AX514" s="32" t="b">
        <f>NOT(ISBLANK(Survey!$AH514))</f>
        <v>0</v>
      </c>
      <c r="AY514" s="16" t="str">
        <f t="shared" si="383"/>
        <v>Pass</v>
      </c>
      <c r="AZ514" s="33" t="b">
        <f>NOT(OR(ISNUMBER(SEARCH("Other",Survey!$AH514)),ISNUMBER(SEARCH("Multiple",Survey!$AH514))))</f>
        <v>1</v>
      </c>
      <c r="BA514" s="32" t="b">
        <f>NOT(ISBLANK(Survey!$AI514))</f>
        <v>0</v>
      </c>
      <c r="BB514" s="16" t="str">
        <f t="shared" si="384"/>
        <v>Fail</v>
      </c>
      <c r="BC514" s="114">
        <f>IF(ABS(Survey!$BA514)&gt;0, 1,0)</f>
        <v>0</v>
      </c>
      <c r="BD514" s="114">
        <f>IF(COUNTBLANK(Survey!$AL514)=0,1,0)</f>
        <v>0</v>
      </c>
      <c r="BE514" s="16" t="str">
        <f t="shared" si="385"/>
        <v>Pass</v>
      </c>
      <c r="BF514" s="114">
        <f>IF(ISBLANK(Survey!$AL514),0,1)</f>
        <v>0</v>
      </c>
      <c r="BG514" s="133">
        <f>COUNTBLANK(Survey!$AM514)</f>
        <v>1</v>
      </c>
      <c r="BH514" s="16" t="str">
        <f t="shared" si="386"/>
        <v>Pass</v>
      </c>
      <c r="BI514" s="114">
        <f>IF(OR(Survey!$AM514="Closed",ISBLANK(Survey!$AM514)),0,1)</f>
        <v>0</v>
      </c>
      <c r="BJ514" s="133">
        <f>IF(ISBLANK(Survey!$AN514),1,0)</f>
        <v>1</v>
      </c>
      <c r="BK514" s="118" t="str">
        <f t="shared" si="387"/>
        <v>Pass</v>
      </c>
      <c r="BL514" s="31" cm="1">
        <f t="array" ref="BL514">SUM(SUMIF(Survey!AO514:AP514,{"&gt;0","&lt;0"})*{1,-1})</f>
        <v>0</v>
      </c>
      <c r="BM514">
        <f t="shared" si="388"/>
        <v>0</v>
      </c>
      <c r="BN514">
        <f t="shared" si="389"/>
        <v>100</v>
      </c>
      <c r="BO514" s="118" t="str">
        <f t="shared" si="390"/>
        <v>Pass</v>
      </c>
      <c r="BP514">
        <f>IF(Survey!AQ514="No",0,1)</f>
        <v>1</v>
      </c>
      <c r="BQ514" s="207">
        <f>MOD((LEN(Survey!AQ514)+2),22)</f>
        <v>2</v>
      </c>
      <c r="BR514">
        <f>IF(Survey!AR514="No",0,1)</f>
        <v>1</v>
      </c>
      <c r="BS514" s="207">
        <f>MOD((LEN(Survey!AR514)+2),22)</f>
        <v>2</v>
      </c>
      <c r="BT514" s="114">
        <f>COUNTBLANK(Survey!$AQ514:$AS514)+COUNTBLANK(Survey!$AU514)</f>
        <v>4</v>
      </c>
      <c r="BU514" s="114">
        <f>IF(Survey!$I514="Yes",1,0)</f>
        <v>0</v>
      </c>
      <c r="BV514" s="114">
        <f>IF(OR(Survey!$M514="Mutual fund",Survey!$M514="Alternative mutual fund",Survey!$M514="Money market"),1,0)</f>
        <v>0</v>
      </c>
      <c r="BW514" s="119">
        <f>IF(OR(Survey!$M514="ETF",Survey!$M514="ETF, alternative mutual fund"),1,0)</f>
        <v>0</v>
      </c>
      <c r="BX514" s="16" t="str">
        <f t="shared" si="391"/>
        <v>Pass</v>
      </c>
      <c r="BY514" s="33">
        <f>IF(ISNUMBER(SEARCH("Other",Survey!$AS514)), 1, 0)</f>
        <v>0</v>
      </c>
      <c r="BZ514" s="58" t="b">
        <f>NOT(ISBLANK(Survey!$AT514))</f>
        <v>0</v>
      </c>
      <c r="CA514" s="16" t="str">
        <f t="shared" si="392"/>
        <v>Pass</v>
      </c>
      <c r="CB514" s="114">
        <f>IF(Survey!$BB514=0, 0,1)</f>
        <v>0</v>
      </c>
      <c r="CC514" s="58">
        <f>Survey!$AV514</f>
        <v>0</v>
      </c>
      <c r="CD514" s="58">
        <f>Survey!$BC514+Survey!$BD514+ABS(Survey!$BE514)-ABS(Survey!$BF514)-ABS(Survey!$BG514)-ABS(Survey!$BL514)</f>
        <v>0</v>
      </c>
      <c r="CE514" s="138">
        <f>Survey!BB514+(ABS(Survey!$BH514)-ABS(Survey!$BI514)+ABS(Survey!$BJ514)-ABS(Survey!$BK514))*0.5</f>
        <v>0</v>
      </c>
      <c r="CF514" s="58">
        <f t="shared" si="393"/>
        <v>0</v>
      </c>
      <c r="CG514" s="58">
        <f>IF(AND($CC514&gt;$CF514-0.2,$CC514&lt;$CF514+0.2,ISBLANK(Survey!$AV514)=FALSE),0,1)</f>
        <v>1</v>
      </c>
      <c r="CH514" s="133">
        <f>IF(ISBLANK(Survey!$AW514),1,0)</f>
        <v>1</v>
      </c>
      <c r="CI514" s="16" t="str">
        <f t="shared" si="394"/>
        <v>Pass</v>
      </c>
      <c r="CJ514" s="114">
        <f>IF(Survey!$BB514=0, 0,1)</f>
        <v>0</v>
      </c>
      <c r="CK514" s="58">
        <f>IF(AND(Survey!$AX514&gt;=0,Survey!$AX514&lt;=0.2,Survey!$AX514&lt;&gt;""),0,1)</f>
        <v>1</v>
      </c>
      <c r="CL514" s="114">
        <f>IF(ISBLANK(Survey!$AY514),1,0)</f>
        <v>1</v>
      </c>
      <c r="CM514" s="16" t="str">
        <f t="shared" si="395"/>
        <v>Fail</v>
      </c>
      <c r="CN514" s="133">
        <f>Survey!$AZ514</f>
        <v>0</v>
      </c>
      <c r="CO514" s="16" t="str">
        <f t="shared" si="396"/>
        <v>Pass</v>
      </c>
      <c r="CP514" s="31">
        <f>Survey!$BA514</f>
        <v>0</v>
      </c>
      <c r="CQ514" s="138">
        <f>Survey!$BB514+Survey!$BC514+Survey!$BD514+ABS(Survey!$BE514)-ABS(Survey!$BF514)-ABS(Survey!$BG514)+ABS(Survey!$BH514)-ABS(Survey!$BI514)+ABS(Survey!$BJ514)-ABS(Survey!$BK514)-ABS(Survey!$BL514)+Survey!$BM514</f>
        <v>0</v>
      </c>
      <c r="CR514" s="30">
        <f t="shared" si="397"/>
        <v>0</v>
      </c>
      <c r="CS514" s="17">
        <f t="shared" si="398"/>
        <v>0</v>
      </c>
      <c r="CT514" s="16" t="str">
        <f t="shared" si="399"/>
        <v>Pass</v>
      </c>
      <c r="CU514" s="33" t="b">
        <f>IF(ABS(Survey!$BM514)=0,TRUE,FALSE)</f>
        <v>1</v>
      </c>
      <c r="CV514" s="32" t="b">
        <f>NOT(ISBLANK(Survey!$BN514))</f>
        <v>0</v>
      </c>
      <c r="CW514" t="str">
        <f t="shared" si="400"/>
        <v>Fail</v>
      </c>
      <c r="CX514" s="25">
        <f>Survey!$BA514</f>
        <v>0</v>
      </c>
      <c r="CY514" s="25" cm="1">
        <f t="array" ref="CY514">SUM(SUMIF(Survey!BP514:BW514,{"&gt;0","&lt;0"})*{1,-1})-SUM(SUMIF(Survey!BY514:CF514,{"&gt;0","&lt;0"})*{1,-1})</f>
        <v>0</v>
      </c>
      <c r="CZ514" s="30" t="str">
        <f t="shared" si="401"/>
        <v>No holdings</v>
      </c>
      <c r="DA514">
        <f t="shared" si="402"/>
        <v>0</v>
      </c>
      <c r="DB514" s="16" t="str">
        <f t="shared" si="403"/>
        <v>Fail</v>
      </c>
      <c r="DC514" s="31">
        <f>Survey!$BA514</f>
        <v>0</v>
      </c>
      <c r="DD514" s="31" cm="1">
        <f t="array" ref="DD514">SUM(SUMIF(Survey!CH514:DA514,{"&gt;0","&lt;0"})*{1,-1})-SUM(SUMIF(Survey!DC514:DV514,{"&gt;0","&lt;0"})*{1,-1})</f>
        <v>0</v>
      </c>
      <c r="DE514" s="30" t="str">
        <f t="shared" si="404"/>
        <v>No holdings</v>
      </c>
      <c r="DF514" s="17">
        <f t="shared" si="405"/>
        <v>0</v>
      </c>
      <c r="DG514" s="16" t="str">
        <f t="shared" si="406"/>
        <v>Pass</v>
      </c>
      <c r="DH514" s="33" t="b">
        <f>IF(ABS(Survey!$DA514)=0,TRUE,FALSE)</f>
        <v>1</v>
      </c>
      <c r="DI514" s="32" t="b">
        <f>NOT(ISBLANK(Survey!$DB514))</f>
        <v>0</v>
      </c>
      <c r="DJ514" s="16" t="str">
        <f t="shared" si="407"/>
        <v>Pass</v>
      </c>
      <c r="DK514" s="33" t="b">
        <f>IF(ABS(Survey!$DV514)=0,TRUE,FALSE)</f>
        <v>1</v>
      </c>
      <c r="DL514" s="32" t="b">
        <f>NOT(ISBLANK(Survey!$DW514))</f>
        <v>0</v>
      </c>
      <c r="DM514" t="str">
        <f t="shared" si="408"/>
        <v>Pass</v>
      </c>
      <c r="DN514" s="25" cm="1">
        <f t="array" ref="DN514">SUM(SUMIF(Survey!CW514,{"&gt;0","&lt;0"})*{1,-1})+SUM(SUMIF(Survey!DR514,{"&gt;0","&lt;0"})*{1,-1})</f>
        <v>0</v>
      </c>
      <c r="DO514" s="25">
        <f>SUM(SUMIF(Survey!DY514:EE514,{"&gt;0","&lt;0"})*{1,-1})+SUM(SUMIF(Survey!EG514:EM514,{"&gt;0","&lt;0"})*{1,-1})</f>
        <v>0</v>
      </c>
      <c r="DP514">
        <f t="shared" si="409"/>
        <v>0</v>
      </c>
      <c r="DQ514">
        <f t="shared" si="410"/>
        <v>0</v>
      </c>
      <c r="DR514" s="16" t="str">
        <f t="shared" si="411"/>
        <v>Pass</v>
      </c>
      <c r="DS514" s="33" t="b">
        <f>IF(ABS(Survey!$EE514)=0,TRUE,FALSE)</f>
        <v>1</v>
      </c>
      <c r="DT514" s="32" t="b">
        <f>NOT(ISBLANK(Survey!EF514))</f>
        <v>0</v>
      </c>
      <c r="DU514" s="16" t="str">
        <f t="shared" si="412"/>
        <v>Pass</v>
      </c>
      <c r="DV514" s="33" t="b">
        <f>IF(ABS(Survey!$EM514)=0,TRUE,FALSE)</f>
        <v>1</v>
      </c>
      <c r="DW514" s="32" t="b">
        <f>NOT(ISBLANK(Survey!$EN514))</f>
        <v>0</v>
      </c>
      <c r="DX514" s="16" t="str">
        <f t="shared" si="413"/>
        <v>Fail</v>
      </c>
      <c r="DY514" s="31">
        <f>SUM(SUMIF(Survey!ET514:EV514,{"&gt;0","&lt;0"})*{1,-1})</f>
        <v>0</v>
      </c>
      <c r="DZ514">
        <f t="shared" si="414"/>
        <v>0</v>
      </c>
      <c r="EA514">
        <f t="shared" si="415"/>
        <v>100</v>
      </c>
      <c r="EB514" s="30" t="b">
        <f>IF(OR(Survey!$M514="ETF",Survey!$M514="ETF, alternative mutual fund",Survey!$M514="Closed-end", Survey!$M514="Split share corp"),TRUE,FALSE)</f>
        <v>0</v>
      </c>
      <c r="EC514" s="16" t="str">
        <f t="shared" si="416"/>
        <v>Fail</v>
      </c>
      <c r="ED514" s="31">
        <f>SUM(SUMIF(Survey!EX514:FD514,{"&gt;0","&lt;0"})*{1,-1})</f>
        <v>0</v>
      </c>
      <c r="EE514">
        <f t="shared" si="417"/>
        <v>0</v>
      </c>
      <c r="EF514" s="17">
        <f t="shared" si="418"/>
        <v>100</v>
      </c>
      <c r="EG514" s="16" t="str">
        <f t="shared" si="419"/>
        <v>Fail</v>
      </c>
      <c r="EH514" s="31">
        <f>SUM(SUMIF(Survey!FF514:FL514,{"&gt;0","&lt;0"})*{1,-1})</f>
        <v>0</v>
      </c>
      <c r="EI514">
        <f t="shared" si="420"/>
        <v>0</v>
      </c>
      <c r="EJ514" s="17">
        <f t="shared" si="421"/>
        <v>100</v>
      </c>
    </row>
    <row r="515" spans="1:140">
      <c r="A515">
        <v>515</v>
      </c>
      <c r="B515" t="str">
        <f t="shared" ref="B515:B578" si="422">IF(OR($C515="Pass",$D515="Pass",$E515="Pass"),"Pass","Fail")</f>
        <v>Pass</v>
      </c>
      <c r="C515" t="str">
        <f>IF(COUNTBLANK(Survey!B515:FM515)=$C$2, "Pass", "Fail")</f>
        <v>Pass</v>
      </c>
      <c r="D515" s="16" t="str">
        <f t="shared" si="370"/>
        <v>Fail</v>
      </c>
      <c r="E515" t="str">
        <f>IF(OR(ISBLANK(Survey!AL515),COUNTIF(G515:BJ515,"Fail")),"Fail","Pass")</f>
        <v>Fail</v>
      </c>
      <c r="F515" s="265"/>
      <c r="G515" s="16" t="str">
        <f t="shared" si="371"/>
        <v>Fail</v>
      </c>
      <c r="H515" s="139">
        <f>COUNTBLANK(Survey!B515:D515)+COUNTBLANK(Survey!G515)+COUNTBLANK(Survey!I515)+COUNTBLANK(Survey!K515:M515)+COUNTBLANK(Survey!P515:Q515)+COUNTBLANK(Survey!T515:W515)+COUNTBLANK(Survey!Z515:AC515)+COUNTBLANK(Survey!AF515:AG515)+COUNTBLANK(Survey!AK515:AK515)</f>
        <v>21</v>
      </c>
      <c r="I515" t="str">
        <f t="shared" si="372"/>
        <v>Fail</v>
      </c>
      <c r="J515" t="b">
        <f>IF(Survey!E515="No",TRUE,FALSE)</f>
        <v>0</v>
      </c>
      <c r="K515" s="29" cm="1">
        <f t="array" ref="K515">IF(COUNTA(Survey!$E$4:$E$695)=1, 0, SUM(IF(COUNTIF(Survey!$E$4:$E$695, Survey!$E$4:$E$695)=1,1,0)))</f>
        <v>0</v>
      </c>
      <c r="L515" s="29">
        <f>LEN(Survey!E515)</f>
        <v>0</v>
      </c>
      <c r="M515" s="16" t="str">
        <f t="shared" si="373"/>
        <v>Fail</v>
      </c>
      <c r="N515" t="b">
        <f>IF(Survey!F515="No",TRUE,FALSE)</f>
        <v>0</v>
      </c>
      <c r="O515" t="b">
        <f>Survey!F515=Survey!E515</f>
        <v>1</v>
      </c>
      <c r="P515">
        <f>COUNTIF(Survey!$F$4:$F$695,Survey!F515)</f>
        <v>0</v>
      </c>
      <c r="Q515" s="28">
        <f>LEN(Survey!F515)</f>
        <v>0</v>
      </c>
      <c r="R515" s="16" t="str">
        <f t="shared" si="374"/>
        <v>Pass</v>
      </c>
      <c r="S515" s="29">
        <f>MOD((LEN(Survey!H515)+2),11)</f>
        <v>2</v>
      </c>
      <c r="T515">
        <f>COUNTIF(Survey!$H$4:$H$695,Survey!H515)</f>
        <v>0</v>
      </c>
      <c r="U515" s="28" t="str">
        <f>IF(Survey!$L515="Prospectus fund", "Yes", "No")</f>
        <v>No</v>
      </c>
      <c r="V515" s="16" t="str">
        <f t="shared" si="375"/>
        <v>Pass</v>
      </c>
      <c r="W515" s="29">
        <f>MOD((LEN(Survey!J515)+2),11)</f>
        <v>2</v>
      </c>
      <c r="X515">
        <f>COUNTIF(Survey!$J$4:$J$695,Survey!J515)</f>
        <v>0</v>
      </c>
      <c r="Y515" s="30" t="b">
        <f>IF(OR(Survey!$M515="ETF",Survey!$M515="ETF, alternative mutual fund",Survey!$M515="Closed-end", Survey!$M515="Split share corp", Survey!$I515="Yes"),TRUE,FALSE)</f>
        <v>0</v>
      </c>
      <c r="Z515" s="16" t="str">
        <f>IFERROR(IF(AND(OR(AC515=AD515,AD515 = "Either"),NOT(ISBLANK(Survey!K515))),"Pass","Fail"),"Pass")</f>
        <v>Fail</v>
      </c>
      <c r="AA515" s="31" cm="1">
        <f t="array" ref="AA515">SUM(SUMIF(Survey!CH515:DA515,{"&gt;0","&lt;0"})*{1,-1})</f>
        <v>0</v>
      </c>
      <c r="AB515" s="33" cm="1">
        <f t="array" ref="AB515">SUM(SUMIF(Survey!CK515,{"&gt;0","&lt;0"})*{1,-1})+SUM(SUMIF(Survey!CU515,{"&gt;0","&lt;0"})*{1,-1})</f>
        <v>0</v>
      </c>
      <c r="AC515" s="33">
        <f>Survey!K515</f>
        <v>0</v>
      </c>
      <c r="AD515" s="32" t="str">
        <f t="shared" si="376"/>
        <v>Either</v>
      </c>
      <c r="AE515" s="16" t="str">
        <f t="shared" si="377"/>
        <v>Fail</v>
      </c>
      <c r="AF515" s="58" cm="1">
        <f t="array" ref="AF515">SUM(SUMIF(Survey!CH515:DA515,{"&gt;0","&lt;0"})*{1,-1})+SUM(SUMIF(Survey!DC515:DV515,{"&gt;0","&lt;0"})*{1,-1})</f>
        <v>0</v>
      </c>
      <c r="AG515" s="58">
        <f>IFERROR(AF515/(Survey!$BA515),0)</f>
        <v>0</v>
      </c>
      <c r="AH515" s="104" t="b">
        <f>IF(OR(Survey!$M515="Alternative strategy or hedge",Survey!$M515="Private asset",Survey!$L515="Prospectus fund"),TRUE,FALSE)</f>
        <v>0</v>
      </c>
      <c r="AI515" s="104" t="b">
        <f>NOT(ISBLANK(Survey!$M515))</f>
        <v>0</v>
      </c>
      <c r="AJ515" s="16" t="str">
        <f t="shared" si="378"/>
        <v>Fail</v>
      </c>
      <c r="AK515" t="b">
        <f>IF(Survey!W515="No",TRUE,FALSE)</f>
        <v>0</v>
      </c>
      <c r="AL515" s="119">
        <f>MOD((LEN(Survey!W515)+2),22)</f>
        <v>2</v>
      </c>
      <c r="AM515" t="str">
        <f t="shared" si="379"/>
        <v>Pass</v>
      </c>
      <c r="AN515" s="33" t="b">
        <f>NOT(ISNUMBER(SEARCH("Other",Survey!$Q515)))</f>
        <v>1</v>
      </c>
      <c r="AO515" s="32" t="b">
        <f>NOT(ISBLANK(Survey!$R515))</f>
        <v>0</v>
      </c>
      <c r="AP515" s="16" t="str">
        <f t="shared" si="380"/>
        <v>Pass</v>
      </c>
      <c r="AQ515" s="114">
        <f>COUNTBLANK(Survey!$X515)</f>
        <v>1</v>
      </c>
      <c r="AR515" s="58">
        <f>IF(AND(Survey!L515&lt;&gt;"Exempt fund",OR(Survey!$M515="ETF",Survey!$M515="ETF, alternative mutual fund",Survey!$M515="Mutual fund",Survey!$M515="Alternative mutual fund",Survey!$M515="Money market")),1,0)</f>
        <v>0</v>
      </c>
      <c r="AS515" s="16" t="str">
        <f t="shared" si="381"/>
        <v>Pass</v>
      </c>
      <c r="AT515" s="33" t="b">
        <f>NOT(ISNUMBER(SEARCH("Yes",Survey!$AC515)))</f>
        <v>1</v>
      </c>
      <c r="AU515" s="32" t="b">
        <f>IF(COUNTBLANK(Survey!$AD515:$AE515)=0,TRUE, FALSE)</f>
        <v>0</v>
      </c>
      <c r="AV515" s="16" t="str">
        <f t="shared" si="382"/>
        <v>Pass</v>
      </c>
      <c r="AW515" s="33" t="b">
        <f>NOT(ISNUMBER(SEARCH("Yes",Survey!$AF515)))</f>
        <v>1</v>
      </c>
      <c r="AX515" s="32" t="b">
        <f>NOT(ISBLANK(Survey!$AH515))</f>
        <v>0</v>
      </c>
      <c r="AY515" s="16" t="str">
        <f t="shared" si="383"/>
        <v>Pass</v>
      </c>
      <c r="AZ515" s="33" t="b">
        <f>NOT(OR(ISNUMBER(SEARCH("Other",Survey!$AH515)),ISNUMBER(SEARCH("Multiple",Survey!$AH515))))</f>
        <v>1</v>
      </c>
      <c r="BA515" s="32" t="b">
        <f>NOT(ISBLANK(Survey!$AI515))</f>
        <v>0</v>
      </c>
      <c r="BB515" s="16" t="str">
        <f t="shared" si="384"/>
        <v>Fail</v>
      </c>
      <c r="BC515" s="114">
        <f>IF(ABS(Survey!$BA515)&gt;0, 1,0)</f>
        <v>0</v>
      </c>
      <c r="BD515" s="114">
        <f>IF(COUNTBLANK(Survey!$AL515)=0,1,0)</f>
        <v>0</v>
      </c>
      <c r="BE515" s="16" t="str">
        <f t="shared" si="385"/>
        <v>Pass</v>
      </c>
      <c r="BF515" s="114">
        <f>IF(ISBLANK(Survey!$AL515),0,1)</f>
        <v>0</v>
      </c>
      <c r="BG515" s="133">
        <f>COUNTBLANK(Survey!$AM515)</f>
        <v>1</v>
      </c>
      <c r="BH515" s="16" t="str">
        <f t="shared" si="386"/>
        <v>Pass</v>
      </c>
      <c r="BI515" s="114">
        <f>IF(OR(Survey!$AM515="Closed",ISBLANK(Survey!$AM515)),0,1)</f>
        <v>0</v>
      </c>
      <c r="BJ515" s="133">
        <f>IF(ISBLANK(Survey!$AN515),1,0)</f>
        <v>1</v>
      </c>
      <c r="BK515" s="118" t="str">
        <f t="shared" si="387"/>
        <v>Pass</v>
      </c>
      <c r="BL515" s="31" cm="1">
        <f t="array" ref="BL515">SUM(SUMIF(Survey!AO515:AP515,{"&gt;0","&lt;0"})*{1,-1})</f>
        <v>0</v>
      </c>
      <c r="BM515">
        <f t="shared" si="388"/>
        <v>0</v>
      </c>
      <c r="BN515">
        <f t="shared" si="389"/>
        <v>100</v>
      </c>
      <c r="BO515" s="118" t="str">
        <f t="shared" si="390"/>
        <v>Pass</v>
      </c>
      <c r="BP515">
        <f>IF(Survey!AQ515="No",0,1)</f>
        <v>1</v>
      </c>
      <c r="BQ515" s="207">
        <f>MOD((LEN(Survey!AQ515)+2),22)</f>
        <v>2</v>
      </c>
      <c r="BR515">
        <f>IF(Survey!AR515="No",0,1)</f>
        <v>1</v>
      </c>
      <c r="BS515" s="207">
        <f>MOD((LEN(Survey!AR515)+2),22)</f>
        <v>2</v>
      </c>
      <c r="BT515" s="114">
        <f>COUNTBLANK(Survey!$AQ515:$AS515)+COUNTBLANK(Survey!$AU515)</f>
        <v>4</v>
      </c>
      <c r="BU515" s="114">
        <f>IF(Survey!$I515="Yes",1,0)</f>
        <v>0</v>
      </c>
      <c r="BV515" s="114">
        <f>IF(OR(Survey!$M515="Mutual fund",Survey!$M515="Alternative mutual fund",Survey!$M515="Money market"),1,0)</f>
        <v>0</v>
      </c>
      <c r="BW515" s="119">
        <f>IF(OR(Survey!$M515="ETF",Survey!$M515="ETF, alternative mutual fund"),1,0)</f>
        <v>0</v>
      </c>
      <c r="BX515" s="16" t="str">
        <f t="shared" si="391"/>
        <v>Pass</v>
      </c>
      <c r="BY515" s="33">
        <f>IF(ISNUMBER(SEARCH("Other",Survey!$AS515)), 1, 0)</f>
        <v>0</v>
      </c>
      <c r="BZ515" s="58" t="b">
        <f>NOT(ISBLANK(Survey!$AT515))</f>
        <v>0</v>
      </c>
      <c r="CA515" s="16" t="str">
        <f t="shared" si="392"/>
        <v>Pass</v>
      </c>
      <c r="CB515" s="114">
        <f>IF(Survey!$BB515=0, 0,1)</f>
        <v>0</v>
      </c>
      <c r="CC515" s="58">
        <f>Survey!$AV515</f>
        <v>0</v>
      </c>
      <c r="CD515" s="58">
        <f>Survey!$BC515+Survey!$BD515+ABS(Survey!$BE515)-ABS(Survey!$BF515)-ABS(Survey!$BG515)-ABS(Survey!$BL515)</f>
        <v>0</v>
      </c>
      <c r="CE515" s="138">
        <f>Survey!BB515+(ABS(Survey!$BH515)-ABS(Survey!$BI515)+ABS(Survey!$BJ515)-ABS(Survey!$BK515))*0.5</f>
        <v>0</v>
      </c>
      <c r="CF515" s="58">
        <f t="shared" si="393"/>
        <v>0</v>
      </c>
      <c r="CG515" s="58">
        <f>IF(AND($CC515&gt;$CF515-0.2,$CC515&lt;$CF515+0.2,ISBLANK(Survey!$AV515)=FALSE),0,1)</f>
        <v>1</v>
      </c>
      <c r="CH515" s="133">
        <f>IF(ISBLANK(Survey!$AW515),1,0)</f>
        <v>1</v>
      </c>
      <c r="CI515" s="16" t="str">
        <f t="shared" si="394"/>
        <v>Pass</v>
      </c>
      <c r="CJ515" s="114">
        <f>IF(Survey!$BB515=0, 0,1)</f>
        <v>0</v>
      </c>
      <c r="CK515" s="58">
        <f>IF(AND(Survey!$AX515&gt;=0,Survey!$AX515&lt;=0.2,Survey!$AX515&lt;&gt;""),0,1)</f>
        <v>1</v>
      </c>
      <c r="CL515" s="114">
        <f>IF(ISBLANK(Survey!$AY515),1,0)</f>
        <v>1</v>
      </c>
      <c r="CM515" s="16" t="str">
        <f t="shared" si="395"/>
        <v>Fail</v>
      </c>
      <c r="CN515" s="133">
        <f>Survey!$AZ515</f>
        <v>0</v>
      </c>
      <c r="CO515" s="16" t="str">
        <f t="shared" si="396"/>
        <v>Pass</v>
      </c>
      <c r="CP515" s="31">
        <f>Survey!$BA515</f>
        <v>0</v>
      </c>
      <c r="CQ515" s="138">
        <f>Survey!$BB515+Survey!$BC515+Survey!$BD515+ABS(Survey!$BE515)-ABS(Survey!$BF515)-ABS(Survey!$BG515)+ABS(Survey!$BH515)-ABS(Survey!$BI515)+ABS(Survey!$BJ515)-ABS(Survey!$BK515)-ABS(Survey!$BL515)+Survey!$BM515</f>
        <v>0</v>
      </c>
      <c r="CR515" s="30">
        <f t="shared" si="397"/>
        <v>0</v>
      </c>
      <c r="CS515" s="17">
        <f t="shared" si="398"/>
        <v>0</v>
      </c>
      <c r="CT515" s="16" t="str">
        <f t="shared" si="399"/>
        <v>Pass</v>
      </c>
      <c r="CU515" s="33" t="b">
        <f>IF(ABS(Survey!$BM515)=0,TRUE,FALSE)</f>
        <v>1</v>
      </c>
      <c r="CV515" s="32" t="b">
        <f>NOT(ISBLANK(Survey!$BN515))</f>
        <v>0</v>
      </c>
      <c r="CW515" t="str">
        <f t="shared" si="400"/>
        <v>Fail</v>
      </c>
      <c r="CX515" s="25">
        <f>Survey!$BA515</f>
        <v>0</v>
      </c>
      <c r="CY515" s="25" cm="1">
        <f t="array" ref="CY515">SUM(SUMIF(Survey!BP515:BW515,{"&gt;0","&lt;0"})*{1,-1})-SUM(SUMIF(Survey!BY515:CF515,{"&gt;0","&lt;0"})*{1,-1})</f>
        <v>0</v>
      </c>
      <c r="CZ515" s="30" t="str">
        <f t="shared" si="401"/>
        <v>No holdings</v>
      </c>
      <c r="DA515">
        <f t="shared" si="402"/>
        <v>0</v>
      </c>
      <c r="DB515" s="16" t="str">
        <f t="shared" si="403"/>
        <v>Fail</v>
      </c>
      <c r="DC515" s="31">
        <f>Survey!$BA515</f>
        <v>0</v>
      </c>
      <c r="DD515" s="31" cm="1">
        <f t="array" ref="DD515">SUM(SUMIF(Survey!CH515:DA515,{"&gt;0","&lt;0"})*{1,-1})-SUM(SUMIF(Survey!DC515:DV515,{"&gt;0","&lt;0"})*{1,-1})</f>
        <v>0</v>
      </c>
      <c r="DE515" s="30" t="str">
        <f t="shared" si="404"/>
        <v>No holdings</v>
      </c>
      <c r="DF515" s="17">
        <f t="shared" si="405"/>
        <v>0</v>
      </c>
      <c r="DG515" s="16" t="str">
        <f t="shared" si="406"/>
        <v>Pass</v>
      </c>
      <c r="DH515" s="33" t="b">
        <f>IF(ABS(Survey!$DA515)=0,TRUE,FALSE)</f>
        <v>1</v>
      </c>
      <c r="DI515" s="32" t="b">
        <f>NOT(ISBLANK(Survey!$DB515))</f>
        <v>0</v>
      </c>
      <c r="DJ515" s="16" t="str">
        <f t="shared" si="407"/>
        <v>Pass</v>
      </c>
      <c r="DK515" s="33" t="b">
        <f>IF(ABS(Survey!$DV515)=0,TRUE,FALSE)</f>
        <v>1</v>
      </c>
      <c r="DL515" s="32" t="b">
        <f>NOT(ISBLANK(Survey!$DW515))</f>
        <v>0</v>
      </c>
      <c r="DM515" t="str">
        <f t="shared" si="408"/>
        <v>Pass</v>
      </c>
      <c r="DN515" s="25" cm="1">
        <f t="array" ref="DN515">SUM(SUMIF(Survey!CW515,{"&gt;0","&lt;0"})*{1,-1})+SUM(SUMIF(Survey!DR515,{"&gt;0","&lt;0"})*{1,-1})</f>
        <v>0</v>
      </c>
      <c r="DO515" s="25">
        <f>SUM(SUMIF(Survey!DY515:EE515,{"&gt;0","&lt;0"})*{1,-1})+SUM(SUMIF(Survey!EG515:EM515,{"&gt;0","&lt;0"})*{1,-1})</f>
        <v>0</v>
      </c>
      <c r="DP515">
        <f t="shared" si="409"/>
        <v>0</v>
      </c>
      <c r="DQ515">
        <f t="shared" si="410"/>
        <v>0</v>
      </c>
      <c r="DR515" s="16" t="str">
        <f t="shared" si="411"/>
        <v>Pass</v>
      </c>
      <c r="DS515" s="33" t="b">
        <f>IF(ABS(Survey!$EE515)=0,TRUE,FALSE)</f>
        <v>1</v>
      </c>
      <c r="DT515" s="32" t="b">
        <f>NOT(ISBLANK(Survey!EF515))</f>
        <v>0</v>
      </c>
      <c r="DU515" s="16" t="str">
        <f t="shared" si="412"/>
        <v>Pass</v>
      </c>
      <c r="DV515" s="33" t="b">
        <f>IF(ABS(Survey!$EM515)=0,TRUE,FALSE)</f>
        <v>1</v>
      </c>
      <c r="DW515" s="32" t="b">
        <f>NOT(ISBLANK(Survey!$EN515))</f>
        <v>0</v>
      </c>
      <c r="DX515" s="16" t="str">
        <f t="shared" si="413"/>
        <v>Fail</v>
      </c>
      <c r="DY515" s="31">
        <f>SUM(SUMIF(Survey!ET515:EV515,{"&gt;0","&lt;0"})*{1,-1})</f>
        <v>0</v>
      </c>
      <c r="DZ515">
        <f t="shared" si="414"/>
        <v>0</v>
      </c>
      <c r="EA515">
        <f t="shared" si="415"/>
        <v>100</v>
      </c>
      <c r="EB515" s="30" t="b">
        <f>IF(OR(Survey!$M515="ETF",Survey!$M515="ETF, alternative mutual fund",Survey!$M515="Closed-end", Survey!$M515="Split share corp"),TRUE,FALSE)</f>
        <v>0</v>
      </c>
      <c r="EC515" s="16" t="str">
        <f t="shared" si="416"/>
        <v>Fail</v>
      </c>
      <c r="ED515" s="31">
        <f>SUM(SUMIF(Survey!EX515:FD515,{"&gt;0","&lt;0"})*{1,-1})</f>
        <v>0</v>
      </c>
      <c r="EE515">
        <f t="shared" si="417"/>
        <v>0</v>
      </c>
      <c r="EF515" s="17">
        <f t="shared" si="418"/>
        <v>100</v>
      </c>
      <c r="EG515" s="16" t="str">
        <f t="shared" si="419"/>
        <v>Fail</v>
      </c>
      <c r="EH515" s="31">
        <f>SUM(SUMIF(Survey!FF515:FL515,{"&gt;0","&lt;0"})*{1,-1})</f>
        <v>0</v>
      </c>
      <c r="EI515">
        <f t="shared" si="420"/>
        <v>0</v>
      </c>
      <c r="EJ515" s="17">
        <f t="shared" si="421"/>
        <v>100</v>
      </c>
    </row>
    <row r="516" spans="1:140">
      <c r="A516">
        <v>516</v>
      </c>
      <c r="B516" t="str">
        <f t="shared" si="422"/>
        <v>Pass</v>
      </c>
      <c r="C516" t="str">
        <f>IF(COUNTBLANK(Survey!B516:FM516)=$C$2, "Pass", "Fail")</f>
        <v>Pass</v>
      </c>
      <c r="D516" s="16" t="str">
        <f t="shared" si="370"/>
        <v>Fail</v>
      </c>
      <c r="E516" t="str">
        <f>IF(OR(ISBLANK(Survey!AL516),COUNTIF(G516:BJ516,"Fail")),"Fail","Pass")</f>
        <v>Fail</v>
      </c>
      <c r="F516" s="265"/>
      <c r="G516" s="16" t="str">
        <f t="shared" si="371"/>
        <v>Fail</v>
      </c>
      <c r="H516" s="139">
        <f>COUNTBLANK(Survey!B516:D516)+COUNTBLANK(Survey!G516)+COUNTBLANK(Survey!I516)+COUNTBLANK(Survey!K516:M516)+COUNTBLANK(Survey!P516:Q516)+COUNTBLANK(Survey!T516:W516)+COUNTBLANK(Survey!Z516:AC516)+COUNTBLANK(Survey!AF516:AG516)+COUNTBLANK(Survey!AK516:AK516)</f>
        <v>21</v>
      </c>
      <c r="I516" t="str">
        <f t="shared" si="372"/>
        <v>Fail</v>
      </c>
      <c r="J516" t="b">
        <f>IF(Survey!E516="No",TRUE,FALSE)</f>
        <v>0</v>
      </c>
      <c r="K516" s="29" cm="1">
        <f t="array" ref="K516">IF(COUNTA(Survey!$E$4:$E$695)=1, 0, SUM(IF(COUNTIF(Survey!$E$4:$E$695, Survey!$E$4:$E$695)=1,1,0)))</f>
        <v>0</v>
      </c>
      <c r="L516" s="29">
        <f>LEN(Survey!E516)</f>
        <v>0</v>
      </c>
      <c r="M516" s="16" t="str">
        <f t="shared" si="373"/>
        <v>Fail</v>
      </c>
      <c r="N516" t="b">
        <f>IF(Survey!F516="No",TRUE,FALSE)</f>
        <v>0</v>
      </c>
      <c r="O516" t="b">
        <f>Survey!F516=Survey!E516</f>
        <v>1</v>
      </c>
      <c r="P516">
        <f>COUNTIF(Survey!$F$4:$F$695,Survey!F516)</f>
        <v>0</v>
      </c>
      <c r="Q516" s="28">
        <f>LEN(Survey!F516)</f>
        <v>0</v>
      </c>
      <c r="R516" s="16" t="str">
        <f t="shared" si="374"/>
        <v>Pass</v>
      </c>
      <c r="S516" s="29">
        <f>MOD((LEN(Survey!H516)+2),11)</f>
        <v>2</v>
      </c>
      <c r="T516">
        <f>COUNTIF(Survey!$H$4:$H$695,Survey!H516)</f>
        <v>0</v>
      </c>
      <c r="U516" s="28" t="str">
        <f>IF(Survey!$L516="Prospectus fund", "Yes", "No")</f>
        <v>No</v>
      </c>
      <c r="V516" s="16" t="str">
        <f t="shared" si="375"/>
        <v>Pass</v>
      </c>
      <c r="W516" s="29">
        <f>MOD((LEN(Survey!J516)+2),11)</f>
        <v>2</v>
      </c>
      <c r="X516">
        <f>COUNTIF(Survey!$J$4:$J$695,Survey!J516)</f>
        <v>0</v>
      </c>
      <c r="Y516" s="30" t="b">
        <f>IF(OR(Survey!$M516="ETF",Survey!$M516="ETF, alternative mutual fund",Survey!$M516="Closed-end", Survey!$M516="Split share corp", Survey!$I516="Yes"),TRUE,FALSE)</f>
        <v>0</v>
      </c>
      <c r="Z516" s="16" t="str">
        <f>IFERROR(IF(AND(OR(AC516=AD516,AD516 = "Either"),NOT(ISBLANK(Survey!K516))),"Pass","Fail"),"Pass")</f>
        <v>Fail</v>
      </c>
      <c r="AA516" s="31" cm="1">
        <f t="array" ref="AA516">SUM(SUMIF(Survey!CH516:DA516,{"&gt;0","&lt;0"})*{1,-1})</f>
        <v>0</v>
      </c>
      <c r="AB516" s="33" cm="1">
        <f t="array" ref="AB516">SUM(SUMIF(Survey!CK516,{"&gt;0","&lt;0"})*{1,-1})+SUM(SUMIF(Survey!CU516,{"&gt;0","&lt;0"})*{1,-1})</f>
        <v>0</v>
      </c>
      <c r="AC516" s="33">
        <f>Survey!K516</f>
        <v>0</v>
      </c>
      <c r="AD516" s="32" t="str">
        <f t="shared" si="376"/>
        <v>Either</v>
      </c>
      <c r="AE516" s="16" t="str">
        <f t="shared" si="377"/>
        <v>Fail</v>
      </c>
      <c r="AF516" s="58" cm="1">
        <f t="array" ref="AF516">SUM(SUMIF(Survey!CH516:DA516,{"&gt;0","&lt;0"})*{1,-1})+SUM(SUMIF(Survey!DC516:DV516,{"&gt;0","&lt;0"})*{1,-1})</f>
        <v>0</v>
      </c>
      <c r="AG516" s="58">
        <f>IFERROR(AF516/(Survey!$BA516),0)</f>
        <v>0</v>
      </c>
      <c r="AH516" s="104" t="b">
        <f>IF(OR(Survey!$M516="Alternative strategy or hedge",Survey!$M516="Private asset",Survey!$L516="Prospectus fund"),TRUE,FALSE)</f>
        <v>0</v>
      </c>
      <c r="AI516" s="104" t="b">
        <f>NOT(ISBLANK(Survey!$M516))</f>
        <v>0</v>
      </c>
      <c r="AJ516" s="16" t="str">
        <f t="shared" si="378"/>
        <v>Fail</v>
      </c>
      <c r="AK516" t="b">
        <f>IF(Survey!W516="No",TRUE,FALSE)</f>
        <v>0</v>
      </c>
      <c r="AL516" s="119">
        <f>MOD((LEN(Survey!W516)+2),22)</f>
        <v>2</v>
      </c>
      <c r="AM516" t="str">
        <f t="shared" si="379"/>
        <v>Pass</v>
      </c>
      <c r="AN516" s="33" t="b">
        <f>NOT(ISNUMBER(SEARCH("Other",Survey!$Q516)))</f>
        <v>1</v>
      </c>
      <c r="AO516" s="32" t="b">
        <f>NOT(ISBLANK(Survey!$R516))</f>
        <v>0</v>
      </c>
      <c r="AP516" s="16" t="str">
        <f t="shared" si="380"/>
        <v>Pass</v>
      </c>
      <c r="AQ516" s="114">
        <f>COUNTBLANK(Survey!$X516)</f>
        <v>1</v>
      </c>
      <c r="AR516" s="58">
        <f>IF(AND(Survey!L516&lt;&gt;"Exempt fund",OR(Survey!$M516="ETF",Survey!$M516="ETF, alternative mutual fund",Survey!$M516="Mutual fund",Survey!$M516="Alternative mutual fund",Survey!$M516="Money market")),1,0)</f>
        <v>0</v>
      </c>
      <c r="AS516" s="16" t="str">
        <f t="shared" si="381"/>
        <v>Pass</v>
      </c>
      <c r="AT516" s="33" t="b">
        <f>NOT(ISNUMBER(SEARCH("Yes",Survey!$AC516)))</f>
        <v>1</v>
      </c>
      <c r="AU516" s="32" t="b">
        <f>IF(COUNTBLANK(Survey!$AD516:$AE516)=0,TRUE, FALSE)</f>
        <v>0</v>
      </c>
      <c r="AV516" s="16" t="str">
        <f t="shared" si="382"/>
        <v>Pass</v>
      </c>
      <c r="AW516" s="33" t="b">
        <f>NOT(ISNUMBER(SEARCH("Yes",Survey!$AF516)))</f>
        <v>1</v>
      </c>
      <c r="AX516" s="32" t="b">
        <f>NOT(ISBLANK(Survey!$AH516))</f>
        <v>0</v>
      </c>
      <c r="AY516" s="16" t="str">
        <f t="shared" si="383"/>
        <v>Pass</v>
      </c>
      <c r="AZ516" s="33" t="b">
        <f>NOT(OR(ISNUMBER(SEARCH("Other",Survey!$AH516)),ISNUMBER(SEARCH("Multiple",Survey!$AH516))))</f>
        <v>1</v>
      </c>
      <c r="BA516" s="32" t="b">
        <f>NOT(ISBLANK(Survey!$AI516))</f>
        <v>0</v>
      </c>
      <c r="BB516" s="16" t="str">
        <f t="shared" si="384"/>
        <v>Fail</v>
      </c>
      <c r="BC516" s="114">
        <f>IF(ABS(Survey!$BA516)&gt;0, 1,0)</f>
        <v>0</v>
      </c>
      <c r="BD516" s="114">
        <f>IF(COUNTBLANK(Survey!$AL516)=0,1,0)</f>
        <v>0</v>
      </c>
      <c r="BE516" s="16" t="str">
        <f t="shared" si="385"/>
        <v>Pass</v>
      </c>
      <c r="BF516" s="114">
        <f>IF(ISBLANK(Survey!$AL516),0,1)</f>
        <v>0</v>
      </c>
      <c r="BG516" s="133">
        <f>COUNTBLANK(Survey!$AM516)</f>
        <v>1</v>
      </c>
      <c r="BH516" s="16" t="str">
        <f t="shared" si="386"/>
        <v>Pass</v>
      </c>
      <c r="BI516" s="114">
        <f>IF(OR(Survey!$AM516="Closed",ISBLANK(Survey!$AM516)),0,1)</f>
        <v>0</v>
      </c>
      <c r="BJ516" s="133">
        <f>IF(ISBLANK(Survey!$AN516),1,0)</f>
        <v>1</v>
      </c>
      <c r="BK516" s="118" t="str">
        <f t="shared" si="387"/>
        <v>Pass</v>
      </c>
      <c r="BL516" s="31" cm="1">
        <f t="array" ref="BL516">SUM(SUMIF(Survey!AO516:AP516,{"&gt;0","&lt;0"})*{1,-1})</f>
        <v>0</v>
      </c>
      <c r="BM516">
        <f t="shared" si="388"/>
        <v>0</v>
      </c>
      <c r="BN516">
        <f t="shared" si="389"/>
        <v>100</v>
      </c>
      <c r="BO516" s="118" t="str">
        <f t="shared" si="390"/>
        <v>Pass</v>
      </c>
      <c r="BP516">
        <f>IF(Survey!AQ516="No",0,1)</f>
        <v>1</v>
      </c>
      <c r="BQ516" s="207">
        <f>MOD((LEN(Survey!AQ516)+2),22)</f>
        <v>2</v>
      </c>
      <c r="BR516">
        <f>IF(Survey!AR516="No",0,1)</f>
        <v>1</v>
      </c>
      <c r="BS516" s="207">
        <f>MOD((LEN(Survey!AR516)+2),22)</f>
        <v>2</v>
      </c>
      <c r="BT516" s="114">
        <f>COUNTBLANK(Survey!$AQ516:$AS516)+COUNTBLANK(Survey!$AU516)</f>
        <v>4</v>
      </c>
      <c r="BU516" s="114">
        <f>IF(Survey!$I516="Yes",1,0)</f>
        <v>0</v>
      </c>
      <c r="BV516" s="114">
        <f>IF(OR(Survey!$M516="Mutual fund",Survey!$M516="Alternative mutual fund",Survey!$M516="Money market"),1,0)</f>
        <v>0</v>
      </c>
      <c r="BW516" s="119">
        <f>IF(OR(Survey!$M516="ETF",Survey!$M516="ETF, alternative mutual fund"),1,0)</f>
        <v>0</v>
      </c>
      <c r="BX516" s="16" t="str">
        <f t="shared" si="391"/>
        <v>Pass</v>
      </c>
      <c r="BY516" s="33">
        <f>IF(ISNUMBER(SEARCH("Other",Survey!$AS516)), 1, 0)</f>
        <v>0</v>
      </c>
      <c r="BZ516" s="58" t="b">
        <f>NOT(ISBLANK(Survey!$AT516))</f>
        <v>0</v>
      </c>
      <c r="CA516" s="16" t="str">
        <f t="shared" si="392"/>
        <v>Pass</v>
      </c>
      <c r="CB516" s="114">
        <f>IF(Survey!$BB516=0, 0,1)</f>
        <v>0</v>
      </c>
      <c r="CC516" s="58">
        <f>Survey!$AV516</f>
        <v>0</v>
      </c>
      <c r="CD516" s="58">
        <f>Survey!$BC516+Survey!$BD516+ABS(Survey!$BE516)-ABS(Survey!$BF516)-ABS(Survey!$BG516)-ABS(Survey!$BL516)</f>
        <v>0</v>
      </c>
      <c r="CE516" s="138">
        <f>Survey!BB516+(ABS(Survey!$BH516)-ABS(Survey!$BI516)+ABS(Survey!$BJ516)-ABS(Survey!$BK516))*0.5</f>
        <v>0</v>
      </c>
      <c r="CF516" s="58">
        <f t="shared" si="393"/>
        <v>0</v>
      </c>
      <c r="CG516" s="58">
        <f>IF(AND($CC516&gt;$CF516-0.2,$CC516&lt;$CF516+0.2,ISBLANK(Survey!$AV516)=FALSE),0,1)</f>
        <v>1</v>
      </c>
      <c r="CH516" s="133">
        <f>IF(ISBLANK(Survey!$AW516),1,0)</f>
        <v>1</v>
      </c>
      <c r="CI516" s="16" t="str">
        <f t="shared" si="394"/>
        <v>Pass</v>
      </c>
      <c r="CJ516" s="114">
        <f>IF(Survey!$BB516=0, 0,1)</f>
        <v>0</v>
      </c>
      <c r="CK516" s="58">
        <f>IF(AND(Survey!$AX516&gt;=0,Survey!$AX516&lt;=0.2,Survey!$AX516&lt;&gt;""),0,1)</f>
        <v>1</v>
      </c>
      <c r="CL516" s="114">
        <f>IF(ISBLANK(Survey!$AY516),1,0)</f>
        <v>1</v>
      </c>
      <c r="CM516" s="16" t="str">
        <f t="shared" si="395"/>
        <v>Fail</v>
      </c>
      <c r="CN516" s="133">
        <f>Survey!$AZ516</f>
        <v>0</v>
      </c>
      <c r="CO516" s="16" t="str">
        <f t="shared" si="396"/>
        <v>Pass</v>
      </c>
      <c r="CP516" s="31">
        <f>Survey!$BA516</f>
        <v>0</v>
      </c>
      <c r="CQ516" s="138">
        <f>Survey!$BB516+Survey!$BC516+Survey!$BD516+ABS(Survey!$BE516)-ABS(Survey!$BF516)-ABS(Survey!$BG516)+ABS(Survey!$BH516)-ABS(Survey!$BI516)+ABS(Survey!$BJ516)-ABS(Survey!$BK516)-ABS(Survey!$BL516)+Survey!$BM516</f>
        <v>0</v>
      </c>
      <c r="CR516" s="30">
        <f t="shared" si="397"/>
        <v>0</v>
      </c>
      <c r="CS516" s="17">
        <f t="shared" si="398"/>
        <v>0</v>
      </c>
      <c r="CT516" s="16" t="str">
        <f t="shared" si="399"/>
        <v>Pass</v>
      </c>
      <c r="CU516" s="33" t="b">
        <f>IF(ABS(Survey!$BM516)=0,TRUE,FALSE)</f>
        <v>1</v>
      </c>
      <c r="CV516" s="32" t="b">
        <f>NOT(ISBLANK(Survey!$BN516))</f>
        <v>0</v>
      </c>
      <c r="CW516" t="str">
        <f t="shared" si="400"/>
        <v>Fail</v>
      </c>
      <c r="CX516" s="25">
        <f>Survey!$BA516</f>
        <v>0</v>
      </c>
      <c r="CY516" s="25" cm="1">
        <f t="array" ref="CY516">SUM(SUMIF(Survey!BP516:BW516,{"&gt;0","&lt;0"})*{1,-1})-SUM(SUMIF(Survey!BY516:CF516,{"&gt;0","&lt;0"})*{1,-1})</f>
        <v>0</v>
      </c>
      <c r="CZ516" s="30" t="str">
        <f t="shared" si="401"/>
        <v>No holdings</v>
      </c>
      <c r="DA516">
        <f t="shared" si="402"/>
        <v>0</v>
      </c>
      <c r="DB516" s="16" t="str">
        <f t="shared" si="403"/>
        <v>Fail</v>
      </c>
      <c r="DC516" s="31">
        <f>Survey!$BA516</f>
        <v>0</v>
      </c>
      <c r="DD516" s="31" cm="1">
        <f t="array" ref="DD516">SUM(SUMIF(Survey!CH516:DA516,{"&gt;0","&lt;0"})*{1,-1})-SUM(SUMIF(Survey!DC516:DV516,{"&gt;0","&lt;0"})*{1,-1})</f>
        <v>0</v>
      </c>
      <c r="DE516" s="30" t="str">
        <f t="shared" si="404"/>
        <v>No holdings</v>
      </c>
      <c r="DF516" s="17">
        <f t="shared" si="405"/>
        <v>0</v>
      </c>
      <c r="DG516" s="16" t="str">
        <f t="shared" si="406"/>
        <v>Pass</v>
      </c>
      <c r="DH516" s="33" t="b">
        <f>IF(ABS(Survey!$DA516)=0,TRUE,FALSE)</f>
        <v>1</v>
      </c>
      <c r="DI516" s="32" t="b">
        <f>NOT(ISBLANK(Survey!$DB516))</f>
        <v>0</v>
      </c>
      <c r="DJ516" s="16" t="str">
        <f t="shared" si="407"/>
        <v>Pass</v>
      </c>
      <c r="DK516" s="33" t="b">
        <f>IF(ABS(Survey!$DV516)=0,TRUE,FALSE)</f>
        <v>1</v>
      </c>
      <c r="DL516" s="32" t="b">
        <f>NOT(ISBLANK(Survey!$DW516))</f>
        <v>0</v>
      </c>
      <c r="DM516" t="str">
        <f t="shared" si="408"/>
        <v>Pass</v>
      </c>
      <c r="DN516" s="25" cm="1">
        <f t="array" ref="DN516">SUM(SUMIF(Survey!CW516,{"&gt;0","&lt;0"})*{1,-1})+SUM(SUMIF(Survey!DR516,{"&gt;0","&lt;0"})*{1,-1})</f>
        <v>0</v>
      </c>
      <c r="DO516" s="25">
        <f>SUM(SUMIF(Survey!DY516:EE516,{"&gt;0","&lt;0"})*{1,-1})+SUM(SUMIF(Survey!EG516:EM516,{"&gt;0","&lt;0"})*{1,-1})</f>
        <v>0</v>
      </c>
      <c r="DP516">
        <f t="shared" si="409"/>
        <v>0</v>
      </c>
      <c r="DQ516">
        <f t="shared" si="410"/>
        <v>0</v>
      </c>
      <c r="DR516" s="16" t="str">
        <f t="shared" si="411"/>
        <v>Pass</v>
      </c>
      <c r="DS516" s="33" t="b">
        <f>IF(ABS(Survey!$EE516)=0,TRUE,FALSE)</f>
        <v>1</v>
      </c>
      <c r="DT516" s="32" t="b">
        <f>NOT(ISBLANK(Survey!EF516))</f>
        <v>0</v>
      </c>
      <c r="DU516" s="16" t="str">
        <f t="shared" si="412"/>
        <v>Pass</v>
      </c>
      <c r="DV516" s="33" t="b">
        <f>IF(ABS(Survey!$EM516)=0,TRUE,FALSE)</f>
        <v>1</v>
      </c>
      <c r="DW516" s="32" t="b">
        <f>NOT(ISBLANK(Survey!$EN516))</f>
        <v>0</v>
      </c>
      <c r="DX516" s="16" t="str">
        <f t="shared" si="413"/>
        <v>Fail</v>
      </c>
      <c r="DY516" s="31">
        <f>SUM(SUMIF(Survey!ET516:EV516,{"&gt;0","&lt;0"})*{1,-1})</f>
        <v>0</v>
      </c>
      <c r="DZ516">
        <f t="shared" si="414"/>
        <v>0</v>
      </c>
      <c r="EA516">
        <f t="shared" si="415"/>
        <v>100</v>
      </c>
      <c r="EB516" s="30" t="b">
        <f>IF(OR(Survey!$M516="ETF",Survey!$M516="ETF, alternative mutual fund",Survey!$M516="Closed-end", Survey!$M516="Split share corp"),TRUE,FALSE)</f>
        <v>0</v>
      </c>
      <c r="EC516" s="16" t="str">
        <f t="shared" si="416"/>
        <v>Fail</v>
      </c>
      <c r="ED516" s="31">
        <f>SUM(SUMIF(Survey!EX516:FD516,{"&gt;0","&lt;0"})*{1,-1})</f>
        <v>0</v>
      </c>
      <c r="EE516">
        <f t="shared" si="417"/>
        <v>0</v>
      </c>
      <c r="EF516" s="17">
        <f t="shared" si="418"/>
        <v>100</v>
      </c>
      <c r="EG516" s="16" t="str">
        <f t="shared" si="419"/>
        <v>Fail</v>
      </c>
      <c r="EH516" s="31">
        <f>SUM(SUMIF(Survey!FF516:FL516,{"&gt;0","&lt;0"})*{1,-1})</f>
        <v>0</v>
      </c>
      <c r="EI516">
        <f t="shared" si="420"/>
        <v>0</v>
      </c>
      <c r="EJ516" s="17">
        <f t="shared" si="421"/>
        <v>100</v>
      </c>
    </row>
    <row r="517" spans="1:140">
      <c r="A517">
        <v>517</v>
      </c>
      <c r="B517" t="str">
        <f t="shared" si="422"/>
        <v>Pass</v>
      </c>
      <c r="C517" t="str">
        <f>IF(COUNTBLANK(Survey!B517:FM517)=$C$2, "Pass", "Fail")</f>
        <v>Pass</v>
      </c>
      <c r="D517" s="16" t="str">
        <f t="shared" ref="D517:D580" si="423">IF(COUNTIF(G517:EJ517,"Fail"),"Fail","Pass")</f>
        <v>Fail</v>
      </c>
      <c r="E517" t="str">
        <f>IF(OR(ISBLANK(Survey!AL517),COUNTIF(G517:BJ517,"Fail")),"Fail","Pass")</f>
        <v>Fail</v>
      </c>
      <c r="F517" s="265"/>
      <c r="G517" s="16" t="str">
        <f t="shared" ref="G517:G580" si="424">IF(H517=0,"Pass","Fail")</f>
        <v>Fail</v>
      </c>
      <c r="H517" s="139">
        <f>COUNTBLANK(Survey!B517:D517)+COUNTBLANK(Survey!G517)+COUNTBLANK(Survey!I517)+COUNTBLANK(Survey!K517:M517)+COUNTBLANK(Survey!P517:Q517)+COUNTBLANK(Survey!T517:W517)+COUNTBLANK(Survey!Z517:AC517)+COUNTBLANK(Survey!AF517:AG517)+COUNTBLANK(Survey!AK517:AK517)</f>
        <v>21</v>
      </c>
      <c r="I517" t="str">
        <f t="shared" ref="I517:I580" si="425">IF(AND(OR(L517=20, J517=TRUE),K517&lt;1),"Pass","Fail")</f>
        <v>Fail</v>
      </c>
      <c r="J517" t="b">
        <f>IF(Survey!E517="No",TRUE,FALSE)</f>
        <v>0</v>
      </c>
      <c r="K517" s="29" cm="1">
        <f t="array" ref="K517">IF(COUNTA(Survey!$E$4:$E$695)=1, 0, SUM(IF(COUNTIF(Survey!$E$4:$E$695, Survey!$E$4:$E$695)=1,1,0)))</f>
        <v>0</v>
      </c>
      <c r="L517" s="29">
        <f>LEN(Survey!E517)</f>
        <v>0</v>
      </c>
      <c r="M517" s="16" t="str">
        <f t="shared" ref="M517:M580" si="426">IF(OR(AND(Q517=20,O517=FALSE,P517&lt;2), N517=TRUE),"Pass","Fail")</f>
        <v>Fail</v>
      </c>
      <c r="N517" t="b">
        <f>IF(Survey!F517="No",TRUE,FALSE)</f>
        <v>0</v>
      </c>
      <c r="O517" t="b">
        <f>Survey!F517=Survey!E517</f>
        <v>1</v>
      </c>
      <c r="P517">
        <f>COUNTIF(Survey!$F$4:$F$695,Survey!F517)</f>
        <v>0</v>
      </c>
      <c r="Q517" s="28">
        <f>LEN(Survey!F517)</f>
        <v>0</v>
      </c>
      <c r="R517" s="16" t="str">
        <f t="shared" ref="R517:R580" si="427">IF(OR(AND(S517=0,T517&lt;2), U517="No"),"Pass","Fail")</f>
        <v>Pass</v>
      </c>
      <c r="S517" s="29">
        <f>MOD((LEN(Survey!H517)+2),11)</f>
        <v>2</v>
      </c>
      <c r="T517">
        <f>COUNTIF(Survey!$H$4:$H$695,Survey!H517)</f>
        <v>0</v>
      </c>
      <c r="U517" s="28" t="str">
        <f>IF(Survey!$L517="Prospectus fund", "Yes", "No")</f>
        <v>No</v>
      </c>
      <c r="V517" s="16" t="str">
        <f t="shared" ref="V517:V580" si="428">IFERROR(IF(OR(AND(W517=0,X517&lt;2), Y517=FALSE),"Pass","Fail"),"Pass")</f>
        <v>Pass</v>
      </c>
      <c r="W517" s="29">
        <f>MOD((LEN(Survey!J517)+2),11)</f>
        <v>2</v>
      </c>
      <c r="X517">
        <f>COUNTIF(Survey!$J$4:$J$695,Survey!J517)</f>
        <v>0</v>
      </c>
      <c r="Y517" s="30" t="b">
        <f>IF(OR(Survey!$M517="ETF",Survey!$M517="ETF, alternative mutual fund",Survey!$M517="Closed-end", Survey!$M517="Split share corp", Survey!$I517="Yes"),TRUE,FALSE)</f>
        <v>0</v>
      </c>
      <c r="Z517" s="16" t="str">
        <f>IFERROR(IF(AND(OR(AC517=AD517,AD517 = "Either"),NOT(ISBLANK(Survey!K517))),"Pass","Fail"),"Pass")</f>
        <v>Fail</v>
      </c>
      <c r="AA517" s="31" cm="1">
        <f t="array" ref="AA517">SUM(SUMIF(Survey!CH517:DA517,{"&gt;0","&lt;0"})*{1,-1})</f>
        <v>0</v>
      </c>
      <c r="AB517" s="33" cm="1">
        <f t="array" ref="AB517">SUM(SUMIF(Survey!CK517,{"&gt;0","&lt;0"})*{1,-1})+SUM(SUMIF(Survey!CU517,{"&gt;0","&lt;0"})*{1,-1})</f>
        <v>0</v>
      </c>
      <c r="AC517" s="33">
        <f>Survey!K517</f>
        <v>0</v>
      </c>
      <c r="AD517" s="32" t="str">
        <f t="shared" ref="AD517:AD580" si="429">IFERROR(IF(AB517/AA517 &gt; 0.65, "Fund of funds", IF(AB517/AA517 &lt; 0.35,"Stand-alone","Either")),"Either")</f>
        <v>Either</v>
      </c>
      <c r="AE517" s="16" t="str">
        <f t="shared" ref="AE517:AE580" si="430">IF(AND(AI517=TRUE,OR(AG517&lt;=2, AH517=TRUE)),"Pass","Fail")</f>
        <v>Fail</v>
      </c>
      <c r="AF517" s="58" cm="1">
        <f t="array" ref="AF517">SUM(SUMIF(Survey!CH517:DA517,{"&gt;0","&lt;0"})*{1,-1})+SUM(SUMIF(Survey!DC517:DV517,{"&gt;0","&lt;0"})*{1,-1})</f>
        <v>0</v>
      </c>
      <c r="AG517" s="58">
        <f>IFERROR(AF517/(Survey!$BA517),0)</f>
        <v>0</v>
      </c>
      <c r="AH517" s="104" t="b">
        <f>IF(OR(Survey!$M517="Alternative strategy or hedge",Survey!$M517="Private asset",Survey!$L517="Prospectus fund"),TRUE,FALSE)</f>
        <v>0</v>
      </c>
      <c r="AI517" s="104" t="b">
        <f>NOT(ISBLANK(Survey!$M517))</f>
        <v>0</v>
      </c>
      <c r="AJ517" s="16" t="str">
        <f t="shared" ref="AJ517:AJ580" si="431">IF(OR(AL517=0, AK517=TRUE),"Pass","Fail")</f>
        <v>Fail</v>
      </c>
      <c r="AK517" t="b">
        <f>IF(Survey!W517="No",TRUE,FALSE)</f>
        <v>0</v>
      </c>
      <c r="AL517" s="119">
        <f>MOD((LEN(Survey!W517)+2),22)</f>
        <v>2</v>
      </c>
      <c r="AM517" t="str">
        <f t="shared" ref="AM517:AM580" si="432">IF(OR(AN517=TRUE, AO517=TRUE),"Pass","Fail")</f>
        <v>Pass</v>
      </c>
      <c r="AN517" s="33" t="b">
        <f>NOT(ISNUMBER(SEARCH("Other",Survey!$Q517)))</f>
        <v>1</v>
      </c>
      <c r="AO517" s="32" t="b">
        <f>NOT(ISBLANK(Survey!$R517))</f>
        <v>0</v>
      </c>
      <c r="AP517" s="16" t="str">
        <f t="shared" ref="AP517:AP580" si="433">IF(OR(AQ517=0, AR517=0),"Pass","Fail")</f>
        <v>Pass</v>
      </c>
      <c r="AQ517" s="114">
        <f>COUNTBLANK(Survey!$X517)</f>
        <v>1</v>
      </c>
      <c r="AR517" s="58">
        <f>IF(AND(Survey!L517&lt;&gt;"Exempt fund",OR(Survey!$M517="ETF",Survey!$M517="ETF, alternative mutual fund",Survey!$M517="Mutual fund",Survey!$M517="Alternative mutual fund",Survey!$M517="Money market")),1,0)</f>
        <v>0</v>
      </c>
      <c r="AS517" s="16" t="str">
        <f t="shared" ref="AS517:AS580" si="434">IF(OR(AT517=TRUE, AU517=TRUE),"Pass","Fail")</f>
        <v>Pass</v>
      </c>
      <c r="AT517" s="33" t="b">
        <f>NOT(ISNUMBER(SEARCH("Yes",Survey!$AC517)))</f>
        <v>1</v>
      </c>
      <c r="AU517" s="32" t="b">
        <f>IF(COUNTBLANK(Survey!$AD517:$AE517)=0,TRUE, FALSE)</f>
        <v>0</v>
      </c>
      <c r="AV517" s="16" t="str">
        <f t="shared" ref="AV517:AV580" si="435">IF(OR(AW517=TRUE, AX517=TRUE),"Pass","Fail")</f>
        <v>Pass</v>
      </c>
      <c r="AW517" s="33" t="b">
        <f>NOT(ISNUMBER(SEARCH("Yes",Survey!$AF517)))</f>
        <v>1</v>
      </c>
      <c r="AX517" s="32" t="b">
        <f>NOT(ISBLANK(Survey!$AH517))</f>
        <v>0</v>
      </c>
      <c r="AY517" s="16" t="str">
        <f t="shared" ref="AY517:AY580" si="436">IF(OR(AZ517=TRUE, BA517=TRUE),"Pass","Fail")</f>
        <v>Pass</v>
      </c>
      <c r="AZ517" s="33" t="b">
        <f>NOT(OR(ISNUMBER(SEARCH("Other",Survey!$AH517)),ISNUMBER(SEARCH("Multiple",Survey!$AH517))))</f>
        <v>1</v>
      </c>
      <c r="BA517" s="32" t="b">
        <f>NOT(ISBLANK(Survey!$AI517))</f>
        <v>0</v>
      </c>
      <c r="BB517" s="16" t="str">
        <f t="shared" ref="BB517:BB580" si="437">IF(OR(AND(BC517=1, BD517=0), AND(BC517=0, BD517=1)),"Pass","Fail")</f>
        <v>Fail</v>
      </c>
      <c r="BC517" s="114">
        <f>IF(ABS(Survey!$BA517)&gt;0, 1,0)</f>
        <v>0</v>
      </c>
      <c r="BD517" s="114">
        <f>IF(COUNTBLANK(Survey!$AL517)=0,1,0)</f>
        <v>0</v>
      </c>
      <c r="BE517" s="16" t="str">
        <f t="shared" ref="BE517:BE580" si="438">IF(OR(BF517=0, BG517=0),"Pass","Fail")</f>
        <v>Pass</v>
      </c>
      <c r="BF517" s="114">
        <f>IF(ISBLANK(Survey!$AL517),0,1)</f>
        <v>0</v>
      </c>
      <c r="BG517" s="133">
        <f>COUNTBLANK(Survey!$AM517)</f>
        <v>1</v>
      </c>
      <c r="BH517" s="16" t="str">
        <f t="shared" ref="BH517:BH580" si="439">IF(OR(BI517=0, BJ517=0),"Pass","Fail")</f>
        <v>Pass</v>
      </c>
      <c r="BI517" s="114">
        <f>IF(OR(Survey!$AM517="Closed",ISBLANK(Survey!$AM517)),0,1)</f>
        <v>0</v>
      </c>
      <c r="BJ517" s="133">
        <f>IF(ISBLANK(Survey!$AN517),1,0)</f>
        <v>1</v>
      </c>
      <c r="BK517" s="118" t="str">
        <f t="shared" ref="BK517:BK580" si="440">IF(OR(IF(OR($BU517+$BV517 = 2, $BW517=1), FALSE, TRUE), OR(AND(BL517&gt;=0.99,BL517&lt;=1.01),AND(BL517&gt;=99,BL517&lt;=101))),"Pass","Fail")</f>
        <v>Pass</v>
      </c>
      <c r="BL517" s="31" cm="1">
        <f t="array" ref="BL517">SUM(SUMIF(Survey!AO517:AP517,{"&gt;0","&lt;0"})*{1,-1})</f>
        <v>0</v>
      </c>
      <c r="BM517">
        <f t="shared" ref="BM517:BM580" si="441">IF(BL517=0,0,100/BL517)</f>
        <v>0</v>
      </c>
      <c r="BN517">
        <f t="shared" ref="BN517:BN580" si="442">100-BL517</f>
        <v>100</v>
      </c>
      <c r="BO517" s="118" t="str">
        <f t="shared" ref="BO517:BO580" si="443">IF(OR(IF(OR($BU517+$BV517 = 2, $BW517=1), FALSE, TRUE), AND(OR($BQ517 = 0,$BP517=0),OR($BR517 = 0,$BS517=0),BT517=0)),"Pass","Fail")</f>
        <v>Pass</v>
      </c>
      <c r="BP517">
        <f>IF(Survey!AQ517="No",0,1)</f>
        <v>1</v>
      </c>
      <c r="BQ517" s="207">
        <f>MOD((LEN(Survey!AQ517)+2),22)</f>
        <v>2</v>
      </c>
      <c r="BR517">
        <f>IF(Survey!AR517="No",0,1)</f>
        <v>1</v>
      </c>
      <c r="BS517" s="207">
        <f>MOD((LEN(Survey!AR517)+2),22)</f>
        <v>2</v>
      </c>
      <c r="BT517" s="114">
        <f>COUNTBLANK(Survey!$AQ517:$AS517)+COUNTBLANK(Survey!$AU517)</f>
        <v>4</v>
      </c>
      <c r="BU517" s="114">
        <f>IF(Survey!$I517="Yes",1,0)</f>
        <v>0</v>
      </c>
      <c r="BV517" s="114">
        <f>IF(OR(Survey!$M517="Mutual fund",Survey!$M517="Alternative mutual fund",Survey!$M517="Money market"),1,0)</f>
        <v>0</v>
      </c>
      <c r="BW517" s="119">
        <f>IF(OR(Survey!$M517="ETF",Survey!$M517="ETF, alternative mutual fund"),1,0)</f>
        <v>0</v>
      </c>
      <c r="BX517" s="16" t="str">
        <f t="shared" ref="BX517:BX580" si="444">IF(OR(BY517=0, BZ517=TRUE),"Pass","Fail")</f>
        <v>Pass</v>
      </c>
      <c r="BY517" s="33">
        <f>IF(ISNUMBER(SEARCH("Other",Survey!$AS517)), 1, 0)</f>
        <v>0</v>
      </c>
      <c r="BZ517" s="58" t="b">
        <f>NOT(ISBLANK(Survey!$AT517))</f>
        <v>0</v>
      </c>
      <c r="CA517" s="16" t="str">
        <f t="shared" ref="CA517:CA580" si="445">IF(OR(CB517=0, CG517=0, CH517=0),"Pass","Fail")</f>
        <v>Pass</v>
      </c>
      <c r="CB517" s="114">
        <f>IF(Survey!$BB517=0, 0,1)</f>
        <v>0</v>
      </c>
      <c r="CC517" s="58">
        <f>Survey!$AV517</f>
        <v>0</v>
      </c>
      <c r="CD517" s="58">
        <f>Survey!$BC517+Survey!$BD517+ABS(Survey!$BE517)-ABS(Survey!$BF517)-ABS(Survey!$BG517)-ABS(Survey!$BL517)</f>
        <v>0</v>
      </c>
      <c r="CE517" s="138">
        <f>Survey!BB517+(ABS(Survey!$BH517)-ABS(Survey!$BI517)+ABS(Survey!$BJ517)-ABS(Survey!$BK517))*0.5</f>
        <v>0</v>
      </c>
      <c r="CF517" s="58">
        <f t="shared" ref="CF517:CF580" si="446">IFERROR(CD517/(CE517),0)</f>
        <v>0</v>
      </c>
      <c r="CG517" s="58">
        <f>IF(AND($CC517&gt;$CF517-0.2,$CC517&lt;$CF517+0.2,ISBLANK(Survey!$AV517)=FALSE),0,1)</f>
        <v>1</v>
      </c>
      <c r="CH517" s="133">
        <f>IF(ISBLANK(Survey!$AW517),1,0)</f>
        <v>1</v>
      </c>
      <c r="CI517" s="16" t="str">
        <f t="shared" ref="CI517:CI580" si="447">IF(OR($CJ517=0, $CK517=0,$CL517=0),"Pass","Fail")</f>
        <v>Pass</v>
      </c>
      <c r="CJ517" s="114">
        <f>IF(Survey!$BB517=0, 0,1)</f>
        <v>0</v>
      </c>
      <c r="CK517" s="58">
        <f>IF(AND(Survey!$AX517&gt;=0,Survey!$AX517&lt;=0.2,Survey!$AX517&lt;&gt;""),0,1)</f>
        <v>1</v>
      </c>
      <c r="CL517" s="114">
        <f>IF(ISBLANK(Survey!$AY517),1,0)</f>
        <v>1</v>
      </c>
      <c r="CM517" s="16" t="str">
        <f t="shared" ref="CM517:CM580" si="448">IF(OR(CN517="CAD",CN517="USD"),"Pass","Fail")</f>
        <v>Fail</v>
      </c>
      <c r="CN517" s="133">
        <f>Survey!$AZ517</f>
        <v>0</v>
      </c>
      <c r="CO517" s="16" t="str">
        <f t="shared" ref="CO517:CO580" si="449">IF(OR(CS517=0,AND(CR517&gt;=0.99,CR517&lt;=1.01)),"Pass","Fail")</f>
        <v>Pass</v>
      </c>
      <c r="CP517" s="31">
        <f>Survey!$BA517</f>
        <v>0</v>
      </c>
      <c r="CQ517" s="138">
        <f>Survey!$BB517+Survey!$BC517+Survey!$BD517+ABS(Survey!$BE517)-ABS(Survey!$BF517)-ABS(Survey!$BG517)+ABS(Survey!$BH517)-ABS(Survey!$BI517)+ABS(Survey!$BJ517)-ABS(Survey!$BK517)-ABS(Survey!$BL517)+Survey!$BM517</f>
        <v>0</v>
      </c>
      <c r="CR517" s="30">
        <f t="shared" ref="CR517:CR580" si="450">IFERROR(CP517/CQ517,0)</f>
        <v>0</v>
      </c>
      <c r="CS517" s="17">
        <f t="shared" ref="CS517:CS580" si="451">CP517-CQ517</f>
        <v>0</v>
      </c>
      <c r="CT517" s="16" t="str">
        <f t="shared" ref="CT517:CT580" si="452">IF(OR(CU517=TRUE, CV517=TRUE),"Pass","Fail")</f>
        <v>Pass</v>
      </c>
      <c r="CU517" s="33" t="b">
        <f>IF(ABS(Survey!$BM517)=0,TRUE,FALSE)</f>
        <v>1</v>
      </c>
      <c r="CV517" s="32" t="b">
        <f>NOT(ISBLANK(Survey!$BN517))</f>
        <v>0</v>
      </c>
      <c r="CW517" t="str">
        <f t="shared" ref="CW517:CW580" si="453">IF(AND(CZ517&gt;=0.99,CZ517&lt;=1.01),"Pass","Fail")</f>
        <v>Fail</v>
      </c>
      <c r="CX517" s="25">
        <f>Survey!$BA517</f>
        <v>0</v>
      </c>
      <c r="CY517" s="25" cm="1">
        <f t="array" ref="CY517">SUM(SUMIF(Survey!BP517:BW517,{"&gt;0","&lt;0"})*{1,-1})-SUM(SUMIF(Survey!BY517:CF517,{"&gt;0","&lt;0"})*{1,-1})</f>
        <v>0</v>
      </c>
      <c r="CZ517" s="30" t="str">
        <f t="shared" ref="CZ517:CZ580" si="454">IF(CY517=0,"No holdings",CX517/CY517)</f>
        <v>No holdings</v>
      </c>
      <c r="DA517">
        <f t="shared" ref="DA517:DA580" si="455">CX517-CY517</f>
        <v>0</v>
      </c>
      <c r="DB517" s="16" t="str">
        <f t="shared" ref="DB517:DB580" si="456">IF(AND(DE517&gt;=0.99,DE517&lt;=1.01),"Pass","Fail")</f>
        <v>Fail</v>
      </c>
      <c r="DC517" s="31">
        <f>Survey!$BA517</f>
        <v>0</v>
      </c>
      <c r="DD517" s="31" cm="1">
        <f t="array" ref="DD517">SUM(SUMIF(Survey!CH517:DA517,{"&gt;0","&lt;0"})*{1,-1})-SUM(SUMIF(Survey!DC517:DV517,{"&gt;0","&lt;0"})*{1,-1})</f>
        <v>0</v>
      </c>
      <c r="DE517" s="30" t="str">
        <f t="shared" ref="DE517:DE580" si="457">IF(DD517=0,"No holdings",DC517/DD517)</f>
        <v>No holdings</v>
      </c>
      <c r="DF517" s="17">
        <f t="shared" ref="DF517:DF580" si="458">DC517-DD517</f>
        <v>0</v>
      </c>
      <c r="DG517" s="16" t="str">
        <f t="shared" ref="DG517:DG580" si="459">IF(OR(DH517=TRUE, DI517=TRUE),"Pass","Fail")</f>
        <v>Pass</v>
      </c>
      <c r="DH517" s="33" t="b">
        <f>IF(ABS(Survey!$DA517)=0,TRUE,FALSE)</f>
        <v>1</v>
      </c>
      <c r="DI517" s="32" t="b">
        <f>NOT(ISBLANK(Survey!$DB517))</f>
        <v>0</v>
      </c>
      <c r="DJ517" s="16" t="str">
        <f t="shared" ref="DJ517:DJ580" si="460">IF(OR(DK517=TRUE, DL517=TRUE),"Pass","Fail")</f>
        <v>Pass</v>
      </c>
      <c r="DK517" s="33" t="b">
        <f>IF(ABS(Survey!$DV517)=0,TRUE,FALSE)</f>
        <v>1</v>
      </c>
      <c r="DL517" s="32" t="b">
        <f>NOT(ISBLANK(Survey!$DW517))</f>
        <v>0</v>
      </c>
      <c r="DM517" t="str">
        <f t="shared" ref="DM517:DM580" si="461">IF(DP517&lt;1,"Pass","Fail")</f>
        <v>Pass</v>
      </c>
      <c r="DN517" s="25" cm="1">
        <f t="array" ref="DN517">SUM(SUMIF(Survey!CW517,{"&gt;0","&lt;0"})*{1,-1})+SUM(SUMIF(Survey!DR517,{"&gt;0","&lt;0"})*{1,-1})</f>
        <v>0</v>
      </c>
      <c r="DO517" s="25">
        <f>SUM(SUMIF(Survey!DY517:EE517,{"&gt;0","&lt;0"})*{1,-1})+SUM(SUMIF(Survey!EG517:EM517,{"&gt;0","&lt;0"})*{1,-1})</f>
        <v>0</v>
      </c>
      <c r="DP517">
        <f t="shared" ref="DP517:DP580" si="462">IFERROR(IF(AND(DO517=0,DN517&gt;0),"No Gross Notional",DN517/DO517),0)</f>
        <v>0</v>
      </c>
      <c r="DQ517">
        <f t="shared" ref="DQ517:DQ580" si="463">IF(DN517-DO517 &lt; 0, 0, DN517-DO517)</f>
        <v>0</v>
      </c>
      <c r="DR517" s="16" t="str">
        <f t="shared" ref="DR517:DR580" si="464">IF(OR(DS517=TRUE, DT517=TRUE),"Pass","Fail")</f>
        <v>Pass</v>
      </c>
      <c r="DS517" s="33" t="b">
        <f>IF(ABS(Survey!$EE517)=0,TRUE,FALSE)</f>
        <v>1</v>
      </c>
      <c r="DT517" s="32" t="b">
        <f>NOT(ISBLANK(Survey!EF517))</f>
        <v>0</v>
      </c>
      <c r="DU517" s="16" t="str">
        <f t="shared" ref="DU517:DU580" si="465">IF(OR(DV517=TRUE, DW517=TRUE),"Pass","Fail")</f>
        <v>Pass</v>
      </c>
      <c r="DV517" s="33" t="b">
        <f>IF(ABS(Survey!$EM517)=0,TRUE,FALSE)</f>
        <v>1</v>
      </c>
      <c r="DW517" s="32" t="b">
        <f>NOT(ISBLANK(Survey!$EN517))</f>
        <v>0</v>
      </c>
      <c r="DX517" s="16" t="str">
        <f t="shared" ref="DX517:DX580" si="466">IF(EB517=TRUE,"Pass",IF(OR(AND(DY517&gt;=0.99,DY517&lt;=1.01),AND(DY517&gt;=99,DY517&lt;=101)),"Pass","Fail"))</f>
        <v>Fail</v>
      </c>
      <c r="DY517" s="31">
        <f>SUM(SUMIF(Survey!ET517:EV517,{"&gt;0","&lt;0"})*{1,-1})</f>
        <v>0</v>
      </c>
      <c r="DZ517">
        <f t="shared" ref="DZ517:DZ580" si="467">IF(DY517=0,0,100/DY517)</f>
        <v>0</v>
      </c>
      <c r="EA517">
        <f t="shared" ref="EA517:EA580" si="468">100-DY517</f>
        <v>100</v>
      </c>
      <c r="EB517" s="30" t="b">
        <f>IF(OR(Survey!$M517="ETF",Survey!$M517="ETF, alternative mutual fund",Survey!$M517="Closed-end", Survey!$M517="Split share corp"),TRUE,FALSE)</f>
        <v>0</v>
      </c>
      <c r="EC517" s="16" t="str">
        <f t="shared" ref="EC517:EC580" si="469">IF(OR(AND(ED517&gt;=0.99,ED517&lt;=1.01),AND(ED517&gt;=99,ED517&lt;=101)),"Pass","Fail")</f>
        <v>Fail</v>
      </c>
      <c r="ED517" s="31">
        <f>SUM(SUMIF(Survey!EX517:FD517,{"&gt;0","&lt;0"})*{1,-1})</f>
        <v>0</v>
      </c>
      <c r="EE517">
        <f t="shared" ref="EE517:EE580" si="470">IF(ED517=0,0,100/ED517)</f>
        <v>0</v>
      </c>
      <c r="EF517" s="17">
        <f t="shared" ref="EF517:EF580" si="471">100-ED517</f>
        <v>100</v>
      </c>
      <c r="EG517" s="16" t="str">
        <f t="shared" ref="EG517:EG580" si="472">IF(OR(AND(EH517&gt;=0.99,EH517&lt;=1.01),AND(EH517&gt;=99,EH517&lt;=101)),"Pass","Fail")</f>
        <v>Fail</v>
      </c>
      <c r="EH517" s="31">
        <f>SUM(SUMIF(Survey!FF517:FL517,{"&gt;0","&lt;0"})*{1,-1})</f>
        <v>0</v>
      </c>
      <c r="EI517">
        <f t="shared" ref="EI517:EI580" si="473">IF(EH517=0,0,100/EH517)</f>
        <v>0</v>
      </c>
      <c r="EJ517" s="17">
        <f t="shared" ref="EJ517:EJ580" si="474">100-EH517</f>
        <v>100</v>
      </c>
    </row>
    <row r="518" spans="1:140">
      <c r="A518">
        <v>518</v>
      </c>
      <c r="B518" t="str">
        <f t="shared" si="422"/>
        <v>Pass</v>
      </c>
      <c r="C518" t="str">
        <f>IF(COUNTBLANK(Survey!B518:FM518)=$C$2, "Pass", "Fail")</f>
        <v>Pass</v>
      </c>
      <c r="D518" s="16" t="str">
        <f t="shared" si="423"/>
        <v>Fail</v>
      </c>
      <c r="E518" t="str">
        <f>IF(OR(ISBLANK(Survey!AL518),COUNTIF(G518:BJ518,"Fail")),"Fail","Pass")</f>
        <v>Fail</v>
      </c>
      <c r="F518" s="265"/>
      <c r="G518" s="16" t="str">
        <f t="shared" si="424"/>
        <v>Fail</v>
      </c>
      <c r="H518" s="139">
        <f>COUNTBLANK(Survey!B518:D518)+COUNTBLANK(Survey!G518)+COUNTBLANK(Survey!I518)+COUNTBLANK(Survey!K518:M518)+COUNTBLANK(Survey!P518:Q518)+COUNTBLANK(Survey!T518:W518)+COUNTBLANK(Survey!Z518:AC518)+COUNTBLANK(Survey!AF518:AG518)+COUNTBLANK(Survey!AK518:AK518)</f>
        <v>21</v>
      </c>
      <c r="I518" t="str">
        <f t="shared" si="425"/>
        <v>Fail</v>
      </c>
      <c r="J518" t="b">
        <f>IF(Survey!E518="No",TRUE,FALSE)</f>
        <v>0</v>
      </c>
      <c r="K518" s="29" cm="1">
        <f t="array" ref="K518">IF(COUNTA(Survey!$E$4:$E$695)=1, 0, SUM(IF(COUNTIF(Survey!$E$4:$E$695, Survey!$E$4:$E$695)=1,1,0)))</f>
        <v>0</v>
      </c>
      <c r="L518" s="29">
        <f>LEN(Survey!E518)</f>
        <v>0</v>
      </c>
      <c r="M518" s="16" t="str">
        <f t="shared" si="426"/>
        <v>Fail</v>
      </c>
      <c r="N518" t="b">
        <f>IF(Survey!F518="No",TRUE,FALSE)</f>
        <v>0</v>
      </c>
      <c r="O518" t="b">
        <f>Survey!F518=Survey!E518</f>
        <v>1</v>
      </c>
      <c r="P518">
        <f>COUNTIF(Survey!$F$4:$F$695,Survey!F518)</f>
        <v>0</v>
      </c>
      <c r="Q518" s="28">
        <f>LEN(Survey!F518)</f>
        <v>0</v>
      </c>
      <c r="R518" s="16" t="str">
        <f t="shared" si="427"/>
        <v>Pass</v>
      </c>
      <c r="S518" s="29">
        <f>MOD((LEN(Survey!H518)+2),11)</f>
        <v>2</v>
      </c>
      <c r="T518">
        <f>COUNTIF(Survey!$H$4:$H$695,Survey!H518)</f>
        <v>0</v>
      </c>
      <c r="U518" s="28" t="str">
        <f>IF(Survey!$L518="Prospectus fund", "Yes", "No")</f>
        <v>No</v>
      </c>
      <c r="V518" s="16" t="str">
        <f t="shared" si="428"/>
        <v>Pass</v>
      </c>
      <c r="W518" s="29">
        <f>MOD((LEN(Survey!J518)+2),11)</f>
        <v>2</v>
      </c>
      <c r="X518">
        <f>COUNTIF(Survey!$J$4:$J$695,Survey!J518)</f>
        <v>0</v>
      </c>
      <c r="Y518" s="30" t="b">
        <f>IF(OR(Survey!$M518="ETF",Survey!$M518="ETF, alternative mutual fund",Survey!$M518="Closed-end", Survey!$M518="Split share corp", Survey!$I518="Yes"),TRUE,FALSE)</f>
        <v>0</v>
      </c>
      <c r="Z518" s="16" t="str">
        <f>IFERROR(IF(AND(OR(AC518=AD518,AD518 = "Either"),NOT(ISBLANK(Survey!K518))),"Pass","Fail"),"Pass")</f>
        <v>Fail</v>
      </c>
      <c r="AA518" s="31" cm="1">
        <f t="array" ref="AA518">SUM(SUMIF(Survey!CH518:DA518,{"&gt;0","&lt;0"})*{1,-1})</f>
        <v>0</v>
      </c>
      <c r="AB518" s="33" cm="1">
        <f t="array" ref="AB518">SUM(SUMIF(Survey!CK518,{"&gt;0","&lt;0"})*{1,-1})+SUM(SUMIF(Survey!CU518,{"&gt;0","&lt;0"})*{1,-1})</f>
        <v>0</v>
      </c>
      <c r="AC518" s="33">
        <f>Survey!K518</f>
        <v>0</v>
      </c>
      <c r="AD518" s="32" t="str">
        <f t="shared" si="429"/>
        <v>Either</v>
      </c>
      <c r="AE518" s="16" t="str">
        <f t="shared" si="430"/>
        <v>Fail</v>
      </c>
      <c r="AF518" s="58" cm="1">
        <f t="array" ref="AF518">SUM(SUMIF(Survey!CH518:DA518,{"&gt;0","&lt;0"})*{1,-1})+SUM(SUMIF(Survey!DC518:DV518,{"&gt;0","&lt;0"})*{1,-1})</f>
        <v>0</v>
      </c>
      <c r="AG518" s="58">
        <f>IFERROR(AF518/(Survey!$BA518),0)</f>
        <v>0</v>
      </c>
      <c r="AH518" s="104" t="b">
        <f>IF(OR(Survey!$M518="Alternative strategy or hedge",Survey!$M518="Private asset",Survey!$L518="Prospectus fund"),TRUE,FALSE)</f>
        <v>0</v>
      </c>
      <c r="AI518" s="104" t="b">
        <f>NOT(ISBLANK(Survey!$M518))</f>
        <v>0</v>
      </c>
      <c r="AJ518" s="16" t="str">
        <f t="shared" si="431"/>
        <v>Fail</v>
      </c>
      <c r="AK518" t="b">
        <f>IF(Survey!W518="No",TRUE,FALSE)</f>
        <v>0</v>
      </c>
      <c r="AL518" s="119">
        <f>MOD((LEN(Survey!W518)+2),22)</f>
        <v>2</v>
      </c>
      <c r="AM518" t="str">
        <f t="shared" si="432"/>
        <v>Pass</v>
      </c>
      <c r="AN518" s="33" t="b">
        <f>NOT(ISNUMBER(SEARCH("Other",Survey!$Q518)))</f>
        <v>1</v>
      </c>
      <c r="AO518" s="32" t="b">
        <f>NOT(ISBLANK(Survey!$R518))</f>
        <v>0</v>
      </c>
      <c r="AP518" s="16" t="str">
        <f t="shared" si="433"/>
        <v>Pass</v>
      </c>
      <c r="AQ518" s="114">
        <f>COUNTBLANK(Survey!$X518)</f>
        <v>1</v>
      </c>
      <c r="AR518" s="58">
        <f>IF(AND(Survey!L518&lt;&gt;"Exempt fund",OR(Survey!$M518="ETF",Survey!$M518="ETF, alternative mutual fund",Survey!$M518="Mutual fund",Survey!$M518="Alternative mutual fund",Survey!$M518="Money market")),1,0)</f>
        <v>0</v>
      </c>
      <c r="AS518" s="16" t="str">
        <f t="shared" si="434"/>
        <v>Pass</v>
      </c>
      <c r="AT518" s="33" t="b">
        <f>NOT(ISNUMBER(SEARCH("Yes",Survey!$AC518)))</f>
        <v>1</v>
      </c>
      <c r="AU518" s="32" t="b">
        <f>IF(COUNTBLANK(Survey!$AD518:$AE518)=0,TRUE, FALSE)</f>
        <v>0</v>
      </c>
      <c r="AV518" s="16" t="str">
        <f t="shared" si="435"/>
        <v>Pass</v>
      </c>
      <c r="AW518" s="33" t="b">
        <f>NOT(ISNUMBER(SEARCH("Yes",Survey!$AF518)))</f>
        <v>1</v>
      </c>
      <c r="AX518" s="32" t="b">
        <f>NOT(ISBLANK(Survey!$AH518))</f>
        <v>0</v>
      </c>
      <c r="AY518" s="16" t="str">
        <f t="shared" si="436"/>
        <v>Pass</v>
      </c>
      <c r="AZ518" s="33" t="b">
        <f>NOT(OR(ISNUMBER(SEARCH("Other",Survey!$AH518)),ISNUMBER(SEARCH("Multiple",Survey!$AH518))))</f>
        <v>1</v>
      </c>
      <c r="BA518" s="32" t="b">
        <f>NOT(ISBLANK(Survey!$AI518))</f>
        <v>0</v>
      </c>
      <c r="BB518" s="16" t="str">
        <f t="shared" si="437"/>
        <v>Fail</v>
      </c>
      <c r="BC518" s="114">
        <f>IF(ABS(Survey!$BA518)&gt;0, 1,0)</f>
        <v>0</v>
      </c>
      <c r="BD518" s="114">
        <f>IF(COUNTBLANK(Survey!$AL518)=0,1,0)</f>
        <v>0</v>
      </c>
      <c r="BE518" s="16" t="str">
        <f t="shared" si="438"/>
        <v>Pass</v>
      </c>
      <c r="BF518" s="114">
        <f>IF(ISBLANK(Survey!$AL518),0,1)</f>
        <v>0</v>
      </c>
      <c r="BG518" s="133">
        <f>COUNTBLANK(Survey!$AM518)</f>
        <v>1</v>
      </c>
      <c r="BH518" s="16" t="str">
        <f t="shared" si="439"/>
        <v>Pass</v>
      </c>
      <c r="BI518" s="114">
        <f>IF(OR(Survey!$AM518="Closed",ISBLANK(Survey!$AM518)),0,1)</f>
        <v>0</v>
      </c>
      <c r="BJ518" s="133">
        <f>IF(ISBLANK(Survey!$AN518),1,0)</f>
        <v>1</v>
      </c>
      <c r="BK518" s="118" t="str">
        <f t="shared" si="440"/>
        <v>Pass</v>
      </c>
      <c r="BL518" s="31" cm="1">
        <f t="array" ref="BL518">SUM(SUMIF(Survey!AO518:AP518,{"&gt;0","&lt;0"})*{1,-1})</f>
        <v>0</v>
      </c>
      <c r="BM518">
        <f t="shared" si="441"/>
        <v>0</v>
      </c>
      <c r="BN518">
        <f t="shared" si="442"/>
        <v>100</v>
      </c>
      <c r="BO518" s="118" t="str">
        <f t="shared" si="443"/>
        <v>Pass</v>
      </c>
      <c r="BP518">
        <f>IF(Survey!AQ518="No",0,1)</f>
        <v>1</v>
      </c>
      <c r="BQ518" s="207">
        <f>MOD((LEN(Survey!AQ518)+2),22)</f>
        <v>2</v>
      </c>
      <c r="BR518">
        <f>IF(Survey!AR518="No",0,1)</f>
        <v>1</v>
      </c>
      <c r="BS518" s="207">
        <f>MOD((LEN(Survey!AR518)+2),22)</f>
        <v>2</v>
      </c>
      <c r="BT518" s="114">
        <f>COUNTBLANK(Survey!$AQ518:$AS518)+COUNTBLANK(Survey!$AU518)</f>
        <v>4</v>
      </c>
      <c r="BU518" s="114">
        <f>IF(Survey!$I518="Yes",1,0)</f>
        <v>0</v>
      </c>
      <c r="BV518" s="114">
        <f>IF(OR(Survey!$M518="Mutual fund",Survey!$M518="Alternative mutual fund",Survey!$M518="Money market"),1,0)</f>
        <v>0</v>
      </c>
      <c r="BW518" s="119">
        <f>IF(OR(Survey!$M518="ETF",Survey!$M518="ETF, alternative mutual fund"),1,0)</f>
        <v>0</v>
      </c>
      <c r="BX518" s="16" t="str">
        <f t="shared" si="444"/>
        <v>Pass</v>
      </c>
      <c r="BY518" s="33">
        <f>IF(ISNUMBER(SEARCH("Other",Survey!$AS518)), 1, 0)</f>
        <v>0</v>
      </c>
      <c r="BZ518" s="58" t="b">
        <f>NOT(ISBLANK(Survey!$AT518))</f>
        <v>0</v>
      </c>
      <c r="CA518" s="16" t="str">
        <f t="shared" si="445"/>
        <v>Pass</v>
      </c>
      <c r="CB518" s="114">
        <f>IF(Survey!$BB518=0, 0,1)</f>
        <v>0</v>
      </c>
      <c r="CC518" s="58">
        <f>Survey!$AV518</f>
        <v>0</v>
      </c>
      <c r="CD518" s="58">
        <f>Survey!$BC518+Survey!$BD518+ABS(Survey!$BE518)-ABS(Survey!$BF518)-ABS(Survey!$BG518)-ABS(Survey!$BL518)</f>
        <v>0</v>
      </c>
      <c r="CE518" s="138">
        <f>Survey!BB518+(ABS(Survey!$BH518)-ABS(Survey!$BI518)+ABS(Survey!$BJ518)-ABS(Survey!$BK518))*0.5</f>
        <v>0</v>
      </c>
      <c r="CF518" s="58">
        <f t="shared" si="446"/>
        <v>0</v>
      </c>
      <c r="CG518" s="58">
        <f>IF(AND($CC518&gt;$CF518-0.2,$CC518&lt;$CF518+0.2,ISBLANK(Survey!$AV518)=FALSE),0,1)</f>
        <v>1</v>
      </c>
      <c r="CH518" s="133">
        <f>IF(ISBLANK(Survey!$AW518),1,0)</f>
        <v>1</v>
      </c>
      <c r="CI518" s="16" t="str">
        <f t="shared" si="447"/>
        <v>Pass</v>
      </c>
      <c r="CJ518" s="114">
        <f>IF(Survey!$BB518=0, 0,1)</f>
        <v>0</v>
      </c>
      <c r="CK518" s="58">
        <f>IF(AND(Survey!$AX518&gt;=0,Survey!$AX518&lt;=0.2,Survey!$AX518&lt;&gt;""),0,1)</f>
        <v>1</v>
      </c>
      <c r="CL518" s="114">
        <f>IF(ISBLANK(Survey!$AY518),1,0)</f>
        <v>1</v>
      </c>
      <c r="CM518" s="16" t="str">
        <f t="shared" si="448"/>
        <v>Fail</v>
      </c>
      <c r="CN518" s="133">
        <f>Survey!$AZ518</f>
        <v>0</v>
      </c>
      <c r="CO518" s="16" t="str">
        <f t="shared" si="449"/>
        <v>Pass</v>
      </c>
      <c r="CP518" s="31">
        <f>Survey!$BA518</f>
        <v>0</v>
      </c>
      <c r="CQ518" s="138">
        <f>Survey!$BB518+Survey!$BC518+Survey!$BD518+ABS(Survey!$BE518)-ABS(Survey!$BF518)-ABS(Survey!$BG518)+ABS(Survey!$BH518)-ABS(Survey!$BI518)+ABS(Survey!$BJ518)-ABS(Survey!$BK518)-ABS(Survey!$BL518)+Survey!$BM518</f>
        <v>0</v>
      </c>
      <c r="CR518" s="30">
        <f t="shared" si="450"/>
        <v>0</v>
      </c>
      <c r="CS518" s="17">
        <f t="shared" si="451"/>
        <v>0</v>
      </c>
      <c r="CT518" s="16" t="str">
        <f t="shared" si="452"/>
        <v>Pass</v>
      </c>
      <c r="CU518" s="33" t="b">
        <f>IF(ABS(Survey!$BM518)=0,TRUE,FALSE)</f>
        <v>1</v>
      </c>
      <c r="CV518" s="32" t="b">
        <f>NOT(ISBLANK(Survey!$BN518))</f>
        <v>0</v>
      </c>
      <c r="CW518" t="str">
        <f t="shared" si="453"/>
        <v>Fail</v>
      </c>
      <c r="CX518" s="25">
        <f>Survey!$BA518</f>
        <v>0</v>
      </c>
      <c r="CY518" s="25" cm="1">
        <f t="array" ref="CY518">SUM(SUMIF(Survey!BP518:BW518,{"&gt;0","&lt;0"})*{1,-1})-SUM(SUMIF(Survey!BY518:CF518,{"&gt;0","&lt;0"})*{1,-1})</f>
        <v>0</v>
      </c>
      <c r="CZ518" s="30" t="str">
        <f t="shared" si="454"/>
        <v>No holdings</v>
      </c>
      <c r="DA518">
        <f t="shared" si="455"/>
        <v>0</v>
      </c>
      <c r="DB518" s="16" t="str">
        <f t="shared" si="456"/>
        <v>Fail</v>
      </c>
      <c r="DC518" s="31">
        <f>Survey!$BA518</f>
        <v>0</v>
      </c>
      <c r="DD518" s="31" cm="1">
        <f t="array" ref="DD518">SUM(SUMIF(Survey!CH518:DA518,{"&gt;0","&lt;0"})*{1,-1})-SUM(SUMIF(Survey!DC518:DV518,{"&gt;0","&lt;0"})*{1,-1})</f>
        <v>0</v>
      </c>
      <c r="DE518" s="30" t="str">
        <f t="shared" si="457"/>
        <v>No holdings</v>
      </c>
      <c r="DF518" s="17">
        <f t="shared" si="458"/>
        <v>0</v>
      </c>
      <c r="DG518" s="16" t="str">
        <f t="shared" si="459"/>
        <v>Pass</v>
      </c>
      <c r="DH518" s="33" t="b">
        <f>IF(ABS(Survey!$DA518)=0,TRUE,FALSE)</f>
        <v>1</v>
      </c>
      <c r="DI518" s="32" t="b">
        <f>NOT(ISBLANK(Survey!$DB518))</f>
        <v>0</v>
      </c>
      <c r="DJ518" s="16" t="str">
        <f t="shared" si="460"/>
        <v>Pass</v>
      </c>
      <c r="DK518" s="33" t="b">
        <f>IF(ABS(Survey!$DV518)=0,TRUE,FALSE)</f>
        <v>1</v>
      </c>
      <c r="DL518" s="32" t="b">
        <f>NOT(ISBLANK(Survey!$DW518))</f>
        <v>0</v>
      </c>
      <c r="DM518" t="str">
        <f t="shared" si="461"/>
        <v>Pass</v>
      </c>
      <c r="DN518" s="25" cm="1">
        <f t="array" ref="DN518">SUM(SUMIF(Survey!CW518,{"&gt;0","&lt;0"})*{1,-1})+SUM(SUMIF(Survey!DR518,{"&gt;0","&lt;0"})*{1,-1})</f>
        <v>0</v>
      </c>
      <c r="DO518" s="25">
        <f>SUM(SUMIF(Survey!DY518:EE518,{"&gt;0","&lt;0"})*{1,-1})+SUM(SUMIF(Survey!EG518:EM518,{"&gt;0","&lt;0"})*{1,-1})</f>
        <v>0</v>
      </c>
      <c r="DP518">
        <f t="shared" si="462"/>
        <v>0</v>
      </c>
      <c r="DQ518">
        <f t="shared" si="463"/>
        <v>0</v>
      </c>
      <c r="DR518" s="16" t="str">
        <f t="shared" si="464"/>
        <v>Pass</v>
      </c>
      <c r="DS518" s="33" t="b">
        <f>IF(ABS(Survey!$EE518)=0,TRUE,FALSE)</f>
        <v>1</v>
      </c>
      <c r="DT518" s="32" t="b">
        <f>NOT(ISBLANK(Survey!EF518))</f>
        <v>0</v>
      </c>
      <c r="DU518" s="16" t="str">
        <f t="shared" si="465"/>
        <v>Pass</v>
      </c>
      <c r="DV518" s="33" t="b">
        <f>IF(ABS(Survey!$EM518)=0,TRUE,FALSE)</f>
        <v>1</v>
      </c>
      <c r="DW518" s="32" t="b">
        <f>NOT(ISBLANK(Survey!$EN518))</f>
        <v>0</v>
      </c>
      <c r="DX518" s="16" t="str">
        <f t="shared" si="466"/>
        <v>Fail</v>
      </c>
      <c r="DY518" s="31">
        <f>SUM(SUMIF(Survey!ET518:EV518,{"&gt;0","&lt;0"})*{1,-1})</f>
        <v>0</v>
      </c>
      <c r="DZ518">
        <f t="shared" si="467"/>
        <v>0</v>
      </c>
      <c r="EA518">
        <f t="shared" si="468"/>
        <v>100</v>
      </c>
      <c r="EB518" s="30" t="b">
        <f>IF(OR(Survey!$M518="ETF",Survey!$M518="ETF, alternative mutual fund",Survey!$M518="Closed-end", Survey!$M518="Split share corp"),TRUE,FALSE)</f>
        <v>0</v>
      </c>
      <c r="EC518" s="16" t="str">
        <f t="shared" si="469"/>
        <v>Fail</v>
      </c>
      <c r="ED518" s="31">
        <f>SUM(SUMIF(Survey!EX518:FD518,{"&gt;0","&lt;0"})*{1,-1})</f>
        <v>0</v>
      </c>
      <c r="EE518">
        <f t="shared" si="470"/>
        <v>0</v>
      </c>
      <c r="EF518" s="17">
        <f t="shared" si="471"/>
        <v>100</v>
      </c>
      <c r="EG518" s="16" t="str">
        <f t="shared" si="472"/>
        <v>Fail</v>
      </c>
      <c r="EH518" s="31">
        <f>SUM(SUMIF(Survey!FF518:FL518,{"&gt;0","&lt;0"})*{1,-1})</f>
        <v>0</v>
      </c>
      <c r="EI518">
        <f t="shared" si="473"/>
        <v>0</v>
      </c>
      <c r="EJ518" s="17">
        <f t="shared" si="474"/>
        <v>100</v>
      </c>
    </row>
    <row r="519" spans="1:140">
      <c r="A519">
        <v>519</v>
      </c>
      <c r="B519" t="str">
        <f t="shared" si="422"/>
        <v>Pass</v>
      </c>
      <c r="C519" t="str">
        <f>IF(COUNTBLANK(Survey!B519:FM519)=$C$2, "Pass", "Fail")</f>
        <v>Pass</v>
      </c>
      <c r="D519" s="16" t="str">
        <f t="shared" si="423"/>
        <v>Fail</v>
      </c>
      <c r="E519" t="str">
        <f>IF(OR(ISBLANK(Survey!AL519),COUNTIF(G519:BJ519,"Fail")),"Fail","Pass")</f>
        <v>Fail</v>
      </c>
      <c r="F519" s="265"/>
      <c r="G519" s="16" t="str">
        <f t="shared" si="424"/>
        <v>Fail</v>
      </c>
      <c r="H519" s="139">
        <f>COUNTBLANK(Survey!B519:D519)+COUNTBLANK(Survey!G519)+COUNTBLANK(Survey!I519)+COUNTBLANK(Survey!K519:M519)+COUNTBLANK(Survey!P519:Q519)+COUNTBLANK(Survey!T519:W519)+COUNTBLANK(Survey!Z519:AC519)+COUNTBLANK(Survey!AF519:AG519)+COUNTBLANK(Survey!AK519:AK519)</f>
        <v>21</v>
      </c>
      <c r="I519" t="str">
        <f t="shared" si="425"/>
        <v>Fail</v>
      </c>
      <c r="J519" t="b">
        <f>IF(Survey!E519="No",TRUE,FALSE)</f>
        <v>0</v>
      </c>
      <c r="K519" s="29" cm="1">
        <f t="array" ref="K519">IF(COUNTA(Survey!$E$4:$E$695)=1, 0, SUM(IF(COUNTIF(Survey!$E$4:$E$695, Survey!$E$4:$E$695)=1,1,0)))</f>
        <v>0</v>
      </c>
      <c r="L519" s="29">
        <f>LEN(Survey!E519)</f>
        <v>0</v>
      </c>
      <c r="M519" s="16" t="str">
        <f t="shared" si="426"/>
        <v>Fail</v>
      </c>
      <c r="N519" t="b">
        <f>IF(Survey!F519="No",TRUE,FALSE)</f>
        <v>0</v>
      </c>
      <c r="O519" t="b">
        <f>Survey!F519=Survey!E519</f>
        <v>1</v>
      </c>
      <c r="P519">
        <f>COUNTIF(Survey!$F$4:$F$695,Survey!F519)</f>
        <v>0</v>
      </c>
      <c r="Q519" s="28">
        <f>LEN(Survey!F519)</f>
        <v>0</v>
      </c>
      <c r="R519" s="16" t="str">
        <f t="shared" si="427"/>
        <v>Pass</v>
      </c>
      <c r="S519" s="29">
        <f>MOD((LEN(Survey!H519)+2),11)</f>
        <v>2</v>
      </c>
      <c r="T519">
        <f>COUNTIF(Survey!$H$4:$H$695,Survey!H519)</f>
        <v>0</v>
      </c>
      <c r="U519" s="28" t="str">
        <f>IF(Survey!$L519="Prospectus fund", "Yes", "No")</f>
        <v>No</v>
      </c>
      <c r="V519" s="16" t="str">
        <f t="shared" si="428"/>
        <v>Pass</v>
      </c>
      <c r="W519" s="29">
        <f>MOD((LEN(Survey!J519)+2),11)</f>
        <v>2</v>
      </c>
      <c r="X519">
        <f>COUNTIF(Survey!$J$4:$J$695,Survey!J519)</f>
        <v>0</v>
      </c>
      <c r="Y519" s="30" t="b">
        <f>IF(OR(Survey!$M519="ETF",Survey!$M519="ETF, alternative mutual fund",Survey!$M519="Closed-end", Survey!$M519="Split share corp", Survey!$I519="Yes"),TRUE,FALSE)</f>
        <v>0</v>
      </c>
      <c r="Z519" s="16" t="str">
        <f>IFERROR(IF(AND(OR(AC519=AD519,AD519 = "Either"),NOT(ISBLANK(Survey!K519))),"Pass","Fail"),"Pass")</f>
        <v>Fail</v>
      </c>
      <c r="AA519" s="31" cm="1">
        <f t="array" ref="AA519">SUM(SUMIF(Survey!CH519:DA519,{"&gt;0","&lt;0"})*{1,-1})</f>
        <v>0</v>
      </c>
      <c r="AB519" s="33" cm="1">
        <f t="array" ref="AB519">SUM(SUMIF(Survey!CK519,{"&gt;0","&lt;0"})*{1,-1})+SUM(SUMIF(Survey!CU519,{"&gt;0","&lt;0"})*{1,-1})</f>
        <v>0</v>
      </c>
      <c r="AC519" s="33">
        <f>Survey!K519</f>
        <v>0</v>
      </c>
      <c r="AD519" s="32" t="str">
        <f t="shared" si="429"/>
        <v>Either</v>
      </c>
      <c r="AE519" s="16" t="str">
        <f t="shared" si="430"/>
        <v>Fail</v>
      </c>
      <c r="AF519" s="58" cm="1">
        <f t="array" ref="AF519">SUM(SUMIF(Survey!CH519:DA519,{"&gt;0","&lt;0"})*{1,-1})+SUM(SUMIF(Survey!DC519:DV519,{"&gt;0","&lt;0"})*{1,-1})</f>
        <v>0</v>
      </c>
      <c r="AG519" s="58">
        <f>IFERROR(AF519/(Survey!$BA519),0)</f>
        <v>0</v>
      </c>
      <c r="AH519" s="104" t="b">
        <f>IF(OR(Survey!$M519="Alternative strategy or hedge",Survey!$M519="Private asset",Survey!$L519="Prospectus fund"),TRUE,FALSE)</f>
        <v>0</v>
      </c>
      <c r="AI519" s="104" t="b">
        <f>NOT(ISBLANK(Survey!$M519))</f>
        <v>0</v>
      </c>
      <c r="AJ519" s="16" t="str">
        <f t="shared" si="431"/>
        <v>Fail</v>
      </c>
      <c r="AK519" t="b">
        <f>IF(Survey!W519="No",TRUE,FALSE)</f>
        <v>0</v>
      </c>
      <c r="AL519" s="119">
        <f>MOD((LEN(Survey!W519)+2),22)</f>
        <v>2</v>
      </c>
      <c r="AM519" t="str">
        <f t="shared" si="432"/>
        <v>Pass</v>
      </c>
      <c r="AN519" s="33" t="b">
        <f>NOT(ISNUMBER(SEARCH("Other",Survey!$Q519)))</f>
        <v>1</v>
      </c>
      <c r="AO519" s="32" t="b">
        <f>NOT(ISBLANK(Survey!$R519))</f>
        <v>0</v>
      </c>
      <c r="AP519" s="16" t="str">
        <f t="shared" si="433"/>
        <v>Pass</v>
      </c>
      <c r="AQ519" s="114">
        <f>COUNTBLANK(Survey!$X519)</f>
        <v>1</v>
      </c>
      <c r="AR519" s="58">
        <f>IF(AND(Survey!L519&lt;&gt;"Exempt fund",OR(Survey!$M519="ETF",Survey!$M519="ETF, alternative mutual fund",Survey!$M519="Mutual fund",Survey!$M519="Alternative mutual fund",Survey!$M519="Money market")),1,0)</f>
        <v>0</v>
      </c>
      <c r="AS519" s="16" t="str">
        <f t="shared" si="434"/>
        <v>Pass</v>
      </c>
      <c r="AT519" s="33" t="b">
        <f>NOT(ISNUMBER(SEARCH("Yes",Survey!$AC519)))</f>
        <v>1</v>
      </c>
      <c r="AU519" s="32" t="b">
        <f>IF(COUNTBLANK(Survey!$AD519:$AE519)=0,TRUE, FALSE)</f>
        <v>0</v>
      </c>
      <c r="AV519" s="16" t="str">
        <f t="shared" si="435"/>
        <v>Pass</v>
      </c>
      <c r="AW519" s="33" t="b">
        <f>NOT(ISNUMBER(SEARCH("Yes",Survey!$AF519)))</f>
        <v>1</v>
      </c>
      <c r="AX519" s="32" t="b">
        <f>NOT(ISBLANK(Survey!$AH519))</f>
        <v>0</v>
      </c>
      <c r="AY519" s="16" t="str">
        <f t="shared" si="436"/>
        <v>Pass</v>
      </c>
      <c r="AZ519" s="33" t="b">
        <f>NOT(OR(ISNUMBER(SEARCH("Other",Survey!$AH519)),ISNUMBER(SEARCH("Multiple",Survey!$AH519))))</f>
        <v>1</v>
      </c>
      <c r="BA519" s="32" t="b">
        <f>NOT(ISBLANK(Survey!$AI519))</f>
        <v>0</v>
      </c>
      <c r="BB519" s="16" t="str">
        <f t="shared" si="437"/>
        <v>Fail</v>
      </c>
      <c r="BC519" s="114">
        <f>IF(ABS(Survey!$BA519)&gt;0, 1,0)</f>
        <v>0</v>
      </c>
      <c r="BD519" s="114">
        <f>IF(COUNTBLANK(Survey!$AL519)=0,1,0)</f>
        <v>0</v>
      </c>
      <c r="BE519" s="16" t="str">
        <f t="shared" si="438"/>
        <v>Pass</v>
      </c>
      <c r="BF519" s="114">
        <f>IF(ISBLANK(Survey!$AL519),0,1)</f>
        <v>0</v>
      </c>
      <c r="BG519" s="133">
        <f>COUNTBLANK(Survey!$AM519)</f>
        <v>1</v>
      </c>
      <c r="BH519" s="16" t="str">
        <f t="shared" si="439"/>
        <v>Pass</v>
      </c>
      <c r="BI519" s="114">
        <f>IF(OR(Survey!$AM519="Closed",ISBLANK(Survey!$AM519)),0,1)</f>
        <v>0</v>
      </c>
      <c r="BJ519" s="133">
        <f>IF(ISBLANK(Survey!$AN519),1,0)</f>
        <v>1</v>
      </c>
      <c r="BK519" s="118" t="str">
        <f t="shared" si="440"/>
        <v>Pass</v>
      </c>
      <c r="BL519" s="31" cm="1">
        <f t="array" ref="BL519">SUM(SUMIF(Survey!AO519:AP519,{"&gt;0","&lt;0"})*{1,-1})</f>
        <v>0</v>
      </c>
      <c r="BM519">
        <f t="shared" si="441"/>
        <v>0</v>
      </c>
      <c r="BN519">
        <f t="shared" si="442"/>
        <v>100</v>
      </c>
      <c r="BO519" s="118" t="str">
        <f t="shared" si="443"/>
        <v>Pass</v>
      </c>
      <c r="BP519">
        <f>IF(Survey!AQ519="No",0,1)</f>
        <v>1</v>
      </c>
      <c r="BQ519" s="207">
        <f>MOD((LEN(Survey!AQ519)+2),22)</f>
        <v>2</v>
      </c>
      <c r="BR519">
        <f>IF(Survey!AR519="No",0,1)</f>
        <v>1</v>
      </c>
      <c r="BS519" s="207">
        <f>MOD((LEN(Survey!AR519)+2),22)</f>
        <v>2</v>
      </c>
      <c r="BT519" s="114">
        <f>COUNTBLANK(Survey!$AQ519:$AS519)+COUNTBLANK(Survey!$AU519)</f>
        <v>4</v>
      </c>
      <c r="BU519" s="114">
        <f>IF(Survey!$I519="Yes",1,0)</f>
        <v>0</v>
      </c>
      <c r="BV519" s="114">
        <f>IF(OR(Survey!$M519="Mutual fund",Survey!$M519="Alternative mutual fund",Survey!$M519="Money market"),1,0)</f>
        <v>0</v>
      </c>
      <c r="BW519" s="119">
        <f>IF(OR(Survey!$M519="ETF",Survey!$M519="ETF, alternative mutual fund"),1,0)</f>
        <v>0</v>
      </c>
      <c r="BX519" s="16" t="str">
        <f t="shared" si="444"/>
        <v>Pass</v>
      </c>
      <c r="BY519" s="33">
        <f>IF(ISNUMBER(SEARCH("Other",Survey!$AS519)), 1, 0)</f>
        <v>0</v>
      </c>
      <c r="BZ519" s="58" t="b">
        <f>NOT(ISBLANK(Survey!$AT519))</f>
        <v>0</v>
      </c>
      <c r="CA519" s="16" t="str">
        <f t="shared" si="445"/>
        <v>Pass</v>
      </c>
      <c r="CB519" s="114">
        <f>IF(Survey!$BB519=0, 0,1)</f>
        <v>0</v>
      </c>
      <c r="CC519" s="58">
        <f>Survey!$AV519</f>
        <v>0</v>
      </c>
      <c r="CD519" s="58">
        <f>Survey!$BC519+Survey!$BD519+ABS(Survey!$BE519)-ABS(Survey!$BF519)-ABS(Survey!$BG519)-ABS(Survey!$BL519)</f>
        <v>0</v>
      </c>
      <c r="CE519" s="138">
        <f>Survey!BB519+(ABS(Survey!$BH519)-ABS(Survey!$BI519)+ABS(Survey!$BJ519)-ABS(Survey!$BK519))*0.5</f>
        <v>0</v>
      </c>
      <c r="CF519" s="58">
        <f t="shared" si="446"/>
        <v>0</v>
      </c>
      <c r="CG519" s="58">
        <f>IF(AND($CC519&gt;$CF519-0.2,$CC519&lt;$CF519+0.2,ISBLANK(Survey!$AV519)=FALSE),0,1)</f>
        <v>1</v>
      </c>
      <c r="CH519" s="133">
        <f>IF(ISBLANK(Survey!$AW519),1,0)</f>
        <v>1</v>
      </c>
      <c r="CI519" s="16" t="str">
        <f t="shared" si="447"/>
        <v>Pass</v>
      </c>
      <c r="CJ519" s="114">
        <f>IF(Survey!$BB519=0, 0,1)</f>
        <v>0</v>
      </c>
      <c r="CK519" s="58">
        <f>IF(AND(Survey!$AX519&gt;=0,Survey!$AX519&lt;=0.2,Survey!$AX519&lt;&gt;""),0,1)</f>
        <v>1</v>
      </c>
      <c r="CL519" s="114">
        <f>IF(ISBLANK(Survey!$AY519),1,0)</f>
        <v>1</v>
      </c>
      <c r="CM519" s="16" t="str">
        <f t="shared" si="448"/>
        <v>Fail</v>
      </c>
      <c r="CN519" s="133">
        <f>Survey!$AZ519</f>
        <v>0</v>
      </c>
      <c r="CO519" s="16" t="str">
        <f t="shared" si="449"/>
        <v>Pass</v>
      </c>
      <c r="CP519" s="31">
        <f>Survey!$BA519</f>
        <v>0</v>
      </c>
      <c r="CQ519" s="138">
        <f>Survey!$BB519+Survey!$BC519+Survey!$BD519+ABS(Survey!$BE519)-ABS(Survey!$BF519)-ABS(Survey!$BG519)+ABS(Survey!$BH519)-ABS(Survey!$BI519)+ABS(Survey!$BJ519)-ABS(Survey!$BK519)-ABS(Survey!$BL519)+Survey!$BM519</f>
        <v>0</v>
      </c>
      <c r="CR519" s="30">
        <f t="shared" si="450"/>
        <v>0</v>
      </c>
      <c r="CS519" s="17">
        <f t="shared" si="451"/>
        <v>0</v>
      </c>
      <c r="CT519" s="16" t="str">
        <f t="shared" si="452"/>
        <v>Pass</v>
      </c>
      <c r="CU519" s="33" t="b">
        <f>IF(ABS(Survey!$BM519)=0,TRUE,FALSE)</f>
        <v>1</v>
      </c>
      <c r="CV519" s="32" t="b">
        <f>NOT(ISBLANK(Survey!$BN519))</f>
        <v>0</v>
      </c>
      <c r="CW519" t="str">
        <f t="shared" si="453"/>
        <v>Fail</v>
      </c>
      <c r="CX519" s="25">
        <f>Survey!$BA519</f>
        <v>0</v>
      </c>
      <c r="CY519" s="25" cm="1">
        <f t="array" ref="CY519">SUM(SUMIF(Survey!BP519:BW519,{"&gt;0","&lt;0"})*{1,-1})-SUM(SUMIF(Survey!BY519:CF519,{"&gt;0","&lt;0"})*{1,-1})</f>
        <v>0</v>
      </c>
      <c r="CZ519" s="30" t="str">
        <f t="shared" si="454"/>
        <v>No holdings</v>
      </c>
      <c r="DA519">
        <f t="shared" si="455"/>
        <v>0</v>
      </c>
      <c r="DB519" s="16" t="str">
        <f t="shared" si="456"/>
        <v>Fail</v>
      </c>
      <c r="DC519" s="31">
        <f>Survey!$BA519</f>
        <v>0</v>
      </c>
      <c r="DD519" s="31" cm="1">
        <f t="array" ref="DD519">SUM(SUMIF(Survey!CH519:DA519,{"&gt;0","&lt;0"})*{1,-1})-SUM(SUMIF(Survey!DC519:DV519,{"&gt;0","&lt;0"})*{1,-1})</f>
        <v>0</v>
      </c>
      <c r="DE519" s="30" t="str">
        <f t="shared" si="457"/>
        <v>No holdings</v>
      </c>
      <c r="DF519" s="17">
        <f t="shared" si="458"/>
        <v>0</v>
      </c>
      <c r="DG519" s="16" t="str">
        <f t="shared" si="459"/>
        <v>Pass</v>
      </c>
      <c r="DH519" s="33" t="b">
        <f>IF(ABS(Survey!$DA519)=0,TRUE,FALSE)</f>
        <v>1</v>
      </c>
      <c r="DI519" s="32" t="b">
        <f>NOT(ISBLANK(Survey!$DB519))</f>
        <v>0</v>
      </c>
      <c r="DJ519" s="16" t="str">
        <f t="shared" si="460"/>
        <v>Pass</v>
      </c>
      <c r="DK519" s="33" t="b">
        <f>IF(ABS(Survey!$DV519)=0,TRUE,FALSE)</f>
        <v>1</v>
      </c>
      <c r="DL519" s="32" t="b">
        <f>NOT(ISBLANK(Survey!$DW519))</f>
        <v>0</v>
      </c>
      <c r="DM519" t="str">
        <f t="shared" si="461"/>
        <v>Pass</v>
      </c>
      <c r="DN519" s="25" cm="1">
        <f t="array" ref="DN519">SUM(SUMIF(Survey!CW519,{"&gt;0","&lt;0"})*{1,-1})+SUM(SUMIF(Survey!DR519,{"&gt;0","&lt;0"})*{1,-1})</f>
        <v>0</v>
      </c>
      <c r="DO519" s="25">
        <f>SUM(SUMIF(Survey!DY519:EE519,{"&gt;0","&lt;0"})*{1,-1})+SUM(SUMIF(Survey!EG519:EM519,{"&gt;0","&lt;0"})*{1,-1})</f>
        <v>0</v>
      </c>
      <c r="DP519">
        <f t="shared" si="462"/>
        <v>0</v>
      </c>
      <c r="DQ519">
        <f t="shared" si="463"/>
        <v>0</v>
      </c>
      <c r="DR519" s="16" t="str">
        <f t="shared" si="464"/>
        <v>Pass</v>
      </c>
      <c r="DS519" s="33" t="b">
        <f>IF(ABS(Survey!$EE519)=0,TRUE,FALSE)</f>
        <v>1</v>
      </c>
      <c r="DT519" s="32" t="b">
        <f>NOT(ISBLANK(Survey!EF519))</f>
        <v>0</v>
      </c>
      <c r="DU519" s="16" t="str">
        <f t="shared" si="465"/>
        <v>Pass</v>
      </c>
      <c r="DV519" s="33" t="b">
        <f>IF(ABS(Survey!$EM519)=0,TRUE,FALSE)</f>
        <v>1</v>
      </c>
      <c r="DW519" s="32" t="b">
        <f>NOT(ISBLANK(Survey!$EN519))</f>
        <v>0</v>
      </c>
      <c r="DX519" s="16" t="str">
        <f t="shared" si="466"/>
        <v>Fail</v>
      </c>
      <c r="DY519" s="31">
        <f>SUM(SUMIF(Survey!ET519:EV519,{"&gt;0","&lt;0"})*{1,-1})</f>
        <v>0</v>
      </c>
      <c r="DZ519">
        <f t="shared" si="467"/>
        <v>0</v>
      </c>
      <c r="EA519">
        <f t="shared" si="468"/>
        <v>100</v>
      </c>
      <c r="EB519" s="30" t="b">
        <f>IF(OR(Survey!$M519="ETF",Survey!$M519="ETF, alternative mutual fund",Survey!$M519="Closed-end", Survey!$M519="Split share corp"),TRUE,FALSE)</f>
        <v>0</v>
      </c>
      <c r="EC519" s="16" t="str">
        <f t="shared" si="469"/>
        <v>Fail</v>
      </c>
      <c r="ED519" s="31">
        <f>SUM(SUMIF(Survey!EX519:FD519,{"&gt;0","&lt;0"})*{1,-1})</f>
        <v>0</v>
      </c>
      <c r="EE519">
        <f t="shared" si="470"/>
        <v>0</v>
      </c>
      <c r="EF519" s="17">
        <f t="shared" si="471"/>
        <v>100</v>
      </c>
      <c r="EG519" s="16" t="str">
        <f t="shared" si="472"/>
        <v>Fail</v>
      </c>
      <c r="EH519" s="31">
        <f>SUM(SUMIF(Survey!FF519:FL519,{"&gt;0","&lt;0"})*{1,-1})</f>
        <v>0</v>
      </c>
      <c r="EI519">
        <f t="shared" si="473"/>
        <v>0</v>
      </c>
      <c r="EJ519" s="17">
        <f t="shared" si="474"/>
        <v>100</v>
      </c>
    </row>
    <row r="520" spans="1:140">
      <c r="A520">
        <v>520</v>
      </c>
      <c r="B520" t="str">
        <f t="shared" si="422"/>
        <v>Pass</v>
      </c>
      <c r="C520" t="str">
        <f>IF(COUNTBLANK(Survey!B520:FM520)=$C$2, "Pass", "Fail")</f>
        <v>Pass</v>
      </c>
      <c r="D520" s="16" t="str">
        <f t="shared" si="423"/>
        <v>Fail</v>
      </c>
      <c r="E520" t="str">
        <f>IF(OR(ISBLANK(Survey!AL520),COUNTIF(G520:BJ520,"Fail")),"Fail","Pass")</f>
        <v>Fail</v>
      </c>
      <c r="F520" s="265"/>
      <c r="G520" s="16" t="str">
        <f t="shared" si="424"/>
        <v>Fail</v>
      </c>
      <c r="H520" s="139">
        <f>COUNTBLANK(Survey!B520:D520)+COUNTBLANK(Survey!G520)+COUNTBLANK(Survey!I520)+COUNTBLANK(Survey!K520:M520)+COUNTBLANK(Survey!P520:Q520)+COUNTBLANK(Survey!T520:W520)+COUNTBLANK(Survey!Z520:AC520)+COUNTBLANK(Survey!AF520:AG520)+COUNTBLANK(Survey!AK520:AK520)</f>
        <v>21</v>
      </c>
      <c r="I520" t="str">
        <f t="shared" si="425"/>
        <v>Fail</v>
      </c>
      <c r="J520" t="b">
        <f>IF(Survey!E520="No",TRUE,FALSE)</f>
        <v>0</v>
      </c>
      <c r="K520" s="29" cm="1">
        <f t="array" ref="K520">IF(COUNTA(Survey!$E$4:$E$695)=1, 0, SUM(IF(COUNTIF(Survey!$E$4:$E$695, Survey!$E$4:$E$695)=1,1,0)))</f>
        <v>0</v>
      </c>
      <c r="L520" s="29">
        <f>LEN(Survey!E520)</f>
        <v>0</v>
      </c>
      <c r="M520" s="16" t="str">
        <f t="shared" si="426"/>
        <v>Fail</v>
      </c>
      <c r="N520" t="b">
        <f>IF(Survey!F520="No",TRUE,FALSE)</f>
        <v>0</v>
      </c>
      <c r="O520" t="b">
        <f>Survey!F520=Survey!E520</f>
        <v>1</v>
      </c>
      <c r="P520">
        <f>COUNTIF(Survey!$F$4:$F$695,Survey!F520)</f>
        <v>0</v>
      </c>
      <c r="Q520" s="28">
        <f>LEN(Survey!F520)</f>
        <v>0</v>
      </c>
      <c r="R520" s="16" t="str">
        <f t="shared" si="427"/>
        <v>Pass</v>
      </c>
      <c r="S520" s="29">
        <f>MOD((LEN(Survey!H520)+2),11)</f>
        <v>2</v>
      </c>
      <c r="T520">
        <f>COUNTIF(Survey!$H$4:$H$695,Survey!H520)</f>
        <v>0</v>
      </c>
      <c r="U520" s="28" t="str">
        <f>IF(Survey!$L520="Prospectus fund", "Yes", "No")</f>
        <v>No</v>
      </c>
      <c r="V520" s="16" t="str">
        <f t="shared" si="428"/>
        <v>Pass</v>
      </c>
      <c r="W520" s="29">
        <f>MOD((LEN(Survey!J520)+2),11)</f>
        <v>2</v>
      </c>
      <c r="X520">
        <f>COUNTIF(Survey!$J$4:$J$695,Survey!J520)</f>
        <v>0</v>
      </c>
      <c r="Y520" s="30" t="b">
        <f>IF(OR(Survey!$M520="ETF",Survey!$M520="ETF, alternative mutual fund",Survey!$M520="Closed-end", Survey!$M520="Split share corp", Survey!$I520="Yes"),TRUE,FALSE)</f>
        <v>0</v>
      </c>
      <c r="Z520" s="16" t="str">
        <f>IFERROR(IF(AND(OR(AC520=AD520,AD520 = "Either"),NOT(ISBLANK(Survey!K520))),"Pass","Fail"),"Pass")</f>
        <v>Fail</v>
      </c>
      <c r="AA520" s="31" cm="1">
        <f t="array" ref="AA520">SUM(SUMIF(Survey!CH520:DA520,{"&gt;0","&lt;0"})*{1,-1})</f>
        <v>0</v>
      </c>
      <c r="AB520" s="33" cm="1">
        <f t="array" ref="AB520">SUM(SUMIF(Survey!CK520,{"&gt;0","&lt;0"})*{1,-1})+SUM(SUMIF(Survey!CU520,{"&gt;0","&lt;0"})*{1,-1})</f>
        <v>0</v>
      </c>
      <c r="AC520" s="33">
        <f>Survey!K520</f>
        <v>0</v>
      </c>
      <c r="AD520" s="32" t="str">
        <f t="shared" si="429"/>
        <v>Either</v>
      </c>
      <c r="AE520" s="16" t="str">
        <f t="shared" si="430"/>
        <v>Fail</v>
      </c>
      <c r="AF520" s="58" cm="1">
        <f t="array" ref="AF520">SUM(SUMIF(Survey!CH520:DA520,{"&gt;0","&lt;0"})*{1,-1})+SUM(SUMIF(Survey!DC520:DV520,{"&gt;0","&lt;0"})*{1,-1})</f>
        <v>0</v>
      </c>
      <c r="AG520" s="58">
        <f>IFERROR(AF520/(Survey!$BA520),0)</f>
        <v>0</v>
      </c>
      <c r="AH520" s="104" t="b">
        <f>IF(OR(Survey!$M520="Alternative strategy or hedge",Survey!$M520="Private asset",Survey!$L520="Prospectus fund"),TRUE,FALSE)</f>
        <v>0</v>
      </c>
      <c r="AI520" s="104" t="b">
        <f>NOT(ISBLANK(Survey!$M520))</f>
        <v>0</v>
      </c>
      <c r="AJ520" s="16" t="str">
        <f t="shared" si="431"/>
        <v>Fail</v>
      </c>
      <c r="AK520" t="b">
        <f>IF(Survey!W520="No",TRUE,FALSE)</f>
        <v>0</v>
      </c>
      <c r="AL520" s="119">
        <f>MOD((LEN(Survey!W520)+2),22)</f>
        <v>2</v>
      </c>
      <c r="AM520" t="str">
        <f t="shared" si="432"/>
        <v>Pass</v>
      </c>
      <c r="AN520" s="33" t="b">
        <f>NOT(ISNUMBER(SEARCH("Other",Survey!$Q520)))</f>
        <v>1</v>
      </c>
      <c r="AO520" s="32" t="b">
        <f>NOT(ISBLANK(Survey!$R520))</f>
        <v>0</v>
      </c>
      <c r="AP520" s="16" t="str">
        <f t="shared" si="433"/>
        <v>Pass</v>
      </c>
      <c r="AQ520" s="114">
        <f>COUNTBLANK(Survey!$X520)</f>
        <v>1</v>
      </c>
      <c r="AR520" s="58">
        <f>IF(AND(Survey!L520&lt;&gt;"Exempt fund",OR(Survey!$M520="ETF",Survey!$M520="ETF, alternative mutual fund",Survey!$M520="Mutual fund",Survey!$M520="Alternative mutual fund",Survey!$M520="Money market")),1,0)</f>
        <v>0</v>
      </c>
      <c r="AS520" s="16" t="str">
        <f t="shared" si="434"/>
        <v>Pass</v>
      </c>
      <c r="AT520" s="33" t="b">
        <f>NOT(ISNUMBER(SEARCH("Yes",Survey!$AC520)))</f>
        <v>1</v>
      </c>
      <c r="AU520" s="32" t="b">
        <f>IF(COUNTBLANK(Survey!$AD520:$AE520)=0,TRUE, FALSE)</f>
        <v>0</v>
      </c>
      <c r="AV520" s="16" t="str">
        <f t="shared" si="435"/>
        <v>Pass</v>
      </c>
      <c r="AW520" s="33" t="b">
        <f>NOT(ISNUMBER(SEARCH("Yes",Survey!$AF520)))</f>
        <v>1</v>
      </c>
      <c r="AX520" s="32" t="b">
        <f>NOT(ISBLANK(Survey!$AH520))</f>
        <v>0</v>
      </c>
      <c r="AY520" s="16" t="str">
        <f t="shared" si="436"/>
        <v>Pass</v>
      </c>
      <c r="AZ520" s="33" t="b">
        <f>NOT(OR(ISNUMBER(SEARCH("Other",Survey!$AH520)),ISNUMBER(SEARCH("Multiple",Survey!$AH520))))</f>
        <v>1</v>
      </c>
      <c r="BA520" s="32" t="b">
        <f>NOT(ISBLANK(Survey!$AI520))</f>
        <v>0</v>
      </c>
      <c r="BB520" s="16" t="str">
        <f t="shared" si="437"/>
        <v>Fail</v>
      </c>
      <c r="BC520" s="114">
        <f>IF(ABS(Survey!$BA520)&gt;0, 1,0)</f>
        <v>0</v>
      </c>
      <c r="BD520" s="114">
        <f>IF(COUNTBLANK(Survey!$AL520)=0,1,0)</f>
        <v>0</v>
      </c>
      <c r="BE520" s="16" t="str">
        <f t="shared" si="438"/>
        <v>Pass</v>
      </c>
      <c r="BF520" s="114">
        <f>IF(ISBLANK(Survey!$AL520),0,1)</f>
        <v>0</v>
      </c>
      <c r="BG520" s="133">
        <f>COUNTBLANK(Survey!$AM520)</f>
        <v>1</v>
      </c>
      <c r="BH520" s="16" t="str">
        <f t="shared" si="439"/>
        <v>Pass</v>
      </c>
      <c r="BI520" s="114">
        <f>IF(OR(Survey!$AM520="Closed",ISBLANK(Survey!$AM520)),0,1)</f>
        <v>0</v>
      </c>
      <c r="BJ520" s="133">
        <f>IF(ISBLANK(Survey!$AN520),1,0)</f>
        <v>1</v>
      </c>
      <c r="BK520" s="118" t="str">
        <f t="shared" si="440"/>
        <v>Pass</v>
      </c>
      <c r="BL520" s="31" cm="1">
        <f t="array" ref="BL520">SUM(SUMIF(Survey!AO520:AP520,{"&gt;0","&lt;0"})*{1,-1})</f>
        <v>0</v>
      </c>
      <c r="BM520">
        <f t="shared" si="441"/>
        <v>0</v>
      </c>
      <c r="BN520">
        <f t="shared" si="442"/>
        <v>100</v>
      </c>
      <c r="BO520" s="118" t="str">
        <f t="shared" si="443"/>
        <v>Pass</v>
      </c>
      <c r="BP520">
        <f>IF(Survey!AQ520="No",0,1)</f>
        <v>1</v>
      </c>
      <c r="BQ520" s="207">
        <f>MOD((LEN(Survey!AQ520)+2),22)</f>
        <v>2</v>
      </c>
      <c r="BR520">
        <f>IF(Survey!AR520="No",0,1)</f>
        <v>1</v>
      </c>
      <c r="BS520" s="207">
        <f>MOD((LEN(Survey!AR520)+2),22)</f>
        <v>2</v>
      </c>
      <c r="BT520" s="114">
        <f>COUNTBLANK(Survey!$AQ520:$AS520)+COUNTBLANK(Survey!$AU520)</f>
        <v>4</v>
      </c>
      <c r="BU520" s="114">
        <f>IF(Survey!$I520="Yes",1,0)</f>
        <v>0</v>
      </c>
      <c r="BV520" s="114">
        <f>IF(OR(Survey!$M520="Mutual fund",Survey!$M520="Alternative mutual fund",Survey!$M520="Money market"),1,0)</f>
        <v>0</v>
      </c>
      <c r="BW520" s="119">
        <f>IF(OR(Survey!$M520="ETF",Survey!$M520="ETF, alternative mutual fund"),1,0)</f>
        <v>0</v>
      </c>
      <c r="BX520" s="16" t="str">
        <f t="shared" si="444"/>
        <v>Pass</v>
      </c>
      <c r="BY520" s="33">
        <f>IF(ISNUMBER(SEARCH("Other",Survey!$AS520)), 1, 0)</f>
        <v>0</v>
      </c>
      <c r="BZ520" s="58" t="b">
        <f>NOT(ISBLANK(Survey!$AT520))</f>
        <v>0</v>
      </c>
      <c r="CA520" s="16" t="str">
        <f t="shared" si="445"/>
        <v>Pass</v>
      </c>
      <c r="CB520" s="114">
        <f>IF(Survey!$BB520=0, 0,1)</f>
        <v>0</v>
      </c>
      <c r="CC520" s="58">
        <f>Survey!$AV520</f>
        <v>0</v>
      </c>
      <c r="CD520" s="58">
        <f>Survey!$BC520+Survey!$BD520+ABS(Survey!$BE520)-ABS(Survey!$BF520)-ABS(Survey!$BG520)-ABS(Survey!$BL520)</f>
        <v>0</v>
      </c>
      <c r="CE520" s="138">
        <f>Survey!BB520+(ABS(Survey!$BH520)-ABS(Survey!$BI520)+ABS(Survey!$BJ520)-ABS(Survey!$BK520))*0.5</f>
        <v>0</v>
      </c>
      <c r="CF520" s="58">
        <f t="shared" si="446"/>
        <v>0</v>
      </c>
      <c r="CG520" s="58">
        <f>IF(AND($CC520&gt;$CF520-0.2,$CC520&lt;$CF520+0.2,ISBLANK(Survey!$AV520)=FALSE),0,1)</f>
        <v>1</v>
      </c>
      <c r="CH520" s="133">
        <f>IF(ISBLANK(Survey!$AW520),1,0)</f>
        <v>1</v>
      </c>
      <c r="CI520" s="16" t="str">
        <f t="shared" si="447"/>
        <v>Pass</v>
      </c>
      <c r="CJ520" s="114">
        <f>IF(Survey!$BB520=0, 0,1)</f>
        <v>0</v>
      </c>
      <c r="CK520" s="58">
        <f>IF(AND(Survey!$AX520&gt;=0,Survey!$AX520&lt;=0.2,Survey!$AX520&lt;&gt;""),0,1)</f>
        <v>1</v>
      </c>
      <c r="CL520" s="114">
        <f>IF(ISBLANK(Survey!$AY520),1,0)</f>
        <v>1</v>
      </c>
      <c r="CM520" s="16" t="str">
        <f t="shared" si="448"/>
        <v>Fail</v>
      </c>
      <c r="CN520" s="133">
        <f>Survey!$AZ520</f>
        <v>0</v>
      </c>
      <c r="CO520" s="16" t="str">
        <f t="shared" si="449"/>
        <v>Pass</v>
      </c>
      <c r="CP520" s="31">
        <f>Survey!$BA520</f>
        <v>0</v>
      </c>
      <c r="CQ520" s="138">
        <f>Survey!$BB520+Survey!$BC520+Survey!$BD520+ABS(Survey!$BE520)-ABS(Survey!$BF520)-ABS(Survey!$BG520)+ABS(Survey!$BH520)-ABS(Survey!$BI520)+ABS(Survey!$BJ520)-ABS(Survey!$BK520)-ABS(Survey!$BL520)+Survey!$BM520</f>
        <v>0</v>
      </c>
      <c r="CR520" s="30">
        <f t="shared" si="450"/>
        <v>0</v>
      </c>
      <c r="CS520" s="17">
        <f t="shared" si="451"/>
        <v>0</v>
      </c>
      <c r="CT520" s="16" t="str">
        <f t="shared" si="452"/>
        <v>Pass</v>
      </c>
      <c r="CU520" s="33" t="b">
        <f>IF(ABS(Survey!$BM520)=0,TRUE,FALSE)</f>
        <v>1</v>
      </c>
      <c r="CV520" s="32" t="b">
        <f>NOT(ISBLANK(Survey!$BN520))</f>
        <v>0</v>
      </c>
      <c r="CW520" t="str">
        <f t="shared" si="453"/>
        <v>Fail</v>
      </c>
      <c r="CX520" s="25">
        <f>Survey!$BA520</f>
        <v>0</v>
      </c>
      <c r="CY520" s="25" cm="1">
        <f t="array" ref="CY520">SUM(SUMIF(Survey!BP520:BW520,{"&gt;0","&lt;0"})*{1,-1})-SUM(SUMIF(Survey!BY520:CF520,{"&gt;0","&lt;0"})*{1,-1})</f>
        <v>0</v>
      </c>
      <c r="CZ520" s="30" t="str">
        <f t="shared" si="454"/>
        <v>No holdings</v>
      </c>
      <c r="DA520">
        <f t="shared" si="455"/>
        <v>0</v>
      </c>
      <c r="DB520" s="16" t="str">
        <f t="shared" si="456"/>
        <v>Fail</v>
      </c>
      <c r="DC520" s="31">
        <f>Survey!$BA520</f>
        <v>0</v>
      </c>
      <c r="DD520" s="31" cm="1">
        <f t="array" ref="DD520">SUM(SUMIF(Survey!CH520:DA520,{"&gt;0","&lt;0"})*{1,-1})-SUM(SUMIF(Survey!DC520:DV520,{"&gt;0","&lt;0"})*{1,-1})</f>
        <v>0</v>
      </c>
      <c r="DE520" s="30" t="str">
        <f t="shared" si="457"/>
        <v>No holdings</v>
      </c>
      <c r="DF520" s="17">
        <f t="shared" si="458"/>
        <v>0</v>
      </c>
      <c r="DG520" s="16" t="str">
        <f t="shared" si="459"/>
        <v>Pass</v>
      </c>
      <c r="DH520" s="33" t="b">
        <f>IF(ABS(Survey!$DA520)=0,TRUE,FALSE)</f>
        <v>1</v>
      </c>
      <c r="DI520" s="32" t="b">
        <f>NOT(ISBLANK(Survey!$DB520))</f>
        <v>0</v>
      </c>
      <c r="DJ520" s="16" t="str">
        <f t="shared" si="460"/>
        <v>Pass</v>
      </c>
      <c r="DK520" s="33" t="b">
        <f>IF(ABS(Survey!$DV520)=0,TRUE,FALSE)</f>
        <v>1</v>
      </c>
      <c r="DL520" s="32" t="b">
        <f>NOT(ISBLANK(Survey!$DW520))</f>
        <v>0</v>
      </c>
      <c r="DM520" t="str">
        <f t="shared" si="461"/>
        <v>Pass</v>
      </c>
      <c r="DN520" s="25" cm="1">
        <f t="array" ref="DN520">SUM(SUMIF(Survey!CW520,{"&gt;0","&lt;0"})*{1,-1})+SUM(SUMIF(Survey!DR520,{"&gt;0","&lt;0"})*{1,-1})</f>
        <v>0</v>
      </c>
      <c r="DO520" s="25">
        <f>SUM(SUMIF(Survey!DY520:EE520,{"&gt;0","&lt;0"})*{1,-1})+SUM(SUMIF(Survey!EG520:EM520,{"&gt;0","&lt;0"})*{1,-1})</f>
        <v>0</v>
      </c>
      <c r="DP520">
        <f t="shared" si="462"/>
        <v>0</v>
      </c>
      <c r="DQ520">
        <f t="shared" si="463"/>
        <v>0</v>
      </c>
      <c r="DR520" s="16" t="str">
        <f t="shared" si="464"/>
        <v>Pass</v>
      </c>
      <c r="DS520" s="33" t="b">
        <f>IF(ABS(Survey!$EE520)=0,TRUE,FALSE)</f>
        <v>1</v>
      </c>
      <c r="DT520" s="32" t="b">
        <f>NOT(ISBLANK(Survey!EF520))</f>
        <v>0</v>
      </c>
      <c r="DU520" s="16" t="str">
        <f t="shared" si="465"/>
        <v>Pass</v>
      </c>
      <c r="DV520" s="33" t="b">
        <f>IF(ABS(Survey!$EM520)=0,TRUE,FALSE)</f>
        <v>1</v>
      </c>
      <c r="DW520" s="32" t="b">
        <f>NOT(ISBLANK(Survey!$EN520))</f>
        <v>0</v>
      </c>
      <c r="DX520" s="16" t="str">
        <f t="shared" si="466"/>
        <v>Fail</v>
      </c>
      <c r="DY520" s="31">
        <f>SUM(SUMIF(Survey!ET520:EV520,{"&gt;0","&lt;0"})*{1,-1})</f>
        <v>0</v>
      </c>
      <c r="DZ520">
        <f t="shared" si="467"/>
        <v>0</v>
      </c>
      <c r="EA520">
        <f t="shared" si="468"/>
        <v>100</v>
      </c>
      <c r="EB520" s="30" t="b">
        <f>IF(OR(Survey!$M520="ETF",Survey!$M520="ETF, alternative mutual fund",Survey!$M520="Closed-end", Survey!$M520="Split share corp"),TRUE,FALSE)</f>
        <v>0</v>
      </c>
      <c r="EC520" s="16" t="str">
        <f t="shared" si="469"/>
        <v>Fail</v>
      </c>
      <c r="ED520" s="31">
        <f>SUM(SUMIF(Survey!EX520:FD520,{"&gt;0","&lt;0"})*{1,-1})</f>
        <v>0</v>
      </c>
      <c r="EE520">
        <f t="shared" si="470"/>
        <v>0</v>
      </c>
      <c r="EF520" s="17">
        <f t="shared" si="471"/>
        <v>100</v>
      </c>
      <c r="EG520" s="16" t="str">
        <f t="shared" si="472"/>
        <v>Fail</v>
      </c>
      <c r="EH520" s="31">
        <f>SUM(SUMIF(Survey!FF520:FL520,{"&gt;0","&lt;0"})*{1,-1})</f>
        <v>0</v>
      </c>
      <c r="EI520">
        <f t="shared" si="473"/>
        <v>0</v>
      </c>
      <c r="EJ520" s="17">
        <f t="shared" si="474"/>
        <v>100</v>
      </c>
    </row>
    <row r="521" spans="1:140">
      <c r="A521">
        <v>521</v>
      </c>
      <c r="B521" t="str">
        <f t="shared" si="422"/>
        <v>Pass</v>
      </c>
      <c r="C521" t="str">
        <f>IF(COUNTBLANK(Survey!B521:FM521)=$C$2, "Pass", "Fail")</f>
        <v>Pass</v>
      </c>
      <c r="D521" s="16" t="str">
        <f t="shared" si="423"/>
        <v>Fail</v>
      </c>
      <c r="E521" t="str">
        <f>IF(OR(ISBLANK(Survey!AL521),COUNTIF(G521:BJ521,"Fail")),"Fail","Pass")</f>
        <v>Fail</v>
      </c>
      <c r="F521" s="265"/>
      <c r="G521" s="16" t="str">
        <f t="shared" si="424"/>
        <v>Fail</v>
      </c>
      <c r="H521" s="139">
        <f>COUNTBLANK(Survey!B521:D521)+COUNTBLANK(Survey!G521)+COUNTBLANK(Survey!I521)+COUNTBLANK(Survey!K521:M521)+COUNTBLANK(Survey!P521:Q521)+COUNTBLANK(Survey!T521:W521)+COUNTBLANK(Survey!Z521:AC521)+COUNTBLANK(Survey!AF521:AG521)+COUNTBLANK(Survey!AK521:AK521)</f>
        <v>21</v>
      </c>
      <c r="I521" t="str">
        <f t="shared" si="425"/>
        <v>Fail</v>
      </c>
      <c r="J521" t="b">
        <f>IF(Survey!E521="No",TRUE,FALSE)</f>
        <v>0</v>
      </c>
      <c r="K521" s="29" cm="1">
        <f t="array" ref="K521">IF(COUNTA(Survey!$E$4:$E$695)=1, 0, SUM(IF(COUNTIF(Survey!$E$4:$E$695, Survey!$E$4:$E$695)=1,1,0)))</f>
        <v>0</v>
      </c>
      <c r="L521" s="29">
        <f>LEN(Survey!E521)</f>
        <v>0</v>
      </c>
      <c r="M521" s="16" t="str">
        <f t="shared" si="426"/>
        <v>Fail</v>
      </c>
      <c r="N521" t="b">
        <f>IF(Survey!F521="No",TRUE,FALSE)</f>
        <v>0</v>
      </c>
      <c r="O521" t="b">
        <f>Survey!F521=Survey!E521</f>
        <v>1</v>
      </c>
      <c r="P521">
        <f>COUNTIF(Survey!$F$4:$F$695,Survey!F521)</f>
        <v>0</v>
      </c>
      <c r="Q521" s="28">
        <f>LEN(Survey!F521)</f>
        <v>0</v>
      </c>
      <c r="R521" s="16" t="str">
        <f t="shared" si="427"/>
        <v>Pass</v>
      </c>
      <c r="S521" s="29">
        <f>MOD((LEN(Survey!H521)+2),11)</f>
        <v>2</v>
      </c>
      <c r="T521">
        <f>COUNTIF(Survey!$H$4:$H$695,Survey!H521)</f>
        <v>0</v>
      </c>
      <c r="U521" s="28" t="str">
        <f>IF(Survey!$L521="Prospectus fund", "Yes", "No")</f>
        <v>No</v>
      </c>
      <c r="V521" s="16" t="str">
        <f t="shared" si="428"/>
        <v>Pass</v>
      </c>
      <c r="W521" s="29">
        <f>MOD((LEN(Survey!J521)+2),11)</f>
        <v>2</v>
      </c>
      <c r="X521">
        <f>COUNTIF(Survey!$J$4:$J$695,Survey!J521)</f>
        <v>0</v>
      </c>
      <c r="Y521" s="30" t="b">
        <f>IF(OR(Survey!$M521="ETF",Survey!$M521="ETF, alternative mutual fund",Survey!$M521="Closed-end", Survey!$M521="Split share corp", Survey!$I521="Yes"),TRUE,FALSE)</f>
        <v>0</v>
      </c>
      <c r="Z521" s="16" t="str">
        <f>IFERROR(IF(AND(OR(AC521=AD521,AD521 = "Either"),NOT(ISBLANK(Survey!K521))),"Pass","Fail"),"Pass")</f>
        <v>Fail</v>
      </c>
      <c r="AA521" s="31" cm="1">
        <f t="array" ref="AA521">SUM(SUMIF(Survey!CH521:DA521,{"&gt;0","&lt;0"})*{1,-1})</f>
        <v>0</v>
      </c>
      <c r="AB521" s="33" cm="1">
        <f t="array" ref="AB521">SUM(SUMIF(Survey!CK521,{"&gt;0","&lt;0"})*{1,-1})+SUM(SUMIF(Survey!CU521,{"&gt;0","&lt;0"})*{1,-1})</f>
        <v>0</v>
      </c>
      <c r="AC521" s="33">
        <f>Survey!K521</f>
        <v>0</v>
      </c>
      <c r="AD521" s="32" t="str">
        <f t="shared" si="429"/>
        <v>Either</v>
      </c>
      <c r="AE521" s="16" t="str">
        <f t="shared" si="430"/>
        <v>Fail</v>
      </c>
      <c r="AF521" s="58" cm="1">
        <f t="array" ref="AF521">SUM(SUMIF(Survey!CH521:DA521,{"&gt;0","&lt;0"})*{1,-1})+SUM(SUMIF(Survey!DC521:DV521,{"&gt;0","&lt;0"})*{1,-1})</f>
        <v>0</v>
      </c>
      <c r="AG521" s="58">
        <f>IFERROR(AF521/(Survey!$BA521),0)</f>
        <v>0</v>
      </c>
      <c r="AH521" s="104" t="b">
        <f>IF(OR(Survey!$M521="Alternative strategy or hedge",Survey!$M521="Private asset",Survey!$L521="Prospectus fund"),TRUE,FALSE)</f>
        <v>0</v>
      </c>
      <c r="AI521" s="104" t="b">
        <f>NOT(ISBLANK(Survey!$M521))</f>
        <v>0</v>
      </c>
      <c r="AJ521" s="16" t="str">
        <f t="shared" si="431"/>
        <v>Fail</v>
      </c>
      <c r="AK521" t="b">
        <f>IF(Survey!W521="No",TRUE,FALSE)</f>
        <v>0</v>
      </c>
      <c r="AL521" s="119">
        <f>MOD((LEN(Survey!W521)+2),22)</f>
        <v>2</v>
      </c>
      <c r="AM521" t="str">
        <f t="shared" si="432"/>
        <v>Pass</v>
      </c>
      <c r="AN521" s="33" t="b">
        <f>NOT(ISNUMBER(SEARCH("Other",Survey!$Q521)))</f>
        <v>1</v>
      </c>
      <c r="AO521" s="32" t="b">
        <f>NOT(ISBLANK(Survey!$R521))</f>
        <v>0</v>
      </c>
      <c r="AP521" s="16" t="str">
        <f t="shared" si="433"/>
        <v>Pass</v>
      </c>
      <c r="AQ521" s="114">
        <f>COUNTBLANK(Survey!$X521)</f>
        <v>1</v>
      </c>
      <c r="AR521" s="58">
        <f>IF(AND(Survey!L521&lt;&gt;"Exempt fund",OR(Survey!$M521="ETF",Survey!$M521="ETF, alternative mutual fund",Survey!$M521="Mutual fund",Survey!$M521="Alternative mutual fund",Survey!$M521="Money market")),1,0)</f>
        <v>0</v>
      </c>
      <c r="AS521" s="16" t="str">
        <f t="shared" si="434"/>
        <v>Pass</v>
      </c>
      <c r="AT521" s="33" t="b">
        <f>NOT(ISNUMBER(SEARCH("Yes",Survey!$AC521)))</f>
        <v>1</v>
      </c>
      <c r="AU521" s="32" t="b">
        <f>IF(COUNTBLANK(Survey!$AD521:$AE521)=0,TRUE, FALSE)</f>
        <v>0</v>
      </c>
      <c r="AV521" s="16" t="str">
        <f t="shared" si="435"/>
        <v>Pass</v>
      </c>
      <c r="AW521" s="33" t="b">
        <f>NOT(ISNUMBER(SEARCH("Yes",Survey!$AF521)))</f>
        <v>1</v>
      </c>
      <c r="AX521" s="32" t="b">
        <f>NOT(ISBLANK(Survey!$AH521))</f>
        <v>0</v>
      </c>
      <c r="AY521" s="16" t="str">
        <f t="shared" si="436"/>
        <v>Pass</v>
      </c>
      <c r="AZ521" s="33" t="b">
        <f>NOT(OR(ISNUMBER(SEARCH("Other",Survey!$AH521)),ISNUMBER(SEARCH("Multiple",Survey!$AH521))))</f>
        <v>1</v>
      </c>
      <c r="BA521" s="32" t="b">
        <f>NOT(ISBLANK(Survey!$AI521))</f>
        <v>0</v>
      </c>
      <c r="BB521" s="16" t="str">
        <f t="shared" si="437"/>
        <v>Fail</v>
      </c>
      <c r="BC521" s="114">
        <f>IF(ABS(Survey!$BA521)&gt;0, 1,0)</f>
        <v>0</v>
      </c>
      <c r="BD521" s="114">
        <f>IF(COUNTBLANK(Survey!$AL521)=0,1,0)</f>
        <v>0</v>
      </c>
      <c r="BE521" s="16" t="str">
        <f t="shared" si="438"/>
        <v>Pass</v>
      </c>
      <c r="BF521" s="114">
        <f>IF(ISBLANK(Survey!$AL521),0,1)</f>
        <v>0</v>
      </c>
      <c r="BG521" s="133">
        <f>COUNTBLANK(Survey!$AM521)</f>
        <v>1</v>
      </c>
      <c r="BH521" s="16" t="str">
        <f t="shared" si="439"/>
        <v>Pass</v>
      </c>
      <c r="BI521" s="114">
        <f>IF(OR(Survey!$AM521="Closed",ISBLANK(Survey!$AM521)),0,1)</f>
        <v>0</v>
      </c>
      <c r="BJ521" s="133">
        <f>IF(ISBLANK(Survey!$AN521),1,0)</f>
        <v>1</v>
      </c>
      <c r="BK521" s="118" t="str">
        <f t="shared" si="440"/>
        <v>Pass</v>
      </c>
      <c r="BL521" s="31" cm="1">
        <f t="array" ref="BL521">SUM(SUMIF(Survey!AO521:AP521,{"&gt;0","&lt;0"})*{1,-1})</f>
        <v>0</v>
      </c>
      <c r="BM521">
        <f t="shared" si="441"/>
        <v>0</v>
      </c>
      <c r="BN521">
        <f t="shared" si="442"/>
        <v>100</v>
      </c>
      <c r="BO521" s="118" t="str">
        <f t="shared" si="443"/>
        <v>Pass</v>
      </c>
      <c r="BP521">
        <f>IF(Survey!AQ521="No",0,1)</f>
        <v>1</v>
      </c>
      <c r="BQ521" s="207">
        <f>MOD((LEN(Survey!AQ521)+2),22)</f>
        <v>2</v>
      </c>
      <c r="BR521">
        <f>IF(Survey!AR521="No",0,1)</f>
        <v>1</v>
      </c>
      <c r="BS521" s="207">
        <f>MOD((LEN(Survey!AR521)+2),22)</f>
        <v>2</v>
      </c>
      <c r="BT521" s="114">
        <f>COUNTBLANK(Survey!$AQ521:$AS521)+COUNTBLANK(Survey!$AU521)</f>
        <v>4</v>
      </c>
      <c r="BU521" s="114">
        <f>IF(Survey!$I521="Yes",1,0)</f>
        <v>0</v>
      </c>
      <c r="BV521" s="114">
        <f>IF(OR(Survey!$M521="Mutual fund",Survey!$M521="Alternative mutual fund",Survey!$M521="Money market"),1,0)</f>
        <v>0</v>
      </c>
      <c r="BW521" s="119">
        <f>IF(OR(Survey!$M521="ETF",Survey!$M521="ETF, alternative mutual fund"),1,0)</f>
        <v>0</v>
      </c>
      <c r="BX521" s="16" t="str">
        <f t="shared" si="444"/>
        <v>Pass</v>
      </c>
      <c r="BY521" s="33">
        <f>IF(ISNUMBER(SEARCH("Other",Survey!$AS521)), 1, 0)</f>
        <v>0</v>
      </c>
      <c r="BZ521" s="58" t="b">
        <f>NOT(ISBLANK(Survey!$AT521))</f>
        <v>0</v>
      </c>
      <c r="CA521" s="16" t="str">
        <f t="shared" si="445"/>
        <v>Pass</v>
      </c>
      <c r="CB521" s="114">
        <f>IF(Survey!$BB521=0, 0,1)</f>
        <v>0</v>
      </c>
      <c r="CC521" s="58">
        <f>Survey!$AV521</f>
        <v>0</v>
      </c>
      <c r="CD521" s="58">
        <f>Survey!$BC521+Survey!$BD521+ABS(Survey!$BE521)-ABS(Survey!$BF521)-ABS(Survey!$BG521)-ABS(Survey!$BL521)</f>
        <v>0</v>
      </c>
      <c r="CE521" s="138">
        <f>Survey!BB521+(ABS(Survey!$BH521)-ABS(Survey!$BI521)+ABS(Survey!$BJ521)-ABS(Survey!$BK521))*0.5</f>
        <v>0</v>
      </c>
      <c r="CF521" s="58">
        <f t="shared" si="446"/>
        <v>0</v>
      </c>
      <c r="CG521" s="58">
        <f>IF(AND($CC521&gt;$CF521-0.2,$CC521&lt;$CF521+0.2,ISBLANK(Survey!$AV521)=FALSE),0,1)</f>
        <v>1</v>
      </c>
      <c r="CH521" s="133">
        <f>IF(ISBLANK(Survey!$AW521),1,0)</f>
        <v>1</v>
      </c>
      <c r="CI521" s="16" t="str">
        <f t="shared" si="447"/>
        <v>Pass</v>
      </c>
      <c r="CJ521" s="114">
        <f>IF(Survey!$BB521=0, 0,1)</f>
        <v>0</v>
      </c>
      <c r="CK521" s="58">
        <f>IF(AND(Survey!$AX521&gt;=0,Survey!$AX521&lt;=0.2,Survey!$AX521&lt;&gt;""),0,1)</f>
        <v>1</v>
      </c>
      <c r="CL521" s="114">
        <f>IF(ISBLANK(Survey!$AY521),1,0)</f>
        <v>1</v>
      </c>
      <c r="CM521" s="16" t="str">
        <f t="shared" si="448"/>
        <v>Fail</v>
      </c>
      <c r="CN521" s="133">
        <f>Survey!$AZ521</f>
        <v>0</v>
      </c>
      <c r="CO521" s="16" t="str">
        <f t="shared" si="449"/>
        <v>Pass</v>
      </c>
      <c r="CP521" s="31">
        <f>Survey!$BA521</f>
        <v>0</v>
      </c>
      <c r="CQ521" s="138">
        <f>Survey!$BB521+Survey!$BC521+Survey!$BD521+ABS(Survey!$BE521)-ABS(Survey!$BF521)-ABS(Survey!$BG521)+ABS(Survey!$BH521)-ABS(Survey!$BI521)+ABS(Survey!$BJ521)-ABS(Survey!$BK521)-ABS(Survey!$BL521)+Survey!$BM521</f>
        <v>0</v>
      </c>
      <c r="CR521" s="30">
        <f t="shared" si="450"/>
        <v>0</v>
      </c>
      <c r="CS521" s="17">
        <f t="shared" si="451"/>
        <v>0</v>
      </c>
      <c r="CT521" s="16" t="str">
        <f t="shared" si="452"/>
        <v>Pass</v>
      </c>
      <c r="CU521" s="33" t="b">
        <f>IF(ABS(Survey!$BM521)=0,TRUE,FALSE)</f>
        <v>1</v>
      </c>
      <c r="CV521" s="32" t="b">
        <f>NOT(ISBLANK(Survey!$BN521))</f>
        <v>0</v>
      </c>
      <c r="CW521" t="str">
        <f t="shared" si="453"/>
        <v>Fail</v>
      </c>
      <c r="CX521" s="25">
        <f>Survey!$BA521</f>
        <v>0</v>
      </c>
      <c r="CY521" s="25" cm="1">
        <f t="array" ref="CY521">SUM(SUMIF(Survey!BP521:BW521,{"&gt;0","&lt;0"})*{1,-1})-SUM(SUMIF(Survey!BY521:CF521,{"&gt;0","&lt;0"})*{1,-1})</f>
        <v>0</v>
      </c>
      <c r="CZ521" s="30" t="str">
        <f t="shared" si="454"/>
        <v>No holdings</v>
      </c>
      <c r="DA521">
        <f t="shared" si="455"/>
        <v>0</v>
      </c>
      <c r="DB521" s="16" t="str">
        <f t="shared" si="456"/>
        <v>Fail</v>
      </c>
      <c r="DC521" s="31">
        <f>Survey!$BA521</f>
        <v>0</v>
      </c>
      <c r="DD521" s="31" cm="1">
        <f t="array" ref="DD521">SUM(SUMIF(Survey!CH521:DA521,{"&gt;0","&lt;0"})*{1,-1})-SUM(SUMIF(Survey!DC521:DV521,{"&gt;0","&lt;0"})*{1,-1})</f>
        <v>0</v>
      </c>
      <c r="DE521" s="30" t="str">
        <f t="shared" si="457"/>
        <v>No holdings</v>
      </c>
      <c r="DF521" s="17">
        <f t="shared" si="458"/>
        <v>0</v>
      </c>
      <c r="DG521" s="16" t="str">
        <f t="shared" si="459"/>
        <v>Pass</v>
      </c>
      <c r="DH521" s="33" t="b">
        <f>IF(ABS(Survey!$DA521)=0,TRUE,FALSE)</f>
        <v>1</v>
      </c>
      <c r="DI521" s="32" t="b">
        <f>NOT(ISBLANK(Survey!$DB521))</f>
        <v>0</v>
      </c>
      <c r="DJ521" s="16" t="str">
        <f t="shared" si="460"/>
        <v>Pass</v>
      </c>
      <c r="DK521" s="33" t="b">
        <f>IF(ABS(Survey!$DV521)=0,TRUE,FALSE)</f>
        <v>1</v>
      </c>
      <c r="DL521" s="32" t="b">
        <f>NOT(ISBLANK(Survey!$DW521))</f>
        <v>0</v>
      </c>
      <c r="DM521" t="str">
        <f t="shared" si="461"/>
        <v>Pass</v>
      </c>
      <c r="DN521" s="25" cm="1">
        <f t="array" ref="DN521">SUM(SUMIF(Survey!CW521,{"&gt;0","&lt;0"})*{1,-1})+SUM(SUMIF(Survey!DR521,{"&gt;0","&lt;0"})*{1,-1})</f>
        <v>0</v>
      </c>
      <c r="DO521" s="25">
        <f>SUM(SUMIF(Survey!DY521:EE521,{"&gt;0","&lt;0"})*{1,-1})+SUM(SUMIF(Survey!EG521:EM521,{"&gt;0","&lt;0"})*{1,-1})</f>
        <v>0</v>
      </c>
      <c r="DP521">
        <f t="shared" si="462"/>
        <v>0</v>
      </c>
      <c r="DQ521">
        <f t="shared" si="463"/>
        <v>0</v>
      </c>
      <c r="DR521" s="16" t="str">
        <f t="shared" si="464"/>
        <v>Pass</v>
      </c>
      <c r="DS521" s="33" t="b">
        <f>IF(ABS(Survey!$EE521)=0,TRUE,FALSE)</f>
        <v>1</v>
      </c>
      <c r="DT521" s="32" t="b">
        <f>NOT(ISBLANK(Survey!EF521))</f>
        <v>0</v>
      </c>
      <c r="DU521" s="16" t="str">
        <f t="shared" si="465"/>
        <v>Pass</v>
      </c>
      <c r="DV521" s="33" t="b">
        <f>IF(ABS(Survey!$EM521)=0,TRUE,FALSE)</f>
        <v>1</v>
      </c>
      <c r="DW521" s="32" t="b">
        <f>NOT(ISBLANK(Survey!$EN521))</f>
        <v>0</v>
      </c>
      <c r="DX521" s="16" t="str">
        <f t="shared" si="466"/>
        <v>Fail</v>
      </c>
      <c r="DY521" s="31">
        <f>SUM(SUMIF(Survey!ET521:EV521,{"&gt;0","&lt;0"})*{1,-1})</f>
        <v>0</v>
      </c>
      <c r="DZ521">
        <f t="shared" si="467"/>
        <v>0</v>
      </c>
      <c r="EA521">
        <f t="shared" si="468"/>
        <v>100</v>
      </c>
      <c r="EB521" s="30" t="b">
        <f>IF(OR(Survey!$M521="ETF",Survey!$M521="ETF, alternative mutual fund",Survey!$M521="Closed-end", Survey!$M521="Split share corp"),TRUE,FALSE)</f>
        <v>0</v>
      </c>
      <c r="EC521" s="16" t="str">
        <f t="shared" si="469"/>
        <v>Fail</v>
      </c>
      <c r="ED521" s="31">
        <f>SUM(SUMIF(Survey!EX521:FD521,{"&gt;0","&lt;0"})*{1,-1})</f>
        <v>0</v>
      </c>
      <c r="EE521">
        <f t="shared" si="470"/>
        <v>0</v>
      </c>
      <c r="EF521" s="17">
        <f t="shared" si="471"/>
        <v>100</v>
      </c>
      <c r="EG521" s="16" t="str">
        <f t="shared" si="472"/>
        <v>Fail</v>
      </c>
      <c r="EH521" s="31">
        <f>SUM(SUMIF(Survey!FF521:FL521,{"&gt;0","&lt;0"})*{1,-1})</f>
        <v>0</v>
      </c>
      <c r="EI521">
        <f t="shared" si="473"/>
        <v>0</v>
      </c>
      <c r="EJ521" s="17">
        <f t="shared" si="474"/>
        <v>100</v>
      </c>
    </row>
    <row r="522" spans="1:140">
      <c r="A522">
        <v>522</v>
      </c>
      <c r="B522" t="str">
        <f t="shared" si="422"/>
        <v>Pass</v>
      </c>
      <c r="C522" t="str">
        <f>IF(COUNTBLANK(Survey!B522:FM522)=$C$2, "Pass", "Fail")</f>
        <v>Pass</v>
      </c>
      <c r="D522" s="16" t="str">
        <f t="shared" si="423"/>
        <v>Fail</v>
      </c>
      <c r="E522" t="str">
        <f>IF(OR(ISBLANK(Survey!AL522),COUNTIF(G522:BJ522,"Fail")),"Fail","Pass")</f>
        <v>Fail</v>
      </c>
      <c r="F522" s="265"/>
      <c r="G522" s="16" t="str">
        <f t="shared" si="424"/>
        <v>Fail</v>
      </c>
      <c r="H522" s="139">
        <f>COUNTBLANK(Survey!B522:D522)+COUNTBLANK(Survey!G522)+COUNTBLANK(Survey!I522)+COUNTBLANK(Survey!K522:M522)+COUNTBLANK(Survey!P522:Q522)+COUNTBLANK(Survey!T522:W522)+COUNTBLANK(Survey!Z522:AC522)+COUNTBLANK(Survey!AF522:AG522)+COUNTBLANK(Survey!AK522:AK522)</f>
        <v>21</v>
      </c>
      <c r="I522" t="str">
        <f t="shared" si="425"/>
        <v>Fail</v>
      </c>
      <c r="J522" t="b">
        <f>IF(Survey!E522="No",TRUE,FALSE)</f>
        <v>0</v>
      </c>
      <c r="K522" s="29" cm="1">
        <f t="array" ref="K522">IF(COUNTA(Survey!$E$4:$E$695)=1, 0, SUM(IF(COUNTIF(Survey!$E$4:$E$695, Survey!$E$4:$E$695)=1,1,0)))</f>
        <v>0</v>
      </c>
      <c r="L522" s="29">
        <f>LEN(Survey!E522)</f>
        <v>0</v>
      </c>
      <c r="M522" s="16" t="str">
        <f t="shared" si="426"/>
        <v>Fail</v>
      </c>
      <c r="N522" t="b">
        <f>IF(Survey!F522="No",TRUE,FALSE)</f>
        <v>0</v>
      </c>
      <c r="O522" t="b">
        <f>Survey!F522=Survey!E522</f>
        <v>1</v>
      </c>
      <c r="P522">
        <f>COUNTIF(Survey!$F$4:$F$695,Survey!F522)</f>
        <v>0</v>
      </c>
      <c r="Q522" s="28">
        <f>LEN(Survey!F522)</f>
        <v>0</v>
      </c>
      <c r="R522" s="16" t="str">
        <f t="shared" si="427"/>
        <v>Pass</v>
      </c>
      <c r="S522" s="29">
        <f>MOD((LEN(Survey!H522)+2),11)</f>
        <v>2</v>
      </c>
      <c r="T522">
        <f>COUNTIF(Survey!$H$4:$H$695,Survey!H522)</f>
        <v>0</v>
      </c>
      <c r="U522" s="28" t="str">
        <f>IF(Survey!$L522="Prospectus fund", "Yes", "No")</f>
        <v>No</v>
      </c>
      <c r="V522" s="16" t="str">
        <f t="shared" si="428"/>
        <v>Pass</v>
      </c>
      <c r="W522" s="29">
        <f>MOD((LEN(Survey!J522)+2),11)</f>
        <v>2</v>
      </c>
      <c r="X522">
        <f>COUNTIF(Survey!$J$4:$J$695,Survey!J522)</f>
        <v>0</v>
      </c>
      <c r="Y522" s="30" t="b">
        <f>IF(OR(Survey!$M522="ETF",Survey!$M522="ETF, alternative mutual fund",Survey!$M522="Closed-end", Survey!$M522="Split share corp", Survey!$I522="Yes"),TRUE,FALSE)</f>
        <v>0</v>
      </c>
      <c r="Z522" s="16" t="str">
        <f>IFERROR(IF(AND(OR(AC522=AD522,AD522 = "Either"),NOT(ISBLANK(Survey!K522))),"Pass","Fail"),"Pass")</f>
        <v>Fail</v>
      </c>
      <c r="AA522" s="31" cm="1">
        <f t="array" ref="AA522">SUM(SUMIF(Survey!CH522:DA522,{"&gt;0","&lt;0"})*{1,-1})</f>
        <v>0</v>
      </c>
      <c r="AB522" s="33" cm="1">
        <f t="array" ref="AB522">SUM(SUMIF(Survey!CK522,{"&gt;0","&lt;0"})*{1,-1})+SUM(SUMIF(Survey!CU522,{"&gt;0","&lt;0"})*{1,-1})</f>
        <v>0</v>
      </c>
      <c r="AC522" s="33">
        <f>Survey!K522</f>
        <v>0</v>
      </c>
      <c r="AD522" s="32" t="str">
        <f t="shared" si="429"/>
        <v>Either</v>
      </c>
      <c r="AE522" s="16" t="str">
        <f t="shared" si="430"/>
        <v>Fail</v>
      </c>
      <c r="AF522" s="58" cm="1">
        <f t="array" ref="AF522">SUM(SUMIF(Survey!CH522:DA522,{"&gt;0","&lt;0"})*{1,-1})+SUM(SUMIF(Survey!DC522:DV522,{"&gt;0","&lt;0"})*{1,-1})</f>
        <v>0</v>
      </c>
      <c r="AG522" s="58">
        <f>IFERROR(AF522/(Survey!$BA522),0)</f>
        <v>0</v>
      </c>
      <c r="AH522" s="104" t="b">
        <f>IF(OR(Survey!$M522="Alternative strategy or hedge",Survey!$M522="Private asset",Survey!$L522="Prospectus fund"),TRUE,FALSE)</f>
        <v>0</v>
      </c>
      <c r="AI522" s="104" t="b">
        <f>NOT(ISBLANK(Survey!$M522))</f>
        <v>0</v>
      </c>
      <c r="AJ522" s="16" t="str">
        <f t="shared" si="431"/>
        <v>Fail</v>
      </c>
      <c r="AK522" t="b">
        <f>IF(Survey!W522="No",TRUE,FALSE)</f>
        <v>0</v>
      </c>
      <c r="AL522" s="119">
        <f>MOD((LEN(Survey!W522)+2),22)</f>
        <v>2</v>
      </c>
      <c r="AM522" t="str">
        <f t="shared" si="432"/>
        <v>Pass</v>
      </c>
      <c r="AN522" s="33" t="b">
        <f>NOT(ISNUMBER(SEARCH("Other",Survey!$Q522)))</f>
        <v>1</v>
      </c>
      <c r="AO522" s="32" t="b">
        <f>NOT(ISBLANK(Survey!$R522))</f>
        <v>0</v>
      </c>
      <c r="AP522" s="16" t="str">
        <f t="shared" si="433"/>
        <v>Pass</v>
      </c>
      <c r="AQ522" s="114">
        <f>COUNTBLANK(Survey!$X522)</f>
        <v>1</v>
      </c>
      <c r="AR522" s="58">
        <f>IF(AND(Survey!L522&lt;&gt;"Exempt fund",OR(Survey!$M522="ETF",Survey!$M522="ETF, alternative mutual fund",Survey!$M522="Mutual fund",Survey!$M522="Alternative mutual fund",Survey!$M522="Money market")),1,0)</f>
        <v>0</v>
      </c>
      <c r="AS522" s="16" t="str">
        <f t="shared" si="434"/>
        <v>Pass</v>
      </c>
      <c r="AT522" s="33" t="b">
        <f>NOT(ISNUMBER(SEARCH("Yes",Survey!$AC522)))</f>
        <v>1</v>
      </c>
      <c r="AU522" s="32" t="b">
        <f>IF(COUNTBLANK(Survey!$AD522:$AE522)=0,TRUE, FALSE)</f>
        <v>0</v>
      </c>
      <c r="AV522" s="16" t="str">
        <f t="shared" si="435"/>
        <v>Pass</v>
      </c>
      <c r="AW522" s="33" t="b">
        <f>NOT(ISNUMBER(SEARCH("Yes",Survey!$AF522)))</f>
        <v>1</v>
      </c>
      <c r="AX522" s="32" t="b">
        <f>NOT(ISBLANK(Survey!$AH522))</f>
        <v>0</v>
      </c>
      <c r="AY522" s="16" t="str">
        <f t="shared" si="436"/>
        <v>Pass</v>
      </c>
      <c r="AZ522" s="33" t="b">
        <f>NOT(OR(ISNUMBER(SEARCH("Other",Survey!$AH522)),ISNUMBER(SEARCH("Multiple",Survey!$AH522))))</f>
        <v>1</v>
      </c>
      <c r="BA522" s="32" t="b">
        <f>NOT(ISBLANK(Survey!$AI522))</f>
        <v>0</v>
      </c>
      <c r="BB522" s="16" t="str">
        <f t="shared" si="437"/>
        <v>Fail</v>
      </c>
      <c r="BC522" s="114">
        <f>IF(ABS(Survey!$BA522)&gt;0, 1,0)</f>
        <v>0</v>
      </c>
      <c r="BD522" s="114">
        <f>IF(COUNTBLANK(Survey!$AL522)=0,1,0)</f>
        <v>0</v>
      </c>
      <c r="BE522" s="16" t="str">
        <f t="shared" si="438"/>
        <v>Pass</v>
      </c>
      <c r="BF522" s="114">
        <f>IF(ISBLANK(Survey!$AL522),0,1)</f>
        <v>0</v>
      </c>
      <c r="BG522" s="133">
        <f>COUNTBLANK(Survey!$AM522)</f>
        <v>1</v>
      </c>
      <c r="BH522" s="16" t="str">
        <f t="shared" si="439"/>
        <v>Pass</v>
      </c>
      <c r="BI522" s="114">
        <f>IF(OR(Survey!$AM522="Closed",ISBLANK(Survey!$AM522)),0,1)</f>
        <v>0</v>
      </c>
      <c r="BJ522" s="133">
        <f>IF(ISBLANK(Survey!$AN522),1,0)</f>
        <v>1</v>
      </c>
      <c r="BK522" s="118" t="str">
        <f t="shared" si="440"/>
        <v>Pass</v>
      </c>
      <c r="BL522" s="31" cm="1">
        <f t="array" ref="BL522">SUM(SUMIF(Survey!AO522:AP522,{"&gt;0","&lt;0"})*{1,-1})</f>
        <v>0</v>
      </c>
      <c r="BM522">
        <f t="shared" si="441"/>
        <v>0</v>
      </c>
      <c r="BN522">
        <f t="shared" si="442"/>
        <v>100</v>
      </c>
      <c r="BO522" s="118" t="str">
        <f t="shared" si="443"/>
        <v>Pass</v>
      </c>
      <c r="BP522">
        <f>IF(Survey!AQ522="No",0,1)</f>
        <v>1</v>
      </c>
      <c r="BQ522" s="207">
        <f>MOD((LEN(Survey!AQ522)+2),22)</f>
        <v>2</v>
      </c>
      <c r="BR522">
        <f>IF(Survey!AR522="No",0,1)</f>
        <v>1</v>
      </c>
      <c r="BS522" s="207">
        <f>MOD((LEN(Survey!AR522)+2),22)</f>
        <v>2</v>
      </c>
      <c r="BT522" s="114">
        <f>COUNTBLANK(Survey!$AQ522:$AS522)+COUNTBLANK(Survey!$AU522)</f>
        <v>4</v>
      </c>
      <c r="BU522" s="114">
        <f>IF(Survey!$I522="Yes",1,0)</f>
        <v>0</v>
      </c>
      <c r="BV522" s="114">
        <f>IF(OR(Survey!$M522="Mutual fund",Survey!$M522="Alternative mutual fund",Survey!$M522="Money market"),1,0)</f>
        <v>0</v>
      </c>
      <c r="BW522" s="119">
        <f>IF(OR(Survey!$M522="ETF",Survey!$M522="ETF, alternative mutual fund"),1,0)</f>
        <v>0</v>
      </c>
      <c r="BX522" s="16" t="str">
        <f t="shared" si="444"/>
        <v>Pass</v>
      </c>
      <c r="BY522" s="33">
        <f>IF(ISNUMBER(SEARCH("Other",Survey!$AS522)), 1, 0)</f>
        <v>0</v>
      </c>
      <c r="BZ522" s="58" t="b">
        <f>NOT(ISBLANK(Survey!$AT522))</f>
        <v>0</v>
      </c>
      <c r="CA522" s="16" t="str">
        <f t="shared" si="445"/>
        <v>Pass</v>
      </c>
      <c r="CB522" s="114">
        <f>IF(Survey!$BB522=0, 0,1)</f>
        <v>0</v>
      </c>
      <c r="CC522" s="58">
        <f>Survey!$AV522</f>
        <v>0</v>
      </c>
      <c r="CD522" s="58">
        <f>Survey!$BC522+Survey!$BD522+ABS(Survey!$BE522)-ABS(Survey!$BF522)-ABS(Survey!$BG522)-ABS(Survey!$BL522)</f>
        <v>0</v>
      </c>
      <c r="CE522" s="138">
        <f>Survey!BB522+(ABS(Survey!$BH522)-ABS(Survey!$BI522)+ABS(Survey!$BJ522)-ABS(Survey!$BK522))*0.5</f>
        <v>0</v>
      </c>
      <c r="CF522" s="58">
        <f t="shared" si="446"/>
        <v>0</v>
      </c>
      <c r="CG522" s="58">
        <f>IF(AND($CC522&gt;$CF522-0.2,$CC522&lt;$CF522+0.2,ISBLANK(Survey!$AV522)=FALSE),0,1)</f>
        <v>1</v>
      </c>
      <c r="CH522" s="133">
        <f>IF(ISBLANK(Survey!$AW522),1,0)</f>
        <v>1</v>
      </c>
      <c r="CI522" s="16" t="str">
        <f t="shared" si="447"/>
        <v>Pass</v>
      </c>
      <c r="CJ522" s="114">
        <f>IF(Survey!$BB522=0, 0,1)</f>
        <v>0</v>
      </c>
      <c r="CK522" s="58">
        <f>IF(AND(Survey!$AX522&gt;=0,Survey!$AX522&lt;=0.2,Survey!$AX522&lt;&gt;""),0,1)</f>
        <v>1</v>
      </c>
      <c r="CL522" s="114">
        <f>IF(ISBLANK(Survey!$AY522),1,0)</f>
        <v>1</v>
      </c>
      <c r="CM522" s="16" t="str">
        <f t="shared" si="448"/>
        <v>Fail</v>
      </c>
      <c r="CN522" s="133">
        <f>Survey!$AZ522</f>
        <v>0</v>
      </c>
      <c r="CO522" s="16" t="str">
        <f t="shared" si="449"/>
        <v>Pass</v>
      </c>
      <c r="CP522" s="31">
        <f>Survey!$BA522</f>
        <v>0</v>
      </c>
      <c r="CQ522" s="138">
        <f>Survey!$BB522+Survey!$BC522+Survey!$BD522+ABS(Survey!$BE522)-ABS(Survey!$BF522)-ABS(Survey!$BG522)+ABS(Survey!$BH522)-ABS(Survey!$BI522)+ABS(Survey!$BJ522)-ABS(Survey!$BK522)-ABS(Survey!$BL522)+Survey!$BM522</f>
        <v>0</v>
      </c>
      <c r="CR522" s="30">
        <f t="shared" si="450"/>
        <v>0</v>
      </c>
      <c r="CS522" s="17">
        <f t="shared" si="451"/>
        <v>0</v>
      </c>
      <c r="CT522" s="16" t="str">
        <f t="shared" si="452"/>
        <v>Pass</v>
      </c>
      <c r="CU522" s="33" t="b">
        <f>IF(ABS(Survey!$BM522)=0,TRUE,FALSE)</f>
        <v>1</v>
      </c>
      <c r="CV522" s="32" t="b">
        <f>NOT(ISBLANK(Survey!$BN522))</f>
        <v>0</v>
      </c>
      <c r="CW522" t="str">
        <f t="shared" si="453"/>
        <v>Fail</v>
      </c>
      <c r="CX522" s="25">
        <f>Survey!$BA522</f>
        <v>0</v>
      </c>
      <c r="CY522" s="25" cm="1">
        <f t="array" ref="CY522">SUM(SUMIF(Survey!BP522:BW522,{"&gt;0","&lt;0"})*{1,-1})-SUM(SUMIF(Survey!BY522:CF522,{"&gt;0","&lt;0"})*{1,-1})</f>
        <v>0</v>
      </c>
      <c r="CZ522" s="30" t="str">
        <f t="shared" si="454"/>
        <v>No holdings</v>
      </c>
      <c r="DA522">
        <f t="shared" si="455"/>
        <v>0</v>
      </c>
      <c r="DB522" s="16" t="str">
        <f t="shared" si="456"/>
        <v>Fail</v>
      </c>
      <c r="DC522" s="31">
        <f>Survey!$BA522</f>
        <v>0</v>
      </c>
      <c r="DD522" s="31" cm="1">
        <f t="array" ref="DD522">SUM(SUMIF(Survey!CH522:DA522,{"&gt;0","&lt;0"})*{1,-1})-SUM(SUMIF(Survey!DC522:DV522,{"&gt;0","&lt;0"})*{1,-1})</f>
        <v>0</v>
      </c>
      <c r="DE522" s="30" t="str">
        <f t="shared" si="457"/>
        <v>No holdings</v>
      </c>
      <c r="DF522" s="17">
        <f t="shared" si="458"/>
        <v>0</v>
      </c>
      <c r="DG522" s="16" t="str">
        <f t="shared" si="459"/>
        <v>Pass</v>
      </c>
      <c r="DH522" s="33" t="b">
        <f>IF(ABS(Survey!$DA522)=0,TRUE,FALSE)</f>
        <v>1</v>
      </c>
      <c r="DI522" s="32" t="b">
        <f>NOT(ISBLANK(Survey!$DB522))</f>
        <v>0</v>
      </c>
      <c r="DJ522" s="16" t="str">
        <f t="shared" si="460"/>
        <v>Pass</v>
      </c>
      <c r="DK522" s="33" t="b">
        <f>IF(ABS(Survey!$DV522)=0,TRUE,FALSE)</f>
        <v>1</v>
      </c>
      <c r="DL522" s="32" t="b">
        <f>NOT(ISBLANK(Survey!$DW522))</f>
        <v>0</v>
      </c>
      <c r="DM522" t="str">
        <f t="shared" si="461"/>
        <v>Pass</v>
      </c>
      <c r="DN522" s="25" cm="1">
        <f t="array" ref="DN522">SUM(SUMIF(Survey!CW522,{"&gt;0","&lt;0"})*{1,-1})+SUM(SUMIF(Survey!DR522,{"&gt;0","&lt;0"})*{1,-1})</f>
        <v>0</v>
      </c>
      <c r="DO522" s="25">
        <f>SUM(SUMIF(Survey!DY522:EE522,{"&gt;0","&lt;0"})*{1,-1})+SUM(SUMIF(Survey!EG522:EM522,{"&gt;0","&lt;0"})*{1,-1})</f>
        <v>0</v>
      </c>
      <c r="DP522">
        <f t="shared" si="462"/>
        <v>0</v>
      </c>
      <c r="DQ522">
        <f t="shared" si="463"/>
        <v>0</v>
      </c>
      <c r="DR522" s="16" t="str">
        <f t="shared" si="464"/>
        <v>Pass</v>
      </c>
      <c r="DS522" s="33" t="b">
        <f>IF(ABS(Survey!$EE522)=0,TRUE,FALSE)</f>
        <v>1</v>
      </c>
      <c r="DT522" s="32" t="b">
        <f>NOT(ISBLANK(Survey!EF522))</f>
        <v>0</v>
      </c>
      <c r="DU522" s="16" t="str">
        <f t="shared" si="465"/>
        <v>Pass</v>
      </c>
      <c r="DV522" s="33" t="b">
        <f>IF(ABS(Survey!$EM522)=0,TRUE,FALSE)</f>
        <v>1</v>
      </c>
      <c r="DW522" s="32" t="b">
        <f>NOT(ISBLANK(Survey!$EN522))</f>
        <v>0</v>
      </c>
      <c r="DX522" s="16" t="str">
        <f t="shared" si="466"/>
        <v>Fail</v>
      </c>
      <c r="DY522" s="31">
        <f>SUM(SUMIF(Survey!ET522:EV522,{"&gt;0","&lt;0"})*{1,-1})</f>
        <v>0</v>
      </c>
      <c r="DZ522">
        <f t="shared" si="467"/>
        <v>0</v>
      </c>
      <c r="EA522">
        <f t="shared" si="468"/>
        <v>100</v>
      </c>
      <c r="EB522" s="30" t="b">
        <f>IF(OR(Survey!$M522="ETF",Survey!$M522="ETF, alternative mutual fund",Survey!$M522="Closed-end", Survey!$M522="Split share corp"),TRUE,FALSE)</f>
        <v>0</v>
      </c>
      <c r="EC522" s="16" t="str">
        <f t="shared" si="469"/>
        <v>Fail</v>
      </c>
      <c r="ED522" s="31">
        <f>SUM(SUMIF(Survey!EX522:FD522,{"&gt;0","&lt;0"})*{1,-1})</f>
        <v>0</v>
      </c>
      <c r="EE522">
        <f t="shared" si="470"/>
        <v>0</v>
      </c>
      <c r="EF522" s="17">
        <f t="shared" si="471"/>
        <v>100</v>
      </c>
      <c r="EG522" s="16" t="str">
        <f t="shared" si="472"/>
        <v>Fail</v>
      </c>
      <c r="EH522" s="31">
        <f>SUM(SUMIF(Survey!FF522:FL522,{"&gt;0","&lt;0"})*{1,-1})</f>
        <v>0</v>
      </c>
      <c r="EI522">
        <f t="shared" si="473"/>
        <v>0</v>
      </c>
      <c r="EJ522" s="17">
        <f t="shared" si="474"/>
        <v>100</v>
      </c>
    </row>
    <row r="523" spans="1:140">
      <c r="A523">
        <v>523</v>
      </c>
      <c r="B523" t="str">
        <f t="shared" si="422"/>
        <v>Pass</v>
      </c>
      <c r="C523" t="str">
        <f>IF(COUNTBLANK(Survey!B523:FM523)=$C$2, "Pass", "Fail")</f>
        <v>Pass</v>
      </c>
      <c r="D523" s="16" t="str">
        <f t="shared" si="423"/>
        <v>Fail</v>
      </c>
      <c r="E523" t="str">
        <f>IF(OR(ISBLANK(Survey!AL523),COUNTIF(G523:BJ523,"Fail")),"Fail","Pass")</f>
        <v>Fail</v>
      </c>
      <c r="F523" s="265"/>
      <c r="G523" s="16" t="str">
        <f t="shared" si="424"/>
        <v>Fail</v>
      </c>
      <c r="H523" s="139">
        <f>COUNTBLANK(Survey!B523:D523)+COUNTBLANK(Survey!G523)+COUNTBLANK(Survey!I523)+COUNTBLANK(Survey!K523:M523)+COUNTBLANK(Survey!P523:Q523)+COUNTBLANK(Survey!T523:W523)+COUNTBLANK(Survey!Z523:AC523)+COUNTBLANK(Survey!AF523:AG523)+COUNTBLANK(Survey!AK523:AK523)</f>
        <v>21</v>
      </c>
      <c r="I523" t="str">
        <f t="shared" si="425"/>
        <v>Fail</v>
      </c>
      <c r="J523" t="b">
        <f>IF(Survey!E523="No",TRUE,FALSE)</f>
        <v>0</v>
      </c>
      <c r="K523" s="29" cm="1">
        <f t="array" ref="K523">IF(COUNTA(Survey!$E$4:$E$695)=1, 0, SUM(IF(COUNTIF(Survey!$E$4:$E$695, Survey!$E$4:$E$695)=1,1,0)))</f>
        <v>0</v>
      </c>
      <c r="L523" s="29">
        <f>LEN(Survey!E523)</f>
        <v>0</v>
      </c>
      <c r="M523" s="16" t="str">
        <f t="shared" si="426"/>
        <v>Fail</v>
      </c>
      <c r="N523" t="b">
        <f>IF(Survey!F523="No",TRUE,FALSE)</f>
        <v>0</v>
      </c>
      <c r="O523" t="b">
        <f>Survey!F523=Survey!E523</f>
        <v>1</v>
      </c>
      <c r="P523">
        <f>COUNTIF(Survey!$F$4:$F$695,Survey!F523)</f>
        <v>0</v>
      </c>
      <c r="Q523" s="28">
        <f>LEN(Survey!F523)</f>
        <v>0</v>
      </c>
      <c r="R523" s="16" t="str">
        <f t="shared" si="427"/>
        <v>Pass</v>
      </c>
      <c r="S523" s="29">
        <f>MOD((LEN(Survey!H523)+2),11)</f>
        <v>2</v>
      </c>
      <c r="T523">
        <f>COUNTIF(Survey!$H$4:$H$695,Survey!H523)</f>
        <v>0</v>
      </c>
      <c r="U523" s="28" t="str">
        <f>IF(Survey!$L523="Prospectus fund", "Yes", "No")</f>
        <v>No</v>
      </c>
      <c r="V523" s="16" t="str">
        <f t="shared" si="428"/>
        <v>Pass</v>
      </c>
      <c r="W523" s="29">
        <f>MOD((LEN(Survey!J523)+2),11)</f>
        <v>2</v>
      </c>
      <c r="X523">
        <f>COUNTIF(Survey!$J$4:$J$695,Survey!J523)</f>
        <v>0</v>
      </c>
      <c r="Y523" s="30" t="b">
        <f>IF(OR(Survey!$M523="ETF",Survey!$M523="ETF, alternative mutual fund",Survey!$M523="Closed-end", Survey!$M523="Split share corp", Survey!$I523="Yes"),TRUE,FALSE)</f>
        <v>0</v>
      </c>
      <c r="Z523" s="16" t="str">
        <f>IFERROR(IF(AND(OR(AC523=AD523,AD523 = "Either"),NOT(ISBLANK(Survey!K523))),"Pass","Fail"),"Pass")</f>
        <v>Fail</v>
      </c>
      <c r="AA523" s="31" cm="1">
        <f t="array" ref="AA523">SUM(SUMIF(Survey!CH523:DA523,{"&gt;0","&lt;0"})*{1,-1})</f>
        <v>0</v>
      </c>
      <c r="AB523" s="33" cm="1">
        <f t="array" ref="AB523">SUM(SUMIF(Survey!CK523,{"&gt;0","&lt;0"})*{1,-1})+SUM(SUMIF(Survey!CU523,{"&gt;0","&lt;0"})*{1,-1})</f>
        <v>0</v>
      </c>
      <c r="AC523" s="33">
        <f>Survey!K523</f>
        <v>0</v>
      </c>
      <c r="AD523" s="32" t="str">
        <f t="shared" si="429"/>
        <v>Either</v>
      </c>
      <c r="AE523" s="16" t="str">
        <f t="shared" si="430"/>
        <v>Fail</v>
      </c>
      <c r="AF523" s="58" cm="1">
        <f t="array" ref="AF523">SUM(SUMIF(Survey!CH523:DA523,{"&gt;0","&lt;0"})*{1,-1})+SUM(SUMIF(Survey!DC523:DV523,{"&gt;0","&lt;0"})*{1,-1})</f>
        <v>0</v>
      </c>
      <c r="AG523" s="58">
        <f>IFERROR(AF523/(Survey!$BA523),0)</f>
        <v>0</v>
      </c>
      <c r="AH523" s="104" t="b">
        <f>IF(OR(Survey!$M523="Alternative strategy or hedge",Survey!$M523="Private asset",Survey!$L523="Prospectus fund"),TRUE,FALSE)</f>
        <v>0</v>
      </c>
      <c r="AI523" s="104" t="b">
        <f>NOT(ISBLANK(Survey!$M523))</f>
        <v>0</v>
      </c>
      <c r="AJ523" s="16" t="str">
        <f t="shared" si="431"/>
        <v>Fail</v>
      </c>
      <c r="AK523" t="b">
        <f>IF(Survey!W523="No",TRUE,FALSE)</f>
        <v>0</v>
      </c>
      <c r="AL523" s="119">
        <f>MOD((LEN(Survey!W523)+2),22)</f>
        <v>2</v>
      </c>
      <c r="AM523" t="str">
        <f t="shared" si="432"/>
        <v>Pass</v>
      </c>
      <c r="AN523" s="33" t="b">
        <f>NOT(ISNUMBER(SEARCH("Other",Survey!$Q523)))</f>
        <v>1</v>
      </c>
      <c r="AO523" s="32" t="b">
        <f>NOT(ISBLANK(Survey!$R523))</f>
        <v>0</v>
      </c>
      <c r="AP523" s="16" t="str">
        <f t="shared" si="433"/>
        <v>Pass</v>
      </c>
      <c r="AQ523" s="114">
        <f>COUNTBLANK(Survey!$X523)</f>
        <v>1</v>
      </c>
      <c r="AR523" s="58">
        <f>IF(AND(Survey!L523&lt;&gt;"Exempt fund",OR(Survey!$M523="ETF",Survey!$M523="ETF, alternative mutual fund",Survey!$M523="Mutual fund",Survey!$M523="Alternative mutual fund",Survey!$M523="Money market")),1,0)</f>
        <v>0</v>
      </c>
      <c r="AS523" s="16" t="str">
        <f t="shared" si="434"/>
        <v>Pass</v>
      </c>
      <c r="AT523" s="33" t="b">
        <f>NOT(ISNUMBER(SEARCH("Yes",Survey!$AC523)))</f>
        <v>1</v>
      </c>
      <c r="AU523" s="32" t="b">
        <f>IF(COUNTBLANK(Survey!$AD523:$AE523)=0,TRUE, FALSE)</f>
        <v>0</v>
      </c>
      <c r="AV523" s="16" t="str">
        <f t="shared" si="435"/>
        <v>Pass</v>
      </c>
      <c r="AW523" s="33" t="b">
        <f>NOT(ISNUMBER(SEARCH("Yes",Survey!$AF523)))</f>
        <v>1</v>
      </c>
      <c r="AX523" s="32" t="b">
        <f>NOT(ISBLANK(Survey!$AH523))</f>
        <v>0</v>
      </c>
      <c r="AY523" s="16" t="str">
        <f t="shared" si="436"/>
        <v>Pass</v>
      </c>
      <c r="AZ523" s="33" t="b">
        <f>NOT(OR(ISNUMBER(SEARCH("Other",Survey!$AH523)),ISNUMBER(SEARCH("Multiple",Survey!$AH523))))</f>
        <v>1</v>
      </c>
      <c r="BA523" s="32" t="b">
        <f>NOT(ISBLANK(Survey!$AI523))</f>
        <v>0</v>
      </c>
      <c r="BB523" s="16" t="str">
        <f t="shared" si="437"/>
        <v>Fail</v>
      </c>
      <c r="BC523" s="114">
        <f>IF(ABS(Survey!$BA523)&gt;0, 1,0)</f>
        <v>0</v>
      </c>
      <c r="BD523" s="114">
        <f>IF(COUNTBLANK(Survey!$AL523)=0,1,0)</f>
        <v>0</v>
      </c>
      <c r="BE523" s="16" t="str">
        <f t="shared" si="438"/>
        <v>Pass</v>
      </c>
      <c r="BF523" s="114">
        <f>IF(ISBLANK(Survey!$AL523),0,1)</f>
        <v>0</v>
      </c>
      <c r="BG523" s="133">
        <f>COUNTBLANK(Survey!$AM523)</f>
        <v>1</v>
      </c>
      <c r="BH523" s="16" t="str">
        <f t="shared" si="439"/>
        <v>Pass</v>
      </c>
      <c r="BI523" s="114">
        <f>IF(OR(Survey!$AM523="Closed",ISBLANK(Survey!$AM523)),0,1)</f>
        <v>0</v>
      </c>
      <c r="BJ523" s="133">
        <f>IF(ISBLANK(Survey!$AN523),1,0)</f>
        <v>1</v>
      </c>
      <c r="BK523" s="118" t="str">
        <f t="shared" si="440"/>
        <v>Pass</v>
      </c>
      <c r="BL523" s="31" cm="1">
        <f t="array" ref="BL523">SUM(SUMIF(Survey!AO523:AP523,{"&gt;0","&lt;0"})*{1,-1})</f>
        <v>0</v>
      </c>
      <c r="BM523">
        <f t="shared" si="441"/>
        <v>0</v>
      </c>
      <c r="BN523">
        <f t="shared" si="442"/>
        <v>100</v>
      </c>
      <c r="BO523" s="118" t="str">
        <f t="shared" si="443"/>
        <v>Pass</v>
      </c>
      <c r="BP523">
        <f>IF(Survey!AQ523="No",0,1)</f>
        <v>1</v>
      </c>
      <c r="BQ523" s="207">
        <f>MOD((LEN(Survey!AQ523)+2),22)</f>
        <v>2</v>
      </c>
      <c r="BR523">
        <f>IF(Survey!AR523="No",0,1)</f>
        <v>1</v>
      </c>
      <c r="BS523" s="207">
        <f>MOD((LEN(Survey!AR523)+2),22)</f>
        <v>2</v>
      </c>
      <c r="BT523" s="114">
        <f>COUNTBLANK(Survey!$AQ523:$AS523)+COUNTBLANK(Survey!$AU523)</f>
        <v>4</v>
      </c>
      <c r="BU523" s="114">
        <f>IF(Survey!$I523="Yes",1,0)</f>
        <v>0</v>
      </c>
      <c r="BV523" s="114">
        <f>IF(OR(Survey!$M523="Mutual fund",Survey!$M523="Alternative mutual fund",Survey!$M523="Money market"),1,0)</f>
        <v>0</v>
      </c>
      <c r="BW523" s="119">
        <f>IF(OR(Survey!$M523="ETF",Survey!$M523="ETF, alternative mutual fund"),1,0)</f>
        <v>0</v>
      </c>
      <c r="BX523" s="16" t="str">
        <f t="shared" si="444"/>
        <v>Pass</v>
      </c>
      <c r="BY523" s="33">
        <f>IF(ISNUMBER(SEARCH("Other",Survey!$AS523)), 1, 0)</f>
        <v>0</v>
      </c>
      <c r="BZ523" s="58" t="b">
        <f>NOT(ISBLANK(Survey!$AT523))</f>
        <v>0</v>
      </c>
      <c r="CA523" s="16" t="str">
        <f t="shared" si="445"/>
        <v>Pass</v>
      </c>
      <c r="CB523" s="114">
        <f>IF(Survey!$BB523=0, 0,1)</f>
        <v>0</v>
      </c>
      <c r="CC523" s="58">
        <f>Survey!$AV523</f>
        <v>0</v>
      </c>
      <c r="CD523" s="58">
        <f>Survey!$BC523+Survey!$BD523+ABS(Survey!$BE523)-ABS(Survey!$BF523)-ABS(Survey!$BG523)-ABS(Survey!$BL523)</f>
        <v>0</v>
      </c>
      <c r="CE523" s="138">
        <f>Survey!BB523+(ABS(Survey!$BH523)-ABS(Survey!$BI523)+ABS(Survey!$BJ523)-ABS(Survey!$BK523))*0.5</f>
        <v>0</v>
      </c>
      <c r="CF523" s="58">
        <f t="shared" si="446"/>
        <v>0</v>
      </c>
      <c r="CG523" s="58">
        <f>IF(AND($CC523&gt;$CF523-0.2,$CC523&lt;$CF523+0.2,ISBLANK(Survey!$AV523)=FALSE),0,1)</f>
        <v>1</v>
      </c>
      <c r="CH523" s="133">
        <f>IF(ISBLANK(Survey!$AW523),1,0)</f>
        <v>1</v>
      </c>
      <c r="CI523" s="16" t="str">
        <f t="shared" si="447"/>
        <v>Pass</v>
      </c>
      <c r="CJ523" s="114">
        <f>IF(Survey!$BB523=0, 0,1)</f>
        <v>0</v>
      </c>
      <c r="CK523" s="58">
        <f>IF(AND(Survey!$AX523&gt;=0,Survey!$AX523&lt;=0.2,Survey!$AX523&lt;&gt;""),0,1)</f>
        <v>1</v>
      </c>
      <c r="CL523" s="114">
        <f>IF(ISBLANK(Survey!$AY523),1,0)</f>
        <v>1</v>
      </c>
      <c r="CM523" s="16" t="str">
        <f t="shared" si="448"/>
        <v>Fail</v>
      </c>
      <c r="CN523" s="133">
        <f>Survey!$AZ523</f>
        <v>0</v>
      </c>
      <c r="CO523" s="16" t="str">
        <f t="shared" si="449"/>
        <v>Pass</v>
      </c>
      <c r="CP523" s="31">
        <f>Survey!$BA523</f>
        <v>0</v>
      </c>
      <c r="CQ523" s="138">
        <f>Survey!$BB523+Survey!$BC523+Survey!$BD523+ABS(Survey!$BE523)-ABS(Survey!$BF523)-ABS(Survey!$BG523)+ABS(Survey!$BH523)-ABS(Survey!$BI523)+ABS(Survey!$BJ523)-ABS(Survey!$BK523)-ABS(Survey!$BL523)+Survey!$BM523</f>
        <v>0</v>
      </c>
      <c r="CR523" s="30">
        <f t="shared" si="450"/>
        <v>0</v>
      </c>
      <c r="CS523" s="17">
        <f t="shared" si="451"/>
        <v>0</v>
      </c>
      <c r="CT523" s="16" t="str">
        <f t="shared" si="452"/>
        <v>Pass</v>
      </c>
      <c r="CU523" s="33" t="b">
        <f>IF(ABS(Survey!$BM523)=0,TRUE,FALSE)</f>
        <v>1</v>
      </c>
      <c r="CV523" s="32" t="b">
        <f>NOT(ISBLANK(Survey!$BN523))</f>
        <v>0</v>
      </c>
      <c r="CW523" t="str">
        <f t="shared" si="453"/>
        <v>Fail</v>
      </c>
      <c r="CX523" s="25">
        <f>Survey!$BA523</f>
        <v>0</v>
      </c>
      <c r="CY523" s="25" cm="1">
        <f t="array" ref="CY523">SUM(SUMIF(Survey!BP523:BW523,{"&gt;0","&lt;0"})*{1,-1})-SUM(SUMIF(Survey!BY523:CF523,{"&gt;0","&lt;0"})*{1,-1})</f>
        <v>0</v>
      </c>
      <c r="CZ523" s="30" t="str">
        <f t="shared" si="454"/>
        <v>No holdings</v>
      </c>
      <c r="DA523">
        <f t="shared" si="455"/>
        <v>0</v>
      </c>
      <c r="DB523" s="16" t="str">
        <f t="shared" si="456"/>
        <v>Fail</v>
      </c>
      <c r="DC523" s="31">
        <f>Survey!$BA523</f>
        <v>0</v>
      </c>
      <c r="DD523" s="31" cm="1">
        <f t="array" ref="DD523">SUM(SUMIF(Survey!CH523:DA523,{"&gt;0","&lt;0"})*{1,-1})-SUM(SUMIF(Survey!DC523:DV523,{"&gt;0","&lt;0"})*{1,-1})</f>
        <v>0</v>
      </c>
      <c r="DE523" s="30" t="str">
        <f t="shared" si="457"/>
        <v>No holdings</v>
      </c>
      <c r="DF523" s="17">
        <f t="shared" si="458"/>
        <v>0</v>
      </c>
      <c r="DG523" s="16" t="str">
        <f t="shared" si="459"/>
        <v>Pass</v>
      </c>
      <c r="DH523" s="33" t="b">
        <f>IF(ABS(Survey!$DA523)=0,TRUE,FALSE)</f>
        <v>1</v>
      </c>
      <c r="DI523" s="32" t="b">
        <f>NOT(ISBLANK(Survey!$DB523))</f>
        <v>0</v>
      </c>
      <c r="DJ523" s="16" t="str">
        <f t="shared" si="460"/>
        <v>Pass</v>
      </c>
      <c r="DK523" s="33" t="b">
        <f>IF(ABS(Survey!$DV523)=0,TRUE,FALSE)</f>
        <v>1</v>
      </c>
      <c r="DL523" s="32" t="b">
        <f>NOT(ISBLANK(Survey!$DW523))</f>
        <v>0</v>
      </c>
      <c r="DM523" t="str">
        <f t="shared" si="461"/>
        <v>Pass</v>
      </c>
      <c r="DN523" s="25" cm="1">
        <f t="array" ref="DN523">SUM(SUMIF(Survey!CW523,{"&gt;0","&lt;0"})*{1,-1})+SUM(SUMIF(Survey!DR523,{"&gt;0","&lt;0"})*{1,-1})</f>
        <v>0</v>
      </c>
      <c r="DO523" s="25">
        <f>SUM(SUMIF(Survey!DY523:EE523,{"&gt;0","&lt;0"})*{1,-1})+SUM(SUMIF(Survey!EG523:EM523,{"&gt;0","&lt;0"})*{1,-1})</f>
        <v>0</v>
      </c>
      <c r="DP523">
        <f t="shared" si="462"/>
        <v>0</v>
      </c>
      <c r="DQ523">
        <f t="shared" si="463"/>
        <v>0</v>
      </c>
      <c r="DR523" s="16" t="str">
        <f t="shared" si="464"/>
        <v>Pass</v>
      </c>
      <c r="DS523" s="33" t="b">
        <f>IF(ABS(Survey!$EE523)=0,TRUE,FALSE)</f>
        <v>1</v>
      </c>
      <c r="DT523" s="32" t="b">
        <f>NOT(ISBLANK(Survey!EF523))</f>
        <v>0</v>
      </c>
      <c r="DU523" s="16" t="str">
        <f t="shared" si="465"/>
        <v>Pass</v>
      </c>
      <c r="DV523" s="33" t="b">
        <f>IF(ABS(Survey!$EM523)=0,TRUE,FALSE)</f>
        <v>1</v>
      </c>
      <c r="DW523" s="32" t="b">
        <f>NOT(ISBLANK(Survey!$EN523))</f>
        <v>0</v>
      </c>
      <c r="DX523" s="16" t="str">
        <f t="shared" si="466"/>
        <v>Fail</v>
      </c>
      <c r="DY523" s="31">
        <f>SUM(SUMIF(Survey!ET523:EV523,{"&gt;0","&lt;0"})*{1,-1})</f>
        <v>0</v>
      </c>
      <c r="DZ523">
        <f t="shared" si="467"/>
        <v>0</v>
      </c>
      <c r="EA523">
        <f t="shared" si="468"/>
        <v>100</v>
      </c>
      <c r="EB523" s="30" t="b">
        <f>IF(OR(Survey!$M523="ETF",Survey!$M523="ETF, alternative mutual fund",Survey!$M523="Closed-end", Survey!$M523="Split share corp"),TRUE,FALSE)</f>
        <v>0</v>
      </c>
      <c r="EC523" s="16" t="str">
        <f t="shared" si="469"/>
        <v>Fail</v>
      </c>
      <c r="ED523" s="31">
        <f>SUM(SUMIF(Survey!EX523:FD523,{"&gt;0","&lt;0"})*{1,-1})</f>
        <v>0</v>
      </c>
      <c r="EE523">
        <f t="shared" si="470"/>
        <v>0</v>
      </c>
      <c r="EF523" s="17">
        <f t="shared" si="471"/>
        <v>100</v>
      </c>
      <c r="EG523" s="16" t="str">
        <f t="shared" si="472"/>
        <v>Fail</v>
      </c>
      <c r="EH523" s="31">
        <f>SUM(SUMIF(Survey!FF523:FL523,{"&gt;0","&lt;0"})*{1,-1})</f>
        <v>0</v>
      </c>
      <c r="EI523">
        <f t="shared" si="473"/>
        <v>0</v>
      </c>
      <c r="EJ523" s="17">
        <f t="shared" si="474"/>
        <v>100</v>
      </c>
    </row>
    <row r="524" spans="1:140">
      <c r="A524">
        <v>524</v>
      </c>
      <c r="B524" t="str">
        <f t="shared" si="422"/>
        <v>Pass</v>
      </c>
      <c r="C524" t="str">
        <f>IF(COUNTBLANK(Survey!B524:FM524)=$C$2, "Pass", "Fail")</f>
        <v>Pass</v>
      </c>
      <c r="D524" s="16" t="str">
        <f t="shared" si="423"/>
        <v>Fail</v>
      </c>
      <c r="E524" t="str">
        <f>IF(OR(ISBLANK(Survey!AL524),COUNTIF(G524:BJ524,"Fail")),"Fail","Pass")</f>
        <v>Fail</v>
      </c>
      <c r="F524" s="265"/>
      <c r="G524" s="16" t="str">
        <f t="shared" si="424"/>
        <v>Fail</v>
      </c>
      <c r="H524" s="139">
        <f>COUNTBLANK(Survey!B524:D524)+COUNTBLANK(Survey!G524)+COUNTBLANK(Survey!I524)+COUNTBLANK(Survey!K524:M524)+COUNTBLANK(Survey!P524:Q524)+COUNTBLANK(Survey!T524:W524)+COUNTBLANK(Survey!Z524:AC524)+COUNTBLANK(Survey!AF524:AG524)+COUNTBLANK(Survey!AK524:AK524)</f>
        <v>21</v>
      </c>
      <c r="I524" t="str">
        <f t="shared" si="425"/>
        <v>Fail</v>
      </c>
      <c r="J524" t="b">
        <f>IF(Survey!E524="No",TRUE,FALSE)</f>
        <v>0</v>
      </c>
      <c r="K524" s="29" cm="1">
        <f t="array" ref="K524">IF(COUNTA(Survey!$E$4:$E$695)=1, 0, SUM(IF(COUNTIF(Survey!$E$4:$E$695, Survey!$E$4:$E$695)=1,1,0)))</f>
        <v>0</v>
      </c>
      <c r="L524" s="29">
        <f>LEN(Survey!E524)</f>
        <v>0</v>
      </c>
      <c r="M524" s="16" t="str">
        <f t="shared" si="426"/>
        <v>Fail</v>
      </c>
      <c r="N524" t="b">
        <f>IF(Survey!F524="No",TRUE,FALSE)</f>
        <v>0</v>
      </c>
      <c r="O524" t="b">
        <f>Survey!F524=Survey!E524</f>
        <v>1</v>
      </c>
      <c r="P524">
        <f>COUNTIF(Survey!$F$4:$F$695,Survey!F524)</f>
        <v>0</v>
      </c>
      <c r="Q524" s="28">
        <f>LEN(Survey!F524)</f>
        <v>0</v>
      </c>
      <c r="R524" s="16" t="str">
        <f t="shared" si="427"/>
        <v>Pass</v>
      </c>
      <c r="S524" s="29">
        <f>MOD((LEN(Survey!H524)+2),11)</f>
        <v>2</v>
      </c>
      <c r="T524">
        <f>COUNTIF(Survey!$H$4:$H$695,Survey!H524)</f>
        <v>0</v>
      </c>
      <c r="U524" s="28" t="str">
        <f>IF(Survey!$L524="Prospectus fund", "Yes", "No")</f>
        <v>No</v>
      </c>
      <c r="V524" s="16" t="str">
        <f t="shared" si="428"/>
        <v>Pass</v>
      </c>
      <c r="W524" s="29">
        <f>MOD((LEN(Survey!J524)+2),11)</f>
        <v>2</v>
      </c>
      <c r="X524">
        <f>COUNTIF(Survey!$J$4:$J$695,Survey!J524)</f>
        <v>0</v>
      </c>
      <c r="Y524" s="30" t="b">
        <f>IF(OR(Survey!$M524="ETF",Survey!$M524="ETF, alternative mutual fund",Survey!$M524="Closed-end", Survey!$M524="Split share corp", Survey!$I524="Yes"),TRUE,FALSE)</f>
        <v>0</v>
      </c>
      <c r="Z524" s="16" t="str">
        <f>IFERROR(IF(AND(OR(AC524=AD524,AD524 = "Either"),NOT(ISBLANK(Survey!K524))),"Pass","Fail"),"Pass")</f>
        <v>Fail</v>
      </c>
      <c r="AA524" s="31" cm="1">
        <f t="array" ref="AA524">SUM(SUMIF(Survey!CH524:DA524,{"&gt;0","&lt;0"})*{1,-1})</f>
        <v>0</v>
      </c>
      <c r="AB524" s="33" cm="1">
        <f t="array" ref="AB524">SUM(SUMIF(Survey!CK524,{"&gt;0","&lt;0"})*{1,-1})+SUM(SUMIF(Survey!CU524,{"&gt;0","&lt;0"})*{1,-1})</f>
        <v>0</v>
      </c>
      <c r="AC524" s="33">
        <f>Survey!K524</f>
        <v>0</v>
      </c>
      <c r="AD524" s="32" t="str">
        <f t="shared" si="429"/>
        <v>Either</v>
      </c>
      <c r="AE524" s="16" t="str">
        <f t="shared" si="430"/>
        <v>Fail</v>
      </c>
      <c r="AF524" s="58" cm="1">
        <f t="array" ref="AF524">SUM(SUMIF(Survey!CH524:DA524,{"&gt;0","&lt;0"})*{1,-1})+SUM(SUMIF(Survey!DC524:DV524,{"&gt;0","&lt;0"})*{1,-1})</f>
        <v>0</v>
      </c>
      <c r="AG524" s="58">
        <f>IFERROR(AF524/(Survey!$BA524),0)</f>
        <v>0</v>
      </c>
      <c r="AH524" s="104" t="b">
        <f>IF(OR(Survey!$M524="Alternative strategy or hedge",Survey!$M524="Private asset",Survey!$L524="Prospectus fund"),TRUE,FALSE)</f>
        <v>0</v>
      </c>
      <c r="AI524" s="104" t="b">
        <f>NOT(ISBLANK(Survey!$M524))</f>
        <v>0</v>
      </c>
      <c r="AJ524" s="16" t="str">
        <f t="shared" si="431"/>
        <v>Fail</v>
      </c>
      <c r="AK524" t="b">
        <f>IF(Survey!W524="No",TRUE,FALSE)</f>
        <v>0</v>
      </c>
      <c r="AL524" s="119">
        <f>MOD((LEN(Survey!W524)+2),22)</f>
        <v>2</v>
      </c>
      <c r="AM524" t="str">
        <f t="shared" si="432"/>
        <v>Pass</v>
      </c>
      <c r="AN524" s="33" t="b">
        <f>NOT(ISNUMBER(SEARCH("Other",Survey!$Q524)))</f>
        <v>1</v>
      </c>
      <c r="AO524" s="32" t="b">
        <f>NOT(ISBLANK(Survey!$R524))</f>
        <v>0</v>
      </c>
      <c r="AP524" s="16" t="str">
        <f t="shared" si="433"/>
        <v>Pass</v>
      </c>
      <c r="AQ524" s="114">
        <f>COUNTBLANK(Survey!$X524)</f>
        <v>1</v>
      </c>
      <c r="AR524" s="58">
        <f>IF(AND(Survey!L524&lt;&gt;"Exempt fund",OR(Survey!$M524="ETF",Survey!$M524="ETF, alternative mutual fund",Survey!$M524="Mutual fund",Survey!$M524="Alternative mutual fund",Survey!$M524="Money market")),1,0)</f>
        <v>0</v>
      </c>
      <c r="AS524" s="16" t="str">
        <f t="shared" si="434"/>
        <v>Pass</v>
      </c>
      <c r="AT524" s="33" t="b">
        <f>NOT(ISNUMBER(SEARCH("Yes",Survey!$AC524)))</f>
        <v>1</v>
      </c>
      <c r="AU524" s="32" t="b">
        <f>IF(COUNTBLANK(Survey!$AD524:$AE524)=0,TRUE, FALSE)</f>
        <v>0</v>
      </c>
      <c r="AV524" s="16" t="str">
        <f t="shared" si="435"/>
        <v>Pass</v>
      </c>
      <c r="AW524" s="33" t="b">
        <f>NOT(ISNUMBER(SEARCH("Yes",Survey!$AF524)))</f>
        <v>1</v>
      </c>
      <c r="AX524" s="32" t="b">
        <f>NOT(ISBLANK(Survey!$AH524))</f>
        <v>0</v>
      </c>
      <c r="AY524" s="16" t="str">
        <f t="shared" si="436"/>
        <v>Pass</v>
      </c>
      <c r="AZ524" s="33" t="b">
        <f>NOT(OR(ISNUMBER(SEARCH("Other",Survey!$AH524)),ISNUMBER(SEARCH("Multiple",Survey!$AH524))))</f>
        <v>1</v>
      </c>
      <c r="BA524" s="32" t="b">
        <f>NOT(ISBLANK(Survey!$AI524))</f>
        <v>0</v>
      </c>
      <c r="BB524" s="16" t="str">
        <f t="shared" si="437"/>
        <v>Fail</v>
      </c>
      <c r="BC524" s="114">
        <f>IF(ABS(Survey!$BA524)&gt;0, 1,0)</f>
        <v>0</v>
      </c>
      <c r="BD524" s="114">
        <f>IF(COUNTBLANK(Survey!$AL524)=0,1,0)</f>
        <v>0</v>
      </c>
      <c r="BE524" s="16" t="str">
        <f t="shared" si="438"/>
        <v>Pass</v>
      </c>
      <c r="BF524" s="114">
        <f>IF(ISBLANK(Survey!$AL524),0,1)</f>
        <v>0</v>
      </c>
      <c r="BG524" s="133">
        <f>COUNTBLANK(Survey!$AM524)</f>
        <v>1</v>
      </c>
      <c r="BH524" s="16" t="str">
        <f t="shared" si="439"/>
        <v>Pass</v>
      </c>
      <c r="BI524" s="114">
        <f>IF(OR(Survey!$AM524="Closed",ISBLANK(Survey!$AM524)),0,1)</f>
        <v>0</v>
      </c>
      <c r="BJ524" s="133">
        <f>IF(ISBLANK(Survey!$AN524),1,0)</f>
        <v>1</v>
      </c>
      <c r="BK524" s="118" t="str">
        <f t="shared" si="440"/>
        <v>Pass</v>
      </c>
      <c r="BL524" s="31" cm="1">
        <f t="array" ref="BL524">SUM(SUMIF(Survey!AO524:AP524,{"&gt;0","&lt;0"})*{1,-1})</f>
        <v>0</v>
      </c>
      <c r="BM524">
        <f t="shared" si="441"/>
        <v>0</v>
      </c>
      <c r="BN524">
        <f t="shared" si="442"/>
        <v>100</v>
      </c>
      <c r="BO524" s="118" t="str">
        <f t="shared" si="443"/>
        <v>Pass</v>
      </c>
      <c r="BP524">
        <f>IF(Survey!AQ524="No",0,1)</f>
        <v>1</v>
      </c>
      <c r="BQ524" s="207">
        <f>MOD((LEN(Survey!AQ524)+2),22)</f>
        <v>2</v>
      </c>
      <c r="BR524">
        <f>IF(Survey!AR524="No",0,1)</f>
        <v>1</v>
      </c>
      <c r="BS524" s="207">
        <f>MOD((LEN(Survey!AR524)+2),22)</f>
        <v>2</v>
      </c>
      <c r="BT524" s="114">
        <f>COUNTBLANK(Survey!$AQ524:$AS524)+COUNTBLANK(Survey!$AU524)</f>
        <v>4</v>
      </c>
      <c r="BU524" s="114">
        <f>IF(Survey!$I524="Yes",1,0)</f>
        <v>0</v>
      </c>
      <c r="BV524" s="114">
        <f>IF(OR(Survey!$M524="Mutual fund",Survey!$M524="Alternative mutual fund",Survey!$M524="Money market"),1,0)</f>
        <v>0</v>
      </c>
      <c r="BW524" s="119">
        <f>IF(OR(Survey!$M524="ETF",Survey!$M524="ETF, alternative mutual fund"),1,0)</f>
        <v>0</v>
      </c>
      <c r="BX524" s="16" t="str">
        <f t="shared" si="444"/>
        <v>Pass</v>
      </c>
      <c r="BY524" s="33">
        <f>IF(ISNUMBER(SEARCH("Other",Survey!$AS524)), 1, 0)</f>
        <v>0</v>
      </c>
      <c r="BZ524" s="58" t="b">
        <f>NOT(ISBLANK(Survey!$AT524))</f>
        <v>0</v>
      </c>
      <c r="CA524" s="16" t="str">
        <f t="shared" si="445"/>
        <v>Pass</v>
      </c>
      <c r="CB524" s="114">
        <f>IF(Survey!$BB524=0, 0,1)</f>
        <v>0</v>
      </c>
      <c r="CC524" s="58">
        <f>Survey!$AV524</f>
        <v>0</v>
      </c>
      <c r="CD524" s="58">
        <f>Survey!$BC524+Survey!$BD524+ABS(Survey!$BE524)-ABS(Survey!$BF524)-ABS(Survey!$BG524)-ABS(Survey!$BL524)</f>
        <v>0</v>
      </c>
      <c r="CE524" s="138">
        <f>Survey!BB524+(ABS(Survey!$BH524)-ABS(Survey!$BI524)+ABS(Survey!$BJ524)-ABS(Survey!$BK524))*0.5</f>
        <v>0</v>
      </c>
      <c r="CF524" s="58">
        <f t="shared" si="446"/>
        <v>0</v>
      </c>
      <c r="CG524" s="58">
        <f>IF(AND($CC524&gt;$CF524-0.2,$CC524&lt;$CF524+0.2,ISBLANK(Survey!$AV524)=FALSE),0,1)</f>
        <v>1</v>
      </c>
      <c r="CH524" s="133">
        <f>IF(ISBLANK(Survey!$AW524),1,0)</f>
        <v>1</v>
      </c>
      <c r="CI524" s="16" t="str">
        <f t="shared" si="447"/>
        <v>Pass</v>
      </c>
      <c r="CJ524" s="114">
        <f>IF(Survey!$BB524=0, 0,1)</f>
        <v>0</v>
      </c>
      <c r="CK524" s="58">
        <f>IF(AND(Survey!$AX524&gt;=0,Survey!$AX524&lt;=0.2,Survey!$AX524&lt;&gt;""),0,1)</f>
        <v>1</v>
      </c>
      <c r="CL524" s="114">
        <f>IF(ISBLANK(Survey!$AY524),1,0)</f>
        <v>1</v>
      </c>
      <c r="CM524" s="16" t="str">
        <f t="shared" si="448"/>
        <v>Fail</v>
      </c>
      <c r="CN524" s="133">
        <f>Survey!$AZ524</f>
        <v>0</v>
      </c>
      <c r="CO524" s="16" t="str">
        <f t="shared" si="449"/>
        <v>Pass</v>
      </c>
      <c r="CP524" s="31">
        <f>Survey!$BA524</f>
        <v>0</v>
      </c>
      <c r="CQ524" s="138">
        <f>Survey!$BB524+Survey!$BC524+Survey!$BD524+ABS(Survey!$BE524)-ABS(Survey!$BF524)-ABS(Survey!$BG524)+ABS(Survey!$BH524)-ABS(Survey!$BI524)+ABS(Survey!$BJ524)-ABS(Survey!$BK524)-ABS(Survey!$BL524)+Survey!$BM524</f>
        <v>0</v>
      </c>
      <c r="CR524" s="30">
        <f t="shared" si="450"/>
        <v>0</v>
      </c>
      <c r="CS524" s="17">
        <f t="shared" si="451"/>
        <v>0</v>
      </c>
      <c r="CT524" s="16" t="str">
        <f t="shared" si="452"/>
        <v>Pass</v>
      </c>
      <c r="CU524" s="33" t="b">
        <f>IF(ABS(Survey!$BM524)=0,TRUE,FALSE)</f>
        <v>1</v>
      </c>
      <c r="CV524" s="32" t="b">
        <f>NOT(ISBLANK(Survey!$BN524))</f>
        <v>0</v>
      </c>
      <c r="CW524" t="str">
        <f t="shared" si="453"/>
        <v>Fail</v>
      </c>
      <c r="CX524" s="25">
        <f>Survey!$BA524</f>
        <v>0</v>
      </c>
      <c r="CY524" s="25" cm="1">
        <f t="array" ref="CY524">SUM(SUMIF(Survey!BP524:BW524,{"&gt;0","&lt;0"})*{1,-1})-SUM(SUMIF(Survey!BY524:CF524,{"&gt;0","&lt;0"})*{1,-1})</f>
        <v>0</v>
      </c>
      <c r="CZ524" s="30" t="str">
        <f t="shared" si="454"/>
        <v>No holdings</v>
      </c>
      <c r="DA524">
        <f t="shared" si="455"/>
        <v>0</v>
      </c>
      <c r="DB524" s="16" t="str">
        <f t="shared" si="456"/>
        <v>Fail</v>
      </c>
      <c r="DC524" s="31">
        <f>Survey!$BA524</f>
        <v>0</v>
      </c>
      <c r="DD524" s="31" cm="1">
        <f t="array" ref="DD524">SUM(SUMIF(Survey!CH524:DA524,{"&gt;0","&lt;0"})*{1,-1})-SUM(SUMIF(Survey!DC524:DV524,{"&gt;0","&lt;0"})*{1,-1})</f>
        <v>0</v>
      </c>
      <c r="DE524" s="30" t="str">
        <f t="shared" si="457"/>
        <v>No holdings</v>
      </c>
      <c r="DF524" s="17">
        <f t="shared" si="458"/>
        <v>0</v>
      </c>
      <c r="DG524" s="16" t="str">
        <f t="shared" si="459"/>
        <v>Pass</v>
      </c>
      <c r="DH524" s="33" t="b">
        <f>IF(ABS(Survey!$DA524)=0,TRUE,FALSE)</f>
        <v>1</v>
      </c>
      <c r="DI524" s="32" t="b">
        <f>NOT(ISBLANK(Survey!$DB524))</f>
        <v>0</v>
      </c>
      <c r="DJ524" s="16" t="str">
        <f t="shared" si="460"/>
        <v>Pass</v>
      </c>
      <c r="DK524" s="33" t="b">
        <f>IF(ABS(Survey!$DV524)=0,TRUE,FALSE)</f>
        <v>1</v>
      </c>
      <c r="DL524" s="32" t="b">
        <f>NOT(ISBLANK(Survey!$DW524))</f>
        <v>0</v>
      </c>
      <c r="DM524" t="str">
        <f t="shared" si="461"/>
        <v>Pass</v>
      </c>
      <c r="DN524" s="25" cm="1">
        <f t="array" ref="DN524">SUM(SUMIF(Survey!CW524,{"&gt;0","&lt;0"})*{1,-1})+SUM(SUMIF(Survey!DR524,{"&gt;0","&lt;0"})*{1,-1})</f>
        <v>0</v>
      </c>
      <c r="DO524" s="25">
        <f>SUM(SUMIF(Survey!DY524:EE524,{"&gt;0","&lt;0"})*{1,-1})+SUM(SUMIF(Survey!EG524:EM524,{"&gt;0","&lt;0"})*{1,-1})</f>
        <v>0</v>
      </c>
      <c r="DP524">
        <f t="shared" si="462"/>
        <v>0</v>
      </c>
      <c r="DQ524">
        <f t="shared" si="463"/>
        <v>0</v>
      </c>
      <c r="DR524" s="16" t="str">
        <f t="shared" si="464"/>
        <v>Pass</v>
      </c>
      <c r="DS524" s="33" t="b">
        <f>IF(ABS(Survey!$EE524)=0,TRUE,FALSE)</f>
        <v>1</v>
      </c>
      <c r="DT524" s="32" t="b">
        <f>NOT(ISBLANK(Survey!EF524))</f>
        <v>0</v>
      </c>
      <c r="DU524" s="16" t="str">
        <f t="shared" si="465"/>
        <v>Pass</v>
      </c>
      <c r="DV524" s="33" t="b">
        <f>IF(ABS(Survey!$EM524)=0,TRUE,FALSE)</f>
        <v>1</v>
      </c>
      <c r="DW524" s="32" t="b">
        <f>NOT(ISBLANK(Survey!$EN524))</f>
        <v>0</v>
      </c>
      <c r="DX524" s="16" t="str">
        <f t="shared" si="466"/>
        <v>Fail</v>
      </c>
      <c r="DY524" s="31">
        <f>SUM(SUMIF(Survey!ET524:EV524,{"&gt;0","&lt;0"})*{1,-1})</f>
        <v>0</v>
      </c>
      <c r="DZ524">
        <f t="shared" si="467"/>
        <v>0</v>
      </c>
      <c r="EA524">
        <f t="shared" si="468"/>
        <v>100</v>
      </c>
      <c r="EB524" s="30" t="b">
        <f>IF(OR(Survey!$M524="ETF",Survey!$M524="ETF, alternative mutual fund",Survey!$M524="Closed-end", Survey!$M524="Split share corp"),TRUE,FALSE)</f>
        <v>0</v>
      </c>
      <c r="EC524" s="16" t="str">
        <f t="shared" si="469"/>
        <v>Fail</v>
      </c>
      <c r="ED524" s="31">
        <f>SUM(SUMIF(Survey!EX524:FD524,{"&gt;0","&lt;0"})*{1,-1})</f>
        <v>0</v>
      </c>
      <c r="EE524">
        <f t="shared" si="470"/>
        <v>0</v>
      </c>
      <c r="EF524" s="17">
        <f t="shared" si="471"/>
        <v>100</v>
      </c>
      <c r="EG524" s="16" t="str">
        <f t="shared" si="472"/>
        <v>Fail</v>
      </c>
      <c r="EH524" s="31">
        <f>SUM(SUMIF(Survey!FF524:FL524,{"&gt;0","&lt;0"})*{1,-1})</f>
        <v>0</v>
      </c>
      <c r="EI524">
        <f t="shared" si="473"/>
        <v>0</v>
      </c>
      <c r="EJ524" s="17">
        <f t="shared" si="474"/>
        <v>100</v>
      </c>
    </row>
    <row r="525" spans="1:140">
      <c r="A525">
        <v>525</v>
      </c>
      <c r="B525" t="str">
        <f t="shared" si="422"/>
        <v>Pass</v>
      </c>
      <c r="C525" t="str">
        <f>IF(COUNTBLANK(Survey!B525:FM525)=$C$2, "Pass", "Fail")</f>
        <v>Pass</v>
      </c>
      <c r="D525" s="16" t="str">
        <f t="shared" si="423"/>
        <v>Fail</v>
      </c>
      <c r="E525" t="str">
        <f>IF(OR(ISBLANK(Survey!AL525),COUNTIF(G525:BJ525,"Fail")),"Fail","Pass")</f>
        <v>Fail</v>
      </c>
      <c r="F525" s="265"/>
      <c r="G525" s="16" t="str">
        <f t="shared" si="424"/>
        <v>Fail</v>
      </c>
      <c r="H525" s="139">
        <f>COUNTBLANK(Survey!B525:D525)+COUNTBLANK(Survey!G525)+COUNTBLANK(Survey!I525)+COUNTBLANK(Survey!K525:M525)+COUNTBLANK(Survey!P525:Q525)+COUNTBLANK(Survey!T525:W525)+COUNTBLANK(Survey!Z525:AC525)+COUNTBLANK(Survey!AF525:AG525)+COUNTBLANK(Survey!AK525:AK525)</f>
        <v>21</v>
      </c>
      <c r="I525" t="str">
        <f t="shared" si="425"/>
        <v>Fail</v>
      </c>
      <c r="J525" t="b">
        <f>IF(Survey!E525="No",TRUE,FALSE)</f>
        <v>0</v>
      </c>
      <c r="K525" s="29" cm="1">
        <f t="array" ref="K525">IF(COUNTA(Survey!$E$4:$E$695)=1, 0, SUM(IF(COUNTIF(Survey!$E$4:$E$695, Survey!$E$4:$E$695)=1,1,0)))</f>
        <v>0</v>
      </c>
      <c r="L525" s="29">
        <f>LEN(Survey!E525)</f>
        <v>0</v>
      </c>
      <c r="M525" s="16" t="str">
        <f t="shared" si="426"/>
        <v>Fail</v>
      </c>
      <c r="N525" t="b">
        <f>IF(Survey!F525="No",TRUE,FALSE)</f>
        <v>0</v>
      </c>
      <c r="O525" t="b">
        <f>Survey!F525=Survey!E525</f>
        <v>1</v>
      </c>
      <c r="P525">
        <f>COUNTIF(Survey!$F$4:$F$695,Survey!F525)</f>
        <v>0</v>
      </c>
      <c r="Q525" s="28">
        <f>LEN(Survey!F525)</f>
        <v>0</v>
      </c>
      <c r="R525" s="16" t="str">
        <f t="shared" si="427"/>
        <v>Pass</v>
      </c>
      <c r="S525" s="29">
        <f>MOD((LEN(Survey!H525)+2),11)</f>
        <v>2</v>
      </c>
      <c r="T525">
        <f>COUNTIF(Survey!$H$4:$H$695,Survey!H525)</f>
        <v>0</v>
      </c>
      <c r="U525" s="28" t="str">
        <f>IF(Survey!$L525="Prospectus fund", "Yes", "No")</f>
        <v>No</v>
      </c>
      <c r="V525" s="16" t="str">
        <f t="shared" si="428"/>
        <v>Pass</v>
      </c>
      <c r="W525" s="29">
        <f>MOD((LEN(Survey!J525)+2),11)</f>
        <v>2</v>
      </c>
      <c r="X525">
        <f>COUNTIF(Survey!$J$4:$J$695,Survey!J525)</f>
        <v>0</v>
      </c>
      <c r="Y525" s="30" t="b">
        <f>IF(OR(Survey!$M525="ETF",Survey!$M525="ETF, alternative mutual fund",Survey!$M525="Closed-end", Survey!$M525="Split share corp", Survey!$I525="Yes"),TRUE,FALSE)</f>
        <v>0</v>
      </c>
      <c r="Z525" s="16" t="str">
        <f>IFERROR(IF(AND(OR(AC525=AD525,AD525 = "Either"),NOT(ISBLANK(Survey!K525))),"Pass","Fail"),"Pass")</f>
        <v>Fail</v>
      </c>
      <c r="AA525" s="31" cm="1">
        <f t="array" ref="AA525">SUM(SUMIF(Survey!CH525:DA525,{"&gt;0","&lt;0"})*{1,-1})</f>
        <v>0</v>
      </c>
      <c r="AB525" s="33" cm="1">
        <f t="array" ref="AB525">SUM(SUMIF(Survey!CK525,{"&gt;0","&lt;0"})*{1,-1})+SUM(SUMIF(Survey!CU525,{"&gt;0","&lt;0"})*{1,-1})</f>
        <v>0</v>
      </c>
      <c r="AC525" s="33">
        <f>Survey!K525</f>
        <v>0</v>
      </c>
      <c r="AD525" s="32" t="str">
        <f t="shared" si="429"/>
        <v>Either</v>
      </c>
      <c r="AE525" s="16" t="str">
        <f t="shared" si="430"/>
        <v>Fail</v>
      </c>
      <c r="AF525" s="58" cm="1">
        <f t="array" ref="AF525">SUM(SUMIF(Survey!CH525:DA525,{"&gt;0","&lt;0"})*{1,-1})+SUM(SUMIF(Survey!DC525:DV525,{"&gt;0","&lt;0"})*{1,-1})</f>
        <v>0</v>
      </c>
      <c r="AG525" s="58">
        <f>IFERROR(AF525/(Survey!$BA525),0)</f>
        <v>0</v>
      </c>
      <c r="AH525" s="104" t="b">
        <f>IF(OR(Survey!$M525="Alternative strategy or hedge",Survey!$M525="Private asset",Survey!$L525="Prospectus fund"),TRUE,FALSE)</f>
        <v>0</v>
      </c>
      <c r="AI525" s="104" t="b">
        <f>NOT(ISBLANK(Survey!$M525))</f>
        <v>0</v>
      </c>
      <c r="AJ525" s="16" t="str">
        <f t="shared" si="431"/>
        <v>Fail</v>
      </c>
      <c r="AK525" t="b">
        <f>IF(Survey!W525="No",TRUE,FALSE)</f>
        <v>0</v>
      </c>
      <c r="AL525" s="119">
        <f>MOD((LEN(Survey!W525)+2),22)</f>
        <v>2</v>
      </c>
      <c r="AM525" t="str">
        <f t="shared" si="432"/>
        <v>Pass</v>
      </c>
      <c r="AN525" s="33" t="b">
        <f>NOT(ISNUMBER(SEARCH("Other",Survey!$Q525)))</f>
        <v>1</v>
      </c>
      <c r="AO525" s="32" t="b">
        <f>NOT(ISBLANK(Survey!$R525))</f>
        <v>0</v>
      </c>
      <c r="AP525" s="16" t="str">
        <f t="shared" si="433"/>
        <v>Pass</v>
      </c>
      <c r="AQ525" s="114">
        <f>COUNTBLANK(Survey!$X525)</f>
        <v>1</v>
      </c>
      <c r="AR525" s="58">
        <f>IF(AND(Survey!L525&lt;&gt;"Exempt fund",OR(Survey!$M525="ETF",Survey!$M525="ETF, alternative mutual fund",Survey!$M525="Mutual fund",Survey!$M525="Alternative mutual fund",Survey!$M525="Money market")),1,0)</f>
        <v>0</v>
      </c>
      <c r="AS525" s="16" t="str">
        <f t="shared" si="434"/>
        <v>Pass</v>
      </c>
      <c r="AT525" s="33" t="b">
        <f>NOT(ISNUMBER(SEARCH("Yes",Survey!$AC525)))</f>
        <v>1</v>
      </c>
      <c r="AU525" s="32" t="b">
        <f>IF(COUNTBLANK(Survey!$AD525:$AE525)=0,TRUE, FALSE)</f>
        <v>0</v>
      </c>
      <c r="AV525" s="16" t="str">
        <f t="shared" si="435"/>
        <v>Pass</v>
      </c>
      <c r="AW525" s="33" t="b">
        <f>NOT(ISNUMBER(SEARCH("Yes",Survey!$AF525)))</f>
        <v>1</v>
      </c>
      <c r="AX525" s="32" t="b">
        <f>NOT(ISBLANK(Survey!$AH525))</f>
        <v>0</v>
      </c>
      <c r="AY525" s="16" t="str">
        <f t="shared" si="436"/>
        <v>Pass</v>
      </c>
      <c r="AZ525" s="33" t="b">
        <f>NOT(OR(ISNUMBER(SEARCH("Other",Survey!$AH525)),ISNUMBER(SEARCH("Multiple",Survey!$AH525))))</f>
        <v>1</v>
      </c>
      <c r="BA525" s="32" t="b">
        <f>NOT(ISBLANK(Survey!$AI525))</f>
        <v>0</v>
      </c>
      <c r="BB525" s="16" t="str">
        <f t="shared" si="437"/>
        <v>Fail</v>
      </c>
      <c r="BC525" s="114">
        <f>IF(ABS(Survey!$BA525)&gt;0, 1,0)</f>
        <v>0</v>
      </c>
      <c r="BD525" s="114">
        <f>IF(COUNTBLANK(Survey!$AL525)=0,1,0)</f>
        <v>0</v>
      </c>
      <c r="BE525" s="16" t="str">
        <f t="shared" si="438"/>
        <v>Pass</v>
      </c>
      <c r="BF525" s="114">
        <f>IF(ISBLANK(Survey!$AL525),0,1)</f>
        <v>0</v>
      </c>
      <c r="BG525" s="133">
        <f>COUNTBLANK(Survey!$AM525)</f>
        <v>1</v>
      </c>
      <c r="BH525" s="16" t="str">
        <f t="shared" si="439"/>
        <v>Pass</v>
      </c>
      <c r="BI525" s="114">
        <f>IF(OR(Survey!$AM525="Closed",ISBLANK(Survey!$AM525)),0,1)</f>
        <v>0</v>
      </c>
      <c r="BJ525" s="133">
        <f>IF(ISBLANK(Survey!$AN525),1,0)</f>
        <v>1</v>
      </c>
      <c r="BK525" s="118" t="str">
        <f t="shared" si="440"/>
        <v>Pass</v>
      </c>
      <c r="BL525" s="31" cm="1">
        <f t="array" ref="BL525">SUM(SUMIF(Survey!AO525:AP525,{"&gt;0","&lt;0"})*{1,-1})</f>
        <v>0</v>
      </c>
      <c r="BM525">
        <f t="shared" si="441"/>
        <v>0</v>
      </c>
      <c r="BN525">
        <f t="shared" si="442"/>
        <v>100</v>
      </c>
      <c r="BO525" s="118" t="str">
        <f t="shared" si="443"/>
        <v>Pass</v>
      </c>
      <c r="BP525">
        <f>IF(Survey!AQ525="No",0,1)</f>
        <v>1</v>
      </c>
      <c r="BQ525" s="207">
        <f>MOD((LEN(Survey!AQ525)+2),22)</f>
        <v>2</v>
      </c>
      <c r="BR525">
        <f>IF(Survey!AR525="No",0,1)</f>
        <v>1</v>
      </c>
      <c r="BS525" s="207">
        <f>MOD((LEN(Survey!AR525)+2),22)</f>
        <v>2</v>
      </c>
      <c r="BT525" s="114">
        <f>COUNTBLANK(Survey!$AQ525:$AS525)+COUNTBLANK(Survey!$AU525)</f>
        <v>4</v>
      </c>
      <c r="BU525" s="114">
        <f>IF(Survey!$I525="Yes",1,0)</f>
        <v>0</v>
      </c>
      <c r="BV525" s="114">
        <f>IF(OR(Survey!$M525="Mutual fund",Survey!$M525="Alternative mutual fund",Survey!$M525="Money market"),1,0)</f>
        <v>0</v>
      </c>
      <c r="BW525" s="119">
        <f>IF(OR(Survey!$M525="ETF",Survey!$M525="ETF, alternative mutual fund"),1,0)</f>
        <v>0</v>
      </c>
      <c r="BX525" s="16" t="str">
        <f t="shared" si="444"/>
        <v>Pass</v>
      </c>
      <c r="BY525" s="33">
        <f>IF(ISNUMBER(SEARCH("Other",Survey!$AS525)), 1, 0)</f>
        <v>0</v>
      </c>
      <c r="BZ525" s="58" t="b">
        <f>NOT(ISBLANK(Survey!$AT525))</f>
        <v>0</v>
      </c>
      <c r="CA525" s="16" t="str">
        <f t="shared" si="445"/>
        <v>Pass</v>
      </c>
      <c r="CB525" s="114">
        <f>IF(Survey!$BB525=0, 0,1)</f>
        <v>0</v>
      </c>
      <c r="CC525" s="58">
        <f>Survey!$AV525</f>
        <v>0</v>
      </c>
      <c r="CD525" s="58">
        <f>Survey!$BC525+Survey!$BD525+ABS(Survey!$BE525)-ABS(Survey!$BF525)-ABS(Survey!$BG525)-ABS(Survey!$BL525)</f>
        <v>0</v>
      </c>
      <c r="CE525" s="138">
        <f>Survey!BB525+(ABS(Survey!$BH525)-ABS(Survey!$BI525)+ABS(Survey!$BJ525)-ABS(Survey!$BK525))*0.5</f>
        <v>0</v>
      </c>
      <c r="CF525" s="58">
        <f t="shared" si="446"/>
        <v>0</v>
      </c>
      <c r="CG525" s="58">
        <f>IF(AND($CC525&gt;$CF525-0.2,$CC525&lt;$CF525+0.2,ISBLANK(Survey!$AV525)=FALSE),0,1)</f>
        <v>1</v>
      </c>
      <c r="CH525" s="133">
        <f>IF(ISBLANK(Survey!$AW525),1,0)</f>
        <v>1</v>
      </c>
      <c r="CI525" s="16" t="str">
        <f t="shared" si="447"/>
        <v>Pass</v>
      </c>
      <c r="CJ525" s="114">
        <f>IF(Survey!$BB525=0, 0,1)</f>
        <v>0</v>
      </c>
      <c r="CK525" s="58">
        <f>IF(AND(Survey!$AX525&gt;=0,Survey!$AX525&lt;=0.2,Survey!$AX525&lt;&gt;""),0,1)</f>
        <v>1</v>
      </c>
      <c r="CL525" s="114">
        <f>IF(ISBLANK(Survey!$AY525),1,0)</f>
        <v>1</v>
      </c>
      <c r="CM525" s="16" t="str">
        <f t="shared" si="448"/>
        <v>Fail</v>
      </c>
      <c r="CN525" s="133">
        <f>Survey!$AZ525</f>
        <v>0</v>
      </c>
      <c r="CO525" s="16" t="str">
        <f t="shared" si="449"/>
        <v>Pass</v>
      </c>
      <c r="CP525" s="31">
        <f>Survey!$BA525</f>
        <v>0</v>
      </c>
      <c r="CQ525" s="138">
        <f>Survey!$BB525+Survey!$BC525+Survey!$BD525+ABS(Survey!$BE525)-ABS(Survey!$BF525)-ABS(Survey!$BG525)+ABS(Survey!$BH525)-ABS(Survey!$BI525)+ABS(Survey!$BJ525)-ABS(Survey!$BK525)-ABS(Survey!$BL525)+Survey!$BM525</f>
        <v>0</v>
      </c>
      <c r="CR525" s="30">
        <f t="shared" si="450"/>
        <v>0</v>
      </c>
      <c r="CS525" s="17">
        <f t="shared" si="451"/>
        <v>0</v>
      </c>
      <c r="CT525" s="16" t="str">
        <f t="shared" si="452"/>
        <v>Pass</v>
      </c>
      <c r="CU525" s="33" t="b">
        <f>IF(ABS(Survey!$BM525)=0,TRUE,FALSE)</f>
        <v>1</v>
      </c>
      <c r="CV525" s="32" t="b">
        <f>NOT(ISBLANK(Survey!$BN525))</f>
        <v>0</v>
      </c>
      <c r="CW525" t="str">
        <f t="shared" si="453"/>
        <v>Fail</v>
      </c>
      <c r="CX525" s="25">
        <f>Survey!$BA525</f>
        <v>0</v>
      </c>
      <c r="CY525" s="25" cm="1">
        <f t="array" ref="CY525">SUM(SUMIF(Survey!BP525:BW525,{"&gt;0","&lt;0"})*{1,-1})-SUM(SUMIF(Survey!BY525:CF525,{"&gt;0","&lt;0"})*{1,-1})</f>
        <v>0</v>
      </c>
      <c r="CZ525" s="30" t="str">
        <f t="shared" si="454"/>
        <v>No holdings</v>
      </c>
      <c r="DA525">
        <f t="shared" si="455"/>
        <v>0</v>
      </c>
      <c r="DB525" s="16" t="str">
        <f t="shared" si="456"/>
        <v>Fail</v>
      </c>
      <c r="DC525" s="31">
        <f>Survey!$BA525</f>
        <v>0</v>
      </c>
      <c r="DD525" s="31" cm="1">
        <f t="array" ref="DD525">SUM(SUMIF(Survey!CH525:DA525,{"&gt;0","&lt;0"})*{1,-1})-SUM(SUMIF(Survey!DC525:DV525,{"&gt;0","&lt;0"})*{1,-1})</f>
        <v>0</v>
      </c>
      <c r="DE525" s="30" t="str">
        <f t="shared" si="457"/>
        <v>No holdings</v>
      </c>
      <c r="DF525" s="17">
        <f t="shared" si="458"/>
        <v>0</v>
      </c>
      <c r="DG525" s="16" t="str">
        <f t="shared" si="459"/>
        <v>Pass</v>
      </c>
      <c r="DH525" s="33" t="b">
        <f>IF(ABS(Survey!$DA525)=0,TRUE,FALSE)</f>
        <v>1</v>
      </c>
      <c r="DI525" s="32" t="b">
        <f>NOT(ISBLANK(Survey!$DB525))</f>
        <v>0</v>
      </c>
      <c r="DJ525" s="16" t="str">
        <f t="shared" si="460"/>
        <v>Pass</v>
      </c>
      <c r="DK525" s="33" t="b">
        <f>IF(ABS(Survey!$DV525)=0,TRUE,FALSE)</f>
        <v>1</v>
      </c>
      <c r="DL525" s="32" t="b">
        <f>NOT(ISBLANK(Survey!$DW525))</f>
        <v>0</v>
      </c>
      <c r="DM525" t="str">
        <f t="shared" si="461"/>
        <v>Pass</v>
      </c>
      <c r="DN525" s="25" cm="1">
        <f t="array" ref="DN525">SUM(SUMIF(Survey!CW525,{"&gt;0","&lt;0"})*{1,-1})+SUM(SUMIF(Survey!DR525,{"&gt;0","&lt;0"})*{1,-1})</f>
        <v>0</v>
      </c>
      <c r="DO525" s="25">
        <f>SUM(SUMIF(Survey!DY525:EE525,{"&gt;0","&lt;0"})*{1,-1})+SUM(SUMIF(Survey!EG525:EM525,{"&gt;0","&lt;0"})*{1,-1})</f>
        <v>0</v>
      </c>
      <c r="DP525">
        <f t="shared" si="462"/>
        <v>0</v>
      </c>
      <c r="DQ525">
        <f t="shared" si="463"/>
        <v>0</v>
      </c>
      <c r="DR525" s="16" t="str">
        <f t="shared" si="464"/>
        <v>Pass</v>
      </c>
      <c r="DS525" s="33" t="b">
        <f>IF(ABS(Survey!$EE525)=0,TRUE,FALSE)</f>
        <v>1</v>
      </c>
      <c r="DT525" s="32" t="b">
        <f>NOT(ISBLANK(Survey!EF525))</f>
        <v>0</v>
      </c>
      <c r="DU525" s="16" t="str">
        <f t="shared" si="465"/>
        <v>Pass</v>
      </c>
      <c r="DV525" s="33" t="b">
        <f>IF(ABS(Survey!$EM525)=0,TRUE,FALSE)</f>
        <v>1</v>
      </c>
      <c r="DW525" s="32" t="b">
        <f>NOT(ISBLANK(Survey!$EN525))</f>
        <v>0</v>
      </c>
      <c r="DX525" s="16" t="str">
        <f t="shared" si="466"/>
        <v>Fail</v>
      </c>
      <c r="DY525" s="31">
        <f>SUM(SUMIF(Survey!ET525:EV525,{"&gt;0","&lt;0"})*{1,-1})</f>
        <v>0</v>
      </c>
      <c r="DZ525">
        <f t="shared" si="467"/>
        <v>0</v>
      </c>
      <c r="EA525">
        <f t="shared" si="468"/>
        <v>100</v>
      </c>
      <c r="EB525" s="30" t="b">
        <f>IF(OR(Survey!$M525="ETF",Survey!$M525="ETF, alternative mutual fund",Survey!$M525="Closed-end", Survey!$M525="Split share corp"),TRUE,FALSE)</f>
        <v>0</v>
      </c>
      <c r="EC525" s="16" t="str">
        <f t="shared" si="469"/>
        <v>Fail</v>
      </c>
      <c r="ED525" s="31">
        <f>SUM(SUMIF(Survey!EX525:FD525,{"&gt;0","&lt;0"})*{1,-1})</f>
        <v>0</v>
      </c>
      <c r="EE525">
        <f t="shared" si="470"/>
        <v>0</v>
      </c>
      <c r="EF525" s="17">
        <f t="shared" si="471"/>
        <v>100</v>
      </c>
      <c r="EG525" s="16" t="str">
        <f t="shared" si="472"/>
        <v>Fail</v>
      </c>
      <c r="EH525" s="31">
        <f>SUM(SUMIF(Survey!FF525:FL525,{"&gt;0","&lt;0"})*{1,-1})</f>
        <v>0</v>
      </c>
      <c r="EI525">
        <f t="shared" si="473"/>
        <v>0</v>
      </c>
      <c r="EJ525" s="17">
        <f t="shared" si="474"/>
        <v>100</v>
      </c>
    </row>
    <row r="526" spans="1:140">
      <c r="A526">
        <v>526</v>
      </c>
      <c r="B526" t="str">
        <f t="shared" si="422"/>
        <v>Pass</v>
      </c>
      <c r="C526" t="str">
        <f>IF(COUNTBLANK(Survey!B526:FM526)=$C$2, "Pass", "Fail")</f>
        <v>Pass</v>
      </c>
      <c r="D526" s="16" t="str">
        <f t="shared" si="423"/>
        <v>Fail</v>
      </c>
      <c r="E526" t="str">
        <f>IF(OR(ISBLANK(Survey!AL526),COUNTIF(G526:BJ526,"Fail")),"Fail","Pass")</f>
        <v>Fail</v>
      </c>
      <c r="F526" s="265"/>
      <c r="G526" s="16" t="str">
        <f t="shared" si="424"/>
        <v>Fail</v>
      </c>
      <c r="H526" s="139">
        <f>COUNTBLANK(Survey!B526:D526)+COUNTBLANK(Survey!G526)+COUNTBLANK(Survey!I526)+COUNTBLANK(Survey!K526:M526)+COUNTBLANK(Survey!P526:Q526)+COUNTBLANK(Survey!T526:W526)+COUNTBLANK(Survey!Z526:AC526)+COUNTBLANK(Survey!AF526:AG526)+COUNTBLANK(Survey!AK526:AK526)</f>
        <v>21</v>
      </c>
      <c r="I526" t="str">
        <f t="shared" si="425"/>
        <v>Fail</v>
      </c>
      <c r="J526" t="b">
        <f>IF(Survey!E526="No",TRUE,FALSE)</f>
        <v>0</v>
      </c>
      <c r="K526" s="29" cm="1">
        <f t="array" ref="K526">IF(COUNTA(Survey!$E$4:$E$695)=1, 0, SUM(IF(COUNTIF(Survey!$E$4:$E$695, Survey!$E$4:$E$695)=1,1,0)))</f>
        <v>0</v>
      </c>
      <c r="L526" s="29">
        <f>LEN(Survey!E526)</f>
        <v>0</v>
      </c>
      <c r="M526" s="16" t="str">
        <f t="shared" si="426"/>
        <v>Fail</v>
      </c>
      <c r="N526" t="b">
        <f>IF(Survey!F526="No",TRUE,FALSE)</f>
        <v>0</v>
      </c>
      <c r="O526" t="b">
        <f>Survey!F526=Survey!E526</f>
        <v>1</v>
      </c>
      <c r="P526">
        <f>COUNTIF(Survey!$F$4:$F$695,Survey!F526)</f>
        <v>0</v>
      </c>
      <c r="Q526" s="28">
        <f>LEN(Survey!F526)</f>
        <v>0</v>
      </c>
      <c r="R526" s="16" t="str">
        <f t="shared" si="427"/>
        <v>Pass</v>
      </c>
      <c r="S526" s="29">
        <f>MOD((LEN(Survey!H526)+2),11)</f>
        <v>2</v>
      </c>
      <c r="T526">
        <f>COUNTIF(Survey!$H$4:$H$695,Survey!H526)</f>
        <v>0</v>
      </c>
      <c r="U526" s="28" t="str">
        <f>IF(Survey!$L526="Prospectus fund", "Yes", "No")</f>
        <v>No</v>
      </c>
      <c r="V526" s="16" t="str">
        <f t="shared" si="428"/>
        <v>Pass</v>
      </c>
      <c r="W526" s="29">
        <f>MOD((LEN(Survey!J526)+2),11)</f>
        <v>2</v>
      </c>
      <c r="X526">
        <f>COUNTIF(Survey!$J$4:$J$695,Survey!J526)</f>
        <v>0</v>
      </c>
      <c r="Y526" s="30" t="b">
        <f>IF(OR(Survey!$M526="ETF",Survey!$M526="ETF, alternative mutual fund",Survey!$M526="Closed-end", Survey!$M526="Split share corp", Survey!$I526="Yes"),TRUE,FALSE)</f>
        <v>0</v>
      </c>
      <c r="Z526" s="16" t="str">
        <f>IFERROR(IF(AND(OR(AC526=AD526,AD526 = "Either"),NOT(ISBLANK(Survey!K526))),"Pass","Fail"),"Pass")</f>
        <v>Fail</v>
      </c>
      <c r="AA526" s="31" cm="1">
        <f t="array" ref="AA526">SUM(SUMIF(Survey!CH526:DA526,{"&gt;0","&lt;0"})*{1,-1})</f>
        <v>0</v>
      </c>
      <c r="AB526" s="33" cm="1">
        <f t="array" ref="AB526">SUM(SUMIF(Survey!CK526,{"&gt;0","&lt;0"})*{1,-1})+SUM(SUMIF(Survey!CU526,{"&gt;0","&lt;0"})*{1,-1})</f>
        <v>0</v>
      </c>
      <c r="AC526" s="33">
        <f>Survey!K526</f>
        <v>0</v>
      </c>
      <c r="AD526" s="32" t="str">
        <f t="shared" si="429"/>
        <v>Either</v>
      </c>
      <c r="AE526" s="16" t="str">
        <f t="shared" si="430"/>
        <v>Fail</v>
      </c>
      <c r="AF526" s="58" cm="1">
        <f t="array" ref="AF526">SUM(SUMIF(Survey!CH526:DA526,{"&gt;0","&lt;0"})*{1,-1})+SUM(SUMIF(Survey!DC526:DV526,{"&gt;0","&lt;0"})*{1,-1})</f>
        <v>0</v>
      </c>
      <c r="AG526" s="58">
        <f>IFERROR(AF526/(Survey!$BA526),0)</f>
        <v>0</v>
      </c>
      <c r="AH526" s="104" t="b">
        <f>IF(OR(Survey!$M526="Alternative strategy or hedge",Survey!$M526="Private asset",Survey!$L526="Prospectus fund"),TRUE,FALSE)</f>
        <v>0</v>
      </c>
      <c r="AI526" s="104" t="b">
        <f>NOT(ISBLANK(Survey!$M526))</f>
        <v>0</v>
      </c>
      <c r="AJ526" s="16" t="str">
        <f t="shared" si="431"/>
        <v>Fail</v>
      </c>
      <c r="AK526" t="b">
        <f>IF(Survey!W526="No",TRUE,FALSE)</f>
        <v>0</v>
      </c>
      <c r="AL526" s="119">
        <f>MOD((LEN(Survey!W526)+2),22)</f>
        <v>2</v>
      </c>
      <c r="AM526" t="str">
        <f t="shared" si="432"/>
        <v>Pass</v>
      </c>
      <c r="AN526" s="33" t="b">
        <f>NOT(ISNUMBER(SEARCH("Other",Survey!$Q526)))</f>
        <v>1</v>
      </c>
      <c r="AO526" s="32" t="b">
        <f>NOT(ISBLANK(Survey!$R526))</f>
        <v>0</v>
      </c>
      <c r="AP526" s="16" t="str">
        <f t="shared" si="433"/>
        <v>Pass</v>
      </c>
      <c r="AQ526" s="114">
        <f>COUNTBLANK(Survey!$X526)</f>
        <v>1</v>
      </c>
      <c r="AR526" s="58">
        <f>IF(AND(Survey!L526&lt;&gt;"Exempt fund",OR(Survey!$M526="ETF",Survey!$M526="ETF, alternative mutual fund",Survey!$M526="Mutual fund",Survey!$M526="Alternative mutual fund",Survey!$M526="Money market")),1,0)</f>
        <v>0</v>
      </c>
      <c r="AS526" s="16" t="str">
        <f t="shared" si="434"/>
        <v>Pass</v>
      </c>
      <c r="AT526" s="33" t="b">
        <f>NOT(ISNUMBER(SEARCH("Yes",Survey!$AC526)))</f>
        <v>1</v>
      </c>
      <c r="AU526" s="32" t="b">
        <f>IF(COUNTBLANK(Survey!$AD526:$AE526)=0,TRUE, FALSE)</f>
        <v>0</v>
      </c>
      <c r="AV526" s="16" t="str">
        <f t="shared" si="435"/>
        <v>Pass</v>
      </c>
      <c r="AW526" s="33" t="b">
        <f>NOT(ISNUMBER(SEARCH("Yes",Survey!$AF526)))</f>
        <v>1</v>
      </c>
      <c r="AX526" s="32" t="b">
        <f>NOT(ISBLANK(Survey!$AH526))</f>
        <v>0</v>
      </c>
      <c r="AY526" s="16" t="str">
        <f t="shared" si="436"/>
        <v>Pass</v>
      </c>
      <c r="AZ526" s="33" t="b">
        <f>NOT(OR(ISNUMBER(SEARCH("Other",Survey!$AH526)),ISNUMBER(SEARCH("Multiple",Survey!$AH526))))</f>
        <v>1</v>
      </c>
      <c r="BA526" s="32" t="b">
        <f>NOT(ISBLANK(Survey!$AI526))</f>
        <v>0</v>
      </c>
      <c r="BB526" s="16" t="str">
        <f t="shared" si="437"/>
        <v>Fail</v>
      </c>
      <c r="BC526" s="114">
        <f>IF(ABS(Survey!$BA526)&gt;0, 1,0)</f>
        <v>0</v>
      </c>
      <c r="BD526" s="114">
        <f>IF(COUNTBLANK(Survey!$AL526)=0,1,0)</f>
        <v>0</v>
      </c>
      <c r="BE526" s="16" t="str">
        <f t="shared" si="438"/>
        <v>Pass</v>
      </c>
      <c r="BF526" s="114">
        <f>IF(ISBLANK(Survey!$AL526),0,1)</f>
        <v>0</v>
      </c>
      <c r="BG526" s="133">
        <f>COUNTBLANK(Survey!$AM526)</f>
        <v>1</v>
      </c>
      <c r="BH526" s="16" t="str">
        <f t="shared" si="439"/>
        <v>Pass</v>
      </c>
      <c r="BI526" s="114">
        <f>IF(OR(Survey!$AM526="Closed",ISBLANK(Survey!$AM526)),0,1)</f>
        <v>0</v>
      </c>
      <c r="BJ526" s="133">
        <f>IF(ISBLANK(Survey!$AN526),1,0)</f>
        <v>1</v>
      </c>
      <c r="BK526" s="118" t="str">
        <f t="shared" si="440"/>
        <v>Pass</v>
      </c>
      <c r="BL526" s="31" cm="1">
        <f t="array" ref="BL526">SUM(SUMIF(Survey!AO526:AP526,{"&gt;0","&lt;0"})*{1,-1})</f>
        <v>0</v>
      </c>
      <c r="BM526">
        <f t="shared" si="441"/>
        <v>0</v>
      </c>
      <c r="BN526">
        <f t="shared" si="442"/>
        <v>100</v>
      </c>
      <c r="BO526" s="118" t="str">
        <f t="shared" si="443"/>
        <v>Pass</v>
      </c>
      <c r="BP526">
        <f>IF(Survey!AQ526="No",0,1)</f>
        <v>1</v>
      </c>
      <c r="BQ526" s="207">
        <f>MOD((LEN(Survey!AQ526)+2),22)</f>
        <v>2</v>
      </c>
      <c r="BR526">
        <f>IF(Survey!AR526="No",0,1)</f>
        <v>1</v>
      </c>
      <c r="BS526" s="207">
        <f>MOD((LEN(Survey!AR526)+2),22)</f>
        <v>2</v>
      </c>
      <c r="BT526" s="114">
        <f>COUNTBLANK(Survey!$AQ526:$AS526)+COUNTBLANK(Survey!$AU526)</f>
        <v>4</v>
      </c>
      <c r="BU526" s="114">
        <f>IF(Survey!$I526="Yes",1,0)</f>
        <v>0</v>
      </c>
      <c r="BV526" s="114">
        <f>IF(OR(Survey!$M526="Mutual fund",Survey!$M526="Alternative mutual fund",Survey!$M526="Money market"),1,0)</f>
        <v>0</v>
      </c>
      <c r="BW526" s="119">
        <f>IF(OR(Survey!$M526="ETF",Survey!$M526="ETF, alternative mutual fund"),1,0)</f>
        <v>0</v>
      </c>
      <c r="BX526" s="16" t="str">
        <f t="shared" si="444"/>
        <v>Pass</v>
      </c>
      <c r="BY526" s="33">
        <f>IF(ISNUMBER(SEARCH("Other",Survey!$AS526)), 1, 0)</f>
        <v>0</v>
      </c>
      <c r="BZ526" s="58" t="b">
        <f>NOT(ISBLANK(Survey!$AT526))</f>
        <v>0</v>
      </c>
      <c r="CA526" s="16" t="str">
        <f t="shared" si="445"/>
        <v>Pass</v>
      </c>
      <c r="CB526" s="114">
        <f>IF(Survey!$BB526=0, 0,1)</f>
        <v>0</v>
      </c>
      <c r="CC526" s="58">
        <f>Survey!$AV526</f>
        <v>0</v>
      </c>
      <c r="CD526" s="58">
        <f>Survey!$BC526+Survey!$BD526+ABS(Survey!$BE526)-ABS(Survey!$BF526)-ABS(Survey!$BG526)-ABS(Survey!$BL526)</f>
        <v>0</v>
      </c>
      <c r="CE526" s="138">
        <f>Survey!BB526+(ABS(Survey!$BH526)-ABS(Survey!$BI526)+ABS(Survey!$BJ526)-ABS(Survey!$BK526))*0.5</f>
        <v>0</v>
      </c>
      <c r="CF526" s="58">
        <f t="shared" si="446"/>
        <v>0</v>
      </c>
      <c r="CG526" s="58">
        <f>IF(AND($CC526&gt;$CF526-0.2,$CC526&lt;$CF526+0.2,ISBLANK(Survey!$AV526)=FALSE),0,1)</f>
        <v>1</v>
      </c>
      <c r="CH526" s="133">
        <f>IF(ISBLANK(Survey!$AW526),1,0)</f>
        <v>1</v>
      </c>
      <c r="CI526" s="16" t="str">
        <f t="shared" si="447"/>
        <v>Pass</v>
      </c>
      <c r="CJ526" s="114">
        <f>IF(Survey!$BB526=0, 0,1)</f>
        <v>0</v>
      </c>
      <c r="CK526" s="58">
        <f>IF(AND(Survey!$AX526&gt;=0,Survey!$AX526&lt;=0.2,Survey!$AX526&lt;&gt;""),0,1)</f>
        <v>1</v>
      </c>
      <c r="CL526" s="114">
        <f>IF(ISBLANK(Survey!$AY526),1,0)</f>
        <v>1</v>
      </c>
      <c r="CM526" s="16" t="str">
        <f t="shared" si="448"/>
        <v>Fail</v>
      </c>
      <c r="CN526" s="133">
        <f>Survey!$AZ526</f>
        <v>0</v>
      </c>
      <c r="CO526" s="16" t="str">
        <f t="shared" si="449"/>
        <v>Pass</v>
      </c>
      <c r="CP526" s="31">
        <f>Survey!$BA526</f>
        <v>0</v>
      </c>
      <c r="CQ526" s="138">
        <f>Survey!$BB526+Survey!$BC526+Survey!$BD526+ABS(Survey!$BE526)-ABS(Survey!$BF526)-ABS(Survey!$BG526)+ABS(Survey!$BH526)-ABS(Survey!$BI526)+ABS(Survey!$BJ526)-ABS(Survey!$BK526)-ABS(Survey!$BL526)+Survey!$BM526</f>
        <v>0</v>
      </c>
      <c r="CR526" s="30">
        <f t="shared" si="450"/>
        <v>0</v>
      </c>
      <c r="CS526" s="17">
        <f t="shared" si="451"/>
        <v>0</v>
      </c>
      <c r="CT526" s="16" t="str">
        <f t="shared" si="452"/>
        <v>Pass</v>
      </c>
      <c r="CU526" s="33" t="b">
        <f>IF(ABS(Survey!$BM526)=0,TRUE,FALSE)</f>
        <v>1</v>
      </c>
      <c r="CV526" s="32" t="b">
        <f>NOT(ISBLANK(Survey!$BN526))</f>
        <v>0</v>
      </c>
      <c r="CW526" t="str">
        <f t="shared" si="453"/>
        <v>Fail</v>
      </c>
      <c r="CX526" s="25">
        <f>Survey!$BA526</f>
        <v>0</v>
      </c>
      <c r="CY526" s="25" cm="1">
        <f t="array" ref="CY526">SUM(SUMIF(Survey!BP526:BW526,{"&gt;0","&lt;0"})*{1,-1})-SUM(SUMIF(Survey!BY526:CF526,{"&gt;0","&lt;0"})*{1,-1})</f>
        <v>0</v>
      </c>
      <c r="CZ526" s="30" t="str">
        <f t="shared" si="454"/>
        <v>No holdings</v>
      </c>
      <c r="DA526">
        <f t="shared" si="455"/>
        <v>0</v>
      </c>
      <c r="DB526" s="16" t="str">
        <f t="shared" si="456"/>
        <v>Fail</v>
      </c>
      <c r="DC526" s="31">
        <f>Survey!$BA526</f>
        <v>0</v>
      </c>
      <c r="DD526" s="31" cm="1">
        <f t="array" ref="DD526">SUM(SUMIF(Survey!CH526:DA526,{"&gt;0","&lt;0"})*{1,-1})-SUM(SUMIF(Survey!DC526:DV526,{"&gt;0","&lt;0"})*{1,-1})</f>
        <v>0</v>
      </c>
      <c r="DE526" s="30" t="str">
        <f t="shared" si="457"/>
        <v>No holdings</v>
      </c>
      <c r="DF526" s="17">
        <f t="shared" si="458"/>
        <v>0</v>
      </c>
      <c r="DG526" s="16" t="str">
        <f t="shared" si="459"/>
        <v>Pass</v>
      </c>
      <c r="DH526" s="33" t="b">
        <f>IF(ABS(Survey!$DA526)=0,TRUE,FALSE)</f>
        <v>1</v>
      </c>
      <c r="DI526" s="32" t="b">
        <f>NOT(ISBLANK(Survey!$DB526))</f>
        <v>0</v>
      </c>
      <c r="DJ526" s="16" t="str">
        <f t="shared" si="460"/>
        <v>Pass</v>
      </c>
      <c r="DK526" s="33" t="b">
        <f>IF(ABS(Survey!$DV526)=0,TRUE,FALSE)</f>
        <v>1</v>
      </c>
      <c r="DL526" s="32" t="b">
        <f>NOT(ISBLANK(Survey!$DW526))</f>
        <v>0</v>
      </c>
      <c r="DM526" t="str">
        <f t="shared" si="461"/>
        <v>Pass</v>
      </c>
      <c r="DN526" s="25" cm="1">
        <f t="array" ref="DN526">SUM(SUMIF(Survey!CW526,{"&gt;0","&lt;0"})*{1,-1})+SUM(SUMIF(Survey!DR526,{"&gt;0","&lt;0"})*{1,-1})</f>
        <v>0</v>
      </c>
      <c r="DO526" s="25">
        <f>SUM(SUMIF(Survey!DY526:EE526,{"&gt;0","&lt;0"})*{1,-1})+SUM(SUMIF(Survey!EG526:EM526,{"&gt;0","&lt;0"})*{1,-1})</f>
        <v>0</v>
      </c>
      <c r="DP526">
        <f t="shared" si="462"/>
        <v>0</v>
      </c>
      <c r="DQ526">
        <f t="shared" si="463"/>
        <v>0</v>
      </c>
      <c r="DR526" s="16" t="str">
        <f t="shared" si="464"/>
        <v>Pass</v>
      </c>
      <c r="DS526" s="33" t="b">
        <f>IF(ABS(Survey!$EE526)=0,TRUE,FALSE)</f>
        <v>1</v>
      </c>
      <c r="DT526" s="32" t="b">
        <f>NOT(ISBLANK(Survey!EF526))</f>
        <v>0</v>
      </c>
      <c r="DU526" s="16" t="str">
        <f t="shared" si="465"/>
        <v>Pass</v>
      </c>
      <c r="DV526" s="33" t="b">
        <f>IF(ABS(Survey!$EM526)=0,TRUE,FALSE)</f>
        <v>1</v>
      </c>
      <c r="DW526" s="32" t="b">
        <f>NOT(ISBLANK(Survey!$EN526))</f>
        <v>0</v>
      </c>
      <c r="DX526" s="16" t="str">
        <f t="shared" si="466"/>
        <v>Fail</v>
      </c>
      <c r="DY526" s="31">
        <f>SUM(SUMIF(Survey!ET526:EV526,{"&gt;0","&lt;0"})*{1,-1})</f>
        <v>0</v>
      </c>
      <c r="DZ526">
        <f t="shared" si="467"/>
        <v>0</v>
      </c>
      <c r="EA526">
        <f t="shared" si="468"/>
        <v>100</v>
      </c>
      <c r="EB526" s="30" t="b">
        <f>IF(OR(Survey!$M526="ETF",Survey!$M526="ETF, alternative mutual fund",Survey!$M526="Closed-end", Survey!$M526="Split share corp"),TRUE,FALSE)</f>
        <v>0</v>
      </c>
      <c r="EC526" s="16" t="str">
        <f t="shared" si="469"/>
        <v>Fail</v>
      </c>
      <c r="ED526" s="31">
        <f>SUM(SUMIF(Survey!EX526:FD526,{"&gt;0","&lt;0"})*{1,-1})</f>
        <v>0</v>
      </c>
      <c r="EE526">
        <f t="shared" si="470"/>
        <v>0</v>
      </c>
      <c r="EF526" s="17">
        <f t="shared" si="471"/>
        <v>100</v>
      </c>
      <c r="EG526" s="16" t="str">
        <f t="shared" si="472"/>
        <v>Fail</v>
      </c>
      <c r="EH526" s="31">
        <f>SUM(SUMIF(Survey!FF526:FL526,{"&gt;0","&lt;0"})*{1,-1})</f>
        <v>0</v>
      </c>
      <c r="EI526">
        <f t="shared" si="473"/>
        <v>0</v>
      </c>
      <c r="EJ526" s="17">
        <f t="shared" si="474"/>
        <v>100</v>
      </c>
    </row>
    <row r="527" spans="1:140">
      <c r="A527">
        <v>527</v>
      </c>
      <c r="B527" t="str">
        <f t="shared" si="422"/>
        <v>Pass</v>
      </c>
      <c r="C527" t="str">
        <f>IF(COUNTBLANK(Survey!B527:FM527)=$C$2, "Pass", "Fail")</f>
        <v>Pass</v>
      </c>
      <c r="D527" s="16" t="str">
        <f t="shared" si="423"/>
        <v>Fail</v>
      </c>
      <c r="E527" t="str">
        <f>IF(OR(ISBLANK(Survey!AL527),COUNTIF(G527:BJ527,"Fail")),"Fail","Pass")</f>
        <v>Fail</v>
      </c>
      <c r="F527" s="265"/>
      <c r="G527" s="16" t="str">
        <f t="shared" si="424"/>
        <v>Fail</v>
      </c>
      <c r="H527" s="139">
        <f>COUNTBLANK(Survey!B527:D527)+COUNTBLANK(Survey!G527)+COUNTBLANK(Survey!I527)+COUNTBLANK(Survey!K527:M527)+COUNTBLANK(Survey!P527:Q527)+COUNTBLANK(Survey!T527:W527)+COUNTBLANK(Survey!Z527:AC527)+COUNTBLANK(Survey!AF527:AG527)+COUNTBLANK(Survey!AK527:AK527)</f>
        <v>21</v>
      </c>
      <c r="I527" t="str">
        <f t="shared" si="425"/>
        <v>Fail</v>
      </c>
      <c r="J527" t="b">
        <f>IF(Survey!E527="No",TRUE,FALSE)</f>
        <v>0</v>
      </c>
      <c r="K527" s="29" cm="1">
        <f t="array" ref="K527">IF(COUNTA(Survey!$E$4:$E$695)=1, 0, SUM(IF(COUNTIF(Survey!$E$4:$E$695, Survey!$E$4:$E$695)=1,1,0)))</f>
        <v>0</v>
      </c>
      <c r="L527" s="29">
        <f>LEN(Survey!E527)</f>
        <v>0</v>
      </c>
      <c r="M527" s="16" t="str">
        <f t="shared" si="426"/>
        <v>Fail</v>
      </c>
      <c r="N527" t="b">
        <f>IF(Survey!F527="No",TRUE,FALSE)</f>
        <v>0</v>
      </c>
      <c r="O527" t="b">
        <f>Survey!F527=Survey!E527</f>
        <v>1</v>
      </c>
      <c r="P527">
        <f>COUNTIF(Survey!$F$4:$F$695,Survey!F527)</f>
        <v>0</v>
      </c>
      <c r="Q527" s="28">
        <f>LEN(Survey!F527)</f>
        <v>0</v>
      </c>
      <c r="R527" s="16" t="str">
        <f t="shared" si="427"/>
        <v>Pass</v>
      </c>
      <c r="S527" s="29">
        <f>MOD((LEN(Survey!H527)+2),11)</f>
        <v>2</v>
      </c>
      <c r="T527">
        <f>COUNTIF(Survey!$H$4:$H$695,Survey!H527)</f>
        <v>0</v>
      </c>
      <c r="U527" s="28" t="str">
        <f>IF(Survey!$L527="Prospectus fund", "Yes", "No")</f>
        <v>No</v>
      </c>
      <c r="V527" s="16" t="str">
        <f t="shared" si="428"/>
        <v>Pass</v>
      </c>
      <c r="W527" s="29">
        <f>MOD((LEN(Survey!J527)+2),11)</f>
        <v>2</v>
      </c>
      <c r="X527">
        <f>COUNTIF(Survey!$J$4:$J$695,Survey!J527)</f>
        <v>0</v>
      </c>
      <c r="Y527" s="30" t="b">
        <f>IF(OR(Survey!$M527="ETF",Survey!$M527="ETF, alternative mutual fund",Survey!$M527="Closed-end", Survey!$M527="Split share corp", Survey!$I527="Yes"),TRUE,FALSE)</f>
        <v>0</v>
      </c>
      <c r="Z527" s="16" t="str">
        <f>IFERROR(IF(AND(OR(AC527=AD527,AD527 = "Either"),NOT(ISBLANK(Survey!K527))),"Pass","Fail"),"Pass")</f>
        <v>Fail</v>
      </c>
      <c r="AA527" s="31" cm="1">
        <f t="array" ref="AA527">SUM(SUMIF(Survey!CH527:DA527,{"&gt;0","&lt;0"})*{1,-1})</f>
        <v>0</v>
      </c>
      <c r="AB527" s="33" cm="1">
        <f t="array" ref="AB527">SUM(SUMIF(Survey!CK527,{"&gt;0","&lt;0"})*{1,-1})+SUM(SUMIF(Survey!CU527,{"&gt;0","&lt;0"})*{1,-1})</f>
        <v>0</v>
      </c>
      <c r="AC527" s="33">
        <f>Survey!K527</f>
        <v>0</v>
      </c>
      <c r="AD527" s="32" t="str">
        <f t="shared" si="429"/>
        <v>Either</v>
      </c>
      <c r="AE527" s="16" t="str">
        <f t="shared" si="430"/>
        <v>Fail</v>
      </c>
      <c r="AF527" s="58" cm="1">
        <f t="array" ref="AF527">SUM(SUMIF(Survey!CH527:DA527,{"&gt;0","&lt;0"})*{1,-1})+SUM(SUMIF(Survey!DC527:DV527,{"&gt;0","&lt;0"})*{1,-1})</f>
        <v>0</v>
      </c>
      <c r="AG527" s="58">
        <f>IFERROR(AF527/(Survey!$BA527),0)</f>
        <v>0</v>
      </c>
      <c r="AH527" s="104" t="b">
        <f>IF(OR(Survey!$M527="Alternative strategy or hedge",Survey!$M527="Private asset",Survey!$L527="Prospectus fund"),TRUE,FALSE)</f>
        <v>0</v>
      </c>
      <c r="AI527" s="104" t="b">
        <f>NOT(ISBLANK(Survey!$M527))</f>
        <v>0</v>
      </c>
      <c r="AJ527" s="16" t="str">
        <f t="shared" si="431"/>
        <v>Fail</v>
      </c>
      <c r="AK527" t="b">
        <f>IF(Survey!W527="No",TRUE,FALSE)</f>
        <v>0</v>
      </c>
      <c r="AL527" s="119">
        <f>MOD((LEN(Survey!W527)+2),22)</f>
        <v>2</v>
      </c>
      <c r="AM527" t="str">
        <f t="shared" si="432"/>
        <v>Pass</v>
      </c>
      <c r="AN527" s="33" t="b">
        <f>NOT(ISNUMBER(SEARCH("Other",Survey!$Q527)))</f>
        <v>1</v>
      </c>
      <c r="AO527" s="32" t="b">
        <f>NOT(ISBLANK(Survey!$R527))</f>
        <v>0</v>
      </c>
      <c r="AP527" s="16" t="str">
        <f t="shared" si="433"/>
        <v>Pass</v>
      </c>
      <c r="AQ527" s="114">
        <f>COUNTBLANK(Survey!$X527)</f>
        <v>1</v>
      </c>
      <c r="AR527" s="58">
        <f>IF(AND(Survey!L527&lt;&gt;"Exempt fund",OR(Survey!$M527="ETF",Survey!$M527="ETF, alternative mutual fund",Survey!$M527="Mutual fund",Survey!$M527="Alternative mutual fund",Survey!$M527="Money market")),1,0)</f>
        <v>0</v>
      </c>
      <c r="AS527" s="16" t="str">
        <f t="shared" si="434"/>
        <v>Pass</v>
      </c>
      <c r="AT527" s="33" t="b">
        <f>NOT(ISNUMBER(SEARCH("Yes",Survey!$AC527)))</f>
        <v>1</v>
      </c>
      <c r="AU527" s="32" t="b">
        <f>IF(COUNTBLANK(Survey!$AD527:$AE527)=0,TRUE, FALSE)</f>
        <v>0</v>
      </c>
      <c r="AV527" s="16" t="str">
        <f t="shared" si="435"/>
        <v>Pass</v>
      </c>
      <c r="AW527" s="33" t="b">
        <f>NOT(ISNUMBER(SEARCH("Yes",Survey!$AF527)))</f>
        <v>1</v>
      </c>
      <c r="AX527" s="32" t="b">
        <f>NOT(ISBLANK(Survey!$AH527))</f>
        <v>0</v>
      </c>
      <c r="AY527" s="16" t="str">
        <f t="shared" si="436"/>
        <v>Pass</v>
      </c>
      <c r="AZ527" s="33" t="b">
        <f>NOT(OR(ISNUMBER(SEARCH("Other",Survey!$AH527)),ISNUMBER(SEARCH("Multiple",Survey!$AH527))))</f>
        <v>1</v>
      </c>
      <c r="BA527" s="32" t="b">
        <f>NOT(ISBLANK(Survey!$AI527))</f>
        <v>0</v>
      </c>
      <c r="BB527" s="16" t="str">
        <f t="shared" si="437"/>
        <v>Fail</v>
      </c>
      <c r="BC527" s="114">
        <f>IF(ABS(Survey!$BA527)&gt;0, 1,0)</f>
        <v>0</v>
      </c>
      <c r="BD527" s="114">
        <f>IF(COUNTBLANK(Survey!$AL527)=0,1,0)</f>
        <v>0</v>
      </c>
      <c r="BE527" s="16" t="str">
        <f t="shared" si="438"/>
        <v>Pass</v>
      </c>
      <c r="BF527" s="114">
        <f>IF(ISBLANK(Survey!$AL527),0,1)</f>
        <v>0</v>
      </c>
      <c r="BG527" s="133">
        <f>COUNTBLANK(Survey!$AM527)</f>
        <v>1</v>
      </c>
      <c r="BH527" s="16" t="str">
        <f t="shared" si="439"/>
        <v>Pass</v>
      </c>
      <c r="BI527" s="114">
        <f>IF(OR(Survey!$AM527="Closed",ISBLANK(Survey!$AM527)),0,1)</f>
        <v>0</v>
      </c>
      <c r="BJ527" s="133">
        <f>IF(ISBLANK(Survey!$AN527),1,0)</f>
        <v>1</v>
      </c>
      <c r="BK527" s="118" t="str">
        <f t="shared" si="440"/>
        <v>Pass</v>
      </c>
      <c r="BL527" s="31" cm="1">
        <f t="array" ref="BL527">SUM(SUMIF(Survey!AO527:AP527,{"&gt;0","&lt;0"})*{1,-1})</f>
        <v>0</v>
      </c>
      <c r="BM527">
        <f t="shared" si="441"/>
        <v>0</v>
      </c>
      <c r="BN527">
        <f t="shared" si="442"/>
        <v>100</v>
      </c>
      <c r="BO527" s="118" t="str">
        <f t="shared" si="443"/>
        <v>Pass</v>
      </c>
      <c r="BP527">
        <f>IF(Survey!AQ527="No",0,1)</f>
        <v>1</v>
      </c>
      <c r="BQ527" s="207">
        <f>MOD((LEN(Survey!AQ527)+2),22)</f>
        <v>2</v>
      </c>
      <c r="BR527">
        <f>IF(Survey!AR527="No",0,1)</f>
        <v>1</v>
      </c>
      <c r="BS527" s="207">
        <f>MOD((LEN(Survey!AR527)+2),22)</f>
        <v>2</v>
      </c>
      <c r="BT527" s="114">
        <f>COUNTBLANK(Survey!$AQ527:$AS527)+COUNTBLANK(Survey!$AU527)</f>
        <v>4</v>
      </c>
      <c r="BU527" s="114">
        <f>IF(Survey!$I527="Yes",1,0)</f>
        <v>0</v>
      </c>
      <c r="BV527" s="114">
        <f>IF(OR(Survey!$M527="Mutual fund",Survey!$M527="Alternative mutual fund",Survey!$M527="Money market"),1,0)</f>
        <v>0</v>
      </c>
      <c r="BW527" s="119">
        <f>IF(OR(Survey!$M527="ETF",Survey!$M527="ETF, alternative mutual fund"),1,0)</f>
        <v>0</v>
      </c>
      <c r="BX527" s="16" t="str">
        <f t="shared" si="444"/>
        <v>Pass</v>
      </c>
      <c r="BY527" s="33">
        <f>IF(ISNUMBER(SEARCH("Other",Survey!$AS527)), 1, 0)</f>
        <v>0</v>
      </c>
      <c r="BZ527" s="58" t="b">
        <f>NOT(ISBLANK(Survey!$AT527))</f>
        <v>0</v>
      </c>
      <c r="CA527" s="16" t="str">
        <f t="shared" si="445"/>
        <v>Pass</v>
      </c>
      <c r="CB527" s="114">
        <f>IF(Survey!$BB527=0, 0,1)</f>
        <v>0</v>
      </c>
      <c r="CC527" s="58">
        <f>Survey!$AV527</f>
        <v>0</v>
      </c>
      <c r="CD527" s="58">
        <f>Survey!$BC527+Survey!$BD527+ABS(Survey!$BE527)-ABS(Survey!$BF527)-ABS(Survey!$BG527)-ABS(Survey!$BL527)</f>
        <v>0</v>
      </c>
      <c r="CE527" s="138">
        <f>Survey!BB527+(ABS(Survey!$BH527)-ABS(Survey!$BI527)+ABS(Survey!$BJ527)-ABS(Survey!$BK527))*0.5</f>
        <v>0</v>
      </c>
      <c r="CF527" s="58">
        <f t="shared" si="446"/>
        <v>0</v>
      </c>
      <c r="CG527" s="58">
        <f>IF(AND($CC527&gt;$CF527-0.2,$CC527&lt;$CF527+0.2,ISBLANK(Survey!$AV527)=FALSE),0,1)</f>
        <v>1</v>
      </c>
      <c r="CH527" s="133">
        <f>IF(ISBLANK(Survey!$AW527),1,0)</f>
        <v>1</v>
      </c>
      <c r="CI527" s="16" t="str">
        <f t="shared" si="447"/>
        <v>Pass</v>
      </c>
      <c r="CJ527" s="114">
        <f>IF(Survey!$BB527=0, 0,1)</f>
        <v>0</v>
      </c>
      <c r="CK527" s="58">
        <f>IF(AND(Survey!$AX527&gt;=0,Survey!$AX527&lt;=0.2,Survey!$AX527&lt;&gt;""),0,1)</f>
        <v>1</v>
      </c>
      <c r="CL527" s="114">
        <f>IF(ISBLANK(Survey!$AY527),1,0)</f>
        <v>1</v>
      </c>
      <c r="CM527" s="16" t="str">
        <f t="shared" si="448"/>
        <v>Fail</v>
      </c>
      <c r="CN527" s="133">
        <f>Survey!$AZ527</f>
        <v>0</v>
      </c>
      <c r="CO527" s="16" t="str">
        <f t="shared" si="449"/>
        <v>Pass</v>
      </c>
      <c r="CP527" s="31">
        <f>Survey!$BA527</f>
        <v>0</v>
      </c>
      <c r="CQ527" s="138">
        <f>Survey!$BB527+Survey!$BC527+Survey!$BD527+ABS(Survey!$BE527)-ABS(Survey!$BF527)-ABS(Survey!$BG527)+ABS(Survey!$BH527)-ABS(Survey!$BI527)+ABS(Survey!$BJ527)-ABS(Survey!$BK527)-ABS(Survey!$BL527)+Survey!$BM527</f>
        <v>0</v>
      </c>
      <c r="CR527" s="30">
        <f t="shared" si="450"/>
        <v>0</v>
      </c>
      <c r="CS527" s="17">
        <f t="shared" si="451"/>
        <v>0</v>
      </c>
      <c r="CT527" s="16" t="str">
        <f t="shared" si="452"/>
        <v>Pass</v>
      </c>
      <c r="CU527" s="33" t="b">
        <f>IF(ABS(Survey!$BM527)=0,TRUE,FALSE)</f>
        <v>1</v>
      </c>
      <c r="CV527" s="32" t="b">
        <f>NOT(ISBLANK(Survey!$BN527))</f>
        <v>0</v>
      </c>
      <c r="CW527" t="str">
        <f t="shared" si="453"/>
        <v>Fail</v>
      </c>
      <c r="CX527" s="25">
        <f>Survey!$BA527</f>
        <v>0</v>
      </c>
      <c r="CY527" s="25" cm="1">
        <f t="array" ref="CY527">SUM(SUMIF(Survey!BP527:BW527,{"&gt;0","&lt;0"})*{1,-1})-SUM(SUMIF(Survey!BY527:CF527,{"&gt;0","&lt;0"})*{1,-1})</f>
        <v>0</v>
      </c>
      <c r="CZ527" s="30" t="str">
        <f t="shared" si="454"/>
        <v>No holdings</v>
      </c>
      <c r="DA527">
        <f t="shared" si="455"/>
        <v>0</v>
      </c>
      <c r="DB527" s="16" t="str">
        <f t="shared" si="456"/>
        <v>Fail</v>
      </c>
      <c r="DC527" s="31">
        <f>Survey!$BA527</f>
        <v>0</v>
      </c>
      <c r="DD527" s="31" cm="1">
        <f t="array" ref="DD527">SUM(SUMIF(Survey!CH527:DA527,{"&gt;0","&lt;0"})*{1,-1})-SUM(SUMIF(Survey!DC527:DV527,{"&gt;0","&lt;0"})*{1,-1})</f>
        <v>0</v>
      </c>
      <c r="DE527" s="30" t="str">
        <f t="shared" si="457"/>
        <v>No holdings</v>
      </c>
      <c r="DF527" s="17">
        <f t="shared" si="458"/>
        <v>0</v>
      </c>
      <c r="DG527" s="16" t="str">
        <f t="shared" si="459"/>
        <v>Pass</v>
      </c>
      <c r="DH527" s="33" t="b">
        <f>IF(ABS(Survey!$DA527)=0,TRUE,FALSE)</f>
        <v>1</v>
      </c>
      <c r="DI527" s="32" t="b">
        <f>NOT(ISBLANK(Survey!$DB527))</f>
        <v>0</v>
      </c>
      <c r="DJ527" s="16" t="str">
        <f t="shared" si="460"/>
        <v>Pass</v>
      </c>
      <c r="DK527" s="33" t="b">
        <f>IF(ABS(Survey!$DV527)=0,TRUE,FALSE)</f>
        <v>1</v>
      </c>
      <c r="DL527" s="32" t="b">
        <f>NOT(ISBLANK(Survey!$DW527))</f>
        <v>0</v>
      </c>
      <c r="DM527" t="str">
        <f t="shared" si="461"/>
        <v>Pass</v>
      </c>
      <c r="DN527" s="25" cm="1">
        <f t="array" ref="DN527">SUM(SUMIF(Survey!CW527,{"&gt;0","&lt;0"})*{1,-1})+SUM(SUMIF(Survey!DR527,{"&gt;0","&lt;0"})*{1,-1})</f>
        <v>0</v>
      </c>
      <c r="DO527" s="25">
        <f>SUM(SUMIF(Survey!DY527:EE527,{"&gt;0","&lt;0"})*{1,-1})+SUM(SUMIF(Survey!EG527:EM527,{"&gt;0","&lt;0"})*{1,-1})</f>
        <v>0</v>
      </c>
      <c r="DP527">
        <f t="shared" si="462"/>
        <v>0</v>
      </c>
      <c r="DQ527">
        <f t="shared" si="463"/>
        <v>0</v>
      </c>
      <c r="DR527" s="16" t="str">
        <f t="shared" si="464"/>
        <v>Pass</v>
      </c>
      <c r="DS527" s="33" t="b">
        <f>IF(ABS(Survey!$EE527)=0,TRUE,FALSE)</f>
        <v>1</v>
      </c>
      <c r="DT527" s="32" t="b">
        <f>NOT(ISBLANK(Survey!EF527))</f>
        <v>0</v>
      </c>
      <c r="DU527" s="16" t="str">
        <f t="shared" si="465"/>
        <v>Pass</v>
      </c>
      <c r="DV527" s="33" t="b">
        <f>IF(ABS(Survey!$EM527)=0,TRUE,FALSE)</f>
        <v>1</v>
      </c>
      <c r="DW527" s="32" t="b">
        <f>NOT(ISBLANK(Survey!$EN527))</f>
        <v>0</v>
      </c>
      <c r="DX527" s="16" t="str">
        <f t="shared" si="466"/>
        <v>Fail</v>
      </c>
      <c r="DY527" s="31">
        <f>SUM(SUMIF(Survey!ET527:EV527,{"&gt;0","&lt;0"})*{1,-1})</f>
        <v>0</v>
      </c>
      <c r="DZ527">
        <f t="shared" si="467"/>
        <v>0</v>
      </c>
      <c r="EA527">
        <f t="shared" si="468"/>
        <v>100</v>
      </c>
      <c r="EB527" s="30" t="b">
        <f>IF(OR(Survey!$M527="ETF",Survey!$M527="ETF, alternative mutual fund",Survey!$M527="Closed-end", Survey!$M527="Split share corp"),TRUE,FALSE)</f>
        <v>0</v>
      </c>
      <c r="EC527" s="16" t="str">
        <f t="shared" si="469"/>
        <v>Fail</v>
      </c>
      <c r="ED527" s="31">
        <f>SUM(SUMIF(Survey!EX527:FD527,{"&gt;0","&lt;0"})*{1,-1})</f>
        <v>0</v>
      </c>
      <c r="EE527">
        <f t="shared" si="470"/>
        <v>0</v>
      </c>
      <c r="EF527" s="17">
        <f t="shared" si="471"/>
        <v>100</v>
      </c>
      <c r="EG527" s="16" t="str">
        <f t="shared" si="472"/>
        <v>Fail</v>
      </c>
      <c r="EH527" s="31">
        <f>SUM(SUMIF(Survey!FF527:FL527,{"&gt;0","&lt;0"})*{1,-1})</f>
        <v>0</v>
      </c>
      <c r="EI527">
        <f t="shared" si="473"/>
        <v>0</v>
      </c>
      <c r="EJ527" s="17">
        <f t="shared" si="474"/>
        <v>100</v>
      </c>
    </row>
    <row r="528" spans="1:140">
      <c r="A528">
        <v>528</v>
      </c>
      <c r="B528" t="str">
        <f t="shared" si="422"/>
        <v>Pass</v>
      </c>
      <c r="C528" t="str">
        <f>IF(COUNTBLANK(Survey!B528:FM528)=$C$2, "Pass", "Fail")</f>
        <v>Pass</v>
      </c>
      <c r="D528" s="16" t="str">
        <f t="shared" si="423"/>
        <v>Fail</v>
      </c>
      <c r="E528" t="str">
        <f>IF(OR(ISBLANK(Survey!AL528),COUNTIF(G528:BJ528,"Fail")),"Fail","Pass")</f>
        <v>Fail</v>
      </c>
      <c r="F528" s="265"/>
      <c r="G528" s="16" t="str">
        <f t="shared" si="424"/>
        <v>Fail</v>
      </c>
      <c r="H528" s="139">
        <f>COUNTBLANK(Survey!B528:D528)+COUNTBLANK(Survey!G528)+COUNTBLANK(Survey!I528)+COUNTBLANK(Survey!K528:M528)+COUNTBLANK(Survey!P528:Q528)+COUNTBLANK(Survey!T528:W528)+COUNTBLANK(Survey!Z528:AC528)+COUNTBLANK(Survey!AF528:AG528)+COUNTBLANK(Survey!AK528:AK528)</f>
        <v>21</v>
      </c>
      <c r="I528" t="str">
        <f t="shared" si="425"/>
        <v>Fail</v>
      </c>
      <c r="J528" t="b">
        <f>IF(Survey!E528="No",TRUE,FALSE)</f>
        <v>0</v>
      </c>
      <c r="K528" s="29" cm="1">
        <f t="array" ref="K528">IF(COUNTA(Survey!$E$4:$E$695)=1, 0, SUM(IF(COUNTIF(Survey!$E$4:$E$695, Survey!$E$4:$E$695)=1,1,0)))</f>
        <v>0</v>
      </c>
      <c r="L528" s="29">
        <f>LEN(Survey!E528)</f>
        <v>0</v>
      </c>
      <c r="M528" s="16" t="str">
        <f t="shared" si="426"/>
        <v>Fail</v>
      </c>
      <c r="N528" t="b">
        <f>IF(Survey!F528="No",TRUE,FALSE)</f>
        <v>0</v>
      </c>
      <c r="O528" t="b">
        <f>Survey!F528=Survey!E528</f>
        <v>1</v>
      </c>
      <c r="P528">
        <f>COUNTIF(Survey!$F$4:$F$695,Survey!F528)</f>
        <v>0</v>
      </c>
      <c r="Q528" s="28">
        <f>LEN(Survey!F528)</f>
        <v>0</v>
      </c>
      <c r="R528" s="16" t="str">
        <f t="shared" si="427"/>
        <v>Pass</v>
      </c>
      <c r="S528" s="29">
        <f>MOD((LEN(Survey!H528)+2),11)</f>
        <v>2</v>
      </c>
      <c r="T528">
        <f>COUNTIF(Survey!$H$4:$H$695,Survey!H528)</f>
        <v>0</v>
      </c>
      <c r="U528" s="28" t="str">
        <f>IF(Survey!$L528="Prospectus fund", "Yes", "No")</f>
        <v>No</v>
      </c>
      <c r="V528" s="16" t="str">
        <f t="shared" si="428"/>
        <v>Pass</v>
      </c>
      <c r="W528" s="29">
        <f>MOD((LEN(Survey!J528)+2),11)</f>
        <v>2</v>
      </c>
      <c r="X528">
        <f>COUNTIF(Survey!$J$4:$J$695,Survey!J528)</f>
        <v>0</v>
      </c>
      <c r="Y528" s="30" t="b">
        <f>IF(OR(Survey!$M528="ETF",Survey!$M528="ETF, alternative mutual fund",Survey!$M528="Closed-end", Survey!$M528="Split share corp", Survey!$I528="Yes"),TRUE,FALSE)</f>
        <v>0</v>
      </c>
      <c r="Z528" s="16" t="str">
        <f>IFERROR(IF(AND(OR(AC528=AD528,AD528 = "Either"),NOT(ISBLANK(Survey!K528))),"Pass","Fail"),"Pass")</f>
        <v>Fail</v>
      </c>
      <c r="AA528" s="31" cm="1">
        <f t="array" ref="AA528">SUM(SUMIF(Survey!CH528:DA528,{"&gt;0","&lt;0"})*{1,-1})</f>
        <v>0</v>
      </c>
      <c r="AB528" s="33" cm="1">
        <f t="array" ref="AB528">SUM(SUMIF(Survey!CK528,{"&gt;0","&lt;0"})*{1,-1})+SUM(SUMIF(Survey!CU528,{"&gt;0","&lt;0"})*{1,-1})</f>
        <v>0</v>
      </c>
      <c r="AC528" s="33">
        <f>Survey!K528</f>
        <v>0</v>
      </c>
      <c r="AD528" s="32" t="str">
        <f t="shared" si="429"/>
        <v>Either</v>
      </c>
      <c r="AE528" s="16" t="str">
        <f t="shared" si="430"/>
        <v>Fail</v>
      </c>
      <c r="AF528" s="58" cm="1">
        <f t="array" ref="AF528">SUM(SUMIF(Survey!CH528:DA528,{"&gt;0","&lt;0"})*{1,-1})+SUM(SUMIF(Survey!DC528:DV528,{"&gt;0","&lt;0"})*{1,-1})</f>
        <v>0</v>
      </c>
      <c r="AG528" s="58">
        <f>IFERROR(AF528/(Survey!$BA528),0)</f>
        <v>0</v>
      </c>
      <c r="AH528" s="104" t="b">
        <f>IF(OR(Survey!$M528="Alternative strategy or hedge",Survey!$M528="Private asset",Survey!$L528="Prospectus fund"),TRUE,FALSE)</f>
        <v>0</v>
      </c>
      <c r="AI528" s="104" t="b">
        <f>NOT(ISBLANK(Survey!$M528))</f>
        <v>0</v>
      </c>
      <c r="AJ528" s="16" t="str">
        <f t="shared" si="431"/>
        <v>Fail</v>
      </c>
      <c r="AK528" t="b">
        <f>IF(Survey!W528="No",TRUE,FALSE)</f>
        <v>0</v>
      </c>
      <c r="AL528" s="119">
        <f>MOD((LEN(Survey!W528)+2),22)</f>
        <v>2</v>
      </c>
      <c r="AM528" t="str">
        <f t="shared" si="432"/>
        <v>Pass</v>
      </c>
      <c r="AN528" s="33" t="b">
        <f>NOT(ISNUMBER(SEARCH("Other",Survey!$Q528)))</f>
        <v>1</v>
      </c>
      <c r="AO528" s="32" t="b">
        <f>NOT(ISBLANK(Survey!$R528))</f>
        <v>0</v>
      </c>
      <c r="AP528" s="16" t="str">
        <f t="shared" si="433"/>
        <v>Pass</v>
      </c>
      <c r="AQ528" s="114">
        <f>COUNTBLANK(Survey!$X528)</f>
        <v>1</v>
      </c>
      <c r="AR528" s="58">
        <f>IF(AND(Survey!L528&lt;&gt;"Exempt fund",OR(Survey!$M528="ETF",Survey!$M528="ETF, alternative mutual fund",Survey!$M528="Mutual fund",Survey!$M528="Alternative mutual fund",Survey!$M528="Money market")),1,0)</f>
        <v>0</v>
      </c>
      <c r="AS528" s="16" t="str">
        <f t="shared" si="434"/>
        <v>Pass</v>
      </c>
      <c r="AT528" s="33" t="b">
        <f>NOT(ISNUMBER(SEARCH("Yes",Survey!$AC528)))</f>
        <v>1</v>
      </c>
      <c r="AU528" s="32" t="b">
        <f>IF(COUNTBLANK(Survey!$AD528:$AE528)=0,TRUE, FALSE)</f>
        <v>0</v>
      </c>
      <c r="AV528" s="16" t="str">
        <f t="shared" si="435"/>
        <v>Pass</v>
      </c>
      <c r="AW528" s="33" t="b">
        <f>NOT(ISNUMBER(SEARCH("Yes",Survey!$AF528)))</f>
        <v>1</v>
      </c>
      <c r="AX528" s="32" t="b">
        <f>NOT(ISBLANK(Survey!$AH528))</f>
        <v>0</v>
      </c>
      <c r="AY528" s="16" t="str">
        <f t="shared" si="436"/>
        <v>Pass</v>
      </c>
      <c r="AZ528" s="33" t="b">
        <f>NOT(OR(ISNUMBER(SEARCH("Other",Survey!$AH528)),ISNUMBER(SEARCH("Multiple",Survey!$AH528))))</f>
        <v>1</v>
      </c>
      <c r="BA528" s="32" t="b">
        <f>NOT(ISBLANK(Survey!$AI528))</f>
        <v>0</v>
      </c>
      <c r="BB528" s="16" t="str">
        <f t="shared" si="437"/>
        <v>Fail</v>
      </c>
      <c r="BC528" s="114">
        <f>IF(ABS(Survey!$BA528)&gt;0, 1,0)</f>
        <v>0</v>
      </c>
      <c r="BD528" s="114">
        <f>IF(COUNTBLANK(Survey!$AL528)=0,1,0)</f>
        <v>0</v>
      </c>
      <c r="BE528" s="16" t="str">
        <f t="shared" si="438"/>
        <v>Pass</v>
      </c>
      <c r="BF528" s="114">
        <f>IF(ISBLANK(Survey!$AL528),0,1)</f>
        <v>0</v>
      </c>
      <c r="BG528" s="133">
        <f>COUNTBLANK(Survey!$AM528)</f>
        <v>1</v>
      </c>
      <c r="BH528" s="16" t="str">
        <f t="shared" si="439"/>
        <v>Pass</v>
      </c>
      <c r="BI528" s="114">
        <f>IF(OR(Survey!$AM528="Closed",ISBLANK(Survey!$AM528)),0,1)</f>
        <v>0</v>
      </c>
      <c r="BJ528" s="133">
        <f>IF(ISBLANK(Survey!$AN528),1,0)</f>
        <v>1</v>
      </c>
      <c r="BK528" s="118" t="str">
        <f t="shared" si="440"/>
        <v>Pass</v>
      </c>
      <c r="BL528" s="31" cm="1">
        <f t="array" ref="BL528">SUM(SUMIF(Survey!AO528:AP528,{"&gt;0","&lt;0"})*{1,-1})</f>
        <v>0</v>
      </c>
      <c r="BM528">
        <f t="shared" si="441"/>
        <v>0</v>
      </c>
      <c r="BN528">
        <f t="shared" si="442"/>
        <v>100</v>
      </c>
      <c r="BO528" s="118" t="str">
        <f t="shared" si="443"/>
        <v>Pass</v>
      </c>
      <c r="BP528">
        <f>IF(Survey!AQ528="No",0,1)</f>
        <v>1</v>
      </c>
      <c r="BQ528" s="207">
        <f>MOD((LEN(Survey!AQ528)+2),22)</f>
        <v>2</v>
      </c>
      <c r="BR528">
        <f>IF(Survey!AR528="No",0,1)</f>
        <v>1</v>
      </c>
      <c r="BS528" s="207">
        <f>MOD((LEN(Survey!AR528)+2),22)</f>
        <v>2</v>
      </c>
      <c r="BT528" s="114">
        <f>COUNTBLANK(Survey!$AQ528:$AS528)+COUNTBLANK(Survey!$AU528)</f>
        <v>4</v>
      </c>
      <c r="BU528" s="114">
        <f>IF(Survey!$I528="Yes",1,0)</f>
        <v>0</v>
      </c>
      <c r="BV528" s="114">
        <f>IF(OR(Survey!$M528="Mutual fund",Survey!$M528="Alternative mutual fund",Survey!$M528="Money market"),1,0)</f>
        <v>0</v>
      </c>
      <c r="BW528" s="119">
        <f>IF(OR(Survey!$M528="ETF",Survey!$M528="ETF, alternative mutual fund"),1,0)</f>
        <v>0</v>
      </c>
      <c r="BX528" s="16" t="str">
        <f t="shared" si="444"/>
        <v>Pass</v>
      </c>
      <c r="BY528" s="33">
        <f>IF(ISNUMBER(SEARCH("Other",Survey!$AS528)), 1, 0)</f>
        <v>0</v>
      </c>
      <c r="BZ528" s="58" t="b">
        <f>NOT(ISBLANK(Survey!$AT528))</f>
        <v>0</v>
      </c>
      <c r="CA528" s="16" t="str">
        <f t="shared" si="445"/>
        <v>Pass</v>
      </c>
      <c r="CB528" s="114">
        <f>IF(Survey!$BB528=0, 0,1)</f>
        <v>0</v>
      </c>
      <c r="CC528" s="58">
        <f>Survey!$AV528</f>
        <v>0</v>
      </c>
      <c r="CD528" s="58">
        <f>Survey!$BC528+Survey!$BD528+ABS(Survey!$BE528)-ABS(Survey!$BF528)-ABS(Survey!$BG528)-ABS(Survey!$BL528)</f>
        <v>0</v>
      </c>
      <c r="CE528" s="138">
        <f>Survey!BB528+(ABS(Survey!$BH528)-ABS(Survey!$BI528)+ABS(Survey!$BJ528)-ABS(Survey!$BK528))*0.5</f>
        <v>0</v>
      </c>
      <c r="CF528" s="58">
        <f t="shared" si="446"/>
        <v>0</v>
      </c>
      <c r="CG528" s="58">
        <f>IF(AND($CC528&gt;$CF528-0.2,$CC528&lt;$CF528+0.2,ISBLANK(Survey!$AV528)=FALSE),0,1)</f>
        <v>1</v>
      </c>
      <c r="CH528" s="133">
        <f>IF(ISBLANK(Survey!$AW528),1,0)</f>
        <v>1</v>
      </c>
      <c r="CI528" s="16" t="str">
        <f t="shared" si="447"/>
        <v>Pass</v>
      </c>
      <c r="CJ528" s="114">
        <f>IF(Survey!$BB528=0, 0,1)</f>
        <v>0</v>
      </c>
      <c r="CK528" s="58">
        <f>IF(AND(Survey!$AX528&gt;=0,Survey!$AX528&lt;=0.2,Survey!$AX528&lt;&gt;""),0,1)</f>
        <v>1</v>
      </c>
      <c r="CL528" s="114">
        <f>IF(ISBLANK(Survey!$AY528),1,0)</f>
        <v>1</v>
      </c>
      <c r="CM528" s="16" t="str">
        <f t="shared" si="448"/>
        <v>Fail</v>
      </c>
      <c r="CN528" s="133">
        <f>Survey!$AZ528</f>
        <v>0</v>
      </c>
      <c r="CO528" s="16" t="str">
        <f t="shared" si="449"/>
        <v>Pass</v>
      </c>
      <c r="CP528" s="31">
        <f>Survey!$BA528</f>
        <v>0</v>
      </c>
      <c r="CQ528" s="138">
        <f>Survey!$BB528+Survey!$BC528+Survey!$BD528+ABS(Survey!$BE528)-ABS(Survey!$BF528)-ABS(Survey!$BG528)+ABS(Survey!$BH528)-ABS(Survey!$BI528)+ABS(Survey!$BJ528)-ABS(Survey!$BK528)-ABS(Survey!$BL528)+Survey!$BM528</f>
        <v>0</v>
      </c>
      <c r="CR528" s="30">
        <f t="shared" si="450"/>
        <v>0</v>
      </c>
      <c r="CS528" s="17">
        <f t="shared" si="451"/>
        <v>0</v>
      </c>
      <c r="CT528" s="16" t="str">
        <f t="shared" si="452"/>
        <v>Pass</v>
      </c>
      <c r="CU528" s="33" t="b">
        <f>IF(ABS(Survey!$BM528)=0,TRUE,FALSE)</f>
        <v>1</v>
      </c>
      <c r="CV528" s="32" t="b">
        <f>NOT(ISBLANK(Survey!$BN528))</f>
        <v>0</v>
      </c>
      <c r="CW528" t="str">
        <f t="shared" si="453"/>
        <v>Fail</v>
      </c>
      <c r="CX528" s="25">
        <f>Survey!$BA528</f>
        <v>0</v>
      </c>
      <c r="CY528" s="25" cm="1">
        <f t="array" ref="CY528">SUM(SUMIF(Survey!BP528:BW528,{"&gt;0","&lt;0"})*{1,-1})-SUM(SUMIF(Survey!BY528:CF528,{"&gt;0","&lt;0"})*{1,-1})</f>
        <v>0</v>
      </c>
      <c r="CZ528" s="30" t="str">
        <f t="shared" si="454"/>
        <v>No holdings</v>
      </c>
      <c r="DA528">
        <f t="shared" si="455"/>
        <v>0</v>
      </c>
      <c r="DB528" s="16" t="str">
        <f t="shared" si="456"/>
        <v>Fail</v>
      </c>
      <c r="DC528" s="31">
        <f>Survey!$BA528</f>
        <v>0</v>
      </c>
      <c r="DD528" s="31" cm="1">
        <f t="array" ref="DD528">SUM(SUMIF(Survey!CH528:DA528,{"&gt;0","&lt;0"})*{1,-1})-SUM(SUMIF(Survey!DC528:DV528,{"&gt;0","&lt;0"})*{1,-1})</f>
        <v>0</v>
      </c>
      <c r="DE528" s="30" t="str">
        <f t="shared" si="457"/>
        <v>No holdings</v>
      </c>
      <c r="DF528" s="17">
        <f t="shared" si="458"/>
        <v>0</v>
      </c>
      <c r="DG528" s="16" t="str">
        <f t="shared" si="459"/>
        <v>Pass</v>
      </c>
      <c r="DH528" s="33" t="b">
        <f>IF(ABS(Survey!$DA528)=0,TRUE,FALSE)</f>
        <v>1</v>
      </c>
      <c r="DI528" s="32" t="b">
        <f>NOT(ISBLANK(Survey!$DB528))</f>
        <v>0</v>
      </c>
      <c r="DJ528" s="16" t="str">
        <f t="shared" si="460"/>
        <v>Pass</v>
      </c>
      <c r="DK528" s="33" t="b">
        <f>IF(ABS(Survey!$DV528)=0,TRUE,FALSE)</f>
        <v>1</v>
      </c>
      <c r="DL528" s="32" t="b">
        <f>NOT(ISBLANK(Survey!$DW528))</f>
        <v>0</v>
      </c>
      <c r="DM528" t="str">
        <f t="shared" si="461"/>
        <v>Pass</v>
      </c>
      <c r="DN528" s="25" cm="1">
        <f t="array" ref="DN528">SUM(SUMIF(Survey!CW528,{"&gt;0","&lt;0"})*{1,-1})+SUM(SUMIF(Survey!DR528,{"&gt;0","&lt;0"})*{1,-1})</f>
        <v>0</v>
      </c>
      <c r="DO528" s="25">
        <f>SUM(SUMIF(Survey!DY528:EE528,{"&gt;0","&lt;0"})*{1,-1})+SUM(SUMIF(Survey!EG528:EM528,{"&gt;0","&lt;0"})*{1,-1})</f>
        <v>0</v>
      </c>
      <c r="DP528">
        <f t="shared" si="462"/>
        <v>0</v>
      </c>
      <c r="DQ528">
        <f t="shared" si="463"/>
        <v>0</v>
      </c>
      <c r="DR528" s="16" t="str">
        <f t="shared" si="464"/>
        <v>Pass</v>
      </c>
      <c r="DS528" s="33" t="b">
        <f>IF(ABS(Survey!$EE528)=0,TRUE,FALSE)</f>
        <v>1</v>
      </c>
      <c r="DT528" s="32" t="b">
        <f>NOT(ISBLANK(Survey!EF528))</f>
        <v>0</v>
      </c>
      <c r="DU528" s="16" t="str">
        <f t="shared" si="465"/>
        <v>Pass</v>
      </c>
      <c r="DV528" s="33" t="b">
        <f>IF(ABS(Survey!$EM528)=0,TRUE,FALSE)</f>
        <v>1</v>
      </c>
      <c r="DW528" s="32" t="b">
        <f>NOT(ISBLANK(Survey!$EN528))</f>
        <v>0</v>
      </c>
      <c r="DX528" s="16" t="str">
        <f t="shared" si="466"/>
        <v>Fail</v>
      </c>
      <c r="DY528" s="31">
        <f>SUM(SUMIF(Survey!ET528:EV528,{"&gt;0","&lt;0"})*{1,-1})</f>
        <v>0</v>
      </c>
      <c r="DZ528">
        <f t="shared" si="467"/>
        <v>0</v>
      </c>
      <c r="EA528">
        <f t="shared" si="468"/>
        <v>100</v>
      </c>
      <c r="EB528" s="30" t="b">
        <f>IF(OR(Survey!$M528="ETF",Survey!$M528="ETF, alternative mutual fund",Survey!$M528="Closed-end", Survey!$M528="Split share corp"),TRUE,FALSE)</f>
        <v>0</v>
      </c>
      <c r="EC528" s="16" t="str">
        <f t="shared" si="469"/>
        <v>Fail</v>
      </c>
      <c r="ED528" s="31">
        <f>SUM(SUMIF(Survey!EX528:FD528,{"&gt;0","&lt;0"})*{1,-1})</f>
        <v>0</v>
      </c>
      <c r="EE528">
        <f t="shared" si="470"/>
        <v>0</v>
      </c>
      <c r="EF528" s="17">
        <f t="shared" si="471"/>
        <v>100</v>
      </c>
      <c r="EG528" s="16" t="str">
        <f t="shared" si="472"/>
        <v>Fail</v>
      </c>
      <c r="EH528" s="31">
        <f>SUM(SUMIF(Survey!FF528:FL528,{"&gt;0","&lt;0"})*{1,-1})</f>
        <v>0</v>
      </c>
      <c r="EI528">
        <f t="shared" si="473"/>
        <v>0</v>
      </c>
      <c r="EJ528" s="17">
        <f t="shared" si="474"/>
        <v>100</v>
      </c>
    </row>
    <row r="529" spans="1:140">
      <c r="A529">
        <v>529</v>
      </c>
      <c r="B529" t="str">
        <f t="shared" si="422"/>
        <v>Pass</v>
      </c>
      <c r="C529" t="str">
        <f>IF(COUNTBLANK(Survey!B529:FM529)=$C$2, "Pass", "Fail")</f>
        <v>Pass</v>
      </c>
      <c r="D529" s="16" t="str">
        <f t="shared" si="423"/>
        <v>Fail</v>
      </c>
      <c r="E529" t="str">
        <f>IF(OR(ISBLANK(Survey!AL529),COUNTIF(G529:BJ529,"Fail")),"Fail","Pass")</f>
        <v>Fail</v>
      </c>
      <c r="F529" s="265"/>
      <c r="G529" s="16" t="str">
        <f t="shared" si="424"/>
        <v>Fail</v>
      </c>
      <c r="H529" s="139">
        <f>COUNTBLANK(Survey!B529:D529)+COUNTBLANK(Survey!G529)+COUNTBLANK(Survey!I529)+COUNTBLANK(Survey!K529:M529)+COUNTBLANK(Survey!P529:Q529)+COUNTBLANK(Survey!T529:W529)+COUNTBLANK(Survey!Z529:AC529)+COUNTBLANK(Survey!AF529:AG529)+COUNTBLANK(Survey!AK529:AK529)</f>
        <v>21</v>
      </c>
      <c r="I529" t="str">
        <f t="shared" si="425"/>
        <v>Fail</v>
      </c>
      <c r="J529" t="b">
        <f>IF(Survey!E529="No",TRUE,FALSE)</f>
        <v>0</v>
      </c>
      <c r="K529" s="29" cm="1">
        <f t="array" ref="K529">IF(COUNTA(Survey!$E$4:$E$695)=1, 0, SUM(IF(COUNTIF(Survey!$E$4:$E$695, Survey!$E$4:$E$695)=1,1,0)))</f>
        <v>0</v>
      </c>
      <c r="L529" s="29">
        <f>LEN(Survey!E529)</f>
        <v>0</v>
      </c>
      <c r="M529" s="16" t="str">
        <f t="shared" si="426"/>
        <v>Fail</v>
      </c>
      <c r="N529" t="b">
        <f>IF(Survey!F529="No",TRUE,FALSE)</f>
        <v>0</v>
      </c>
      <c r="O529" t="b">
        <f>Survey!F529=Survey!E529</f>
        <v>1</v>
      </c>
      <c r="P529">
        <f>COUNTIF(Survey!$F$4:$F$695,Survey!F529)</f>
        <v>0</v>
      </c>
      <c r="Q529" s="28">
        <f>LEN(Survey!F529)</f>
        <v>0</v>
      </c>
      <c r="R529" s="16" t="str">
        <f t="shared" si="427"/>
        <v>Pass</v>
      </c>
      <c r="S529" s="29">
        <f>MOD((LEN(Survey!H529)+2),11)</f>
        <v>2</v>
      </c>
      <c r="T529">
        <f>COUNTIF(Survey!$H$4:$H$695,Survey!H529)</f>
        <v>0</v>
      </c>
      <c r="U529" s="28" t="str">
        <f>IF(Survey!$L529="Prospectus fund", "Yes", "No")</f>
        <v>No</v>
      </c>
      <c r="V529" s="16" t="str">
        <f t="shared" si="428"/>
        <v>Pass</v>
      </c>
      <c r="W529" s="29">
        <f>MOD((LEN(Survey!J529)+2),11)</f>
        <v>2</v>
      </c>
      <c r="X529">
        <f>COUNTIF(Survey!$J$4:$J$695,Survey!J529)</f>
        <v>0</v>
      </c>
      <c r="Y529" s="30" t="b">
        <f>IF(OR(Survey!$M529="ETF",Survey!$M529="ETF, alternative mutual fund",Survey!$M529="Closed-end", Survey!$M529="Split share corp", Survey!$I529="Yes"),TRUE,FALSE)</f>
        <v>0</v>
      </c>
      <c r="Z529" s="16" t="str">
        <f>IFERROR(IF(AND(OR(AC529=AD529,AD529 = "Either"),NOT(ISBLANK(Survey!K529))),"Pass","Fail"),"Pass")</f>
        <v>Fail</v>
      </c>
      <c r="AA529" s="31" cm="1">
        <f t="array" ref="AA529">SUM(SUMIF(Survey!CH529:DA529,{"&gt;0","&lt;0"})*{1,-1})</f>
        <v>0</v>
      </c>
      <c r="AB529" s="33" cm="1">
        <f t="array" ref="AB529">SUM(SUMIF(Survey!CK529,{"&gt;0","&lt;0"})*{1,-1})+SUM(SUMIF(Survey!CU529,{"&gt;0","&lt;0"})*{1,-1})</f>
        <v>0</v>
      </c>
      <c r="AC529" s="33">
        <f>Survey!K529</f>
        <v>0</v>
      </c>
      <c r="AD529" s="32" t="str">
        <f t="shared" si="429"/>
        <v>Either</v>
      </c>
      <c r="AE529" s="16" t="str">
        <f t="shared" si="430"/>
        <v>Fail</v>
      </c>
      <c r="AF529" s="58" cm="1">
        <f t="array" ref="AF529">SUM(SUMIF(Survey!CH529:DA529,{"&gt;0","&lt;0"})*{1,-1})+SUM(SUMIF(Survey!DC529:DV529,{"&gt;0","&lt;0"})*{1,-1})</f>
        <v>0</v>
      </c>
      <c r="AG529" s="58">
        <f>IFERROR(AF529/(Survey!$BA529),0)</f>
        <v>0</v>
      </c>
      <c r="AH529" s="104" t="b">
        <f>IF(OR(Survey!$M529="Alternative strategy or hedge",Survey!$M529="Private asset",Survey!$L529="Prospectus fund"),TRUE,FALSE)</f>
        <v>0</v>
      </c>
      <c r="AI529" s="104" t="b">
        <f>NOT(ISBLANK(Survey!$M529))</f>
        <v>0</v>
      </c>
      <c r="AJ529" s="16" t="str">
        <f t="shared" si="431"/>
        <v>Fail</v>
      </c>
      <c r="AK529" t="b">
        <f>IF(Survey!W529="No",TRUE,FALSE)</f>
        <v>0</v>
      </c>
      <c r="AL529" s="119">
        <f>MOD((LEN(Survey!W529)+2),22)</f>
        <v>2</v>
      </c>
      <c r="AM529" t="str">
        <f t="shared" si="432"/>
        <v>Pass</v>
      </c>
      <c r="AN529" s="33" t="b">
        <f>NOT(ISNUMBER(SEARCH("Other",Survey!$Q529)))</f>
        <v>1</v>
      </c>
      <c r="AO529" s="32" t="b">
        <f>NOT(ISBLANK(Survey!$R529))</f>
        <v>0</v>
      </c>
      <c r="AP529" s="16" t="str">
        <f t="shared" si="433"/>
        <v>Pass</v>
      </c>
      <c r="AQ529" s="114">
        <f>COUNTBLANK(Survey!$X529)</f>
        <v>1</v>
      </c>
      <c r="AR529" s="58">
        <f>IF(AND(Survey!L529&lt;&gt;"Exempt fund",OR(Survey!$M529="ETF",Survey!$M529="ETF, alternative mutual fund",Survey!$M529="Mutual fund",Survey!$M529="Alternative mutual fund",Survey!$M529="Money market")),1,0)</f>
        <v>0</v>
      </c>
      <c r="AS529" s="16" t="str">
        <f t="shared" si="434"/>
        <v>Pass</v>
      </c>
      <c r="AT529" s="33" t="b">
        <f>NOT(ISNUMBER(SEARCH("Yes",Survey!$AC529)))</f>
        <v>1</v>
      </c>
      <c r="AU529" s="32" t="b">
        <f>IF(COUNTBLANK(Survey!$AD529:$AE529)=0,TRUE, FALSE)</f>
        <v>0</v>
      </c>
      <c r="AV529" s="16" t="str">
        <f t="shared" si="435"/>
        <v>Pass</v>
      </c>
      <c r="AW529" s="33" t="b">
        <f>NOT(ISNUMBER(SEARCH("Yes",Survey!$AF529)))</f>
        <v>1</v>
      </c>
      <c r="AX529" s="32" t="b">
        <f>NOT(ISBLANK(Survey!$AH529))</f>
        <v>0</v>
      </c>
      <c r="AY529" s="16" t="str">
        <f t="shared" si="436"/>
        <v>Pass</v>
      </c>
      <c r="AZ529" s="33" t="b">
        <f>NOT(OR(ISNUMBER(SEARCH("Other",Survey!$AH529)),ISNUMBER(SEARCH("Multiple",Survey!$AH529))))</f>
        <v>1</v>
      </c>
      <c r="BA529" s="32" t="b">
        <f>NOT(ISBLANK(Survey!$AI529))</f>
        <v>0</v>
      </c>
      <c r="BB529" s="16" t="str">
        <f t="shared" si="437"/>
        <v>Fail</v>
      </c>
      <c r="BC529" s="114">
        <f>IF(ABS(Survey!$BA529)&gt;0, 1,0)</f>
        <v>0</v>
      </c>
      <c r="BD529" s="114">
        <f>IF(COUNTBLANK(Survey!$AL529)=0,1,0)</f>
        <v>0</v>
      </c>
      <c r="BE529" s="16" t="str">
        <f t="shared" si="438"/>
        <v>Pass</v>
      </c>
      <c r="BF529" s="114">
        <f>IF(ISBLANK(Survey!$AL529),0,1)</f>
        <v>0</v>
      </c>
      <c r="BG529" s="133">
        <f>COUNTBLANK(Survey!$AM529)</f>
        <v>1</v>
      </c>
      <c r="BH529" s="16" t="str">
        <f t="shared" si="439"/>
        <v>Pass</v>
      </c>
      <c r="BI529" s="114">
        <f>IF(OR(Survey!$AM529="Closed",ISBLANK(Survey!$AM529)),0,1)</f>
        <v>0</v>
      </c>
      <c r="BJ529" s="133">
        <f>IF(ISBLANK(Survey!$AN529),1,0)</f>
        <v>1</v>
      </c>
      <c r="BK529" s="118" t="str">
        <f t="shared" si="440"/>
        <v>Pass</v>
      </c>
      <c r="BL529" s="31" cm="1">
        <f t="array" ref="BL529">SUM(SUMIF(Survey!AO529:AP529,{"&gt;0","&lt;0"})*{1,-1})</f>
        <v>0</v>
      </c>
      <c r="BM529">
        <f t="shared" si="441"/>
        <v>0</v>
      </c>
      <c r="BN529">
        <f t="shared" si="442"/>
        <v>100</v>
      </c>
      <c r="BO529" s="118" t="str">
        <f t="shared" si="443"/>
        <v>Pass</v>
      </c>
      <c r="BP529">
        <f>IF(Survey!AQ529="No",0,1)</f>
        <v>1</v>
      </c>
      <c r="BQ529" s="207">
        <f>MOD((LEN(Survey!AQ529)+2),22)</f>
        <v>2</v>
      </c>
      <c r="BR529">
        <f>IF(Survey!AR529="No",0,1)</f>
        <v>1</v>
      </c>
      <c r="BS529" s="207">
        <f>MOD((LEN(Survey!AR529)+2),22)</f>
        <v>2</v>
      </c>
      <c r="BT529" s="114">
        <f>COUNTBLANK(Survey!$AQ529:$AS529)+COUNTBLANK(Survey!$AU529)</f>
        <v>4</v>
      </c>
      <c r="BU529" s="114">
        <f>IF(Survey!$I529="Yes",1,0)</f>
        <v>0</v>
      </c>
      <c r="BV529" s="114">
        <f>IF(OR(Survey!$M529="Mutual fund",Survey!$M529="Alternative mutual fund",Survey!$M529="Money market"),1,0)</f>
        <v>0</v>
      </c>
      <c r="BW529" s="119">
        <f>IF(OR(Survey!$M529="ETF",Survey!$M529="ETF, alternative mutual fund"),1,0)</f>
        <v>0</v>
      </c>
      <c r="BX529" s="16" t="str">
        <f t="shared" si="444"/>
        <v>Pass</v>
      </c>
      <c r="BY529" s="33">
        <f>IF(ISNUMBER(SEARCH("Other",Survey!$AS529)), 1, 0)</f>
        <v>0</v>
      </c>
      <c r="BZ529" s="58" t="b">
        <f>NOT(ISBLANK(Survey!$AT529))</f>
        <v>0</v>
      </c>
      <c r="CA529" s="16" t="str">
        <f t="shared" si="445"/>
        <v>Pass</v>
      </c>
      <c r="CB529" s="114">
        <f>IF(Survey!$BB529=0, 0,1)</f>
        <v>0</v>
      </c>
      <c r="CC529" s="58">
        <f>Survey!$AV529</f>
        <v>0</v>
      </c>
      <c r="CD529" s="58">
        <f>Survey!$BC529+Survey!$BD529+ABS(Survey!$BE529)-ABS(Survey!$BF529)-ABS(Survey!$BG529)-ABS(Survey!$BL529)</f>
        <v>0</v>
      </c>
      <c r="CE529" s="138">
        <f>Survey!BB529+(ABS(Survey!$BH529)-ABS(Survey!$BI529)+ABS(Survey!$BJ529)-ABS(Survey!$BK529))*0.5</f>
        <v>0</v>
      </c>
      <c r="CF529" s="58">
        <f t="shared" si="446"/>
        <v>0</v>
      </c>
      <c r="CG529" s="58">
        <f>IF(AND($CC529&gt;$CF529-0.2,$CC529&lt;$CF529+0.2,ISBLANK(Survey!$AV529)=FALSE),0,1)</f>
        <v>1</v>
      </c>
      <c r="CH529" s="133">
        <f>IF(ISBLANK(Survey!$AW529),1,0)</f>
        <v>1</v>
      </c>
      <c r="CI529" s="16" t="str">
        <f t="shared" si="447"/>
        <v>Pass</v>
      </c>
      <c r="CJ529" s="114">
        <f>IF(Survey!$BB529=0, 0,1)</f>
        <v>0</v>
      </c>
      <c r="CK529" s="58">
        <f>IF(AND(Survey!$AX529&gt;=0,Survey!$AX529&lt;=0.2,Survey!$AX529&lt;&gt;""),0,1)</f>
        <v>1</v>
      </c>
      <c r="CL529" s="114">
        <f>IF(ISBLANK(Survey!$AY529),1,0)</f>
        <v>1</v>
      </c>
      <c r="CM529" s="16" t="str">
        <f t="shared" si="448"/>
        <v>Fail</v>
      </c>
      <c r="CN529" s="133">
        <f>Survey!$AZ529</f>
        <v>0</v>
      </c>
      <c r="CO529" s="16" t="str">
        <f t="shared" si="449"/>
        <v>Pass</v>
      </c>
      <c r="CP529" s="31">
        <f>Survey!$BA529</f>
        <v>0</v>
      </c>
      <c r="CQ529" s="138">
        <f>Survey!$BB529+Survey!$BC529+Survey!$BD529+ABS(Survey!$BE529)-ABS(Survey!$BF529)-ABS(Survey!$BG529)+ABS(Survey!$BH529)-ABS(Survey!$BI529)+ABS(Survey!$BJ529)-ABS(Survey!$BK529)-ABS(Survey!$BL529)+Survey!$BM529</f>
        <v>0</v>
      </c>
      <c r="CR529" s="30">
        <f t="shared" si="450"/>
        <v>0</v>
      </c>
      <c r="CS529" s="17">
        <f t="shared" si="451"/>
        <v>0</v>
      </c>
      <c r="CT529" s="16" t="str">
        <f t="shared" si="452"/>
        <v>Pass</v>
      </c>
      <c r="CU529" s="33" t="b">
        <f>IF(ABS(Survey!$BM529)=0,TRUE,FALSE)</f>
        <v>1</v>
      </c>
      <c r="CV529" s="32" t="b">
        <f>NOT(ISBLANK(Survey!$BN529))</f>
        <v>0</v>
      </c>
      <c r="CW529" t="str">
        <f t="shared" si="453"/>
        <v>Fail</v>
      </c>
      <c r="CX529" s="25">
        <f>Survey!$BA529</f>
        <v>0</v>
      </c>
      <c r="CY529" s="25" cm="1">
        <f t="array" ref="CY529">SUM(SUMIF(Survey!BP529:BW529,{"&gt;0","&lt;0"})*{1,-1})-SUM(SUMIF(Survey!BY529:CF529,{"&gt;0","&lt;0"})*{1,-1})</f>
        <v>0</v>
      </c>
      <c r="CZ529" s="30" t="str">
        <f t="shared" si="454"/>
        <v>No holdings</v>
      </c>
      <c r="DA529">
        <f t="shared" si="455"/>
        <v>0</v>
      </c>
      <c r="DB529" s="16" t="str">
        <f t="shared" si="456"/>
        <v>Fail</v>
      </c>
      <c r="DC529" s="31">
        <f>Survey!$BA529</f>
        <v>0</v>
      </c>
      <c r="DD529" s="31" cm="1">
        <f t="array" ref="DD529">SUM(SUMIF(Survey!CH529:DA529,{"&gt;0","&lt;0"})*{1,-1})-SUM(SUMIF(Survey!DC529:DV529,{"&gt;0","&lt;0"})*{1,-1})</f>
        <v>0</v>
      </c>
      <c r="DE529" s="30" t="str">
        <f t="shared" si="457"/>
        <v>No holdings</v>
      </c>
      <c r="DF529" s="17">
        <f t="shared" si="458"/>
        <v>0</v>
      </c>
      <c r="DG529" s="16" t="str">
        <f t="shared" si="459"/>
        <v>Pass</v>
      </c>
      <c r="DH529" s="33" t="b">
        <f>IF(ABS(Survey!$DA529)=0,TRUE,FALSE)</f>
        <v>1</v>
      </c>
      <c r="DI529" s="32" t="b">
        <f>NOT(ISBLANK(Survey!$DB529))</f>
        <v>0</v>
      </c>
      <c r="DJ529" s="16" t="str">
        <f t="shared" si="460"/>
        <v>Pass</v>
      </c>
      <c r="DK529" s="33" t="b">
        <f>IF(ABS(Survey!$DV529)=0,TRUE,FALSE)</f>
        <v>1</v>
      </c>
      <c r="DL529" s="32" t="b">
        <f>NOT(ISBLANK(Survey!$DW529))</f>
        <v>0</v>
      </c>
      <c r="DM529" t="str">
        <f t="shared" si="461"/>
        <v>Pass</v>
      </c>
      <c r="DN529" s="25" cm="1">
        <f t="array" ref="DN529">SUM(SUMIF(Survey!CW529,{"&gt;0","&lt;0"})*{1,-1})+SUM(SUMIF(Survey!DR529,{"&gt;0","&lt;0"})*{1,-1})</f>
        <v>0</v>
      </c>
      <c r="DO529" s="25">
        <f>SUM(SUMIF(Survey!DY529:EE529,{"&gt;0","&lt;0"})*{1,-1})+SUM(SUMIF(Survey!EG529:EM529,{"&gt;0","&lt;0"})*{1,-1})</f>
        <v>0</v>
      </c>
      <c r="DP529">
        <f t="shared" si="462"/>
        <v>0</v>
      </c>
      <c r="DQ529">
        <f t="shared" si="463"/>
        <v>0</v>
      </c>
      <c r="DR529" s="16" t="str">
        <f t="shared" si="464"/>
        <v>Pass</v>
      </c>
      <c r="DS529" s="33" t="b">
        <f>IF(ABS(Survey!$EE529)=0,TRUE,FALSE)</f>
        <v>1</v>
      </c>
      <c r="DT529" s="32" t="b">
        <f>NOT(ISBLANK(Survey!EF529))</f>
        <v>0</v>
      </c>
      <c r="DU529" s="16" t="str">
        <f t="shared" si="465"/>
        <v>Pass</v>
      </c>
      <c r="DV529" s="33" t="b">
        <f>IF(ABS(Survey!$EM529)=0,TRUE,FALSE)</f>
        <v>1</v>
      </c>
      <c r="DW529" s="32" t="b">
        <f>NOT(ISBLANK(Survey!$EN529))</f>
        <v>0</v>
      </c>
      <c r="DX529" s="16" t="str">
        <f t="shared" si="466"/>
        <v>Fail</v>
      </c>
      <c r="DY529" s="31">
        <f>SUM(SUMIF(Survey!ET529:EV529,{"&gt;0","&lt;0"})*{1,-1})</f>
        <v>0</v>
      </c>
      <c r="DZ529">
        <f t="shared" si="467"/>
        <v>0</v>
      </c>
      <c r="EA529">
        <f t="shared" si="468"/>
        <v>100</v>
      </c>
      <c r="EB529" s="30" t="b">
        <f>IF(OR(Survey!$M529="ETF",Survey!$M529="ETF, alternative mutual fund",Survey!$M529="Closed-end", Survey!$M529="Split share corp"),TRUE,FALSE)</f>
        <v>0</v>
      </c>
      <c r="EC529" s="16" t="str">
        <f t="shared" si="469"/>
        <v>Fail</v>
      </c>
      <c r="ED529" s="31">
        <f>SUM(SUMIF(Survey!EX529:FD529,{"&gt;0","&lt;0"})*{1,-1})</f>
        <v>0</v>
      </c>
      <c r="EE529">
        <f t="shared" si="470"/>
        <v>0</v>
      </c>
      <c r="EF529" s="17">
        <f t="shared" si="471"/>
        <v>100</v>
      </c>
      <c r="EG529" s="16" t="str">
        <f t="shared" si="472"/>
        <v>Fail</v>
      </c>
      <c r="EH529" s="31">
        <f>SUM(SUMIF(Survey!FF529:FL529,{"&gt;0","&lt;0"})*{1,-1})</f>
        <v>0</v>
      </c>
      <c r="EI529">
        <f t="shared" si="473"/>
        <v>0</v>
      </c>
      <c r="EJ529" s="17">
        <f t="shared" si="474"/>
        <v>100</v>
      </c>
    </row>
    <row r="530" spans="1:140">
      <c r="A530">
        <v>530</v>
      </c>
      <c r="B530" t="str">
        <f t="shared" si="422"/>
        <v>Pass</v>
      </c>
      <c r="C530" t="str">
        <f>IF(COUNTBLANK(Survey!B530:FM530)=$C$2, "Pass", "Fail")</f>
        <v>Pass</v>
      </c>
      <c r="D530" s="16" t="str">
        <f t="shared" si="423"/>
        <v>Fail</v>
      </c>
      <c r="E530" t="str">
        <f>IF(OR(ISBLANK(Survey!AL530),COUNTIF(G530:BJ530,"Fail")),"Fail","Pass")</f>
        <v>Fail</v>
      </c>
      <c r="F530" s="265"/>
      <c r="G530" s="16" t="str">
        <f t="shared" si="424"/>
        <v>Fail</v>
      </c>
      <c r="H530" s="139">
        <f>COUNTBLANK(Survey!B530:D530)+COUNTBLANK(Survey!G530)+COUNTBLANK(Survey!I530)+COUNTBLANK(Survey!K530:M530)+COUNTBLANK(Survey!P530:Q530)+COUNTBLANK(Survey!T530:W530)+COUNTBLANK(Survey!Z530:AC530)+COUNTBLANK(Survey!AF530:AG530)+COUNTBLANK(Survey!AK530:AK530)</f>
        <v>21</v>
      </c>
      <c r="I530" t="str">
        <f t="shared" si="425"/>
        <v>Fail</v>
      </c>
      <c r="J530" t="b">
        <f>IF(Survey!E530="No",TRUE,FALSE)</f>
        <v>0</v>
      </c>
      <c r="K530" s="29" cm="1">
        <f t="array" ref="K530">IF(COUNTA(Survey!$E$4:$E$695)=1, 0, SUM(IF(COUNTIF(Survey!$E$4:$E$695, Survey!$E$4:$E$695)=1,1,0)))</f>
        <v>0</v>
      </c>
      <c r="L530" s="29">
        <f>LEN(Survey!E530)</f>
        <v>0</v>
      </c>
      <c r="M530" s="16" t="str">
        <f t="shared" si="426"/>
        <v>Fail</v>
      </c>
      <c r="N530" t="b">
        <f>IF(Survey!F530="No",TRUE,FALSE)</f>
        <v>0</v>
      </c>
      <c r="O530" t="b">
        <f>Survey!F530=Survey!E530</f>
        <v>1</v>
      </c>
      <c r="P530">
        <f>COUNTIF(Survey!$F$4:$F$695,Survey!F530)</f>
        <v>0</v>
      </c>
      <c r="Q530" s="28">
        <f>LEN(Survey!F530)</f>
        <v>0</v>
      </c>
      <c r="R530" s="16" t="str">
        <f t="shared" si="427"/>
        <v>Pass</v>
      </c>
      <c r="S530" s="29">
        <f>MOD((LEN(Survey!H530)+2),11)</f>
        <v>2</v>
      </c>
      <c r="T530">
        <f>COUNTIF(Survey!$H$4:$H$695,Survey!H530)</f>
        <v>0</v>
      </c>
      <c r="U530" s="28" t="str">
        <f>IF(Survey!$L530="Prospectus fund", "Yes", "No")</f>
        <v>No</v>
      </c>
      <c r="V530" s="16" t="str">
        <f t="shared" si="428"/>
        <v>Pass</v>
      </c>
      <c r="W530" s="29">
        <f>MOD((LEN(Survey!J530)+2),11)</f>
        <v>2</v>
      </c>
      <c r="X530">
        <f>COUNTIF(Survey!$J$4:$J$695,Survey!J530)</f>
        <v>0</v>
      </c>
      <c r="Y530" s="30" t="b">
        <f>IF(OR(Survey!$M530="ETF",Survey!$M530="ETF, alternative mutual fund",Survey!$M530="Closed-end", Survey!$M530="Split share corp", Survey!$I530="Yes"),TRUE,FALSE)</f>
        <v>0</v>
      </c>
      <c r="Z530" s="16" t="str">
        <f>IFERROR(IF(AND(OR(AC530=AD530,AD530 = "Either"),NOT(ISBLANK(Survey!K530))),"Pass","Fail"),"Pass")</f>
        <v>Fail</v>
      </c>
      <c r="AA530" s="31" cm="1">
        <f t="array" ref="AA530">SUM(SUMIF(Survey!CH530:DA530,{"&gt;0","&lt;0"})*{1,-1})</f>
        <v>0</v>
      </c>
      <c r="AB530" s="33" cm="1">
        <f t="array" ref="AB530">SUM(SUMIF(Survey!CK530,{"&gt;0","&lt;0"})*{1,-1})+SUM(SUMIF(Survey!CU530,{"&gt;0","&lt;0"})*{1,-1})</f>
        <v>0</v>
      </c>
      <c r="AC530" s="33">
        <f>Survey!K530</f>
        <v>0</v>
      </c>
      <c r="AD530" s="32" t="str">
        <f t="shared" si="429"/>
        <v>Either</v>
      </c>
      <c r="AE530" s="16" t="str">
        <f t="shared" si="430"/>
        <v>Fail</v>
      </c>
      <c r="AF530" s="58" cm="1">
        <f t="array" ref="AF530">SUM(SUMIF(Survey!CH530:DA530,{"&gt;0","&lt;0"})*{1,-1})+SUM(SUMIF(Survey!DC530:DV530,{"&gt;0","&lt;0"})*{1,-1})</f>
        <v>0</v>
      </c>
      <c r="AG530" s="58">
        <f>IFERROR(AF530/(Survey!$BA530),0)</f>
        <v>0</v>
      </c>
      <c r="AH530" s="104" t="b">
        <f>IF(OR(Survey!$M530="Alternative strategy or hedge",Survey!$M530="Private asset",Survey!$L530="Prospectus fund"),TRUE,FALSE)</f>
        <v>0</v>
      </c>
      <c r="AI530" s="104" t="b">
        <f>NOT(ISBLANK(Survey!$M530))</f>
        <v>0</v>
      </c>
      <c r="AJ530" s="16" t="str">
        <f t="shared" si="431"/>
        <v>Fail</v>
      </c>
      <c r="AK530" t="b">
        <f>IF(Survey!W530="No",TRUE,FALSE)</f>
        <v>0</v>
      </c>
      <c r="AL530" s="119">
        <f>MOD((LEN(Survey!W530)+2),22)</f>
        <v>2</v>
      </c>
      <c r="AM530" t="str">
        <f t="shared" si="432"/>
        <v>Pass</v>
      </c>
      <c r="AN530" s="33" t="b">
        <f>NOT(ISNUMBER(SEARCH("Other",Survey!$Q530)))</f>
        <v>1</v>
      </c>
      <c r="AO530" s="32" t="b">
        <f>NOT(ISBLANK(Survey!$R530))</f>
        <v>0</v>
      </c>
      <c r="AP530" s="16" t="str">
        <f t="shared" si="433"/>
        <v>Pass</v>
      </c>
      <c r="AQ530" s="114">
        <f>COUNTBLANK(Survey!$X530)</f>
        <v>1</v>
      </c>
      <c r="AR530" s="58">
        <f>IF(AND(Survey!L530&lt;&gt;"Exempt fund",OR(Survey!$M530="ETF",Survey!$M530="ETF, alternative mutual fund",Survey!$M530="Mutual fund",Survey!$M530="Alternative mutual fund",Survey!$M530="Money market")),1,0)</f>
        <v>0</v>
      </c>
      <c r="AS530" s="16" t="str">
        <f t="shared" si="434"/>
        <v>Pass</v>
      </c>
      <c r="AT530" s="33" t="b">
        <f>NOT(ISNUMBER(SEARCH("Yes",Survey!$AC530)))</f>
        <v>1</v>
      </c>
      <c r="AU530" s="32" t="b">
        <f>IF(COUNTBLANK(Survey!$AD530:$AE530)=0,TRUE, FALSE)</f>
        <v>0</v>
      </c>
      <c r="AV530" s="16" t="str">
        <f t="shared" si="435"/>
        <v>Pass</v>
      </c>
      <c r="AW530" s="33" t="b">
        <f>NOT(ISNUMBER(SEARCH("Yes",Survey!$AF530)))</f>
        <v>1</v>
      </c>
      <c r="AX530" s="32" t="b">
        <f>NOT(ISBLANK(Survey!$AH530))</f>
        <v>0</v>
      </c>
      <c r="AY530" s="16" t="str">
        <f t="shared" si="436"/>
        <v>Pass</v>
      </c>
      <c r="AZ530" s="33" t="b">
        <f>NOT(OR(ISNUMBER(SEARCH("Other",Survey!$AH530)),ISNUMBER(SEARCH("Multiple",Survey!$AH530))))</f>
        <v>1</v>
      </c>
      <c r="BA530" s="32" t="b">
        <f>NOT(ISBLANK(Survey!$AI530))</f>
        <v>0</v>
      </c>
      <c r="BB530" s="16" t="str">
        <f t="shared" si="437"/>
        <v>Fail</v>
      </c>
      <c r="BC530" s="114">
        <f>IF(ABS(Survey!$BA530)&gt;0, 1,0)</f>
        <v>0</v>
      </c>
      <c r="BD530" s="114">
        <f>IF(COUNTBLANK(Survey!$AL530)=0,1,0)</f>
        <v>0</v>
      </c>
      <c r="BE530" s="16" t="str">
        <f t="shared" si="438"/>
        <v>Pass</v>
      </c>
      <c r="BF530" s="114">
        <f>IF(ISBLANK(Survey!$AL530),0,1)</f>
        <v>0</v>
      </c>
      <c r="BG530" s="133">
        <f>COUNTBLANK(Survey!$AM530)</f>
        <v>1</v>
      </c>
      <c r="BH530" s="16" t="str">
        <f t="shared" si="439"/>
        <v>Pass</v>
      </c>
      <c r="BI530" s="114">
        <f>IF(OR(Survey!$AM530="Closed",ISBLANK(Survey!$AM530)),0,1)</f>
        <v>0</v>
      </c>
      <c r="BJ530" s="133">
        <f>IF(ISBLANK(Survey!$AN530),1,0)</f>
        <v>1</v>
      </c>
      <c r="BK530" s="118" t="str">
        <f t="shared" si="440"/>
        <v>Pass</v>
      </c>
      <c r="BL530" s="31" cm="1">
        <f t="array" ref="BL530">SUM(SUMIF(Survey!AO530:AP530,{"&gt;0","&lt;0"})*{1,-1})</f>
        <v>0</v>
      </c>
      <c r="BM530">
        <f t="shared" si="441"/>
        <v>0</v>
      </c>
      <c r="BN530">
        <f t="shared" si="442"/>
        <v>100</v>
      </c>
      <c r="BO530" s="118" t="str">
        <f t="shared" si="443"/>
        <v>Pass</v>
      </c>
      <c r="BP530">
        <f>IF(Survey!AQ530="No",0,1)</f>
        <v>1</v>
      </c>
      <c r="BQ530" s="207">
        <f>MOD((LEN(Survey!AQ530)+2),22)</f>
        <v>2</v>
      </c>
      <c r="BR530">
        <f>IF(Survey!AR530="No",0,1)</f>
        <v>1</v>
      </c>
      <c r="BS530" s="207">
        <f>MOD((LEN(Survey!AR530)+2),22)</f>
        <v>2</v>
      </c>
      <c r="BT530" s="114">
        <f>COUNTBLANK(Survey!$AQ530:$AS530)+COUNTBLANK(Survey!$AU530)</f>
        <v>4</v>
      </c>
      <c r="BU530" s="114">
        <f>IF(Survey!$I530="Yes",1,0)</f>
        <v>0</v>
      </c>
      <c r="BV530" s="114">
        <f>IF(OR(Survey!$M530="Mutual fund",Survey!$M530="Alternative mutual fund",Survey!$M530="Money market"),1,0)</f>
        <v>0</v>
      </c>
      <c r="BW530" s="119">
        <f>IF(OR(Survey!$M530="ETF",Survey!$M530="ETF, alternative mutual fund"),1,0)</f>
        <v>0</v>
      </c>
      <c r="BX530" s="16" t="str">
        <f t="shared" si="444"/>
        <v>Pass</v>
      </c>
      <c r="BY530" s="33">
        <f>IF(ISNUMBER(SEARCH("Other",Survey!$AS530)), 1, 0)</f>
        <v>0</v>
      </c>
      <c r="BZ530" s="58" t="b">
        <f>NOT(ISBLANK(Survey!$AT530))</f>
        <v>0</v>
      </c>
      <c r="CA530" s="16" t="str">
        <f t="shared" si="445"/>
        <v>Pass</v>
      </c>
      <c r="CB530" s="114">
        <f>IF(Survey!$BB530=0, 0,1)</f>
        <v>0</v>
      </c>
      <c r="CC530" s="58">
        <f>Survey!$AV530</f>
        <v>0</v>
      </c>
      <c r="CD530" s="58">
        <f>Survey!$BC530+Survey!$BD530+ABS(Survey!$BE530)-ABS(Survey!$BF530)-ABS(Survey!$BG530)-ABS(Survey!$BL530)</f>
        <v>0</v>
      </c>
      <c r="CE530" s="138">
        <f>Survey!BB530+(ABS(Survey!$BH530)-ABS(Survey!$BI530)+ABS(Survey!$BJ530)-ABS(Survey!$BK530))*0.5</f>
        <v>0</v>
      </c>
      <c r="CF530" s="58">
        <f t="shared" si="446"/>
        <v>0</v>
      </c>
      <c r="CG530" s="58">
        <f>IF(AND($CC530&gt;$CF530-0.2,$CC530&lt;$CF530+0.2,ISBLANK(Survey!$AV530)=FALSE),0,1)</f>
        <v>1</v>
      </c>
      <c r="CH530" s="133">
        <f>IF(ISBLANK(Survey!$AW530),1,0)</f>
        <v>1</v>
      </c>
      <c r="CI530" s="16" t="str">
        <f t="shared" si="447"/>
        <v>Pass</v>
      </c>
      <c r="CJ530" s="114">
        <f>IF(Survey!$BB530=0, 0,1)</f>
        <v>0</v>
      </c>
      <c r="CK530" s="58">
        <f>IF(AND(Survey!$AX530&gt;=0,Survey!$AX530&lt;=0.2,Survey!$AX530&lt;&gt;""),0,1)</f>
        <v>1</v>
      </c>
      <c r="CL530" s="114">
        <f>IF(ISBLANK(Survey!$AY530),1,0)</f>
        <v>1</v>
      </c>
      <c r="CM530" s="16" t="str">
        <f t="shared" si="448"/>
        <v>Fail</v>
      </c>
      <c r="CN530" s="133">
        <f>Survey!$AZ530</f>
        <v>0</v>
      </c>
      <c r="CO530" s="16" t="str">
        <f t="shared" si="449"/>
        <v>Pass</v>
      </c>
      <c r="CP530" s="31">
        <f>Survey!$BA530</f>
        <v>0</v>
      </c>
      <c r="CQ530" s="138">
        <f>Survey!$BB530+Survey!$BC530+Survey!$BD530+ABS(Survey!$BE530)-ABS(Survey!$BF530)-ABS(Survey!$BG530)+ABS(Survey!$BH530)-ABS(Survey!$BI530)+ABS(Survey!$BJ530)-ABS(Survey!$BK530)-ABS(Survey!$BL530)+Survey!$BM530</f>
        <v>0</v>
      </c>
      <c r="CR530" s="30">
        <f t="shared" si="450"/>
        <v>0</v>
      </c>
      <c r="CS530" s="17">
        <f t="shared" si="451"/>
        <v>0</v>
      </c>
      <c r="CT530" s="16" t="str">
        <f t="shared" si="452"/>
        <v>Pass</v>
      </c>
      <c r="CU530" s="33" t="b">
        <f>IF(ABS(Survey!$BM530)=0,TRUE,FALSE)</f>
        <v>1</v>
      </c>
      <c r="CV530" s="32" t="b">
        <f>NOT(ISBLANK(Survey!$BN530))</f>
        <v>0</v>
      </c>
      <c r="CW530" t="str">
        <f t="shared" si="453"/>
        <v>Fail</v>
      </c>
      <c r="CX530" s="25">
        <f>Survey!$BA530</f>
        <v>0</v>
      </c>
      <c r="CY530" s="25" cm="1">
        <f t="array" ref="CY530">SUM(SUMIF(Survey!BP530:BW530,{"&gt;0","&lt;0"})*{1,-1})-SUM(SUMIF(Survey!BY530:CF530,{"&gt;0","&lt;0"})*{1,-1})</f>
        <v>0</v>
      </c>
      <c r="CZ530" s="30" t="str">
        <f t="shared" si="454"/>
        <v>No holdings</v>
      </c>
      <c r="DA530">
        <f t="shared" si="455"/>
        <v>0</v>
      </c>
      <c r="DB530" s="16" t="str">
        <f t="shared" si="456"/>
        <v>Fail</v>
      </c>
      <c r="DC530" s="31">
        <f>Survey!$BA530</f>
        <v>0</v>
      </c>
      <c r="DD530" s="31" cm="1">
        <f t="array" ref="DD530">SUM(SUMIF(Survey!CH530:DA530,{"&gt;0","&lt;0"})*{1,-1})-SUM(SUMIF(Survey!DC530:DV530,{"&gt;0","&lt;0"})*{1,-1})</f>
        <v>0</v>
      </c>
      <c r="DE530" s="30" t="str">
        <f t="shared" si="457"/>
        <v>No holdings</v>
      </c>
      <c r="DF530" s="17">
        <f t="shared" si="458"/>
        <v>0</v>
      </c>
      <c r="DG530" s="16" t="str">
        <f t="shared" si="459"/>
        <v>Pass</v>
      </c>
      <c r="DH530" s="33" t="b">
        <f>IF(ABS(Survey!$DA530)=0,TRUE,FALSE)</f>
        <v>1</v>
      </c>
      <c r="DI530" s="32" t="b">
        <f>NOT(ISBLANK(Survey!$DB530))</f>
        <v>0</v>
      </c>
      <c r="DJ530" s="16" t="str">
        <f t="shared" si="460"/>
        <v>Pass</v>
      </c>
      <c r="DK530" s="33" t="b">
        <f>IF(ABS(Survey!$DV530)=0,TRUE,FALSE)</f>
        <v>1</v>
      </c>
      <c r="DL530" s="32" t="b">
        <f>NOT(ISBLANK(Survey!$DW530))</f>
        <v>0</v>
      </c>
      <c r="DM530" t="str">
        <f t="shared" si="461"/>
        <v>Pass</v>
      </c>
      <c r="DN530" s="25" cm="1">
        <f t="array" ref="DN530">SUM(SUMIF(Survey!CW530,{"&gt;0","&lt;0"})*{1,-1})+SUM(SUMIF(Survey!DR530,{"&gt;0","&lt;0"})*{1,-1})</f>
        <v>0</v>
      </c>
      <c r="DO530" s="25">
        <f>SUM(SUMIF(Survey!DY530:EE530,{"&gt;0","&lt;0"})*{1,-1})+SUM(SUMIF(Survey!EG530:EM530,{"&gt;0","&lt;0"})*{1,-1})</f>
        <v>0</v>
      </c>
      <c r="DP530">
        <f t="shared" si="462"/>
        <v>0</v>
      </c>
      <c r="DQ530">
        <f t="shared" si="463"/>
        <v>0</v>
      </c>
      <c r="DR530" s="16" t="str">
        <f t="shared" si="464"/>
        <v>Pass</v>
      </c>
      <c r="DS530" s="33" t="b">
        <f>IF(ABS(Survey!$EE530)=0,TRUE,FALSE)</f>
        <v>1</v>
      </c>
      <c r="DT530" s="32" t="b">
        <f>NOT(ISBLANK(Survey!EF530))</f>
        <v>0</v>
      </c>
      <c r="DU530" s="16" t="str">
        <f t="shared" si="465"/>
        <v>Pass</v>
      </c>
      <c r="DV530" s="33" t="b">
        <f>IF(ABS(Survey!$EM530)=0,TRUE,FALSE)</f>
        <v>1</v>
      </c>
      <c r="DW530" s="32" t="b">
        <f>NOT(ISBLANK(Survey!$EN530))</f>
        <v>0</v>
      </c>
      <c r="DX530" s="16" t="str">
        <f t="shared" si="466"/>
        <v>Fail</v>
      </c>
      <c r="DY530" s="31">
        <f>SUM(SUMIF(Survey!ET530:EV530,{"&gt;0","&lt;0"})*{1,-1})</f>
        <v>0</v>
      </c>
      <c r="DZ530">
        <f t="shared" si="467"/>
        <v>0</v>
      </c>
      <c r="EA530">
        <f t="shared" si="468"/>
        <v>100</v>
      </c>
      <c r="EB530" s="30" t="b">
        <f>IF(OR(Survey!$M530="ETF",Survey!$M530="ETF, alternative mutual fund",Survey!$M530="Closed-end", Survey!$M530="Split share corp"),TRUE,FALSE)</f>
        <v>0</v>
      </c>
      <c r="EC530" s="16" t="str">
        <f t="shared" si="469"/>
        <v>Fail</v>
      </c>
      <c r="ED530" s="31">
        <f>SUM(SUMIF(Survey!EX530:FD530,{"&gt;0","&lt;0"})*{1,-1})</f>
        <v>0</v>
      </c>
      <c r="EE530">
        <f t="shared" si="470"/>
        <v>0</v>
      </c>
      <c r="EF530" s="17">
        <f t="shared" si="471"/>
        <v>100</v>
      </c>
      <c r="EG530" s="16" t="str">
        <f t="shared" si="472"/>
        <v>Fail</v>
      </c>
      <c r="EH530" s="31">
        <f>SUM(SUMIF(Survey!FF530:FL530,{"&gt;0","&lt;0"})*{1,-1})</f>
        <v>0</v>
      </c>
      <c r="EI530">
        <f t="shared" si="473"/>
        <v>0</v>
      </c>
      <c r="EJ530" s="17">
        <f t="shared" si="474"/>
        <v>100</v>
      </c>
    </row>
    <row r="531" spans="1:140">
      <c r="A531">
        <v>531</v>
      </c>
      <c r="B531" t="str">
        <f t="shared" si="422"/>
        <v>Pass</v>
      </c>
      <c r="C531" t="str">
        <f>IF(COUNTBLANK(Survey!B531:FM531)=$C$2, "Pass", "Fail")</f>
        <v>Pass</v>
      </c>
      <c r="D531" s="16" t="str">
        <f t="shared" si="423"/>
        <v>Fail</v>
      </c>
      <c r="E531" t="str">
        <f>IF(OR(ISBLANK(Survey!AL531),COUNTIF(G531:BJ531,"Fail")),"Fail","Pass")</f>
        <v>Fail</v>
      </c>
      <c r="F531" s="265"/>
      <c r="G531" s="16" t="str">
        <f t="shared" si="424"/>
        <v>Fail</v>
      </c>
      <c r="H531" s="139">
        <f>COUNTBLANK(Survey!B531:D531)+COUNTBLANK(Survey!G531)+COUNTBLANK(Survey!I531)+COUNTBLANK(Survey!K531:M531)+COUNTBLANK(Survey!P531:Q531)+COUNTBLANK(Survey!T531:W531)+COUNTBLANK(Survey!Z531:AC531)+COUNTBLANK(Survey!AF531:AG531)+COUNTBLANK(Survey!AK531:AK531)</f>
        <v>21</v>
      </c>
      <c r="I531" t="str">
        <f t="shared" si="425"/>
        <v>Fail</v>
      </c>
      <c r="J531" t="b">
        <f>IF(Survey!E531="No",TRUE,FALSE)</f>
        <v>0</v>
      </c>
      <c r="K531" s="29" cm="1">
        <f t="array" ref="K531">IF(COUNTA(Survey!$E$4:$E$695)=1, 0, SUM(IF(COUNTIF(Survey!$E$4:$E$695, Survey!$E$4:$E$695)=1,1,0)))</f>
        <v>0</v>
      </c>
      <c r="L531" s="29">
        <f>LEN(Survey!E531)</f>
        <v>0</v>
      </c>
      <c r="M531" s="16" t="str">
        <f t="shared" si="426"/>
        <v>Fail</v>
      </c>
      <c r="N531" t="b">
        <f>IF(Survey!F531="No",TRUE,FALSE)</f>
        <v>0</v>
      </c>
      <c r="O531" t="b">
        <f>Survey!F531=Survey!E531</f>
        <v>1</v>
      </c>
      <c r="P531">
        <f>COUNTIF(Survey!$F$4:$F$695,Survey!F531)</f>
        <v>0</v>
      </c>
      <c r="Q531" s="28">
        <f>LEN(Survey!F531)</f>
        <v>0</v>
      </c>
      <c r="R531" s="16" t="str">
        <f t="shared" si="427"/>
        <v>Pass</v>
      </c>
      <c r="S531" s="29">
        <f>MOD((LEN(Survey!H531)+2),11)</f>
        <v>2</v>
      </c>
      <c r="T531">
        <f>COUNTIF(Survey!$H$4:$H$695,Survey!H531)</f>
        <v>0</v>
      </c>
      <c r="U531" s="28" t="str">
        <f>IF(Survey!$L531="Prospectus fund", "Yes", "No")</f>
        <v>No</v>
      </c>
      <c r="V531" s="16" t="str">
        <f t="shared" si="428"/>
        <v>Pass</v>
      </c>
      <c r="W531" s="29">
        <f>MOD((LEN(Survey!J531)+2),11)</f>
        <v>2</v>
      </c>
      <c r="X531">
        <f>COUNTIF(Survey!$J$4:$J$695,Survey!J531)</f>
        <v>0</v>
      </c>
      <c r="Y531" s="30" t="b">
        <f>IF(OR(Survey!$M531="ETF",Survey!$M531="ETF, alternative mutual fund",Survey!$M531="Closed-end", Survey!$M531="Split share corp", Survey!$I531="Yes"),TRUE,FALSE)</f>
        <v>0</v>
      </c>
      <c r="Z531" s="16" t="str">
        <f>IFERROR(IF(AND(OR(AC531=AD531,AD531 = "Either"),NOT(ISBLANK(Survey!K531))),"Pass","Fail"),"Pass")</f>
        <v>Fail</v>
      </c>
      <c r="AA531" s="31" cm="1">
        <f t="array" ref="AA531">SUM(SUMIF(Survey!CH531:DA531,{"&gt;0","&lt;0"})*{1,-1})</f>
        <v>0</v>
      </c>
      <c r="AB531" s="33" cm="1">
        <f t="array" ref="AB531">SUM(SUMIF(Survey!CK531,{"&gt;0","&lt;0"})*{1,-1})+SUM(SUMIF(Survey!CU531,{"&gt;0","&lt;0"})*{1,-1})</f>
        <v>0</v>
      </c>
      <c r="AC531" s="33">
        <f>Survey!K531</f>
        <v>0</v>
      </c>
      <c r="AD531" s="32" t="str">
        <f t="shared" si="429"/>
        <v>Either</v>
      </c>
      <c r="AE531" s="16" t="str">
        <f t="shared" si="430"/>
        <v>Fail</v>
      </c>
      <c r="AF531" s="58" cm="1">
        <f t="array" ref="AF531">SUM(SUMIF(Survey!CH531:DA531,{"&gt;0","&lt;0"})*{1,-1})+SUM(SUMIF(Survey!DC531:DV531,{"&gt;0","&lt;0"})*{1,-1})</f>
        <v>0</v>
      </c>
      <c r="AG531" s="58">
        <f>IFERROR(AF531/(Survey!$BA531),0)</f>
        <v>0</v>
      </c>
      <c r="AH531" s="104" t="b">
        <f>IF(OR(Survey!$M531="Alternative strategy or hedge",Survey!$M531="Private asset",Survey!$L531="Prospectus fund"),TRUE,FALSE)</f>
        <v>0</v>
      </c>
      <c r="AI531" s="104" t="b">
        <f>NOT(ISBLANK(Survey!$M531))</f>
        <v>0</v>
      </c>
      <c r="AJ531" s="16" t="str">
        <f t="shared" si="431"/>
        <v>Fail</v>
      </c>
      <c r="AK531" t="b">
        <f>IF(Survey!W531="No",TRUE,FALSE)</f>
        <v>0</v>
      </c>
      <c r="AL531" s="119">
        <f>MOD((LEN(Survey!W531)+2),22)</f>
        <v>2</v>
      </c>
      <c r="AM531" t="str">
        <f t="shared" si="432"/>
        <v>Pass</v>
      </c>
      <c r="AN531" s="33" t="b">
        <f>NOT(ISNUMBER(SEARCH("Other",Survey!$Q531)))</f>
        <v>1</v>
      </c>
      <c r="AO531" s="32" t="b">
        <f>NOT(ISBLANK(Survey!$R531))</f>
        <v>0</v>
      </c>
      <c r="AP531" s="16" t="str">
        <f t="shared" si="433"/>
        <v>Pass</v>
      </c>
      <c r="AQ531" s="114">
        <f>COUNTBLANK(Survey!$X531)</f>
        <v>1</v>
      </c>
      <c r="AR531" s="58">
        <f>IF(AND(Survey!L531&lt;&gt;"Exempt fund",OR(Survey!$M531="ETF",Survey!$M531="ETF, alternative mutual fund",Survey!$M531="Mutual fund",Survey!$M531="Alternative mutual fund",Survey!$M531="Money market")),1,0)</f>
        <v>0</v>
      </c>
      <c r="AS531" s="16" t="str">
        <f t="shared" si="434"/>
        <v>Pass</v>
      </c>
      <c r="AT531" s="33" t="b">
        <f>NOT(ISNUMBER(SEARCH("Yes",Survey!$AC531)))</f>
        <v>1</v>
      </c>
      <c r="AU531" s="32" t="b">
        <f>IF(COUNTBLANK(Survey!$AD531:$AE531)=0,TRUE, FALSE)</f>
        <v>0</v>
      </c>
      <c r="AV531" s="16" t="str">
        <f t="shared" si="435"/>
        <v>Pass</v>
      </c>
      <c r="AW531" s="33" t="b">
        <f>NOT(ISNUMBER(SEARCH("Yes",Survey!$AF531)))</f>
        <v>1</v>
      </c>
      <c r="AX531" s="32" t="b">
        <f>NOT(ISBLANK(Survey!$AH531))</f>
        <v>0</v>
      </c>
      <c r="AY531" s="16" t="str">
        <f t="shared" si="436"/>
        <v>Pass</v>
      </c>
      <c r="AZ531" s="33" t="b">
        <f>NOT(OR(ISNUMBER(SEARCH("Other",Survey!$AH531)),ISNUMBER(SEARCH("Multiple",Survey!$AH531))))</f>
        <v>1</v>
      </c>
      <c r="BA531" s="32" t="b">
        <f>NOT(ISBLANK(Survey!$AI531))</f>
        <v>0</v>
      </c>
      <c r="BB531" s="16" t="str">
        <f t="shared" si="437"/>
        <v>Fail</v>
      </c>
      <c r="BC531" s="114">
        <f>IF(ABS(Survey!$BA531)&gt;0, 1,0)</f>
        <v>0</v>
      </c>
      <c r="BD531" s="114">
        <f>IF(COUNTBLANK(Survey!$AL531)=0,1,0)</f>
        <v>0</v>
      </c>
      <c r="BE531" s="16" t="str">
        <f t="shared" si="438"/>
        <v>Pass</v>
      </c>
      <c r="BF531" s="114">
        <f>IF(ISBLANK(Survey!$AL531),0,1)</f>
        <v>0</v>
      </c>
      <c r="BG531" s="133">
        <f>COUNTBLANK(Survey!$AM531)</f>
        <v>1</v>
      </c>
      <c r="BH531" s="16" t="str">
        <f t="shared" si="439"/>
        <v>Pass</v>
      </c>
      <c r="BI531" s="114">
        <f>IF(OR(Survey!$AM531="Closed",ISBLANK(Survey!$AM531)),0,1)</f>
        <v>0</v>
      </c>
      <c r="BJ531" s="133">
        <f>IF(ISBLANK(Survey!$AN531),1,0)</f>
        <v>1</v>
      </c>
      <c r="BK531" s="118" t="str">
        <f t="shared" si="440"/>
        <v>Pass</v>
      </c>
      <c r="BL531" s="31" cm="1">
        <f t="array" ref="BL531">SUM(SUMIF(Survey!AO531:AP531,{"&gt;0","&lt;0"})*{1,-1})</f>
        <v>0</v>
      </c>
      <c r="BM531">
        <f t="shared" si="441"/>
        <v>0</v>
      </c>
      <c r="BN531">
        <f t="shared" si="442"/>
        <v>100</v>
      </c>
      <c r="BO531" s="118" t="str">
        <f t="shared" si="443"/>
        <v>Pass</v>
      </c>
      <c r="BP531">
        <f>IF(Survey!AQ531="No",0,1)</f>
        <v>1</v>
      </c>
      <c r="BQ531" s="207">
        <f>MOD((LEN(Survey!AQ531)+2),22)</f>
        <v>2</v>
      </c>
      <c r="BR531">
        <f>IF(Survey!AR531="No",0,1)</f>
        <v>1</v>
      </c>
      <c r="BS531" s="207">
        <f>MOD((LEN(Survey!AR531)+2),22)</f>
        <v>2</v>
      </c>
      <c r="BT531" s="114">
        <f>COUNTBLANK(Survey!$AQ531:$AS531)+COUNTBLANK(Survey!$AU531)</f>
        <v>4</v>
      </c>
      <c r="BU531" s="114">
        <f>IF(Survey!$I531="Yes",1,0)</f>
        <v>0</v>
      </c>
      <c r="BV531" s="114">
        <f>IF(OR(Survey!$M531="Mutual fund",Survey!$M531="Alternative mutual fund",Survey!$M531="Money market"),1,0)</f>
        <v>0</v>
      </c>
      <c r="BW531" s="119">
        <f>IF(OR(Survey!$M531="ETF",Survey!$M531="ETF, alternative mutual fund"),1,0)</f>
        <v>0</v>
      </c>
      <c r="BX531" s="16" t="str">
        <f t="shared" si="444"/>
        <v>Pass</v>
      </c>
      <c r="BY531" s="33">
        <f>IF(ISNUMBER(SEARCH("Other",Survey!$AS531)), 1, 0)</f>
        <v>0</v>
      </c>
      <c r="BZ531" s="58" t="b">
        <f>NOT(ISBLANK(Survey!$AT531))</f>
        <v>0</v>
      </c>
      <c r="CA531" s="16" t="str">
        <f t="shared" si="445"/>
        <v>Pass</v>
      </c>
      <c r="CB531" s="114">
        <f>IF(Survey!$BB531=0, 0,1)</f>
        <v>0</v>
      </c>
      <c r="CC531" s="58">
        <f>Survey!$AV531</f>
        <v>0</v>
      </c>
      <c r="CD531" s="58">
        <f>Survey!$BC531+Survey!$BD531+ABS(Survey!$BE531)-ABS(Survey!$BF531)-ABS(Survey!$BG531)-ABS(Survey!$BL531)</f>
        <v>0</v>
      </c>
      <c r="CE531" s="138">
        <f>Survey!BB531+(ABS(Survey!$BH531)-ABS(Survey!$BI531)+ABS(Survey!$BJ531)-ABS(Survey!$BK531))*0.5</f>
        <v>0</v>
      </c>
      <c r="CF531" s="58">
        <f t="shared" si="446"/>
        <v>0</v>
      </c>
      <c r="CG531" s="58">
        <f>IF(AND($CC531&gt;$CF531-0.2,$CC531&lt;$CF531+0.2,ISBLANK(Survey!$AV531)=FALSE),0,1)</f>
        <v>1</v>
      </c>
      <c r="CH531" s="133">
        <f>IF(ISBLANK(Survey!$AW531),1,0)</f>
        <v>1</v>
      </c>
      <c r="CI531" s="16" t="str">
        <f t="shared" si="447"/>
        <v>Pass</v>
      </c>
      <c r="CJ531" s="114">
        <f>IF(Survey!$BB531=0, 0,1)</f>
        <v>0</v>
      </c>
      <c r="CK531" s="58">
        <f>IF(AND(Survey!$AX531&gt;=0,Survey!$AX531&lt;=0.2,Survey!$AX531&lt;&gt;""),0,1)</f>
        <v>1</v>
      </c>
      <c r="CL531" s="114">
        <f>IF(ISBLANK(Survey!$AY531),1,0)</f>
        <v>1</v>
      </c>
      <c r="CM531" s="16" t="str">
        <f t="shared" si="448"/>
        <v>Fail</v>
      </c>
      <c r="CN531" s="133">
        <f>Survey!$AZ531</f>
        <v>0</v>
      </c>
      <c r="CO531" s="16" t="str">
        <f t="shared" si="449"/>
        <v>Pass</v>
      </c>
      <c r="CP531" s="31">
        <f>Survey!$BA531</f>
        <v>0</v>
      </c>
      <c r="CQ531" s="138">
        <f>Survey!$BB531+Survey!$BC531+Survey!$BD531+ABS(Survey!$BE531)-ABS(Survey!$BF531)-ABS(Survey!$BG531)+ABS(Survey!$BH531)-ABS(Survey!$BI531)+ABS(Survey!$BJ531)-ABS(Survey!$BK531)-ABS(Survey!$BL531)+Survey!$BM531</f>
        <v>0</v>
      </c>
      <c r="CR531" s="30">
        <f t="shared" si="450"/>
        <v>0</v>
      </c>
      <c r="CS531" s="17">
        <f t="shared" si="451"/>
        <v>0</v>
      </c>
      <c r="CT531" s="16" t="str">
        <f t="shared" si="452"/>
        <v>Pass</v>
      </c>
      <c r="CU531" s="33" t="b">
        <f>IF(ABS(Survey!$BM531)=0,TRUE,FALSE)</f>
        <v>1</v>
      </c>
      <c r="CV531" s="32" t="b">
        <f>NOT(ISBLANK(Survey!$BN531))</f>
        <v>0</v>
      </c>
      <c r="CW531" t="str">
        <f t="shared" si="453"/>
        <v>Fail</v>
      </c>
      <c r="CX531" s="25">
        <f>Survey!$BA531</f>
        <v>0</v>
      </c>
      <c r="CY531" s="25" cm="1">
        <f t="array" ref="CY531">SUM(SUMIF(Survey!BP531:BW531,{"&gt;0","&lt;0"})*{1,-1})-SUM(SUMIF(Survey!BY531:CF531,{"&gt;0","&lt;0"})*{1,-1})</f>
        <v>0</v>
      </c>
      <c r="CZ531" s="30" t="str">
        <f t="shared" si="454"/>
        <v>No holdings</v>
      </c>
      <c r="DA531">
        <f t="shared" si="455"/>
        <v>0</v>
      </c>
      <c r="DB531" s="16" t="str">
        <f t="shared" si="456"/>
        <v>Fail</v>
      </c>
      <c r="DC531" s="31">
        <f>Survey!$BA531</f>
        <v>0</v>
      </c>
      <c r="DD531" s="31" cm="1">
        <f t="array" ref="DD531">SUM(SUMIF(Survey!CH531:DA531,{"&gt;0","&lt;0"})*{1,-1})-SUM(SUMIF(Survey!DC531:DV531,{"&gt;0","&lt;0"})*{1,-1})</f>
        <v>0</v>
      </c>
      <c r="DE531" s="30" t="str">
        <f t="shared" si="457"/>
        <v>No holdings</v>
      </c>
      <c r="DF531" s="17">
        <f t="shared" si="458"/>
        <v>0</v>
      </c>
      <c r="DG531" s="16" t="str">
        <f t="shared" si="459"/>
        <v>Pass</v>
      </c>
      <c r="DH531" s="33" t="b">
        <f>IF(ABS(Survey!$DA531)=0,TRUE,FALSE)</f>
        <v>1</v>
      </c>
      <c r="DI531" s="32" t="b">
        <f>NOT(ISBLANK(Survey!$DB531))</f>
        <v>0</v>
      </c>
      <c r="DJ531" s="16" t="str">
        <f t="shared" si="460"/>
        <v>Pass</v>
      </c>
      <c r="DK531" s="33" t="b">
        <f>IF(ABS(Survey!$DV531)=0,TRUE,FALSE)</f>
        <v>1</v>
      </c>
      <c r="DL531" s="32" t="b">
        <f>NOT(ISBLANK(Survey!$DW531))</f>
        <v>0</v>
      </c>
      <c r="DM531" t="str">
        <f t="shared" si="461"/>
        <v>Pass</v>
      </c>
      <c r="DN531" s="25" cm="1">
        <f t="array" ref="DN531">SUM(SUMIF(Survey!CW531,{"&gt;0","&lt;0"})*{1,-1})+SUM(SUMIF(Survey!DR531,{"&gt;0","&lt;0"})*{1,-1})</f>
        <v>0</v>
      </c>
      <c r="DO531" s="25">
        <f>SUM(SUMIF(Survey!DY531:EE531,{"&gt;0","&lt;0"})*{1,-1})+SUM(SUMIF(Survey!EG531:EM531,{"&gt;0","&lt;0"})*{1,-1})</f>
        <v>0</v>
      </c>
      <c r="DP531">
        <f t="shared" si="462"/>
        <v>0</v>
      </c>
      <c r="DQ531">
        <f t="shared" si="463"/>
        <v>0</v>
      </c>
      <c r="DR531" s="16" t="str">
        <f t="shared" si="464"/>
        <v>Pass</v>
      </c>
      <c r="DS531" s="33" t="b">
        <f>IF(ABS(Survey!$EE531)=0,TRUE,FALSE)</f>
        <v>1</v>
      </c>
      <c r="DT531" s="32" t="b">
        <f>NOT(ISBLANK(Survey!EF531))</f>
        <v>0</v>
      </c>
      <c r="DU531" s="16" t="str">
        <f t="shared" si="465"/>
        <v>Pass</v>
      </c>
      <c r="DV531" s="33" t="b">
        <f>IF(ABS(Survey!$EM531)=0,TRUE,FALSE)</f>
        <v>1</v>
      </c>
      <c r="DW531" s="32" t="b">
        <f>NOT(ISBLANK(Survey!$EN531))</f>
        <v>0</v>
      </c>
      <c r="DX531" s="16" t="str">
        <f t="shared" si="466"/>
        <v>Fail</v>
      </c>
      <c r="DY531" s="31">
        <f>SUM(SUMIF(Survey!ET531:EV531,{"&gt;0","&lt;0"})*{1,-1})</f>
        <v>0</v>
      </c>
      <c r="DZ531">
        <f t="shared" si="467"/>
        <v>0</v>
      </c>
      <c r="EA531">
        <f t="shared" si="468"/>
        <v>100</v>
      </c>
      <c r="EB531" s="30" t="b">
        <f>IF(OR(Survey!$M531="ETF",Survey!$M531="ETF, alternative mutual fund",Survey!$M531="Closed-end", Survey!$M531="Split share corp"),TRUE,FALSE)</f>
        <v>0</v>
      </c>
      <c r="EC531" s="16" t="str">
        <f t="shared" si="469"/>
        <v>Fail</v>
      </c>
      <c r="ED531" s="31">
        <f>SUM(SUMIF(Survey!EX531:FD531,{"&gt;0","&lt;0"})*{1,-1})</f>
        <v>0</v>
      </c>
      <c r="EE531">
        <f t="shared" si="470"/>
        <v>0</v>
      </c>
      <c r="EF531" s="17">
        <f t="shared" si="471"/>
        <v>100</v>
      </c>
      <c r="EG531" s="16" t="str">
        <f t="shared" si="472"/>
        <v>Fail</v>
      </c>
      <c r="EH531" s="31">
        <f>SUM(SUMIF(Survey!FF531:FL531,{"&gt;0","&lt;0"})*{1,-1})</f>
        <v>0</v>
      </c>
      <c r="EI531">
        <f t="shared" si="473"/>
        <v>0</v>
      </c>
      <c r="EJ531" s="17">
        <f t="shared" si="474"/>
        <v>100</v>
      </c>
    </row>
    <row r="532" spans="1:140">
      <c r="A532">
        <v>532</v>
      </c>
      <c r="B532" t="str">
        <f t="shared" si="422"/>
        <v>Pass</v>
      </c>
      <c r="C532" t="str">
        <f>IF(COUNTBLANK(Survey!B532:FM532)=$C$2, "Pass", "Fail")</f>
        <v>Pass</v>
      </c>
      <c r="D532" s="16" t="str">
        <f t="shared" si="423"/>
        <v>Fail</v>
      </c>
      <c r="E532" t="str">
        <f>IF(OR(ISBLANK(Survey!AL532),COUNTIF(G532:BJ532,"Fail")),"Fail","Pass")</f>
        <v>Fail</v>
      </c>
      <c r="F532" s="265"/>
      <c r="G532" s="16" t="str">
        <f t="shared" si="424"/>
        <v>Fail</v>
      </c>
      <c r="H532" s="139">
        <f>COUNTBLANK(Survey!B532:D532)+COUNTBLANK(Survey!G532)+COUNTBLANK(Survey!I532)+COUNTBLANK(Survey!K532:M532)+COUNTBLANK(Survey!P532:Q532)+COUNTBLANK(Survey!T532:W532)+COUNTBLANK(Survey!Z532:AC532)+COUNTBLANK(Survey!AF532:AG532)+COUNTBLANK(Survey!AK532:AK532)</f>
        <v>21</v>
      </c>
      <c r="I532" t="str">
        <f t="shared" si="425"/>
        <v>Fail</v>
      </c>
      <c r="J532" t="b">
        <f>IF(Survey!E532="No",TRUE,FALSE)</f>
        <v>0</v>
      </c>
      <c r="K532" s="29" cm="1">
        <f t="array" ref="K532">IF(COUNTA(Survey!$E$4:$E$695)=1, 0, SUM(IF(COUNTIF(Survey!$E$4:$E$695, Survey!$E$4:$E$695)=1,1,0)))</f>
        <v>0</v>
      </c>
      <c r="L532" s="29">
        <f>LEN(Survey!E532)</f>
        <v>0</v>
      </c>
      <c r="M532" s="16" t="str">
        <f t="shared" si="426"/>
        <v>Fail</v>
      </c>
      <c r="N532" t="b">
        <f>IF(Survey!F532="No",TRUE,FALSE)</f>
        <v>0</v>
      </c>
      <c r="O532" t="b">
        <f>Survey!F532=Survey!E532</f>
        <v>1</v>
      </c>
      <c r="P532">
        <f>COUNTIF(Survey!$F$4:$F$695,Survey!F532)</f>
        <v>0</v>
      </c>
      <c r="Q532" s="28">
        <f>LEN(Survey!F532)</f>
        <v>0</v>
      </c>
      <c r="R532" s="16" t="str">
        <f t="shared" si="427"/>
        <v>Pass</v>
      </c>
      <c r="S532" s="29">
        <f>MOD((LEN(Survey!H532)+2),11)</f>
        <v>2</v>
      </c>
      <c r="T532">
        <f>COUNTIF(Survey!$H$4:$H$695,Survey!H532)</f>
        <v>0</v>
      </c>
      <c r="U532" s="28" t="str">
        <f>IF(Survey!$L532="Prospectus fund", "Yes", "No")</f>
        <v>No</v>
      </c>
      <c r="V532" s="16" t="str">
        <f t="shared" si="428"/>
        <v>Pass</v>
      </c>
      <c r="W532" s="29">
        <f>MOD((LEN(Survey!J532)+2),11)</f>
        <v>2</v>
      </c>
      <c r="X532">
        <f>COUNTIF(Survey!$J$4:$J$695,Survey!J532)</f>
        <v>0</v>
      </c>
      <c r="Y532" s="30" t="b">
        <f>IF(OR(Survey!$M532="ETF",Survey!$M532="ETF, alternative mutual fund",Survey!$M532="Closed-end", Survey!$M532="Split share corp", Survey!$I532="Yes"),TRUE,FALSE)</f>
        <v>0</v>
      </c>
      <c r="Z532" s="16" t="str">
        <f>IFERROR(IF(AND(OR(AC532=AD532,AD532 = "Either"),NOT(ISBLANK(Survey!K532))),"Pass","Fail"),"Pass")</f>
        <v>Fail</v>
      </c>
      <c r="AA532" s="31" cm="1">
        <f t="array" ref="AA532">SUM(SUMIF(Survey!CH532:DA532,{"&gt;0","&lt;0"})*{1,-1})</f>
        <v>0</v>
      </c>
      <c r="AB532" s="33" cm="1">
        <f t="array" ref="AB532">SUM(SUMIF(Survey!CK532,{"&gt;0","&lt;0"})*{1,-1})+SUM(SUMIF(Survey!CU532,{"&gt;0","&lt;0"})*{1,-1})</f>
        <v>0</v>
      </c>
      <c r="AC532" s="33">
        <f>Survey!K532</f>
        <v>0</v>
      </c>
      <c r="AD532" s="32" t="str">
        <f t="shared" si="429"/>
        <v>Either</v>
      </c>
      <c r="AE532" s="16" t="str">
        <f t="shared" si="430"/>
        <v>Fail</v>
      </c>
      <c r="AF532" s="58" cm="1">
        <f t="array" ref="AF532">SUM(SUMIF(Survey!CH532:DA532,{"&gt;0","&lt;0"})*{1,-1})+SUM(SUMIF(Survey!DC532:DV532,{"&gt;0","&lt;0"})*{1,-1})</f>
        <v>0</v>
      </c>
      <c r="AG532" s="58">
        <f>IFERROR(AF532/(Survey!$BA532),0)</f>
        <v>0</v>
      </c>
      <c r="AH532" s="104" t="b">
        <f>IF(OR(Survey!$M532="Alternative strategy or hedge",Survey!$M532="Private asset",Survey!$L532="Prospectus fund"),TRUE,FALSE)</f>
        <v>0</v>
      </c>
      <c r="AI532" s="104" t="b">
        <f>NOT(ISBLANK(Survey!$M532))</f>
        <v>0</v>
      </c>
      <c r="AJ532" s="16" t="str">
        <f t="shared" si="431"/>
        <v>Fail</v>
      </c>
      <c r="AK532" t="b">
        <f>IF(Survey!W532="No",TRUE,FALSE)</f>
        <v>0</v>
      </c>
      <c r="AL532" s="119">
        <f>MOD((LEN(Survey!W532)+2),22)</f>
        <v>2</v>
      </c>
      <c r="AM532" t="str">
        <f t="shared" si="432"/>
        <v>Pass</v>
      </c>
      <c r="AN532" s="33" t="b">
        <f>NOT(ISNUMBER(SEARCH("Other",Survey!$Q532)))</f>
        <v>1</v>
      </c>
      <c r="AO532" s="32" t="b">
        <f>NOT(ISBLANK(Survey!$R532))</f>
        <v>0</v>
      </c>
      <c r="AP532" s="16" t="str">
        <f t="shared" si="433"/>
        <v>Pass</v>
      </c>
      <c r="AQ532" s="114">
        <f>COUNTBLANK(Survey!$X532)</f>
        <v>1</v>
      </c>
      <c r="AR532" s="58">
        <f>IF(AND(Survey!L532&lt;&gt;"Exempt fund",OR(Survey!$M532="ETF",Survey!$M532="ETF, alternative mutual fund",Survey!$M532="Mutual fund",Survey!$M532="Alternative mutual fund",Survey!$M532="Money market")),1,0)</f>
        <v>0</v>
      </c>
      <c r="AS532" s="16" t="str">
        <f t="shared" si="434"/>
        <v>Pass</v>
      </c>
      <c r="AT532" s="33" t="b">
        <f>NOT(ISNUMBER(SEARCH("Yes",Survey!$AC532)))</f>
        <v>1</v>
      </c>
      <c r="AU532" s="32" t="b">
        <f>IF(COUNTBLANK(Survey!$AD532:$AE532)=0,TRUE, FALSE)</f>
        <v>0</v>
      </c>
      <c r="AV532" s="16" t="str">
        <f t="shared" si="435"/>
        <v>Pass</v>
      </c>
      <c r="AW532" s="33" t="b">
        <f>NOT(ISNUMBER(SEARCH("Yes",Survey!$AF532)))</f>
        <v>1</v>
      </c>
      <c r="AX532" s="32" t="b">
        <f>NOT(ISBLANK(Survey!$AH532))</f>
        <v>0</v>
      </c>
      <c r="AY532" s="16" t="str">
        <f t="shared" si="436"/>
        <v>Pass</v>
      </c>
      <c r="AZ532" s="33" t="b">
        <f>NOT(OR(ISNUMBER(SEARCH("Other",Survey!$AH532)),ISNUMBER(SEARCH("Multiple",Survey!$AH532))))</f>
        <v>1</v>
      </c>
      <c r="BA532" s="32" t="b">
        <f>NOT(ISBLANK(Survey!$AI532))</f>
        <v>0</v>
      </c>
      <c r="BB532" s="16" t="str">
        <f t="shared" si="437"/>
        <v>Fail</v>
      </c>
      <c r="BC532" s="114">
        <f>IF(ABS(Survey!$BA532)&gt;0, 1,0)</f>
        <v>0</v>
      </c>
      <c r="BD532" s="114">
        <f>IF(COUNTBLANK(Survey!$AL532)=0,1,0)</f>
        <v>0</v>
      </c>
      <c r="BE532" s="16" t="str">
        <f t="shared" si="438"/>
        <v>Pass</v>
      </c>
      <c r="BF532" s="114">
        <f>IF(ISBLANK(Survey!$AL532),0,1)</f>
        <v>0</v>
      </c>
      <c r="BG532" s="133">
        <f>COUNTBLANK(Survey!$AM532)</f>
        <v>1</v>
      </c>
      <c r="BH532" s="16" t="str">
        <f t="shared" si="439"/>
        <v>Pass</v>
      </c>
      <c r="BI532" s="114">
        <f>IF(OR(Survey!$AM532="Closed",ISBLANK(Survey!$AM532)),0,1)</f>
        <v>0</v>
      </c>
      <c r="BJ532" s="133">
        <f>IF(ISBLANK(Survey!$AN532),1,0)</f>
        <v>1</v>
      </c>
      <c r="BK532" s="118" t="str">
        <f t="shared" si="440"/>
        <v>Pass</v>
      </c>
      <c r="BL532" s="31" cm="1">
        <f t="array" ref="BL532">SUM(SUMIF(Survey!AO532:AP532,{"&gt;0","&lt;0"})*{1,-1})</f>
        <v>0</v>
      </c>
      <c r="BM532">
        <f t="shared" si="441"/>
        <v>0</v>
      </c>
      <c r="BN532">
        <f t="shared" si="442"/>
        <v>100</v>
      </c>
      <c r="BO532" s="118" t="str">
        <f t="shared" si="443"/>
        <v>Pass</v>
      </c>
      <c r="BP532">
        <f>IF(Survey!AQ532="No",0,1)</f>
        <v>1</v>
      </c>
      <c r="BQ532" s="207">
        <f>MOD((LEN(Survey!AQ532)+2),22)</f>
        <v>2</v>
      </c>
      <c r="BR532">
        <f>IF(Survey!AR532="No",0,1)</f>
        <v>1</v>
      </c>
      <c r="BS532" s="207">
        <f>MOD((LEN(Survey!AR532)+2),22)</f>
        <v>2</v>
      </c>
      <c r="BT532" s="114">
        <f>COUNTBLANK(Survey!$AQ532:$AS532)+COUNTBLANK(Survey!$AU532)</f>
        <v>4</v>
      </c>
      <c r="BU532" s="114">
        <f>IF(Survey!$I532="Yes",1,0)</f>
        <v>0</v>
      </c>
      <c r="BV532" s="114">
        <f>IF(OR(Survey!$M532="Mutual fund",Survey!$M532="Alternative mutual fund",Survey!$M532="Money market"),1,0)</f>
        <v>0</v>
      </c>
      <c r="BW532" s="119">
        <f>IF(OR(Survey!$M532="ETF",Survey!$M532="ETF, alternative mutual fund"),1,0)</f>
        <v>0</v>
      </c>
      <c r="BX532" s="16" t="str">
        <f t="shared" si="444"/>
        <v>Pass</v>
      </c>
      <c r="BY532" s="33">
        <f>IF(ISNUMBER(SEARCH("Other",Survey!$AS532)), 1, 0)</f>
        <v>0</v>
      </c>
      <c r="BZ532" s="58" t="b">
        <f>NOT(ISBLANK(Survey!$AT532))</f>
        <v>0</v>
      </c>
      <c r="CA532" s="16" t="str">
        <f t="shared" si="445"/>
        <v>Pass</v>
      </c>
      <c r="CB532" s="114">
        <f>IF(Survey!$BB532=0, 0,1)</f>
        <v>0</v>
      </c>
      <c r="CC532" s="58">
        <f>Survey!$AV532</f>
        <v>0</v>
      </c>
      <c r="CD532" s="58">
        <f>Survey!$BC532+Survey!$BD532+ABS(Survey!$BE532)-ABS(Survey!$BF532)-ABS(Survey!$BG532)-ABS(Survey!$BL532)</f>
        <v>0</v>
      </c>
      <c r="CE532" s="138">
        <f>Survey!BB532+(ABS(Survey!$BH532)-ABS(Survey!$BI532)+ABS(Survey!$BJ532)-ABS(Survey!$BK532))*0.5</f>
        <v>0</v>
      </c>
      <c r="CF532" s="58">
        <f t="shared" si="446"/>
        <v>0</v>
      </c>
      <c r="CG532" s="58">
        <f>IF(AND($CC532&gt;$CF532-0.2,$CC532&lt;$CF532+0.2,ISBLANK(Survey!$AV532)=FALSE),0,1)</f>
        <v>1</v>
      </c>
      <c r="CH532" s="133">
        <f>IF(ISBLANK(Survey!$AW532),1,0)</f>
        <v>1</v>
      </c>
      <c r="CI532" s="16" t="str">
        <f t="shared" si="447"/>
        <v>Pass</v>
      </c>
      <c r="CJ532" s="114">
        <f>IF(Survey!$BB532=0, 0,1)</f>
        <v>0</v>
      </c>
      <c r="CK532" s="58">
        <f>IF(AND(Survey!$AX532&gt;=0,Survey!$AX532&lt;=0.2,Survey!$AX532&lt;&gt;""),0,1)</f>
        <v>1</v>
      </c>
      <c r="CL532" s="114">
        <f>IF(ISBLANK(Survey!$AY532),1,0)</f>
        <v>1</v>
      </c>
      <c r="CM532" s="16" t="str">
        <f t="shared" si="448"/>
        <v>Fail</v>
      </c>
      <c r="CN532" s="133">
        <f>Survey!$AZ532</f>
        <v>0</v>
      </c>
      <c r="CO532" s="16" t="str">
        <f t="shared" si="449"/>
        <v>Pass</v>
      </c>
      <c r="CP532" s="31">
        <f>Survey!$BA532</f>
        <v>0</v>
      </c>
      <c r="CQ532" s="138">
        <f>Survey!$BB532+Survey!$BC532+Survey!$BD532+ABS(Survey!$BE532)-ABS(Survey!$BF532)-ABS(Survey!$BG532)+ABS(Survey!$BH532)-ABS(Survey!$BI532)+ABS(Survey!$BJ532)-ABS(Survey!$BK532)-ABS(Survey!$BL532)+Survey!$BM532</f>
        <v>0</v>
      </c>
      <c r="CR532" s="30">
        <f t="shared" si="450"/>
        <v>0</v>
      </c>
      <c r="CS532" s="17">
        <f t="shared" si="451"/>
        <v>0</v>
      </c>
      <c r="CT532" s="16" t="str">
        <f t="shared" si="452"/>
        <v>Pass</v>
      </c>
      <c r="CU532" s="33" t="b">
        <f>IF(ABS(Survey!$BM532)=0,TRUE,FALSE)</f>
        <v>1</v>
      </c>
      <c r="CV532" s="32" t="b">
        <f>NOT(ISBLANK(Survey!$BN532))</f>
        <v>0</v>
      </c>
      <c r="CW532" t="str">
        <f t="shared" si="453"/>
        <v>Fail</v>
      </c>
      <c r="CX532" s="25">
        <f>Survey!$BA532</f>
        <v>0</v>
      </c>
      <c r="CY532" s="25" cm="1">
        <f t="array" ref="CY532">SUM(SUMIF(Survey!BP532:BW532,{"&gt;0","&lt;0"})*{1,-1})-SUM(SUMIF(Survey!BY532:CF532,{"&gt;0","&lt;0"})*{1,-1})</f>
        <v>0</v>
      </c>
      <c r="CZ532" s="30" t="str">
        <f t="shared" si="454"/>
        <v>No holdings</v>
      </c>
      <c r="DA532">
        <f t="shared" si="455"/>
        <v>0</v>
      </c>
      <c r="DB532" s="16" t="str">
        <f t="shared" si="456"/>
        <v>Fail</v>
      </c>
      <c r="DC532" s="31">
        <f>Survey!$BA532</f>
        <v>0</v>
      </c>
      <c r="DD532" s="31" cm="1">
        <f t="array" ref="DD532">SUM(SUMIF(Survey!CH532:DA532,{"&gt;0","&lt;0"})*{1,-1})-SUM(SUMIF(Survey!DC532:DV532,{"&gt;0","&lt;0"})*{1,-1})</f>
        <v>0</v>
      </c>
      <c r="DE532" s="30" t="str">
        <f t="shared" si="457"/>
        <v>No holdings</v>
      </c>
      <c r="DF532" s="17">
        <f t="shared" si="458"/>
        <v>0</v>
      </c>
      <c r="DG532" s="16" t="str">
        <f t="shared" si="459"/>
        <v>Pass</v>
      </c>
      <c r="DH532" s="33" t="b">
        <f>IF(ABS(Survey!$DA532)=0,TRUE,FALSE)</f>
        <v>1</v>
      </c>
      <c r="DI532" s="32" t="b">
        <f>NOT(ISBLANK(Survey!$DB532))</f>
        <v>0</v>
      </c>
      <c r="DJ532" s="16" t="str">
        <f t="shared" si="460"/>
        <v>Pass</v>
      </c>
      <c r="DK532" s="33" t="b">
        <f>IF(ABS(Survey!$DV532)=0,TRUE,FALSE)</f>
        <v>1</v>
      </c>
      <c r="DL532" s="32" t="b">
        <f>NOT(ISBLANK(Survey!$DW532))</f>
        <v>0</v>
      </c>
      <c r="DM532" t="str">
        <f t="shared" si="461"/>
        <v>Pass</v>
      </c>
      <c r="DN532" s="25" cm="1">
        <f t="array" ref="DN532">SUM(SUMIF(Survey!CW532,{"&gt;0","&lt;0"})*{1,-1})+SUM(SUMIF(Survey!DR532,{"&gt;0","&lt;0"})*{1,-1})</f>
        <v>0</v>
      </c>
      <c r="DO532" s="25">
        <f>SUM(SUMIF(Survey!DY532:EE532,{"&gt;0","&lt;0"})*{1,-1})+SUM(SUMIF(Survey!EG532:EM532,{"&gt;0","&lt;0"})*{1,-1})</f>
        <v>0</v>
      </c>
      <c r="DP532">
        <f t="shared" si="462"/>
        <v>0</v>
      </c>
      <c r="DQ532">
        <f t="shared" si="463"/>
        <v>0</v>
      </c>
      <c r="DR532" s="16" t="str">
        <f t="shared" si="464"/>
        <v>Pass</v>
      </c>
      <c r="DS532" s="33" t="b">
        <f>IF(ABS(Survey!$EE532)=0,TRUE,FALSE)</f>
        <v>1</v>
      </c>
      <c r="DT532" s="32" t="b">
        <f>NOT(ISBLANK(Survey!EF532))</f>
        <v>0</v>
      </c>
      <c r="DU532" s="16" t="str">
        <f t="shared" si="465"/>
        <v>Pass</v>
      </c>
      <c r="DV532" s="33" t="b">
        <f>IF(ABS(Survey!$EM532)=0,TRUE,FALSE)</f>
        <v>1</v>
      </c>
      <c r="DW532" s="32" t="b">
        <f>NOT(ISBLANK(Survey!$EN532))</f>
        <v>0</v>
      </c>
      <c r="DX532" s="16" t="str">
        <f t="shared" si="466"/>
        <v>Fail</v>
      </c>
      <c r="DY532" s="31">
        <f>SUM(SUMIF(Survey!ET532:EV532,{"&gt;0","&lt;0"})*{1,-1})</f>
        <v>0</v>
      </c>
      <c r="DZ532">
        <f t="shared" si="467"/>
        <v>0</v>
      </c>
      <c r="EA532">
        <f t="shared" si="468"/>
        <v>100</v>
      </c>
      <c r="EB532" s="30" t="b">
        <f>IF(OR(Survey!$M532="ETF",Survey!$M532="ETF, alternative mutual fund",Survey!$M532="Closed-end", Survey!$M532="Split share corp"),TRUE,FALSE)</f>
        <v>0</v>
      </c>
      <c r="EC532" s="16" t="str">
        <f t="shared" si="469"/>
        <v>Fail</v>
      </c>
      <c r="ED532" s="31">
        <f>SUM(SUMIF(Survey!EX532:FD532,{"&gt;0","&lt;0"})*{1,-1})</f>
        <v>0</v>
      </c>
      <c r="EE532">
        <f t="shared" si="470"/>
        <v>0</v>
      </c>
      <c r="EF532" s="17">
        <f t="shared" si="471"/>
        <v>100</v>
      </c>
      <c r="EG532" s="16" t="str">
        <f t="shared" si="472"/>
        <v>Fail</v>
      </c>
      <c r="EH532" s="31">
        <f>SUM(SUMIF(Survey!FF532:FL532,{"&gt;0","&lt;0"})*{1,-1})</f>
        <v>0</v>
      </c>
      <c r="EI532">
        <f t="shared" si="473"/>
        <v>0</v>
      </c>
      <c r="EJ532" s="17">
        <f t="shared" si="474"/>
        <v>100</v>
      </c>
    </row>
    <row r="533" spans="1:140">
      <c r="A533">
        <v>533</v>
      </c>
      <c r="B533" t="str">
        <f t="shared" si="422"/>
        <v>Pass</v>
      </c>
      <c r="C533" t="str">
        <f>IF(COUNTBLANK(Survey!B533:FM533)=$C$2, "Pass", "Fail")</f>
        <v>Pass</v>
      </c>
      <c r="D533" s="16" t="str">
        <f t="shared" si="423"/>
        <v>Fail</v>
      </c>
      <c r="E533" t="str">
        <f>IF(OR(ISBLANK(Survey!AL533),COUNTIF(G533:BJ533,"Fail")),"Fail","Pass")</f>
        <v>Fail</v>
      </c>
      <c r="F533" s="265"/>
      <c r="G533" s="16" t="str">
        <f t="shared" si="424"/>
        <v>Fail</v>
      </c>
      <c r="H533" s="139">
        <f>COUNTBLANK(Survey!B533:D533)+COUNTBLANK(Survey!G533)+COUNTBLANK(Survey!I533)+COUNTBLANK(Survey!K533:M533)+COUNTBLANK(Survey!P533:Q533)+COUNTBLANK(Survey!T533:W533)+COUNTBLANK(Survey!Z533:AC533)+COUNTBLANK(Survey!AF533:AG533)+COUNTBLANK(Survey!AK533:AK533)</f>
        <v>21</v>
      </c>
      <c r="I533" t="str">
        <f t="shared" si="425"/>
        <v>Fail</v>
      </c>
      <c r="J533" t="b">
        <f>IF(Survey!E533="No",TRUE,FALSE)</f>
        <v>0</v>
      </c>
      <c r="K533" s="29" cm="1">
        <f t="array" ref="K533">IF(COUNTA(Survey!$E$4:$E$695)=1, 0, SUM(IF(COUNTIF(Survey!$E$4:$E$695, Survey!$E$4:$E$695)=1,1,0)))</f>
        <v>0</v>
      </c>
      <c r="L533" s="29">
        <f>LEN(Survey!E533)</f>
        <v>0</v>
      </c>
      <c r="M533" s="16" t="str">
        <f t="shared" si="426"/>
        <v>Fail</v>
      </c>
      <c r="N533" t="b">
        <f>IF(Survey!F533="No",TRUE,FALSE)</f>
        <v>0</v>
      </c>
      <c r="O533" t="b">
        <f>Survey!F533=Survey!E533</f>
        <v>1</v>
      </c>
      <c r="P533">
        <f>COUNTIF(Survey!$F$4:$F$695,Survey!F533)</f>
        <v>0</v>
      </c>
      <c r="Q533" s="28">
        <f>LEN(Survey!F533)</f>
        <v>0</v>
      </c>
      <c r="R533" s="16" t="str">
        <f t="shared" si="427"/>
        <v>Pass</v>
      </c>
      <c r="S533" s="29">
        <f>MOD((LEN(Survey!H533)+2),11)</f>
        <v>2</v>
      </c>
      <c r="T533">
        <f>COUNTIF(Survey!$H$4:$H$695,Survey!H533)</f>
        <v>0</v>
      </c>
      <c r="U533" s="28" t="str">
        <f>IF(Survey!$L533="Prospectus fund", "Yes", "No")</f>
        <v>No</v>
      </c>
      <c r="V533" s="16" t="str">
        <f t="shared" si="428"/>
        <v>Pass</v>
      </c>
      <c r="W533" s="29">
        <f>MOD((LEN(Survey!J533)+2),11)</f>
        <v>2</v>
      </c>
      <c r="X533">
        <f>COUNTIF(Survey!$J$4:$J$695,Survey!J533)</f>
        <v>0</v>
      </c>
      <c r="Y533" s="30" t="b">
        <f>IF(OR(Survey!$M533="ETF",Survey!$M533="ETF, alternative mutual fund",Survey!$M533="Closed-end", Survey!$M533="Split share corp", Survey!$I533="Yes"),TRUE,FALSE)</f>
        <v>0</v>
      </c>
      <c r="Z533" s="16" t="str">
        <f>IFERROR(IF(AND(OR(AC533=AD533,AD533 = "Either"),NOT(ISBLANK(Survey!K533))),"Pass","Fail"),"Pass")</f>
        <v>Fail</v>
      </c>
      <c r="AA533" s="31" cm="1">
        <f t="array" ref="AA533">SUM(SUMIF(Survey!CH533:DA533,{"&gt;0","&lt;0"})*{1,-1})</f>
        <v>0</v>
      </c>
      <c r="AB533" s="33" cm="1">
        <f t="array" ref="AB533">SUM(SUMIF(Survey!CK533,{"&gt;0","&lt;0"})*{1,-1})+SUM(SUMIF(Survey!CU533,{"&gt;0","&lt;0"})*{1,-1})</f>
        <v>0</v>
      </c>
      <c r="AC533" s="33">
        <f>Survey!K533</f>
        <v>0</v>
      </c>
      <c r="AD533" s="32" t="str">
        <f t="shared" si="429"/>
        <v>Either</v>
      </c>
      <c r="AE533" s="16" t="str">
        <f t="shared" si="430"/>
        <v>Fail</v>
      </c>
      <c r="AF533" s="58" cm="1">
        <f t="array" ref="AF533">SUM(SUMIF(Survey!CH533:DA533,{"&gt;0","&lt;0"})*{1,-1})+SUM(SUMIF(Survey!DC533:DV533,{"&gt;0","&lt;0"})*{1,-1})</f>
        <v>0</v>
      </c>
      <c r="AG533" s="58">
        <f>IFERROR(AF533/(Survey!$BA533),0)</f>
        <v>0</v>
      </c>
      <c r="AH533" s="104" t="b">
        <f>IF(OR(Survey!$M533="Alternative strategy or hedge",Survey!$M533="Private asset",Survey!$L533="Prospectus fund"),TRUE,FALSE)</f>
        <v>0</v>
      </c>
      <c r="AI533" s="104" t="b">
        <f>NOT(ISBLANK(Survey!$M533))</f>
        <v>0</v>
      </c>
      <c r="AJ533" s="16" t="str">
        <f t="shared" si="431"/>
        <v>Fail</v>
      </c>
      <c r="AK533" t="b">
        <f>IF(Survey!W533="No",TRUE,FALSE)</f>
        <v>0</v>
      </c>
      <c r="AL533" s="119">
        <f>MOD((LEN(Survey!W533)+2),22)</f>
        <v>2</v>
      </c>
      <c r="AM533" t="str">
        <f t="shared" si="432"/>
        <v>Pass</v>
      </c>
      <c r="AN533" s="33" t="b">
        <f>NOT(ISNUMBER(SEARCH("Other",Survey!$Q533)))</f>
        <v>1</v>
      </c>
      <c r="AO533" s="32" t="b">
        <f>NOT(ISBLANK(Survey!$R533))</f>
        <v>0</v>
      </c>
      <c r="AP533" s="16" t="str">
        <f t="shared" si="433"/>
        <v>Pass</v>
      </c>
      <c r="AQ533" s="114">
        <f>COUNTBLANK(Survey!$X533)</f>
        <v>1</v>
      </c>
      <c r="AR533" s="58">
        <f>IF(AND(Survey!L533&lt;&gt;"Exempt fund",OR(Survey!$M533="ETF",Survey!$M533="ETF, alternative mutual fund",Survey!$M533="Mutual fund",Survey!$M533="Alternative mutual fund",Survey!$M533="Money market")),1,0)</f>
        <v>0</v>
      </c>
      <c r="AS533" s="16" t="str">
        <f t="shared" si="434"/>
        <v>Pass</v>
      </c>
      <c r="AT533" s="33" t="b">
        <f>NOT(ISNUMBER(SEARCH("Yes",Survey!$AC533)))</f>
        <v>1</v>
      </c>
      <c r="AU533" s="32" t="b">
        <f>IF(COUNTBLANK(Survey!$AD533:$AE533)=0,TRUE, FALSE)</f>
        <v>0</v>
      </c>
      <c r="AV533" s="16" t="str">
        <f t="shared" si="435"/>
        <v>Pass</v>
      </c>
      <c r="AW533" s="33" t="b">
        <f>NOT(ISNUMBER(SEARCH("Yes",Survey!$AF533)))</f>
        <v>1</v>
      </c>
      <c r="AX533" s="32" t="b">
        <f>NOT(ISBLANK(Survey!$AH533))</f>
        <v>0</v>
      </c>
      <c r="AY533" s="16" t="str">
        <f t="shared" si="436"/>
        <v>Pass</v>
      </c>
      <c r="AZ533" s="33" t="b">
        <f>NOT(OR(ISNUMBER(SEARCH("Other",Survey!$AH533)),ISNUMBER(SEARCH("Multiple",Survey!$AH533))))</f>
        <v>1</v>
      </c>
      <c r="BA533" s="32" t="b">
        <f>NOT(ISBLANK(Survey!$AI533))</f>
        <v>0</v>
      </c>
      <c r="BB533" s="16" t="str">
        <f t="shared" si="437"/>
        <v>Fail</v>
      </c>
      <c r="BC533" s="114">
        <f>IF(ABS(Survey!$BA533)&gt;0, 1,0)</f>
        <v>0</v>
      </c>
      <c r="BD533" s="114">
        <f>IF(COUNTBLANK(Survey!$AL533)=0,1,0)</f>
        <v>0</v>
      </c>
      <c r="BE533" s="16" t="str">
        <f t="shared" si="438"/>
        <v>Pass</v>
      </c>
      <c r="BF533" s="114">
        <f>IF(ISBLANK(Survey!$AL533),0,1)</f>
        <v>0</v>
      </c>
      <c r="BG533" s="133">
        <f>COUNTBLANK(Survey!$AM533)</f>
        <v>1</v>
      </c>
      <c r="BH533" s="16" t="str">
        <f t="shared" si="439"/>
        <v>Pass</v>
      </c>
      <c r="BI533" s="114">
        <f>IF(OR(Survey!$AM533="Closed",ISBLANK(Survey!$AM533)),0,1)</f>
        <v>0</v>
      </c>
      <c r="BJ533" s="133">
        <f>IF(ISBLANK(Survey!$AN533),1,0)</f>
        <v>1</v>
      </c>
      <c r="BK533" s="118" t="str">
        <f t="shared" si="440"/>
        <v>Pass</v>
      </c>
      <c r="BL533" s="31" cm="1">
        <f t="array" ref="BL533">SUM(SUMIF(Survey!AO533:AP533,{"&gt;0","&lt;0"})*{1,-1})</f>
        <v>0</v>
      </c>
      <c r="BM533">
        <f t="shared" si="441"/>
        <v>0</v>
      </c>
      <c r="BN533">
        <f t="shared" si="442"/>
        <v>100</v>
      </c>
      <c r="BO533" s="118" t="str">
        <f t="shared" si="443"/>
        <v>Pass</v>
      </c>
      <c r="BP533">
        <f>IF(Survey!AQ533="No",0,1)</f>
        <v>1</v>
      </c>
      <c r="BQ533" s="207">
        <f>MOD((LEN(Survey!AQ533)+2),22)</f>
        <v>2</v>
      </c>
      <c r="BR533">
        <f>IF(Survey!AR533="No",0,1)</f>
        <v>1</v>
      </c>
      <c r="BS533" s="207">
        <f>MOD((LEN(Survey!AR533)+2),22)</f>
        <v>2</v>
      </c>
      <c r="BT533" s="114">
        <f>COUNTBLANK(Survey!$AQ533:$AS533)+COUNTBLANK(Survey!$AU533)</f>
        <v>4</v>
      </c>
      <c r="BU533" s="114">
        <f>IF(Survey!$I533="Yes",1,0)</f>
        <v>0</v>
      </c>
      <c r="BV533" s="114">
        <f>IF(OR(Survey!$M533="Mutual fund",Survey!$M533="Alternative mutual fund",Survey!$M533="Money market"),1,0)</f>
        <v>0</v>
      </c>
      <c r="BW533" s="119">
        <f>IF(OR(Survey!$M533="ETF",Survey!$M533="ETF, alternative mutual fund"),1,0)</f>
        <v>0</v>
      </c>
      <c r="BX533" s="16" t="str">
        <f t="shared" si="444"/>
        <v>Pass</v>
      </c>
      <c r="BY533" s="33">
        <f>IF(ISNUMBER(SEARCH("Other",Survey!$AS533)), 1, 0)</f>
        <v>0</v>
      </c>
      <c r="BZ533" s="58" t="b">
        <f>NOT(ISBLANK(Survey!$AT533))</f>
        <v>0</v>
      </c>
      <c r="CA533" s="16" t="str">
        <f t="shared" si="445"/>
        <v>Pass</v>
      </c>
      <c r="CB533" s="114">
        <f>IF(Survey!$BB533=0, 0,1)</f>
        <v>0</v>
      </c>
      <c r="CC533" s="58">
        <f>Survey!$AV533</f>
        <v>0</v>
      </c>
      <c r="CD533" s="58">
        <f>Survey!$BC533+Survey!$BD533+ABS(Survey!$BE533)-ABS(Survey!$BF533)-ABS(Survey!$BG533)-ABS(Survey!$BL533)</f>
        <v>0</v>
      </c>
      <c r="CE533" s="138">
        <f>Survey!BB533+(ABS(Survey!$BH533)-ABS(Survey!$BI533)+ABS(Survey!$BJ533)-ABS(Survey!$BK533))*0.5</f>
        <v>0</v>
      </c>
      <c r="CF533" s="58">
        <f t="shared" si="446"/>
        <v>0</v>
      </c>
      <c r="CG533" s="58">
        <f>IF(AND($CC533&gt;$CF533-0.2,$CC533&lt;$CF533+0.2,ISBLANK(Survey!$AV533)=FALSE),0,1)</f>
        <v>1</v>
      </c>
      <c r="CH533" s="133">
        <f>IF(ISBLANK(Survey!$AW533),1,0)</f>
        <v>1</v>
      </c>
      <c r="CI533" s="16" t="str">
        <f t="shared" si="447"/>
        <v>Pass</v>
      </c>
      <c r="CJ533" s="114">
        <f>IF(Survey!$BB533=0, 0,1)</f>
        <v>0</v>
      </c>
      <c r="CK533" s="58">
        <f>IF(AND(Survey!$AX533&gt;=0,Survey!$AX533&lt;=0.2,Survey!$AX533&lt;&gt;""),0,1)</f>
        <v>1</v>
      </c>
      <c r="CL533" s="114">
        <f>IF(ISBLANK(Survey!$AY533),1,0)</f>
        <v>1</v>
      </c>
      <c r="CM533" s="16" t="str">
        <f t="shared" si="448"/>
        <v>Fail</v>
      </c>
      <c r="CN533" s="133">
        <f>Survey!$AZ533</f>
        <v>0</v>
      </c>
      <c r="CO533" s="16" t="str">
        <f t="shared" si="449"/>
        <v>Pass</v>
      </c>
      <c r="CP533" s="31">
        <f>Survey!$BA533</f>
        <v>0</v>
      </c>
      <c r="CQ533" s="138">
        <f>Survey!$BB533+Survey!$BC533+Survey!$BD533+ABS(Survey!$BE533)-ABS(Survey!$BF533)-ABS(Survey!$BG533)+ABS(Survey!$BH533)-ABS(Survey!$BI533)+ABS(Survey!$BJ533)-ABS(Survey!$BK533)-ABS(Survey!$BL533)+Survey!$BM533</f>
        <v>0</v>
      </c>
      <c r="CR533" s="30">
        <f t="shared" si="450"/>
        <v>0</v>
      </c>
      <c r="CS533" s="17">
        <f t="shared" si="451"/>
        <v>0</v>
      </c>
      <c r="CT533" s="16" t="str">
        <f t="shared" si="452"/>
        <v>Pass</v>
      </c>
      <c r="CU533" s="33" t="b">
        <f>IF(ABS(Survey!$BM533)=0,TRUE,FALSE)</f>
        <v>1</v>
      </c>
      <c r="CV533" s="32" t="b">
        <f>NOT(ISBLANK(Survey!$BN533))</f>
        <v>0</v>
      </c>
      <c r="CW533" t="str">
        <f t="shared" si="453"/>
        <v>Fail</v>
      </c>
      <c r="CX533" s="25">
        <f>Survey!$BA533</f>
        <v>0</v>
      </c>
      <c r="CY533" s="25" cm="1">
        <f t="array" ref="CY533">SUM(SUMIF(Survey!BP533:BW533,{"&gt;0","&lt;0"})*{1,-1})-SUM(SUMIF(Survey!BY533:CF533,{"&gt;0","&lt;0"})*{1,-1})</f>
        <v>0</v>
      </c>
      <c r="CZ533" s="30" t="str">
        <f t="shared" si="454"/>
        <v>No holdings</v>
      </c>
      <c r="DA533">
        <f t="shared" si="455"/>
        <v>0</v>
      </c>
      <c r="DB533" s="16" t="str">
        <f t="shared" si="456"/>
        <v>Fail</v>
      </c>
      <c r="DC533" s="31">
        <f>Survey!$BA533</f>
        <v>0</v>
      </c>
      <c r="DD533" s="31" cm="1">
        <f t="array" ref="DD533">SUM(SUMIF(Survey!CH533:DA533,{"&gt;0","&lt;0"})*{1,-1})-SUM(SUMIF(Survey!DC533:DV533,{"&gt;0","&lt;0"})*{1,-1})</f>
        <v>0</v>
      </c>
      <c r="DE533" s="30" t="str">
        <f t="shared" si="457"/>
        <v>No holdings</v>
      </c>
      <c r="DF533" s="17">
        <f t="shared" si="458"/>
        <v>0</v>
      </c>
      <c r="DG533" s="16" t="str">
        <f t="shared" si="459"/>
        <v>Pass</v>
      </c>
      <c r="DH533" s="33" t="b">
        <f>IF(ABS(Survey!$DA533)=0,TRUE,FALSE)</f>
        <v>1</v>
      </c>
      <c r="DI533" s="32" t="b">
        <f>NOT(ISBLANK(Survey!$DB533))</f>
        <v>0</v>
      </c>
      <c r="DJ533" s="16" t="str">
        <f t="shared" si="460"/>
        <v>Pass</v>
      </c>
      <c r="DK533" s="33" t="b">
        <f>IF(ABS(Survey!$DV533)=0,TRUE,FALSE)</f>
        <v>1</v>
      </c>
      <c r="DL533" s="32" t="b">
        <f>NOT(ISBLANK(Survey!$DW533))</f>
        <v>0</v>
      </c>
      <c r="DM533" t="str">
        <f t="shared" si="461"/>
        <v>Pass</v>
      </c>
      <c r="DN533" s="25" cm="1">
        <f t="array" ref="DN533">SUM(SUMIF(Survey!CW533,{"&gt;0","&lt;0"})*{1,-1})+SUM(SUMIF(Survey!DR533,{"&gt;0","&lt;0"})*{1,-1})</f>
        <v>0</v>
      </c>
      <c r="DO533" s="25">
        <f>SUM(SUMIF(Survey!DY533:EE533,{"&gt;0","&lt;0"})*{1,-1})+SUM(SUMIF(Survey!EG533:EM533,{"&gt;0","&lt;0"})*{1,-1})</f>
        <v>0</v>
      </c>
      <c r="DP533">
        <f t="shared" si="462"/>
        <v>0</v>
      </c>
      <c r="DQ533">
        <f t="shared" si="463"/>
        <v>0</v>
      </c>
      <c r="DR533" s="16" t="str">
        <f t="shared" si="464"/>
        <v>Pass</v>
      </c>
      <c r="DS533" s="33" t="b">
        <f>IF(ABS(Survey!$EE533)=0,TRUE,FALSE)</f>
        <v>1</v>
      </c>
      <c r="DT533" s="32" t="b">
        <f>NOT(ISBLANK(Survey!EF533))</f>
        <v>0</v>
      </c>
      <c r="DU533" s="16" t="str">
        <f t="shared" si="465"/>
        <v>Pass</v>
      </c>
      <c r="DV533" s="33" t="b">
        <f>IF(ABS(Survey!$EM533)=0,TRUE,FALSE)</f>
        <v>1</v>
      </c>
      <c r="DW533" s="32" t="b">
        <f>NOT(ISBLANK(Survey!$EN533))</f>
        <v>0</v>
      </c>
      <c r="DX533" s="16" t="str">
        <f t="shared" si="466"/>
        <v>Fail</v>
      </c>
      <c r="DY533" s="31">
        <f>SUM(SUMIF(Survey!ET533:EV533,{"&gt;0","&lt;0"})*{1,-1})</f>
        <v>0</v>
      </c>
      <c r="DZ533">
        <f t="shared" si="467"/>
        <v>0</v>
      </c>
      <c r="EA533">
        <f t="shared" si="468"/>
        <v>100</v>
      </c>
      <c r="EB533" s="30" t="b">
        <f>IF(OR(Survey!$M533="ETF",Survey!$M533="ETF, alternative mutual fund",Survey!$M533="Closed-end", Survey!$M533="Split share corp"),TRUE,FALSE)</f>
        <v>0</v>
      </c>
      <c r="EC533" s="16" t="str">
        <f t="shared" si="469"/>
        <v>Fail</v>
      </c>
      <c r="ED533" s="31">
        <f>SUM(SUMIF(Survey!EX533:FD533,{"&gt;0","&lt;0"})*{1,-1})</f>
        <v>0</v>
      </c>
      <c r="EE533">
        <f t="shared" si="470"/>
        <v>0</v>
      </c>
      <c r="EF533" s="17">
        <f t="shared" si="471"/>
        <v>100</v>
      </c>
      <c r="EG533" s="16" t="str">
        <f t="shared" si="472"/>
        <v>Fail</v>
      </c>
      <c r="EH533" s="31">
        <f>SUM(SUMIF(Survey!FF533:FL533,{"&gt;0","&lt;0"})*{1,-1})</f>
        <v>0</v>
      </c>
      <c r="EI533">
        <f t="shared" si="473"/>
        <v>0</v>
      </c>
      <c r="EJ533" s="17">
        <f t="shared" si="474"/>
        <v>100</v>
      </c>
    </row>
    <row r="534" spans="1:140">
      <c r="A534">
        <v>534</v>
      </c>
      <c r="B534" t="str">
        <f t="shared" si="422"/>
        <v>Pass</v>
      </c>
      <c r="C534" t="str">
        <f>IF(COUNTBLANK(Survey!B534:FM534)=$C$2, "Pass", "Fail")</f>
        <v>Pass</v>
      </c>
      <c r="D534" s="16" t="str">
        <f t="shared" si="423"/>
        <v>Fail</v>
      </c>
      <c r="E534" t="str">
        <f>IF(OR(ISBLANK(Survey!AL534),COUNTIF(G534:BJ534,"Fail")),"Fail","Pass")</f>
        <v>Fail</v>
      </c>
      <c r="F534" s="265"/>
      <c r="G534" s="16" t="str">
        <f t="shared" si="424"/>
        <v>Fail</v>
      </c>
      <c r="H534" s="139">
        <f>COUNTBLANK(Survey!B534:D534)+COUNTBLANK(Survey!G534)+COUNTBLANK(Survey!I534)+COUNTBLANK(Survey!K534:M534)+COUNTBLANK(Survey!P534:Q534)+COUNTBLANK(Survey!T534:W534)+COUNTBLANK(Survey!Z534:AC534)+COUNTBLANK(Survey!AF534:AG534)+COUNTBLANK(Survey!AK534:AK534)</f>
        <v>21</v>
      </c>
      <c r="I534" t="str">
        <f t="shared" si="425"/>
        <v>Fail</v>
      </c>
      <c r="J534" t="b">
        <f>IF(Survey!E534="No",TRUE,FALSE)</f>
        <v>0</v>
      </c>
      <c r="K534" s="29" cm="1">
        <f t="array" ref="K534">IF(COUNTA(Survey!$E$4:$E$695)=1, 0, SUM(IF(COUNTIF(Survey!$E$4:$E$695, Survey!$E$4:$E$695)=1,1,0)))</f>
        <v>0</v>
      </c>
      <c r="L534" s="29">
        <f>LEN(Survey!E534)</f>
        <v>0</v>
      </c>
      <c r="M534" s="16" t="str">
        <f t="shared" si="426"/>
        <v>Fail</v>
      </c>
      <c r="N534" t="b">
        <f>IF(Survey!F534="No",TRUE,FALSE)</f>
        <v>0</v>
      </c>
      <c r="O534" t="b">
        <f>Survey!F534=Survey!E534</f>
        <v>1</v>
      </c>
      <c r="P534">
        <f>COUNTIF(Survey!$F$4:$F$695,Survey!F534)</f>
        <v>0</v>
      </c>
      <c r="Q534" s="28">
        <f>LEN(Survey!F534)</f>
        <v>0</v>
      </c>
      <c r="R534" s="16" t="str">
        <f t="shared" si="427"/>
        <v>Pass</v>
      </c>
      <c r="S534" s="29">
        <f>MOD((LEN(Survey!H534)+2),11)</f>
        <v>2</v>
      </c>
      <c r="T534">
        <f>COUNTIF(Survey!$H$4:$H$695,Survey!H534)</f>
        <v>0</v>
      </c>
      <c r="U534" s="28" t="str">
        <f>IF(Survey!$L534="Prospectus fund", "Yes", "No")</f>
        <v>No</v>
      </c>
      <c r="V534" s="16" t="str">
        <f t="shared" si="428"/>
        <v>Pass</v>
      </c>
      <c r="W534" s="29">
        <f>MOD((LEN(Survey!J534)+2),11)</f>
        <v>2</v>
      </c>
      <c r="X534">
        <f>COUNTIF(Survey!$J$4:$J$695,Survey!J534)</f>
        <v>0</v>
      </c>
      <c r="Y534" s="30" t="b">
        <f>IF(OR(Survey!$M534="ETF",Survey!$M534="ETF, alternative mutual fund",Survey!$M534="Closed-end", Survey!$M534="Split share corp", Survey!$I534="Yes"),TRUE,FALSE)</f>
        <v>0</v>
      </c>
      <c r="Z534" s="16" t="str">
        <f>IFERROR(IF(AND(OR(AC534=AD534,AD534 = "Either"),NOT(ISBLANK(Survey!K534))),"Pass","Fail"),"Pass")</f>
        <v>Fail</v>
      </c>
      <c r="AA534" s="31" cm="1">
        <f t="array" ref="AA534">SUM(SUMIF(Survey!CH534:DA534,{"&gt;0","&lt;0"})*{1,-1})</f>
        <v>0</v>
      </c>
      <c r="AB534" s="33" cm="1">
        <f t="array" ref="AB534">SUM(SUMIF(Survey!CK534,{"&gt;0","&lt;0"})*{1,-1})+SUM(SUMIF(Survey!CU534,{"&gt;0","&lt;0"})*{1,-1})</f>
        <v>0</v>
      </c>
      <c r="AC534" s="33">
        <f>Survey!K534</f>
        <v>0</v>
      </c>
      <c r="AD534" s="32" t="str">
        <f t="shared" si="429"/>
        <v>Either</v>
      </c>
      <c r="AE534" s="16" t="str">
        <f t="shared" si="430"/>
        <v>Fail</v>
      </c>
      <c r="AF534" s="58" cm="1">
        <f t="array" ref="AF534">SUM(SUMIF(Survey!CH534:DA534,{"&gt;0","&lt;0"})*{1,-1})+SUM(SUMIF(Survey!DC534:DV534,{"&gt;0","&lt;0"})*{1,-1})</f>
        <v>0</v>
      </c>
      <c r="AG534" s="58">
        <f>IFERROR(AF534/(Survey!$BA534),0)</f>
        <v>0</v>
      </c>
      <c r="AH534" s="104" t="b">
        <f>IF(OR(Survey!$M534="Alternative strategy or hedge",Survey!$M534="Private asset",Survey!$L534="Prospectus fund"),TRUE,FALSE)</f>
        <v>0</v>
      </c>
      <c r="AI534" s="104" t="b">
        <f>NOT(ISBLANK(Survey!$M534))</f>
        <v>0</v>
      </c>
      <c r="AJ534" s="16" t="str">
        <f t="shared" si="431"/>
        <v>Fail</v>
      </c>
      <c r="AK534" t="b">
        <f>IF(Survey!W534="No",TRUE,FALSE)</f>
        <v>0</v>
      </c>
      <c r="AL534" s="119">
        <f>MOD((LEN(Survey!W534)+2),22)</f>
        <v>2</v>
      </c>
      <c r="AM534" t="str">
        <f t="shared" si="432"/>
        <v>Pass</v>
      </c>
      <c r="AN534" s="33" t="b">
        <f>NOT(ISNUMBER(SEARCH("Other",Survey!$Q534)))</f>
        <v>1</v>
      </c>
      <c r="AO534" s="32" t="b">
        <f>NOT(ISBLANK(Survey!$R534))</f>
        <v>0</v>
      </c>
      <c r="AP534" s="16" t="str">
        <f t="shared" si="433"/>
        <v>Pass</v>
      </c>
      <c r="AQ534" s="114">
        <f>COUNTBLANK(Survey!$X534)</f>
        <v>1</v>
      </c>
      <c r="AR534" s="58">
        <f>IF(AND(Survey!L534&lt;&gt;"Exempt fund",OR(Survey!$M534="ETF",Survey!$M534="ETF, alternative mutual fund",Survey!$M534="Mutual fund",Survey!$M534="Alternative mutual fund",Survey!$M534="Money market")),1,0)</f>
        <v>0</v>
      </c>
      <c r="AS534" s="16" t="str">
        <f t="shared" si="434"/>
        <v>Pass</v>
      </c>
      <c r="AT534" s="33" t="b">
        <f>NOT(ISNUMBER(SEARCH("Yes",Survey!$AC534)))</f>
        <v>1</v>
      </c>
      <c r="AU534" s="32" t="b">
        <f>IF(COUNTBLANK(Survey!$AD534:$AE534)=0,TRUE, FALSE)</f>
        <v>0</v>
      </c>
      <c r="AV534" s="16" t="str">
        <f t="shared" si="435"/>
        <v>Pass</v>
      </c>
      <c r="AW534" s="33" t="b">
        <f>NOT(ISNUMBER(SEARCH("Yes",Survey!$AF534)))</f>
        <v>1</v>
      </c>
      <c r="AX534" s="32" t="b">
        <f>NOT(ISBLANK(Survey!$AH534))</f>
        <v>0</v>
      </c>
      <c r="AY534" s="16" t="str">
        <f t="shared" si="436"/>
        <v>Pass</v>
      </c>
      <c r="AZ534" s="33" t="b">
        <f>NOT(OR(ISNUMBER(SEARCH("Other",Survey!$AH534)),ISNUMBER(SEARCH("Multiple",Survey!$AH534))))</f>
        <v>1</v>
      </c>
      <c r="BA534" s="32" t="b">
        <f>NOT(ISBLANK(Survey!$AI534))</f>
        <v>0</v>
      </c>
      <c r="BB534" s="16" t="str">
        <f t="shared" si="437"/>
        <v>Fail</v>
      </c>
      <c r="BC534" s="114">
        <f>IF(ABS(Survey!$BA534)&gt;0, 1,0)</f>
        <v>0</v>
      </c>
      <c r="BD534" s="114">
        <f>IF(COUNTBLANK(Survey!$AL534)=0,1,0)</f>
        <v>0</v>
      </c>
      <c r="BE534" s="16" t="str">
        <f t="shared" si="438"/>
        <v>Pass</v>
      </c>
      <c r="BF534" s="114">
        <f>IF(ISBLANK(Survey!$AL534),0,1)</f>
        <v>0</v>
      </c>
      <c r="BG534" s="133">
        <f>COUNTBLANK(Survey!$AM534)</f>
        <v>1</v>
      </c>
      <c r="BH534" s="16" t="str">
        <f t="shared" si="439"/>
        <v>Pass</v>
      </c>
      <c r="BI534" s="114">
        <f>IF(OR(Survey!$AM534="Closed",ISBLANK(Survey!$AM534)),0,1)</f>
        <v>0</v>
      </c>
      <c r="BJ534" s="133">
        <f>IF(ISBLANK(Survey!$AN534),1,0)</f>
        <v>1</v>
      </c>
      <c r="BK534" s="118" t="str">
        <f t="shared" si="440"/>
        <v>Pass</v>
      </c>
      <c r="BL534" s="31" cm="1">
        <f t="array" ref="BL534">SUM(SUMIF(Survey!AO534:AP534,{"&gt;0","&lt;0"})*{1,-1})</f>
        <v>0</v>
      </c>
      <c r="BM534">
        <f t="shared" si="441"/>
        <v>0</v>
      </c>
      <c r="BN534">
        <f t="shared" si="442"/>
        <v>100</v>
      </c>
      <c r="BO534" s="118" t="str">
        <f t="shared" si="443"/>
        <v>Pass</v>
      </c>
      <c r="BP534">
        <f>IF(Survey!AQ534="No",0,1)</f>
        <v>1</v>
      </c>
      <c r="BQ534" s="207">
        <f>MOD((LEN(Survey!AQ534)+2),22)</f>
        <v>2</v>
      </c>
      <c r="BR534">
        <f>IF(Survey!AR534="No",0,1)</f>
        <v>1</v>
      </c>
      <c r="BS534" s="207">
        <f>MOD((LEN(Survey!AR534)+2),22)</f>
        <v>2</v>
      </c>
      <c r="BT534" s="114">
        <f>COUNTBLANK(Survey!$AQ534:$AS534)+COUNTBLANK(Survey!$AU534)</f>
        <v>4</v>
      </c>
      <c r="BU534" s="114">
        <f>IF(Survey!$I534="Yes",1,0)</f>
        <v>0</v>
      </c>
      <c r="BV534" s="114">
        <f>IF(OR(Survey!$M534="Mutual fund",Survey!$M534="Alternative mutual fund",Survey!$M534="Money market"),1,0)</f>
        <v>0</v>
      </c>
      <c r="BW534" s="119">
        <f>IF(OR(Survey!$M534="ETF",Survey!$M534="ETF, alternative mutual fund"),1,0)</f>
        <v>0</v>
      </c>
      <c r="BX534" s="16" t="str">
        <f t="shared" si="444"/>
        <v>Pass</v>
      </c>
      <c r="BY534" s="33">
        <f>IF(ISNUMBER(SEARCH("Other",Survey!$AS534)), 1, 0)</f>
        <v>0</v>
      </c>
      <c r="BZ534" s="58" t="b">
        <f>NOT(ISBLANK(Survey!$AT534))</f>
        <v>0</v>
      </c>
      <c r="CA534" s="16" t="str">
        <f t="shared" si="445"/>
        <v>Pass</v>
      </c>
      <c r="CB534" s="114">
        <f>IF(Survey!$BB534=0, 0,1)</f>
        <v>0</v>
      </c>
      <c r="CC534" s="58">
        <f>Survey!$AV534</f>
        <v>0</v>
      </c>
      <c r="CD534" s="58">
        <f>Survey!$BC534+Survey!$BD534+ABS(Survey!$BE534)-ABS(Survey!$BF534)-ABS(Survey!$BG534)-ABS(Survey!$BL534)</f>
        <v>0</v>
      </c>
      <c r="CE534" s="138">
        <f>Survey!BB534+(ABS(Survey!$BH534)-ABS(Survey!$BI534)+ABS(Survey!$BJ534)-ABS(Survey!$BK534))*0.5</f>
        <v>0</v>
      </c>
      <c r="CF534" s="58">
        <f t="shared" si="446"/>
        <v>0</v>
      </c>
      <c r="CG534" s="58">
        <f>IF(AND($CC534&gt;$CF534-0.2,$CC534&lt;$CF534+0.2,ISBLANK(Survey!$AV534)=FALSE),0,1)</f>
        <v>1</v>
      </c>
      <c r="CH534" s="133">
        <f>IF(ISBLANK(Survey!$AW534),1,0)</f>
        <v>1</v>
      </c>
      <c r="CI534" s="16" t="str">
        <f t="shared" si="447"/>
        <v>Pass</v>
      </c>
      <c r="CJ534" s="114">
        <f>IF(Survey!$BB534=0, 0,1)</f>
        <v>0</v>
      </c>
      <c r="CK534" s="58">
        <f>IF(AND(Survey!$AX534&gt;=0,Survey!$AX534&lt;=0.2,Survey!$AX534&lt;&gt;""),0,1)</f>
        <v>1</v>
      </c>
      <c r="CL534" s="114">
        <f>IF(ISBLANK(Survey!$AY534),1,0)</f>
        <v>1</v>
      </c>
      <c r="CM534" s="16" t="str">
        <f t="shared" si="448"/>
        <v>Fail</v>
      </c>
      <c r="CN534" s="133">
        <f>Survey!$AZ534</f>
        <v>0</v>
      </c>
      <c r="CO534" s="16" t="str">
        <f t="shared" si="449"/>
        <v>Pass</v>
      </c>
      <c r="CP534" s="31">
        <f>Survey!$BA534</f>
        <v>0</v>
      </c>
      <c r="CQ534" s="138">
        <f>Survey!$BB534+Survey!$BC534+Survey!$BD534+ABS(Survey!$BE534)-ABS(Survey!$BF534)-ABS(Survey!$BG534)+ABS(Survey!$BH534)-ABS(Survey!$BI534)+ABS(Survey!$BJ534)-ABS(Survey!$BK534)-ABS(Survey!$BL534)+Survey!$BM534</f>
        <v>0</v>
      </c>
      <c r="CR534" s="30">
        <f t="shared" si="450"/>
        <v>0</v>
      </c>
      <c r="CS534" s="17">
        <f t="shared" si="451"/>
        <v>0</v>
      </c>
      <c r="CT534" s="16" t="str">
        <f t="shared" si="452"/>
        <v>Pass</v>
      </c>
      <c r="CU534" s="33" t="b">
        <f>IF(ABS(Survey!$BM534)=0,TRUE,FALSE)</f>
        <v>1</v>
      </c>
      <c r="CV534" s="32" t="b">
        <f>NOT(ISBLANK(Survey!$BN534))</f>
        <v>0</v>
      </c>
      <c r="CW534" t="str">
        <f t="shared" si="453"/>
        <v>Fail</v>
      </c>
      <c r="CX534" s="25">
        <f>Survey!$BA534</f>
        <v>0</v>
      </c>
      <c r="CY534" s="25" cm="1">
        <f t="array" ref="CY534">SUM(SUMIF(Survey!BP534:BW534,{"&gt;0","&lt;0"})*{1,-1})-SUM(SUMIF(Survey!BY534:CF534,{"&gt;0","&lt;0"})*{1,-1})</f>
        <v>0</v>
      </c>
      <c r="CZ534" s="30" t="str">
        <f t="shared" si="454"/>
        <v>No holdings</v>
      </c>
      <c r="DA534">
        <f t="shared" si="455"/>
        <v>0</v>
      </c>
      <c r="DB534" s="16" t="str">
        <f t="shared" si="456"/>
        <v>Fail</v>
      </c>
      <c r="DC534" s="31">
        <f>Survey!$BA534</f>
        <v>0</v>
      </c>
      <c r="DD534" s="31" cm="1">
        <f t="array" ref="DD534">SUM(SUMIF(Survey!CH534:DA534,{"&gt;0","&lt;0"})*{1,-1})-SUM(SUMIF(Survey!DC534:DV534,{"&gt;0","&lt;0"})*{1,-1})</f>
        <v>0</v>
      </c>
      <c r="DE534" s="30" t="str">
        <f t="shared" si="457"/>
        <v>No holdings</v>
      </c>
      <c r="DF534" s="17">
        <f t="shared" si="458"/>
        <v>0</v>
      </c>
      <c r="DG534" s="16" t="str">
        <f t="shared" si="459"/>
        <v>Pass</v>
      </c>
      <c r="DH534" s="33" t="b">
        <f>IF(ABS(Survey!$DA534)=0,TRUE,FALSE)</f>
        <v>1</v>
      </c>
      <c r="DI534" s="32" t="b">
        <f>NOT(ISBLANK(Survey!$DB534))</f>
        <v>0</v>
      </c>
      <c r="DJ534" s="16" t="str">
        <f t="shared" si="460"/>
        <v>Pass</v>
      </c>
      <c r="DK534" s="33" t="b">
        <f>IF(ABS(Survey!$DV534)=0,TRUE,FALSE)</f>
        <v>1</v>
      </c>
      <c r="DL534" s="32" t="b">
        <f>NOT(ISBLANK(Survey!$DW534))</f>
        <v>0</v>
      </c>
      <c r="DM534" t="str">
        <f t="shared" si="461"/>
        <v>Pass</v>
      </c>
      <c r="DN534" s="25" cm="1">
        <f t="array" ref="DN534">SUM(SUMIF(Survey!CW534,{"&gt;0","&lt;0"})*{1,-1})+SUM(SUMIF(Survey!DR534,{"&gt;0","&lt;0"})*{1,-1})</f>
        <v>0</v>
      </c>
      <c r="DO534" s="25">
        <f>SUM(SUMIF(Survey!DY534:EE534,{"&gt;0","&lt;0"})*{1,-1})+SUM(SUMIF(Survey!EG534:EM534,{"&gt;0","&lt;0"})*{1,-1})</f>
        <v>0</v>
      </c>
      <c r="DP534">
        <f t="shared" si="462"/>
        <v>0</v>
      </c>
      <c r="DQ534">
        <f t="shared" si="463"/>
        <v>0</v>
      </c>
      <c r="DR534" s="16" t="str">
        <f t="shared" si="464"/>
        <v>Pass</v>
      </c>
      <c r="DS534" s="33" t="b">
        <f>IF(ABS(Survey!$EE534)=0,TRUE,FALSE)</f>
        <v>1</v>
      </c>
      <c r="DT534" s="32" t="b">
        <f>NOT(ISBLANK(Survey!EF534))</f>
        <v>0</v>
      </c>
      <c r="DU534" s="16" t="str">
        <f t="shared" si="465"/>
        <v>Pass</v>
      </c>
      <c r="DV534" s="33" t="b">
        <f>IF(ABS(Survey!$EM534)=0,TRUE,FALSE)</f>
        <v>1</v>
      </c>
      <c r="DW534" s="32" t="b">
        <f>NOT(ISBLANK(Survey!$EN534))</f>
        <v>0</v>
      </c>
      <c r="DX534" s="16" t="str">
        <f t="shared" si="466"/>
        <v>Fail</v>
      </c>
      <c r="DY534" s="31">
        <f>SUM(SUMIF(Survey!ET534:EV534,{"&gt;0","&lt;0"})*{1,-1})</f>
        <v>0</v>
      </c>
      <c r="DZ534">
        <f t="shared" si="467"/>
        <v>0</v>
      </c>
      <c r="EA534">
        <f t="shared" si="468"/>
        <v>100</v>
      </c>
      <c r="EB534" s="30" t="b">
        <f>IF(OR(Survey!$M534="ETF",Survey!$M534="ETF, alternative mutual fund",Survey!$M534="Closed-end", Survey!$M534="Split share corp"),TRUE,FALSE)</f>
        <v>0</v>
      </c>
      <c r="EC534" s="16" t="str">
        <f t="shared" si="469"/>
        <v>Fail</v>
      </c>
      <c r="ED534" s="31">
        <f>SUM(SUMIF(Survey!EX534:FD534,{"&gt;0","&lt;0"})*{1,-1})</f>
        <v>0</v>
      </c>
      <c r="EE534">
        <f t="shared" si="470"/>
        <v>0</v>
      </c>
      <c r="EF534" s="17">
        <f t="shared" si="471"/>
        <v>100</v>
      </c>
      <c r="EG534" s="16" t="str">
        <f t="shared" si="472"/>
        <v>Fail</v>
      </c>
      <c r="EH534" s="31">
        <f>SUM(SUMIF(Survey!FF534:FL534,{"&gt;0","&lt;0"})*{1,-1})</f>
        <v>0</v>
      </c>
      <c r="EI534">
        <f t="shared" si="473"/>
        <v>0</v>
      </c>
      <c r="EJ534" s="17">
        <f t="shared" si="474"/>
        <v>100</v>
      </c>
    </row>
    <row r="535" spans="1:140">
      <c r="A535">
        <v>535</v>
      </c>
      <c r="B535" t="str">
        <f t="shared" si="422"/>
        <v>Pass</v>
      </c>
      <c r="C535" t="str">
        <f>IF(COUNTBLANK(Survey!B535:FM535)=$C$2, "Pass", "Fail")</f>
        <v>Pass</v>
      </c>
      <c r="D535" s="16" t="str">
        <f t="shared" si="423"/>
        <v>Fail</v>
      </c>
      <c r="E535" t="str">
        <f>IF(OR(ISBLANK(Survey!AL535),COUNTIF(G535:BJ535,"Fail")),"Fail","Pass")</f>
        <v>Fail</v>
      </c>
      <c r="F535" s="265"/>
      <c r="G535" s="16" t="str">
        <f t="shared" si="424"/>
        <v>Fail</v>
      </c>
      <c r="H535" s="139">
        <f>COUNTBLANK(Survey!B535:D535)+COUNTBLANK(Survey!G535)+COUNTBLANK(Survey!I535)+COUNTBLANK(Survey!K535:M535)+COUNTBLANK(Survey!P535:Q535)+COUNTBLANK(Survey!T535:W535)+COUNTBLANK(Survey!Z535:AC535)+COUNTBLANK(Survey!AF535:AG535)+COUNTBLANK(Survey!AK535:AK535)</f>
        <v>21</v>
      </c>
      <c r="I535" t="str">
        <f t="shared" si="425"/>
        <v>Fail</v>
      </c>
      <c r="J535" t="b">
        <f>IF(Survey!E535="No",TRUE,FALSE)</f>
        <v>0</v>
      </c>
      <c r="K535" s="29" cm="1">
        <f t="array" ref="K535">IF(COUNTA(Survey!$E$4:$E$695)=1, 0, SUM(IF(COUNTIF(Survey!$E$4:$E$695, Survey!$E$4:$E$695)=1,1,0)))</f>
        <v>0</v>
      </c>
      <c r="L535" s="29">
        <f>LEN(Survey!E535)</f>
        <v>0</v>
      </c>
      <c r="M535" s="16" t="str">
        <f t="shared" si="426"/>
        <v>Fail</v>
      </c>
      <c r="N535" t="b">
        <f>IF(Survey!F535="No",TRUE,FALSE)</f>
        <v>0</v>
      </c>
      <c r="O535" t="b">
        <f>Survey!F535=Survey!E535</f>
        <v>1</v>
      </c>
      <c r="P535">
        <f>COUNTIF(Survey!$F$4:$F$695,Survey!F535)</f>
        <v>0</v>
      </c>
      <c r="Q535" s="28">
        <f>LEN(Survey!F535)</f>
        <v>0</v>
      </c>
      <c r="R535" s="16" t="str">
        <f t="shared" si="427"/>
        <v>Pass</v>
      </c>
      <c r="S535" s="29">
        <f>MOD((LEN(Survey!H535)+2),11)</f>
        <v>2</v>
      </c>
      <c r="T535">
        <f>COUNTIF(Survey!$H$4:$H$695,Survey!H535)</f>
        <v>0</v>
      </c>
      <c r="U535" s="28" t="str">
        <f>IF(Survey!$L535="Prospectus fund", "Yes", "No")</f>
        <v>No</v>
      </c>
      <c r="V535" s="16" t="str">
        <f t="shared" si="428"/>
        <v>Pass</v>
      </c>
      <c r="W535" s="29">
        <f>MOD((LEN(Survey!J535)+2),11)</f>
        <v>2</v>
      </c>
      <c r="X535">
        <f>COUNTIF(Survey!$J$4:$J$695,Survey!J535)</f>
        <v>0</v>
      </c>
      <c r="Y535" s="30" t="b">
        <f>IF(OR(Survey!$M535="ETF",Survey!$M535="ETF, alternative mutual fund",Survey!$M535="Closed-end", Survey!$M535="Split share corp", Survey!$I535="Yes"),TRUE,FALSE)</f>
        <v>0</v>
      </c>
      <c r="Z535" s="16" t="str">
        <f>IFERROR(IF(AND(OR(AC535=AD535,AD535 = "Either"),NOT(ISBLANK(Survey!K535))),"Pass","Fail"),"Pass")</f>
        <v>Fail</v>
      </c>
      <c r="AA535" s="31" cm="1">
        <f t="array" ref="AA535">SUM(SUMIF(Survey!CH535:DA535,{"&gt;0","&lt;0"})*{1,-1})</f>
        <v>0</v>
      </c>
      <c r="AB535" s="33" cm="1">
        <f t="array" ref="AB535">SUM(SUMIF(Survey!CK535,{"&gt;0","&lt;0"})*{1,-1})+SUM(SUMIF(Survey!CU535,{"&gt;0","&lt;0"})*{1,-1})</f>
        <v>0</v>
      </c>
      <c r="AC535" s="33">
        <f>Survey!K535</f>
        <v>0</v>
      </c>
      <c r="AD535" s="32" t="str">
        <f t="shared" si="429"/>
        <v>Either</v>
      </c>
      <c r="AE535" s="16" t="str">
        <f t="shared" si="430"/>
        <v>Fail</v>
      </c>
      <c r="AF535" s="58" cm="1">
        <f t="array" ref="AF535">SUM(SUMIF(Survey!CH535:DA535,{"&gt;0","&lt;0"})*{1,-1})+SUM(SUMIF(Survey!DC535:DV535,{"&gt;0","&lt;0"})*{1,-1})</f>
        <v>0</v>
      </c>
      <c r="AG535" s="58">
        <f>IFERROR(AF535/(Survey!$BA535),0)</f>
        <v>0</v>
      </c>
      <c r="AH535" s="104" t="b">
        <f>IF(OR(Survey!$M535="Alternative strategy or hedge",Survey!$M535="Private asset",Survey!$L535="Prospectus fund"),TRUE,FALSE)</f>
        <v>0</v>
      </c>
      <c r="AI535" s="104" t="b">
        <f>NOT(ISBLANK(Survey!$M535))</f>
        <v>0</v>
      </c>
      <c r="AJ535" s="16" t="str">
        <f t="shared" si="431"/>
        <v>Fail</v>
      </c>
      <c r="AK535" t="b">
        <f>IF(Survey!W535="No",TRUE,FALSE)</f>
        <v>0</v>
      </c>
      <c r="AL535" s="119">
        <f>MOD((LEN(Survey!W535)+2),22)</f>
        <v>2</v>
      </c>
      <c r="AM535" t="str">
        <f t="shared" si="432"/>
        <v>Pass</v>
      </c>
      <c r="AN535" s="33" t="b">
        <f>NOT(ISNUMBER(SEARCH("Other",Survey!$Q535)))</f>
        <v>1</v>
      </c>
      <c r="AO535" s="32" t="b">
        <f>NOT(ISBLANK(Survey!$R535))</f>
        <v>0</v>
      </c>
      <c r="AP535" s="16" t="str">
        <f t="shared" si="433"/>
        <v>Pass</v>
      </c>
      <c r="AQ535" s="114">
        <f>COUNTBLANK(Survey!$X535)</f>
        <v>1</v>
      </c>
      <c r="AR535" s="58">
        <f>IF(AND(Survey!L535&lt;&gt;"Exempt fund",OR(Survey!$M535="ETF",Survey!$M535="ETF, alternative mutual fund",Survey!$M535="Mutual fund",Survey!$M535="Alternative mutual fund",Survey!$M535="Money market")),1,0)</f>
        <v>0</v>
      </c>
      <c r="AS535" s="16" t="str">
        <f t="shared" si="434"/>
        <v>Pass</v>
      </c>
      <c r="AT535" s="33" t="b">
        <f>NOT(ISNUMBER(SEARCH("Yes",Survey!$AC535)))</f>
        <v>1</v>
      </c>
      <c r="AU535" s="32" t="b">
        <f>IF(COUNTBLANK(Survey!$AD535:$AE535)=0,TRUE, FALSE)</f>
        <v>0</v>
      </c>
      <c r="AV535" s="16" t="str">
        <f t="shared" si="435"/>
        <v>Pass</v>
      </c>
      <c r="AW535" s="33" t="b">
        <f>NOT(ISNUMBER(SEARCH("Yes",Survey!$AF535)))</f>
        <v>1</v>
      </c>
      <c r="AX535" s="32" t="b">
        <f>NOT(ISBLANK(Survey!$AH535))</f>
        <v>0</v>
      </c>
      <c r="AY535" s="16" t="str">
        <f t="shared" si="436"/>
        <v>Pass</v>
      </c>
      <c r="AZ535" s="33" t="b">
        <f>NOT(OR(ISNUMBER(SEARCH("Other",Survey!$AH535)),ISNUMBER(SEARCH("Multiple",Survey!$AH535))))</f>
        <v>1</v>
      </c>
      <c r="BA535" s="32" t="b">
        <f>NOT(ISBLANK(Survey!$AI535))</f>
        <v>0</v>
      </c>
      <c r="BB535" s="16" t="str">
        <f t="shared" si="437"/>
        <v>Fail</v>
      </c>
      <c r="BC535" s="114">
        <f>IF(ABS(Survey!$BA535)&gt;0, 1,0)</f>
        <v>0</v>
      </c>
      <c r="BD535" s="114">
        <f>IF(COUNTBLANK(Survey!$AL535)=0,1,0)</f>
        <v>0</v>
      </c>
      <c r="BE535" s="16" t="str">
        <f t="shared" si="438"/>
        <v>Pass</v>
      </c>
      <c r="BF535" s="114">
        <f>IF(ISBLANK(Survey!$AL535),0,1)</f>
        <v>0</v>
      </c>
      <c r="BG535" s="133">
        <f>COUNTBLANK(Survey!$AM535)</f>
        <v>1</v>
      </c>
      <c r="BH535" s="16" t="str">
        <f t="shared" si="439"/>
        <v>Pass</v>
      </c>
      <c r="BI535" s="114">
        <f>IF(OR(Survey!$AM535="Closed",ISBLANK(Survey!$AM535)),0,1)</f>
        <v>0</v>
      </c>
      <c r="BJ535" s="133">
        <f>IF(ISBLANK(Survey!$AN535),1,0)</f>
        <v>1</v>
      </c>
      <c r="BK535" s="118" t="str">
        <f t="shared" si="440"/>
        <v>Pass</v>
      </c>
      <c r="BL535" s="31" cm="1">
        <f t="array" ref="BL535">SUM(SUMIF(Survey!AO535:AP535,{"&gt;0","&lt;0"})*{1,-1})</f>
        <v>0</v>
      </c>
      <c r="BM535">
        <f t="shared" si="441"/>
        <v>0</v>
      </c>
      <c r="BN535">
        <f t="shared" si="442"/>
        <v>100</v>
      </c>
      <c r="BO535" s="118" t="str">
        <f t="shared" si="443"/>
        <v>Pass</v>
      </c>
      <c r="BP535">
        <f>IF(Survey!AQ535="No",0,1)</f>
        <v>1</v>
      </c>
      <c r="BQ535" s="207">
        <f>MOD((LEN(Survey!AQ535)+2),22)</f>
        <v>2</v>
      </c>
      <c r="BR535">
        <f>IF(Survey!AR535="No",0,1)</f>
        <v>1</v>
      </c>
      <c r="BS535" s="207">
        <f>MOD((LEN(Survey!AR535)+2),22)</f>
        <v>2</v>
      </c>
      <c r="BT535" s="114">
        <f>COUNTBLANK(Survey!$AQ535:$AS535)+COUNTBLANK(Survey!$AU535)</f>
        <v>4</v>
      </c>
      <c r="BU535" s="114">
        <f>IF(Survey!$I535="Yes",1,0)</f>
        <v>0</v>
      </c>
      <c r="BV535" s="114">
        <f>IF(OR(Survey!$M535="Mutual fund",Survey!$M535="Alternative mutual fund",Survey!$M535="Money market"),1,0)</f>
        <v>0</v>
      </c>
      <c r="BW535" s="119">
        <f>IF(OR(Survey!$M535="ETF",Survey!$M535="ETF, alternative mutual fund"),1,0)</f>
        <v>0</v>
      </c>
      <c r="BX535" s="16" t="str">
        <f t="shared" si="444"/>
        <v>Pass</v>
      </c>
      <c r="BY535" s="33">
        <f>IF(ISNUMBER(SEARCH("Other",Survey!$AS535)), 1, 0)</f>
        <v>0</v>
      </c>
      <c r="BZ535" s="58" t="b">
        <f>NOT(ISBLANK(Survey!$AT535))</f>
        <v>0</v>
      </c>
      <c r="CA535" s="16" t="str">
        <f t="shared" si="445"/>
        <v>Pass</v>
      </c>
      <c r="CB535" s="114">
        <f>IF(Survey!$BB535=0, 0,1)</f>
        <v>0</v>
      </c>
      <c r="CC535" s="58">
        <f>Survey!$AV535</f>
        <v>0</v>
      </c>
      <c r="CD535" s="58">
        <f>Survey!$BC535+Survey!$BD535+ABS(Survey!$BE535)-ABS(Survey!$BF535)-ABS(Survey!$BG535)-ABS(Survey!$BL535)</f>
        <v>0</v>
      </c>
      <c r="CE535" s="138">
        <f>Survey!BB535+(ABS(Survey!$BH535)-ABS(Survey!$BI535)+ABS(Survey!$BJ535)-ABS(Survey!$BK535))*0.5</f>
        <v>0</v>
      </c>
      <c r="CF535" s="58">
        <f t="shared" si="446"/>
        <v>0</v>
      </c>
      <c r="CG535" s="58">
        <f>IF(AND($CC535&gt;$CF535-0.2,$CC535&lt;$CF535+0.2,ISBLANK(Survey!$AV535)=FALSE),0,1)</f>
        <v>1</v>
      </c>
      <c r="CH535" s="133">
        <f>IF(ISBLANK(Survey!$AW535),1,0)</f>
        <v>1</v>
      </c>
      <c r="CI535" s="16" t="str">
        <f t="shared" si="447"/>
        <v>Pass</v>
      </c>
      <c r="CJ535" s="114">
        <f>IF(Survey!$BB535=0, 0,1)</f>
        <v>0</v>
      </c>
      <c r="CK535" s="58">
        <f>IF(AND(Survey!$AX535&gt;=0,Survey!$AX535&lt;=0.2,Survey!$AX535&lt;&gt;""),0,1)</f>
        <v>1</v>
      </c>
      <c r="CL535" s="114">
        <f>IF(ISBLANK(Survey!$AY535),1,0)</f>
        <v>1</v>
      </c>
      <c r="CM535" s="16" t="str">
        <f t="shared" si="448"/>
        <v>Fail</v>
      </c>
      <c r="CN535" s="133">
        <f>Survey!$AZ535</f>
        <v>0</v>
      </c>
      <c r="CO535" s="16" t="str">
        <f t="shared" si="449"/>
        <v>Pass</v>
      </c>
      <c r="CP535" s="31">
        <f>Survey!$BA535</f>
        <v>0</v>
      </c>
      <c r="CQ535" s="138">
        <f>Survey!$BB535+Survey!$BC535+Survey!$BD535+ABS(Survey!$BE535)-ABS(Survey!$BF535)-ABS(Survey!$BG535)+ABS(Survey!$BH535)-ABS(Survey!$BI535)+ABS(Survey!$BJ535)-ABS(Survey!$BK535)-ABS(Survey!$BL535)+Survey!$BM535</f>
        <v>0</v>
      </c>
      <c r="CR535" s="30">
        <f t="shared" si="450"/>
        <v>0</v>
      </c>
      <c r="CS535" s="17">
        <f t="shared" si="451"/>
        <v>0</v>
      </c>
      <c r="CT535" s="16" t="str">
        <f t="shared" si="452"/>
        <v>Pass</v>
      </c>
      <c r="CU535" s="33" t="b">
        <f>IF(ABS(Survey!$BM535)=0,TRUE,FALSE)</f>
        <v>1</v>
      </c>
      <c r="CV535" s="32" t="b">
        <f>NOT(ISBLANK(Survey!$BN535))</f>
        <v>0</v>
      </c>
      <c r="CW535" t="str">
        <f t="shared" si="453"/>
        <v>Fail</v>
      </c>
      <c r="CX535" s="25">
        <f>Survey!$BA535</f>
        <v>0</v>
      </c>
      <c r="CY535" s="25" cm="1">
        <f t="array" ref="CY535">SUM(SUMIF(Survey!BP535:BW535,{"&gt;0","&lt;0"})*{1,-1})-SUM(SUMIF(Survey!BY535:CF535,{"&gt;0","&lt;0"})*{1,-1})</f>
        <v>0</v>
      </c>
      <c r="CZ535" s="30" t="str">
        <f t="shared" si="454"/>
        <v>No holdings</v>
      </c>
      <c r="DA535">
        <f t="shared" si="455"/>
        <v>0</v>
      </c>
      <c r="DB535" s="16" t="str">
        <f t="shared" si="456"/>
        <v>Fail</v>
      </c>
      <c r="DC535" s="31">
        <f>Survey!$BA535</f>
        <v>0</v>
      </c>
      <c r="DD535" s="31" cm="1">
        <f t="array" ref="DD535">SUM(SUMIF(Survey!CH535:DA535,{"&gt;0","&lt;0"})*{1,-1})-SUM(SUMIF(Survey!DC535:DV535,{"&gt;0","&lt;0"})*{1,-1})</f>
        <v>0</v>
      </c>
      <c r="DE535" s="30" t="str">
        <f t="shared" si="457"/>
        <v>No holdings</v>
      </c>
      <c r="DF535" s="17">
        <f t="shared" si="458"/>
        <v>0</v>
      </c>
      <c r="DG535" s="16" t="str">
        <f t="shared" si="459"/>
        <v>Pass</v>
      </c>
      <c r="DH535" s="33" t="b">
        <f>IF(ABS(Survey!$DA535)=0,TRUE,FALSE)</f>
        <v>1</v>
      </c>
      <c r="DI535" s="32" t="b">
        <f>NOT(ISBLANK(Survey!$DB535))</f>
        <v>0</v>
      </c>
      <c r="DJ535" s="16" t="str">
        <f t="shared" si="460"/>
        <v>Pass</v>
      </c>
      <c r="DK535" s="33" t="b">
        <f>IF(ABS(Survey!$DV535)=0,TRUE,FALSE)</f>
        <v>1</v>
      </c>
      <c r="DL535" s="32" t="b">
        <f>NOT(ISBLANK(Survey!$DW535))</f>
        <v>0</v>
      </c>
      <c r="DM535" t="str">
        <f t="shared" si="461"/>
        <v>Pass</v>
      </c>
      <c r="DN535" s="25" cm="1">
        <f t="array" ref="DN535">SUM(SUMIF(Survey!CW535,{"&gt;0","&lt;0"})*{1,-1})+SUM(SUMIF(Survey!DR535,{"&gt;0","&lt;0"})*{1,-1})</f>
        <v>0</v>
      </c>
      <c r="DO535" s="25">
        <f>SUM(SUMIF(Survey!DY535:EE535,{"&gt;0","&lt;0"})*{1,-1})+SUM(SUMIF(Survey!EG535:EM535,{"&gt;0","&lt;0"})*{1,-1})</f>
        <v>0</v>
      </c>
      <c r="DP535">
        <f t="shared" si="462"/>
        <v>0</v>
      </c>
      <c r="DQ535">
        <f t="shared" si="463"/>
        <v>0</v>
      </c>
      <c r="DR535" s="16" t="str">
        <f t="shared" si="464"/>
        <v>Pass</v>
      </c>
      <c r="DS535" s="33" t="b">
        <f>IF(ABS(Survey!$EE535)=0,TRUE,FALSE)</f>
        <v>1</v>
      </c>
      <c r="DT535" s="32" t="b">
        <f>NOT(ISBLANK(Survey!EF535))</f>
        <v>0</v>
      </c>
      <c r="DU535" s="16" t="str">
        <f t="shared" si="465"/>
        <v>Pass</v>
      </c>
      <c r="DV535" s="33" t="b">
        <f>IF(ABS(Survey!$EM535)=0,TRUE,FALSE)</f>
        <v>1</v>
      </c>
      <c r="DW535" s="32" t="b">
        <f>NOT(ISBLANK(Survey!$EN535))</f>
        <v>0</v>
      </c>
      <c r="DX535" s="16" t="str">
        <f t="shared" si="466"/>
        <v>Fail</v>
      </c>
      <c r="DY535" s="31">
        <f>SUM(SUMIF(Survey!ET535:EV535,{"&gt;0","&lt;0"})*{1,-1})</f>
        <v>0</v>
      </c>
      <c r="DZ535">
        <f t="shared" si="467"/>
        <v>0</v>
      </c>
      <c r="EA535">
        <f t="shared" si="468"/>
        <v>100</v>
      </c>
      <c r="EB535" s="30" t="b">
        <f>IF(OR(Survey!$M535="ETF",Survey!$M535="ETF, alternative mutual fund",Survey!$M535="Closed-end", Survey!$M535="Split share corp"),TRUE,FALSE)</f>
        <v>0</v>
      </c>
      <c r="EC535" s="16" t="str">
        <f t="shared" si="469"/>
        <v>Fail</v>
      </c>
      <c r="ED535" s="31">
        <f>SUM(SUMIF(Survey!EX535:FD535,{"&gt;0","&lt;0"})*{1,-1})</f>
        <v>0</v>
      </c>
      <c r="EE535">
        <f t="shared" si="470"/>
        <v>0</v>
      </c>
      <c r="EF535" s="17">
        <f t="shared" si="471"/>
        <v>100</v>
      </c>
      <c r="EG535" s="16" t="str">
        <f t="shared" si="472"/>
        <v>Fail</v>
      </c>
      <c r="EH535" s="31">
        <f>SUM(SUMIF(Survey!FF535:FL535,{"&gt;0","&lt;0"})*{1,-1})</f>
        <v>0</v>
      </c>
      <c r="EI535">
        <f t="shared" si="473"/>
        <v>0</v>
      </c>
      <c r="EJ535" s="17">
        <f t="shared" si="474"/>
        <v>100</v>
      </c>
    </row>
    <row r="536" spans="1:140">
      <c r="A536">
        <v>536</v>
      </c>
      <c r="B536" t="str">
        <f t="shared" si="422"/>
        <v>Pass</v>
      </c>
      <c r="C536" t="str">
        <f>IF(COUNTBLANK(Survey!B536:FM536)=$C$2, "Pass", "Fail")</f>
        <v>Pass</v>
      </c>
      <c r="D536" s="16" t="str">
        <f t="shared" si="423"/>
        <v>Fail</v>
      </c>
      <c r="E536" t="str">
        <f>IF(OR(ISBLANK(Survey!AL536),COUNTIF(G536:BJ536,"Fail")),"Fail","Pass")</f>
        <v>Fail</v>
      </c>
      <c r="F536" s="265"/>
      <c r="G536" s="16" t="str">
        <f t="shared" si="424"/>
        <v>Fail</v>
      </c>
      <c r="H536" s="139">
        <f>COUNTBLANK(Survey!B536:D536)+COUNTBLANK(Survey!G536)+COUNTBLANK(Survey!I536)+COUNTBLANK(Survey!K536:M536)+COUNTBLANK(Survey!P536:Q536)+COUNTBLANK(Survey!T536:W536)+COUNTBLANK(Survey!Z536:AC536)+COUNTBLANK(Survey!AF536:AG536)+COUNTBLANK(Survey!AK536:AK536)</f>
        <v>21</v>
      </c>
      <c r="I536" t="str">
        <f t="shared" si="425"/>
        <v>Fail</v>
      </c>
      <c r="J536" t="b">
        <f>IF(Survey!E536="No",TRUE,FALSE)</f>
        <v>0</v>
      </c>
      <c r="K536" s="29" cm="1">
        <f t="array" ref="K536">IF(COUNTA(Survey!$E$4:$E$695)=1, 0, SUM(IF(COUNTIF(Survey!$E$4:$E$695, Survey!$E$4:$E$695)=1,1,0)))</f>
        <v>0</v>
      </c>
      <c r="L536" s="29">
        <f>LEN(Survey!E536)</f>
        <v>0</v>
      </c>
      <c r="M536" s="16" t="str">
        <f t="shared" si="426"/>
        <v>Fail</v>
      </c>
      <c r="N536" t="b">
        <f>IF(Survey!F536="No",TRUE,FALSE)</f>
        <v>0</v>
      </c>
      <c r="O536" t="b">
        <f>Survey!F536=Survey!E536</f>
        <v>1</v>
      </c>
      <c r="P536">
        <f>COUNTIF(Survey!$F$4:$F$695,Survey!F536)</f>
        <v>0</v>
      </c>
      <c r="Q536" s="28">
        <f>LEN(Survey!F536)</f>
        <v>0</v>
      </c>
      <c r="R536" s="16" t="str">
        <f t="shared" si="427"/>
        <v>Pass</v>
      </c>
      <c r="S536" s="29">
        <f>MOD((LEN(Survey!H536)+2),11)</f>
        <v>2</v>
      </c>
      <c r="T536">
        <f>COUNTIF(Survey!$H$4:$H$695,Survey!H536)</f>
        <v>0</v>
      </c>
      <c r="U536" s="28" t="str">
        <f>IF(Survey!$L536="Prospectus fund", "Yes", "No")</f>
        <v>No</v>
      </c>
      <c r="V536" s="16" t="str">
        <f t="shared" si="428"/>
        <v>Pass</v>
      </c>
      <c r="W536" s="29">
        <f>MOD((LEN(Survey!J536)+2),11)</f>
        <v>2</v>
      </c>
      <c r="X536">
        <f>COUNTIF(Survey!$J$4:$J$695,Survey!J536)</f>
        <v>0</v>
      </c>
      <c r="Y536" s="30" t="b">
        <f>IF(OR(Survey!$M536="ETF",Survey!$M536="ETF, alternative mutual fund",Survey!$M536="Closed-end", Survey!$M536="Split share corp", Survey!$I536="Yes"),TRUE,FALSE)</f>
        <v>0</v>
      </c>
      <c r="Z536" s="16" t="str">
        <f>IFERROR(IF(AND(OR(AC536=AD536,AD536 = "Either"),NOT(ISBLANK(Survey!K536))),"Pass","Fail"),"Pass")</f>
        <v>Fail</v>
      </c>
      <c r="AA536" s="31" cm="1">
        <f t="array" ref="AA536">SUM(SUMIF(Survey!CH536:DA536,{"&gt;0","&lt;0"})*{1,-1})</f>
        <v>0</v>
      </c>
      <c r="AB536" s="33" cm="1">
        <f t="array" ref="AB536">SUM(SUMIF(Survey!CK536,{"&gt;0","&lt;0"})*{1,-1})+SUM(SUMIF(Survey!CU536,{"&gt;0","&lt;0"})*{1,-1})</f>
        <v>0</v>
      </c>
      <c r="AC536" s="33">
        <f>Survey!K536</f>
        <v>0</v>
      </c>
      <c r="AD536" s="32" t="str">
        <f t="shared" si="429"/>
        <v>Either</v>
      </c>
      <c r="AE536" s="16" t="str">
        <f t="shared" si="430"/>
        <v>Fail</v>
      </c>
      <c r="AF536" s="58" cm="1">
        <f t="array" ref="AF536">SUM(SUMIF(Survey!CH536:DA536,{"&gt;0","&lt;0"})*{1,-1})+SUM(SUMIF(Survey!DC536:DV536,{"&gt;0","&lt;0"})*{1,-1})</f>
        <v>0</v>
      </c>
      <c r="AG536" s="58">
        <f>IFERROR(AF536/(Survey!$BA536),0)</f>
        <v>0</v>
      </c>
      <c r="AH536" s="104" t="b">
        <f>IF(OR(Survey!$M536="Alternative strategy or hedge",Survey!$M536="Private asset",Survey!$L536="Prospectus fund"),TRUE,FALSE)</f>
        <v>0</v>
      </c>
      <c r="AI536" s="104" t="b">
        <f>NOT(ISBLANK(Survey!$M536))</f>
        <v>0</v>
      </c>
      <c r="AJ536" s="16" t="str">
        <f t="shared" si="431"/>
        <v>Fail</v>
      </c>
      <c r="AK536" t="b">
        <f>IF(Survey!W536="No",TRUE,FALSE)</f>
        <v>0</v>
      </c>
      <c r="AL536" s="119">
        <f>MOD((LEN(Survey!W536)+2),22)</f>
        <v>2</v>
      </c>
      <c r="AM536" t="str">
        <f t="shared" si="432"/>
        <v>Pass</v>
      </c>
      <c r="AN536" s="33" t="b">
        <f>NOT(ISNUMBER(SEARCH("Other",Survey!$Q536)))</f>
        <v>1</v>
      </c>
      <c r="AO536" s="32" t="b">
        <f>NOT(ISBLANK(Survey!$R536))</f>
        <v>0</v>
      </c>
      <c r="AP536" s="16" t="str">
        <f t="shared" si="433"/>
        <v>Pass</v>
      </c>
      <c r="AQ536" s="114">
        <f>COUNTBLANK(Survey!$X536)</f>
        <v>1</v>
      </c>
      <c r="AR536" s="58">
        <f>IF(AND(Survey!L536&lt;&gt;"Exempt fund",OR(Survey!$M536="ETF",Survey!$M536="ETF, alternative mutual fund",Survey!$M536="Mutual fund",Survey!$M536="Alternative mutual fund",Survey!$M536="Money market")),1,0)</f>
        <v>0</v>
      </c>
      <c r="AS536" s="16" t="str">
        <f t="shared" si="434"/>
        <v>Pass</v>
      </c>
      <c r="AT536" s="33" t="b">
        <f>NOT(ISNUMBER(SEARCH("Yes",Survey!$AC536)))</f>
        <v>1</v>
      </c>
      <c r="AU536" s="32" t="b">
        <f>IF(COUNTBLANK(Survey!$AD536:$AE536)=0,TRUE, FALSE)</f>
        <v>0</v>
      </c>
      <c r="AV536" s="16" t="str">
        <f t="shared" si="435"/>
        <v>Pass</v>
      </c>
      <c r="AW536" s="33" t="b">
        <f>NOT(ISNUMBER(SEARCH("Yes",Survey!$AF536)))</f>
        <v>1</v>
      </c>
      <c r="AX536" s="32" t="b">
        <f>NOT(ISBLANK(Survey!$AH536))</f>
        <v>0</v>
      </c>
      <c r="AY536" s="16" t="str">
        <f t="shared" si="436"/>
        <v>Pass</v>
      </c>
      <c r="AZ536" s="33" t="b">
        <f>NOT(OR(ISNUMBER(SEARCH("Other",Survey!$AH536)),ISNUMBER(SEARCH("Multiple",Survey!$AH536))))</f>
        <v>1</v>
      </c>
      <c r="BA536" s="32" t="b">
        <f>NOT(ISBLANK(Survey!$AI536))</f>
        <v>0</v>
      </c>
      <c r="BB536" s="16" t="str">
        <f t="shared" si="437"/>
        <v>Fail</v>
      </c>
      <c r="BC536" s="114">
        <f>IF(ABS(Survey!$BA536)&gt;0, 1,0)</f>
        <v>0</v>
      </c>
      <c r="BD536" s="114">
        <f>IF(COUNTBLANK(Survey!$AL536)=0,1,0)</f>
        <v>0</v>
      </c>
      <c r="BE536" s="16" t="str">
        <f t="shared" si="438"/>
        <v>Pass</v>
      </c>
      <c r="BF536" s="114">
        <f>IF(ISBLANK(Survey!$AL536),0,1)</f>
        <v>0</v>
      </c>
      <c r="BG536" s="133">
        <f>COUNTBLANK(Survey!$AM536)</f>
        <v>1</v>
      </c>
      <c r="BH536" s="16" t="str">
        <f t="shared" si="439"/>
        <v>Pass</v>
      </c>
      <c r="BI536" s="114">
        <f>IF(OR(Survey!$AM536="Closed",ISBLANK(Survey!$AM536)),0,1)</f>
        <v>0</v>
      </c>
      <c r="BJ536" s="133">
        <f>IF(ISBLANK(Survey!$AN536),1,0)</f>
        <v>1</v>
      </c>
      <c r="BK536" s="118" t="str">
        <f t="shared" si="440"/>
        <v>Pass</v>
      </c>
      <c r="BL536" s="31" cm="1">
        <f t="array" ref="BL536">SUM(SUMIF(Survey!AO536:AP536,{"&gt;0","&lt;0"})*{1,-1})</f>
        <v>0</v>
      </c>
      <c r="BM536">
        <f t="shared" si="441"/>
        <v>0</v>
      </c>
      <c r="BN536">
        <f t="shared" si="442"/>
        <v>100</v>
      </c>
      <c r="BO536" s="118" t="str">
        <f t="shared" si="443"/>
        <v>Pass</v>
      </c>
      <c r="BP536">
        <f>IF(Survey!AQ536="No",0,1)</f>
        <v>1</v>
      </c>
      <c r="BQ536" s="207">
        <f>MOD((LEN(Survey!AQ536)+2),22)</f>
        <v>2</v>
      </c>
      <c r="BR536">
        <f>IF(Survey!AR536="No",0,1)</f>
        <v>1</v>
      </c>
      <c r="BS536" s="207">
        <f>MOD((LEN(Survey!AR536)+2),22)</f>
        <v>2</v>
      </c>
      <c r="BT536" s="114">
        <f>COUNTBLANK(Survey!$AQ536:$AS536)+COUNTBLANK(Survey!$AU536)</f>
        <v>4</v>
      </c>
      <c r="BU536" s="114">
        <f>IF(Survey!$I536="Yes",1,0)</f>
        <v>0</v>
      </c>
      <c r="BV536" s="114">
        <f>IF(OR(Survey!$M536="Mutual fund",Survey!$M536="Alternative mutual fund",Survey!$M536="Money market"),1,0)</f>
        <v>0</v>
      </c>
      <c r="BW536" s="119">
        <f>IF(OR(Survey!$M536="ETF",Survey!$M536="ETF, alternative mutual fund"),1,0)</f>
        <v>0</v>
      </c>
      <c r="BX536" s="16" t="str">
        <f t="shared" si="444"/>
        <v>Pass</v>
      </c>
      <c r="BY536" s="33">
        <f>IF(ISNUMBER(SEARCH("Other",Survey!$AS536)), 1, 0)</f>
        <v>0</v>
      </c>
      <c r="BZ536" s="58" t="b">
        <f>NOT(ISBLANK(Survey!$AT536))</f>
        <v>0</v>
      </c>
      <c r="CA536" s="16" t="str">
        <f t="shared" si="445"/>
        <v>Pass</v>
      </c>
      <c r="CB536" s="114">
        <f>IF(Survey!$BB536=0, 0,1)</f>
        <v>0</v>
      </c>
      <c r="CC536" s="58">
        <f>Survey!$AV536</f>
        <v>0</v>
      </c>
      <c r="CD536" s="58">
        <f>Survey!$BC536+Survey!$BD536+ABS(Survey!$BE536)-ABS(Survey!$BF536)-ABS(Survey!$BG536)-ABS(Survey!$BL536)</f>
        <v>0</v>
      </c>
      <c r="CE536" s="138">
        <f>Survey!BB536+(ABS(Survey!$BH536)-ABS(Survey!$BI536)+ABS(Survey!$BJ536)-ABS(Survey!$BK536))*0.5</f>
        <v>0</v>
      </c>
      <c r="CF536" s="58">
        <f t="shared" si="446"/>
        <v>0</v>
      </c>
      <c r="CG536" s="58">
        <f>IF(AND($CC536&gt;$CF536-0.2,$CC536&lt;$CF536+0.2,ISBLANK(Survey!$AV536)=FALSE),0,1)</f>
        <v>1</v>
      </c>
      <c r="CH536" s="133">
        <f>IF(ISBLANK(Survey!$AW536),1,0)</f>
        <v>1</v>
      </c>
      <c r="CI536" s="16" t="str">
        <f t="shared" si="447"/>
        <v>Pass</v>
      </c>
      <c r="CJ536" s="114">
        <f>IF(Survey!$BB536=0, 0,1)</f>
        <v>0</v>
      </c>
      <c r="CK536" s="58">
        <f>IF(AND(Survey!$AX536&gt;=0,Survey!$AX536&lt;=0.2,Survey!$AX536&lt;&gt;""),0,1)</f>
        <v>1</v>
      </c>
      <c r="CL536" s="114">
        <f>IF(ISBLANK(Survey!$AY536),1,0)</f>
        <v>1</v>
      </c>
      <c r="CM536" s="16" t="str">
        <f t="shared" si="448"/>
        <v>Fail</v>
      </c>
      <c r="CN536" s="133">
        <f>Survey!$AZ536</f>
        <v>0</v>
      </c>
      <c r="CO536" s="16" t="str">
        <f t="shared" si="449"/>
        <v>Pass</v>
      </c>
      <c r="CP536" s="31">
        <f>Survey!$BA536</f>
        <v>0</v>
      </c>
      <c r="CQ536" s="138">
        <f>Survey!$BB536+Survey!$BC536+Survey!$BD536+ABS(Survey!$BE536)-ABS(Survey!$BF536)-ABS(Survey!$BG536)+ABS(Survey!$BH536)-ABS(Survey!$BI536)+ABS(Survey!$BJ536)-ABS(Survey!$BK536)-ABS(Survey!$BL536)+Survey!$BM536</f>
        <v>0</v>
      </c>
      <c r="CR536" s="30">
        <f t="shared" si="450"/>
        <v>0</v>
      </c>
      <c r="CS536" s="17">
        <f t="shared" si="451"/>
        <v>0</v>
      </c>
      <c r="CT536" s="16" t="str">
        <f t="shared" si="452"/>
        <v>Pass</v>
      </c>
      <c r="CU536" s="33" t="b">
        <f>IF(ABS(Survey!$BM536)=0,TRUE,FALSE)</f>
        <v>1</v>
      </c>
      <c r="CV536" s="32" t="b">
        <f>NOT(ISBLANK(Survey!$BN536))</f>
        <v>0</v>
      </c>
      <c r="CW536" t="str">
        <f t="shared" si="453"/>
        <v>Fail</v>
      </c>
      <c r="CX536" s="25">
        <f>Survey!$BA536</f>
        <v>0</v>
      </c>
      <c r="CY536" s="25" cm="1">
        <f t="array" ref="CY536">SUM(SUMIF(Survey!BP536:BW536,{"&gt;0","&lt;0"})*{1,-1})-SUM(SUMIF(Survey!BY536:CF536,{"&gt;0","&lt;0"})*{1,-1})</f>
        <v>0</v>
      </c>
      <c r="CZ536" s="30" t="str">
        <f t="shared" si="454"/>
        <v>No holdings</v>
      </c>
      <c r="DA536">
        <f t="shared" si="455"/>
        <v>0</v>
      </c>
      <c r="DB536" s="16" t="str">
        <f t="shared" si="456"/>
        <v>Fail</v>
      </c>
      <c r="DC536" s="31">
        <f>Survey!$BA536</f>
        <v>0</v>
      </c>
      <c r="DD536" s="31" cm="1">
        <f t="array" ref="DD536">SUM(SUMIF(Survey!CH536:DA536,{"&gt;0","&lt;0"})*{1,-1})-SUM(SUMIF(Survey!DC536:DV536,{"&gt;0","&lt;0"})*{1,-1})</f>
        <v>0</v>
      </c>
      <c r="DE536" s="30" t="str">
        <f t="shared" si="457"/>
        <v>No holdings</v>
      </c>
      <c r="DF536" s="17">
        <f t="shared" si="458"/>
        <v>0</v>
      </c>
      <c r="DG536" s="16" t="str">
        <f t="shared" si="459"/>
        <v>Pass</v>
      </c>
      <c r="DH536" s="33" t="b">
        <f>IF(ABS(Survey!$DA536)=0,TRUE,FALSE)</f>
        <v>1</v>
      </c>
      <c r="DI536" s="32" t="b">
        <f>NOT(ISBLANK(Survey!$DB536))</f>
        <v>0</v>
      </c>
      <c r="DJ536" s="16" t="str">
        <f t="shared" si="460"/>
        <v>Pass</v>
      </c>
      <c r="DK536" s="33" t="b">
        <f>IF(ABS(Survey!$DV536)=0,TRUE,FALSE)</f>
        <v>1</v>
      </c>
      <c r="DL536" s="32" t="b">
        <f>NOT(ISBLANK(Survey!$DW536))</f>
        <v>0</v>
      </c>
      <c r="DM536" t="str">
        <f t="shared" si="461"/>
        <v>Pass</v>
      </c>
      <c r="DN536" s="25" cm="1">
        <f t="array" ref="DN536">SUM(SUMIF(Survey!CW536,{"&gt;0","&lt;0"})*{1,-1})+SUM(SUMIF(Survey!DR536,{"&gt;0","&lt;0"})*{1,-1})</f>
        <v>0</v>
      </c>
      <c r="DO536" s="25">
        <f>SUM(SUMIF(Survey!DY536:EE536,{"&gt;0","&lt;0"})*{1,-1})+SUM(SUMIF(Survey!EG536:EM536,{"&gt;0","&lt;0"})*{1,-1})</f>
        <v>0</v>
      </c>
      <c r="DP536">
        <f t="shared" si="462"/>
        <v>0</v>
      </c>
      <c r="DQ536">
        <f t="shared" si="463"/>
        <v>0</v>
      </c>
      <c r="DR536" s="16" t="str">
        <f t="shared" si="464"/>
        <v>Pass</v>
      </c>
      <c r="DS536" s="33" t="b">
        <f>IF(ABS(Survey!$EE536)=0,TRUE,FALSE)</f>
        <v>1</v>
      </c>
      <c r="DT536" s="32" t="b">
        <f>NOT(ISBLANK(Survey!EF536))</f>
        <v>0</v>
      </c>
      <c r="DU536" s="16" t="str">
        <f t="shared" si="465"/>
        <v>Pass</v>
      </c>
      <c r="DV536" s="33" t="b">
        <f>IF(ABS(Survey!$EM536)=0,TRUE,FALSE)</f>
        <v>1</v>
      </c>
      <c r="DW536" s="32" t="b">
        <f>NOT(ISBLANK(Survey!$EN536))</f>
        <v>0</v>
      </c>
      <c r="DX536" s="16" t="str">
        <f t="shared" si="466"/>
        <v>Fail</v>
      </c>
      <c r="DY536" s="31">
        <f>SUM(SUMIF(Survey!ET536:EV536,{"&gt;0","&lt;0"})*{1,-1})</f>
        <v>0</v>
      </c>
      <c r="DZ536">
        <f t="shared" si="467"/>
        <v>0</v>
      </c>
      <c r="EA536">
        <f t="shared" si="468"/>
        <v>100</v>
      </c>
      <c r="EB536" s="30" t="b">
        <f>IF(OR(Survey!$M536="ETF",Survey!$M536="ETF, alternative mutual fund",Survey!$M536="Closed-end", Survey!$M536="Split share corp"),TRUE,FALSE)</f>
        <v>0</v>
      </c>
      <c r="EC536" s="16" t="str">
        <f t="shared" si="469"/>
        <v>Fail</v>
      </c>
      <c r="ED536" s="31">
        <f>SUM(SUMIF(Survey!EX536:FD536,{"&gt;0","&lt;0"})*{1,-1})</f>
        <v>0</v>
      </c>
      <c r="EE536">
        <f t="shared" si="470"/>
        <v>0</v>
      </c>
      <c r="EF536" s="17">
        <f t="shared" si="471"/>
        <v>100</v>
      </c>
      <c r="EG536" s="16" t="str">
        <f t="shared" si="472"/>
        <v>Fail</v>
      </c>
      <c r="EH536" s="31">
        <f>SUM(SUMIF(Survey!FF536:FL536,{"&gt;0","&lt;0"})*{1,-1})</f>
        <v>0</v>
      </c>
      <c r="EI536">
        <f t="shared" si="473"/>
        <v>0</v>
      </c>
      <c r="EJ536" s="17">
        <f t="shared" si="474"/>
        <v>100</v>
      </c>
    </row>
    <row r="537" spans="1:140">
      <c r="A537">
        <v>537</v>
      </c>
      <c r="B537" t="str">
        <f t="shared" si="422"/>
        <v>Pass</v>
      </c>
      <c r="C537" t="str">
        <f>IF(COUNTBLANK(Survey!B537:FM537)=$C$2, "Pass", "Fail")</f>
        <v>Pass</v>
      </c>
      <c r="D537" s="16" t="str">
        <f t="shared" si="423"/>
        <v>Fail</v>
      </c>
      <c r="E537" t="str">
        <f>IF(OR(ISBLANK(Survey!AL537),COUNTIF(G537:BJ537,"Fail")),"Fail","Pass")</f>
        <v>Fail</v>
      </c>
      <c r="F537" s="265"/>
      <c r="G537" s="16" t="str">
        <f t="shared" si="424"/>
        <v>Fail</v>
      </c>
      <c r="H537" s="139">
        <f>COUNTBLANK(Survey!B537:D537)+COUNTBLANK(Survey!G537)+COUNTBLANK(Survey!I537)+COUNTBLANK(Survey!K537:M537)+COUNTBLANK(Survey!P537:Q537)+COUNTBLANK(Survey!T537:W537)+COUNTBLANK(Survey!Z537:AC537)+COUNTBLANK(Survey!AF537:AG537)+COUNTBLANK(Survey!AK537:AK537)</f>
        <v>21</v>
      </c>
      <c r="I537" t="str">
        <f t="shared" si="425"/>
        <v>Fail</v>
      </c>
      <c r="J537" t="b">
        <f>IF(Survey!E537="No",TRUE,FALSE)</f>
        <v>0</v>
      </c>
      <c r="K537" s="29" cm="1">
        <f t="array" ref="K537">IF(COUNTA(Survey!$E$4:$E$695)=1, 0, SUM(IF(COUNTIF(Survey!$E$4:$E$695, Survey!$E$4:$E$695)=1,1,0)))</f>
        <v>0</v>
      </c>
      <c r="L537" s="29">
        <f>LEN(Survey!E537)</f>
        <v>0</v>
      </c>
      <c r="M537" s="16" t="str">
        <f t="shared" si="426"/>
        <v>Fail</v>
      </c>
      <c r="N537" t="b">
        <f>IF(Survey!F537="No",TRUE,FALSE)</f>
        <v>0</v>
      </c>
      <c r="O537" t="b">
        <f>Survey!F537=Survey!E537</f>
        <v>1</v>
      </c>
      <c r="P537">
        <f>COUNTIF(Survey!$F$4:$F$695,Survey!F537)</f>
        <v>0</v>
      </c>
      <c r="Q537" s="28">
        <f>LEN(Survey!F537)</f>
        <v>0</v>
      </c>
      <c r="R537" s="16" t="str">
        <f t="shared" si="427"/>
        <v>Pass</v>
      </c>
      <c r="S537" s="29">
        <f>MOD((LEN(Survey!H537)+2),11)</f>
        <v>2</v>
      </c>
      <c r="T537">
        <f>COUNTIF(Survey!$H$4:$H$695,Survey!H537)</f>
        <v>0</v>
      </c>
      <c r="U537" s="28" t="str">
        <f>IF(Survey!$L537="Prospectus fund", "Yes", "No")</f>
        <v>No</v>
      </c>
      <c r="V537" s="16" t="str">
        <f t="shared" si="428"/>
        <v>Pass</v>
      </c>
      <c r="W537" s="29">
        <f>MOD((LEN(Survey!J537)+2),11)</f>
        <v>2</v>
      </c>
      <c r="X537">
        <f>COUNTIF(Survey!$J$4:$J$695,Survey!J537)</f>
        <v>0</v>
      </c>
      <c r="Y537" s="30" t="b">
        <f>IF(OR(Survey!$M537="ETF",Survey!$M537="ETF, alternative mutual fund",Survey!$M537="Closed-end", Survey!$M537="Split share corp", Survey!$I537="Yes"),TRUE,FALSE)</f>
        <v>0</v>
      </c>
      <c r="Z537" s="16" t="str">
        <f>IFERROR(IF(AND(OR(AC537=AD537,AD537 = "Either"),NOT(ISBLANK(Survey!K537))),"Pass","Fail"),"Pass")</f>
        <v>Fail</v>
      </c>
      <c r="AA537" s="31" cm="1">
        <f t="array" ref="AA537">SUM(SUMIF(Survey!CH537:DA537,{"&gt;0","&lt;0"})*{1,-1})</f>
        <v>0</v>
      </c>
      <c r="AB537" s="33" cm="1">
        <f t="array" ref="AB537">SUM(SUMIF(Survey!CK537,{"&gt;0","&lt;0"})*{1,-1})+SUM(SUMIF(Survey!CU537,{"&gt;0","&lt;0"})*{1,-1})</f>
        <v>0</v>
      </c>
      <c r="AC537" s="33">
        <f>Survey!K537</f>
        <v>0</v>
      </c>
      <c r="AD537" s="32" t="str">
        <f t="shared" si="429"/>
        <v>Either</v>
      </c>
      <c r="AE537" s="16" t="str">
        <f t="shared" si="430"/>
        <v>Fail</v>
      </c>
      <c r="AF537" s="58" cm="1">
        <f t="array" ref="AF537">SUM(SUMIF(Survey!CH537:DA537,{"&gt;0","&lt;0"})*{1,-1})+SUM(SUMIF(Survey!DC537:DV537,{"&gt;0","&lt;0"})*{1,-1})</f>
        <v>0</v>
      </c>
      <c r="AG537" s="58">
        <f>IFERROR(AF537/(Survey!$BA537),0)</f>
        <v>0</v>
      </c>
      <c r="AH537" s="104" t="b">
        <f>IF(OR(Survey!$M537="Alternative strategy or hedge",Survey!$M537="Private asset",Survey!$L537="Prospectus fund"),TRUE,FALSE)</f>
        <v>0</v>
      </c>
      <c r="AI537" s="104" t="b">
        <f>NOT(ISBLANK(Survey!$M537))</f>
        <v>0</v>
      </c>
      <c r="AJ537" s="16" t="str">
        <f t="shared" si="431"/>
        <v>Fail</v>
      </c>
      <c r="AK537" t="b">
        <f>IF(Survey!W537="No",TRUE,FALSE)</f>
        <v>0</v>
      </c>
      <c r="AL537" s="119">
        <f>MOD((LEN(Survey!W537)+2),22)</f>
        <v>2</v>
      </c>
      <c r="AM537" t="str">
        <f t="shared" si="432"/>
        <v>Pass</v>
      </c>
      <c r="AN537" s="33" t="b">
        <f>NOT(ISNUMBER(SEARCH("Other",Survey!$Q537)))</f>
        <v>1</v>
      </c>
      <c r="AO537" s="32" t="b">
        <f>NOT(ISBLANK(Survey!$R537))</f>
        <v>0</v>
      </c>
      <c r="AP537" s="16" t="str">
        <f t="shared" si="433"/>
        <v>Pass</v>
      </c>
      <c r="AQ537" s="114">
        <f>COUNTBLANK(Survey!$X537)</f>
        <v>1</v>
      </c>
      <c r="AR537" s="58">
        <f>IF(AND(Survey!L537&lt;&gt;"Exempt fund",OR(Survey!$M537="ETF",Survey!$M537="ETF, alternative mutual fund",Survey!$M537="Mutual fund",Survey!$M537="Alternative mutual fund",Survey!$M537="Money market")),1,0)</f>
        <v>0</v>
      </c>
      <c r="AS537" s="16" t="str">
        <f t="shared" si="434"/>
        <v>Pass</v>
      </c>
      <c r="AT537" s="33" t="b">
        <f>NOT(ISNUMBER(SEARCH("Yes",Survey!$AC537)))</f>
        <v>1</v>
      </c>
      <c r="AU537" s="32" t="b">
        <f>IF(COUNTBLANK(Survey!$AD537:$AE537)=0,TRUE, FALSE)</f>
        <v>0</v>
      </c>
      <c r="AV537" s="16" t="str">
        <f t="shared" si="435"/>
        <v>Pass</v>
      </c>
      <c r="AW537" s="33" t="b">
        <f>NOT(ISNUMBER(SEARCH("Yes",Survey!$AF537)))</f>
        <v>1</v>
      </c>
      <c r="AX537" s="32" t="b">
        <f>NOT(ISBLANK(Survey!$AH537))</f>
        <v>0</v>
      </c>
      <c r="AY537" s="16" t="str">
        <f t="shared" si="436"/>
        <v>Pass</v>
      </c>
      <c r="AZ537" s="33" t="b">
        <f>NOT(OR(ISNUMBER(SEARCH("Other",Survey!$AH537)),ISNUMBER(SEARCH("Multiple",Survey!$AH537))))</f>
        <v>1</v>
      </c>
      <c r="BA537" s="32" t="b">
        <f>NOT(ISBLANK(Survey!$AI537))</f>
        <v>0</v>
      </c>
      <c r="BB537" s="16" t="str">
        <f t="shared" si="437"/>
        <v>Fail</v>
      </c>
      <c r="BC537" s="114">
        <f>IF(ABS(Survey!$BA537)&gt;0, 1,0)</f>
        <v>0</v>
      </c>
      <c r="BD537" s="114">
        <f>IF(COUNTBLANK(Survey!$AL537)=0,1,0)</f>
        <v>0</v>
      </c>
      <c r="BE537" s="16" t="str">
        <f t="shared" si="438"/>
        <v>Pass</v>
      </c>
      <c r="BF537" s="114">
        <f>IF(ISBLANK(Survey!$AL537),0,1)</f>
        <v>0</v>
      </c>
      <c r="BG537" s="133">
        <f>COUNTBLANK(Survey!$AM537)</f>
        <v>1</v>
      </c>
      <c r="BH537" s="16" t="str">
        <f t="shared" si="439"/>
        <v>Pass</v>
      </c>
      <c r="BI537" s="114">
        <f>IF(OR(Survey!$AM537="Closed",ISBLANK(Survey!$AM537)),0,1)</f>
        <v>0</v>
      </c>
      <c r="BJ537" s="133">
        <f>IF(ISBLANK(Survey!$AN537),1,0)</f>
        <v>1</v>
      </c>
      <c r="BK537" s="118" t="str">
        <f t="shared" si="440"/>
        <v>Pass</v>
      </c>
      <c r="BL537" s="31" cm="1">
        <f t="array" ref="BL537">SUM(SUMIF(Survey!AO537:AP537,{"&gt;0","&lt;0"})*{1,-1})</f>
        <v>0</v>
      </c>
      <c r="BM537">
        <f t="shared" si="441"/>
        <v>0</v>
      </c>
      <c r="BN537">
        <f t="shared" si="442"/>
        <v>100</v>
      </c>
      <c r="BO537" s="118" t="str">
        <f t="shared" si="443"/>
        <v>Pass</v>
      </c>
      <c r="BP537">
        <f>IF(Survey!AQ537="No",0,1)</f>
        <v>1</v>
      </c>
      <c r="BQ537" s="207">
        <f>MOD((LEN(Survey!AQ537)+2),22)</f>
        <v>2</v>
      </c>
      <c r="BR537">
        <f>IF(Survey!AR537="No",0,1)</f>
        <v>1</v>
      </c>
      <c r="BS537" s="207">
        <f>MOD((LEN(Survey!AR537)+2),22)</f>
        <v>2</v>
      </c>
      <c r="BT537" s="114">
        <f>COUNTBLANK(Survey!$AQ537:$AS537)+COUNTBLANK(Survey!$AU537)</f>
        <v>4</v>
      </c>
      <c r="BU537" s="114">
        <f>IF(Survey!$I537="Yes",1,0)</f>
        <v>0</v>
      </c>
      <c r="BV537" s="114">
        <f>IF(OR(Survey!$M537="Mutual fund",Survey!$M537="Alternative mutual fund",Survey!$M537="Money market"),1,0)</f>
        <v>0</v>
      </c>
      <c r="BW537" s="119">
        <f>IF(OR(Survey!$M537="ETF",Survey!$M537="ETF, alternative mutual fund"),1,0)</f>
        <v>0</v>
      </c>
      <c r="BX537" s="16" t="str">
        <f t="shared" si="444"/>
        <v>Pass</v>
      </c>
      <c r="BY537" s="33">
        <f>IF(ISNUMBER(SEARCH("Other",Survey!$AS537)), 1, 0)</f>
        <v>0</v>
      </c>
      <c r="BZ537" s="58" t="b">
        <f>NOT(ISBLANK(Survey!$AT537))</f>
        <v>0</v>
      </c>
      <c r="CA537" s="16" t="str">
        <f t="shared" si="445"/>
        <v>Pass</v>
      </c>
      <c r="CB537" s="114">
        <f>IF(Survey!$BB537=0, 0,1)</f>
        <v>0</v>
      </c>
      <c r="CC537" s="58">
        <f>Survey!$AV537</f>
        <v>0</v>
      </c>
      <c r="CD537" s="58">
        <f>Survey!$BC537+Survey!$BD537+ABS(Survey!$BE537)-ABS(Survey!$BF537)-ABS(Survey!$BG537)-ABS(Survey!$BL537)</f>
        <v>0</v>
      </c>
      <c r="CE537" s="138">
        <f>Survey!BB537+(ABS(Survey!$BH537)-ABS(Survey!$BI537)+ABS(Survey!$BJ537)-ABS(Survey!$BK537))*0.5</f>
        <v>0</v>
      </c>
      <c r="CF537" s="58">
        <f t="shared" si="446"/>
        <v>0</v>
      </c>
      <c r="CG537" s="58">
        <f>IF(AND($CC537&gt;$CF537-0.2,$CC537&lt;$CF537+0.2,ISBLANK(Survey!$AV537)=FALSE),0,1)</f>
        <v>1</v>
      </c>
      <c r="CH537" s="133">
        <f>IF(ISBLANK(Survey!$AW537),1,0)</f>
        <v>1</v>
      </c>
      <c r="CI537" s="16" t="str">
        <f t="shared" si="447"/>
        <v>Pass</v>
      </c>
      <c r="CJ537" s="114">
        <f>IF(Survey!$BB537=0, 0,1)</f>
        <v>0</v>
      </c>
      <c r="CK537" s="58">
        <f>IF(AND(Survey!$AX537&gt;=0,Survey!$AX537&lt;=0.2,Survey!$AX537&lt;&gt;""),0,1)</f>
        <v>1</v>
      </c>
      <c r="CL537" s="114">
        <f>IF(ISBLANK(Survey!$AY537),1,0)</f>
        <v>1</v>
      </c>
      <c r="CM537" s="16" t="str">
        <f t="shared" si="448"/>
        <v>Fail</v>
      </c>
      <c r="CN537" s="133">
        <f>Survey!$AZ537</f>
        <v>0</v>
      </c>
      <c r="CO537" s="16" t="str">
        <f t="shared" si="449"/>
        <v>Pass</v>
      </c>
      <c r="CP537" s="31">
        <f>Survey!$BA537</f>
        <v>0</v>
      </c>
      <c r="CQ537" s="138">
        <f>Survey!$BB537+Survey!$BC537+Survey!$BD537+ABS(Survey!$BE537)-ABS(Survey!$BF537)-ABS(Survey!$BG537)+ABS(Survey!$BH537)-ABS(Survey!$BI537)+ABS(Survey!$BJ537)-ABS(Survey!$BK537)-ABS(Survey!$BL537)+Survey!$BM537</f>
        <v>0</v>
      </c>
      <c r="CR537" s="30">
        <f t="shared" si="450"/>
        <v>0</v>
      </c>
      <c r="CS537" s="17">
        <f t="shared" si="451"/>
        <v>0</v>
      </c>
      <c r="CT537" s="16" t="str">
        <f t="shared" si="452"/>
        <v>Pass</v>
      </c>
      <c r="CU537" s="33" t="b">
        <f>IF(ABS(Survey!$BM537)=0,TRUE,FALSE)</f>
        <v>1</v>
      </c>
      <c r="CV537" s="32" t="b">
        <f>NOT(ISBLANK(Survey!$BN537))</f>
        <v>0</v>
      </c>
      <c r="CW537" t="str">
        <f t="shared" si="453"/>
        <v>Fail</v>
      </c>
      <c r="CX537" s="25">
        <f>Survey!$BA537</f>
        <v>0</v>
      </c>
      <c r="CY537" s="25" cm="1">
        <f t="array" ref="CY537">SUM(SUMIF(Survey!BP537:BW537,{"&gt;0","&lt;0"})*{1,-1})-SUM(SUMIF(Survey!BY537:CF537,{"&gt;0","&lt;0"})*{1,-1})</f>
        <v>0</v>
      </c>
      <c r="CZ537" s="30" t="str">
        <f t="shared" si="454"/>
        <v>No holdings</v>
      </c>
      <c r="DA537">
        <f t="shared" si="455"/>
        <v>0</v>
      </c>
      <c r="DB537" s="16" t="str">
        <f t="shared" si="456"/>
        <v>Fail</v>
      </c>
      <c r="DC537" s="31">
        <f>Survey!$BA537</f>
        <v>0</v>
      </c>
      <c r="DD537" s="31" cm="1">
        <f t="array" ref="DD537">SUM(SUMIF(Survey!CH537:DA537,{"&gt;0","&lt;0"})*{1,-1})-SUM(SUMIF(Survey!DC537:DV537,{"&gt;0","&lt;0"})*{1,-1})</f>
        <v>0</v>
      </c>
      <c r="DE537" s="30" t="str">
        <f t="shared" si="457"/>
        <v>No holdings</v>
      </c>
      <c r="DF537" s="17">
        <f t="shared" si="458"/>
        <v>0</v>
      </c>
      <c r="DG537" s="16" t="str">
        <f t="shared" si="459"/>
        <v>Pass</v>
      </c>
      <c r="DH537" s="33" t="b">
        <f>IF(ABS(Survey!$DA537)=0,TRUE,FALSE)</f>
        <v>1</v>
      </c>
      <c r="DI537" s="32" t="b">
        <f>NOT(ISBLANK(Survey!$DB537))</f>
        <v>0</v>
      </c>
      <c r="DJ537" s="16" t="str">
        <f t="shared" si="460"/>
        <v>Pass</v>
      </c>
      <c r="DK537" s="33" t="b">
        <f>IF(ABS(Survey!$DV537)=0,TRUE,FALSE)</f>
        <v>1</v>
      </c>
      <c r="DL537" s="32" t="b">
        <f>NOT(ISBLANK(Survey!$DW537))</f>
        <v>0</v>
      </c>
      <c r="DM537" t="str">
        <f t="shared" si="461"/>
        <v>Pass</v>
      </c>
      <c r="DN537" s="25" cm="1">
        <f t="array" ref="DN537">SUM(SUMIF(Survey!CW537,{"&gt;0","&lt;0"})*{1,-1})+SUM(SUMIF(Survey!DR537,{"&gt;0","&lt;0"})*{1,-1})</f>
        <v>0</v>
      </c>
      <c r="DO537" s="25">
        <f>SUM(SUMIF(Survey!DY537:EE537,{"&gt;0","&lt;0"})*{1,-1})+SUM(SUMIF(Survey!EG537:EM537,{"&gt;0","&lt;0"})*{1,-1})</f>
        <v>0</v>
      </c>
      <c r="DP537">
        <f t="shared" si="462"/>
        <v>0</v>
      </c>
      <c r="DQ537">
        <f t="shared" si="463"/>
        <v>0</v>
      </c>
      <c r="DR537" s="16" t="str">
        <f t="shared" si="464"/>
        <v>Pass</v>
      </c>
      <c r="DS537" s="33" t="b">
        <f>IF(ABS(Survey!$EE537)=0,TRUE,FALSE)</f>
        <v>1</v>
      </c>
      <c r="DT537" s="32" t="b">
        <f>NOT(ISBLANK(Survey!EF537))</f>
        <v>0</v>
      </c>
      <c r="DU537" s="16" t="str">
        <f t="shared" si="465"/>
        <v>Pass</v>
      </c>
      <c r="DV537" s="33" t="b">
        <f>IF(ABS(Survey!$EM537)=0,TRUE,FALSE)</f>
        <v>1</v>
      </c>
      <c r="DW537" s="32" t="b">
        <f>NOT(ISBLANK(Survey!$EN537))</f>
        <v>0</v>
      </c>
      <c r="DX537" s="16" t="str">
        <f t="shared" si="466"/>
        <v>Fail</v>
      </c>
      <c r="DY537" s="31">
        <f>SUM(SUMIF(Survey!ET537:EV537,{"&gt;0","&lt;0"})*{1,-1})</f>
        <v>0</v>
      </c>
      <c r="DZ537">
        <f t="shared" si="467"/>
        <v>0</v>
      </c>
      <c r="EA537">
        <f t="shared" si="468"/>
        <v>100</v>
      </c>
      <c r="EB537" s="30" t="b">
        <f>IF(OR(Survey!$M537="ETF",Survey!$M537="ETF, alternative mutual fund",Survey!$M537="Closed-end", Survey!$M537="Split share corp"),TRUE,FALSE)</f>
        <v>0</v>
      </c>
      <c r="EC537" s="16" t="str">
        <f t="shared" si="469"/>
        <v>Fail</v>
      </c>
      <c r="ED537" s="31">
        <f>SUM(SUMIF(Survey!EX537:FD537,{"&gt;0","&lt;0"})*{1,-1})</f>
        <v>0</v>
      </c>
      <c r="EE537">
        <f t="shared" si="470"/>
        <v>0</v>
      </c>
      <c r="EF537" s="17">
        <f t="shared" si="471"/>
        <v>100</v>
      </c>
      <c r="EG537" s="16" t="str">
        <f t="shared" si="472"/>
        <v>Fail</v>
      </c>
      <c r="EH537" s="31">
        <f>SUM(SUMIF(Survey!FF537:FL537,{"&gt;0","&lt;0"})*{1,-1})</f>
        <v>0</v>
      </c>
      <c r="EI537">
        <f t="shared" si="473"/>
        <v>0</v>
      </c>
      <c r="EJ537" s="17">
        <f t="shared" si="474"/>
        <v>100</v>
      </c>
    </row>
    <row r="538" spans="1:140">
      <c r="A538">
        <v>538</v>
      </c>
      <c r="B538" t="str">
        <f t="shared" si="422"/>
        <v>Pass</v>
      </c>
      <c r="C538" t="str">
        <f>IF(COUNTBLANK(Survey!B538:FM538)=$C$2, "Pass", "Fail")</f>
        <v>Pass</v>
      </c>
      <c r="D538" s="16" t="str">
        <f t="shared" si="423"/>
        <v>Fail</v>
      </c>
      <c r="E538" t="str">
        <f>IF(OR(ISBLANK(Survey!AL538),COUNTIF(G538:BJ538,"Fail")),"Fail","Pass")</f>
        <v>Fail</v>
      </c>
      <c r="F538" s="265"/>
      <c r="G538" s="16" t="str">
        <f t="shared" si="424"/>
        <v>Fail</v>
      </c>
      <c r="H538" s="139">
        <f>COUNTBLANK(Survey!B538:D538)+COUNTBLANK(Survey!G538)+COUNTBLANK(Survey!I538)+COUNTBLANK(Survey!K538:M538)+COUNTBLANK(Survey!P538:Q538)+COUNTBLANK(Survey!T538:W538)+COUNTBLANK(Survey!Z538:AC538)+COUNTBLANK(Survey!AF538:AG538)+COUNTBLANK(Survey!AK538:AK538)</f>
        <v>21</v>
      </c>
      <c r="I538" t="str">
        <f t="shared" si="425"/>
        <v>Fail</v>
      </c>
      <c r="J538" t="b">
        <f>IF(Survey!E538="No",TRUE,FALSE)</f>
        <v>0</v>
      </c>
      <c r="K538" s="29" cm="1">
        <f t="array" ref="K538">IF(COUNTA(Survey!$E$4:$E$695)=1, 0, SUM(IF(COUNTIF(Survey!$E$4:$E$695, Survey!$E$4:$E$695)=1,1,0)))</f>
        <v>0</v>
      </c>
      <c r="L538" s="29">
        <f>LEN(Survey!E538)</f>
        <v>0</v>
      </c>
      <c r="M538" s="16" t="str">
        <f t="shared" si="426"/>
        <v>Fail</v>
      </c>
      <c r="N538" t="b">
        <f>IF(Survey!F538="No",TRUE,FALSE)</f>
        <v>0</v>
      </c>
      <c r="O538" t="b">
        <f>Survey!F538=Survey!E538</f>
        <v>1</v>
      </c>
      <c r="P538">
        <f>COUNTIF(Survey!$F$4:$F$695,Survey!F538)</f>
        <v>0</v>
      </c>
      <c r="Q538" s="28">
        <f>LEN(Survey!F538)</f>
        <v>0</v>
      </c>
      <c r="R538" s="16" t="str">
        <f t="shared" si="427"/>
        <v>Pass</v>
      </c>
      <c r="S538" s="29">
        <f>MOD((LEN(Survey!H538)+2),11)</f>
        <v>2</v>
      </c>
      <c r="T538">
        <f>COUNTIF(Survey!$H$4:$H$695,Survey!H538)</f>
        <v>0</v>
      </c>
      <c r="U538" s="28" t="str">
        <f>IF(Survey!$L538="Prospectus fund", "Yes", "No")</f>
        <v>No</v>
      </c>
      <c r="V538" s="16" t="str">
        <f t="shared" si="428"/>
        <v>Pass</v>
      </c>
      <c r="W538" s="29">
        <f>MOD((LEN(Survey!J538)+2),11)</f>
        <v>2</v>
      </c>
      <c r="X538">
        <f>COUNTIF(Survey!$J$4:$J$695,Survey!J538)</f>
        <v>0</v>
      </c>
      <c r="Y538" s="30" t="b">
        <f>IF(OR(Survey!$M538="ETF",Survey!$M538="ETF, alternative mutual fund",Survey!$M538="Closed-end", Survey!$M538="Split share corp", Survey!$I538="Yes"),TRUE,FALSE)</f>
        <v>0</v>
      </c>
      <c r="Z538" s="16" t="str">
        <f>IFERROR(IF(AND(OR(AC538=AD538,AD538 = "Either"),NOT(ISBLANK(Survey!K538))),"Pass","Fail"),"Pass")</f>
        <v>Fail</v>
      </c>
      <c r="AA538" s="31" cm="1">
        <f t="array" ref="AA538">SUM(SUMIF(Survey!CH538:DA538,{"&gt;0","&lt;0"})*{1,-1})</f>
        <v>0</v>
      </c>
      <c r="AB538" s="33" cm="1">
        <f t="array" ref="AB538">SUM(SUMIF(Survey!CK538,{"&gt;0","&lt;0"})*{1,-1})+SUM(SUMIF(Survey!CU538,{"&gt;0","&lt;0"})*{1,-1})</f>
        <v>0</v>
      </c>
      <c r="AC538" s="33">
        <f>Survey!K538</f>
        <v>0</v>
      </c>
      <c r="AD538" s="32" t="str">
        <f t="shared" si="429"/>
        <v>Either</v>
      </c>
      <c r="AE538" s="16" t="str">
        <f t="shared" si="430"/>
        <v>Fail</v>
      </c>
      <c r="AF538" s="58" cm="1">
        <f t="array" ref="AF538">SUM(SUMIF(Survey!CH538:DA538,{"&gt;0","&lt;0"})*{1,-1})+SUM(SUMIF(Survey!DC538:DV538,{"&gt;0","&lt;0"})*{1,-1})</f>
        <v>0</v>
      </c>
      <c r="AG538" s="58">
        <f>IFERROR(AF538/(Survey!$BA538),0)</f>
        <v>0</v>
      </c>
      <c r="AH538" s="104" t="b">
        <f>IF(OR(Survey!$M538="Alternative strategy or hedge",Survey!$M538="Private asset",Survey!$L538="Prospectus fund"),TRUE,FALSE)</f>
        <v>0</v>
      </c>
      <c r="AI538" s="104" t="b">
        <f>NOT(ISBLANK(Survey!$M538))</f>
        <v>0</v>
      </c>
      <c r="AJ538" s="16" t="str">
        <f t="shared" si="431"/>
        <v>Fail</v>
      </c>
      <c r="AK538" t="b">
        <f>IF(Survey!W538="No",TRUE,FALSE)</f>
        <v>0</v>
      </c>
      <c r="AL538" s="119">
        <f>MOD((LEN(Survey!W538)+2),22)</f>
        <v>2</v>
      </c>
      <c r="AM538" t="str">
        <f t="shared" si="432"/>
        <v>Pass</v>
      </c>
      <c r="AN538" s="33" t="b">
        <f>NOT(ISNUMBER(SEARCH("Other",Survey!$Q538)))</f>
        <v>1</v>
      </c>
      <c r="AO538" s="32" t="b">
        <f>NOT(ISBLANK(Survey!$R538))</f>
        <v>0</v>
      </c>
      <c r="AP538" s="16" t="str">
        <f t="shared" si="433"/>
        <v>Pass</v>
      </c>
      <c r="AQ538" s="114">
        <f>COUNTBLANK(Survey!$X538)</f>
        <v>1</v>
      </c>
      <c r="AR538" s="58">
        <f>IF(AND(Survey!L538&lt;&gt;"Exempt fund",OR(Survey!$M538="ETF",Survey!$M538="ETF, alternative mutual fund",Survey!$M538="Mutual fund",Survey!$M538="Alternative mutual fund",Survey!$M538="Money market")),1,0)</f>
        <v>0</v>
      </c>
      <c r="AS538" s="16" t="str">
        <f t="shared" si="434"/>
        <v>Pass</v>
      </c>
      <c r="AT538" s="33" t="b">
        <f>NOT(ISNUMBER(SEARCH("Yes",Survey!$AC538)))</f>
        <v>1</v>
      </c>
      <c r="AU538" s="32" t="b">
        <f>IF(COUNTBLANK(Survey!$AD538:$AE538)=0,TRUE, FALSE)</f>
        <v>0</v>
      </c>
      <c r="AV538" s="16" t="str">
        <f t="shared" si="435"/>
        <v>Pass</v>
      </c>
      <c r="AW538" s="33" t="b">
        <f>NOT(ISNUMBER(SEARCH("Yes",Survey!$AF538)))</f>
        <v>1</v>
      </c>
      <c r="AX538" s="32" t="b">
        <f>NOT(ISBLANK(Survey!$AH538))</f>
        <v>0</v>
      </c>
      <c r="AY538" s="16" t="str">
        <f t="shared" si="436"/>
        <v>Pass</v>
      </c>
      <c r="AZ538" s="33" t="b">
        <f>NOT(OR(ISNUMBER(SEARCH("Other",Survey!$AH538)),ISNUMBER(SEARCH("Multiple",Survey!$AH538))))</f>
        <v>1</v>
      </c>
      <c r="BA538" s="32" t="b">
        <f>NOT(ISBLANK(Survey!$AI538))</f>
        <v>0</v>
      </c>
      <c r="BB538" s="16" t="str">
        <f t="shared" si="437"/>
        <v>Fail</v>
      </c>
      <c r="BC538" s="114">
        <f>IF(ABS(Survey!$BA538)&gt;0, 1,0)</f>
        <v>0</v>
      </c>
      <c r="BD538" s="114">
        <f>IF(COUNTBLANK(Survey!$AL538)=0,1,0)</f>
        <v>0</v>
      </c>
      <c r="BE538" s="16" t="str">
        <f t="shared" si="438"/>
        <v>Pass</v>
      </c>
      <c r="BF538" s="114">
        <f>IF(ISBLANK(Survey!$AL538),0,1)</f>
        <v>0</v>
      </c>
      <c r="BG538" s="133">
        <f>COUNTBLANK(Survey!$AM538)</f>
        <v>1</v>
      </c>
      <c r="BH538" s="16" t="str">
        <f t="shared" si="439"/>
        <v>Pass</v>
      </c>
      <c r="BI538" s="114">
        <f>IF(OR(Survey!$AM538="Closed",ISBLANK(Survey!$AM538)),0,1)</f>
        <v>0</v>
      </c>
      <c r="BJ538" s="133">
        <f>IF(ISBLANK(Survey!$AN538),1,0)</f>
        <v>1</v>
      </c>
      <c r="BK538" s="118" t="str">
        <f t="shared" si="440"/>
        <v>Pass</v>
      </c>
      <c r="BL538" s="31" cm="1">
        <f t="array" ref="BL538">SUM(SUMIF(Survey!AO538:AP538,{"&gt;0","&lt;0"})*{1,-1})</f>
        <v>0</v>
      </c>
      <c r="BM538">
        <f t="shared" si="441"/>
        <v>0</v>
      </c>
      <c r="BN538">
        <f t="shared" si="442"/>
        <v>100</v>
      </c>
      <c r="BO538" s="118" t="str">
        <f t="shared" si="443"/>
        <v>Pass</v>
      </c>
      <c r="BP538">
        <f>IF(Survey!AQ538="No",0,1)</f>
        <v>1</v>
      </c>
      <c r="BQ538" s="207">
        <f>MOD((LEN(Survey!AQ538)+2),22)</f>
        <v>2</v>
      </c>
      <c r="BR538">
        <f>IF(Survey!AR538="No",0,1)</f>
        <v>1</v>
      </c>
      <c r="BS538" s="207">
        <f>MOD((LEN(Survey!AR538)+2),22)</f>
        <v>2</v>
      </c>
      <c r="BT538" s="114">
        <f>COUNTBLANK(Survey!$AQ538:$AS538)+COUNTBLANK(Survey!$AU538)</f>
        <v>4</v>
      </c>
      <c r="BU538" s="114">
        <f>IF(Survey!$I538="Yes",1,0)</f>
        <v>0</v>
      </c>
      <c r="BV538" s="114">
        <f>IF(OR(Survey!$M538="Mutual fund",Survey!$M538="Alternative mutual fund",Survey!$M538="Money market"),1,0)</f>
        <v>0</v>
      </c>
      <c r="BW538" s="119">
        <f>IF(OR(Survey!$M538="ETF",Survey!$M538="ETF, alternative mutual fund"),1,0)</f>
        <v>0</v>
      </c>
      <c r="BX538" s="16" t="str">
        <f t="shared" si="444"/>
        <v>Pass</v>
      </c>
      <c r="BY538" s="33">
        <f>IF(ISNUMBER(SEARCH("Other",Survey!$AS538)), 1, 0)</f>
        <v>0</v>
      </c>
      <c r="BZ538" s="58" t="b">
        <f>NOT(ISBLANK(Survey!$AT538))</f>
        <v>0</v>
      </c>
      <c r="CA538" s="16" t="str">
        <f t="shared" si="445"/>
        <v>Pass</v>
      </c>
      <c r="CB538" s="114">
        <f>IF(Survey!$BB538=0, 0,1)</f>
        <v>0</v>
      </c>
      <c r="CC538" s="58">
        <f>Survey!$AV538</f>
        <v>0</v>
      </c>
      <c r="CD538" s="58">
        <f>Survey!$BC538+Survey!$BD538+ABS(Survey!$BE538)-ABS(Survey!$BF538)-ABS(Survey!$BG538)-ABS(Survey!$BL538)</f>
        <v>0</v>
      </c>
      <c r="CE538" s="138">
        <f>Survey!BB538+(ABS(Survey!$BH538)-ABS(Survey!$BI538)+ABS(Survey!$BJ538)-ABS(Survey!$BK538))*0.5</f>
        <v>0</v>
      </c>
      <c r="CF538" s="58">
        <f t="shared" si="446"/>
        <v>0</v>
      </c>
      <c r="CG538" s="58">
        <f>IF(AND($CC538&gt;$CF538-0.2,$CC538&lt;$CF538+0.2,ISBLANK(Survey!$AV538)=FALSE),0,1)</f>
        <v>1</v>
      </c>
      <c r="CH538" s="133">
        <f>IF(ISBLANK(Survey!$AW538),1,0)</f>
        <v>1</v>
      </c>
      <c r="CI538" s="16" t="str">
        <f t="shared" si="447"/>
        <v>Pass</v>
      </c>
      <c r="CJ538" s="114">
        <f>IF(Survey!$BB538=0, 0,1)</f>
        <v>0</v>
      </c>
      <c r="CK538" s="58">
        <f>IF(AND(Survey!$AX538&gt;=0,Survey!$AX538&lt;=0.2,Survey!$AX538&lt;&gt;""),0,1)</f>
        <v>1</v>
      </c>
      <c r="CL538" s="114">
        <f>IF(ISBLANK(Survey!$AY538),1,0)</f>
        <v>1</v>
      </c>
      <c r="CM538" s="16" t="str">
        <f t="shared" si="448"/>
        <v>Fail</v>
      </c>
      <c r="CN538" s="133">
        <f>Survey!$AZ538</f>
        <v>0</v>
      </c>
      <c r="CO538" s="16" t="str">
        <f t="shared" si="449"/>
        <v>Pass</v>
      </c>
      <c r="CP538" s="31">
        <f>Survey!$BA538</f>
        <v>0</v>
      </c>
      <c r="CQ538" s="138">
        <f>Survey!$BB538+Survey!$BC538+Survey!$BD538+ABS(Survey!$BE538)-ABS(Survey!$BF538)-ABS(Survey!$BG538)+ABS(Survey!$BH538)-ABS(Survey!$BI538)+ABS(Survey!$BJ538)-ABS(Survey!$BK538)-ABS(Survey!$BL538)+Survey!$BM538</f>
        <v>0</v>
      </c>
      <c r="CR538" s="30">
        <f t="shared" si="450"/>
        <v>0</v>
      </c>
      <c r="CS538" s="17">
        <f t="shared" si="451"/>
        <v>0</v>
      </c>
      <c r="CT538" s="16" t="str">
        <f t="shared" si="452"/>
        <v>Pass</v>
      </c>
      <c r="CU538" s="33" t="b">
        <f>IF(ABS(Survey!$BM538)=0,TRUE,FALSE)</f>
        <v>1</v>
      </c>
      <c r="CV538" s="32" t="b">
        <f>NOT(ISBLANK(Survey!$BN538))</f>
        <v>0</v>
      </c>
      <c r="CW538" t="str">
        <f t="shared" si="453"/>
        <v>Fail</v>
      </c>
      <c r="CX538" s="25">
        <f>Survey!$BA538</f>
        <v>0</v>
      </c>
      <c r="CY538" s="25" cm="1">
        <f t="array" ref="CY538">SUM(SUMIF(Survey!BP538:BW538,{"&gt;0","&lt;0"})*{1,-1})-SUM(SUMIF(Survey!BY538:CF538,{"&gt;0","&lt;0"})*{1,-1})</f>
        <v>0</v>
      </c>
      <c r="CZ538" s="30" t="str">
        <f t="shared" si="454"/>
        <v>No holdings</v>
      </c>
      <c r="DA538">
        <f t="shared" si="455"/>
        <v>0</v>
      </c>
      <c r="DB538" s="16" t="str">
        <f t="shared" si="456"/>
        <v>Fail</v>
      </c>
      <c r="DC538" s="31">
        <f>Survey!$BA538</f>
        <v>0</v>
      </c>
      <c r="DD538" s="31" cm="1">
        <f t="array" ref="DD538">SUM(SUMIF(Survey!CH538:DA538,{"&gt;0","&lt;0"})*{1,-1})-SUM(SUMIF(Survey!DC538:DV538,{"&gt;0","&lt;0"})*{1,-1})</f>
        <v>0</v>
      </c>
      <c r="DE538" s="30" t="str">
        <f t="shared" si="457"/>
        <v>No holdings</v>
      </c>
      <c r="DF538" s="17">
        <f t="shared" si="458"/>
        <v>0</v>
      </c>
      <c r="DG538" s="16" t="str">
        <f t="shared" si="459"/>
        <v>Pass</v>
      </c>
      <c r="DH538" s="33" t="b">
        <f>IF(ABS(Survey!$DA538)=0,TRUE,FALSE)</f>
        <v>1</v>
      </c>
      <c r="DI538" s="32" t="b">
        <f>NOT(ISBLANK(Survey!$DB538))</f>
        <v>0</v>
      </c>
      <c r="DJ538" s="16" t="str">
        <f t="shared" si="460"/>
        <v>Pass</v>
      </c>
      <c r="DK538" s="33" t="b">
        <f>IF(ABS(Survey!$DV538)=0,TRUE,FALSE)</f>
        <v>1</v>
      </c>
      <c r="DL538" s="32" t="b">
        <f>NOT(ISBLANK(Survey!$DW538))</f>
        <v>0</v>
      </c>
      <c r="DM538" t="str">
        <f t="shared" si="461"/>
        <v>Pass</v>
      </c>
      <c r="DN538" s="25" cm="1">
        <f t="array" ref="DN538">SUM(SUMIF(Survey!CW538,{"&gt;0","&lt;0"})*{1,-1})+SUM(SUMIF(Survey!DR538,{"&gt;0","&lt;0"})*{1,-1})</f>
        <v>0</v>
      </c>
      <c r="DO538" s="25">
        <f>SUM(SUMIF(Survey!DY538:EE538,{"&gt;0","&lt;0"})*{1,-1})+SUM(SUMIF(Survey!EG538:EM538,{"&gt;0","&lt;0"})*{1,-1})</f>
        <v>0</v>
      </c>
      <c r="DP538">
        <f t="shared" si="462"/>
        <v>0</v>
      </c>
      <c r="DQ538">
        <f t="shared" si="463"/>
        <v>0</v>
      </c>
      <c r="DR538" s="16" t="str">
        <f t="shared" si="464"/>
        <v>Pass</v>
      </c>
      <c r="DS538" s="33" t="b">
        <f>IF(ABS(Survey!$EE538)=0,TRUE,FALSE)</f>
        <v>1</v>
      </c>
      <c r="DT538" s="32" t="b">
        <f>NOT(ISBLANK(Survey!EF538))</f>
        <v>0</v>
      </c>
      <c r="DU538" s="16" t="str">
        <f t="shared" si="465"/>
        <v>Pass</v>
      </c>
      <c r="DV538" s="33" t="b">
        <f>IF(ABS(Survey!$EM538)=0,TRUE,FALSE)</f>
        <v>1</v>
      </c>
      <c r="DW538" s="32" t="b">
        <f>NOT(ISBLANK(Survey!$EN538))</f>
        <v>0</v>
      </c>
      <c r="DX538" s="16" t="str">
        <f t="shared" si="466"/>
        <v>Fail</v>
      </c>
      <c r="DY538" s="31">
        <f>SUM(SUMIF(Survey!ET538:EV538,{"&gt;0","&lt;0"})*{1,-1})</f>
        <v>0</v>
      </c>
      <c r="DZ538">
        <f t="shared" si="467"/>
        <v>0</v>
      </c>
      <c r="EA538">
        <f t="shared" si="468"/>
        <v>100</v>
      </c>
      <c r="EB538" s="30" t="b">
        <f>IF(OR(Survey!$M538="ETF",Survey!$M538="ETF, alternative mutual fund",Survey!$M538="Closed-end", Survey!$M538="Split share corp"),TRUE,FALSE)</f>
        <v>0</v>
      </c>
      <c r="EC538" s="16" t="str">
        <f t="shared" si="469"/>
        <v>Fail</v>
      </c>
      <c r="ED538" s="31">
        <f>SUM(SUMIF(Survey!EX538:FD538,{"&gt;0","&lt;0"})*{1,-1})</f>
        <v>0</v>
      </c>
      <c r="EE538">
        <f t="shared" si="470"/>
        <v>0</v>
      </c>
      <c r="EF538" s="17">
        <f t="shared" si="471"/>
        <v>100</v>
      </c>
      <c r="EG538" s="16" t="str">
        <f t="shared" si="472"/>
        <v>Fail</v>
      </c>
      <c r="EH538" s="31">
        <f>SUM(SUMIF(Survey!FF538:FL538,{"&gt;0","&lt;0"})*{1,-1})</f>
        <v>0</v>
      </c>
      <c r="EI538">
        <f t="shared" si="473"/>
        <v>0</v>
      </c>
      <c r="EJ538" s="17">
        <f t="shared" si="474"/>
        <v>100</v>
      </c>
    </row>
    <row r="539" spans="1:140">
      <c r="A539">
        <v>539</v>
      </c>
      <c r="B539" t="str">
        <f t="shared" si="422"/>
        <v>Pass</v>
      </c>
      <c r="C539" t="str">
        <f>IF(COUNTBLANK(Survey!B539:FM539)=$C$2, "Pass", "Fail")</f>
        <v>Pass</v>
      </c>
      <c r="D539" s="16" t="str">
        <f t="shared" si="423"/>
        <v>Fail</v>
      </c>
      <c r="E539" t="str">
        <f>IF(OR(ISBLANK(Survey!AL539),COUNTIF(G539:BJ539,"Fail")),"Fail","Pass")</f>
        <v>Fail</v>
      </c>
      <c r="F539" s="265"/>
      <c r="G539" s="16" t="str">
        <f t="shared" si="424"/>
        <v>Fail</v>
      </c>
      <c r="H539" s="139">
        <f>COUNTBLANK(Survey!B539:D539)+COUNTBLANK(Survey!G539)+COUNTBLANK(Survey!I539)+COUNTBLANK(Survey!K539:M539)+COUNTBLANK(Survey!P539:Q539)+COUNTBLANK(Survey!T539:W539)+COUNTBLANK(Survey!Z539:AC539)+COUNTBLANK(Survey!AF539:AG539)+COUNTBLANK(Survey!AK539:AK539)</f>
        <v>21</v>
      </c>
      <c r="I539" t="str">
        <f t="shared" si="425"/>
        <v>Fail</v>
      </c>
      <c r="J539" t="b">
        <f>IF(Survey!E539="No",TRUE,FALSE)</f>
        <v>0</v>
      </c>
      <c r="K539" s="29" cm="1">
        <f t="array" ref="K539">IF(COUNTA(Survey!$E$4:$E$695)=1, 0, SUM(IF(COUNTIF(Survey!$E$4:$E$695, Survey!$E$4:$E$695)=1,1,0)))</f>
        <v>0</v>
      </c>
      <c r="L539" s="29">
        <f>LEN(Survey!E539)</f>
        <v>0</v>
      </c>
      <c r="M539" s="16" t="str">
        <f t="shared" si="426"/>
        <v>Fail</v>
      </c>
      <c r="N539" t="b">
        <f>IF(Survey!F539="No",TRUE,FALSE)</f>
        <v>0</v>
      </c>
      <c r="O539" t="b">
        <f>Survey!F539=Survey!E539</f>
        <v>1</v>
      </c>
      <c r="P539">
        <f>COUNTIF(Survey!$F$4:$F$695,Survey!F539)</f>
        <v>0</v>
      </c>
      <c r="Q539" s="28">
        <f>LEN(Survey!F539)</f>
        <v>0</v>
      </c>
      <c r="R539" s="16" t="str">
        <f t="shared" si="427"/>
        <v>Pass</v>
      </c>
      <c r="S539" s="29">
        <f>MOD((LEN(Survey!H539)+2),11)</f>
        <v>2</v>
      </c>
      <c r="T539">
        <f>COUNTIF(Survey!$H$4:$H$695,Survey!H539)</f>
        <v>0</v>
      </c>
      <c r="U539" s="28" t="str">
        <f>IF(Survey!$L539="Prospectus fund", "Yes", "No")</f>
        <v>No</v>
      </c>
      <c r="V539" s="16" t="str">
        <f t="shared" si="428"/>
        <v>Pass</v>
      </c>
      <c r="W539" s="29">
        <f>MOD((LEN(Survey!J539)+2),11)</f>
        <v>2</v>
      </c>
      <c r="X539">
        <f>COUNTIF(Survey!$J$4:$J$695,Survey!J539)</f>
        <v>0</v>
      </c>
      <c r="Y539" s="30" t="b">
        <f>IF(OR(Survey!$M539="ETF",Survey!$M539="ETF, alternative mutual fund",Survey!$M539="Closed-end", Survey!$M539="Split share corp", Survey!$I539="Yes"),TRUE,FALSE)</f>
        <v>0</v>
      </c>
      <c r="Z539" s="16" t="str">
        <f>IFERROR(IF(AND(OR(AC539=AD539,AD539 = "Either"),NOT(ISBLANK(Survey!K539))),"Pass","Fail"),"Pass")</f>
        <v>Fail</v>
      </c>
      <c r="AA539" s="31" cm="1">
        <f t="array" ref="AA539">SUM(SUMIF(Survey!CH539:DA539,{"&gt;0","&lt;0"})*{1,-1})</f>
        <v>0</v>
      </c>
      <c r="AB539" s="33" cm="1">
        <f t="array" ref="AB539">SUM(SUMIF(Survey!CK539,{"&gt;0","&lt;0"})*{1,-1})+SUM(SUMIF(Survey!CU539,{"&gt;0","&lt;0"})*{1,-1})</f>
        <v>0</v>
      </c>
      <c r="AC539" s="33">
        <f>Survey!K539</f>
        <v>0</v>
      </c>
      <c r="AD539" s="32" t="str">
        <f t="shared" si="429"/>
        <v>Either</v>
      </c>
      <c r="AE539" s="16" t="str">
        <f t="shared" si="430"/>
        <v>Fail</v>
      </c>
      <c r="AF539" s="58" cm="1">
        <f t="array" ref="AF539">SUM(SUMIF(Survey!CH539:DA539,{"&gt;0","&lt;0"})*{1,-1})+SUM(SUMIF(Survey!DC539:DV539,{"&gt;0","&lt;0"})*{1,-1})</f>
        <v>0</v>
      </c>
      <c r="AG539" s="58">
        <f>IFERROR(AF539/(Survey!$BA539),0)</f>
        <v>0</v>
      </c>
      <c r="AH539" s="104" t="b">
        <f>IF(OR(Survey!$M539="Alternative strategy or hedge",Survey!$M539="Private asset",Survey!$L539="Prospectus fund"),TRUE,FALSE)</f>
        <v>0</v>
      </c>
      <c r="AI539" s="104" t="b">
        <f>NOT(ISBLANK(Survey!$M539))</f>
        <v>0</v>
      </c>
      <c r="AJ539" s="16" t="str">
        <f t="shared" si="431"/>
        <v>Fail</v>
      </c>
      <c r="AK539" t="b">
        <f>IF(Survey!W539="No",TRUE,FALSE)</f>
        <v>0</v>
      </c>
      <c r="AL539" s="119">
        <f>MOD((LEN(Survey!W539)+2),22)</f>
        <v>2</v>
      </c>
      <c r="AM539" t="str">
        <f t="shared" si="432"/>
        <v>Pass</v>
      </c>
      <c r="AN539" s="33" t="b">
        <f>NOT(ISNUMBER(SEARCH("Other",Survey!$Q539)))</f>
        <v>1</v>
      </c>
      <c r="AO539" s="32" t="b">
        <f>NOT(ISBLANK(Survey!$R539))</f>
        <v>0</v>
      </c>
      <c r="AP539" s="16" t="str">
        <f t="shared" si="433"/>
        <v>Pass</v>
      </c>
      <c r="AQ539" s="114">
        <f>COUNTBLANK(Survey!$X539)</f>
        <v>1</v>
      </c>
      <c r="AR539" s="58">
        <f>IF(AND(Survey!L539&lt;&gt;"Exempt fund",OR(Survey!$M539="ETF",Survey!$M539="ETF, alternative mutual fund",Survey!$M539="Mutual fund",Survey!$M539="Alternative mutual fund",Survey!$M539="Money market")),1,0)</f>
        <v>0</v>
      </c>
      <c r="AS539" s="16" t="str">
        <f t="shared" si="434"/>
        <v>Pass</v>
      </c>
      <c r="AT539" s="33" t="b">
        <f>NOT(ISNUMBER(SEARCH("Yes",Survey!$AC539)))</f>
        <v>1</v>
      </c>
      <c r="AU539" s="32" t="b">
        <f>IF(COUNTBLANK(Survey!$AD539:$AE539)=0,TRUE, FALSE)</f>
        <v>0</v>
      </c>
      <c r="AV539" s="16" t="str">
        <f t="shared" si="435"/>
        <v>Pass</v>
      </c>
      <c r="AW539" s="33" t="b">
        <f>NOT(ISNUMBER(SEARCH("Yes",Survey!$AF539)))</f>
        <v>1</v>
      </c>
      <c r="AX539" s="32" t="b">
        <f>NOT(ISBLANK(Survey!$AH539))</f>
        <v>0</v>
      </c>
      <c r="AY539" s="16" t="str">
        <f t="shared" si="436"/>
        <v>Pass</v>
      </c>
      <c r="AZ539" s="33" t="b">
        <f>NOT(OR(ISNUMBER(SEARCH("Other",Survey!$AH539)),ISNUMBER(SEARCH("Multiple",Survey!$AH539))))</f>
        <v>1</v>
      </c>
      <c r="BA539" s="32" t="b">
        <f>NOT(ISBLANK(Survey!$AI539))</f>
        <v>0</v>
      </c>
      <c r="BB539" s="16" t="str">
        <f t="shared" si="437"/>
        <v>Fail</v>
      </c>
      <c r="BC539" s="114">
        <f>IF(ABS(Survey!$BA539)&gt;0, 1,0)</f>
        <v>0</v>
      </c>
      <c r="BD539" s="114">
        <f>IF(COUNTBLANK(Survey!$AL539)=0,1,0)</f>
        <v>0</v>
      </c>
      <c r="BE539" s="16" t="str">
        <f t="shared" si="438"/>
        <v>Pass</v>
      </c>
      <c r="BF539" s="114">
        <f>IF(ISBLANK(Survey!$AL539),0,1)</f>
        <v>0</v>
      </c>
      <c r="BG539" s="133">
        <f>COUNTBLANK(Survey!$AM539)</f>
        <v>1</v>
      </c>
      <c r="BH539" s="16" t="str">
        <f t="shared" si="439"/>
        <v>Pass</v>
      </c>
      <c r="BI539" s="114">
        <f>IF(OR(Survey!$AM539="Closed",ISBLANK(Survey!$AM539)),0,1)</f>
        <v>0</v>
      </c>
      <c r="BJ539" s="133">
        <f>IF(ISBLANK(Survey!$AN539),1,0)</f>
        <v>1</v>
      </c>
      <c r="BK539" s="118" t="str">
        <f t="shared" si="440"/>
        <v>Pass</v>
      </c>
      <c r="BL539" s="31" cm="1">
        <f t="array" ref="BL539">SUM(SUMIF(Survey!AO539:AP539,{"&gt;0","&lt;0"})*{1,-1})</f>
        <v>0</v>
      </c>
      <c r="BM539">
        <f t="shared" si="441"/>
        <v>0</v>
      </c>
      <c r="BN539">
        <f t="shared" si="442"/>
        <v>100</v>
      </c>
      <c r="BO539" s="118" t="str">
        <f t="shared" si="443"/>
        <v>Pass</v>
      </c>
      <c r="BP539">
        <f>IF(Survey!AQ539="No",0,1)</f>
        <v>1</v>
      </c>
      <c r="BQ539" s="207">
        <f>MOD((LEN(Survey!AQ539)+2),22)</f>
        <v>2</v>
      </c>
      <c r="BR539">
        <f>IF(Survey!AR539="No",0,1)</f>
        <v>1</v>
      </c>
      <c r="BS539" s="207">
        <f>MOD((LEN(Survey!AR539)+2),22)</f>
        <v>2</v>
      </c>
      <c r="BT539" s="114">
        <f>COUNTBLANK(Survey!$AQ539:$AS539)+COUNTBLANK(Survey!$AU539)</f>
        <v>4</v>
      </c>
      <c r="BU539" s="114">
        <f>IF(Survey!$I539="Yes",1,0)</f>
        <v>0</v>
      </c>
      <c r="BV539" s="114">
        <f>IF(OR(Survey!$M539="Mutual fund",Survey!$M539="Alternative mutual fund",Survey!$M539="Money market"),1,0)</f>
        <v>0</v>
      </c>
      <c r="BW539" s="119">
        <f>IF(OR(Survey!$M539="ETF",Survey!$M539="ETF, alternative mutual fund"),1,0)</f>
        <v>0</v>
      </c>
      <c r="BX539" s="16" t="str">
        <f t="shared" si="444"/>
        <v>Pass</v>
      </c>
      <c r="BY539" s="33">
        <f>IF(ISNUMBER(SEARCH("Other",Survey!$AS539)), 1, 0)</f>
        <v>0</v>
      </c>
      <c r="BZ539" s="58" t="b">
        <f>NOT(ISBLANK(Survey!$AT539))</f>
        <v>0</v>
      </c>
      <c r="CA539" s="16" t="str">
        <f t="shared" si="445"/>
        <v>Pass</v>
      </c>
      <c r="CB539" s="114">
        <f>IF(Survey!$BB539=0, 0,1)</f>
        <v>0</v>
      </c>
      <c r="CC539" s="58">
        <f>Survey!$AV539</f>
        <v>0</v>
      </c>
      <c r="CD539" s="58">
        <f>Survey!$BC539+Survey!$BD539+ABS(Survey!$BE539)-ABS(Survey!$BF539)-ABS(Survey!$BG539)-ABS(Survey!$BL539)</f>
        <v>0</v>
      </c>
      <c r="CE539" s="138">
        <f>Survey!BB539+(ABS(Survey!$BH539)-ABS(Survey!$BI539)+ABS(Survey!$BJ539)-ABS(Survey!$BK539))*0.5</f>
        <v>0</v>
      </c>
      <c r="CF539" s="58">
        <f t="shared" si="446"/>
        <v>0</v>
      </c>
      <c r="CG539" s="58">
        <f>IF(AND($CC539&gt;$CF539-0.2,$CC539&lt;$CF539+0.2,ISBLANK(Survey!$AV539)=FALSE),0,1)</f>
        <v>1</v>
      </c>
      <c r="CH539" s="133">
        <f>IF(ISBLANK(Survey!$AW539),1,0)</f>
        <v>1</v>
      </c>
      <c r="CI539" s="16" t="str">
        <f t="shared" si="447"/>
        <v>Pass</v>
      </c>
      <c r="CJ539" s="114">
        <f>IF(Survey!$BB539=0, 0,1)</f>
        <v>0</v>
      </c>
      <c r="CK539" s="58">
        <f>IF(AND(Survey!$AX539&gt;=0,Survey!$AX539&lt;=0.2,Survey!$AX539&lt;&gt;""),0,1)</f>
        <v>1</v>
      </c>
      <c r="CL539" s="114">
        <f>IF(ISBLANK(Survey!$AY539),1,0)</f>
        <v>1</v>
      </c>
      <c r="CM539" s="16" t="str">
        <f t="shared" si="448"/>
        <v>Fail</v>
      </c>
      <c r="CN539" s="133">
        <f>Survey!$AZ539</f>
        <v>0</v>
      </c>
      <c r="CO539" s="16" t="str">
        <f t="shared" si="449"/>
        <v>Pass</v>
      </c>
      <c r="CP539" s="31">
        <f>Survey!$BA539</f>
        <v>0</v>
      </c>
      <c r="CQ539" s="138">
        <f>Survey!$BB539+Survey!$BC539+Survey!$BD539+ABS(Survey!$BE539)-ABS(Survey!$BF539)-ABS(Survey!$BG539)+ABS(Survey!$BH539)-ABS(Survey!$BI539)+ABS(Survey!$BJ539)-ABS(Survey!$BK539)-ABS(Survey!$BL539)+Survey!$BM539</f>
        <v>0</v>
      </c>
      <c r="CR539" s="30">
        <f t="shared" si="450"/>
        <v>0</v>
      </c>
      <c r="CS539" s="17">
        <f t="shared" si="451"/>
        <v>0</v>
      </c>
      <c r="CT539" s="16" t="str">
        <f t="shared" si="452"/>
        <v>Pass</v>
      </c>
      <c r="CU539" s="33" t="b">
        <f>IF(ABS(Survey!$BM539)=0,TRUE,FALSE)</f>
        <v>1</v>
      </c>
      <c r="CV539" s="32" t="b">
        <f>NOT(ISBLANK(Survey!$BN539))</f>
        <v>0</v>
      </c>
      <c r="CW539" t="str">
        <f t="shared" si="453"/>
        <v>Fail</v>
      </c>
      <c r="CX539" s="25">
        <f>Survey!$BA539</f>
        <v>0</v>
      </c>
      <c r="CY539" s="25" cm="1">
        <f t="array" ref="CY539">SUM(SUMIF(Survey!BP539:BW539,{"&gt;0","&lt;0"})*{1,-1})-SUM(SUMIF(Survey!BY539:CF539,{"&gt;0","&lt;0"})*{1,-1})</f>
        <v>0</v>
      </c>
      <c r="CZ539" s="30" t="str">
        <f t="shared" si="454"/>
        <v>No holdings</v>
      </c>
      <c r="DA539">
        <f t="shared" si="455"/>
        <v>0</v>
      </c>
      <c r="DB539" s="16" t="str">
        <f t="shared" si="456"/>
        <v>Fail</v>
      </c>
      <c r="DC539" s="31">
        <f>Survey!$BA539</f>
        <v>0</v>
      </c>
      <c r="DD539" s="31" cm="1">
        <f t="array" ref="DD539">SUM(SUMIF(Survey!CH539:DA539,{"&gt;0","&lt;0"})*{1,-1})-SUM(SUMIF(Survey!DC539:DV539,{"&gt;0","&lt;0"})*{1,-1})</f>
        <v>0</v>
      </c>
      <c r="DE539" s="30" t="str">
        <f t="shared" si="457"/>
        <v>No holdings</v>
      </c>
      <c r="DF539" s="17">
        <f t="shared" si="458"/>
        <v>0</v>
      </c>
      <c r="DG539" s="16" t="str">
        <f t="shared" si="459"/>
        <v>Pass</v>
      </c>
      <c r="DH539" s="33" t="b">
        <f>IF(ABS(Survey!$DA539)=0,TRUE,FALSE)</f>
        <v>1</v>
      </c>
      <c r="DI539" s="32" t="b">
        <f>NOT(ISBLANK(Survey!$DB539))</f>
        <v>0</v>
      </c>
      <c r="DJ539" s="16" t="str">
        <f t="shared" si="460"/>
        <v>Pass</v>
      </c>
      <c r="DK539" s="33" t="b">
        <f>IF(ABS(Survey!$DV539)=0,TRUE,FALSE)</f>
        <v>1</v>
      </c>
      <c r="DL539" s="32" t="b">
        <f>NOT(ISBLANK(Survey!$DW539))</f>
        <v>0</v>
      </c>
      <c r="DM539" t="str">
        <f t="shared" si="461"/>
        <v>Pass</v>
      </c>
      <c r="DN539" s="25" cm="1">
        <f t="array" ref="DN539">SUM(SUMIF(Survey!CW539,{"&gt;0","&lt;0"})*{1,-1})+SUM(SUMIF(Survey!DR539,{"&gt;0","&lt;0"})*{1,-1})</f>
        <v>0</v>
      </c>
      <c r="DO539" s="25">
        <f>SUM(SUMIF(Survey!DY539:EE539,{"&gt;0","&lt;0"})*{1,-1})+SUM(SUMIF(Survey!EG539:EM539,{"&gt;0","&lt;0"})*{1,-1})</f>
        <v>0</v>
      </c>
      <c r="DP539">
        <f t="shared" si="462"/>
        <v>0</v>
      </c>
      <c r="DQ539">
        <f t="shared" si="463"/>
        <v>0</v>
      </c>
      <c r="DR539" s="16" t="str">
        <f t="shared" si="464"/>
        <v>Pass</v>
      </c>
      <c r="DS539" s="33" t="b">
        <f>IF(ABS(Survey!$EE539)=0,TRUE,FALSE)</f>
        <v>1</v>
      </c>
      <c r="DT539" s="32" t="b">
        <f>NOT(ISBLANK(Survey!EF539))</f>
        <v>0</v>
      </c>
      <c r="DU539" s="16" t="str">
        <f t="shared" si="465"/>
        <v>Pass</v>
      </c>
      <c r="DV539" s="33" t="b">
        <f>IF(ABS(Survey!$EM539)=0,TRUE,FALSE)</f>
        <v>1</v>
      </c>
      <c r="DW539" s="32" t="b">
        <f>NOT(ISBLANK(Survey!$EN539))</f>
        <v>0</v>
      </c>
      <c r="DX539" s="16" t="str">
        <f t="shared" si="466"/>
        <v>Fail</v>
      </c>
      <c r="DY539" s="31">
        <f>SUM(SUMIF(Survey!ET539:EV539,{"&gt;0","&lt;0"})*{1,-1})</f>
        <v>0</v>
      </c>
      <c r="DZ539">
        <f t="shared" si="467"/>
        <v>0</v>
      </c>
      <c r="EA539">
        <f t="shared" si="468"/>
        <v>100</v>
      </c>
      <c r="EB539" s="30" t="b">
        <f>IF(OR(Survey!$M539="ETF",Survey!$M539="ETF, alternative mutual fund",Survey!$M539="Closed-end", Survey!$M539="Split share corp"),TRUE,FALSE)</f>
        <v>0</v>
      </c>
      <c r="EC539" s="16" t="str">
        <f t="shared" si="469"/>
        <v>Fail</v>
      </c>
      <c r="ED539" s="31">
        <f>SUM(SUMIF(Survey!EX539:FD539,{"&gt;0","&lt;0"})*{1,-1})</f>
        <v>0</v>
      </c>
      <c r="EE539">
        <f t="shared" si="470"/>
        <v>0</v>
      </c>
      <c r="EF539" s="17">
        <f t="shared" si="471"/>
        <v>100</v>
      </c>
      <c r="EG539" s="16" t="str">
        <f t="shared" si="472"/>
        <v>Fail</v>
      </c>
      <c r="EH539" s="31">
        <f>SUM(SUMIF(Survey!FF539:FL539,{"&gt;0","&lt;0"})*{1,-1})</f>
        <v>0</v>
      </c>
      <c r="EI539">
        <f t="shared" si="473"/>
        <v>0</v>
      </c>
      <c r="EJ539" s="17">
        <f t="shared" si="474"/>
        <v>100</v>
      </c>
    </row>
    <row r="540" spans="1:140">
      <c r="A540">
        <v>540</v>
      </c>
      <c r="B540" t="str">
        <f t="shared" si="422"/>
        <v>Pass</v>
      </c>
      <c r="C540" t="str">
        <f>IF(COUNTBLANK(Survey!B540:FM540)=$C$2, "Pass", "Fail")</f>
        <v>Pass</v>
      </c>
      <c r="D540" s="16" t="str">
        <f t="shared" si="423"/>
        <v>Fail</v>
      </c>
      <c r="E540" t="str">
        <f>IF(OR(ISBLANK(Survey!AL540),COUNTIF(G540:BJ540,"Fail")),"Fail","Pass")</f>
        <v>Fail</v>
      </c>
      <c r="F540" s="265"/>
      <c r="G540" s="16" t="str">
        <f t="shared" si="424"/>
        <v>Fail</v>
      </c>
      <c r="H540" s="139">
        <f>COUNTBLANK(Survey!B540:D540)+COUNTBLANK(Survey!G540)+COUNTBLANK(Survey!I540)+COUNTBLANK(Survey!K540:M540)+COUNTBLANK(Survey!P540:Q540)+COUNTBLANK(Survey!T540:W540)+COUNTBLANK(Survey!Z540:AC540)+COUNTBLANK(Survey!AF540:AG540)+COUNTBLANK(Survey!AK540:AK540)</f>
        <v>21</v>
      </c>
      <c r="I540" t="str">
        <f t="shared" si="425"/>
        <v>Fail</v>
      </c>
      <c r="J540" t="b">
        <f>IF(Survey!E540="No",TRUE,FALSE)</f>
        <v>0</v>
      </c>
      <c r="K540" s="29" cm="1">
        <f t="array" ref="K540">IF(COUNTA(Survey!$E$4:$E$695)=1, 0, SUM(IF(COUNTIF(Survey!$E$4:$E$695, Survey!$E$4:$E$695)=1,1,0)))</f>
        <v>0</v>
      </c>
      <c r="L540" s="29">
        <f>LEN(Survey!E540)</f>
        <v>0</v>
      </c>
      <c r="M540" s="16" t="str">
        <f t="shared" si="426"/>
        <v>Fail</v>
      </c>
      <c r="N540" t="b">
        <f>IF(Survey!F540="No",TRUE,FALSE)</f>
        <v>0</v>
      </c>
      <c r="O540" t="b">
        <f>Survey!F540=Survey!E540</f>
        <v>1</v>
      </c>
      <c r="P540">
        <f>COUNTIF(Survey!$F$4:$F$695,Survey!F540)</f>
        <v>0</v>
      </c>
      <c r="Q540" s="28">
        <f>LEN(Survey!F540)</f>
        <v>0</v>
      </c>
      <c r="R540" s="16" t="str">
        <f t="shared" si="427"/>
        <v>Pass</v>
      </c>
      <c r="S540" s="29">
        <f>MOD((LEN(Survey!H540)+2),11)</f>
        <v>2</v>
      </c>
      <c r="T540">
        <f>COUNTIF(Survey!$H$4:$H$695,Survey!H540)</f>
        <v>0</v>
      </c>
      <c r="U540" s="28" t="str">
        <f>IF(Survey!$L540="Prospectus fund", "Yes", "No")</f>
        <v>No</v>
      </c>
      <c r="V540" s="16" t="str">
        <f t="shared" si="428"/>
        <v>Pass</v>
      </c>
      <c r="W540" s="29">
        <f>MOD((LEN(Survey!J540)+2),11)</f>
        <v>2</v>
      </c>
      <c r="X540">
        <f>COUNTIF(Survey!$J$4:$J$695,Survey!J540)</f>
        <v>0</v>
      </c>
      <c r="Y540" s="30" t="b">
        <f>IF(OR(Survey!$M540="ETF",Survey!$M540="ETF, alternative mutual fund",Survey!$M540="Closed-end", Survey!$M540="Split share corp", Survey!$I540="Yes"),TRUE,FALSE)</f>
        <v>0</v>
      </c>
      <c r="Z540" s="16" t="str">
        <f>IFERROR(IF(AND(OR(AC540=AD540,AD540 = "Either"),NOT(ISBLANK(Survey!K540))),"Pass","Fail"),"Pass")</f>
        <v>Fail</v>
      </c>
      <c r="AA540" s="31" cm="1">
        <f t="array" ref="AA540">SUM(SUMIF(Survey!CH540:DA540,{"&gt;0","&lt;0"})*{1,-1})</f>
        <v>0</v>
      </c>
      <c r="AB540" s="33" cm="1">
        <f t="array" ref="AB540">SUM(SUMIF(Survey!CK540,{"&gt;0","&lt;0"})*{1,-1})+SUM(SUMIF(Survey!CU540,{"&gt;0","&lt;0"})*{1,-1})</f>
        <v>0</v>
      </c>
      <c r="AC540" s="33">
        <f>Survey!K540</f>
        <v>0</v>
      </c>
      <c r="AD540" s="32" t="str">
        <f t="shared" si="429"/>
        <v>Either</v>
      </c>
      <c r="AE540" s="16" t="str">
        <f t="shared" si="430"/>
        <v>Fail</v>
      </c>
      <c r="AF540" s="58" cm="1">
        <f t="array" ref="AF540">SUM(SUMIF(Survey!CH540:DA540,{"&gt;0","&lt;0"})*{1,-1})+SUM(SUMIF(Survey!DC540:DV540,{"&gt;0","&lt;0"})*{1,-1})</f>
        <v>0</v>
      </c>
      <c r="AG540" s="58">
        <f>IFERROR(AF540/(Survey!$BA540),0)</f>
        <v>0</v>
      </c>
      <c r="AH540" s="104" t="b">
        <f>IF(OR(Survey!$M540="Alternative strategy or hedge",Survey!$M540="Private asset",Survey!$L540="Prospectus fund"),TRUE,FALSE)</f>
        <v>0</v>
      </c>
      <c r="AI540" s="104" t="b">
        <f>NOT(ISBLANK(Survey!$M540))</f>
        <v>0</v>
      </c>
      <c r="AJ540" s="16" t="str">
        <f t="shared" si="431"/>
        <v>Fail</v>
      </c>
      <c r="AK540" t="b">
        <f>IF(Survey!W540="No",TRUE,FALSE)</f>
        <v>0</v>
      </c>
      <c r="AL540" s="119">
        <f>MOD((LEN(Survey!W540)+2),22)</f>
        <v>2</v>
      </c>
      <c r="AM540" t="str">
        <f t="shared" si="432"/>
        <v>Pass</v>
      </c>
      <c r="AN540" s="33" t="b">
        <f>NOT(ISNUMBER(SEARCH("Other",Survey!$Q540)))</f>
        <v>1</v>
      </c>
      <c r="AO540" s="32" t="b">
        <f>NOT(ISBLANK(Survey!$R540))</f>
        <v>0</v>
      </c>
      <c r="AP540" s="16" t="str">
        <f t="shared" si="433"/>
        <v>Pass</v>
      </c>
      <c r="AQ540" s="114">
        <f>COUNTBLANK(Survey!$X540)</f>
        <v>1</v>
      </c>
      <c r="AR540" s="58">
        <f>IF(AND(Survey!L540&lt;&gt;"Exempt fund",OR(Survey!$M540="ETF",Survey!$M540="ETF, alternative mutual fund",Survey!$M540="Mutual fund",Survey!$M540="Alternative mutual fund",Survey!$M540="Money market")),1,0)</f>
        <v>0</v>
      </c>
      <c r="AS540" s="16" t="str">
        <f t="shared" si="434"/>
        <v>Pass</v>
      </c>
      <c r="AT540" s="33" t="b">
        <f>NOT(ISNUMBER(SEARCH("Yes",Survey!$AC540)))</f>
        <v>1</v>
      </c>
      <c r="AU540" s="32" t="b">
        <f>IF(COUNTBLANK(Survey!$AD540:$AE540)=0,TRUE, FALSE)</f>
        <v>0</v>
      </c>
      <c r="AV540" s="16" t="str">
        <f t="shared" si="435"/>
        <v>Pass</v>
      </c>
      <c r="AW540" s="33" t="b">
        <f>NOT(ISNUMBER(SEARCH("Yes",Survey!$AF540)))</f>
        <v>1</v>
      </c>
      <c r="AX540" s="32" t="b">
        <f>NOT(ISBLANK(Survey!$AH540))</f>
        <v>0</v>
      </c>
      <c r="AY540" s="16" t="str">
        <f t="shared" si="436"/>
        <v>Pass</v>
      </c>
      <c r="AZ540" s="33" t="b">
        <f>NOT(OR(ISNUMBER(SEARCH("Other",Survey!$AH540)),ISNUMBER(SEARCH("Multiple",Survey!$AH540))))</f>
        <v>1</v>
      </c>
      <c r="BA540" s="32" t="b">
        <f>NOT(ISBLANK(Survey!$AI540))</f>
        <v>0</v>
      </c>
      <c r="BB540" s="16" t="str">
        <f t="shared" si="437"/>
        <v>Fail</v>
      </c>
      <c r="BC540" s="114">
        <f>IF(ABS(Survey!$BA540)&gt;0, 1,0)</f>
        <v>0</v>
      </c>
      <c r="BD540" s="114">
        <f>IF(COUNTBLANK(Survey!$AL540)=0,1,0)</f>
        <v>0</v>
      </c>
      <c r="BE540" s="16" t="str">
        <f t="shared" si="438"/>
        <v>Pass</v>
      </c>
      <c r="BF540" s="114">
        <f>IF(ISBLANK(Survey!$AL540),0,1)</f>
        <v>0</v>
      </c>
      <c r="BG540" s="133">
        <f>COUNTBLANK(Survey!$AM540)</f>
        <v>1</v>
      </c>
      <c r="BH540" s="16" t="str">
        <f t="shared" si="439"/>
        <v>Pass</v>
      </c>
      <c r="BI540" s="114">
        <f>IF(OR(Survey!$AM540="Closed",ISBLANK(Survey!$AM540)),0,1)</f>
        <v>0</v>
      </c>
      <c r="BJ540" s="133">
        <f>IF(ISBLANK(Survey!$AN540),1,0)</f>
        <v>1</v>
      </c>
      <c r="BK540" s="118" t="str">
        <f t="shared" si="440"/>
        <v>Pass</v>
      </c>
      <c r="BL540" s="31" cm="1">
        <f t="array" ref="BL540">SUM(SUMIF(Survey!AO540:AP540,{"&gt;0","&lt;0"})*{1,-1})</f>
        <v>0</v>
      </c>
      <c r="BM540">
        <f t="shared" si="441"/>
        <v>0</v>
      </c>
      <c r="BN540">
        <f t="shared" si="442"/>
        <v>100</v>
      </c>
      <c r="BO540" s="118" t="str">
        <f t="shared" si="443"/>
        <v>Pass</v>
      </c>
      <c r="BP540">
        <f>IF(Survey!AQ540="No",0,1)</f>
        <v>1</v>
      </c>
      <c r="BQ540" s="207">
        <f>MOD((LEN(Survey!AQ540)+2),22)</f>
        <v>2</v>
      </c>
      <c r="BR540">
        <f>IF(Survey!AR540="No",0,1)</f>
        <v>1</v>
      </c>
      <c r="BS540" s="207">
        <f>MOD((LEN(Survey!AR540)+2),22)</f>
        <v>2</v>
      </c>
      <c r="BT540" s="114">
        <f>COUNTBLANK(Survey!$AQ540:$AS540)+COUNTBLANK(Survey!$AU540)</f>
        <v>4</v>
      </c>
      <c r="BU540" s="114">
        <f>IF(Survey!$I540="Yes",1,0)</f>
        <v>0</v>
      </c>
      <c r="BV540" s="114">
        <f>IF(OR(Survey!$M540="Mutual fund",Survey!$M540="Alternative mutual fund",Survey!$M540="Money market"),1,0)</f>
        <v>0</v>
      </c>
      <c r="BW540" s="119">
        <f>IF(OR(Survey!$M540="ETF",Survey!$M540="ETF, alternative mutual fund"),1,0)</f>
        <v>0</v>
      </c>
      <c r="BX540" s="16" t="str">
        <f t="shared" si="444"/>
        <v>Pass</v>
      </c>
      <c r="BY540" s="33">
        <f>IF(ISNUMBER(SEARCH("Other",Survey!$AS540)), 1, 0)</f>
        <v>0</v>
      </c>
      <c r="BZ540" s="58" t="b">
        <f>NOT(ISBLANK(Survey!$AT540))</f>
        <v>0</v>
      </c>
      <c r="CA540" s="16" t="str">
        <f t="shared" si="445"/>
        <v>Pass</v>
      </c>
      <c r="CB540" s="114">
        <f>IF(Survey!$BB540=0, 0,1)</f>
        <v>0</v>
      </c>
      <c r="CC540" s="58">
        <f>Survey!$AV540</f>
        <v>0</v>
      </c>
      <c r="CD540" s="58">
        <f>Survey!$BC540+Survey!$BD540+ABS(Survey!$BE540)-ABS(Survey!$BF540)-ABS(Survey!$BG540)-ABS(Survey!$BL540)</f>
        <v>0</v>
      </c>
      <c r="CE540" s="138">
        <f>Survey!BB540+(ABS(Survey!$BH540)-ABS(Survey!$BI540)+ABS(Survey!$BJ540)-ABS(Survey!$BK540))*0.5</f>
        <v>0</v>
      </c>
      <c r="CF540" s="58">
        <f t="shared" si="446"/>
        <v>0</v>
      </c>
      <c r="CG540" s="58">
        <f>IF(AND($CC540&gt;$CF540-0.2,$CC540&lt;$CF540+0.2,ISBLANK(Survey!$AV540)=FALSE),0,1)</f>
        <v>1</v>
      </c>
      <c r="CH540" s="133">
        <f>IF(ISBLANK(Survey!$AW540),1,0)</f>
        <v>1</v>
      </c>
      <c r="CI540" s="16" t="str">
        <f t="shared" si="447"/>
        <v>Pass</v>
      </c>
      <c r="CJ540" s="114">
        <f>IF(Survey!$BB540=0, 0,1)</f>
        <v>0</v>
      </c>
      <c r="CK540" s="58">
        <f>IF(AND(Survey!$AX540&gt;=0,Survey!$AX540&lt;=0.2,Survey!$AX540&lt;&gt;""),0,1)</f>
        <v>1</v>
      </c>
      <c r="CL540" s="114">
        <f>IF(ISBLANK(Survey!$AY540),1,0)</f>
        <v>1</v>
      </c>
      <c r="CM540" s="16" t="str">
        <f t="shared" si="448"/>
        <v>Fail</v>
      </c>
      <c r="CN540" s="133">
        <f>Survey!$AZ540</f>
        <v>0</v>
      </c>
      <c r="CO540" s="16" t="str">
        <f t="shared" si="449"/>
        <v>Pass</v>
      </c>
      <c r="CP540" s="31">
        <f>Survey!$BA540</f>
        <v>0</v>
      </c>
      <c r="CQ540" s="138">
        <f>Survey!$BB540+Survey!$BC540+Survey!$BD540+ABS(Survey!$BE540)-ABS(Survey!$BF540)-ABS(Survey!$BG540)+ABS(Survey!$BH540)-ABS(Survey!$BI540)+ABS(Survey!$BJ540)-ABS(Survey!$BK540)-ABS(Survey!$BL540)+Survey!$BM540</f>
        <v>0</v>
      </c>
      <c r="CR540" s="30">
        <f t="shared" si="450"/>
        <v>0</v>
      </c>
      <c r="CS540" s="17">
        <f t="shared" si="451"/>
        <v>0</v>
      </c>
      <c r="CT540" s="16" t="str">
        <f t="shared" si="452"/>
        <v>Pass</v>
      </c>
      <c r="CU540" s="33" t="b">
        <f>IF(ABS(Survey!$BM540)=0,TRUE,FALSE)</f>
        <v>1</v>
      </c>
      <c r="CV540" s="32" t="b">
        <f>NOT(ISBLANK(Survey!$BN540))</f>
        <v>0</v>
      </c>
      <c r="CW540" t="str">
        <f t="shared" si="453"/>
        <v>Fail</v>
      </c>
      <c r="CX540" s="25">
        <f>Survey!$BA540</f>
        <v>0</v>
      </c>
      <c r="CY540" s="25" cm="1">
        <f t="array" ref="CY540">SUM(SUMIF(Survey!BP540:BW540,{"&gt;0","&lt;0"})*{1,-1})-SUM(SUMIF(Survey!BY540:CF540,{"&gt;0","&lt;0"})*{1,-1})</f>
        <v>0</v>
      </c>
      <c r="CZ540" s="30" t="str">
        <f t="shared" si="454"/>
        <v>No holdings</v>
      </c>
      <c r="DA540">
        <f t="shared" si="455"/>
        <v>0</v>
      </c>
      <c r="DB540" s="16" t="str">
        <f t="shared" si="456"/>
        <v>Fail</v>
      </c>
      <c r="DC540" s="31">
        <f>Survey!$BA540</f>
        <v>0</v>
      </c>
      <c r="DD540" s="31" cm="1">
        <f t="array" ref="DD540">SUM(SUMIF(Survey!CH540:DA540,{"&gt;0","&lt;0"})*{1,-1})-SUM(SUMIF(Survey!DC540:DV540,{"&gt;0","&lt;0"})*{1,-1})</f>
        <v>0</v>
      </c>
      <c r="DE540" s="30" t="str">
        <f t="shared" si="457"/>
        <v>No holdings</v>
      </c>
      <c r="DF540" s="17">
        <f t="shared" si="458"/>
        <v>0</v>
      </c>
      <c r="DG540" s="16" t="str">
        <f t="shared" si="459"/>
        <v>Pass</v>
      </c>
      <c r="DH540" s="33" t="b">
        <f>IF(ABS(Survey!$DA540)=0,TRUE,FALSE)</f>
        <v>1</v>
      </c>
      <c r="DI540" s="32" t="b">
        <f>NOT(ISBLANK(Survey!$DB540))</f>
        <v>0</v>
      </c>
      <c r="DJ540" s="16" t="str">
        <f t="shared" si="460"/>
        <v>Pass</v>
      </c>
      <c r="DK540" s="33" t="b">
        <f>IF(ABS(Survey!$DV540)=0,TRUE,FALSE)</f>
        <v>1</v>
      </c>
      <c r="DL540" s="32" t="b">
        <f>NOT(ISBLANK(Survey!$DW540))</f>
        <v>0</v>
      </c>
      <c r="DM540" t="str">
        <f t="shared" si="461"/>
        <v>Pass</v>
      </c>
      <c r="DN540" s="25" cm="1">
        <f t="array" ref="DN540">SUM(SUMIF(Survey!CW540,{"&gt;0","&lt;0"})*{1,-1})+SUM(SUMIF(Survey!DR540,{"&gt;0","&lt;0"})*{1,-1})</f>
        <v>0</v>
      </c>
      <c r="DO540" s="25">
        <f>SUM(SUMIF(Survey!DY540:EE540,{"&gt;0","&lt;0"})*{1,-1})+SUM(SUMIF(Survey!EG540:EM540,{"&gt;0","&lt;0"})*{1,-1})</f>
        <v>0</v>
      </c>
      <c r="DP540">
        <f t="shared" si="462"/>
        <v>0</v>
      </c>
      <c r="DQ540">
        <f t="shared" si="463"/>
        <v>0</v>
      </c>
      <c r="DR540" s="16" t="str">
        <f t="shared" si="464"/>
        <v>Pass</v>
      </c>
      <c r="DS540" s="33" t="b">
        <f>IF(ABS(Survey!$EE540)=0,TRUE,FALSE)</f>
        <v>1</v>
      </c>
      <c r="DT540" s="32" t="b">
        <f>NOT(ISBLANK(Survey!EF540))</f>
        <v>0</v>
      </c>
      <c r="DU540" s="16" t="str">
        <f t="shared" si="465"/>
        <v>Pass</v>
      </c>
      <c r="DV540" s="33" t="b">
        <f>IF(ABS(Survey!$EM540)=0,TRUE,FALSE)</f>
        <v>1</v>
      </c>
      <c r="DW540" s="32" t="b">
        <f>NOT(ISBLANK(Survey!$EN540))</f>
        <v>0</v>
      </c>
      <c r="DX540" s="16" t="str">
        <f t="shared" si="466"/>
        <v>Fail</v>
      </c>
      <c r="DY540" s="31">
        <f>SUM(SUMIF(Survey!ET540:EV540,{"&gt;0","&lt;0"})*{1,-1})</f>
        <v>0</v>
      </c>
      <c r="DZ540">
        <f t="shared" si="467"/>
        <v>0</v>
      </c>
      <c r="EA540">
        <f t="shared" si="468"/>
        <v>100</v>
      </c>
      <c r="EB540" s="30" t="b">
        <f>IF(OR(Survey!$M540="ETF",Survey!$M540="ETF, alternative mutual fund",Survey!$M540="Closed-end", Survey!$M540="Split share corp"),TRUE,FALSE)</f>
        <v>0</v>
      </c>
      <c r="EC540" s="16" t="str">
        <f t="shared" si="469"/>
        <v>Fail</v>
      </c>
      <c r="ED540" s="31">
        <f>SUM(SUMIF(Survey!EX540:FD540,{"&gt;0","&lt;0"})*{1,-1})</f>
        <v>0</v>
      </c>
      <c r="EE540">
        <f t="shared" si="470"/>
        <v>0</v>
      </c>
      <c r="EF540" s="17">
        <f t="shared" si="471"/>
        <v>100</v>
      </c>
      <c r="EG540" s="16" t="str">
        <f t="shared" si="472"/>
        <v>Fail</v>
      </c>
      <c r="EH540" s="31">
        <f>SUM(SUMIF(Survey!FF540:FL540,{"&gt;0","&lt;0"})*{1,-1})</f>
        <v>0</v>
      </c>
      <c r="EI540">
        <f t="shared" si="473"/>
        <v>0</v>
      </c>
      <c r="EJ540" s="17">
        <f t="shared" si="474"/>
        <v>100</v>
      </c>
    </row>
    <row r="541" spans="1:140">
      <c r="A541">
        <v>541</v>
      </c>
      <c r="B541" t="str">
        <f t="shared" si="422"/>
        <v>Pass</v>
      </c>
      <c r="C541" t="str">
        <f>IF(COUNTBLANK(Survey!B541:FM541)=$C$2, "Pass", "Fail")</f>
        <v>Pass</v>
      </c>
      <c r="D541" s="16" t="str">
        <f t="shared" si="423"/>
        <v>Fail</v>
      </c>
      <c r="E541" t="str">
        <f>IF(OR(ISBLANK(Survey!AL541),COUNTIF(G541:BJ541,"Fail")),"Fail","Pass")</f>
        <v>Fail</v>
      </c>
      <c r="F541" s="265"/>
      <c r="G541" s="16" t="str">
        <f t="shared" si="424"/>
        <v>Fail</v>
      </c>
      <c r="H541" s="139">
        <f>COUNTBLANK(Survey!B541:D541)+COUNTBLANK(Survey!G541)+COUNTBLANK(Survey!I541)+COUNTBLANK(Survey!K541:M541)+COUNTBLANK(Survey!P541:Q541)+COUNTBLANK(Survey!T541:W541)+COUNTBLANK(Survey!Z541:AC541)+COUNTBLANK(Survey!AF541:AG541)+COUNTBLANK(Survey!AK541:AK541)</f>
        <v>21</v>
      </c>
      <c r="I541" t="str">
        <f t="shared" si="425"/>
        <v>Fail</v>
      </c>
      <c r="J541" t="b">
        <f>IF(Survey!E541="No",TRUE,FALSE)</f>
        <v>0</v>
      </c>
      <c r="K541" s="29" cm="1">
        <f t="array" ref="K541">IF(COUNTA(Survey!$E$4:$E$695)=1, 0, SUM(IF(COUNTIF(Survey!$E$4:$E$695, Survey!$E$4:$E$695)=1,1,0)))</f>
        <v>0</v>
      </c>
      <c r="L541" s="29">
        <f>LEN(Survey!E541)</f>
        <v>0</v>
      </c>
      <c r="M541" s="16" t="str">
        <f t="shared" si="426"/>
        <v>Fail</v>
      </c>
      <c r="N541" t="b">
        <f>IF(Survey!F541="No",TRUE,FALSE)</f>
        <v>0</v>
      </c>
      <c r="O541" t="b">
        <f>Survey!F541=Survey!E541</f>
        <v>1</v>
      </c>
      <c r="P541">
        <f>COUNTIF(Survey!$F$4:$F$695,Survey!F541)</f>
        <v>0</v>
      </c>
      <c r="Q541" s="28">
        <f>LEN(Survey!F541)</f>
        <v>0</v>
      </c>
      <c r="R541" s="16" t="str">
        <f t="shared" si="427"/>
        <v>Pass</v>
      </c>
      <c r="S541" s="29">
        <f>MOD((LEN(Survey!H541)+2),11)</f>
        <v>2</v>
      </c>
      <c r="T541">
        <f>COUNTIF(Survey!$H$4:$H$695,Survey!H541)</f>
        <v>0</v>
      </c>
      <c r="U541" s="28" t="str">
        <f>IF(Survey!$L541="Prospectus fund", "Yes", "No")</f>
        <v>No</v>
      </c>
      <c r="V541" s="16" t="str">
        <f t="shared" si="428"/>
        <v>Pass</v>
      </c>
      <c r="W541" s="29">
        <f>MOD((LEN(Survey!J541)+2),11)</f>
        <v>2</v>
      </c>
      <c r="X541">
        <f>COUNTIF(Survey!$J$4:$J$695,Survey!J541)</f>
        <v>0</v>
      </c>
      <c r="Y541" s="30" t="b">
        <f>IF(OR(Survey!$M541="ETF",Survey!$M541="ETF, alternative mutual fund",Survey!$M541="Closed-end", Survey!$M541="Split share corp", Survey!$I541="Yes"),TRUE,FALSE)</f>
        <v>0</v>
      </c>
      <c r="Z541" s="16" t="str">
        <f>IFERROR(IF(AND(OR(AC541=AD541,AD541 = "Either"),NOT(ISBLANK(Survey!K541))),"Pass","Fail"),"Pass")</f>
        <v>Fail</v>
      </c>
      <c r="AA541" s="31" cm="1">
        <f t="array" ref="AA541">SUM(SUMIF(Survey!CH541:DA541,{"&gt;0","&lt;0"})*{1,-1})</f>
        <v>0</v>
      </c>
      <c r="AB541" s="33" cm="1">
        <f t="array" ref="AB541">SUM(SUMIF(Survey!CK541,{"&gt;0","&lt;0"})*{1,-1})+SUM(SUMIF(Survey!CU541,{"&gt;0","&lt;0"})*{1,-1})</f>
        <v>0</v>
      </c>
      <c r="AC541" s="33">
        <f>Survey!K541</f>
        <v>0</v>
      </c>
      <c r="AD541" s="32" t="str">
        <f t="shared" si="429"/>
        <v>Either</v>
      </c>
      <c r="AE541" s="16" t="str">
        <f t="shared" si="430"/>
        <v>Fail</v>
      </c>
      <c r="AF541" s="58" cm="1">
        <f t="array" ref="AF541">SUM(SUMIF(Survey!CH541:DA541,{"&gt;0","&lt;0"})*{1,-1})+SUM(SUMIF(Survey!DC541:DV541,{"&gt;0","&lt;0"})*{1,-1})</f>
        <v>0</v>
      </c>
      <c r="AG541" s="58">
        <f>IFERROR(AF541/(Survey!$BA541),0)</f>
        <v>0</v>
      </c>
      <c r="AH541" s="104" t="b">
        <f>IF(OR(Survey!$M541="Alternative strategy or hedge",Survey!$M541="Private asset",Survey!$L541="Prospectus fund"),TRUE,FALSE)</f>
        <v>0</v>
      </c>
      <c r="AI541" s="104" t="b">
        <f>NOT(ISBLANK(Survey!$M541))</f>
        <v>0</v>
      </c>
      <c r="AJ541" s="16" t="str">
        <f t="shared" si="431"/>
        <v>Fail</v>
      </c>
      <c r="AK541" t="b">
        <f>IF(Survey!W541="No",TRUE,FALSE)</f>
        <v>0</v>
      </c>
      <c r="AL541" s="119">
        <f>MOD((LEN(Survey!W541)+2),22)</f>
        <v>2</v>
      </c>
      <c r="AM541" t="str">
        <f t="shared" si="432"/>
        <v>Pass</v>
      </c>
      <c r="AN541" s="33" t="b">
        <f>NOT(ISNUMBER(SEARCH("Other",Survey!$Q541)))</f>
        <v>1</v>
      </c>
      <c r="AO541" s="32" t="b">
        <f>NOT(ISBLANK(Survey!$R541))</f>
        <v>0</v>
      </c>
      <c r="AP541" s="16" t="str">
        <f t="shared" si="433"/>
        <v>Pass</v>
      </c>
      <c r="AQ541" s="114">
        <f>COUNTBLANK(Survey!$X541)</f>
        <v>1</v>
      </c>
      <c r="AR541" s="58">
        <f>IF(AND(Survey!L541&lt;&gt;"Exempt fund",OR(Survey!$M541="ETF",Survey!$M541="ETF, alternative mutual fund",Survey!$M541="Mutual fund",Survey!$M541="Alternative mutual fund",Survey!$M541="Money market")),1,0)</f>
        <v>0</v>
      </c>
      <c r="AS541" s="16" t="str">
        <f t="shared" si="434"/>
        <v>Pass</v>
      </c>
      <c r="AT541" s="33" t="b">
        <f>NOT(ISNUMBER(SEARCH("Yes",Survey!$AC541)))</f>
        <v>1</v>
      </c>
      <c r="AU541" s="32" t="b">
        <f>IF(COUNTBLANK(Survey!$AD541:$AE541)=0,TRUE, FALSE)</f>
        <v>0</v>
      </c>
      <c r="AV541" s="16" t="str">
        <f t="shared" si="435"/>
        <v>Pass</v>
      </c>
      <c r="AW541" s="33" t="b">
        <f>NOT(ISNUMBER(SEARCH("Yes",Survey!$AF541)))</f>
        <v>1</v>
      </c>
      <c r="AX541" s="32" t="b">
        <f>NOT(ISBLANK(Survey!$AH541))</f>
        <v>0</v>
      </c>
      <c r="AY541" s="16" t="str">
        <f t="shared" si="436"/>
        <v>Pass</v>
      </c>
      <c r="AZ541" s="33" t="b">
        <f>NOT(OR(ISNUMBER(SEARCH("Other",Survey!$AH541)),ISNUMBER(SEARCH("Multiple",Survey!$AH541))))</f>
        <v>1</v>
      </c>
      <c r="BA541" s="32" t="b">
        <f>NOT(ISBLANK(Survey!$AI541))</f>
        <v>0</v>
      </c>
      <c r="BB541" s="16" t="str">
        <f t="shared" si="437"/>
        <v>Fail</v>
      </c>
      <c r="BC541" s="114">
        <f>IF(ABS(Survey!$BA541)&gt;0, 1,0)</f>
        <v>0</v>
      </c>
      <c r="BD541" s="114">
        <f>IF(COUNTBLANK(Survey!$AL541)=0,1,0)</f>
        <v>0</v>
      </c>
      <c r="BE541" s="16" t="str">
        <f t="shared" si="438"/>
        <v>Pass</v>
      </c>
      <c r="BF541" s="114">
        <f>IF(ISBLANK(Survey!$AL541),0,1)</f>
        <v>0</v>
      </c>
      <c r="BG541" s="133">
        <f>COUNTBLANK(Survey!$AM541)</f>
        <v>1</v>
      </c>
      <c r="BH541" s="16" t="str">
        <f t="shared" si="439"/>
        <v>Pass</v>
      </c>
      <c r="BI541" s="114">
        <f>IF(OR(Survey!$AM541="Closed",ISBLANK(Survey!$AM541)),0,1)</f>
        <v>0</v>
      </c>
      <c r="BJ541" s="133">
        <f>IF(ISBLANK(Survey!$AN541),1,0)</f>
        <v>1</v>
      </c>
      <c r="BK541" s="118" t="str">
        <f t="shared" si="440"/>
        <v>Pass</v>
      </c>
      <c r="BL541" s="31" cm="1">
        <f t="array" ref="BL541">SUM(SUMIF(Survey!AO541:AP541,{"&gt;0","&lt;0"})*{1,-1})</f>
        <v>0</v>
      </c>
      <c r="BM541">
        <f t="shared" si="441"/>
        <v>0</v>
      </c>
      <c r="BN541">
        <f t="shared" si="442"/>
        <v>100</v>
      </c>
      <c r="BO541" s="118" t="str">
        <f t="shared" si="443"/>
        <v>Pass</v>
      </c>
      <c r="BP541">
        <f>IF(Survey!AQ541="No",0,1)</f>
        <v>1</v>
      </c>
      <c r="BQ541" s="207">
        <f>MOD((LEN(Survey!AQ541)+2),22)</f>
        <v>2</v>
      </c>
      <c r="BR541">
        <f>IF(Survey!AR541="No",0,1)</f>
        <v>1</v>
      </c>
      <c r="BS541" s="207">
        <f>MOD((LEN(Survey!AR541)+2),22)</f>
        <v>2</v>
      </c>
      <c r="BT541" s="114">
        <f>COUNTBLANK(Survey!$AQ541:$AS541)+COUNTBLANK(Survey!$AU541)</f>
        <v>4</v>
      </c>
      <c r="BU541" s="114">
        <f>IF(Survey!$I541="Yes",1,0)</f>
        <v>0</v>
      </c>
      <c r="BV541" s="114">
        <f>IF(OR(Survey!$M541="Mutual fund",Survey!$M541="Alternative mutual fund",Survey!$M541="Money market"),1,0)</f>
        <v>0</v>
      </c>
      <c r="BW541" s="119">
        <f>IF(OR(Survey!$M541="ETF",Survey!$M541="ETF, alternative mutual fund"),1,0)</f>
        <v>0</v>
      </c>
      <c r="BX541" s="16" t="str">
        <f t="shared" si="444"/>
        <v>Pass</v>
      </c>
      <c r="BY541" s="33">
        <f>IF(ISNUMBER(SEARCH("Other",Survey!$AS541)), 1, 0)</f>
        <v>0</v>
      </c>
      <c r="BZ541" s="58" t="b">
        <f>NOT(ISBLANK(Survey!$AT541))</f>
        <v>0</v>
      </c>
      <c r="CA541" s="16" t="str">
        <f t="shared" si="445"/>
        <v>Pass</v>
      </c>
      <c r="CB541" s="114">
        <f>IF(Survey!$BB541=0, 0,1)</f>
        <v>0</v>
      </c>
      <c r="CC541" s="58">
        <f>Survey!$AV541</f>
        <v>0</v>
      </c>
      <c r="CD541" s="58">
        <f>Survey!$BC541+Survey!$BD541+ABS(Survey!$BE541)-ABS(Survey!$BF541)-ABS(Survey!$BG541)-ABS(Survey!$BL541)</f>
        <v>0</v>
      </c>
      <c r="CE541" s="138">
        <f>Survey!BB541+(ABS(Survey!$BH541)-ABS(Survey!$BI541)+ABS(Survey!$BJ541)-ABS(Survey!$BK541))*0.5</f>
        <v>0</v>
      </c>
      <c r="CF541" s="58">
        <f t="shared" si="446"/>
        <v>0</v>
      </c>
      <c r="CG541" s="58">
        <f>IF(AND($CC541&gt;$CF541-0.2,$CC541&lt;$CF541+0.2,ISBLANK(Survey!$AV541)=FALSE),0,1)</f>
        <v>1</v>
      </c>
      <c r="CH541" s="133">
        <f>IF(ISBLANK(Survey!$AW541),1,0)</f>
        <v>1</v>
      </c>
      <c r="CI541" s="16" t="str">
        <f t="shared" si="447"/>
        <v>Pass</v>
      </c>
      <c r="CJ541" s="114">
        <f>IF(Survey!$BB541=0, 0,1)</f>
        <v>0</v>
      </c>
      <c r="CK541" s="58">
        <f>IF(AND(Survey!$AX541&gt;=0,Survey!$AX541&lt;=0.2,Survey!$AX541&lt;&gt;""),0,1)</f>
        <v>1</v>
      </c>
      <c r="CL541" s="114">
        <f>IF(ISBLANK(Survey!$AY541),1,0)</f>
        <v>1</v>
      </c>
      <c r="CM541" s="16" t="str">
        <f t="shared" si="448"/>
        <v>Fail</v>
      </c>
      <c r="CN541" s="133">
        <f>Survey!$AZ541</f>
        <v>0</v>
      </c>
      <c r="CO541" s="16" t="str">
        <f t="shared" si="449"/>
        <v>Pass</v>
      </c>
      <c r="CP541" s="31">
        <f>Survey!$BA541</f>
        <v>0</v>
      </c>
      <c r="CQ541" s="138">
        <f>Survey!$BB541+Survey!$BC541+Survey!$BD541+ABS(Survey!$BE541)-ABS(Survey!$BF541)-ABS(Survey!$BG541)+ABS(Survey!$BH541)-ABS(Survey!$BI541)+ABS(Survey!$BJ541)-ABS(Survey!$BK541)-ABS(Survey!$BL541)+Survey!$BM541</f>
        <v>0</v>
      </c>
      <c r="CR541" s="30">
        <f t="shared" si="450"/>
        <v>0</v>
      </c>
      <c r="CS541" s="17">
        <f t="shared" si="451"/>
        <v>0</v>
      </c>
      <c r="CT541" s="16" t="str">
        <f t="shared" si="452"/>
        <v>Pass</v>
      </c>
      <c r="CU541" s="33" t="b">
        <f>IF(ABS(Survey!$BM541)=0,TRUE,FALSE)</f>
        <v>1</v>
      </c>
      <c r="CV541" s="32" t="b">
        <f>NOT(ISBLANK(Survey!$BN541))</f>
        <v>0</v>
      </c>
      <c r="CW541" t="str">
        <f t="shared" si="453"/>
        <v>Fail</v>
      </c>
      <c r="CX541" s="25">
        <f>Survey!$BA541</f>
        <v>0</v>
      </c>
      <c r="CY541" s="25" cm="1">
        <f t="array" ref="CY541">SUM(SUMIF(Survey!BP541:BW541,{"&gt;0","&lt;0"})*{1,-1})-SUM(SUMIF(Survey!BY541:CF541,{"&gt;0","&lt;0"})*{1,-1})</f>
        <v>0</v>
      </c>
      <c r="CZ541" s="30" t="str">
        <f t="shared" si="454"/>
        <v>No holdings</v>
      </c>
      <c r="DA541">
        <f t="shared" si="455"/>
        <v>0</v>
      </c>
      <c r="DB541" s="16" t="str">
        <f t="shared" si="456"/>
        <v>Fail</v>
      </c>
      <c r="DC541" s="31">
        <f>Survey!$BA541</f>
        <v>0</v>
      </c>
      <c r="DD541" s="31" cm="1">
        <f t="array" ref="DD541">SUM(SUMIF(Survey!CH541:DA541,{"&gt;0","&lt;0"})*{1,-1})-SUM(SUMIF(Survey!DC541:DV541,{"&gt;0","&lt;0"})*{1,-1})</f>
        <v>0</v>
      </c>
      <c r="DE541" s="30" t="str">
        <f t="shared" si="457"/>
        <v>No holdings</v>
      </c>
      <c r="DF541" s="17">
        <f t="shared" si="458"/>
        <v>0</v>
      </c>
      <c r="DG541" s="16" t="str">
        <f t="shared" si="459"/>
        <v>Pass</v>
      </c>
      <c r="DH541" s="33" t="b">
        <f>IF(ABS(Survey!$DA541)=0,TRUE,FALSE)</f>
        <v>1</v>
      </c>
      <c r="DI541" s="32" t="b">
        <f>NOT(ISBLANK(Survey!$DB541))</f>
        <v>0</v>
      </c>
      <c r="DJ541" s="16" t="str">
        <f t="shared" si="460"/>
        <v>Pass</v>
      </c>
      <c r="DK541" s="33" t="b">
        <f>IF(ABS(Survey!$DV541)=0,TRUE,FALSE)</f>
        <v>1</v>
      </c>
      <c r="DL541" s="32" t="b">
        <f>NOT(ISBLANK(Survey!$DW541))</f>
        <v>0</v>
      </c>
      <c r="DM541" t="str">
        <f t="shared" si="461"/>
        <v>Pass</v>
      </c>
      <c r="DN541" s="25" cm="1">
        <f t="array" ref="DN541">SUM(SUMIF(Survey!CW541,{"&gt;0","&lt;0"})*{1,-1})+SUM(SUMIF(Survey!DR541,{"&gt;0","&lt;0"})*{1,-1})</f>
        <v>0</v>
      </c>
      <c r="DO541" s="25">
        <f>SUM(SUMIF(Survey!DY541:EE541,{"&gt;0","&lt;0"})*{1,-1})+SUM(SUMIF(Survey!EG541:EM541,{"&gt;0","&lt;0"})*{1,-1})</f>
        <v>0</v>
      </c>
      <c r="DP541">
        <f t="shared" si="462"/>
        <v>0</v>
      </c>
      <c r="DQ541">
        <f t="shared" si="463"/>
        <v>0</v>
      </c>
      <c r="DR541" s="16" t="str">
        <f t="shared" si="464"/>
        <v>Pass</v>
      </c>
      <c r="DS541" s="33" t="b">
        <f>IF(ABS(Survey!$EE541)=0,TRUE,FALSE)</f>
        <v>1</v>
      </c>
      <c r="DT541" s="32" t="b">
        <f>NOT(ISBLANK(Survey!EF541))</f>
        <v>0</v>
      </c>
      <c r="DU541" s="16" t="str">
        <f t="shared" si="465"/>
        <v>Pass</v>
      </c>
      <c r="DV541" s="33" t="b">
        <f>IF(ABS(Survey!$EM541)=0,TRUE,FALSE)</f>
        <v>1</v>
      </c>
      <c r="DW541" s="32" t="b">
        <f>NOT(ISBLANK(Survey!$EN541))</f>
        <v>0</v>
      </c>
      <c r="DX541" s="16" t="str">
        <f t="shared" si="466"/>
        <v>Fail</v>
      </c>
      <c r="DY541" s="31">
        <f>SUM(SUMIF(Survey!ET541:EV541,{"&gt;0","&lt;0"})*{1,-1})</f>
        <v>0</v>
      </c>
      <c r="DZ541">
        <f t="shared" si="467"/>
        <v>0</v>
      </c>
      <c r="EA541">
        <f t="shared" si="468"/>
        <v>100</v>
      </c>
      <c r="EB541" s="30" t="b">
        <f>IF(OR(Survey!$M541="ETF",Survey!$M541="ETF, alternative mutual fund",Survey!$M541="Closed-end", Survey!$M541="Split share corp"),TRUE,FALSE)</f>
        <v>0</v>
      </c>
      <c r="EC541" s="16" t="str">
        <f t="shared" si="469"/>
        <v>Fail</v>
      </c>
      <c r="ED541" s="31">
        <f>SUM(SUMIF(Survey!EX541:FD541,{"&gt;0","&lt;0"})*{1,-1})</f>
        <v>0</v>
      </c>
      <c r="EE541">
        <f t="shared" si="470"/>
        <v>0</v>
      </c>
      <c r="EF541" s="17">
        <f t="shared" si="471"/>
        <v>100</v>
      </c>
      <c r="EG541" s="16" t="str">
        <f t="shared" si="472"/>
        <v>Fail</v>
      </c>
      <c r="EH541" s="31">
        <f>SUM(SUMIF(Survey!FF541:FL541,{"&gt;0","&lt;0"})*{1,-1})</f>
        <v>0</v>
      </c>
      <c r="EI541">
        <f t="shared" si="473"/>
        <v>0</v>
      </c>
      <c r="EJ541" s="17">
        <f t="shared" si="474"/>
        <v>100</v>
      </c>
    </row>
    <row r="542" spans="1:140">
      <c r="A542">
        <v>542</v>
      </c>
      <c r="B542" t="str">
        <f t="shared" si="422"/>
        <v>Pass</v>
      </c>
      <c r="C542" t="str">
        <f>IF(COUNTBLANK(Survey!B542:FM542)=$C$2, "Pass", "Fail")</f>
        <v>Pass</v>
      </c>
      <c r="D542" s="16" t="str">
        <f t="shared" si="423"/>
        <v>Fail</v>
      </c>
      <c r="E542" t="str">
        <f>IF(OR(ISBLANK(Survey!AL542),COUNTIF(G542:BJ542,"Fail")),"Fail","Pass")</f>
        <v>Fail</v>
      </c>
      <c r="F542" s="265"/>
      <c r="G542" s="16" t="str">
        <f t="shared" si="424"/>
        <v>Fail</v>
      </c>
      <c r="H542" s="139">
        <f>COUNTBLANK(Survey!B542:D542)+COUNTBLANK(Survey!G542)+COUNTBLANK(Survey!I542)+COUNTBLANK(Survey!K542:M542)+COUNTBLANK(Survey!P542:Q542)+COUNTBLANK(Survey!T542:W542)+COUNTBLANK(Survey!Z542:AC542)+COUNTBLANK(Survey!AF542:AG542)+COUNTBLANK(Survey!AK542:AK542)</f>
        <v>21</v>
      </c>
      <c r="I542" t="str">
        <f t="shared" si="425"/>
        <v>Fail</v>
      </c>
      <c r="J542" t="b">
        <f>IF(Survey!E542="No",TRUE,FALSE)</f>
        <v>0</v>
      </c>
      <c r="K542" s="29" cm="1">
        <f t="array" ref="K542">IF(COUNTA(Survey!$E$4:$E$695)=1, 0, SUM(IF(COUNTIF(Survey!$E$4:$E$695, Survey!$E$4:$E$695)=1,1,0)))</f>
        <v>0</v>
      </c>
      <c r="L542" s="29">
        <f>LEN(Survey!E542)</f>
        <v>0</v>
      </c>
      <c r="M542" s="16" t="str">
        <f t="shared" si="426"/>
        <v>Fail</v>
      </c>
      <c r="N542" t="b">
        <f>IF(Survey!F542="No",TRUE,FALSE)</f>
        <v>0</v>
      </c>
      <c r="O542" t="b">
        <f>Survey!F542=Survey!E542</f>
        <v>1</v>
      </c>
      <c r="P542">
        <f>COUNTIF(Survey!$F$4:$F$695,Survey!F542)</f>
        <v>0</v>
      </c>
      <c r="Q542" s="28">
        <f>LEN(Survey!F542)</f>
        <v>0</v>
      </c>
      <c r="R542" s="16" t="str">
        <f t="shared" si="427"/>
        <v>Pass</v>
      </c>
      <c r="S542" s="29">
        <f>MOD((LEN(Survey!H542)+2),11)</f>
        <v>2</v>
      </c>
      <c r="T542">
        <f>COUNTIF(Survey!$H$4:$H$695,Survey!H542)</f>
        <v>0</v>
      </c>
      <c r="U542" s="28" t="str">
        <f>IF(Survey!$L542="Prospectus fund", "Yes", "No")</f>
        <v>No</v>
      </c>
      <c r="V542" s="16" t="str">
        <f t="shared" si="428"/>
        <v>Pass</v>
      </c>
      <c r="W542" s="29">
        <f>MOD((LEN(Survey!J542)+2),11)</f>
        <v>2</v>
      </c>
      <c r="X542">
        <f>COUNTIF(Survey!$J$4:$J$695,Survey!J542)</f>
        <v>0</v>
      </c>
      <c r="Y542" s="30" t="b">
        <f>IF(OR(Survey!$M542="ETF",Survey!$M542="ETF, alternative mutual fund",Survey!$M542="Closed-end", Survey!$M542="Split share corp", Survey!$I542="Yes"),TRUE,FALSE)</f>
        <v>0</v>
      </c>
      <c r="Z542" s="16" t="str">
        <f>IFERROR(IF(AND(OR(AC542=AD542,AD542 = "Either"),NOT(ISBLANK(Survey!K542))),"Pass","Fail"),"Pass")</f>
        <v>Fail</v>
      </c>
      <c r="AA542" s="31" cm="1">
        <f t="array" ref="AA542">SUM(SUMIF(Survey!CH542:DA542,{"&gt;0","&lt;0"})*{1,-1})</f>
        <v>0</v>
      </c>
      <c r="AB542" s="33" cm="1">
        <f t="array" ref="AB542">SUM(SUMIF(Survey!CK542,{"&gt;0","&lt;0"})*{1,-1})+SUM(SUMIF(Survey!CU542,{"&gt;0","&lt;0"})*{1,-1})</f>
        <v>0</v>
      </c>
      <c r="AC542" s="33">
        <f>Survey!K542</f>
        <v>0</v>
      </c>
      <c r="AD542" s="32" t="str">
        <f t="shared" si="429"/>
        <v>Either</v>
      </c>
      <c r="AE542" s="16" t="str">
        <f t="shared" si="430"/>
        <v>Fail</v>
      </c>
      <c r="AF542" s="58" cm="1">
        <f t="array" ref="AF542">SUM(SUMIF(Survey!CH542:DA542,{"&gt;0","&lt;0"})*{1,-1})+SUM(SUMIF(Survey!DC542:DV542,{"&gt;0","&lt;0"})*{1,-1})</f>
        <v>0</v>
      </c>
      <c r="AG542" s="58">
        <f>IFERROR(AF542/(Survey!$BA542),0)</f>
        <v>0</v>
      </c>
      <c r="AH542" s="104" t="b">
        <f>IF(OR(Survey!$M542="Alternative strategy or hedge",Survey!$M542="Private asset",Survey!$L542="Prospectus fund"),TRUE,FALSE)</f>
        <v>0</v>
      </c>
      <c r="AI542" s="104" t="b">
        <f>NOT(ISBLANK(Survey!$M542))</f>
        <v>0</v>
      </c>
      <c r="AJ542" s="16" t="str">
        <f t="shared" si="431"/>
        <v>Fail</v>
      </c>
      <c r="AK542" t="b">
        <f>IF(Survey!W542="No",TRUE,FALSE)</f>
        <v>0</v>
      </c>
      <c r="AL542" s="119">
        <f>MOD((LEN(Survey!W542)+2),22)</f>
        <v>2</v>
      </c>
      <c r="AM542" t="str">
        <f t="shared" si="432"/>
        <v>Pass</v>
      </c>
      <c r="AN542" s="33" t="b">
        <f>NOT(ISNUMBER(SEARCH("Other",Survey!$Q542)))</f>
        <v>1</v>
      </c>
      <c r="AO542" s="32" t="b">
        <f>NOT(ISBLANK(Survey!$R542))</f>
        <v>0</v>
      </c>
      <c r="AP542" s="16" t="str">
        <f t="shared" si="433"/>
        <v>Pass</v>
      </c>
      <c r="AQ542" s="114">
        <f>COUNTBLANK(Survey!$X542)</f>
        <v>1</v>
      </c>
      <c r="AR542" s="58">
        <f>IF(AND(Survey!L542&lt;&gt;"Exempt fund",OR(Survey!$M542="ETF",Survey!$M542="ETF, alternative mutual fund",Survey!$M542="Mutual fund",Survey!$M542="Alternative mutual fund",Survey!$M542="Money market")),1,0)</f>
        <v>0</v>
      </c>
      <c r="AS542" s="16" t="str">
        <f t="shared" si="434"/>
        <v>Pass</v>
      </c>
      <c r="AT542" s="33" t="b">
        <f>NOT(ISNUMBER(SEARCH("Yes",Survey!$AC542)))</f>
        <v>1</v>
      </c>
      <c r="AU542" s="32" t="b">
        <f>IF(COUNTBLANK(Survey!$AD542:$AE542)=0,TRUE, FALSE)</f>
        <v>0</v>
      </c>
      <c r="AV542" s="16" t="str">
        <f t="shared" si="435"/>
        <v>Pass</v>
      </c>
      <c r="AW542" s="33" t="b">
        <f>NOT(ISNUMBER(SEARCH("Yes",Survey!$AF542)))</f>
        <v>1</v>
      </c>
      <c r="AX542" s="32" t="b">
        <f>NOT(ISBLANK(Survey!$AH542))</f>
        <v>0</v>
      </c>
      <c r="AY542" s="16" t="str">
        <f t="shared" si="436"/>
        <v>Pass</v>
      </c>
      <c r="AZ542" s="33" t="b">
        <f>NOT(OR(ISNUMBER(SEARCH("Other",Survey!$AH542)),ISNUMBER(SEARCH("Multiple",Survey!$AH542))))</f>
        <v>1</v>
      </c>
      <c r="BA542" s="32" t="b">
        <f>NOT(ISBLANK(Survey!$AI542))</f>
        <v>0</v>
      </c>
      <c r="BB542" s="16" t="str">
        <f t="shared" si="437"/>
        <v>Fail</v>
      </c>
      <c r="BC542" s="114">
        <f>IF(ABS(Survey!$BA542)&gt;0, 1,0)</f>
        <v>0</v>
      </c>
      <c r="BD542" s="114">
        <f>IF(COUNTBLANK(Survey!$AL542)=0,1,0)</f>
        <v>0</v>
      </c>
      <c r="BE542" s="16" t="str">
        <f t="shared" si="438"/>
        <v>Pass</v>
      </c>
      <c r="BF542" s="114">
        <f>IF(ISBLANK(Survey!$AL542),0,1)</f>
        <v>0</v>
      </c>
      <c r="BG542" s="133">
        <f>COUNTBLANK(Survey!$AM542)</f>
        <v>1</v>
      </c>
      <c r="BH542" s="16" t="str">
        <f t="shared" si="439"/>
        <v>Pass</v>
      </c>
      <c r="BI542" s="114">
        <f>IF(OR(Survey!$AM542="Closed",ISBLANK(Survey!$AM542)),0,1)</f>
        <v>0</v>
      </c>
      <c r="BJ542" s="133">
        <f>IF(ISBLANK(Survey!$AN542),1,0)</f>
        <v>1</v>
      </c>
      <c r="BK542" s="118" t="str">
        <f t="shared" si="440"/>
        <v>Pass</v>
      </c>
      <c r="BL542" s="31" cm="1">
        <f t="array" ref="BL542">SUM(SUMIF(Survey!AO542:AP542,{"&gt;0","&lt;0"})*{1,-1})</f>
        <v>0</v>
      </c>
      <c r="BM542">
        <f t="shared" si="441"/>
        <v>0</v>
      </c>
      <c r="BN542">
        <f t="shared" si="442"/>
        <v>100</v>
      </c>
      <c r="BO542" s="118" t="str">
        <f t="shared" si="443"/>
        <v>Pass</v>
      </c>
      <c r="BP542">
        <f>IF(Survey!AQ542="No",0,1)</f>
        <v>1</v>
      </c>
      <c r="BQ542" s="207">
        <f>MOD((LEN(Survey!AQ542)+2),22)</f>
        <v>2</v>
      </c>
      <c r="BR542">
        <f>IF(Survey!AR542="No",0,1)</f>
        <v>1</v>
      </c>
      <c r="BS542" s="207">
        <f>MOD((LEN(Survey!AR542)+2),22)</f>
        <v>2</v>
      </c>
      <c r="BT542" s="114">
        <f>COUNTBLANK(Survey!$AQ542:$AS542)+COUNTBLANK(Survey!$AU542)</f>
        <v>4</v>
      </c>
      <c r="BU542" s="114">
        <f>IF(Survey!$I542="Yes",1,0)</f>
        <v>0</v>
      </c>
      <c r="BV542" s="114">
        <f>IF(OR(Survey!$M542="Mutual fund",Survey!$M542="Alternative mutual fund",Survey!$M542="Money market"),1,0)</f>
        <v>0</v>
      </c>
      <c r="BW542" s="119">
        <f>IF(OR(Survey!$M542="ETF",Survey!$M542="ETF, alternative mutual fund"),1,0)</f>
        <v>0</v>
      </c>
      <c r="BX542" s="16" t="str">
        <f t="shared" si="444"/>
        <v>Pass</v>
      </c>
      <c r="BY542" s="33">
        <f>IF(ISNUMBER(SEARCH("Other",Survey!$AS542)), 1, 0)</f>
        <v>0</v>
      </c>
      <c r="BZ542" s="58" t="b">
        <f>NOT(ISBLANK(Survey!$AT542))</f>
        <v>0</v>
      </c>
      <c r="CA542" s="16" t="str">
        <f t="shared" si="445"/>
        <v>Pass</v>
      </c>
      <c r="CB542" s="114">
        <f>IF(Survey!$BB542=0, 0,1)</f>
        <v>0</v>
      </c>
      <c r="CC542" s="58">
        <f>Survey!$AV542</f>
        <v>0</v>
      </c>
      <c r="CD542" s="58">
        <f>Survey!$BC542+Survey!$BD542+ABS(Survey!$BE542)-ABS(Survey!$BF542)-ABS(Survey!$BG542)-ABS(Survey!$BL542)</f>
        <v>0</v>
      </c>
      <c r="CE542" s="138">
        <f>Survey!BB542+(ABS(Survey!$BH542)-ABS(Survey!$BI542)+ABS(Survey!$BJ542)-ABS(Survey!$BK542))*0.5</f>
        <v>0</v>
      </c>
      <c r="CF542" s="58">
        <f t="shared" si="446"/>
        <v>0</v>
      </c>
      <c r="CG542" s="58">
        <f>IF(AND($CC542&gt;$CF542-0.2,$CC542&lt;$CF542+0.2,ISBLANK(Survey!$AV542)=FALSE),0,1)</f>
        <v>1</v>
      </c>
      <c r="CH542" s="133">
        <f>IF(ISBLANK(Survey!$AW542),1,0)</f>
        <v>1</v>
      </c>
      <c r="CI542" s="16" t="str">
        <f t="shared" si="447"/>
        <v>Pass</v>
      </c>
      <c r="CJ542" s="114">
        <f>IF(Survey!$BB542=0, 0,1)</f>
        <v>0</v>
      </c>
      <c r="CK542" s="58">
        <f>IF(AND(Survey!$AX542&gt;=0,Survey!$AX542&lt;=0.2,Survey!$AX542&lt;&gt;""),0,1)</f>
        <v>1</v>
      </c>
      <c r="CL542" s="114">
        <f>IF(ISBLANK(Survey!$AY542),1,0)</f>
        <v>1</v>
      </c>
      <c r="CM542" s="16" t="str">
        <f t="shared" si="448"/>
        <v>Fail</v>
      </c>
      <c r="CN542" s="133">
        <f>Survey!$AZ542</f>
        <v>0</v>
      </c>
      <c r="CO542" s="16" t="str">
        <f t="shared" si="449"/>
        <v>Pass</v>
      </c>
      <c r="CP542" s="31">
        <f>Survey!$BA542</f>
        <v>0</v>
      </c>
      <c r="CQ542" s="138">
        <f>Survey!$BB542+Survey!$BC542+Survey!$BD542+ABS(Survey!$BE542)-ABS(Survey!$BF542)-ABS(Survey!$BG542)+ABS(Survey!$BH542)-ABS(Survey!$BI542)+ABS(Survey!$BJ542)-ABS(Survey!$BK542)-ABS(Survey!$BL542)+Survey!$BM542</f>
        <v>0</v>
      </c>
      <c r="CR542" s="30">
        <f t="shared" si="450"/>
        <v>0</v>
      </c>
      <c r="CS542" s="17">
        <f t="shared" si="451"/>
        <v>0</v>
      </c>
      <c r="CT542" s="16" t="str">
        <f t="shared" si="452"/>
        <v>Pass</v>
      </c>
      <c r="CU542" s="33" t="b">
        <f>IF(ABS(Survey!$BM542)=0,TRUE,FALSE)</f>
        <v>1</v>
      </c>
      <c r="CV542" s="32" t="b">
        <f>NOT(ISBLANK(Survey!$BN542))</f>
        <v>0</v>
      </c>
      <c r="CW542" t="str">
        <f t="shared" si="453"/>
        <v>Fail</v>
      </c>
      <c r="CX542" s="25">
        <f>Survey!$BA542</f>
        <v>0</v>
      </c>
      <c r="CY542" s="25" cm="1">
        <f t="array" ref="CY542">SUM(SUMIF(Survey!BP542:BW542,{"&gt;0","&lt;0"})*{1,-1})-SUM(SUMIF(Survey!BY542:CF542,{"&gt;0","&lt;0"})*{1,-1})</f>
        <v>0</v>
      </c>
      <c r="CZ542" s="30" t="str">
        <f t="shared" si="454"/>
        <v>No holdings</v>
      </c>
      <c r="DA542">
        <f t="shared" si="455"/>
        <v>0</v>
      </c>
      <c r="DB542" s="16" t="str">
        <f t="shared" si="456"/>
        <v>Fail</v>
      </c>
      <c r="DC542" s="31">
        <f>Survey!$BA542</f>
        <v>0</v>
      </c>
      <c r="DD542" s="31" cm="1">
        <f t="array" ref="DD542">SUM(SUMIF(Survey!CH542:DA542,{"&gt;0","&lt;0"})*{1,-1})-SUM(SUMIF(Survey!DC542:DV542,{"&gt;0","&lt;0"})*{1,-1})</f>
        <v>0</v>
      </c>
      <c r="DE542" s="30" t="str">
        <f t="shared" si="457"/>
        <v>No holdings</v>
      </c>
      <c r="DF542" s="17">
        <f t="shared" si="458"/>
        <v>0</v>
      </c>
      <c r="DG542" s="16" t="str">
        <f t="shared" si="459"/>
        <v>Pass</v>
      </c>
      <c r="DH542" s="33" t="b">
        <f>IF(ABS(Survey!$DA542)=0,TRUE,FALSE)</f>
        <v>1</v>
      </c>
      <c r="DI542" s="32" t="b">
        <f>NOT(ISBLANK(Survey!$DB542))</f>
        <v>0</v>
      </c>
      <c r="DJ542" s="16" t="str">
        <f t="shared" si="460"/>
        <v>Pass</v>
      </c>
      <c r="DK542" s="33" t="b">
        <f>IF(ABS(Survey!$DV542)=0,TRUE,FALSE)</f>
        <v>1</v>
      </c>
      <c r="DL542" s="32" t="b">
        <f>NOT(ISBLANK(Survey!$DW542))</f>
        <v>0</v>
      </c>
      <c r="DM542" t="str">
        <f t="shared" si="461"/>
        <v>Pass</v>
      </c>
      <c r="DN542" s="25" cm="1">
        <f t="array" ref="DN542">SUM(SUMIF(Survey!CW542,{"&gt;0","&lt;0"})*{1,-1})+SUM(SUMIF(Survey!DR542,{"&gt;0","&lt;0"})*{1,-1})</f>
        <v>0</v>
      </c>
      <c r="DO542" s="25">
        <f>SUM(SUMIF(Survey!DY542:EE542,{"&gt;0","&lt;0"})*{1,-1})+SUM(SUMIF(Survey!EG542:EM542,{"&gt;0","&lt;0"})*{1,-1})</f>
        <v>0</v>
      </c>
      <c r="DP542">
        <f t="shared" si="462"/>
        <v>0</v>
      </c>
      <c r="DQ542">
        <f t="shared" si="463"/>
        <v>0</v>
      </c>
      <c r="DR542" s="16" t="str">
        <f t="shared" si="464"/>
        <v>Pass</v>
      </c>
      <c r="DS542" s="33" t="b">
        <f>IF(ABS(Survey!$EE542)=0,TRUE,FALSE)</f>
        <v>1</v>
      </c>
      <c r="DT542" s="32" t="b">
        <f>NOT(ISBLANK(Survey!EF542))</f>
        <v>0</v>
      </c>
      <c r="DU542" s="16" t="str">
        <f t="shared" si="465"/>
        <v>Pass</v>
      </c>
      <c r="DV542" s="33" t="b">
        <f>IF(ABS(Survey!$EM542)=0,TRUE,FALSE)</f>
        <v>1</v>
      </c>
      <c r="DW542" s="32" t="b">
        <f>NOT(ISBLANK(Survey!$EN542))</f>
        <v>0</v>
      </c>
      <c r="DX542" s="16" t="str">
        <f t="shared" si="466"/>
        <v>Fail</v>
      </c>
      <c r="DY542" s="31">
        <f>SUM(SUMIF(Survey!ET542:EV542,{"&gt;0","&lt;0"})*{1,-1})</f>
        <v>0</v>
      </c>
      <c r="DZ542">
        <f t="shared" si="467"/>
        <v>0</v>
      </c>
      <c r="EA542">
        <f t="shared" si="468"/>
        <v>100</v>
      </c>
      <c r="EB542" s="30" t="b">
        <f>IF(OR(Survey!$M542="ETF",Survey!$M542="ETF, alternative mutual fund",Survey!$M542="Closed-end", Survey!$M542="Split share corp"),TRUE,FALSE)</f>
        <v>0</v>
      </c>
      <c r="EC542" s="16" t="str">
        <f t="shared" si="469"/>
        <v>Fail</v>
      </c>
      <c r="ED542" s="31">
        <f>SUM(SUMIF(Survey!EX542:FD542,{"&gt;0","&lt;0"})*{1,-1})</f>
        <v>0</v>
      </c>
      <c r="EE542">
        <f t="shared" si="470"/>
        <v>0</v>
      </c>
      <c r="EF542" s="17">
        <f t="shared" si="471"/>
        <v>100</v>
      </c>
      <c r="EG542" s="16" t="str">
        <f t="shared" si="472"/>
        <v>Fail</v>
      </c>
      <c r="EH542" s="31">
        <f>SUM(SUMIF(Survey!FF542:FL542,{"&gt;0","&lt;0"})*{1,-1})</f>
        <v>0</v>
      </c>
      <c r="EI542">
        <f t="shared" si="473"/>
        <v>0</v>
      </c>
      <c r="EJ542" s="17">
        <f t="shared" si="474"/>
        <v>100</v>
      </c>
    </row>
    <row r="543" spans="1:140">
      <c r="A543">
        <v>543</v>
      </c>
      <c r="B543" t="str">
        <f t="shared" si="422"/>
        <v>Pass</v>
      </c>
      <c r="C543" t="str">
        <f>IF(COUNTBLANK(Survey!B543:FM543)=$C$2, "Pass", "Fail")</f>
        <v>Pass</v>
      </c>
      <c r="D543" s="16" t="str">
        <f t="shared" si="423"/>
        <v>Fail</v>
      </c>
      <c r="E543" t="str">
        <f>IF(OR(ISBLANK(Survey!AL543),COUNTIF(G543:BJ543,"Fail")),"Fail","Pass")</f>
        <v>Fail</v>
      </c>
      <c r="F543" s="265"/>
      <c r="G543" s="16" t="str">
        <f t="shared" si="424"/>
        <v>Fail</v>
      </c>
      <c r="H543" s="139">
        <f>COUNTBLANK(Survey!B543:D543)+COUNTBLANK(Survey!G543)+COUNTBLANK(Survey!I543)+COUNTBLANK(Survey!K543:M543)+COUNTBLANK(Survey!P543:Q543)+COUNTBLANK(Survey!T543:W543)+COUNTBLANK(Survey!Z543:AC543)+COUNTBLANK(Survey!AF543:AG543)+COUNTBLANK(Survey!AK543:AK543)</f>
        <v>21</v>
      </c>
      <c r="I543" t="str">
        <f t="shared" si="425"/>
        <v>Fail</v>
      </c>
      <c r="J543" t="b">
        <f>IF(Survey!E543="No",TRUE,FALSE)</f>
        <v>0</v>
      </c>
      <c r="K543" s="29" cm="1">
        <f t="array" ref="K543">IF(COUNTA(Survey!$E$4:$E$695)=1, 0, SUM(IF(COUNTIF(Survey!$E$4:$E$695, Survey!$E$4:$E$695)=1,1,0)))</f>
        <v>0</v>
      </c>
      <c r="L543" s="29">
        <f>LEN(Survey!E543)</f>
        <v>0</v>
      </c>
      <c r="M543" s="16" t="str">
        <f t="shared" si="426"/>
        <v>Fail</v>
      </c>
      <c r="N543" t="b">
        <f>IF(Survey!F543="No",TRUE,FALSE)</f>
        <v>0</v>
      </c>
      <c r="O543" t="b">
        <f>Survey!F543=Survey!E543</f>
        <v>1</v>
      </c>
      <c r="P543">
        <f>COUNTIF(Survey!$F$4:$F$695,Survey!F543)</f>
        <v>0</v>
      </c>
      <c r="Q543" s="28">
        <f>LEN(Survey!F543)</f>
        <v>0</v>
      </c>
      <c r="R543" s="16" t="str">
        <f t="shared" si="427"/>
        <v>Pass</v>
      </c>
      <c r="S543" s="29">
        <f>MOD((LEN(Survey!H543)+2),11)</f>
        <v>2</v>
      </c>
      <c r="T543">
        <f>COUNTIF(Survey!$H$4:$H$695,Survey!H543)</f>
        <v>0</v>
      </c>
      <c r="U543" s="28" t="str">
        <f>IF(Survey!$L543="Prospectus fund", "Yes", "No")</f>
        <v>No</v>
      </c>
      <c r="V543" s="16" t="str">
        <f t="shared" si="428"/>
        <v>Pass</v>
      </c>
      <c r="W543" s="29">
        <f>MOD((LEN(Survey!J543)+2),11)</f>
        <v>2</v>
      </c>
      <c r="X543">
        <f>COUNTIF(Survey!$J$4:$J$695,Survey!J543)</f>
        <v>0</v>
      </c>
      <c r="Y543" s="30" t="b">
        <f>IF(OR(Survey!$M543="ETF",Survey!$M543="ETF, alternative mutual fund",Survey!$M543="Closed-end", Survey!$M543="Split share corp", Survey!$I543="Yes"),TRUE,FALSE)</f>
        <v>0</v>
      </c>
      <c r="Z543" s="16" t="str">
        <f>IFERROR(IF(AND(OR(AC543=AD543,AD543 = "Either"),NOT(ISBLANK(Survey!K543))),"Pass","Fail"),"Pass")</f>
        <v>Fail</v>
      </c>
      <c r="AA543" s="31" cm="1">
        <f t="array" ref="AA543">SUM(SUMIF(Survey!CH543:DA543,{"&gt;0","&lt;0"})*{1,-1})</f>
        <v>0</v>
      </c>
      <c r="AB543" s="33" cm="1">
        <f t="array" ref="AB543">SUM(SUMIF(Survey!CK543,{"&gt;0","&lt;0"})*{1,-1})+SUM(SUMIF(Survey!CU543,{"&gt;0","&lt;0"})*{1,-1})</f>
        <v>0</v>
      </c>
      <c r="AC543" s="33">
        <f>Survey!K543</f>
        <v>0</v>
      </c>
      <c r="AD543" s="32" t="str">
        <f t="shared" si="429"/>
        <v>Either</v>
      </c>
      <c r="AE543" s="16" t="str">
        <f t="shared" si="430"/>
        <v>Fail</v>
      </c>
      <c r="AF543" s="58" cm="1">
        <f t="array" ref="AF543">SUM(SUMIF(Survey!CH543:DA543,{"&gt;0","&lt;0"})*{1,-1})+SUM(SUMIF(Survey!DC543:DV543,{"&gt;0","&lt;0"})*{1,-1})</f>
        <v>0</v>
      </c>
      <c r="AG543" s="58">
        <f>IFERROR(AF543/(Survey!$BA543),0)</f>
        <v>0</v>
      </c>
      <c r="AH543" s="104" t="b">
        <f>IF(OR(Survey!$M543="Alternative strategy or hedge",Survey!$M543="Private asset",Survey!$L543="Prospectus fund"),TRUE,FALSE)</f>
        <v>0</v>
      </c>
      <c r="AI543" s="104" t="b">
        <f>NOT(ISBLANK(Survey!$M543))</f>
        <v>0</v>
      </c>
      <c r="AJ543" s="16" t="str">
        <f t="shared" si="431"/>
        <v>Fail</v>
      </c>
      <c r="AK543" t="b">
        <f>IF(Survey!W543="No",TRUE,FALSE)</f>
        <v>0</v>
      </c>
      <c r="AL543" s="119">
        <f>MOD((LEN(Survey!W543)+2),22)</f>
        <v>2</v>
      </c>
      <c r="AM543" t="str">
        <f t="shared" si="432"/>
        <v>Pass</v>
      </c>
      <c r="AN543" s="33" t="b">
        <f>NOT(ISNUMBER(SEARCH("Other",Survey!$Q543)))</f>
        <v>1</v>
      </c>
      <c r="AO543" s="32" t="b">
        <f>NOT(ISBLANK(Survey!$R543))</f>
        <v>0</v>
      </c>
      <c r="AP543" s="16" t="str">
        <f t="shared" si="433"/>
        <v>Pass</v>
      </c>
      <c r="AQ543" s="114">
        <f>COUNTBLANK(Survey!$X543)</f>
        <v>1</v>
      </c>
      <c r="AR543" s="58">
        <f>IF(AND(Survey!L543&lt;&gt;"Exempt fund",OR(Survey!$M543="ETF",Survey!$M543="ETF, alternative mutual fund",Survey!$M543="Mutual fund",Survey!$M543="Alternative mutual fund",Survey!$M543="Money market")),1,0)</f>
        <v>0</v>
      </c>
      <c r="AS543" s="16" t="str">
        <f t="shared" si="434"/>
        <v>Pass</v>
      </c>
      <c r="AT543" s="33" t="b">
        <f>NOT(ISNUMBER(SEARCH("Yes",Survey!$AC543)))</f>
        <v>1</v>
      </c>
      <c r="AU543" s="32" t="b">
        <f>IF(COUNTBLANK(Survey!$AD543:$AE543)=0,TRUE, FALSE)</f>
        <v>0</v>
      </c>
      <c r="AV543" s="16" t="str">
        <f t="shared" si="435"/>
        <v>Pass</v>
      </c>
      <c r="AW543" s="33" t="b">
        <f>NOT(ISNUMBER(SEARCH("Yes",Survey!$AF543)))</f>
        <v>1</v>
      </c>
      <c r="AX543" s="32" t="b">
        <f>NOT(ISBLANK(Survey!$AH543))</f>
        <v>0</v>
      </c>
      <c r="AY543" s="16" t="str">
        <f t="shared" si="436"/>
        <v>Pass</v>
      </c>
      <c r="AZ543" s="33" t="b">
        <f>NOT(OR(ISNUMBER(SEARCH("Other",Survey!$AH543)),ISNUMBER(SEARCH("Multiple",Survey!$AH543))))</f>
        <v>1</v>
      </c>
      <c r="BA543" s="32" t="b">
        <f>NOT(ISBLANK(Survey!$AI543))</f>
        <v>0</v>
      </c>
      <c r="BB543" s="16" t="str">
        <f t="shared" si="437"/>
        <v>Fail</v>
      </c>
      <c r="BC543" s="114">
        <f>IF(ABS(Survey!$BA543)&gt;0, 1,0)</f>
        <v>0</v>
      </c>
      <c r="BD543" s="114">
        <f>IF(COUNTBLANK(Survey!$AL543)=0,1,0)</f>
        <v>0</v>
      </c>
      <c r="BE543" s="16" t="str">
        <f t="shared" si="438"/>
        <v>Pass</v>
      </c>
      <c r="BF543" s="114">
        <f>IF(ISBLANK(Survey!$AL543),0,1)</f>
        <v>0</v>
      </c>
      <c r="BG543" s="133">
        <f>COUNTBLANK(Survey!$AM543)</f>
        <v>1</v>
      </c>
      <c r="BH543" s="16" t="str">
        <f t="shared" si="439"/>
        <v>Pass</v>
      </c>
      <c r="BI543" s="114">
        <f>IF(OR(Survey!$AM543="Closed",ISBLANK(Survey!$AM543)),0,1)</f>
        <v>0</v>
      </c>
      <c r="BJ543" s="133">
        <f>IF(ISBLANK(Survey!$AN543),1,0)</f>
        <v>1</v>
      </c>
      <c r="BK543" s="118" t="str">
        <f t="shared" si="440"/>
        <v>Pass</v>
      </c>
      <c r="BL543" s="31" cm="1">
        <f t="array" ref="BL543">SUM(SUMIF(Survey!AO543:AP543,{"&gt;0","&lt;0"})*{1,-1})</f>
        <v>0</v>
      </c>
      <c r="BM543">
        <f t="shared" si="441"/>
        <v>0</v>
      </c>
      <c r="BN543">
        <f t="shared" si="442"/>
        <v>100</v>
      </c>
      <c r="BO543" s="118" t="str">
        <f t="shared" si="443"/>
        <v>Pass</v>
      </c>
      <c r="BP543">
        <f>IF(Survey!AQ543="No",0,1)</f>
        <v>1</v>
      </c>
      <c r="BQ543" s="207">
        <f>MOD((LEN(Survey!AQ543)+2),22)</f>
        <v>2</v>
      </c>
      <c r="BR543">
        <f>IF(Survey!AR543="No",0,1)</f>
        <v>1</v>
      </c>
      <c r="BS543" s="207">
        <f>MOD((LEN(Survey!AR543)+2),22)</f>
        <v>2</v>
      </c>
      <c r="BT543" s="114">
        <f>COUNTBLANK(Survey!$AQ543:$AS543)+COUNTBLANK(Survey!$AU543)</f>
        <v>4</v>
      </c>
      <c r="BU543" s="114">
        <f>IF(Survey!$I543="Yes",1,0)</f>
        <v>0</v>
      </c>
      <c r="BV543" s="114">
        <f>IF(OR(Survey!$M543="Mutual fund",Survey!$M543="Alternative mutual fund",Survey!$M543="Money market"),1,0)</f>
        <v>0</v>
      </c>
      <c r="BW543" s="119">
        <f>IF(OR(Survey!$M543="ETF",Survey!$M543="ETF, alternative mutual fund"),1,0)</f>
        <v>0</v>
      </c>
      <c r="BX543" s="16" t="str">
        <f t="shared" si="444"/>
        <v>Pass</v>
      </c>
      <c r="BY543" s="33">
        <f>IF(ISNUMBER(SEARCH("Other",Survey!$AS543)), 1, 0)</f>
        <v>0</v>
      </c>
      <c r="BZ543" s="58" t="b">
        <f>NOT(ISBLANK(Survey!$AT543))</f>
        <v>0</v>
      </c>
      <c r="CA543" s="16" t="str">
        <f t="shared" si="445"/>
        <v>Pass</v>
      </c>
      <c r="CB543" s="114">
        <f>IF(Survey!$BB543=0, 0,1)</f>
        <v>0</v>
      </c>
      <c r="CC543" s="58">
        <f>Survey!$AV543</f>
        <v>0</v>
      </c>
      <c r="CD543" s="58">
        <f>Survey!$BC543+Survey!$BD543+ABS(Survey!$BE543)-ABS(Survey!$BF543)-ABS(Survey!$BG543)-ABS(Survey!$BL543)</f>
        <v>0</v>
      </c>
      <c r="CE543" s="138">
        <f>Survey!BB543+(ABS(Survey!$BH543)-ABS(Survey!$BI543)+ABS(Survey!$BJ543)-ABS(Survey!$BK543))*0.5</f>
        <v>0</v>
      </c>
      <c r="CF543" s="58">
        <f t="shared" si="446"/>
        <v>0</v>
      </c>
      <c r="CG543" s="58">
        <f>IF(AND($CC543&gt;$CF543-0.2,$CC543&lt;$CF543+0.2,ISBLANK(Survey!$AV543)=FALSE),0,1)</f>
        <v>1</v>
      </c>
      <c r="CH543" s="133">
        <f>IF(ISBLANK(Survey!$AW543),1,0)</f>
        <v>1</v>
      </c>
      <c r="CI543" s="16" t="str">
        <f t="shared" si="447"/>
        <v>Pass</v>
      </c>
      <c r="CJ543" s="114">
        <f>IF(Survey!$BB543=0, 0,1)</f>
        <v>0</v>
      </c>
      <c r="CK543" s="58">
        <f>IF(AND(Survey!$AX543&gt;=0,Survey!$AX543&lt;=0.2,Survey!$AX543&lt;&gt;""),0,1)</f>
        <v>1</v>
      </c>
      <c r="CL543" s="114">
        <f>IF(ISBLANK(Survey!$AY543),1,0)</f>
        <v>1</v>
      </c>
      <c r="CM543" s="16" t="str">
        <f t="shared" si="448"/>
        <v>Fail</v>
      </c>
      <c r="CN543" s="133">
        <f>Survey!$AZ543</f>
        <v>0</v>
      </c>
      <c r="CO543" s="16" t="str">
        <f t="shared" si="449"/>
        <v>Pass</v>
      </c>
      <c r="CP543" s="31">
        <f>Survey!$BA543</f>
        <v>0</v>
      </c>
      <c r="CQ543" s="138">
        <f>Survey!$BB543+Survey!$BC543+Survey!$BD543+ABS(Survey!$BE543)-ABS(Survey!$BF543)-ABS(Survey!$BG543)+ABS(Survey!$BH543)-ABS(Survey!$BI543)+ABS(Survey!$BJ543)-ABS(Survey!$BK543)-ABS(Survey!$BL543)+Survey!$BM543</f>
        <v>0</v>
      </c>
      <c r="CR543" s="30">
        <f t="shared" si="450"/>
        <v>0</v>
      </c>
      <c r="CS543" s="17">
        <f t="shared" si="451"/>
        <v>0</v>
      </c>
      <c r="CT543" s="16" t="str">
        <f t="shared" si="452"/>
        <v>Pass</v>
      </c>
      <c r="CU543" s="33" t="b">
        <f>IF(ABS(Survey!$BM543)=0,TRUE,FALSE)</f>
        <v>1</v>
      </c>
      <c r="CV543" s="32" t="b">
        <f>NOT(ISBLANK(Survey!$BN543))</f>
        <v>0</v>
      </c>
      <c r="CW543" t="str">
        <f t="shared" si="453"/>
        <v>Fail</v>
      </c>
      <c r="CX543" s="25">
        <f>Survey!$BA543</f>
        <v>0</v>
      </c>
      <c r="CY543" s="25" cm="1">
        <f t="array" ref="CY543">SUM(SUMIF(Survey!BP543:BW543,{"&gt;0","&lt;0"})*{1,-1})-SUM(SUMIF(Survey!BY543:CF543,{"&gt;0","&lt;0"})*{1,-1})</f>
        <v>0</v>
      </c>
      <c r="CZ543" s="30" t="str">
        <f t="shared" si="454"/>
        <v>No holdings</v>
      </c>
      <c r="DA543">
        <f t="shared" si="455"/>
        <v>0</v>
      </c>
      <c r="DB543" s="16" t="str">
        <f t="shared" si="456"/>
        <v>Fail</v>
      </c>
      <c r="DC543" s="31">
        <f>Survey!$BA543</f>
        <v>0</v>
      </c>
      <c r="DD543" s="31" cm="1">
        <f t="array" ref="DD543">SUM(SUMIF(Survey!CH543:DA543,{"&gt;0","&lt;0"})*{1,-1})-SUM(SUMIF(Survey!DC543:DV543,{"&gt;0","&lt;0"})*{1,-1})</f>
        <v>0</v>
      </c>
      <c r="DE543" s="30" t="str">
        <f t="shared" si="457"/>
        <v>No holdings</v>
      </c>
      <c r="DF543" s="17">
        <f t="shared" si="458"/>
        <v>0</v>
      </c>
      <c r="DG543" s="16" t="str">
        <f t="shared" si="459"/>
        <v>Pass</v>
      </c>
      <c r="DH543" s="33" t="b">
        <f>IF(ABS(Survey!$DA543)=0,TRUE,FALSE)</f>
        <v>1</v>
      </c>
      <c r="DI543" s="32" t="b">
        <f>NOT(ISBLANK(Survey!$DB543))</f>
        <v>0</v>
      </c>
      <c r="DJ543" s="16" t="str">
        <f t="shared" si="460"/>
        <v>Pass</v>
      </c>
      <c r="DK543" s="33" t="b">
        <f>IF(ABS(Survey!$DV543)=0,TRUE,FALSE)</f>
        <v>1</v>
      </c>
      <c r="DL543" s="32" t="b">
        <f>NOT(ISBLANK(Survey!$DW543))</f>
        <v>0</v>
      </c>
      <c r="DM543" t="str">
        <f t="shared" si="461"/>
        <v>Pass</v>
      </c>
      <c r="DN543" s="25" cm="1">
        <f t="array" ref="DN543">SUM(SUMIF(Survey!CW543,{"&gt;0","&lt;0"})*{1,-1})+SUM(SUMIF(Survey!DR543,{"&gt;0","&lt;0"})*{1,-1})</f>
        <v>0</v>
      </c>
      <c r="DO543" s="25">
        <f>SUM(SUMIF(Survey!DY543:EE543,{"&gt;0","&lt;0"})*{1,-1})+SUM(SUMIF(Survey!EG543:EM543,{"&gt;0","&lt;0"})*{1,-1})</f>
        <v>0</v>
      </c>
      <c r="DP543">
        <f t="shared" si="462"/>
        <v>0</v>
      </c>
      <c r="DQ543">
        <f t="shared" si="463"/>
        <v>0</v>
      </c>
      <c r="DR543" s="16" t="str">
        <f t="shared" si="464"/>
        <v>Pass</v>
      </c>
      <c r="DS543" s="33" t="b">
        <f>IF(ABS(Survey!$EE543)=0,TRUE,FALSE)</f>
        <v>1</v>
      </c>
      <c r="DT543" s="32" t="b">
        <f>NOT(ISBLANK(Survey!EF543))</f>
        <v>0</v>
      </c>
      <c r="DU543" s="16" t="str">
        <f t="shared" si="465"/>
        <v>Pass</v>
      </c>
      <c r="DV543" s="33" t="b">
        <f>IF(ABS(Survey!$EM543)=0,TRUE,FALSE)</f>
        <v>1</v>
      </c>
      <c r="DW543" s="32" t="b">
        <f>NOT(ISBLANK(Survey!$EN543))</f>
        <v>0</v>
      </c>
      <c r="DX543" s="16" t="str">
        <f t="shared" si="466"/>
        <v>Fail</v>
      </c>
      <c r="DY543" s="31">
        <f>SUM(SUMIF(Survey!ET543:EV543,{"&gt;0","&lt;0"})*{1,-1})</f>
        <v>0</v>
      </c>
      <c r="DZ543">
        <f t="shared" si="467"/>
        <v>0</v>
      </c>
      <c r="EA543">
        <f t="shared" si="468"/>
        <v>100</v>
      </c>
      <c r="EB543" s="30" t="b">
        <f>IF(OR(Survey!$M543="ETF",Survey!$M543="ETF, alternative mutual fund",Survey!$M543="Closed-end", Survey!$M543="Split share corp"),TRUE,FALSE)</f>
        <v>0</v>
      </c>
      <c r="EC543" s="16" t="str">
        <f t="shared" si="469"/>
        <v>Fail</v>
      </c>
      <c r="ED543" s="31">
        <f>SUM(SUMIF(Survey!EX543:FD543,{"&gt;0","&lt;0"})*{1,-1})</f>
        <v>0</v>
      </c>
      <c r="EE543">
        <f t="shared" si="470"/>
        <v>0</v>
      </c>
      <c r="EF543" s="17">
        <f t="shared" si="471"/>
        <v>100</v>
      </c>
      <c r="EG543" s="16" t="str">
        <f t="shared" si="472"/>
        <v>Fail</v>
      </c>
      <c r="EH543" s="31">
        <f>SUM(SUMIF(Survey!FF543:FL543,{"&gt;0","&lt;0"})*{1,-1})</f>
        <v>0</v>
      </c>
      <c r="EI543">
        <f t="shared" si="473"/>
        <v>0</v>
      </c>
      <c r="EJ543" s="17">
        <f t="shared" si="474"/>
        <v>100</v>
      </c>
    </row>
    <row r="544" spans="1:140">
      <c r="A544">
        <v>544</v>
      </c>
      <c r="B544" t="str">
        <f t="shared" si="422"/>
        <v>Pass</v>
      </c>
      <c r="C544" t="str">
        <f>IF(COUNTBLANK(Survey!B544:FM544)=$C$2, "Pass", "Fail")</f>
        <v>Pass</v>
      </c>
      <c r="D544" s="16" t="str">
        <f t="shared" si="423"/>
        <v>Fail</v>
      </c>
      <c r="E544" t="str">
        <f>IF(OR(ISBLANK(Survey!AL544),COUNTIF(G544:BJ544,"Fail")),"Fail","Pass")</f>
        <v>Fail</v>
      </c>
      <c r="F544" s="265"/>
      <c r="G544" s="16" t="str">
        <f t="shared" si="424"/>
        <v>Fail</v>
      </c>
      <c r="H544" s="139">
        <f>COUNTBLANK(Survey!B544:D544)+COUNTBLANK(Survey!G544)+COUNTBLANK(Survey!I544)+COUNTBLANK(Survey!K544:M544)+COUNTBLANK(Survey!P544:Q544)+COUNTBLANK(Survey!T544:W544)+COUNTBLANK(Survey!Z544:AC544)+COUNTBLANK(Survey!AF544:AG544)+COUNTBLANK(Survey!AK544:AK544)</f>
        <v>21</v>
      </c>
      <c r="I544" t="str">
        <f t="shared" si="425"/>
        <v>Fail</v>
      </c>
      <c r="J544" t="b">
        <f>IF(Survey!E544="No",TRUE,FALSE)</f>
        <v>0</v>
      </c>
      <c r="K544" s="29" cm="1">
        <f t="array" ref="K544">IF(COUNTA(Survey!$E$4:$E$695)=1, 0, SUM(IF(COUNTIF(Survey!$E$4:$E$695, Survey!$E$4:$E$695)=1,1,0)))</f>
        <v>0</v>
      </c>
      <c r="L544" s="29">
        <f>LEN(Survey!E544)</f>
        <v>0</v>
      </c>
      <c r="M544" s="16" t="str">
        <f t="shared" si="426"/>
        <v>Fail</v>
      </c>
      <c r="N544" t="b">
        <f>IF(Survey!F544="No",TRUE,FALSE)</f>
        <v>0</v>
      </c>
      <c r="O544" t="b">
        <f>Survey!F544=Survey!E544</f>
        <v>1</v>
      </c>
      <c r="P544">
        <f>COUNTIF(Survey!$F$4:$F$695,Survey!F544)</f>
        <v>0</v>
      </c>
      <c r="Q544" s="28">
        <f>LEN(Survey!F544)</f>
        <v>0</v>
      </c>
      <c r="R544" s="16" t="str">
        <f t="shared" si="427"/>
        <v>Pass</v>
      </c>
      <c r="S544" s="29">
        <f>MOD((LEN(Survey!H544)+2),11)</f>
        <v>2</v>
      </c>
      <c r="T544">
        <f>COUNTIF(Survey!$H$4:$H$695,Survey!H544)</f>
        <v>0</v>
      </c>
      <c r="U544" s="28" t="str">
        <f>IF(Survey!$L544="Prospectus fund", "Yes", "No")</f>
        <v>No</v>
      </c>
      <c r="V544" s="16" t="str">
        <f t="shared" si="428"/>
        <v>Pass</v>
      </c>
      <c r="W544" s="29">
        <f>MOD((LEN(Survey!J544)+2),11)</f>
        <v>2</v>
      </c>
      <c r="X544">
        <f>COUNTIF(Survey!$J$4:$J$695,Survey!J544)</f>
        <v>0</v>
      </c>
      <c r="Y544" s="30" t="b">
        <f>IF(OR(Survey!$M544="ETF",Survey!$M544="ETF, alternative mutual fund",Survey!$M544="Closed-end", Survey!$M544="Split share corp", Survey!$I544="Yes"),TRUE,FALSE)</f>
        <v>0</v>
      </c>
      <c r="Z544" s="16" t="str">
        <f>IFERROR(IF(AND(OR(AC544=AD544,AD544 = "Either"),NOT(ISBLANK(Survey!K544))),"Pass","Fail"),"Pass")</f>
        <v>Fail</v>
      </c>
      <c r="AA544" s="31" cm="1">
        <f t="array" ref="AA544">SUM(SUMIF(Survey!CH544:DA544,{"&gt;0","&lt;0"})*{1,-1})</f>
        <v>0</v>
      </c>
      <c r="AB544" s="33" cm="1">
        <f t="array" ref="AB544">SUM(SUMIF(Survey!CK544,{"&gt;0","&lt;0"})*{1,-1})+SUM(SUMIF(Survey!CU544,{"&gt;0","&lt;0"})*{1,-1})</f>
        <v>0</v>
      </c>
      <c r="AC544" s="33">
        <f>Survey!K544</f>
        <v>0</v>
      </c>
      <c r="AD544" s="32" t="str">
        <f t="shared" si="429"/>
        <v>Either</v>
      </c>
      <c r="AE544" s="16" t="str">
        <f t="shared" si="430"/>
        <v>Fail</v>
      </c>
      <c r="AF544" s="58" cm="1">
        <f t="array" ref="AF544">SUM(SUMIF(Survey!CH544:DA544,{"&gt;0","&lt;0"})*{1,-1})+SUM(SUMIF(Survey!DC544:DV544,{"&gt;0","&lt;0"})*{1,-1})</f>
        <v>0</v>
      </c>
      <c r="AG544" s="58">
        <f>IFERROR(AF544/(Survey!$BA544),0)</f>
        <v>0</v>
      </c>
      <c r="AH544" s="104" t="b">
        <f>IF(OR(Survey!$M544="Alternative strategy or hedge",Survey!$M544="Private asset",Survey!$L544="Prospectus fund"),TRUE,FALSE)</f>
        <v>0</v>
      </c>
      <c r="AI544" s="104" t="b">
        <f>NOT(ISBLANK(Survey!$M544))</f>
        <v>0</v>
      </c>
      <c r="AJ544" s="16" t="str">
        <f t="shared" si="431"/>
        <v>Fail</v>
      </c>
      <c r="AK544" t="b">
        <f>IF(Survey!W544="No",TRUE,FALSE)</f>
        <v>0</v>
      </c>
      <c r="AL544" s="119">
        <f>MOD((LEN(Survey!W544)+2),22)</f>
        <v>2</v>
      </c>
      <c r="AM544" t="str">
        <f t="shared" si="432"/>
        <v>Pass</v>
      </c>
      <c r="AN544" s="33" t="b">
        <f>NOT(ISNUMBER(SEARCH("Other",Survey!$Q544)))</f>
        <v>1</v>
      </c>
      <c r="AO544" s="32" t="b">
        <f>NOT(ISBLANK(Survey!$R544))</f>
        <v>0</v>
      </c>
      <c r="AP544" s="16" t="str">
        <f t="shared" si="433"/>
        <v>Pass</v>
      </c>
      <c r="AQ544" s="114">
        <f>COUNTBLANK(Survey!$X544)</f>
        <v>1</v>
      </c>
      <c r="AR544" s="58">
        <f>IF(AND(Survey!L544&lt;&gt;"Exempt fund",OR(Survey!$M544="ETF",Survey!$M544="ETF, alternative mutual fund",Survey!$M544="Mutual fund",Survey!$M544="Alternative mutual fund",Survey!$M544="Money market")),1,0)</f>
        <v>0</v>
      </c>
      <c r="AS544" s="16" t="str">
        <f t="shared" si="434"/>
        <v>Pass</v>
      </c>
      <c r="AT544" s="33" t="b">
        <f>NOT(ISNUMBER(SEARCH("Yes",Survey!$AC544)))</f>
        <v>1</v>
      </c>
      <c r="AU544" s="32" t="b">
        <f>IF(COUNTBLANK(Survey!$AD544:$AE544)=0,TRUE, FALSE)</f>
        <v>0</v>
      </c>
      <c r="AV544" s="16" t="str">
        <f t="shared" si="435"/>
        <v>Pass</v>
      </c>
      <c r="AW544" s="33" t="b">
        <f>NOT(ISNUMBER(SEARCH("Yes",Survey!$AF544)))</f>
        <v>1</v>
      </c>
      <c r="AX544" s="32" t="b">
        <f>NOT(ISBLANK(Survey!$AH544))</f>
        <v>0</v>
      </c>
      <c r="AY544" s="16" t="str">
        <f t="shared" si="436"/>
        <v>Pass</v>
      </c>
      <c r="AZ544" s="33" t="b">
        <f>NOT(OR(ISNUMBER(SEARCH("Other",Survey!$AH544)),ISNUMBER(SEARCH("Multiple",Survey!$AH544))))</f>
        <v>1</v>
      </c>
      <c r="BA544" s="32" t="b">
        <f>NOT(ISBLANK(Survey!$AI544))</f>
        <v>0</v>
      </c>
      <c r="BB544" s="16" t="str">
        <f t="shared" si="437"/>
        <v>Fail</v>
      </c>
      <c r="BC544" s="114">
        <f>IF(ABS(Survey!$BA544)&gt;0, 1,0)</f>
        <v>0</v>
      </c>
      <c r="BD544" s="114">
        <f>IF(COUNTBLANK(Survey!$AL544)=0,1,0)</f>
        <v>0</v>
      </c>
      <c r="BE544" s="16" t="str">
        <f t="shared" si="438"/>
        <v>Pass</v>
      </c>
      <c r="BF544" s="114">
        <f>IF(ISBLANK(Survey!$AL544),0,1)</f>
        <v>0</v>
      </c>
      <c r="BG544" s="133">
        <f>COUNTBLANK(Survey!$AM544)</f>
        <v>1</v>
      </c>
      <c r="BH544" s="16" t="str">
        <f t="shared" si="439"/>
        <v>Pass</v>
      </c>
      <c r="BI544" s="114">
        <f>IF(OR(Survey!$AM544="Closed",ISBLANK(Survey!$AM544)),0,1)</f>
        <v>0</v>
      </c>
      <c r="BJ544" s="133">
        <f>IF(ISBLANK(Survey!$AN544),1,0)</f>
        <v>1</v>
      </c>
      <c r="BK544" s="118" t="str">
        <f t="shared" si="440"/>
        <v>Pass</v>
      </c>
      <c r="BL544" s="31" cm="1">
        <f t="array" ref="BL544">SUM(SUMIF(Survey!AO544:AP544,{"&gt;0","&lt;0"})*{1,-1})</f>
        <v>0</v>
      </c>
      <c r="BM544">
        <f t="shared" si="441"/>
        <v>0</v>
      </c>
      <c r="BN544">
        <f t="shared" si="442"/>
        <v>100</v>
      </c>
      <c r="BO544" s="118" t="str">
        <f t="shared" si="443"/>
        <v>Pass</v>
      </c>
      <c r="BP544">
        <f>IF(Survey!AQ544="No",0,1)</f>
        <v>1</v>
      </c>
      <c r="BQ544" s="207">
        <f>MOD((LEN(Survey!AQ544)+2),22)</f>
        <v>2</v>
      </c>
      <c r="BR544">
        <f>IF(Survey!AR544="No",0,1)</f>
        <v>1</v>
      </c>
      <c r="BS544" s="207">
        <f>MOD((LEN(Survey!AR544)+2),22)</f>
        <v>2</v>
      </c>
      <c r="BT544" s="114">
        <f>COUNTBLANK(Survey!$AQ544:$AS544)+COUNTBLANK(Survey!$AU544)</f>
        <v>4</v>
      </c>
      <c r="BU544" s="114">
        <f>IF(Survey!$I544="Yes",1,0)</f>
        <v>0</v>
      </c>
      <c r="BV544" s="114">
        <f>IF(OR(Survey!$M544="Mutual fund",Survey!$M544="Alternative mutual fund",Survey!$M544="Money market"),1,0)</f>
        <v>0</v>
      </c>
      <c r="BW544" s="119">
        <f>IF(OR(Survey!$M544="ETF",Survey!$M544="ETF, alternative mutual fund"),1,0)</f>
        <v>0</v>
      </c>
      <c r="BX544" s="16" t="str">
        <f t="shared" si="444"/>
        <v>Pass</v>
      </c>
      <c r="BY544" s="33">
        <f>IF(ISNUMBER(SEARCH("Other",Survey!$AS544)), 1, 0)</f>
        <v>0</v>
      </c>
      <c r="BZ544" s="58" t="b">
        <f>NOT(ISBLANK(Survey!$AT544))</f>
        <v>0</v>
      </c>
      <c r="CA544" s="16" t="str">
        <f t="shared" si="445"/>
        <v>Pass</v>
      </c>
      <c r="CB544" s="114">
        <f>IF(Survey!$BB544=0, 0,1)</f>
        <v>0</v>
      </c>
      <c r="CC544" s="58">
        <f>Survey!$AV544</f>
        <v>0</v>
      </c>
      <c r="CD544" s="58">
        <f>Survey!$BC544+Survey!$BD544+ABS(Survey!$BE544)-ABS(Survey!$BF544)-ABS(Survey!$BG544)-ABS(Survey!$BL544)</f>
        <v>0</v>
      </c>
      <c r="CE544" s="138">
        <f>Survey!BB544+(ABS(Survey!$BH544)-ABS(Survey!$BI544)+ABS(Survey!$BJ544)-ABS(Survey!$BK544))*0.5</f>
        <v>0</v>
      </c>
      <c r="CF544" s="58">
        <f t="shared" si="446"/>
        <v>0</v>
      </c>
      <c r="CG544" s="58">
        <f>IF(AND($CC544&gt;$CF544-0.2,$CC544&lt;$CF544+0.2,ISBLANK(Survey!$AV544)=FALSE),0,1)</f>
        <v>1</v>
      </c>
      <c r="CH544" s="133">
        <f>IF(ISBLANK(Survey!$AW544),1,0)</f>
        <v>1</v>
      </c>
      <c r="CI544" s="16" t="str">
        <f t="shared" si="447"/>
        <v>Pass</v>
      </c>
      <c r="CJ544" s="114">
        <f>IF(Survey!$BB544=0, 0,1)</f>
        <v>0</v>
      </c>
      <c r="CK544" s="58">
        <f>IF(AND(Survey!$AX544&gt;=0,Survey!$AX544&lt;=0.2,Survey!$AX544&lt;&gt;""),0,1)</f>
        <v>1</v>
      </c>
      <c r="CL544" s="114">
        <f>IF(ISBLANK(Survey!$AY544),1,0)</f>
        <v>1</v>
      </c>
      <c r="CM544" s="16" t="str">
        <f t="shared" si="448"/>
        <v>Fail</v>
      </c>
      <c r="CN544" s="133">
        <f>Survey!$AZ544</f>
        <v>0</v>
      </c>
      <c r="CO544" s="16" t="str">
        <f t="shared" si="449"/>
        <v>Pass</v>
      </c>
      <c r="CP544" s="31">
        <f>Survey!$BA544</f>
        <v>0</v>
      </c>
      <c r="CQ544" s="138">
        <f>Survey!$BB544+Survey!$BC544+Survey!$BD544+ABS(Survey!$BE544)-ABS(Survey!$BF544)-ABS(Survey!$BG544)+ABS(Survey!$BH544)-ABS(Survey!$BI544)+ABS(Survey!$BJ544)-ABS(Survey!$BK544)-ABS(Survey!$BL544)+Survey!$BM544</f>
        <v>0</v>
      </c>
      <c r="CR544" s="30">
        <f t="shared" si="450"/>
        <v>0</v>
      </c>
      <c r="CS544" s="17">
        <f t="shared" si="451"/>
        <v>0</v>
      </c>
      <c r="CT544" s="16" t="str">
        <f t="shared" si="452"/>
        <v>Pass</v>
      </c>
      <c r="CU544" s="33" t="b">
        <f>IF(ABS(Survey!$BM544)=0,TRUE,FALSE)</f>
        <v>1</v>
      </c>
      <c r="CV544" s="32" t="b">
        <f>NOT(ISBLANK(Survey!$BN544))</f>
        <v>0</v>
      </c>
      <c r="CW544" t="str">
        <f t="shared" si="453"/>
        <v>Fail</v>
      </c>
      <c r="CX544" s="25">
        <f>Survey!$BA544</f>
        <v>0</v>
      </c>
      <c r="CY544" s="25" cm="1">
        <f t="array" ref="CY544">SUM(SUMIF(Survey!BP544:BW544,{"&gt;0","&lt;0"})*{1,-1})-SUM(SUMIF(Survey!BY544:CF544,{"&gt;0","&lt;0"})*{1,-1})</f>
        <v>0</v>
      </c>
      <c r="CZ544" s="30" t="str">
        <f t="shared" si="454"/>
        <v>No holdings</v>
      </c>
      <c r="DA544">
        <f t="shared" si="455"/>
        <v>0</v>
      </c>
      <c r="DB544" s="16" t="str">
        <f t="shared" si="456"/>
        <v>Fail</v>
      </c>
      <c r="DC544" s="31">
        <f>Survey!$BA544</f>
        <v>0</v>
      </c>
      <c r="DD544" s="31" cm="1">
        <f t="array" ref="DD544">SUM(SUMIF(Survey!CH544:DA544,{"&gt;0","&lt;0"})*{1,-1})-SUM(SUMIF(Survey!DC544:DV544,{"&gt;0","&lt;0"})*{1,-1})</f>
        <v>0</v>
      </c>
      <c r="DE544" s="30" t="str">
        <f t="shared" si="457"/>
        <v>No holdings</v>
      </c>
      <c r="DF544" s="17">
        <f t="shared" si="458"/>
        <v>0</v>
      </c>
      <c r="DG544" s="16" t="str">
        <f t="shared" si="459"/>
        <v>Pass</v>
      </c>
      <c r="DH544" s="33" t="b">
        <f>IF(ABS(Survey!$DA544)=0,TRUE,FALSE)</f>
        <v>1</v>
      </c>
      <c r="DI544" s="32" t="b">
        <f>NOT(ISBLANK(Survey!$DB544))</f>
        <v>0</v>
      </c>
      <c r="DJ544" s="16" t="str">
        <f t="shared" si="460"/>
        <v>Pass</v>
      </c>
      <c r="DK544" s="33" t="b">
        <f>IF(ABS(Survey!$DV544)=0,TRUE,FALSE)</f>
        <v>1</v>
      </c>
      <c r="DL544" s="32" t="b">
        <f>NOT(ISBLANK(Survey!$DW544))</f>
        <v>0</v>
      </c>
      <c r="DM544" t="str">
        <f t="shared" si="461"/>
        <v>Pass</v>
      </c>
      <c r="DN544" s="25" cm="1">
        <f t="array" ref="DN544">SUM(SUMIF(Survey!CW544,{"&gt;0","&lt;0"})*{1,-1})+SUM(SUMIF(Survey!DR544,{"&gt;0","&lt;0"})*{1,-1})</f>
        <v>0</v>
      </c>
      <c r="DO544" s="25">
        <f>SUM(SUMIF(Survey!DY544:EE544,{"&gt;0","&lt;0"})*{1,-1})+SUM(SUMIF(Survey!EG544:EM544,{"&gt;0","&lt;0"})*{1,-1})</f>
        <v>0</v>
      </c>
      <c r="DP544">
        <f t="shared" si="462"/>
        <v>0</v>
      </c>
      <c r="DQ544">
        <f t="shared" si="463"/>
        <v>0</v>
      </c>
      <c r="DR544" s="16" t="str">
        <f t="shared" si="464"/>
        <v>Pass</v>
      </c>
      <c r="DS544" s="33" t="b">
        <f>IF(ABS(Survey!$EE544)=0,TRUE,FALSE)</f>
        <v>1</v>
      </c>
      <c r="DT544" s="32" t="b">
        <f>NOT(ISBLANK(Survey!EF544))</f>
        <v>0</v>
      </c>
      <c r="DU544" s="16" t="str">
        <f t="shared" si="465"/>
        <v>Pass</v>
      </c>
      <c r="DV544" s="33" t="b">
        <f>IF(ABS(Survey!$EM544)=0,TRUE,FALSE)</f>
        <v>1</v>
      </c>
      <c r="DW544" s="32" t="b">
        <f>NOT(ISBLANK(Survey!$EN544))</f>
        <v>0</v>
      </c>
      <c r="DX544" s="16" t="str">
        <f t="shared" si="466"/>
        <v>Fail</v>
      </c>
      <c r="DY544" s="31">
        <f>SUM(SUMIF(Survey!ET544:EV544,{"&gt;0","&lt;0"})*{1,-1})</f>
        <v>0</v>
      </c>
      <c r="DZ544">
        <f t="shared" si="467"/>
        <v>0</v>
      </c>
      <c r="EA544">
        <f t="shared" si="468"/>
        <v>100</v>
      </c>
      <c r="EB544" s="30" t="b">
        <f>IF(OR(Survey!$M544="ETF",Survey!$M544="ETF, alternative mutual fund",Survey!$M544="Closed-end", Survey!$M544="Split share corp"),TRUE,FALSE)</f>
        <v>0</v>
      </c>
      <c r="EC544" s="16" t="str">
        <f t="shared" si="469"/>
        <v>Fail</v>
      </c>
      <c r="ED544" s="31">
        <f>SUM(SUMIF(Survey!EX544:FD544,{"&gt;0","&lt;0"})*{1,-1})</f>
        <v>0</v>
      </c>
      <c r="EE544">
        <f t="shared" si="470"/>
        <v>0</v>
      </c>
      <c r="EF544" s="17">
        <f t="shared" si="471"/>
        <v>100</v>
      </c>
      <c r="EG544" s="16" t="str">
        <f t="shared" si="472"/>
        <v>Fail</v>
      </c>
      <c r="EH544" s="31">
        <f>SUM(SUMIF(Survey!FF544:FL544,{"&gt;0","&lt;0"})*{1,-1})</f>
        <v>0</v>
      </c>
      <c r="EI544">
        <f t="shared" si="473"/>
        <v>0</v>
      </c>
      <c r="EJ544" s="17">
        <f t="shared" si="474"/>
        <v>100</v>
      </c>
    </row>
    <row r="545" spans="1:140">
      <c r="A545">
        <v>545</v>
      </c>
      <c r="B545" t="str">
        <f t="shared" si="422"/>
        <v>Pass</v>
      </c>
      <c r="C545" t="str">
        <f>IF(COUNTBLANK(Survey!B545:FM545)=$C$2, "Pass", "Fail")</f>
        <v>Pass</v>
      </c>
      <c r="D545" s="16" t="str">
        <f t="shared" si="423"/>
        <v>Fail</v>
      </c>
      <c r="E545" t="str">
        <f>IF(OR(ISBLANK(Survey!AL545),COUNTIF(G545:BJ545,"Fail")),"Fail","Pass")</f>
        <v>Fail</v>
      </c>
      <c r="F545" s="265"/>
      <c r="G545" s="16" t="str">
        <f t="shared" si="424"/>
        <v>Fail</v>
      </c>
      <c r="H545" s="139">
        <f>COUNTBLANK(Survey!B545:D545)+COUNTBLANK(Survey!G545)+COUNTBLANK(Survey!I545)+COUNTBLANK(Survey!K545:M545)+COUNTBLANK(Survey!P545:Q545)+COUNTBLANK(Survey!T545:W545)+COUNTBLANK(Survey!Z545:AC545)+COUNTBLANK(Survey!AF545:AG545)+COUNTBLANK(Survey!AK545:AK545)</f>
        <v>21</v>
      </c>
      <c r="I545" t="str">
        <f t="shared" si="425"/>
        <v>Fail</v>
      </c>
      <c r="J545" t="b">
        <f>IF(Survey!E545="No",TRUE,FALSE)</f>
        <v>0</v>
      </c>
      <c r="K545" s="29" cm="1">
        <f t="array" ref="K545">IF(COUNTA(Survey!$E$4:$E$695)=1, 0, SUM(IF(COUNTIF(Survey!$E$4:$E$695, Survey!$E$4:$E$695)=1,1,0)))</f>
        <v>0</v>
      </c>
      <c r="L545" s="29">
        <f>LEN(Survey!E545)</f>
        <v>0</v>
      </c>
      <c r="M545" s="16" t="str">
        <f t="shared" si="426"/>
        <v>Fail</v>
      </c>
      <c r="N545" t="b">
        <f>IF(Survey!F545="No",TRUE,FALSE)</f>
        <v>0</v>
      </c>
      <c r="O545" t="b">
        <f>Survey!F545=Survey!E545</f>
        <v>1</v>
      </c>
      <c r="P545">
        <f>COUNTIF(Survey!$F$4:$F$695,Survey!F545)</f>
        <v>0</v>
      </c>
      <c r="Q545" s="28">
        <f>LEN(Survey!F545)</f>
        <v>0</v>
      </c>
      <c r="R545" s="16" t="str">
        <f t="shared" si="427"/>
        <v>Pass</v>
      </c>
      <c r="S545" s="29">
        <f>MOD((LEN(Survey!H545)+2),11)</f>
        <v>2</v>
      </c>
      <c r="T545">
        <f>COUNTIF(Survey!$H$4:$H$695,Survey!H545)</f>
        <v>0</v>
      </c>
      <c r="U545" s="28" t="str">
        <f>IF(Survey!$L545="Prospectus fund", "Yes", "No")</f>
        <v>No</v>
      </c>
      <c r="V545" s="16" t="str">
        <f t="shared" si="428"/>
        <v>Pass</v>
      </c>
      <c r="W545" s="29">
        <f>MOD((LEN(Survey!J545)+2),11)</f>
        <v>2</v>
      </c>
      <c r="X545">
        <f>COUNTIF(Survey!$J$4:$J$695,Survey!J545)</f>
        <v>0</v>
      </c>
      <c r="Y545" s="30" t="b">
        <f>IF(OR(Survey!$M545="ETF",Survey!$M545="ETF, alternative mutual fund",Survey!$M545="Closed-end", Survey!$M545="Split share corp", Survey!$I545="Yes"),TRUE,FALSE)</f>
        <v>0</v>
      </c>
      <c r="Z545" s="16" t="str">
        <f>IFERROR(IF(AND(OR(AC545=AD545,AD545 = "Either"),NOT(ISBLANK(Survey!K545))),"Pass","Fail"),"Pass")</f>
        <v>Fail</v>
      </c>
      <c r="AA545" s="31" cm="1">
        <f t="array" ref="AA545">SUM(SUMIF(Survey!CH545:DA545,{"&gt;0","&lt;0"})*{1,-1})</f>
        <v>0</v>
      </c>
      <c r="AB545" s="33" cm="1">
        <f t="array" ref="AB545">SUM(SUMIF(Survey!CK545,{"&gt;0","&lt;0"})*{1,-1})+SUM(SUMIF(Survey!CU545,{"&gt;0","&lt;0"})*{1,-1})</f>
        <v>0</v>
      </c>
      <c r="AC545" s="33">
        <f>Survey!K545</f>
        <v>0</v>
      </c>
      <c r="AD545" s="32" t="str">
        <f t="shared" si="429"/>
        <v>Either</v>
      </c>
      <c r="AE545" s="16" t="str">
        <f t="shared" si="430"/>
        <v>Fail</v>
      </c>
      <c r="AF545" s="58" cm="1">
        <f t="array" ref="AF545">SUM(SUMIF(Survey!CH545:DA545,{"&gt;0","&lt;0"})*{1,-1})+SUM(SUMIF(Survey!DC545:DV545,{"&gt;0","&lt;0"})*{1,-1})</f>
        <v>0</v>
      </c>
      <c r="AG545" s="58">
        <f>IFERROR(AF545/(Survey!$BA545),0)</f>
        <v>0</v>
      </c>
      <c r="AH545" s="104" t="b">
        <f>IF(OR(Survey!$M545="Alternative strategy or hedge",Survey!$M545="Private asset",Survey!$L545="Prospectus fund"),TRUE,FALSE)</f>
        <v>0</v>
      </c>
      <c r="AI545" s="104" t="b">
        <f>NOT(ISBLANK(Survey!$M545))</f>
        <v>0</v>
      </c>
      <c r="AJ545" s="16" t="str">
        <f t="shared" si="431"/>
        <v>Fail</v>
      </c>
      <c r="AK545" t="b">
        <f>IF(Survey!W545="No",TRUE,FALSE)</f>
        <v>0</v>
      </c>
      <c r="AL545" s="119">
        <f>MOD((LEN(Survey!W545)+2),22)</f>
        <v>2</v>
      </c>
      <c r="AM545" t="str">
        <f t="shared" si="432"/>
        <v>Pass</v>
      </c>
      <c r="AN545" s="33" t="b">
        <f>NOT(ISNUMBER(SEARCH("Other",Survey!$Q545)))</f>
        <v>1</v>
      </c>
      <c r="AO545" s="32" t="b">
        <f>NOT(ISBLANK(Survey!$R545))</f>
        <v>0</v>
      </c>
      <c r="AP545" s="16" t="str">
        <f t="shared" si="433"/>
        <v>Pass</v>
      </c>
      <c r="AQ545" s="114">
        <f>COUNTBLANK(Survey!$X545)</f>
        <v>1</v>
      </c>
      <c r="AR545" s="58">
        <f>IF(AND(Survey!L545&lt;&gt;"Exempt fund",OR(Survey!$M545="ETF",Survey!$M545="ETF, alternative mutual fund",Survey!$M545="Mutual fund",Survey!$M545="Alternative mutual fund",Survey!$M545="Money market")),1,0)</f>
        <v>0</v>
      </c>
      <c r="AS545" s="16" t="str">
        <f t="shared" si="434"/>
        <v>Pass</v>
      </c>
      <c r="AT545" s="33" t="b">
        <f>NOT(ISNUMBER(SEARCH("Yes",Survey!$AC545)))</f>
        <v>1</v>
      </c>
      <c r="AU545" s="32" t="b">
        <f>IF(COUNTBLANK(Survey!$AD545:$AE545)=0,TRUE, FALSE)</f>
        <v>0</v>
      </c>
      <c r="AV545" s="16" t="str">
        <f t="shared" si="435"/>
        <v>Pass</v>
      </c>
      <c r="AW545" s="33" t="b">
        <f>NOT(ISNUMBER(SEARCH("Yes",Survey!$AF545)))</f>
        <v>1</v>
      </c>
      <c r="AX545" s="32" t="b">
        <f>NOT(ISBLANK(Survey!$AH545))</f>
        <v>0</v>
      </c>
      <c r="AY545" s="16" t="str">
        <f t="shared" si="436"/>
        <v>Pass</v>
      </c>
      <c r="AZ545" s="33" t="b">
        <f>NOT(OR(ISNUMBER(SEARCH("Other",Survey!$AH545)),ISNUMBER(SEARCH("Multiple",Survey!$AH545))))</f>
        <v>1</v>
      </c>
      <c r="BA545" s="32" t="b">
        <f>NOT(ISBLANK(Survey!$AI545))</f>
        <v>0</v>
      </c>
      <c r="BB545" s="16" t="str">
        <f t="shared" si="437"/>
        <v>Fail</v>
      </c>
      <c r="BC545" s="114">
        <f>IF(ABS(Survey!$BA545)&gt;0, 1,0)</f>
        <v>0</v>
      </c>
      <c r="BD545" s="114">
        <f>IF(COUNTBLANK(Survey!$AL545)=0,1,0)</f>
        <v>0</v>
      </c>
      <c r="BE545" s="16" t="str">
        <f t="shared" si="438"/>
        <v>Pass</v>
      </c>
      <c r="BF545" s="114">
        <f>IF(ISBLANK(Survey!$AL545),0,1)</f>
        <v>0</v>
      </c>
      <c r="BG545" s="133">
        <f>COUNTBLANK(Survey!$AM545)</f>
        <v>1</v>
      </c>
      <c r="BH545" s="16" t="str">
        <f t="shared" si="439"/>
        <v>Pass</v>
      </c>
      <c r="BI545" s="114">
        <f>IF(OR(Survey!$AM545="Closed",ISBLANK(Survey!$AM545)),0,1)</f>
        <v>0</v>
      </c>
      <c r="BJ545" s="133">
        <f>IF(ISBLANK(Survey!$AN545),1,0)</f>
        <v>1</v>
      </c>
      <c r="BK545" s="118" t="str">
        <f t="shared" si="440"/>
        <v>Pass</v>
      </c>
      <c r="BL545" s="31" cm="1">
        <f t="array" ref="BL545">SUM(SUMIF(Survey!AO545:AP545,{"&gt;0","&lt;0"})*{1,-1})</f>
        <v>0</v>
      </c>
      <c r="BM545">
        <f t="shared" si="441"/>
        <v>0</v>
      </c>
      <c r="BN545">
        <f t="shared" si="442"/>
        <v>100</v>
      </c>
      <c r="BO545" s="118" t="str">
        <f t="shared" si="443"/>
        <v>Pass</v>
      </c>
      <c r="BP545">
        <f>IF(Survey!AQ545="No",0,1)</f>
        <v>1</v>
      </c>
      <c r="BQ545" s="207">
        <f>MOD((LEN(Survey!AQ545)+2),22)</f>
        <v>2</v>
      </c>
      <c r="BR545">
        <f>IF(Survey!AR545="No",0,1)</f>
        <v>1</v>
      </c>
      <c r="BS545" s="207">
        <f>MOD((LEN(Survey!AR545)+2),22)</f>
        <v>2</v>
      </c>
      <c r="BT545" s="114">
        <f>COUNTBLANK(Survey!$AQ545:$AS545)+COUNTBLANK(Survey!$AU545)</f>
        <v>4</v>
      </c>
      <c r="BU545" s="114">
        <f>IF(Survey!$I545="Yes",1,0)</f>
        <v>0</v>
      </c>
      <c r="BV545" s="114">
        <f>IF(OR(Survey!$M545="Mutual fund",Survey!$M545="Alternative mutual fund",Survey!$M545="Money market"),1,0)</f>
        <v>0</v>
      </c>
      <c r="BW545" s="119">
        <f>IF(OR(Survey!$M545="ETF",Survey!$M545="ETF, alternative mutual fund"),1,0)</f>
        <v>0</v>
      </c>
      <c r="BX545" s="16" t="str">
        <f t="shared" si="444"/>
        <v>Pass</v>
      </c>
      <c r="BY545" s="33">
        <f>IF(ISNUMBER(SEARCH("Other",Survey!$AS545)), 1, 0)</f>
        <v>0</v>
      </c>
      <c r="BZ545" s="58" t="b">
        <f>NOT(ISBLANK(Survey!$AT545))</f>
        <v>0</v>
      </c>
      <c r="CA545" s="16" t="str">
        <f t="shared" si="445"/>
        <v>Pass</v>
      </c>
      <c r="CB545" s="114">
        <f>IF(Survey!$BB545=0, 0,1)</f>
        <v>0</v>
      </c>
      <c r="CC545" s="58">
        <f>Survey!$AV545</f>
        <v>0</v>
      </c>
      <c r="CD545" s="58">
        <f>Survey!$BC545+Survey!$BD545+ABS(Survey!$BE545)-ABS(Survey!$BF545)-ABS(Survey!$BG545)-ABS(Survey!$BL545)</f>
        <v>0</v>
      </c>
      <c r="CE545" s="138">
        <f>Survey!BB545+(ABS(Survey!$BH545)-ABS(Survey!$BI545)+ABS(Survey!$BJ545)-ABS(Survey!$BK545))*0.5</f>
        <v>0</v>
      </c>
      <c r="CF545" s="58">
        <f t="shared" si="446"/>
        <v>0</v>
      </c>
      <c r="CG545" s="58">
        <f>IF(AND($CC545&gt;$CF545-0.2,$CC545&lt;$CF545+0.2,ISBLANK(Survey!$AV545)=FALSE),0,1)</f>
        <v>1</v>
      </c>
      <c r="CH545" s="133">
        <f>IF(ISBLANK(Survey!$AW545),1,0)</f>
        <v>1</v>
      </c>
      <c r="CI545" s="16" t="str">
        <f t="shared" si="447"/>
        <v>Pass</v>
      </c>
      <c r="CJ545" s="114">
        <f>IF(Survey!$BB545=0, 0,1)</f>
        <v>0</v>
      </c>
      <c r="CK545" s="58">
        <f>IF(AND(Survey!$AX545&gt;=0,Survey!$AX545&lt;=0.2,Survey!$AX545&lt;&gt;""),0,1)</f>
        <v>1</v>
      </c>
      <c r="CL545" s="114">
        <f>IF(ISBLANK(Survey!$AY545),1,0)</f>
        <v>1</v>
      </c>
      <c r="CM545" s="16" t="str">
        <f t="shared" si="448"/>
        <v>Fail</v>
      </c>
      <c r="CN545" s="133">
        <f>Survey!$AZ545</f>
        <v>0</v>
      </c>
      <c r="CO545" s="16" t="str">
        <f t="shared" si="449"/>
        <v>Pass</v>
      </c>
      <c r="CP545" s="31">
        <f>Survey!$BA545</f>
        <v>0</v>
      </c>
      <c r="CQ545" s="138">
        <f>Survey!$BB545+Survey!$BC545+Survey!$BD545+ABS(Survey!$BE545)-ABS(Survey!$BF545)-ABS(Survey!$BG545)+ABS(Survey!$BH545)-ABS(Survey!$BI545)+ABS(Survey!$BJ545)-ABS(Survey!$BK545)-ABS(Survey!$BL545)+Survey!$BM545</f>
        <v>0</v>
      </c>
      <c r="CR545" s="30">
        <f t="shared" si="450"/>
        <v>0</v>
      </c>
      <c r="CS545" s="17">
        <f t="shared" si="451"/>
        <v>0</v>
      </c>
      <c r="CT545" s="16" t="str">
        <f t="shared" si="452"/>
        <v>Pass</v>
      </c>
      <c r="CU545" s="33" t="b">
        <f>IF(ABS(Survey!$BM545)=0,TRUE,FALSE)</f>
        <v>1</v>
      </c>
      <c r="CV545" s="32" t="b">
        <f>NOT(ISBLANK(Survey!$BN545))</f>
        <v>0</v>
      </c>
      <c r="CW545" t="str">
        <f t="shared" si="453"/>
        <v>Fail</v>
      </c>
      <c r="CX545" s="25">
        <f>Survey!$BA545</f>
        <v>0</v>
      </c>
      <c r="CY545" s="25" cm="1">
        <f t="array" ref="CY545">SUM(SUMIF(Survey!BP545:BW545,{"&gt;0","&lt;0"})*{1,-1})-SUM(SUMIF(Survey!BY545:CF545,{"&gt;0","&lt;0"})*{1,-1})</f>
        <v>0</v>
      </c>
      <c r="CZ545" s="30" t="str">
        <f t="shared" si="454"/>
        <v>No holdings</v>
      </c>
      <c r="DA545">
        <f t="shared" si="455"/>
        <v>0</v>
      </c>
      <c r="DB545" s="16" t="str">
        <f t="shared" si="456"/>
        <v>Fail</v>
      </c>
      <c r="DC545" s="31">
        <f>Survey!$BA545</f>
        <v>0</v>
      </c>
      <c r="DD545" s="31" cm="1">
        <f t="array" ref="DD545">SUM(SUMIF(Survey!CH545:DA545,{"&gt;0","&lt;0"})*{1,-1})-SUM(SUMIF(Survey!DC545:DV545,{"&gt;0","&lt;0"})*{1,-1})</f>
        <v>0</v>
      </c>
      <c r="DE545" s="30" t="str">
        <f t="shared" si="457"/>
        <v>No holdings</v>
      </c>
      <c r="DF545" s="17">
        <f t="shared" si="458"/>
        <v>0</v>
      </c>
      <c r="DG545" s="16" t="str">
        <f t="shared" si="459"/>
        <v>Pass</v>
      </c>
      <c r="DH545" s="33" t="b">
        <f>IF(ABS(Survey!$DA545)=0,TRUE,FALSE)</f>
        <v>1</v>
      </c>
      <c r="DI545" s="32" t="b">
        <f>NOT(ISBLANK(Survey!$DB545))</f>
        <v>0</v>
      </c>
      <c r="DJ545" s="16" t="str">
        <f t="shared" si="460"/>
        <v>Pass</v>
      </c>
      <c r="DK545" s="33" t="b">
        <f>IF(ABS(Survey!$DV545)=0,TRUE,FALSE)</f>
        <v>1</v>
      </c>
      <c r="DL545" s="32" t="b">
        <f>NOT(ISBLANK(Survey!$DW545))</f>
        <v>0</v>
      </c>
      <c r="DM545" t="str">
        <f t="shared" si="461"/>
        <v>Pass</v>
      </c>
      <c r="DN545" s="25" cm="1">
        <f t="array" ref="DN545">SUM(SUMIF(Survey!CW545,{"&gt;0","&lt;0"})*{1,-1})+SUM(SUMIF(Survey!DR545,{"&gt;0","&lt;0"})*{1,-1})</f>
        <v>0</v>
      </c>
      <c r="DO545" s="25">
        <f>SUM(SUMIF(Survey!DY545:EE545,{"&gt;0","&lt;0"})*{1,-1})+SUM(SUMIF(Survey!EG545:EM545,{"&gt;0","&lt;0"})*{1,-1})</f>
        <v>0</v>
      </c>
      <c r="DP545">
        <f t="shared" si="462"/>
        <v>0</v>
      </c>
      <c r="DQ545">
        <f t="shared" si="463"/>
        <v>0</v>
      </c>
      <c r="DR545" s="16" t="str">
        <f t="shared" si="464"/>
        <v>Pass</v>
      </c>
      <c r="DS545" s="33" t="b">
        <f>IF(ABS(Survey!$EE545)=0,TRUE,FALSE)</f>
        <v>1</v>
      </c>
      <c r="DT545" s="32" t="b">
        <f>NOT(ISBLANK(Survey!EF545))</f>
        <v>0</v>
      </c>
      <c r="DU545" s="16" t="str">
        <f t="shared" si="465"/>
        <v>Pass</v>
      </c>
      <c r="DV545" s="33" t="b">
        <f>IF(ABS(Survey!$EM545)=0,TRUE,FALSE)</f>
        <v>1</v>
      </c>
      <c r="DW545" s="32" t="b">
        <f>NOT(ISBLANK(Survey!$EN545))</f>
        <v>0</v>
      </c>
      <c r="DX545" s="16" t="str">
        <f t="shared" si="466"/>
        <v>Fail</v>
      </c>
      <c r="DY545" s="31">
        <f>SUM(SUMIF(Survey!ET545:EV545,{"&gt;0","&lt;0"})*{1,-1})</f>
        <v>0</v>
      </c>
      <c r="DZ545">
        <f t="shared" si="467"/>
        <v>0</v>
      </c>
      <c r="EA545">
        <f t="shared" si="468"/>
        <v>100</v>
      </c>
      <c r="EB545" s="30" t="b">
        <f>IF(OR(Survey!$M545="ETF",Survey!$M545="ETF, alternative mutual fund",Survey!$M545="Closed-end", Survey!$M545="Split share corp"),TRUE,FALSE)</f>
        <v>0</v>
      </c>
      <c r="EC545" s="16" t="str">
        <f t="shared" si="469"/>
        <v>Fail</v>
      </c>
      <c r="ED545" s="31">
        <f>SUM(SUMIF(Survey!EX545:FD545,{"&gt;0","&lt;0"})*{1,-1})</f>
        <v>0</v>
      </c>
      <c r="EE545">
        <f t="shared" si="470"/>
        <v>0</v>
      </c>
      <c r="EF545" s="17">
        <f t="shared" si="471"/>
        <v>100</v>
      </c>
      <c r="EG545" s="16" t="str">
        <f t="shared" si="472"/>
        <v>Fail</v>
      </c>
      <c r="EH545" s="31">
        <f>SUM(SUMIF(Survey!FF545:FL545,{"&gt;0","&lt;0"})*{1,-1})</f>
        <v>0</v>
      </c>
      <c r="EI545">
        <f t="shared" si="473"/>
        <v>0</v>
      </c>
      <c r="EJ545" s="17">
        <f t="shared" si="474"/>
        <v>100</v>
      </c>
    </row>
    <row r="546" spans="1:140">
      <c r="A546">
        <v>546</v>
      </c>
      <c r="B546" t="str">
        <f t="shared" si="422"/>
        <v>Pass</v>
      </c>
      <c r="C546" t="str">
        <f>IF(COUNTBLANK(Survey!B546:FM546)=$C$2, "Pass", "Fail")</f>
        <v>Pass</v>
      </c>
      <c r="D546" s="16" t="str">
        <f t="shared" si="423"/>
        <v>Fail</v>
      </c>
      <c r="E546" t="str">
        <f>IF(OR(ISBLANK(Survey!AL546),COUNTIF(G546:BJ546,"Fail")),"Fail","Pass")</f>
        <v>Fail</v>
      </c>
      <c r="F546" s="265"/>
      <c r="G546" s="16" t="str">
        <f t="shared" si="424"/>
        <v>Fail</v>
      </c>
      <c r="H546" s="139">
        <f>COUNTBLANK(Survey!B546:D546)+COUNTBLANK(Survey!G546)+COUNTBLANK(Survey!I546)+COUNTBLANK(Survey!K546:M546)+COUNTBLANK(Survey!P546:Q546)+COUNTBLANK(Survey!T546:W546)+COUNTBLANK(Survey!Z546:AC546)+COUNTBLANK(Survey!AF546:AG546)+COUNTBLANK(Survey!AK546:AK546)</f>
        <v>21</v>
      </c>
      <c r="I546" t="str">
        <f t="shared" si="425"/>
        <v>Fail</v>
      </c>
      <c r="J546" t="b">
        <f>IF(Survey!E546="No",TRUE,FALSE)</f>
        <v>0</v>
      </c>
      <c r="K546" s="29" cm="1">
        <f t="array" ref="K546">IF(COUNTA(Survey!$E$4:$E$695)=1, 0, SUM(IF(COUNTIF(Survey!$E$4:$E$695, Survey!$E$4:$E$695)=1,1,0)))</f>
        <v>0</v>
      </c>
      <c r="L546" s="29">
        <f>LEN(Survey!E546)</f>
        <v>0</v>
      </c>
      <c r="M546" s="16" t="str">
        <f t="shared" si="426"/>
        <v>Fail</v>
      </c>
      <c r="N546" t="b">
        <f>IF(Survey!F546="No",TRUE,FALSE)</f>
        <v>0</v>
      </c>
      <c r="O546" t="b">
        <f>Survey!F546=Survey!E546</f>
        <v>1</v>
      </c>
      <c r="P546">
        <f>COUNTIF(Survey!$F$4:$F$695,Survey!F546)</f>
        <v>0</v>
      </c>
      <c r="Q546" s="28">
        <f>LEN(Survey!F546)</f>
        <v>0</v>
      </c>
      <c r="R546" s="16" t="str">
        <f t="shared" si="427"/>
        <v>Pass</v>
      </c>
      <c r="S546" s="29">
        <f>MOD((LEN(Survey!H546)+2),11)</f>
        <v>2</v>
      </c>
      <c r="T546">
        <f>COUNTIF(Survey!$H$4:$H$695,Survey!H546)</f>
        <v>0</v>
      </c>
      <c r="U546" s="28" t="str">
        <f>IF(Survey!$L546="Prospectus fund", "Yes", "No")</f>
        <v>No</v>
      </c>
      <c r="V546" s="16" t="str">
        <f t="shared" si="428"/>
        <v>Pass</v>
      </c>
      <c r="W546" s="29">
        <f>MOD((LEN(Survey!J546)+2),11)</f>
        <v>2</v>
      </c>
      <c r="X546">
        <f>COUNTIF(Survey!$J$4:$J$695,Survey!J546)</f>
        <v>0</v>
      </c>
      <c r="Y546" s="30" t="b">
        <f>IF(OR(Survey!$M546="ETF",Survey!$M546="ETF, alternative mutual fund",Survey!$M546="Closed-end", Survey!$M546="Split share corp", Survey!$I546="Yes"),TRUE,FALSE)</f>
        <v>0</v>
      </c>
      <c r="Z546" s="16" t="str">
        <f>IFERROR(IF(AND(OR(AC546=AD546,AD546 = "Either"),NOT(ISBLANK(Survey!K546))),"Pass","Fail"),"Pass")</f>
        <v>Fail</v>
      </c>
      <c r="AA546" s="31" cm="1">
        <f t="array" ref="AA546">SUM(SUMIF(Survey!CH546:DA546,{"&gt;0","&lt;0"})*{1,-1})</f>
        <v>0</v>
      </c>
      <c r="AB546" s="33" cm="1">
        <f t="array" ref="AB546">SUM(SUMIF(Survey!CK546,{"&gt;0","&lt;0"})*{1,-1})+SUM(SUMIF(Survey!CU546,{"&gt;0","&lt;0"})*{1,-1})</f>
        <v>0</v>
      </c>
      <c r="AC546" s="33">
        <f>Survey!K546</f>
        <v>0</v>
      </c>
      <c r="AD546" s="32" t="str">
        <f t="shared" si="429"/>
        <v>Either</v>
      </c>
      <c r="AE546" s="16" t="str">
        <f t="shared" si="430"/>
        <v>Fail</v>
      </c>
      <c r="AF546" s="58" cm="1">
        <f t="array" ref="AF546">SUM(SUMIF(Survey!CH546:DA546,{"&gt;0","&lt;0"})*{1,-1})+SUM(SUMIF(Survey!DC546:DV546,{"&gt;0","&lt;0"})*{1,-1})</f>
        <v>0</v>
      </c>
      <c r="AG546" s="58">
        <f>IFERROR(AF546/(Survey!$BA546),0)</f>
        <v>0</v>
      </c>
      <c r="AH546" s="104" t="b">
        <f>IF(OR(Survey!$M546="Alternative strategy or hedge",Survey!$M546="Private asset",Survey!$L546="Prospectus fund"),TRUE,FALSE)</f>
        <v>0</v>
      </c>
      <c r="AI546" s="104" t="b">
        <f>NOT(ISBLANK(Survey!$M546))</f>
        <v>0</v>
      </c>
      <c r="AJ546" s="16" t="str">
        <f t="shared" si="431"/>
        <v>Fail</v>
      </c>
      <c r="AK546" t="b">
        <f>IF(Survey!W546="No",TRUE,FALSE)</f>
        <v>0</v>
      </c>
      <c r="AL546" s="119">
        <f>MOD((LEN(Survey!W546)+2),22)</f>
        <v>2</v>
      </c>
      <c r="AM546" t="str">
        <f t="shared" si="432"/>
        <v>Pass</v>
      </c>
      <c r="AN546" s="33" t="b">
        <f>NOT(ISNUMBER(SEARCH("Other",Survey!$Q546)))</f>
        <v>1</v>
      </c>
      <c r="AO546" s="32" t="b">
        <f>NOT(ISBLANK(Survey!$R546))</f>
        <v>0</v>
      </c>
      <c r="AP546" s="16" t="str">
        <f t="shared" si="433"/>
        <v>Pass</v>
      </c>
      <c r="AQ546" s="114">
        <f>COUNTBLANK(Survey!$X546)</f>
        <v>1</v>
      </c>
      <c r="AR546" s="58">
        <f>IF(AND(Survey!L546&lt;&gt;"Exempt fund",OR(Survey!$M546="ETF",Survey!$M546="ETF, alternative mutual fund",Survey!$M546="Mutual fund",Survey!$M546="Alternative mutual fund",Survey!$M546="Money market")),1,0)</f>
        <v>0</v>
      </c>
      <c r="AS546" s="16" t="str">
        <f t="shared" si="434"/>
        <v>Pass</v>
      </c>
      <c r="AT546" s="33" t="b">
        <f>NOT(ISNUMBER(SEARCH("Yes",Survey!$AC546)))</f>
        <v>1</v>
      </c>
      <c r="AU546" s="32" t="b">
        <f>IF(COUNTBLANK(Survey!$AD546:$AE546)=0,TRUE, FALSE)</f>
        <v>0</v>
      </c>
      <c r="AV546" s="16" t="str">
        <f t="shared" si="435"/>
        <v>Pass</v>
      </c>
      <c r="AW546" s="33" t="b">
        <f>NOT(ISNUMBER(SEARCH("Yes",Survey!$AF546)))</f>
        <v>1</v>
      </c>
      <c r="AX546" s="32" t="b">
        <f>NOT(ISBLANK(Survey!$AH546))</f>
        <v>0</v>
      </c>
      <c r="AY546" s="16" t="str">
        <f t="shared" si="436"/>
        <v>Pass</v>
      </c>
      <c r="AZ546" s="33" t="b">
        <f>NOT(OR(ISNUMBER(SEARCH("Other",Survey!$AH546)),ISNUMBER(SEARCH("Multiple",Survey!$AH546))))</f>
        <v>1</v>
      </c>
      <c r="BA546" s="32" t="b">
        <f>NOT(ISBLANK(Survey!$AI546))</f>
        <v>0</v>
      </c>
      <c r="BB546" s="16" t="str">
        <f t="shared" si="437"/>
        <v>Fail</v>
      </c>
      <c r="BC546" s="114">
        <f>IF(ABS(Survey!$BA546)&gt;0, 1,0)</f>
        <v>0</v>
      </c>
      <c r="BD546" s="114">
        <f>IF(COUNTBLANK(Survey!$AL546)=0,1,0)</f>
        <v>0</v>
      </c>
      <c r="BE546" s="16" t="str">
        <f t="shared" si="438"/>
        <v>Pass</v>
      </c>
      <c r="BF546" s="114">
        <f>IF(ISBLANK(Survey!$AL546),0,1)</f>
        <v>0</v>
      </c>
      <c r="BG546" s="133">
        <f>COUNTBLANK(Survey!$AM546)</f>
        <v>1</v>
      </c>
      <c r="BH546" s="16" t="str">
        <f t="shared" si="439"/>
        <v>Pass</v>
      </c>
      <c r="BI546" s="114">
        <f>IF(OR(Survey!$AM546="Closed",ISBLANK(Survey!$AM546)),0,1)</f>
        <v>0</v>
      </c>
      <c r="BJ546" s="133">
        <f>IF(ISBLANK(Survey!$AN546),1,0)</f>
        <v>1</v>
      </c>
      <c r="BK546" s="118" t="str">
        <f t="shared" si="440"/>
        <v>Pass</v>
      </c>
      <c r="BL546" s="31" cm="1">
        <f t="array" ref="BL546">SUM(SUMIF(Survey!AO546:AP546,{"&gt;0","&lt;0"})*{1,-1})</f>
        <v>0</v>
      </c>
      <c r="BM546">
        <f t="shared" si="441"/>
        <v>0</v>
      </c>
      <c r="BN546">
        <f t="shared" si="442"/>
        <v>100</v>
      </c>
      <c r="BO546" s="118" t="str">
        <f t="shared" si="443"/>
        <v>Pass</v>
      </c>
      <c r="BP546">
        <f>IF(Survey!AQ546="No",0,1)</f>
        <v>1</v>
      </c>
      <c r="BQ546" s="207">
        <f>MOD((LEN(Survey!AQ546)+2),22)</f>
        <v>2</v>
      </c>
      <c r="BR546">
        <f>IF(Survey!AR546="No",0,1)</f>
        <v>1</v>
      </c>
      <c r="BS546" s="207">
        <f>MOD((LEN(Survey!AR546)+2),22)</f>
        <v>2</v>
      </c>
      <c r="BT546" s="114">
        <f>COUNTBLANK(Survey!$AQ546:$AS546)+COUNTBLANK(Survey!$AU546)</f>
        <v>4</v>
      </c>
      <c r="BU546" s="114">
        <f>IF(Survey!$I546="Yes",1,0)</f>
        <v>0</v>
      </c>
      <c r="BV546" s="114">
        <f>IF(OR(Survey!$M546="Mutual fund",Survey!$M546="Alternative mutual fund",Survey!$M546="Money market"),1,0)</f>
        <v>0</v>
      </c>
      <c r="BW546" s="119">
        <f>IF(OR(Survey!$M546="ETF",Survey!$M546="ETF, alternative mutual fund"),1,0)</f>
        <v>0</v>
      </c>
      <c r="BX546" s="16" t="str">
        <f t="shared" si="444"/>
        <v>Pass</v>
      </c>
      <c r="BY546" s="33">
        <f>IF(ISNUMBER(SEARCH("Other",Survey!$AS546)), 1, 0)</f>
        <v>0</v>
      </c>
      <c r="BZ546" s="58" t="b">
        <f>NOT(ISBLANK(Survey!$AT546))</f>
        <v>0</v>
      </c>
      <c r="CA546" s="16" t="str">
        <f t="shared" si="445"/>
        <v>Pass</v>
      </c>
      <c r="CB546" s="114">
        <f>IF(Survey!$BB546=0, 0,1)</f>
        <v>0</v>
      </c>
      <c r="CC546" s="58">
        <f>Survey!$AV546</f>
        <v>0</v>
      </c>
      <c r="CD546" s="58">
        <f>Survey!$BC546+Survey!$BD546+ABS(Survey!$BE546)-ABS(Survey!$BF546)-ABS(Survey!$BG546)-ABS(Survey!$BL546)</f>
        <v>0</v>
      </c>
      <c r="CE546" s="138">
        <f>Survey!BB546+(ABS(Survey!$BH546)-ABS(Survey!$BI546)+ABS(Survey!$BJ546)-ABS(Survey!$BK546))*0.5</f>
        <v>0</v>
      </c>
      <c r="CF546" s="58">
        <f t="shared" si="446"/>
        <v>0</v>
      </c>
      <c r="CG546" s="58">
        <f>IF(AND($CC546&gt;$CF546-0.2,$CC546&lt;$CF546+0.2,ISBLANK(Survey!$AV546)=FALSE),0,1)</f>
        <v>1</v>
      </c>
      <c r="CH546" s="133">
        <f>IF(ISBLANK(Survey!$AW546),1,0)</f>
        <v>1</v>
      </c>
      <c r="CI546" s="16" t="str">
        <f t="shared" si="447"/>
        <v>Pass</v>
      </c>
      <c r="CJ546" s="114">
        <f>IF(Survey!$BB546=0, 0,1)</f>
        <v>0</v>
      </c>
      <c r="CK546" s="58">
        <f>IF(AND(Survey!$AX546&gt;=0,Survey!$AX546&lt;=0.2,Survey!$AX546&lt;&gt;""),0,1)</f>
        <v>1</v>
      </c>
      <c r="CL546" s="114">
        <f>IF(ISBLANK(Survey!$AY546),1,0)</f>
        <v>1</v>
      </c>
      <c r="CM546" s="16" t="str">
        <f t="shared" si="448"/>
        <v>Fail</v>
      </c>
      <c r="CN546" s="133">
        <f>Survey!$AZ546</f>
        <v>0</v>
      </c>
      <c r="CO546" s="16" t="str">
        <f t="shared" si="449"/>
        <v>Pass</v>
      </c>
      <c r="CP546" s="31">
        <f>Survey!$BA546</f>
        <v>0</v>
      </c>
      <c r="CQ546" s="138">
        <f>Survey!$BB546+Survey!$BC546+Survey!$BD546+ABS(Survey!$BE546)-ABS(Survey!$BF546)-ABS(Survey!$BG546)+ABS(Survey!$BH546)-ABS(Survey!$BI546)+ABS(Survey!$BJ546)-ABS(Survey!$BK546)-ABS(Survey!$BL546)+Survey!$BM546</f>
        <v>0</v>
      </c>
      <c r="CR546" s="30">
        <f t="shared" si="450"/>
        <v>0</v>
      </c>
      <c r="CS546" s="17">
        <f t="shared" si="451"/>
        <v>0</v>
      </c>
      <c r="CT546" s="16" t="str">
        <f t="shared" si="452"/>
        <v>Pass</v>
      </c>
      <c r="CU546" s="33" t="b">
        <f>IF(ABS(Survey!$BM546)=0,TRUE,FALSE)</f>
        <v>1</v>
      </c>
      <c r="CV546" s="32" t="b">
        <f>NOT(ISBLANK(Survey!$BN546))</f>
        <v>0</v>
      </c>
      <c r="CW546" t="str">
        <f t="shared" si="453"/>
        <v>Fail</v>
      </c>
      <c r="CX546" s="25">
        <f>Survey!$BA546</f>
        <v>0</v>
      </c>
      <c r="CY546" s="25" cm="1">
        <f t="array" ref="CY546">SUM(SUMIF(Survey!BP546:BW546,{"&gt;0","&lt;0"})*{1,-1})-SUM(SUMIF(Survey!BY546:CF546,{"&gt;0","&lt;0"})*{1,-1})</f>
        <v>0</v>
      </c>
      <c r="CZ546" s="30" t="str">
        <f t="shared" si="454"/>
        <v>No holdings</v>
      </c>
      <c r="DA546">
        <f t="shared" si="455"/>
        <v>0</v>
      </c>
      <c r="DB546" s="16" t="str">
        <f t="shared" si="456"/>
        <v>Fail</v>
      </c>
      <c r="DC546" s="31">
        <f>Survey!$BA546</f>
        <v>0</v>
      </c>
      <c r="DD546" s="31" cm="1">
        <f t="array" ref="DD546">SUM(SUMIF(Survey!CH546:DA546,{"&gt;0","&lt;0"})*{1,-1})-SUM(SUMIF(Survey!DC546:DV546,{"&gt;0","&lt;0"})*{1,-1})</f>
        <v>0</v>
      </c>
      <c r="DE546" s="30" t="str">
        <f t="shared" si="457"/>
        <v>No holdings</v>
      </c>
      <c r="DF546" s="17">
        <f t="shared" si="458"/>
        <v>0</v>
      </c>
      <c r="DG546" s="16" t="str">
        <f t="shared" si="459"/>
        <v>Pass</v>
      </c>
      <c r="DH546" s="33" t="b">
        <f>IF(ABS(Survey!$DA546)=0,TRUE,FALSE)</f>
        <v>1</v>
      </c>
      <c r="DI546" s="32" t="b">
        <f>NOT(ISBLANK(Survey!$DB546))</f>
        <v>0</v>
      </c>
      <c r="DJ546" s="16" t="str">
        <f t="shared" si="460"/>
        <v>Pass</v>
      </c>
      <c r="DK546" s="33" t="b">
        <f>IF(ABS(Survey!$DV546)=0,TRUE,FALSE)</f>
        <v>1</v>
      </c>
      <c r="DL546" s="32" t="b">
        <f>NOT(ISBLANK(Survey!$DW546))</f>
        <v>0</v>
      </c>
      <c r="DM546" t="str">
        <f t="shared" si="461"/>
        <v>Pass</v>
      </c>
      <c r="DN546" s="25" cm="1">
        <f t="array" ref="DN546">SUM(SUMIF(Survey!CW546,{"&gt;0","&lt;0"})*{1,-1})+SUM(SUMIF(Survey!DR546,{"&gt;0","&lt;0"})*{1,-1})</f>
        <v>0</v>
      </c>
      <c r="DO546" s="25">
        <f>SUM(SUMIF(Survey!DY546:EE546,{"&gt;0","&lt;0"})*{1,-1})+SUM(SUMIF(Survey!EG546:EM546,{"&gt;0","&lt;0"})*{1,-1})</f>
        <v>0</v>
      </c>
      <c r="DP546">
        <f t="shared" si="462"/>
        <v>0</v>
      </c>
      <c r="DQ546">
        <f t="shared" si="463"/>
        <v>0</v>
      </c>
      <c r="DR546" s="16" t="str">
        <f t="shared" si="464"/>
        <v>Pass</v>
      </c>
      <c r="DS546" s="33" t="b">
        <f>IF(ABS(Survey!$EE546)=0,TRUE,FALSE)</f>
        <v>1</v>
      </c>
      <c r="DT546" s="32" t="b">
        <f>NOT(ISBLANK(Survey!EF546))</f>
        <v>0</v>
      </c>
      <c r="DU546" s="16" t="str">
        <f t="shared" si="465"/>
        <v>Pass</v>
      </c>
      <c r="DV546" s="33" t="b">
        <f>IF(ABS(Survey!$EM546)=0,TRUE,FALSE)</f>
        <v>1</v>
      </c>
      <c r="DW546" s="32" t="b">
        <f>NOT(ISBLANK(Survey!$EN546))</f>
        <v>0</v>
      </c>
      <c r="DX546" s="16" t="str">
        <f t="shared" si="466"/>
        <v>Fail</v>
      </c>
      <c r="DY546" s="31">
        <f>SUM(SUMIF(Survey!ET546:EV546,{"&gt;0","&lt;0"})*{1,-1})</f>
        <v>0</v>
      </c>
      <c r="DZ546">
        <f t="shared" si="467"/>
        <v>0</v>
      </c>
      <c r="EA546">
        <f t="shared" si="468"/>
        <v>100</v>
      </c>
      <c r="EB546" s="30" t="b">
        <f>IF(OR(Survey!$M546="ETF",Survey!$M546="ETF, alternative mutual fund",Survey!$M546="Closed-end", Survey!$M546="Split share corp"),TRUE,FALSE)</f>
        <v>0</v>
      </c>
      <c r="EC546" s="16" t="str">
        <f t="shared" si="469"/>
        <v>Fail</v>
      </c>
      <c r="ED546" s="31">
        <f>SUM(SUMIF(Survey!EX546:FD546,{"&gt;0","&lt;0"})*{1,-1})</f>
        <v>0</v>
      </c>
      <c r="EE546">
        <f t="shared" si="470"/>
        <v>0</v>
      </c>
      <c r="EF546" s="17">
        <f t="shared" si="471"/>
        <v>100</v>
      </c>
      <c r="EG546" s="16" t="str">
        <f t="shared" si="472"/>
        <v>Fail</v>
      </c>
      <c r="EH546" s="31">
        <f>SUM(SUMIF(Survey!FF546:FL546,{"&gt;0","&lt;0"})*{1,-1})</f>
        <v>0</v>
      </c>
      <c r="EI546">
        <f t="shared" si="473"/>
        <v>0</v>
      </c>
      <c r="EJ546" s="17">
        <f t="shared" si="474"/>
        <v>100</v>
      </c>
    </row>
    <row r="547" spans="1:140">
      <c r="A547">
        <v>547</v>
      </c>
      <c r="B547" t="str">
        <f t="shared" si="422"/>
        <v>Pass</v>
      </c>
      <c r="C547" t="str">
        <f>IF(COUNTBLANK(Survey!B547:FM547)=$C$2, "Pass", "Fail")</f>
        <v>Pass</v>
      </c>
      <c r="D547" s="16" t="str">
        <f t="shared" si="423"/>
        <v>Fail</v>
      </c>
      <c r="E547" t="str">
        <f>IF(OR(ISBLANK(Survey!AL547),COUNTIF(G547:BJ547,"Fail")),"Fail","Pass")</f>
        <v>Fail</v>
      </c>
      <c r="F547" s="265"/>
      <c r="G547" s="16" t="str">
        <f t="shared" si="424"/>
        <v>Fail</v>
      </c>
      <c r="H547" s="139">
        <f>COUNTBLANK(Survey!B547:D547)+COUNTBLANK(Survey!G547)+COUNTBLANK(Survey!I547)+COUNTBLANK(Survey!K547:M547)+COUNTBLANK(Survey!P547:Q547)+COUNTBLANK(Survey!T547:W547)+COUNTBLANK(Survey!Z547:AC547)+COUNTBLANK(Survey!AF547:AG547)+COUNTBLANK(Survey!AK547:AK547)</f>
        <v>21</v>
      </c>
      <c r="I547" t="str">
        <f t="shared" si="425"/>
        <v>Fail</v>
      </c>
      <c r="J547" t="b">
        <f>IF(Survey!E547="No",TRUE,FALSE)</f>
        <v>0</v>
      </c>
      <c r="K547" s="29" cm="1">
        <f t="array" ref="K547">IF(COUNTA(Survey!$E$4:$E$695)=1, 0, SUM(IF(COUNTIF(Survey!$E$4:$E$695, Survey!$E$4:$E$695)=1,1,0)))</f>
        <v>0</v>
      </c>
      <c r="L547" s="29">
        <f>LEN(Survey!E547)</f>
        <v>0</v>
      </c>
      <c r="M547" s="16" t="str">
        <f t="shared" si="426"/>
        <v>Fail</v>
      </c>
      <c r="N547" t="b">
        <f>IF(Survey!F547="No",TRUE,FALSE)</f>
        <v>0</v>
      </c>
      <c r="O547" t="b">
        <f>Survey!F547=Survey!E547</f>
        <v>1</v>
      </c>
      <c r="P547">
        <f>COUNTIF(Survey!$F$4:$F$695,Survey!F547)</f>
        <v>0</v>
      </c>
      <c r="Q547" s="28">
        <f>LEN(Survey!F547)</f>
        <v>0</v>
      </c>
      <c r="R547" s="16" t="str">
        <f t="shared" si="427"/>
        <v>Pass</v>
      </c>
      <c r="S547" s="29">
        <f>MOD((LEN(Survey!H547)+2),11)</f>
        <v>2</v>
      </c>
      <c r="T547">
        <f>COUNTIF(Survey!$H$4:$H$695,Survey!H547)</f>
        <v>0</v>
      </c>
      <c r="U547" s="28" t="str">
        <f>IF(Survey!$L547="Prospectus fund", "Yes", "No")</f>
        <v>No</v>
      </c>
      <c r="V547" s="16" t="str">
        <f t="shared" si="428"/>
        <v>Pass</v>
      </c>
      <c r="W547" s="29">
        <f>MOD((LEN(Survey!J547)+2),11)</f>
        <v>2</v>
      </c>
      <c r="X547">
        <f>COUNTIF(Survey!$J$4:$J$695,Survey!J547)</f>
        <v>0</v>
      </c>
      <c r="Y547" s="30" t="b">
        <f>IF(OR(Survey!$M547="ETF",Survey!$M547="ETF, alternative mutual fund",Survey!$M547="Closed-end", Survey!$M547="Split share corp", Survey!$I547="Yes"),TRUE,FALSE)</f>
        <v>0</v>
      </c>
      <c r="Z547" s="16" t="str">
        <f>IFERROR(IF(AND(OR(AC547=AD547,AD547 = "Either"),NOT(ISBLANK(Survey!K547))),"Pass","Fail"),"Pass")</f>
        <v>Fail</v>
      </c>
      <c r="AA547" s="31" cm="1">
        <f t="array" ref="AA547">SUM(SUMIF(Survey!CH547:DA547,{"&gt;0","&lt;0"})*{1,-1})</f>
        <v>0</v>
      </c>
      <c r="AB547" s="33" cm="1">
        <f t="array" ref="AB547">SUM(SUMIF(Survey!CK547,{"&gt;0","&lt;0"})*{1,-1})+SUM(SUMIF(Survey!CU547,{"&gt;0","&lt;0"})*{1,-1})</f>
        <v>0</v>
      </c>
      <c r="AC547" s="33">
        <f>Survey!K547</f>
        <v>0</v>
      </c>
      <c r="AD547" s="32" t="str">
        <f t="shared" si="429"/>
        <v>Either</v>
      </c>
      <c r="AE547" s="16" t="str">
        <f t="shared" si="430"/>
        <v>Fail</v>
      </c>
      <c r="AF547" s="58" cm="1">
        <f t="array" ref="AF547">SUM(SUMIF(Survey!CH547:DA547,{"&gt;0","&lt;0"})*{1,-1})+SUM(SUMIF(Survey!DC547:DV547,{"&gt;0","&lt;0"})*{1,-1})</f>
        <v>0</v>
      </c>
      <c r="AG547" s="58">
        <f>IFERROR(AF547/(Survey!$BA547),0)</f>
        <v>0</v>
      </c>
      <c r="AH547" s="104" t="b">
        <f>IF(OR(Survey!$M547="Alternative strategy or hedge",Survey!$M547="Private asset",Survey!$L547="Prospectus fund"),TRUE,FALSE)</f>
        <v>0</v>
      </c>
      <c r="AI547" s="104" t="b">
        <f>NOT(ISBLANK(Survey!$M547))</f>
        <v>0</v>
      </c>
      <c r="AJ547" s="16" t="str">
        <f t="shared" si="431"/>
        <v>Fail</v>
      </c>
      <c r="AK547" t="b">
        <f>IF(Survey!W547="No",TRUE,FALSE)</f>
        <v>0</v>
      </c>
      <c r="AL547" s="119">
        <f>MOD((LEN(Survey!W547)+2),22)</f>
        <v>2</v>
      </c>
      <c r="AM547" t="str">
        <f t="shared" si="432"/>
        <v>Pass</v>
      </c>
      <c r="AN547" s="33" t="b">
        <f>NOT(ISNUMBER(SEARCH("Other",Survey!$Q547)))</f>
        <v>1</v>
      </c>
      <c r="AO547" s="32" t="b">
        <f>NOT(ISBLANK(Survey!$R547))</f>
        <v>0</v>
      </c>
      <c r="AP547" s="16" t="str">
        <f t="shared" si="433"/>
        <v>Pass</v>
      </c>
      <c r="AQ547" s="114">
        <f>COUNTBLANK(Survey!$X547)</f>
        <v>1</v>
      </c>
      <c r="AR547" s="58">
        <f>IF(AND(Survey!L547&lt;&gt;"Exempt fund",OR(Survey!$M547="ETF",Survey!$M547="ETF, alternative mutual fund",Survey!$M547="Mutual fund",Survey!$M547="Alternative mutual fund",Survey!$M547="Money market")),1,0)</f>
        <v>0</v>
      </c>
      <c r="AS547" s="16" t="str">
        <f t="shared" si="434"/>
        <v>Pass</v>
      </c>
      <c r="AT547" s="33" t="b">
        <f>NOT(ISNUMBER(SEARCH("Yes",Survey!$AC547)))</f>
        <v>1</v>
      </c>
      <c r="AU547" s="32" t="b">
        <f>IF(COUNTBLANK(Survey!$AD547:$AE547)=0,TRUE, FALSE)</f>
        <v>0</v>
      </c>
      <c r="AV547" s="16" t="str">
        <f t="shared" si="435"/>
        <v>Pass</v>
      </c>
      <c r="AW547" s="33" t="b">
        <f>NOT(ISNUMBER(SEARCH("Yes",Survey!$AF547)))</f>
        <v>1</v>
      </c>
      <c r="AX547" s="32" t="b">
        <f>NOT(ISBLANK(Survey!$AH547))</f>
        <v>0</v>
      </c>
      <c r="AY547" s="16" t="str">
        <f t="shared" si="436"/>
        <v>Pass</v>
      </c>
      <c r="AZ547" s="33" t="b">
        <f>NOT(OR(ISNUMBER(SEARCH("Other",Survey!$AH547)),ISNUMBER(SEARCH("Multiple",Survey!$AH547))))</f>
        <v>1</v>
      </c>
      <c r="BA547" s="32" t="b">
        <f>NOT(ISBLANK(Survey!$AI547))</f>
        <v>0</v>
      </c>
      <c r="BB547" s="16" t="str">
        <f t="shared" si="437"/>
        <v>Fail</v>
      </c>
      <c r="BC547" s="114">
        <f>IF(ABS(Survey!$BA547)&gt;0, 1,0)</f>
        <v>0</v>
      </c>
      <c r="BD547" s="114">
        <f>IF(COUNTBLANK(Survey!$AL547)=0,1,0)</f>
        <v>0</v>
      </c>
      <c r="BE547" s="16" t="str">
        <f t="shared" si="438"/>
        <v>Pass</v>
      </c>
      <c r="BF547" s="114">
        <f>IF(ISBLANK(Survey!$AL547),0,1)</f>
        <v>0</v>
      </c>
      <c r="BG547" s="133">
        <f>COUNTBLANK(Survey!$AM547)</f>
        <v>1</v>
      </c>
      <c r="BH547" s="16" t="str">
        <f t="shared" si="439"/>
        <v>Pass</v>
      </c>
      <c r="BI547" s="114">
        <f>IF(OR(Survey!$AM547="Closed",ISBLANK(Survey!$AM547)),0,1)</f>
        <v>0</v>
      </c>
      <c r="BJ547" s="133">
        <f>IF(ISBLANK(Survey!$AN547),1,0)</f>
        <v>1</v>
      </c>
      <c r="BK547" s="118" t="str">
        <f t="shared" si="440"/>
        <v>Pass</v>
      </c>
      <c r="BL547" s="31" cm="1">
        <f t="array" ref="BL547">SUM(SUMIF(Survey!AO547:AP547,{"&gt;0","&lt;0"})*{1,-1})</f>
        <v>0</v>
      </c>
      <c r="BM547">
        <f t="shared" si="441"/>
        <v>0</v>
      </c>
      <c r="BN547">
        <f t="shared" si="442"/>
        <v>100</v>
      </c>
      <c r="BO547" s="118" t="str">
        <f t="shared" si="443"/>
        <v>Pass</v>
      </c>
      <c r="BP547">
        <f>IF(Survey!AQ547="No",0,1)</f>
        <v>1</v>
      </c>
      <c r="BQ547" s="207">
        <f>MOD((LEN(Survey!AQ547)+2),22)</f>
        <v>2</v>
      </c>
      <c r="BR547">
        <f>IF(Survey!AR547="No",0,1)</f>
        <v>1</v>
      </c>
      <c r="BS547" s="207">
        <f>MOD((LEN(Survey!AR547)+2),22)</f>
        <v>2</v>
      </c>
      <c r="BT547" s="114">
        <f>COUNTBLANK(Survey!$AQ547:$AS547)+COUNTBLANK(Survey!$AU547)</f>
        <v>4</v>
      </c>
      <c r="BU547" s="114">
        <f>IF(Survey!$I547="Yes",1,0)</f>
        <v>0</v>
      </c>
      <c r="BV547" s="114">
        <f>IF(OR(Survey!$M547="Mutual fund",Survey!$M547="Alternative mutual fund",Survey!$M547="Money market"),1,0)</f>
        <v>0</v>
      </c>
      <c r="BW547" s="119">
        <f>IF(OR(Survey!$M547="ETF",Survey!$M547="ETF, alternative mutual fund"),1,0)</f>
        <v>0</v>
      </c>
      <c r="BX547" s="16" t="str">
        <f t="shared" si="444"/>
        <v>Pass</v>
      </c>
      <c r="BY547" s="33">
        <f>IF(ISNUMBER(SEARCH("Other",Survey!$AS547)), 1, 0)</f>
        <v>0</v>
      </c>
      <c r="BZ547" s="58" t="b">
        <f>NOT(ISBLANK(Survey!$AT547))</f>
        <v>0</v>
      </c>
      <c r="CA547" s="16" t="str">
        <f t="shared" si="445"/>
        <v>Pass</v>
      </c>
      <c r="CB547" s="114">
        <f>IF(Survey!$BB547=0, 0,1)</f>
        <v>0</v>
      </c>
      <c r="CC547" s="58">
        <f>Survey!$AV547</f>
        <v>0</v>
      </c>
      <c r="CD547" s="58">
        <f>Survey!$BC547+Survey!$BD547+ABS(Survey!$BE547)-ABS(Survey!$BF547)-ABS(Survey!$BG547)-ABS(Survey!$BL547)</f>
        <v>0</v>
      </c>
      <c r="CE547" s="138">
        <f>Survey!BB547+(ABS(Survey!$BH547)-ABS(Survey!$BI547)+ABS(Survey!$BJ547)-ABS(Survey!$BK547))*0.5</f>
        <v>0</v>
      </c>
      <c r="CF547" s="58">
        <f t="shared" si="446"/>
        <v>0</v>
      </c>
      <c r="CG547" s="58">
        <f>IF(AND($CC547&gt;$CF547-0.2,$CC547&lt;$CF547+0.2,ISBLANK(Survey!$AV547)=FALSE),0,1)</f>
        <v>1</v>
      </c>
      <c r="CH547" s="133">
        <f>IF(ISBLANK(Survey!$AW547),1,0)</f>
        <v>1</v>
      </c>
      <c r="CI547" s="16" t="str">
        <f t="shared" si="447"/>
        <v>Pass</v>
      </c>
      <c r="CJ547" s="114">
        <f>IF(Survey!$BB547=0, 0,1)</f>
        <v>0</v>
      </c>
      <c r="CK547" s="58">
        <f>IF(AND(Survey!$AX547&gt;=0,Survey!$AX547&lt;=0.2,Survey!$AX547&lt;&gt;""),0,1)</f>
        <v>1</v>
      </c>
      <c r="CL547" s="114">
        <f>IF(ISBLANK(Survey!$AY547),1,0)</f>
        <v>1</v>
      </c>
      <c r="CM547" s="16" t="str">
        <f t="shared" si="448"/>
        <v>Fail</v>
      </c>
      <c r="CN547" s="133">
        <f>Survey!$AZ547</f>
        <v>0</v>
      </c>
      <c r="CO547" s="16" t="str">
        <f t="shared" si="449"/>
        <v>Pass</v>
      </c>
      <c r="CP547" s="31">
        <f>Survey!$BA547</f>
        <v>0</v>
      </c>
      <c r="CQ547" s="138">
        <f>Survey!$BB547+Survey!$BC547+Survey!$BD547+ABS(Survey!$BE547)-ABS(Survey!$BF547)-ABS(Survey!$BG547)+ABS(Survey!$BH547)-ABS(Survey!$BI547)+ABS(Survey!$BJ547)-ABS(Survey!$BK547)-ABS(Survey!$BL547)+Survey!$BM547</f>
        <v>0</v>
      </c>
      <c r="CR547" s="30">
        <f t="shared" si="450"/>
        <v>0</v>
      </c>
      <c r="CS547" s="17">
        <f t="shared" si="451"/>
        <v>0</v>
      </c>
      <c r="CT547" s="16" t="str">
        <f t="shared" si="452"/>
        <v>Pass</v>
      </c>
      <c r="CU547" s="33" t="b">
        <f>IF(ABS(Survey!$BM547)=0,TRUE,FALSE)</f>
        <v>1</v>
      </c>
      <c r="CV547" s="32" t="b">
        <f>NOT(ISBLANK(Survey!$BN547))</f>
        <v>0</v>
      </c>
      <c r="CW547" t="str">
        <f t="shared" si="453"/>
        <v>Fail</v>
      </c>
      <c r="CX547" s="25">
        <f>Survey!$BA547</f>
        <v>0</v>
      </c>
      <c r="CY547" s="25" cm="1">
        <f t="array" ref="CY547">SUM(SUMIF(Survey!BP547:BW547,{"&gt;0","&lt;0"})*{1,-1})-SUM(SUMIF(Survey!BY547:CF547,{"&gt;0","&lt;0"})*{1,-1})</f>
        <v>0</v>
      </c>
      <c r="CZ547" s="30" t="str">
        <f t="shared" si="454"/>
        <v>No holdings</v>
      </c>
      <c r="DA547">
        <f t="shared" si="455"/>
        <v>0</v>
      </c>
      <c r="DB547" s="16" t="str">
        <f t="shared" si="456"/>
        <v>Fail</v>
      </c>
      <c r="DC547" s="31">
        <f>Survey!$BA547</f>
        <v>0</v>
      </c>
      <c r="DD547" s="31" cm="1">
        <f t="array" ref="DD547">SUM(SUMIF(Survey!CH547:DA547,{"&gt;0","&lt;0"})*{1,-1})-SUM(SUMIF(Survey!DC547:DV547,{"&gt;0","&lt;0"})*{1,-1})</f>
        <v>0</v>
      </c>
      <c r="DE547" s="30" t="str">
        <f t="shared" si="457"/>
        <v>No holdings</v>
      </c>
      <c r="DF547" s="17">
        <f t="shared" si="458"/>
        <v>0</v>
      </c>
      <c r="DG547" s="16" t="str">
        <f t="shared" si="459"/>
        <v>Pass</v>
      </c>
      <c r="DH547" s="33" t="b">
        <f>IF(ABS(Survey!$DA547)=0,TRUE,FALSE)</f>
        <v>1</v>
      </c>
      <c r="DI547" s="32" t="b">
        <f>NOT(ISBLANK(Survey!$DB547))</f>
        <v>0</v>
      </c>
      <c r="DJ547" s="16" t="str">
        <f t="shared" si="460"/>
        <v>Pass</v>
      </c>
      <c r="DK547" s="33" t="b">
        <f>IF(ABS(Survey!$DV547)=0,TRUE,FALSE)</f>
        <v>1</v>
      </c>
      <c r="DL547" s="32" t="b">
        <f>NOT(ISBLANK(Survey!$DW547))</f>
        <v>0</v>
      </c>
      <c r="DM547" t="str">
        <f t="shared" si="461"/>
        <v>Pass</v>
      </c>
      <c r="DN547" s="25" cm="1">
        <f t="array" ref="DN547">SUM(SUMIF(Survey!CW547,{"&gt;0","&lt;0"})*{1,-1})+SUM(SUMIF(Survey!DR547,{"&gt;0","&lt;0"})*{1,-1})</f>
        <v>0</v>
      </c>
      <c r="DO547" s="25">
        <f>SUM(SUMIF(Survey!DY547:EE547,{"&gt;0","&lt;0"})*{1,-1})+SUM(SUMIF(Survey!EG547:EM547,{"&gt;0","&lt;0"})*{1,-1})</f>
        <v>0</v>
      </c>
      <c r="DP547">
        <f t="shared" si="462"/>
        <v>0</v>
      </c>
      <c r="DQ547">
        <f t="shared" si="463"/>
        <v>0</v>
      </c>
      <c r="DR547" s="16" t="str">
        <f t="shared" si="464"/>
        <v>Pass</v>
      </c>
      <c r="DS547" s="33" t="b">
        <f>IF(ABS(Survey!$EE547)=0,TRUE,FALSE)</f>
        <v>1</v>
      </c>
      <c r="DT547" s="32" t="b">
        <f>NOT(ISBLANK(Survey!EF547))</f>
        <v>0</v>
      </c>
      <c r="DU547" s="16" t="str">
        <f t="shared" si="465"/>
        <v>Pass</v>
      </c>
      <c r="DV547" s="33" t="b">
        <f>IF(ABS(Survey!$EM547)=0,TRUE,FALSE)</f>
        <v>1</v>
      </c>
      <c r="DW547" s="32" t="b">
        <f>NOT(ISBLANK(Survey!$EN547))</f>
        <v>0</v>
      </c>
      <c r="DX547" s="16" t="str">
        <f t="shared" si="466"/>
        <v>Fail</v>
      </c>
      <c r="DY547" s="31">
        <f>SUM(SUMIF(Survey!ET547:EV547,{"&gt;0","&lt;0"})*{1,-1})</f>
        <v>0</v>
      </c>
      <c r="DZ547">
        <f t="shared" si="467"/>
        <v>0</v>
      </c>
      <c r="EA547">
        <f t="shared" si="468"/>
        <v>100</v>
      </c>
      <c r="EB547" s="30" t="b">
        <f>IF(OR(Survey!$M547="ETF",Survey!$M547="ETF, alternative mutual fund",Survey!$M547="Closed-end", Survey!$M547="Split share corp"),TRUE,FALSE)</f>
        <v>0</v>
      </c>
      <c r="EC547" s="16" t="str">
        <f t="shared" si="469"/>
        <v>Fail</v>
      </c>
      <c r="ED547" s="31">
        <f>SUM(SUMIF(Survey!EX547:FD547,{"&gt;0","&lt;0"})*{1,-1})</f>
        <v>0</v>
      </c>
      <c r="EE547">
        <f t="shared" si="470"/>
        <v>0</v>
      </c>
      <c r="EF547" s="17">
        <f t="shared" si="471"/>
        <v>100</v>
      </c>
      <c r="EG547" s="16" t="str">
        <f t="shared" si="472"/>
        <v>Fail</v>
      </c>
      <c r="EH547" s="31">
        <f>SUM(SUMIF(Survey!FF547:FL547,{"&gt;0","&lt;0"})*{1,-1})</f>
        <v>0</v>
      </c>
      <c r="EI547">
        <f t="shared" si="473"/>
        <v>0</v>
      </c>
      <c r="EJ547" s="17">
        <f t="shared" si="474"/>
        <v>100</v>
      </c>
    </row>
    <row r="548" spans="1:140">
      <c r="A548">
        <v>548</v>
      </c>
      <c r="B548" t="str">
        <f t="shared" si="422"/>
        <v>Pass</v>
      </c>
      <c r="C548" t="str">
        <f>IF(COUNTBLANK(Survey!B548:FM548)=$C$2, "Pass", "Fail")</f>
        <v>Pass</v>
      </c>
      <c r="D548" s="16" t="str">
        <f t="shared" si="423"/>
        <v>Fail</v>
      </c>
      <c r="E548" t="str">
        <f>IF(OR(ISBLANK(Survey!AL548),COUNTIF(G548:BJ548,"Fail")),"Fail","Pass")</f>
        <v>Fail</v>
      </c>
      <c r="F548" s="265"/>
      <c r="G548" s="16" t="str">
        <f t="shared" si="424"/>
        <v>Fail</v>
      </c>
      <c r="H548" s="139">
        <f>COUNTBLANK(Survey!B548:D548)+COUNTBLANK(Survey!G548)+COUNTBLANK(Survey!I548)+COUNTBLANK(Survey!K548:M548)+COUNTBLANK(Survey!P548:Q548)+COUNTBLANK(Survey!T548:W548)+COUNTBLANK(Survey!Z548:AC548)+COUNTBLANK(Survey!AF548:AG548)+COUNTBLANK(Survey!AK548:AK548)</f>
        <v>21</v>
      </c>
      <c r="I548" t="str">
        <f t="shared" si="425"/>
        <v>Fail</v>
      </c>
      <c r="J548" t="b">
        <f>IF(Survey!E548="No",TRUE,FALSE)</f>
        <v>0</v>
      </c>
      <c r="K548" s="29" cm="1">
        <f t="array" ref="K548">IF(COUNTA(Survey!$E$4:$E$695)=1, 0, SUM(IF(COUNTIF(Survey!$E$4:$E$695, Survey!$E$4:$E$695)=1,1,0)))</f>
        <v>0</v>
      </c>
      <c r="L548" s="29">
        <f>LEN(Survey!E548)</f>
        <v>0</v>
      </c>
      <c r="M548" s="16" t="str">
        <f t="shared" si="426"/>
        <v>Fail</v>
      </c>
      <c r="N548" t="b">
        <f>IF(Survey!F548="No",TRUE,FALSE)</f>
        <v>0</v>
      </c>
      <c r="O548" t="b">
        <f>Survey!F548=Survey!E548</f>
        <v>1</v>
      </c>
      <c r="P548">
        <f>COUNTIF(Survey!$F$4:$F$695,Survey!F548)</f>
        <v>0</v>
      </c>
      <c r="Q548" s="28">
        <f>LEN(Survey!F548)</f>
        <v>0</v>
      </c>
      <c r="R548" s="16" t="str">
        <f t="shared" si="427"/>
        <v>Pass</v>
      </c>
      <c r="S548" s="29">
        <f>MOD((LEN(Survey!H548)+2),11)</f>
        <v>2</v>
      </c>
      <c r="T548">
        <f>COUNTIF(Survey!$H$4:$H$695,Survey!H548)</f>
        <v>0</v>
      </c>
      <c r="U548" s="28" t="str">
        <f>IF(Survey!$L548="Prospectus fund", "Yes", "No")</f>
        <v>No</v>
      </c>
      <c r="V548" s="16" t="str">
        <f t="shared" si="428"/>
        <v>Pass</v>
      </c>
      <c r="W548" s="29">
        <f>MOD((LEN(Survey!J548)+2),11)</f>
        <v>2</v>
      </c>
      <c r="X548">
        <f>COUNTIF(Survey!$J$4:$J$695,Survey!J548)</f>
        <v>0</v>
      </c>
      <c r="Y548" s="30" t="b">
        <f>IF(OR(Survey!$M548="ETF",Survey!$M548="ETF, alternative mutual fund",Survey!$M548="Closed-end", Survey!$M548="Split share corp", Survey!$I548="Yes"),TRUE,FALSE)</f>
        <v>0</v>
      </c>
      <c r="Z548" s="16" t="str">
        <f>IFERROR(IF(AND(OR(AC548=AD548,AD548 = "Either"),NOT(ISBLANK(Survey!K548))),"Pass","Fail"),"Pass")</f>
        <v>Fail</v>
      </c>
      <c r="AA548" s="31" cm="1">
        <f t="array" ref="AA548">SUM(SUMIF(Survey!CH548:DA548,{"&gt;0","&lt;0"})*{1,-1})</f>
        <v>0</v>
      </c>
      <c r="AB548" s="33" cm="1">
        <f t="array" ref="AB548">SUM(SUMIF(Survey!CK548,{"&gt;0","&lt;0"})*{1,-1})+SUM(SUMIF(Survey!CU548,{"&gt;0","&lt;0"})*{1,-1})</f>
        <v>0</v>
      </c>
      <c r="AC548" s="33">
        <f>Survey!K548</f>
        <v>0</v>
      </c>
      <c r="AD548" s="32" t="str">
        <f t="shared" si="429"/>
        <v>Either</v>
      </c>
      <c r="AE548" s="16" t="str">
        <f t="shared" si="430"/>
        <v>Fail</v>
      </c>
      <c r="AF548" s="58" cm="1">
        <f t="array" ref="AF548">SUM(SUMIF(Survey!CH548:DA548,{"&gt;0","&lt;0"})*{1,-1})+SUM(SUMIF(Survey!DC548:DV548,{"&gt;0","&lt;0"})*{1,-1})</f>
        <v>0</v>
      </c>
      <c r="AG548" s="58">
        <f>IFERROR(AF548/(Survey!$BA548),0)</f>
        <v>0</v>
      </c>
      <c r="AH548" s="104" t="b">
        <f>IF(OR(Survey!$M548="Alternative strategy or hedge",Survey!$M548="Private asset",Survey!$L548="Prospectus fund"),TRUE,FALSE)</f>
        <v>0</v>
      </c>
      <c r="AI548" s="104" t="b">
        <f>NOT(ISBLANK(Survey!$M548))</f>
        <v>0</v>
      </c>
      <c r="AJ548" s="16" t="str">
        <f t="shared" si="431"/>
        <v>Fail</v>
      </c>
      <c r="AK548" t="b">
        <f>IF(Survey!W548="No",TRUE,FALSE)</f>
        <v>0</v>
      </c>
      <c r="AL548" s="119">
        <f>MOD((LEN(Survey!W548)+2),22)</f>
        <v>2</v>
      </c>
      <c r="AM548" t="str">
        <f t="shared" si="432"/>
        <v>Pass</v>
      </c>
      <c r="AN548" s="33" t="b">
        <f>NOT(ISNUMBER(SEARCH("Other",Survey!$Q548)))</f>
        <v>1</v>
      </c>
      <c r="AO548" s="32" t="b">
        <f>NOT(ISBLANK(Survey!$R548))</f>
        <v>0</v>
      </c>
      <c r="AP548" s="16" t="str">
        <f t="shared" si="433"/>
        <v>Pass</v>
      </c>
      <c r="AQ548" s="114">
        <f>COUNTBLANK(Survey!$X548)</f>
        <v>1</v>
      </c>
      <c r="AR548" s="58">
        <f>IF(AND(Survey!L548&lt;&gt;"Exempt fund",OR(Survey!$M548="ETF",Survey!$M548="ETF, alternative mutual fund",Survey!$M548="Mutual fund",Survey!$M548="Alternative mutual fund",Survey!$M548="Money market")),1,0)</f>
        <v>0</v>
      </c>
      <c r="AS548" s="16" t="str">
        <f t="shared" si="434"/>
        <v>Pass</v>
      </c>
      <c r="AT548" s="33" t="b">
        <f>NOT(ISNUMBER(SEARCH("Yes",Survey!$AC548)))</f>
        <v>1</v>
      </c>
      <c r="AU548" s="32" t="b">
        <f>IF(COUNTBLANK(Survey!$AD548:$AE548)=0,TRUE, FALSE)</f>
        <v>0</v>
      </c>
      <c r="AV548" s="16" t="str">
        <f t="shared" si="435"/>
        <v>Pass</v>
      </c>
      <c r="AW548" s="33" t="b">
        <f>NOT(ISNUMBER(SEARCH("Yes",Survey!$AF548)))</f>
        <v>1</v>
      </c>
      <c r="AX548" s="32" t="b">
        <f>NOT(ISBLANK(Survey!$AH548))</f>
        <v>0</v>
      </c>
      <c r="AY548" s="16" t="str">
        <f t="shared" si="436"/>
        <v>Pass</v>
      </c>
      <c r="AZ548" s="33" t="b">
        <f>NOT(OR(ISNUMBER(SEARCH("Other",Survey!$AH548)),ISNUMBER(SEARCH("Multiple",Survey!$AH548))))</f>
        <v>1</v>
      </c>
      <c r="BA548" s="32" t="b">
        <f>NOT(ISBLANK(Survey!$AI548))</f>
        <v>0</v>
      </c>
      <c r="BB548" s="16" t="str">
        <f t="shared" si="437"/>
        <v>Fail</v>
      </c>
      <c r="BC548" s="114">
        <f>IF(ABS(Survey!$BA548)&gt;0, 1,0)</f>
        <v>0</v>
      </c>
      <c r="BD548" s="114">
        <f>IF(COUNTBLANK(Survey!$AL548)=0,1,0)</f>
        <v>0</v>
      </c>
      <c r="BE548" s="16" t="str">
        <f t="shared" si="438"/>
        <v>Pass</v>
      </c>
      <c r="BF548" s="114">
        <f>IF(ISBLANK(Survey!$AL548),0,1)</f>
        <v>0</v>
      </c>
      <c r="BG548" s="133">
        <f>COUNTBLANK(Survey!$AM548)</f>
        <v>1</v>
      </c>
      <c r="BH548" s="16" t="str">
        <f t="shared" si="439"/>
        <v>Pass</v>
      </c>
      <c r="BI548" s="114">
        <f>IF(OR(Survey!$AM548="Closed",ISBLANK(Survey!$AM548)),0,1)</f>
        <v>0</v>
      </c>
      <c r="BJ548" s="133">
        <f>IF(ISBLANK(Survey!$AN548),1,0)</f>
        <v>1</v>
      </c>
      <c r="BK548" s="118" t="str">
        <f t="shared" si="440"/>
        <v>Pass</v>
      </c>
      <c r="BL548" s="31" cm="1">
        <f t="array" ref="BL548">SUM(SUMIF(Survey!AO548:AP548,{"&gt;0","&lt;0"})*{1,-1})</f>
        <v>0</v>
      </c>
      <c r="BM548">
        <f t="shared" si="441"/>
        <v>0</v>
      </c>
      <c r="BN548">
        <f t="shared" si="442"/>
        <v>100</v>
      </c>
      <c r="BO548" s="118" t="str">
        <f t="shared" si="443"/>
        <v>Pass</v>
      </c>
      <c r="BP548">
        <f>IF(Survey!AQ548="No",0,1)</f>
        <v>1</v>
      </c>
      <c r="BQ548" s="207">
        <f>MOD((LEN(Survey!AQ548)+2),22)</f>
        <v>2</v>
      </c>
      <c r="BR548">
        <f>IF(Survey!AR548="No",0,1)</f>
        <v>1</v>
      </c>
      <c r="BS548" s="207">
        <f>MOD((LEN(Survey!AR548)+2),22)</f>
        <v>2</v>
      </c>
      <c r="BT548" s="114">
        <f>COUNTBLANK(Survey!$AQ548:$AS548)+COUNTBLANK(Survey!$AU548)</f>
        <v>4</v>
      </c>
      <c r="BU548" s="114">
        <f>IF(Survey!$I548="Yes",1,0)</f>
        <v>0</v>
      </c>
      <c r="BV548" s="114">
        <f>IF(OR(Survey!$M548="Mutual fund",Survey!$M548="Alternative mutual fund",Survey!$M548="Money market"),1,0)</f>
        <v>0</v>
      </c>
      <c r="BW548" s="119">
        <f>IF(OR(Survey!$M548="ETF",Survey!$M548="ETF, alternative mutual fund"),1,0)</f>
        <v>0</v>
      </c>
      <c r="BX548" s="16" t="str">
        <f t="shared" si="444"/>
        <v>Pass</v>
      </c>
      <c r="BY548" s="33">
        <f>IF(ISNUMBER(SEARCH("Other",Survey!$AS548)), 1, 0)</f>
        <v>0</v>
      </c>
      <c r="BZ548" s="58" t="b">
        <f>NOT(ISBLANK(Survey!$AT548))</f>
        <v>0</v>
      </c>
      <c r="CA548" s="16" t="str">
        <f t="shared" si="445"/>
        <v>Pass</v>
      </c>
      <c r="CB548" s="114">
        <f>IF(Survey!$BB548=0, 0,1)</f>
        <v>0</v>
      </c>
      <c r="CC548" s="58">
        <f>Survey!$AV548</f>
        <v>0</v>
      </c>
      <c r="CD548" s="58">
        <f>Survey!$BC548+Survey!$BD548+ABS(Survey!$BE548)-ABS(Survey!$BF548)-ABS(Survey!$BG548)-ABS(Survey!$BL548)</f>
        <v>0</v>
      </c>
      <c r="CE548" s="138">
        <f>Survey!BB548+(ABS(Survey!$BH548)-ABS(Survey!$BI548)+ABS(Survey!$BJ548)-ABS(Survey!$BK548))*0.5</f>
        <v>0</v>
      </c>
      <c r="CF548" s="58">
        <f t="shared" si="446"/>
        <v>0</v>
      </c>
      <c r="CG548" s="58">
        <f>IF(AND($CC548&gt;$CF548-0.2,$CC548&lt;$CF548+0.2,ISBLANK(Survey!$AV548)=FALSE),0,1)</f>
        <v>1</v>
      </c>
      <c r="CH548" s="133">
        <f>IF(ISBLANK(Survey!$AW548),1,0)</f>
        <v>1</v>
      </c>
      <c r="CI548" s="16" t="str">
        <f t="shared" si="447"/>
        <v>Pass</v>
      </c>
      <c r="CJ548" s="114">
        <f>IF(Survey!$BB548=0, 0,1)</f>
        <v>0</v>
      </c>
      <c r="CK548" s="58">
        <f>IF(AND(Survey!$AX548&gt;=0,Survey!$AX548&lt;=0.2,Survey!$AX548&lt;&gt;""),0,1)</f>
        <v>1</v>
      </c>
      <c r="CL548" s="114">
        <f>IF(ISBLANK(Survey!$AY548),1,0)</f>
        <v>1</v>
      </c>
      <c r="CM548" s="16" t="str">
        <f t="shared" si="448"/>
        <v>Fail</v>
      </c>
      <c r="CN548" s="133">
        <f>Survey!$AZ548</f>
        <v>0</v>
      </c>
      <c r="CO548" s="16" t="str">
        <f t="shared" si="449"/>
        <v>Pass</v>
      </c>
      <c r="CP548" s="31">
        <f>Survey!$BA548</f>
        <v>0</v>
      </c>
      <c r="CQ548" s="138">
        <f>Survey!$BB548+Survey!$BC548+Survey!$BD548+ABS(Survey!$BE548)-ABS(Survey!$BF548)-ABS(Survey!$BG548)+ABS(Survey!$BH548)-ABS(Survey!$BI548)+ABS(Survey!$BJ548)-ABS(Survey!$BK548)-ABS(Survey!$BL548)+Survey!$BM548</f>
        <v>0</v>
      </c>
      <c r="CR548" s="30">
        <f t="shared" si="450"/>
        <v>0</v>
      </c>
      <c r="CS548" s="17">
        <f t="shared" si="451"/>
        <v>0</v>
      </c>
      <c r="CT548" s="16" t="str">
        <f t="shared" si="452"/>
        <v>Pass</v>
      </c>
      <c r="CU548" s="33" t="b">
        <f>IF(ABS(Survey!$BM548)=0,TRUE,FALSE)</f>
        <v>1</v>
      </c>
      <c r="CV548" s="32" t="b">
        <f>NOT(ISBLANK(Survey!$BN548))</f>
        <v>0</v>
      </c>
      <c r="CW548" t="str">
        <f t="shared" si="453"/>
        <v>Fail</v>
      </c>
      <c r="CX548" s="25">
        <f>Survey!$BA548</f>
        <v>0</v>
      </c>
      <c r="CY548" s="25" cm="1">
        <f t="array" ref="CY548">SUM(SUMIF(Survey!BP548:BW548,{"&gt;0","&lt;0"})*{1,-1})-SUM(SUMIF(Survey!BY548:CF548,{"&gt;0","&lt;0"})*{1,-1})</f>
        <v>0</v>
      </c>
      <c r="CZ548" s="30" t="str">
        <f t="shared" si="454"/>
        <v>No holdings</v>
      </c>
      <c r="DA548">
        <f t="shared" si="455"/>
        <v>0</v>
      </c>
      <c r="DB548" s="16" t="str">
        <f t="shared" si="456"/>
        <v>Fail</v>
      </c>
      <c r="DC548" s="31">
        <f>Survey!$BA548</f>
        <v>0</v>
      </c>
      <c r="DD548" s="31" cm="1">
        <f t="array" ref="DD548">SUM(SUMIF(Survey!CH548:DA548,{"&gt;0","&lt;0"})*{1,-1})-SUM(SUMIF(Survey!DC548:DV548,{"&gt;0","&lt;0"})*{1,-1})</f>
        <v>0</v>
      </c>
      <c r="DE548" s="30" t="str">
        <f t="shared" si="457"/>
        <v>No holdings</v>
      </c>
      <c r="DF548" s="17">
        <f t="shared" si="458"/>
        <v>0</v>
      </c>
      <c r="DG548" s="16" t="str">
        <f t="shared" si="459"/>
        <v>Pass</v>
      </c>
      <c r="DH548" s="33" t="b">
        <f>IF(ABS(Survey!$DA548)=0,TRUE,FALSE)</f>
        <v>1</v>
      </c>
      <c r="DI548" s="32" t="b">
        <f>NOT(ISBLANK(Survey!$DB548))</f>
        <v>0</v>
      </c>
      <c r="DJ548" s="16" t="str">
        <f t="shared" si="460"/>
        <v>Pass</v>
      </c>
      <c r="DK548" s="33" t="b">
        <f>IF(ABS(Survey!$DV548)=0,TRUE,FALSE)</f>
        <v>1</v>
      </c>
      <c r="DL548" s="32" t="b">
        <f>NOT(ISBLANK(Survey!$DW548))</f>
        <v>0</v>
      </c>
      <c r="DM548" t="str">
        <f t="shared" si="461"/>
        <v>Pass</v>
      </c>
      <c r="DN548" s="25" cm="1">
        <f t="array" ref="DN548">SUM(SUMIF(Survey!CW548,{"&gt;0","&lt;0"})*{1,-1})+SUM(SUMIF(Survey!DR548,{"&gt;0","&lt;0"})*{1,-1})</f>
        <v>0</v>
      </c>
      <c r="DO548" s="25">
        <f>SUM(SUMIF(Survey!DY548:EE548,{"&gt;0","&lt;0"})*{1,-1})+SUM(SUMIF(Survey!EG548:EM548,{"&gt;0","&lt;0"})*{1,-1})</f>
        <v>0</v>
      </c>
      <c r="DP548">
        <f t="shared" si="462"/>
        <v>0</v>
      </c>
      <c r="DQ548">
        <f t="shared" si="463"/>
        <v>0</v>
      </c>
      <c r="DR548" s="16" t="str">
        <f t="shared" si="464"/>
        <v>Pass</v>
      </c>
      <c r="DS548" s="33" t="b">
        <f>IF(ABS(Survey!$EE548)=0,TRUE,FALSE)</f>
        <v>1</v>
      </c>
      <c r="DT548" s="32" t="b">
        <f>NOT(ISBLANK(Survey!EF548))</f>
        <v>0</v>
      </c>
      <c r="DU548" s="16" t="str">
        <f t="shared" si="465"/>
        <v>Pass</v>
      </c>
      <c r="DV548" s="33" t="b">
        <f>IF(ABS(Survey!$EM548)=0,TRUE,FALSE)</f>
        <v>1</v>
      </c>
      <c r="DW548" s="32" t="b">
        <f>NOT(ISBLANK(Survey!$EN548))</f>
        <v>0</v>
      </c>
      <c r="DX548" s="16" t="str">
        <f t="shared" si="466"/>
        <v>Fail</v>
      </c>
      <c r="DY548" s="31">
        <f>SUM(SUMIF(Survey!ET548:EV548,{"&gt;0","&lt;0"})*{1,-1})</f>
        <v>0</v>
      </c>
      <c r="DZ548">
        <f t="shared" si="467"/>
        <v>0</v>
      </c>
      <c r="EA548">
        <f t="shared" si="468"/>
        <v>100</v>
      </c>
      <c r="EB548" s="30" t="b">
        <f>IF(OR(Survey!$M548="ETF",Survey!$M548="ETF, alternative mutual fund",Survey!$M548="Closed-end", Survey!$M548="Split share corp"),TRUE,FALSE)</f>
        <v>0</v>
      </c>
      <c r="EC548" s="16" t="str">
        <f t="shared" si="469"/>
        <v>Fail</v>
      </c>
      <c r="ED548" s="31">
        <f>SUM(SUMIF(Survey!EX548:FD548,{"&gt;0","&lt;0"})*{1,-1})</f>
        <v>0</v>
      </c>
      <c r="EE548">
        <f t="shared" si="470"/>
        <v>0</v>
      </c>
      <c r="EF548" s="17">
        <f t="shared" si="471"/>
        <v>100</v>
      </c>
      <c r="EG548" s="16" t="str">
        <f t="shared" si="472"/>
        <v>Fail</v>
      </c>
      <c r="EH548" s="31">
        <f>SUM(SUMIF(Survey!FF548:FL548,{"&gt;0","&lt;0"})*{1,-1})</f>
        <v>0</v>
      </c>
      <c r="EI548">
        <f t="shared" si="473"/>
        <v>0</v>
      </c>
      <c r="EJ548" s="17">
        <f t="shared" si="474"/>
        <v>100</v>
      </c>
    </row>
    <row r="549" spans="1:140">
      <c r="A549">
        <v>549</v>
      </c>
      <c r="B549" t="str">
        <f t="shared" si="422"/>
        <v>Pass</v>
      </c>
      <c r="C549" t="str">
        <f>IF(COUNTBLANK(Survey!B549:FM549)=$C$2, "Pass", "Fail")</f>
        <v>Pass</v>
      </c>
      <c r="D549" s="16" t="str">
        <f t="shared" si="423"/>
        <v>Fail</v>
      </c>
      <c r="E549" t="str">
        <f>IF(OR(ISBLANK(Survey!AL549),COUNTIF(G549:BJ549,"Fail")),"Fail","Pass")</f>
        <v>Fail</v>
      </c>
      <c r="F549" s="265"/>
      <c r="G549" s="16" t="str">
        <f t="shared" si="424"/>
        <v>Fail</v>
      </c>
      <c r="H549" s="139">
        <f>COUNTBLANK(Survey!B549:D549)+COUNTBLANK(Survey!G549)+COUNTBLANK(Survey!I549)+COUNTBLANK(Survey!K549:M549)+COUNTBLANK(Survey!P549:Q549)+COUNTBLANK(Survey!T549:W549)+COUNTBLANK(Survey!Z549:AC549)+COUNTBLANK(Survey!AF549:AG549)+COUNTBLANK(Survey!AK549:AK549)</f>
        <v>21</v>
      </c>
      <c r="I549" t="str">
        <f t="shared" si="425"/>
        <v>Fail</v>
      </c>
      <c r="J549" t="b">
        <f>IF(Survey!E549="No",TRUE,FALSE)</f>
        <v>0</v>
      </c>
      <c r="K549" s="29" cm="1">
        <f t="array" ref="K549">IF(COUNTA(Survey!$E$4:$E$695)=1, 0, SUM(IF(COUNTIF(Survey!$E$4:$E$695, Survey!$E$4:$E$695)=1,1,0)))</f>
        <v>0</v>
      </c>
      <c r="L549" s="29">
        <f>LEN(Survey!E549)</f>
        <v>0</v>
      </c>
      <c r="M549" s="16" t="str">
        <f t="shared" si="426"/>
        <v>Fail</v>
      </c>
      <c r="N549" t="b">
        <f>IF(Survey!F549="No",TRUE,FALSE)</f>
        <v>0</v>
      </c>
      <c r="O549" t="b">
        <f>Survey!F549=Survey!E549</f>
        <v>1</v>
      </c>
      <c r="P549">
        <f>COUNTIF(Survey!$F$4:$F$695,Survey!F549)</f>
        <v>0</v>
      </c>
      <c r="Q549" s="28">
        <f>LEN(Survey!F549)</f>
        <v>0</v>
      </c>
      <c r="R549" s="16" t="str">
        <f t="shared" si="427"/>
        <v>Pass</v>
      </c>
      <c r="S549" s="29">
        <f>MOD((LEN(Survey!H549)+2),11)</f>
        <v>2</v>
      </c>
      <c r="T549">
        <f>COUNTIF(Survey!$H$4:$H$695,Survey!H549)</f>
        <v>0</v>
      </c>
      <c r="U549" s="28" t="str">
        <f>IF(Survey!$L549="Prospectus fund", "Yes", "No")</f>
        <v>No</v>
      </c>
      <c r="V549" s="16" t="str">
        <f t="shared" si="428"/>
        <v>Pass</v>
      </c>
      <c r="W549" s="29">
        <f>MOD((LEN(Survey!J549)+2),11)</f>
        <v>2</v>
      </c>
      <c r="X549">
        <f>COUNTIF(Survey!$J$4:$J$695,Survey!J549)</f>
        <v>0</v>
      </c>
      <c r="Y549" s="30" t="b">
        <f>IF(OR(Survey!$M549="ETF",Survey!$M549="ETF, alternative mutual fund",Survey!$M549="Closed-end", Survey!$M549="Split share corp", Survey!$I549="Yes"),TRUE,FALSE)</f>
        <v>0</v>
      </c>
      <c r="Z549" s="16" t="str">
        <f>IFERROR(IF(AND(OR(AC549=AD549,AD549 = "Either"),NOT(ISBLANK(Survey!K549))),"Pass","Fail"),"Pass")</f>
        <v>Fail</v>
      </c>
      <c r="AA549" s="31" cm="1">
        <f t="array" ref="AA549">SUM(SUMIF(Survey!CH549:DA549,{"&gt;0","&lt;0"})*{1,-1})</f>
        <v>0</v>
      </c>
      <c r="AB549" s="33" cm="1">
        <f t="array" ref="AB549">SUM(SUMIF(Survey!CK549,{"&gt;0","&lt;0"})*{1,-1})+SUM(SUMIF(Survey!CU549,{"&gt;0","&lt;0"})*{1,-1})</f>
        <v>0</v>
      </c>
      <c r="AC549" s="33">
        <f>Survey!K549</f>
        <v>0</v>
      </c>
      <c r="AD549" s="32" t="str">
        <f t="shared" si="429"/>
        <v>Either</v>
      </c>
      <c r="AE549" s="16" t="str">
        <f t="shared" si="430"/>
        <v>Fail</v>
      </c>
      <c r="AF549" s="58" cm="1">
        <f t="array" ref="AF549">SUM(SUMIF(Survey!CH549:DA549,{"&gt;0","&lt;0"})*{1,-1})+SUM(SUMIF(Survey!DC549:DV549,{"&gt;0","&lt;0"})*{1,-1})</f>
        <v>0</v>
      </c>
      <c r="AG549" s="58">
        <f>IFERROR(AF549/(Survey!$BA549),0)</f>
        <v>0</v>
      </c>
      <c r="AH549" s="104" t="b">
        <f>IF(OR(Survey!$M549="Alternative strategy or hedge",Survey!$M549="Private asset",Survey!$L549="Prospectus fund"),TRUE,FALSE)</f>
        <v>0</v>
      </c>
      <c r="AI549" s="104" t="b">
        <f>NOT(ISBLANK(Survey!$M549))</f>
        <v>0</v>
      </c>
      <c r="AJ549" s="16" t="str">
        <f t="shared" si="431"/>
        <v>Fail</v>
      </c>
      <c r="AK549" t="b">
        <f>IF(Survey!W549="No",TRUE,FALSE)</f>
        <v>0</v>
      </c>
      <c r="AL549" s="119">
        <f>MOD((LEN(Survey!W549)+2),22)</f>
        <v>2</v>
      </c>
      <c r="AM549" t="str">
        <f t="shared" si="432"/>
        <v>Pass</v>
      </c>
      <c r="AN549" s="33" t="b">
        <f>NOT(ISNUMBER(SEARCH("Other",Survey!$Q549)))</f>
        <v>1</v>
      </c>
      <c r="AO549" s="32" t="b">
        <f>NOT(ISBLANK(Survey!$R549))</f>
        <v>0</v>
      </c>
      <c r="AP549" s="16" t="str">
        <f t="shared" si="433"/>
        <v>Pass</v>
      </c>
      <c r="AQ549" s="114">
        <f>COUNTBLANK(Survey!$X549)</f>
        <v>1</v>
      </c>
      <c r="AR549" s="58">
        <f>IF(AND(Survey!L549&lt;&gt;"Exempt fund",OR(Survey!$M549="ETF",Survey!$M549="ETF, alternative mutual fund",Survey!$M549="Mutual fund",Survey!$M549="Alternative mutual fund",Survey!$M549="Money market")),1,0)</f>
        <v>0</v>
      </c>
      <c r="AS549" s="16" t="str">
        <f t="shared" si="434"/>
        <v>Pass</v>
      </c>
      <c r="AT549" s="33" t="b">
        <f>NOT(ISNUMBER(SEARCH("Yes",Survey!$AC549)))</f>
        <v>1</v>
      </c>
      <c r="AU549" s="32" t="b">
        <f>IF(COUNTBLANK(Survey!$AD549:$AE549)=0,TRUE, FALSE)</f>
        <v>0</v>
      </c>
      <c r="AV549" s="16" t="str">
        <f t="shared" si="435"/>
        <v>Pass</v>
      </c>
      <c r="AW549" s="33" t="b">
        <f>NOT(ISNUMBER(SEARCH("Yes",Survey!$AF549)))</f>
        <v>1</v>
      </c>
      <c r="AX549" s="32" t="b">
        <f>NOT(ISBLANK(Survey!$AH549))</f>
        <v>0</v>
      </c>
      <c r="AY549" s="16" t="str">
        <f t="shared" si="436"/>
        <v>Pass</v>
      </c>
      <c r="AZ549" s="33" t="b">
        <f>NOT(OR(ISNUMBER(SEARCH("Other",Survey!$AH549)),ISNUMBER(SEARCH("Multiple",Survey!$AH549))))</f>
        <v>1</v>
      </c>
      <c r="BA549" s="32" t="b">
        <f>NOT(ISBLANK(Survey!$AI549))</f>
        <v>0</v>
      </c>
      <c r="BB549" s="16" t="str">
        <f t="shared" si="437"/>
        <v>Fail</v>
      </c>
      <c r="BC549" s="114">
        <f>IF(ABS(Survey!$BA549)&gt;0, 1,0)</f>
        <v>0</v>
      </c>
      <c r="BD549" s="114">
        <f>IF(COUNTBLANK(Survey!$AL549)=0,1,0)</f>
        <v>0</v>
      </c>
      <c r="BE549" s="16" t="str">
        <f t="shared" si="438"/>
        <v>Pass</v>
      </c>
      <c r="BF549" s="114">
        <f>IF(ISBLANK(Survey!$AL549),0,1)</f>
        <v>0</v>
      </c>
      <c r="BG549" s="133">
        <f>COUNTBLANK(Survey!$AM549)</f>
        <v>1</v>
      </c>
      <c r="BH549" s="16" t="str">
        <f t="shared" si="439"/>
        <v>Pass</v>
      </c>
      <c r="BI549" s="114">
        <f>IF(OR(Survey!$AM549="Closed",ISBLANK(Survey!$AM549)),0,1)</f>
        <v>0</v>
      </c>
      <c r="BJ549" s="133">
        <f>IF(ISBLANK(Survey!$AN549),1,0)</f>
        <v>1</v>
      </c>
      <c r="BK549" s="118" t="str">
        <f t="shared" si="440"/>
        <v>Pass</v>
      </c>
      <c r="BL549" s="31" cm="1">
        <f t="array" ref="BL549">SUM(SUMIF(Survey!AO549:AP549,{"&gt;0","&lt;0"})*{1,-1})</f>
        <v>0</v>
      </c>
      <c r="BM549">
        <f t="shared" si="441"/>
        <v>0</v>
      </c>
      <c r="BN549">
        <f t="shared" si="442"/>
        <v>100</v>
      </c>
      <c r="BO549" s="118" t="str">
        <f t="shared" si="443"/>
        <v>Pass</v>
      </c>
      <c r="BP549">
        <f>IF(Survey!AQ549="No",0,1)</f>
        <v>1</v>
      </c>
      <c r="BQ549" s="207">
        <f>MOD((LEN(Survey!AQ549)+2),22)</f>
        <v>2</v>
      </c>
      <c r="BR549">
        <f>IF(Survey!AR549="No",0,1)</f>
        <v>1</v>
      </c>
      <c r="BS549" s="207">
        <f>MOD((LEN(Survey!AR549)+2),22)</f>
        <v>2</v>
      </c>
      <c r="BT549" s="114">
        <f>COUNTBLANK(Survey!$AQ549:$AS549)+COUNTBLANK(Survey!$AU549)</f>
        <v>4</v>
      </c>
      <c r="BU549" s="114">
        <f>IF(Survey!$I549="Yes",1,0)</f>
        <v>0</v>
      </c>
      <c r="BV549" s="114">
        <f>IF(OR(Survey!$M549="Mutual fund",Survey!$M549="Alternative mutual fund",Survey!$M549="Money market"),1,0)</f>
        <v>0</v>
      </c>
      <c r="BW549" s="119">
        <f>IF(OR(Survey!$M549="ETF",Survey!$M549="ETF, alternative mutual fund"),1,0)</f>
        <v>0</v>
      </c>
      <c r="BX549" s="16" t="str">
        <f t="shared" si="444"/>
        <v>Pass</v>
      </c>
      <c r="BY549" s="33">
        <f>IF(ISNUMBER(SEARCH("Other",Survey!$AS549)), 1, 0)</f>
        <v>0</v>
      </c>
      <c r="BZ549" s="58" t="b">
        <f>NOT(ISBLANK(Survey!$AT549))</f>
        <v>0</v>
      </c>
      <c r="CA549" s="16" t="str">
        <f t="shared" si="445"/>
        <v>Pass</v>
      </c>
      <c r="CB549" s="114">
        <f>IF(Survey!$BB549=0, 0,1)</f>
        <v>0</v>
      </c>
      <c r="CC549" s="58">
        <f>Survey!$AV549</f>
        <v>0</v>
      </c>
      <c r="CD549" s="58">
        <f>Survey!$BC549+Survey!$BD549+ABS(Survey!$BE549)-ABS(Survey!$BF549)-ABS(Survey!$BG549)-ABS(Survey!$BL549)</f>
        <v>0</v>
      </c>
      <c r="CE549" s="138">
        <f>Survey!BB549+(ABS(Survey!$BH549)-ABS(Survey!$BI549)+ABS(Survey!$BJ549)-ABS(Survey!$BK549))*0.5</f>
        <v>0</v>
      </c>
      <c r="CF549" s="58">
        <f t="shared" si="446"/>
        <v>0</v>
      </c>
      <c r="CG549" s="58">
        <f>IF(AND($CC549&gt;$CF549-0.2,$CC549&lt;$CF549+0.2,ISBLANK(Survey!$AV549)=FALSE),0,1)</f>
        <v>1</v>
      </c>
      <c r="CH549" s="133">
        <f>IF(ISBLANK(Survey!$AW549),1,0)</f>
        <v>1</v>
      </c>
      <c r="CI549" s="16" t="str">
        <f t="shared" si="447"/>
        <v>Pass</v>
      </c>
      <c r="CJ549" s="114">
        <f>IF(Survey!$BB549=0, 0,1)</f>
        <v>0</v>
      </c>
      <c r="CK549" s="58">
        <f>IF(AND(Survey!$AX549&gt;=0,Survey!$AX549&lt;=0.2,Survey!$AX549&lt;&gt;""),0,1)</f>
        <v>1</v>
      </c>
      <c r="CL549" s="114">
        <f>IF(ISBLANK(Survey!$AY549),1,0)</f>
        <v>1</v>
      </c>
      <c r="CM549" s="16" t="str">
        <f t="shared" si="448"/>
        <v>Fail</v>
      </c>
      <c r="CN549" s="133">
        <f>Survey!$AZ549</f>
        <v>0</v>
      </c>
      <c r="CO549" s="16" t="str">
        <f t="shared" si="449"/>
        <v>Pass</v>
      </c>
      <c r="CP549" s="31">
        <f>Survey!$BA549</f>
        <v>0</v>
      </c>
      <c r="CQ549" s="138">
        <f>Survey!$BB549+Survey!$BC549+Survey!$BD549+ABS(Survey!$BE549)-ABS(Survey!$BF549)-ABS(Survey!$BG549)+ABS(Survey!$BH549)-ABS(Survey!$BI549)+ABS(Survey!$BJ549)-ABS(Survey!$BK549)-ABS(Survey!$BL549)+Survey!$BM549</f>
        <v>0</v>
      </c>
      <c r="CR549" s="30">
        <f t="shared" si="450"/>
        <v>0</v>
      </c>
      <c r="CS549" s="17">
        <f t="shared" si="451"/>
        <v>0</v>
      </c>
      <c r="CT549" s="16" t="str">
        <f t="shared" si="452"/>
        <v>Pass</v>
      </c>
      <c r="CU549" s="33" t="b">
        <f>IF(ABS(Survey!$BM549)=0,TRUE,FALSE)</f>
        <v>1</v>
      </c>
      <c r="CV549" s="32" t="b">
        <f>NOT(ISBLANK(Survey!$BN549))</f>
        <v>0</v>
      </c>
      <c r="CW549" t="str">
        <f t="shared" si="453"/>
        <v>Fail</v>
      </c>
      <c r="CX549" s="25">
        <f>Survey!$BA549</f>
        <v>0</v>
      </c>
      <c r="CY549" s="25" cm="1">
        <f t="array" ref="CY549">SUM(SUMIF(Survey!BP549:BW549,{"&gt;0","&lt;0"})*{1,-1})-SUM(SUMIF(Survey!BY549:CF549,{"&gt;0","&lt;0"})*{1,-1})</f>
        <v>0</v>
      </c>
      <c r="CZ549" s="30" t="str">
        <f t="shared" si="454"/>
        <v>No holdings</v>
      </c>
      <c r="DA549">
        <f t="shared" si="455"/>
        <v>0</v>
      </c>
      <c r="DB549" s="16" t="str">
        <f t="shared" si="456"/>
        <v>Fail</v>
      </c>
      <c r="DC549" s="31">
        <f>Survey!$BA549</f>
        <v>0</v>
      </c>
      <c r="DD549" s="31" cm="1">
        <f t="array" ref="DD549">SUM(SUMIF(Survey!CH549:DA549,{"&gt;0","&lt;0"})*{1,-1})-SUM(SUMIF(Survey!DC549:DV549,{"&gt;0","&lt;0"})*{1,-1})</f>
        <v>0</v>
      </c>
      <c r="DE549" s="30" t="str">
        <f t="shared" si="457"/>
        <v>No holdings</v>
      </c>
      <c r="DF549" s="17">
        <f t="shared" si="458"/>
        <v>0</v>
      </c>
      <c r="DG549" s="16" t="str">
        <f t="shared" si="459"/>
        <v>Pass</v>
      </c>
      <c r="DH549" s="33" t="b">
        <f>IF(ABS(Survey!$DA549)=0,TRUE,FALSE)</f>
        <v>1</v>
      </c>
      <c r="DI549" s="32" t="b">
        <f>NOT(ISBLANK(Survey!$DB549))</f>
        <v>0</v>
      </c>
      <c r="DJ549" s="16" t="str">
        <f t="shared" si="460"/>
        <v>Pass</v>
      </c>
      <c r="DK549" s="33" t="b">
        <f>IF(ABS(Survey!$DV549)=0,TRUE,FALSE)</f>
        <v>1</v>
      </c>
      <c r="DL549" s="32" t="b">
        <f>NOT(ISBLANK(Survey!$DW549))</f>
        <v>0</v>
      </c>
      <c r="DM549" t="str">
        <f t="shared" si="461"/>
        <v>Pass</v>
      </c>
      <c r="DN549" s="25" cm="1">
        <f t="array" ref="DN549">SUM(SUMIF(Survey!CW549,{"&gt;0","&lt;0"})*{1,-1})+SUM(SUMIF(Survey!DR549,{"&gt;0","&lt;0"})*{1,-1})</f>
        <v>0</v>
      </c>
      <c r="DO549" s="25">
        <f>SUM(SUMIF(Survey!DY549:EE549,{"&gt;0","&lt;0"})*{1,-1})+SUM(SUMIF(Survey!EG549:EM549,{"&gt;0","&lt;0"})*{1,-1})</f>
        <v>0</v>
      </c>
      <c r="DP549">
        <f t="shared" si="462"/>
        <v>0</v>
      </c>
      <c r="DQ549">
        <f t="shared" si="463"/>
        <v>0</v>
      </c>
      <c r="DR549" s="16" t="str">
        <f t="shared" si="464"/>
        <v>Pass</v>
      </c>
      <c r="DS549" s="33" t="b">
        <f>IF(ABS(Survey!$EE549)=0,TRUE,FALSE)</f>
        <v>1</v>
      </c>
      <c r="DT549" s="32" t="b">
        <f>NOT(ISBLANK(Survey!EF549))</f>
        <v>0</v>
      </c>
      <c r="DU549" s="16" t="str">
        <f t="shared" si="465"/>
        <v>Pass</v>
      </c>
      <c r="DV549" s="33" t="b">
        <f>IF(ABS(Survey!$EM549)=0,TRUE,FALSE)</f>
        <v>1</v>
      </c>
      <c r="DW549" s="32" t="b">
        <f>NOT(ISBLANK(Survey!$EN549))</f>
        <v>0</v>
      </c>
      <c r="DX549" s="16" t="str">
        <f t="shared" si="466"/>
        <v>Fail</v>
      </c>
      <c r="DY549" s="31">
        <f>SUM(SUMIF(Survey!ET549:EV549,{"&gt;0","&lt;0"})*{1,-1})</f>
        <v>0</v>
      </c>
      <c r="DZ549">
        <f t="shared" si="467"/>
        <v>0</v>
      </c>
      <c r="EA549">
        <f t="shared" si="468"/>
        <v>100</v>
      </c>
      <c r="EB549" s="30" t="b">
        <f>IF(OR(Survey!$M549="ETF",Survey!$M549="ETF, alternative mutual fund",Survey!$M549="Closed-end", Survey!$M549="Split share corp"),TRUE,FALSE)</f>
        <v>0</v>
      </c>
      <c r="EC549" s="16" t="str">
        <f t="shared" si="469"/>
        <v>Fail</v>
      </c>
      <c r="ED549" s="31">
        <f>SUM(SUMIF(Survey!EX549:FD549,{"&gt;0","&lt;0"})*{1,-1})</f>
        <v>0</v>
      </c>
      <c r="EE549">
        <f t="shared" si="470"/>
        <v>0</v>
      </c>
      <c r="EF549" s="17">
        <f t="shared" si="471"/>
        <v>100</v>
      </c>
      <c r="EG549" s="16" t="str">
        <f t="shared" si="472"/>
        <v>Fail</v>
      </c>
      <c r="EH549" s="31">
        <f>SUM(SUMIF(Survey!FF549:FL549,{"&gt;0","&lt;0"})*{1,-1})</f>
        <v>0</v>
      </c>
      <c r="EI549">
        <f t="shared" si="473"/>
        <v>0</v>
      </c>
      <c r="EJ549" s="17">
        <f t="shared" si="474"/>
        <v>100</v>
      </c>
    </row>
    <row r="550" spans="1:140">
      <c r="A550">
        <v>550</v>
      </c>
      <c r="B550" t="str">
        <f t="shared" si="422"/>
        <v>Pass</v>
      </c>
      <c r="C550" t="str">
        <f>IF(COUNTBLANK(Survey!B550:FM550)=$C$2, "Pass", "Fail")</f>
        <v>Pass</v>
      </c>
      <c r="D550" s="16" t="str">
        <f t="shared" si="423"/>
        <v>Fail</v>
      </c>
      <c r="E550" t="str">
        <f>IF(OR(ISBLANK(Survey!AL550),COUNTIF(G550:BJ550,"Fail")),"Fail","Pass")</f>
        <v>Fail</v>
      </c>
      <c r="F550" s="265"/>
      <c r="G550" s="16" t="str">
        <f t="shared" si="424"/>
        <v>Fail</v>
      </c>
      <c r="H550" s="139">
        <f>COUNTBLANK(Survey!B550:D550)+COUNTBLANK(Survey!G550)+COUNTBLANK(Survey!I550)+COUNTBLANK(Survey!K550:M550)+COUNTBLANK(Survey!P550:Q550)+COUNTBLANK(Survey!T550:W550)+COUNTBLANK(Survey!Z550:AC550)+COUNTBLANK(Survey!AF550:AG550)+COUNTBLANK(Survey!AK550:AK550)</f>
        <v>21</v>
      </c>
      <c r="I550" t="str">
        <f t="shared" si="425"/>
        <v>Fail</v>
      </c>
      <c r="J550" t="b">
        <f>IF(Survey!E550="No",TRUE,FALSE)</f>
        <v>0</v>
      </c>
      <c r="K550" s="29" cm="1">
        <f t="array" ref="K550">IF(COUNTA(Survey!$E$4:$E$695)=1, 0, SUM(IF(COUNTIF(Survey!$E$4:$E$695, Survey!$E$4:$E$695)=1,1,0)))</f>
        <v>0</v>
      </c>
      <c r="L550" s="29">
        <f>LEN(Survey!E550)</f>
        <v>0</v>
      </c>
      <c r="M550" s="16" t="str">
        <f t="shared" si="426"/>
        <v>Fail</v>
      </c>
      <c r="N550" t="b">
        <f>IF(Survey!F550="No",TRUE,FALSE)</f>
        <v>0</v>
      </c>
      <c r="O550" t="b">
        <f>Survey!F550=Survey!E550</f>
        <v>1</v>
      </c>
      <c r="P550">
        <f>COUNTIF(Survey!$F$4:$F$695,Survey!F550)</f>
        <v>0</v>
      </c>
      <c r="Q550" s="28">
        <f>LEN(Survey!F550)</f>
        <v>0</v>
      </c>
      <c r="R550" s="16" t="str">
        <f t="shared" si="427"/>
        <v>Pass</v>
      </c>
      <c r="S550" s="29">
        <f>MOD((LEN(Survey!H550)+2),11)</f>
        <v>2</v>
      </c>
      <c r="T550">
        <f>COUNTIF(Survey!$H$4:$H$695,Survey!H550)</f>
        <v>0</v>
      </c>
      <c r="U550" s="28" t="str">
        <f>IF(Survey!$L550="Prospectus fund", "Yes", "No")</f>
        <v>No</v>
      </c>
      <c r="V550" s="16" t="str">
        <f t="shared" si="428"/>
        <v>Pass</v>
      </c>
      <c r="W550" s="29">
        <f>MOD((LEN(Survey!J550)+2),11)</f>
        <v>2</v>
      </c>
      <c r="X550">
        <f>COUNTIF(Survey!$J$4:$J$695,Survey!J550)</f>
        <v>0</v>
      </c>
      <c r="Y550" s="30" t="b">
        <f>IF(OR(Survey!$M550="ETF",Survey!$M550="ETF, alternative mutual fund",Survey!$M550="Closed-end", Survey!$M550="Split share corp", Survey!$I550="Yes"),TRUE,FALSE)</f>
        <v>0</v>
      </c>
      <c r="Z550" s="16" t="str">
        <f>IFERROR(IF(AND(OR(AC550=AD550,AD550 = "Either"),NOT(ISBLANK(Survey!K550))),"Pass","Fail"),"Pass")</f>
        <v>Fail</v>
      </c>
      <c r="AA550" s="31" cm="1">
        <f t="array" ref="AA550">SUM(SUMIF(Survey!CH550:DA550,{"&gt;0","&lt;0"})*{1,-1})</f>
        <v>0</v>
      </c>
      <c r="AB550" s="33" cm="1">
        <f t="array" ref="AB550">SUM(SUMIF(Survey!CK550,{"&gt;0","&lt;0"})*{1,-1})+SUM(SUMIF(Survey!CU550,{"&gt;0","&lt;0"})*{1,-1})</f>
        <v>0</v>
      </c>
      <c r="AC550" s="33">
        <f>Survey!K550</f>
        <v>0</v>
      </c>
      <c r="AD550" s="32" t="str">
        <f t="shared" si="429"/>
        <v>Either</v>
      </c>
      <c r="AE550" s="16" t="str">
        <f t="shared" si="430"/>
        <v>Fail</v>
      </c>
      <c r="AF550" s="58" cm="1">
        <f t="array" ref="AF550">SUM(SUMIF(Survey!CH550:DA550,{"&gt;0","&lt;0"})*{1,-1})+SUM(SUMIF(Survey!DC550:DV550,{"&gt;0","&lt;0"})*{1,-1})</f>
        <v>0</v>
      </c>
      <c r="AG550" s="58">
        <f>IFERROR(AF550/(Survey!$BA550),0)</f>
        <v>0</v>
      </c>
      <c r="AH550" s="104" t="b">
        <f>IF(OR(Survey!$M550="Alternative strategy or hedge",Survey!$M550="Private asset",Survey!$L550="Prospectus fund"),TRUE,FALSE)</f>
        <v>0</v>
      </c>
      <c r="AI550" s="104" t="b">
        <f>NOT(ISBLANK(Survey!$M550))</f>
        <v>0</v>
      </c>
      <c r="AJ550" s="16" t="str">
        <f t="shared" si="431"/>
        <v>Fail</v>
      </c>
      <c r="AK550" t="b">
        <f>IF(Survey!W550="No",TRUE,FALSE)</f>
        <v>0</v>
      </c>
      <c r="AL550" s="119">
        <f>MOD((LEN(Survey!W550)+2),22)</f>
        <v>2</v>
      </c>
      <c r="AM550" t="str">
        <f t="shared" si="432"/>
        <v>Pass</v>
      </c>
      <c r="AN550" s="33" t="b">
        <f>NOT(ISNUMBER(SEARCH("Other",Survey!$Q550)))</f>
        <v>1</v>
      </c>
      <c r="AO550" s="32" t="b">
        <f>NOT(ISBLANK(Survey!$R550))</f>
        <v>0</v>
      </c>
      <c r="AP550" s="16" t="str">
        <f t="shared" si="433"/>
        <v>Pass</v>
      </c>
      <c r="AQ550" s="114">
        <f>COUNTBLANK(Survey!$X550)</f>
        <v>1</v>
      </c>
      <c r="AR550" s="58">
        <f>IF(AND(Survey!L550&lt;&gt;"Exempt fund",OR(Survey!$M550="ETF",Survey!$M550="ETF, alternative mutual fund",Survey!$M550="Mutual fund",Survey!$M550="Alternative mutual fund",Survey!$M550="Money market")),1,0)</f>
        <v>0</v>
      </c>
      <c r="AS550" s="16" t="str">
        <f t="shared" si="434"/>
        <v>Pass</v>
      </c>
      <c r="AT550" s="33" t="b">
        <f>NOT(ISNUMBER(SEARCH("Yes",Survey!$AC550)))</f>
        <v>1</v>
      </c>
      <c r="AU550" s="32" t="b">
        <f>IF(COUNTBLANK(Survey!$AD550:$AE550)=0,TRUE, FALSE)</f>
        <v>0</v>
      </c>
      <c r="AV550" s="16" t="str">
        <f t="shared" si="435"/>
        <v>Pass</v>
      </c>
      <c r="AW550" s="33" t="b">
        <f>NOT(ISNUMBER(SEARCH("Yes",Survey!$AF550)))</f>
        <v>1</v>
      </c>
      <c r="AX550" s="32" t="b">
        <f>NOT(ISBLANK(Survey!$AH550))</f>
        <v>0</v>
      </c>
      <c r="AY550" s="16" t="str">
        <f t="shared" si="436"/>
        <v>Pass</v>
      </c>
      <c r="AZ550" s="33" t="b">
        <f>NOT(OR(ISNUMBER(SEARCH("Other",Survey!$AH550)),ISNUMBER(SEARCH("Multiple",Survey!$AH550))))</f>
        <v>1</v>
      </c>
      <c r="BA550" s="32" t="b">
        <f>NOT(ISBLANK(Survey!$AI550))</f>
        <v>0</v>
      </c>
      <c r="BB550" s="16" t="str">
        <f t="shared" si="437"/>
        <v>Fail</v>
      </c>
      <c r="BC550" s="114">
        <f>IF(ABS(Survey!$BA550)&gt;0, 1,0)</f>
        <v>0</v>
      </c>
      <c r="BD550" s="114">
        <f>IF(COUNTBLANK(Survey!$AL550)=0,1,0)</f>
        <v>0</v>
      </c>
      <c r="BE550" s="16" t="str">
        <f t="shared" si="438"/>
        <v>Pass</v>
      </c>
      <c r="BF550" s="114">
        <f>IF(ISBLANK(Survey!$AL550),0,1)</f>
        <v>0</v>
      </c>
      <c r="BG550" s="133">
        <f>COUNTBLANK(Survey!$AM550)</f>
        <v>1</v>
      </c>
      <c r="BH550" s="16" t="str">
        <f t="shared" si="439"/>
        <v>Pass</v>
      </c>
      <c r="BI550" s="114">
        <f>IF(OR(Survey!$AM550="Closed",ISBLANK(Survey!$AM550)),0,1)</f>
        <v>0</v>
      </c>
      <c r="BJ550" s="133">
        <f>IF(ISBLANK(Survey!$AN550),1,0)</f>
        <v>1</v>
      </c>
      <c r="BK550" s="118" t="str">
        <f t="shared" si="440"/>
        <v>Pass</v>
      </c>
      <c r="BL550" s="31" cm="1">
        <f t="array" ref="BL550">SUM(SUMIF(Survey!AO550:AP550,{"&gt;0","&lt;0"})*{1,-1})</f>
        <v>0</v>
      </c>
      <c r="BM550">
        <f t="shared" si="441"/>
        <v>0</v>
      </c>
      <c r="BN550">
        <f t="shared" si="442"/>
        <v>100</v>
      </c>
      <c r="BO550" s="118" t="str">
        <f t="shared" si="443"/>
        <v>Pass</v>
      </c>
      <c r="BP550">
        <f>IF(Survey!AQ550="No",0,1)</f>
        <v>1</v>
      </c>
      <c r="BQ550" s="207">
        <f>MOD((LEN(Survey!AQ550)+2),22)</f>
        <v>2</v>
      </c>
      <c r="BR550">
        <f>IF(Survey!AR550="No",0,1)</f>
        <v>1</v>
      </c>
      <c r="BS550" s="207">
        <f>MOD((LEN(Survey!AR550)+2),22)</f>
        <v>2</v>
      </c>
      <c r="BT550" s="114">
        <f>COUNTBLANK(Survey!$AQ550:$AS550)+COUNTBLANK(Survey!$AU550)</f>
        <v>4</v>
      </c>
      <c r="BU550" s="114">
        <f>IF(Survey!$I550="Yes",1,0)</f>
        <v>0</v>
      </c>
      <c r="BV550" s="114">
        <f>IF(OR(Survey!$M550="Mutual fund",Survey!$M550="Alternative mutual fund",Survey!$M550="Money market"),1,0)</f>
        <v>0</v>
      </c>
      <c r="BW550" s="119">
        <f>IF(OR(Survey!$M550="ETF",Survey!$M550="ETF, alternative mutual fund"),1,0)</f>
        <v>0</v>
      </c>
      <c r="BX550" s="16" t="str">
        <f t="shared" si="444"/>
        <v>Pass</v>
      </c>
      <c r="BY550" s="33">
        <f>IF(ISNUMBER(SEARCH("Other",Survey!$AS550)), 1, 0)</f>
        <v>0</v>
      </c>
      <c r="BZ550" s="58" t="b">
        <f>NOT(ISBLANK(Survey!$AT550))</f>
        <v>0</v>
      </c>
      <c r="CA550" s="16" t="str">
        <f t="shared" si="445"/>
        <v>Pass</v>
      </c>
      <c r="CB550" s="114">
        <f>IF(Survey!$BB550=0, 0,1)</f>
        <v>0</v>
      </c>
      <c r="CC550" s="58">
        <f>Survey!$AV550</f>
        <v>0</v>
      </c>
      <c r="CD550" s="58">
        <f>Survey!$BC550+Survey!$BD550+ABS(Survey!$BE550)-ABS(Survey!$BF550)-ABS(Survey!$BG550)-ABS(Survey!$BL550)</f>
        <v>0</v>
      </c>
      <c r="CE550" s="138">
        <f>Survey!BB550+(ABS(Survey!$BH550)-ABS(Survey!$BI550)+ABS(Survey!$BJ550)-ABS(Survey!$BK550))*0.5</f>
        <v>0</v>
      </c>
      <c r="CF550" s="58">
        <f t="shared" si="446"/>
        <v>0</v>
      </c>
      <c r="CG550" s="58">
        <f>IF(AND($CC550&gt;$CF550-0.2,$CC550&lt;$CF550+0.2,ISBLANK(Survey!$AV550)=FALSE),0,1)</f>
        <v>1</v>
      </c>
      <c r="CH550" s="133">
        <f>IF(ISBLANK(Survey!$AW550),1,0)</f>
        <v>1</v>
      </c>
      <c r="CI550" s="16" t="str">
        <f t="shared" si="447"/>
        <v>Pass</v>
      </c>
      <c r="CJ550" s="114">
        <f>IF(Survey!$BB550=0, 0,1)</f>
        <v>0</v>
      </c>
      <c r="CK550" s="58">
        <f>IF(AND(Survey!$AX550&gt;=0,Survey!$AX550&lt;=0.2,Survey!$AX550&lt;&gt;""),0,1)</f>
        <v>1</v>
      </c>
      <c r="CL550" s="114">
        <f>IF(ISBLANK(Survey!$AY550),1,0)</f>
        <v>1</v>
      </c>
      <c r="CM550" s="16" t="str">
        <f t="shared" si="448"/>
        <v>Fail</v>
      </c>
      <c r="CN550" s="133">
        <f>Survey!$AZ550</f>
        <v>0</v>
      </c>
      <c r="CO550" s="16" t="str">
        <f t="shared" si="449"/>
        <v>Pass</v>
      </c>
      <c r="CP550" s="31">
        <f>Survey!$BA550</f>
        <v>0</v>
      </c>
      <c r="CQ550" s="138">
        <f>Survey!$BB550+Survey!$BC550+Survey!$BD550+ABS(Survey!$BE550)-ABS(Survey!$BF550)-ABS(Survey!$BG550)+ABS(Survey!$BH550)-ABS(Survey!$BI550)+ABS(Survey!$BJ550)-ABS(Survey!$BK550)-ABS(Survey!$BL550)+Survey!$BM550</f>
        <v>0</v>
      </c>
      <c r="CR550" s="30">
        <f t="shared" si="450"/>
        <v>0</v>
      </c>
      <c r="CS550" s="17">
        <f t="shared" si="451"/>
        <v>0</v>
      </c>
      <c r="CT550" s="16" t="str">
        <f t="shared" si="452"/>
        <v>Pass</v>
      </c>
      <c r="CU550" s="33" t="b">
        <f>IF(ABS(Survey!$BM550)=0,TRUE,FALSE)</f>
        <v>1</v>
      </c>
      <c r="CV550" s="32" t="b">
        <f>NOT(ISBLANK(Survey!$BN550))</f>
        <v>0</v>
      </c>
      <c r="CW550" t="str">
        <f t="shared" si="453"/>
        <v>Fail</v>
      </c>
      <c r="CX550" s="25">
        <f>Survey!$BA550</f>
        <v>0</v>
      </c>
      <c r="CY550" s="25" cm="1">
        <f t="array" ref="CY550">SUM(SUMIF(Survey!BP550:BW550,{"&gt;0","&lt;0"})*{1,-1})-SUM(SUMIF(Survey!BY550:CF550,{"&gt;0","&lt;0"})*{1,-1})</f>
        <v>0</v>
      </c>
      <c r="CZ550" s="30" t="str">
        <f t="shared" si="454"/>
        <v>No holdings</v>
      </c>
      <c r="DA550">
        <f t="shared" si="455"/>
        <v>0</v>
      </c>
      <c r="DB550" s="16" t="str">
        <f t="shared" si="456"/>
        <v>Fail</v>
      </c>
      <c r="DC550" s="31">
        <f>Survey!$BA550</f>
        <v>0</v>
      </c>
      <c r="DD550" s="31" cm="1">
        <f t="array" ref="DD550">SUM(SUMIF(Survey!CH550:DA550,{"&gt;0","&lt;0"})*{1,-1})-SUM(SUMIF(Survey!DC550:DV550,{"&gt;0","&lt;0"})*{1,-1})</f>
        <v>0</v>
      </c>
      <c r="DE550" s="30" t="str">
        <f t="shared" si="457"/>
        <v>No holdings</v>
      </c>
      <c r="DF550" s="17">
        <f t="shared" si="458"/>
        <v>0</v>
      </c>
      <c r="DG550" s="16" t="str">
        <f t="shared" si="459"/>
        <v>Pass</v>
      </c>
      <c r="DH550" s="33" t="b">
        <f>IF(ABS(Survey!$DA550)=0,TRUE,FALSE)</f>
        <v>1</v>
      </c>
      <c r="DI550" s="32" t="b">
        <f>NOT(ISBLANK(Survey!$DB550))</f>
        <v>0</v>
      </c>
      <c r="DJ550" s="16" t="str">
        <f t="shared" si="460"/>
        <v>Pass</v>
      </c>
      <c r="DK550" s="33" t="b">
        <f>IF(ABS(Survey!$DV550)=0,TRUE,FALSE)</f>
        <v>1</v>
      </c>
      <c r="DL550" s="32" t="b">
        <f>NOT(ISBLANK(Survey!$DW550))</f>
        <v>0</v>
      </c>
      <c r="DM550" t="str">
        <f t="shared" si="461"/>
        <v>Pass</v>
      </c>
      <c r="DN550" s="25" cm="1">
        <f t="array" ref="DN550">SUM(SUMIF(Survey!CW550,{"&gt;0","&lt;0"})*{1,-1})+SUM(SUMIF(Survey!DR550,{"&gt;0","&lt;0"})*{1,-1})</f>
        <v>0</v>
      </c>
      <c r="DO550" s="25">
        <f>SUM(SUMIF(Survey!DY550:EE550,{"&gt;0","&lt;0"})*{1,-1})+SUM(SUMIF(Survey!EG550:EM550,{"&gt;0","&lt;0"})*{1,-1})</f>
        <v>0</v>
      </c>
      <c r="DP550">
        <f t="shared" si="462"/>
        <v>0</v>
      </c>
      <c r="DQ550">
        <f t="shared" si="463"/>
        <v>0</v>
      </c>
      <c r="DR550" s="16" t="str">
        <f t="shared" si="464"/>
        <v>Pass</v>
      </c>
      <c r="DS550" s="33" t="b">
        <f>IF(ABS(Survey!$EE550)=0,TRUE,FALSE)</f>
        <v>1</v>
      </c>
      <c r="DT550" s="32" t="b">
        <f>NOT(ISBLANK(Survey!EF550))</f>
        <v>0</v>
      </c>
      <c r="DU550" s="16" t="str">
        <f t="shared" si="465"/>
        <v>Pass</v>
      </c>
      <c r="DV550" s="33" t="b">
        <f>IF(ABS(Survey!$EM550)=0,TRUE,FALSE)</f>
        <v>1</v>
      </c>
      <c r="DW550" s="32" t="b">
        <f>NOT(ISBLANK(Survey!$EN550))</f>
        <v>0</v>
      </c>
      <c r="DX550" s="16" t="str">
        <f t="shared" si="466"/>
        <v>Fail</v>
      </c>
      <c r="DY550" s="31">
        <f>SUM(SUMIF(Survey!ET550:EV550,{"&gt;0","&lt;0"})*{1,-1})</f>
        <v>0</v>
      </c>
      <c r="DZ550">
        <f t="shared" si="467"/>
        <v>0</v>
      </c>
      <c r="EA550">
        <f t="shared" si="468"/>
        <v>100</v>
      </c>
      <c r="EB550" s="30" t="b">
        <f>IF(OR(Survey!$M550="ETF",Survey!$M550="ETF, alternative mutual fund",Survey!$M550="Closed-end", Survey!$M550="Split share corp"),TRUE,FALSE)</f>
        <v>0</v>
      </c>
      <c r="EC550" s="16" t="str">
        <f t="shared" si="469"/>
        <v>Fail</v>
      </c>
      <c r="ED550" s="31">
        <f>SUM(SUMIF(Survey!EX550:FD550,{"&gt;0","&lt;0"})*{1,-1})</f>
        <v>0</v>
      </c>
      <c r="EE550">
        <f t="shared" si="470"/>
        <v>0</v>
      </c>
      <c r="EF550" s="17">
        <f t="shared" si="471"/>
        <v>100</v>
      </c>
      <c r="EG550" s="16" t="str">
        <f t="shared" si="472"/>
        <v>Fail</v>
      </c>
      <c r="EH550" s="31">
        <f>SUM(SUMIF(Survey!FF550:FL550,{"&gt;0","&lt;0"})*{1,-1})</f>
        <v>0</v>
      </c>
      <c r="EI550">
        <f t="shared" si="473"/>
        <v>0</v>
      </c>
      <c r="EJ550" s="17">
        <f t="shared" si="474"/>
        <v>100</v>
      </c>
    </row>
    <row r="551" spans="1:140">
      <c r="A551">
        <v>551</v>
      </c>
      <c r="B551" t="str">
        <f t="shared" si="422"/>
        <v>Pass</v>
      </c>
      <c r="C551" t="str">
        <f>IF(COUNTBLANK(Survey!B551:FM551)=$C$2, "Pass", "Fail")</f>
        <v>Pass</v>
      </c>
      <c r="D551" s="16" t="str">
        <f t="shared" si="423"/>
        <v>Fail</v>
      </c>
      <c r="E551" t="str">
        <f>IF(OR(ISBLANK(Survey!AL551),COUNTIF(G551:BJ551,"Fail")),"Fail","Pass")</f>
        <v>Fail</v>
      </c>
      <c r="F551" s="265"/>
      <c r="G551" s="16" t="str">
        <f t="shared" si="424"/>
        <v>Fail</v>
      </c>
      <c r="H551" s="139">
        <f>COUNTBLANK(Survey!B551:D551)+COUNTBLANK(Survey!G551)+COUNTBLANK(Survey!I551)+COUNTBLANK(Survey!K551:M551)+COUNTBLANK(Survey!P551:Q551)+COUNTBLANK(Survey!T551:W551)+COUNTBLANK(Survey!Z551:AC551)+COUNTBLANK(Survey!AF551:AG551)+COUNTBLANK(Survey!AK551:AK551)</f>
        <v>21</v>
      </c>
      <c r="I551" t="str">
        <f t="shared" si="425"/>
        <v>Fail</v>
      </c>
      <c r="J551" t="b">
        <f>IF(Survey!E551="No",TRUE,FALSE)</f>
        <v>0</v>
      </c>
      <c r="K551" s="29" cm="1">
        <f t="array" ref="K551">IF(COUNTA(Survey!$E$4:$E$695)=1, 0, SUM(IF(COUNTIF(Survey!$E$4:$E$695, Survey!$E$4:$E$695)=1,1,0)))</f>
        <v>0</v>
      </c>
      <c r="L551" s="29">
        <f>LEN(Survey!E551)</f>
        <v>0</v>
      </c>
      <c r="M551" s="16" t="str">
        <f t="shared" si="426"/>
        <v>Fail</v>
      </c>
      <c r="N551" t="b">
        <f>IF(Survey!F551="No",TRUE,FALSE)</f>
        <v>0</v>
      </c>
      <c r="O551" t="b">
        <f>Survey!F551=Survey!E551</f>
        <v>1</v>
      </c>
      <c r="P551">
        <f>COUNTIF(Survey!$F$4:$F$695,Survey!F551)</f>
        <v>0</v>
      </c>
      <c r="Q551" s="28">
        <f>LEN(Survey!F551)</f>
        <v>0</v>
      </c>
      <c r="R551" s="16" t="str">
        <f t="shared" si="427"/>
        <v>Pass</v>
      </c>
      <c r="S551" s="29">
        <f>MOD((LEN(Survey!H551)+2),11)</f>
        <v>2</v>
      </c>
      <c r="T551">
        <f>COUNTIF(Survey!$H$4:$H$695,Survey!H551)</f>
        <v>0</v>
      </c>
      <c r="U551" s="28" t="str">
        <f>IF(Survey!$L551="Prospectus fund", "Yes", "No")</f>
        <v>No</v>
      </c>
      <c r="V551" s="16" t="str">
        <f t="shared" si="428"/>
        <v>Pass</v>
      </c>
      <c r="W551" s="29">
        <f>MOD((LEN(Survey!J551)+2),11)</f>
        <v>2</v>
      </c>
      <c r="X551">
        <f>COUNTIF(Survey!$J$4:$J$695,Survey!J551)</f>
        <v>0</v>
      </c>
      <c r="Y551" s="30" t="b">
        <f>IF(OR(Survey!$M551="ETF",Survey!$M551="ETF, alternative mutual fund",Survey!$M551="Closed-end", Survey!$M551="Split share corp", Survey!$I551="Yes"),TRUE,FALSE)</f>
        <v>0</v>
      </c>
      <c r="Z551" s="16" t="str">
        <f>IFERROR(IF(AND(OR(AC551=AD551,AD551 = "Either"),NOT(ISBLANK(Survey!K551))),"Pass","Fail"),"Pass")</f>
        <v>Fail</v>
      </c>
      <c r="AA551" s="31" cm="1">
        <f t="array" ref="AA551">SUM(SUMIF(Survey!CH551:DA551,{"&gt;0","&lt;0"})*{1,-1})</f>
        <v>0</v>
      </c>
      <c r="AB551" s="33" cm="1">
        <f t="array" ref="AB551">SUM(SUMIF(Survey!CK551,{"&gt;0","&lt;0"})*{1,-1})+SUM(SUMIF(Survey!CU551,{"&gt;0","&lt;0"})*{1,-1})</f>
        <v>0</v>
      </c>
      <c r="AC551" s="33">
        <f>Survey!K551</f>
        <v>0</v>
      </c>
      <c r="AD551" s="32" t="str">
        <f t="shared" si="429"/>
        <v>Either</v>
      </c>
      <c r="AE551" s="16" t="str">
        <f t="shared" si="430"/>
        <v>Fail</v>
      </c>
      <c r="AF551" s="58" cm="1">
        <f t="array" ref="AF551">SUM(SUMIF(Survey!CH551:DA551,{"&gt;0","&lt;0"})*{1,-1})+SUM(SUMIF(Survey!DC551:DV551,{"&gt;0","&lt;0"})*{1,-1})</f>
        <v>0</v>
      </c>
      <c r="AG551" s="58">
        <f>IFERROR(AF551/(Survey!$BA551),0)</f>
        <v>0</v>
      </c>
      <c r="AH551" s="104" t="b">
        <f>IF(OR(Survey!$M551="Alternative strategy or hedge",Survey!$M551="Private asset",Survey!$L551="Prospectus fund"),TRUE,FALSE)</f>
        <v>0</v>
      </c>
      <c r="AI551" s="104" t="b">
        <f>NOT(ISBLANK(Survey!$M551))</f>
        <v>0</v>
      </c>
      <c r="AJ551" s="16" t="str">
        <f t="shared" si="431"/>
        <v>Fail</v>
      </c>
      <c r="AK551" t="b">
        <f>IF(Survey!W551="No",TRUE,FALSE)</f>
        <v>0</v>
      </c>
      <c r="AL551" s="119">
        <f>MOD((LEN(Survey!W551)+2),22)</f>
        <v>2</v>
      </c>
      <c r="AM551" t="str">
        <f t="shared" si="432"/>
        <v>Pass</v>
      </c>
      <c r="AN551" s="33" t="b">
        <f>NOT(ISNUMBER(SEARCH("Other",Survey!$Q551)))</f>
        <v>1</v>
      </c>
      <c r="AO551" s="32" t="b">
        <f>NOT(ISBLANK(Survey!$R551))</f>
        <v>0</v>
      </c>
      <c r="AP551" s="16" t="str">
        <f t="shared" si="433"/>
        <v>Pass</v>
      </c>
      <c r="AQ551" s="114">
        <f>COUNTBLANK(Survey!$X551)</f>
        <v>1</v>
      </c>
      <c r="AR551" s="58">
        <f>IF(AND(Survey!L551&lt;&gt;"Exempt fund",OR(Survey!$M551="ETF",Survey!$M551="ETF, alternative mutual fund",Survey!$M551="Mutual fund",Survey!$M551="Alternative mutual fund",Survey!$M551="Money market")),1,0)</f>
        <v>0</v>
      </c>
      <c r="AS551" s="16" t="str">
        <f t="shared" si="434"/>
        <v>Pass</v>
      </c>
      <c r="AT551" s="33" t="b">
        <f>NOT(ISNUMBER(SEARCH("Yes",Survey!$AC551)))</f>
        <v>1</v>
      </c>
      <c r="AU551" s="32" t="b">
        <f>IF(COUNTBLANK(Survey!$AD551:$AE551)=0,TRUE, FALSE)</f>
        <v>0</v>
      </c>
      <c r="AV551" s="16" t="str">
        <f t="shared" si="435"/>
        <v>Pass</v>
      </c>
      <c r="AW551" s="33" t="b">
        <f>NOT(ISNUMBER(SEARCH("Yes",Survey!$AF551)))</f>
        <v>1</v>
      </c>
      <c r="AX551" s="32" t="b">
        <f>NOT(ISBLANK(Survey!$AH551))</f>
        <v>0</v>
      </c>
      <c r="AY551" s="16" t="str">
        <f t="shared" si="436"/>
        <v>Pass</v>
      </c>
      <c r="AZ551" s="33" t="b">
        <f>NOT(OR(ISNUMBER(SEARCH("Other",Survey!$AH551)),ISNUMBER(SEARCH("Multiple",Survey!$AH551))))</f>
        <v>1</v>
      </c>
      <c r="BA551" s="32" t="b">
        <f>NOT(ISBLANK(Survey!$AI551))</f>
        <v>0</v>
      </c>
      <c r="BB551" s="16" t="str">
        <f t="shared" si="437"/>
        <v>Fail</v>
      </c>
      <c r="BC551" s="114">
        <f>IF(ABS(Survey!$BA551)&gt;0, 1,0)</f>
        <v>0</v>
      </c>
      <c r="BD551" s="114">
        <f>IF(COUNTBLANK(Survey!$AL551)=0,1,0)</f>
        <v>0</v>
      </c>
      <c r="BE551" s="16" t="str">
        <f t="shared" si="438"/>
        <v>Pass</v>
      </c>
      <c r="BF551" s="114">
        <f>IF(ISBLANK(Survey!$AL551),0,1)</f>
        <v>0</v>
      </c>
      <c r="BG551" s="133">
        <f>COUNTBLANK(Survey!$AM551)</f>
        <v>1</v>
      </c>
      <c r="BH551" s="16" t="str">
        <f t="shared" si="439"/>
        <v>Pass</v>
      </c>
      <c r="BI551" s="114">
        <f>IF(OR(Survey!$AM551="Closed",ISBLANK(Survey!$AM551)),0,1)</f>
        <v>0</v>
      </c>
      <c r="BJ551" s="133">
        <f>IF(ISBLANK(Survey!$AN551),1,0)</f>
        <v>1</v>
      </c>
      <c r="BK551" s="118" t="str">
        <f t="shared" si="440"/>
        <v>Pass</v>
      </c>
      <c r="BL551" s="31" cm="1">
        <f t="array" ref="BL551">SUM(SUMIF(Survey!AO551:AP551,{"&gt;0","&lt;0"})*{1,-1})</f>
        <v>0</v>
      </c>
      <c r="BM551">
        <f t="shared" si="441"/>
        <v>0</v>
      </c>
      <c r="BN551">
        <f t="shared" si="442"/>
        <v>100</v>
      </c>
      <c r="BO551" s="118" t="str">
        <f t="shared" si="443"/>
        <v>Pass</v>
      </c>
      <c r="BP551">
        <f>IF(Survey!AQ551="No",0,1)</f>
        <v>1</v>
      </c>
      <c r="BQ551" s="207">
        <f>MOD((LEN(Survey!AQ551)+2),22)</f>
        <v>2</v>
      </c>
      <c r="BR551">
        <f>IF(Survey!AR551="No",0,1)</f>
        <v>1</v>
      </c>
      <c r="BS551" s="207">
        <f>MOD((LEN(Survey!AR551)+2),22)</f>
        <v>2</v>
      </c>
      <c r="BT551" s="114">
        <f>COUNTBLANK(Survey!$AQ551:$AS551)+COUNTBLANK(Survey!$AU551)</f>
        <v>4</v>
      </c>
      <c r="BU551" s="114">
        <f>IF(Survey!$I551="Yes",1,0)</f>
        <v>0</v>
      </c>
      <c r="BV551" s="114">
        <f>IF(OR(Survey!$M551="Mutual fund",Survey!$M551="Alternative mutual fund",Survey!$M551="Money market"),1,0)</f>
        <v>0</v>
      </c>
      <c r="BW551" s="119">
        <f>IF(OR(Survey!$M551="ETF",Survey!$M551="ETF, alternative mutual fund"),1,0)</f>
        <v>0</v>
      </c>
      <c r="BX551" s="16" t="str">
        <f t="shared" si="444"/>
        <v>Pass</v>
      </c>
      <c r="BY551" s="33">
        <f>IF(ISNUMBER(SEARCH("Other",Survey!$AS551)), 1, 0)</f>
        <v>0</v>
      </c>
      <c r="BZ551" s="58" t="b">
        <f>NOT(ISBLANK(Survey!$AT551))</f>
        <v>0</v>
      </c>
      <c r="CA551" s="16" t="str">
        <f t="shared" si="445"/>
        <v>Pass</v>
      </c>
      <c r="CB551" s="114">
        <f>IF(Survey!$BB551=0, 0,1)</f>
        <v>0</v>
      </c>
      <c r="CC551" s="58">
        <f>Survey!$AV551</f>
        <v>0</v>
      </c>
      <c r="CD551" s="58">
        <f>Survey!$BC551+Survey!$BD551+ABS(Survey!$BE551)-ABS(Survey!$BF551)-ABS(Survey!$BG551)-ABS(Survey!$BL551)</f>
        <v>0</v>
      </c>
      <c r="CE551" s="138">
        <f>Survey!BB551+(ABS(Survey!$BH551)-ABS(Survey!$BI551)+ABS(Survey!$BJ551)-ABS(Survey!$BK551))*0.5</f>
        <v>0</v>
      </c>
      <c r="CF551" s="58">
        <f t="shared" si="446"/>
        <v>0</v>
      </c>
      <c r="CG551" s="58">
        <f>IF(AND($CC551&gt;$CF551-0.2,$CC551&lt;$CF551+0.2,ISBLANK(Survey!$AV551)=FALSE),0,1)</f>
        <v>1</v>
      </c>
      <c r="CH551" s="133">
        <f>IF(ISBLANK(Survey!$AW551),1,0)</f>
        <v>1</v>
      </c>
      <c r="CI551" s="16" t="str">
        <f t="shared" si="447"/>
        <v>Pass</v>
      </c>
      <c r="CJ551" s="114">
        <f>IF(Survey!$BB551=0, 0,1)</f>
        <v>0</v>
      </c>
      <c r="CK551" s="58">
        <f>IF(AND(Survey!$AX551&gt;=0,Survey!$AX551&lt;=0.2,Survey!$AX551&lt;&gt;""),0,1)</f>
        <v>1</v>
      </c>
      <c r="CL551" s="114">
        <f>IF(ISBLANK(Survey!$AY551),1,0)</f>
        <v>1</v>
      </c>
      <c r="CM551" s="16" t="str">
        <f t="shared" si="448"/>
        <v>Fail</v>
      </c>
      <c r="CN551" s="133">
        <f>Survey!$AZ551</f>
        <v>0</v>
      </c>
      <c r="CO551" s="16" t="str">
        <f t="shared" si="449"/>
        <v>Pass</v>
      </c>
      <c r="CP551" s="31">
        <f>Survey!$BA551</f>
        <v>0</v>
      </c>
      <c r="CQ551" s="138">
        <f>Survey!$BB551+Survey!$BC551+Survey!$BD551+ABS(Survey!$BE551)-ABS(Survey!$BF551)-ABS(Survey!$BG551)+ABS(Survey!$BH551)-ABS(Survey!$BI551)+ABS(Survey!$BJ551)-ABS(Survey!$BK551)-ABS(Survey!$BL551)+Survey!$BM551</f>
        <v>0</v>
      </c>
      <c r="CR551" s="30">
        <f t="shared" si="450"/>
        <v>0</v>
      </c>
      <c r="CS551" s="17">
        <f t="shared" si="451"/>
        <v>0</v>
      </c>
      <c r="CT551" s="16" t="str">
        <f t="shared" si="452"/>
        <v>Pass</v>
      </c>
      <c r="CU551" s="33" t="b">
        <f>IF(ABS(Survey!$BM551)=0,TRUE,FALSE)</f>
        <v>1</v>
      </c>
      <c r="CV551" s="32" t="b">
        <f>NOT(ISBLANK(Survey!$BN551))</f>
        <v>0</v>
      </c>
      <c r="CW551" t="str">
        <f t="shared" si="453"/>
        <v>Fail</v>
      </c>
      <c r="CX551" s="25">
        <f>Survey!$BA551</f>
        <v>0</v>
      </c>
      <c r="CY551" s="25" cm="1">
        <f t="array" ref="CY551">SUM(SUMIF(Survey!BP551:BW551,{"&gt;0","&lt;0"})*{1,-1})-SUM(SUMIF(Survey!BY551:CF551,{"&gt;0","&lt;0"})*{1,-1})</f>
        <v>0</v>
      </c>
      <c r="CZ551" s="30" t="str">
        <f t="shared" si="454"/>
        <v>No holdings</v>
      </c>
      <c r="DA551">
        <f t="shared" si="455"/>
        <v>0</v>
      </c>
      <c r="DB551" s="16" t="str">
        <f t="shared" si="456"/>
        <v>Fail</v>
      </c>
      <c r="DC551" s="31">
        <f>Survey!$BA551</f>
        <v>0</v>
      </c>
      <c r="DD551" s="31" cm="1">
        <f t="array" ref="DD551">SUM(SUMIF(Survey!CH551:DA551,{"&gt;0","&lt;0"})*{1,-1})-SUM(SUMIF(Survey!DC551:DV551,{"&gt;0","&lt;0"})*{1,-1})</f>
        <v>0</v>
      </c>
      <c r="DE551" s="30" t="str">
        <f t="shared" si="457"/>
        <v>No holdings</v>
      </c>
      <c r="DF551" s="17">
        <f t="shared" si="458"/>
        <v>0</v>
      </c>
      <c r="DG551" s="16" t="str">
        <f t="shared" si="459"/>
        <v>Pass</v>
      </c>
      <c r="DH551" s="33" t="b">
        <f>IF(ABS(Survey!$DA551)=0,TRUE,FALSE)</f>
        <v>1</v>
      </c>
      <c r="DI551" s="32" t="b">
        <f>NOT(ISBLANK(Survey!$DB551))</f>
        <v>0</v>
      </c>
      <c r="DJ551" s="16" t="str">
        <f t="shared" si="460"/>
        <v>Pass</v>
      </c>
      <c r="DK551" s="33" t="b">
        <f>IF(ABS(Survey!$DV551)=0,TRUE,FALSE)</f>
        <v>1</v>
      </c>
      <c r="DL551" s="32" t="b">
        <f>NOT(ISBLANK(Survey!$DW551))</f>
        <v>0</v>
      </c>
      <c r="DM551" t="str">
        <f t="shared" si="461"/>
        <v>Pass</v>
      </c>
      <c r="DN551" s="25" cm="1">
        <f t="array" ref="DN551">SUM(SUMIF(Survey!CW551,{"&gt;0","&lt;0"})*{1,-1})+SUM(SUMIF(Survey!DR551,{"&gt;0","&lt;0"})*{1,-1})</f>
        <v>0</v>
      </c>
      <c r="DO551" s="25">
        <f>SUM(SUMIF(Survey!DY551:EE551,{"&gt;0","&lt;0"})*{1,-1})+SUM(SUMIF(Survey!EG551:EM551,{"&gt;0","&lt;0"})*{1,-1})</f>
        <v>0</v>
      </c>
      <c r="DP551">
        <f t="shared" si="462"/>
        <v>0</v>
      </c>
      <c r="DQ551">
        <f t="shared" si="463"/>
        <v>0</v>
      </c>
      <c r="DR551" s="16" t="str">
        <f t="shared" si="464"/>
        <v>Pass</v>
      </c>
      <c r="DS551" s="33" t="b">
        <f>IF(ABS(Survey!$EE551)=0,TRUE,FALSE)</f>
        <v>1</v>
      </c>
      <c r="DT551" s="32" t="b">
        <f>NOT(ISBLANK(Survey!EF551))</f>
        <v>0</v>
      </c>
      <c r="DU551" s="16" t="str">
        <f t="shared" si="465"/>
        <v>Pass</v>
      </c>
      <c r="DV551" s="33" t="b">
        <f>IF(ABS(Survey!$EM551)=0,TRUE,FALSE)</f>
        <v>1</v>
      </c>
      <c r="DW551" s="32" t="b">
        <f>NOT(ISBLANK(Survey!$EN551))</f>
        <v>0</v>
      </c>
      <c r="DX551" s="16" t="str">
        <f t="shared" si="466"/>
        <v>Fail</v>
      </c>
      <c r="DY551" s="31">
        <f>SUM(SUMIF(Survey!ET551:EV551,{"&gt;0","&lt;0"})*{1,-1})</f>
        <v>0</v>
      </c>
      <c r="DZ551">
        <f t="shared" si="467"/>
        <v>0</v>
      </c>
      <c r="EA551">
        <f t="shared" si="468"/>
        <v>100</v>
      </c>
      <c r="EB551" s="30" t="b">
        <f>IF(OR(Survey!$M551="ETF",Survey!$M551="ETF, alternative mutual fund",Survey!$M551="Closed-end", Survey!$M551="Split share corp"),TRUE,FALSE)</f>
        <v>0</v>
      </c>
      <c r="EC551" s="16" t="str">
        <f t="shared" si="469"/>
        <v>Fail</v>
      </c>
      <c r="ED551" s="31">
        <f>SUM(SUMIF(Survey!EX551:FD551,{"&gt;0","&lt;0"})*{1,-1})</f>
        <v>0</v>
      </c>
      <c r="EE551">
        <f t="shared" si="470"/>
        <v>0</v>
      </c>
      <c r="EF551" s="17">
        <f t="shared" si="471"/>
        <v>100</v>
      </c>
      <c r="EG551" s="16" t="str">
        <f t="shared" si="472"/>
        <v>Fail</v>
      </c>
      <c r="EH551" s="31">
        <f>SUM(SUMIF(Survey!FF551:FL551,{"&gt;0","&lt;0"})*{1,-1})</f>
        <v>0</v>
      </c>
      <c r="EI551">
        <f t="shared" si="473"/>
        <v>0</v>
      </c>
      <c r="EJ551" s="17">
        <f t="shared" si="474"/>
        <v>100</v>
      </c>
    </row>
    <row r="552" spans="1:140">
      <c r="A552">
        <v>552</v>
      </c>
      <c r="B552" t="str">
        <f t="shared" si="422"/>
        <v>Pass</v>
      </c>
      <c r="C552" t="str">
        <f>IF(COUNTBLANK(Survey!B552:FM552)=$C$2, "Pass", "Fail")</f>
        <v>Pass</v>
      </c>
      <c r="D552" s="16" t="str">
        <f t="shared" si="423"/>
        <v>Fail</v>
      </c>
      <c r="E552" t="str">
        <f>IF(OR(ISBLANK(Survey!AL552),COUNTIF(G552:BJ552,"Fail")),"Fail","Pass")</f>
        <v>Fail</v>
      </c>
      <c r="F552" s="265"/>
      <c r="G552" s="16" t="str">
        <f t="shared" si="424"/>
        <v>Fail</v>
      </c>
      <c r="H552" s="139">
        <f>COUNTBLANK(Survey!B552:D552)+COUNTBLANK(Survey!G552)+COUNTBLANK(Survey!I552)+COUNTBLANK(Survey!K552:M552)+COUNTBLANK(Survey!P552:Q552)+COUNTBLANK(Survey!T552:W552)+COUNTBLANK(Survey!Z552:AC552)+COUNTBLANK(Survey!AF552:AG552)+COUNTBLANK(Survey!AK552:AK552)</f>
        <v>21</v>
      </c>
      <c r="I552" t="str">
        <f t="shared" si="425"/>
        <v>Fail</v>
      </c>
      <c r="J552" t="b">
        <f>IF(Survey!E552="No",TRUE,FALSE)</f>
        <v>0</v>
      </c>
      <c r="K552" s="29" cm="1">
        <f t="array" ref="K552">IF(COUNTA(Survey!$E$4:$E$695)=1, 0, SUM(IF(COUNTIF(Survey!$E$4:$E$695, Survey!$E$4:$E$695)=1,1,0)))</f>
        <v>0</v>
      </c>
      <c r="L552" s="29">
        <f>LEN(Survey!E552)</f>
        <v>0</v>
      </c>
      <c r="M552" s="16" t="str">
        <f t="shared" si="426"/>
        <v>Fail</v>
      </c>
      <c r="N552" t="b">
        <f>IF(Survey!F552="No",TRUE,FALSE)</f>
        <v>0</v>
      </c>
      <c r="O552" t="b">
        <f>Survey!F552=Survey!E552</f>
        <v>1</v>
      </c>
      <c r="P552">
        <f>COUNTIF(Survey!$F$4:$F$695,Survey!F552)</f>
        <v>0</v>
      </c>
      <c r="Q552" s="28">
        <f>LEN(Survey!F552)</f>
        <v>0</v>
      </c>
      <c r="R552" s="16" t="str">
        <f t="shared" si="427"/>
        <v>Pass</v>
      </c>
      <c r="S552" s="29">
        <f>MOD((LEN(Survey!H552)+2),11)</f>
        <v>2</v>
      </c>
      <c r="T552">
        <f>COUNTIF(Survey!$H$4:$H$695,Survey!H552)</f>
        <v>0</v>
      </c>
      <c r="U552" s="28" t="str">
        <f>IF(Survey!$L552="Prospectus fund", "Yes", "No")</f>
        <v>No</v>
      </c>
      <c r="V552" s="16" t="str">
        <f t="shared" si="428"/>
        <v>Pass</v>
      </c>
      <c r="W552" s="29">
        <f>MOD((LEN(Survey!J552)+2),11)</f>
        <v>2</v>
      </c>
      <c r="X552">
        <f>COUNTIF(Survey!$J$4:$J$695,Survey!J552)</f>
        <v>0</v>
      </c>
      <c r="Y552" s="30" t="b">
        <f>IF(OR(Survey!$M552="ETF",Survey!$M552="ETF, alternative mutual fund",Survey!$M552="Closed-end", Survey!$M552="Split share corp", Survey!$I552="Yes"),TRUE,FALSE)</f>
        <v>0</v>
      </c>
      <c r="Z552" s="16" t="str">
        <f>IFERROR(IF(AND(OR(AC552=AD552,AD552 = "Either"),NOT(ISBLANK(Survey!K552))),"Pass","Fail"),"Pass")</f>
        <v>Fail</v>
      </c>
      <c r="AA552" s="31" cm="1">
        <f t="array" ref="AA552">SUM(SUMIF(Survey!CH552:DA552,{"&gt;0","&lt;0"})*{1,-1})</f>
        <v>0</v>
      </c>
      <c r="AB552" s="33" cm="1">
        <f t="array" ref="AB552">SUM(SUMIF(Survey!CK552,{"&gt;0","&lt;0"})*{1,-1})+SUM(SUMIF(Survey!CU552,{"&gt;0","&lt;0"})*{1,-1})</f>
        <v>0</v>
      </c>
      <c r="AC552" s="33">
        <f>Survey!K552</f>
        <v>0</v>
      </c>
      <c r="AD552" s="32" t="str">
        <f t="shared" si="429"/>
        <v>Either</v>
      </c>
      <c r="AE552" s="16" t="str">
        <f t="shared" si="430"/>
        <v>Fail</v>
      </c>
      <c r="AF552" s="58" cm="1">
        <f t="array" ref="AF552">SUM(SUMIF(Survey!CH552:DA552,{"&gt;0","&lt;0"})*{1,-1})+SUM(SUMIF(Survey!DC552:DV552,{"&gt;0","&lt;0"})*{1,-1})</f>
        <v>0</v>
      </c>
      <c r="AG552" s="58">
        <f>IFERROR(AF552/(Survey!$BA552),0)</f>
        <v>0</v>
      </c>
      <c r="AH552" s="104" t="b">
        <f>IF(OR(Survey!$M552="Alternative strategy or hedge",Survey!$M552="Private asset",Survey!$L552="Prospectus fund"),TRUE,FALSE)</f>
        <v>0</v>
      </c>
      <c r="AI552" s="104" t="b">
        <f>NOT(ISBLANK(Survey!$M552))</f>
        <v>0</v>
      </c>
      <c r="AJ552" s="16" t="str">
        <f t="shared" si="431"/>
        <v>Fail</v>
      </c>
      <c r="AK552" t="b">
        <f>IF(Survey!W552="No",TRUE,FALSE)</f>
        <v>0</v>
      </c>
      <c r="AL552" s="119">
        <f>MOD((LEN(Survey!W552)+2),22)</f>
        <v>2</v>
      </c>
      <c r="AM552" t="str">
        <f t="shared" si="432"/>
        <v>Pass</v>
      </c>
      <c r="AN552" s="33" t="b">
        <f>NOT(ISNUMBER(SEARCH("Other",Survey!$Q552)))</f>
        <v>1</v>
      </c>
      <c r="AO552" s="32" t="b">
        <f>NOT(ISBLANK(Survey!$R552))</f>
        <v>0</v>
      </c>
      <c r="AP552" s="16" t="str">
        <f t="shared" si="433"/>
        <v>Pass</v>
      </c>
      <c r="AQ552" s="114">
        <f>COUNTBLANK(Survey!$X552)</f>
        <v>1</v>
      </c>
      <c r="AR552" s="58">
        <f>IF(AND(Survey!L552&lt;&gt;"Exempt fund",OR(Survey!$M552="ETF",Survey!$M552="ETF, alternative mutual fund",Survey!$M552="Mutual fund",Survey!$M552="Alternative mutual fund",Survey!$M552="Money market")),1,0)</f>
        <v>0</v>
      </c>
      <c r="AS552" s="16" t="str">
        <f t="shared" si="434"/>
        <v>Pass</v>
      </c>
      <c r="AT552" s="33" t="b">
        <f>NOT(ISNUMBER(SEARCH("Yes",Survey!$AC552)))</f>
        <v>1</v>
      </c>
      <c r="AU552" s="32" t="b">
        <f>IF(COUNTBLANK(Survey!$AD552:$AE552)=0,TRUE, FALSE)</f>
        <v>0</v>
      </c>
      <c r="AV552" s="16" t="str">
        <f t="shared" si="435"/>
        <v>Pass</v>
      </c>
      <c r="AW552" s="33" t="b">
        <f>NOT(ISNUMBER(SEARCH("Yes",Survey!$AF552)))</f>
        <v>1</v>
      </c>
      <c r="AX552" s="32" t="b">
        <f>NOT(ISBLANK(Survey!$AH552))</f>
        <v>0</v>
      </c>
      <c r="AY552" s="16" t="str">
        <f t="shared" si="436"/>
        <v>Pass</v>
      </c>
      <c r="AZ552" s="33" t="b">
        <f>NOT(OR(ISNUMBER(SEARCH("Other",Survey!$AH552)),ISNUMBER(SEARCH("Multiple",Survey!$AH552))))</f>
        <v>1</v>
      </c>
      <c r="BA552" s="32" t="b">
        <f>NOT(ISBLANK(Survey!$AI552))</f>
        <v>0</v>
      </c>
      <c r="BB552" s="16" t="str">
        <f t="shared" si="437"/>
        <v>Fail</v>
      </c>
      <c r="BC552" s="114">
        <f>IF(ABS(Survey!$BA552)&gt;0, 1,0)</f>
        <v>0</v>
      </c>
      <c r="BD552" s="114">
        <f>IF(COUNTBLANK(Survey!$AL552)=0,1,0)</f>
        <v>0</v>
      </c>
      <c r="BE552" s="16" t="str">
        <f t="shared" si="438"/>
        <v>Pass</v>
      </c>
      <c r="BF552" s="114">
        <f>IF(ISBLANK(Survey!$AL552),0,1)</f>
        <v>0</v>
      </c>
      <c r="BG552" s="133">
        <f>COUNTBLANK(Survey!$AM552)</f>
        <v>1</v>
      </c>
      <c r="BH552" s="16" t="str">
        <f t="shared" si="439"/>
        <v>Pass</v>
      </c>
      <c r="BI552" s="114">
        <f>IF(OR(Survey!$AM552="Closed",ISBLANK(Survey!$AM552)),0,1)</f>
        <v>0</v>
      </c>
      <c r="BJ552" s="133">
        <f>IF(ISBLANK(Survey!$AN552),1,0)</f>
        <v>1</v>
      </c>
      <c r="BK552" s="118" t="str">
        <f t="shared" si="440"/>
        <v>Pass</v>
      </c>
      <c r="BL552" s="31" cm="1">
        <f t="array" ref="BL552">SUM(SUMIF(Survey!AO552:AP552,{"&gt;0","&lt;0"})*{1,-1})</f>
        <v>0</v>
      </c>
      <c r="BM552">
        <f t="shared" si="441"/>
        <v>0</v>
      </c>
      <c r="BN552">
        <f t="shared" si="442"/>
        <v>100</v>
      </c>
      <c r="BO552" s="118" t="str">
        <f t="shared" si="443"/>
        <v>Pass</v>
      </c>
      <c r="BP552">
        <f>IF(Survey!AQ552="No",0,1)</f>
        <v>1</v>
      </c>
      <c r="BQ552" s="207">
        <f>MOD((LEN(Survey!AQ552)+2),22)</f>
        <v>2</v>
      </c>
      <c r="BR552">
        <f>IF(Survey!AR552="No",0,1)</f>
        <v>1</v>
      </c>
      <c r="BS552" s="207">
        <f>MOD((LEN(Survey!AR552)+2),22)</f>
        <v>2</v>
      </c>
      <c r="BT552" s="114">
        <f>COUNTBLANK(Survey!$AQ552:$AS552)+COUNTBLANK(Survey!$AU552)</f>
        <v>4</v>
      </c>
      <c r="BU552" s="114">
        <f>IF(Survey!$I552="Yes",1,0)</f>
        <v>0</v>
      </c>
      <c r="BV552" s="114">
        <f>IF(OR(Survey!$M552="Mutual fund",Survey!$M552="Alternative mutual fund",Survey!$M552="Money market"),1,0)</f>
        <v>0</v>
      </c>
      <c r="BW552" s="119">
        <f>IF(OR(Survey!$M552="ETF",Survey!$M552="ETF, alternative mutual fund"),1,0)</f>
        <v>0</v>
      </c>
      <c r="BX552" s="16" t="str">
        <f t="shared" si="444"/>
        <v>Pass</v>
      </c>
      <c r="BY552" s="33">
        <f>IF(ISNUMBER(SEARCH("Other",Survey!$AS552)), 1, 0)</f>
        <v>0</v>
      </c>
      <c r="BZ552" s="58" t="b">
        <f>NOT(ISBLANK(Survey!$AT552))</f>
        <v>0</v>
      </c>
      <c r="CA552" s="16" t="str">
        <f t="shared" si="445"/>
        <v>Pass</v>
      </c>
      <c r="CB552" s="114">
        <f>IF(Survey!$BB552=0, 0,1)</f>
        <v>0</v>
      </c>
      <c r="CC552" s="58">
        <f>Survey!$AV552</f>
        <v>0</v>
      </c>
      <c r="CD552" s="58">
        <f>Survey!$BC552+Survey!$BD552+ABS(Survey!$BE552)-ABS(Survey!$BF552)-ABS(Survey!$BG552)-ABS(Survey!$BL552)</f>
        <v>0</v>
      </c>
      <c r="CE552" s="138">
        <f>Survey!BB552+(ABS(Survey!$BH552)-ABS(Survey!$BI552)+ABS(Survey!$BJ552)-ABS(Survey!$BK552))*0.5</f>
        <v>0</v>
      </c>
      <c r="CF552" s="58">
        <f t="shared" si="446"/>
        <v>0</v>
      </c>
      <c r="CG552" s="58">
        <f>IF(AND($CC552&gt;$CF552-0.2,$CC552&lt;$CF552+0.2,ISBLANK(Survey!$AV552)=FALSE),0,1)</f>
        <v>1</v>
      </c>
      <c r="CH552" s="133">
        <f>IF(ISBLANK(Survey!$AW552),1,0)</f>
        <v>1</v>
      </c>
      <c r="CI552" s="16" t="str">
        <f t="shared" si="447"/>
        <v>Pass</v>
      </c>
      <c r="CJ552" s="114">
        <f>IF(Survey!$BB552=0, 0,1)</f>
        <v>0</v>
      </c>
      <c r="CK552" s="58">
        <f>IF(AND(Survey!$AX552&gt;=0,Survey!$AX552&lt;=0.2,Survey!$AX552&lt;&gt;""),0,1)</f>
        <v>1</v>
      </c>
      <c r="CL552" s="114">
        <f>IF(ISBLANK(Survey!$AY552),1,0)</f>
        <v>1</v>
      </c>
      <c r="CM552" s="16" t="str">
        <f t="shared" si="448"/>
        <v>Fail</v>
      </c>
      <c r="CN552" s="133">
        <f>Survey!$AZ552</f>
        <v>0</v>
      </c>
      <c r="CO552" s="16" t="str">
        <f t="shared" si="449"/>
        <v>Pass</v>
      </c>
      <c r="CP552" s="31">
        <f>Survey!$BA552</f>
        <v>0</v>
      </c>
      <c r="CQ552" s="138">
        <f>Survey!$BB552+Survey!$BC552+Survey!$BD552+ABS(Survey!$BE552)-ABS(Survey!$BF552)-ABS(Survey!$BG552)+ABS(Survey!$BH552)-ABS(Survey!$BI552)+ABS(Survey!$BJ552)-ABS(Survey!$BK552)-ABS(Survey!$BL552)+Survey!$BM552</f>
        <v>0</v>
      </c>
      <c r="CR552" s="30">
        <f t="shared" si="450"/>
        <v>0</v>
      </c>
      <c r="CS552" s="17">
        <f t="shared" si="451"/>
        <v>0</v>
      </c>
      <c r="CT552" s="16" t="str">
        <f t="shared" si="452"/>
        <v>Pass</v>
      </c>
      <c r="CU552" s="33" t="b">
        <f>IF(ABS(Survey!$BM552)=0,TRUE,FALSE)</f>
        <v>1</v>
      </c>
      <c r="CV552" s="32" t="b">
        <f>NOT(ISBLANK(Survey!$BN552))</f>
        <v>0</v>
      </c>
      <c r="CW552" t="str">
        <f t="shared" si="453"/>
        <v>Fail</v>
      </c>
      <c r="CX552" s="25">
        <f>Survey!$BA552</f>
        <v>0</v>
      </c>
      <c r="CY552" s="25" cm="1">
        <f t="array" ref="CY552">SUM(SUMIF(Survey!BP552:BW552,{"&gt;0","&lt;0"})*{1,-1})-SUM(SUMIF(Survey!BY552:CF552,{"&gt;0","&lt;0"})*{1,-1})</f>
        <v>0</v>
      </c>
      <c r="CZ552" s="30" t="str">
        <f t="shared" si="454"/>
        <v>No holdings</v>
      </c>
      <c r="DA552">
        <f t="shared" si="455"/>
        <v>0</v>
      </c>
      <c r="DB552" s="16" t="str">
        <f t="shared" si="456"/>
        <v>Fail</v>
      </c>
      <c r="DC552" s="31">
        <f>Survey!$BA552</f>
        <v>0</v>
      </c>
      <c r="DD552" s="31" cm="1">
        <f t="array" ref="DD552">SUM(SUMIF(Survey!CH552:DA552,{"&gt;0","&lt;0"})*{1,-1})-SUM(SUMIF(Survey!DC552:DV552,{"&gt;0","&lt;0"})*{1,-1})</f>
        <v>0</v>
      </c>
      <c r="DE552" s="30" t="str">
        <f t="shared" si="457"/>
        <v>No holdings</v>
      </c>
      <c r="DF552" s="17">
        <f t="shared" si="458"/>
        <v>0</v>
      </c>
      <c r="DG552" s="16" t="str">
        <f t="shared" si="459"/>
        <v>Pass</v>
      </c>
      <c r="DH552" s="33" t="b">
        <f>IF(ABS(Survey!$DA552)=0,TRUE,FALSE)</f>
        <v>1</v>
      </c>
      <c r="DI552" s="32" t="b">
        <f>NOT(ISBLANK(Survey!$DB552))</f>
        <v>0</v>
      </c>
      <c r="DJ552" s="16" t="str">
        <f t="shared" si="460"/>
        <v>Pass</v>
      </c>
      <c r="DK552" s="33" t="b">
        <f>IF(ABS(Survey!$DV552)=0,TRUE,FALSE)</f>
        <v>1</v>
      </c>
      <c r="DL552" s="32" t="b">
        <f>NOT(ISBLANK(Survey!$DW552))</f>
        <v>0</v>
      </c>
      <c r="DM552" t="str">
        <f t="shared" si="461"/>
        <v>Pass</v>
      </c>
      <c r="DN552" s="25" cm="1">
        <f t="array" ref="DN552">SUM(SUMIF(Survey!CW552,{"&gt;0","&lt;0"})*{1,-1})+SUM(SUMIF(Survey!DR552,{"&gt;0","&lt;0"})*{1,-1})</f>
        <v>0</v>
      </c>
      <c r="DO552" s="25">
        <f>SUM(SUMIF(Survey!DY552:EE552,{"&gt;0","&lt;0"})*{1,-1})+SUM(SUMIF(Survey!EG552:EM552,{"&gt;0","&lt;0"})*{1,-1})</f>
        <v>0</v>
      </c>
      <c r="DP552">
        <f t="shared" si="462"/>
        <v>0</v>
      </c>
      <c r="DQ552">
        <f t="shared" si="463"/>
        <v>0</v>
      </c>
      <c r="DR552" s="16" t="str">
        <f t="shared" si="464"/>
        <v>Pass</v>
      </c>
      <c r="DS552" s="33" t="b">
        <f>IF(ABS(Survey!$EE552)=0,TRUE,FALSE)</f>
        <v>1</v>
      </c>
      <c r="DT552" s="32" t="b">
        <f>NOT(ISBLANK(Survey!EF552))</f>
        <v>0</v>
      </c>
      <c r="DU552" s="16" t="str">
        <f t="shared" si="465"/>
        <v>Pass</v>
      </c>
      <c r="DV552" s="33" t="b">
        <f>IF(ABS(Survey!$EM552)=0,TRUE,FALSE)</f>
        <v>1</v>
      </c>
      <c r="DW552" s="32" t="b">
        <f>NOT(ISBLANK(Survey!$EN552))</f>
        <v>0</v>
      </c>
      <c r="DX552" s="16" t="str">
        <f t="shared" si="466"/>
        <v>Fail</v>
      </c>
      <c r="DY552" s="31">
        <f>SUM(SUMIF(Survey!ET552:EV552,{"&gt;0","&lt;0"})*{1,-1})</f>
        <v>0</v>
      </c>
      <c r="DZ552">
        <f t="shared" si="467"/>
        <v>0</v>
      </c>
      <c r="EA552">
        <f t="shared" si="468"/>
        <v>100</v>
      </c>
      <c r="EB552" s="30" t="b">
        <f>IF(OR(Survey!$M552="ETF",Survey!$M552="ETF, alternative mutual fund",Survey!$M552="Closed-end", Survey!$M552="Split share corp"),TRUE,FALSE)</f>
        <v>0</v>
      </c>
      <c r="EC552" s="16" t="str">
        <f t="shared" si="469"/>
        <v>Fail</v>
      </c>
      <c r="ED552" s="31">
        <f>SUM(SUMIF(Survey!EX552:FD552,{"&gt;0","&lt;0"})*{1,-1})</f>
        <v>0</v>
      </c>
      <c r="EE552">
        <f t="shared" si="470"/>
        <v>0</v>
      </c>
      <c r="EF552" s="17">
        <f t="shared" si="471"/>
        <v>100</v>
      </c>
      <c r="EG552" s="16" t="str">
        <f t="shared" si="472"/>
        <v>Fail</v>
      </c>
      <c r="EH552" s="31">
        <f>SUM(SUMIF(Survey!FF552:FL552,{"&gt;0","&lt;0"})*{1,-1})</f>
        <v>0</v>
      </c>
      <c r="EI552">
        <f t="shared" si="473"/>
        <v>0</v>
      </c>
      <c r="EJ552" s="17">
        <f t="shared" si="474"/>
        <v>100</v>
      </c>
    </row>
    <row r="553" spans="1:140">
      <c r="A553">
        <v>553</v>
      </c>
      <c r="B553" t="str">
        <f t="shared" si="422"/>
        <v>Pass</v>
      </c>
      <c r="C553" t="str">
        <f>IF(COUNTBLANK(Survey!B553:FM553)=$C$2, "Pass", "Fail")</f>
        <v>Pass</v>
      </c>
      <c r="D553" s="16" t="str">
        <f t="shared" si="423"/>
        <v>Fail</v>
      </c>
      <c r="E553" t="str">
        <f>IF(OR(ISBLANK(Survey!AL553),COUNTIF(G553:BJ553,"Fail")),"Fail","Pass")</f>
        <v>Fail</v>
      </c>
      <c r="F553" s="265"/>
      <c r="G553" s="16" t="str">
        <f t="shared" si="424"/>
        <v>Fail</v>
      </c>
      <c r="H553" s="139">
        <f>COUNTBLANK(Survey!B553:D553)+COUNTBLANK(Survey!G553)+COUNTBLANK(Survey!I553)+COUNTBLANK(Survey!K553:M553)+COUNTBLANK(Survey!P553:Q553)+COUNTBLANK(Survey!T553:W553)+COUNTBLANK(Survey!Z553:AC553)+COUNTBLANK(Survey!AF553:AG553)+COUNTBLANK(Survey!AK553:AK553)</f>
        <v>21</v>
      </c>
      <c r="I553" t="str">
        <f t="shared" si="425"/>
        <v>Fail</v>
      </c>
      <c r="J553" t="b">
        <f>IF(Survey!E553="No",TRUE,FALSE)</f>
        <v>0</v>
      </c>
      <c r="K553" s="29" cm="1">
        <f t="array" ref="K553">IF(COUNTA(Survey!$E$4:$E$695)=1, 0, SUM(IF(COUNTIF(Survey!$E$4:$E$695, Survey!$E$4:$E$695)=1,1,0)))</f>
        <v>0</v>
      </c>
      <c r="L553" s="29">
        <f>LEN(Survey!E553)</f>
        <v>0</v>
      </c>
      <c r="M553" s="16" t="str">
        <f t="shared" si="426"/>
        <v>Fail</v>
      </c>
      <c r="N553" t="b">
        <f>IF(Survey!F553="No",TRUE,FALSE)</f>
        <v>0</v>
      </c>
      <c r="O553" t="b">
        <f>Survey!F553=Survey!E553</f>
        <v>1</v>
      </c>
      <c r="P553">
        <f>COUNTIF(Survey!$F$4:$F$695,Survey!F553)</f>
        <v>0</v>
      </c>
      <c r="Q553" s="28">
        <f>LEN(Survey!F553)</f>
        <v>0</v>
      </c>
      <c r="R553" s="16" t="str">
        <f t="shared" si="427"/>
        <v>Pass</v>
      </c>
      <c r="S553" s="29">
        <f>MOD((LEN(Survey!H553)+2),11)</f>
        <v>2</v>
      </c>
      <c r="T553">
        <f>COUNTIF(Survey!$H$4:$H$695,Survey!H553)</f>
        <v>0</v>
      </c>
      <c r="U553" s="28" t="str">
        <f>IF(Survey!$L553="Prospectus fund", "Yes", "No")</f>
        <v>No</v>
      </c>
      <c r="V553" s="16" t="str">
        <f t="shared" si="428"/>
        <v>Pass</v>
      </c>
      <c r="W553" s="29">
        <f>MOD((LEN(Survey!J553)+2),11)</f>
        <v>2</v>
      </c>
      <c r="X553">
        <f>COUNTIF(Survey!$J$4:$J$695,Survey!J553)</f>
        <v>0</v>
      </c>
      <c r="Y553" s="30" t="b">
        <f>IF(OR(Survey!$M553="ETF",Survey!$M553="ETF, alternative mutual fund",Survey!$M553="Closed-end", Survey!$M553="Split share corp", Survey!$I553="Yes"),TRUE,FALSE)</f>
        <v>0</v>
      </c>
      <c r="Z553" s="16" t="str">
        <f>IFERROR(IF(AND(OR(AC553=AD553,AD553 = "Either"),NOT(ISBLANK(Survey!K553))),"Pass","Fail"),"Pass")</f>
        <v>Fail</v>
      </c>
      <c r="AA553" s="31" cm="1">
        <f t="array" ref="AA553">SUM(SUMIF(Survey!CH553:DA553,{"&gt;0","&lt;0"})*{1,-1})</f>
        <v>0</v>
      </c>
      <c r="AB553" s="33" cm="1">
        <f t="array" ref="AB553">SUM(SUMIF(Survey!CK553,{"&gt;0","&lt;0"})*{1,-1})+SUM(SUMIF(Survey!CU553,{"&gt;0","&lt;0"})*{1,-1})</f>
        <v>0</v>
      </c>
      <c r="AC553" s="33">
        <f>Survey!K553</f>
        <v>0</v>
      </c>
      <c r="AD553" s="32" t="str">
        <f t="shared" si="429"/>
        <v>Either</v>
      </c>
      <c r="AE553" s="16" t="str">
        <f t="shared" si="430"/>
        <v>Fail</v>
      </c>
      <c r="AF553" s="58" cm="1">
        <f t="array" ref="AF553">SUM(SUMIF(Survey!CH553:DA553,{"&gt;0","&lt;0"})*{1,-1})+SUM(SUMIF(Survey!DC553:DV553,{"&gt;0","&lt;0"})*{1,-1})</f>
        <v>0</v>
      </c>
      <c r="AG553" s="58">
        <f>IFERROR(AF553/(Survey!$BA553),0)</f>
        <v>0</v>
      </c>
      <c r="AH553" s="104" t="b">
        <f>IF(OR(Survey!$M553="Alternative strategy or hedge",Survey!$M553="Private asset",Survey!$L553="Prospectus fund"),TRUE,FALSE)</f>
        <v>0</v>
      </c>
      <c r="AI553" s="104" t="b">
        <f>NOT(ISBLANK(Survey!$M553))</f>
        <v>0</v>
      </c>
      <c r="AJ553" s="16" t="str">
        <f t="shared" si="431"/>
        <v>Fail</v>
      </c>
      <c r="AK553" t="b">
        <f>IF(Survey!W553="No",TRUE,FALSE)</f>
        <v>0</v>
      </c>
      <c r="AL553" s="119">
        <f>MOD((LEN(Survey!W553)+2),22)</f>
        <v>2</v>
      </c>
      <c r="AM553" t="str">
        <f t="shared" si="432"/>
        <v>Pass</v>
      </c>
      <c r="AN553" s="33" t="b">
        <f>NOT(ISNUMBER(SEARCH("Other",Survey!$Q553)))</f>
        <v>1</v>
      </c>
      <c r="AO553" s="32" t="b">
        <f>NOT(ISBLANK(Survey!$R553))</f>
        <v>0</v>
      </c>
      <c r="AP553" s="16" t="str">
        <f t="shared" si="433"/>
        <v>Pass</v>
      </c>
      <c r="AQ553" s="114">
        <f>COUNTBLANK(Survey!$X553)</f>
        <v>1</v>
      </c>
      <c r="AR553" s="58">
        <f>IF(AND(Survey!L553&lt;&gt;"Exempt fund",OR(Survey!$M553="ETF",Survey!$M553="ETF, alternative mutual fund",Survey!$M553="Mutual fund",Survey!$M553="Alternative mutual fund",Survey!$M553="Money market")),1,0)</f>
        <v>0</v>
      </c>
      <c r="AS553" s="16" t="str">
        <f t="shared" si="434"/>
        <v>Pass</v>
      </c>
      <c r="AT553" s="33" t="b">
        <f>NOT(ISNUMBER(SEARCH("Yes",Survey!$AC553)))</f>
        <v>1</v>
      </c>
      <c r="AU553" s="32" t="b">
        <f>IF(COUNTBLANK(Survey!$AD553:$AE553)=0,TRUE, FALSE)</f>
        <v>0</v>
      </c>
      <c r="AV553" s="16" t="str">
        <f t="shared" si="435"/>
        <v>Pass</v>
      </c>
      <c r="AW553" s="33" t="b">
        <f>NOT(ISNUMBER(SEARCH("Yes",Survey!$AF553)))</f>
        <v>1</v>
      </c>
      <c r="AX553" s="32" t="b">
        <f>NOT(ISBLANK(Survey!$AH553))</f>
        <v>0</v>
      </c>
      <c r="AY553" s="16" t="str">
        <f t="shared" si="436"/>
        <v>Pass</v>
      </c>
      <c r="AZ553" s="33" t="b">
        <f>NOT(OR(ISNUMBER(SEARCH("Other",Survey!$AH553)),ISNUMBER(SEARCH("Multiple",Survey!$AH553))))</f>
        <v>1</v>
      </c>
      <c r="BA553" s="32" t="b">
        <f>NOT(ISBLANK(Survey!$AI553))</f>
        <v>0</v>
      </c>
      <c r="BB553" s="16" t="str">
        <f t="shared" si="437"/>
        <v>Fail</v>
      </c>
      <c r="BC553" s="114">
        <f>IF(ABS(Survey!$BA553)&gt;0, 1,0)</f>
        <v>0</v>
      </c>
      <c r="BD553" s="114">
        <f>IF(COUNTBLANK(Survey!$AL553)=0,1,0)</f>
        <v>0</v>
      </c>
      <c r="BE553" s="16" t="str">
        <f t="shared" si="438"/>
        <v>Pass</v>
      </c>
      <c r="BF553" s="114">
        <f>IF(ISBLANK(Survey!$AL553),0,1)</f>
        <v>0</v>
      </c>
      <c r="BG553" s="133">
        <f>COUNTBLANK(Survey!$AM553)</f>
        <v>1</v>
      </c>
      <c r="BH553" s="16" t="str">
        <f t="shared" si="439"/>
        <v>Pass</v>
      </c>
      <c r="BI553" s="114">
        <f>IF(OR(Survey!$AM553="Closed",ISBLANK(Survey!$AM553)),0,1)</f>
        <v>0</v>
      </c>
      <c r="BJ553" s="133">
        <f>IF(ISBLANK(Survey!$AN553),1,0)</f>
        <v>1</v>
      </c>
      <c r="BK553" s="118" t="str">
        <f t="shared" si="440"/>
        <v>Pass</v>
      </c>
      <c r="BL553" s="31" cm="1">
        <f t="array" ref="BL553">SUM(SUMIF(Survey!AO553:AP553,{"&gt;0","&lt;0"})*{1,-1})</f>
        <v>0</v>
      </c>
      <c r="BM553">
        <f t="shared" si="441"/>
        <v>0</v>
      </c>
      <c r="BN553">
        <f t="shared" si="442"/>
        <v>100</v>
      </c>
      <c r="BO553" s="118" t="str">
        <f t="shared" si="443"/>
        <v>Pass</v>
      </c>
      <c r="BP553">
        <f>IF(Survey!AQ553="No",0,1)</f>
        <v>1</v>
      </c>
      <c r="BQ553" s="207">
        <f>MOD((LEN(Survey!AQ553)+2),22)</f>
        <v>2</v>
      </c>
      <c r="BR553">
        <f>IF(Survey!AR553="No",0,1)</f>
        <v>1</v>
      </c>
      <c r="BS553" s="207">
        <f>MOD((LEN(Survey!AR553)+2),22)</f>
        <v>2</v>
      </c>
      <c r="BT553" s="114">
        <f>COUNTBLANK(Survey!$AQ553:$AS553)+COUNTBLANK(Survey!$AU553)</f>
        <v>4</v>
      </c>
      <c r="BU553" s="114">
        <f>IF(Survey!$I553="Yes",1,0)</f>
        <v>0</v>
      </c>
      <c r="BV553" s="114">
        <f>IF(OR(Survey!$M553="Mutual fund",Survey!$M553="Alternative mutual fund",Survey!$M553="Money market"),1,0)</f>
        <v>0</v>
      </c>
      <c r="BW553" s="119">
        <f>IF(OR(Survey!$M553="ETF",Survey!$M553="ETF, alternative mutual fund"),1,0)</f>
        <v>0</v>
      </c>
      <c r="BX553" s="16" t="str">
        <f t="shared" si="444"/>
        <v>Pass</v>
      </c>
      <c r="BY553" s="33">
        <f>IF(ISNUMBER(SEARCH("Other",Survey!$AS553)), 1, 0)</f>
        <v>0</v>
      </c>
      <c r="BZ553" s="58" t="b">
        <f>NOT(ISBLANK(Survey!$AT553))</f>
        <v>0</v>
      </c>
      <c r="CA553" s="16" t="str">
        <f t="shared" si="445"/>
        <v>Pass</v>
      </c>
      <c r="CB553" s="114">
        <f>IF(Survey!$BB553=0, 0,1)</f>
        <v>0</v>
      </c>
      <c r="CC553" s="58">
        <f>Survey!$AV553</f>
        <v>0</v>
      </c>
      <c r="CD553" s="58">
        <f>Survey!$BC553+Survey!$BD553+ABS(Survey!$BE553)-ABS(Survey!$BF553)-ABS(Survey!$BG553)-ABS(Survey!$BL553)</f>
        <v>0</v>
      </c>
      <c r="CE553" s="138">
        <f>Survey!BB553+(ABS(Survey!$BH553)-ABS(Survey!$BI553)+ABS(Survey!$BJ553)-ABS(Survey!$BK553))*0.5</f>
        <v>0</v>
      </c>
      <c r="CF553" s="58">
        <f t="shared" si="446"/>
        <v>0</v>
      </c>
      <c r="CG553" s="58">
        <f>IF(AND($CC553&gt;$CF553-0.2,$CC553&lt;$CF553+0.2,ISBLANK(Survey!$AV553)=FALSE),0,1)</f>
        <v>1</v>
      </c>
      <c r="CH553" s="133">
        <f>IF(ISBLANK(Survey!$AW553),1,0)</f>
        <v>1</v>
      </c>
      <c r="CI553" s="16" t="str">
        <f t="shared" si="447"/>
        <v>Pass</v>
      </c>
      <c r="CJ553" s="114">
        <f>IF(Survey!$BB553=0, 0,1)</f>
        <v>0</v>
      </c>
      <c r="CK553" s="58">
        <f>IF(AND(Survey!$AX553&gt;=0,Survey!$AX553&lt;=0.2,Survey!$AX553&lt;&gt;""),0,1)</f>
        <v>1</v>
      </c>
      <c r="CL553" s="114">
        <f>IF(ISBLANK(Survey!$AY553),1,0)</f>
        <v>1</v>
      </c>
      <c r="CM553" s="16" t="str">
        <f t="shared" si="448"/>
        <v>Fail</v>
      </c>
      <c r="CN553" s="133">
        <f>Survey!$AZ553</f>
        <v>0</v>
      </c>
      <c r="CO553" s="16" t="str">
        <f t="shared" si="449"/>
        <v>Pass</v>
      </c>
      <c r="CP553" s="31">
        <f>Survey!$BA553</f>
        <v>0</v>
      </c>
      <c r="CQ553" s="138">
        <f>Survey!$BB553+Survey!$BC553+Survey!$BD553+ABS(Survey!$BE553)-ABS(Survey!$BF553)-ABS(Survey!$BG553)+ABS(Survey!$BH553)-ABS(Survey!$BI553)+ABS(Survey!$BJ553)-ABS(Survey!$BK553)-ABS(Survey!$BL553)+Survey!$BM553</f>
        <v>0</v>
      </c>
      <c r="CR553" s="30">
        <f t="shared" si="450"/>
        <v>0</v>
      </c>
      <c r="CS553" s="17">
        <f t="shared" si="451"/>
        <v>0</v>
      </c>
      <c r="CT553" s="16" t="str">
        <f t="shared" si="452"/>
        <v>Pass</v>
      </c>
      <c r="CU553" s="33" t="b">
        <f>IF(ABS(Survey!$BM553)=0,TRUE,FALSE)</f>
        <v>1</v>
      </c>
      <c r="CV553" s="32" t="b">
        <f>NOT(ISBLANK(Survey!$BN553))</f>
        <v>0</v>
      </c>
      <c r="CW553" t="str">
        <f t="shared" si="453"/>
        <v>Fail</v>
      </c>
      <c r="CX553" s="25">
        <f>Survey!$BA553</f>
        <v>0</v>
      </c>
      <c r="CY553" s="25" cm="1">
        <f t="array" ref="CY553">SUM(SUMIF(Survey!BP553:BW553,{"&gt;0","&lt;0"})*{1,-1})-SUM(SUMIF(Survey!BY553:CF553,{"&gt;0","&lt;0"})*{1,-1})</f>
        <v>0</v>
      </c>
      <c r="CZ553" s="30" t="str">
        <f t="shared" si="454"/>
        <v>No holdings</v>
      </c>
      <c r="DA553">
        <f t="shared" si="455"/>
        <v>0</v>
      </c>
      <c r="DB553" s="16" t="str">
        <f t="shared" si="456"/>
        <v>Fail</v>
      </c>
      <c r="DC553" s="31">
        <f>Survey!$BA553</f>
        <v>0</v>
      </c>
      <c r="DD553" s="31" cm="1">
        <f t="array" ref="DD553">SUM(SUMIF(Survey!CH553:DA553,{"&gt;0","&lt;0"})*{1,-1})-SUM(SUMIF(Survey!DC553:DV553,{"&gt;0","&lt;0"})*{1,-1})</f>
        <v>0</v>
      </c>
      <c r="DE553" s="30" t="str">
        <f t="shared" si="457"/>
        <v>No holdings</v>
      </c>
      <c r="DF553" s="17">
        <f t="shared" si="458"/>
        <v>0</v>
      </c>
      <c r="DG553" s="16" t="str">
        <f t="shared" si="459"/>
        <v>Pass</v>
      </c>
      <c r="DH553" s="33" t="b">
        <f>IF(ABS(Survey!$DA553)=0,TRUE,FALSE)</f>
        <v>1</v>
      </c>
      <c r="DI553" s="32" t="b">
        <f>NOT(ISBLANK(Survey!$DB553))</f>
        <v>0</v>
      </c>
      <c r="DJ553" s="16" t="str">
        <f t="shared" si="460"/>
        <v>Pass</v>
      </c>
      <c r="DK553" s="33" t="b">
        <f>IF(ABS(Survey!$DV553)=0,TRUE,FALSE)</f>
        <v>1</v>
      </c>
      <c r="DL553" s="32" t="b">
        <f>NOT(ISBLANK(Survey!$DW553))</f>
        <v>0</v>
      </c>
      <c r="DM553" t="str">
        <f t="shared" si="461"/>
        <v>Pass</v>
      </c>
      <c r="DN553" s="25" cm="1">
        <f t="array" ref="DN553">SUM(SUMIF(Survey!CW553,{"&gt;0","&lt;0"})*{1,-1})+SUM(SUMIF(Survey!DR553,{"&gt;0","&lt;0"})*{1,-1})</f>
        <v>0</v>
      </c>
      <c r="DO553" s="25">
        <f>SUM(SUMIF(Survey!DY553:EE553,{"&gt;0","&lt;0"})*{1,-1})+SUM(SUMIF(Survey!EG553:EM553,{"&gt;0","&lt;0"})*{1,-1})</f>
        <v>0</v>
      </c>
      <c r="DP553">
        <f t="shared" si="462"/>
        <v>0</v>
      </c>
      <c r="DQ553">
        <f t="shared" si="463"/>
        <v>0</v>
      </c>
      <c r="DR553" s="16" t="str">
        <f t="shared" si="464"/>
        <v>Pass</v>
      </c>
      <c r="DS553" s="33" t="b">
        <f>IF(ABS(Survey!$EE553)=0,TRUE,FALSE)</f>
        <v>1</v>
      </c>
      <c r="DT553" s="32" t="b">
        <f>NOT(ISBLANK(Survey!EF553))</f>
        <v>0</v>
      </c>
      <c r="DU553" s="16" t="str">
        <f t="shared" si="465"/>
        <v>Pass</v>
      </c>
      <c r="DV553" s="33" t="b">
        <f>IF(ABS(Survey!$EM553)=0,TRUE,FALSE)</f>
        <v>1</v>
      </c>
      <c r="DW553" s="32" t="b">
        <f>NOT(ISBLANK(Survey!$EN553))</f>
        <v>0</v>
      </c>
      <c r="DX553" s="16" t="str">
        <f t="shared" si="466"/>
        <v>Fail</v>
      </c>
      <c r="DY553" s="31">
        <f>SUM(SUMIF(Survey!ET553:EV553,{"&gt;0","&lt;0"})*{1,-1})</f>
        <v>0</v>
      </c>
      <c r="DZ553">
        <f t="shared" si="467"/>
        <v>0</v>
      </c>
      <c r="EA553">
        <f t="shared" si="468"/>
        <v>100</v>
      </c>
      <c r="EB553" s="30" t="b">
        <f>IF(OR(Survey!$M553="ETF",Survey!$M553="ETF, alternative mutual fund",Survey!$M553="Closed-end", Survey!$M553="Split share corp"),TRUE,FALSE)</f>
        <v>0</v>
      </c>
      <c r="EC553" s="16" t="str">
        <f t="shared" si="469"/>
        <v>Fail</v>
      </c>
      <c r="ED553" s="31">
        <f>SUM(SUMIF(Survey!EX553:FD553,{"&gt;0","&lt;0"})*{1,-1})</f>
        <v>0</v>
      </c>
      <c r="EE553">
        <f t="shared" si="470"/>
        <v>0</v>
      </c>
      <c r="EF553" s="17">
        <f t="shared" si="471"/>
        <v>100</v>
      </c>
      <c r="EG553" s="16" t="str">
        <f t="shared" si="472"/>
        <v>Fail</v>
      </c>
      <c r="EH553" s="31">
        <f>SUM(SUMIF(Survey!FF553:FL553,{"&gt;0","&lt;0"})*{1,-1})</f>
        <v>0</v>
      </c>
      <c r="EI553">
        <f t="shared" si="473"/>
        <v>0</v>
      </c>
      <c r="EJ553" s="17">
        <f t="shared" si="474"/>
        <v>100</v>
      </c>
    </row>
    <row r="554" spans="1:140">
      <c r="A554">
        <v>554</v>
      </c>
      <c r="B554" t="str">
        <f t="shared" si="422"/>
        <v>Pass</v>
      </c>
      <c r="C554" t="str">
        <f>IF(COUNTBLANK(Survey!B554:FM554)=$C$2, "Pass", "Fail")</f>
        <v>Pass</v>
      </c>
      <c r="D554" s="16" t="str">
        <f t="shared" si="423"/>
        <v>Fail</v>
      </c>
      <c r="E554" t="str">
        <f>IF(OR(ISBLANK(Survey!AL554),COUNTIF(G554:BJ554,"Fail")),"Fail","Pass")</f>
        <v>Fail</v>
      </c>
      <c r="F554" s="265"/>
      <c r="G554" s="16" t="str">
        <f t="shared" si="424"/>
        <v>Fail</v>
      </c>
      <c r="H554" s="139">
        <f>COUNTBLANK(Survey!B554:D554)+COUNTBLANK(Survey!G554)+COUNTBLANK(Survey!I554)+COUNTBLANK(Survey!K554:M554)+COUNTBLANK(Survey!P554:Q554)+COUNTBLANK(Survey!T554:W554)+COUNTBLANK(Survey!Z554:AC554)+COUNTBLANK(Survey!AF554:AG554)+COUNTBLANK(Survey!AK554:AK554)</f>
        <v>21</v>
      </c>
      <c r="I554" t="str">
        <f t="shared" si="425"/>
        <v>Fail</v>
      </c>
      <c r="J554" t="b">
        <f>IF(Survey!E554="No",TRUE,FALSE)</f>
        <v>0</v>
      </c>
      <c r="K554" s="29" cm="1">
        <f t="array" ref="K554">IF(COUNTA(Survey!$E$4:$E$695)=1, 0, SUM(IF(COUNTIF(Survey!$E$4:$E$695, Survey!$E$4:$E$695)=1,1,0)))</f>
        <v>0</v>
      </c>
      <c r="L554" s="29">
        <f>LEN(Survey!E554)</f>
        <v>0</v>
      </c>
      <c r="M554" s="16" t="str">
        <f t="shared" si="426"/>
        <v>Fail</v>
      </c>
      <c r="N554" t="b">
        <f>IF(Survey!F554="No",TRUE,FALSE)</f>
        <v>0</v>
      </c>
      <c r="O554" t="b">
        <f>Survey!F554=Survey!E554</f>
        <v>1</v>
      </c>
      <c r="P554">
        <f>COUNTIF(Survey!$F$4:$F$695,Survey!F554)</f>
        <v>0</v>
      </c>
      <c r="Q554" s="28">
        <f>LEN(Survey!F554)</f>
        <v>0</v>
      </c>
      <c r="R554" s="16" t="str">
        <f t="shared" si="427"/>
        <v>Pass</v>
      </c>
      <c r="S554" s="29">
        <f>MOD((LEN(Survey!H554)+2),11)</f>
        <v>2</v>
      </c>
      <c r="T554">
        <f>COUNTIF(Survey!$H$4:$H$695,Survey!H554)</f>
        <v>0</v>
      </c>
      <c r="U554" s="28" t="str">
        <f>IF(Survey!$L554="Prospectus fund", "Yes", "No")</f>
        <v>No</v>
      </c>
      <c r="V554" s="16" t="str">
        <f t="shared" si="428"/>
        <v>Pass</v>
      </c>
      <c r="W554" s="29">
        <f>MOD((LEN(Survey!J554)+2),11)</f>
        <v>2</v>
      </c>
      <c r="X554">
        <f>COUNTIF(Survey!$J$4:$J$695,Survey!J554)</f>
        <v>0</v>
      </c>
      <c r="Y554" s="30" t="b">
        <f>IF(OR(Survey!$M554="ETF",Survey!$M554="ETF, alternative mutual fund",Survey!$M554="Closed-end", Survey!$M554="Split share corp", Survey!$I554="Yes"),TRUE,FALSE)</f>
        <v>0</v>
      </c>
      <c r="Z554" s="16" t="str">
        <f>IFERROR(IF(AND(OR(AC554=AD554,AD554 = "Either"),NOT(ISBLANK(Survey!K554))),"Pass","Fail"),"Pass")</f>
        <v>Fail</v>
      </c>
      <c r="AA554" s="31" cm="1">
        <f t="array" ref="AA554">SUM(SUMIF(Survey!CH554:DA554,{"&gt;0","&lt;0"})*{1,-1})</f>
        <v>0</v>
      </c>
      <c r="AB554" s="33" cm="1">
        <f t="array" ref="AB554">SUM(SUMIF(Survey!CK554,{"&gt;0","&lt;0"})*{1,-1})+SUM(SUMIF(Survey!CU554,{"&gt;0","&lt;0"})*{1,-1})</f>
        <v>0</v>
      </c>
      <c r="AC554" s="33">
        <f>Survey!K554</f>
        <v>0</v>
      </c>
      <c r="AD554" s="32" t="str">
        <f t="shared" si="429"/>
        <v>Either</v>
      </c>
      <c r="AE554" s="16" t="str">
        <f t="shared" si="430"/>
        <v>Fail</v>
      </c>
      <c r="AF554" s="58" cm="1">
        <f t="array" ref="AF554">SUM(SUMIF(Survey!CH554:DA554,{"&gt;0","&lt;0"})*{1,-1})+SUM(SUMIF(Survey!DC554:DV554,{"&gt;0","&lt;0"})*{1,-1})</f>
        <v>0</v>
      </c>
      <c r="AG554" s="58">
        <f>IFERROR(AF554/(Survey!$BA554),0)</f>
        <v>0</v>
      </c>
      <c r="AH554" s="104" t="b">
        <f>IF(OR(Survey!$M554="Alternative strategy or hedge",Survey!$M554="Private asset",Survey!$L554="Prospectus fund"),TRUE,FALSE)</f>
        <v>0</v>
      </c>
      <c r="AI554" s="104" t="b">
        <f>NOT(ISBLANK(Survey!$M554))</f>
        <v>0</v>
      </c>
      <c r="AJ554" s="16" t="str">
        <f t="shared" si="431"/>
        <v>Fail</v>
      </c>
      <c r="AK554" t="b">
        <f>IF(Survey!W554="No",TRUE,FALSE)</f>
        <v>0</v>
      </c>
      <c r="AL554" s="119">
        <f>MOD((LEN(Survey!W554)+2),22)</f>
        <v>2</v>
      </c>
      <c r="AM554" t="str">
        <f t="shared" si="432"/>
        <v>Pass</v>
      </c>
      <c r="AN554" s="33" t="b">
        <f>NOT(ISNUMBER(SEARCH("Other",Survey!$Q554)))</f>
        <v>1</v>
      </c>
      <c r="AO554" s="32" t="b">
        <f>NOT(ISBLANK(Survey!$R554))</f>
        <v>0</v>
      </c>
      <c r="AP554" s="16" t="str">
        <f t="shared" si="433"/>
        <v>Pass</v>
      </c>
      <c r="AQ554" s="114">
        <f>COUNTBLANK(Survey!$X554)</f>
        <v>1</v>
      </c>
      <c r="AR554" s="58">
        <f>IF(AND(Survey!L554&lt;&gt;"Exempt fund",OR(Survey!$M554="ETF",Survey!$M554="ETF, alternative mutual fund",Survey!$M554="Mutual fund",Survey!$M554="Alternative mutual fund",Survey!$M554="Money market")),1,0)</f>
        <v>0</v>
      </c>
      <c r="AS554" s="16" t="str">
        <f t="shared" si="434"/>
        <v>Pass</v>
      </c>
      <c r="AT554" s="33" t="b">
        <f>NOT(ISNUMBER(SEARCH("Yes",Survey!$AC554)))</f>
        <v>1</v>
      </c>
      <c r="AU554" s="32" t="b">
        <f>IF(COUNTBLANK(Survey!$AD554:$AE554)=0,TRUE, FALSE)</f>
        <v>0</v>
      </c>
      <c r="AV554" s="16" t="str">
        <f t="shared" si="435"/>
        <v>Pass</v>
      </c>
      <c r="AW554" s="33" t="b">
        <f>NOT(ISNUMBER(SEARCH("Yes",Survey!$AF554)))</f>
        <v>1</v>
      </c>
      <c r="AX554" s="32" t="b">
        <f>NOT(ISBLANK(Survey!$AH554))</f>
        <v>0</v>
      </c>
      <c r="AY554" s="16" t="str">
        <f t="shared" si="436"/>
        <v>Pass</v>
      </c>
      <c r="AZ554" s="33" t="b">
        <f>NOT(OR(ISNUMBER(SEARCH("Other",Survey!$AH554)),ISNUMBER(SEARCH("Multiple",Survey!$AH554))))</f>
        <v>1</v>
      </c>
      <c r="BA554" s="32" t="b">
        <f>NOT(ISBLANK(Survey!$AI554))</f>
        <v>0</v>
      </c>
      <c r="BB554" s="16" t="str">
        <f t="shared" si="437"/>
        <v>Fail</v>
      </c>
      <c r="BC554" s="114">
        <f>IF(ABS(Survey!$BA554)&gt;0, 1,0)</f>
        <v>0</v>
      </c>
      <c r="BD554" s="114">
        <f>IF(COUNTBLANK(Survey!$AL554)=0,1,0)</f>
        <v>0</v>
      </c>
      <c r="BE554" s="16" t="str">
        <f t="shared" si="438"/>
        <v>Pass</v>
      </c>
      <c r="BF554" s="114">
        <f>IF(ISBLANK(Survey!$AL554),0,1)</f>
        <v>0</v>
      </c>
      <c r="BG554" s="133">
        <f>COUNTBLANK(Survey!$AM554)</f>
        <v>1</v>
      </c>
      <c r="BH554" s="16" t="str">
        <f t="shared" si="439"/>
        <v>Pass</v>
      </c>
      <c r="BI554" s="114">
        <f>IF(OR(Survey!$AM554="Closed",ISBLANK(Survey!$AM554)),0,1)</f>
        <v>0</v>
      </c>
      <c r="BJ554" s="133">
        <f>IF(ISBLANK(Survey!$AN554),1,0)</f>
        <v>1</v>
      </c>
      <c r="BK554" s="118" t="str">
        <f t="shared" si="440"/>
        <v>Pass</v>
      </c>
      <c r="BL554" s="31" cm="1">
        <f t="array" ref="BL554">SUM(SUMIF(Survey!AO554:AP554,{"&gt;0","&lt;0"})*{1,-1})</f>
        <v>0</v>
      </c>
      <c r="BM554">
        <f t="shared" si="441"/>
        <v>0</v>
      </c>
      <c r="BN554">
        <f t="shared" si="442"/>
        <v>100</v>
      </c>
      <c r="BO554" s="118" t="str">
        <f t="shared" si="443"/>
        <v>Pass</v>
      </c>
      <c r="BP554">
        <f>IF(Survey!AQ554="No",0,1)</f>
        <v>1</v>
      </c>
      <c r="BQ554" s="207">
        <f>MOD((LEN(Survey!AQ554)+2),22)</f>
        <v>2</v>
      </c>
      <c r="BR554">
        <f>IF(Survey!AR554="No",0,1)</f>
        <v>1</v>
      </c>
      <c r="BS554" s="207">
        <f>MOD((LEN(Survey!AR554)+2),22)</f>
        <v>2</v>
      </c>
      <c r="BT554" s="114">
        <f>COUNTBLANK(Survey!$AQ554:$AS554)+COUNTBLANK(Survey!$AU554)</f>
        <v>4</v>
      </c>
      <c r="BU554" s="114">
        <f>IF(Survey!$I554="Yes",1,0)</f>
        <v>0</v>
      </c>
      <c r="BV554" s="114">
        <f>IF(OR(Survey!$M554="Mutual fund",Survey!$M554="Alternative mutual fund",Survey!$M554="Money market"),1,0)</f>
        <v>0</v>
      </c>
      <c r="BW554" s="119">
        <f>IF(OR(Survey!$M554="ETF",Survey!$M554="ETF, alternative mutual fund"),1,0)</f>
        <v>0</v>
      </c>
      <c r="BX554" s="16" t="str">
        <f t="shared" si="444"/>
        <v>Pass</v>
      </c>
      <c r="BY554" s="33">
        <f>IF(ISNUMBER(SEARCH("Other",Survey!$AS554)), 1, 0)</f>
        <v>0</v>
      </c>
      <c r="BZ554" s="58" t="b">
        <f>NOT(ISBLANK(Survey!$AT554))</f>
        <v>0</v>
      </c>
      <c r="CA554" s="16" t="str">
        <f t="shared" si="445"/>
        <v>Pass</v>
      </c>
      <c r="CB554" s="114">
        <f>IF(Survey!$BB554=0, 0,1)</f>
        <v>0</v>
      </c>
      <c r="CC554" s="58">
        <f>Survey!$AV554</f>
        <v>0</v>
      </c>
      <c r="CD554" s="58">
        <f>Survey!$BC554+Survey!$BD554+ABS(Survey!$BE554)-ABS(Survey!$BF554)-ABS(Survey!$BG554)-ABS(Survey!$BL554)</f>
        <v>0</v>
      </c>
      <c r="CE554" s="138">
        <f>Survey!BB554+(ABS(Survey!$BH554)-ABS(Survey!$BI554)+ABS(Survey!$BJ554)-ABS(Survey!$BK554))*0.5</f>
        <v>0</v>
      </c>
      <c r="CF554" s="58">
        <f t="shared" si="446"/>
        <v>0</v>
      </c>
      <c r="CG554" s="58">
        <f>IF(AND($CC554&gt;$CF554-0.2,$CC554&lt;$CF554+0.2,ISBLANK(Survey!$AV554)=FALSE),0,1)</f>
        <v>1</v>
      </c>
      <c r="CH554" s="133">
        <f>IF(ISBLANK(Survey!$AW554),1,0)</f>
        <v>1</v>
      </c>
      <c r="CI554" s="16" t="str">
        <f t="shared" si="447"/>
        <v>Pass</v>
      </c>
      <c r="CJ554" s="114">
        <f>IF(Survey!$BB554=0, 0,1)</f>
        <v>0</v>
      </c>
      <c r="CK554" s="58">
        <f>IF(AND(Survey!$AX554&gt;=0,Survey!$AX554&lt;=0.2,Survey!$AX554&lt;&gt;""),0,1)</f>
        <v>1</v>
      </c>
      <c r="CL554" s="114">
        <f>IF(ISBLANK(Survey!$AY554),1,0)</f>
        <v>1</v>
      </c>
      <c r="CM554" s="16" t="str">
        <f t="shared" si="448"/>
        <v>Fail</v>
      </c>
      <c r="CN554" s="133">
        <f>Survey!$AZ554</f>
        <v>0</v>
      </c>
      <c r="CO554" s="16" t="str">
        <f t="shared" si="449"/>
        <v>Pass</v>
      </c>
      <c r="CP554" s="31">
        <f>Survey!$BA554</f>
        <v>0</v>
      </c>
      <c r="CQ554" s="138">
        <f>Survey!$BB554+Survey!$BC554+Survey!$BD554+ABS(Survey!$BE554)-ABS(Survey!$BF554)-ABS(Survey!$BG554)+ABS(Survey!$BH554)-ABS(Survey!$BI554)+ABS(Survey!$BJ554)-ABS(Survey!$BK554)-ABS(Survey!$BL554)+Survey!$BM554</f>
        <v>0</v>
      </c>
      <c r="CR554" s="30">
        <f t="shared" si="450"/>
        <v>0</v>
      </c>
      <c r="CS554" s="17">
        <f t="shared" si="451"/>
        <v>0</v>
      </c>
      <c r="CT554" s="16" t="str">
        <f t="shared" si="452"/>
        <v>Pass</v>
      </c>
      <c r="CU554" s="33" t="b">
        <f>IF(ABS(Survey!$BM554)=0,TRUE,FALSE)</f>
        <v>1</v>
      </c>
      <c r="CV554" s="32" t="b">
        <f>NOT(ISBLANK(Survey!$BN554))</f>
        <v>0</v>
      </c>
      <c r="CW554" t="str">
        <f t="shared" si="453"/>
        <v>Fail</v>
      </c>
      <c r="CX554" s="25">
        <f>Survey!$BA554</f>
        <v>0</v>
      </c>
      <c r="CY554" s="25" cm="1">
        <f t="array" ref="CY554">SUM(SUMIF(Survey!BP554:BW554,{"&gt;0","&lt;0"})*{1,-1})-SUM(SUMIF(Survey!BY554:CF554,{"&gt;0","&lt;0"})*{1,-1})</f>
        <v>0</v>
      </c>
      <c r="CZ554" s="30" t="str">
        <f t="shared" si="454"/>
        <v>No holdings</v>
      </c>
      <c r="DA554">
        <f t="shared" si="455"/>
        <v>0</v>
      </c>
      <c r="DB554" s="16" t="str">
        <f t="shared" si="456"/>
        <v>Fail</v>
      </c>
      <c r="DC554" s="31">
        <f>Survey!$BA554</f>
        <v>0</v>
      </c>
      <c r="DD554" s="31" cm="1">
        <f t="array" ref="DD554">SUM(SUMIF(Survey!CH554:DA554,{"&gt;0","&lt;0"})*{1,-1})-SUM(SUMIF(Survey!DC554:DV554,{"&gt;0","&lt;0"})*{1,-1})</f>
        <v>0</v>
      </c>
      <c r="DE554" s="30" t="str">
        <f t="shared" si="457"/>
        <v>No holdings</v>
      </c>
      <c r="DF554" s="17">
        <f t="shared" si="458"/>
        <v>0</v>
      </c>
      <c r="DG554" s="16" t="str">
        <f t="shared" si="459"/>
        <v>Pass</v>
      </c>
      <c r="DH554" s="33" t="b">
        <f>IF(ABS(Survey!$DA554)=0,TRUE,FALSE)</f>
        <v>1</v>
      </c>
      <c r="DI554" s="32" t="b">
        <f>NOT(ISBLANK(Survey!$DB554))</f>
        <v>0</v>
      </c>
      <c r="DJ554" s="16" t="str">
        <f t="shared" si="460"/>
        <v>Pass</v>
      </c>
      <c r="DK554" s="33" t="b">
        <f>IF(ABS(Survey!$DV554)=0,TRUE,FALSE)</f>
        <v>1</v>
      </c>
      <c r="DL554" s="32" t="b">
        <f>NOT(ISBLANK(Survey!$DW554))</f>
        <v>0</v>
      </c>
      <c r="DM554" t="str">
        <f t="shared" si="461"/>
        <v>Pass</v>
      </c>
      <c r="DN554" s="25" cm="1">
        <f t="array" ref="DN554">SUM(SUMIF(Survey!CW554,{"&gt;0","&lt;0"})*{1,-1})+SUM(SUMIF(Survey!DR554,{"&gt;0","&lt;0"})*{1,-1})</f>
        <v>0</v>
      </c>
      <c r="DO554" s="25">
        <f>SUM(SUMIF(Survey!DY554:EE554,{"&gt;0","&lt;0"})*{1,-1})+SUM(SUMIF(Survey!EG554:EM554,{"&gt;0","&lt;0"})*{1,-1})</f>
        <v>0</v>
      </c>
      <c r="DP554">
        <f t="shared" si="462"/>
        <v>0</v>
      </c>
      <c r="DQ554">
        <f t="shared" si="463"/>
        <v>0</v>
      </c>
      <c r="DR554" s="16" t="str">
        <f t="shared" si="464"/>
        <v>Pass</v>
      </c>
      <c r="DS554" s="33" t="b">
        <f>IF(ABS(Survey!$EE554)=0,TRUE,FALSE)</f>
        <v>1</v>
      </c>
      <c r="DT554" s="32" t="b">
        <f>NOT(ISBLANK(Survey!EF554))</f>
        <v>0</v>
      </c>
      <c r="DU554" s="16" t="str">
        <f t="shared" si="465"/>
        <v>Pass</v>
      </c>
      <c r="DV554" s="33" t="b">
        <f>IF(ABS(Survey!$EM554)=0,TRUE,FALSE)</f>
        <v>1</v>
      </c>
      <c r="DW554" s="32" t="b">
        <f>NOT(ISBLANK(Survey!$EN554))</f>
        <v>0</v>
      </c>
      <c r="DX554" s="16" t="str">
        <f t="shared" si="466"/>
        <v>Fail</v>
      </c>
      <c r="DY554" s="31">
        <f>SUM(SUMIF(Survey!ET554:EV554,{"&gt;0","&lt;0"})*{1,-1})</f>
        <v>0</v>
      </c>
      <c r="DZ554">
        <f t="shared" si="467"/>
        <v>0</v>
      </c>
      <c r="EA554">
        <f t="shared" si="468"/>
        <v>100</v>
      </c>
      <c r="EB554" s="30" t="b">
        <f>IF(OR(Survey!$M554="ETF",Survey!$M554="ETF, alternative mutual fund",Survey!$M554="Closed-end", Survey!$M554="Split share corp"),TRUE,FALSE)</f>
        <v>0</v>
      </c>
      <c r="EC554" s="16" t="str">
        <f t="shared" si="469"/>
        <v>Fail</v>
      </c>
      <c r="ED554" s="31">
        <f>SUM(SUMIF(Survey!EX554:FD554,{"&gt;0","&lt;0"})*{1,-1})</f>
        <v>0</v>
      </c>
      <c r="EE554">
        <f t="shared" si="470"/>
        <v>0</v>
      </c>
      <c r="EF554" s="17">
        <f t="shared" si="471"/>
        <v>100</v>
      </c>
      <c r="EG554" s="16" t="str">
        <f t="shared" si="472"/>
        <v>Fail</v>
      </c>
      <c r="EH554" s="31">
        <f>SUM(SUMIF(Survey!FF554:FL554,{"&gt;0","&lt;0"})*{1,-1})</f>
        <v>0</v>
      </c>
      <c r="EI554">
        <f t="shared" si="473"/>
        <v>0</v>
      </c>
      <c r="EJ554" s="17">
        <f t="shared" si="474"/>
        <v>100</v>
      </c>
    </row>
    <row r="555" spans="1:140">
      <c r="A555">
        <v>555</v>
      </c>
      <c r="B555" t="str">
        <f t="shared" si="422"/>
        <v>Pass</v>
      </c>
      <c r="C555" t="str">
        <f>IF(COUNTBLANK(Survey!B555:FM555)=$C$2, "Pass", "Fail")</f>
        <v>Pass</v>
      </c>
      <c r="D555" s="16" t="str">
        <f t="shared" si="423"/>
        <v>Fail</v>
      </c>
      <c r="E555" t="str">
        <f>IF(OR(ISBLANK(Survey!AL555),COUNTIF(G555:BJ555,"Fail")),"Fail","Pass")</f>
        <v>Fail</v>
      </c>
      <c r="F555" s="265"/>
      <c r="G555" s="16" t="str">
        <f t="shared" si="424"/>
        <v>Fail</v>
      </c>
      <c r="H555" s="139">
        <f>COUNTBLANK(Survey!B555:D555)+COUNTBLANK(Survey!G555)+COUNTBLANK(Survey!I555)+COUNTBLANK(Survey!K555:M555)+COUNTBLANK(Survey!P555:Q555)+COUNTBLANK(Survey!T555:W555)+COUNTBLANK(Survey!Z555:AC555)+COUNTBLANK(Survey!AF555:AG555)+COUNTBLANK(Survey!AK555:AK555)</f>
        <v>21</v>
      </c>
      <c r="I555" t="str">
        <f t="shared" si="425"/>
        <v>Fail</v>
      </c>
      <c r="J555" t="b">
        <f>IF(Survey!E555="No",TRUE,FALSE)</f>
        <v>0</v>
      </c>
      <c r="K555" s="29" cm="1">
        <f t="array" ref="K555">IF(COUNTA(Survey!$E$4:$E$695)=1, 0, SUM(IF(COUNTIF(Survey!$E$4:$E$695, Survey!$E$4:$E$695)=1,1,0)))</f>
        <v>0</v>
      </c>
      <c r="L555" s="29">
        <f>LEN(Survey!E555)</f>
        <v>0</v>
      </c>
      <c r="M555" s="16" t="str">
        <f t="shared" si="426"/>
        <v>Fail</v>
      </c>
      <c r="N555" t="b">
        <f>IF(Survey!F555="No",TRUE,FALSE)</f>
        <v>0</v>
      </c>
      <c r="O555" t="b">
        <f>Survey!F555=Survey!E555</f>
        <v>1</v>
      </c>
      <c r="P555">
        <f>COUNTIF(Survey!$F$4:$F$695,Survey!F555)</f>
        <v>0</v>
      </c>
      <c r="Q555" s="28">
        <f>LEN(Survey!F555)</f>
        <v>0</v>
      </c>
      <c r="R555" s="16" t="str">
        <f t="shared" si="427"/>
        <v>Pass</v>
      </c>
      <c r="S555" s="29">
        <f>MOD((LEN(Survey!H555)+2),11)</f>
        <v>2</v>
      </c>
      <c r="T555">
        <f>COUNTIF(Survey!$H$4:$H$695,Survey!H555)</f>
        <v>0</v>
      </c>
      <c r="U555" s="28" t="str">
        <f>IF(Survey!$L555="Prospectus fund", "Yes", "No")</f>
        <v>No</v>
      </c>
      <c r="V555" s="16" t="str">
        <f t="shared" si="428"/>
        <v>Pass</v>
      </c>
      <c r="W555" s="29">
        <f>MOD((LEN(Survey!J555)+2),11)</f>
        <v>2</v>
      </c>
      <c r="X555">
        <f>COUNTIF(Survey!$J$4:$J$695,Survey!J555)</f>
        <v>0</v>
      </c>
      <c r="Y555" s="30" t="b">
        <f>IF(OR(Survey!$M555="ETF",Survey!$M555="ETF, alternative mutual fund",Survey!$M555="Closed-end", Survey!$M555="Split share corp", Survey!$I555="Yes"),TRUE,FALSE)</f>
        <v>0</v>
      </c>
      <c r="Z555" s="16" t="str">
        <f>IFERROR(IF(AND(OR(AC555=AD555,AD555 = "Either"),NOT(ISBLANK(Survey!K555))),"Pass","Fail"),"Pass")</f>
        <v>Fail</v>
      </c>
      <c r="AA555" s="31" cm="1">
        <f t="array" ref="AA555">SUM(SUMIF(Survey!CH555:DA555,{"&gt;0","&lt;0"})*{1,-1})</f>
        <v>0</v>
      </c>
      <c r="AB555" s="33" cm="1">
        <f t="array" ref="AB555">SUM(SUMIF(Survey!CK555,{"&gt;0","&lt;0"})*{1,-1})+SUM(SUMIF(Survey!CU555,{"&gt;0","&lt;0"})*{1,-1})</f>
        <v>0</v>
      </c>
      <c r="AC555" s="33">
        <f>Survey!K555</f>
        <v>0</v>
      </c>
      <c r="AD555" s="32" t="str">
        <f t="shared" si="429"/>
        <v>Either</v>
      </c>
      <c r="AE555" s="16" t="str">
        <f t="shared" si="430"/>
        <v>Fail</v>
      </c>
      <c r="AF555" s="58" cm="1">
        <f t="array" ref="AF555">SUM(SUMIF(Survey!CH555:DA555,{"&gt;0","&lt;0"})*{1,-1})+SUM(SUMIF(Survey!DC555:DV555,{"&gt;0","&lt;0"})*{1,-1})</f>
        <v>0</v>
      </c>
      <c r="AG555" s="58">
        <f>IFERROR(AF555/(Survey!$BA555),0)</f>
        <v>0</v>
      </c>
      <c r="AH555" s="104" t="b">
        <f>IF(OR(Survey!$M555="Alternative strategy or hedge",Survey!$M555="Private asset",Survey!$L555="Prospectus fund"),TRUE,FALSE)</f>
        <v>0</v>
      </c>
      <c r="AI555" s="104" t="b">
        <f>NOT(ISBLANK(Survey!$M555))</f>
        <v>0</v>
      </c>
      <c r="AJ555" s="16" t="str">
        <f t="shared" si="431"/>
        <v>Fail</v>
      </c>
      <c r="AK555" t="b">
        <f>IF(Survey!W555="No",TRUE,FALSE)</f>
        <v>0</v>
      </c>
      <c r="AL555" s="119">
        <f>MOD((LEN(Survey!W555)+2),22)</f>
        <v>2</v>
      </c>
      <c r="AM555" t="str">
        <f t="shared" si="432"/>
        <v>Pass</v>
      </c>
      <c r="AN555" s="33" t="b">
        <f>NOT(ISNUMBER(SEARCH("Other",Survey!$Q555)))</f>
        <v>1</v>
      </c>
      <c r="AO555" s="32" t="b">
        <f>NOT(ISBLANK(Survey!$R555))</f>
        <v>0</v>
      </c>
      <c r="AP555" s="16" t="str">
        <f t="shared" si="433"/>
        <v>Pass</v>
      </c>
      <c r="AQ555" s="114">
        <f>COUNTBLANK(Survey!$X555)</f>
        <v>1</v>
      </c>
      <c r="AR555" s="58">
        <f>IF(AND(Survey!L555&lt;&gt;"Exempt fund",OR(Survey!$M555="ETF",Survey!$M555="ETF, alternative mutual fund",Survey!$M555="Mutual fund",Survey!$M555="Alternative mutual fund",Survey!$M555="Money market")),1,0)</f>
        <v>0</v>
      </c>
      <c r="AS555" s="16" t="str">
        <f t="shared" si="434"/>
        <v>Pass</v>
      </c>
      <c r="AT555" s="33" t="b">
        <f>NOT(ISNUMBER(SEARCH("Yes",Survey!$AC555)))</f>
        <v>1</v>
      </c>
      <c r="AU555" s="32" t="b">
        <f>IF(COUNTBLANK(Survey!$AD555:$AE555)=0,TRUE, FALSE)</f>
        <v>0</v>
      </c>
      <c r="AV555" s="16" t="str">
        <f t="shared" si="435"/>
        <v>Pass</v>
      </c>
      <c r="AW555" s="33" t="b">
        <f>NOT(ISNUMBER(SEARCH("Yes",Survey!$AF555)))</f>
        <v>1</v>
      </c>
      <c r="AX555" s="32" t="b">
        <f>NOT(ISBLANK(Survey!$AH555))</f>
        <v>0</v>
      </c>
      <c r="AY555" s="16" t="str">
        <f t="shared" si="436"/>
        <v>Pass</v>
      </c>
      <c r="AZ555" s="33" t="b">
        <f>NOT(OR(ISNUMBER(SEARCH("Other",Survey!$AH555)),ISNUMBER(SEARCH("Multiple",Survey!$AH555))))</f>
        <v>1</v>
      </c>
      <c r="BA555" s="32" t="b">
        <f>NOT(ISBLANK(Survey!$AI555))</f>
        <v>0</v>
      </c>
      <c r="BB555" s="16" t="str">
        <f t="shared" si="437"/>
        <v>Fail</v>
      </c>
      <c r="BC555" s="114">
        <f>IF(ABS(Survey!$BA555)&gt;0, 1,0)</f>
        <v>0</v>
      </c>
      <c r="BD555" s="114">
        <f>IF(COUNTBLANK(Survey!$AL555)=0,1,0)</f>
        <v>0</v>
      </c>
      <c r="BE555" s="16" t="str">
        <f t="shared" si="438"/>
        <v>Pass</v>
      </c>
      <c r="BF555" s="114">
        <f>IF(ISBLANK(Survey!$AL555),0,1)</f>
        <v>0</v>
      </c>
      <c r="BG555" s="133">
        <f>COUNTBLANK(Survey!$AM555)</f>
        <v>1</v>
      </c>
      <c r="BH555" s="16" t="str">
        <f t="shared" si="439"/>
        <v>Pass</v>
      </c>
      <c r="BI555" s="114">
        <f>IF(OR(Survey!$AM555="Closed",ISBLANK(Survey!$AM555)),0,1)</f>
        <v>0</v>
      </c>
      <c r="BJ555" s="133">
        <f>IF(ISBLANK(Survey!$AN555),1,0)</f>
        <v>1</v>
      </c>
      <c r="BK555" s="118" t="str">
        <f t="shared" si="440"/>
        <v>Pass</v>
      </c>
      <c r="BL555" s="31" cm="1">
        <f t="array" ref="BL555">SUM(SUMIF(Survey!AO555:AP555,{"&gt;0","&lt;0"})*{1,-1})</f>
        <v>0</v>
      </c>
      <c r="BM555">
        <f t="shared" si="441"/>
        <v>0</v>
      </c>
      <c r="BN555">
        <f t="shared" si="442"/>
        <v>100</v>
      </c>
      <c r="BO555" s="118" t="str">
        <f t="shared" si="443"/>
        <v>Pass</v>
      </c>
      <c r="BP555">
        <f>IF(Survey!AQ555="No",0,1)</f>
        <v>1</v>
      </c>
      <c r="BQ555" s="207">
        <f>MOD((LEN(Survey!AQ555)+2),22)</f>
        <v>2</v>
      </c>
      <c r="BR555">
        <f>IF(Survey!AR555="No",0,1)</f>
        <v>1</v>
      </c>
      <c r="BS555" s="207">
        <f>MOD((LEN(Survey!AR555)+2),22)</f>
        <v>2</v>
      </c>
      <c r="BT555" s="114">
        <f>COUNTBLANK(Survey!$AQ555:$AS555)+COUNTBLANK(Survey!$AU555)</f>
        <v>4</v>
      </c>
      <c r="BU555" s="114">
        <f>IF(Survey!$I555="Yes",1,0)</f>
        <v>0</v>
      </c>
      <c r="BV555" s="114">
        <f>IF(OR(Survey!$M555="Mutual fund",Survey!$M555="Alternative mutual fund",Survey!$M555="Money market"),1,0)</f>
        <v>0</v>
      </c>
      <c r="BW555" s="119">
        <f>IF(OR(Survey!$M555="ETF",Survey!$M555="ETF, alternative mutual fund"),1,0)</f>
        <v>0</v>
      </c>
      <c r="BX555" s="16" t="str">
        <f t="shared" si="444"/>
        <v>Pass</v>
      </c>
      <c r="BY555" s="33">
        <f>IF(ISNUMBER(SEARCH("Other",Survey!$AS555)), 1, 0)</f>
        <v>0</v>
      </c>
      <c r="BZ555" s="58" t="b">
        <f>NOT(ISBLANK(Survey!$AT555))</f>
        <v>0</v>
      </c>
      <c r="CA555" s="16" t="str">
        <f t="shared" si="445"/>
        <v>Pass</v>
      </c>
      <c r="CB555" s="114">
        <f>IF(Survey!$BB555=0, 0,1)</f>
        <v>0</v>
      </c>
      <c r="CC555" s="58">
        <f>Survey!$AV555</f>
        <v>0</v>
      </c>
      <c r="CD555" s="58">
        <f>Survey!$BC555+Survey!$BD555+ABS(Survey!$BE555)-ABS(Survey!$BF555)-ABS(Survey!$BG555)-ABS(Survey!$BL555)</f>
        <v>0</v>
      </c>
      <c r="CE555" s="138">
        <f>Survey!BB555+(ABS(Survey!$BH555)-ABS(Survey!$BI555)+ABS(Survey!$BJ555)-ABS(Survey!$BK555))*0.5</f>
        <v>0</v>
      </c>
      <c r="CF555" s="58">
        <f t="shared" si="446"/>
        <v>0</v>
      </c>
      <c r="CG555" s="58">
        <f>IF(AND($CC555&gt;$CF555-0.2,$CC555&lt;$CF555+0.2,ISBLANK(Survey!$AV555)=FALSE),0,1)</f>
        <v>1</v>
      </c>
      <c r="CH555" s="133">
        <f>IF(ISBLANK(Survey!$AW555),1,0)</f>
        <v>1</v>
      </c>
      <c r="CI555" s="16" t="str">
        <f t="shared" si="447"/>
        <v>Pass</v>
      </c>
      <c r="CJ555" s="114">
        <f>IF(Survey!$BB555=0, 0,1)</f>
        <v>0</v>
      </c>
      <c r="CK555" s="58">
        <f>IF(AND(Survey!$AX555&gt;=0,Survey!$AX555&lt;=0.2,Survey!$AX555&lt;&gt;""),0,1)</f>
        <v>1</v>
      </c>
      <c r="CL555" s="114">
        <f>IF(ISBLANK(Survey!$AY555),1,0)</f>
        <v>1</v>
      </c>
      <c r="CM555" s="16" t="str">
        <f t="shared" si="448"/>
        <v>Fail</v>
      </c>
      <c r="CN555" s="133">
        <f>Survey!$AZ555</f>
        <v>0</v>
      </c>
      <c r="CO555" s="16" t="str">
        <f t="shared" si="449"/>
        <v>Pass</v>
      </c>
      <c r="CP555" s="31">
        <f>Survey!$BA555</f>
        <v>0</v>
      </c>
      <c r="CQ555" s="138">
        <f>Survey!$BB555+Survey!$BC555+Survey!$BD555+ABS(Survey!$BE555)-ABS(Survey!$BF555)-ABS(Survey!$BG555)+ABS(Survey!$BH555)-ABS(Survey!$BI555)+ABS(Survey!$BJ555)-ABS(Survey!$BK555)-ABS(Survey!$BL555)+Survey!$BM555</f>
        <v>0</v>
      </c>
      <c r="CR555" s="30">
        <f t="shared" si="450"/>
        <v>0</v>
      </c>
      <c r="CS555" s="17">
        <f t="shared" si="451"/>
        <v>0</v>
      </c>
      <c r="CT555" s="16" t="str">
        <f t="shared" si="452"/>
        <v>Pass</v>
      </c>
      <c r="CU555" s="33" t="b">
        <f>IF(ABS(Survey!$BM555)=0,TRUE,FALSE)</f>
        <v>1</v>
      </c>
      <c r="CV555" s="32" t="b">
        <f>NOT(ISBLANK(Survey!$BN555))</f>
        <v>0</v>
      </c>
      <c r="CW555" t="str">
        <f t="shared" si="453"/>
        <v>Fail</v>
      </c>
      <c r="CX555" s="25">
        <f>Survey!$BA555</f>
        <v>0</v>
      </c>
      <c r="CY555" s="25" cm="1">
        <f t="array" ref="CY555">SUM(SUMIF(Survey!BP555:BW555,{"&gt;0","&lt;0"})*{1,-1})-SUM(SUMIF(Survey!BY555:CF555,{"&gt;0","&lt;0"})*{1,-1})</f>
        <v>0</v>
      </c>
      <c r="CZ555" s="30" t="str">
        <f t="shared" si="454"/>
        <v>No holdings</v>
      </c>
      <c r="DA555">
        <f t="shared" si="455"/>
        <v>0</v>
      </c>
      <c r="DB555" s="16" t="str">
        <f t="shared" si="456"/>
        <v>Fail</v>
      </c>
      <c r="DC555" s="31">
        <f>Survey!$BA555</f>
        <v>0</v>
      </c>
      <c r="DD555" s="31" cm="1">
        <f t="array" ref="DD555">SUM(SUMIF(Survey!CH555:DA555,{"&gt;0","&lt;0"})*{1,-1})-SUM(SUMIF(Survey!DC555:DV555,{"&gt;0","&lt;0"})*{1,-1})</f>
        <v>0</v>
      </c>
      <c r="DE555" s="30" t="str">
        <f t="shared" si="457"/>
        <v>No holdings</v>
      </c>
      <c r="DF555" s="17">
        <f t="shared" si="458"/>
        <v>0</v>
      </c>
      <c r="DG555" s="16" t="str">
        <f t="shared" si="459"/>
        <v>Pass</v>
      </c>
      <c r="DH555" s="33" t="b">
        <f>IF(ABS(Survey!$DA555)=0,TRUE,FALSE)</f>
        <v>1</v>
      </c>
      <c r="DI555" s="32" t="b">
        <f>NOT(ISBLANK(Survey!$DB555))</f>
        <v>0</v>
      </c>
      <c r="DJ555" s="16" t="str">
        <f t="shared" si="460"/>
        <v>Pass</v>
      </c>
      <c r="DK555" s="33" t="b">
        <f>IF(ABS(Survey!$DV555)=0,TRUE,FALSE)</f>
        <v>1</v>
      </c>
      <c r="DL555" s="32" t="b">
        <f>NOT(ISBLANK(Survey!$DW555))</f>
        <v>0</v>
      </c>
      <c r="DM555" t="str">
        <f t="shared" si="461"/>
        <v>Pass</v>
      </c>
      <c r="DN555" s="25" cm="1">
        <f t="array" ref="DN555">SUM(SUMIF(Survey!CW555,{"&gt;0","&lt;0"})*{1,-1})+SUM(SUMIF(Survey!DR555,{"&gt;0","&lt;0"})*{1,-1})</f>
        <v>0</v>
      </c>
      <c r="DO555" s="25">
        <f>SUM(SUMIF(Survey!DY555:EE555,{"&gt;0","&lt;0"})*{1,-1})+SUM(SUMIF(Survey!EG555:EM555,{"&gt;0","&lt;0"})*{1,-1})</f>
        <v>0</v>
      </c>
      <c r="DP555">
        <f t="shared" si="462"/>
        <v>0</v>
      </c>
      <c r="DQ555">
        <f t="shared" si="463"/>
        <v>0</v>
      </c>
      <c r="DR555" s="16" t="str">
        <f t="shared" si="464"/>
        <v>Pass</v>
      </c>
      <c r="DS555" s="33" t="b">
        <f>IF(ABS(Survey!$EE555)=0,TRUE,FALSE)</f>
        <v>1</v>
      </c>
      <c r="DT555" s="32" t="b">
        <f>NOT(ISBLANK(Survey!EF555))</f>
        <v>0</v>
      </c>
      <c r="DU555" s="16" t="str">
        <f t="shared" si="465"/>
        <v>Pass</v>
      </c>
      <c r="DV555" s="33" t="b">
        <f>IF(ABS(Survey!$EM555)=0,TRUE,FALSE)</f>
        <v>1</v>
      </c>
      <c r="DW555" s="32" t="b">
        <f>NOT(ISBLANK(Survey!$EN555))</f>
        <v>0</v>
      </c>
      <c r="DX555" s="16" t="str">
        <f t="shared" si="466"/>
        <v>Fail</v>
      </c>
      <c r="DY555" s="31">
        <f>SUM(SUMIF(Survey!ET555:EV555,{"&gt;0","&lt;0"})*{1,-1})</f>
        <v>0</v>
      </c>
      <c r="DZ555">
        <f t="shared" si="467"/>
        <v>0</v>
      </c>
      <c r="EA555">
        <f t="shared" si="468"/>
        <v>100</v>
      </c>
      <c r="EB555" s="30" t="b">
        <f>IF(OR(Survey!$M555="ETF",Survey!$M555="ETF, alternative mutual fund",Survey!$M555="Closed-end", Survey!$M555="Split share corp"),TRUE,FALSE)</f>
        <v>0</v>
      </c>
      <c r="EC555" s="16" t="str">
        <f t="shared" si="469"/>
        <v>Fail</v>
      </c>
      <c r="ED555" s="31">
        <f>SUM(SUMIF(Survey!EX555:FD555,{"&gt;0","&lt;0"})*{1,-1})</f>
        <v>0</v>
      </c>
      <c r="EE555">
        <f t="shared" si="470"/>
        <v>0</v>
      </c>
      <c r="EF555" s="17">
        <f t="shared" si="471"/>
        <v>100</v>
      </c>
      <c r="EG555" s="16" t="str">
        <f t="shared" si="472"/>
        <v>Fail</v>
      </c>
      <c r="EH555" s="31">
        <f>SUM(SUMIF(Survey!FF555:FL555,{"&gt;0","&lt;0"})*{1,-1})</f>
        <v>0</v>
      </c>
      <c r="EI555">
        <f t="shared" si="473"/>
        <v>0</v>
      </c>
      <c r="EJ555" s="17">
        <f t="shared" si="474"/>
        <v>100</v>
      </c>
    </row>
    <row r="556" spans="1:140">
      <c r="A556">
        <v>556</v>
      </c>
      <c r="B556" t="str">
        <f t="shared" si="422"/>
        <v>Pass</v>
      </c>
      <c r="C556" t="str">
        <f>IF(COUNTBLANK(Survey!B556:FM556)=$C$2, "Pass", "Fail")</f>
        <v>Pass</v>
      </c>
      <c r="D556" s="16" t="str">
        <f t="shared" si="423"/>
        <v>Fail</v>
      </c>
      <c r="E556" t="str">
        <f>IF(OR(ISBLANK(Survey!AL556),COUNTIF(G556:BJ556,"Fail")),"Fail","Pass")</f>
        <v>Fail</v>
      </c>
      <c r="F556" s="265"/>
      <c r="G556" s="16" t="str">
        <f t="shared" si="424"/>
        <v>Fail</v>
      </c>
      <c r="H556" s="139">
        <f>COUNTBLANK(Survey!B556:D556)+COUNTBLANK(Survey!G556)+COUNTBLANK(Survey!I556)+COUNTBLANK(Survey!K556:M556)+COUNTBLANK(Survey!P556:Q556)+COUNTBLANK(Survey!T556:W556)+COUNTBLANK(Survey!Z556:AC556)+COUNTBLANK(Survey!AF556:AG556)+COUNTBLANK(Survey!AK556:AK556)</f>
        <v>21</v>
      </c>
      <c r="I556" t="str">
        <f t="shared" si="425"/>
        <v>Fail</v>
      </c>
      <c r="J556" t="b">
        <f>IF(Survey!E556="No",TRUE,FALSE)</f>
        <v>0</v>
      </c>
      <c r="K556" s="29" cm="1">
        <f t="array" ref="K556">IF(COUNTA(Survey!$E$4:$E$695)=1, 0, SUM(IF(COUNTIF(Survey!$E$4:$E$695, Survey!$E$4:$E$695)=1,1,0)))</f>
        <v>0</v>
      </c>
      <c r="L556" s="29">
        <f>LEN(Survey!E556)</f>
        <v>0</v>
      </c>
      <c r="M556" s="16" t="str">
        <f t="shared" si="426"/>
        <v>Fail</v>
      </c>
      <c r="N556" t="b">
        <f>IF(Survey!F556="No",TRUE,FALSE)</f>
        <v>0</v>
      </c>
      <c r="O556" t="b">
        <f>Survey!F556=Survey!E556</f>
        <v>1</v>
      </c>
      <c r="P556">
        <f>COUNTIF(Survey!$F$4:$F$695,Survey!F556)</f>
        <v>0</v>
      </c>
      <c r="Q556" s="28">
        <f>LEN(Survey!F556)</f>
        <v>0</v>
      </c>
      <c r="R556" s="16" t="str">
        <f t="shared" si="427"/>
        <v>Pass</v>
      </c>
      <c r="S556" s="29">
        <f>MOD((LEN(Survey!H556)+2),11)</f>
        <v>2</v>
      </c>
      <c r="T556">
        <f>COUNTIF(Survey!$H$4:$H$695,Survey!H556)</f>
        <v>0</v>
      </c>
      <c r="U556" s="28" t="str">
        <f>IF(Survey!$L556="Prospectus fund", "Yes", "No")</f>
        <v>No</v>
      </c>
      <c r="V556" s="16" t="str">
        <f t="shared" si="428"/>
        <v>Pass</v>
      </c>
      <c r="W556" s="29">
        <f>MOD((LEN(Survey!J556)+2),11)</f>
        <v>2</v>
      </c>
      <c r="X556">
        <f>COUNTIF(Survey!$J$4:$J$695,Survey!J556)</f>
        <v>0</v>
      </c>
      <c r="Y556" s="30" t="b">
        <f>IF(OR(Survey!$M556="ETF",Survey!$M556="ETF, alternative mutual fund",Survey!$M556="Closed-end", Survey!$M556="Split share corp", Survey!$I556="Yes"),TRUE,FALSE)</f>
        <v>0</v>
      </c>
      <c r="Z556" s="16" t="str">
        <f>IFERROR(IF(AND(OR(AC556=AD556,AD556 = "Either"),NOT(ISBLANK(Survey!K556))),"Pass","Fail"),"Pass")</f>
        <v>Fail</v>
      </c>
      <c r="AA556" s="31" cm="1">
        <f t="array" ref="AA556">SUM(SUMIF(Survey!CH556:DA556,{"&gt;0","&lt;0"})*{1,-1})</f>
        <v>0</v>
      </c>
      <c r="AB556" s="33" cm="1">
        <f t="array" ref="AB556">SUM(SUMIF(Survey!CK556,{"&gt;0","&lt;0"})*{1,-1})+SUM(SUMIF(Survey!CU556,{"&gt;0","&lt;0"})*{1,-1})</f>
        <v>0</v>
      </c>
      <c r="AC556" s="33">
        <f>Survey!K556</f>
        <v>0</v>
      </c>
      <c r="AD556" s="32" t="str">
        <f t="shared" si="429"/>
        <v>Either</v>
      </c>
      <c r="AE556" s="16" t="str">
        <f t="shared" si="430"/>
        <v>Fail</v>
      </c>
      <c r="AF556" s="58" cm="1">
        <f t="array" ref="AF556">SUM(SUMIF(Survey!CH556:DA556,{"&gt;0","&lt;0"})*{1,-1})+SUM(SUMIF(Survey!DC556:DV556,{"&gt;0","&lt;0"})*{1,-1})</f>
        <v>0</v>
      </c>
      <c r="AG556" s="58">
        <f>IFERROR(AF556/(Survey!$BA556),0)</f>
        <v>0</v>
      </c>
      <c r="AH556" s="104" t="b">
        <f>IF(OR(Survey!$M556="Alternative strategy or hedge",Survey!$M556="Private asset",Survey!$L556="Prospectus fund"),TRUE,FALSE)</f>
        <v>0</v>
      </c>
      <c r="AI556" s="104" t="b">
        <f>NOT(ISBLANK(Survey!$M556))</f>
        <v>0</v>
      </c>
      <c r="AJ556" s="16" t="str">
        <f t="shared" si="431"/>
        <v>Fail</v>
      </c>
      <c r="AK556" t="b">
        <f>IF(Survey!W556="No",TRUE,FALSE)</f>
        <v>0</v>
      </c>
      <c r="AL556" s="119">
        <f>MOD((LEN(Survey!W556)+2),22)</f>
        <v>2</v>
      </c>
      <c r="AM556" t="str">
        <f t="shared" si="432"/>
        <v>Pass</v>
      </c>
      <c r="AN556" s="33" t="b">
        <f>NOT(ISNUMBER(SEARCH("Other",Survey!$Q556)))</f>
        <v>1</v>
      </c>
      <c r="AO556" s="32" t="b">
        <f>NOT(ISBLANK(Survey!$R556))</f>
        <v>0</v>
      </c>
      <c r="AP556" s="16" t="str">
        <f t="shared" si="433"/>
        <v>Pass</v>
      </c>
      <c r="AQ556" s="114">
        <f>COUNTBLANK(Survey!$X556)</f>
        <v>1</v>
      </c>
      <c r="AR556" s="58">
        <f>IF(AND(Survey!L556&lt;&gt;"Exempt fund",OR(Survey!$M556="ETF",Survey!$M556="ETF, alternative mutual fund",Survey!$M556="Mutual fund",Survey!$M556="Alternative mutual fund",Survey!$M556="Money market")),1,0)</f>
        <v>0</v>
      </c>
      <c r="AS556" s="16" t="str">
        <f t="shared" si="434"/>
        <v>Pass</v>
      </c>
      <c r="AT556" s="33" t="b">
        <f>NOT(ISNUMBER(SEARCH("Yes",Survey!$AC556)))</f>
        <v>1</v>
      </c>
      <c r="AU556" s="32" t="b">
        <f>IF(COUNTBLANK(Survey!$AD556:$AE556)=0,TRUE, FALSE)</f>
        <v>0</v>
      </c>
      <c r="AV556" s="16" t="str">
        <f t="shared" si="435"/>
        <v>Pass</v>
      </c>
      <c r="AW556" s="33" t="b">
        <f>NOT(ISNUMBER(SEARCH("Yes",Survey!$AF556)))</f>
        <v>1</v>
      </c>
      <c r="AX556" s="32" t="b">
        <f>NOT(ISBLANK(Survey!$AH556))</f>
        <v>0</v>
      </c>
      <c r="AY556" s="16" t="str">
        <f t="shared" si="436"/>
        <v>Pass</v>
      </c>
      <c r="AZ556" s="33" t="b">
        <f>NOT(OR(ISNUMBER(SEARCH("Other",Survey!$AH556)),ISNUMBER(SEARCH("Multiple",Survey!$AH556))))</f>
        <v>1</v>
      </c>
      <c r="BA556" s="32" t="b">
        <f>NOT(ISBLANK(Survey!$AI556))</f>
        <v>0</v>
      </c>
      <c r="BB556" s="16" t="str">
        <f t="shared" si="437"/>
        <v>Fail</v>
      </c>
      <c r="BC556" s="114">
        <f>IF(ABS(Survey!$BA556)&gt;0, 1,0)</f>
        <v>0</v>
      </c>
      <c r="BD556" s="114">
        <f>IF(COUNTBLANK(Survey!$AL556)=0,1,0)</f>
        <v>0</v>
      </c>
      <c r="BE556" s="16" t="str">
        <f t="shared" si="438"/>
        <v>Pass</v>
      </c>
      <c r="BF556" s="114">
        <f>IF(ISBLANK(Survey!$AL556),0,1)</f>
        <v>0</v>
      </c>
      <c r="BG556" s="133">
        <f>COUNTBLANK(Survey!$AM556)</f>
        <v>1</v>
      </c>
      <c r="BH556" s="16" t="str">
        <f t="shared" si="439"/>
        <v>Pass</v>
      </c>
      <c r="BI556" s="114">
        <f>IF(OR(Survey!$AM556="Closed",ISBLANK(Survey!$AM556)),0,1)</f>
        <v>0</v>
      </c>
      <c r="BJ556" s="133">
        <f>IF(ISBLANK(Survey!$AN556),1,0)</f>
        <v>1</v>
      </c>
      <c r="BK556" s="118" t="str">
        <f t="shared" si="440"/>
        <v>Pass</v>
      </c>
      <c r="BL556" s="31" cm="1">
        <f t="array" ref="BL556">SUM(SUMIF(Survey!AO556:AP556,{"&gt;0","&lt;0"})*{1,-1})</f>
        <v>0</v>
      </c>
      <c r="BM556">
        <f t="shared" si="441"/>
        <v>0</v>
      </c>
      <c r="BN556">
        <f t="shared" si="442"/>
        <v>100</v>
      </c>
      <c r="BO556" s="118" t="str">
        <f t="shared" si="443"/>
        <v>Pass</v>
      </c>
      <c r="BP556">
        <f>IF(Survey!AQ556="No",0,1)</f>
        <v>1</v>
      </c>
      <c r="BQ556" s="207">
        <f>MOD((LEN(Survey!AQ556)+2),22)</f>
        <v>2</v>
      </c>
      <c r="BR556">
        <f>IF(Survey!AR556="No",0,1)</f>
        <v>1</v>
      </c>
      <c r="BS556" s="207">
        <f>MOD((LEN(Survey!AR556)+2),22)</f>
        <v>2</v>
      </c>
      <c r="BT556" s="114">
        <f>COUNTBLANK(Survey!$AQ556:$AS556)+COUNTBLANK(Survey!$AU556)</f>
        <v>4</v>
      </c>
      <c r="BU556" s="114">
        <f>IF(Survey!$I556="Yes",1,0)</f>
        <v>0</v>
      </c>
      <c r="BV556" s="114">
        <f>IF(OR(Survey!$M556="Mutual fund",Survey!$M556="Alternative mutual fund",Survey!$M556="Money market"),1,0)</f>
        <v>0</v>
      </c>
      <c r="BW556" s="119">
        <f>IF(OR(Survey!$M556="ETF",Survey!$M556="ETF, alternative mutual fund"),1,0)</f>
        <v>0</v>
      </c>
      <c r="BX556" s="16" t="str">
        <f t="shared" si="444"/>
        <v>Pass</v>
      </c>
      <c r="BY556" s="33">
        <f>IF(ISNUMBER(SEARCH("Other",Survey!$AS556)), 1, 0)</f>
        <v>0</v>
      </c>
      <c r="BZ556" s="58" t="b">
        <f>NOT(ISBLANK(Survey!$AT556))</f>
        <v>0</v>
      </c>
      <c r="CA556" s="16" t="str">
        <f t="shared" si="445"/>
        <v>Pass</v>
      </c>
      <c r="CB556" s="114">
        <f>IF(Survey!$BB556=0, 0,1)</f>
        <v>0</v>
      </c>
      <c r="CC556" s="58">
        <f>Survey!$AV556</f>
        <v>0</v>
      </c>
      <c r="CD556" s="58">
        <f>Survey!$BC556+Survey!$BD556+ABS(Survey!$BE556)-ABS(Survey!$BF556)-ABS(Survey!$BG556)-ABS(Survey!$BL556)</f>
        <v>0</v>
      </c>
      <c r="CE556" s="138">
        <f>Survey!BB556+(ABS(Survey!$BH556)-ABS(Survey!$BI556)+ABS(Survey!$BJ556)-ABS(Survey!$BK556))*0.5</f>
        <v>0</v>
      </c>
      <c r="CF556" s="58">
        <f t="shared" si="446"/>
        <v>0</v>
      </c>
      <c r="CG556" s="58">
        <f>IF(AND($CC556&gt;$CF556-0.2,$CC556&lt;$CF556+0.2,ISBLANK(Survey!$AV556)=FALSE),0,1)</f>
        <v>1</v>
      </c>
      <c r="CH556" s="133">
        <f>IF(ISBLANK(Survey!$AW556),1,0)</f>
        <v>1</v>
      </c>
      <c r="CI556" s="16" t="str">
        <f t="shared" si="447"/>
        <v>Pass</v>
      </c>
      <c r="CJ556" s="114">
        <f>IF(Survey!$BB556=0, 0,1)</f>
        <v>0</v>
      </c>
      <c r="CK556" s="58">
        <f>IF(AND(Survey!$AX556&gt;=0,Survey!$AX556&lt;=0.2,Survey!$AX556&lt;&gt;""),0,1)</f>
        <v>1</v>
      </c>
      <c r="CL556" s="114">
        <f>IF(ISBLANK(Survey!$AY556),1,0)</f>
        <v>1</v>
      </c>
      <c r="CM556" s="16" t="str">
        <f t="shared" si="448"/>
        <v>Fail</v>
      </c>
      <c r="CN556" s="133">
        <f>Survey!$AZ556</f>
        <v>0</v>
      </c>
      <c r="CO556" s="16" t="str">
        <f t="shared" si="449"/>
        <v>Pass</v>
      </c>
      <c r="CP556" s="31">
        <f>Survey!$BA556</f>
        <v>0</v>
      </c>
      <c r="CQ556" s="138">
        <f>Survey!$BB556+Survey!$BC556+Survey!$BD556+ABS(Survey!$BE556)-ABS(Survey!$BF556)-ABS(Survey!$BG556)+ABS(Survey!$BH556)-ABS(Survey!$BI556)+ABS(Survey!$BJ556)-ABS(Survey!$BK556)-ABS(Survey!$BL556)+Survey!$BM556</f>
        <v>0</v>
      </c>
      <c r="CR556" s="30">
        <f t="shared" si="450"/>
        <v>0</v>
      </c>
      <c r="CS556" s="17">
        <f t="shared" si="451"/>
        <v>0</v>
      </c>
      <c r="CT556" s="16" t="str">
        <f t="shared" si="452"/>
        <v>Pass</v>
      </c>
      <c r="CU556" s="33" t="b">
        <f>IF(ABS(Survey!$BM556)=0,TRUE,FALSE)</f>
        <v>1</v>
      </c>
      <c r="CV556" s="32" t="b">
        <f>NOT(ISBLANK(Survey!$BN556))</f>
        <v>0</v>
      </c>
      <c r="CW556" t="str">
        <f t="shared" si="453"/>
        <v>Fail</v>
      </c>
      <c r="CX556" s="25">
        <f>Survey!$BA556</f>
        <v>0</v>
      </c>
      <c r="CY556" s="25" cm="1">
        <f t="array" ref="CY556">SUM(SUMIF(Survey!BP556:BW556,{"&gt;0","&lt;0"})*{1,-1})-SUM(SUMIF(Survey!BY556:CF556,{"&gt;0","&lt;0"})*{1,-1})</f>
        <v>0</v>
      </c>
      <c r="CZ556" s="30" t="str">
        <f t="shared" si="454"/>
        <v>No holdings</v>
      </c>
      <c r="DA556">
        <f t="shared" si="455"/>
        <v>0</v>
      </c>
      <c r="DB556" s="16" t="str">
        <f t="shared" si="456"/>
        <v>Fail</v>
      </c>
      <c r="DC556" s="31">
        <f>Survey!$BA556</f>
        <v>0</v>
      </c>
      <c r="DD556" s="31" cm="1">
        <f t="array" ref="DD556">SUM(SUMIF(Survey!CH556:DA556,{"&gt;0","&lt;0"})*{1,-1})-SUM(SUMIF(Survey!DC556:DV556,{"&gt;0","&lt;0"})*{1,-1})</f>
        <v>0</v>
      </c>
      <c r="DE556" s="30" t="str">
        <f t="shared" si="457"/>
        <v>No holdings</v>
      </c>
      <c r="DF556" s="17">
        <f t="shared" si="458"/>
        <v>0</v>
      </c>
      <c r="DG556" s="16" t="str">
        <f t="shared" si="459"/>
        <v>Pass</v>
      </c>
      <c r="DH556" s="33" t="b">
        <f>IF(ABS(Survey!$DA556)=0,TRUE,FALSE)</f>
        <v>1</v>
      </c>
      <c r="DI556" s="32" t="b">
        <f>NOT(ISBLANK(Survey!$DB556))</f>
        <v>0</v>
      </c>
      <c r="DJ556" s="16" t="str">
        <f t="shared" si="460"/>
        <v>Pass</v>
      </c>
      <c r="DK556" s="33" t="b">
        <f>IF(ABS(Survey!$DV556)=0,TRUE,FALSE)</f>
        <v>1</v>
      </c>
      <c r="DL556" s="32" t="b">
        <f>NOT(ISBLANK(Survey!$DW556))</f>
        <v>0</v>
      </c>
      <c r="DM556" t="str">
        <f t="shared" si="461"/>
        <v>Pass</v>
      </c>
      <c r="DN556" s="25" cm="1">
        <f t="array" ref="DN556">SUM(SUMIF(Survey!CW556,{"&gt;0","&lt;0"})*{1,-1})+SUM(SUMIF(Survey!DR556,{"&gt;0","&lt;0"})*{1,-1})</f>
        <v>0</v>
      </c>
      <c r="DO556" s="25">
        <f>SUM(SUMIF(Survey!DY556:EE556,{"&gt;0","&lt;0"})*{1,-1})+SUM(SUMIF(Survey!EG556:EM556,{"&gt;0","&lt;0"})*{1,-1})</f>
        <v>0</v>
      </c>
      <c r="DP556">
        <f t="shared" si="462"/>
        <v>0</v>
      </c>
      <c r="DQ556">
        <f t="shared" si="463"/>
        <v>0</v>
      </c>
      <c r="DR556" s="16" t="str">
        <f t="shared" si="464"/>
        <v>Pass</v>
      </c>
      <c r="DS556" s="33" t="b">
        <f>IF(ABS(Survey!$EE556)=0,TRUE,FALSE)</f>
        <v>1</v>
      </c>
      <c r="DT556" s="32" t="b">
        <f>NOT(ISBLANK(Survey!EF556))</f>
        <v>0</v>
      </c>
      <c r="DU556" s="16" t="str">
        <f t="shared" si="465"/>
        <v>Pass</v>
      </c>
      <c r="DV556" s="33" t="b">
        <f>IF(ABS(Survey!$EM556)=0,TRUE,FALSE)</f>
        <v>1</v>
      </c>
      <c r="DW556" s="32" t="b">
        <f>NOT(ISBLANK(Survey!$EN556))</f>
        <v>0</v>
      </c>
      <c r="DX556" s="16" t="str">
        <f t="shared" si="466"/>
        <v>Fail</v>
      </c>
      <c r="DY556" s="31">
        <f>SUM(SUMIF(Survey!ET556:EV556,{"&gt;0","&lt;0"})*{1,-1})</f>
        <v>0</v>
      </c>
      <c r="DZ556">
        <f t="shared" si="467"/>
        <v>0</v>
      </c>
      <c r="EA556">
        <f t="shared" si="468"/>
        <v>100</v>
      </c>
      <c r="EB556" s="30" t="b">
        <f>IF(OR(Survey!$M556="ETF",Survey!$M556="ETF, alternative mutual fund",Survey!$M556="Closed-end", Survey!$M556="Split share corp"),TRUE,FALSE)</f>
        <v>0</v>
      </c>
      <c r="EC556" s="16" t="str">
        <f t="shared" si="469"/>
        <v>Fail</v>
      </c>
      <c r="ED556" s="31">
        <f>SUM(SUMIF(Survey!EX556:FD556,{"&gt;0","&lt;0"})*{1,-1})</f>
        <v>0</v>
      </c>
      <c r="EE556">
        <f t="shared" si="470"/>
        <v>0</v>
      </c>
      <c r="EF556" s="17">
        <f t="shared" si="471"/>
        <v>100</v>
      </c>
      <c r="EG556" s="16" t="str">
        <f t="shared" si="472"/>
        <v>Fail</v>
      </c>
      <c r="EH556" s="31">
        <f>SUM(SUMIF(Survey!FF556:FL556,{"&gt;0","&lt;0"})*{1,-1})</f>
        <v>0</v>
      </c>
      <c r="EI556">
        <f t="shared" si="473"/>
        <v>0</v>
      </c>
      <c r="EJ556" s="17">
        <f t="shared" si="474"/>
        <v>100</v>
      </c>
    </row>
    <row r="557" spans="1:140">
      <c r="A557">
        <v>557</v>
      </c>
      <c r="B557" t="str">
        <f t="shared" si="422"/>
        <v>Pass</v>
      </c>
      <c r="C557" t="str">
        <f>IF(COUNTBLANK(Survey!B557:FM557)=$C$2, "Pass", "Fail")</f>
        <v>Pass</v>
      </c>
      <c r="D557" s="16" t="str">
        <f t="shared" si="423"/>
        <v>Fail</v>
      </c>
      <c r="E557" t="str">
        <f>IF(OR(ISBLANK(Survey!AL557),COUNTIF(G557:BJ557,"Fail")),"Fail","Pass")</f>
        <v>Fail</v>
      </c>
      <c r="F557" s="265"/>
      <c r="G557" s="16" t="str">
        <f t="shared" si="424"/>
        <v>Fail</v>
      </c>
      <c r="H557" s="139">
        <f>COUNTBLANK(Survey!B557:D557)+COUNTBLANK(Survey!G557)+COUNTBLANK(Survey!I557)+COUNTBLANK(Survey!K557:M557)+COUNTBLANK(Survey!P557:Q557)+COUNTBLANK(Survey!T557:W557)+COUNTBLANK(Survey!Z557:AC557)+COUNTBLANK(Survey!AF557:AG557)+COUNTBLANK(Survey!AK557:AK557)</f>
        <v>21</v>
      </c>
      <c r="I557" t="str">
        <f t="shared" si="425"/>
        <v>Fail</v>
      </c>
      <c r="J557" t="b">
        <f>IF(Survey!E557="No",TRUE,FALSE)</f>
        <v>0</v>
      </c>
      <c r="K557" s="29" cm="1">
        <f t="array" ref="K557">IF(COUNTA(Survey!$E$4:$E$695)=1, 0, SUM(IF(COUNTIF(Survey!$E$4:$E$695, Survey!$E$4:$E$695)=1,1,0)))</f>
        <v>0</v>
      </c>
      <c r="L557" s="29">
        <f>LEN(Survey!E557)</f>
        <v>0</v>
      </c>
      <c r="M557" s="16" t="str">
        <f t="shared" si="426"/>
        <v>Fail</v>
      </c>
      <c r="N557" t="b">
        <f>IF(Survey!F557="No",TRUE,FALSE)</f>
        <v>0</v>
      </c>
      <c r="O557" t="b">
        <f>Survey!F557=Survey!E557</f>
        <v>1</v>
      </c>
      <c r="P557">
        <f>COUNTIF(Survey!$F$4:$F$695,Survey!F557)</f>
        <v>0</v>
      </c>
      <c r="Q557" s="28">
        <f>LEN(Survey!F557)</f>
        <v>0</v>
      </c>
      <c r="R557" s="16" t="str">
        <f t="shared" si="427"/>
        <v>Pass</v>
      </c>
      <c r="S557" s="29">
        <f>MOD((LEN(Survey!H557)+2),11)</f>
        <v>2</v>
      </c>
      <c r="T557">
        <f>COUNTIF(Survey!$H$4:$H$695,Survey!H557)</f>
        <v>0</v>
      </c>
      <c r="U557" s="28" t="str">
        <f>IF(Survey!$L557="Prospectus fund", "Yes", "No")</f>
        <v>No</v>
      </c>
      <c r="V557" s="16" t="str">
        <f t="shared" si="428"/>
        <v>Pass</v>
      </c>
      <c r="W557" s="29">
        <f>MOD((LEN(Survey!J557)+2),11)</f>
        <v>2</v>
      </c>
      <c r="X557">
        <f>COUNTIF(Survey!$J$4:$J$695,Survey!J557)</f>
        <v>0</v>
      </c>
      <c r="Y557" s="30" t="b">
        <f>IF(OR(Survey!$M557="ETF",Survey!$M557="ETF, alternative mutual fund",Survey!$M557="Closed-end", Survey!$M557="Split share corp", Survey!$I557="Yes"),TRUE,FALSE)</f>
        <v>0</v>
      </c>
      <c r="Z557" s="16" t="str">
        <f>IFERROR(IF(AND(OR(AC557=AD557,AD557 = "Either"),NOT(ISBLANK(Survey!K557))),"Pass","Fail"),"Pass")</f>
        <v>Fail</v>
      </c>
      <c r="AA557" s="31" cm="1">
        <f t="array" ref="AA557">SUM(SUMIF(Survey!CH557:DA557,{"&gt;0","&lt;0"})*{1,-1})</f>
        <v>0</v>
      </c>
      <c r="AB557" s="33" cm="1">
        <f t="array" ref="AB557">SUM(SUMIF(Survey!CK557,{"&gt;0","&lt;0"})*{1,-1})+SUM(SUMIF(Survey!CU557,{"&gt;0","&lt;0"})*{1,-1})</f>
        <v>0</v>
      </c>
      <c r="AC557" s="33">
        <f>Survey!K557</f>
        <v>0</v>
      </c>
      <c r="AD557" s="32" t="str">
        <f t="shared" si="429"/>
        <v>Either</v>
      </c>
      <c r="AE557" s="16" t="str">
        <f t="shared" si="430"/>
        <v>Fail</v>
      </c>
      <c r="AF557" s="58" cm="1">
        <f t="array" ref="AF557">SUM(SUMIF(Survey!CH557:DA557,{"&gt;0","&lt;0"})*{1,-1})+SUM(SUMIF(Survey!DC557:DV557,{"&gt;0","&lt;0"})*{1,-1})</f>
        <v>0</v>
      </c>
      <c r="AG557" s="58">
        <f>IFERROR(AF557/(Survey!$BA557),0)</f>
        <v>0</v>
      </c>
      <c r="AH557" s="104" t="b">
        <f>IF(OR(Survey!$M557="Alternative strategy or hedge",Survey!$M557="Private asset",Survey!$L557="Prospectus fund"),TRUE,FALSE)</f>
        <v>0</v>
      </c>
      <c r="AI557" s="104" t="b">
        <f>NOT(ISBLANK(Survey!$M557))</f>
        <v>0</v>
      </c>
      <c r="AJ557" s="16" t="str">
        <f t="shared" si="431"/>
        <v>Fail</v>
      </c>
      <c r="AK557" t="b">
        <f>IF(Survey!W557="No",TRUE,FALSE)</f>
        <v>0</v>
      </c>
      <c r="AL557" s="119">
        <f>MOD((LEN(Survey!W557)+2),22)</f>
        <v>2</v>
      </c>
      <c r="AM557" t="str">
        <f t="shared" si="432"/>
        <v>Pass</v>
      </c>
      <c r="AN557" s="33" t="b">
        <f>NOT(ISNUMBER(SEARCH("Other",Survey!$Q557)))</f>
        <v>1</v>
      </c>
      <c r="AO557" s="32" t="b">
        <f>NOT(ISBLANK(Survey!$R557))</f>
        <v>0</v>
      </c>
      <c r="AP557" s="16" t="str">
        <f t="shared" si="433"/>
        <v>Pass</v>
      </c>
      <c r="AQ557" s="114">
        <f>COUNTBLANK(Survey!$X557)</f>
        <v>1</v>
      </c>
      <c r="AR557" s="58">
        <f>IF(AND(Survey!L557&lt;&gt;"Exempt fund",OR(Survey!$M557="ETF",Survey!$M557="ETF, alternative mutual fund",Survey!$M557="Mutual fund",Survey!$M557="Alternative mutual fund",Survey!$M557="Money market")),1,0)</f>
        <v>0</v>
      </c>
      <c r="AS557" s="16" t="str">
        <f t="shared" si="434"/>
        <v>Pass</v>
      </c>
      <c r="AT557" s="33" t="b">
        <f>NOT(ISNUMBER(SEARCH("Yes",Survey!$AC557)))</f>
        <v>1</v>
      </c>
      <c r="AU557" s="32" t="b">
        <f>IF(COUNTBLANK(Survey!$AD557:$AE557)=0,TRUE, FALSE)</f>
        <v>0</v>
      </c>
      <c r="AV557" s="16" t="str">
        <f t="shared" si="435"/>
        <v>Pass</v>
      </c>
      <c r="AW557" s="33" t="b">
        <f>NOT(ISNUMBER(SEARCH("Yes",Survey!$AF557)))</f>
        <v>1</v>
      </c>
      <c r="AX557" s="32" t="b">
        <f>NOT(ISBLANK(Survey!$AH557))</f>
        <v>0</v>
      </c>
      <c r="AY557" s="16" t="str">
        <f t="shared" si="436"/>
        <v>Pass</v>
      </c>
      <c r="AZ557" s="33" t="b">
        <f>NOT(OR(ISNUMBER(SEARCH("Other",Survey!$AH557)),ISNUMBER(SEARCH("Multiple",Survey!$AH557))))</f>
        <v>1</v>
      </c>
      <c r="BA557" s="32" t="b">
        <f>NOT(ISBLANK(Survey!$AI557))</f>
        <v>0</v>
      </c>
      <c r="BB557" s="16" t="str">
        <f t="shared" si="437"/>
        <v>Fail</v>
      </c>
      <c r="BC557" s="114">
        <f>IF(ABS(Survey!$BA557)&gt;0, 1,0)</f>
        <v>0</v>
      </c>
      <c r="BD557" s="114">
        <f>IF(COUNTBLANK(Survey!$AL557)=0,1,0)</f>
        <v>0</v>
      </c>
      <c r="BE557" s="16" t="str">
        <f t="shared" si="438"/>
        <v>Pass</v>
      </c>
      <c r="BF557" s="114">
        <f>IF(ISBLANK(Survey!$AL557),0,1)</f>
        <v>0</v>
      </c>
      <c r="BG557" s="133">
        <f>COUNTBLANK(Survey!$AM557)</f>
        <v>1</v>
      </c>
      <c r="BH557" s="16" t="str">
        <f t="shared" si="439"/>
        <v>Pass</v>
      </c>
      <c r="BI557" s="114">
        <f>IF(OR(Survey!$AM557="Closed",ISBLANK(Survey!$AM557)),0,1)</f>
        <v>0</v>
      </c>
      <c r="BJ557" s="133">
        <f>IF(ISBLANK(Survey!$AN557),1,0)</f>
        <v>1</v>
      </c>
      <c r="BK557" s="118" t="str">
        <f t="shared" si="440"/>
        <v>Pass</v>
      </c>
      <c r="BL557" s="31" cm="1">
        <f t="array" ref="BL557">SUM(SUMIF(Survey!AO557:AP557,{"&gt;0","&lt;0"})*{1,-1})</f>
        <v>0</v>
      </c>
      <c r="BM557">
        <f t="shared" si="441"/>
        <v>0</v>
      </c>
      <c r="BN557">
        <f t="shared" si="442"/>
        <v>100</v>
      </c>
      <c r="BO557" s="118" t="str">
        <f t="shared" si="443"/>
        <v>Pass</v>
      </c>
      <c r="BP557">
        <f>IF(Survey!AQ557="No",0,1)</f>
        <v>1</v>
      </c>
      <c r="BQ557" s="207">
        <f>MOD((LEN(Survey!AQ557)+2),22)</f>
        <v>2</v>
      </c>
      <c r="BR557">
        <f>IF(Survey!AR557="No",0,1)</f>
        <v>1</v>
      </c>
      <c r="BS557" s="207">
        <f>MOD((LEN(Survey!AR557)+2),22)</f>
        <v>2</v>
      </c>
      <c r="BT557" s="114">
        <f>COUNTBLANK(Survey!$AQ557:$AS557)+COUNTBLANK(Survey!$AU557)</f>
        <v>4</v>
      </c>
      <c r="BU557" s="114">
        <f>IF(Survey!$I557="Yes",1,0)</f>
        <v>0</v>
      </c>
      <c r="BV557" s="114">
        <f>IF(OR(Survey!$M557="Mutual fund",Survey!$M557="Alternative mutual fund",Survey!$M557="Money market"),1,0)</f>
        <v>0</v>
      </c>
      <c r="BW557" s="119">
        <f>IF(OR(Survey!$M557="ETF",Survey!$M557="ETF, alternative mutual fund"),1,0)</f>
        <v>0</v>
      </c>
      <c r="BX557" s="16" t="str">
        <f t="shared" si="444"/>
        <v>Pass</v>
      </c>
      <c r="BY557" s="33">
        <f>IF(ISNUMBER(SEARCH("Other",Survey!$AS557)), 1, 0)</f>
        <v>0</v>
      </c>
      <c r="BZ557" s="58" t="b">
        <f>NOT(ISBLANK(Survey!$AT557))</f>
        <v>0</v>
      </c>
      <c r="CA557" s="16" t="str">
        <f t="shared" si="445"/>
        <v>Pass</v>
      </c>
      <c r="CB557" s="114">
        <f>IF(Survey!$BB557=0, 0,1)</f>
        <v>0</v>
      </c>
      <c r="CC557" s="58">
        <f>Survey!$AV557</f>
        <v>0</v>
      </c>
      <c r="CD557" s="58">
        <f>Survey!$BC557+Survey!$BD557+ABS(Survey!$BE557)-ABS(Survey!$BF557)-ABS(Survey!$BG557)-ABS(Survey!$BL557)</f>
        <v>0</v>
      </c>
      <c r="CE557" s="138">
        <f>Survey!BB557+(ABS(Survey!$BH557)-ABS(Survey!$BI557)+ABS(Survey!$BJ557)-ABS(Survey!$BK557))*0.5</f>
        <v>0</v>
      </c>
      <c r="CF557" s="58">
        <f t="shared" si="446"/>
        <v>0</v>
      </c>
      <c r="CG557" s="58">
        <f>IF(AND($CC557&gt;$CF557-0.2,$CC557&lt;$CF557+0.2,ISBLANK(Survey!$AV557)=FALSE),0,1)</f>
        <v>1</v>
      </c>
      <c r="CH557" s="133">
        <f>IF(ISBLANK(Survey!$AW557),1,0)</f>
        <v>1</v>
      </c>
      <c r="CI557" s="16" t="str">
        <f t="shared" si="447"/>
        <v>Pass</v>
      </c>
      <c r="CJ557" s="114">
        <f>IF(Survey!$BB557=0, 0,1)</f>
        <v>0</v>
      </c>
      <c r="CK557" s="58">
        <f>IF(AND(Survey!$AX557&gt;=0,Survey!$AX557&lt;=0.2,Survey!$AX557&lt;&gt;""),0,1)</f>
        <v>1</v>
      </c>
      <c r="CL557" s="114">
        <f>IF(ISBLANK(Survey!$AY557),1,0)</f>
        <v>1</v>
      </c>
      <c r="CM557" s="16" t="str">
        <f t="shared" si="448"/>
        <v>Fail</v>
      </c>
      <c r="CN557" s="133">
        <f>Survey!$AZ557</f>
        <v>0</v>
      </c>
      <c r="CO557" s="16" t="str">
        <f t="shared" si="449"/>
        <v>Pass</v>
      </c>
      <c r="CP557" s="31">
        <f>Survey!$BA557</f>
        <v>0</v>
      </c>
      <c r="CQ557" s="138">
        <f>Survey!$BB557+Survey!$BC557+Survey!$BD557+ABS(Survey!$BE557)-ABS(Survey!$BF557)-ABS(Survey!$BG557)+ABS(Survey!$BH557)-ABS(Survey!$BI557)+ABS(Survey!$BJ557)-ABS(Survey!$BK557)-ABS(Survey!$BL557)+Survey!$BM557</f>
        <v>0</v>
      </c>
      <c r="CR557" s="30">
        <f t="shared" si="450"/>
        <v>0</v>
      </c>
      <c r="CS557" s="17">
        <f t="shared" si="451"/>
        <v>0</v>
      </c>
      <c r="CT557" s="16" t="str">
        <f t="shared" si="452"/>
        <v>Pass</v>
      </c>
      <c r="CU557" s="33" t="b">
        <f>IF(ABS(Survey!$BM557)=0,TRUE,FALSE)</f>
        <v>1</v>
      </c>
      <c r="CV557" s="32" t="b">
        <f>NOT(ISBLANK(Survey!$BN557))</f>
        <v>0</v>
      </c>
      <c r="CW557" t="str">
        <f t="shared" si="453"/>
        <v>Fail</v>
      </c>
      <c r="CX557" s="25">
        <f>Survey!$BA557</f>
        <v>0</v>
      </c>
      <c r="CY557" s="25" cm="1">
        <f t="array" ref="CY557">SUM(SUMIF(Survey!BP557:BW557,{"&gt;0","&lt;0"})*{1,-1})-SUM(SUMIF(Survey!BY557:CF557,{"&gt;0","&lt;0"})*{1,-1})</f>
        <v>0</v>
      </c>
      <c r="CZ557" s="30" t="str">
        <f t="shared" si="454"/>
        <v>No holdings</v>
      </c>
      <c r="DA557">
        <f t="shared" si="455"/>
        <v>0</v>
      </c>
      <c r="DB557" s="16" t="str">
        <f t="shared" si="456"/>
        <v>Fail</v>
      </c>
      <c r="DC557" s="31">
        <f>Survey!$BA557</f>
        <v>0</v>
      </c>
      <c r="DD557" s="31" cm="1">
        <f t="array" ref="DD557">SUM(SUMIF(Survey!CH557:DA557,{"&gt;0","&lt;0"})*{1,-1})-SUM(SUMIF(Survey!DC557:DV557,{"&gt;0","&lt;0"})*{1,-1})</f>
        <v>0</v>
      </c>
      <c r="DE557" s="30" t="str">
        <f t="shared" si="457"/>
        <v>No holdings</v>
      </c>
      <c r="DF557" s="17">
        <f t="shared" si="458"/>
        <v>0</v>
      </c>
      <c r="DG557" s="16" t="str">
        <f t="shared" si="459"/>
        <v>Pass</v>
      </c>
      <c r="DH557" s="33" t="b">
        <f>IF(ABS(Survey!$DA557)=0,TRUE,FALSE)</f>
        <v>1</v>
      </c>
      <c r="DI557" s="32" t="b">
        <f>NOT(ISBLANK(Survey!$DB557))</f>
        <v>0</v>
      </c>
      <c r="DJ557" s="16" t="str">
        <f t="shared" si="460"/>
        <v>Pass</v>
      </c>
      <c r="DK557" s="33" t="b">
        <f>IF(ABS(Survey!$DV557)=0,TRUE,FALSE)</f>
        <v>1</v>
      </c>
      <c r="DL557" s="32" t="b">
        <f>NOT(ISBLANK(Survey!$DW557))</f>
        <v>0</v>
      </c>
      <c r="DM557" t="str">
        <f t="shared" si="461"/>
        <v>Pass</v>
      </c>
      <c r="DN557" s="25" cm="1">
        <f t="array" ref="DN557">SUM(SUMIF(Survey!CW557,{"&gt;0","&lt;0"})*{1,-1})+SUM(SUMIF(Survey!DR557,{"&gt;0","&lt;0"})*{1,-1})</f>
        <v>0</v>
      </c>
      <c r="DO557" s="25">
        <f>SUM(SUMIF(Survey!DY557:EE557,{"&gt;0","&lt;0"})*{1,-1})+SUM(SUMIF(Survey!EG557:EM557,{"&gt;0","&lt;0"})*{1,-1})</f>
        <v>0</v>
      </c>
      <c r="DP557">
        <f t="shared" si="462"/>
        <v>0</v>
      </c>
      <c r="DQ557">
        <f t="shared" si="463"/>
        <v>0</v>
      </c>
      <c r="DR557" s="16" t="str">
        <f t="shared" si="464"/>
        <v>Pass</v>
      </c>
      <c r="DS557" s="33" t="b">
        <f>IF(ABS(Survey!$EE557)=0,TRUE,FALSE)</f>
        <v>1</v>
      </c>
      <c r="DT557" s="32" t="b">
        <f>NOT(ISBLANK(Survey!EF557))</f>
        <v>0</v>
      </c>
      <c r="DU557" s="16" t="str">
        <f t="shared" si="465"/>
        <v>Pass</v>
      </c>
      <c r="DV557" s="33" t="b">
        <f>IF(ABS(Survey!$EM557)=0,TRUE,FALSE)</f>
        <v>1</v>
      </c>
      <c r="DW557" s="32" t="b">
        <f>NOT(ISBLANK(Survey!$EN557))</f>
        <v>0</v>
      </c>
      <c r="DX557" s="16" t="str">
        <f t="shared" si="466"/>
        <v>Fail</v>
      </c>
      <c r="DY557" s="31">
        <f>SUM(SUMIF(Survey!ET557:EV557,{"&gt;0","&lt;0"})*{1,-1})</f>
        <v>0</v>
      </c>
      <c r="DZ557">
        <f t="shared" si="467"/>
        <v>0</v>
      </c>
      <c r="EA557">
        <f t="shared" si="468"/>
        <v>100</v>
      </c>
      <c r="EB557" s="30" t="b">
        <f>IF(OR(Survey!$M557="ETF",Survey!$M557="ETF, alternative mutual fund",Survey!$M557="Closed-end", Survey!$M557="Split share corp"),TRUE,FALSE)</f>
        <v>0</v>
      </c>
      <c r="EC557" s="16" t="str">
        <f t="shared" si="469"/>
        <v>Fail</v>
      </c>
      <c r="ED557" s="31">
        <f>SUM(SUMIF(Survey!EX557:FD557,{"&gt;0","&lt;0"})*{1,-1})</f>
        <v>0</v>
      </c>
      <c r="EE557">
        <f t="shared" si="470"/>
        <v>0</v>
      </c>
      <c r="EF557" s="17">
        <f t="shared" si="471"/>
        <v>100</v>
      </c>
      <c r="EG557" s="16" t="str">
        <f t="shared" si="472"/>
        <v>Fail</v>
      </c>
      <c r="EH557" s="31">
        <f>SUM(SUMIF(Survey!FF557:FL557,{"&gt;0","&lt;0"})*{1,-1})</f>
        <v>0</v>
      </c>
      <c r="EI557">
        <f t="shared" si="473"/>
        <v>0</v>
      </c>
      <c r="EJ557" s="17">
        <f t="shared" si="474"/>
        <v>100</v>
      </c>
    </row>
    <row r="558" spans="1:140">
      <c r="A558">
        <v>558</v>
      </c>
      <c r="B558" t="str">
        <f t="shared" si="422"/>
        <v>Pass</v>
      </c>
      <c r="C558" t="str">
        <f>IF(COUNTBLANK(Survey!B558:FM558)=$C$2, "Pass", "Fail")</f>
        <v>Pass</v>
      </c>
      <c r="D558" s="16" t="str">
        <f t="shared" si="423"/>
        <v>Fail</v>
      </c>
      <c r="E558" t="str">
        <f>IF(OR(ISBLANK(Survey!AL558),COUNTIF(G558:BJ558,"Fail")),"Fail","Pass")</f>
        <v>Fail</v>
      </c>
      <c r="F558" s="265"/>
      <c r="G558" s="16" t="str">
        <f t="shared" si="424"/>
        <v>Fail</v>
      </c>
      <c r="H558" s="139">
        <f>COUNTBLANK(Survey!B558:D558)+COUNTBLANK(Survey!G558)+COUNTBLANK(Survey!I558)+COUNTBLANK(Survey!K558:M558)+COUNTBLANK(Survey!P558:Q558)+COUNTBLANK(Survey!T558:W558)+COUNTBLANK(Survey!Z558:AC558)+COUNTBLANK(Survey!AF558:AG558)+COUNTBLANK(Survey!AK558:AK558)</f>
        <v>21</v>
      </c>
      <c r="I558" t="str">
        <f t="shared" si="425"/>
        <v>Fail</v>
      </c>
      <c r="J558" t="b">
        <f>IF(Survey!E558="No",TRUE,FALSE)</f>
        <v>0</v>
      </c>
      <c r="K558" s="29" cm="1">
        <f t="array" ref="K558">IF(COUNTA(Survey!$E$4:$E$695)=1, 0, SUM(IF(COUNTIF(Survey!$E$4:$E$695, Survey!$E$4:$E$695)=1,1,0)))</f>
        <v>0</v>
      </c>
      <c r="L558" s="29">
        <f>LEN(Survey!E558)</f>
        <v>0</v>
      </c>
      <c r="M558" s="16" t="str">
        <f t="shared" si="426"/>
        <v>Fail</v>
      </c>
      <c r="N558" t="b">
        <f>IF(Survey!F558="No",TRUE,FALSE)</f>
        <v>0</v>
      </c>
      <c r="O558" t="b">
        <f>Survey!F558=Survey!E558</f>
        <v>1</v>
      </c>
      <c r="P558">
        <f>COUNTIF(Survey!$F$4:$F$695,Survey!F558)</f>
        <v>0</v>
      </c>
      <c r="Q558" s="28">
        <f>LEN(Survey!F558)</f>
        <v>0</v>
      </c>
      <c r="R558" s="16" t="str">
        <f t="shared" si="427"/>
        <v>Pass</v>
      </c>
      <c r="S558" s="29">
        <f>MOD((LEN(Survey!H558)+2),11)</f>
        <v>2</v>
      </c>
      <c r="T558">
        <f>COUNTIF(Survey!$H$4:$H$695,Survey!H558)</f>
        <v>0</v>
      </c>
      <c r="U558" s="28" t="str">
        <f>IF(Survey!$L558="Prospectus fund", "Yes", "No")</f>
        <v>No</v>
      </c>
      <c r="V558" s="16" t="str">
        <f t="shared" si="428"/>
        <v>Pass</v>
      </c>
      <c r="W558" s="29">
        <f>MOD((LEN(Survey!J558)+2),11)</f>
        <v>2</v>
      </c>
      <c r="X558">
        <f>COUNTIF(Survey!$J$4:$J$695,Survey!J558)</f>
        <v>0</v>
      </c>
      <c r="Y558" s="30" t="b">
        <f>IF(OR(Survey!$M558="ETF",Survey!$M558="ETF, alternative mutual fund",Survey!$M558="Closed-end", Survey!$M558="Split share corp", Survey!$I558="Yes"),TRUE,FALSE)</f>
        <v>0</v>
      </c>
      <c r="Z558" s="16" t="str">
        <f>IFERROR(IF(AND(OR(AC558=AD558,AD558 = "Either"),NOT(ISBLANK(Survey!K558))),"Pass","Fail"),"Pass")</f>
        <v>Fail</v>
      </c>
      <c r="AA558" s="31" cm="1">
        <f t="array" ref="AA558">SUM(SUMIF(Survey!CH558:DA558,{"&gt;0","&lt;0"})*{1,-1})</f>
        <v>0</v>
      </c>
      <c r="AB558" s="33" cm="1">
        <f t="array" ref="AB558">SUM(SUMIF(Survey!CK558,{"&gt;0","&lt;0"})*{1,-1})+SUM(SUMIF(Survey!CU558,{"&gt;0","&lt;0"})*{1,-1})</f>
        <v>0</v>
      </c>
      <c r="AC558" s="33">
        <f>Survey!K558</f>
        <v>0</v>
      </c>
      <c r="AD558" s="32" t="str">
        <f t="shared" si="429"/>
        <v>Either</v>
      </c>
      <c r="AE558" s="16" t="str">
        <f t="shared" si="430"/>
        <v>Fail</v>
      </c>
      <c r="AF558" s="58" cm="1">
        <f t="array" ref="AF558">SUM(SUMIF(Survey!CH558:DA558,{"&gt;0","&lt;0"})*{1,-1})+SUM(SUMIF(Survey!DC558:DV558,{"&gt;0","&lt;0"})*{1,-1})</f>
        <v>0</v>
      </c>
      <c r="AG558" s="58">
        <f>IFERROR(AF558/(Survey!$BA558),0)</f>
        <v>0</v>
      </c>
      <c r="AH558" s="104" t="b">
        <f>IF(OR(Survey!$M558="Alternative strategy or hedge",Survey!$M558="Private asset",Survey!$L558="Prospectus fund"),TRUE,FALSE)</f>
        <v>0</v>
      </c>
      <c r="AI558" s="104" t="b">
        <f>NOT(ISBLANK(Survey!$M558))</f>
        <v>0</v>
      </c>
      <c r="AJ558" s="16" t="str">
        <f t="shared" si="431"/>
        <v>Fail</v>
      </c>
      <c r="AK558" t="b">
        <f>IF(Survey!W558="No",TRUE,FALSE)</f>
        <v>0</v>
      </c>
      <c r="AL558" s="119">
        <f>MOD((LEN(Survey!W558)+2),22)</f>
        <v>2</v>
      </c>
      <c r="AM558" t="str">
        <f t="shared" si="432"/>
        <v>Pass</v>
      </c>
      <c r="AN558" s="33" t="b">
        <f>NOT(ISNUMBER(SEARCH("Other",Survey!$Q558)))</f>
        <v>1</v>
      </c>
      <c r="AO558" s="32" t="b">
        <f>NOT(ISBLANK(Survey!$R558))</f>
        <v>0</v>
      </c>
      <c r="AP558" s="16" t="str">
        <f t="shared" si="433"/>
        <v>Pass</v>
      </c>
      <c r="AQ558" s="114">
        <f>COUNTBLANK(Survey!$X558)</f>
        <v>1</v>
      </c>
      <c r="AR558" s="58">
        <f>IF(AND(Survey!L558&lt;&gt;"Exempt fund",OR(Survey!$M558="ETF",Survey!$M558="ETF, alternative mutual fund",Survey!$M558="Mutual fund",Survey!$M558="Alternative mutual fund",Survey!$M558="Money market")),1,0)</f>
        <v>0</v>
      </c>
      <c r="AS558" s="16" t="str">
        <f t="shared" si="434"/>
        <v>Pass</v>
      </c>
      <c r="AT558" s="33" t="b">
        <f>NOT(ISNUMBER(SEARCH("Yes",Survey!$AC558)))</f>
        <v>1</v>
      </c>
      <c r="AU558" s="32" t="b">
        <f>IF(COUNTBLANK(Survey!$AD558:$AE558)=0,TRUE, FALSE)</f>
        <v>0</v>
      </c>
      <c r="AV558" s="16" t="str">
        <f t="shared" si="435"/>
        <v>Pass</v>
      </c>
      <c r="AW558" s="33" t="b">
        <f>NOT(ISNUMBER(SEARCH("Yes",Survey!$AF558)))</f>
        <v>1</v>
      </c>
      <c r="AX558" s="32" t="b">
        <f>NOT(ISBLANK(Survey!$AH558))</f>
        <v>0</v>
      </c>
      <c r="AY558" s="16" t="str">
        <f t="shared" si="436"/>
        <v>Pass</v>
      </c>
      <c r="AZ558" s="33" t="b">
        <f>NOT(OR(ISNUMBER(SEARCH("Other",Survey!$AH558)),ISNUMBER(SEARCH("Multiple",Survey!$AH558))))</f>
        <v>1</v>
      </c>
      <c r="BA558" s="32" t="b">
        <f>NOT(ISBLANK(Survey!$AI558))</f>
        <v>0</v>
      </c>
      <c r="BB558" s="16" t="str">
        <f t="shared" si="437"/>
        <v>Fail</v>
      </c>
      <c r="BC558" s="114">
        <f>IF(ABS(Survey!$BA558)&gt;0, 1,0)</f>
        <v>0</v>
      </c>
      <c r="BD558" s="114">
        <f>IF(COUNTBLANK(Survey!$AL558)=0,1,0)</f>
        <v>0</v>
      </c>
      <c r="BE558" s="16" t="str">
        <f t="shared" si="438"/>
        <v>Pass</v>
      </c>
      <c r="BF558" s="114">
        <f>IF(ISBLANK(Survey!$AL558),0,1)</f>
        <v>0</v>
      </c>
      <c r="BG558" s="133">
        <f>COUNTBLANK(Survey!$AM558)</f>
        <v>1</v>
      </c>
      <c r="BH558" s="16" t="str">
        <f t="shared" si="439"/>
        <v>Pass</v>
      </c>
      <c r="BI558" s="114">
        <f>IF(OR(Survey!$AM558="Closed",ISBLANK(Survey!$AM558)),0,1)</f>
        <v>0</v>
      </c>
      <c r="BJ558" s="133">
        <f>IF(ISBLANK(Survey!$AN558),1,0)</f>
        <v>1</v>
      </c>
      <c r="BK558" s="118" t="str">
        <f t="shared" si="440"/>
        <v>Pass</v>
      </c>
      <c r="BL558" s="31" cm="1">
        <f t="array" ref="BL558">SUM(SUMIF(Survey!AO558:AP558,{"&gt;0","&lt;0"})*{1,-1})</f>
        <v>0</v>
      </c>
      <c r="BM558">
        <f t="shared" si="441"/>
        <v>0</v>
      </c>
      <c r="BN558">
        <f t="shared" si="442"/>
        <v>100</v>
      </c>
      <c r="BO558" s="118" t="str">
        <f t="shared" si="443"/>
        <v>Pass</v>
      </c>
      <c r="BP558">
        <f>IF(Survey!AQ558="No",0,1)</f>
        <v>1</v>
      </c>
      <c r="BQ558" s="207">
        <f>MOD((LEN(Survey!AQ558)+2),22)</f>
        <v>2</v>
      </c>
      <c r="BR558">
        <f>IF(Survey!AR558="No",0,1)</f>
        <v>1</v>
      </c>
      <c r="BS558" s="207">
        <f>MOD((LEN(Survey!AR558)+2),22)</f>
        <v>2</v>
      </c>
      <c r="BT558" s="114">
        <f>COUNTBLANK(Survey!$AQ558:$AS558)+COUNTBLANK(Survey!$AU558)</f>
        <v>4</v>
      </c>
      <c r="BU558" s="114">
        <f>IF(Survey!$I558="Yes",1,0)</f>
        <v>0</v>
      </c>
      <c r="BV558" s="114">
        <f>IF(OR(Survey!$M558="Mutual fund",Survey!$M558="Alternative mutual fund",Survey!$M558="Money market"),1,0)</f>
        <v>0</v>
      </c>
      <c r="BW558" s="119">
        <f>IF(OR(Survey!$M558="ETF",Survey!$M558="ETF, alternative mutual fund"),1,0)</f>
        <v>0</v>
      </c>
      <c r="BX558" s="16" t="str">
        <f t="shared" si="444"/>
        <v>Pass</v>
      </c>
      <c r="BY558" s="33">
        <f>IF(ISNUMBER(SEARCH("Other",Survey!$AS558)), 1, 0)</f>
        <v>0</v>
      </c>
      <c r="BZ558" s="58" t="b">
        <f>NOT(ISBLANK(Survey!$AT558))</f>
        <v>0</v>
      </c>
      <c r="CA558" s="16" t="str">
        <f t="shared" si="445"/>
        <v>Pass</v>
      </c>
      <c r="CB558" s="114">
        <f>IF(Survey!$BB558=0, 0,1)</f>
        <v>0</v>
      </c>
      <c r="CC558" s="58">
        <f>Survey!$AV558</f>
        <v>0</v>
      </c>
      <c r="CD558" s="58">
        <f>Survey!$BC558+Survey!$BD558+ABS(Survey!$BE558)-ABS(Survey!$BF558)-ABS(Survey!$BG558)-ABS(Survey!$BL558)</f>
        <v>0</v>
      </c>
      <c r="CE558" s="138">
        <f>Survey!BB558+(ABS(Survey!$BH558)-ABS(Survey!$BI558)+ABS(Survey!$BJ558)-ABS(Survey!$BK558))*0.5</f>
        <v>0</v>
      </c>
      <c r="CF558" s="58">
        <f t="shared" si="446"/>
        <v>0</v>
      </c>
      <c r="CG558" s="58">
        <f>IF(AND($CC558&gt;$CF558-0.2,$CC558&lt;$CF558+0.2,ISBLANK(Survey!$AV558)=FALSE),0,1)</f>
        <v>1</v>
      </c>
      <c r="CH558" s="133">
        <f>IF(ISBLANK(Survey!$AW558),1,0)</f>
        <v>1</v>
      </c>
      <c r="CI558" s="16" t="str">
        <f t="shared" si="447"/>
        <v>Pass</v>
      </c>
      <c r="CJ558" s="114">
        <f>IF(Survey!$BB558=0, 0,1)</f>
        <v>0</v>
      </c>
      <c r="CK558" s="58">
        <f>IF(AND(Survey!$AX558&gt;=0,Survey!$AX558&lt;=0.2,Survey!$AX558&lt;&gt;""),0,1)</f>
        <v>1</v>
      </c>
      <c r="CL558" s="114">
        <f>IF(ISBLANK(Survey!$AY558),1,0)</f>
        <v>1</v>
      </c>
      <c r="CM558" s="16" t="str">
        <f t="shared" si="448"/>
        <v>Fail</v>
      </c>
      <c r="CN558" s="133">
        <f>Survey!$AZ558</f>
        <v>0</v>
      </c>
      <c r="CO558" s="16" t="str">
        <f t="shared" si="449"/>
        <v>Pass</v>
      </c>
      <c r="CP558" s="31">
        <f>Survey!$BA558</f>
        <v>0</v>
      </c>
      <c r="CQ558" s="138">
        <f>Survey!$BB558+Survey!$BC558+Survey!$BD558+ABS(Survey!$BE558)-ABS(Survey!$BF558)-ABS(Survey!$BG558)+ABS(Survey!$BH558)-ABS(Survey!$BI558)+ABS(Survey!$BJ558)-ABS(Survey!$BK558)-ABS(Survey!$BL558)+Survey!$BM558</f>
        <v>0</v>
      </c>
      <c r="CR558" s="30">
        <f t="shared" si="450"/>
        <v>0</v>
      </c>
      <c r="CS558" s="17">
        <f t="shared" si="451"/>
        <v>0</v>
      </c>
      <c r="CT558" s="16" t="str">
        <f t="shared" si="452"/>
        <v>Pass</v>
      </c>
      <c r="CU558" s="33" t="b">
        <f>IF(ABS(Survey!$BM558)=0,TRUE,FALSE)</f>
        <v>1</v>
      </c>
      <c r="CV558" s="32" t="b">
        <f>NOT(ISBLANK(Survey!$BN558))</f>
        <v>0</v>
      </c>
      <c r="CW558" t="str">
        <f t="shared" si="453"/>
        <v>Fail</v>
      </c>
      <c r="CX558" s="25">
        <f>Survey!$BA558</f>
        <v>0</v>
      </c>
      <c r="CY558" s="25" cm="1">
        <f t="array" ref="CY558">SUM(SUMIF(Survey!BP558:BW558,{"&gt;0","&lt;0"})*{1,-1})-SUM(SUMIF(Survey!BY558:CF558,{"&gt;0","&lt;0"})*{1,-1})</f>
        <v>0</v>
      </c>
      <c r="CZ558" s="30" t="str">
        <f t="shared" si="454"/>
        <v>No holdings</v>
      </c>
      <c r="DA558">
        <f t="shared" si="455"/>
        <v>0</v>
      </c>
      <c r="DB558" s="16" t="str">
        <f t="shared" si="456"/>
        <v>Fail</v>
      </c>
      <c r="DC558" s="31">
        <f>Survey!$BA558</f>
        <v>0</v>
      </c>
      <c r="DD558" s="31" cm="1">
        <f t="array" ref="DD558">SUM(SUMIF(Survey!CH558:DA558,{"&gt;0","&lt;0"})*{1,-1})-SUM(SUMIF(Survey!DC558:DV558,{"&gt;0","&lt;0"})*{1,-1})</f>
        <v>0</v>
      </c>
      <c r="DE558" s="30" t="str">
        <f t="shared" si="457"/>
        <v>No holdings</v>
      </c>
      <c r="DF558" s="17">
        <f t="shared" si="458"/>
        <v>0</v>
      </c>
      <c r="DG558" s="16" t="str">
        <f t="shared" si="459"/>
        <v>Pass</v>
      </c>
      <c r="DH558" s="33" t="b">
        <f>IF(ABS(Survey!$DA558)=0,TRUE,FALSE)</f>
        <v>1</v>
      </c>
      <c r="DI558" s="32" t="b">
        <f>NOT(ISBLANK(Survey!$DB558))</f>
        <v>0</v>
      </c>
      <c r="DJ558" s="16" t="str">
        <f t="shared" si="460"/>
        <v>Pass</v>
      </c>
      <c r="DK558" s="33" t="b">
        <f>IF(ABS(Survey!$DV558)=0,TRUE,FALSE)</f>
        <v>1</v>
      </c>
      <c r="DL558" s="32" t="b">
        <f>NOT(ISBLANK(Survey!$DW558))</f>
        <v>0</v>
      </c>
      <c r="DM558" t="str">
        <f t="shared" si="461"/>
        <v>Pass</v>
      </c>
      <c r="DN558" s="25" cm="1">
        <f t="array" ref="DN558">SUM(SUMIF(Survey!CW558,{"&gt;0","&lt;0"})*{1,-1})+SUM(SUMIF(Survey!DR558,{"&gt;0","&lt;0"})*{1,-1})</f>
        <v>0</v>
      </c>
      <c r="DO558" s="25">
        <f>SUM(SUMIF(Survey!DY558:EE558,{"&gt;0","&lt;0"})*{1,-1})+SUM(SUMIF(Survey!EG558:EM558,{"&gt;0","&lt;0"})*{1,-1})</f>
        <v>0</v>
      </c>
      <c r="DP558">
        <f t="shared" si="462"/>
        <v>0</v>
      </c>
      <c r="DQ558">
        <f t="shared" si="463"/>
        <v>0</v>
      </c>
      <c r="DR558" s="16" t="str">
        <f t="shared" si="464"/>
        <v>Pass</v>
      </c>
      <c r="DS558" s="33" t="b">
        <f>IF(ABS(Survey!$EE558)=0,TRUE,FALSE)</f>
        <v>1</v>
      </c>
      <c r="DT558" s="32" t="b">
        <f>NOT(ISBLANK(Survey!EF558))</f>
        <v>0</v>
      </c>
      <c r="DU558" s="16" t="str">
        <f t="shared" si="465"/>
        <v>Pass</v>
      </c>
      <c r="DV558" s="33" t="b">
        <f>IF(ABS(Survey!$EM558)=0,TRUE,FALSE)</f>
        <v>1</v>
      </c>
      <c r="DW558" s="32" t="b">
        <f>NOT(ISBLANK(Survey!$EN558))</f>
        <v>0</v>
      </c>
      <c r="DX558" s="16" t="str">
        <f t="shared" si="466"/>
        <v>Fail</v>
      </c>
      <c r="DY558" s="31">
        <f>SUM(SUMIF(Survey!ET558:EV558,{"&gt;0","&lt;0"})*{1,-1})</f>
        <v>0</v>
      </c>
      <c r="DZ558">
        <f t="shared" si="467"/>
        <v>0</v>
      </c>
      <c r="EA558">
        <f t="shared" si="468"/>
        <v>100</v>
      </c>
      <c r="EB558" s="30" t="b">
        <f>IF(OR(Survey!$M558="ETF",Survey!$M558="ETF, alternative mutual fund",Survey!$M558="Closed-end", Survey!$M558="Split share corp"),TRUE,FALSE)</f>
        <v>0</v>
      </c>
      <c r="EC558" s="16" t="str">
        <f t="shared" si="469"/>
        <v>Fail</v>
      </c>
      <c r="ED558" s="31">
        <f>SUM(SUMIF(Survey!EX558:FD558,{"&gt;0","&lt;0"})*{1,-1})</f>
        <v>0</v>
      </c>
      <c r="EE558">
        <f t="shared" si="470"/>
        <v>0</v>
      </c>
      <c r="EF558" s="17">
        <f t="shared" si="471"/>
        <v>100</v>
      </c>
      <c r="EG558" s="16" t="str">
        <f t="shared" si="472"/>
        <v>Fail</v>
      </c>
      <c r="EH558" s="31">
        <f>SUM(SUMIF(Survey!FF558:FL558,{"&gt;0","&lt;0"})*{1,-1})</f>
        <v>0</v>
      </c>
      <c r="EI558">
        <f t="shared" si="473"/>
        <v>0</v>
      </c>
      <c r="EJ558" s="17">
        <f t="shared" si="474"/>
        <v>100</v>
      </c>
    </row>
    <row r="559" spans="1:140">
      <c r="A559">
        <v>559</v>
      </c>
      <c r="B559" t="str">
        <f t="shared" si="422"/>
        <v>Pass</v>
      </c>
      <c r="C559" t="str">
        <f>IF(COUNTBLANK(Survey!B559:FM559)=$C$2, "Pass", "Fail")</f>
        <v>Pass</v>
      </c>
      <c r="D559" s="16" t="str">
        <f t="shared" si="423"/>
        <v>Fail</v>
      </c>
      <c r="E559" t="str">
        <f>IF(OR(ISBLANK(Survey!AL559),COUNTIF(G559:BJ559,"Fail")),"Fail","Pass")</f>
        <v>Fail</v>
      </c>
      <c r="F559" s="265"/>
      <c r="G559" s="16" t="str">
        <f t="shared" si="424"/>
        <v>Fail</v>
      </c>
      <c r="H559" s="139">
        <f>COUNTBLANK(Survey!B559:D559)+COUNTBLANK(Survey!G559)+COUNTBLANK(Survey!I559)+COUNTBLANK(Survey!K559:M559)+COUNTBLANK(Survey!P559:Q559)+COUNTBLANK(Survey!T559:W559)+COUNTBLANK(Survey!Z559:AC559)+COUNTBLANK(Survey!AF559:AG559)+COUNTBLANK(Survey!AK559:AK559)</f>
        <v>21</v>
      </c>
      <c r="I559" t="str">
        <f t="shared" si="425"/>
        <v>Fail</v>
      </c>
      <c r="J559" t="b">
        <f>IF(Survey!E559="No",TRUE,FALSE)</f>
        <v>0</v>
      </c>
      <c r="K559" s="29" cm="1">
        <f t="array" ref="K559">IF(COUNTA(Survey!$E$4:$E$695)=1, 0, SUM(IF(COUNTIF(Survey!$E$4:$E$695, Survey!$E$4:$E$695)=1,1,0)))</f>
        <v>0</v>
      </c>
      <c r="L559" s="29">
        <f>LEN(Survey!E559)</f>
        <v>0</v>
      </c>
      <c r="M559" s="16" t="str">
        <f t="shared" si="426"/>
        <v>Fail</v>
      </c>
      <c r="N559" t="b">
        <f>IF(Survey!F559="No",TRUE,FALSE)</f>
        <v>0</v>
      </c>
      <c r="O559" t="b">
        <f>Survey!F559=Survey!E559</f>
        <v>1</v>
      </c>
      <c r="P559">
        <f>COUNTIF(Survey!$F$4:$F$695,Survey!F559)</f>
        <v>0</v>
      </c>
      <c r="Q559" s="28">
        <f>LEN(Survey!F559)</f>
        <v>0</v>
      </c>
      <c r="R559" s="16" t="str">
        <f t="shared" si="427"/>
        <v>Pass</v>
      </c>
      <c r="S559" s="29">
        <f>MOD((LEN(Survey!H559)+2),11)</f>
        <v>2</v>
      </c>
      <c r="T559">
        <f>COUNTIF(Survey!$H$4:$H$695,Survey!H559)</f>
        <v>0</v>
      </c>
      <c r="U559" s="28" t="str">
        <f>IF(Survey!$L559="Prospectus fund", "Yes", "No")</f>
        <v>No</v>
      </c>
      <c r="V559" s="16" t="str">
        <f t="shared" si="428"/>
        <v>Pass</v>
      </c>
      <c r="W559" s="29">
        <f>MOD((LEN(Survey!J559)+2),11)</f>
        <v>2</v>
      </c>
      <c r="X559">
        <f>COUNTIF(Survey!$J$4:$J$695,Survey!J559)</f>
        <v>0</v>
      </c>
      <c r="Y559" s="30" t="b">
        <f>IF(OR(Survey!$M559="ETF",Survey!$M559="ETF, alternative mutual fund",Survey!$M559="Closed-end", Survey!$M559="Split share corp", Survey!$I559="Yes"),TRUE,FALSE)</f>
        <v>0</v>
      </c>
      <c r="Z559" s="16" t="str">
        <f>IFERROR(IF(AND(OR(AC559=AD559,AD559 = "Either"),NOT(ISBLANK(Survey!K559))),"Pass","Fail"),"Pass")</f>
        <v>Fail</v>
      </c>
      <c r="AA559" s="31" cm="1">
        <f t="array" ref="AA559">SUM(SUMIF(Survey!CH559:DA559,{"&gt;0","&lt;0"})*{1,-1})</f>
        <v>0</v>
      </c>
      <c r="AB559" s="33" cm="1">
        <f t="array" ref="AB559">SUM(SUMIF(Survey!CK559,{"&gt;0","&lt;0"})*{1,-1})+SUM(SUMIF(Survey!CU559,{"&gt;0","&lt;0"})*{1,-1})</f>
        <v>0</v>
      </c>
      <c r="AC559" s="33">
        <f>Survey!K559</f>
        <v>0</v>
      </c>
      <c r="AD559" s="32" t="str">
        <f t="shared" si="429"/>
        <v>Either</v>
      </c>
      <c r="AE559" s="16" t="str">
        <f t="shared" si="430"/>
        <v>Fail</v>
      </c>
      <c r="AF559" s="58" cm="1">
        <f t="array" ref="AF559">SUM(SUMIF(Survey!CH559:DA559,{"&gt;0","&lt;0"})*{1,-1})+SUM(SUMIF(Survey!DC559:DV559,{"&gt;0","&lt;0"})*{1,-1})</f>
        <v>0</v>
      </c>
      <c r="AG559" s="58">
        <f>IFERROR(AF559/(Survey!$BA559),0)</f>
        <v>0</v>
      </c>
      <c r="AH559" s="104" t="b">
        <f>IF(OR(Survey!$M559="Alternative strategy or hedge",Survey!$M559="Private asset",Survey!$L559="Prospectus fund"),TRUE,FALSE)</f>
        <v>0</v>
      </c>
      <c r="AI559" s="104" t="b">
        <f>NOT(ISBLANK(Survey!$M559))</f>
        <v>0</v>
      </c>
      <c r="AJ559" s="16" t="str">
        <f t="shared" si="431"/>
        <v>Fail</v>
      </c>
      <c r="AK559" t="b">
        <f>IF(Survey!W559="No",TRUE,FALSE)</f>
        <v>0</v>
      </c>
      <c r="AL559" s="119">
        <f>MOD((LEN(Survey!W559)+2),22)</f>
        <v>2</v>
      </c>
      <c r="AM559" t="str">
        <f t="shared" si="432"/>
        <v>Pass</v>
      </c>
      <c r="AN559" s="33" t="b">
        <f>NOT(ISNUMBER(SEARCH("Other",Survey!$Q559)))</f>
        <v>1</v>
      </c>
      <c r="AO559" s="32" t="b">
        <f>NOT(ISBLANK(Survey!$R559))</f>
        <v>0</v>
      </c>
      <c r="AP559" s="16" t="str">
        <f t="shared" si="433"/>
        <v>Pass</v>
      </c>
      <c r="AQ559" s="114">
        <f>COUNTBLANK(Survey!$X559)</f>
        <v>1</v>
      </c>
      <c r="AR559" s="58">
        <f>IF(AND(Survey!L559&lt;&gt;"Exempt fund",OR(Survey!$M559="ETF",Survey!$M559="ETF, alternative mutual fund",Survey!$M559="Mutual fund",Survey!$M559="Alternative mutual fund",Survey!$M559="Money market")),1,0)</f>
        <v>0</v>
      </c>
      <c r="AS559" s="16" t="str">
        <f t="shared" si="434"/>
        <v>Pass</v>
      </c>
      <c r="AT559" s="33" t="b">
        <f>NOT(ISNUMBER(SEARCH("Yes",Survey!$AC559)))</f>
        <v>1</v>
      </c>
      <c r="AU559" s="32" t="b">
        <f>IF(COUNTBLANK(Survey!$AD559:$AE559)=0,TRUE, FALSE)</f>
        <v>0</v>
      </c>
      <c r="AV559" s="16" t="str">
        <f t="shared" si="435"/>
        <v>Pass</v>
      </c>
      <c r="AW559" s="33" t="b">
        <f>NOT(ISNUMBER(SEARCH("Yes",Survey!$AF559)))</f>
        <v>1</v>
      </c>
      <c r="AX559" s="32" t="b">
        <f>NOT(ISBLANK(Survey!$AH559))</f>
        <v>0</v>
      </c>
      <c r="AY559" s="16" t="str">
        <f t="shared" si="436"/>
        <v>Pass</v>
      </c>
      <c r="AZ559" s="33" t="b">
        <f>NOT(OR(ISNUMBER(SEARCH("Other",Survey!$AH559)),ISNUMBER(SEARCH("Multiple",Survey!$AH559))))</f>
        <v>1</v>
      </c>
      <c r="BA559" s="32" t="b">
        <f>NOT(ISBLANK(Survey!$AI559))</f>
        <v>0</v>
      </c>
      <c r="BB559" s="16" t="str">
        <f t="shared" si="437"/>
        <v>Fail</v>
      </c>
      <c r="BC559" s="114">
        <f>IF(ABS(Survey!$BA559)&gt;0, 1,0)</f>
        <v>0</v>
      </c>
      <c r="BD559" s="114">
        <f>IF(COUNTBLANK(Survey!$AL559)=0,1,0)</f>
        <v>0</v>
      </c>
      <c r="BE559" s="16" t="str">
        <f t="shared" si="438"/>
        <v>Pass</v>
      </c>
      <c r="BF559" s="114">
        <f>IF(ISBLANK(Survey!$AL559),0,1)</f>
        <v>0</v>
      </c>
      <c r="BG559" s="133">
        <f>COUNTBLANK(Survey!$AM559)</f>
        <v>1</v>
      </c>
      <c r="BH559" s="16" t="str">
        <f t="shared" si="439"/>
        <v>Pass</v>
      </c>
      <c r="BI559" s="114">
        <f>IF(OR(Survey!$AM559="Closed",ISBLANK(Survey!$AM559)),0,1)</f>
        <v>0</v>
      </c>
      <c r="BJ559" s="133">
        <f>IF(ISBLANK(Survey!$AN559),1,0)</f>
        <v>1</v>
      </c>
      <c r="BK559" s="118" t="str">
        <f t="shared" si="440"/>
        <v>Pass</v>
      </c>
      <c r="BL559" s="31" cm="1">
        <f t="array" ref="BL559">SUM(SUMIF(Survey!AO559:AP559,{"&gt;0","&lt;0"})*{1,-1})</f>
        <v>0</v>
      </c>
      <c r="BM559">
        <f t="shared" si="441"/>
        <v>0</v>
      </c>
      <c r="BN559">
        <f t="shared" si="442"/>
        <v>100</v>
      </c>
      <c r="BO559" s="118" t="str">
        <f t="shared" si="443"/>
        <v>Pass</v>
      </c>
      <c r="BP559">
        <f>IF(Survey!AQ559="No",0,1)</f>
        <v>1</v>
      </c>
      <c r="BQ559" s="207">
        <f>MOD((LEN(Survey!AQ559)+2),22)</f>
        <v>2</v>
      </c>
      <c r="BR559">
        <f>IF(Survey!AR559="No",0,1)</f>
        <v>1</v>
      </c>
      <c r="BS559" s="207">
        <f>MOD((LEN(Survey!AR559)+2),22)</f>
        <v>2</v>
      </c>
      <c r="BT559" s="114">
        <f>COUNTBLANK(Survey!$AQ559:$AS559)+COUNTBLANK(Survey!$AU559)</f>
        <v>4</v>
      </c>
      <c r="BU559" s="114">
        <f>IF(Survey!$I559="Yes",1,0)</f>
        <v>0</v>
      </c>
      <c r="BV559" s="114">
        <f>IF(OR(Survey!$M559="Mutual fund",Survey!$M559="Alternative mutual fund",Survey!$M559="Money market"),1,0)</f>
        <v>0</v>
      </c>
      <c r="BW559" s="119">
        <f>IF(OR(Survey!$M559="ETF",Survey!$M559="ETF, alternative mutual fund"),1,0)</f>
        <v>0</v>
      </c>
      <c r="BX559" s="16" t="str">
        <f t="shared" si="444"/>
        <v>Pass</v>
      </c>
      <c r="BY559" s="33">
        <f>IF(ISNUMBER(SEARCH("Other",Survey!$AS559)), 1, 0)</f>
        <v>0</v>
      </c>
      <c r="BZ559" s="58" t="b">
        <f>NOT(ISBLANK(Survey!$AT559))</f>
        <v>0</v>
      </c>
      <c r="CA559" s="16" t="str">
        <f t="shared" si="445"/>
        <v>Pass</v>
      </c>
      <c r="CB559" s="114">
        <f>IF(Survey!$BB559=0, 0,1)</f>
        <v>0</v>
      </c>
      <c r="CC559" s="58">
        <f>Survey!$AV559</f>
        <v>0</v>
      </c>
      <c r="CD559" s="58">
        <f>Survey!$BC559+Survey!$BD559+ABS(Survey!$BE559)-ABS(Survey!$BF559)-ABS(Survey!$BG559)-ABS(Survey!$BL559)</f>
        <v>0</v>
      </c>
      <c r="CE559" s="138">
        <f>Survey!BB559+(ABS(Survey!$BH559)-ABS(Survey!$BI559)+ABS(Survey!$BJ559)-ABS(Survey!$BK559))*0.5</f>
        <v>0</v>
      </c>
      <c r="CF559" s="58">
        <f t="shared" si="446"/>
        <v>0</v>
      </c>
      <c r="CG559" s="58">
        <f>IF(AND($CC559&gt;$CF559-0.2,$CC559&lt;$CF559+0.2,ISBLANK(Survey!$AV559)=FALSE),0,1)</f>
        <v>1</v>
      </c>
      <c r="CH559" s="133">
        <f>IF(ISBLANK(Survey!$AW559),1,0)</f>
        <v>1</v>
      </c>
      <c r="CI559" s="16" t="str">
        <f t="shared" si="447"/>
        <v>Pass</v>
      </c>
      <c r="CJ559" s="114">
        <f>IF(Survey!$BB559=0, 0,1)</f>
        <v>0</v>
      </c>
      <c r="CK559" s="58">
        <f>IF(AND(Survey!$AX559&gt;=0,Survey!$AX559&lt;=0.2,Survey!$AX559&lt;&gt;""),0,1)</f>
        <v>1</v>
      </c>
      <c r="CL559" s="114">
        <f>IF(ISBLANK(Survey!$AY559),1,0)</f>
        <v>1</v>
      </c>
      <c r="CM559" s="16" t="str">
        <f t="shared" si="448"/>
        <v>Fail</v>
      </c>
      <c r="CN559" s="133">
        <f>Survey!$AZ559</f>
        <v>0</v>
      </c>
      <c r="CO559" s="16" t="str">
        <f t="shared" si="449"/>
        <v>Pass</v>
      </c>
      <c r="CP559" s="31">
        <f>Survey!$BA559</f>
        <v>0</v>
      </c>
      <c r="CQ559" s="138">
        <f>Survey!$BB559+Survey!$BC559+Survey!$BD559+ABS(Survey!$BE559)-ABS(Survey!$BF559)-ABS(Survey!$BG559)+ABS(Survey!$BH559)-ABS(Survey!$BI559)+ABS(Survey!$BJ559)-ABS(Survey!$BK559)-ABS(Survey!$BL559)+Survey!$BM559</f>
        <v>0</v>
      </c>
      <c r="CR559" s="30">
        <f t="shared" si="450"/>
        <v>0</v>
      </c>
      <c r="CS559" s="17">
        <f t="shared" si="451"/>
        <v>0</v>
      </c>
      <c r="CT559" s="16" t="str">
        <f t="shared" si="452"/>
        <v>Pass</v>
      </c>
      <c r="CU559" s="33" t="b">
        <f>IF(ABS(Survey!$BM559)=0,TRUE,FALSE)</f>
        <v>1</v>
      </c>
      <c r="CV559" s="32" t="b">
        <f>NOT(ISBLANK(Survey!$BN559))</f>
        <v>0</v>
      </c>
      <c r="CW559" t="str">
        <f t="shared" si="453"/>
        <v>Fail</v>
      </c>
      <c r="CX559" s="25">
        <f>Survey!$BA559</f>
        <v>0</v>
      </c>
      <c r="CY559" s="25" cm="1">
        <f t="array" ref="CY559">SUM(SUMIF(Survey!BP559:BW559,{"&gt;0","&lt;0"})*{1,-1})-SUM(SUMIF(Survey!BY559:CF559,{"&gt;0","&lt;0"})*{1,-1})</f>
        <v>0</v>
      </c>
      <c r="CZ559" s="30" t="str">
        <f t="shared" si="454"/>
        <v>No holdings</v>
      </c>
      <c r="DA559">
        <f t="shared" si="455"/>
        <v>0</v>
      </c>
      <c r="DB559" s="16" t="str">
        <f t="shared" si="456"/>
        <v>Fail</v>
      </c>
      <c r="DC559" s="31">
        <f>Survey!$BA559</f>
        <v>0</v>
      </c>
      <c r="DD559" s="31" cm="1">
        <f t="array" ref="DD559">SUM(SUMIF(Survey!CH559:DA559,{"&gt;0","&lt;0"})*{1,-1})-SUM(SUMIF(Survey!DC559:DV559,{"&gt;0","&lt;0"})*{1,-1})</f>
        <v>0</v>
      </c>
      <c r="DE559" s="30" t="str">
        <f t="shared" si="457"/>
        <v>No holdings</v>
      </c>
      <c r="DF559" s="17">
        <f t="shared" si="458"/>
        <v>0</v>
      </c>
      <c r="DG559" s="16" t="str">
        <f t="shared" si="459"/>
        <v>Pass</v>
      </c>
      <c r="DH559" s="33" t="b">
        <f>IF(ABS(Survey!$DA559)=0,TRUE,FALSE)</f>
        <v>1</v>
      </c>
      <c r="DI559" s="32" t="b">
        <f>NOT(ISBLANK(Survey!$DB559))</f>
        <v>0</v>
      </c>
      <c r="DJ559" s="16" t="str">
        <f t="shared" si="460"/>
        <v>Pass</v>
      </c>
      <c r="DK559" s="33" t="b">
        <f>IF(ABS(Survey!$DV559)=0,TRUE,FALSE)</f>
        <v>1</v>
      </c>
      <c r="DL559" s="32" t="b">
        <f>NOT(ISBLANK(Survey!$DW559))</f>
        <v>0</v>
      </c>
      <c r="DM559" t="str">
        <f t="shared" si="461"/>
        <v>Pass</v>
      </c>
      <c r="DN559" s="25" cm="1">
        <f t="array" ref="DN559">SUM(SUMIF(Survey!CW559,{"&gt;0","&lt;0"})*{1,-1})+SUM(SUMIF(Survey!DR559,{"&gt;0","&lt;0"})*{1,-1})</f>
        <v>0</v>
      </c>
      <c r="DO559" s="25">
        <f>SUM(SUMIF(Survey!DY559:EE559,{"&gt;0","&lt;0"})*{1,-1})+SUM(SUMIF(Survey!EG559:EM559,{"&gt;0","&lt;0"})*{1,-1})</f>
        <v>0</v>
      </c>
      <c r="DP559">
        <f t="shared" si="462"/>
        <v>0</v>
      </c>
      <c r="DQ559">
        <f t="shared" si="463"/>
        <v>0</v>
      </c>
      <c r="DR559" s="16" t="str">
        <f t="shared" si="464"/>
        <v>Pass</v>
      </c>
      <c r="DS559" s="33" t="b">
        <f>IF(ABS(Survey!$EE559)=0,TRUE,FALSE)</f>
        <v>1</v>
      </c>
      <c r="DT559" s="32" t="b">
        <f>NOT(ISBLANK(Survey!EF559))</f>
        <v>0</v>
      </c>
      <c r="DU559" s="16" t="str">
        <f t="shared" si="465"/>
        <v>Pass</v>
      </c>
      <c r="DV559" s="33" t="b">
        <f>IF(ABS(Survey!$EM559)=0,TRUE,FALSE)</f>
        <v>1</v>
      </c>
      <c r="DW559" s="32" t="b">
        <f>NOT(ISBLANK(Survey!$EN559))</f>
        <v>0</v>
      </c>
      <c r="DX559" s="16" t="str">
        <f t="shared" si="466"/>
        <v>Fail</v>
      </c>
      <c r="DY559" s="31">
        <f>SUM(SUMIF(Survey!ET559:EV559,{"&gt;0","&lt;0"})*{1,-1})</f>
        <v>0</v>
      </c>
      <c r="DZ559">
        <f t="shared" si="467"/>
        <v>0</v>
      </c>
      <c r="EA559">
        <f t="shared" si="468"/>
        <v>100</v>
      </c>
      <c r="EB559" s="30" t="b">
        <f>IF(OR(Survey!$M559="ETF",Survey!$M559="ETF, alternative mutual fund",Survey!$M559="Closed-end", Survey!$M559="Split share corp"),TRUE,FALSE)</f>
        <v>0</v>
      </c>
      <c r="EC559" s="16" t="str">
        <f t="shared" si="469"/>
        <v>Fail</v>
      </c>
      <c r="ED559" s="31">
        <f>SUM(SUMIF(Survey!EX559:FD559,{"&gt;0","&lt;0"})*{1,-1})</f>
        <v>0</v>
      </c>
      <c r="EE559">
        <f t="shared" si="470"/>
        <v>0</v>
      </c>
      <c r="EF559" s="17">
        <f t="shared" si="471"/>
        <v>100</v>
      </c>
      <c r="EG559" s="16" t="str">
        <f t="shared" si="472"/>
        <v>Fail</v>
      </c>
      <c r="EH559" s="31">
        <f>SUM(SUMIF(Survey!FF559:FL559,{"&gt;0","&lt;0"})*{1,-1})</f>
        <v>0</v>
      </c>
      <c r="EI559">
        <f t="shared" si="473"/>
        <v>0</v>
      </c>
      <c r="EJ559" s="17">
        <f t="shared" si="474"/>
        <v>100</v>
      </c>
    </row>
    <row r="560" spans="1:140">
      <c r="A560">
        <v>560</v>
      </c>
      <c r="B560" t="str">
        <f t="shared" si="422"/>
        <v>Pass</v>
      </c>
      <c r="C560" t="str">
        <f>IF(COUNTBLANK(Survey!B560:FM560)=$C$2, "Pass", "Fail")</f>
        <v>Pass</v>
      </c>
      <c r="D560" s="16" t="str">
        <f t="shared" si="423"/>
        <v>Fail</v>
      </c>
      <c r="E560" t="str">
        <f>IF(OR(ISBLANK(Survey!AL560),COUNTIF(G560:BJ560,"Fail")),"Fail","Pass")</f>
        <v>Fail</v>
      </c>
      <c r="F560" s="265"/>
      <c r="G560" s="16" t="str">
        <f t="shared" si="424"/>
        <v>Fail</v>
      </c>
      <c r="H560" s="139">
        <f>COUNTBLANK(Survey!B560:D560)+COUNTBLANK(Survey!G560)+COUNTBLANK(Survey!I560)+COUNTBLANK(Survey!K560:M560)+COUNTBLANK(Survey!P560:Q560)+COUNTBLANK(Survey!T560:W560)+COUNTBLANK(Survey!Z560:AC560)+COUNTBLANK(Survey!AF560:AG560)+COUNTBLANK(Survey!AK560:AK560)</f>
        <v>21</v>
      </c>
      <c r="I560" t="str">
        <f t="shared" si="425"/>
        <v>Fail</v>
      </c>
      <c r="J560" t="b">
        <f>IF(Survey!E560="No",TRUE,FALSE)</f>
        <v>0</v>
      </c>
      <c r="K560" s="29" cm="1">
        <f t="array" ref="K560">IF(COUNTA(Survey!$E$4:$E$695)=1, 0, SUM(IF(COUNTIF(Survey!$E$4:$E$695, Survey!$E$4:$E$695)=1,1,0)))</f>
        <v>0</v>
      </c>
      <c r="L560" s="29">
        <f>LEN(Survey!E560)</f>
        <v>0</v>
      </c>
      <c r="M560" s="16" t="str">
        <f t="shared" si="426"/>
        <v>Fail</v>
      </c>
      <c r="N560" t="b">
        <f>IF(Survey!F560="No",TRUE,FALSE)</f>
        <v>0</v>
      </c>
      <c r="O560" t="b">
        <f>Survey!F560=Survey!E560</f>
        <v>1</v>
      </c>
      <c r="P560">
        <f>COUNTIF(Survey!$F$4:$F$695,Survey!F560)</f>
        <v>0</v>
      </c>
      <c r="Q560" s="28">
        <f>LEN(Survey!F560)</f>
        <v>0</v>
      </c>
      <c r="R560" s="16" t="str">
        <f t="shared" si="427"/>
        <v>Pass</v>
      </c>
      <c r="S560" s="29">
        <f>MOD((LEN(Survey!H560)+2),11)</f>
        <v>2</v>
      </c>
      <c r="T560">
        <f>COUNTIF(Survey!$H$4:$H$695,Survey!H560)</f>
        <v>0</v>
      </c>
      <c r="U560" s="28" t="str">
        <f>IF(Survey!$L560="Prospectus fund", "Yes", "No")</f>
        <v>No</v>
      </c>
      <c r="V560" s="16" t="str">
        <f t="shared" si="428"/>
        <v>Pass</v>
      </c>
      <c r="W560" s="29">
        <f>MOD((LEN(Survey!J560)+2),11)</f>
        <v>2</v>
      </c>
      <c r="X560">
        <f>COUNTIF(Survey!$J$4:$J$695,Survey!J560)</f>
        <v>0</v>
      </c>
      <c r="Y560" s="30" t="b">
        <f>IF(OR(Survey!$M560="ETF",Survey!$M560="ETF, alternative mutual fund",Survey!$M560="Closed-end", Survey!$M560="Split share corp", Survey!$I560="Yes"),TRUE,FALSE)</f>
        <v>0</v>
      </c>
      <c r="Z560" s="16" t="str">
        <f>IFERROR(IF(AND(OR(AC560=AD560,AD560 = "Either"),NOT(ISBLANK(Survey!K560))),"Pass","Fail"),"Pass")</f>
        <v>Fail</v>
      </c>
      <c r="AA560" s="31" cm="1">
        <f t="array" ref="AA560">SUM(SUMIF(Survey!CH560:DA560,{"&gt;0","&lt;0"})*{1,-1})</f>
        <v>0</v>
      </c>
      <c r="AB560" s="33" cm="1">
        <f t="array" ref="AB560">SUM(SUMIF(Survey!CK560,{"&gt;0","&lt;0"})*{1,-1})+SUM(SUMIF(Survey!CU560,{"&gt;0","&lt;0"})*{1,-1})</f>
        <v>0</v>
      </c>
      <c r="AC560" s="33">
        <f>Survey!K560</f>
        <v>0</v>
      </c>
      <c r="AD560" s="32" t="str">
        <f t="shared" si="429"/>
        <v>Either</v>
      </c>
      <c r="AE560" s="16" t="str">
        <f t="shared" si="430"/>
        <v>Fail</v>
      </c>
      <c r="AF560" s="58" cm="1">
        <f t="array" ref="AF560">SUM(SUMIF(Survey!CH560:DA560,{"&gt;0","&lt;0"})*{1,-1})+SUM(SUMIF(Survey!DC560:DV560,{"&gt;0","&lt;0"})*{1,-1})</f>
        <v>0</v>
      </c>
      <c r="AG560" s="58">
        <f>IFERROR(AF560/(Survey!$BA560),0)</f>
        <v>0</v>
      </c>
      <c r="AH560" s="104" t="b">
        <f>IF(OR(Survey!$M560="Alternative strategy or hedge",Survey!$M560="Private asset",Survey!$L560="Prospectus fund"),TRUE,FALSE)</f>
        <v>0</v>
      </c>
      <c r="AI560" s="104" t="b">
        <f>NOT(ISBLANK(Survey!$M560))</f>
        <v>0</v>
      </c>
      <c r="AJ560" s="16" t="str">
        <f t="shared" si="431"/>
        <v>Fail</v>
      </c>
      <c r="AK560" t="b">
        <f>IF(Survey!W560="No",TRUE,FALSE)</f>
        <v>0</v>
      </c>
      <c r="AL560" s="119">
        <f>MOD((LEN(Survey!W560)+2),22)</f>
        <v>2</v>
      </c>
      <c r="AM560" t="str">
        <f t="shared" si="432"/>
        <v>Pass</v>
      </c>
      <c r="AN560" s="33" t="b">
        <f>NOT(ISNUMBER(SEARCH("Other",Survey!$Q560)))</f>
        <v>1</v>
      </c>
      <c r="AO560" s="32" t="b">
        <f>NOT(ISBLANK(Survey!$R560))</f>
        <v>0</v>
      </c>
      <c r="AP560" s="16" t="str">
        <f t="shared" si="433"/>
        <v>Pass</v>
      </c>
      <c r="AQ560" s="114">
        <f>COUNTBLANK(Survey!$X560)</f>
        <v>1</v>
      </c>
      <c r="AR560" s="58">
        <f>IF(AND(Survey!L560&lt;&gt;"Exempt fund",OR(Survey!$M560="ETF",Survey!$M560="ETF, alternative mutual fund",Survey!$M560="Mutual fund",Survey!$M560="Alternative mutual fund",Survey!$M560="Money market")),1,0)</f>
        <v>0</v>
      </c>
      <c r="AS560" s="16" t="str">
        <f t="shared" si="434"/>
        <v>Pass</v>
      </c>
      <c r="AT560" s="33" t="b">
        <f>NOT(ISNUMBER(SEARCH("Yes",Survey!$AC560)))</f>
        <v>1</v>
      </c>
      <c r="AU560" s="32" t="b">
        <f>IF(COUNTBLANK(Survey!$AD560:$AE560)=0,TRUE, FALSE)</f>
        <v>0</v>
      </c>
      <c r="AV560" s="16" t="str">
        <f t="shared" si="435"/>
        <v>Pass</v>
      </c>
      <c r="AW560" s="33" t="b">
        <f>NOT(ISNUMBER(SEARCH("Yes",Survey!$AF560)))</f>
        <v>1</v>
      </c>
      <c r="AX560" s="32" t="b">
        <f>NOT(ISBLANK(Survey!$AH560))</f>
        <v>0</v>
      </c>
      <c r="AY560" s="16" t="str">
        <f t="shared" si="436"/>
        <v>Pass</v>
      </c>
      <c r="AZ560" s="33" t="b">
        <f>NOT(OR(ISNUMBER(SEARCH("Other",Survey!$AH560)),ISNUMBER(SEARCH("Multiple",Survey!$AH560))))</f>
        <v>1</v>
      </c>
      <c r="BA560" s="32" t="b">
        <f>NOT(ISBLANK(Survey!$AI560))</f>
        <v>0</v>
      </c>
      <c r="BB560" s="16" t="str">
        <f t="shared" si="437"/>
        <v>Fail</v>
      </c>
      <c r="BC560" s="114">
        <f>IF(ABS(Survey!$BA560)&gt;0, 1,0)</f>
        <v>0</v>
      </c>
      <c r="BD560" s="114">
        <f>IF(COUNTBLANK(Survey!$AL560)=0,1,0)</f>
        <v>0</v>
      </c>
      <c r="BE560" s="16" t="str">
        <f t="shared" si="438"/>
        <v>Pass</v>
      </c>
      <c r="BF560" s="114">
        <f>IF(ISBLANK(Survey!$AL560),0,1)</f>
        <v>0</v>
      </c>
      <c r="BG560" s="133">
        <f>COUNTBLANK(Survey!$AM560)</f>
        <v>1</v>
      </c>
      <c r="BH560" s="16" t="str">
        <f t="shared" si="439"/>
        <v>Pass</v>
      </c>
      <c r="BI560" s="114">
        <f>IF(OR(Survey!$AM560="Closed",ISBLANK(Survey!$AM560)),0,1)</f>
        <v>0</v>
      </c>
      <c r="BJ560" s="133">
        <f>IF(ISBLANK(Survey!$AN560),1,0)</f>
        <v>1</v>
      </c>
      <c r="BK560" s="118" t="str">
        <f t="shared" si="440"/>
        <v>Pass</v>
      </c>
      <c r="BL560" s="31" cm="1">
        <f t="array" ref="BL560">SUM(SUMIF(Survey!AO560:AP560,{"&gt;0","&lt;0"})*{1,-1})</f>
        <v>0</v>
      </c>
      <c r="BM560">
        <f t="shared" si="441"/>
        <v>0</v>
      </c>
      <c r="BN560">
        <f t="shared" si="442"/>
        <v>100</v>
      </c>
      <c r="BO560" s="118" t="str">
        <f t="shared" si="443"/>
        <v>Pass</v>
      </c>
      <c r="BP560">
        <f>IF(Survey!AQ560="No",0,1)</f>
        <v>1</v>
      </c>
      <c r="BQ560" s="207">
        <f>MOD((LEN(Survey!AQ560)+2),22)</f>
        <v>2</v>
      </c>
      <c r="BR560">
        <f>IF(Survey!AR560="No",0,1)</f>
        <v>1</v>
      </c>
      <c r="BS560" s="207">
        <f>MOD((LEN(Survey!AR560)+2),22)</f>
        <v>2</v>
      </c>
      <c r="BT560" s="114">
        <f>COUNTBLANK(Survey!$AQ560:$AS560)+COUNTBLANK(Survey!$AU560)</f>
        <v>4</v>
      </c>
      <c r="BU560" s="114">
        <f>IF(Survey!$I560="Yes",1,0)</f>
        <v>0</v>
      </c>
      <c r="BV560" s="114">
        <f>IF(OR(Survey!$M560="Mutual fund",Survey!$M560="Alternative mutual fund",Survey!$M560="Money market"),1,0)</f>
        <v>0</v>
      </c>
      <c r="BW560" s="119">
        <f>IF(OR(Survey!$M560="ETF",Survey!$M560="ETF, alternative mutual fund"),1,0)</f>
        <v>0</v>
      </c>
      <c r="BX560" s="16" t="str">
        <f t="shared" si="444"/>
        <v>Pass</v>
      </c>
      <c r="BY560" s="33">
        <f>IF(ISNUMBER(SEARCH("Other",Survey!$AS560)), 1, 0)</f>
        <v>0</v>
      </c>
      <c r="BZ560" s="58" t="b">
        <f>NOT(ISBLANK(Survey!$AT560))</f>
        <v>0</v>
      </c>
      <c r="CA560" s="16" t="str">
        <f t="shared" si="445"/>
        <v>Pass</v>
      </c>
      <c r="CB560" s="114">
        <f>IF(Survey!$BB560=0, 0,1)</f>
        <v>0</v>
      </c>
      <c r="CC560" s="58">
        <f>Survey!$AV560</f>
        <v>0</v>
      </c>
      <c r="CD560" s="58">
        <f>Survey!$BC560+Survey!$BD560+ABS(Survey!$BE560)-ABS(Survey!$BF560)-ABS(Survey!$BG560)-ABS(Survey!$BL560)</f>
        <v>0</v>
      </c>
      <c r="CE560" s="138">
        <f>Survey!BB560+(ABS(Survey!$BH560)-ABS(Survey!$BI560)+ABS(Survey!$BJ560)-ABS(Survey!$BK560))*0.5</f>
        <v>0</v>
      </c>
      <c r="CF560" s="58">
        <f t="shared" si="446"/>
        <v>0</v>
      </c>
      <c r="CG560" s="58">
        <f>IF(AND($CC560&gt;$CF560-0.2,$CC560&lt;$CF560+0.2,ISBLANK(Survey!$AV560)=FALSE),0,1)</f>
        <v>1</v>
      </c>
      <c r="CH560" s="133">
        <f>IF(ISBLANK(Survey!$AW560),1,0)</f>
        <v>1</v>
      </c>
      <c r="CI560" s="16" t="str">
        <f t="shared" si="447"/>
        <v>Pass</v>
      </c>
      <c r="CJ560" s="114">
        <f>IF(Survey!$BB560=0, 0,1)</f>
        <v>0</v>
      </c>
      <c r="CK560" s="58">
        <f>IF(AND(Survey!$AX560&gt;=0,Survey!$AX560&lt;=0.2,Survey!$AX560&lt;&gt;""),0,1)</f>
        <v>1</v>
      </c>
      <c r="CL560" s="114">
        <f>IF(ISBLANK(Survey!$AY560),1,0)</f>
        <v>1</v>
      </c>
      <c r="CM560" s="16" t="str">
        <f t="shared" si="448"/>
        <v>Fail</v>
      </c>
      <c r="CN560" s="133">
        <f>Survey!$AZ560</f>
        <v>0</v>
      </c>
      <c r="CO560" s="16" t="str">
        <f t="shared" si="449"/>
        <v>Pass</v>
      </c>
      <c r="CP560" s="31">
        <f>Survey!$BA560</f>
        <v>0</v>
      </c>
      <c r="CQ560" s="138">
        <f>Survey!$BB560+Survey!$BC560+Survey!$BD560+ABS(Survey!$BE560)-ABS(Survey!$BF560)-ABS(Survey!$BG560)+ABS(Survey!$BH560)-ABS(Survey!$BI560)+ABS(Survey!$BJ560)-ABS(Survey!$BK560)-ABS(Survey!$BL560)+Survey!$BM560</f>
        <v>0</v>
      </c>
      <c r="CR560" s="30">
        <f t="shared" si="450"/>
        <v>0</v>
      </c>
      <c r="CS560" s="17">
        <f t="shared" si="451"/>
        <v>0</v>
      </c>
      <c r="CT560" s="16" t="str">
        <f t="shared" si="452"/>
        <v>Pass</v>
      </c>
      <c r="CU560" s="33" t="b">
        <f>IF(ABS(Survey!$BM560)=0,TRUE,FALSE)</f>
        <v>1</v>
      </c>
      <c r="CV560" s="32" t="b">
        <f>NOT(ISBLANK(Survey!$BN560))</f>
        <v>0</v>
      </c>
      <c r="CW560" t="str">
        <f t="shared" si="453"/>
        <v>Fail</v>
      </c>
      <c r="CX560" s="25">
        <f>Survey!$BA560</f>
        <v>0</v>
      </c>
      <c r="CY560" s="25" cm="1">
        <f t="array" ref="CY560">SUM(SUMIF(Survey!BP560:BW560,{"&gt;0","&lt;0"})*{1,-1})-SUM(SUMIF(Survey!BY560:CF560,{"&gt;0","&lt;0"})*{1,-1})</f>
        <v>0</v>
      </c>
      <c r="CZ560" s="30" t="str">
        <f t="shared" si="454"/>
        <v>No holdings</v>
      </c>
      <c r="DA560">
        <f t="shared" si="455"/>
        <v>0</v>
      </c>
      <c r="DB560" s="16" t="str">
        <f t="shared" si="456"/>
        <v>Fail</v>
      </c>
      <c r="DC560" s="31">
        <f>Survey!$BA560</f>
        <v>0</v>
      </c>
      <c r="DD560" s="31" cm="1">
        <f t="array" ref="DD560">SUM(SUMIF(Survey!CH560:DA560,{"&gt;0","&lt;0"})*{1,-1})-SUM(SUMIF(Survey!DC560:DV560,{"&gt;0","&lt;0"})*{1,-1})</f>
        <v>0</v>
      </c>
      <c r="DE560" s="30" t="str">
        <f t="shared" si="457"/>
        <v>No holdings</v>
      </c>
      <c r="DF560" s="17">
        <f t="shared" si="458"/>
        <v>0</v>
      </c>
      <c r="DG560" s="16" t="str">
        <f t="shared" si="459"/>
        <v>Pass</v>
      </c>
      <c r="DH560" s="33" t="b">
        <f>IF(ABS(Survey!$DA560)=0,TRUE,FALSE)</f>
        <v>1</v>
      </c>
      <c r="DI560" s="32" t="b">
        <f>NOT(ISBLANK(Survey!$DB560))</f>
        <v>0</v>
      </c>
      <c r="DJ560" s="16" t="str">
        <f t="shared" si="460"/>
        <v>Pass</v>
      </c>
      <c r="DK560" s="33" t="b">
        <f>IF(ABS(Survey!$DV560)=0,TRUE,FALSE)</f>
        <v>1</v>
      </c>
      <c r="DL560" s="32" t="b">
        <f>NOT(ISBLANK(Survey!$DW560))</f>
        <v>0</v>
      </c>
      <c r="DM560" t="str">
        <f t="shared" si="461"/>
        <v>Pass</v>
      </c>
      <c r="DN560" s="25" cm="1">
        <f t="array" ref="DN560">SUM(SUMIF(Survey!CW560,{"&gt;0","&lt;0"})*{1,-1})+SUM(SUMIF(Survey!DR560,{"&gt;0","&lt;0"})*{1,-1})</f>
        <v>0</v>
      </c>
      <c r="DO560" s="25">
        <f>SUM(SUMIF(Survey!DY560:EE560,{"&gt;0","&lt;0"})*{1,-1})+SUM(SUMIF(Survey!EG560:EM560,{"&gt;0","&lt;0"})*{1,-1})</f>
        <v>0</v>
      </c>
      <c r="DP560">
        <f t="shared" si="462"/>
        <v>0</v>
      </c>
      <c r="DQ560">
        <f t="shared" si="463"/>
        <v>0</v>
      </c>
      <c r="DR560" s="16" t="str">
        <f t="shared" si="464"/>
        <v>Pass</v>
      </c>
      <c r="DS560" s="33" t="b">
        <f>IF(ABS(Survey!$EE560)=0,TRUE,FALSE)</f>
        <v>1</v>
      </c>
      <c r="DT560" s="32" t="b">
        <f>NOT(ISBLANK(Survey!EF560))</f>
        <v>0</v>
      </c>
      <c r="DU560" s="16" t="str">
        <f t="shared" si="465"/>
        <v>Pass</v>
      </c>
      <c r="DV560" s="33" t="b">
        <f>IF(ABS(Survey!$EM560)=0,TRUE,FALSE)</f>
        <v>1</v>
      </c>
      <c r="DW560" s="32" t="b">
        <f>NOT(ISBLANK(Survey!$EN560))</f>
        <v>0</v>
      </c>
      <c r="DX560" s="16" t="str">
        <f t="shared" si="466"/>
        <v>Fail</v>
      </c>
      <c r="DY560" s="31">
        <f>SUM(SUMIF(Survey!ET560:EV560,{"&gt;0","&lt;0"})*{1,-1})</f>
        <v>0</v>
      </c>
      <c r="DZ560">
        <f t="shared" si="467"/>
        <v>0</v>
      </c>
      <c r="EA560">
        <f t="shared" si="468"/>
        <v>100</v>
      </c>
      <c r="EB560" s="30" t="b">
        <f>IF(OR(Survey!$M560="ETF",Survey!$M560="ETF, alternative mutual fund",Survey!$M560="Closed-end", Survey!$M560="Split share corp"),TRUE,FALSE)</f>
        <v>0</v>
      </c>
      <c r="EC560" s="16" t="str">
        <f t="shared" si="469"/>
        <v>Fail</v>
      </c>
      <c r="ED560" s="31">
        <f>SUM(SUMIF(Survey!EX560:FD560,{"&gt;0","&lt;0"})*{1,-1})</f>
        <v>0</v>
      </c>
      <c r="EE560">
        <f t="shared" si="470"/>
        <v>0</v>
      </c>
      <c r="EF560" s="17">
        <f t="shared" si="471"/>
        <v>100</v>
      </c>
      <c r="EG560" s="16" t="str">
        <f t="shared" si="472"/>
        <v>Fail</v>
      </c>
      <c r="EH560" s="31">
        <f>SUM(SUMIF(Survey!FF560:FL560,{"&gt;0","&lt;0"})*{1,-1})</f>
        <v>0</v>
      </c>
      <c r="EI560">
        <f t="shared" si="473"/>
        <v>0</v>
      </c>
      <c r="EJ560" s="17">
        <f t="shared" si="474"/>
        <v>100</v>
      </c>
    </row>
    <row r="561" spans="1:140">
      <c r="A561">
        <v>561</v>
      </c>
      <c r="B561" t="str">
        <f t="shared" si="422"/>
        <v>Pass</v>
      </c>
      <c r="C561" t="str">
        <f>IF(COUNTBLANK(Survey!B561:FM561)=$C$2, "Pass", "Fail")</f>
        <v>Pass</v>
      </c>
      <c r="D561" s="16" t="str">
        <f t="shared" si="423"/>
        <v>Fail</v>
      </c>
      <c r="E561" t="str">
        <f>IF(OR(ISBLANK(Survey!AL561),COUNTIF(G561:BJ561,"Fail")),"Fail","Pass")</f>
        <v>Fail</v>
      </c>
      <c r="F561" s="265"/>
      <c r="G561" s="16" t="str">
        <f t="shared" si="424"/>
        <v>Fail</v>
      </c>
      <c r="H561" s="139">
        <f>COUNTBLANK(Survey!B561:D561)+COUNTBLANK(Survey!G561)+COUNTBLANK(Survey!I561)+COUNTBLANK(Survey!K561:M561)+COUNTBLANK(Survey!P561:Q561)+COUNTBLANK(Survey!T561:W561)+COUNTBLANK(Survey!Z561:AC561)+COUNTBLANK(Survey!AF561:AG561)+COUNTBLANK(Survey!AK561:AK561)</f>
        <v>21</v>
      </c>
      <c r="I561" t="str">
        <f t="shared" si="425"/>
        <v>Fail</v>
      </c>
      <c r="J561" t="b">
        <f>IF(Survey!E561="No",TRUE,FALSE)</f>
        <v>0</v>
      </c>
      <c r="K561" s="29" cm="1">
        <f t="array" ref="K561">IF(COUNTA(Survey!$E$4:$E$695)=1, 0, SUM(IF(COUNTIF(Survey!$E$4:$E$695, Survey!$E$4:$E$695)=1,1,0)))</f>
        <v>0</v>
      </c>
      <c r="L561" s="29">
        <f>LEN(Survey!E561)</f>
        <v>0</v>
      </c>
      <c r="M561" s="16" t="str">
        <f t="shared" si="426"/>
        <v>Fail</v>
      </c>
      <c r="N561" t="b">
        <f>IF(Survey!F561="No",TRUE,FALSE)</f>
        <v>0</v>
      </c>
      <c r="O561" t="b">
        <f>Survey!F561=Survey!E561</f>
        <v>1</v>
      </c>
      <c r="P561">
        <f>COUNTIF(Survey!$F$4:$F$695,Survey!F561)</f>
        <v>0</v>
      </c>
      <c r="Q561" s="28">
        <f>LEN(Survey!F561)</f>
        <v>0</v>
      </c>
      <c r="R561" s="16" t="str">
        <f t="shared" si="427"/>
        <v>Pass</v>
      </c>
      <c r="S561" s="29">
        <f>MOD((LEN(Survey!H561)+2),11)</f>
        <v>2</v>
      </c>
      <c r="T561">
        <f>COUNTIF(Survey!$H$4:$H$695,Survey!H561)</f>
        <v>0</v>
      </c>
      <c r="U561" s="28" t="str">
        <f>IF(Survey!$L561="Prospectus fund", "Yes", "No")</f>
        <v>No</v>
      </c>
      <c r="V561" s="16" t="str">
        <f t="shared" si="428"/>
        <v>Pass</v>
      </c>
      <c r="W561" s="29">
        <f>MOD((LEN(Survey!J561)+2),11)</f>
        <v>2</v>
      </c>
      <c r="X561">
        <f>COUNTIF(Survey!$J$4:$J$695,Survey!J561)</f>
        <v>0</v>
      </c>
      <c r="Y561" s="30" t="b">
        <f>IF(OR(Survey!$M561="ETF",Survey!$M561="ETF, alternative mutual fund",Survey!$M561="Closed-end", Survey!$M561="Split share corp", Survey!$I561="Yes"),TRUE,FALSE)</f>
        <v>0</v>
      </c>
      <c r="Z561" s="16" t="str">
        <f>IFERROR(IF(AND(OR(AC561=AD561,AD561 = "Either"),NOT(ISBLANK(Survey!K561))),"Pass","Fail"),"Pass")</f>
        <v>Fail</v>
      </c>
      <c r="AA561" s="31" cm="1">
        <f t="array" ref="AA561">SUM(SUMIF(Survey!CH561:DA561,{"&gt;0","&lt;0"})*{1,-1})</f>
        <v>0</v>
      </c>
      <c r="AB561" s="33" cm="1">
        <f t="array" ref="AB561">SUM(SUMIF(Survey!CK561,{"&gt;0","&lt;0"})*{1,-1})+SUM(SUMIF(Survey!CU561,{"&gt;0","&lt;0"})*{1,-1})</f>
        <v>0</v>
      </c>
      <c r="AC561" s="33">
        <f>Survey!K561</f>
        <v>0</v>
      </c>
      <c r="AD561" s="32" t="str">
        <f t="shared" si="429"/>
        <v>Either</v>
      </c>
      <c r="AE561" s="16" t="str">
        <f t="shared" si="430"/>
        <v>Fail</v>
      </c>
      <c r="AF561" s="58" cm="1">
        <f t="array" ref="AF561">SUM(SUMIF(Survey!CH561:DA561,{"&gt;0","&lt;0"})*{1,-1})+SUM(SUMIF(Survey!DC561:DV561,{"&gt;0","&lt;0"})*{1,-1})</f>
        <v>0</v>
      </c>
      <c r="AG561" s="58">
        <f>IFERROR(AF561/(Survey!$BA561),0)</f>
        <v>0</v>
      </c>
      <c r="AH561" s="104" t="b">
        <f>IF(OR(Survey!$M561="Alternative strategy or hedge",Survey!$M561="Private asset",Survey!$L561="Prospectus fund"),TRUE,FALSE)</f>
        <v>0</v>
      </c>
      <c r="AI561" s="104" t="b">
        <f>NOT(ISBLANK(Survey!$M561))</f>
        <v>0</v>
      </c>
      <c r="AJ561" s="16" t="str">
        <f t="shared" si="431"/>
        <v>Fail</v>
      </c>
      <c r="AK561" t="b">
        <f>IF(Survey!W561="No",TRUE,FALSE)</f>
        <v>0</v>
      </c>
      <c r="AL561" s="119">
        <f>MOD((LEN(Survey!W561)+2),22)</f>
        <v>2</v>
      </c>
      <c r="AM561" t="str">
        <f t="shared" si="432"/>
        <v>Pass</v>
      </c>
      <c r="AN561" s="33" t="b">
        <f>NOT(ISNUMBER(SEARCH("Other",Survey!$Q561)))</f>
        <v>1</v>
      </c>
      <c r="AO561" s="32" t="b">
        <f>NOT(ISBLANK(Survey!$R561))</f>
        <v>0</v>
      </c>
      <c r="AP561" s="16" t="str">
        <f t="shared" si="433"/>
        <v>Pass</v>
      </c>
      <c r="AQ561" s="114">
        <f>COUNTBLANK(Survey!$X561)</f>
        <v>1</v>
      </c>
      <c r="AR561" s="58">
        <f>IF(AND(Survey!L561&lt;&gt;"Exempt fund",OR(Survey!$M561="ETF",Survey!$M561="ETF, alternative mutual fund",Survey!$M561="Mutual fund",Survey!$M561="Alternative mutual fund",Survey!$M561="Money market")),1,0)</f>
        <v>0</v>
      </c>
      <c r="AS561" s="16" t="str">
        <f t="shared" si="434"/>
        <v>Pass</v>
      </c>
      <c r="AT561" s="33" t="b">
        <f>NOT(ISNUMBER(SEARCH("Yes",Survey!$AC561)))</f>
        <v>1</v>
      </c>
      <c r="AU561" s="32" t="b">
        <f>IF(COUNTBLANK(Survey!$AD561:$AE561)=0,TRUE, FALSE)</f>
        <v>0</v>
      </c>
      <c r="AV561" s="16" t="str">
        <f t="shared" si="435"/>
        <v>Pass</v>
      </c>
      <c r="AW561" s="33" t="b">
        <f>NOT(ISNUMBER(SEARCH("Yes",Survey!$AF561)))</f>
        <v>1</v>
      </c>
      <c r="AX561" s="32" t="b">
        <f>NOT(ISBLANK(Survey!$AH561))</f>
        <v>0</v>
      </c>
      <c r="AY561" s="16" t="str">
        <f t="shared" si="436"/>
        <v>Pass</v>
      </c>
      <c r="AZ561" s="33" t="b">
        <f>NOT(OR(ISNUMBER(SEARCH("Other",Survey!$AH561)),ISNUMBER(SEARCH("Multiple",Survey!$AH561))))</f>
        <v>1</v>
      </c>
      <c r="BA561" s="32" t="b">
        <f>NOT(ISBLANK(Survey!$AI561))</f>
        <v>0</v>
      </c>
      <c r="BB561" s="16" t="str">
        <f t="shared" si="437"/>
        <v>Fail</v>
      </c>
      <c r="BC561" s="114">
        <f>IF(ABS(Survey!$BA561)&gt;0, 1,0)</f>
        <v>0</v>
      </c>
      <c r="BD561" s="114">
        <f>IF(COUNTBLANK(Survey!$AL561)=0,1,0)</f>
        <v>0</v>
      </c>
      <c r="BE561" s="16" t="str">
        <f t="shared" si="438"/>
        <v>Pass</v>
      </c>
      <c r="BF561" s="114">
        <f>IF(ISBLANK(Survey!$AL561),0,1)</f>
        <v>0</v>
      </c>
      <c r="BG561" s="133">
        <f>COUNTBLANK(Survey!$AM561)</f>
        <v>1</v>
      </c>
      <c r="BH561" s="16" t="str">
        <f t="shared" si="439"/>
        <v>Pass</v>
      </c>
      <c r="BI561" s="114">
        <f>IF(OR(Survey!$AM561="Closed",ISBLANK(Survey!$AM561)),0,1)</f>
        <v>0</v>
      </c>
      <c r="BJ561" s="133">
        <f>IF(ISBLANK(Survey!$AN561),1,0)</f>
        <v>1</v>
      </c>
      <c r="BK561" s="118" t="str">
        <f t="shared" si="440"/>
        <v>Pass</v>
      </c>
      <c r="BL561" s="31" cm="1">
        <f t="array" ref="BL561">SUM(SUMIF(Survey!AO561:AP561,{"&gt;0","&lt;0"})*{1,-1})</f>
        <v>0</v>
      </c>
      <c r="BM561">
        <f t="shared" si="441"/>
        <v>0</v>
      </c>
      <c r="BN561">
        <f t="shared" si="442"/>
        <v>100</v>
      </c>
      <c r="BO561" s="118" t="str">
        <f t="shared" si="443"/>
        <v>Pass</v>
      </c>
      <c r="BP561">
        <f>IF(Survey!AQ561="No",0,1)</f>
        <v>1</v>
      </c>
      <c r="BQ561" s="207">
        <f>MOD((LEN(Survey!AQ561)+2),22)</f>
        <v>2</v>
      </c>
      <c r="BR561">
        <f>IF(Survey!AR561="No",0,1)</f>
        <v>1</v>
      </c>
      <c r="BS561" s="207">
        <f>MOD((LEN(Survey!AR561)+2),22)</f>
        <v>2</v>
      </c>
      <c r="BT561" s="114">
        <f>COUNTBLANK(Survey!$AQ561:$AS561)+COUNTBLANK(Survey!$AU561)</f>
        <v>4</v>
      </c>
      <c r="BU561" s="114">
        <f>IF(Survey!$I561="Yes",1,0)</f>
        <v>0</v>
      </c>
      <c r="BV561" s="114">
        <f>IF(OR(Survey!$M561="Mutual fund",Survey!$M561="Alternative mutual fund",Survey!$M561="Money market"),1,0)</f>
        <v>0</v>
      </c>
      <c r="BW561" s="119">
        <f>IF(OR(Survey!$M561="ETF",Survey!$M561="ETF, alternative mutual fund"),1,0)</f>
        <v>0</v>
      </c>
      <c r="BX561" s="16" t="str">
        <f t="shared" si="444"/>
        <v>Pass</v>
      </c>
      <c r="BY561" s="33">
        <f>IF(ISNUMBER(SEARCH("Other",Survey!$AS561)), 1, 0)</f>
        <v>0</v>
      </c>
      <c r="BZ561" s="58" t="b">
        <f>NOT(ISBLANK(Survey!$AT561))</f>
        <v>0</v>
      </c>
      <c r="CA561" s="16" t="str">
        <f t="shared" si="445"/>
        <v>Pass</v>
      </c>
      <c r="CB561" s="114">
        <f>IF(Survey!$BB561=0, 0,1)</f>
        <v>0</v>
      </c>
      <c r="CC561" s="58">
        <f>Survey!$AV561</f>
        <v>0</v>
      </c>
      <c r="CD561" s="58">
        <f>Survey!$BC561+Survey!$BD561+ABS(Survey!$BE561)-ABS(Survey!$BF561)-ABS(Survey!$BG561)-ABS(Survey!$BL561)</f>
        <v>0</v>
      </c>
      <c r="CE561" s="138">
        <f>Survey!BB561+(ABS(Survey!$BH561)-ABS(Survey!$BI561)+ABS(Survey!$BJ561)-ABS(Survey!$BK561))*0.5</f>
        <v>0</v>
      </c>
      <c r="CF561" s="58">
        <f t="shared" si="446"/>
        <v>0</v>
      </c>
      <c r="CG561" s="58">
        <f>IF(AND($CC561&gt;$CF561-0.2,$CC561&lt;$CF561+0.2,ISBLANK(Survey!$AV561)=FALSE),0,1)</f>
        <v>1</v>
      </c>
      <c r="CH561" s="133">
        <f>IF(ISBLANK(Survey!$AW561),1,0)</f>
        <v>1</v>
      </c>
      <c r="CI561" s="16" t="str">
        <f t="shared" si="447"/>
        <v>Pass</v>
      </c>
      <c r="CJ561" s="114">
        <f>IF(Survey!$BB561=0, 0,1)</f>
        <v>0</v>
      </c>
      <c r="CK561" s="58">
        <f>IF(AND(Survey!$AX561&gt;=0,Survey!$AX561&lt;=0.2,Survey!$AX561&lt;&gt;""),0,1)</f>
        <v>1</v>
      </c>
      <c r="CL561" s="114">
        <f>IF(ISBLANK(Survey!$AY561),1,0)</f>
        <v>1</v>
      </c>
      <c r="CM561" s="16" t="str">
        <f t="shared" si="448"/>
        <v>Fail</v>
      </c>
      <c r="CN561" s="133">
        <f>Survey!$AZ561</f>
        <v>0</v>
      </c>
      <c r="CO561" s="16" t="str">
        <f t="shared" si="449"/>
        <v>Pass</v>
      </c>
      <c r="CP561" s="31">
        <f>Survey!$BA561</f>
        <v>0</v>
      </c>
      <c r="CQ561" s="138">
        <f>Survey!$BB561+Survey!$BC561+Survey!$BD561+ABS(Survey!$BE561)-ABS(Survey!$BF561)-ABS(Survey!$BG561)+ABS(Survey!$BH561)-ABS(Survey!$BI561)+ABS(Survey!$BJ561)-ABS(Survey!$BK561)-ABS(Survey!$BL561)+Survey!$BM561</f>
        <v>0</v>
      </c>
      <c r="CR561" s="30">
        <f t="shared" si="450"/>
        <v>0</v>
      </c>
      <c r="CS561" s="17">
        <f t="shared" si="451"/>
        <v>0</v>
      </c>
      <c r="CT561" s="16" t="str">
        <f t="shared" si="452"/>
        <v>Pass</v>
      </c>
      <c r="CU561" s="33" t="b">
        <f>IF(ABS(Survey!$BM561)=0,TRUE,FALSE)</f>
        <v>1</v>
      </c>
      <c r="CV561" s="32" t="b">
        <f>NOT(ISBLANK(Survey!$BN561))</f>
        <v>0</v>
      </c>
      <c r="CW561" t="str">
        <f t="shared" si="453"/>
        <v>Fail</v>
      </c>
      <c r="CX561" s="25">
        <f>Survey!$BA561</f>
        <v>0</v>
      </c>
      <c r="CY561" s="25" cm="1">
        <f t="array" ref="CY561">SUM(SUMIF(Survey!BP561:BW561,{"&gt;0","&lt;0"})*{1,-1})-SUM(SUMIF(Survey!BY561:CF561,{"&gt;0","&lt;0"})*{1,-1})</f>
        <v>0</v>
      </c>
      <c r="CZ561" s="30" t="str">
        <f t="shared" si="454"/>
        <v>No holdings</v>
      </c>
      <c r="DA561">
        <f t="shared" si="455"/>
        <v>0</v>
      </c>
      <c r="DB561" s="16" t="str">
        <f t="shared" si="456"/>
        <v>Fail</v>
      </c>
      <c r="DC561" s="31">
        <f>Survey!$BA561</f>
        <v>0</v>
      </c>
      <c r="DD561" s="31" cm="1">
        <f t="array" ref="DD561">SUM(SUMIF(Survey!CH561:DA561,{"&gt;0","&lt;0"})*{1,-1})-SUM(SUMIF(Survey!DC561:DV561,{"&gt;0","&lt;0"})*{1,-1})</f>
        <v>0</v>
      </c>
      <c r="DE561" s="30" t="str">
        <f t="shared" si="457"/>
        <v>No holdings</v>
      </c>
      <c r="DF561" s="17">
        <f t="shared" si="458"/>
        <v>0</v>
      </c>
      <c r="DG561" s="16" t="str">
        <f t="shared" si="459"/>
        <v>Pass</v>
      </c>
      <c r="DH561" s="33" t="b">
        <f>IF(ABS(Survey!$DA561)=0,TRUE,FALSE)</f>
        <v>1</v>
      </c>
      <c r="DI561" s="32" t="b">
        <f>NOT(ISBLANK(Survey!$DB561))</f>
        <v>0</v>
      </c>
      <c r="DJ561" s="16" t="str">
        <f t="shared" si="460"/>
        <v>Pass</v>
      </c>
      <c r="DK561" s="33" t="b">
        <f>IF(ABS(Survey!$DV561)=0,TRUE,FALSE)</f>
        <v>1</v>
      </c>
      <c r="DL561" s="32" t="b">
        <f>NOT(ISBLANK(Survey!$DW561))</f>
        <v>0</v>
      </c>
      <c r="DM561" t="str">
        <f t="shared" si="461"/>
        <v>Pass</v>
      </c>
      <c r="DN561" s="25" cm="1">
        <f t="array" ref="DN561">SUM(SUMIF(Survey!CW561,{"&gt;0","&lt;0"})*{1,-1})+SUM(SUMIF(Survey!DR561,{"&gt;0","&lt;0"})*{1,-1})</f>
        <v>0</v>
      </c>
      <c r="DO561" s="25">
        <f>SUM(SUMIF(Survey!DY561:EE561,{"&gt;0","&lt;0"})*{1,-1})+SUM(SUMIF(Survey!EG561:EM561,{"&gt;0","&lt;0"})*{1,-1})</f>
        <v>0</v>
      </c>
      <c r="DP561">
        <f t="shared" si="462"/>
        <v>0</v>
      </c>
      <c r="DQ561">
        <f t="shared" si="463"/>
        <v>0</v>
      </c>
      <c r="DR561" s="16" t="str">
        <f t="shared" si="464"/>
        <v>Pass</v>
      </c>
      <c r="DS561" s="33" t="b">
        <f>IF(ABS(Survey!$EE561)=0,TRUE,FALSE)</f>
        <v>1</v>
      </c>
      <c r="DT561" s="32" t="b">
        <f>NOT(ISBLANK(Survey!EF561))</f>
        <v>0</v>
      </c>
      <c r="DU561" s="16" t="str">
        <f t="shared" si="465"/>
        <v>Pass</v>
      </c>
      <c r="DV561" s="33" t="b">
        <f>IF(ABS(Survey!$EM561)=0,TRUE,FALSE)</f>
        <v>1</v>
      </c>
      <c r="DW561" s="32" t="b">
        <f>NOT(ISBLANK(Survey!$EN561))</f>
        <v>0</v>
      </c>
      <c r="DX561" s="16" t="str">
        <f t="shared" si="466"/>
        <v>Fail</v>
      </c>
      <c r="DY561" s="31">
        <f>SUM(SUMIF(Survey!ET561:EV561,{"&gt;0","&lt;0"})*{1,-1})</f>
        <v>0</v>
      </c>
      <c r="DZ561">
        <f t="shared" si="467"/>
        <v>0</v>
      </c>
      <c r="EA561">
        <f t="shared" si="468"/>
        <v>100</v>
      </c>
      <c r="EB561" s="30" t="b">
        <f>IF(OR(Survey!$M561="ETF",Survey!$M561="ETF, alternative mutual fund",Survey!$M561="Closed-end", Survey!$M561="Split share corp"),TRUE,FALSE)</f>
        <v>0</v>
      </c>
      <c r="EC561" s="16" t="str">
        <f t="shared" si="469"/>
        <v>Fail</v>
      </c>
      <c r="ED561" s="31">
        <f>SUM(SUMIF(Survey!EX561:FD561,{"&gt;0","&lt;0"})*{1,-1})</f>
        <v>0</v>
      </c>
      <c r="EE561">
        <f t="shared" si="470"/>
        <v>0</v>
      </c>
      <c r="EF561" s="17">
        <f t="shared" si="471"/>
        <v>100</v>
      </c>
      <c r="EG561" s="16" t="str">
        <f t="shared" si="472"/>
        <v>Fail</v>
      </c>
      <c r="EH561" s="31">
        <f>SUM(SUMIF(Survey!FF561:FL561,{"&gt;0","&lt;0"})*{1,-1})</f>
        <v>0</v>
      </c>
      <c r="EI561">
        <f t="shared" si="473"/>
        <v>0</v>
      </c>
      <c r="EJ561" s="17">
        <f t="shared" si="474"/>
        <v>100</v>
      </c>
    </row>
    <row r="562" spans="1:140">
      <c r="A562">
        <v>562</v>
      </c>
      <c r="B562" t="str">
        <f t="shared" si="422"/>
        <v>Pass</v>
      </c>
      <c r="C562" t="str">
        <f>IF(COUNTBLANK(Survey!B562:FM562)=$C$2, "Pass", "Fail")</f>
        <v>Pass</v>
      </c>
      <c r="D562" s="16" t="str">
        <f t="shared" si="423"/>
        <v>Fail</v>
      </c>
      <c r="E562" t="str">
        <f>IF(OR(ISBLANK(Survey!AL562),COUNTIF(G562:BJ562,"Fail")),"Fail","Pass")</f>
        <v>Fail</v>
      </c>
      <c r="F562" s="265"/>
      <c r="G562" s="16" t="str">
        <f t="shared" si="424"/>
        <v>Fail</v>
      </c>
      <c r="H562" s="139">
        <f>COUNTBLANK(Survey!B562:D562)+COUNTBLANK(Survey!G562)+COUNTBLANK(Survey!I562)+COUNTBLANK(Survey!K562:M562)+COUNTBLANK(Survey!P562:Q562)+COUNTBLANK(Survey!T562:W562)+COUNTBLANK(Survey!Z562:AC562)+COUNTBLANK(Survey!AF562:AG562)+COUNTBLANK(Survey!AK562:AK562)</f>
        <v>21</v>
      </c>
      <c r="I562" t="str">
        <f t="shared" si="425"/>
        <v>Fail</v>
      </c>
      <c r="J562" t="b">
        <f>IF(Survey!E562="No",TRUE,FALSE)</f>
        <v>0</v>
      </c>
      <c r="K562" s="29" cm="1">
        <f t="array" ref="K562">IF(COUNTA(Survey!$E$4:$E$695)=1, 0, SUM(IF(COUNTIF(Survey!$E$4:$E$695, Survey!$E$4:$E$695)=1,1,0)))</f>
        <v>0</v>
      </c>
      <c r="L562" s="29">
        <f>LEN(Survey!E562)</f>
        <v>0</v>
      </c>
      <c r="M562" s="16" t="str">
        <f t="shared" si="426"/>
        <v>Fail</v>
      </c>
      <c r="N562" t="b">
        <f>IF(Survey!F562="No",TRUE,FALSE)</f>
        <v>0</v>
      </c>
      <c r="O562" t="b">
        <f>Survey!F562=Survey!E562</f>
        <v>1</v>
      </c>
      <c r="P562">
        <f>COUNTIF(Survey!$F$4:$F$695,Survey!F562)</f>
        <v>0</v>
      </c>
      <c r="Q562" s="28">
        <f>LEN(Survey!F562)</f>
        <v>0</v>
      </c>
      <c r="R562" s="16" t="str">
        <f t="shared" si="427"/>
        <v>Pass</v>
      </c>
      <c r="S562" s="29">
        <f>MOD((LEN(Survey!H562)+2),11)</f>
        <v>2</v>
      </c>
      <c r="T562">
        <f>COUNTIF(Survey!$H$4:$H$695,Survey!H562)</f>
        <v>0</v>
      </c>
      <c r="U562" s="28" t="str">
        <f>IF(Survey!$L562="Prospectus fund", "Yes", "No")</f>
        <v>No</v>
      </c>
      <c r="V562" s="16" t="str">
        <f t="shared" si="428"/>
        <v>Pass</v>
      </c>
      <c r="W562" s="29">
        <f>MOD((LEN(Survey!J562)+2),11)</f>
        <v>2</v>
      </c>
      <c r="X562">
        <f>COUNTIF(Survey!$J$4:$J$695,Survey!J562)</f>
        <v>0</v>
      </c>
      <c r="Y562" s="30" t="b">
        <f>IF(OR(Survey!$M562="ETF",Survey!$M562="ETF, alternative mutual fund",Survey!$M562="Closed-end", Survey!$M562="Split share corp", Survey!$I562="Yes"),TRUE,FALSE)</f>
        <v>0</v>
      </c>
      <c r="Z562" s="16" t="str">
        <f>IFERROR(IF(AND(OR(AC562=AD562,AD562 = "Either"),NOT(ISBLANK(Survey!K562))),"Pass","Fail"),"Pass")</f>
        <v>Fail</v>
      </c>
      <c r="AA562" s="31" cm="1">
        <f t="array" ref="AA562">SUM(SUMIF(Survey!CH562:DA562,{"&gt;0","&lt;0"})*{1,-1})</f>
        <v>0</v>
      </c>
      <c r="AB562" s="33" cm="1">
        <f t="array" ref="AB562">SUM(SUMIF(Survey!CK562,{"&gt;0","&lt;0"})*{1,-1})+SUM(SUMIF(Survey!CU562,{"&gt;0","&lt;0"})*{1,-1})</f>
        <v>0</v>
      </c>
      <c r="AC562" s="33">
        <f>Survey!K562</f>
        <v>0</v>
      </c>
      <c r="AD562" s="32" t="str">
        <f t="shared" si="429"/>
        <v>Either</v>
      </c>
      <c r="AE562" s="16" t="str">
        <f t="shared" si="430"/>
        <v>Fail</v>
      </c>
      <c r="AF562" s="58" cm="1">
        <f t="array" ref="AF562">SUM(SUMIF(Survey!CH562:DA562,{"&gt;0","&lt;0"})*{1,-1})+SUM(SUMIF(Survey!DC562:DV562,{"&gt;0","&lt;0"})*{1,-1})</f>
        <v>0</v>
      </c>
      <c r="AG562" s="58">
        <f>IFERROR(AF562/(Survey!$BA562),0)</f>
        <v>0</v>
      </c>
      <c r="AH562" s="104" t="b">
        <f>IF(OR(Survey!$M562="Alternative strategy or hedge",Survey!$M562="Private asset",Survey!$L562="Prospectus fund"),TRUE,FALSE)</f>
        <v>0</v>
      </c>
      <c r="AI562" s="104" t="b">
        <f>NOT(ISBLANK(Survey!$M562))</f>
        <v>0</v>
      </c>
      <c r="AJ562" s="16" t="str">
        <f t="shared" si="431"/>
        <v>Fail</v>
      </c>
      <c r="AK562" t="b">
        <f>IF(Survey!W562="No",TRUE,FALSE)</f>
        <v>0</v>
      </c>
      <c r="AL562" s="119">
        <f>MOD((LEN(Survey!W562)+2),22)</f>
        <v>2</v>
      </c>
      <c r="AM562" t="str">
        <f t="shared" si="432"/>
        <v>Pass</v>
      </c>
      <c r="AN562" s="33" t="b">
        <f>NOT(ISNUMBER(SEARCH("Other",Survey!$Q562)))</f>
        <v>1</v>
      </c>
      <c r="AO562" s="32" t="b">
        <f>NOT(ISBLANK(Survey!$R562))</f>
        <v>0</v>
      </c>
      <c r="AP562" s="16" t="str">
        <f t="shared" si="433"/>
        <v>Pass</v>
      </c>
      <c r="AQ562" s="114">
        <f>COUNTBLANK(Survey!$X562)</f>
        <v>1</v>
      </c>
      <c r="AR562" s="58">
        <f>IF(AND(Survey!L562&lt;&gt;"Exempt fund",OR(Survey!$M562="ETF",Survey!$M562="ETF, alternative mutual fund",Survey!$M562="Mutual fund",Survey!$M562="Alternative mutual fund",Survey!$M562="Money market")),1,0)</f>
        <v>0</v>
      </c>
      <c r="AS562" s="16" t="str">
        <f t="shared" si="434"/>
        <v>Pass</v>
      </c>
      <c r="AT562" s="33" t="b">
        <f>NOT(ISNUMBER(SEARCH("Yes",Survey!$AC562)))</f>
        <v>1</v>
      </c>
      <c r="AU562" s="32" t="b">
        <f>IF(COUNTBLANK(Survey!$AD562:$AE562)=0,TRUE, FALSE)</f>
        <v>0</v>
      </c>
      <c r="AV562" s="16" t="str">
        <f t="shared" si="435"/>
        <v>Pass</v>
      </c>
      <c r="AW562" s="33" t="b">
        <f>NOT(ISNUMBER(SEARCH("Yes",Survey!$AF562)))</f>
        <v>1</v>
      </c>
      <c r="AX562" s="32" t="b">
        <f>NOT(ISBLANK(Survey!$AH562))</f>
        <v>0</v>
      </c>
      <c r="AY562" s="16" t="str">
        <f t="shared" si="436"/>
        <v>Pass</v>
      </c>
      <c r="AZ562" s="33" t="b">
        <f>NOT(OR(ISNUMBER(SEARCH("Other",Survey!$AH562)),ISNUMBER(SEARCH("Multiple",Survey!$AH562))))</f>
        <v>1</v>
      </c>
      <c r="BA562" s="32" t="b">
        <f>NOT(ISBLANK(Survey!$AI562))</f>
        <v>0</v>
      </c>
      <c r="BB562" s="16" t="str">
        <f t="shared" si="437"/>
        <v>Fail</v>
      </c>
      <c r="BC562" s="114">
        <f>IF(ABS(Survey!$BA562)&gt;0, 1,0)</f>
        <v>0</v>
      </c>
      <c r="BD562" s="114">
        <f>IF(COUNTBLANK(Survey!$AL562)=0,1,0)</f>
        <v>0</v>
      </c>
      <c r="BE562" s="16" t="str">
        <f t="shared" si="438"/>
        <v>Pass</v>
      </c>
      <c r="BF562" s="114">
        <f>IF(ISBLANK(Survey!$AL562),0,1)</f>
        <v>0</v>
      </c>
      <c r="BG562" s="133">
        <f>COUNTBLANK(Survey!$AM562)</f>
        <v>1</v>
      </c>
      <c r="BH562" s="16" t="str">
        <f t="shared" si="439"/>
        <v>Pass</v>
      </c>
      <c r="BI562" s="114">
        <f>IF(OR(Survey!$AM562="Closed",ISBLANK(Survey!$AM562)),0,1)</f>
        <v>0</v>
      </c>
      <c r="BJ562" s="133">
        <f>IF(ISBLANK(Survey!$AN562),1,0)</f>
        <v>1</v>
      </c>
      <c r="BK562" s="118" t="str">
        <f t="shared" si="440"/>
        <v>Pass</v>
      </c>
      <c r="BL562" s="31" cm="1">
        <f t="array" ref="BL562">SUM(SUMIF(Survey!AO562:AP562,{"&gt;0","&lt;0"})*{1,-1})</f>
        <v>0</v>
      </c>
      <c r="BM562">
        <f t="shared" si="441"/>
        <v>0</v>
      </c>
      <c r="BN562">
        <f t="shared" si="442"/>
        <v>100</v>
      </c>
      <c r="BO562" s="118" t="str">
        <f t="shared" si="443"/>
        <v>Pass</v>
      </c>
      <c r="BP562">
        <f>IF(Survey!AQ562="No",0,1)</f>
        <v>1</v>
      </c>
      <c r="BQ562" s="207">
        <f>MOD((LEN(Survey!AQ562)+2),22)</f>
        <v>2</v>
      </c>
      <c r="BR562">
        <f>IF(Survey!AR562="No",0,1)</f>
        <v>1</v>
      </c>
      <c r="BS562" s="207">
        <f>MOD((LEN(Survey!AR562)+2),22)</f>
        <v>2</v>
      </c>
      <c r="BT562" s="114">
        <f>COUNTBLANK(Survey!$AQ562:$AS562)+COUNTBLANK(Survey!$AU562)</f>
        <v>4</v>
      </c>
      <c r="BU562" s="114">
        <f>IF(Survey!$I562="Yes",1,0)</f>
        <v>0</v>
      </c>
      <c r="BV562" s="114">
        <f>IF(OR(Survey!$M562="Mutual fund",Survey!$M562="Alternative mutual fund",Survey!$M562="Money market"),1,0)</f>
        <v>0</v>
      </c>
      <c r="BW562" s="119">
        <f>IF(OR(Survey!$M562="ETF",Survey!$M562="ETF, alternative mutual fund"),1,0)</f>
        <v>0</v>
      </c>
      <c r="BX562" s="16" t="str">
        <f t="shared" si="444"/>
        <v>Pass</v>
      </c>
      <c r="BY562" s="33">
        <f>IF(ISNUMBER(SEARCH("Other",Survey!$AS562)), 1, 0)</f>
        <v>0</v>
      </c>
      <c r="BZ562" s="58" t="b">
        <f>NOT(ISBLANK(Survey!$AT562))</f>
        <v>0</v>
      </c>
      <c r="CA562" s="16" t="str">
        <f t="shared" si="445"/>
        <v>Pass</v>
      </c>
      <c r="CB562" s="114">
        <f>IF(Survey!$BB562=0, 0,1)</f>
        <v>0</v>
      </c>
      <c r="CC562" s="58">
        <f>Survey!$AV562</f>
        <v>0</v>
      </c>
      <c r="CD562" s="58">
        <f>Survey!$BC562+Survey!$BD562+ABS(Survey!$BE562)-ABS(Survey!$BF562)-ABS(Survey!$BG562)-ABS(Survey!$BL562)</f>
        <v>0</v>
      </c>
      <c r="CE562" s="138">
        <f>Survey!BB562+(ABS(Survey!$BH562)-ABS(Survey!$BI562)+ABS(Survey!$BJ562)-ABS(Survey!$BK562))*0.5</f>
        <v>0</v>
      </c>
      <c r="CF562" s="58">
        <f t="shared" si="446"/>
        <v>0</v>
      </c>
      <c r="CG562" s="58">
        <f>IF(AND($CC562&gt;$CF562-0.2,$CC562&lt;$CF562+0.2,ISBLANK(Survey!$AV562)=FALSE),0,1)</f>
        <v>1</v>
      </c>
      <c r="CH562" s="133">
        <f>IF(ISBLANK(Survey!$AW562),1,0)</f>
        <v>1</v>
      </c>
      <c r="CI562" s="16" t="str">
        <f t="shared" si="447"/>
        <v>Pass</v>
      </c>
      <c r="CJ562" s="114">
        <f>IF(Survey!$BB562=0, 0,1)</f>
        <v>0</v>
      </c>
      <c r="CK562" s="58">
        <f>IF(AND(Survey!$AX562&gt;=0,Survey!$AX562&lt;=0.2,Survey!$AX562&lt;&gt;""),0,1)</f>
        <v>1</v>
      </c>
      <c r="CL562" s="114">
        <f>IF(ISBLANK(Survey!$AY562),1,0)</f>
        <v>1</v>
      </c>
      <c r="CM562" s="16" t="str">
        <f t="shared" si="448"/>
        <v>Fail</v>
      </c>
      <c r="CN562" s="133">
        <f>Survey!$AZ562</f>
        <v>0</v>
      </c>
      <c r="CO562" s="16" t="str">
        <f t="shared" si="449"/>
        <v>Pass</v>
      </c>
      <c r="CP562" s="31">
        <f>Survey!$BA562</f>
        <v>0</v>
      </c>
      <c r="CQ562" s="138">
        <f>Survey!$BB562+Survey!$BC562+Survey!$BD562+ABS(Survey!$BE562)-ABS(Survey!$BF562)-ABS(Survey!$BG562)+ABS(Survey!$BH562)-ABS(Survey!$BI562)+ABS(Survey!$BJ562)-ABS(Survey!$BK562)-ABS(Survey!$BL562)+Survey!$BM562</f>
        <v>0</v>
      </c>
      <c r="CR562" s="30">
        <f t="shared" si="450"/>
        <v>0</v>
      </c>
      <c r="CS562" s="17">
        <f t="shared" si="451"/>
        <v>0</v>
      </c>
      <c r="CT562" s="16" t="str">
        <f t="shared" si="452"/>
        <v>Pass</v>
      </c>
      <c r="CU562" s="33" t="b">
        <f>IF(ABS(Survey!$BM562)=0,TRUE,FALSE)</f>
        <v>1</v>
      </c>
      <c r="CV562" s="32" t="b">
        <f>NOT(ISBLANK(Survey!$BN562))</f>
        <v>0</v>
      </c>
      <c r="CW562" t="str">
        <f t="shared" si="453"/>
        <v>Fail</v>
      </c>
      <c r="CX562" s="25">
        <f>Survey!$BA562</f>
        <v>0</v>
      </c>
      <c r="CY562" s="25" cm="1">
        <f t="array" ref="CY562">SUM(SUMIF(Survey!BP562:BW562,{"&gt;0","&lt;0"})*{1,-1})-SUM(SUMIF(Survey!BY562:CF562,{"&gt;0","&lt;0"})*{1,-1})</f>
        <v>0</v>
      </c>
      <c r="CZ562" s="30" t="str">
        <f t="shared" si="454"/>
        <v>No holdings</v>
      </c>
      <c r="DA562">
        <f t="shared" si="455"/>
        <v>0</v>
      </c>
      <c r="DB562" s="16" t="str">
        <f t="shared" si="456"/>
        <v>Fail</v>
      </c>
      <c r="DC562" s="31">
        <f>Survey!$BA562</f>
        <v>0</v>
      </c>
      <c r="DD562" s="31" cm="1">
        <f t="array" ref="DD562">SUM(SUMIF(Survey!CH562:DA562,{"&gt;0","&lt;0"})*{1,-1})-SUM(SUMIF(Survey!DC562:DV562,{"&gt;0","&lt;0"})*{1,-1})</f>
        <v>0</v>
      </c>
      <c r="DE562" s="30" t="str">
        <f t="shared" si="457"/>
        <v>No holdings</v>
      </c>
      <c r="DF562" s="17">
        <f t="shared" si="458"/>
        <v>0</v>
      </c>
      <c r="DG562" s="16" t="str">
        <f t="shared" si="459"/>
        <v>Pass</v>
      </c>
      <c r="DH562" s="33" t="b">
        <f>IF(ABS(Survey!$DA562)=0,TRUE,FALSE)</f>
        <v>1</v>
      </c>
      <c r="DI562" s="32" t="b">
        <f>NOT(ISBLANK(Survey!$DB562))</f>
        <v>0</v>
      </c>
      <c r="DJ562" s="16" t="str">
        <f t="shared" si="460"/>
        <v>Pass</v>
      </c>
      <c r="DK562" s="33" t="b">
        <f>IF(ABS(Survey!$DV562)=0,TRUE,FALSE)</f>
        <v>1</v>
      </c>
      <c r="DL562" s="32" t="b">
        <f>NOT(ISBLANK(Survey!$DW562))</f>
        <v>0</v>
      </c>
      <c r="DM562" t="str">
        <f t="shared" si="461"/>
        <v>Pass</v>
      </c>
      <c r="DN562" s="25" cm="1">
        <f t="array" ref="DN562">SUM(SUMIF(Survey!CW562,{"&gt;0","&lt;0"})*{1,-1})+SUM(SUMIF(Survey!DR562,{"&gt;0","&lt;0"})*{1,-1})</f>
        <v>0</v>
      </c>
      <c r="DO562" s="25">
        <f>SUM(SUMIF(Survey!DY562:EE562,{"&gt;0","&lt;0"})*{1,-1})+SUM(SUMIF(Survey!EG562:EM562,{"&gt;0","&lt;0"})*{1,-1})</f>
        <v>0</v>
      </c>
      <c r="DP562">
        <f t="shared" si="462"/>
        <v>0</v>
      </c>
      <c r="DQ562">
        <f t="shared" si="463"/>
        <v>0</v>
      </c>
      <c r="DR562" s="16" t="str">
        <f t="shared" si="464"/>
        <v>Pass</v>
      </c>
      <c r="DS562" s="33" t="b">
        <f>IF(ABS(Survey!$EE562)=0,TRUE,FALSE)</f>
        <v>1</v>
      </c>
      <c r="DT562" s="32" t="b">
        <f>NOT(ISBLANK(Survey!EF562))</f>
        <v>0</v>
      </c>
      <c r="DU562" s="16" t="str">
        <f t="shared" si="465"/>
        <v>Pass</v>
      </c>
      <c r="DV562" s="33" t="b">
        <f>IF(ABS(Survey!$EM562)=0,TRUE,FALSE)</f>
        <v>1</v>
      </c>
      <c r="DW562" s="32" t="b">
        <f>NOT(ISBLANK(Survey!$EN562))</f>
        <v>0</v>
      </c>
      <c r="DX562" s="16" t="str">
        <f t="shared" si="466"/>
        <v>Fail</v>
      </c>
      <c r="DY562" s="31">
        <f>SUM(SUMIF(Survey!ET562:EV562,{"&gt;0","&lt;0"})*{1,-1})</f>
        <v>0</v>
      </c>
      <c r="DZ562">
        <f t="shared" si="467"/>
        <v>0</v>
      </c>
      <c r="EA562">
        <f t="shared" si="468"/>
        <v>100</v>
      </c>
      <c r="EB562" s="30" t="b">
        <f>IF(OR(Survey!$M562="ETF",Survey!$M562="ETF, alternative mutual fund",Survey!$M562="Closed-end", Survey!$M562="Split share corp"),TRUE,FALSE)</f>
        <v>0</v>
      </c>
      <c r="EC562" s="16" t="str">
        <f t="shared" si="469"/>
        <v>Fail</v>
      </c>
      <c r="ED562" s="31">
        <f>SUM(SUMIF(Survey!EX562:FD562,{"&gt;0","&lt;0"})*{1,-1})</f>
        <v>0</v>
      </c>
      <c r="EE562">
        <f t="shared" si="470"/>
        <v>0</v>
      </c>
      <c r="EF562" s="17">
        <f t="shared" si="471"/>
        <v>100</v>
      </c>
      <c r="EG562" s="16" t="str">
        <f t="shared" si="472"/>
        <v>Fail</v>
      </c>
      <c r="EH562" s="31">
        <f>SUM(SUMIF(Survey!FF562:FL562,{"&gt;0","&lt;0"})*{1,-1})</f>
        <v>0</v>
      </c>
      <c r="EI562">
        <f t="shared" si="473"/>
        <v>0</v>
      </c>
      <c r="EJ562" s="17">
        <f t="shared" si="474"/>
        <v>100</v>
      </c>
    </row>
    <row r="563" spans="1:140">
      <c r="A563">
        <v>563</v>
      </c>
      <c r="B563" t="str">
        <f t="shared" si="422"/>
        <v>Pass</v>
      </c>
      <c r="C563" t="str">
        <f>IF(COUNTBLANK(Survey!B563:FM563)=$C$2, "Pass", "Fail")</f>
        <v>Pass</v>
      </c>
      <c r="D563" s="16" t="str">
        <f t="shared" si="423"/>
        <v>Fail</v>
      </c>
      <c r="E563" t="str">
        <f>IF(OR(ISBLANK(Survey!AL563),COUNTIF(G563:BJ563,"Fail")),"Fail","Pass")</f>
        <v>Fail</v>
      </c>
      <c r="F563" s="265"/>
      <c r="G563" s="16" t="str">
        <f t="shared" si="424"/>
        <v>Fail</v>
      </c>
      <c r="H563" s="139">
        <f>COUNTBLANK(Survey!B563:D563)+COUNTBLANK(Survey!G563)+COUNTBLANK(Survey!I563)+COUNTBLANK(Survey!K563:M563)+COUNTBLANK(Survey!P563:Q563)+COUNTBLANK(Survey!T563:W563)+COUNTBLANK(Survey!Z563:AC563)+COUNTBLANK(Survey!AF563:AG563)+COUNTBLANK(Survey!AK563:AK563)</f>
        <v>21</v>
      </c>
      <c r="I563" t="str">
        <f t="shared" si="425"/>
        <v>Fail</v>
      </c>
      <c r="J563" t="b">
        <f>IF(Survey!E563="No",TRUE,FALSE)</f>
        <v>0</v>
      </c>
      <c r="K563" s="29" cm="1">
        <f t="array" ref="K563">IF(COUNTA(Survey!$E$4:$E$695)=1, 0, SUM(IF(COUNTIF(Survey!$E$4:$E$695, Survey!$E$4:$E$695)=1,1,0)))</f>
        <v>0</v>
      </c>
      <c r="L563" s="29">
        <f>LEN(Survey!E563)</f>
        <v>0</v>
      </c>
      <c r="M563" s="16" t="str">
        <f t="shared" si="426"/>
        <v>Fail</v>
      </c>
      <c r="N563" t="b">
        <f>IF(Survey!F563="No",TRUE,FALSE)</f>
        <v>0</v>
      </c>
      <c r="O563" t="b">
        <f>Survey!F563=Survey!E563</f>
        <v>1</v>
      </c>
      <c r="P563">
        <f>COUNTIF(Survey!$F$4:$F$695,Survey!F563)</f>
        <v>0</v>
      </c>
      <c r="Q563" s="28">
        <f>LEN(Survey!F563)</f>
        <v>0</v>
      </c>
      <c r="R563" s="16" t="str">
        <f t="shared" si="427"/>
        <v>Pass</v>
      </c>
      <c r="S563" s="29">
        <f>MOD((LEN(Survey!H563)+2),11)</f>
        <v>2</v>
      </c>
      <c r="T563">
        <f>COUNTIF(Survey!$H$4:$H$695,Survey!H563)</f>
        <v>0</v>
      </c>
      <c r="U563" s="28" t="str">
        <f>IF(Survey!$L563="Prospectus fund", "Yes", "No")</f>
        <v>No</v>
      </c>
      <c r="V563" s="16" t="str">
        <f t="shared" si="428"/>
        <v>Pass</v>
      </c>
      <c r="W563" s="29">
        <f>MOD((LEN(Survey!J563)+2),11)</f>
        <v>2</v>
      </c>
      <c r="X563">
        <f>COUNTIF(Survey!$J$4:$J$695,Survey!J563)</f>
        <v>0</v>
      </c>
      <c r="Y563" s="30" t="b">
        <f>IF(OR(Survey!$M563="ETF",Survey!$M563="ETF, alternative mutual fund",Survey!$M563="Closed-end", Survey!$M563="Split share corp", Survey!$I563="Yes"),TRUE,FALSE)</f>
        <v>0</v>
      </c>
      <c r="Z563" s="16" t="str">
        <f>IFERROR(IF(AND(OR(AC563=AD563,AD563 = "Either"),NOT(ISBLANK(Survey!K563))),"Pass","Fail"),"Pass")</f>
        <v>Fail</v>
      </c>
      <c r="AA563" s="31" cm="1">
        <f t="array" ref="AA563">SUM(SUMIF(Survey!CH563:DA563,{"&gt;0","&lt;0"})*{1,-1})</f>
        <v>0</v>
      </c>
      <c r="AB563" s="33" cm="1">
        <f t="array" ref="AB563">SUM(SUMIF(Survey!CK563,{"&gt;0","&lt;0"})*{1,-1})+SUM(SUMIF(Survey!CU563,{"&gt;0","&lt;0"})*{1,-1})</f>
        <v>0</v>
      </c>
      <c r="AC563" s="33">
        <f>Survey!K563</f>
        <v>0</v>
      </c>
      <c r="AD563" s="32" t="str">
        <f t="shared" si="429"/>
        <v>Either</v>
      </c>
      <c r="AE563" s="16" t="str">
        <f t="shared" si="430"/>
        <v>Fail</v>
      </c>
      <c r="AF563" s="58" cm="1">
        <f t="array" ref="AF563">SUM(SUMIF(Survey!CH563:DA563,{"&gt;0","&lt;0"})*{1,-1})+SUM(SUMIF(Survey!DC563:DV563,{"&gt;0","&lt;0"})*{1,-1})</f>
        <v>0</v>
      </c>
      <c r="AG563" s="58">
        <f>IFERROR(AF563/(Survey!$BA563),0)</f>
        <v>0</v>
      </c>
      <c r="AH563" s="104" t="b">
        <f>IF(OR(Survey!$M563="Alternative strategy or hedge",Survey!$M563="Private asset",Survey!$L563="Prospectus fund"),TRUE,FALSE)</f>
        <v>0</v>
      </c>
      <c r="AI563" s="104" t="b">
        <f>NOT(ISBLANK(Survey!$M563))</f>
        <v>0</v>
      </c>
      <c r="AJ563" s="16" t="str">
        <f t="shared" si="431"/>
        <v>Fail</v>
      </c>
      <c r="AK563" t="b">
        <f>IF(Survey!W563="No",TRUE,FALSE)</f>
        <v>0</v>
      </c>
      <c r="AL563" s="119">
        <f>MOD((LEN(Survey!W563)+2),22)</f>
        <v>2</v>
      </c>
      <c r="AM563" t="str">
        <f t="shared" si="432"/>
        <v>Pass</v>
      </c>
      <c r="AN563" s="33" t="b">
        <f>NOT(ISNUMBER(SEARCH("Other",Survey!$Q563)))</f>
        <v>1</v>
      </c>
      <c r="AO563" s="32" t="b">
        <f>NOT(ISBLANK(Survey!$R563))</f>
        <v>0</v>
      </c>
      <c r="AP563" s="16" t="str">
        <f t="shared" si="433"/>
        <v>Pass</v>
      </c>
      <c r="AQ563" s="114">
        <f>COUNTBLANK(Survey!$X563)</f>
        <v>1</v>
      </c>
      <c r="AR563" s="58">
        <f>IF(AND(Survey!L563&lt;&gt;"Exempt fund",OR(Survey!$M563="ETF",Survey!$M563="ETF, alternative mutual fund",Survey!$M563="Mutual fund",Survey!$M563="Alternative mutual fund",Survey!$M563="Money market")),1,0)</f>
        <v>0</v>
      </c>
      <c r="AS563" s="16" t="str">
        <f t="shared" si="434"/>
        <v>Pass</v>
      </c>
      <c r="AT563" s="33" t="b">
        <f>NOT(ISNUMBER(SEARCH("Yes",Survey!$AC563)))</f>
        <v>1</v>
      </c>
      <c r="AU563" s="32" t="b">
        <f>IF(COUNTBLANK(Survey!$AD563:$AE563)=0,TRUE, FALSE)</f>
        <v>0</v>
      </c>
      <c r="AV563" s="16" t="str">
        <f t="shared" si="435"/>
        <v>Pass</v>
      </c>
      <c r="AW563" s="33" t="b">
        <f>NOT(ISNUMBER(SEARCH("Yes",Survey!$AF563)))</f>
        <v>1</v>
      </c>
      <c r="AX563" s="32" t="b">
        <f>NOT(ISBLANK(Survey!$AH563))</f>
        <v>0</v>
      </c>
      <c r="AY563" s="16" t="str">
        <f t="shared" si="436"/>
        <v>Pass</v>
      </c>
      <c r="AZ563" s="33" t="b">
        <f>NOT(OR(ISNUMBER(SEARCH("Other",Survey!$AH563)),ISNUMBER(SEARCH("Multiple",Survey!$AH563))))</f>
        <v>1</v>
      </c>
      <c r="BA563" s="32" t="b">
        <f>NOT(ISBLANK(Survey!$AI563))</f>
        <v>0</v>
      </c>
      <c r="BB563" s="16" t="str">
        <f t="shared" si="437"/>
        <v>Fail</v>
      </c>
      <c r="BC563" s="114">
        <f>IF(ABS(Survey!$BA563)&gt;0, 1,0)</f>
        <v>0</v>
      </c>
      <c r="BD563" s="114">
        <f>IF(COUNTBLANK(Survey!$AL563)=0,1,0)</f>
        <v>0</v>
      </c>
      <c r="BE563" s="16" t="str">
        <f t="shared" si="438"/>
        <v>Pass</v>
      </c>
      <c r="BF563" s="114">
        <f>IF(ISBLANK(Survey!$AL563),0,1)</f>
        <v>0</v>
      </c>
      <c r="BG563" s="133">
        <f>COUNTBLANK(Survey!$AM563)</f>
        <v>1</v>
      </c>
      <c r="BH563" s="16" t="str">
        <f t="shared" si="439"/>
        <v>Pass</v>
      </c>
      <c r="BI563" s="114">
        <f>IF(OR(Survey!$AM563="Closed",ISBLANK(Survey!$AM563)),0,1)</f>
        <v>0</v>
      </c>
      <c r="BJ563" s="133">
        <f>IF(ISBLANK(Survey!$AN563),1,0)</f>
        <v>1</v>
      </c>
      <c r="BK563" s="118" t="str">
        <f t="shared" si="440"/>
        <v>Pass</v>
      </c>
      <c r="BL563" s="31" cm="1">
        <f t="array" ref="BL563">SUM(SUMIF(Survey!AO563:AP563,{"&gt;0","&lt;0"})*{1,-1})</f>
        <v>0</v>
      </c>
      <c r="BM563">
        <f t="shared" si="441"/>
        <v>0</v>
      </c>
      <c r="BN563">
        <f t="shared" si="442"/>
        <v>100</v>
      </c>
      <c r="BO563" s="118" t="str">
        <f t="shared" si="443"/>
        <v>Pass</v>
      </c>
      <c r="BP563">
        <f>IF(Survey!AQ563="No",0,1)</f>
        <v>1</v>
      </c>
      <c r="BQ563" s="207">
        <f>MOD((LEN(Survey!AQ563)+2),22)</f>
        <v>2</v>
      </c>
      <c r="BR563">
        <f>IF(Survey!AR563="No",0,1)</f>
        <v>1</v>
      </c>
      <c r="BS563" s="207">
        <f>MOD((LEN(Survey!AR563)+2),22)</f>
        <v>2</v>
      </c>
      <c r="BT563" s="114">
        <f>COUNTBLANK(Survey!$AQ563:$AS563)+COUNTBLANK(Survey!$AU563)</f>
        <v>4</v>
      </c>
      <c r="BU563" s="114">
        <f>IF(Survey!$I563="Yes",1,0)</f>
        <v>0</v>
      </c>
      <c r="BV563" s="114">
        <f>IF(OR(Survey!$M563="Mutual fund",Survey!$M563="Alternative mutual fund",Survey!$M563="Money market"),1,0)</f>
        <v>0</v>
      </c>
      <c r="BW563" s="119">
        <f>IF(OR(Survey!$M563="ETF",Survey!$M563="ETF, alternative mutual fund"),1,0)</f>
        <v>0</v>
      </c>
      <c r="BX563" s="16" t="str">
        <f t="shared" si="444"/>
        <v>Pass</v>
      </c>
      <c r="BY563" s="33">
        <f>IF(ISNUMBER(SEARCH("Other",Survey!$AS563)), 1, 0)</f>
        <v>0</v>
      </c>
      <c r="BZ563" s="58" t="b">
        <f>NOT(ISBLANK(Survey!$AT563))</f>
        <v>0</v>
      </c>
      <c r="CA563" s="16" t="str">
        <f t="shared" si="445"/>
        <v>Pass</v>
      </c>
      <c r="CB563" s="114">
        <f>IF(Survey!$BB563=0, 0,1)</f>
        <v>0</v>
      </c>
      <c r="CC563" s="58">
        <f>Survey!$AV563</f>
        <v>0</v>
      </c>
      <c r="CD563" s="58">
        <f>Survey!$BC563+Survey!$BD563+ABS(Survey!$BE563)-ABS(Survey!$BF563)-ABS(Survey!$BG563)-ABS(Survey!$BL563)</f>
        <v>0</v>
      </c>
      <c r="CE563" s="138">
        <f>Survey!BB563+(ABS(Survey!$BH563)-ABS(Survey!$BI563)+ABS(Survey!$BJ563)-ABS(Survey!$BK563))*0.5</f>
        <v>0</v>
      </c>
      <c r="CF563" s="58">
        <f t="shared" si="446"/>
        <v>0</v>
      </c>
      <c r="CG563" s="58">
        <f>IF(AND($CC563&gt;$CF563-0.2,$CC563&lt;$CF563+0.2,ISBLANK(Survey!$AV563)=FALSE),0,1)</f>
        <v>1</v>
      </c>
      <c r="CH563" s="133">
        <f>IF(ISBLANK(Survey!$AW563),1,0)</f>
        <v>1</v>
      </c>
      <c r="CI563" s="16" t="str">
        <f t="shared" si="447"/>
        <v>Pass</v>
      </c>
      <c r="CJ563" s="114">
        <f>IF(Survey!$BB563=0, 0,1)</f>
        <v>0</v>
      </c>
      <c r="CK563" s="58">
        <f>IF(AND(Survey!$AX563&gt;=0,Survey!$AX563&lt;=0.2,Survey!$AX563&lt;&gt;""),0,1)</f>
        <v>1</v>
      </c>
      <c r="CL563" s="114">
        <f>IF(ISBLANK(Survey!$AY563),1,0)</f>
        <v>1</v>
      </c>
      <c r="CM563" s="16" t="str">
        <f t="shared" si="448"/>
        <v>Fail</v>
      </c>
      <c r="CN563" s="133">
        <f>Survey!$AZ563</f>
        <v>0</v>
      </c>
      <c r="CO563" s="16" t="str">
        <f t="shared" si="449"/>
        <v>Pass</v>
      </c>
      <c r="CP563" s="31">
        <f>Survey!$BA563</f>
        <v>0</v>
      </c>
      <c r="CQ563" s="138">
        <f>Survey!$BB563+Survey!$BC563+Survey!$BD563+ABS(Survey!$BE563)-ABS(Survey!$BF563)-ABS(Survey!$BG563)+ABS(Survey!$BH563)-ABS(Survey!$BI563)+ABS(Survey!$BJ563)-ABS(Survey!$BK563)-ABS(Survey!$BL563)+Survey!$BM563</f>
        <v>0</v>
      </c>
      <c r="CR563" s="30">
        <f t="shared" si="450"/>
        <v>0</v>
      </c>
      <c r="CS563" s="17">
        <f t="shared" si="451"/>
        <v>0</v>
      </c>
      <c r="CT563" s="16" t="str">
        <f t="shared" si="452"/>
        <v>Pass</v>
      </c>
      <c r="CU563" s="33" t="b">
        <f>IF(ABS(Survey!$BM563)=0,TRUE,FALSE)</f>
        <v>1</v>
      </c>
      <c r="CV563" s="32" t="b">
        <f>NOT(ISBLANK(Survey!$BN563))</f>
        <v>0</v>
      </c>
      <c r="CW563" t="str">
        <f t="shared" si="453"/>
        <v>Fail</v>
      </c>
      <c r="CX563" s="25">
        <f>Survey!$BA563</f>
        <v>0</v>
      </c>
      <c r="CY563" s="25" cm="1">
        <f t="array" ref="CY563">SUM(SUMIF(Survey!BP563:BW563,{"&gt;0","&lt;0"})*{1,-1})-SUM(SUMIF(Survey!BY563:CF563,{"&gt;0","&lt;0"})*{1,-1})</f>
        <v>0</v>
      </c>
      <c r="CZ563" s="30" t="str">
        <f t="shared" si="454"/>
        <v>No holdings</v>
      </c>
      <c r="DA563">
        <f t="shared" si="455"/>
        <v>0</v>
      </c>
      <c r="DB563" s="16" t="str">
        <f t="shared" si="456"/>
        <v>Fail</v>
      </c>
      <c r="DC563" s="31">
        <f>Survey!$BA563</f>
        <v>0</v>
      </c>
      <c r="DD563" s="31" cm="1">
        <f t="array" ref="DD563">SUM(SUMIF(Survey!CH563:DA563,{"&gt;0","&lt;0"})*{1,-1})-SUM(SUMIF(Survey!DC563:DV563,{"&gt;0","&lt;0"})*{1,-1})</f>
        <v>0</v>
      </c>
      <c r="DE563" s="30" t="str">
        <f t="shared" si="457"/>
        <v>No holdings</v>
      </c>
      <c r="DF563" s="17">
        <f t="shared" si="458"/>
        <v>0</v>
      </c>
      <c r="DG563" s="16" t="str">
        <f t="shared" si="459"/>
        <v>Pass</v>
      </c>
      <c r="DH563" s="33" t="b">
        <f>IF(ABS(Survey!$DA563)=0,TRUE,FALSE)</f>
        <v>1</v>
      </c>
      <c r="DI563" s="32" t="b">
        <f>NOT(ISBLANK(Survey!$DB563))</f>
        <v>0</v>
      </c>
      <c r="DJ563" s="16" t="str">
        <f t="shared" si="460"/>
        <v>Pass</v>
      </c>
      <c r="DK563" s="33" t="b">
        <f>IF(ABS(Survey!$DV563)=0,TRUE,FALSE)</f>
        <v>1</v>
      </c>
      <c r="DL563" s="32" t="b">
        <f>NOT(ISBLANK(Survey!$DW563))</f>
        <v>0</v>
      </c>
      <c r="DM563" t="str">
        <f t="shared" si="461"/>
        <v>Pass</v>
      </c>
      <c r="DN563" s="25" cm="1">
        <f t="array" ref="DN563">SUM(SUMIF(Survey!CW563,{"&gt;0","&lt;0"})*{1,-1})+SUM(SUMIF(Survey!DR563,{"&gt;0","&lt;0"})*{1,-1})</f>
        <v>0</v>
      </c>
      <c r="DO563" s="25">
        <f>SUM(SUMIF(Survey!DY563:EE563,{"&gt;0","&lt;0"})*{1,-1})+SUM(SUMIF(Survey!EG563:EM563,{"&gt;0","&lt;0"})*{1,-1})</f>
        <v>0</v>
      </c>
      <c r="DP563">
        <f t="shared" si="462"/>
        <v>0</v>
      </c>
      <c r="DQ563">
        <f t="shared" si="463"/>
        <v>0</v>
      </c>
      <c r="DR563" s="16" t="str">
        <f t="shared" si="464"/>
        <v>Pass</v>
      </c>
      <c r="DS563" s="33" t="b">
        <f>IF(ABS(Survey!$EE563)=0,TRUE,FALSE)</f>
        <v>1</v>
      </c>
      <c r="DT563" s="32" t="b">
        <f>NOT(ISBLANK(Survey!EF563))</f>
        <v>0</v>
      </c>
      <c r="DU563" s="16" t="str">
        <f t="shared" si="465"/>
        <v>Pass</v>
      </c>
      <c r="DV563" s="33" t="b">
        <f>IF(ABS(Survey!$EM563)=0,TRUE,FALSE)</f>
        <v>1</v>
      </c>
      <c r="DW563" s="32" t="b">
        <f>NOT(ISBLANK(Survey!$EN563))</f>
        <v>0</v>
      </c>
      <c r="DX563" s="16" t="str">
        <f t="shared" si="466"/>
        <v>Fail</v>
      </c>
      <c r="DY563" s="31">
        <f>SUM(SUMIF(Survey!ET563:EV563,{"&gt;0","&lt;0"})*{1,-1})</f>
        <v>0</v>
      </c>
      <c r="DZ563">
        <f t="shared" si="467"/>
        <v>0</v>
      </c>
      <c r="EA563">
        <f t="shared" si="468"/>
        <v>100</v>
      </c>
      <c r="EB563" s="30" t="b">
        <f>IF(OR(Survey!$M563="ETF",Survey!$M563="ETF, alternative mutual fund",Survey!$M563="Closed-end", Survey!$M563="Split share corp"),TRUE,FALSE)</f>
        <v>0</v>
      </c>
      <c r="EC563" s="16" t="str">
        <f t="shared" si="469"/>
        <v>Fail</v>
      </c>
      <c r="ED563" s="31">
        <f>SUM(SUMIF(Survey!EX563:FD563,{"&gt;0","&lt;0"})*{1,-1})</f>
        <v>0</v>
      </c>
      <c r="EE563">
        <f t="shared" si="470"/>
        <v>0</v>
      </c>
      <c r="EF563" s="17">
        <f t="shared" si="471"/>
        <v>100</v>
      </c>
      <c r="EG563" s="16" t="str">
        <f t="shared" si="472"/>
        <v>Fail</v>
      </c>
      <c r="EH563" s="31">
        <f>SUM(SUMIF(Survey!FF563:FL563,{"&gt;0","&lt;0"})*{1,-1})</f>
        <v>0</v>
      </c>
      <c r="EI563">
        <f t="shared" si="473"/>
        <v>0</v>
      </c>
      <c r="EJ563" s="17">
        <f t="shared" si="474"/>
        <v>100</v>
      </c>
    </row>
    <row r="564" spans="1:140">
      <c r="A564">
        <v>564</v>
      </c>
      <c r="B564" t="str">
        <f t="shared" si="422"/>
        <v>Pass</v>
      </c>
      <c r="C564" t="str">
        <f>IF(COUNTBLANK(Survey!B564:FM564)=$C$2, "Pass", "Fail")</f>
        <v>Pass</v>
      </c>
      <c r="D564" s="16" t="str">
        <f t="shared" si="423"/>
        <v>Fail</v>
      </c>
      <c r="E564" t="str">
        <f>IF(OR(ISBLANK(Survey!AL564),COUNTIF(G564:BJ564,"Fail")),"Fail","Pass")</f>
        <v>Fail</v>
      </c>
      <c r="F564" s="265"/>
      <c r="G564" s="16" t="str">
        <f t="shared" si="424"/>
        <v>Fail</v>
      </c>
      <c r="H564" s="139">
        <f>COUNTBLANK(Survey!B564:D564)+COUNTBLANK(Survey!G564)+COUNTBLANK(Survey!I564)+COUNTBLANK(Survey!K564:M564)+COUNTBLANK(Survey!P564:Q564)+COUNTBLANK(Survey!T564:W564)+COUNTBLANK(Survey!Z564:AC564)+COUNTBLANK(Survey!AF564:AG564)+COUNTBLANK(Survey!AK564:AK564)</f>
        <v>21</v>
      </c>
      <c r="I564" t="str">
        <f t="shared" si="425"/>
        <v>Fail</v>
      </c>
      <c r="J564" t="b">
        <f>IF(Survey!E564="No",TRUE,FALSE)</f>
        <v>0</v>
      </c>
      <c r="K564" s="29" cm="1">
        <f t="array" ref="K564">IF(COUNTA(Survey!$E$4:$E$695)=1, 0, SUM(IF(COUNTIF(Survey!$E$4:$E$695, Survey!$E$4:$E$695)=1,1,0)))</f>
        <v>0</v>
      </c>
      <c r="L564" s="29">
        <f>LEN(Survey!E564)</f>
        <v>0</v>
      </c>
      <c r="M564" s="16" t="str">
        <f t="shared" si="426"/>
        <v>Fail</v>
      </c>
      <c r="N564" t="b">
        <f>IF(Survey!F564="No",TRUE,FALSE)</f>
        <v>0</v>
      </c>
      <c r="O564" t="b">
        <f>Survey!F564=Survey!E564</f>
        <v>1</v>
      </c>
      <c r="P564">
        <f>COUNTIF(Survey!$F$4:$F$695,Survey!F564)</f>
        <v>0</v>
      </c>
      <c r="Q564" s="28">
        <f>LEN(Survey!F564)</f>
        <v>0</v>
      </c>
      <c r="R564" s="16" t="str">
        <f t="shared" si="427"/>
        <v>Pass</v>
      </c>
      <c r="S564" s="29">
        <f>MOD((LEN(Survey!H564)+2),11)</f>
        <v>2</v>
      </c>
      <c r="T564">
        <f>COUNTIF(Survey!$H$4:$H$695,Survey!H564)</f>
        <v>0</v>
      </c>
      <c r="U564" s="28" t="str">
        <f>IF(Survey!$L564="Prospectus fund", "Yes", "No")</f>
        <v>No</v>
      </c>
      <c r="V564" s="16" t="str">
        <f t="shared" si="428"/>
        <v>Pass</v>
      </c>
      <c r="W564" s="29">
        <f>MOD((LEN(Survey!J564)+2),11)</f>
        <v>2</v>
      </c>
      <c r="X564">
        <f>COUNTIF(Survey!$J$4:$J$695,Survey!J564)</f>
        <v>0</v>
      </c>
      <c r="Y564" s="30" t="b">
        <f>IF(OR(Survey!$M564="ETF",Survey!$M564="ETF, alternative mutual fund",Survey!$M564="Closed-end", Survey!$M564="Split share corp", Survey!$I564="Yes"),TRUE,FALSE)</f>
        <v>0</v>
      </c>
      <c r="Z564" s="16" t="str">
        <f>IFERROR(IF(AND(OR(AC564=AD564,AD564 = "Either"),NOT(ISBLANK(Survey!K564))),"Pass","Fail"),"Pass")</f>
        <v>Fail</v>
      </c>
      <c r="AA564" s="31" cm="1">
        <f t="array" ref="AA564">SUM(SUMIF(Survey!CH564:DA564,{"&gt;0","&lt;0"})*{1,-1})</f>
        <v>0</v>
      </c>
      <c r="AB564" s="33" cm="1">
        <f t="array" ref="AB564">SUM(SUMIF(Survey!CK564,{"&gt;0","&lt;0"})*{1,-1})+SUM(SUMIF(Survey!CU564,{"&gt;0","&lt;0"})*{1,-1})</f>
        <v>0</v>
      </c>
      <c r="AC564" s="33">
        <f>Survey!K564</f>
        <v>0</v>
      </c>
      <c r="AD564" s="32" t="str">
        <f t="shared" si="429"/>
        <v>Either</v>
      </c>
      <c r="AE564" s="16" t="str">
        <f t="shared" si="430"/>
        <v>Fail</v>
      </c>
      <c r="AF564" s="58" cm="1">
        <f t="array" ref="AF564">SUM(SUMIF(Survey!CH564:DA564,{"&gt;0","&lt;0"})*{1,-1})+SUM(SUMIF(Survey!DC564:DV564,{"&gt;0","&lt;0"})*{1,-1})</f>
        <v>0</v>
      </c>
      <c r="AG564" s="58">
        <f>IFERROR(AF564/(Survey!$BA564),0)</f>
        <v>0</v>
      </c>
      <c r="AH564" s="104" t="b">
        <f>IF(OR(Survey!$M564="Alternative strategy or hedge",Survey!$M564="Private asset",Survey!$L564="Prospectus fund"),TRUE,FALSE)</f>
        <v>0</v>
      </c>
      <c r="AI564" s="104" t="b">
        <f>NOT(ISBLANK(Survey!$M564))</f>
        <v>0</v>
      </c>
      <c r="AJ564" s="16" t="str">
        <f t="shared" si="431"/>
        <v>Fail</v>
      </c>
      <c r="AK564" t="b">
        <f>IF(Survey!W564="No",TRUE,FALSE)</f>
        <v>0</v>
      </c>
      <c r="AL564" s="119">
        <f>MOD((LEN(Survey!W564)+2),22)</f>
        <v>2</v>
      </c>
      <c r="AM564" t="str">
        <f t="shared" si="432"/>
        <v>Pass</v>
      </c>
      <c r="AN564" s="33" t="b">
        <f>NOT(ISNUMBER(SEARCH("Other",Survey!$Q564)))</f>
        <v>1</v>
      </c>
      <c r="AO564" s="32" t="b">
        <f>NOT(ISBLANK(Survey!$R564))</f>
        <v>0</v>
      </c>
      <c r="AP564" s="16" t="str">
        <f t="shared" si="433"/>
        <v>Pass</v>
      </c>
      <c r="AQ564" s="114">
        <f>COUNTBLANK(Survey!$X564)</f>
        <v>1</v>
      </c>
      <c r="AR564" s="58">
        <f>IF(AND(Survey!L564&lt;&gt;"Exempt fund",OR(Survey!$M564="ETF",Survey!$M564="ETF, alternative mutual fund",Survey!$M564="Mutual fund",Survey!$M564="Alternative mutual fund",Survey!$M564="Money market")),1,0)</f>
        <v>0</v>
      </c>
      <c r="AS564" s="16" t="str">
        <f t="shared" si="434"/>
        <v>Pass</v>
      </c>
      <c r="AT564" s="33" t="b">
        <f>NOT(ISNUMBER(SEARCH("Yes",Survey!$AC564)))</f>
        <v>1</v>
      </c>
      <c r="AU564" s="32" t="b">
        <f>IF(COUNTBLANK(Survey!$AD564:$AE564)=0,TRUE, FALSE)</f>
        <v>0</v>
      </c>
      <c r="AV564" s="16" t="str">
        <f t="shared" si="435"/>
        <v>Pass</v>
      </c>
      <c r="AW564" s="33" t="b">
        <f>NOT(ISNUMBER(SEARCH("Yes",Survey!$AF564)))</f>
        <v>1</v>
      </c>
      <c r="AX564" s="32" t="b">
        <f>NOT(ISBLANK(Survey!$AH564))</f>
        <v>0</v>
      </c>
      <c r="AY564" s="16" t="str">
        <f t="shared" si="436"/>
        <v>Pass</v>
      </c>
      <c r="AZ564" s="33" t="b">
        <f>NOT(OR(ISNUMBER(SEARCH("Other",Survey!$AH564)),ISNUMBER(SEARCH("Multiple",Survey!$AH564))))</f>
        <v>1</v>
      </c>
      <c r="BA564" s="32" t="b">
        <f>NOT(ISBLANK(Survey!$AI564))</f>
        <v>0</v>
      </c>
      <c r="BB564" s="16" t="str">
        <f t="shared" si="437"/>
        <v>Fail</v>
      </c>
      <c r="BC564" s="114">
        <f>IF(ABS(Survey!$BA564)&gt;0, 1,0)</f>
        <v>0</v>
      </c>
      <c r="BD564" s="114">
        <f>IF(COUNTBLANK(Survey!$AL564)=0,1,0)</f>
        <v>0</v>
      </c>
      <c r="BE564" s="16" t="str">
        <f t="shared" si="438"/>
        <v>Pass</v>
      </c>
      <c r="BF564" s="114">
        <f>IF(ISBLANK(Survey!$AL564),0,1)</f>
        <v>0</v>
      </c>
      <c r="BG564" s="133">
        <f>COUNTBLANK(Survey!$AM564)</f>
        <v>1</v>
      </c>
      <c r="BH564" s="16" t="str">
        <f t="shared" si="439"/>
        <v>Pass</v>
      </c>
      <c r="BI564" s="114">
        <f>IF(OR(Survey!$AM564="Closed",ISBLANK(Survey!$AM564)),0,1)</f>
        <v>0</v>
      </c>
      <c r="BJ564" s="133">
        <f>IF(ISBLANK(Survey!$AN564),1,0)</f>
        <v>1</v>
      </c>
      <c r="BK564" s="118" t="str">
        <f t="shared" si="440"/>
        <v>Pass</v>
      </c>
      <c r="BL564" s="31" cm="1">
        <f t="array" ref="BL564">SUM(SUMIF(Survey!AO564:AP564,{"&gt;0","&lt;0"})*{1,-1})</f>
        <v>0</v>
      </c>
      <c r="BM564">
        <f t="shared" si="441"/>
        <v>0</v>
      </c>
      <c r="BN564">
        <f t="shared" si="442"/>
        <v>100</v>
      </c>
      <c r="BO564" s="118" t="str">
        <f t="shared" si="443"/>
        <v>Pass</v>
      </c>
      <c r="BP564">
        <f>IF(Survey!AQ564="No",0,1)</f>
        <v>1</v>
      </c>
      <c r="BQ564" s="207">
        <f>MOD((LEN(Survey!AQ564)+2),22)</f>
        <v>2</v>
      </c>
      <c r="BR564">
        <f>IF(Survey!AR564="No",0,1)</f>
        <v>1</v>
      </c>
      <c r="BS564" s="207">
        <f>MOD((LEN(Survey!AR564)+2),22)</f>
        <v>2</v>
      </c>
      <c r="BT564" s="114">
        <f>COUNTBLANK(Survey!$AQ564:$AS564)+COUNTBLANK(Survey!$AU564)</f>
        <v>4</v>
      </c>
      <c r="BU564" s="114">
        <f>IF(Survey!$I564="Yes",1,0)</f>
        <v>0</v>
      </c>
      <c r="BV564" s="114">
        <f>IF(OR(Survey!$M564="Mutual fund",Survey!$M564="Alternative mutual fund",Survey!$M564="Money market"),1,0)</f>
        <v>0</v>
      </c>
      <c r="BW564" s="119">
        <f>IF(OR(Survey!$M564="ETF",Survey!$M564="ETF, alternative mutual fund"),1,0)</f>
        <v>0</v>
      </c>
      <c r="BX564" s="16" t="str">
        <f t="shared" si="444"/>
        <v>Pass</v>
      </c>
      <c r="BY564" s="33">
        <f>IF(ISNUMBER(SEARCH("Other",Survey!$AS564)), 1, 0)</f>
        <v>0</v>
      </c>
      <c r="BZ564" s="58" t="b">
        <f>NOT(ISBLANK(Survey!$AT564))</f>
        <v>0</v>
      </c>
      <c r="CA564" s="16" t="str">
        <f t="shared" si="445"/>
        <v>Pass</v>
      </c>
      <c r="CB564" s="114">
        <f>IF(Survey!$BB564=0, 0,1)</f>
        <v>0</v>
      </c>
      <c r="CC564" s="58">
        <f>Survey!$AV564</f>
        <v>0</v>
      </c>
      <c r="CD564" s="58">
        <f>Survey!$BC564+Survey!$BD564+ABS(Survey!$BE564)-ABS(Survey!$BF564)-ABS(Survey!$BG564)-ABS(Survey!$BL564)</f>
        <v>0</v>
      </c>
      <c r="CE564" s="138">
        <f>Survey!BB564+(ABS(Survey!$BH564)-ABS(Survey!$BI564)+ABS(Survey!$BJ564)-ABS(Survey!$BK564))*0.5</f>
        <v>0</v>
      </c>
      <c r="CF564" s="58">
        <f t="shared" si="446"/>
        <v>0</v>
      </c>
      <c r="CG564" s="58">
        <f>IF(AND($CC564&gt;$CF564-0.2,$CC564&lt;$CF564+0.2,ISBLANK(Survey!$AV564)=FALSE),0,1)</f>
        <v>1</v>
      </c>
      <c r="CH564" s="133">
        <f>IF(ISBLANK(Survey!$AW564),1,0)</f>
        <v>1</v>
      </c>
      <c r="CI564" s="16" t="str">
        <f t="shared" si="447"/>
        <v>Pass</v>
      </c>
      <c r="CJ564" s="114">
        <f>IF(Survey!$BB564=0, 0,1)</f>
        <v>0</v>
      </c>
      <c r="CK564" s="58">
        <f>IF(AND(Survey!$AX564&gt;=0,Survey!$AX564&lt;=0.2,Survey!$AX564&lt;&gt;""),0,1)</f>
        <v>1</v>
      </c>
      <c r="CL564" s="114">
        <f>IF(ISBLANK(Survey!$AY564),1,0)</f>
        <v>1</v>
      </c>
      <c r="CM564" s="16" t="str">
        <f t="shared" si="448"/>
        <v>Fail</v>
      </c>
      <c r="CN564" s="133">
        <f>Survey!$AZ564</f>
        <v>0</v>
      </c>
      <c r="CO564" s="16" t="str">
        <f t="shared" si="449"/>
        <v>Pass</v>
      </c>
      <c r="CP564" s="31">
        <f>Survey!$BA564</f>
        <v>0</v>
      </c>
      <c r="CQ564" s="138">
        <f>Survey!$BB564+Survey!$BC564+Survey!$BD564+ABS(Survey!$BE564)-ABS(Survey!$BF564)-ABS(Survey!$BG564)+ABS(Survey!$BH564)-ABS(Survey!$BI564)+ABS(Survey!$BJ564)-ABS(Survey!$BK564)-ABS(Survey!$BL564)+Survey!$BM564</f>
        <v>0</v>
      </c>
      <c r="CR564" s="30">
        <f t="shared" si="450"/>
        <v>0</v>
      </c>
      <c r="CS564" s="17">
        <f t="shared" si="451"/>
        <v>0</v>
      </c>
      <c r="CT564" s="16" t="str">
        <f t="shared" si="452"/>
        <v>Pass</v>
      </c>
      <c r="CU564" s="33" t="b">
        <f>IF(ABS(Survey!$BM564)=0,TRUE,FALSE)</f>
        <v>1</v>
      </c>
      <c r="CV564" s="32" t="b">
        <f>NOT(ISBLANK(Survey!$BN564))</f>
        <v>0</v>
      </c>
      <c r="CW564" t="str">
        <f t="shared" si="453"/>
        <v>Fail</v>
      </c>
      <c r="CX564" s="25">
        <f>Survey!$BA564</f>
        <v>0</v>
      </c>
      <c r="CY564" s="25" cm="1">
        <f t="array" ref="CY564">SUM(SUMIF(Survey!BP564:BW564,{"&gt;0","&lt;0"})*{1,-1})-SUM(SUMIF(Survey!BY564:CF564,{"&gt;0","&lt;0"})*{1,-1})</f>
        <v>0</v>
      </c>
      <c r="CZ564" s="30" t="str">
        <f t="shared" si="454"/>
        <v>No holdings</v>
      </c>
      <c r="DA564">
        <f t="shared" si="455"/>
        <v>0</v>
      </c>
      <c r="DB564" s="16" t="str">
        <f t="shared" si="456"/>
        <v>Fail</v>
      </c>
      <c r="DC564" s="31">
        <f>Survey!$BA564</f>
        <v>0</v>
      </c>
      <c r="DD564" s="31" cm="1">
        <f t="array" ref="DD564">SUM(SUMIF(Survey!CH564:DA564,{"&gt;0","&lt;0"})*{1,-1})-SUM(SUMIF(Survey!DC564:DV564,{"&gt;0","&lt;0"})*{1,-1})</f>
        <v>0</v>
      </c>
      <c r="DE564" s="30" t="str">
        <f t="shared" si="457"/>
        <v>No holdings</v>
      </c>
      <c r="DF564" s="17">
        <f t="shared" si="458"/>
        <v>0</v>
      </c>
      <c r="DG564" s="16" t="str">
        <f t="shared" si="459"/>
        <v>Pass</v>
      </c>
      <c r="DH564" s="33" t="b">
        <f>IF(ABS(Survey!$DA564)=0,TRUE,FALSE)</f>
        <v>1</v>
      </c>
      <c r="DI564" s="32" t="b">
        <f>NOT(ISBLANK(Survey!$DB564))</f>
        <v>0</v>
      </c>
      <c r="DJ564" s="16" t="str">
        <f t="shared" si="460"/>
        <v>Pass</v>
      </c>
      <c r="DK564" s="33" t="b">
        <f>IF(ABS(Survey!$DV564)=0,TRUE,FALSE)</f>
        <v>1</v>
      </c>
      <c r="DL564" s="32" t="b">
        <f>NOT(ISBLANK(Survey!$DW564))</f>
        <v>0</v>
      </c>
      <c r="DM564" t="str">
        <f t="shared" si="461"/>
        <v>Pass</v>
      </c>
      <c r="DN564" s="25" cm="1">
        <f t="array" ref="DN564">SUM(SUMIF(Survey!CW564,{"&gt;0","&lt;0"})*{1,-1})+SUM(SUMIF(Survey!DR564,{"&gt;0","&lt;0"})*{1,-1})</f>
        <v>0</v>
      </c>
      <c r="DO564" s="25">
        <f>SUM(SUMIF(Survey!DY564:EE564,{"&gt;0","&lt;0"})*{1,-1})+SUM(SUMIF(Survey!EG564:EM564,{"&gt;0","&lt;0"})*{1,-1})</f>
        <v>0</v>
      </c>
      <c r="DP564">
        <f t="shared" si="462"/>
        <v>0</v>
      </c>
      <c r="DQ564">
        <f t="shared" si="463"/>
        <v>0</v>
      </c>
      <c r="DR564" s="16" t="str">
        <f t="shared" si="464"/>
        <v>Pass</v>
      </c>
      <c r="DS564" s="33" t="b">
        <f>IF(ABS(Survey!$EE564)=0,TRUE,FALSE)</f>
        <v>1</v>
      </c>
      <c r="DT564" s="32" t="b">
        <f>NOT(ISBLANK(Survey!EF564))</f>
        <v>0</v>
      </c>
      <c r="DU564" s="16" t="str">
        <f t="shared" si="465"/>
        <v>Pass</v>
      </c>
      <c r="DV564" s="33" t="b">
        <f>IF(ABS(Survey!$EM564)=0,TRUE,FALSE)</f>
        <v>1</v>
      </c>
      <c r="DW564" s="32" t="b">
        <f>NOT(ISBLANK(Survey!$EN564))</f>
        <v>0</v>
      </c>
      <c r="DX564" s="16" t="str">
        <f t="shared" si="466"/>
        <v>Fail</v>
      </c>
      <c r="DY564" s="31">
        <f>SUM(SUMIF(Survey!ET564:EV564,{"&gt;0","&lt;0"})*{1,-1})</f>
        <v>0</v>
      </c>
      <c r="DZ564">
        <f t="shared" si="467"/>
        <v>0</v>
      </c>
      <c r="EA564">
        <f t="shared" si="468"/>
        <v>100</v>
      </c>
      <c r="EB564" s="30" t="b">
        <f>IF(OR(Survey!$M564="ETF",Survey!$M564="ETF, alternative mutual fund",Survey!$M564="Closed-end", Survey!$M564="Split share corp"),TRUE,FALSE)</f>
        <v>0</v>
      </c>
      <c r="EC564" s="16" t="str">
        <f t="shared" si="469"/>
        <v>Fail</v>
      </c>
      <c r="ED564" s="31">
        <f>SUM(SUMIF(Survey!EX564:FD564,{"&gt;0","&lt;0"})*{1,-1})</f>
        <v>0</v>
      </c>
      <c r="EE564">
        <f t="shared" si="470"/>
        <v>0</v>
      </c>
      <c r="EF564" s="17">
        <f t="shared" si="471"/>
        <v>100</v>
      </c>
      <c r="EG564" s="16" t="str">
        <f t="shared" si="472"/>
        <v>Fail</v>
      </c>
      <c r="EH564" s="31">
        <f>SUM(SUMIF(Survey!FF564:FL564,{"&gt;0","&lt;0"})*{1,-1})</f>
        <v>0</v>
      </c>
      <c r="EI564">
        <f t="shared" si="473"/>
        <v>0</v>
      </c>
      <c r="EJ564" s="17">
        <f t="shared" si="474"/>
        <v>100</v>
      </c>
    </row>
    <row r="565" spans="1:140">
      <c r="A565">
        <v>565</v>
      </c>
      <c r="B565" t="str">
        <f t="shared" si="422"/>
        <v>Pass</v>
      </c>
      <c r="C565" t="str">
        <f>IF(COUNTBLANK(Survey!B565:FM565)=$C$2, "Pass", "Fail")</f>
        <v>Pass</v>
      </c>
      <c r="D565" s="16" t="str">
        <f t="shared" si="423"/>
        <v>Fail</v>
      </c>
      <c r="E565" t="str">
        <f>IF(OR(ISBLANK(Survey!AL565),COUNTIF(G565:BJ565,"Fail")),"Fail","Pass")</f>
        <v>Fail</v>
      </c>
      <c r="F565" s="265"/>
      <c r="G565" s="16" t="str">
        <f t="shared" si="424"/>
        <v>Fail</v>
      </c>
      <c r="H565" s="139">
        <f>COUNTBLANK(Survey!B565:D565)+COUNTBLANK(Survey!G565)+COUNTBLANK(Survey!I565)+COUNTBLANK(Survey!K565:M565)+COUNTBLANK(Survey!P565:Q565)+COUNTBLANK(Survey!T565:W565)+COUNTBLANK(Survey!Z565:AC565)+COUNTBLANK(Survey!AF565:AG565)+COUNTBLANK(Survey!AK565:AK565)</f>
        <v>21</v>
      </c>
      <c r="I565" t="str">
        <f t="shared" si="425"/>
        <v>Fail</v>
      </c>
      <c r="J565" t="b">
        <f>IF(Survey!E565="No",TRUE,FALSE)</f>
        <v>0</v>
      </c>
      <c r="K565" s="29" cm="1">
        <f t="array" ref="K565">IF(COUNTA(Survey!$E$4:$E$695)=1, 0, SUM(IF(COUNTIF(Survey!$E$4:$E$695, Survey!$E$4:$E$695)=1,1,0)))</f>
        <v>0</v>
      </c>
      <c r="L565" s="29">
        <f>LEN(Survey!E565)</f>
        <v>0</v>
      </c>
      <c r="M565" s="16" t="str">
        <f t="shared" si="426"/>
        <v>Fail</v>
      </c>
      <c r="N565" t="b">
        <f>IF(Survey!F565="No",TRUE,FALSE)</f>
        <v>0</v>
      </c>
      <c r="O565" t="b">
        <f>Survey!F565=Survey!E565</f>
        <v>1</v>
      </c>
      <c r="P565">
        <f>COUNTIF(Survey!$F$4:$F$695,Survey!F565)</f>
        <v>0</v>
      </c>
      <c r="Q565" s="28">
        <f>LEN(Survey!F565)</f>
        <v>0</v>
      </c>
      <c r="R565" s="16" t="str">
        <f t="shared" si="427"/>
        <v>Pass</v>
      </c>
      <c r="S565" s="29">
        <f>MOD((LEN(Survey!H565)+2),11)</f>
        <v>2</v>
      </c>
      <c r="T565">
        <f>COUNTIF(Survey!$H$4:$H$695,Survey!H565)</f>
        <v>0</v>
      </c>
      <c r="U565" s="28" t="str">
        <f>IF(Survey!$L565="Prospectus fund", "Yes", "No")</f>
        <v>No</v>
      </c>
      <c r="V565" s="16" t="str">
        <f t="shared" si="428"/>
        <v>Pass</v>
      </c>
      <c r="W565" s="29">
        <f>MOD((LEN(Survey!J565)+2),11)</f>
        <v>2</v>
      </c>
      <c r="X565">
        <f>COUNTIF(Survey!$J$4:$J$695,Survey!J565)</f>
        <v>0</v>
      </c>
      <c r="Y565" s="30" t="b">
        <f>IF(OR(Survey!$M565="ETF",Survey!$M565="ETF, alternative mutual fund",Survey!$M565="Closed-end", Survey!$M565="Split share corp", Survey!$I565="Yes"),TRUE,FALSE)</f>
        <v>0</v>
      </c>
      <c r="Z565" s="16" t="str">
        <f>IFERROR(IF(AND(OR(AC565=AD565,AD565 = "Either"),NOT(ISBLANK(Survey!K565))),"Pass","Fail"),"Pass")</f>
        <v>Fail</v>
      </c>
      <c r="AA565" s="31" cm="1">
        <f t="array" ref="AA565">SUM(SUMIF(Survey!CH565:DA565,{"&gt;0","&lt;0"})*{1,-1})</f>
        <v>0</v>
      </c>
      <c r="AB565" s="33" cm="1">
        <f t="array" ref="AB565">SUM(SUMIF(Survey!CK565,{"&gt;0","&lt;0"})*{1,-1})+SUM(SUMIF(Survey!CU565,{"&gt;0","&lt;0"})*{1,-1})</f>
        <v>0</v>
      </c>
      <c r="AC565" s="33">
        <f>Survey!K565</f>
        <v>0</v>
      </c>
      <c r="AD565" s="32" t="str">
        <f t="shared" si="429"/>
        <v>Either</v>
      </c>
      <c r="AE565" s="16" t="str">
        <f t="shared" si="430"/>
        <v>Fail</v>
      </c>
      <c r="AF565" s="58" cm="1">
        <f t="array" ref="AF565">SUM(SUMIF(Survey!CH565:DA565,{"&gt;0","&lt;0"})*{1,-1})+SUM(SUMIF(Survey!DC565:DV565,{"&gt;0","&lt;0"})*{1,-1})</f>
        <v>0</v>
      </c>
      <c r="AG565" s="58">
        <f>IFERROR(AF565/(Survey!$BA565),0)</f>
        <v>0</v>
      </c>
      <c r="AH565" s="104" t="b">
        <f>IF(OR(Survey!$M565="Alternative strategy or hedge",Survey!$M565="Private asset",Survey!$L565="Prospectus fund"),TRUE,FALSE)</f>
        <v>0</v>
      </c>
      <c r="AI565" s="104" t="b">
        <f>NOT(ISBLANK(Survey!$M565))</f>
        <v>0</v>
      </c>
      <c r="AJ565" s="16" t="str">
        <f t="shared" si="431"/>
        <v>Fail</v>
      </c>
      <c r="AK565" t="b">
        <f>IF(Survey!W565="No",TRUE,FALSE)</f>
        <v>0</v>
      </c>
      <c r="AL565" s="119">
        <f>MOD((LEN(Survey!W565)+2),22)</f>
        <v>2</v>
      </c>
      <c r="AM565" t="str">
        <f t="shared" si="432"/>
        <v>Pass</v>
      </c>
      <c r="AN565" s="33" t="b">
        <f>NOT(ISNUMBER(SEARCH("Other",Survey!$Q565)))</f>
        <v>1</v>
      </c>
      <c r="AO565" s="32" t="b">
        <f>NOT(ISBLANK(Survey!$R565))</f>
        <v>0</v>
      </c>
      <c r="AP565" s="16" t="str">
        <f t="shared" si="433"/>
        <v>Pass</v>
      </c>
      <c r="AQ565" s="114">
        <f>COUNTBLANK(Survey!$X565)</f>
        <v>1</v>
      </c>
      <c r="AR565" s="58">
        <f>IF(AND(Survey!L565&lt;&gt;"Exempt fund",OR(Survey!$M565="ETF",Survey!$M565="ETF, alternative mutual fund",Survey!$M565="Mutual fund",Survey!$M565="Alternative mutual fund",Survey!$M565="Money market")),1,0)</f>
        <v>0</v>
      </c>
      <c r="AS565" s="16" t="str">
        <f t="shared" si="434"/>
        <v>Pass</v>
      </c>
      <c r="AT565" s="33" t="b">
        <f>NOT(ISNUMBER(SEARCH("Yes",Survey!$AC565)))</f>
        <v>1</v>
      </c>
      <c r="AU565" s="32" t="b">
        <f>IF(COUNTBLANK(Survey!$AD565:$AE565)=0,TRUE, FALSE)</f>
        <v>0</v>
      </c>
      <c r="AV565" s="16" t="str">
        <f t="shared" si="435"/>
        <v>Pass</v>
      </c>
      <c r="AW565" s="33" t="b">
        <f>NOT(ISNUMBER(SEARCH("Yes",Survey!$AF565)))</f>
        <v>1</v>
      </c>
      <c r="AX565" s="32" t="b">
        <f>NOT(ISBLANK(Survey!$AH565))</f>
        <v>0</v>
      </c>
      <c r="AY565" s="16" t="str">
        <f t="shared" si="436"/>
        <v>Pass</v>
      </c>
      <c r="AZ565" s="33" t="b">
        <f>NOT(OR(ISNUMBER(SEARCH("Other",Survey!$AH565)),ISNUMBER(SEARCH("Multiple",Survey!$AH565))))</f>
        <v>1</v>
      </c>
      <c r="BA565" s="32" t="b">
        <f>NOT(ISBLANK(Survey!$AI565))</f>
        <v>0</v>
      </c>
      <c r="BB565" s="16" t="str">
        <f t="shared" si="437"/>
        <v>Fail</v>
      </c>
      <c r="BC565" s="114">
        <f>IF(ABS(Survey!$BA565)&gt;0, 1,0)</f>
        <v>0</v>
      </c>
      <c r="BD565" s="114">
        <f>IF(COUNTBLANK(Survey!$AL565)=0,1,0)</f>
        <v>0</v>
      </c>
      <c r="BE565" s="16" t="str">
        <f t="shared" si="438"/>
        <v>Pass</v>
      </c>
      <c r="BF565" s="114">
        <f>IF(ISBLANK(Survey!$AL565),0,1)</f>
        <v>0</v>
      </c>
      <c r="BG565" s="133">
        <f>COUNTBLANK(Survey!$AM565)</f>
        <v>1</v>
      </c>
      <c r="BH565" s="16" t="str">
        <f t="shared" si="439"/>
        <v>Pass</v>
      </c>
      <c r="BI565" s="114">
        <f>IF(OR(Survey!$AM565="Closed",ISBLANK(Survey!$AM565)),0,1)</f>
        <v>0</v>
      </c>
      <c r="BJ565" s="133">
        <f>IF(ISBLANK(Survey!$AN565),1,0)</f>
        <v>1</v>
      </c>
      <c r="BK565" s="118" t="str">
        <f t="shared" si="440"/>
        <v>Pass</v>
      </c>
      <c r="BL565" s="31" cm="1">
        <f t="array" ref="BL565">SUM(SUMIF(Survey!AO565:AP565,{"&gt;0","&lt;0"})*{1,-1})</f>
        <v>0</v>
      </c>
      <c r="BM565">
        <f t="shared" si="441"/>
        <v>0</v>
      </c>
      <c r="BN565">
        <f t="shared" si="442"/>
        <v>100</v>
      </c>
      <c r="BO565" s="118" t="str">
        <f t="shared" si="443"/>
        <v>Pass</v>
      </c>
      <c r="BP565">
        <f>IF(Survey!AQ565="No",0,1)</f>
        <v>1</v>
      </c>
      <c r="BQ565" s="207">
        <f>MOD((LEN(Survey!AQ565)+2),22)</f>
        <v>2</v>
      </c>
      <c r="BR565">
        <f>IF(Survey!AR565="No",0,1)</f>
        <v>1</v>
      </c>
      <c r="BS565" s="207">
        <f>MOD((LEN(Survey!AR565)+2),22)</f>
        <v>2</v>
      </c>
      <c r="BT565" s="114">
        <f>COUNTBLANK(Survey!$AQ565:$AS565)+COUNTBLANK(Survey!$AU565)</f>
        <v>4</v>
      </c>
      <c r="BU565" s="114">
        <f>IF(Survey!$I565="Yes",1,0)</f>
        <v>0</v>
      </c>
      <c r="BV565" s="114">
        <f>IF(OR(Survey!$M565="Mutual fund",Survey!$M565="Alternative mutual fund",Survey!$M565="Money market"),1,0)</f>
        <v>0</v>
      </c>
      <c r="BW565" s="119">
        <f>IF(OR(Survey!$M565="ETF",Survey!$M565="ETF, alternative mutual fund"),1,0)</f>
        <v>0</v>
      </c>
      <c r="BX565" s="16" t="str">
        <f t="shared" si="444"/>
        <v>Pass</v>
      </c>
      <c r="BY565" s="33">
        <f>IF(ISNUMBER(SEARCH("Other",Survey!$AS565)), 1, 0)</f>
        <v>0</v>
      </c>
      <c r="BZ565" s="58" t="b">
        <f>NOT(ISBLANK(Survey!$AT565))</f>
        <v>0</v>
      </c>
      <c r="CA565" s="16" t="str">
        <f t="shared" si="445"/>
        <v>Pass</v>
      </c>
      <c r="CB565" s="114">
        <f>IF(Survey!$BB565=0, 0,1)</f>
        <v>0</v>
      </c>
      <c r="CC565" s="58">
        <f>Survey!$AV565</f>
        <v>0</v>
      </c>
      <c r="CD565" s="58">
        <f>Survey!$BC565+Survey!$BD565+ABS(Survey!$BE565)-ABS(Survey!$BF565)-ABS(Survey!$BG565)-ABS(Survey!$BL565)</f>
        <v>0</v>
      </c>
      <c r="CE565" s="138">
        <f>Survey!BB565+(ABS(Survey!$BH565)-ABS(Survey!$BI565)+ABS(Survey!$BJ565)-ABS(Survey!$BK565))*0.5</f>
        <v>0</v>
      </c>
      <c r="CF565" s="58">
        <f t="shared" si="446"/>
        <v>0</v>
      </c>
      <c r="CG565" s="58">
        <f>IF(AND($CC565&gt;$CF565-0.2,$CC565&lt;$CF565+0.2,ISBLANK(Survey!$AV565)=FALSE),0,1)</f>
        <v>1</v>
      </c>
      <c r="CH565" s="133">
        <f>IF(ISBLANK(Survey!$AW565),1,0)</f>
        <v>1</v>
      </c>
      <c r="CI565" s="16" t="str">
        <f t="shared" si="447"/>
        <v>Pass</v>
      </c>
      <c r="CJ565" s="114">
        <f>IF(Survey!$BB565=0, 0,1)</f>
        <v>0</v>
      </c>
      <c r="CK565" s="58">
        <f>IF(AND(Survey!$AX565&gt;=0,Survey!$AX565&lt;=0.2,Survey!$AX565&lt;&gt;""),0,1)</f>
        <v>1</v>
      </c>
      <c r="CL565" s="114">
        <f>IF(ISBLANK(Survey!$AY565),1,0)</f>
        <v>1</v>
      </c>
      <c r="CM565" s="16" t="str">
        <f t="shared" si="448"/>
        <v>Fail</v>
      </c>
      <c r="CN565" s="133">
        <f>Survey!$AZ565</f>
        <v>0</v>
      </c>
      <c r="CO565" s="16" t="str">
        <f t="shared" si="449"/>
        <v>Pass</v>
      </c>
      <c r="CP565" s="31">
        <f>Survey!$BA565</f>
        <v>0</v>
      </c>
      <c r="CQ565" s="138">
        <f>Survey!$BB565+Survey!$BC565+Survey!$BD565+ABS(Survey!$BE565)-ABS(Survey!$BF565)-ABS(Survey!$BG565)+ABS(Survey!$BH565)-ABS(Survey!$BI565)+ABS(Survey!$BJ565)-ABS(Survey!$BK565)-ABS(Survey!$BL565)+Survey!$BM565</f>
        <v>0</v>
      </c>
      <c r="CR565" s="30">
        <f t="shared" si="450"/>
        <v>0</v>
      </c>
      <c r="CS565" s="17">
        <f t="shared" si="451"/>
        <v>0</v>
      </c>
      <c r="CT565" s="16" t="str">
        <f t="shared" si="452"/>
        <v>Pass</v>
      </c>
      <c r="CU565" s="33" t="b">
        <f>IF(ABS(Survey!$BM565)=0,TRUE,FALSE)</f>
        <v>1</v>
      </c>
      <c r="CV565" s="32" t="b">
        <f>NOT(ISBLANK(Survey!$BN565))</f>
        <v>0</v>
      </c>
      <c r="CW565" t="str">
        <f t="shared" si="453"/>
        <v>Fail</v>
      </c>
      <c r="CX565" s="25">
        <f>Survey!$BA565</f>
        <v>0</v>
      </c>
      <c r="CY565" s="25" cm="1">
        <f t="array" ref="CY565">SUM(SUMIF(Survey!BP565:BW565,{"&gt;0","&lt;0"})*{1,-1})-SUM(SUMIF(Survey!BY565:CF565,{"&gt;0","&lt;0"})*{1,-1})</f>
        <v>0</v>
      </c>
      <c r="CZ565" s="30" t="str">
        <f t="shared" si="454"/>
        <v>No holdings</v>
      </c>
      <c r="DA565">
        <f t="shared" si="455"/>
        <v>0</v>
      </c>
      <c r="DB565" s="16" t="str">
        <f t="shared" si="456"/>
        <v>Fail</v>
      </c>
      <c r="DC565" s="31">
        <f>Survey!$BA565</f>
        <v>0</v>
      </c>
      <c r="DD565" s="31" cm="1">
        <f t="array" ref="DD565">SUM(SUMIF(Survey!CH565:DA565,{"&gt;0","&lt;0"})*{1,-1})-SUM(SUMIF(Survey!DC565:DV565,{"&gt;0","&lt;0"})*{1,-1})</f>
        <v>0</v>
      </c>
      <c r="DE565" s="30" t="str">
        <f t="shared" si="457"/>
        <v>No holdings</v>
      </c>
      <c r="DF565" s="17">
        <f t="shared" si="458"/>
        <v>0</v>
      </c>
      <c r="DG565" s="16" t="str">
        <f t="shared" si="459"/>
        <v>Pass</v>
      </c>
      <c r="DH565" s="33" t="b">
        <f>IF(ABS(Survey!$DA565)=0,TRUE,FALSE)</f>
        <v>1</v>
      </c>
      <c r="DI565" s="32" t="b">
        <f>NOT(ISBLANK(Survey!$DB565))</f>
        <v>0</v>
      </c>
      <c r="DJ565" s="16" t="str">
        <f t="shared" si="460"/>
        <v>Pass</v>
      </c>
      <c r="DK565" s="33" t="b">
        <f>IF(ABS(Survey!$DV565)=0,TRUE,FALSE)</f>
        <v>1</v>
      </c>
      <c r="DL565" s="32" t="b">
        <f>NOT(ISBLANK(Survey!$DW565))</f>
        <v>0</v>
      </c>
      <c r="DM565" t="str">
        <f t="shared" si="461"/>
        <v>Pass</v>
      </c>
      <c r="DN565" s="25" cm="1">
        <f t="array" ref="DN565">SUM(SUMIF(Survey!CW565,{"&gt;0","&lt;0"})*{1,-1})+SUM(SUMIF(Survey!DR565,{"&gt;0","&lt;0"})*{1,-1})</f>
        <v>0</v>
      </c>
      <c r="DO565" s="25">
        <f>SUM(SUMIF(Survey!DY565:EE565,{"&gt;0","&lt;0"})*{1,-1})+SUM(SUMIF(Survey!EG565:EM565,{"&gt;0","&lt;0"})*{1,-1})</f>
        <v>0</v>
      </c>
      <c r="DP565">
        <f t="shared" si="462"/>
        <v>0</v>
      </c>
      <c r="DQ565">
        <f t="shared" si="463"/>
        <v>0</v>
      </c>
      <c r="DR565" s="16" t="str">
        <f t="shared" si="464"/>
        <v>Pass</v>
      </c>
      <c r="DS565" s="33" t="b">
        <f>IF(ABS(Survey!$EE565)=0,TRUE,FALSE)</f>
        <v>1</v>
      </c>
      <c r="DT565" s="32" t="b">
        <f>NOT(ISBLANK(Survey!EF565))</f>
        <v>0</v>
      </c>
      <c r="DU565" s="16" t="str">
        <f t="shared" si="465"/>
        <v>Pass</v>
      </c>
      <c r="DV565" s="33" t="b">
        <f>IF(ABS(Survey!$EM565)=0,TRUE,FALSE)</f>
        <v>1</v>
      </c>
      <c r="DW565" s="32" t="b">
        <f>NOT(ISBLANK(Survey!$EN565))</f>
        <v>0</v>
      </c>
      <c r="DX565" s="16" t="str">
        <f t="shared" si="466"/>
        <v>Fail</v>
      </c>
      <c r="DY565" s="31">
        <f>SUM(SUMIF(Survey!ET565:EV565,{"&gt;0","&lt;0"})*{1,-1})</f>
        <v>0</v>
      </c>
      <c r="DZ565">
        <f t="shared" si="467"/>
        <v>0</v>
      </c>
      <c r="EA565">
        <f t="shared" si="468"/>
        <v>100</v>
      </c>
      <c r="EB565" s="30" t="b">
        <f>IF(OR(Survey!$M565="ETF",Survey!$M565="ETF, alternative mutual fund",Survey!$M565="Closed-end", Survey!$M565="Split share corp"),TRUE,FALSE)</f>
        <v>0</v>
      </c>
      <c r="EC565" s="16" t="str">
        <f t="shared" si="469"/>
        <v>Fail</v>
      </c>
      <c r="ED565" s="31">
        <f>SUM(SUMIF(Survey!EX565:FD565,{"&gt;0","&lt;0"})*{1,-1})</f>
        <v>0</v>
      </c>
      <c r="EE565">
        <f t="shared" si="470"/>
        <v>0</v>
      </c>
      <c r="EF565" s="17">
        <f t="shared" si="471"/>
        <v>100</v>
      </c>
      <c r="EG565" s="16" t="str">
        <f t="shared" si="472"/>
        <v>Fail</v>
      </c>
      <c r="EH565" s="31">
        <f>SUM(SUMIF(Survey!FF565:FL565,{"&gt;0","&lt;0"})*{1,-1})</f>
        <v>0</v>
      </c>
      <c r="EI565">
        <f t="shared" si="473"/>
        <v>0</v>
      </c>
      <c r="EJ565" s="17">
        <f t="shared" si="474"/>
        <v>100</v>
      </c>
    </row>
    <row r="566" spans="1:140">
      <c r="A566">
        <v>566</v>
      </c>
      <c r="B566" t="str">
        <f t="shared" si="422"/>
        <v>Pass</v>
      </c>
      <c r="C566" t="str">
        <f>IF(COUNTBLANK(Survey!B566:FM566)=$C$2, "Pass", "Fail")</f>
        <v>Pass</v>
      </c>
      <c r="D566" s="16" t="str">
        <f t="shared" si="423"/>
        <v>Fail</v>
      </c>
      <c r="E566" t="str">
        <f>IF(OR(ISBLANK(Survey!AL566),COUNTIF(G566:BJ566,"Fail")),"Fail","Pass")</f>
        <v>Fail</v>
      </c>
      <c r="F566" s="265"/>
      <c r="G566" s="16" t="str">
        <f t="shared" si="424"/>
        <v>Fail</v>
      </c>
      <c r="H566" s="139">
        <f>COUNTBLANK(Survey!B566:D566)+COUNTBLANK(Survey!G566)+COUNTBLANK(Survey!I566)+COUNTBLANK(Survey!K566:M566)+COUNTBLANK(Survey!P566:Q566)+COUNTBLANK(Survey!T566:W566)+COUNTBLANK(Survey!Z566:AC566)+COUNTBLANK(Survey!AF566:AG566)+COUNTBLANK(Survey!AK566:AK566)</f>
        <v>21</v>
      </c>
      <c r="I566" t="str">
        <f t="shared" si="425"/>
        <v>Fail</v>
      </c>
      <c r="J566" t="b">
        <f>IF(Survey!E566="No",TRUE,FALSE)</f>
        <v>0</v>
      </c>
      <c r="K566" s="29" cm="1">
        <f t="array" ref="K566">IF(COUNTA(Survey!$E$4:$E$695)=1, 0, SUM(IF(COUNTIF(Survey!$E$4:$E$695, Survey!$E$4:$E$695)=1,1,0)))</f>
        <v>0</v>
      </c>
      <c r="L566" s="29">
        <f>LEN(Survey!E566)</f>
        <v>0</v>
      </c>
      <c r="M566" s="16" t="str">
        <f t="shared" si="426"/>
        <v>Fail</v>
      </c>
      <c r="N566" t="b">
        <f>IF(Survey!F566="No",TRUE,FALSE)</f>
        <v>0</v>
      </c>
      <c r="O566" t="b">
        <f>Survey!F566=Survey!E566</f>
        <v>1</v>
      </c>
      <c r="P566">
        <f>COUNTIF(Survey!$F$4:$F$695,Survey!F566)</f>
        <v>0</v>
      </c>
      <c r="Q566" s="28">
        <f>LEN(Survey!F566)</f>
        <v>0</v>
      </c>
      <c r="R566" s="16" t="str">
        <f t="shared" si="427"/>
        <v>Pass</v>
      </c>
      <c r="S566" s="29">
        <f>MOD((LEN(Survey!H566)+2),11)</f>
        <v>2</v>
      </c>
      <c r="T566">
        <f>COUNTIF(Survey!$H$4:$H$695,Survey!H566)</f>
        <v>0</v>
      </c>
      <c r="U566" s="28" t="str">
        <f>IF(Survey!$L566="Prospectus fund", "Yes", "No")</f>
        <v>No</v>
      </c>
      <c r="V566" s="16" t="str">
        <f t="shared" si="428"/>
        <v>Pass</v>
      </c>
      <c r="W566" s="29">
        <f>MOD((LEN(Survey!J566)+2),11)</f>
        <v>2</v>
      </c>
      <c r="X566">
        <f>COUNTIF(Survey!$J$4:$J$695,Survey!J566)</f>
        <v>0</v>
      </c>
      <c r="Y566" s="30" t="b">
        <f>IF(OR(Survey!$M566="ETF",Survey!$M566="ETF, alternative mutual fund",Survey!$M566="Closed-end", Survey!$M566="Split share corp", Survey!$I566="Yes"),TRUE,FALSE)</f>
        <v>0</v>
      </c>
      <c r="Z566" s="16" t="str">
        <f>IFERROR(IF(AND(OR(AC566=AD566,AD566 = "Either"),NOT(ISBLANK(Survey!K566))),"Pass","Fail"),"Pass")</f>
        <v>Fail</v>
      </c>
      <c r="AA566" s="31" cm="1">
        <f t="array" ref="AA566">SUM(SUMIF(Survey!CH566:DA566,{"&gt;0","&lt;0"})*{1,-1})</f>
        <v>0</v>
      </c>
      <c r="AB566" s="33" cm="1">
        <f t="array" ref="AB566">SUM(SUMIF(Survey!CK566,{"&gt;0","&lt;0"})*{1,-1})+SUM(SUMIF(Survey!CU566,{"&gt;0","&lt;0"})*{1,-1})</f>
        <v>0</v>
      </c>
      <c r="AC566" s="33">
        <f>Survey!K566</f>
        <v>0</v>
      </c>
      <c r="AD566" s="32" t="str">
        <f t="shared" si="429"/>
        <v>Either</v>
      </c>
      <c r="AE566" s="16" t="str">
        <f t="shared" si="430"/>
        <v>Fail</v>
      </c>
      <c r="AF566" s="58" cm="1">
        <f t="array" ref="AF566">SUM(SUMIF(Survey!CH566:DA566,{"&gt;0","&lt;0"})*{1,-1})+SUM(SUMIF(Survey!DC566:DV566,{"&gt;0","&lt;0"})*{1,-1})</f>
        <v>0</v>
      </c>
      <c r="AG566" s="58">
        <f>IFERROR(AF566/(Survey!$BA566),0)</f>
        <v>0</v>
      </c>
      <c r="AH566" s="104" t="b">
        <f>IF(OR(Survey!$M566="Alternative strategy or hedge",Survey!$M566="Private asset",Survey!$L566="Prospectus fund"),TRUE,FALSE)</f>
        <v>0</v>
      </c>
      <c r="AI566" s="104" t="b">
        <f>NOT(ISBLANK(Survey!$M566))</f>
        <v>0</v>
      </c>
      <c r="AJ566" s="16" t="str">
        <f t="shared" si="431"/>
        <v>Fail</v>
      </c>
      <c r="AK566" t="b">
        <f>IF(Survey!W566="No",TRUE,FALSE)</f>
        <v>0</v>
      </c>
      <c r="AL566" s="119">
        <f>MOD((LEN(Survey!W566)+2),22)</f>
        <v>2</v>
      </c>
      <c r="AM566" t="str">
        <f t="shared" si="432"/>
        <v>Pass</v>
      </c>
      <c r="AN566" s="33" t="b">
        <f>NOT(ISNUMBER(SEARCH("Other",Survey!$Q566)))</f>
        <v>1</v>
      </c>
      <c r="AO566" s="32" t="b">
        <f>NOT(ISBLANK(Survey!$R566))</f>
        <v>0</v>
      </c>
      <c r="AP566" s="16" t="str">
        <f t="shared" si="433"/>
        <v>Pass</v>
      </c>
      <c r="AQ566" s="114">
        <f>COUNTBLANK(Survey!$X566)</f>
        <v>1</v>
      </c>
      <c r="AR566" s="58">
        <f>IF(AND(Survey!L566&lt;&gt;"Exempt fund",OR(Survey!$M566="ETF",Survey!$M566="ETF, alternative mutual fund",Survey!$M566="Mutual fund",Survey!$M566="Alternative mutual fund",Survey!$M566="Money market")),1,0)</f>
        <v>0</v>
      </c>
      <c r="AS566" s="16" t="str">
        <f t="shared" si="434"/>
        <v>Pass</v>
      </c>
      <c r="AT566" s="33" t="b">
        <f>NOT(ISNUMBER(SEARCH("Yes",Survey!$AC566)))</f>
        <v>1</v>
      </c>
      <c r="AU566" s="32" t="b">
        <f>IF(COUNTBLANK(Survey!$AD566:$AE566)=0,TRUE, FALSE)</f>
        <v>0</v>
      </c>
      <c r="AV566" s="16" t="str">
        <f t="shared" si="435"/>
        <v>Pass</v>
      </c>
      <c r="AW566" s="33" t="b">
        <f>NOT(ISNUMBER(SEARCH("Yes",Survey!$AF566)))</f>
        <v>1</v>
      </c>
      <c r="AX566" s="32" t="b">
        <f>NOT(ISBLANK(Survey!$AH566))</f>
        <v>0</v>
      </c>
      <c r="AY566" s="16" t="str">
        <f t="shared" si="436"/>
        <v>Pass</v>
      </c>
      <c r="AZ566" s="33" t="b">
        <f>NOT(OR(ISNUMBER(SEARCH("Other",Survey!$AH566)),ISNUMBER(SEARCH("Multiple",Survey!$AH566))))</f>
        <v>1</v>
      </c>
      <c r="BA566" s="32" t="b">
        <f>NOT(ISBLANK(Survey!$AI566))</f>
        <v>0</v>
      </c>
      <c r="BB566" s="16" t="str">
        <f t="shared" si="437"/>
        <v>Fail</v>
      </c>
      <c r="BC566" s="114">
        <f>IF(ABS(Survey!$BA566)&gt;0, 1,0)</f>
        <v>0</v>
      </c>
      <c r="BD566" s="114">
        <f>IF(COUNTBLANK(Survey!$AL566)=0,1,0)</f>
        <v>0</v>
      </c>
      <c r="BE566" s="16" t="str">
        <f t="shared" si="438"/>
        <v>Pass</v>
      </c>
      <c r="BF566" s="114">
        <f>IF(ISBLANK(Survey!$AL566),0,1)</f>
        <v>0</v>
      </c>
      <c r="BG566" s="133">
        <f>COUNTBLANK(Survey!$AM566)</f>
        <v>1</v>
      </c>
      <c r="BH566" s="16" t="str">
        <f t="shared" si="439"/>
        <v>Pass</v>
      </c>
      <c r="BI566" s="114">
        <f>IF(OR(Survey!$AM566="Closed",ISBLANK(Survey!$AM566)),0,1)</f>
        <v>0</v>
      </c>
      <c r="BJ566" s="133">
        <f>IF(ISBLANK(Survey!$AN566),1,0)</f>
        <v>1</v>
      </c>
      <c r="BK566" s="118" t="str">
        <f t="shared" si="440"/>
        <v>Pass</v>
      </c>
      <c r="BL566" s="31" cm="1">
        <f t="array" ref="BL566">SUM(SUMIF(Survey!AO566:AP566,{"&gt;0","&lt;0"})*{1,-1})</f>
        <v>0</v>
      </c>
      <c r="BM566">
        <f t="shared" si="441"/>
        <v>0</v>
      </c>
      <c r="BN566">
        <f t="shared" si="442"/>
        <v>100</v>
      </c>
      <c r="BO566" s="118" t="str">
        <f t="shared" si="443"/>
        <v>Pass</v>
      </c>
      <c r="BP566">
        <f>IF(Survey!AQ566="No",0,1)</f>
        <v>1</v>
      </c>
      <c r="BQ566" s="207">
        <f>MOD((LEN(Survey!AQ566)+2),22)</f>
        <v>2</v>
      </c>
      <c r="BR566">
        <f>IF(Survey!AR566="No",0,1)</f>
        <v>1</v>
      </c>
      <c r="BS566" s="207">
        <f>MOD((LEN(Survey!AR566)+2),22)</f>
        <v>2</v>
      </c>
      <c r="BT566" s="114">
        <f>COUNTBLANK(Survey!$AQ566:$AS566)+COUNTBLANK(Survey!$AU566)</f>
        <v>4</v>
      </c>
      <c r="BU566" s="114">
        <f>IF(Survey!$I566="Yes",1,0)</f>
        <v>0</v>
      </c>
      <c r="BV566" s="114">
        <f>IF(OR(Survey!$M566="Mutual fund",Survey!$M566="Alternative mutual fund",Survey!$M566="Money market"),1,0)</f>
        <v>0</v>
      </c>
      <c r="BW566" s="119">
        <f>IF(OR(Survey!$M566="ETF",Survey!$M566="ETF, alternative mutual fund"),1,0)</f>
        <v>0</v>
      </c>
      <c r="BX566" s="16" t="str">
        <f t="shared" si="444"/>
        <v>Pass</v>
      </c>
      <c r="BY566" s="33">
        <f>IF(ISNUMBER(SEARCH("Other",Survey!$AS566)), 1, 0)</f>
        <v>0</v>
      </c>
      <c r="BZ566" s="58" t="b">
        <f>NOT(ISBLANK(Survey!$AT566))</f>
        <v>0</v>
      </c>
      <c r="CA566" s="16" t="str">
        <f t="shared" si="445"/>
        <v>Pass</v>
      </c>
      <c r="CB566" s="114">
        <f>IF(Survey!$BB566=0, 0,1)</f>
        <v>0</v>
      </c>
      <c r="CC566" s="58">
        <f>Survey!$AV566</f>
        <v>0</v>
      </c>
      <c r="CD566" s="58">
        <f>Survey!$BC566+Survey!$BD566+ABS(Survey!$BE566)-ABS(Survey!$BF566)-ABS(Survey!$BG566)-ABS(Survey!$BL566)</f>
        <v>0</v>
      </c>
      <c r="CE566" s="138">
        <f>Survey!BB566+(ABS(Survey!$BH566)-ABS(Survey!$BI566)+ABS(Survey!$BJ566)-ABS(Survey!$BK566))*0.5</f>
        <v>0</v>
      </c>
      <c r="CF566" s="58">
        <f t="shared" si="446"/>
        <v>0</v>
      </c>
      <c r="CG566" s="58">
        <f>IF(AND($CC566&gt;$CF566-0.2,$CC566&lt;$CF566+0.2,ISBLANK(Survey!$AV566)=FALSE),0,1)</f>
        <v>1</v>
      </c>
      <c r="CH566" s="133">
        <f>IF(ISBLANK(Survey!$AW566),1,0)</f>
        <v>1</v>
      </c>
      <c r="CI566" s="16" t="str">
        <f t="shared" si="447"/>
        <v>Pass</v>
      </c>
      <c r="CJ566" s="114">
        <f>IF(Survey!$BB566=0, 0,1)</f>
        <v>0</v>
      </c>
      <c r="CK566" s="58">
        <f>IF(AND(Survey!$AX566&gt;=0,Survey!$AX566&lt;=0.2,Survey!$AX566&lt;&gt;""),0,1)</f>
        <v>1</v>
      </c>
      <c r="CL566" s="114">
        <f>IF(ISBLANK(Survey!$AY566),1,0)</f>
        <v>1</v>
      </c>
      <c r="CM566" s="16" t="str">
        <f t="shared" si="448"/>
        <v>Fail</v>
      </c>
      <c r="CN566" s="133">
        <f>Survey!$AZ566</f>
        <v>0</v>
      </c>
      <c r="CO566" s="16" t="str">
        <f t="shared" si="449"/>
        <v>Pass</v>
      </c>
      <c r="CP566" s="31">
        <f>Survey!$BA566</f>
        <v>0</v>
      </c>
      <c r="CQ566" s="138">
        <f>Survey!$BB566+Survey!$BC566+Survey!$BD566+ABS(Survey!$BE566)-ABS(Survey!$BF566)-ABS(Survey!$BG566)+ABS(Survey!$BH566)-ABS(Survey!$BI566)+ABS(Survey!$BJ566)-ABS(Survey!$BK566)-ABS(Survey!$BL566)+Survey!$BM566</f>
        <v>0</v>
      </c>
      <c r="CR566" s="30">
        <f t="shared" si="450"/>
        <v>0</v>
      </c>
      <c r="CS566" s="17">
        <f t="shared" si="451"/>
        <v>0</v>
      </c>
      <c r="CT566" s="16" t="str">
        <f t="shared" si="452"/>
        <v>Pass</v>
      </c>
      <c r="CU566" s="33" t="b">
        <f>IF(ABS(Survey!$BM566)=0,TRUE,FALSE)</f>
        <v>1</v>
      </c>
      <c r="CV566" s="32" t="b">
        <f>NOT(ISBLANK(Survey!$BN566))</f>
        <v>0</v>
      </c>
      <c r="CW566" t="str">
        <f t="shared" si="453"/>
        <v>Fail</v>
      </c>
      <c r="CX566" s="25">
        <f>Survey!$BA566</f>
        <v>0</v>
      </c>
      <c r="CY566" s="25" cm="1">
        <f t="array" ref="CY566">SUM(SUMIF(Survey!BP566:BW566,{"&gt;0","&lt;0"})*{1,-1})-SUM(SUMIF(Survey!BY566:CF566,{"&gt;0","&lt;0"})*{1,-1})</f>
        <v>0</v>
      </c>
      <c r="CZ566" s="30" t="str">
        <f t="shared" si="454"/>
        <v>No holdings</v>
      </c>
      <c r="DA566">
        <f t="shared" si="455"/>
        <v>0</v>
      </c>
      <c r="DB566" s="16" t="str">
        <f t="shared" si="456"/>
        <v>Fail</v>
      </c>
      <c r="DC566" s="31">
        <f>Survey!$BA566</f>
        <v>0</v>
      </c>
      <c r="DD566" s="31" cm="1">
        <f t="array" ref="DD566">SUM(SUMIF(Survey!CH566:DA566,{"&gt;0","&lt;0"})*{1,-1})-SUM(SUMIF(Survey!DC566:DV566,{"&gt;0","&lt;0"})*{1,-1})</f>
        <v>0</v>
      </c>
      <c r="DE566" s="30" t="str">
        <f t="shared" si="457"/>
        <v>No holdings</v>
      </c>
      <c r="DF566" s="17">
        <f t="shared" si="458"/>
        <v>0</v>
      </c>
      <c r="DG566" s="16" t="str">
        <f t="shared" si="459"/>
        <v>Pass</v>
      </c>
      <c r="DH566" s="33" t="b">
        <f>IF(ABS(Survey!$DA566)=0,TRUE,FALSE)</f>
        <v>1</v>
      </c>
      <c r="DI566" s="32" t="b">
        <f>NOT(ISBLANK(Survey!$DB566))</f>
        <v>0</v>
      </c>
      <c r="DJ566" s="16" t="str">
        <f t="shared" si="460"/>
        <v>Pass</v>
      </c>
      <c r="DK566" s="33" t="b">
        <f>IF(ABS(Survey!$DV566)=0,TRUE,FALSE)</f>
        <v>1</v>
      </c>
      <c r="DL566" s="32" t="b">
        <f>NOT(ISBLANK(Survey!$DW566))</f>
        <v>0</v>
      </c>
      <c r="DM566" t="str">
        <f t="shared" si="461"/>
        <v>Pass</v>
      </c>
      <c r="DN566" s="25" cm="1">
        <f t="array" ref="DN566">SUM(SUMIF(Survey!CW566,{"&gt;0","&lt;0"})*{1,-1})+SUM(SUMIF(Survey!DR566,{"&gt;0","&lt;0"})*{1,-1})</f>
        <v>0</v>
      </c>
      <c r="DO566" s="25">
        <f>SUM(SUMIF(Survey!DY566:EE566,{"&gt;0","&lt;0"})*{1,-1})+SUM(SUMIF(Survey!EG566:EM566,{"&gt;0","&lt;0"})*{1,-1})</f>
        <v>0</v>
      </c>
      <c r="DP566">
        <f t="shared" si="462"/>
        <v>0</v>
      </c>
      <c r="DQ566">
        <f t="shared" si="463"/>
        <v>0</v>
      </c>
      <c r="DR566" s="16" t="str">
        <f t="shared" si="464"/>
        <v>Pass</v>
      </c>
      <c r="DS566" s="33" t="b">
        <f>IF(ABS(Survey!$EE566)=0,TRUE,FALSE)</f>
        <v>1</v>
      </c>
      <c r="DT566" s="32" t="b">
        <f>NOT(ISBLANK(Survey!EF566))</f>
        <v>0</v>
      </c>
      <c r="DU566" s="16" t="str">
        <f t="shared" si="465"/>
        <v>Pass</v>
      </c>
      <c r="DV566" s="33" t="b">
        <f>IF(ABS(Survey!$EM566)=0,TRUE,FALSE)</f>
        <v>1</v>
      </c>
      <c r="DW566" s="32" t="b">
        <f>NOT(ISBLANK(Survey!$EN566))</f>
        <v>0</v>
      </c>
      <c r="DX566" s="16" t="str">
        <f t="shared" si="466"/>
        <v>Fail</v>
      </c>
      <c r="DY566" s="31">
        <f>SUM(SUMIF(Survey!ET566:EV566,{"&gt;0","&lt;0"})*{1,-1})</f>
        <v>0</v>
      </c>
      <c r="DZ566">
        <f t="shared" si="467"/>
        <v>0</v>
      </c>
      <c r="EA566">
        <f t="shared" si="468"/>
        <v>100</v>
      </c>
      <c r="EB566" s="30" t="b">
        <f>IF(OR(Survey!$M566="ETF",Survey!$M566="ETF, alternative mutual fund",Survey!$M566="Closed-end", Survey!$M566="Split share corp"),TRUE,FALSE)</f>
        <v>0</v>
      </c>
      <c r="EC566" s="16" t="str">
        <f t="shared" si="469"/>
        <v>Fail</v>
      </c>
      <c r="ED566" s="31">
        <f>SUM(SUMIF(Survey!EX566:FD566,{"&gt;0","&lt;0"})*{1,-1})</f>
        <v>0</v>
      </c>
      <c r="EE566">
        <f t="shared" si="470"/>
        <v>0</v>
      </c>
      <c r="EF566" s="17">
        <f t="shared" si="471"/>
        <v>100</v>
      </c>
      <c r="EG566" s="16" t="str">
        <f t="shared" si="472"/>
        <v>Fail</v>
      </c>
      <c r="EH566" s="31">
        <f>SUM(SUMIF(Survey!FF566:FL566,{"&gt;0","&lt;0"})*{1,-1})</f>
        <v>0</v>
      </c>
      <c r="EI566">
        <f t="shared" si="473"/>
        <v>0</v>
      </c>
      <c r="EJ566" s="17">
        <f t="shared" si="474"/>
        <v>100</v>
      </c>
    </row>
    <row r="567" spans="1:140">
      <c r="A567">
        <v>567</v>
      </c>
      <c r="B567" t="str">
        <f t="shared" si="422"/>
        <v>Pass</v>
      </c>
      <c r="C567" t="str">
        <f>IF(COUNTBLANK(Survey!B567:FM567)=$C$2, "Pass", "Fail")</f>
        <v>Pass</v>
      </c>
      <c r="D567" s="16" t="str">
        <f t="shared" si="423"/>
        <v>Fail</v>
      </c>
      <c r="E567" t="str">
        <f>IF(OR(ISBLANK(Survey!AL567),COUNTIF(G567:BJ567,"Fail")),"Fail","Pass")</f>
        <v>Fail</v>
      </c>
      <c r="F567" s="265"/>
      <c r="G567" s="16" t="str">
        <f t="shared" si="424"/>
        <v>Fail</v>
      </c>
      <c r="H567" s="139">
        <f>COUNTBLANK(Survey!B567:D567)+COUNTBLANK(Survey!G567)+COUNTBLANK(Survey!I567)+COUNTBLANK(Survey!K567:M567)+COUNTBLANK(Survey!P567:Q567)+COUNTBLANK(Survey!T567:W567)+COUNTBLANK(Survey!Z567:AC567)+COUNTBLANK(Survey!AF567:AG567)+COUNTBLANK(Survey!AK567:AK567)</f>
        <v>21</v>
      </c>
      <c r="I567" t="str">
        <f t="shared" si="425"/>
        <v>Fail</v>
      </c>
      <c r="J567" t="b">
        <f>IF(Survey!E567="No",TRUE,FALSE)</f>
        <v>0</v>
      </c>
      <c r="K567" s="29" cm="1">
        <f t="array" ref="K567">IF(COUNTA(Survey!$E$4:$E$695)=1, 0, SUM(IF(COUNTIF(Survey!$E$4:$E$695, Survey!$E$4:$E$695)=1,1,0)))</f>
        <v>0</v>
      </c>
      <c r="L567" s="29">
        <f>LEN(Survey!E567)</f>
        <v>0</v>
      </c>
      <c r="M567" s="16" t="str">
        <f t="shared" si="426"/>
        <v>Fail</v>
      </c>
      <c r="N567" t="b">
        <f>IF(Survey!F567="No",TRUE,FALSE)</f>
        <v>0</v>
      </c>
      <c r="O567" t="b">
        <f>Survey!F567=Survey!E567</f>
        <v>1</v>
      </c>
      <c r="P567">
        <f>COUNTIF(Survey!$F$4:$F$695,Survey!F567)</f>
        <v>0</v>
      </c>
      <c r="Q567" s="28">
        <f>LEN(Survey!F567)</f>
        <v>0</v>
      </c>
      <c r="R567" s="16" t="str">
        <f t="shared" si="427"/>
        <v>Pass</v>
      </c>
      <c r="S567" s="29">
        <f>MOD((LEN(Survey!H567)+2),11)</f>
        <v>2</v>
      </c>
      <c r="T567">
        <f>COUNTIF(Survey!$H$4:$H$695,Survey!H567)</f>
        <v>0</v>
      </c>
      <c r="U567" s="28" t="str">
        <f>IF(Survey!$L567="Prospectus fund", "Yes", "No")</f>
        <v>No</v>
      </c>
      <c r="V567" s="16" t="str">
        <f t="shared" si="428"/>
        <v>Pass</v>
      </c>
      <c r="W567" s="29">
        <f>MOD((LEN(Survey!J567)+2),11)</f>
        <v>2</v>
      </c>
      <c r="X567">
        <f>COUNTIF(Survey!$J$4:$J$695,Survey!J567)</f>
        <v>0</v>
      </c>
      <c r="Y567" s="30" t="b">
        <f>IF(OR(Survey!$M567="ETF",Survey!$M567="ETF, alternative mutual fund",Survey!$M567="Closed-end", Survey!$M567="Split share corp", Survey!$I567="Yes"),TRUE,FALSE)</f>
        <v>0</v>
      </c>
      <c r="Z567" s="16" t="str">
        <f>IFERROR(IF(AND(OR(AC567=AD567,AD567 = "Either"),NOT(ISBLANK(Survey!K567))),"Pass","Fail"),"Pass")</f>
        <v>Fail</v>
      </c>
      <c r="AA567" s="31" cm="1">
        <f t="array" ref="AA567">SUM(SUMIF(Survey!CH567:DA567,{"&gt;0","&lt;0"})*{1,-1})</f>
        <v>0</v>
      </c>
      <c r="AB567" s="33" cm="1">
        <f t="array" ref="AB567">SUM(SUMIF(Survey!CK567,{"&gt;0","&lt;0"})*{1,-1})+SUM(SUMIF(Survey!CU567,{"&gt;0","&lt;0"})*{1,-1})</f>
        <v>0</v>
      </c>
      <c r="AC567" s="33">
        <f>Survey!K567</f>
        <v>0</v>
      </c>
      <c r="AD567" s="32" t="str">
        <f t="shared" si="429"/>
        <v>Either</v>
      </c>
      <c r="AE567" s="16" t="str">
        <f t="shared" si="430"/>
        <v>Fail</v>
      </c>
      <c r="AF567" s="58" cm="1">
        <f t="array" ref="AF567">SUM(SUMIF(Survey!CH567:DA567,{"&gt;0","&lt;0"})*{1,-1})+SUM(SUMIF(Survey!DC567:DV567,{"&gt;0","&lt;0"})*{1,-1})</f>
        <v>0</v>
      </c>
      <c r="AG567" s="58">
        <f>IFERROR(AF567/(Survey!$BA567),0)</f>
        <v>0</v>
      </c>
      <c r="AH567" s="104" t="b">
        <f>IF(OR(Survey!$M567="Alternative strategy or hedge",Survey!$M567="Private asset",Survey!$L567="Prospectus fund"),TRUE,FALSE)</f>
        <v>0</v>
      </c>
      <c r="AI567" s="104" t="b">
        <f>NOT(ISBLANK(Survey!$M567))</f>
        <v>0</v>
      </c>
      <c r="AJ567" s="16" t="str">
        <f t="shared" si="431"/>
        <v>Fail</v>
      </c>
      <c r="AK567" t="b">
        <f>IF(Survey!W567="No",TRUE,FALSE)</f>
        <v>0</v>
      </c>
      <c r="AL567" s="119">
        <f>MOD((LEN(Survey!W567)+2),22)</f>
        <v>2</v>
      </c>
      <c r="AM567" t="str">
        <f t="shared" si="432"/>
        <v>Pass</v>
      </c>
      <c r="AN567" s="33" t="b">
        <f>NOT(ISNUMBER(SEARCH("Other",Survey!$Q567)))</f>
        <v>1</v>
      </c>
      <c r="AO567" s="32" t="b">
        <f>NOT(ISBLANK(Survey!$R567))</f>
        <v>0</v>
      </c>
      <c r="AP567" s="16" t="str">
        <f t="shared" si="433"/>
        <v>Pass</v>
      </c>
      <c r="AQ567" s="114">
        <f>COUNTBLANK(Survey!$X567)</f>
        <v>1</v>
      </c>
      <c r="AR567" s="58">
        <f>IF(AND(Survey!L567&lt;&gt;"Exempt fund",OR(Survey!$M567="ETF",Survey!$M567="ETF, alternative mutual fund",Survey!$M567="Mutual fund",Survey!$M567="Alternative mutual fund",Survey!$M567="Money market")),1,0)</f>
        <v>0</v>
      </c>
      <c r="AS567" s="16" t="str">
        <f t="shared" si="434"/>
        <v>Pass</v>
      </c>
      <c r="AT567" s="33" t="b">
        <f>NOT(ISNUMBER(SEARCH("Yes",Survey!$AC567)))</f>
        <v>1</v>
      </c>
      <c r="AU567" s="32" t="b">
        <f>IF(COUNTBLANK(Survey!$AD567:$AE567)=0,TRUE, FALSE)</f>
        <v>0</v>
      </c>
      <c r="AV567" s="16" t="str">
        <f t="shared" si="435"/>
        <v>Pass</v>
      </c>
      <c r="AW567" s="33" t="b">
        <f>NOT(ISNUMBER(SEARCH("Yes",Survey!$AF567)))</f>
        <v>1</v>
      </c>
      <c r="AX567" s="32" t="b">
        <f>NOT(ISBLANK(Survey!$AH567))</f>
        <v>0</v>
      </c>
      <c r="AY567" s="16" t="str">
        <f t="shared" si="436"/>
        <v>Pass</v>
      </c>
      <c r="AZ567" s="33" t="b">
        <f>NOT(OR(ISNUMBER(SEARCH("Other",Survey!$AH567)),ISNUMBER(SEARCH("Multiple",Survey!$AH567))))</f>
        <v>1</v>
      </c>
      <c r="BA567" s="32" t="b">
        <f>NOT(ISBLANK(Survey!$AI567))</f>
        <v>0</v>
      </c>
      <c r="BB567" s="16" t="str">
        <f t="shared" si="437"/>
        <v>Fail</v>
      </c>
      <c r="BC567" s="114">
        <f>IF(ABS(Survey!$BA567)&gt;0, 1,0)</f>
        <v>0</v>
      </c>
      <c r="BD567" s="114">
        <f>IF(COUNTBLANK(Survey!$AL567)=0,1,0)</f>
        <v>0</v>
      </c>
      <c r="BE567" s="16" t="str">
        <f t="shared" si="438"/>
        <v>Pass</v>
      </c>
      <c r="BF567" s="114">
        <f>IF(ISBLANK(Survey!$AL567),0,1)</f>
        <v>0</v>
      </c>
      <c r="BG567" s="133">
        <f>COUNTBLANK(Survey!$AM567)</f>
        <v>1</v>
      </c>
      <c r="BH567" s="16" t="str">
        <f t="shared" si="439"/>
        <v>Pass</v>
      </c>
      <c r="BI567" s="114">
        <f>IF(OR(Survey!$AM567="Closed",ISBLANK(Survey!$AM567)),0,1)</f>
        <v>0</v>
      </c>
      <c r="BJ567" s="133">
        <f>IF(ISBLANK(Survey!$AN567),1,0)</f>
        <v>1</v>
      </c>
      <c r="BK567" s="118" t="str">
        <f t="shared" si="440"/>
        <v>Pass</v>
      </c>
      <c r="BL567" s="31" cm="1">
        <f t="array" ref="BL567">SUM(SUMIF(Survey!AO567:AP567,{"&gt;0","&lt;0"})*{1,-1})</f>
        <v>0</v>
      </c>
      <c r="BM567">
        <f t="shared" si="441"/>
        <v>0</v>
      </c>
      <c r="BN567">
        <f t="shared" si="442"/>
        <v>100</v>
      </c>
      <c r="BO567" s="118" t="str">
        <f t="shared" si="443"/>
        <v>Pass</v>
      </c>
      <c r="BP567">
        <f>IF(Survey!AQ567="No",0,1)</f>
        <v>1</v>
      </c>
      <c r="BQ567" s="207">
        <f>MOD((LEN(Survey!AQ567)+2),22)</f>
        <v>2</v>
      </c>
      <c r="BR567">
        <f>IF(Survey!AR567="No",0,1)</f>
        <v>1</v>
      </c>
      <c r="BS567" s="207">
        <f>MOD((LEN(Survey!AR567)+2),22)</f>
        <v>2</v>
      </c>
      <c r="BT567" s="114">
        <f>COUNTBLANK(Survey!$AQ567:$AS567)+COUNTBLANK(Survey!$AU567)</f>
        <v>4</v>
      </c>
      <c r="BU567" s="114">
        <f>IF(Survey!$I567="Yes",1,0)</f>
        <v>0</v>
      </c>
      <c r="BV567" s="114">
        <f>IF(OR(Survey!$M567="Mutual fund",Survey!$M567="Alternative mutual fund",Survey!$M567="Money market"),1,0)</f>
        <v>0</v>
      </c>
      <c r="BW567" s="119">
        <f>IF(OR(Survey!$M567="ETF",Survey!$M567="ETF, alternative mutual fund"),1,0)</f>
        <v>0</v>
      </c>
      <c r="BX567" s="16" t="str">
        <f t="shared" si="444"/>
        <v>Pass</v>
      </c>
      <c r="BY567" s="33">
        <f>IF(ISNUMBER(SEARCH("Other",Survey!$AS567)), 1, 0)</f>
        <v>0</v>
      </c>
      <c r="BZ567" s="58" t="b">
        <f>NOT(ISBLANK(Survey!$AT567))</f>
        <v>0</v>
      </c>
      <c r="CA567" s="16" t="str">
        <f t="shared" si="445"/>
        <v>Pass</v>
      </c>
      <c r="CB567" s="114">
        <f>IF(Survey!$BB567=0, 0,1)</f>
        <v>0</v>
      </c>
      <c r="CC567" s="58">
        <f>Survey!$AV567</f>
        <v>0</v>
      </c>
      <c r="CD567" s="58">
        <f>Survey!$BC567+Survey!$BD567+ABS(Survey!$BE567)-ABS(Survey!$BF567)-ABS(Survey!$BG567)-ABS(Survey!$BL567)</f>
        <v>0</v>
      </c>
      <c r="CE567" s="138">
        <f>Survey!BB567+(ABS(Survey!$BH567)-ABS(Survey!$BI567)+ABS(Survey!$BJ567)-ABS(Survey!$BK567))*0.5</f>
        <v>0</v>
      </c>
      <c r="CF567" s="58">
        <f t="shared" si="446"/>
        <v>0</v>
      </c>
      <c r="CG567" s="58">
        <f>IF(AND($CC567&gt;$CF567-0.2,$CC567&lt;$CF567+0.2,ISBLANK(Survey!$AV567)=FALSE),0,1)</f>
        <v>1</v>
      </c>
      <c r="CH567" s="133">
        <f>IF(ISBLANK(Survey!$AW567),1,0)</f>
        <v>1</v>
      </c>
      <c r="CI567" s="16" t="str">
        <f t="shared" si="447"/>
        <v>Pass</v>
      </c>
      <c r="CJ567" s="114">
        <f>IF(Survey!$BB567=0, 0,1)</f>
        <v>0</v>
      </c>
      <c r="CK567" s="58">
        <f>IF(AND(Survey!$AX567&gt;=0,Survey!$AX567&lt;=0.2,Survey!$AX567&lt;&gt;""),0,1)</f>
        <v>1</v>
      </c>
      <c r="CL567" s="114">
        <f>IF(ISBLANK(Survey!$AY567),1,0)</f>
        <v>1</v>
      </c>
      <c r="CM567" s="16" t="str">
        <f t="shared" si="448"/>
        <v>Fail</v>
      </c>
      <c r="CN567" s="133">
        <f>Survey!$AZ567</f>
        <v>0</v>
      </c>
      <c r="CO567" s="16" t="str">
        <f t="shared" si="449"/>
        <v>Pass</v>
      </c>
      <c r="CP567" s="31">
        <f>Survey!$BA567</f>
        <v>0</v>
      </c>
      <c r="CQ567" s="138">
        <f>Survey!$BB567+Survey!$BC567+Survey!$BD567+ABS(Survey!$BE567)-ABS(Survey!$BF567)-ABS(Survey!$BG567)+ABS(Survey!$BH567)-ABS(Survey!$BI567)+ABS(Survey!$BJ567)-ABS(Survey!$BK567)-ABS(Survey!$BL567)+Survey!$BM567</f>
        <v>0</v>
      </c>
      <c r="CR567" s="30">
        <f t="shared" si="450"/>
        <v>0</v>
      </c>
      <c r="CS567" s="17">
        <f t="shared" si="451"/>
        <v>0</v>
      </c>
      <c r="CT567" s="16" t="str">
        <f t="shared" si="452"/>
        <v>Pass</v>
      </c>
      <c r="CU567" s="33" t="b">
        <f>IF(ABS(Survey!$BM567)=0,TRUE,FALSE)</f>
        <v>1</v>
      </c>
      <c r="CV567" s="32" t="b">
        <f>NOT(ISBLANK(Survey!$BN567))</f>
        <v>0</v>
      </c>
      <c r="CW567" t="str">
        <f t="shared" si="453"/>
        <v>Fail</v>
      </c>
      <c r="CX567" s="25">
        <f>Survey!$BA567</f>
        <v>0</v>
      </c>
      <c r="CY567" s="25" cm="1">
        <f t="array" ref="CY567">SUM(SUMIF(Survey!BP567:BW567,{"&gt;0","&lt;0"})*{1,-1})-SUM(SUMIF(Survey!BY567:CF567,{"&gt;0","&lt;0"})*{1,-1})</f>
        <v>0</v>
      </c>
      <c r="CZ567" s="30" t="str">
        <f t="shared" si="454"/>
        <v>No holdings</v>
      </c>
      <c r="DA567">
        <f t="shared" si="455"/>
        <v>0</v>
      </c>
      <c r="DB567" s="16" t="str">
        <f t="shared" si="456"/>
        <v>Fail</v>
      </c>
      <c r="DC567" s="31">
        <f>Survey!$BA567</f>
        <v>0</v>
      </c>
      <c r="DD567" s="31" cm="1">
        <f t="array" ref="DD567">SUM(SUMIF(Survey!CH567:DA567,{"&gt;0","&lt;0"})*{1,-1})-SUM(SUMIF(Survey!DC567:DV567,{"&gt;0","&lt;0"})*{1,-1})</f>
        <v>0</v>
      </c>
      <c r="DE567" s="30" t="str">
        <f t="shared" si="457"/>
        <v>No holdings</v>
      </c>
      <c r="DF567" s="17">
        <f t="shared" si="458"/>
        <v>0</v>
      </c>
      <c r="DG567" s="16" t="str">
        <f t="shared" si="459"/>
        <v>Pass</v>
      </c>
      <c r="DH567" s="33" t="b">
        <f>IF(ABS(Survey!$DA567)=0,TRUE,FALSE)</f>
        <v>1</v>
      </c>
      <c r="DI567" s="32" t="b">
        <f>NOT(ISBLANK(Survey!$DB567))</f>
        <v>0</v>
      </c>
      <c r="DJ567" s="16" t="str">
        <f t="shared" si="460"/>
        <v>Pass</v>
      </c>
      <c r="DK567" s="33" t="b">
        <f>IF(ABS(Survey!$DV567)=0,TRUE,FALSE)</f>
        <v>1</v>
      </c>
      <c r="DL567" s="32" t="b">
        <f>NOT(ISBLANK(Survey!$DW567))</f>
        <v>0</v>
      </c>
      <c r="DM567" t="str">
        <f t="shared" si="461"/>
        <v>Pass</v>
      </c>
      <c r="DN567" s="25" cm="1">
        <f t="array" ref="DN567">SUM(SUMIF(Survey!CW567,{"&gt;0","&lt;0"})*{1,-1})+SUM(SUMIF(Survey!DR567,{"&gt;0","&lt;0"})*{1,-1})</f>
        <v>0</v>
      </c>
      <c r="DO567" s="25">
        <f>SUM(SUMIF(Survey!DY567:EE567,{"&gt;0","&lt;0"})*{1,-1})+SUM(SUMIF(Survey!EG567:EM567,{"&gt;0","&lt;0"})*{1,-1})</f>
        <v>0</v>
      </c>
      <c r="DP567">
        <f t="shared" si="462"/>
        <v>0</v>
      </c>
      <c r="DQ567">
        <f t="shared" si="463"/>
        <v>0</v>
      </c>
      <c r="DR567" s="16" t="str">
        <f t="shared" si="464"/>
        <v>Pass</v>
      </c>
      <c r="DS567" s="33" t="b">
        <f>IF(ABS(Survey!$EE567)=0,TRUE,FALSE)</f>
        <v>1</v>
      </c>
      <c r="DT567" s="32" t="b">
        <f>NOT(ISBLANK(Survey!EF567))</f>
        <v>0</v>
      </c>
      <c r="DU567" s="16" t="str">
        <f t="shared" si="465"/>
        <v>Pass</v>
      </c>
      <c r="DV567" s="33" t="b">
        <f>IF(ABS(Survey!$EM567)=0,TRUE,FALSE)</f>
        <v>1</v>
      </c>
      <c r="DW567" s="32" t="b">
        <f>NOT(ISBLANK(Survey!$EN567))</f>
        <v>0</v>
      </c>
      <c r="DX567" s="16" t="str">
        <f t="shared" si="466"/>
        <v>Fail</v>
      </c>
      <c r="DY567" s="31">
        <f>SUM(SUMIF(Survey!ET567:EV567,{"&gt;0","&lt;0"})*{1,-1})</f>
        <v>0</v>
      </c>
      <c r="DZ567">
        <f t="shared" si="467"/>
        <v>0</v>
      </c>
      <c r="EA567">
        <f t="shared" si="468"/>
        <v>100</v>
      </c>
      <c r="EB567" s="30" t="b">
        <f>IF(OR(Survey!$M567="ETF",Survey!$M567="ETF, alternative mutual fund",Survey!$M567="Closed-end", Survey!$M567="Split share corp"),TRUE,FALSE)</f>
        <v>0</v>
      </c>
      <c r="EC567" s="16" t="str">
        <f t="shared" si="469"/>
        <v>Fail</v>
      </c>
      <c r="ED567" s="31">
        <f>SUM(SUMIF(Survey!EX567:FD567,{"&gt;0","&lt;0"})*{1,-1})</f>
        <v>0</v>
      </c>
      <c r="EE567">
        <f t="shared" si="470"/>
        <v>0</v>
      </c>
      <c r="EF567" s="17">
        <f t="shared" si="471"/>
        <v>100</v>
      </c>
      <c r="EG567" s="16" t="str">
        <f t="shared" si="472"/>
        <v>Fail</v>
      </c>
      <c r="EH567" s="31">
        <f>SUM(SUMIF(Survey!FF567:FL567,{"&gt;0","&lt;0"})*{1,-1})</f>
        <v>0</v>
      </c>
      <c r="EI567">
        <f t="shared" si="473"/>
        <v>0</v>
      </c>
      <c r="EJ567" s="17">
        <f t="shared" si="474"/>
        <v>100</v>
      </c>
    </row>
    <row r="568" spans="1:140">
      <c r="A568">
        <v>568</v>
      </c>
      <c r="B568" t="str">
        <f t="shared" si="422"/>
        <v>Pass</v>
      </c>
      <c r="C568" t="str">
        <f>IF(COUNTBLANK(Survey!B568:FM568)=$C$2, "Pass", "Fail")</f>
        <v>Pass</v>
      </c>
      <c r="D568" s="16" t="str">
        <f t="shared" si="423"/>
        <v>Fail</v>
      </c>
      <c r="E568" t="str">
        <f>IF(OR(ISBLANK(Survey!AL568),COUNTIF(G568:BJ568,"Fail")),"Fail","Pass")</f>
        <v>Fail</v>
      </c>
      <c r="F568" s="265"/>
      <c r="G568" s="16" t="str">
        <f t="shared" si="424"/>
        <v>Fail</v>
      </c>
      <c r="H568" s="139">
        <f>COUNTBLANK(Survey!B568:D568)+COUNTBLANK(Survey!G568)+COUNTBLANK(Survey!I568)+COUNTBLANK(Survey!K568:M568)+COUNTBLANK(Survey!P568:Q568)+COUNTBLANK(Survey!T568:W568)+COUNTBLANK(Survey!Z568:AC568)+COUNTBLANK(Survey!AF568:AG568)+COUNTBLANK(Survey!AK568:AK568)</f>
        <v>21</v>
      </c>
      <c r="I568" t="str">
        <f t="shared" si="425"/>
        <v>Fail</v>
      </c>
      <c r="J568" t="b">
        <f>IF(Survey!E568="No",TRUE,FALSE)</f>
        <v>0</v>
      </c>
      <c r="K568" s="29" cm="1">
        <f t="array" ref="K568">IF(COUNTA(Survey!$E$4:$E$695)=1, 0, SUM(IF(COUNTIF(Survey!$E$4:$E$695, Survey!$E$4:$E$695)=1,1,0)))</f>
        <v>0</v>
      </c>
      <c r="L568" s="29">
        <f>LEN(Survey!E568)</f>
        <v>0</v>
      </c>
      <c r="M568" s="16" t="str">
        <f t="shared" si="426"/>
        <v>Fail</v>
      </c>
      <c r="N568" t="b">
        <f>IF(Survey!F568="No",TRUE,FALSE)</f>
        <v>0</v>
      </c>
      <c r="O568" t="b">
        <f>Survey!F568=Survey!E568</f>
        <v>1</v>
      </c>
      <c r="P568">
        <f>COUNTIF(Survey!$F$4:$F$695,Survey!F568)</f>
        <v>0</v>
      </c>
      <c r="Q568" s="28">
        <f>LEN(Survey!F568)</f>
        <v>0</v>
      </c>
      <c r="R568" s="16" t="str">
        <f t="shared" si="427"/>
        <v>Pass</v>
      </c>
      <c r="S568" s="29">
        <f>MOD((LEN(Survey!H568)+2),11)</f>
        <v>2</v>
      </c>
      <c r="T568">
        <f>COUNTIF(Survey!$H$4:$H$695,Survey!H568)</f>
        <v>0</v>
      </c>
      <c r="U568" s="28" t="str">
        <f>IF(Survey!$L568="Prospectus fund", "Yes", "No")</f>
        <v>No</v>
      </c>
      <c r="V568" s="16" t="str">
        <f t="shared" si="428"/>
        <v>Pass</v>
      </c>
      <c r="W568" s="29">
        <f>MOD((LEN(Survey!J568)+2),11)</f>
        <v>2</v>
      </c>
      <c r="X568">
        <f>COUNTIF(Survey!$J$4:$J$695,Survey!J568)</f>
        <v>0</v>
      </c>
      <c r="Y568" s="30" t="b">
        <f>IF(OR(Survey!$M568="ETF",Survey!$M568="ETF, alternative mutual fund",Survey!$M568="Closed-end", Survey!$M568="Split share corp", Survey!$I568="Yes"),TRUE,FALSE)</f>
        <v>0</v>
      </c>
      <c r="Z568" s="16" t="str">
        <f>IFERROR(IF(AND(OR(AC568=AD568,AD568 = "Either"),NOT(ISBLANK(Survey!K568))),"Pass","Fail"),"Pass")</f>
        <v>Fail</v>
      </c>
      <c r="AA568" s="31" cm="1">
        <f t="array" ref="AA568">SUM(SUMIF(Survey!CH568:DA568,{"&gt;0","&lt;0"})*{1,-1})</f>
        <v>0</v>
      </c>
      <c r="AB568" s="33" cm="1">
        <f t="array" ref="AB568">SUM(SUMIF(Survey!CK568,{"&gt;0","&lt;0"})*{1,-1})+SUM(SUMIF(Survey!CU568,{"&gt;0","&lt;0"})*{1,-1})</f>
        <v>0</v>
      </c>
      <c r="AC568" s="33">
        <f>Survey!K568</f>
        <v>0</v>
      </c>
      <c r="AD568" s="32" t="str">
        <f t="shared" si="429"/>
        <v>Either</v>
      </c>
      <c r="AE568" s="16" t="str">
        <f t="shared" si="430"/>
        <v>Fail</v>
      </c>
      <c r="AF568" s="58" cm="1">
        <f t="array" ref="AF568">SUM(SUMIF(Survey!CH568:DA568,{"&gt;0","&lt;0"})*{1,-1})+SUM(SUMIF(Survey!DC568:DV568,{"&gt;0","&lt;0"})*{1,-1})</f>
        <v>0</v>
      </c>
      <c r="AG568" s="58">
        <f>IFERROR(AF568/(Survey!$BA568),0)</f>
        <v>0</v>
      </c>
      <c r="AH568" s="104" t="b">
        <f>IF(OR(Survey!$M568="Alternative strategy or hedge",Survey!$M568="Private asset",Survey!$L568="Prospectus fund"),TRUE,FALSE)</f>
        <v>0</v>
      </c>
      <c r="AI568" s="104" t="b">
        <f>NOT(ISBLANK(Survey!$M568))</f>
        <v>0</v>
      </c>
      <c r="AJ568" s="16" t="str">
        <f t="shared" si="431"/>
        <v>Fail</v>
      </c>
      <c r="AK568" t="b">
        <f>IF(Survey!W568="No",TRUE,FALSE)</f>
        <v>0</v>
      </c>
      <c r="AL568" s="119">
        <f>MOD((LEN(Survey!W568)+2),22)</f>
        <v>2</v>
      </c>
      <c r="AM568" t="str">
        <f t="shared" si="432"/>
        <v>Pass</v>
      </c>
      <c r="AN568" s="33" t="b">
        <f>NOT(ISNUMBER(SEARCH("Other",Survey!$Q568)))</f>
        <v>1</v>
      </c>
      <c r="AO568" s="32" t="b">
        <f>NOT(ISBLANK(Survey!$R568))</f>
        <v>0</v>
      </c>
      <c r="AP568" s="16" t="str">
        <f t="shared" si="433"/>
        <v>Pass</v>
      </c>
      <c r="AQ568" s="114">
        <f>COUNTBLANK(Survey!$X568)</f>
        <v>1</v>
      </c>
      <c r="AR568" s="58">
        <f>IF(AND(Survey!L568&lt;&gt;"Exempt fund",OR(Survey!$M568="ETF",Survey!$M568="ETF, alternative mutual fund",Survey!$M568="Mutual fund",Survey!$M568="Alternative mutual fund",Survey!$M568="Money market")),1,0)</f>
        <v>0</v>
      </c>
      <c r="AS568" s="16" t="str">
        <f t="shared" si="434"/>
        <v>Pass</v>
      </c>
      <c r="AT568" s="33" t="b">
        <f>NOT(ISNUMBER(SEARCH("Yes",Survey!$AC568)))</f>
        <v>1</v>
      </c>
      <c r="AU568" s="32" t="b">
        <f>IF(COUNTBLANK(Survey!$AD568:$AE568)=0,TRUE, FALSE)</f>
        <v>0</v>
      </c>
      <c r="AV568" s="16" t="str">
        <f t="shared" si="435"/>
        <v>Pass</v>
      </c>
      <c r="AW568" s="33" t="b">
        <f>NOT(ISNUMBER(SEARCH("Yes",Survey!$AF568)))</f>
        <v>1</v>
      </c>
      <c r="AX568" s="32" t="b">
        <f>NOT(ISBLANK(Survey!$AH568))</f>
        <v>0</v>
      </c>
      <c r="AY568" s="16" t="str">
        <f t="shared" si="436"/>
        <v>Pass</v>
      </c>
      <c r="AZ568" s="33" t="b">
        <f>NOT(OR(ISNUMBER(SEARCH("Other",Survey!$AH568)),ISNUMBER(SEARCH("Multiple",Survey!$AH568))))</f>
        <v>1</v>
      </c>
      <c r="BA568" s="32" t="b">
        <f>NOT(ISBLANK(Survey!$AI568))</f>
        <v>0</v>
      </c>
      <c r="BB568" s="16" t="str">
        <f t="shared" si="437"/>
        <v>Fail</v>
      </c>
      <c r="BC568" s="114">
        <f>IF(ABS(Survey!$BA568)&gt;0, 1,0)</f>
        <v>0</v>
      </c>
      <c r="BD568" s="114">
        <f>IF(COUNTBLANK(Survey!$AL568)=0,1,0)</f>
        <v>0</v>
      </c>
      <c r="BE568" s="16" t="str">
        <f t="shared" si="438"/>
        <v>Pass</v>
      </c>
      <c r="BF568" s="114">
        <f>IF(ISBLANK(Survey!$AL568),0,1)</f>
        <v>0</v>
      </c>
      <c r="BG568" s="133">
        <f>COUNTBLANK(Survey!$AM568)</f>
        <v>1</v>
      </c>
      <c r="BH568" s="16" t="str">
        <f t="shared" si="439"/>
        <v>Pass</v>
      </c>
      <c r="BI568" s="114">
        <f>IF(OR(Survey!$AM568="Closed",ISBLANK(Survey!$AM568)),0,1)</f>
        <v>0</v>
      </c>
      <c r="BJ568" s="133">
        <f>IF(ISBLANK(Survey!$AN568),1,0)</f>
        <v>1</v>
      </c>
      <c r="BK568" s="118" t="str">
        <f t="shared" si="440"/>
        <v>Pass</v>
      </c>
      <c r="BL568" s="31" cm="1">
        <f t="array" ref="BL568">SUM(SUMIF(Survey!AO568:AP568,{"&gt;0","&lt;0"})*{1,-1})</f>
        <v>0</v>
      </c>
      <c r="BM568">
        <f t="shared" si="441"/>
        <v>0</v>
      </c>
      <c r="BN568">
        <f t="shared" si="442"/>
        <v>100</v>
      </c>
      <c r="BO568" s="118" t="str">
        <f t="shared" si="443"/>
        <v>Pass</v>
      </c>
      <c r="BP568">
        <f>IF(Survey!AQ568="No",0,1)</f>
        <v>1</v>
      </c>
      <c r="BQ568" s="207">
        <f>MOD((LEN(Survey!AQ568)+2),22)</f>
        <v>2</v>
      </c>
      <c r="BR568">
        <f>IF(Survey!AR568="No",0,1)</f>
        <v>1</v>
      </c>
      <c r="BS568" s="207">
        <f>MOD((LEN(Survey!AR568)+2),22)</f>
        <v>2</v>
      </c>
      <c r="BT568" s="114">
        <f>COUNTBLANK(Survey!$AQ568:$AS568)+COUNTBLANK(Survey!$AU568)</f>
        <v>4</v>
      </c>
      <c r="BU568" s="114">
        <f>IF(Survey!$I568="Yes",1,0)</f>
        <v>0</v>
      </c>
      <c r="BV568" s="114">
        <f>IF(OR(Survey!$M568="Mutual fund",Survey!$M568="Alternative mutual fund",Survey!$M568="Money market"),1,0)</f>
        <v>0</v>
      </c>
      <c r="BW568" s="119">
        <f>IF(OR(Survey!$M568="ETF",Survey!$M568="ETF, alternative mutual fund"),1,0)</f>
        <v>0</v>
      </c>
      <c r="BX568" s="16" t="str">
        <f t="shared" si="444"/>
        <v>Pass</v>
      </c>
      <c r="BY568" s="33">
        <f>IF(ISNUMBER(SEARCH("Other",Survey!$AS568)), 1, 0)</f>
        <v>0</v>
      </c>
      <c r="BZ568" s="58" t="b">
        <f>NOT(ISBLANK(Survey!$AT568))</f>
        <v>0</v>
      </c>
      <c r="CA568" s="16" t="str">
        <f t="shared" si="445"/>
        <v>Pass</v>
      </c>
      <c r="CB568" s="114">
        <f>IF(Survey!$BB568=0, 0,1)</f>
        <v>0</v>
      </c>
      <c r="CC568" s="58">
        <f>Survey!$AV568</f>
        <v>0</v>
      </c>
      <c r="CD568" s="58">
        <f>Survey!$BC568+Survey!$BD568+ABS(Survey!$BE568)-ABS(Survey!$BF568)-ABS(Survey!$BG568)-ABS(Survey!$BL568)</f>
        <v>0</v>
      </c>
      <c r="CE568" s="138">
        <f>Survey!BB568+(ABS(Survey!$BH568)-ABS(Survey!$BI568)+ABS(Survey!$BJ568)-ABS(Survey!$BK568))*0.5</f>
        <v>0</v>
      </c>
      <c r="CF568" s="58">
        <f t="shared" si="446"/>
        <v>0</v>
      </c>
      <c r="CG568" s="58">
        <f>IF(AND($CC568&gt;$CF568-0.2,$CC568&lt;$CF568+0.2,ISBLANK(Survey!$AV568)=FALSE),0,1)</f>
        <v>1</v>
      </c>
      <c r="CH568" s="133">
        <f>IF(ISBLANK(Survey!$AW568),1,0)</f>
        <v>1</v>
      </c>
      <c r="CI568" s="16" t="str">
        <f t="shared" si="447"/>
        <v>Pass</v>
      </c>
      <c r="CJ568" s="114">
        <f>IF(Survey!$BB568=0, 0,1)</f>
        <v>0</v>
      </c>
      <c r="CK568" s="58">
        <f>IF(AND(Survey!$AX568&gt;=0,Survey!$AX568&lt;=0.2,Survey!$AX568&lt;&gt;""),0,1)</f>
        <v>1</v>
      </c>
      <c r="CL568" s="114">
        <f>IF(ISBLANK(Survey!$AY568),1,0)</f>
        <v>1</v>
      </c>
      <c r="CM568" s="16" t="str">
        <f t="shared" si="448"/>
        <v>Fail</v>
      </c>
      <c r="CN568" s="133">
        <f>Survey!$AZ568</f>
        <v>0</v>
      </c>
      <c r="CO568" s="16" t="str">
        <f t="shared" si="449"/>
        <v>Pass</v>
      </c>
      <c r="CP568" s="31">
        <f>Survey!$BA568</f>
        <v>0</v>
      </c>
      <c r="CQ568" s="138">
        <f>Survey!$BB568+Survey!$BC568+Survey!$BD568+ABS(Survey!$BE568)-ABS(Survey!$BF568)-ABS(Survey!$BG568)+ABS(Survey!$BH568)-ABS(Survey!$BI568)+ABS(Survey!$BJ568)-ABS(Survey!$BK568)-ABS(Survey!$BL568)+Survey!$BM568</f>
        <v>0</v>
      </c>
      <c r="CR568" s="30">
        <f t="shared" si="450"/>
        <v>0</v>
      </c>
      <c r="CS568" s="17">
        <f t="shared" si="451"/>
        <v>0</v>
      </c>
      <c r="CT568" s="16" t="str">
        <f t="shared" si="452"/>
        <v>Pass</v>
      </c>
      <c r="CU568" s="33" t="b">
        <f>IF(ABS(Survey!$BM568)=0,TRUE,FALSE)</f>
        <v>1</v>
      </c>
      <c r="CV568" s="32" t="b">
        <f>NOT(ISBLANK(Survey!$BN568))</f>
        <v>0</v>
      </c>
      <c r="CW568" t="str">
        <f t="shared" si="453"/>
        <v>Fail</v>
      </c>
      <c r="CX568" s="25">
        <f>Survey!$BA568</f>
        <v>0</v>
      </c>
      <c r="CY568" s="25" cm="1">
        <f t="array" ref="CY568">SUM(SUMIF(Survey!BP568:BW568,{"&gt;0","&lt;0"})*{1,-1})-SUM(SUMIF(Survey!BY568:CF568,{"&gt;0","&lt;0"})*{1,-1})</f>
        <v>0</v>
      </c>
      <c r="CZ568" s="30" t="str">
        <f t="shared" si="454"/>
        <v>No holdings</v>
      </c>
      <c r="DA568">
        <f t="shared" si="455"/>
        <v>0</v>
      </c>
      <c r="DB568" s="16" t="str">
        <f t="shared" si="456"/>
        <v>Fail</v>
      </c>
      <c r="DC568" s="31">
        <f>Survey!$BA568</f>
        <v>0</v>
      </c>
      <c r="DD568" s="31" cm="1">
        <f t="array" ref="DD568">SUM(SUMIF(Survey!CH568:DA568,{"&gt;0","&lt;0"})*{1,-1})-SUM(SUMIF(Survey!DC568:DV568,{"&gt;0","&lt;0"})*{1,-1})</f>
        <v>0</v>
      </c>
      <c r="DE568" s="30" t="str">
        <f t="shared" si="457"/>
        <v>No holdings</v>
      </c>
      <c r="DF568" s="17">
        <f t="shared" si="458"/>
        <v>0</v>
      </c>
      <c r="DG568" s="16" t="str">
        <f t="shared" si="459"/>
        <v>Pass</v>
      </c>
      <c r="DH568" s="33" t="b">
        <f>IF(ABS(Survey!$DA568)=0,TRUE,FALSE)</f>
        <v>1</v>
      </c>
      <c r="DI568" s="32" t="b">
        <f>NOT(ISBLANK(Survey!$DB568))</f>
        <v>0</v>
      </c>
      <c r="DJ568" s="16" t="str">
        <f t="shared" si="460"/>
        <v>Pass</v>
      </c>
      <c r="DK568" s="33" t="b">
        <f>IF(ABS(Survey!$DV568)=0,TRUE,FALSE)</f>
        <v>1</v>
      </c>
      <c r="DL568" s="32" t="b">
        <f>NOT(ISBLANK(Survey!$DW568))</f>
        <v>0</v>
      </c>
      <c r="DM568" t="str">
        <f t="shared" si="461"/>
        <v>Pass</v>
      </c>
      <c r="DN568" s="25" cm="1">
        <f t="array" ref="DN568">SUM(SUMIF(Survey!CW568,{"&gt;0","&lt;0"})*{1,-1})+SUM(SUMIF(Survey!DR568,{"&gt;0","&lt;0"})*{1,-1})</f>
        <v>0</v>
      </c>
      <c r="DO568" s="25">
        <f>SUM(SUMIF(Survey!DY568:EE568,{"&gt;0","&lt;0"})*{1,-1})+SUM(SUMIF(Survey!EG568:EM568,{"&gt;0","&lt;0"})*{1,-1})</f>
        <v>0</v>
      </c>
      <c r="DP568">
        <f t="shared" si="462"/>
        <v>0</v>
      </c>
      <c r="DQ568">
        <f t="shared" si="463"/>
        <v>0</v>
      </c>
      <c r="DR568" s="16" t="str">
        <f t="shared" si="464"/>
        <v>Pass</v>
      </c>
      <c r="DS568" s="33" t="b">
        <f>IF(ABS(Survey!$EE568)=0,TRUE,FALSE)</f>
        <v>1</v>
      </c>
      <c r="DT568" s="32" t="b">
        <f>NOT(ISBLANK(Survey!EF568))</f>
        <v>0</v>
      </c>
      <c r="DU568" s="16" t="str">
        <f t="shared" si="465"/>
        <v>Pass</v>
      </c>
      <c r="DV568" s="33" t="b">
        <f>IF(ABS(Survey!$EM568)=0,TRUE,FALSE)</f>
        <v>1</v>
      </c>
      <c r="DW568" s="32" t="b">
        <f>NOT(ISBLANK(Survey!$EN568))</f>
        <v>0</v>
      </c>
      <c r="DX568" s="16" t="str">
        <f t="shared" si="466"/>
        <v>Fail</v>
      </c>
      <c r="DY568" s="31">
        <f>SUM(SUMIF(Survey!ET568:EV568,{"&gt;0","&lt;0"})*{1,-1})</f>
        <v>0</v>
      </c>
      <c r="DZ568">
        <f t="shared" si="467"/>
        <v>0</v>
      </c>
      <c r="EA568">
        <f t="shared" si="468"/>
        <v>100</v>
      </c>
      <c r="EB568" s="30" t="b">
        <f>IF(OR(Survey!$M568="ETF",Survey!$M568="ETF, alternative mutual fund",Survey!$M568="Closed-end", Survey!$M568="Split share corp"),TRUE,FALSE)</f>
        <v>0</v>
      </c>
      <c r="EC568" s="16" t="str">
        <f t="shared" si="469"/>
        <v>Fail</v>
      </c>
      <c r="ED568" s="31">
        <f>SUM(SUMIF(Survey!EX568:FD568,{"&gt;0","&lt;0"})*{1,-1})</f>
        <v>0</v>
      </c>
      <c r="EE568">
        <f t="shared" si="470"/>
        <v>0</v>
      </c>
      <c r="EF568" s="17">
        <f t="shared" si="471"/>
        <v>100</v>
      </c>
      <c r="EG568" s="16" t="str">
        <f t="shared" si="472"/>
        <v>Fail</v>
      </c>
      <c r="EH568" s="31">
        <f>SUM(SUMIF(Survey!FF568:FL568,{"&gt;0","&lt;0"})*{1,-1})</f>
        <v>0</v>
      </c>
      <c r="EI568">
        <f t="shared" si="473"/>
        <v>0</v>
      </c>
      <c r="EJ568" s="17">
        <f t="shared" si="474"/>
        <v>100</v>
      </c>
    </row>
    <row r="569" spans="1:140">
      <c r="A569">
        <v>569</v>
      </c>
      <c r="B569" t="str">
        <f t="shared" si="422"/>
        <v>Pass</v>
      </c>
      <c r="C569" t="str">
        <f>IF(COUNTBLANK(Survey!B569:FM569)=$C$2, "Pass", "Fail")</f>
        <v>Pass</v>
      </c>
      <c r="D569" s="16" t="str">
        <f t="shared" si="423"/>
        <v>Fail</v>
      </c>
      <c r="E569" t="str">
        <f>IF(OR(ISBLANK(Survey!AL569),COUNTIF(G569:BJ569,"Fail")),"Fail","Pass")</f>
        <v>Fail</v>
      </c>
      <c r="F569" s="265"/>
      <c r="G569" s="16" t="str">
        <f t="shared" si="424"/>
        <v>Fail</v>
      </c>
      <c r="H569" s="139">
        <f>COUNTBLANK(Survey!B569:D569)+COUNTBLANK(Survey!G569)+COUNTBLANK(Survey!I569)+COUNTBLANK(Survey!K569:M569)+COUNTBLANK(Survey!P569:Q569)+COUNTBLANK(Survey!T569:W569)+COUNTBLANK(Survey!Z569:AC569)+COUNTBLANK(Survey!AF569:AG569)+COUNTBLANK(Survey!AK569:AK569)</f>
        <v>21</v>
      </c>
      <c r="I569" t="str">
        <f t="shared" si="425"/>
        <v>Fail</v>
      </c>
      <c r="J569" t="b">
        <f>IF(Survey!E569="No",TRUE,FALSE)</f>
        <v>0</v>
      </c>
      <c r="K569" s="29" cm="1">
        <f t="array" ref="K569">IF(COUNTA(Survey!$E$4:$E$695)=1, 0, SUM(IF(COUNTIF(Survey!$E$4:$E$695, Survey!$E$4:$E$695)=1,1,0)))</f>
        <v>0</v>
      </c>
      <c r="L569" s="29">
        <f>LEN(Survey!E569)</f>
        <v>0</v>
      </c>
      <c r="M569" s="16" t="str">
        <f t="shared" si="426"/>
        <v>Fail</v>
      </c>
      <c r="N569" t="b">
        <f>IF(Survey!F569="No",TRUE,FALSE)</f>
        <v>0</v>
      </c>
      <c r="O569" t="b">
        <f>Survey!F569=Survey!E569</f>
        <v>1</v>
      </c>
      <c r="P569">
        <f>COUNTIF(Survey!$F$4:$F$695,Survey!F569)</f>
        <v>0</v>
      </c>
      <c r="Q569" s="28">
        <f>LEN(Survey!F569)</f>
        <v>0</v>
      </c>
      <c r="R569" s="16" t="str">
        <f t="shared" si="427"/>
        <v>Pass</v>
      </c>
      <c r="S569" s="29">
        <f>MOD((LEN(Survey!H569)+2),11)</f>
        <v>2</v>
      </c>
      <c r="T569">
        <f>COUNTIF(Survey!$H$4:$H$695,Survey!H569)</f>
        <v>0</v>
      </c>
      <c r="U569" s="28" t="str">
        <f>IF(Survey!$L569="Prospectus fund", "Yes", "No")</f>
        <v>No</v>
      </c>
      <c r="V569" s="16" t="str">
        <f t="shared" si="428"/>
        <v>Pass</v>
      </c>
      <c r="W569" s="29">
        <f>MOD((LEN(Survey!J569)+2),11)</f>
        <v>2</v>
      </c>
      <c r="X569">
        <f>COUNTIF(Survey!$J$4:$J$695,Survey!J569)</f>
        <v>0</v>
      </c>
      <c r="Y569" s="30" t="b">
        <f>IF(OR(Survey!$M569="ETF",Survey!$M569="ETF, alternative mutual fund",Survey!$M569="Closed-end", Survey!$M569="Split share corp", Survey!$I569="Yes"),TRUE,FALSE)</f>
        <v>0</v>
      </c>
      <c r="Z569" s="16" t="str">
        <f>IFERROR(IF(AND(OR(AC569=AD569,AD569 = "Either"),NOT(ISBLANK(Survey!K569))),"Pass","Fail"),"Pass")</f>
        <v>Fail</v>
      </c>
      <c r="AA569" s="31" cm="1">
        <f t="array" ref="AA569">SUM(SUMIF(Survey!CH569:DA569,{"&gt;0","&lt;0"})*{1,-1})</f>
        <v>0</v>
      </c>
      <c r="AB569" s="33" cm="1">
        <f t="array" ref="AB569">SUM(SUMIF(Survey!CK569,{"&gt;0","&lt;0"})*{1,-1})+SUM(SUMIF(Survey!CU569,{"&gt;0","&lt;0"})*{1,-1})</f>
        <v>0</v>
      </c>
      <c r="AC569" s="33">
        <f>Survey!K569</f>
        <v>0</v>
      </c>
      <c r="AD569" s="32" t="str">
        <f t="shared" si="429"/>
        <v>Either</v>
      </c>
      <c r="AE569" s="16" t="str">
        <f t="shared" si="430"/>
        <v>Fail</v>
      </c>
      <c r="AF569" s="58" cm="1">
        <f t="array" ref="AF569">SUM(SUMIF(Survey!CH569:DA569,{"&gt;0","&lt;0"})*{1,-1})+SUM(SUMIF(Survey!DC569:DV569,{"&gt;0","&lt;0"})*{1,-1})</f>
        <v>0</v>
      </c>
      <c r="AG569" s="58">
        <f>IFERROR(AF569/(Survey!$BA569),0)</f>
        <v>0</v>
      </c>
      <c r="AH569" s="104" t="b">
        <f>IF(OR(Survey!$M569="Alternative strategy or hedge",Survey!$M569="Private asset",Survey!$L569="Prospectus fund"),TRUE,FALSE)</f>
        <v>0</v>
      </c>
      <c r="AI569" s="104" t="b">
        <f>NOT(ISBLANK(Survey!$M569))</f>
        <v>0</v>
      </c>
      <c r="AJ569" s="16" t="str">
        <f t="shared" si="431"/>
        <v>Fail</v>
      </c>
      <c r="AK569" t="b">
        <f>IF(Survey!W569="No",TRUE,FALSE)</f>
        <v>0</v>
      </c>
      <c r="AL569" s="119">
        <f>MOD((LEN(Survey!W569)+2),22)</f>
        <v>2</v>
      </c>
      <c r="AM569" t="str">
        <f t="shared" si="432"/>
        <v>Pass</v>
      </c>
      <c r="AN569" s="33" t="b">
        <f>NOT(ISNUMBER(SEARCH("Other",Survey!$Q569)))</f>
        <v>1</v>
      </c>
      <c r="AO569" s="32" t="b">
        <f>NOT(ISBLANK(Survey!$R569))</f>
        <v>0</v>
      </c>
      <c r="AP569" s="16" t="str">
        <f t="shared" si="433"/>
        <v>Pass</v>
      </c>
      <c r="AQ569" s="114">
        <f>COUNTBLANK(Survey!$X569)</f>
        <v>1</v>
      </c>
      <c r="AR569" s="58">
        <f>IF(AND(Survey!L569&lt;&gt;"Exempt fund",OR(Survey!$M569="ETF",Survey!$M569="ETF, alternative mutual fund",Survey!$M569="Mutual fund",Survey!$M569="Alternative mutual fund",Survey!$M569="Money market")),1,0)</f>
        <v>0</v>
      </c>
      <c r="AS569" s="16" t="str">
        <f t="shared" si="434"/>
        <v>Pass</v>
      </c>
      <c r="AT569" s="33" t="b">
        <f>NOT(ISNUMBER(SEARCH("Yes",Survey!$AC569)))</f>
        <v>1</v>
      </c>
      <c r="AU569" s="32" t="b">
        <f>IF(COUNTBLANK(Survey!$AD569:$AE569)=0,TRUE, FALSE)</f>
        <v>0</v>
      </c>
      <c r="AV569" s="16" t="str">
        <f t="shared" si="435"/>
        <v>Pass</v>
      </c>
      <c r="AW569" s="33" t="b">
        <f>NOT(ISNUMBER(SEARCH("Yes",Survey!$AF569)))</f>
        <v>1</v>
      </c>
      <c r="AX569" s="32" t="b">
        <f>NOT(ISBLANK(Survey!$AH569))</f>
        <v>0</v>
      </c>
      <c r="AY569" s="16" t="str">
        <f t="shared" si="436"/>
        <v>Pass</v>
      </c>
      <c r="AZ569" s="33" t="b">
        <f>NOT(OR(ISNUMBER(SEARCH("Other",Survey!$AH569)),ISNUMBER(SEARCH("Multiple",Survey!$AH569))))</f>
        <v>1</v>
      </c>
      <c r="BA569" s="32" t="b">
        <f>NOT(ISBLANK(Survey!$AI569))</f>
        <v>0</v>
      </c>
      <c r="BB569" s="16" t="str">
        <f t="shared" si="437"/>
        <v>Fail</v>
      </c>
      <c r="BC569" s="114">
        <f>IF(ABS(Survey!$BA569)&gt;0, 1,0)</f>
        <v>0</v>
      </c>
      <c r="BD569" s="114">
        <f>IF(COUNTBLANK(Survey!$AL569)=0,1,0)</f>
        <v>0</v>
      </c>
      <c r="BE569" s="16" t="str">
        <f t="shared" si="438"/>
        <v>Pass</v>
      </c>
      <c r="BF569" s="114">
        <f>IF(ISBLANK(Survey!$AL569),0,1)</f>
        <v>0</v>
      </c>
      <c r="BG569" s="133">
        <f>COUNTBLANK(Survey!$AM569)</f>
        <v>1</v>
      </c>
      <c r="BH569" s="16" t="str">
        <f t="shared" si="439"/>
        <v>Pass</v>
      </c>
      <c r="BI569" s="114">
        <f>IF(OR(Survey!$AM569="Closed",ISBLANK(Survey!$AM569)),0,1)</f>
        <v>0</v>
      </c>
      <c r="BJ569" s="133">
        <f>IF(ISBLANK(Survey!$AN569),1,0)</f>
        <v>1</v>
      </c>
      <c r="BK569" s="118" t="str">
        <f t="shared" si="440"/>
        <v>Pass</v>
      </c>
      <c r="BL569" s="31" cm="1">
        <f t="array" ref="BL569">SUM(SUMIF(Survey!AO569:AP569,{"&gt;0","&lt;0"})*{1,-1})</f>
        <v>0</v>
      </c>
      <c r="BM569">
        <f t="shared" si="441"/>
        <v>0</v>
      </c>
      <c r="BN569">
        <f t="shared" si="442"/>
        <v>100</v>
      </c>
      <c r="BO569" s="118" t="str">
        <f t="shared" si="443"/>
        <v>Pass</v>
      </c>
      <c r="BP569">
        <f>IF(Survey!AQ569="No",0,1)</f>
        <v>1</v>
      </c>
      <c r="BQ569" s="207">
        <f>MOD((LEN(Survey!AQ569)+2),22)</f>
        <v>2</v>
      </c>
      <c r="BR569">
        <f>IF(Survey!AR569="No",0,1)</f>
        <v>1</v>
      </c>
      <c r="BS569" s="207">
        <f>MOD((LEN(Survey!AR569)+2),22)</f>
        <v>2</v>
      </c>
      <c r="BT569" s="114">
        <f>COUNTBLANK(Survey!$AQ569:$AS569)+COUNTBLANK(Survey!$AU569)</f>
        <v>4</v>
      </c>
      <c r="BU569" s="114">
        <f>IF(Survey!$I569="Yes",1,0)</f>
        <v>0</v>
      </c>
      <c r="BV569" s="114">
        <f>IF(OR(Survey!$M569="Mutual fund",Survey!$M569="Alternative mutual fund",Survey!$M569="Money market"),1,0)</f>
        <v>0</v>
      </c>
      <c r="BW569" s="119">
        <f>IF(OR(Survey!$M569="ETF",Survey!$M569="ETF, alternative mutual fund"),1,0)</f>
        <v>0</v>
      </c>
      <c r="BX569" s="16" t="str">
        <f t="shared" si="444"/>
        <v>Pass</v>
      </c>
      <c r="BY569" s="33">
        <f>IF(ISNUMBER(SEARCH("Other",Survey!$AS569)), 1, 0)</f>
        <v>0</v>
      </c>
      <c r="BZ569" s="58" t="b">
        <f>NOT(ISBLANK(Survey!$AT569))</f>
        <v>0</v>
      </c>
      <c r="CA569" s="16" t="str">
        <f t="shared" si="445"/>
        <v>Pass</v>
      </c>
      <c r="CB569" s="114">
        <f>IF(Survey!$BB569=0, 0,1)</f>
        <v>0</v>
      </c>
      <c r="CC569" s="58">
        <f>Survey!$AV569</f>
        <v>0</v>
      </c>
      <c r="CD569" s="58">
        <f>Survey!$BC569+Survey!$BD569+ABS(Survey!$BE569)-ABS(Survey!$BF569)-ABS(Survey!$BG569)-ABS(Survey!$BL569)</f>
        <v>0</v>
      </c>
      <c r="CE569" s="138">
        <f>Survey!BB569+(ABS(Survey!$BH569)-ABS(Survey!$BI569)+ABS(Survey!$BJ569)-ABS(Survey!$BK569))*0.5</f>
        <v>0</v>
      </c>
      <c r="CF569" s="58">
        <f t="shared" si="446"/>
        <v>0</v>
      </c>
      <c r="CG569" s="58">
        <f>IF(AND($CC569&gt;$CF569-0.2,$CC569&lt;$CF569+0.2,ISBLANK(Survey!$AV569)=FALSE),0,1)</f>
        <v>1</v>
      </c>
      <c r="CH569" s="133">
        <f>IF(ISBLANK(Survey!$AW569),1,0)</f>
        <v>1</v>
      </c>
      <c r="CI569" s="16" t="str">
        <f t="shared" si="447"/>
        <v>Pass</v>
      </c>
      <c r="CJ569" s="114">
        <f>IF(Survey!$BB569=0, 0,1)</f>
        <v>0</v>
      </c>
      <c r="CK569" s="58">
        <f>IF(AND(Survey!$AX569&gt;=0,Survey!$AX569&lt;=0.2,Survey!$AX569&lt;&gt;""),0,1)</f>
        <v>1</v>
      </c>
      <c r="CL569" s="114">
        <f>IF(ISBLANK(Survey!$AY569),1,0)</f>
        <v>1</v>
      </c>
      <c r="CM569" s="16" t="str">
        <f t="shared" si="448"/>
        <v>Fail</v>
      </c>
      <c r="CN569" s="133">
        <f>Survey!$AZ569</f>
        <v>0</v>
      </c>
      <c r="CO569" s="16" t="str">
        <f t="shared" si="449"/>
        <v>Pass</v>
      </c>
      <c r="CP569" s="31">
        <f>Survey!$BA569</f>
        <v>0</v>
      </c>
      <c r="CQ569" s="138">
        <f>Survey!$BB569+Survey!$BC569+Survey!$BD569+ABS(Survey!$BE569)-ABS(Survey!$BF569)-ABS(Survey!$BG569)+ABS(Survey!$BH569)-ABS(Survey!$BI569)+ABS(Survey!$BJ569)-ABS(Survey!$BK569)-ABS(Survey!$BL569)+Survey!$BM569</f>
        <v>0</v>
      </c>
      <c r="CR569" s="30">
        <f t="shared" si="450"/>
        <v>0</v>
      </c>
      <c r="CS569" s="17">
        <f t="shared" si="451"/>
        <v>0</v>
      </c>
      <c r="CT569" s="16" t="str">
        <f t="shared" si="452"/>
        <v>Pass</v>
      </c>
      <c r="CU569" s="33" t="b">
        <f>IF(ABS(Survey!$BM569)=0,TRUE,FALSE)</f>
        <v>1</v>
      </c>
      <c r="CV569" s="32" t="b">
        <f>NOT(ISBLANK(Survey!$BN569))</f>
        <v>0</v>
      </c>
      <c r="CW569" t="str">
        <f t="shared" si="453"/>
        <v>Fail</v>
      </c>
      <c r="CX569" s="25">
        <f>Survey!$BA569</f>
        <v>0</v>
      </c>
      <c r="CY569" s="25" cm="1">
        <f t="array" ref="CY569">SUM(SUMIF(Survey!BP569:BW569,{"&gt;0","&lt;0"})*{1,-1})-SUM(SUMIF(Survey!BY569:CF569,{"&gt;0","&lt;0"})*{1,-1})</f>
        <v>0</v>
      </c>
      <c r="CZ569" s="30" t="str">
        <f t="shared" si="454"/>
        <v>No holdings</v>
      </c>
      <c r="DA569">
        <f t="shared" si="455"/>
        <v>0</v>
      </c>
      <c r="DB569" s="16" t="str">
        <f t="shared" si="456"/>
        <v>Fail</v>
      </c>
      <c r="DC569" s="31">
        <f>Survey!$BA569</f>
        <v>0</v>
      </c>
      <c r="DD569" s="31" cm="1">
        <f t="array" ref="DD569">SUM(SUMIF(Survey!CH569:DA569,{"&gt;0","&lt;0"})*{1,-1})-SUM(SUMIF(Survey!DC569:DV569,{"&gt;0","&lt;0"})*{1,-1})</f>
        <v>0</v>
      </c>
      <c r="DE569" s="30" t="str">
        <f t="shared" si="457"/>
        <v>No holdings</v>
      </c>
      <c r="DF569" s="17">
        <f t="shared" si="458"/>
        <v>0</v>
      </c>
      <c r="DG569" s="16" t="str">
        <f t="shared" si="459"/>
        <v>Pass</v>
      </c>
      <c r="DH569" s="33" t="b">
        <f>IF(ABS(Survey!$DA569)=0,TRUE,FALSE)</f>
        <v>1</v>
      </c>
      <c r="DI569" s="32" t="b">
        <f>NOT(ISBLANK(Survey!$DB569))</f>
        <v>0</v>
      </c>
      <c r="DJ569" s="16" t="str">
        <f t="shared" si="460"/>
        <v>Pass</v>
      </c>
      <c r="DK569" s="33" t="b">
        <f>IF(ABS(Survey!$DV569)=0,TRUE,FALSE)</f>
        <v>1</v>
      </c>
      <c r="DL569" s="32" t="b">
        <f>NOT(ISBLANK(Survey!$DW569))</f>
        <v>0</v>
      </c>
      <c r="DM569" t="str">
        <f t="shared" si="461"/>
        <v>Pass</v>
      </c>
      <c r="DN569" s="25" cm="1">
        <f t="array" ref="DN569">SUM(SUMIF(Survey!CW569,{"&gt;0","&lt;0"})*{1,-1})+SUM(SUMIF(Survey!DR569,{"&gt;0","&lt;0"})*{1,-1})</f>
        <v>0</v>
      </c>
      <c r="DO569" s="25">
        <f>SUM(SUMIF(Survey!DY569:EE569,{"&gt;0","&lt;0"})*{1,-1})+SUM(SUMIF(Survey!EG569:EM569,{"&gt;0","&lt;0"})*{1,-1})</f>
        <v>0</v>
      </c>
      <c r="DP569">
        <f t="shared" si="462"/>
        <v>0</v>
      </c>
      <c r="DQ569">
        <f t="shared" si="463"/>
        <v>0</v>
      </c>
      <c r="DR569" s="16" t="str">
        <f t="shared" si="464"/>
        <v>Pass</v>
      </c>
      <c r="DS569" s="33" t="b">
        <f>IF(ABS(Survey!$EE569)=0,TRUE,FALSE)</f>
        <v>1</v>
      </c>
      <c r="DT569" s="32" t="b">
        <f>NOT(ISBLANK(Survey!EF569))</f>
        <v>0</v>
      </c>
      <c r="DU569" s="16" t="str">
        <f t="shared" si="465"/>
        <v>Pass</v>
      </c>
      <c r="DV569" s="33" t="b">
        <f>IF(ABS(Survey!$EM569)=0,TRUE,FALSE)</f>
        <v>1</v>
      </c>
      <c r="DW569" s="32" t="b">
        <f>NOT(ISBLANK(Survey!$EN569))</f>
        <v>0</v>
      </c>
      <c r="DX569" s="16" t="str">
        <f t="shared" si="466"/>
        <v>Fail</v>
      </c>
      <c r="DY569" s="31">
        <f>SUM(SUMIF(Survey!ET569:EV569,{"&gt;0","&lt;0"})*{1,-1})</f>
        <v>0</v>
      </c>
      <c r="DZ569">
        <f t="shared" si="467"/>
        <v>0</v>
      </c>
      <c r="EA569">
        <f t="shared" si="468"/>
        <v>100</v>
      </c>
      <c r="EB569" s="30" t="b">
        <f>IF(OR(Survey!$M569="ETF",Survey!$M569="ETF, alternative mutual fund",Survey!$M569="Closed-end", Survey!$M569="Split share corp"),TRUE,FALSE)</f>
        <v>0</v>
      </c>
      <c r="EC569" s="16" t="str">
        <f t="shared" si="469"/>
        <v>Fail</v>
      </c>
      <c r="ED569" s="31">
        <f>SUM(SUMIF(Survey!EX569:FD569,{"&gt;0","&lt;0"})*{1,-1})</f>
        <v>0</v>
      </c>
      <c r="EE569">
        <f t="shared" si="470"/>
        <v>0</v>
      </c>
      <c r="EF569" s="17">
        <f t="shared" si="471"/>
        <v>100</v>
      </c>
      <c r="EG569" s="16" t="str">
        <f t="shared" si="472"/>
        <v>Fail</v>
      </c>
      <c r="EH569" s="31">
        <f>SUM(SUMIF(Survey!FF569:FL569,{"&gt;0","&lt;0"})*{1,-1})</f>
        <v>0</v>
      </c>
      <c r="EI569">
        <f t="shared" si="473"/>
        <v>0</v>
      </c>
      <c r="EJ569" s="17">
        <f t="shared" si="474"/>
        <v>100</v>
      </c>
    </row>
    <row r="570" spans="1:140">
      <c r="A570">
        <v>570</v>
      </c>
      <c r="B570" t="str">
        <f t="shared" si="422"/>
        <v>Pass</v>
      </c>
      <c r="C570" t="str">
        <f>IF(COUNTBLANK(Survey!B570:FM570)=$C$2, "Pass", "Fail")</f>
        <v>Pass</v>
      </c>
      <c r="D570" s="16" t="str">
        <f t="shared" si="423"/>
        <v>Fail</v>
      </c>
      <c r="E570" t="str">
        <f>IF(OR(ISBLANK(Survey!AL570),COUNTIF(G570:BJ570,"Fail")),"Fail","Pass")</f>
        <v>Fail</v>
      </c>
      <c r="F570" s="265"/>
      <c r="G570" s="16" t="str">
        <f t="shared" si="424"/>
        <v>Fail</v>
      </c>
      <c r="H570" s="139">
        <f>COUNTBLANK(Survey!B570:D570)+COUNTBLANK(Survey!G570)+COUNTBLANK(Survey!I570)+COUNTBLANK(Survey!K570:M570)+COUNTBLANK(Survey!P570:Q570)+COUNTBLANK(Survey!T570:W570)+COUNTBLANK(Survey!Z570:AC570)+COUNTBLANK(Survey!AF570:AG570)+COUNTBLANK(Survey!AK570:AK570)</f>
        <v>21</v>
      </c>
      <c r="I570" t="str">
        <f t="shared" si="425"/>
        <v>Fail</v>
      </c>
      <c r="J570" t="b">
        <f>IF(Survey!E570="No",TRUE,FALSE)</f>
        <v>0</v>
      </c>
      <c r="K570" s="29" cm="1">
        <f t="array" ref="K570">IF(COUNTA(Survey!$E$4:$E$695)=1, 0, SUM(IF(COUNTIF(Survey!$E$4:$E$695, Survey!$E$4:$E$695)=1,1,0)))</f>
        <v>0</v>
      </c>
      <c r="L570" s="29">
        <f>LEN(Survey!E570)</f>
        <v>0</v>
      </c>
      <c r="M570" s="16" t="str">
        <f t="shared" si="426"/>
        <v>Fail</v>
      </c>
      <c r="N570" t="b">
        <f>IF(Survey!F570="No",TRUE,FALSE)</f>
        <v>0</v>
      </c>
      <c r="O570" t="b">
        <f>Survey!F570=Survey!E570</f>
        <v>1</v>
      </c>
      <c r="P570">
        <f>COUNTIF(Survey!$F$4:$F$695,Survey!F570)</f>
        <v>0</v>
      </c>
      <c r="Q570" s="28">
        <f>LEN(Survey!F570)</f>
        <v>0</v>
      </c>
      <c r="R570" s="16" t="str">
        <f t="shared" si="427"/>
        <v>Pass</v>
      </c>
      <c r="S570" s="29">
        <f>MOD((LEN(Survey!H570)+2),11)</f>
        <v>2</v>
      </c>
      <c r="T570">
        <f>COUNTIF(Survey!$H$4:$H$695,Survey!H570)</f>
        <v>0</v>
      </c>
      <c r="U570" s="28" t="str">
        <f>IF(Survey!$L570="Prospectus fund", "Yes", "No")</f>
        <v>No</v>
      </c>
      <c r="V570" s="16" t="str">
        <f t="shared" si="428"/>
        <v>Pass</v>
      </c>
      <c r="W570" s="29">
        <f>MOD((LEN(Survey!J570)+2),11)</f>
        <v>2</v>
      </c>
      <c r="X570">
        <f>COUNTIF(Survey!$J$4:$J$695,Survey!J570)</f>
        <v>0</v>
      </c>
      <c r="Y570" s="30" t="b">
        <f>IF(OR(Survey!$M570="ETF",Survey!$M570="ETF, alternative mutual fund",Survey!$M570="Closed-end", Survey!$M570="Split share corp", Survey!$I570="Yes"),TRUE,FALSE)</f>
        <v>0</v>
      </c>
      <c r="Z570" s="16" t="str">
        <f>IFERROR(IF(AND(OR(AC570=AD570,AD570 = "Either"),NOT(ISBLANK(Survey!K570))),"Pass","Fail"),"Pass")</f>
        <v>Fail</v>
      </c>
      <c r="AA570" s="31" cm="1">
        <f t="array" ref="AA570">SUM(SUMIF(Survey!CH570:DA570,{"&gt;0","&lt;0"})*{1,-1})</f>
        <v>0</v>
      </c>
      <c r="AB570" s="33" cm="1">
        <f t="array" ref="AB570">SUM(SUMIF(Survey!CK570,{"&gt;0","&lt;0"})*{1,-1})+SUM(SUMIF(Survey!CU570,{"&gt;0","&lt;0"})*{1,-1})</f>
        <v>0</v>
      </c>
      <c r="AC570" s="33">
        <f>Survey!K570</f>
        <v>0</v>
      </c>
      <c r="AD570" s="32" t="str">
        <f t="shared" si="429"/>
        <v>Either</v>
      </c>
      <c r="AE570" s="16" t="str">
        <f t="shared" si="430"/>
        <v>Fail</v>
      </c>
      <c r="AF570" s="58" cm="1">
        <f t="array" ref="AF570">SUM(SUMIF(Survey!CH570:DA570,{"&gt;0","&lt;0"})*{1,-1})+SUM(SUMIF(Survey!DC570:DV570,{"&gt;0","&lt;0"})*{1,-1})</f>
        <v>0</v>
      </c>
      <c r="AG570" s="58">
        <f>IFERROR(AF570/(Survey!$BA570),0)</f>
        <v>0</v>
      </c>
      <c r="AH570" s="104" t="b">
        <f>IF(OR(Survey!$M570="Alternative strategy or hedge",Survey!$M570="Private asset",Survey!$L570="Prospectus fund"),TRUE,FALSE)</f>
        <v>0</v>
      </c>
      <c r="AI570" s="104" t="b">
        <f>NOT(ISBLANK(Survey!$M570))</f>
        <v>0</v>
      </c>
      <c r="AJ570" s="16" t="str">
        <f t="shared" si="431"/>
        <v>Fail</v>
      </c>
      <c r="AK570" t="b">
        <f>IF(Survey!W570="No",TRUE,FALSE)</f>
        <v>0</v>
      </c>
      <c r="AL570" s="119">
        <f>MOD((LEN(Survey!W570)+2),22)</f>
        <v>2</v>
      </c>
      <c r="AM570" t="str">
        <f t="shared" si="432"/>
        <v>Pass</v>
      </c>
      <c r="AN570" s="33" t="b">
        <f>NOT(ISNUMBER(SEARCH("Other",Survey!$Q570)))</f>
        <v>1</v>
      </c>
      <c r="AO570" s="32" t="b">
        <f>NOT(ISBLANK(Survey!$R570))</f>
        <v>0</v>
      </c>
      <c r="AP570" s="16" t="str">
        <f t="shared" si="433"/>
        <v>Pass</v>
      </c>
      <c r="AQ570" s="114">
        <f>COUNTBLANK(Survey!$X570)</f>
        <v>1</v>
      </c>
      <c r="AR570" s="58">
        <f>IF(AND(Survey!L570&lt;&gt;"Exempt fund",OR(Survey!$M570="ETF",Survey!$M570="ETF, alternative mutual fund",Survey!$M570="Mutual fund",Survey!$M570="Alternative mutual fund",Survey!$M570="Money market")),1,0)</f>
        <v>0</v>
      </c>
      <c r="AS570" s="16" t="str">
        <f t="shared" si="434"/>
        <v>Pass</v>
      </c>
      <c r="AT570" s="33" t="b">
        <f>NOT(ISNUMBER(SEARCH("Yes",Survey!$AC570)))</f>
        <v>1</v>
      </c>
      <c r="AU570" s="32" t="b">
        <f>IF(COUNTBLANK(Survey!$AD570:$AE570)=0,TRUE, FALSE)</f>
        <v>0</v>
      </c>
      <c r="AV570" s="16" t="str">
        <f t="shared" si="435"/>
        <v>Pass</v>
      </c>
      <c r="AW570" s="33" t="b">
        <f>NOT(ISNUMBER(SEARCH("Yes",Survey!$AF570)))</f>
        <v>1</v>
      </c>
      <c r="AX570" s="32" t="b">
        <f>NOT(ISBLANK(Survey!$AH570))</f>
        <v>0</v>
      </c>
      <c r="AY570" s="16" t="str">
        <f t="shared" si="436"/>
        <v>Pass</v>
      </c>
      <c r="AZ570" s="33" t="b">
        <f>NOT(OR(ISNUMBER(SEARCH("Other",Survey!$AH570)),ISNUMBER(SEARCH("Multiple",Survey!$AH570))))</f>
        <v>1</v>
      </c>
      <c r="BA570" s="32" t="b">
        <f>NOT(ISBLANK(Survey!$AI570))</f>
        <v>0</v>
      </c>
      <c r="BB570" s="16" t="str">
        <f t="shared" si="437"/>
        <v>Fail</v>
      </c>
      <c r="BC570" s="114">
        <f>IF(ABS(Survey!$BA570)&gt;0, 1,0)</f>
        <v>0</v>
      </c>
      <c r="BD570" s="114">
        <f>IF(COUNTBLANK(Survey!$AL570)=0,1,0)</f>
        <v>0</v>
      </c>
      <c r="BE570" s="16" t="str">
        <f t="shared" si="438"/>
        <v>Pass</v>
      </c>
      <c r="BF570" s="114">
        <f>IF(ISBLANK(Survey!$AL570),0,1)</f>
        <v>0</v>
      </c>
      <c r="BG570" s="133">
        <f>COUNTBLANK(Survey!$AM570)</f>
        <v>1</v>
      </c>
      <c r="BH570" s="16" t="str">
        <f t="shared" si="439"/>
        <v>Pass</v>
      </c>
      <c r="BI570" s="114">
        <f>IF(OR(Survey!$AM570="Closed",ISBLANK(Survey!$AM570)),0,1)</f>
        <v>0</v>
      </c>
      <c r="BJ570" s="133">
        <f>IF(ISBLANK(Survey!$AN570),1,0)</f>
        <v>1</v>
      </c>
      <c r="BK570" s="118" t="str">
        <f t="shared" si="440"/>
        <v>Pass</v>
      </c>
      <c r="BL570" s="31" cm="1">
        <f t="array" ref="BL570">SUM(SUMIF(Survey!AO570:AP570,{"&gt;0","&lt;0"})*{1,-1})</f>
        <v>0</v>
      </c>
      <c r="BM570">
        <f t="shared" si="441"/>
        <v>0</v>
      </c>
      <c r="BN570">
        <f t="shared" si="442"/>
        <v>100</v>
      </c>
      <c r="BO570" s="118" t="str">
        <f t="shared" si="443"/>
        <v>Pass</v>
      </c>
      <c r="BP570">
        <f>IF(Survey!AQ570="No",0,1)</f>
        <v>1</v>
      </c>
      <c r="BQ570" s="207">
        <f>MOD((LEN(Survey!AQ570)+2),22)</f>
        <v>2</v>
      </c>
      <c r="BR570">
        <f>IF(Survey!AR570="No",0,1)</f>
        <v>1</v>
      </c>
      <c r="BS570" s="207">
        <f>MOD((LEN(Survey!AR570)+2),22)</f>
        <v>2</v>
      </c>
      <c r="BT570" s="114">
        <f>COUNTBLANK(Survey!$AQ570:$AS570)+COUNTBLANK(Survey!$AU570)</f>
        <v>4</v>
      </c>
      <c r="BU570" s="114">
        <f>IF(Survey!$I570="Yes",1,0)</f>
        <v>0</v>
      </c>
      <c r="BV570" s="114">
        <f>IF(OR(Survey!$M570="Mutual fund",Survey!$M570="Alternative mutual fund",Survey!$M570="Money market"),1,0)</f>
        <v>0</v>
      </c>
      <c r="BW570" s="119">
        <f>IF(OR(Survey!$M570="ETF",Survey!$M570="ETF, alternative mutual fund"),1,0)</f>
        <v>0</v>
      </c>
      <c r="BX570" s="16" t="str">
        <f t="shared" si="444"/>
        <v>Pass</v>
      </c>
      <c r="BY570" s="33">
        <f>IF(ISNUMBER(SEARCH("Other",Survey!$AS570)), 1, 0)</f>
        <v>0</v>
      </c>
      <c r="BZ570" s="58" t="b">
        <f>NOT(ISBLANK(Survey!$AT570))</f>
        <v>0</v>
      </c>
      <c r="CA570" s="16" t="str">
        <f t="shared" si="445"/>
        <v>Pass</v>
      </c>
      <c r="CB570" s="114">
        <f>IF(Survey!$BB570=0, 0,1)</f>
        <v>0</v>
      </c>
      <c r="CC570" s="58">
        <f>Survey!$AV570</f>
        <v>0</v>
      </c>
      <c r="CD570" s="58">
        <f>Survey!$BC570+Survey!$BD570+ABS(Survey!$BE570)-ABS(Survey!$BF570)-ABS(Survey!$BG570)-ABS(Survey!$BL570)</f>
        <v>0</v>
      </c>
      <c r="CE570" s="138">
        <f>Survey!BB570+(ABS(Survey!$BH570)-ABS(Survey!$BI570)+ABS(Survey!$BJ570)-ABS(Survey!$BK570))*0.5</f>
        <v>0</v>
      </c>
      <c r="CF570" s="58">
        <f t="shared" si="446"/>
        <v>0</v>
      </c>
      <c r="CG570" s="58">
        <f>IF(AND($CC570&gt;$CF570-0.2,$CC570&lt;$CF570+0.2,ISBLANK(Survey!$AV570)=FALSE),0,1)</f>
        <v>1</v>
      </c>
      <c r="CH570" s="133">
        <f>IF(ISBLANK(Survey!$AW570),1,0)</f>
        <v>1</v>
      </c>
      <c r="CI570" s="16" t="str">
        <f t="shared" si="447"/>
        <v>Pass</v>
      </c>
      <c r="CJ570" s="114">
        <f>IF(Survey!$BB570=0, 0,1)</f>
        <v>0</v>
      </c>
      <c r="CK570" s="58">
        <f>IF(AND(Survey!$AX570&gt;=0,Survey!$AX570&lt;=0.2,Survey!$AX570&lt;&gt;""),0,1)</f>
        <v>1</v>
      </c>
      <c r="CL570" s="114">
        <f>IF(ISBLANK(Survey!$AY570),1,0)</f>
        <v>1</v>
      </c>
      <c r="CM570" s="16" t="str">
        <f t="shared" si="448"/>
        <v>Fail</v>
      </c>
      <c r="CN570" s="133">
        <f>Survey!$AZ570</f>
        <v>0</v>
      </c>
      <c r="CO570" s="16" t="str">
        <f t="shared" si="449"/>
        <v>Pass</v>
      </c>
      <c r="CP570" s="31">
        <f>Survey!$BA570</f>
        <v>0</v>
      </c>
      <c r="CQ570" s="138">
        <f>Survey!$BB570+Survey!$BC570+Survey!$BD570+ABS(Survey!$BE570)-ABS(Survey!$BF570)-ABS(Survey!$BG570)+ABS(Survey!$BH570)-ABS(Survey!$BI570)+ABS(Survey!$BJ570)-ABS(Survey!$BK570)-ABS(Survey!$BL570)+Survey!$BM570</f>
        <v>0</v>
      </c>
      <c r="CR570" s="30">
        <f t="shared" si="450"/>
        <v>0</v>
      </c>
      <c r="CS570" s="17">
        <f t="shared" si="451"/>
        <v>0</v>
      </c>
      <c r="CT570" s="16" t="str">
        <f t="shared" si="452"/>
        <v>Pass</v>
      </c>
      <c r="CU570" s="33" t="b">
        <f>IF(ABS(Survey!$BM570)=0,TRUE,FALSE)</f>
        <v>1</v>
      </c>
      <c r="CV570" s="32" t="b">
        <f>NOT(ISBLANK(Survey!$BN570))</f>
        <v>0</v>
      </c>
      <c r="CW570" t="str">
        <f t="shared" si="453"/>
        <v>Fail</v>
      </c>
      <c r="CX570" s="25">
        <f>Survey!$BA570</f>
        <v>0</v>
      </c>
      <c r="CY570" s="25" cm="1">
        <f t="array" ref="CY570">SUM(SUMIF(Survey!BP570:BW570,{"&gt;0","&lt;0"})*{1,-1})-SUM(SUMIF(Survey!BY570:CF570,{"&gt;0","&lt;0"})*{1,-1})</f>
        <v>0</v>
      </c>
      <c r="CZ570" s="30" t="str">
        <f t="shared" si="454"/>
        <v>No holdings</v>
      </c>
      <c r="DA570">
        <f t="shared" si="455"/>
        <v>0</v>
      </c>
      <c r="DB570" s="16" t="str">
        <f t="shared" si="456"/>
        <v>Fail</v>
      </c>
      <c r="DC570" s="31">
        <f>Survey!$BA570</f>
        <v>0</v>
      </c>
      <c r="DD570" s="31" cm="1">
        <f t="array" ref="DD570">SUM(SUMIF(Survey!CH570:DA570,{"&gt;0","&lt;0"})*{1,-1})-SUM(SUMIF(Survey!DC570:DV570,{"&gt;0","&lt;0"})*{1,-1})</f>
        <v>0</v>
      </c>
      <c r="DE570" s="30" t="str">
        <f t="shared" si="457"/>
        <v>No holdings</v>
      </c>
      <c r="DF570" s="17">
        <f t="shared" si="458"/>
        <v>0</v>
      </c>
      <c r="DG570" s="16" t="str">
        <f t="shared" si="459"/>
        <v>Pass</v>
      </c>
      <c r="DH570" s="33" t="b">
        <f>IF(ABS(Survey!$DA570)=0,TRUE,FALSE)</f>
        <v>1</v>
      </c>
      <c r="DI570" s="32" t="b">
        <f>NOT(ISBLANK(Survey!$DB570))</f>
        <v>0</v>
      </c>
      <c r="DJ570" s="16" t="str">
        <f t="shared" si="460"/>
        <v>Pass</v>
      </c>
      <c r="DK570" s="33" t="b">
        <f>IF(ABS(Survey!$DV570)=0,TRUE,FALSE)</f>
        <v>1</v>
      </c>
      <c r="DL570" s="32" t="b">
        <f>NOT(ISBLANK(Survey!$DW570))</f>
        <v>0</v>
      </c>
      <c r="DM570" t="str">
        <f t="shared" si="461"/>
        <v>Pass</v>
      </c>
      <c r="DN570" s="25" cm="1">
        <f t="array" ref="DN570">SUM(SUMIF(Survey!CW570,{"&gt;0","&lt;0"})*{1,-1})+SUM(SUMIF(Survey!DR570,{"&gt;0","&lt;0"})*{1,-1})</f>
        <v>0</v>
      </c>
      <c r="DO570" s="25">
        <f>SUM(SUMIF(Survey!DY570:EE570,{"&gt;0","&lt;0"})*{1,-1})+SUM(SUMIF(Survey!EG570:EM570,{"&gt;0","&lt;0"})*{1,-1})</f>
        <v>0</v>
      </c>
      <c r="DP570">
        <f t="shared" si="462"/>
        <v>0</v>
      </c>
      <c r="DQ570">
        <f t="shared" si="463"/>
        <v>0</v>
      </c>
      <c r="DR570" s="16" t="str">
        <f t="shared" si="464"/>
        <v>Pass</v>
      </c>
      <c r="DS570" s="33" t="b">
        <f>IF(ABS(Survey!$EE570)=0,TRUE,FALSE)</f>
        <v>1</v>
      </c>
      <c r="DT570" s="32" t="b">
        <f>NOT(ISBLANK(Survey!EF570))</f>
        <v>0</v>
      </c>
      <c r="DU570" s="16" t="str">
        <f t="shared" si="465"/>
        <v>Pass</v>
      </c>
      <c r="DV570" s="33" t="b">
        <f>IF(ABS(Survey!$EM570)=0,TRUE,FALSE)</f>
        <v>1</v>
      </c>
      <c r="DW570" s="32" t="b">
        <f>NOT(ISBLANK(Survey!$EN570))</f>
        <v>0</v>
      </c>
      <c r="DX570" s="16" t="str">
        <f t="shared" si="466"/>
        <v>Fail</v>
      </c>
      <c r="DY570" s="31">
        <f>SUM(SUMIF(Survey!ET570:EV570,{"&gt;0","&lt;0"})*{1,-1})</f>
        <v>0</v>
      </c>
      <c r="DZ570">
        <f t="shared" si="467"/>
        <v>0</v>
      </c>
      <c r="EA570">
        <f t="shared" si="468"/>
        <v>100</v>
      </c>
      <c r="EB570" s="30" t="b">
        <f>IF(OR(Survey!$M570="ETF",Survey!$M570="ETF, alternative mutual fund",Survey!$M570="Closed-end", Survey!$M570="Split share corp"),TRUE,FALSE)</f>
        <v>0</v>
      </c>
      <c r="EC570" s="16" t="str">
        <f t="shared" si="469"/>
        <v>Fail</v>
      </c>
      <c r="ED570" s="31">
        <f>SUM(SUMIF(Survey!EX570:FD570,{"&gt;0","&lt;0"})*{1,-1})</f>
        <v>0</v>
      </c>
      <c r="EE570">
        <f t="shared" si="470"/>
        <v>0</v>
      </c>
      <c r="EF570" s="17">
        <f t="shared" si="471"/>
        <v>100</v>
      </c>
      <c r="EG570" s="16" t="str">
        <f t="shared" si="472"/>
        <v>Fail</v>
      </c>
      <c r="EH570" s="31">
        <f>SUM(SUMIF(Survey!FF570:FL570,{"&gt;0","&lt;0"})*{1,-1})</f>
        <v>0</v>
      </c>
      <c r="EI570">
        <f t="shared" si="473"/>
        <v>0</v>
      </c>
      <c r="EJ570" s="17">
        <f t="shared" si="474"/>
        <v>100</v>
      </c>
    </row>
    <row r="571" spans="1:140">
      <c r="A571">
        <v>571</v>
      </c>
      <c r="B571" t="str">
        <f t="shared" si="422"/>
        <v>Pass</v>
      </c>
      <c r="C571" t="str">
        <f>IF(COUNTBLANK(Survey!B571:FM571)=$C$2, "Pass", "Fail")</f>
        <v>Pass</v>
      </c>
      <c r="D571" s="16" t="str">
        <f t="shared" si="423"/>
        <v>Fail</v>
      </c>
      <c r="E571" t="str">
        <f>IF(OR(ISBLANK(Survey!AL571),COUNTIF(G571:BJ571,"Fail")),"Fail","Pass")</f>
        <v>Fail</v>
      </c>
      <c r="F571" s="265"/>
      <c r="G571" s="16" t="str">
        <f t="shared" si="424"/>
        <v>Fail</v>
      </c>
      <c r="H571" s="139">
        <f>COUNTBLANK(Survey!B571:D571)+COUNTBLANK(Survey!G571)+COUNTBLANK(Survey!I571)+COUNTBLANK(Survey!K571:M571)+COUNTBLANK(Survey!P571:Q571)+COUNTBLANK(Survey!T571:W571)+COUNTBLANK(Survey!Z571:AC571)+COUNTBLANK(Survey!AF571:AG571)+COUNTBLANK(Survey!AK571:AK571)</f>
        <v>21</v>
      </c>
      <c r="I571" t="str">
        <f t="shared" si="425"/>
        <v>Fail</v>
      </c>
      <c r="J571" t="b">
        <f>IF(Survey!E571="No",TRUE,FALSE)</f>
        <v>0</v>
      </c>
      <c r="K571" s="29" cm="1">
        <f t="array" ref="K571">IF(COUNTA(Survey!$E$4:$E$695)=1, 0, SUM(IF(COUNTIF(Survey!$E$4:$E$695, Survey!$E$4:$E$695)=1,1,0)))</f>
        <v>0</v>
      </c>
      <c r="L571" s="29">
        <f>LEN(Survey!E571)</f>
        <v>0</v>
      </c>
      <c r="M571" s="16" t="str">
        <f t="shared" si="426"/>
        <v>Fail</v>
      </c>
      <c r="N571" t="b">
        <f>IF(Survey!F571="No",TRUE,FALSE)</f>
        <v>0</v>
      </c>
      <c r="O571" t="b">
        <f>Survey!F571=Survey!E571</f>
        <v>1</v>
      </c>
      <c r="P571">
        <f>COUNTIF(Survey!$F$4:$F$695,Survey!F571)</f>
        <v>0</v>
      </c>
      <c r="Q571" s="28">
        <f>LEN(Survey!F571)</f>
        <v>0</v>
      </c>
      <c r="R571" s="16" t="str">
        <f t="shared" si="427"/>
        <v>Pass</v>
      </c>
      <c r="S571" s="29">
        <f>MOD((LEN(Survey!H571)+2),11)</f>
        <v>2</v>
      </c>
      <c r="T571">
        <f>COUNTIF(Survey!$H$4:$H$695,Survey!H571)</f>
        <v>0</v>
      </c>
      <c r="U571" s="28" t="str">
        <f>IF(Survey!$L571="Prospectus fund", "Yes", "No")</f>
        <v>No</v>
      </c>
      <c r="V571" s="16" t="str">
        <f t="shared" si="428"/>
        <v>Pass</v>
      </c>
      <c r="W571" s="29">
        <f>MOD((LEN(Survey!J571)+2),11)</f>
        <v>2</v>
      </c>
      <c r="X571">
        <f>COUNTIF(Survey!$J$4:$J$695,Survey!J571)</f>
        <v>0</v>
      </c>
      <c r="Y571" s="30" t="b">
        <f>IF(OR(Survey!$M571="ETF",Survey!$M571="ETF, alternative mutual fund",Survey!$M571="Closed-end", Survey!$M571="Split share corp", Survey!$I571="Yes"),TRUE,FALSE)</f>
        <v>0</v>
      </c>
      <c r="Z571" s="16" t="str">
        <f>IFERROR(IF(AND(OR(AC571=AD571,AD571 = "Either"),NOT(ISBLANK(Survey!K571))),"Pass","Fail"),"Pass")</f>
        <v>Fail</v>
      </c>
      <c r="AA571" s="31" cm="1">
        <f t="array" ref="AA571">SUM(SUMIF(Survey!CH571:DA571,{"&gt;0","&lt;0"})*{1,-1})</f>
        <v>0</v>
      </c>
      <c r="AB571" s="33" cm="1">
        <f t="array" ref="AB571">SUM(SUMIF(Survey!CK571,{"&gt;0","&lt;0"})*{1,-1})+SUM(SUMIF(Survey!CU571,{"&gt;0","&lt;0"})*{1,-1})</f>
        <v>0</v>
      </c>
      <c r="AC571" s="33">
        <f>Survey!K571</f>
        <v>0</v>
      </c>
      <c r="AD571" s="32" t="str">
        <f t="shared" si="429"/>
        <v>Either</v>
      </c>
      <c r="AE571" s="16" t="str">
        <f t="shared" si="430"/>
        <v>Fail</v>
      </c>
      <c r="AF571" s="58" cm="1">
        <f t="array" ref="AF571">SUM(SUMIF(Survey!CH571:DA571,{"&gt;0","&lt;0"})*{1,-1})+SUM(SUMIF(Survey!DC571:DV571,{"&gt;0","&lt;0"})*{1,-1})</f>
        <v>0</v>
      </c>
      <c r="AG571" s="58">
        <f>IFERROR(AF571/(Survey!$BA571),0)</f>
        <v>0</v>
      </c>
      <c r="AH571" s="104" t="b">
        <f>IF(OR(Survey!$M571="Alternative strategy or hedge",Survey!$M571="Private asset",Survey!$L571="Prospectus fund"),TRUE,FALSE)</f>
        <v>0</v>
      </c>
      <c r="AI571" s="104" t="b">
        <f>NOT(ISBLANK(Survey!$M571))</f>
        <v>0</v>
      </c>
      <c r="AJ571" s="16" t="str">
        <f t="shared" si="431"/>
        <v>Fail</v>
      </c>
      <c r="AK571" t="b">
        <f>IF(Survey!W571="No",TRUE,FALSE)</f>
        <v>0</v>
      </c>
      <c r="AL571" s="119">
        <f>MOD((LEN(Survey!W571)+2),22)</f>
        <v>2</v>
      </c>
      <c r="AM571" t="str">
        <f t="shared" si="432"/>
        <v>Pass</v>
      </c>
      <c r="AN571" s="33" t="b">
        <f>NOT(ISNUMBER(SEARCH("Other",Survey!$Q571)))</f>
        <v>1</v>
      </c>
      <c r="AO571" s="32" t="b">
        <f>NOT(ISBLANK(Survey!$R571))</f>
        <v>0</v>
      </c>
      <c r="AP571" s="16" t="str">
        <f t="shared" si="433"/>
        <v>Pass</v>
      </c>
      <c r="AQ571" s="114">
        <f>COUNTBLANK(Survey!$X571)</f>
        <v>1</v>
      </c>
      <c r="AR571" s="58">
        <f>IF(AND(Survey!L571&lt;&gt;"Exempt fund",OR(Survey!$M571="ETF",Survey!$M571="ETF, alternative mutual fund",Survey!$M571="Mutual fund",Survey!$M571="Alternative mutual fund",Survey!$M571="Money market")),1,0)</f>
        <v>0</v>
      </c>
      <c r="AS571" s="16" t="str">
        <f t="shared" si="434"/>
        <v>Pass</v>
      </c>
      <c r="AT571" s="33" t="b">
        <f>NOT(ISNUMBER(SEARCH("Yes",Survey!$AC571)))</f>
        <v>1</v>
      </c>
      <c r="AU571" s="32" t="b">
        <f>IF(COUNTBLANK(Survey!$AD571:$AE571)=0,TRUE, FALSE)</f>
        <v>0</v>
      </c>
      <c r="AV571" s="16" t="str">
        <f t="shared" si="435"/>
        <v>Pass</v>
      </c>
      <c r="AW571" s="33" t="b">
        <f>NOT(ISNUMBER(SEARCH("Yes",Survey!$AF571)))</f>
        <v>1</v>
      </c>
      <c r="AX571" s="32" t="b">
        <f>NOT(ISBLANK(Survey!$AH571))</f>
        <v>0</v>
      </c>
      <c r="AY571" s="16" t="str">
        <f t="shared" si="436"/>
        <v>Pass</v>
      </c>
      <c r="AZ571" s="33" t="b">
        <f>NOT(OR(ISNUMBER(SEARCH("Other",Survey!$AH571)),ISNUMBER(SEARCH("Multiple",Survey!$AH571))))</f>
        <v>1</v>
      </c>
      <c r="BA571" s="32" t="b">
        <f>NOT(ISBLANK(Survey!$AI571))</f>
        <v>0</v>
      </c>
      <c r="BB571" s="16" t="str">
        <f t="shared" si="437"/>
        <v>Fail</v>
      </c>
      <c r="BC571" s="114">
        <f>IF(ABS(Survey!$BA571)&gt;0, 1,0)</f>
        <v>0</v>
      </c>
      <c r="BD571" s="114">
        <f>IF(COUNTBLANK(Survey!$AL571)=0,1,0)</f>
        <v>0</v>
      </c>
      <c r="BE571" s="16" t="str">
        <f t="shared" si="438"/>
        <v>Pass</v>
      </c>
      <c r="BF571" s="114">
        <f>IF(ISBLANK(Survey!$AL571),0,1)</f>
        <v>0</v>
      </c>
      <c r="BG571" s="133">
        <f>COUNTBLANK(Survey!$AM571)</f>
        <v>1</v>
      </c>
      <c r="BH571" s="16" t="str">
        <f t="shared" si="439"/>
        <v>Pass</v>
      </c>
      <c r="BI571" s="114">
        <f>IF(OR(Survey!$AM571="Closed",ISBLANK(Survey!$AM571)),0,1)</f>
        <v>0</v>
      </c>
      <c r="BJ571" s="133">
        <f>IF(ISBLANK(Survey!$AN571),1,0)</f>
        <v>1</v>
      </c>
      <c r="BK571" s="118" t="str">
        <f t="shared" si="440"/>
        <v>Pass</v>
      </c>
      <c r="BL571" s="31" cm="1">
        <f t="array" ref="BL571">SUM(SUMIF(Survey!AO571:AP571,{"&gt;0","&lt;0"})*{1,-1})</f>
        <v>0</v>
      </c>
      <c r="BM571">
        <f t="shared" si="441"/>
        <v>0</v>
      </c>
      <c r="BN571">
        <f t="shared" si="442"/>
        <v>100</v>
      </c>
      <c r="BO571" s="118" t="str">
        <f t="shared" si="443"/>
        <v>Pass</v>
      </c>
      <c r="BP571">
        <f>IF(Survey!AQ571="No",0,1)</f>
        <v>1</v>
      </c>
      <c r="BQ571" s="207">
        <f>MOD((LEN(Survey!AQ571)+2),22)</f>
        <v>2</v>
      </c>
      <c r="BR571">
        <f>IF(Survey!AR571="No",0,1)</f>
        <v>1</v>
      </c>
      <c r="BS571" s="207">
        <f>MOD((LEN(Survey!AR571)+2),22)</f>
        <v>2</v>
      </c>
      <c r="BT571" s="114">
        <f>COUNTBLANK(Survey!$AQ571:$AS571)+COUNTBLANK(Survey!$AU571)</f>
        <v>4</v>
      </c>
      <c r="BU571" s="114">
        <f>IF(Survey!$I571="Yes",1,0)</f>
        <v>0</v>
      </c>
      <c r="BV571" s="114">
        <f>IF(OR(Survey!$M571="Mutual fund",Survey!$M571="Alternative mutual fund",Survey!$M571="Money market"),1,0)</f>
        <v>0</v>
      </c>
      <c r="BW571" s="119">
        <f>IF(OR(Survey!$M571="ETF",Survey!$M571="ETF, alternative mutual fund"),1,0)</f>
        <v>0</v>
      </c>
      <c r="BX571" s="16" t="str">
        <f t="shared" si="444"/>
        <v>Pass</v>
      </c>
      <c r="BY571" s="33">
        <f>IF(ISNUMBER(SEARCH("Other",Survey!$AS571)), 1, 0)</f>
        <v>0</v>
      </c>
      <c r="BZ571" s="58" t="b">
        <f>NOT(ISBLANK(Survey!$AT571))</f>
        <v>0</v>
      </c>
      <c r="CA571" s="16" t="str">
        <f t="shared" si="445"/>
        <v>Pass</v>
      </c>
      <c r="CB571" s="114">
        <f>IF(Survey!$BB571=0, 0,1)</f>
        <v>0</v>
      </c>
      <c r="CC571" s="58">
        <f>Survey!$AV571</f>
        <v>0</v>
      </c>
      <c r="CD571" s="58">
        <f>Survey!$BC571+Survey!$BD571+ABS(Survey!$BE571)-ABS(Survey!$BF571)-ABS(Survey!$BG571)-ABS(Survey!$BL571)</f>
        <v>0</v>
      </c>
      <c r="CE571" s="138">
        <f>Survey!BB571+(ABS(Survey!$BH571)-ABS(Survey!$BI571)+ABS(Survey!$BJ571)-ABS(Survey!$BK571))*0.5</f>
        <v>0</v>
      </c>
      <c r="CF571" s="58">
        <f t="shared" si="446"/>
        <v>0</v>
      </c>
      <c r="CG571" s="58">
        <f>IF(AND($CC571&gt;$CF571-0.2,$CC571&lt;$CF571+0.2,ISBLANK(Survey!$AV571)=FALSE),0,1)</f>
        <v>1</v>
      </c>
      <c r="CH571" s="133">
        <f>IF(ISBLANK(Survey!$AW571),1,0)</f>
        <v>1</v>
      </c>
      <c r="CI571" s="16" t="str">
        <f t="shared" si="447"/>
        <v>Pass</v>
      </c>
      <c r="CJ571" s="114">
        <f>IF(Survey!$BB571=0, 0,1)</f>
        <v>0</v>
      </c>
      <c r="CK571" s="58">
        <f>IF(AND(Survey!$AX571&gt;=0,Survey!$AX571&lt;=0.2,Survey!$AX571&lt;&gt;""),0,1)</f>
        <v>1</v>
      </c>
      <c r="CL571" s="114">
        <f>IF(ISBLANK(Survey!$AY571),1,0)</f>
        <v>1</v>
      </c>
      <c r="CM571" s="16" t="str">
        <f t="shared" si="448"/>
        <v>Fail</v>
      </c>
      <c r="CN571" s="133">
        <f>Survey!$AZ571</f>
        <v>0</v>
      </c>
      <c r="CO571" s="16" t="str">
        <f t="shared" si="449"/>
        <v>Pass</v>
      </c>
      <c r="CP571" s="31">
        <f>Survey!$BA571</f>
        <v>0</v>
      </c>
      <c r="CQ571" s="138">
        <f>Survey!$BB571+Survey!$BC571+Survey!$BD571+ABS(Survey!$BE571)-ABS(Survey!$BF571)-ABS(Survey!$BG571)+ABS(Survey!$BH571)-ABS(Survey!$BI571)+ABS(Survey!$BJ571)-ABS(Survey!$BK571)-ABS(Survey!$BL571)+Survey!$BM571</f>
        <v>0</v>
      </c>
      <c r="CR571" s="30">
        <f t="shared" si="450"/>
        <v>0</v>
      </c>
      <c r="CS571" s="17">
        <f t="shared" si="451"/>
        <v>0</v>
      </c>
      <c r="CT571" s="16" t="str">
        <f t="shared" si="452"/>
        <v>Pass</v>
      </c>
      <c r="CU571" s="33" t="b">
        <f>IF(ABS(Survey!$BM571)=0,TRUE,FALSE)</f>
        <v>1</v>
      </c>
      <c r="CV571" s="32" t="b">
        <f>NOT(ISBLANK(Survey!$BN571))</f>
        <v>0</v>
      </c>
      <c r="CW571" t="str">
        <f t="shared" si="453"/>
        <v>Fail</v>
      </c>
      <c r="CX571" s="25">
        <f>Survey!$BA571</f>
        <v>0</v>
      </c>
      <c r="CY571" s="25" cm="1">
        <f t="array" ref="CY571">SUM(SUMIF(Survey!BP571:BW571,{"&gt;0","&lt;0"})*{1,-1})-SUM(SUMIF(Survey!BY571:CF571,{"&gt;0","&lt;0"})*{1,-1})</f>
        <v>0</v>
      </c>
      <c r="CZ571" s="30" t="str">
        <f t="shared" si="454"/>
        <v>No holdings</v>
      </c>
      <c r="DA571">
        <f t="shared" si="455"/>
        <v>0</v>
      </c>
      <c r="DB571" s="16" t="str">
        <f t="shared" si="456"/>
        <v>Fail</v>
      </c>
      <c r="DC571" s="31">
        <f>Survey!$BA571</f>
        <v>0</v>
      </c>
      <c r="DD571" s="31" cm="1">
        <f t="array" ref="DD571">SUM(SUMIF(Survey!CH571:DA571,{"&gt;0","&lt;0"})*{1,-1})-SUM(SUMIF(Survey!DC571:DV571,{"&gt;0","&lt;0"})*{1,-1})</f>
        <v>0</v>
      </c>
      <c r="DE571" s="30" t="str">
        <f t="shared" si="457"/>
        <v>No holdings</v>
      </c>
      <c r="DF571" s="17">
        <f t="shared" si="458"/>
        <v>0</v>
      </c>
      <c r="DG571" s="16" t="str">
        <f t="shared" si="459"/>
        <v>Pass</v>
      </c>
      <c r="DH571" s="33" t="b">
        <f>IF(ABS(Survey!$DA571)=0,TRUE,FALSE)</f>
        <v>1</v>
      </c>
      <c r="DI571" s="32" t="b">
        <f>NOT(ISBLANK(Survey!$DB571))</f>
        <v>0</v>
      </c>
      <c r="DJ571" s="16" t="str">
        <f t="shared" si="460"/>
        <v>Pass</v>
      </c>
      <c r="DK571" s="33" t="b">
        <f>IF(ABS(Survey!$DV571)=0,TRUE,FALSE)</f>
        <v>1</v>
      </c>
      <c r="DL571" s="32" t="b">
        <f>NOT(ISBLANK(Survey!$DW571))</f>
        <v>0</v>
      </c>
      <c r="DM571" t="str">
        <f t="shared" si="461"/>
        <v>Pass</v>
      </c>
      <c r="DN571" s="25" cm="1">
        <f t="array" ref="DN571">SUM(SUMIF(Survey!CW571,{"&gt;0","&lt;0"})*{1,-1})+SUM(SUMIF(Survey!DR571,{"&gt;0","&lt;0"})*{1,-1})</f>
        <v>0</v>
      </c>
      <c r="DO571" s="25">
        <f>SUM(SUMIF(Survey!DY571:EE571,{"&gt;0","&lt;0"})*{1,-1})+SUM(SUMIF(Survey!EG571:EM571,{"&gt;0","&lt;0"})*{1,-1})</f>
        <v>0</v>
      </c>
      <c r="DP571">
        <f t="shared" si="462"/>
        <v>0</v>
      </c>
      <c r="DQ571">
        <f t="shared" si="463"/>
        <v>0</v>
      </c>
      <c r="DR571" s="16" t="str">
        <f t="shared" si="464"/>
        <v>Pass</v>
      </c>
      <c r="DS571" s="33" t="b">
        <f>IF(ABS(Survey!$EE571)=0,TRUE,FALSE)</f>
        <v>1</v>
      </c>
      <c r="DT571" s="32" t="b">
        <f>NOT(ISBLANK(Survey!EF571))</f>
        <v>0</v>
      </c>
      <c r="DU571" s="16" t="str">
        <f t="shared" si="465"/>
        <v>Pass</v>
      </c>
      <c r="DV571" s="33" t="b">
        <f>IF(ABS(Survey!$EM571)=0,TRUE,FALSE)</f>
        <v>1</v>
      </c>
      <c r="DW571" s="32" t="b">
        <f>NOT(ISBLANK(Survey!$EN571))</f>
        <v>0</v>
      </c>
      <c r="DX571" s="16" t="str">
        <f t="shared" si="466"/>
        <v>Fail</v>
      </c>
      <c r="DY571" s="31">
        <f>SUM(SUMIF(Survey!ET571:EV571,{"&gt;0","&lt;0"})*{1,-1})</f>
        <v>0</v>
      </c>
      <c r="DZ571">
        <f t="shared" si="467"/>
        <v>0</v>
      </c>
      <c r="EA571">
        <f t="shared" si="468"/>
        <v>100</v>
      </c>
      <c r="EB571" s="30" t="b">
        <f>IF(OR(Survey!$M571="ETF",Survey!$M571="ETF, alternative mutual fund",Survey!$M571="Closed-end", Survey!$M571="Split share corp"),TRUE,FALSE)</f>
        <v>0</v>
      </c>
      <c r="EC571" s="16" t="str">
        <f t="shared" si="469"/>
        <v>Fail</v>
      </c>
      <c r="ED571" s="31">
        <f>SUM(SUMIF(Survey!EX571:FD571,{"&gt;0","&lt;0"})*{1,-1})</f>
        <v>0</v>
      </c>
      <c r="EE571">
        <f t="shared" si="470"/>
        <v>0</v>
      </c>
      <c r="EF571" s="17">
        <f t="shared" si="471"/>
        <v>100</v>
      </c>
      <c r="EG571" s="16" t="str">
        <f t="shared" si="472"/>
        <v>Fail</v>
      </c>
      <c r="EH571" s="31">
        <f>SUM(SUMIF(Survey!FF571:FL571,{"&gt;0","&lt;0"})*{1,-1})</f>
        <v>0</v>
      </c>
      <c r="EI571">
        <f t="shared" si="473"/>
        <v>0</v>
      </c>
      <c r="EJ571" s="17">
        <f t="shared" si="474"/>
        <v>100</v>
      </c>
    </row>
    <row r="572" spans="1:140">
      <c r="A572">
        <v>572</v>
      </c>
      <c r="B572" t="str">
        <f t="shared" si="422"/>
        <v>Pass</v>
      </c>
      <c r="C572" t="str">
        <f>IF(COUNTBLANK(Survey!B572:FM572)=$C$2, "Pass", "Fail")</f>
        <v>Pass</v>
      </c>
      <c r="D572" s="16" t="str">
        <f t="shared" si="423"/>
        <v>Fail</v>
      </c>
      <c r="E572" t="str">
        <f>IF(OR(ISBLANK(Survey!AL572),COUNTIF(G572:BJ572,"Fail")),"Fail","Pass")</f>
        <v>Fail</v>
      </c>
      <c r="F572" s="265"/>
      <c r="G572" s="16" t="str">
        <f t="shared" si="424"/>
        <v>Fail</v>
      </c>
      <c r="H572" s="139">
        <f>COUNTBLANK(Survey!B572:D572)+COUNTBLANK(Survey!G572)+COUNTBLANK(Survey!I572)+COUNTBLANK(Survey!K572:M572)+COUNTBLANK(Survey!P572:Q572)+COUNTBLANK(Survey!T572:W572)+COUNTBLANK(Survey!Z572:AC572)+COUNTBLANK(Survey!AF572:AG572)+COUNTBLANK(Survey!AK572:AK572)</f>
        <v>21</v>
      </c>
      <c r="I572" t="str">
        <f t="shared" si="425"/>
        <v>Fail</v>
      </c>
      <c r="J572" t="b">
        <f>IF(Survey!E572="No",TRUE,FALSE)</f>
        <v>0</v>
      </c>
      <c r="K572" s="29" cm="1">
        <f t="array" ref="K572">IF(COUNTA(Survey!$E$4:$E$695)=1, 0, SUM(IF(COUNTIF(Survey!$E$4:$E$695, Survey!$E$4:$E$695)=1,1,0)))</f>
        <v>0</v>
      </c>
      <c r="L572" s="29">
        <f>LEN(Survey!E572)</f>
        <v>0</v>
      </c>
      <c r="M572" s="16" t="str">
        <f t="shared" si="426"/>
        <v>Fail</v>
      </c>
      <c r="N572" t="b">
        <f>IF(Survey!F572="No",TRUE,FALSE)</f>
        <v>0</v>
      </c>
      <c r="O572" t="b">
        <f>Survey!F572=Survey!E572</f>
        <v>1</v>
      </c>
      <c r="P572">
        <f>COUNTIF(Survey!$F$4:$F$695,Survey!F572)</f>
        <v>0</v>
      </c>
      <c r="Q572" s="28">
        <f>LEN(Survey!F572)</f>
        <v>0</v>
      </c>
      <c r="R572" s="16" t="str">
        <f t="shared" si="427"/>
        <v>Pass</v>
      </c>
      <c r="S572" s="29">
        <f>MOD((LEN(Survey!H572)+2),11)</f>
        <v>2</v>
      </c>
      <c r="T572">
        <f>COUNTIF(Survey!$H$4:$H$695,Survey!H572)</f>
        <v>0</v>
      </c>
      <c r="U572" s="28" t="str">
        <f>IF(Survey!$L572="Prospectus fund", "Yes", "No")</f>
        <v>No</v>
      </c>
      <c r="V572" s="16" t="str">
        <f t="shared" si="428"/>
        <v>Pass</v>
      </c>
      <c r="W572" s="29">
        <f>MOD((LEN(Survey!J572)+2),11)</f>
        <v>2</v>
      </c>
      <c r="X572">
        <f>COUNTIF(Survey!$J$4:$J$695,Survey!J572)</f>
        <v>0</v>
      </c>
      <c r="Y572" s="30" t="b">
        <f>IF(OR(Survey!$M572="ETF",Survey!$M572="ETF, alternative mutual fund",Survey!$M572="Closed-end", Survey!$M572="Split share corp", Survey!$I572="Yes"),TRUE,FALSE)</f>
        <v>0</v>
      </c>
      <c r="Z572" s="16" t="str">
        <f>IFERROR(IF(AND(OR(AC572=AD572,AD572 = "Either"),NOT(ISBLANK(Survey!K572))),"Pass","Fail"),"Pass")</f>
        <v>Fail</v>
      </c>
      <c r="AA572" s="31" cm="1">
        <f t="array" ref="AA572">SUM(SUMIF(Survey!CH572:DA572,{"&gt;0","&lt;0"})*{1,-1})</f>
        <v>0</v>
      </c>
      <c r="AB572" s="33" cm="1">
        <f t="array" ref="AB572">SUM(SUMIF(Survey!CK572,{"&gt;0","&lt;0"})*{1,-1})+SUM(SUMIF(Survey!CU572,{"&gt;0","&lt;0"})*{1,-1})</f>
        <v>0</v>
      </c>
      <c r="AC572" s="33">
        <f>Survey!K572</f>
        <v>0</v>
      </c>
      <c r="AD572" s="32" t="str">
        <f t="shared" si="429"/>
        <v>Either</v>
      </c>
      <c r="AE572" s="16" t="str">
        <f t="shared" si="430"/>
        <v>Fail</v>
      </c>
      <c r="AF572" s="58" cm="1">
        <f t="array" ref="AF572">SUM(SUMIF(Survey!CH572:DA572,{"&gt;0","&lt;0"})*{1,-1})+SUM(SUMIF(Survey!DC572:DV572,{"&gt;0","&lt;0"})*{1,-1})</f>
        <v>0</v>
      </c>
      <c r="AG572" s="58">
        <f>IFERROR(AF572/(Survey!$BA572),0)</f>
        <v>0</v>
      </c>
      <c r="AH572" s="104" t="b">
        <f>IF(OR(Survey!$M572="Alternative strategy or hedge",Survey!$M572="Private asset",Survey!$L572="Prospectus fund"),TRUE,FALSE)</f>
        <v>0</v>
      </c>
      <c r="AI572" s="104" t="b">
        <f>NOT(ISBLANK(Survey!$M572))</f>
        <v>0</v>
      </c>
      <c r="AJ572" s="16" t="str">
        <f t="shared" si="431"/>
        <v>Fail</v>
      </c>
      <c r="AK572" t="b">
        <f>IF(Survey!W572="No",TRUE,FALSE)</f>
        <v>0</v>
      </c>
      <c r="AL572" s="119">
        <f>MOD((LEN(Survey!W572)+2),22)</f>
        <v>2</v>
      </c>
      <c r="AM572" t="str">
        <f t="shared" si="432"/>
        <v>Pass</v>
      </c>
      <c r="AN572" s="33" t="b">
        <f>NOT(ISNUMBER(SEARCH("Other",Survey!$Q572)))</f>
        <v>1</v>
      </c>
      <c r="AO572" s="32" t="b">
        <f>NOT(ISBLANK(Survey!$R572))</f>
        <v>0</v>
      </c>
      <c r="AP572" s="16" t="str">
        <f t="shared" si="433"/>
        <v>Pass</v>
      </c>
      <c r="AQ572" s="114">
        <f>COUNTBLANK(Survey!$X572)</f>
        <v>1</v>
      </c>
      <c r="AR572" s="58">
        <f>IF(AND(Survey!L572&lt;&gt;"Exempt fund",OR(Survey!$M572="ETF",Survey!$M572="ETF, alternative mutual fund",Survey!$M572="Mutual fund",Survey!$M572="Alternative mutual fund",Survey!$M572="Money market")),1,0)</f>
        <v>0</v>
      </c>
      <c r="AS572" s="16" t="str">
        <f t="shared" si="434"/>
        <v>Pass</v>
      </c>
      <c r="AT572" s="33" t="b">
        <f>NOT(ISNUMBER(SEARCH("Yes",Survey!$AC572)))</f>
        <v>1</v>
      </c>
      <c r="AU572" s="32" t="b">
        <f>IF(COUNTBLANK(Survey!$AD572:$AE572)=0,TRUE, FALSE)</f>
        <v>0</v>
      </c>
      <c r="AV572" s="16" t="str">
        <f t="shared" si="435"/>
        <v>Pass</v>
      </c>
      <c r="AW572" s="33" t="b">
        <f>NOT(ISNUMBER(SEARCH("Yes",Survey!$AF572)))</f>
        <v>1</v>
      </c>
      <c r="AX572" s="32" t="b">
        <f>NOT(ISBLANK(Survey!$AH572))</f>
        <v>0</v>
      </c>
      <c r="AY572" s="16" t="str">
        <f t="shared" si="436"/>
        <v>Pass</v>
      </c>
      <c r="AZ572" s="33" t="b">
        <f>NOT(OR(ISNUMBER(SEARCH("Other",Survey!$AH572)),ISNUMBER(SEARCH("Multiple",Survey!$AH572))))</f>
        <v>1</v>
      </c>
      <c r="BA572" s="32" t="b">
        <f>NOT(ISBLANK(Survey!$AI572))</f>
        <v>0</v>
      </c>
      <c r="BB572" s="16" t="str">
        <f t="shared" si="437"/>
        <v>Fail</v>
      </c>
      <c r="BC572" s="114">
        <f>IF(ABS(Survey!$BA572)&gt;0, 1,0)</f>
        <v>0</v>
      </c>
      <c r="BD572" s="114">
        <f>IF(COUNTBLANK(Survey!$AL572)=0,1,0)</f>
        <v>0</v>
      </c>
      <c r="BE572" s="16" t="str">
        <f t="shared" si="438"/>
        <v>Pass</v>
      </c>
      <c r="BF572" s="114">
        <f>IF(ISBLANK(Survey!$AL572),0,1)</f>
        <v>0</v>
      </c>
      <c r="BG572" s="133">
        <f>COUNTBLANK(Survey!$AM572)</f>
        <v>1</v>
      </c>
      <c r="BH572" s="16" t="str">
        <f t="shared" si="439"/>
        <v>Pass</v>
      </c>
      <c r="BI572" s="114">
        <f>IF(OR(Survey!$AM572="Closed",ISBLANK(Survey!$AM572)),0,1)</f>
        <v>0</v>
      </c>
      <c r="BJ572" s="133">
        <f>IF(ISBLANK(Survey!$AN572),1,0)</f>
        <v>1</v>
      </c>
      <c r="BK572" s="118" t="str">
        <f t="shared" si="440"/>
        <v>Pass</v>
      </c>
      <c r="BL572" s="31" cm="1">
        <f t="array" ref="BL572">SUM(SUMIF(Survey!AO572:AP572,{"&gt;0","&lt;0"})*{1,-1})</f>
        <v>0</v>
      </c>
      <c r="BM572">
        <f t="shared" si="441"/>
        <v>0</v>
      </c>
      <c r="BN572">
        <f t="shared" si="442"/>
        <v>100</v>
      </c>
      <c r="BO572" s="118" t="str">
        <f t="shared" si="443"/>
        <v>Pass</v>
      </c>
      <c r="BP572">
        <f>IF(Survey!AQ572="No",0,1)</f>
        <v>1</v>
      </c>
      <c r="BQ572" s="207">
        <f>MOD((LEN(Survey!AQ572)+2),22)</f>
        <v>2</v>
      </c>
      <c r="BR572">
        <f>IF(Survey!AR572="No",0,1)</f>
        <v>1</v>
      </c>
      <c r="BS572" s="207">
        <f>MOD((LEN(Survey!AR572)+2),22)</f>
        <v>2</v>
      </c>
      <c r="BT572" s="114">
        <f>COUNTBLANK(Survey!$AQ572:$AS572)+COUNTBLANK(Survey!$AU572)</f>
        <v>4</v>
      </c>
      <c r="BU572" s="114">
        <f>IF(Survey!$I572="Yes",1,0)</f>
        <v>0</v>
      </c>
      <c r="BV572" s="114">
        <f>IF(OR(Survey!$M572="Mutual fund",Survey!$M572="Alternative mutual fund",Survey!$M572="Money market"),1,0)</f>
        <v>0</v>
      </c>
      <c r="BW572" s="119">
        <f>IF(OR(Survey!$M572="ETF",Survey!$M572="ETF, alternative mutual fund"),1,0)</f>
        <v>0</v>
      </c>
      <c r="BX572" s="16" t="str">
        <f t="shared" si="444"/>
        <v>Pass</v>
      </c>
      <c r="BY572" s="33">
        <f>IF(ISNUMBER(SEARCH("Other",Survey!$AS572)), 1, 0)</f>
        <v>0</v>
      </c>
      <c r="BZ572" s="58" t="b">
        <f>NOT(ISBLANK(Survey!$AT572))</f>
        <v>0</v>
      </c>
      <c r="CA572" s="16" t="str">
        <f t="shared" si="445"/>
        <v>Pass</v>
      </c>
      <c r="CB572" s="114">
        <f>IF(Survey!$BB572=0, 0,1)</f>
        <v>0</v>
      </c>
      <c r="CC572" s="58">
        <f>Survey!$AV572</f>
        <v>0</v>
      </c>
      <c r="CD572" s="58">
        <f>Survey!$BC572+Survey!$BD572+ABS(Survey!$BE572)-ABS(Survey!$BF572)-ABS(Survey!$BG572)-ABS(Survey!$BL572)</f>
        <v>0</v>
      </c>
      <c r="CE572" s="138">
        <f>Survey!BB572+(ABS(Survey!$BH572)-ABS(Survey!$BI572)+ABS(Survey!$BJ572)-ABS(Survey!$BK572))*0.5</f>
        <v>0</v>
      </c>
      <c r="CF572" s="58">
        <f t="shared" si="446"/>
        <v>0</v>
      </c>
      <c r="CG572" s="58">
        <f>IF(AND($CC572&gt;$CF572-0.2,$CC572&lt;$CF572+0.2,ISBLANK(Survey!$AV572)=FALSE),0,1)</f>
        <v>1</v>
      </c>
      <c r="CH572" s="133">
        <f>IF(ISBLANK(Survey!$AW572),1,0)</f>
        <v>1</v>
      </c>
      <c r="CI572" s="16" t="str">
        <f t="shared" si="447"/>
        <v>Pass</v>
      </c>
      <c r="CJ572" s="114">
        <f>IF(Survey!$BB572=0, 0,1)</f>
        <v>0</v>
      </c>
      <c r="CK572" s="58">
        <f>IF(AND(Survey!$AX572&gt;=0,Survey!$AX572&lt;=0.2,Survey!$AX572&lt;&gt;""),0,1)</f>
        <v>1</v>
      </c>
      <c r="CL572" s="114">
        <f>IF(ISBLANK(Survey!$AY572),1,0)</f>
        <v>1</v>
      </c>
      <c r="CM572" s="16" t="str">
        <f t="shared" si="448"/>
        <v>Fail</v>
      </c>
      <c r="CN572" s="133">
        <f>Survey!$AZ572</f>
        <v>0</v>
      </c>
      <c r="CO572" s="16" t="str">
        <f t="shared" si="449"/>
        <v>Pass</v>
      </c>
      <c r="CP572" s="31">
        <f>Survey!$BA572</f>
        <v>0</v>
      </c>
      <c r="CQ572" s="138">
        <f>Survey!$BB572+Survey!$BC572+Survey!$BD572+ABS(Survey!$BE572)-ABS(Survey!$BF572)-ABS(Survey!$BG572)+ABS(Survey!$BH572)-ABS(Survey!$BI572)+ABS(Survey!$BJ572)-ABS(Survey!$BK572)-ABS(Survey!$BL572)+Survey!$BM572</f>
        <v>0</v>
      </c>
      <c r="CR572" s="30">
        <f t="shared" si="450"/>
        <v>0</v>
      </c>
      <c r="CS572" s="17">
        <f t="shared" si="451"/>
        <v>0</v>
      </c>
      <c r="CT572" s="16" t="str">
        <f t="shared" si="452"/>
        <v>Pass</v>
      </c>
      <c r="CU572" s="33" t="b">
        <f>IF(ABS(Survey!$BM572)=0,TRUE,FALSE)</f>
        <v>1</v>
      </c>
      <c r="CV572" s="32" t="b">
        <f>NOT(ISBLANK(Survey!$BN572))</f>
        <v>0</v>
      </c>
      <c r="CW572" t="str">
        <f t="shared" si="453"/>
        <v>Fail</v>
      </c>
      <c r="CX572" s="25">
        <f>Survey!$BA572</f>
        <v>0</v>
      </c>
      <c r="CY572" s="25" cm="1">
        <f t="array" ref="CY572">SUM(SUMIF(Survey!BP572:BW572,{"&gt;0","&lt;0"})*{1,-1})-SUM(SUMIF(Survey!BY572:CF572,{"&gt;0","&lt;0"})*{1,-1})</f>
        <v>0</v>
      </c>
      <c r="CZ572" s="30" t="str">
        <f t="shared" si="454"/>
        <v>No holdings</v>
      </c>
      <c r="DA572">
        <f t="shared" si="455"/>
        <v>0</v>
      </c>
      <c r="DB572" s="16" t="str">
        <f t="shared" si="456"/>
        <v>Fail</v>
      </c>
      <c r="DC572" s="31">
        <f>Survey!$BA572</f>
        <v>0</v>
      </c>
      <c r="DD572" s="31" cm="1">
        <f t="array" ref="DD572">SUM(SUMIF(Survey!CH572:DA572,{"&gt;0","&lt;0"})*{1,-1})-SUM(SUMIF(Survey!DC572:DV572,{"&gt;0","&lt;0"})*{1,-1})</f>
        <v>0</v>
      </c>
      <c r="DE572" s="30" t="str">
        <f t="shared" si="457"/>
        <v>No holdings</v>
      </c>
      <c r="DF572" s="17">
        <f t="shared" si="458"/>
        <v>0</v>
      </c>
      <c r="DG572" s="16" t="str">
        <f t="shared" si="459"/>
        <v>Pass</v>
      </c>
      <c r="DH572" s="33" t="b">
        <f>IF(ABS(Survey!$DA572)=0,TRUE,FALSE)</f>
        <v>1</v>
      </c>
      <c r="DI572" s="32" t="b">
        <f>NOT(ISBLANK(Survey!$DB572))</f>
        <v>0</v>
      </c>
      <c r="DJ572" s="16" t="str">
        <f t="shared" si="460"/>
        <v>Pass</v>
      </c>
      <c r="DK572" s="33" t="b">
        <f>IF(ABS(Survey!$DV572)=0,TRUE,FALSE)</f>
        <v>1</v>
      </c>
      <c r="DL572" s="32" t="b">
        <f>NOT(ISBLANK(Survey!$DW572))</f>
        <v>0</v>
      </c>
      <c r="DM572" t="str">
        <f t="shared" si="461"/>
        <v>Pass</v>
      </c>
      <c r="DN572" s="25" cm="1">
        <f t="array" ref="DN572">SUM(SUMIF(Survey!CW572,{"&gt;0","&lt;0"})*{1,-1})+SUM(SUMIF(Survey!DR572,{"&gt;0","&lt;0"})*{1,-1})</f>
        <v>0</v>
      </c>
      <c r="DO572" s="25">
        <f>SUM(SUMIF(Survey!DY572:EE572,{"&gt;0","&lt;0"})*{1,-1})+SUM(SUMIF(Survey!EG572:EM572,{"&gt;0","&lt;0"})*{1,-1})</f>
        <v>0</v>
      </c>
      <c r="DP572">
        <f t="shared" si="462"/>
        <v>0</v>
      </c>
      <c r="DQ572">
        <f t="shared" si="463"/>
        <v>0</v>
      </c>
      <c r="DR572" s="16" t="str">
        <f t="shared" si="464"/>
        <v>Pass</v>
      </c>
      <c r="DS572" s="33" t="b">
        <f>IF(ABS(Survey!$EE572)=0,TRUE,FALSE)</f>
        <v>1</v>
      </c>
      <c r="DT572" s="32" t="b">
        <f>NOT(ISBLANK(Survey!EF572))</f>
        <v>0</v>
      </c>
      <c r="DU572" s="16" t="str">
        <f t="shared" si="465"/>
        <v>Pass</v>
      </c>
      <c r="DV572" s="33" t="b">
        <f>IF(ABS(Survey!$EM572)=0,TRUE,FALSE)</f>
        <v>1</v>
      </c>
      <c r="DW572" s="32" t="b">
        <f>NOT(ISBLANK(Survey!$EN572))</f>
        <v>0</v>
      </c>
      <c r="DX572" s="16" t="str">
        <f t="shared" si="466"/>
        <v>Fail</v>
      </c>
      <c r="DY572" s="31">
        <f>SUM(SUMIF(Survey!ET572:EV572,{"&gt;0","&lt;0"})*{1,-1})</f>
        <v>0</v>
      </c>
      <c r="DZ572">
        <f t="shared" si="467"/>
        <v>0</v>
      </c>
      <c r="EA572">
        <f t="shared" si="468"/>
        <v>100</v>
      </c>
      <c r="EB572" s="30" t="b">
        <f>IF(OR(Survey!$M572="ETF",Survey!$M572="ETF, alternative mutual fund",Survey!$M572="Closed-end", Survey!$M572="Split share corp"),TRUE,FALSE)</f>
        <v>0</v>
      </c>
      <c r="EC572" s="16" t="str">
        <f t="shared" si="469"/>
        <v>Fail</v>
      </c>
      <c r="ED572" s="31">
        <f>SUM(SUMIF(Survey!EX572:FD572,{"&gt;0","&lt;0"})*{1,-1})</f>
        <v>0</v>
      </c>
      <c r="EE572">
        <f t="shared" si="470"/>
        <v>0</v>
      </c>
      <c r="EF572" s="17">
        <f t="shared" si="471"/>
        <v>100</v>
      </c>
      <c r="EG572" s="16" t="str">
        <f t="shared" si="472"/>
        <v>Fail</v>
      </c>
      <c r="EH572" s="31">
        <f>SUM(SUMIF(Survey!FF572:FL572,{"&gt;0","&lt;0"})*{1,-1})</f>
        <v>0</v>
      </c>
      <c r="EI572">
        <f t="shared" si="473"/>
        <v>0</v>
      </c>
      <c r="EJ572" s="17">
        <f t="shared" si="474"/>
        <v>100</v>
      </c>
    </row>
    <row r="573" spans="1:140">
      <c r="A573">
        <v>573</v>
      </c>
      <c r="B573" t="str">
        <f t="shared" si="422"/>
        <v>Pass</v>
      </c>
      <c r="C573" t="str">
        <f>IF(COUNTBLANK(Survey!B573:FM573)=$C$2, "Pass", "Fail")</f>
        <v>Pass</v>
      </c>
      <c r="D573" s="16" t="str">
        <f t="shared" si="423"/>
        <v>Fail</v>
      </c>
      <c r="E573" t="str">
        <f>IF(OR(ISBLANK(Survey!AL573),COUNTIF(G573:BJ573,"Fail")),"Fail","Pass")</f>
        <v>Fail</v>
      </c>
      <c r="F573" s="265"/>
      <c r="G573" s="16" t="str">
        <f t="shared" si="424"/>
        <v>Fail</v>
      </c>
      <c r="H573" s="139">
        <f>COUNTBLANK(Survey!B573:D573)+COUNTBLANK(Survey!G573)+COUNTBLANK(Survey!I573)+COUNTBLANK(Survey!K573:M573)+COUNTBLANK(Survey!P573:Q573)+COUNTBLANK(Survey!T573:W573)+COUNTBLANK(Survey!Z573:AC573)+COUNTBLANK(Survey!AF573:AG573)+COUNTBLANK(Survey!AK573:AK573)</f>
        <v>21</v>
      </c>
      <c r="I573" t="str">
        <f t="shared" si="425"/>
        <v>Fail</v>
      </c>
      <c r="J573" t="b">
        <f>IF(Survey!E573="No",TRUE,FALSE)</f>
        <v>0</v>
      </c>
      <c r="K573" s="29" cm="1">
        <f t="array" ref="K573">IF(COUNTA(Survey!$E$4:$E$695)=1, 0, SUM(IF(COUNTIF(Survey!$E$4:$E$695, Survey!$E$4:$E$695)=1,1,0)))</f>
        <v>0</v>
      </c>
      <c r="L573" s="29">
        <f>LEN(Survey!E573)</f>
        <v>0</v>
      </c>
      <c r="M573" s="16" t="str">
        <f t="shared" si="426"/>
        <v>Fail</v>
      </c>
      <c r="N573" t="b">
        <f>IF(Survey!F573="No",TRUE,FALSE)</f>
        <v>0</v>
      </c>
      <c r="O573" t="b">
        <f>Survey!F573=Survey!E573</f>
        <v>1</v>
      </c>
      <c r="P573">
        <f>COUNTIF(Survey!$F$4:$F$695,Survey!F573)</f>
        <v>0</v>
      </c>
      <c r="Q573" s="28">
        <f>LEN(Survey!F573)</f>
        <v>0</v>
      </c>
      <c r="R573" s="16" t="str">
        <f t="shared" si="427"/>
        <v>Pass</v>
      </c>
      <c r="S573" s="29">
        <f>MOD((LEN(Survey!H573)+2),11)</f>
        <v>2</v>
      </c>
      <c r="T573">
        <f>COUNTIF(Survey!$H$4:$H$695,Survey!H573)</f>
        <v>0</v>
      </c>
      <c r="U573" s="28" t="str">
        <f>IF(Survey!$L573="Prospectus fund", "Yes", "No")</f>
        <v>No</v>
      </c>
      <c r="V573" s="16" t="str">
        <f t="shared" si="428"/>
        <v>Pass</v>
      </c>
      <c r="W573" s="29">
        <f>MOD((LEN(Survey!J573)+2),11)</f>
        <v>2</v>
      </c>
      <c r="X573">
        <f>COUNTIF(Survey!$J$4:$J$695,Survey!J573)</f>
        <v>0</v>
      </c>
      <c r="Y573" s="30" t="b">
        <f>IF(OR(Survey!$M573="ETF",Survey!$M573="ETF, alternative mutual fund",Survey!$M573="Closed-end", Survey!$M573="Split share corp", Survey!$I573="Yes"),TRUE,FALSE)</f>
        <v>0</v>
      </c>
      <c r="Z573" s="16" t="str">
        <f>IFERROR(IF(AND(OR(AC573=AD573,AD573 = "Either"),NOT(ISBLANK(Survey!K573))),"Pass","Fail"),"Pass")</f>
        <v>Fail</v>
      </c>
      <c r="AA573" s="31" cm="1">
        <f t="array" ref="AA573">SUM(SUMIF(Survey!CH573:DA573,{"&gt;0","&lt;0"})*{1,-1})</f>
        <v>0</v>
      </c>
      <c r="AB573" s="33" cm="1">
        <f t="array" ref="AB573">SUM(SUMIF(Survey!CK573,{"&gt;0","&lt;0"})*{1,-1})+SUM(SUMIF(Survey!CU573,{"&gt;0","&lt;0"})*{1,-1})</f>
        <v>0</v>
      </c>
      <c r="AC573" s="33">
        <f>Survey!K573</f>
        <v>0</v>
      </c>
      <c r="AD573" s="32" t="str">
        <f t="shared" si="429"/>
        <v>Either</v>
      </c>
      <c r="AE573" s="16" t="str">
        <f t="shared" si="430"/>
        <v>Fail</v>
      </c>
      <c r="AF573" s="58" cm="1">
        <f t="array" ref="AF573">SUM(SUMIF(Survey!CH573:DA573,{"&gt;0","&lt;0"})*{1,-1})+SUM(SUMIF(Survey!DC573:DV573,{"&gt;0","&lt;0"})*{1,-1})</f>
        <v>0</v>
      </c>
      <c r="AG573" s="58">
        <f>IFERROR(AF573/(Survey!$BA573),0)</f>
        <v>0</v>
      </c>
      <c r="AH573" s="104" t="b">
        <f>IF(OR(Survey!$M573="Alternative strategy or hedge",Survey!$M573="Private asset",Survey!$L573="Prospectus fund"),TRUE,FALSE)</f>
        <v>0</v>
      </c>
      <c r="AI573" s="104" t="b">
        <f>NOT(ISBLANK(Survey!$M573))</f>
        <v>0</v>
      </c>
      <c r="AJ573" s="16" t="str">
        <f t="shared" si="431"/>
        <v>Fail</v>
      </c>
      <c r="AK573" t="b">
        <f>IF(Survey!W573="No",TRUE,FALSE)</f>
        <v>0</v>
      </c>
      <c r="AL573" s="119">
        <f>MOD((LEN(Survey!W573)+2),22)</f>
        <v>2</v>
      </c>
      <c r="AM573" t="str">
        <f t="shared" si="432"/>
        <v>Pass</v>
      </c>
      <c r="AN573" s="33" t="b">
        <f>NOT(ISNUMBER(SEARCH("Other",Survey!$Q573)))</f>
        <v>1</v>
      </c>
      <c r="AO573" s="32" t="b">
        <f>NOT(ISBLANK(Survey!$R573))</f>
        <v>0</v>
      </c>
      <c r="AP573" s="16" t="str">
        <f t="shared" si="433"/>
        <v>Pass</v>
      </c>
      <c r="AQ573" s="114">
        <f>COUNTBLANK(Survey!$X573)</f>
        <v>1</v>
      </c>
      <c r="AR573" s="58">
        <f>IF(AND(Survey!L573&lt;&gt;"Exempt fund",OR(Survey!$M573="ETF",Survey!$M573="ETF, alternative mutual fund",Survey!$M573="Mutual fund",Survey!$M573="Alternative mutual fund",Survey!$M573="Money market")),1,0)</f>
        <v>0</v>
      </c>
      <c r="AS573" s="16" t="str">
        <f t="shared" si="434"/>
        <v>Pass</v>
      </c>
      <c r="AT573" s="33" t="b">
        <f>NOT(ISNUMBER(SEARCH("Yes",Survey!$AC573)))</f>
        <v>1</v>
      </c>
      <c r="AU573" s="32" t="b">
        <f>IF(COUNTBLANK(Survey!$AD573:$AE573)=0,TRUE, FALSE)</f>
        <v>0</v>
      </c>
      <c r="AV573" s="16" t="str">
        <f t="shared" si="435"/>
        <v>Pass</v>
      </c>
      <c r="AW573" s="33" t="b">
        <f>NOT(ISNUMBER(SEARCH("Yes",Survey!$AF573)))</f>
        <v>1</v>
      </c>
      <c r="AX573" s="32" t="b">
        <f>NOT(ISBLANK(Survey!$AH573))</f>
        <v>0</v>
      </c>
      <c r="AY573" s="16" t="str">
        <f t="shared" si="436"/>
        <v>Pass</v>
      </c>
      <c r="AZ573" s="33" t="b">
        <f>NOT(OR(ISNUMBER(SEARCH("Other",Survey!$AH573)),ISNUMBER(SEARCH("Multiple",Survey!$AH573))))</f>
        <v>1</v>
      </c>
      <c r="BA573" s="32" t="b">
        <f>NOT(ISBLANK(Survey!$AI573))</f>
        <v>0</v>
      </c>
      <c r="BB573" s="16" t="str">
        <f t="shared" si="437"/>
        <v>Fail</v>
      </c>
      <c r="BC573" s="114">
        <f>IF(ABS(Survey!$BA573)&gt;0, 1,0)</f>
        <v>0</v>
      </c>
      <c r="BD573" s="114">
        <f>IF(COUNTBLANK(Survey!$AL573)=0,1,0)</f>
        <v>0</v>
      </c>
      <c r="BE573" s="16" t="str">
        <f t="shared" si="438"/>
        <v>Pass</v>
      </c>
      <c r="BF573" s="114">
        <f>IF(ISBLANK(Survey!$AL573),0,1)</f>
        <v>0</v>
      </c>
      <c r="BG573" s="133">
        <f>COUNTBLANK(Survey!$AM573)</f>
        <v>1</v>
      </c>
      <c r="BH573" s="16" t="str">
        <f t="shared" si="439"/>
        <v>Pass</v>
      </c>
      <c r="BI573" s="114">
        <f>IF(OR(Survey!$AM573="Closed",ISBLANK(Survey!$AM573)),0,1)</f>
        <v>0</v>
      </c>
      <c r="BJ573" s="133">
        <f>IF(ISBLANK(Survey!$AN573),1,0)</f>
        <v>1</v>
      </c>
      <c r="BK573" s="118" t="str">
        <f t="shared" si="440"/>
        <v>Pass</v>
      </c>
      <c r="BL573" s="31" cm="1">
        <f t="array" ref="BL573">SUM(SUMIF(Survey!AO573:AP573,{"&gt;0","&lt;0"})*{1,-1})</f>
        <v>0</v>
      </c>
      <c r="BM573">
        <f t="shared" si="441"/>
        <v>0</v>
      </c>
      <c r="BN573">
        <f t="shared" si="442"/>
        <v>100</v>
      </c>
      <c r="BO573" s="118" t="str">
        <f t="shared" si="443"/>
        <v>Pass</v>
      </c>
      <c r="BP573">
        <f>IF(Survey!AQ573="No",0,1)</f>
        <v>1</v>
      </c>
      <c r="BQ573" s="207">
        <f>MOD((LEN(Survey!AQ573)+2),22)</f>
        <v>2</v>
      </c>
      <c r="BR573">
        <f>IF(Survey!AR573="No",0,1)</f>
        <v>1</v>
      </c>
      <c r="BS573" s="207">
        <f>MOD((LEN(Survey!AR573)+2),22)</f>
        <v>2</v>
      </c>
      <c r="BT573" s="114">
        <f>COUNTBLANK(Survey!$AQ573:$AS573)+COUNTBLANK(Survey!$AU573)</f>
        <v>4</v>
      </c>
      <c r="BU573" s="114">
        <f>IF(Survey!$I573="Yes",1,0)</f>
        <v>0</v>
      </c>
      <c r="BV573" s="114">
        <f>IF(OR(Survey!$M573="Mutual fund",Survey!$M573="Alternative mutual fund",Survey!$M573="Money market"),1,0)</f>
        <v>0</v>
      </c>
      <c r="BW573" s="119">
        <f>IF(OR(Survey!$M573="ETF",Survey!$M573="ETF, alternative mutual fund"),1,0)</f>
        <v>0</v>
      </c>
      <c r="BX573" s="16" t="str">
        <f t="shared" si="444"/>
        <v>Pass</v>
      </c>
      <c r="BY573" s="33">
        <f>IF(ISNUMBER(SEARCH("Other",Survey!$AS573)), 1, 0)</f>
        <v>0</v>
      </c>
      <c r="BZ573" s="58" t="b">
        <f>NOT(ISBLANK(Survey!$AT573))</f>
        <v>0</v>
      </c>
      <c r="CA573" s="16" t="str">
        <f t="shared" si="445"/>
        <v>Pass</v>
      </c>
      <c r="CB573" s="114">
        <f>IF(Survey!$BB573=0, 0,1)</f>
        <v>0</v>
      </c>
      <c r="CC573" s="58">
        <f>Survey!$AV573</f>
        <v>0</v>
      </c>
      <c r="CD573" s="58">
        <f>Survey!$BC573+Survey!$BD573+ABS(Survey!$BE573)-ABS(Survey!$BF573)-ABS(Survey!$BG573)-ABS(Survey!$BL573)</f>
        <v>0</v>
      </c>
      <c r="CE573" s="138">
        <f>Survey!BB573+(ABS(Survey!$BH573)-ABS(Survey!$BI573)+ABS(Survey!$BJ573)-ABS(Survey!$BK573))*0.5</f>
        <v>0</v>
      </c>
      <c r="CF573" s="58">
        <f t="shared" si="446"/>
        <v>0</v>
      </c>
      <c r="CG573" s="58">
        <f>IF(AND($CC573&gt;$CF573-0.2,$CC573&lt;$CF573+0.2,ISBLANK(Survey!$AV573)=FALSE),0,1)</f>
        <v>1</v>
      </c>
      <c r="CH573" s="133">
        <f>IF(ISBLANK(Survey!$AW573),1,0)</f>
        <v>1</v>
      </c>
      <c r="CI573" s="16" t="str">
        <f t="shared" si="447"/>
        <v>Pass</v>
      </c>
      <c r="CJ573" s="114">
        <f>IF(Survey!$BB573=0, 0,1)</f>
        <v>0</v>
      </c>
      <c r="CK573" s="58">
        <f>IF(AND(Survey!$AX573&gt;=0,Survey!$AX573&lt;=0.2,Survey!$AX573&lt;&gt;""),0,1)</f>
        <v>1</v>
      </c>
      <c r="CL573" s="114">
        <f>IF(ISBLANK(Survey!$AY573),1,0)</f>
        <v>1</v>
      </c>
      <c r="CM573" s="16" t="str">
        <f t="shared" si="448"/>
        <v>Fail</v>
      </c>
      <c r="CN573" s="133">
        <f>Survey!$AZ573</f>
        <v>0</v>
      </c>
      <c r="CO573" s="16" t="str">
        <f t="shared" si="449"/>
        <v>Pass</v>
      </c>
      <c r="CP573" s="31">
        <f>Survey!$BA573</f>
        <v>0</v>
      </c>
      <c r="CQ573" s="138">
        <f>Survey!$BB573+Survey!$BC573+Survey!$BD573+ABS(Survey!$BE573)-ABS(Survey!$BF573)-ABS(Survey!$BG573)+ABS(Survey!$BH573)-ABS(Survey!$BI573)+ABS(Survey!$BJ573)-ABS(Survey!$BK573)-ABS(Survey!$BL573)+Survey!$BM573</f>
        <v>0</v>
      </c>
      <c r="CR573" s="30">
        <f t="shared" si="450"/>
        <v>0</v>
      </c>
      <c r="CS573" s="17">
        <f t="shared" si="451"/>
        <v>0</v>
      </c>
      <c r="CT573" s="16" t="str">
        <f t="shared" si="452"/>
        <v>Pass</v>
      </c>
      <c r="CU573" s="33" t="b">
        <f>IF(ABS(Survey!$BM573)=0,TRUE,FALSE)</f>
        <v>1</v>
      </c>
      <c r="CV573" s="32" t="b">
        <f>NOT(ISBLANK(Survey!$BN573))</f>
        <v>0</v>
      </c>
      <c r="CW573" t="str">
        <f t="shared" si="453"/>
        <v>Fail</v>
      </c>
      <c r="CX573" s="25">
        <f>Survey!$BA573</f>
        <v>0</v>
      </c>
      <c r="CY573" s="25" cm="1">
        <f t="array" ref="CY573">SUM(SUMIF(Survey!BP573:BW573,{"&gt;0","&lt;0"})*{1,-1})-SUM(SUMIF(Survey!BY573:CF573,{"&gt;0","&lt;0"})*{1,-1})</f>
        <v>0</v>
      </c>
      <c r="CZ573" s="30" t="str">
        <f t="shared" si="454"/>
        <v>No holdings</v>
      </c>
      <c r="DA573">
        <f t="shared" si="455"/>
        <v>0</v>
      </c>
      <c r="DB573" s="16" t="str">
        <f t="shared" si="456"/>
        <v>Fail</v>
      </c>
      <c r="DC573" s="31">
        <f>Survey!$BA573</f>
        <v>0</v>
      </c>
      <c r="DD573" s="31" cm="1">
        <f t="array" ref="DD573">SUM(SUMIF(Survey!CH573:DA573,{"&gt;0","&lt;0"})*{1,-1})-SUM(SUMIF(Survey!DC573:DV573,{"&gt;0","&lt;0"})*{1,-1})</f>
        <v>0</v>
      </c>
      <c r="DE573" s="30" t="str">
        <f t="shared" si="457"/>
        <v>No holdings</v>
      </c>
      <c r="DF573" s="17">
        <f t="shared" si="458"/>
        <v>0</v>
      </c>
      <c r="DG573" s="16" t="str">
        <f t="shared" si="459"/>
        <v>Pass</v>
      </c>
      <c r="DH573" s="33" t="b">
        <f>IF(ABS(Survey!$DA573)=0,TRUE,FALSE)</f>
        <v>1</v>
      </c>
      <c r="DI573" s="32" t="b">
        <f>NOT(ISBLANK(Survey!$DB573))</f>
        <v>0</v>
      </c>
      <c r="DJ573" s="16" t="str">
        <f t="shared" si="460"/>
        <v>Pass</v>
      </c>
      <c r="DK573" s="33" t="b">
        <f>IF(ABS(Survey!$DV573)=0,TRUE,FALSE)</f>
        <v>1</v>
      </c>
      <c r="DL573" s="32" t="b">
        <f>NOT(ISBLANK(Survey!$DW573))</f>
        <v>0</v>
      </c>
      <c r="DM573" t="str">
        <f t="shared" si="461"/>
        <v>Pass</v>
      </c>
      <c r="DN573" s="25" cm="1">
        <f t="array" ref="DN573">SUM(SUMIF(Survey!CW573,{"&gt;0","&lt;0"})*{1,-1})+SUM(SUMIF(Survey!DR573,{"&gt;0","&lt;0"})*{1,-1})</f>
        <v>0</v>
      </c>
      <c r="DO573" s="25">
        <f>SUM(SUMIF(Survey!DY573:EE573,{"&gt;0","&lt;0"})*{1,-1})+SUM(SUMIF(Survey!EG573:EM573,{"&gt;0","&lt;0"})*{1,-1})</f>
        <v>0</v>
      </c>
      <c r="DP573">
        <f t="shared" si="462"/>
        <v>0</v>
      </c>
      <c r="DQ573">
        <f t="shared" si="463"/>
        <v>0</v>
      </c>
      <c r="DR573" s="16" t="str">
        <f t="shared" si="464"/>
        <v>Pass</v>
      </c>
      <c r="DS573" s="33" t="b">
        <f>IF(ABS(Survey!$EE573)=0,TRUE,FALSE)</f>
        <v>1</v>
      </c>
      <c r="DT573" s="32" t="b">
        <f>NOT(ISBLANK(Survey!EF573))</f>
        <v>0</v>
      </c>
      <c r="DU573" s="16" t="str">
        <f t="shared" si="465"/>
        <v>Pass</v>
      </c>
      <c r="DV573" s="33" t="b">
        <f>IF(ABS(Survey!$EM573)=0,TRUE,FALSE)</f>
        <v>1</v>
      </c>
      <c r="DW573" s="32" t="b">
        <f>NOT(ISBLANK(Survey!$EN573))</f>
        <v>0</v>
      </c>
      <c r="DX573" s="16" t="str">
        <f t="shared" si="466"/>
        <v>Fail</v>
      </c>
      <c r="DY573" s="31">
        <f>SUM(SUMIF(Survey!ET573:EV573,{"&gt;0","&lt;0"})*{1,-1})</f>
        <v>0</v>
      </c>
      <c r="DZ573">
        <f t="shared" si="467"/>
        <v>0</v>
      </c>
      <c r="EA573">
        <f t="shared" si="468"/>
        <v>100</v>
      </c>
      <c r="EB573" s="30" t="b">
        <f>IF(OR(Survey!$M573="ETF",Survey!$M573="ETF, alternative mutual fund",Survey!$M573="Closed-end", Survey!$M573="Split share corp"),TRUE,FALSE)</f>
        <v>0</v>
      </c>
      <c r="EC573" s="16" t="str">
        <f t="shared" si="469"/>
        <v>Fail</v>
      </c>
      <c r="ED573" s="31">
        <f>SUM(SUMIF(Survey!EX573:FD573,{"&gt;0","&lt;0"})*{1,-1})</f>
        <v>0</v>
      </c>
      <c r="EE573">
        <f t="shared" si="470"/>
        <v>0</v>
      </c>
      <c r="EF573" s="17">
        <f t="shared" si="471"/>
        <v>100</v>
      </c>
      <c r="EG573" s="16" t="str">
        <f t="shared" si="472"/>
        <v>Fail</v>
      </c>
      <c r="EH573" s="31">
        <f>SUM(SUMIF(Survey!FF573:FL573,{"&gt;0","&lt;0"})*{1,-1})</f>
        <v>0</v>
      </c>
      <c r="EI573">
        <f t="shared" si="473"/>
        <v>0</v>
      </c>
      <c r="EJ573" s="17">
        <f t="shared" si="474"/>
        <v>100</v>
      </c>
    </row>
    <row r="574" spans="1:140">
      <c r="A574">
        <v>574</v>
      </c>
      <c r="B574" t="str">
        <f t="shared" si="422"/>
        <v>Pass</v>
      </c>
      <c r="C574" t="str">
        <f>IF(COUNTBLANK(Survey!B574:FM574)=$C$2, "Pass", "Fail")</f>
        <v>Pass</v>
      </c>
      <c r="D574" s="16" t="str">
        <f t="shared" si="423"/>
        <v>Fail</v>
      </c>
      <c r="E574" t="str">
        <f>IF(OR(ISBLANK(Survey!AL574),COUNTIF(G574:BJ574,"Fail")),"Fail","Pass")</f>
        <v>Fail</v>
      </c>
      <c r="F574" s="265"/>
      <c r="G574" s="16" t="str">
        <f t="shared" si="424"/>
        <v>Fail</v>
      </c>
      <c r="H574" s="139">
        <f>COUNTBLANK(Survey!B574:D574)+COUNTBLANK(Survey!G574)+COUNTBLANK(Survey!I574)+COUNTBLANK(Survey!K574:M574)+COUNTBLANK(Survey!P574:Q574)+COUNTBLANK(Survey!T574:W574)+COUNTBLANK(Survey!Z574:AC574)+COUNTBLANK(Survey!AF574:AG574)+COUNTBLANK(Survey!AK574:AK574)</f>
        <v>21</v>
      </c>
      <c r="I574" t="str">
        <f t="shared" si="425"/>
        <v>Fail</v>
      </c>
      <c r="J574" t="b">
        <f>IF(Survey!E574="No",TRUE,FALSE)</f>
        <v>0</v>
      </c>
      <c r="K574" s="29" cm="1">
        <f t="array" ref="K574">IF(COUNTA(Survey!$E$4:$E$695)=1, 0, SUM(IF(COUNTIF(Survey!$E$4:$E$695, Survey!$E$4:$E$695)=1,1,0)))</f>
        <v>0</v>
      </c>
      <c r="L574" s="29">
        <f>LEN(Survey!E574)</f>
        <v>0</v>
      </c>
      <c r="M574" s="16" t="str">
        <f t="shared" si="426"/>
        <v>Fail</v>
      </c>
      <c r="N574" t="b">
        <f>IF(Survey!F574="No",TRUE,FALSE)</f>
        <v>0</v>
      </c>
      <c r="O574" t="b">
        <f>Survey!F574=Survey!E574</f>
        <v>1</v>
      </c>
      <c r="P574">
        <f>COUNTIF(Survey!$F$4:$F$695,Survey!F574)</f>
        <v>0</v>
      </c>
      <c r="Q574" s="28">
        <f>LEN(Survey!F574)</f>
        <v>0</v>
      </c>
      <c r="R574" s="16" t="str">
        <f t="shared" si="427"/>
        <v>Pass</v>
      </c>
      <c r="S574" s="29">
        <f>MOD((LEN(Survey!H574)+2),11)</f>
        <v>2</v>
      </c>
      <c r="T574">
        <f>COUNTIF(Survey!$H$4:$H$695,Survey!H574)</f>
        <v>0</v>
      </c>
      <c r="U574" s="28" t="str">
        <f>IF(Survey!$L574="Prospectus fund", "Yes", "No")</f>
        <v>No</v>
      </c>
      <c r="V574" s="16" t="str">
        <f t="shared" si="428"/>
        <v>Pass</v>
      </c>
      <c r="W574" s="29">
        <f>MOD((LEN(Survey!J574)+2),11)</f>
        <v>2</v>
      </c>
      <c r="X574">
        <f>COUNTIF(Survey!$J$4:$J$695,Survey!J574)</f>
        <v>0</v>
      </c>
      <c r="Y574" s="30" t="b">
        <f>IF(OR(Survey!$M574="ETF",Survey!$M574="ETF, alternative mutual fund",Survey!$M574="Closed-end", Survey!$M574="Split share corp", Survey!$I574="Yes"),TRUE,FALSE)</f>
        <v>0</v>
      </c>
      <c r="Z574" s="16" t="str">
        <f>IFERROR(IF(AND(OR(AC574=AD574,AD574 = "Either"),NOT(ISBLANK(Survey!K574))),"Pass","Fail"),"Pass")</f>
        <v>Fail</v>
      </c>
      <c r="AA574" s="31" cm="1">
        <f t="array" ref="AA574">SUM(SUMIF(Survey!CH574:DA574,{"&gt;0","&lt;0"})*{1,-1})</f>
        <v>0</v>
      </c>
      <c r="AB574" s="33" cm="1">
        <f t="array" ref="AB574">SUM(SUMIF(Survey!CK574,{"&gt;0","&lt;0"})*{1,-1})+SUM(SUMIF(Survey!CU574,{"&gt;0","&lt;0"})*{1,-1})</f>
        <v>0</v>
      </c>
      <c r="AC574" s="33">
        <f>Survey!K574</f>
        <v>0</v>
      </c>
      <c r="AD574" s="32" t="str">
        <f t="shared" si="429"/>
        <v>Either</v>
      </c>
      <c r="AE574" s="16" t="str">
        <f t="shared" si="430"/>
        <v>Fail</v>
      </c>
      <c r="AF574" s="58" cm="1">
        <f t="array" ref="AF574">SUM(SUMIF(Survey!CH574:DA574,{"&gt;0","&lt;0"})*{1,-1})+SUM(SUMIF(Survey!DC574:DV574,{"&gt;0","&lt;0"})*{1,-1})</f>
        <v>0</v>
      </c>
      <c r="AG574" s="58">
        <f>IFERROR(AF574/(Survey!$BA574),0)</f>
        <v>0</v>
      </c>
      <c r="AH574" s="104" t="b">
        <f>IF(OR(Survey!$M574="Alternative strategy or hedge",Survey!$M574="Private asset",Survey!$L574="Prospectus fund"),TRUE,FALSE)</f>
        <v>0</v>
      </c>
      <c r="AI574" s="104" t="b">
        <f>NOT(ISBLANK(Survey!$M574))</f>
        <v>0</v>
      </c>
      <c r="AJ574" s="16" t="str">
        <f t="shared" si="431"/>
        <v>Fail</v>
      </c>
      <c r="AK574" t="b">
        <f>IF(Survey!W574="No",TRUE,FALSE)</f>
        <v>0</v>
      </c>
      <c r="AL574" s="119">
        <f>MOD((LEN(Survey!W574)+2),22)</f>
        <v>2</v>
      </c>
      <c r="AM574" t="str">
        <f t="shared" si="432"/>
        <v>Pass</v>
      </c>
      <c r="AN574" s="33" t="b">
        <f>NOT(ISNUMBER(SEARCH("Other",Survey!$Q574)))</f>
        <v>1</v>
      </c>
      <c r="AO574" s="32" t="b">
        <f>NOT(ISBLANK(Survey!$R574))</f>
        <v>0</v>
      </c>
      <c r="AP574" s="16" t="str">
        <f t="shared" si="433"/>
        <v>Pass</v>
      </c>
      <c r="AQ574" s="114">
        <f>COUNTBLANK(Survey!$X574)</f>
        <v>1</v>
      </c>
      <c r="AR574" s="58">
        <f>IF(AND(Survey!L574&lt;&gt;"Exempt fund",OR(Survey!$M574="ETF",Survey!$M574="ETF, alternative mutual fund",Survey!$M574="Mutual fund",Survey!$M574="Alternative mutual fund",Survey!$M574="Money market")),1,0)</f>
        <v>0</v>
      </c>
      <c r="AS574" s="16" t="str">
        <f t="shared" si="434"/>
        <v>Pass</v>
      </c>
      <c r="AT574" s="33" t="b">
        <f>NOT(ISNUMBER(SEARCH("Yes",Survey!$AC574)))</f>
        <v>1</v>
      </c>
      <c r="AU574" s="32" t="b">
        <f>IF(COUNTBLANK(Survey!$AD574:$AE574)=0,TRUE, FALSE)</f>
        <v>0</v>
      </c>
      <c r="AV574" s="16" t="str">
        <f t="shared" si="435"/>
        <v>Pass</v>
      </c>
      <c r="AW574" s="33" t="b">
        <f>NOT(ISNUMBER(SEARCH("Yes",Survey!$AF574)))</f>
        <v>1</v>
      </c>
      <c r="AX574" s="32" t="b">
        <f>NOT(ISBLANK(Survey!$AH574))</f>
        <v>0</v>
      </c>
      <c r="AY574" s="16" t="str">
        <f t="shared" si="436"/>
        <v>Pass</v>
      </c>
      <c r="AZ574" s="33" t="b">
        <f>NOT(OR(ISNUMBER(SEARCH("Other",Survey!$AH574)),ISNUMBER(SEARCH("Multiple",Survey!$AH574))))</f>
        <v>1</v>
      </c>
      <c r="BA574" s="32" t="b">
        <f>NOT(ISBLANK(Survey!$AI574))</f>
        <v>0</v>
      </c>
      <c r="BB574" s="16" t="str">
        <f t="shared" si="437"/>
        <v>Fail</v>
      </c>
      <c r="BC574" s="114">
        <f>IF(ABS(Survey!$BA574)&gt;0, 1,0)</f>
        <v>0</v>
      </c>
      <c r="BD574" s="114">
        <f>IF(COUNTBLANK(Survey!$AL574)=0,1,0)</f>
        <v>0</v>
      </c>
      <c r="BE574" s="16" t="str">
        <f t="shared" si="438"/>
        <v>Pass</v>
      </c>
      <c r="BF574" s="114">
        <f>IF(ISBLANK(Survey!$AL574),0,1)</f>
        <v>0</v>
      </c>
      <c r="BG574" s="133">
        <f>COUNTBLANK(Survey!$AM574)</f>
        <v>1</v>
      </c>
      <c r="BH574" s="16" t="str">
        <f t="shared" si="439"/>
        <v>Pass</v>
      </c>
      <c r="BI574" s="114">
        <f>IF(OR(Survey!$AM574="Closed",ISBLANK(Survey!$AM574)),0,1)</f>
        <v>0</v>
      </c>
      <c r="BJ574" s="133">
        <f>IF(ISBLANK(Survey!$AN574),1,0)</f>
        <v>1</v>
      </c>
      <c r="BK574" s="118" t="str">
        <f t="shared" si="440"/>
        <v>Pass</v>
      </c>
      <c r="BL574" s="31" cm="1">
        <f t="array" ref="BL574">SUM(SUMIF(Survey!AO574:AP574,{"&gt;0","&lt;0"})*{1,-1})</f>
        <v>0</v>
      </c>
      <c r="BM574">
        <f t="shared" si="441"/>
        <v>0</v>
      </c>
      <c r="BN574">
        <f t="shared" si="442"/>
        <v>100</v>
      </c>
      <c r="BO574" s="118" t="str">
        <f t="shared" si="443"/>
        <v>Pass</v>
      </c>
      <c r="BP574">
        <f>IF(Survey!AQ574="No",0,1)</f>
        <v>1</v>
      </c>
      <c r="BQ574" s="207">
        <f>MOD((LEN(Survey!AQ574)+2),22)</f>
        <v>2</v>
      </c>
      <c r="BR574">
        <f>IF(Survey!AR574="No",0,1)</f>
        <v>1</v>
      </c>
      <c r="BS574" s="207">
        <f>MOD((LEN(Survey!AR574)+2),22)</f>
        <v>2</v>
      </c>
      <c r="BT574" s="114">
        <f>COUNTBLANK(Survey!$AQ574:$AS574)+COUNTBLANK(Survey!$AU574)</f>
        <v>4</v>
      </c>
      <c r="BU574" s="114">
        <f>IF(Survey!$I574="Yes",1,0)</f>
        <v>0</v>
      </c>
      <c r="BV574" s="114">
        <f>IF(OR(Survey!$M574="Mutual fund",Survey!$M574="Alternative mutual fund",Survey!$M574="Money market"),1,0)</f>
        <v>0</v>
      </c>
      <c r="BW574" s="119">
        <f>IF(OR(Survey!$M574="ETF",Survey!$M574="ETF, alternative mutual fund"),1,0)</f>
        <v>0</v>
      </c>
      <c r="BX574" s="16" t="str">
        <f t="shared" si="444"/>
        <v>Pass</v>
      </c>
      <c r="BY574" s="33">
        <f>IF(ISNUMBER(SEARCH("Other",Survey!$AS574)), 1, 0)</f>
        <v>0</v>
      </c>
      <c r="BZ574" s="58" t="b">
        <f>NOT(ISBLANK(Survey!$AT574))</f>
        <v>0</v>
      </c>
      <c r="CA574" s="16" t="str">
        <f t="shared" si="445"/>
        <v>Pass</v>
      </c>
      <c r="CB574" s="114">
        <f>IF(Survey!$BB574=0, 0,1)</f>
        <v>0</v>
      </c>
      <c r="CC574" s="58">
        <f>Survey!$AV574</f>
        <v>0</v>
      </c>
      <c r="CD574" s="58">
        <f>Survey!$BC574+Survey!$BD574+ABS(Survey!$BE574)-ABS(Survey!$BF574)-ABS(Survey!$BG574)-ABS(Survey!$BL574)</f>
        <v>0</v>
      </c>
      <c r="CE574" s="138">
        <f>Survey!BB574+(ABS(Survey!$BH574)-ABS(Survey!$BI574)+ABS(Survey!$BJ574)-ABS(Survey!$BK574))*0.5</f>
        <v>0</v>
      </c>
      <c r="CF574" s="58">
        <f t="shared" si="446"/>
        <v>0</v>
      </c>
      <c r="CG574" s="58">
        <f>IF(AND($CC574&gt;$CF574-0.2,$CC574&lt;$CF574+0.2,ISBLANK(Survey!$AV574)=FALSE),0,1)</f>
        <v>1</v>
      </c>
      <c r="CH574" s="133">
        <f>IF(ISBLANK(Survey!$AW574),1,0)</f>
        <v>1</v>
      </c>
      <c r="CI574" s="16" t="str">
        <f t="shared" si="447"/>
        <v>Pass</v>
      </c>
      <c r="CJ574" s="114">
        <f>IF(Survey!$BB574=0, 0,1)</f>
        <v>0</v>
      </c>
      <c r="CK574" s="58">
        <f>IF(AND(Survey!$AX574&gt;=0,Survey!$AX574&lt;=0.2,Survey!$AX574&lt;&gt;""),0,1)</f>
        <v>1</v>
      </c>
      <c r="CL574" s="114">
        <f>IF(ISBLANK(Survey!$AY574),1,0)</f>
        <v>1</v>
      </c>
      <c r="CM574" s="16" t="str">
        <f t="shared" si="448"/>
        <v>Fail</v>
      </c>
      <c r="CN574" s="133">
        <f>Survey!$AZ574</f>
        <v>0</v>
      </c>
      <c r="CO574" s="16" t="str">
        <f t="shared" si="449"/>
        <v>Pass</v>
      </c>
      <c r="CP574" s="31">
        <f>Survey!$BA574</f>
        <v>0</v>
      </c>
      <c r="CQ574" s="138">
        <f>Survey!$BB574+Survey!$BC574+Survey!$BD574+ABS(Survey!$BE574)-ABS(Survey!$BF574)-ABS(Survey!$BG574)+ABS(Survey!$BH574)-ABS(Survey!$BI574)+ABS(Survey!$BJ574)-ABS(Survey!$BK574)-ABS(Survey!$BL574)+Survey!$BM574</f>
        <v>0</v>
      </c>
      <c r="CR574" s="30">
        <f t="shared" si="450"/>
        <v>0</v>
      </c>
      <c r="CS574" s="17">
        <f t="shared" si="451"/>
        <v>0</v>
      </c>
      <c r="CT574" s="16" t="str">
        <f t="shared" si="452"/>
        <v>Pass</v>
      </c>
      <c r="CU574" s="33" t="b">
        <f>IF(ABS(Survey!$BM574)=0,TRUE,FALSE)</f>
        <v>1</v>
      </c>
      <c r="CV574" s="32" t="b">
        <f>NOT(ISBLANK(Survey!$BN574))</f>
        <v>0</v>
      </c>
      <c r="CW574" t="str">
        <f t="shared" si="453"/>
        <v>Fail</v>
      </c>
      <c r="CX574" s="25">
        <f>Survey!$BA574</f>
        <v>0</v>
      </c>
      <c r="CY574" s="25" cm="1">
        <f t="array" ref="CY574">SUM(SUMIF(Survey!BP574:BW574,{"&gt;0","&lt;0"})*{1,-1})-SUM(SUMIF(Survey!BY574:CF574,{"&gt;0","&lt;0"})*{1,-1})</f>
        <v>0</v>
      </c>
      <c r="CZ574" s="30" t="str">
        <f t="shared" si="454"/>
        <v>No holdings</v>
      </c>
      <c r="DA574">
        <f t="shared" si="455"/>
        <v>0</v>
      </c>
      <c r="DB574" s="16" t="str">
        <f t="shared" si="456"/>
        <v>Fail</v>
      </c>
      <c r="DC574" s="31">
        <f>Survey!$BA574</f>
        <v>0</v>
      </c>
      <c r="DD574" s="31" cm="1">
        <f t="array" ref="DD574">SUM(SUMIF(Survey!CH574:DA574,{"&gt;0","&lt;0"})*{1,-1})-SUM(SUMIF(Survey!DC574:DV574,{"&gt;0","&lt;0"})*{1,-1})</f>
        <v>0</v>
      </c>
      <c r="DE574" s="30" t="str">
        <f t="shared" si="457"/>
        <v>No holdings</v>
      </c>
      <c r="DF574" s="17">
        <f t="shared" si="458"/>
        <v>0</v>
      </c>
      <c r="DG574" s="16" t="str">
        <f t="shared" si="459"/>
        <v>Pass</v>
      </c>
      <c r="DH574" s="33" t="b">
        <f>IF(ABS(Survey!$DA574)=0,TRUE,FALSE)</f>
        <v>1</v>
      </c>
      <c r="DI574" s="32" t="b">
        <f>NOT(ISBLANK(Survey!$DB574))</f>
        <v>0</v>
      </c>
      <c r="DJ574" s="16" t="str">
        <f t="shared" si="460"/>
        <v>Pass</v>
      </c>
      <c r="DK574" s="33" t="b">
        <f>IF(ABS(Survey!$DV574)=0,TRUE,FALSE)</f>
        <v>1</v>
      </c>
      <c r="DL574" s="32" t="b">
        <f>NOT(ISBLANK(Survey!$DW574))</f>
        <v>0</v>
      </c>
      <c r="DM574" t="str">
        <f t="shared" si="461"/>
        <v>Pass</v>
      </c>
      <c r="DN574" s="25" cm="1">
        <f t="array" ref="DN574">SUM(SUMIF(Survey!CW574,{"&gt;0","&lt;0"})*{1,-1})+SUM(SUMIF(Survey!DR574,{"&gt;0","&lt;0"})*{1,-1})</f>
        <v>0</v>
      </c>
      <c r="DO574" s="25">
        <f>SUM(SUMIF(Survey!DY574:EE574,{"&gt;0","&lt;0"})*{1,-1})+SUM(SUMIF(Survey!EG574:EM574,{"&gt;0","&lt;0"})*{1,-1})</f>
        <v>0</v>
      </c>
      <c r="DP574">
        <f t="shared" si="462"/>
        <v>0</v>
      </c>
      <c r="DQ574">
        <f t="shared" si="463"/>
        <v>0</v>
      </c>
      <c r="DR574" s="16" t="str">
        <f t="shared" si="464"/>
        <v>Pass</v>
      </c>
      <c r="DS574" s="33" t="b">
        <f>IF(ABS(Survey!$EE574)=0,TRUE,FALSE)</f>
        <v>1</v>
      </c>
      <c r="DT574" s="32" t="b">
        <f>NOT(ISBLANK(Survey!EF574))</f>
        <v>0</v>
      </c>
      <c r="DU574" s="16" t="str">
        <f t="shared" si="465"/>
        <v>Pass</v>
      </c>
      <c r="DV574" s="33" t="b">
        <f>IF(ABS(Survey!$EM574)=0,TRUE,FALSE)</f>
        <v>1</v>
      </c>
      <c r="DW574" s="32" t="b">
        <f>NOT(ISBLANK(Survey!$EN574))</f>
        <v>0</v>
      </c>
      <c r="DX574" s="16" t="str">
        <f t="shared" si="466"/>
        <v>Fail</v>
      </c>
      <c r="DY574" s="31">
        <f>SUM(SUMIF(Survey!ET574:EV574,{"&gt;0","&lt;0"})*{1,-1})</f>
        <v>0</v>
      </c>
      <c r="DZ574">
        <f t="shared" si="467"/>
        <v>0</v>
      </c>
      <c r="EA574">
        <f t="shared" si="468"/>
        <v>100</v>
      </c>
      <c r="EB574" s="30" t="b">
        <f>IF(OR(Survey!$M574="ETF",Survey!$M574="ETF, alternative mutual fund",Survey!$M574="Closed-end", Survey!$M574="Split share corp"),TRUE,FALSE)</f>
        <v>0</v>
      </c>
      <c r="EC574" s="16" t="str">
        <f t="shared" si="469"/>
        <v>Fail</v>
      </c>
      <c r="ED574" s="31">
        <f>SUM(SUMIF(Survey!EX574:FD574,{"&gt;0","&lt;0"})*{1,-1})</f>
        <v>0</v>
      </c>
      <c r="EE574">
        <f t="shared" si="470"/>
        <v>0</v>
      </c>
      <c r="EF574" s="17">
        <f t="shared" si="471"/>
        <v>100</v>
      </c>
      <c r="EG574" s="16" t="str">
        <f t="shared" si="472"/>
        <v>Fail</v>
      </c>
      <c r="EH574" s="31">
        <f>SUM(SUMIF(Survey!FF574:FL574,{"&gt;0","&lt;0"})*{1,-1})</f>
        <v>0</v>
      </c>
      <c r="EI574">
        <f t="shared" si="473"/>
        <v>0</v>
      </c>
      <c r="EJ574" s="17">
        <f t="shared" si="474"/>
        <v>100</v>
      </c>
    </row>
    <row r="575" spans="1:140">
      <c r="A575">
        <v>575</v>
      </c>
      <c r="B575" t="str">
        <f t="shared" si="422"/>
        <v>Pass</v>
      </c>
      <c r="C575" t="str">
        <f>IF(COUNTBLANK(Survey!B575:FM575)=$C$2, "Pass", "Fail")</f>
        <v>Pass</v>
      </c>
      <c r="D575" s="16" t="str">
        <f t="shared" si="423"/>
        <v>Fail</v>
      </c>
      <c r="E575" t="str">
        <f>IF(OR(ISBLANK(Survey!AL575),COUNTIF(G575:BJ575,"Fail")),"Fail","Pass")</f>
        <v>Fail</v>
      </c>
      <c r="F575" s="265"/>
      <c r="G575" s="16" t="str">
        <f t="shared" si="424"/>
        <v>Fail</v>
      </c>
      <c r="H575" s="139">
        <f>COUNTBLANK(Survey!B575:D575)+COUNTBLANK(Survey!G575)+COUNTBLANK(Survey!I575)+COUNTBLANK(Survey!K575:M575)+COUNTBLANK(Survey!P575:Q575)+COUNTBLANK(Survey!T575:W575)+COUNTBLANK(Survey!Z575:AC575)+COUNTBLANK(Survey!AF575:AG575)+COUNTBLANK(Survey!AK575:AK575)</f>
        <v>21</v>
      </c>
      <c r="I575" t="str">
        <f t="shared" si="425"/>
        <v>Fail</v>
      </c>
      <c r="J575" t="b">
        <f>IF(Survey!E575="No",TRUE,FALSE)</f>
        <v>0</v>
      </c>
      <c r="K575" s="29" cm="1">
        <f t="array" ref="K575">IF(COUNTA(Survey!$E$4:$E$695)=1, 0, SUM(IF(COUNTIF(Survey!$E$4:$E$695, Survey!$E$4:$E$695)=1,1,0)))</f>
        <v>0</v>
      </c>
      <c r="L575" s="29">
        <f>LEN(Survey!E575)</f>
        <v>0</v>
      </c>
      <c r="M575" s="16" t="str">
        <f t="shared" si="426"/>
        <v>Fail</v>
      </c>
      <c r="N575" t="b">
        <f>IF(Survey!F575="No",TRUE,FALSE)</f>
        <v>0</v>
      </c>
      <c r="O575" t="b">
        <f>Survey!F575=Survey!E575</f>
        <v>1</v>
      </c>
      <c r="P575">
        <f>COUNTIF(Survey!$F$4:$F$695,Survey!F575)</f>
        <v>0</v>
      </c>
      <c r="Q575" s="28">
        <f>LEN(Survey!F575)</f>
        <v>0</v>
      </c>
      <c r="R575" s="16" t="str">
        <f t="shared" si="427"/>
        <v>Pass</v>
      </c>
      <c r="S575" s="29">
        <f>MOD((LEN(Survey!H575)+2),11)</f>
        <v>2</v>
      </c>
      <c r="T575">
        <f>COUNTIF(Survey!$H$4:$H$695,Survey!H575)</f>
        <v>0</v>
      </c>
      <c r="U575" s="28" t="str">
        <f>IF(Survey!$L575="Prospectus fund", "Yes", "No")</f>
        <v>No</v>
      </c>
      <c r="V575" s="16" t="str">
        <f t="shared" si="428"/>
        <v>Pass</v>
      </c>
      <c r="W575" s="29">
        <f>MOD((LEN(Survey!J575)+2),11)</f>
        <v>2</v>
      </c>
      <c r="X575">
        <f>COUNTIF(Survey!$J$4:$J$695,Survey!J575)</f>
        <v>0</v>
      </c>
      <c r="Y575" s="30" t="b">
        <f>IF(OR(Survey!$M575="ETF",Survey!$M575="ETF, alternative mutual fund",Survey!$M575="Closed-end", Survey!$M575="Split share corp", Survey!$I575="Yes"),TRUE,FALSE)</f>
        <v>0</v>
      </c>
      <c r="Z575" s="16" t="str">
        <f>IFERROR(IF(AND(OR(AC575=AD575,AD575 = "Either"),NOT(ISBLANK(Survey!K575))),"Pass","Fail"),"Pass")</f>
        <v>Fail</v>
      </c>
      <c r="AA575" s="31" cm="1">
        <f t="array" ref="AA575">SUM(SUMIF(Survey!CH575:DA575,{"&gt;0","&lt;0"})*{1,-1})</f>
        <v>0</v>
      </c>
      <c r="AB575" s="33" cm="1">
        <f t="array" ref="AB575">SUM(SUMIF(Survey!CK575,{"&gt;0","&lt;0"})*{1,-1})+SUM(SUMIF(Survey!CU575,{"&gt;0","&lt;0"})*{1,-1})</f>
        <v>0</v>
      </c>
      <c r="AC575" s="33">
        <f>Survey!K575</f>
        <v>0</v>
      </c>
      <c r="AD575" s="32" t="str">
        <f t="shared" si="429"/>
        <v>Either</v>
      </c>
      <c r="AE575" s="16" t="str">
        <f t="shared" si="430"/>
        <v>Fail</v>
      </c>
      <c r="AF575" s="58" cm="1">
        <f t="array" ref="AF575">SUM(SUMIF(Survey!CH575:DA575,{"&gt;0","&lt;0"})*{1,-1})+SUM(SUMIF(Survey!DC575:DV575,{"&gt;0","&lt;0"})*{1,-1})</f>
        <v>0</v>
      </c>
      <c r="AG575" s="58">
        <f>IFERROR(AF575/(Survey!$BA575),0)</f>
        <v>0</v>
      </c>
      <c r="AH575" s="104" t="b">
        <f>IF(OR(Survey!$M575="Alternative strategy or hedge",Survey!$M575="Private asset",Survey!$L575="Prospectus fund"),TRUE,FALSE)</f>
        <v>0</v>
      </c>
      <c r="AI575" s="104" t="b">
        <f>NOT(ISBLANK(Survey!$M575))</f>
        <v>0</v>
      </c>
      <c r="AJ575" s="16" t="str">
        <f t="shared" si="431"/>
        <v>Fail</v>
      </c>
      <c r="AK575" t="b">
        <f>IF(Survey!W575="No",TRUE,FALSE)</f>
        <v>0</v>
      </c>
      <c r="AL575" s="119">
        <f>MOD((LEN(Survey!W575)+2),22)</f>
        <v>2</v>
      </c>
      <c r="AM575" t="str">
        <f t="shared" si="432"/>
        <v>Pass</v>
      </c>
      <c r="AN575" s="33" t="b">
        <f>NOT(ISNUMBER(SEARCH("Other",Survey!$Q575)))</f>
        <v>1</v>
      </c>
      <c r="AO575" s="32" t="b">
        <f>NOT(ISBLANK(Survey!$R575))</f>
        <v>0</v>
      </c>
      <c r="AP575" s="16" t="str">
        <f t="shared" si="433"/>
        <v>Pass</v>
      </c>
      <c r="AQ575" s="114">
        <f>COUNTBLANK(Survey!$X575)</f>
        <v>1</v>
      </c>
      <c r="AR575" s="58">
        <f>IF(AND(Survey!L575&lt;&gt;"Exempt fund",OR(Survey!$M575="ETF",Survey!$M575="ETF, alternative mutual fund",Survey!$M575="Mutual fund",Survey!$M575="Alternative mutual fund",Survey!$M575="Money market")),1,0)</f>
        <v>0</v>
      </c>
      <c r="AS575" s="16" t="str">
        <f t="shared" si="434"/>
        <v>Pass</v>
      </c>
      <c r="AT575" s="33" t="b">
        <f>NOT(ISNUMBER(SEARCH("Yes",Survey!$AC575)))</f>
        <v>1</v>
      </c>
      <c r="AU575" s="32" t="b">
        <f>IF(COUNTBLANK(Survey!$AD575:$AE575)=0,TRUE, FALSE)</f>
        <v>0</v>
      </c>
      <c r="AV575" s="16" t="str">
        <f t="shared" si="435"/>
        <v>Pass</v>
      </c>
      <c r="AW575" s="33" t="b">
        <f>NOT(ISNUMBER(SEARCH("Yes",Survey!$AF575)))</f>
        <v>1</v>
      </c>
      <c r="AX575" s="32" t="b">
        <f>NOT(ISBLANK(Survey!$AH575))</f>
        <v>0</v>
      </c>
      <c r="AY575" s="16" t="str">
        <f t="shared" si="436"/>
        <v>Pass</v>
      </c>
      <c r="AZ575" s="33" t="b">
        <f>NOT(OR(ISNUMBER(SEARCH("Other",Survey!$AH575)),ISNUMBER(SEARCH("Multiple",Survey!$AH575))))</f>
        <v>1</v>
      </c>
      <c r="BA575" s="32" t="b">
        <f>NOT(ISBLANK(Survey!$AI575))</f>
        <v>0</v>
      </c>
      <c r="BB575" s="16" t="str">
        <f t="shared" si="437"/>
        <v>Fail</v>
      </c>
      <c r="BC575" s="114">
        <f>IF(ABS(Survey!$BA575)&gt;0, 1,0)</f>
        <v>0</v>
      </c>
      <c r="BD575" s="114">
        <f>IF(COUNTBLANK(Survey!$AL575)=0,1,0)</f>
        <v>0</v>
      </c>
      <c r="BE575" s="16" t="str">
        <f t="shared" si="438"/>
        <v>Pass</v>
      </c>
      <c r="BF575" s="114">
        <f>IF(ISBLANK(Survey!$AL575),0,1)</f>
        <v>0</v>
      </c>
      <c r="BG575" s="133">
        <f>COUNTBLANK(Survey!$AM575)</f>
        <v>1</v>
      </c>
      <c r="BH575" s="16" t="str">
        <f t="shared" si="439"/>
        <v>Pass</v>
      </c>
      <c r="BI575" s="114">
        <f>IF(OR(Survey!$AM575="Closed",ISBLANK(Survey!$AM575)),0,1)</f>
        <v>0</v>
      </c>
      <c r="BJ575" s="133">
        <f>IF(ISBLANK(Survey!$AN575),1,0)</f>
        <v>1</v>
      </c>
      <c r="BK575" s="118" t="str">
        <f t="shared" si="440"/>
        <v>Pass</v>
      </c>
      <c r="BL575" s="31" cm="1">
        <f t="array" ref="BL575">SUM(SUMIF(Survey!AO575:AP575,{"&gt;0","&lt;0"})*{1,-1})</f>
        <v>0</v>
      </c>
      <c r="BM575">
        <f t="shared" si="441"/>
        <v>0</v>
      </c>
      <c r="BN575">
        <f t="shared" si="442"/>
        <v>100</v>
      </c>
      <c r="BO575" s="118" t="str">
        <f t="shared" si="443"/>
        <v>Pass</v>
      </c>
      <c r="BP575">
        <f>IF(Survey!AQ575="No",0,1)</f>
        <v>1</v>
      </c>
      <c r="BQ575" s="207">
        <f>MOD((LEN(Survey!AQ575)+2),22)</f>
        <v>2</v>
      </c>
      <c r="BR575">
        <f>IF(Survey!AR575="No",0,1)</f>
        <v>1</v>
      </c>
      <c r="BS575" s="207">
        <f>MOD((LEN(Survey!AR575)+2),22)</f>
        <v>2</v>
      </c>
      <c r="BT575" s="114">
        <f>COUNTBLANK(Survey!$AQ575:$AS575)+COUNTBLANK(Survey!$AU575)</f>
        <v>4</v>
      </c>
      <c r="BU575" s="114">
        <f>IF(Survey!$I575="Yes",1,0)</f>
        <v>0</v>
      </c>
      <c r="BV575" s="114">
        <f>IF(OR(Survey!$M575="Mutual fund",Survey!$M575="Alternative mutual fund",Survey!$M575="Money market"),1,0)</f>
        <v>0</v>
      </c>
      <c r="BW575" s="119">
        <f>IF(OR(Survey!$M575="ETF",Survey!$M575="ETF, alternative mutual fund"),1,0)</f>
        <v>0</v>
      </c>
      <c r="BX575" s="16" t="str">
        <f t="shared" si="444"/>
        <v>Pass</v>
      </c>
      <c r="BY575" s="33">
        <f>IF(ISNUMBER(SEARCH("Other",Survey!$AS575)), 1, 0)</f>
        <v>0</v>
      </c>
      <c r="BZ575" s="58" t="b">
        <f>NOT(ISBLANK(Survey!$AT575))</f>
        <v>0</v>
      </c>
      <c r="CA575" s="16" t="str">
        <f t="shared" si="445"/>
        <v>Pass</v>
      </c>
      <c r="CB575" s="114">
        <f>IF(Survey!$BB575=0, 0,1)</f>
        <v>0</v>
      </c>
      <c r="CC575" s="58">
        <f>Survey!$AV575</f>
        <v>0</v>
      </c>
      <c r="CD575" s="58">
        <f>Survey!$BC575+Survey!$BD575+ABS(Survey!$BE575)-ABS(Survey!$BF575)-ABS(Survey!$BG575)-ABS(Survey!$BL575)</f>
        <v>0</v>
      </c>
      <c r="CE575" s="138">
        <f>Survey!BB575+(ABS(Survey!$BH575)-ABS(Survey!$BI575)+ABS(Survey!$BJ575)-ABS(Survey!$BK575))*0.5</f>
        <v>0</v>
      </c>
      <c r="CF575" s="58">
        <f t="shared" si="446"/>
        <v>0</v>
      </c>
      <c r="CG575" s="58">
        <f>IF(AND($CC575&gt;$CF575-0.2,$CC575&lt;$CF575+0.2,ISBLANK(Survey!$AV575)=FALSE),0,1)</f>
        <v>1</v>
      </c>
      <c r="CH575" s="133">
        <f>IF(ISBLANK(Survey!$AW575),1,0)</f>
        <v>1</v>
      </c>
      <c r="CI575" s="16" t="str">
        <f t="shared" si="447"/>
        <v>Pass</v>
      </c>
      <c r="CJ575" s="114">
        <f>IF(Survey!$BB575=0, 0,1)</f>
        <v>0</v>
      </c>
      <c r="CK575" s="58">
        <f>IF(AND(Survey!$AX575&gt;=0,Survey!$AX575&lt;=0.2,Survey!$AX575&lt;&gt;""),0,1)</f>
        <v>1</v>
      </c>
      <c r="CL575" s="114">
        <f>IF(ISBLANK(Survey!$AY575),1,0)</f>
        <v>1</v>
      </c>
      <c r="CM575" s="16" t="str">
        <f t="shared" si="448"/>
        <v>Fail</v>
      </c>
      <c r="CN575" s="133">
        <f>Survey!$AZ575</f>
        <v>0</v>
      </c>
      <c r="CO575" s="16" t="str">
        <f t="shared" si="449"/>
        <v>Pass</v>
      </c>
      <c r="CP575" s="31">
        <f>Survey!$BA575</f>
        <v>0</v>
      </c>
      <c r="CQ575" s="138">
        <f>Survey!$BB575+Survey!$BC575+Survey!$BD575+ABS(Survey!$BE575)-ABS(Survey!$BF575)-ABS(Survey!$BG575)+ABS(Survey!$BH575)-ABS(Survey!$BI575)+ABS(Survey!$BJ575)-ABS(Survey!$BK575)-ABS(Survey!$BL575)+Survey!$BM575</f>
        <v>0</v>
      </c>
      <c r="CR575" s="30">
        <f t="shared" si="450"/>
        <v>0</v>
      </c>
      <c r="CS575" s="17">
        <f t="shared" si="451"/>
        <v>0</v>
      </c>
      <c r="CT575" s="16" t="str">
        <f t="shared" si="452"/>
        <v>Pass</v>
      </c>
      <c r="CU575" s="33" t="b">
        <f>IF(ABS(Survey!$BM575)=0,TRUE,FALSE)</f>
        <v>1</v>
      </c>
      <c r="CV575" s="32" t="b">
        <f>NOT(ISBLANK(Survey!$BN575))</f>
        <v>0</v>
      </c>
      <c r="CW575" t="str">
        <f t="shared" si="453"/>
        <v>Fail</v>
      </c>
      <c r="CX575" s="25">
        <f>Survey!$BA575</f>
        <v>0</v>
      </c>
      <c r="CY575" s="25" cm="1">
        <f t="array" ref="CY575">SUM(SUMIF(Survey!BP575:BW575,{"&gt;0","&lt;0"})*{1,-1})-SUM(SUMIF(Survey!BY575:CF575,{"&gt;0","&lt;0"})*{1,-1})</f>
        <v>0</v>
      </c>
      <c r="CZ575" s="30" t="str">
        <f t="shared" si="454"/>
        <v>No holdings</v>
      </c>
      <c r="DA575">
        <f t="shared" si="455"/>
        <v>0</v>
      </c>
      <c r="DB575" s="16" t="str">
        <f t="shared" si="456"/>
        <v>Fail</v>
      </c>
      <c r="DC575" s="31">
        <f>Survey!$BA575</f>
        <v>0</v>
      </c>
      <c r="DD575" s="31" cm="1">
        <f t="array" ref="DD575">SUM(SUMIF(Survey!CH575:DA575,{"&gt;0","&lt;0"})*{1,-1})-SUM(SUMIF(Survey!DC575:DV575,{"&gt;0","&lt;0"})*{1,-1})</f>
        <v>0</v>
      </c>
      <c r="DE575" s="30" t="str">
        <f t="shared" si="457"/>
        <v>No holdings</v>
      </c>
      <c r="DF575" s="17">
        <f t="shared" si="458"/>
        <v>0</v>
      </c>
      <c r="DG575" s="16" t="str">
        <f t="shared" si="459"/>
        <v>Pass</v>
      </c>
      <c r="DH575" s="33" t="b">
        <f>IF(ABS(Survey!$DA575)=0,TRUE,FALSE)</f>
        <v>1</v>
      </c>
      <c r="DI575" s="32" t="b">
        <f>NOT(ISBLANK(Survey!$DB575))</f>
        <v>0</v>
      </c>
      <c r="DJ575" s="16" t="str">
        <f t="shared" si="460"/>
        <v>Pass</v>
      </c>
      <c r="DK575" s="33" t="b">
        <f>IF(ABS(Survey!$DV575)=0,TRUE,FALSE)</f>
        <v>1</v>
      </c>
      <c r="DL575" s="32" t="b">
        <f>NOT(ISBLANK(Survey!$DW575))</f>
        <v>0</v>
      </c>
      <c r="DM575" t="str">
        <f t="shared" si="461"/>
        <v>Pass</v>
      </c>
      <c r="DN575" s="25" cm="1">
        <f t="array" ref="DN575">SUM(SUMIF(Survey!CW575,{"&gt;0","&lt;0"})*{1,-1})+SUM(SUMIF(Survey!DR575,{"&gt;0","&lt;0"})*{1,-1})</f>
        <v>0</v>
      </c>
      <c r="DO575" s="25">
        <f>SUM(SUMIF(Survey!DY575:EE575,{"&gt;0","&lt;0"})*{1,-1})+SUM(SUMIF(Survey!EG575:EM575,{"&gt;0","&lt;0"})*{1,-1})</f>
        <v>0</v>
      </c>
      <c r="DP575">
        <f t="shared" si="462"/>
        <v>0</v>
      </c>
      <c r="DQ575">
        <f t="shared" si="463"/>
        <v>0</v>
      </c>
      <c r="DR575" s="16" t="str">
        <f t="shared" si="464"/>
        <v>Pass</v>
      </c>
      <c r="DS575" s="33" t="b">
        <f>IF(ABS(Survey!$EE575)=0,TRUE,FALSE)</f>
        <v>1</v>
      </c>
      <c r="DT575" s="32" t="b">
        <f>NOT(ISBLANK(Survey!EF575))</f>
        <v>0</v>
      </c>
      <c r="DU575" s="16" t="str">
        <f t="shared" si="465"/>
        <v>Pass</v>
      </c>
      <c r="DV575" s="33" t="b">
        <f>IF(ABS(Survey!$EM575)=0,TRUE,FALSE)</f>
        <v>1</v>
      </c>
      <c r="DW575" s="32" t="b">
        <f>NOT(ISBLANK(Survey!$EN575))</f>
        <v>0</v>
      </c>
      <c r="DX575" s="16" t="str">
        <f t="shared" si="466"/>
        <v>Fail</v>
      </c>
      <c r="DY575" s="31">
        <f>SUM(SUMIF(Survey!ET575:EV575,{"&gt;0","&lt;0"})*{1,-1})</f>
        <v>0</v>
      </c>
      <c r="DZ575">
        <f t="shared" si="467"/>
        <v>0</v>
      </c>
      <c r="EA575">
        <f t="shared" si="468"/>
        <v>100</v>
      </c>
      <c r="EB575" s="30" t="b">
        <f>IF(OR(Survey!$M575="ETF",Survey!$M575="ETF, alternative mutual fund",Survey!$M575="Closed-end", Survey!$M575="Split share corp"),TRUE,FALSE)</f>
        <v>0</v>
      </c>
      <c r="EC575" s="16" t="str">
        <f t="shared" si="469"/>
        <v>Fail</v>
      </c>
      <c r="ED575" s="31">
        <f>SUM(SUMIF(Survey!EX575:FD575,{"&gt;0","&lt;0"})*{1,-1})</f>
        <v>0</v>
      </c>
      <c r="EE575">
        <f t="shared" si="470"/>
        <v>0</v>
      </c>
      <c r="EF575" s="17">
        <f t="shared" si="471"/>
        <v>100</v>
      </c>
      <c r="EG575" s="16" t="str">
        <f t="shared" si="472"/>
        <v>Fail</v>
      </c>
      <c r="EH575" s="31">
        <f>SUM(SUMIF(Survey!FF575:FL575,{"&gt;0","&lt;0"})*{1,-1})</f>
        <v>0</v>
      </c>
      <c r="EI575">
        <f t="shared" si="473"/>
        <v>0</v>
      </c>
      <c r="EJ575" s="17">
        <f t="shared" si="474"/>
        <v>100</v>
      </c>
    </row>
    <row r="576" spans="1:140">
      <c r="A576">
        <v>576</v>
      </c>
      <c r="B576" t="str">
        <f t="shared" si="422"/>
        <v>Pass</v>
      </c>
      <c r="C576" t="str">
        <f>IF(COUNTBLANK(Survey!B576:FM576)=$C$2, "Pass", "Fail")</f>
        <v>Pass</v>
      </c>
      <c r="D576" s="16" t="str">
        <f t="shared" si="423"/>
        <v>Fail</v>
      </c>
      <c r="E576" t="str">
        <f>IF(OR(ISBLANK(Survey!AL576),COUNTIF(G576:BJ576,"Fail")),"Fail","Pass")</f>
        <v>Fail</v>
      </c>
      <c r="F576" s="265"/>
      <c r="G576" s="16" t="str">
        <f t="shared" si="424"/>
        <v>Fail</v>
      </c>
      <c r="H576" s="139">
        <f>COUNTBLANK(Survey!B576:D576)+COUNTBLANK(Survey!G576)+COUNTBLANK(Survey!I576)+COUNTBLANK(Survey!K576:M576)+COUNTBLANK(Survey!P576:Q576)+COUNTBLANK(Survey!T576:W576)+COUNTBLANK(Survey!Z576:AC576)+COUNTBLANK(Survey!AF576:AG576)+COUNTBLANK(Survey!AK576:AK576)</f>
        <v>21</v>
      </c>
      <c r="I576" t="str">
        <f t="shared" si="425"/>
        <v>Fail</v>
      </c>
      <c r="J576" t="b">
        <f>IF(Survey!E576="No",TRUE,FALSE)</f>
        <v>0</v>
      </c>
      <c r="K576" s="29" cm="1">
        <f t="array" ref="K576">IF(COUNTA(Survey!$E$4:$E$695)=1, 0, SUM(IF(COUNTIF(Survey!$E$4:$E$695, Survey!$E$4:$E$695)=1,1,0)))</f>
        <v>0</v>
      </c>
      <c r="L576" s="29">
        <f>LEN(Survey!E576)</f>
        <v>0</v>
      </c>
      <c r="M576" s="16" t="str">
        <f t="shared" si="426"/>
        <v>Fail</v>
      </c>
      <c r="N576" t="b">
        <f>IF(Survey!F576="No",TRUE,FALSE)</f>
        <v>0</v>
      </c>
      <c r="O576" t="b">
        <f>Survey!F576=Survey!E576</f>
        <v>1</v>
      </c>
      <c r="P576">
        <f>COUNTIF(Survey!$F$4:$F$695,Survey!F576)</f>
        <v>0</v>
      </c>
      <c r="Q576" s="28">
        <f>LEN(Survey!F576)</f>
        <v>0</v>
      </c>
      <c r="R576" s="16" t="str">
        <f t="shared" si="427"/>
        <v>Pass</v>
      </c>
      <c r="S576" s="29">
        <f>MOD((LEN(Survey!H576)+2),11)</f>
        <v>2</v>
      </c>
      <c r="T576">
        <f>COUNTIF(Survey!$H$4:$H$695,Survey!H576)</f>
        <v>0</v>
      </c>
      <c r="U576" s="28" t="str">
        <f>IF(Survey!$L576="Prospectus fund", "Yes", "No")</f>
        <v>No</v>
      </c>
      <c r="V576" s="16" t="str">
        <f t="shared" si="428"/>
        <v>Pass</v>
      </c>
      <c r="W576" s="29">
        <f>MOD((LEN(Survey!J576)+2),11)</f>
        <v>2</v>
      </c>
      <c r="X576">
        <f>COUNTIF(Survey!$J$4:$J$695,Survey!J576)</f>
        <v>0</v>
      </c>
      <c r="Y576" s="30" t="b">
        <f>IF(OR(Survey!$M576="ETF",Survey!$M576="ETF, alternative mutual fund",Survey!$M576="Closed-end", Survey!$M576="Split share corp", Survey!$I576="Yes"),TRUE,FALSE)</f>
        <v>0</v>
      </c>
      <c r="Z576" s="16" t="str">
        <f>IFERROR(IF(AND(OR(AC576=AD576,AD576 = "Either"),NOT(ISBLANK(Survey!K576))),"Pass","Fail"),"Pass")</f>
        <v>Fail</v>
      </c>
      <c r="AA576" s="31" cm="1">
        <f t="array" ref="AA576">SUM(SUMIF(Survey!CH576:DA576,{"&gt;0","&lt;0"})*{1,-1})</f>
        <v>0</v>
      </c>
      <c r="AB576" s="33" cm="1">
        <f t="array" ref="AB576">SUM(SUMIF(Survey!CK576,{"&gt;0","&lt;0"})*{1,-1})+SUM(SUMIF(Survey!CU576,{"&gt;0","&lt;0"})*{1,-1})</f>
        <v>0</v>
      </c>
      <c r="AC576" s="33">
        <f>Survey!K576</f>
        <v>0</v>
      </c>
      <c r="AD576" s="32" t="str">
        <f t="shared" si="429"/>
        <v>Either</v>
      </c>
      <c r="AE576" s="16" t="str">
        <f t="shared" si="430"/>
        <v>Fail</v>
      </c>
      <c r="AF576" s="58" cm="1">
        <f t="array" ref="AF576">SUM(SUMIF(Survey!CH576:DA576,{"&gt;0","&lt;0"})*{1,-1})+SUM(SUMIF(Survey!DC576:DV576,{"&gt;0","&lt;0"})*{1,-1})</f>
        <v>0</v>
      </c>
      <c r="AG576" s="58">
        <f>IFERROR(AF576/(Survey!$BA576),0)</f>
        <v>0</v>
      </c>
      <c r="AH576" s="104" t="b">
        <f>IF(OR(Survey!$M576="Alternative strategy or hedge",Survey!$M576="Private asset",Survey!$L576="Prospectus fund"),TRUE,FALSE)</f>
        <v>0</v>
      </c>
      <c r="AI576" s="104" t="b">
        <f>NOT(ISBLANK(Survey!$M576))</f>
        <v>0</v>
      </c>
      <c r="AJ576" s="16" t="str">
        <f t="shared" si="431"/>
        <v>Fail</v>
      </c>
      <c r="AK576" t="b">
        <f>IF(Survey!W576="No",TRUE,FALSE)</f>
        <v>0</v>
      </c>
      <c r="AL576" s="119">
        <f>MOD((LEN(Survey!W576)+2),22)</f>
        <v>2</v>
      </c>
      <c r="AM576" t="str">
        <f t="shared" si="432"/>
        <v>Pass</v>
      </c>
      <c r="AN576" s="33" t="b">
        <f>NOT(ISNUMBER(SEARCH("Other",Survey!$Q576)))</f>
        <v>1</v>
      </c>
      <c r="AO576" s="32" t="b">
        <f>NOT(ISBLANK(Survey!$R576))</f>
        <v>0</v>
      </c>
      <c r="AP576" s="16" t="str">
        <f t="shared" si="433"/>
        <v>Pass</v>
      </c>
      <c r="AQ576" s="114">
        <f>COUNTBLANK(Survey!$X576)</f>
        <v>1</v>
      </c>
      <c r="AR576" s="58">
        <f>IF(AND(Survey!L576&lt;&gt;"Exempt fund",OR(Survey!$M576="ETF",Survey!$M576="ETF, alternative mutual fund",Survey!$M576="Mutual fund",Survey!$M576="Alternative mutual fund",Survey!$M576="Money market")),1,0)</f>
        <v>0</v>
      </c>
      <c r="AS576" s="16" t="str">
        <f t="shared" si="434"/>
        <v>Pass</v>
      </c>
      <c r="AT576" s="33" t="b">
        <f>NOT(ISNUMBER(SEARCH("Yes",Survey!$AC576)))</f>
        <v>1</v>
      </c>
      <c r="AU576" s="32" t="b">
        <f>IF(COUNTBLANK(Survey!$AD576:$AE576)=0,TRUE, FALSE)</f>
        <v>0</v>
      </c>
      <c r="AV576" s="16" t="str">
        <f t="shared" si="435"/>
        <v>Pass</v>
      </c>
      <c r="AW576" s="33" t="b">
        <f>NOT(ISNUMBER(SEARCH("Yes",Survey!$AF576)))</f>
        <v>1</v>
      </c>
      <c r="AX576" s="32" t="b">
        <f>NOT(ISBLANK(Survey!$AH576))</f>
        <v>0</v>
      </c>
      <c r="AY576" s="16" t="str">
        <f t="shared" si="436"/>
        <v>Pass</v>
      </c>
      <c r="AZ576" s="33" t="b">
        <f>NOT(OR(ISNUMBER(SEARCH("Other",Survey!$AH576)),ISNUMBER(SEARCH("Multiple",Survey!$AH576))))</f>
        <v>1</v>
      </c>
      <c r="BA576" s="32" t="b">
        <f>NOT(ISBLANK(Survey!$AI576))</f>
        <v>0</v>
      </c>
      <c r="BB576" s="16" t="str">
        <f t="shared" si="437"/>
        <v>Fail</v>
      </c>
      <c r="BC576" s="114">
        <f>IF(ABS(Survey!$BA576)&gt;0, 1,0)</f>
        <v>0</v>
      </c>
      <c r="BD576" s="114">
        <f>IF(COUNTBLANK(Survey!$AL576)=0,1,0)</f>
        <v>0</v>
      </c>
      <c r="BE576" s="16" t="str">
        <f t="shared" si="438"/>
        <v>Pass</v>
      </c>
      <c r="BF576" s="114">
        <f>IF(ISBLANK(Survey!$AL576),0,1)</f>
        <v>0</v>
      </c>
      <c r="BG576" s="133">
        <f>COUNTBLANK(Survey!$AM576)</f>
        <v>1</v>
      </c>
      <c r="BH576" s="16" t="str">
        <f t="shared" si="439"/>
        <v>Pass</v>
      </c>
      <c r="BI576" s="114">
        <f>IF(OR(Survey!$AM576="Closed",ISBLANK(Survey!$AM576)),0,1)</f>
        <v>0</v>
      </c>
      <c r="BJ576" s="133">
        <f>IF(ISBLANK(Survey!$AN576),1,0)</f>
        <v>1</v>
      </c>
      <c r="BK576" s="118" t="str">
        <f t="shared" si="440"/>
        <v>Pass</v>
      </c>
      <c r="BL576" s="31" cm="1">
        <f t="array" ref="BL576">SUM(SUMIF(Survey!AO576:AP576,{"&gt;0","&lt;0"})*{1,-1})</f>
        <v>0</v>
      </c>
      <c r="BM576">
        <f t="shared" si="441"/>
        <v>0</v>
      </c>
      <c r="BN576">
        <f t="shared" si="442"/>
        <v>100</v>
      </c>
      <c r="BO576" s="118" t="str">
        <f t="shared" si="443"/>
        <v>Pass</v>
      </c>
      <c r="BP576">
        <f>IF(Survey!AQ576="No",0,1)</f>
        <v>1</v>
      </c>
      <c r="BQ576" s="207">
        <f>MOD((LEN(Survey!AQ576)+2),22)</f>
        <v>2</v>
      </c>
      <c r="BR576">
        <f>IF(Survey!AR576="No",0,1)</f>
        <v>1</v>
      </c>
      <c r="BS576" s="207">
        <f>MOD((LEN(Survey!AR576)+2),22)</f>
        <v>2</v>
      </c>
      <c r="BT576" s="114">
        <f>COUNTBLANK(Survey!$AQ576:$AS576)+COUNTBLANK(Survey!$AU576)</f>
        <v>4</v>
      </c>
      <c r="BU576" s="114">
        <f>IF(Survey!$I576="Yes",1,0)</f>
        <v>0</v>
      </c>
      <c r="BV576" s="114">
        <f>IF(OR(Survey!$M576="Mutual fund",Survey!$M576="Alternative mutual fund",Survey!$M576="Money market"),1,0)</f>
        <v>0</v>
      </c>
      <c r="BW576" s="119">
        <f>IF(OR(Survey!$M576="ETF",Survey!$M576="ETF, alternative mutual fund"),1,0)</f>
        <v>0</v>
      </c>
      <c r="BX576" s="16" t="str">
        <f t="shared" si="444"/>
        <v>Pass</v>
      </c>
      <c r="BY576" s="33">
        <f>IF(ISNUMBER(SEARCH("Other",Survey!$AS576)), 1, 0)</f>
        <v>0</v>
      </c>
      <c r="BZ576" s="58" t="b">
        <f>NOT(ISBLANK(Survey!$AT576))</f>
        <v>0</v>
      </c>
      <c r="CA576" s="16" t="str">
        <f t="shared" si="445"/>
        <v>Pass</v>
      </c>
      <c r="CB576" s="114">
        <f>IF(Survey!$BB576=0, 0,1)</f>
        <v>0</v>
      </c>
      <c r="CC576" s="58">
        <f>Survey!$AV576</f>
        <v>0</v>
      </c>
      <c r="CD576" s="58">
        <f>Survey!$BC576+Survey!$BD576+ABS(Survey!$BE576)-ABS(Survey!$BF576)-ABS(Survey!$BG576)-ABS(Survey!$BL576)</f>
        <v>0</v>
      </c>
      <c r="CE576" s="138">
        <f>Survey!BB576+(ABS(Survey!$BH576)-ABS(Survey!$BI576)+ABS(Survey!$BJ576)-ABS(Survey!$BK576))*0.5</f>
        <v>0</v>
      </c>
      <c r="CF576" s="58">
        <f t="shared" si="446"/>
        <v>0</v>
      </c>
      <c r="CG576" s="58">
        <f>IF(AND($CC576&gt;$CF576-0.2,$CC576&lt;$CF576+0.2,ISBLANK(Survey!$AV576)=FALSE),0,1)</f>
        <v>1</v>
      </c>
      <c r="CH576" s="133">
        <f>IF(ISBLANK(Survey!$AW576),1,0)</f>
        <v>1</v>
      </c>
      <c r="CI576" s="16" t="str">
        <f t="shared" si="447"/>
        <v>Pass</v>
      </c>
      <c r="CJ576" s="114">
        <f>IF(Survey!$BB576=0, 0,1)</f>
        <v>0</v>
      </c>
      <c r="CK576" s="58">
        <f>IF(AND(Survey!$AX576&gt;=0,Survey!$AX576&lt;=0.2,Survey!$AX576&lt;&gt;""),0,1)</f>
        <v>1</v>
      </c>
      <c r="CL576" s="114">
        <f>IF(ISBLANK(Survey!$AY576),1,0)</f>
        <v>1</v>
      </c>
      <c r="CM576" s="16" t="str">
        <f t="shared" si="448"/>
        <v>Fail</v>
      </c>
      <c r="CN576" s="133">
        <f>Survey!$AZ576</f>
        <v>0</v>
      </c>
      <c r="CO576" s="16" t="str">
        <f t="shared" si="449"/>
        <v>Pass</v>
      </c>
      <c r="CP576" s="31">
        <f>Survey!$BA576</f>
        <v>0</v>
      </c>
      <c r="CQ576" s="138">
        <f>Survey!$BB576+Survey!$BC576+Survey!$BD576+ABS(Survey!$BE576)-ABS(Survey!$BF576)-ABS(Survey!$BG576)+ABS(Survey!$BH576)-ABS(Survey!$BI576)+ABS(Survey!$BJ576)-ABS(Survey!$BK576)-ABS(Survey!$BL576)+Survey!$BM576</f>
        <v>0</v>
      </c>
      <c r="CR576" s="30">
        <f t="shared" si="450"/>
        <v>0</v>
      </c>
      <c r="CS576" s="17">
        <f t="shared" si="451"/>
        <v>0</v>
      </c>
      <c r="CT576" s="16" t="str">
        <f t="shared" si="452"/>
        <v>Pass</v>
      </c>
      <c r="CU576" s="33" t="b">
        <f>IF(ABS(Survey!$BM576)=0,TRUE,FALSE)</f>
        <v>1</v>
      </c>
      <c r="CV576" s="32" t="b">
        <f>NOT(ISBLANK(Survey!$BN576))</f>
        <v>0</v>
      </c>
      <c r="CW576" t="str">
        <f t="shared" si="453"/>
        <v>Fail</v>
      </c>
      <c r="CX576" s="25">
        <f>Survey!$BA576</f>
        <v>0</v>
      </c>
      <c r="CY576" s="25" cm="1">
        <f t="array" ref="CY576">SUM(SUMIF(Survey!BP576:BW576,{"&gt;0","&lt;0"})*{1,-1})-SUM(SUMIF(Survey!BY576:CF576,{"&gt;0","&lt;0"})*{1,-1})</f>
        <v>0</v>
      </c>
      <c r="CZ576" s="30" t="str">
        <f t="shared" si="454"/>
        <v>No holdings</v>
      </c>
      <c r="DA576">
        <f t="shared" si="455"/>
        <v>0</v>
      </c>
      <c r="DB576" s="16" t="str">
        <f t="shared" si="456"/>
        <v>Fail</v>
      </c>
      <c r="DC576" s="31">
        <f>Survey!$BA576</f>
        <v>0</v>
      </c>
      <c r="DD576" s="31" cm="1">
        <f t="array" ref="DD576">SUM(SUMIF(Survey!CH576:DA576,{"&gt;0","&lt;0"})*{1,-1})-SUM(SUMIF(Survey!DC576:DV576,{"&gt;0","&lt;0"})*{1,-1})</f>
        <v>0</v>
      </c>
      <c r="DE576" s="30" t="str">
        <f t="shared" si="457"/>
        <v>No holdings</v>
      </c>
      <c r="DF576" s="17">
        <f t="shared" si="458"/>
        <v>0</v>
      </c>
      <c r="DG576" s="16" t="str">
        <f t="shared" si="459"/>
        <v>Pass</v>
      </c>
      <c r="DH576" s="33" t="b">
        <f>IF(ABS(Survey!$DA576)=0,TRUE,FALSE)</f>
        <v>1</v>
      </c>
      <c r="DI576" s="32" t="b">
        <f>NOT(ISBLANK(Survey!$DB576))</f>
        <v>0</v>
      </c>
      <c r="DJ576" s="16" t="str">
        <f t="shared" si="460"/>
        <v>Pass</v>
      </c>
      <c r="DK576" s="33" t="b">
        <f>IF(ABS(Survey!$DV576)=0,TRUE,FALSE)</f>
        <v>1</v>
      </c>
      <c r="DL576" s="32" t="b">
        <f>NOT(ISBLANK(Survey!$DW576))</f>
        <v>0</v>
      </c>
      <c r="DM576" t="str">
        <f t="shared" si="461"/>
        <v>Pass</v>
      </c>
      <c r="DN576" s="25" cm="1">
        <f t="array" ref="DN576">SUM(SUMIF(Survey!CW576,{"&gt;0","&lt;0"})*{1,-1})+SUM(SUMIF(Survey!DR576,{"&gt;0","&lt;0"})*{1,-1})</f>
        <v>0</v>
      </c>
      <c r="DO576" s="25">
        <f>SUM(SUMIF(Survey!DY576:EE576,{"&gt;0","&lt;0"})*{1,-1})+SUM(SUMIF(Survey!EG576:EM576,{"&gt;0","&lt;0"})*{1,-1})</f>
        <v>0</v>
      </c>
      <c r="DP576">
        <f t="shared" si="462"/>
        <v>0</v>
      </c>
      <c r="DQ576">
        <f t="shared" si="463"/>
        <v>0</v>
      </c>
      <c r="DR576" s="16" t="str">
        <f t="shared" si="464"/>
        <v>Pass</v>
      </c>
      <c r="DS576" s="33" t="b">
        <f>IF(ABS(Survey!$EE576)=0,TRUE,FALSE)</f>
        <v>1</v>
      </c>
      <c r="DT576" s="32" t="b">
        <f>NOT(ISBLANK(Survey!EF576))</f>
        <v>0</v>
      </c>
      <c r="DU576" s="16" t="str">
        <f t="shared" si="465"/>
        <v>Pass</v>
      </c>
      <c r="DV576" s="33" t="b">
        <f>IF(ABS(Survey!$EM576)=0,TRUE,FALSE)</f>
        <v>1</v>
      </c>
      <c r="DW576" s="32" t="b">
        <f>NOT(ISBLANK(Survey!$EN576))</f>
        <v>0</v>
      </c>
      <c r="DX576" s="16" t="str">
        <f t="shared" si="466"/>
        <v>Fail</v>
      </c>
      <c r="DY576" s="31">
        <f>SUM(SUMIF(Survey!ET576:EV576,{"&gt;0","&lt;0"})*{1,-1})</f>
        <v>0</v>
      </c>
      <c r="DZ576">
        <f t="shared" si="467"/>
        <v>0</v>
      </c>
      <c r="EA576">
        <f t="shared" si="468"/>
        <v>100</v>
      </c>
      <c r="EB576" s="30" t="b">
        <f>IF(OR(Survey!$M576="ETF",Survey!$M576="ETF, alternative mutual fund",Survey!$M576="Closed-end", Survey!$M576="Split share corp"),TRUE,FALSE)</f>
        <v>0</v>
      </c>
      <c r="EC576" s="16" t="str">
        <f t="shared" si="469"/>
        <v>Fail</v>
      </c>
      <c r="ED576" s="31">
        <f>SUM(SUMIF(Survey!EX576:FD576,{"&gt;0","&lt;0"})*{1,-1})</f>
        <v>0</v>
      </c>
      <c r="EE576">
        <f t="shared" si="470"/>
        <v>0</v>
      </c>
      <c r="EF576" s="17">
        <f t="shared" si="471"/>
        <v>100</v>
      </c>
      <c r="EG576" s="16" t="str">
        <f t="shared" si="472"/>
        <v>Fail</v>
      </c>
      <c r="EH576" s="31">
        <f>SUM(SUMIF(Survey!FF576:FL576,{"&gt;0","&lt;0"})*{1,-1})</f>
        <v>0</v>
      </c>
      <c r="EI576">
        <f t="shared" si="473"/>
        <v>0</v>
      </c>
      <c r="EJ576" s="17">
        <f t="shared" si="474"/>
        <v>100</v>
      </c>
    </row>
    <row r="577" spans="1:140">
      <c r="A577">
        <v>577</v>
      </c>
      <c r="B577" t="str">
        <f t="shared" si="422"/>
        <v>Pass</v>
      </c>
      <c r="C577" t="str">
        <f>IF(COUNTBLANK(Survey!B577:FM577)=$C$2, "Pass", "Fail")</f>
        <v>Pass</v>
      </c>
      <c r="D577" s="16" t="str">
        <f t="shared" si="423"/>
        <v>Fail</v>
      </c>
      <c r="E577" t="str">
        <f>IF(OR(ISBLANK(Survey!AL577),COUNTIF(G577:BJ577,"Fail")),"Fail","Pass")</f>
        <v>Fail</v>
      </c>
      <c r="F577" s="265"/>
      <c r="G577" s="16" t="str">
        <f t="shared" si="424"/>
        <v>Fail</v>
      </c>
      <c r="H577" s="139">
        <f>COUNTBLANK(Survey!B577:D577)+COUNTBLANK(Survey!G577)+COUNTBLANK(Survey!I577)+COUNTBLANK(Survey!K577:M577)+COUNTBLANK(Survey!P577:Q577)+COUNTBLANK(Survey!T577:W577)+COUNTBLANK(Survey!Z577:AC577)+COUNTBLANK(Survey!AF577:AG577)+COUNTBLANK(Survey!AK577:AK577)</f>
        <v>21</v>
      </c>
      <c r="I577" t="str">
        <f t="shared" si="425"/>
        <v>Fail</v>
      </c>
      <c r="J577" t="b">
        <f>IF(Survey!E577="No",TRUE,FALSE)</f>
        <v>0</v>
      </c>
      <c r="K577" s="29" cm="1">
        <f t="array" ref="K577">IF(COUNTA(Survey!$E$4:$E$695)=1, 0, SUM(IF(COUNTIF(Survey!$E$4:$E$695, Survey!$E$4:$E$695)=1,1,0)))</f>
        <v>0</v>
      </c>
      <c r="L577" s="29">
        <f>LEN(Survey!E577)</f>
        <v>0</v>
      </c>
      <c r="M577" s="16" t="str">
        <f t="shared" si="426"/>
        <v>Fail</v>
      </c>
      <c r="N577" t="b">
        <f>IF(Survey!F577="No",TRUE,FALSE)</f>
        <v>0</v>
      </c>
      <c r="O577" t="b">
        <f>Survey!F577=Survey!E577</f>
        <v>1</v>
      </c>
      <c r="P577">
        <f>COUNTIF(Survey!$F$4:$F$695,Survey!F577)</f>
        <v>0</v>
      </c>
      <c r="Q577" s="28">
        <f>LEN(Survey!F577)</f>
        <v>0</v>
      </c>
      <c r="R577" s="16" t="str">
        <f t="shared" si="427"/>
        <v>Pass</v>
      </c>
      <c r="S577" s="29">
        <f>MOD((LEN(Survey!H577)+2),11)</f>
        <v>2</v>
      </c>
      <c r="T577">
        <f>COUNTIF(Survey!$H$4:$H$695,Survey!H577)</f>
        <v>0</v>
      </c>
      <c r="U577" s="28" t="str">
        <f>IF(Survey!$L577="Prospectus fund", "Yes", "No")</f>
        <v>No</v>
      </c>
      <c r="V577" s="16" t="str">
        <f t="shared" si="428"/>
        <v>Pass</v>
      </c>
      <c r="W577" s="29">
        <f>MOD((LEN(Survey!J577)+2),11)</f>
        <v>2</v>
      </c>
      <c r="X577">
        <f>COUNTIF(Survey!$J$4:$J$695,Survey!J577)</f>
        <v>0</v>
      </c>
      <c r="Y577" s="30" t="b">
        <f>IF(OR(Survey!$M577="ETF",Survey!$M577="ETF, alternative mutual fund",Survey!$M577="Closed-end", Survey!$M577="Split share corp", Survey!$I577="Yes"),TRUE,FALSE)</f>
        <v>0</v>
      </c>
      <c r="Z577" s="16" t="str">
        <f>IFERROR(IF(AND(OR(AC577=AD577,AD577 = "Either"),NOT(ISBLANK(Survey!K577))),"Pass","Fail"),"Pass")</f>
        <v>Fail</v>
      </c>
      <c r="AA577" s="31" cm="1">
        <f t="array" ref="AA577">SUM(SUMIF(Survey!CH577:DA577,{"&gt;0","&lt;0"})*{1,-1})</f>
        <v>0</v>
      </c>
      <c r="AB577" s="33" cm="1">
        <f t="array" ref="AB577">SUM(SUMIF(Survey!CK577,{"&gt;0","&lt;0"})*{1,-1})+SUM(SUMIF(Survey!CU577,{"&gt;0","&lt;0"})*{1,-1})</f>
        <v>0</v>
      </c>
      <c r="AC577" s="33">
        <f>Survey!K577</f>
        <v>0</v>
      </c>
      <c r="AD577" s="32" t="str">
        <f t="shared" si="429"/>
        <v>Either</v>
      </c>
      <c r="AE577" s="16" t="str">
        <f t="shared" si="430"/>
        <v>Fail</v>
      </c>
      <c r="AF577" s="58" cm="1">
        <f t="array" ref="AF577">SUM(SUMIF(Survey!CH577:DA577,{"&gt;0","&lt;0"})*{1,-1})+SUM(SUMIF(Survey!DC577:DV577,{"&gt;0","&lt;0"})*{1,-1})</f>
        <v>0</v>
      </c>
      <c r="AG577" s="58">
        <f>IFERROR(AF577/(Survey!$BA577),0)</f>
        <v>0</v>
      </c>
      <c r="AH577" s="104" t="b">
        <f>IF(OR(Survey!$M577="Alternative strategy or hedge",Survey!$M577="Private asset",Survey!$L577="Prospectus fund"),TRUE,FALSE)</f>
        <v>0</v>
      </c>
      <c r="AI577" s="104" t="b">
        <f>NOT(ISBLANK(Survey!$M577))</f>
        <v>0</v>
      </c>
      <c r="AJ577" s="16" t="str">
        <f t="shared" si="431"/>
        <v>Fail</v>
      </c>
      <c r="AK577" t="b">
        <f>IF(Survey!W577="No",TRUE,FALSE)</f>
        <v>0</v>
      </c>
      <c r="AL577" s="119">
        <f>MOD((LEN(Survey!W577)+2),22)</f>
        <v>2</v>
      </c>
      <c r="AM577" t="str">
        <f t="shared" si="432"/>
        <v>Pass</v>
      </c>
      <c r="AN577" s="33" t="b">
        <f>NOT(ISNUMBER(SEARCH("Other",Survey!$Q577)))</f>
        <v>1</v>
      </c>
      <c r="AO577" s="32" t="b">
        <f>NOT(ISBLANK(Survey!$R577))</f>
        <v>0</v>
      </c>
      <c r="AP577" s="16" t="str">
        <f t="shared" si="433"/>
        <v>Pass</v>
      </c>
      <c r="AQ577" s="114">
        <f>COUNTBLANK(Survey!$X577)</f>
        <v>1</v>
      </c>
      <c r="AR577" s="58">
        <f>IF(AND(Survey!L577&lt;&gt;"Exempt fund",OR(Survey!$M577="ETF",Survey!$M577="ETF, alternative mutual fund",Survey!$M577="Mutual fund",Survey!$M577="Alternative mutual fund",Survey!$M577="Money market")),1,0)</f>
        <v>0</v>
      </c>
      <c r="AS577" s="16" t="str">
        <f t="shared" si="434"/>
        <v>Pass</v>
      </c>
      <c r="AT577" s="33" t="b">
        <f>NOT(ISNUMBER(SEARCH("Yes",Survey!$AC577)))</f>
        <v>1</v>
      </c>
      <c r="AU577" s="32" t="b">
        <f>IF(COUNTBLANK(Survey!$AD577:$AE577)=0,TRUE, FALSE)</f>
        <v>0</v>
      </c>
      <c r="AV577" s="16" t="str">
        <f t="shared" si="435"/>
        <v>Pass</v>
      </c>
      <c r="AW577" s="33" t="b">
        <f>NOT(ISNUMBER(SEARCH("Yes",Survey!$AF577)))</f>
        <v>1</v>
      </c>
      <c r="AX577" s="32" t="b">
        <f>NOT(ISBLANK(Survey!$AH577))</f>
        <v>0</v>
      </c>
      <c r="AY577" s="16" t="str">
        <f t="shared" si="436"/>
        <v>Pass</v>
      </c>
      <c r="AZ577" s="33" t="b">
        <f>NOT(OR(ISNUMBER(SEARCH("Other",Survey!$AH577)),ISNUMBER(SEARCH("Multiple",Survey!$AH577))))</f>
        <v>1</v>
      </c>
      <c r="BA577" s="32" t="b">
        <f>NOT(ISBLANK(Survey!$AI577))</f>
        <v>0</v>
      </c>
      <c r="BB577" s="16" t="str">
        <f t="shared" si="437"/>
        <v>Fail</v>
      </c>
      <c r="BC577" s="114">
        <f>IF(ABS(Survey!$BA577)&gt;0, 1,0)</f>
        <v>0</v>
      </c>
      <c r="BD577" s="114">
        <f>IF(COUNTBLANK(Survey!$AL577)=0,1,0)</f>
        <v>0</v>
      </c>
      <c r="BE577" s="16" t="str">
        <f t="shared" si="438"/>
        <v>Pass</v>
      </c>
      <c r="BF577" s="114">
        <f>IF(ISBLANK(Survey!$AL577),0,1)</f>
        <v>0</v>
      </c>
      <c r="BG577" s="133">
        <f>COUNTBLANK(Survey!$AM577)</f>
        <v>1</v>
      </c>
      <c r="BH577" s="16" t="str">
        <f t="shared" si="439"/>
        <v>Pass</v>
      </c>
      <c r="BI577" s="114">
        <f>IF(OR(Survey!$AM577="Closed",ISBLANK(Survey!$AM577)),0,1)</f>
        <v>0</v>
      </c>
      <c r="BJ577" s="133">
        <f>IF(ISBLANK(Survey!$AN577),1,0)</f>
        <v>1</v>
      </c>
      <c r="BK577" s="118" t="str">
        <f t="shared" si="440"/>
        <v>Pass</v>
      </c>
      <c r="BL577" s="31" cm="1">
        <f t="array" ref="BL577">SUM(SUMIF(Survey!AO577:AP577,{"&gt;0","&lt;0"})*{1,-1})</f>
        <v>0</v>
      </c>
      <c r="BM577">
        <f t="shared" si="441"/>
        <v>0</v>
      </c>
      <c r="BN577">
        <f t="shared" si="442"/>
        <v>100</v>
      </c>
      <c r="BO577" s="118" t="str">
        <f t="shared" si="443"/>
        <v>Pass</v>
      </c>
      <c r="BP577">
        <f>IF(Survey!AQ577="No",0,1)</f>
        <v>1</v>
      </c>
      <c r="BQ577" s="207">
        <f>MOD((LEN(Survey!AQ577)+2),22)</f>
        <v>2</v>
      </c>
      <c r="BR577">
        <f>IF(Survey!AR577="No",0,1)</f>
        <v>1</v>
      </c>
      <c r="BS577" s="207">
        <f>MOD((LEN(Survey!AR577)+2),22)</f>
        <v>2</v>
      </c>
      <c r="BT577" s="114">
        <f>COUNTBLANK(Survey!$AQ577:$AS577)+COUNTBLANK(Survey!$AU577)</f>
        <v>4</v>
      </c>
      <c r="BU577" s="114">
        <f>IF(Survey!$I577="Yes",1,0)</f>
        <v>0</v>
      </c>
      <c r="BV577" s="114">
        <f>IF(OR(Survey!$M577="Mutual fund",Survey!$M577="Alternative mutual fund",Survey!$M577="Money market"),1,0)</f>
        <v>0</v>
      </c>
      <c r="BW577" s="119">
        <f>IF(OR(Survey!$M577="ETF",Survey!$M577="ETF, alternative mutual fund"),1,0)</f>
        <v>0</v>
      </c>
      <c r="BX577" s="16" t="str">
        <f t="shared" si="444"/>
        <v>Pass</v>
      </c>
      <c r="BY577" s="33">
        <f>IF(ISNUMBER(SEARCH("Other",Survey!$AS577)), 1, 0)</f>
        <v>0</v>
      </c>
      <c r="BZ577" s="58" t="b">
        <f>NOT(ISBLANK(Survey!$AT577))</f>
        <v>0</v>
      </c>
      <c r="CA577" s="16" t="str">
        <f t="shared" si="445"/>
        <v>Pass</v>
      </c>
      <c r="CB577" s="114">
        <f>IF(Survey!$BB577=0, 0,1)</f>
        <v>0</v>
      </c>
      <c r="CC577" s="58">
        <f>Survey!$AV577</f>
        <v>0</v>
      </c>
      <c r="CD577" s="58">
        <f>Survey!$BC577+Survey!$BD577+ABS(Survey!$BE577)-ABS(Survey!$BF577)-ABS(Survey!$BG577)-ABS(Survey!$BL577)</f>
        <v>0</v>
      </c>
      <c r="CE577" s="138">
        <f>Survey!BB577+(ABS(Survey!$BH577)-ABS(Survey!$BI577)+ABS(Survey!$BJ577)-ABS(Survey!$BK577))*0.5</f>
        <v>0</v>
      </c>
      <c r="CF577" s="58">
        <f t="shared" si="446"/>
        <v>0</v>
      </c>
      <c r="CG577" s="58">
        <f>IF(AND($CC577&gt;$CF577-0.2,$CC577&lt;$CF577+0.2,ISBLANK(Survey!$AV577)=FALSE),0,1)</f>
        <v>1</v>
      </c>
      <c r="CH577" s="133">
        <f>IF(ISBLANK(Survey!$AW577),1,0)</f>
        <v>1</v>
      </c>
      <c r="CI577" s="16" t="str">
        <f t="shared" si="447"/>
        <v>Pass</v>
      </c>
      <c r="CJ577" s="114">
        <f>IF(Survey!$BB577=0, 0,1)</f>
        <v>0</v>
      </c>
      <c r="CK577" s="58">
        <f>IF(AND(Survey!$AX577&gt;=0,Survey!$AX577&lt;=0.2,Survey!$AX577&lt;&gt;""),0,1)</f>
        <v>1</v>
      </c>
      <c r="CL577" s="114">
        <f>IF(ISBLANK(Survey!$AY577),1,0)</f>
        <v>1</v>
      </c>
      <c r="CM577" s="16" t="str">
        <f t="shared" si="448"/>
        <v>Fail</v>
      </c>
      <c r="CN577" s="133">
        <f>Survey!$AZ577</f>
        <v>0</v>
      </c>
      <c r="CO577" s="16" t="str">
        <f t="shared" si="449"/>
        <v>Pass</v>
      </c>
      <c r="CP577" s="31">
        <f>Survey!$BA577</f>
        <v>0</v>
      </c>
      <c r="CQ577" s="138">
        <f>Survey!$BB577+Survey!$BC577+Survey!$BD577+ABS(Survey!$BE577)-ABS(Survey!$BF577)-ABS(Survey!$BG577)+ABS(Survey!$BH577)-ABS(Survey!$BI577)+ABS(Survey!$BJ577)-ABS(Survey!$BK577)-ABS(Survey!$BL577)+Survey!$BM577</f>
        <v>0</v>
      </c>
      <c r="CR577" s="30">
        <f t="shared" si="450"/>
        <v>0</v>
      </c>
      <c r="CS577" s="17">
        <f t="shared" si="451"/>
        <v>0</v>
      </c>
      <c r="CT577" s="16" t="str">
        <f t="shared" si="452"/>
        <v>Pass</v>
      </c>
      <c r="CU577" s="33" t="b">
        <f>IF(ABS(Survey!$BM577)=0,TRUE,FALSE)</f>
        <v>1</v>
      </c>
      <c r="CV577" s="32" t="b">
        <f>NOT(ISBLANK(Survey!$BN577))</f>
        <v>0</v>
      </c>
      <c r="CW577" t="str">
        <f t="shared" si="453"/>
        <v>Fail</v>
      </c>
      <c r="CX577" s="25">
        <f>Survey!$BA577</f>
        <v>0</v>
      </c>
      <c r="CY577" s="25" cm="1">
        <f t="array" ref="CY577">SUM(SUMIF(Survey!BP577:BW577,{"&gt;0","&lt;0"})*{1,-1})-SUM(SUMIF(Survey!BY577:CF577,{"&gt;0","&lt;0"})*{1,-1})</f>
        <v>0</v>
      </c>
      <c r="CZ577" s="30" t="str">
        <f t="shared" si="454"/>
        <v>No holdings</v>
      </c>
      <c r="DA577">
        <f t="shared" si="455"/>
        <v>0</v>
      </c>
      <c r="DB577" s="16" t="str">
        <f t="shared" si="456"/>
        <v>Fail</v>
      </c>
      <c r="DC577" s="31">
        <f>Survey!$BA577</f>
        <v>0</v>
      </c>
      <c r="DD577" s="31" cm="1">
        <f t="array" ref="DD577">SUM(SUMIF(Survey!CH577:DA577,{"&gt;0","&lt;0"})*{1,-1})-SUM(SUMIF(Survey!DC577:DV577,{"&gt;0","&lt;0"})*{1,-1})</f>
        <v>0</v>
      </c>
      <c r="DE577" s="30" t="str">
        <f t="shared" si="457"/>
        <v>No holdings</v>
      </c>
      <c r="DF577" s="17">
        <f t="shared" si="458"/>
        <v>0</v>
      </c>
      <c r="DG577" s="16" t="str">
        <f t="shared" si="459"/>
        <v>Pass</v>
      </c>
      <c r="DH577" s="33" t="b">
        <f>IF(ABS(Survey!$DA577)=0,TRUE,FALSE)</f>
        <v>1</v>
      </c>
      <c r="DI577" s="32" t="b">
        <f>NOT(ISBLANK(Survey!$DB577))</f>
        <v>0</v>
      </c>
      <c r="DJ577" s="16" t="str">
        <f t="shared" si="460"/>
        <v>Pass</v>
      </c>
      <c r="DK577" s="33" t="b">
        <f>IF(ABS(Survey!$DV577)=0,TRUE,FALSE)</f>
        <v>1</v>
      </c>
      <c r="DL577" s="32" t="b">
        <f>NOT(ISBLANK(Survey!$DW577))</f>
        <v>0</v>
      </c>
      <c r="DM577" t="str">
        <f t="shared" si="461"/>
        <v>Pass</v>
      </c>
      <c r="DN577" s="25" cm="1">
        <f t="array" ref="DN577">SUM(SUMIF(Survey!CW577,{"&gt;0","&lt;0"})*{1,-1})+SUM(SUMIF(Survey!DR577,{"&gt;0","&lt;0"})*{1,-1})</f>
        <v>0</v>
      </c>
      <c r="DO577" s="25">
        <f>SUM(SUMIF(Survey!DY577:EE577,{"&gt;0","&lt;0"})*{1,-1})+SUM(SUMIF(Survey!EG577:EM577,{"&gt;0","&lt;0"})*{1,-1})</f>
        <v>0</v>
      </c>
      <c r="DP577">
        <f t="shared" si="462"/>
        <v>0</v>
      </c>
      <c r="DQ577">
        <f t="shared" si="463"/>
        <v>0</v>
      </c>
      <c r="DR577" s="16" t="str">
        <f t="shared" si="464"/>
        <v>Pass</v>
      </c>
      <c r="DS577" s="33" t="b">
        <f>IF(ABS(Survey!$EE577)=0,TRUE,FALSE)</f>
        <v>1</v>
      </c>
      <c r="DT577" s="32" t="b">
        <f>NOT(ISBLANK(Survey!EF577))</f>
        <v>0</v>
      </c>
      <c r="DU577" s="16" t="str">
        <f t="shared" si="465"/>
        <v>Pass</v>
      </c>
      <c r="DV577" s="33" t="b">
        <f>IF(ABS(Survey!$EM577)=0,TRUE,FALSE)</f>
        <v>1</v>
      </c>
      <c r="DW577" s="32" t="b">
        <f>NOT(ISBLANK(Survey!$EN577))</f>
        <v>0</v>
      </c>
      <c r="DX577" s="16" t="str">
        <f t="shared" si="466"/>
        <v>Fail</v>
      </c>
      <c r="DY577" s="31">
        <f>SUM(SUMIF(Survey!ET577:EV577,{"&gt;0","&lt;0"})*{1,-1})</f>
        <v>0</v>
      </c>
      <c r="DZ577">
        <f t="shared" si="467"/>
        <v>0</v>
      </c>
      <c r="EA577">
        <f t="shared" si="468"/>
        <v>100</v>
      </c>
      <c r="EB577" s="30" t="b">
        <f>IF(OR(Survey!$M577="ETF",Survey!$M577="ETF, alternative mutual fund",Survey!$M577="Closed-end", Survey!$M577="Split share corp"),TRUE,FALSE)</f>
        <v>0</v>
      </c>
      <c r="EC577" s="16" t="str">
        <f t="shared" si="469"/>
        <v>Fail</v>
      </c>
      <c r="ED577" s="31">
        <f>SUM(SUMIF(Survey!EX577:FD577,{"&gt;0","&lt;0"})*{1,-1})</f>
        <v>0</v>
      </c>
      <c r="EE577">
        <f t="shared" si="470"/>
        <v>0</v>
      </c>
      <c r="EF577" s="17">
        <f t="shared" si="471"/>
        <v>100</v>
      </c>
      <c r="EG577" s="16" t="str">
        <f t="shared" si="472"/>
        <v>Fail</v>
      </c>
      <c r="EH577" s="31">
        <f>SUM(SUMIF(Survey!FF577:FL577,{"&gt;0","&lt;0"})*{1,-1})</f>
        <v>0</v>
      </c>
      <c r="EI577">
        <f t="shared" si="473"/>
        <v>0</v>
      </c>
      <c r="EJ577" s="17">
        <f t="shared" si="474"/>
        <v>100</v>
      </c>
    </row>
    <row r="578" spans="1:140">
      <c r="A578">
        <v>578</v>
      </c>
      <c r="B578" t="str">
        <f t="shared" si="422"/>
        <v>Pass</v>
      </c>
      <c r="C578" t="str">
        <f>IF(COUNTBLANK(Survey!B578:FM578)=$C$2, "Pass", "Fail")</f>
        <v>Pass</v>
      </c>
      <c r="D578" s="16" t="str">
        <f t="shared" si="423"/>
        <v>Fail</v>
      </c>
      <c r="E578" t="str">
        <f>IF(OR(ISBLANK(Survey!AL578),COUNTIF(G578:BJ578,"Fail")),"Fail","Pass")</f>
        <v>Fail</v>
      </c>
      <c r="F578" s="265"/>
      <c r="G578" s="16" t="str">
        <f t="shared" si="424"/>
        <v>Fail</v>
      </c>
      <c r="H578" s="139">
        <f>COUNTBLANK(Survey!B578:D578)+COUNTBLANK(Survey!G578)+COUNTBLANK(Survey!I578)+COUNTBLANK(Survey!K578:M578)+COUNTBLANK(Survey!P578:Q578)+COUNTBLANK(Survey!T578:W578)+COUNTBLANK(Survey!Z578:AC578)+COUNTBLANK(Survey!AF578:AG578)+COUNTBLANK(Survey!AK578:AK578)</f>
        <v>21</v>
      </c>
      <c r="I578" t="str">
        <f t="shared" si="425"/>
        <v>Fail</v>
      </c>
      <c r="J578" t="b">
        <f>IF(Survey!E578="No",TRUE,FALSE)</f>
        <v>0</v>
      </c>
      <c r="K578" s="29" cm="1">
        <f t="array" ref="K578">IF(COUNTA(Survey!$E$4:$E$695)=1, 0, SUM(IF(COUNTIF(Survey!$E$4:$E$695, Survey!$E$4:$E$695)=1,1,0)))</f>
        <v>0</v>
      </c>
      <c r="L578" s="29">
        <f>LEN(Survey!E578)</f>
        <v>0</v>
      </c>
      <c r="M578" s="16" t="str">
        <f t="shared" si="426"/>
        <v>Fail</v>
      </c>
      <c r="N578" t="b">
        <f>IF(Survey!F578="No",TRUE,FALSE)</f>
        <v>0</v>
      </c>
      <c r="O578" t="b">
        <f>Survey!F578=Survey!E578</f>
        <v>1</v>
      </c>
      <c r="P578">
        <f>COUNTIF(Survey!$F$4:$F$695,Survey!F578)</f>
        <v>0</v>
      </c>
      <c r="Q578" s="28">
        <f>LEN(Survey!F578)</f>
        <v>0</v>
      </c>
      <c r="R578" s="16" t="str">
        <f t="shared" si="427"/>
        <v>Pass</v>
      </c>
      <c r="S578" s="29">
        <f>MOD((LEN(Survey!H578)+2),11)</f>
        <v>2</v>
      </c>
      <c r="T578">
        <f>COUNTIF(Survey!$H$4:$H$695,Survey!H578)</f>
        <v>0</v>
      </c>
      <c r="U578" s="28" t="str">
        <f>IF(Survey!$L578="Prospectus fund", "Yes", "No")</f>
        <v>No</v>
      </c>
      <c r="V578" s="16" t="str">
        <f t="shared" si="428"/>
        <v>Pass</v>
      </c>
      <c r="W578" s="29">
        <f>MOD((LEN(Survey!J578)+2),11)</f>
        <v>2</v>
      </c>
      <c r="X578">
        <f>COUNTIF(Survey!$J$4:$J$695,Survey!J578)</f>
        <v>0</v>
      </c>
      <c r="Y578" s="30" t="b">
        <f>IF(OR(Survey!$M578="ETF",Survey!$M578="ETF, alternative mutual fund",Survey!$M578="Closed-end", Survey!$M578="Split share corp", Survey!$I578="Yes"),TRUE,FALSE)</f>
        <v>0</v>
      </c>
      <c r="Z578" s="16" t="str">
        <f>IFERROR(IF(AND(OR(AC578=AD578,AD578 = "Either"),NOT(ISBLANK(Survey!K578))),"Pass","Fail"),"Pass")</f>
        <v>Fail</v>
      </c>
      <c r="AA578" s="31" cm="1">
        <f t="array" ref="AA578">SUM(SUMIF(Survey!CH578:DA578,{"&gt;0","&lt;0"})*{1,-1})</f>
        <v>0</v>
      </c>
      <c r="AB578" s="33" cm="1">
        <f t="array" ref="AB578">SUM(SUMIF(Survey!CK578,{"&gt;0","&lt;0"})*{1,-1})+SUM(SUMIF(Survey!CU578,{"&gt;0","&lt;0"})*{1,-1})</f>
        <v>0</v>
      </c>
      <c r="AC578" s="33">
        <f>Survey!K578</f>
        <v>0</v>
      </c>
      <c r="AD578" s="32" t="str">
        <f t="shared" si="429"/>
        <v>Either</v>
      </c>
      <c r="AE578" s="16" t="str">
        <f t="shared" si="430"/>
        <v>Fail</v>
      </c>
      <c r="AF578" s="58" cm="1">
        <f t="array" ref="AF578">SUM(SUMIF(Survey!CH578:DA578,{"&gt;0","&lt;0"})*{1,-1})+SUM(SUMIF(Survey!DC578:DV578,{"&gt;0","&lt;0"})*{1,-1})</f>
        <v>0</v>
      </c>
      <c r="AG578" s="58">
        <f>IFERROR(AF578/(Survey!$BA578),0)</f>
        <v>0</v>
      </c>
      <c r="AH578" s="104" t="b">
        <f>IF(OR(Survey!$M578="Alternative strategy or hedge",Survey!$M578="Private asset",Survey!$L578="Prospectus fund"),TRUE,FALSE)</f>
        <v>0</v>
      </c>
      <c r="AI578" s="104" t="b">
        <f>NOT(ISBLANK(Survey!$M578))</f>
        <v>0</v>
      </c>
      <c r="AJ578" s="16" t="str">
        <f t="shared" si="431"/>
        <v>Fail</v>
      </c>
      <c r="AK578" t="b">
        <f>IF(Survey!W578="No",TRUE,FALSE)</f>
        <v>0</v>
      </c>
      <c r="AL578" s="119">
        <f>MOD((LEN(Survey!W578)+2),22)</f>
        <v>2</v>
      </c>
      <c r="AM578" t="str">
        <f t="shared" si="432"/>
        <v>Pass</v>
      </c>
      <c r="AN578" s="33" t="b">
        <f>NOT(ISNUMBER(SEARCH("Other",Survey!$Q578)))</f>
        <v>1</v>
      </c>
      <c r="AO578" s="32" t="b">
        <f>NOT(ISBLANK(Survey!$R578))</f>
        <v>0</v>
      </c>
      <c r="AP578" s="16" t="str">
        <f t="shared" si="433"/>
        <v>Pass</v>
      </c>
      <c r="AQ578" s="114">
        <f>COUNTBLANK(Survey!$X578)</f>
        <v>1</v>
      </c>
      <c r="AR578" s="58">
        <f>IF(AND(Survey!L578&lt;&gt;"Exempt fund",OR(Survey!$M578="ETF",Survey!$M578="ETF, alternative mutual fund",Survey!$M578="Mutual fund",Survey!$M578="Alternative mutual fund",Survey!$M578="Money market")),1,0)</f>
        <v>0</v>
      </c>
      <c r="AS578" s="16" t="str">
        <f t="shared" si="434"/>
        <v>Pass</v>
      </c>
      <c r="AT578" s="33" t="b">
        <f>NOT(ISNUMBER(SEARCH("Yes",Survey!$AC578)))</f>
        <v>1</v>
      </c>
      <c r="AU578" s="32" t="b">
        <f>IF(COUNTBLANK(Survey!$AD578:$AE578)=0,TRUE, FALSE)</f>
        <v>0</v>
      </c>
      <c r="AV578" s="16" t="str">
        <f t="shared" si="435"/>
        <v>Pass</v>
      </c>
      <c r="AW578" s="33" t="b">
        <f>NOT(ISNUMBER(SEARCH("Yes",Survey!$AF578)))</f>
        <v>1</v>
      </c>
      <c r="AX578" s="32" t="b">
        <f>NOT(ISBLANK(Survey!$AH578))</f>
        <v>0</v>
      </c>
      <c r="AY578" s="16" t="str">
        <f t="shared" si="436"/>
        <v>Pass</v>
      </c>
      <c r="AZ578" s="33" t="b">
        <f>NOT(OR(ISNUMBER(SEARCH("Other",Survey!$AH578)),ISNUMBER(SEARCH("Multiple",Survey!$AH578))))</f>
        <v>1</v>
      </c>
      <c r="BA578" s="32" t="b">
        <f>NOT(ISBLANK(Survey!$AI578))</f>
        <v>0</v>
      </c>
      <c r="BB578" s="16" t="str">
        <f t="shared" si="437"/>
        <v>Fail</v>
      </c>
      <c r="BC578" s="114">
        <f>IF(ABS(Survey!$BA578)&gt;0, 1,0)</f>
        <v>0</v>
      </c>
      <c r="BD578" s="114">
        <f>IF(COUNTBLANK(Survey!$AL578)=0,1,0)</f>
        <v>0</v>
      </c>
      <c r="BE578" s="16" t="str">
        <f t="shared" si="438"/>
        <v>Pass</v>
      </c>
      <c r="BF578" s="114">
        <f>IF(ISBLANK(Survey!$AL578),0,1)</f>
        <v>0</v>
      </c>
      <c r="BG578" s="133">
        <f>COUNTBLANK(Survey!$AM578)</f>
        <v>1</v>
      </c>
      <c r="BH578" s="16" t="str">
        <f t="shared" si="439"/>
        <v>Pass</v>
      </c>
      <c r="BI578" s="114">
        <f>IF(OR(Survey!$AM578="Closed",ISBLANK(Survey!$AM578)),0,1)</f>
        <v>0</v>
      </c>
      <c r="BJ578" s="133">
        <f>IF(ISBLANK(Survey!$AN578),1,0)</f>
        <v>1</v>
      </c>
      <c r="BK578" s="118" t="str">
        <f t="shared" si="440"/>
        <v>Pass</v>
      </c>
      <c r="BL578" s="31" cm="1">
        <f t="array" ref="BL578">SUM(SUMIF(Survey!AO578:AP578,{"&gt;0","&lt;0"})*{1,-1})</f>
        <v>0</v>
      </c>
      <c r="BM578">
        <f t="shared" si="441"/>
        <v>0</v>
      </c>
      <c r="BN578">
        <f t="shared" si="442"/>
        <v>100</v>
      </c>
      <c r="BO578" s="118" t="str">
        <f t="shared" si="443"/>
        <v>Pass</v>
      </c>
      <c r="BP578">
        <f>IF(Survey!AQ578="No",0,1)</f>
        <v>1</v>
      </c>
      <c r="BQ578" s="207">
        <f>MOD((LEN(Survey!AQ578)+2),22)</f>
        <v>2</v>
      </c>
      <c r="BR578">
        <f>IF(Survey!AR578="No",0,1)</f>
        <v>1</v>
      </c>
      <c r="BS578" s="207">
        <f>MOD((LEN(Survey!AR578)+2),22)</f>
        <v>2</v>
      </c>
      <c r="BT578" s="114">
        <f>COUNTBLANK(Survey!$AQ578:$AS578)+COUNTBLANK(Survey!$AU578)</f>
        <v>4</v>
      </c>
      <c r="BU578" s="114">
        <f>IF(Survey!$I578="Yes",1,0)</f>
        <v>0</v>
      </c>
      <c r="BV578" s="114">
        <f>IF(OR(Survey!$M578="Mutual fund",Survey!$M578="Alternative mutual fund",Survey!$M578="Money market"),1,0)</f>
        <v>0</v>
      </c>
      <c r="BW578" s="119">
        <f>IF(OR(Survey!$M578="ETF",Survey!$M578="ETF, alternative mutual fund"),1,0)</f>
        <v>0</v>
      </c>
      <c r="BX578" s="16" t="str">
        <f t="shared" si="444"/>
        <v>Pass</v>
      </c>
      <c r="BY578" s="33">
        <f>IF(ISNUMBER(SEARCH("Other",Survey!$AS578)), 1, 0)</f>
        <v>0</v>
      </c>
      <c r="BZ578" s="58" t="b">
        <f>NOT(ISBLANK(Survey!$AT578))</f>
        <v>0</v>
      </c>
      <c r="CA578" s="16" t="str">
        <f t="shared" si="445"/>
        <v>Pass</v>
      </c>
      <c r="CB578" s="114">
        <f>IF(Survey!$BB578=0, 0,1)</f>
        <v>0</v>
      </c>
      <c r="CC578" s="58">
        <f>Survey!$AV578</f>
        <v>0</v>
      </c>
      <c r="CD578" s="58">
        <f>Survey!$BC578+Survey!$BD578+ABS(Survey!$BE578)-ABS(Survey!$BF578)-ABS(Survey!$BG578)-ABS(Survey!$BL578)</f>
        <v>0</v>
      </c>
      <c r="CE578" s="138">
        <f>Survey!BB578+(ABS(Survey!$BH578)-ABS(Survey!$BI578)+ABS(Survey!$BJ578)-ABS(Survey!$BK578))*0.5</f>
        <v>0</v>
      </c>
      <c r="CF578" s="58">
        <f t="shared" si="446"/>
        <v>0</v>
      </c>
      <c r="CG578" s="58">
        <f>IF(AND($CC578&gt;$CF578-0.2,$CC578&lt;$CF578+0.2,ISBLANK(Survey!$AV578)=FALSE),0,1)</f>
        <v>1</v>
      </c>
      <c r="CH578" s="133">
        <f>IF(ISBLANK(Survey!$AW578),1,0)</f>
        <v>1</v>
      </c>
      <c r="CI578" s="16" t="str">
        <f t="shared" si="447"/>
        <v>Pass</v>
      </c>
      <c r="CJ578" s="114">
        <f>IF(Survey!$BB578=0, 0,1)</f>
        <v>0</v>
      </c>
      <c r="CK578" s="58">
        <f>IF(AND(Survey!$AX578&gt;=0,Survey!$AX578&lt;=0.2,Survey!$AX578&lt;&gt;""),0,1)</f>
        <v>1</v>
      </c>
      <c r="CL578" s="114">
        <f>IF(ISBLANK(Survey!$AY578),1,0)</f>
        <v>1</v>
      </c>
      <c r="CM578" s="16" t="str">
        <f t="shared" si="448"/>
        <v>Fail</v>
      </c>
      <c r="CN578" s="133">
        <f>Survey!$AZ578</f>
        <v>0</v>
      </c>
      <c r="CO578" s="16" t="str">
        <f t="shared" si="449"/>
        <v>Pass</v>
      </c>
      <c r="CP578" s="31">
        <f>Survey!$BA578</f>
        <v>0</v>
      </c>
      <c r="CQ578" s="138">
        <f>Survey!$BB578+Survey!$BC578+Survey!$BD578+ABS(Survey!$BE578)-ABS(Survey!$BF578)-ABS(Survey!$BG578)+ABS(Survey!$BH578)-ABS(Survey!$BI578)+ABS(Survey!$BJ578)-ABS(Survey!$BK578)-ABS(Survey!$BL578)+Survey!$BM578</f>
        <v>0</v>
      </c>
      <c r="CR578" s="30">
        <f t="shared" si="450"/>
        <v>0</v>
      </c>
      <c r="CS578" s="17">
        <f t="shared" si="451"/>
        <v>0</v>
      </c>
      <c r="CT578" s="16" t="str">
        <f t="shared" si="452"/>
        <v>Pass</v>
      </c>
      <c r="CU578" s="33" t="b">
        <f>IF(ABS(Survey!$BM578)=0,TRUE,FALSE)</f>
        <v>1</v>
      </c>
      <c r="CV578" s="32" t="b">
        <f>NOT(ISBLANK(Survey!$BN578))</f>
        <v>0</v>
      </c>
      <c r="CW578" t="str">
        <f t="shared" si="453"/>
        <v>Fail</v>
      </c>
      <c r="CX578" s="25">
        <f>Survey!$BA578</f>
        <v>0</v>
      </c>
      <c r="CY578" s="25" cm="1">
        <f t="array" ref="CY578">SUM(SUMIF(Survey!BP578:BW578,{"&gt;0","&lt;0"})*{1,-1})-SUM(SUMIF(Survey!BY578:CF578,{"&gt;0","&lt;0"})*{1,-1})</f>
        <v>0</v>
      </c>
      <c r="CZ578" s="30" t="str">
        <f t="shared" si="454"/>
        <v>No holdings</v>
      </c>
      <c r="DA578">
        <f t="shared" si="455"/>
        <v>0</v>
      </c>
      <c r="DB578" s="16" t="str">
        <f t="shared" si="456"/>
        <v>Fail</v>
      </c>
      <c r="DC578" s="31">
        <f>Survey!$BA578</f>
        <v>0</v>
      </c>
      <c r="DD578" s="31" cm="1">
        <f t="array" ref="DD578">SUM(SUMIF(Survey!CH578:DA578,{"&gt;0","&lt;0"})*{1,-1})-SUM(SUMIF(Survey!DC578:DV578,{"&gt;0","&lt;0"})*{1,-1})</f>
        <v>0</v>
      </c>
      <c r="DE578" s="30" t="str">
        <f t="shared" si="457"/>
        <v>No holdings</v>
      </c>
      <c r="DF578" s="17">
        <f t="shared" si="458"/>
        <v>0</v>
      </c>
      <c r="DG578" s="16" t="str">
        <f t="shared" si="459"/>
        <v>Pass</v>
      </c>
      <c r="DH578" s="33" t="b">
        <f>IF(ABS(Survey!$DA578)=0,TRUE,FALSE)</f>
        <v>1</v>
      </c>
      <c r="DI578" s="32" t="b">
        <f>NOT(ISBLANK(Survey!$DB578))</f>
        <v>0</v>
      </c>
      <c r="DJ578" s="16" t="str">
        <f t="shared" si="460"/>
        <v>Pass</v>
      </c>
      <c r="DK578" s="33" t="b">
        <f>IF(ABS(Survey!$DV578)=0,TRUE,FALSE)</f>
        <v>1</v>
      </c>
      <c r="DL578" s="32" t="b">
        <f>NOT(ISBLANK(Survey!$DW578))</f>
        <v>0</v>
      </c>
      <c r="DM578" t="str">
        <f t="shared" si="461"/>
        <v>Pass</v>
      </c>
      <c r="DN578" s="25" cm="1">
        <f t="array" ref="DN578">SUM(SUMIF(Survey!CW578,{"&gt;0","&lt;0"})*{1,-1})+SUM(SUMIF(Survey!DR578,{"&gt;0","&lt;0"})*{1,-1})</f>
        <v>0</v>
      </c>
      <c r="DO578" s="25">
        <f>SUM(SUMIF(Survey!DY578:EE578,{"&gt;0","&lt;0"})*{1,-1})+SUM(SUMIF(Survey!EG578:EM578,{"&gt;0","&lt;0"})*{1,-1})</f>
        <v>0</v>
      </c>
      <c r="DP578">
        <f t="shared" si="462"/>
        <v>0</v>
      </c>
      <c r="DQ578">
        <f t="shared" si="463"/>
        <v>0</v>
      </c>
      <c r="DR578" s="16" t="str">
        <f t="shared" si="464"/>
        <v>Pass</v>
      </c>
      <c r="DS578" s="33" t="b">
        <f>IF(ABS(Survey!$EE578)=0,TRUE,FALSE)</f>
        <v>1</v>
      </c>
      <c r="DT578" s="32" t="b">
        <f>NOT(ISBLANK(Survey!EF578))</f>
        <v>0</v>
      </c>
      <c r="DU578" s="16" t="str">
        <f t="shared" si="465"/>
        <v>Pass</v>
      </c>
      <c r="DV578" s="33" t="b">
        <f>IF(ABS(Survey!$EM578)=0,TRUE,FALSE)</f>
        <v>1</v>
      </c>
      <c r="DW578" s="32" t="b">
        <f>NOT(ISBLANK(Survey!$EN578))</f>
        <v>0</v>
      </c>
      <c r="DX578" s="16" t="str">
        <f t="shared" si="466"/>
        <v>Fail</v>
      </c>
      <c r="DY578" s="31">
        <f>SUM(SUMIF(Survey!ET578:EV578,{"&gt;0","&lt;0"})*{1,-1})</f>
        <v>0</v>
      </c>
      <c r="DZ578">
        <f t="shared" si="467"/>
        <v>0</v>
      </c>
      <c r="EA578">
        <f t="shared" si="468"/>
        <v>100</v>
      </c>
      <c r="EB578" s="30" t="b">
        <f>IF(OR(Survey!$M578="ETF",Survey!$M578="ETF, alternative mutual fund",Survey!$M578="Closed-end", Survey!$M578="Split share corp"),TRUE,FALSE)</f>
        <v>0</v>
      </c>
      <c r="EC578" s="16" t="str">
        <f t="shared" si="469"/>
        <v>Fail</v>
      </c>
      <c r="ED578" s="31">
        <f>SUM(SUMIF(Survey!EX578:FD578,{"&gt;0","&lt;0"})*{1,-1})</f>
        <v>0</v>
      </c>
      <c r="EE578">
        <f t="shared" si="470"/>
        <v>0</v>
      </c>
      <c r="EF578" s="17">
        <f t="shared" si="471"/>
        <v>100</v>
      </c>
      <c r="EG578" s="16" t="str">
        <f t="shared" si="472"/>
        <v>Fail</v>
      </c>
      <c r="EH578" s="31">
        <f>SUM(SUMIF(Survey!FF578:FL578,{"&gt;0","&lt;0"})*{1,-1})</f>
        <v>0</v>
      </c>
      <c r="EI578">
        <f t="shared" si="473"/>
        <v>0</v>
      </c>
      <c r="EJ578" s="17">
        <f t="shared" si="474"/>
        <v>100</v>
      </c>
    </row>
    <row r="579" spans="1:140">
      <c r="A579">
        <v>579</v>
      </c>
      <c r="B579" t="str">
        <f t="shared" ref="B579:B642" si="475">IF(OR($C579="Pass",$D579="Pass",$E579="Pass"),"Pass","Fail")</f>
        <v>Pass</v>
      </c>
      <c r="C579" t="str">
        <f>IF(COUNTBLANK(Survey!B579:FM579)=$C$2, "Pass", "Fail")</f>
        <v>Pass</v>
      </c>
      <c r="D579" s="16" t="str">
        <f t="shared" si="423"/>
        <v>Fail</v>
      </c>
      <c r="E579" t="str">
        <f>IF(OR(ISBLANK(Survey!AL579),COUNTIF(G579:BJ579,"Fail")),"Fail","Pass")</f>
        <v>Fail</v>
      </c>
      <c r="F579" s="265"/>
      <c r="G579" s="16" t="str">
        <f t="shared" si="424"/>
        <v>Fail</v>
      </c>
      <c r="H579" s="139">
        <f>COUNTBLANK(Survey!B579:D579)+COUNTBLANK(Survey!G579)+COUNTBLANK(Survey!I579)+COUNTBLANK(Survey!K579:M579)+COUNTBLANK(Survey!P579:Q579)+COUNTBLANK(Survey!T579:W579)+COUNTBLANK(Survey!Z579:AC579)+COUNTBLANK(Survey!AF579:AG579)+COUNTBLANK(Survey!AK579:AK579)</f>
        <v>21</v>
      </c>
      <c r="I579" t="str">
        <f t="shared" si="425"/>
        <v>Fail</v>
      </c>
      <c r="J579" t="b">
        <f>IF(Survey!E579="No",TRUE,FALSE)</f>
        <v>0</v>
      </c>
      <c r="K579" s="29" cm="1">
        <f t="array" ref="K579">IF(COUNTA(Survey!$E$4:$E$695)=1, 0, SUM(IF(COUNTIF(Survey!$E$4:$E$695, Survey!$E$4:$E$695)=1,1,0)))</f>
        <v>0</v>
      </c>
      <c r="L579" s="29">
        <f>LEN(Survey!E579)</f>
        <v>0</v>
      </c>
      <c r="M579" s="16" t="str">
        <f t="shared" si="426"/>
        <v>Fail</v>
      </c>
      <c r="N579" t="b">
        <f>IF(Survey!F579="No",TRUE,FALSE)</f>
        <v>0</v>
      </c>
      <c r="O579" t="b">
        <f>Survey!F579=Survey!E579</f>
        <v>1</v>
      </c>
      <c r="P579">
        <f>COUNTIF(Survey!$F$4:$F$695,Survey!F579)</f>
        <v>0</v>
      </c>
      <c r="Q579" s="28">
        <f>LEN(Survey!F579)</f>
        <v>0</v>
      </c>
      <c r="R579" s="16" t="str">
        <f t="shared" si="427"/>
        <v>Pass</v>
      </c>
      <c r="S579" s="29">
        <f>MOD((LEN(Survey!H579)+2),11)</f>
        <v>2</v>
      </c>
      <c r="T579">
        <f>COUNTIF(Survey!$H$4:$H$695,Survey!H579)</f>
        <v>0</v>
      </c>
      <c r="U579" s="28" t="str">
        <f>IF(Survey!$L579="Prospectus fund", "Yes", "No")</f>
        <v>No</v>
      </c>
      <c r="V579" s="16" t="str">
        <f t="shared" si="428"/>
        <v>Pass</v>
      </c>
      <c r="W579" s="29">
        <f>MOD((LEN(Survey!J579)+2),11)</f>
        <v>2</v>
      </c>
      <c r="X579">
        <f>COUNTIF(Survey!$J$4:$J$695,Survey!J579)</f>
        <v>0</v>
      </c>
      <c r="Y579" s="30" t="b">
        <f>IF(OR(Survey!$M579="ETF",Survey!$M579="ETF, alternative mutual fund",Survey!$M579="Closed-end", Survey!$M579="Split share corp", Survey!$I579="Yes"),TRUE,FALSE)</f>
        <v>0</v>
      </c>
      <c r="Z579" s="16" t="str">
        <f>IFERROR(IF(AND(OR(AC579=AD579,AD579 = "Either"),NOT(ISBLANK(Survey!K579))),"Pass","Fail"),"Pass")</f>
        <v>Fail</v>
      </c>
      <c r="AA579" s="31" cm="1">
        <f t="array" ref="AA579">SUM(SUMIF(Survey!CH579:DA579,{"&gt;0","&lt;0"})*{1,-1})</f>
        <v>0</v>
      </c>
      <c r="AB579" s="33" cm="1">
        <f t="array" ref="AB579">SUM(SUMIF(Survey!CK579,{"&gt;0","&lt;0"})*{1,-1})+SUM(SUMIF(Survey!CU579,{"&gt;0","&lt;0"})*{1,-1})</f>
        <v>0</v>
      </c>
      <c r="AC579" s="33">
        <f>Survey!K579</f>
        <v>0</v>
      </c>
      <c r="AD579" s="32" t="str">
        <f t="shared" si="429"/>
        <v>Either</v>
      </c>
      <c r="AE579" s="16" t="str">
        <f t="shared" si="430"/>
        <v>Fail</v>
      </c>
      <c r="AF579" s="58" cm="1">
        <f t="array" ref="AF579">SUM(SUMIF(Survey!CH579:DA579,{"&gt;0","&lt;0"})*{1,-1})+SUM(SUMIF(Survey!DC579:DV579,{"&gt;0","&lt;0"})*{1,-1})</f>
        <v>0</v>
      </c>
      <c r="AG579" s="58">
        <f>IFERROR(AF579/(Survey!$BA579),0)</f>
        <v>0</v>
      </c>
      <c r="AH579" s="104" t="b">
        <f>IF(OR(Survey!$M579="Alternative strategy or hedge",Survey!$M579="Private asset",Survey!$L579="Prospectus fund"),TRUE,FALSE)</f>
        <v>0</v>
      </c>
      <c r="AI579" s="104" t="b">
        <f>NOT(ISBLANK(Survey!$M579))</f>
        <v>0</v>
      </c>
      <c r="AJ579" s="16" t="str">
        <f t="shared" si="431"/>
        <v>Fail</v>
      </c>
      <c r="AK579" t="b">
        <f>IF(Survey!W579="No",TRUE,FALSE)</f>
        <v>0</v>
      </c>
      <c r="AL579" s="119">
        <f>MOD((LEN(Survey!W579)+2),22)</f>
        <v>2</v>
      </c>
      <c r="AM579" t="str">
        <f t="shared" si="432"/>
        <v>Pass</v>
      </c>
      <c r="AN579" s="33" t="b">
        <f>NOT(ISNUMBER(SEARCH("Other",Survey!$Q579)))</f>
        <v>1</v>
      </c>
      <c r="AO579" s="32" t="b">
        <f>NOT(ISBLANK(Survey!$R579))</f>
        <v>0</v>
      </c>
      <c r="AP579" s="16" t="str">
        <f t="shared" si="433"/>
        <v>Pass</v>
      </c>
      <c r="AQ579" s="114">
        <f>COUNTBLANK(Survey!$X579)</f>
        <v>1</v>
      </c>
      <c r="AR579" s="58">
        <f>IF(AND(Survey!L579&lt;&gt;"Exempt fund",OR(Survey!$M579="ETF",Survey!$M579="ETF, alternative mutual fund",Survey!$M579="Mutual fund",Survey!$M579="Alternative mutual fund",Survey!$M579="Money market")),1,0)</f>
        <v>0</v>
      </c>
      <c r="AS579" s="16" t="str">
        <f t="shared" si="434"/>
        <v>Pass</v>
      </c>
      <c r="AT579" s="33" t="b">
        <f>NOT(ISNUMBER(SEARCH("Yes",Survey!$AC579)))</f>
        <v>1</v>
      </c>
      <c r="AU579" s="32" t="b">
        <f>IF(COUNTBLANK(Survey!$AD579:$AE579)=0,TRUE, FALSE)</f>
        <v>0</v>
      </c>
      <c r="AV579" s="16" t="str">
        <f t="shared" si="435"/>
        <v>Pass</v>
      </c>
      <c r="AW579" s="33" t="b">
        <f>NOT(ISNUMBER(SEARCH("Yes",Survey!$AF579)))</f>
        <v>1</v>
      </c>
      <c r="AX579" s="32" t="b">
        <f>NOT(ISBLANK(Survey!$AH579))</f>
        <v>0</v>
      </c>
      <c r="AY579" s="16" t="str">
        <f t="shared" si="436"/>
        <v>Pass</v>
      </c>
      <c r="AZ579" s="33" t="b">
        <f>NOT(OR(ISNUMBER(SEARCH("Other",Survey!$AH579)),ISNUMBER(SEARCH("Multiple",Survey!$AH579))))</f>
        <v>1</v>
      </c>
      <c r="BA579" s="32" t="b">
        <f>NOT(ISBLANK(Survey!$AI579))</f>
        <v>0</v>
      </c>
      <c r="BB579" s="16" t="str">
        <f t="shared" si="437"/>
        <v>Fail</v>
      </c>
      <c r="BC579" s="114">
        <f>IF(ABS(Survey!$BA579)&gt;0, 1,0)</f>
        <v>0</v>
      </c>
      <c r="BD579" s="114">
        <f>IF(COUNTBLANK(Survey!$AL579)=0,1,0)</f>
        <v>0</v>
      </c>
      <c r="BE579" s="16" t="str">
        <f t="shared" si="438"/>
        <v>Pass</v>
      </c>
      <c r="BF579" s="114">
        <f>IF(ISBLANK(Survey!$AL579),0,1)</f>
        <v>0</v>
      </c>
      <c r="BG579" s="133">
        <f>COUNTBLANK(Survey!$AM579)</f>
        <v>1</v>
      </c>
      <c r="BH579" s="16" t="str">
        <f t="shared" si="439"/>
        <v>Pass</v>
      </c>
      <c r="BI579" s="114">
        <f>IF(OR(Survey!$AM579="Closed",ISBLANK(Survey!$AM579)),0,1)</f>
        <v>0</v>
      </c>
      <c r="BJ579" s="133">
        <f>IF(ISBLANK(Survey!$AN579),1,0)</f>
        <v>1</v>
      </c>
      <c r="BK579" s="118" t="str">
        <f t="shared" si="440"/>
        <v>Pass</v>
      </c>
      <c r="BL579" s="31" cm="1">
        <f t="array" ref="BL579">SUM(SUMIF(Survey!AO579:AP579,{"&gt;0","&lt;0"})*{1,-1})</f>
        <v>0</v>
      </c>
      <c r="BM579">
        <f t="shared" si="441"/>
        <v>0</v>
      </c>
      <c r="BN579">
        <f t="shared" si="442"/>
        <v>100</v>
      </c>
      <c r="BO579" s="118" t="str">
        <f t="shared" si="443"/>
        <v>Pass</v>
      </c>
      <c r="BP579">
        <f>IF(Survey!AQ579="No",0,1)</f>
        <v>1</v>
      </c>
      <c r="BQ579" s="207">
        <f>MOD((LEN(Survey!AQ579)+2),22)</f>
        <v>2</v>
      </c>
      <c r="BR579">
        <f>IF(Survey!AR579="No",0,1)</f>
        <v>1</v>
      </c>
      <c r="BS579" s="207">
        <f>MOD((LEN(Survey!AR579)+2),22)</f>
        <v>2</v>
      </c>
      <c r="BT579" s="114">
        <f>COUNTBLANK(Survey!$AQ579:$AS579)+COUNTBLANK(Survey!$AU579)</f>
        <v>4</v>
      </c>
      <c r="BU579" s="114">
        <f>IF(Survey!$I579="Yes",1,0)</f>
        <v>0</v>
      </c>
      <c r="BV579" s="114">
        <f>IF(OR(Survey!$M579="Mutual fund",Survey!$M579="Alternative mutual fund",Survey!$M579="Money market"),1,0)</f>
        <v>0</v>
      </c>
      <c r="BW579" s="119">
        <f>IF(OR(Survey!$M579="ETF",Survey!$M579="ETF, alternative mutual fund"),1,0)</f>
        <v>0</v>
      </c>
      <c r="BX579" s="16" t="str">
        <f t="shared" si="444"/>
        <v>Pass</v>
      </c>
      <c r="BY579" s="33">
        <f>IF(ISNUMBER(SEARCH("Other",Survey!$AS579)), 1, 0)</f>
        <v>0</v>
      </c>
      <c r="BZ579" s="58" t="b">
        <f>NOT(ISBLANK(Survey!$AT579))</f>
        <v>0</v>
      </c>
      <c r="CA579" s="16" t="str">
        <f t="shared" si="445"/>
        <v>Pass</v>
      </c>
      <c r="CB579" s="114">
        <f>IF(Survey!$BB579=0, 0,1)</f>
        <v>0</v>
      </c>
      <c r="CC579" s="58">
        <f>Survey!$AV579</f>
        <v>0</v>
      </c>
      <c r="CD579" s="58">
        <f>Survey!$BC579+Survey!$BD579+ABS(Survey!$BE579)-ABS(Survey!$BF579)-ABS(Survey!$BG579)-ABS(Survey!$BL579)</f>
        <v>0</v>
      </c>
      <c r="CE579" s="138">
        <f>Survey!BB579+(ABS(Survey!$BH579)-ABS(Survey!$BI579)+ABS(Survey!$BJ579)-ABS(Survey!$BK579))*0.5</f>
        <v>0</v>
      </c>
      <c r="CF579" s="58">
        <f t="shared" si="446"/>
        <v>0</v>
      </c>
      <c r="CG579" s="58">
        <f>IF(AND($CC579&gt;$CF579-0.2,$CC579&lt;$CF579+0.2,ISBLANK(Survey!$AV579)=FALSE),0,1)</f>
        <v>1</v>
      </c>
      <c r="CH579" s="133">
        <f>IF(ISBLANK(Survey!$AW579),1,0)</f>
        <v>1</v>
      </c>
      <c r="CI579" s="16" t="str">
        <f t="shared" si="447"/>
        <v>Pass</v>
      </c>
      <c r="CJ579" s="114">
        <f>IF(Survey!$BB579=0, 0,1)</f>
        <v>0</v>
      </c>
      <c r="CK579" s="58">
        <f>IF(AND(Survey!$AX579&gt;=0,Survey!$AX579&lt;=0.2,Survey!$AX579&lt;&gt;""),0,1)</f>
        <v>1</v>
      </c>
      <c r="CL579" s="114">
        <f>IF(ISBLANK(Survey!$AY579),1,0)</f>
        <v>1</v>
      </c>
      <c r="CM579" s="16" t="str">
        <f t="shared" si="448"/>
        <v>Fail</v>
      </c>
      <c r="CN579" s="133">
        <f>Survey!$AZ579</f>
        <v>0</v>
      </c>
      <c r="CO579" s="16" t="str">
        <f t="shared" si="449"/>
        <v>Pass</v>
      </c>
      <c r="CP579" s="31">
        <f>Survey!$BA579</f>
        <v>0</v>
      </c>
      <c r="CQ579" s="138">
        <f>Survey!$BB579+Survey!$BC579+Survey!$BD579+ABS(Survey!$BE579)-ABS(Survey!$BF579)-ABS(Survey!$BG579)+ABS(Survey!$BH579)-ABS(Survey!$BI579)+ABS(Survey!$BJ579)-ABS(Survey!$BK579)-ABS(Survey!$BL579)+Survey!$BM579</f>
        <v>0</v>
      </c>
      <c r="CR579" s="30">
        <f t="shared" si="450"/>
        <v>0</v>
      </c>
      <c r="CS579" s="17">
        <f t="shared" si="451"/>
        <v>0</v>
      </c>
      <c r="CT579" s="16" t="str">
        <f t="shared" si="452"/>
        <v>Pass</v>
      </c>
      <c r="CU579" s="33" t="b">
        <f>IF(ABS(Survey!$BM579)=0,TRUE,FALSE)</f>
        <v>1</v>
      </c>
      <c r="CV579" s="32" t="b">
        <f>NOT(ISBLANK(Survey!$BN579))</f>
        <v>0</v>
      </c>
      <c r="CW579" t="str">
        <f t="shared" si="453"/>
        <v>Fail</v>
      </c>
      <c r="CX579" s="25">
        <f>Survey!$BA579</f>
        <v>0</v>
      </c>
      <c r="CY579" s="25" cm="1">
        <f t="array" ref="CY579">SUM(SUMIF(Survey!BP579:BW579,{"&gt;0","&lt;0"})*{1,-1})-SUM(SUMIF(Survey!BY579:CF579,{"&gt;0","&lt;0"})*{1,-1})</f>
        <v>0</v>
      </c>
      <c r="CZ579" s="30" t="str">
        <f t="shared" si="454"/>
        <v>No holdings</v>
      </c>
      <c r="DA579">
        <f t="shared" si="455"/>
        <v>0</v>
      </c>
      <c r="DB579" s="16" t="str">
        <f t="shared" si="456"/>
        <v>Fail</v>
      </c>
      <c r="DC579" s="31">
        <f>Survey!$BA579</f>
        <v>0</v>
      </c>
      <c r="DD579" s="31" cm="1">
        <f t="array" ref="DD579">SUM(SUMIF(Survey!CH579:DA579,{"&gt;0","&lt;0"})*{1,-1})-SUM(SUMIF(Survey!DC579:DV579,{"&gt;0","&lt;0"})*{1,-1})</f>
        <v>0</v>
      </c>
      <c r="DE579" s="30" t="str">
        <f t="shared" si="457"/>
        <v>No holdings</v>
      </c>
      <c r="DF579" s="17">
        <f t="shared" si="458"/>
        <v>0</v>
      </c>
      <c r="DG579" s="16" t="str">
        <f t="shared" si="459"/>
        <v>Pass</v>
      </c>
      <c r="DH579" s="33" t="b">
        <f>IF(ABS(Survey!$DA579)=0,TRUE,FALSE)</f>
        <v>1</v>
      </c>
      <c r="DI579" s="32" t="b">
        <f>NOT(ISBLANK(Survey!$DB579))</f>
        <v>0</v>
      </c>
      <c r="DJ579" s="16" t="str">
        <f t="shared" si="460"/>
        <v>Pass</v>
      </c>
      <c r="DK579" s="33" t="b">
        <f>IF(ABS(Survey!$DV579)=0,TRUE,FALSE)</f>
        <v>1</v>
      </c>
      <c r="DL579" s="32" t="b">
        <f>NOT(ISBLANK(Survey!$DW579))</f>
        <v>0</v>
      </c>
      <c r="DM579" t="str">
        <f t="shared" si="461"/>
        <v>Pass</v>
      </c>
      <c r="DN579" s="25" cm="1">
        <f t="array" ref="DN579">SUM(SUMIF(Survey!CW579,{"&gt;0","&lt;0"})*{1,-1})+SUM(SUMIF(Survey!DR579,{"&gt;0","&lt;0"})*{1,-1})</f>
        <v>0</v>
      </c>
      <c r="DO579" s="25">
        <f>SUM(SUMIF(Survey!DY579:EE579,{"&gt;0","&lt;0"})*{1,-1})+SUM(SUMIF(Survey!EG579:EM579,{"&gt;0","&lt;0"})*{1,-1})</f>
        <v>0</v>
      </c>
      <c r="DP579">
        <f t="shared" si="462"/>
        <v>0</v>
      </c>
      <c r="DQ579">
        <f t="shared" si="463"/>
        <v>0</v>
      </c>
      <c r="DR579" s="16" t="str">
        <f t="shared" si="464"/>
        <v>Pass</v>
      </c>
      <c r="DS579" s="33" t="b">
        <f>IF(ABS(Survey!$EE579)=0,TRUE,FALSE)</f>
        <v>1</v>
      </c>
      <c r="DT579" s="32" t="b">
        <f>NOT(ISBLANK(Survey!EF579))</f>
        <v>0</v>
      </c>
      <c r="DU579" s="16" t="str">
        <f t="shared" si="465"/>
        <v>Pass</v>
      </c>
      <c r="DV579" s="33" t="b">
        <f>IF(ABS(Survey!$EM579)=0,TRUE,FALSE)</f>
        <v>1</v>
      </c>
      <c r="DW579" s="32" t="b">
        <f>NOT(ISBLANK(Survey!$EN579))</f>
        <v>0</v>
      </c>
      <c r="DX579" s="16" t="str">
        <f t="shared" si="466"/>
        <v>Fail</v>
      </c>
      <c r="DY579" s="31">
        <f>SUM(SUMIF(Survey!ET579:EV579,{"&gt;0","&lt;0"})*{1,-1})</f>
        <v>0</v>
      </c>
      <c r="DZ579">
        <f t="shared" si="467"/>
        <v>0</v>
      </c>
      <c r="EA579">
        <f t="shared" si="468"/>
        <v>100</v>
      </c>
      <c r="EB579" s="30" t="b">
        <f>IF(OR(Survey!$M579="ETF",Survey!$M579="ETF, alternative mutual fund",Survey!$M579="Closed-end", Survey!$M579="Split share corp"),TRUE,FALSE)</f>
        <v>0</v>
      </c>
      <c r="EC579" s="16" t="str">
        <f t="shared" si="469"/>
        <v>Fail</v>
      </c>
      <c r="ED579" s="31">
        <f>SUM(SUMIF(Survey!EX579:FD579,{"&gt;0","&lt;0"})*{1,-1})</f>
        <v>0</v>
      </c>
      <c r="EE579">
        <f t="shared" si="470"/>
        <v>0</v>
      </c>
      <c r="EF579" s="17">
        <f t="shared" si="471"/>
        <v>100</v>
      </c>
      <c r="EG579" s="16" t="str">
        <f t="shared" si="472"/>
        <v>Fail</v>
      </c>
      <c r="EH579" s="31">
        <f>SUM(SUMIF(Survey!FF579:FL579,{"&gt;0","&lt;0"})*{1,-1})</f>
        <v>0</v>
      </c>
      <c r="EI579">
        <f t="shared" si="473"/>
        <v>0</v>
      </c>
      <c r="EJ579" s="17">
        <f t="shared" si="474"/>
        <v>100</v>
      </c>
    </row>
    <row r="580" spans="1:140">
      <c r="A580">
        <v>580</v>
      </c>
      <c r="B580" t="str">
        <f t="shared" si="475"/>
        <v>Pass</v>
      </c>
      <c r="C580" t="str">
        <f>IF(COUNTBLANK(Survey!B580:FM580)=$C$2, "Pass", "Fail")</f>
        <v>Pass</v>
      </c>
      <c r="D580" s="16" t="str">
        <f t="shared" si="423"/>
        <v>Fail</v>
      </c>
      <c r="E580" t="str">
        <f>IF(OR(ISBLANK(Survey!AL580),COUNTIF(G580:BJ580,"Fail")),"Fail","Pass")</f>
        <v>Fail</v>
      </c>
      <c r="F580" s="265"/>
      <c r="G580" s="16" t="str">
        <f t="shared" si="424"/>
        <v>Fail</v>
      </c>
      <c r="H580" s="139">
        <f>COUNTBLANK(Survey!B580:D580)+COUNTBLANK(Survey!G580)+COUNTBLANK(Survey!I580)+COUNTBLANK(Survey!K580:M580)+COUNTBLANK(Survey!P580:Q580)+COUNTBLANK(Survey!T580:W580)+COUNTBLANK(Survey!Z580:AC580)+COUNTBLANK(Survey!AF580:AG580)+COUNTBLANK(Survey!AK580:AK580)</f>
        <v>21</v>
      </c>
      <c r="I580" t="str">
        <f t="shared" si="425"/>
        <v>Fail</v>
      </c>
      <c r="J580" t="b">
        <f>IF(Survey!E580="No",TRUE,FALSE)</f>
        <v>0</v>
      </c>
      <c r="K580" s="29" cm="1">
        <f t="array" ref="K580">IF(COUNTA(Survey!$E$4:$E$695)=1, 0, SUM(IF(COUNTIF(Survey!$E$4:$E$695, Survey!$E$4:$E$695)=1,1,0)))</f>
        <v>0</v>
      </c>
      <c r="L580" s="29">
        <f>LEN(Survey!E580)</f>
        <v>0</v>
      </c>
      <c r="M580" s="16" t="str">
        <f t="shared" si="426"/>
        <v>Fail</v>
      </c>
      <c r="N580" t="b">
        <f>IF(Survey!F580="No",TRUE,FALSE)</f>
        <v>0</v>
      </c>
      <c r="O580" t="b">
        <f>Survey!F580=Survey!E580</f>
        <v>1</v>
      </c>
      <c r="P580">
        <f>COUNTIF(Survey!$F$4:$F$695,Survey!F580)</f>
        <v>0</v>
      </c>
      <c r="Q580" s="28">
        <f>LEN(Survey!F580)</f>
        <v>0</v>
      </c>
      <c r="R580" s="16" t="str">
        <f t="shared" si="427"/>
        <v>Pass</v>
      </c>
      <c r="S580" s="29">
        <f>MOD((LEN(Survey!H580)+2),11)</f>
        <v>2</v>
      </c>
      <c r="T580">
        <f>COUNTIF(Survey!$H$4:$H$695,Survey!H580)</f>
        <v>0</v>
      </c>
      <c r="U580" s="28" t="str">
        <f>IF(Survey!$L580="Prospectus fund", "Yes", "No")</f>
        <v>No</v>
      </c>
      <c r="V580" s="16" t="str">
        <f t="shared" si="428"/>
        <v>Pass</v>
      </c>
      <c r="W580" s="29">
        <f>MOD((LEN(Survey!J580)+2),11)</f>
        <v>2</v>
      </c>
      <c r="X580">
        <f>COUNTIF(Survey!$J$4:$J$695,Survey!J580)</f>
        <v>0</v>
      </c>
      <c r="Y580" s="30" t="b">
        <f>IF(OR(Survey!$M580="ETF",Survey!$M580="ETF, alternative mutual fund",Survey!$M580="Closed-end", Survey!$M580="Split share corp", Survey!$I580="Yes"),TRUE,FALSE)</f>
        <v>0</v>
      </c>
      <c r="Z580" s="16" t="str">
        <f>IFERROR(IF(AND(OR(AC580=AD580,AD580 = "Either"),NOT(ISBLANK(Survey!K580))),"Pass","Fail"),"Pass")</f>
        <v>Fail</v>
      </c>
      <c r="AA580" s="31" cm="1">
        <f t="array" ref="AA580">SUM(SUMIF(Survey!CH580:DA580,{"&gt;0","&lt;0"})*{1,-1})</f>
        <v>0</v>
      </c>
      <c r="AB580" s="33" cm="1">
        <f t="array" ref="AB580">SUM(SUMIF(Survey!CK580,{"&gt;0","&lt;0"})*{1,-1})+SUM(SUMIF(Survey!CU580,{"&gt;0","&lt;0"})*{1,-1})</f>
        <v>0</v>
      </c>
      <c r="AC580" s="33">
        <f>Survey!K580</f>
        <v>0</v>
      </c>
      <c r="AD580" s="32" t="str">
        <f t="shared" si="429"/>
        <v>Either</v>
      </c>
      <c r="AE580" s="16" t="str">
        <f t="shared" si="430"/>
        <v>Fail</v>
      </c>
      <c r="AF580" s="58" cm="1">
        <f t="array" ref="AF580">SUM(SUMIF(Survey!CH580:DA580,{"&gt;0","&lt;0"})*{1,-1})+SUM(SUMIF(Survey!DC580:DV580,{"&gt;0","&lt;0"})*{1,-1})</f>
        <v>0</v>
      </c>
      <c r="AG580" s="58">
        <f>IFERROR(AF580/(Survey!$BA580),0)</f>
        <v>0</v>
      </c>
      <c r="AH580" s="104" t="b">
        <f>IF(OR(Survey!$M580="Alternative strategy or hedge",Survey!$M580="Private asset",Survey!$L580="Prospectus fund"),TRUE,FALSE)</f>
        <v>0</v>
      </c>
      <c r="AI580" s="104" t="b">
        <f>NOT(ISBLANK(Survey!$M580))</f>
        <v>0</v>
      </c>
      <c r="AJ580" s="16" t="str">
        <f t="shared" si="431"/>
        <v>Fail</v>
      </c>
      <c r="AK580" t="b">
        <f>IF(Survey!W580="No",TRUE,FALSE)</f>
        <v>0</v>
      </c>
      <c r="AL580" s="119">
        <f>MOD((LEN(Survey!W580)+2),22)</f>
        <v>2</v>
      </c>
      <c r="AM580" t="str">
        <f t="shared" si="432"/>
        <v>Pass</v>
      </c>
      <c r="AN580" s="33" t="b">
        <f>NOT(ISNUMBER(SEARCH("Other",Survey!$Q580)))</f>
        <v>1</v>
      </c>
      <c r="AO580" s="32" t="b">
        <f>NOT(ISBLANK(Survey!$R580))</f>
        <v>0</v>
      </c>
      <c r="AP580" s="16" t="str">
        <f t="shared" si="433"/>
        <v>Pass</v>
      </c>
      <c r="AQ580" s="114">
        <f>COUNTBLANK(Survey!$X580)</f>
        <v>1</v>
      </c>
      <c r="AR580" s="58">
        <f>IF(AND(Survey!L580&lt;&gt;"Exempt fund",OR(Survey!$M580="ETF",Survey!$M580="ETF, alternative mutual fund",Survey!$M580="Mutual fund",Survey!$M580="Alternative mutual fund",Survey!$M580="Money market")),1,0)</f>
        <v>0</v>
      </c>
      <c r="AS580" s="16" t="str">
        <f t="shared" si="434"/>
        <v>Pass</v>
      </c>
      <c r="AT580" s="33" t="b">
        <f>NOT(ISNUMBER(SEARCH("Yes",Survey!$AC580)))</f>
        <v>1</v>
      </c>
      <c r="AU580" s="32" t="b">
        <f>IF(COUNTBLANK(Survey!$AD580:$AE580)=0,TRUE, FALSE)</f>
        <v>0</v>
      </c>
      <c r="AV580" s="16" t="str">
        <f t="shared" si="435"/>
        <v>Pass</v>
      </c>
      <c r="AW580" s="33" t="b">
        <f>NOT(ISNUMBER(SEARCH("Yes",Survey!$AF580)))</f>
        <v>1</v>
      </c>
      <c r="AX580" s="32" t="b">
        <f>NOT(ISBLANK(Survey!$AH580))</f>
        <v>0</v>
      </c>
      <c r="AY580" s="16" t="str">
        <f t="shared" si="436"/>
        <v>Pass</v>
      </c>
      <c r="AZ580" s="33" t="b">
        <f>NOT(OR(ISNUMBER(SEARCH("Other",Survey!$AH580)),ISNUMBER(SEARCH("Multiple",Survey!$AH580))))</f>
        <v>1</v>
      </c>
      <c r="BA580" s="32" t="b">
        <f>NOT(ISBLANK(Survey!$AI580))</f>
        <v>0</v>
      </c>
      <c r="BB580" s="16" t="str">
        <f t="shared" si="437"/>
        <v>Fail</v>
      </c>
      <c r="BC580" s="114">
        <f>IF(ABS(Survey!$BA580)&gt;0, 1,0)</f>
        <v>0</v>
      </c>
      <c r="BD580" s="114">
        <f>IF(COUNTBLANK(Survey!$AL580)=0,1,0)</f>
        <v>0</v>
      </c>
      <c r="BE580" s="16" t="str">
        <f t="shared" si="438"/>
        <v>Pass</v>
      </c>
      <c r="BF580" s="114">
        <f>IF(ISBLANK(Survey!$AL580),0,1)</f>
        <v>0</v>
      </c>
      <c r="BG580" s="133">
        <f>COUNTBLANK(Survey!$AM580)</f>
        <v>1</v>
      </c>
      <c r="BH580" s="16" t="str">
        <f t="shared" si="439"/>
        <v>Pass</v>
      </c>
      <c r="BI580" s="114">
        <f>IF(OR(Survey!$AM580="Closed",ISBLANK(Survey!$AM580)),0,1)</f>
        <v>0</v>
      </c>
      <c r="BJ580" s="133">
        <f>IF(ISBLANK(Survey!$AN580),1,0)</f>
        <v>1</v>
      </c>
      <c r="BK580" s="118" t="str">
        <f t="shared" si="440"/>
        <v>Pass</v>
      </c>
      <c r="BL580" s="31" cm="1">
        <f t="array" ref="BL580">SUM(SUMIF(Survey!AO580:AP580,{"&gt;0","&lt;0"})*{1,-1})</f>
        <v>0</v>
      </c>
      <c r="BM580">
        <f t="shared" si="441"/>
        <v>0</v>
      </c>
      <c r="BN580">
        <f t="shared" si="442"/>
        <v>100</v>
      </c>
      <c r="BO580" s="118" t="str">
        <f t="shared" si="443"/>
        <v>Pass</v>
      </c>
      <c r="BP580">
        <f>IF(Survey!AQ580="No",0,1)</f>
        <v>1</v>
      </c>
      <c r="BQ580" s="207">
        <f>MOD((LEN(Survey!AQ580)+2),22)</f>
        <v>2</v>
      </c>
      <c r="BR580">
        <f>IF(Survey!AR580="No",0,1)</f>
        <v>1</v>
      </c>
      <c r="BS580" s="207">
        <f>MOD((LEN(Survey!AR580)+2),22)</f>
        <v>2</v>
      </c>
      <c r="BT580" s="114">
        <f>COUNTBLANK(Survey!$AQ580:$AS580)+COUNTBLANK(Survey!$AU580)</f>
        <v>4</v>
      </c>
      <c r="BU580" s="114">
        <f>IF(Survey!$I580="Yes",1,0)</f>
        <v>0</v>
      </c>
      <c r="BV580" s="114">
        <f>IF(OR(Survey!$M580="Mutual fund",Survey!$M580="Alternative mutual fund",Survey!$M580="Money market"),1,0)</f>
        <v>0</v>
      </c>
      <c r="BW580" s="119">
        <f>IF(OR(Survey!$M580="ETF",Survey!$M580="ETF, alternative mutual fund"),1,0)</f>
        <v>0</v>
      </c>
      <c r="BX580" s="16" t="str">
        <f t="shared" si="444"/>
        <v>Pass</v>
      </c>
      <c r="BY580" s="33">
        <f>IF(ISNUMBER(SEARCH("Other",Survey!$AS580)), 1, 0)</f>
        <v>0</v>
      </c>
      <c r="BZ580" s="58" t="b">
        <f>NOT(ISBLANK(Survey!$AT580))</f>
        <v>0</v>
      </c>
      <c r="CA580" s="16" t="str">
        <f t="shared" si="445"/>
        <v>Pass</v>
      </c>
      <c r="CB580" s="114">
        <f>IF(Survey!$BB580=0, 0,1)</f>
        <v>0</v>
      </c>
      <c r="CC580" s="58">
        <f>Survey!$AV580</f>
        <v>0</v>
      </c>
      <c r="CD580" s="58">
        <f>Survey!$BC580+Survey!$BD580+ABS(Survey!$BE580)-ABS(Survey!$BF580)-ABS(Survey!$BG580)-ABS(Survey!$BL580)</f>
        <v>0</v>
      </c>
      <c r="CE580" s="138">
        <f>Survey!BB580+(ABS(Survey!$BH580)-ABS(Survey!$BI580)+ABS(Survey!$BJ580)-ABS(Survey!$BK580))*0.5</f>
        <v>0</v>
      </c>
      <c r="CF580" s="58">
        <f t="shared" si="446"/>
        <v>0</v>
      </c>
      <c r="CG580" s="58">
        <f>IF(AND($CC580&gt;$CF580-0.2,$CC580&lt;$CF580+0.2,ISBLANK(Survey!$AV580)=FALSE),0,1)</f>
        <v>1</v>
      </c>
      <c r="CH580" s="133">
        <f>IF(ISBLANK(Survey!$AW580),1,0)</f>
        <v>1</v>
      </c>
      <c r="CI580" s="16" t="str">
        <f t="shared" si="447"/>
        <v>Pass</v>
      </c>
      <c r="CJ580" s="114">
        <f>IF(Survey!$BB580=0, 0,1)</f>
        <v>0</v>
      </c>
      <c r="CK580" s="58">
        <f>IF(AND(Survey!$AX580&gt;=0,Survey!$AX580&lt;=0.2,Survey!$AX580&lt;&gt;""),0,1)</f>
        <v>1</v>
      </c>
      <c r="CL580" s="114">
        <f>IF(ISBLANK(Survey!$AY580),1,0)</f>
        <v>1</v>
      </c>
      <c r="CM580" s="16" t="str">
        <f t="shared" si="448"/>
        <v>Fail</v>
      </c>
      <c r="CN580" s="133">
        <f>Survey!$AZ580</f>
        <v>0</v>
      </c>
      <c r="CO580" s="16" t="str">
        <f t="shared" si="449"/>
        <v>Pass</v>
      </c>
      <c r="CP580" s="31">
        <f>Survey!$BA580</f>
        <v>0</v>
      </c>
      <c r="CQ580" s="138">
        <f>Survey!$BB580+Survey!$BC580+Survey!$BD580+ABS(Survey!$BE580)-ABS(Survey!$BF580)-ABS(Survey!$BG580)+ABS(Survey!$BH580)-ABS(Survey!$BI580)+ABS(Survey!$BJ580)-ABS(Survey!$BK580)-ABS(Survey!$BL580)+Survey!$BM580</f>
        <v>0</v>
      </c>
      <c r="CR580" s="30">
        <f t="shared" si="450"/>
        <v>0</v>
      </c>
      <c r="CS580" s="17">
        <f t="shared" si="451"/>
        <v>0</v>
      </c>
      <c r="CT580" s="16" t="str">
        <f t="shared" si="452"/>
        <v>Pass</v>
      </c>
      <c r="CU580" s="33" t="b">
        <f>IF(ABS(Survey!$BM580)=0,TRUE,FALSE)</f>
        <v>1</v>
      </c>
      <c r="CV580" s="32" t="b">
        <f>NOT(ISBLANK(Survey!$BN580))</f>
        <v>0</v>
      </c>
      <c r="CW580" t="str">
        <f t="shared" si="453"/>
        <v>Fail</v>
      </c>
      <c r="CX580" s="25">
        <f>Survey!$BA580</f>
        <v>0</v>
      </c>
      <c r="CY580" s="25" cm="1">
        <f t="array" ref="CY580">SUM(SUMIF(Survey!BP580:BW580,{"&gt;0","&lt;0"})*{1,-1})-SUM(SUMIF(Survey!BY580:CF580,{"&gt;0","&lt;0"})*{1,-1})</f>
        <v>0</v>
      </c>
      <c r="CZ580" s="30" t="str">
        <f t="shared" si="454"/>
        <v>No holdings</v>
      </c>
      <c r="DA580">
        <f t="shared" si="455"/>
        <v>0</v>
      </c>
      <c r="DB580" s="16" t="str">
        <f t="shared" si="456"/>
        <v>Fail</v>
      </c>
      <c r="DC580" s="31">
        <f>Survey!$BA580</f>
        <v>0</v>
      </c>
      <c r="DD580" s="31" cm="1">
        <f t="array" ref="DD580">SUM(SUMIF(Survey!CH580:DA580,{"&gt;0","&lt;0"})*{1,-1})-SUM(SUMIF(Survey!DC580:DV580,{"&gt;0","&lt;0"})*{1,-1})</f>
        <v>0</v>
      </c>
      <c r="DE580" s="30" t="str">
        <f t="shared" si="457"/>
        <v>No holdings</v>
      </c>
      <c r="DF580" s="17">
        <f t="shared" si="458"/>
        <v>0</v>
      </c>
      <c r="DG580" s="16" t="str">
        <f t="shared" si="459"/>
        <v>Pass</v>
      </c>
      <c r="DH580" s="33" t="b">
        <f>IF(ABS(Survey!$DA580)=0,TRUE,FALSE)</f>
        <v>1</v>
      </c>
      <c r="DI580" s="32" t="b">
        <f>NOT(ISBLANK(Survey!$DB580))</f>
        <v>0</v>
      </c>
      <c r="DJ580" s="16" t="str">
        <f t="shared" si="460"/>
        <v>Pass</v>
      </c>
      <c r="DK580" s="33" t="b">
        <f>IF(ABS(Survey!$DV580)=0,TRUE,FALSE)</f>
        <v>1</v>
      </c>
      <c r="DL580" s="32" t="b">
        <f>NOT(ISBLANK(Survey!$DW580))</f>
        <v>0</v>
      </c>
      <c r="DM580" t="str">
        <f t="shared" si="461"/>
        <v>Pass</v>
      </c>
      <c r="DN580" s="25" cm="1">
        <f t="array" ref="DN580">SUM(SUMIF(Survey!CW580,{"&gt;0","&lt;0"})*{1,-1})+SUM(SUMIF(Survey!DR580,{"&gt;0","&lt;0"})*{1,-1})</f>
        <v>0</v>
      </c>
      <c r="DO580" s="25">
        <f>SUM(SUMIF(Survey!DY580:EE580,{"&gt;0","&lt;0"})*{1,-1})+SUM(SUMIF(Survey!EG580:EM580,{"&gt;0","&lt;0"})*{1,-1})</f>
        <v>0</v>
      </c>
      <c r="DP580">
        <f t="shared" si="462"/>
        <v>0</v>
      </c>
      <c r="DQ580">
        <f t="shared" si="463"/>
        <v>0</v>
      </c>
      <c r="DR580" s="16" t="str">
        <f t="shared" si="464"/>
        <v>Pass</v>
      </c>
      <c r="DS580" s="33" t="b">
        <f>IF(ABS(Survey!$EE580)=0,TRUE,FALSE)</f>
        <v>1</v>
      </c>
      <c r="DT580" s="32" t="b">
        <f>NOT(ISBLANK(Survey!EF580))</f>
        <v>0</v>
      </c>
      <c r="DU580" s="16" t="str">
        <f t="shared" si="465"/>
        <v>Pass</v>
      </c>
      <c r="DV580" s="33" t="b">
        <f>IF(ABS(Survey!$EM580)=0,TRUE,FALSE)</f>
        <v>1</v>
      </c>
      <c r="DW580" s="32" t="b">
        <f>NOT(ISBLANK(Survey!$EN580))</f>
        <v>0</v>
      </c>
      <c r="DX580" s="16" t="str">
        <f t="shared" si="466"/>
        <v>Fail</v>
      </c>
      <c r="DY580" s="31">
        <f>SUM(SUMIF(Survey!ET580:EV580,{"&gt;0","&lt;0"})*{1,-1})</f>
        <v>0</v>
      </c>
      <c r="DZ580">
        <f t="shared" si="467"/>
        <v>0</v>
      </c>
      <c r="EA580">
        <f t="shared" si="468"/>
        <v>100</v>
      </c>
      <c r="EB580" s="30" t="b">
        <f>IF(OR(Survey!$M580="ETF",Survey!$M580="ETF, alternative mutual fund",Survey!$M580="Closed-end", Survey!$M580="Split share corp"),TRUE,FALSE)</f>
        <v>0</v>
      </c>
      <c r="EC580" s="16" t="str">
        <f t="shared" si="469"/>
        <v>Fail</v>
      </c>
      <c r="ED580" s="31">
        <f>SUM(SUMIF(Survey!EX580:FD580,{"&gt;0","&lt;0"})*{1,-1})</f>
        <v>0</v>
      </c>
      <c r="EE580">
        <f t="shared" si="470"/>
        <v>0</v>
      </c>
      <c r="EF580" s="17">
        <f t="shared" si="471"/>
        <v>100</v>
      </c>
      <c r="EG580" s="16" t="str">
        <f t="shared" si="472"/>
        <v>Fail</v>
      </c>
      <c r="EH580" s="31">
        <f>SUM(SUMIF(Survey!FF580:FL580,{"&gt;0","&lt;0"})*{1,-1})</f>
        <v>0</v>
      </c>
      <c r="EI580">
        <f t="shared" si="473"/>
        <v>0</v>
      </c>
      <c r="EJ580" s="17">
        <f t="shared" si="474"/>
        <v>100</v>
      </c>
    </row>
    <row r="581" spans="1:140">
      <c r="A581">
        <v>581</v>
      </c>
      <c r="B581" t="str">
        <f t="shared" si="475"/>
        <v>Pass</v>
      </c>
      <c r="C581" t="str">
        <f>IF(COUNTBLANK(Survey!B581:FM581)=$C$2, "Pass", "Fail")</f>
        <v>Pass</v>
      </c>
      <c r="D581" s="16" t="str">
        <f t="shared" ref="D581:D644" si="476">IF(COUNTIF(G581:EJ581,"Fail"),"Fail","Pass")</f>
        <v>Fail</v>
      </c>
      <c r="E581" t="str">
        <f>IF(OR(ISBLANK(Survey!AL581),COUNTIF(G581:BJ581,"Fail")),"Fail","Pass")</f>
        <v>Fail</v>
      </c>
      <c r="F581" s="265"/>
      <c r="G581" s="16" t="str">
        <f t="shared" ref="G581:G644" si="477">IF(H581=0,"Pass","Fail")</f>
        <v>Fail</v>
      </c>
      <c r="H581" s="139">
        <f>COUNTBLANK(Survey!B581:D581)+COUNTBLANK(Survey!G581)+COUNTBLANK(Survey!I581)+COUNTBLANK(Survey!K581:M581)+COUNTBLANK(Survey!P581:Q581)+COUNTBLANK(Survey!T581:W581)+COUNTBLANK(Survey!Z581:AC581)+COUNTBLANK(Survey!AF581:AG581)+COUNTBLANK(Survey!AK581:AK581)</f>
        <v>21</v>
      </c>
      <c r="I581" t="str">
        <f t="shared" ref="I581:I644" si="478">IF(AND(OR(L581=20, J581=TRUE),K581&lt;1),"Pass","Fail")</f>
        <v>Fail</v>
      </c>
      <c r="J581" t="b">
        <f>IF(Survey!E581="No",TRUE,FALSE)</f>
        <v>0</v>
      </c>
      <c r="K581" s="29" cm="1">
        <f t="array" ref="K581">IF(COUNTA(Survey!$E$4:$E$695)=1, 0, SUM(IF(COUNTIF(Survey!$E$4:$E$695, Survey!$E$4:$E$695)=1,1,0)))</f>
        <v>0</v>
      </c>
      <c r="L581" s="29">
        <f>LEN(Survey!E581)</f>
        <v>0</v>
      </c>
      <c r="M581" s="16" t="str">
        <f t="shared" ref="M581:M644" si="479">IF(OR(AND(Q581=20,O581=FALSE,P581&lt;2), N581=TRUE),"Pass","Fail")</f>
        <v>Fail</v>
      </c>
      <c r="N581" t="b">
        <f>IF(Survey!F581="No",TRUE,FALSE)</f>
        <v>0</v>
      </c>
      <c r="O581" t="b">
        <f>Survey!F581=Survey!E581</f>
        <v>1</v>
      </c>
      <c r="P581">
        <f>COUNTIF(Survey!$F$4:$F$695,Survey!F581)</f>
        <v>0</v>
      </c>
      <c r="Q581" s="28">
        <f>LEN(Survey!F581)</f>
        <v>0</v>
      </c>
      <c r="R581" s="16" t="str">
        <f t="shared" ref="R581:R644" si="480">IF(OR(AND(S581=0,T581&lt;2), U581="No"),"Pass","Fail")</f>
        <v>Pass</v>
      </c>
      <c r="S581" s="29">
        <f>MOD((LEN(Survey!H581)+2),11)</f>
        <v>2</v>
      </c>
      <c r="T581">
        <f>COUNTIF(Survey!$H$4:$H$695,Survey!H581)</f>
        <v>0</v>
      </c>
      <c r="U581" s="28" t="str">
        <f>IF(Survey!$L581="Prospectus fund", "Yes", "No")</f>
        <v>No</v>
      </c>
      <c r="V581" s="16" t="str">
        <f t="shared" ref="V581:V644" si="481">IFERROR(IF(OR(AND(W581=0,X581&lt;2), Y581=FALSE),"Pass","Fail"),"Pass")</f>
        <v>Pass</v>
      </c>
      <c r="W581" s="29">
        <f>MOD((LEN(Survey!J581)+2),11)</f>
        <v>2</v>
      </c>
      <c r="X581">
        <f>COUNTIF(Survey!$J$4:$J$695,Survey!J581)</f>
        <v>0</v>
      </c>
      <c r="Y581" s="30" t="b">
        <f>IF(OR(Survey!$M581="ETF",Survey!$M581="ETF, alternative mutual fund",Survey!$M581="Closed-end", Survey!$M581="Split share corp", Survey!$I581="Yes"),TRUE,FALSE)</f>
        <v>0</v>
      </c>
      <c r="Z581" s="16" t="str">
        <f>IFERROR(IF(AND(OR(AC581=AD581,AD581 = "Either"),NOT(ISBLANK(Survey!K581))),"Pass","Fail"),"Pass")</f>
        <v>Fail</v>
      </c>
      <c r="AA581" s="31" cm="1">
        <f t="array" ref="AA581">SUM(SUMIF(Survey!CH581:DA581,{"&gt;0","&lt;0"})*{1,-1})</f>
        <v>0</v>
      </c>
      <c r="AB581" s="33" cm="1">
        <f t="array" ref="AB581">SUM(SUMIF(Survey!CK581,{"&gt;0","&lt;0"})*{1,-1})+SUM(SUMIF(Survey!CU581,{"&gt;0","&lt;0"})*{1,-1})</f>
        <v>0</v>
      </c>
      <c r="AC581" s="33">
        <f>Survey!K581</f>
        <v>0</v>
      </c>
      <c r="AD581" s="32" t="str">
        <f t="shared" ref="AD581:AD644" si="482">IFERROR(IF(AB581/AA581 &gt; 0.65, "Fund of funds", IF(AB581/AA581 &lt; 0.35,"Stand-alone","Either")),"Either")</f>
        <v>Either</v>
      </c>
      <c r="AE581" s="16" t="str">
        <f t="shared" ref="AE581:AE644" si="483">IF(AND(AI581=TRUE,OR(AG581&lt;=2, AH581=TRUE)),"Pass","Fail")</f>
        <v>Fail</v>
      </c>
      <c r="AF581" s="58" cm="1">
        <f t="array" ref="AF581">SUM(SUMIF(Survey!CH581:DA581,{"&gt;0","&lt;0"})*{1,-1})+SUM(SUMIF(Survey!DC581:DV581,{"&gt;0","&lt;0"})*{1,-1})</f>
        <v>0</v>
      </c>
      <c r="AG581" s="58">
        <f>IFERROR(AF581/(Survey!$BA581),0)</f>
        <v>0</v>
      </c>
      <c r="AH581" s="104" t="b">
        <f>IF(OR(Survey!$M581="Alternative strategy or hedge",Survey!$M581="Private asset",Survey!$L581="Prospectus fund"),TRUE,FALSE)</f>
        <v>0</v>
      </c>
      <c r="AI581" s="104" t="b">
        <f>NOT(ISBLANK(Survey!$M581))</f>
        <v>0</v>
      </c>
      <c r="AJ581" s="16" t="str">
        <f t="shared" ref="AJ581:AJ644" si="484">IF(OR(AL581=0, AK581=TRUE),"Pass","Fail")</f>
        <v>Fail</v>
      </c>
      <c r="AK581" t="b">
        <f>IF(Survey!W581="No",TRUE,FALSE)</f>
        <v>0</v>
      </c>
      <c r="AL581" s="119">
        <f>MOD((LEN(Survey!W581)+2),22)</f>
        <v>2</v>
      </c>
      <c r="AM581" t="str">
        <f t="shared" ref="AM581:AM644" si="485">IF(OR(AN581=TRUE, AO581=TRUE),"Pass","Fail")</f>
        <v>Pass</v>
      </c>
      <c r="AN581" s="33" t="b">
        <f>NOT(ISNUMBER(SEARCH("Other",Survey!$Q581)))</f>
        <v>1</v>
      </c>
      <c r="AO581" s="32" t="b">
        <f>NOT(ISBLANK(Survey!$R581))</f>
        <v>0</v>
      </c>
      <c r="AP581" s="16" t="str">
        <f t="shared" ref="AP581:AP644" si="486">IF(OR(AQ581=0, AR581=0),"Pass","Fail")</f>
        <v>Pass</v>
      </c>
      <c r="AQ581" s="114">
        <f>COUNTBLANK(Survey!$X581)</f>
        <v>1</v>
      </c>
      <c r="AR581" s="58">
        <f>IF(AND(Survey!L581&lt;&gt;"Exempt fund",OR(Survey!$M581="ETF",Survey!$M581="ETF, alternative mutual fund",Survey!$M581="Mutual fund",Survey!$M581="Alternative mutual fund",Survey!$M581="Money market")),1,0)</f>
        <v>0</v>
      </c>
      <c r="AS581" s="16" t="str">
        <f t="shared" ref="AS581:AS644" si="487">IF(OR(AT581=TRUE, AU581=TRUE),"Pass","Fail")</f>
        <v>Pass</v>
      </c>
      <c r="AT581" s="33" t="b">
        <f>NOT(ISNUMBER(SEARCH("Yes",Survey!$AC581)))</f>
        <v>1</v>
      </c>
      <c r="AU581" s="32" t="b">
        <f>IF(COUNTBLANK(Survey!$AD581:$AE581)=0,TRUE, FALSE)</f>
        <v>0</v>
      </c>
      <c r="AV581" s="16" t="str">
        <f t="shared" ref="AV581:AV644" si="488">IF(OR(AW581=TRUE, AX581=TRUE),"Pass","Fail")</f>
        <v>Pass</v>
      </c>
      <c r="AW581" s="33" t="b">
        <f>NOT(ISNUMBER(SEARCH("Yes",Survey!$AF581)))</f>
        <v>1</v>
      </c>
      <c r="AX581" s="32" t="b">
        <f>NOT(ISBLANK(Survey!$AH581))</f>
        <v>0</v>
      </c>
      <c r="AY581" s="16" t="str">
        <f t="shared" ref="AY581:AY644" si="489">IF(OR(AZ581=TRUE, BA581=TRUE),"Pass","Fail")</f>
        <v>Pass</v>
      </c>
      <c r="AZ581" s="33" t="b">
        <f>NOT(OR(ISNUMBER(SEARCH("Other",Survey!$AH581)),ISNUMBER(SEARCH("Multiple",Survey!$AH581))))</f>
        <v>1</v>
      </c>
      <c r="BA581" s="32" t="b">
        <f>NOT(ISBLANK(Survey!$AI581))</f>
        <v>0</v>
      </c>
      <c r="BB581" s="16" t="str">
        <f t="shared" ref="BB581:BB644" si="490">IF(OR(AND(BC581=1, BD581=0), AND(BC581=0, BD581=1)),"Pass","Fail")</f>
        <v>Fail</v>
      </c>
      <c r="BC581" s="114">
        <f>IF(ABS(Survey!$BA581)&gt;0, 1,0)</f>
        <v>0</v>
      </c>
      <c r="BD581" s="114">
        <f>IF(COUNTBLANK(Survey!$AL581)=0,1,0)</f>
        <v>0</v>
      </c>
      <c r="BE581" s="16" t="str">
        <f t="shared" ref="BE581:BE644" si="491">IF(OR(BF581=0, BG581=0),"Pass","Fail")</f>
        <v>Pass</v>
      </c>
      <c r="BF581" s="114">
        <f>IF(ISBLANK(Survey!$AL581),0,1)</f>
        <v>0</v>
      </c>
      <c r="BG581" s="133">
        <f>COUNTBLANK(Survey!$AM581)</f>
        <v>1</v>
      </c>
      <c r="BH581" s="16" t="str">
        <f t="shared" ref="BH581:BH644" si="492">IF(OR(BI581=0, BJ581=0),"Pass","Fail")</f>
        <v>Pass</v>
      </c>
      <c r="BI581" s="114">
        <f>IF(OR(Survey!$AM581="Closed",ISBLANK(Survey!$AM581)),0,1)</f>
        <v>0</v>
      </c>
      <c r="BJ581" s="133">
        <f>IF(ISBLANK(Survey!$AN581),1,0)</f>
        <v>1</v>
      </c>
      <c r="BK581" s="118" t="str">
        <f t="shared" ref="BK581:BK644" si="493">IF(OR(IF(OR($BU581+$BV581 = 2, $BW581=1), FALSE, TRUE), OR(AND(BL581&gt;=0.99,BL581&lt;=1.01),AND(BL581&gt;=99,BL581&lt;=101))),"Pass","Fail")</f>
        <v>Pass</v>
      </c>
      <c r="BL581" s="31" cm="1">
        <f t="array" ref="BL581">SUM(SUMIF(Survey!AO581:AP581,{"&gt;0","&lt;0"})*{1,-1})</f>
        <v>0</v>
      </c>
      <c r="BM581">
        <f t="shared" ref="BM581:BM644" si="494">IF(BL581=0,0,100/BL581)</f>
        <v>0</v>
      </c>
      <c r="BN581">
        <f t="shared" ref="BN581:BN644" si="495">100-BL581</f>
        <v>100</v>
      </c>
      <c r="BO581" s="118" t="str">
        <f t="shared" ref="BO581:BO644" si="496">IF(OR(IF(OR($BU581+$BV581 = 2, $BW581=1), FALSE, TRUE), AND(OR($BQ581 = 0,$BP581=0),OR($BR581 = 0,$BS581=0),BT581=0)),"Pass","Fail")</f>
        <v>Pass</v>
      </c>
      <c r="BP581">
        <f>IF(Survey!AQ581="No",0,1)</f>
        <v>1</v>
      </c>
      <c r="BQ581" s="207">
        <f>MOD((LEN(Survey!AQ581)+2),22)</f>
        <v>2</v>
      </c>
      <c r="BR581">
        <f>IF(Survey!AR581="No",0,1)</f>
        <v>1</v>
      </c>
      <c r="BS581" s="207">
        <f>MOD((LEN(Survey!AR581)+2),22)</f>
        <v>2</v>
      </c>
      <c r="BT581" s="114">
        <f>COUNTBLANK(Survey!$AQ581:$AS581)+COUNTBLANK(Survey!$AU581)</f>
        <v>4</v>
      </c>
      <c r="BU581" s="114">
        <f>IF(Survey!$I581="Yes",1,0)</f>
        <v>0</v>
      </c>
      <c r="BV581" s="114">
        <f>IF(OR(Survey!$M581="Mutual fund",Survey!$M581="Alternative mutual fund",Survey!$M581="Money market"),1,0)</f>
        <v>0</v>
      </c>
      <c r="BW581" s="119">
        <f>IF(OR(Survey!$M581="ETF",Survey!$M581="ETF, alternative mutual fund"),1,0)</f>
        <v>0</v>
      </c>
      <c r="BX581" s="16" t="str">
        <f t="shared" ref="BX581:BX644" si="497">IF(OR(BY581=0, BZ581=TRUE),"Pass","Fail")</f>
        <v>Pass</v>
      </c>
      <c r="BY581" s="33">
        <f>IF(ISNUMBER(SEARCH("Other",Survey!$AS581)), 1, 0)</f>
        <v>0</v>
      </c>
      <c r="BZ581" s="58" t="b">
        <f>NOT(ISBLANK(Survey!$AT581))</f>
        <v>0</v>
      </c>
      <c r="CA581" s="16" t="str">
        <f t="shared" ref="CA581:CA644" si="498">IF(OR(CB581=0, CG581=0, CH581=0),"Pass","Fail")</f>
        <v>Pass</v>
      </c>
      <c r="CB581" s="114">
        <f>IF(Survey!$BB581=0, 0,1)</f>
        <v>0</v>
      </c>
      <c r="CC581" s="58">
        <f>Survey!$AV581</f>
        <v>0</v>
      </c>
      <c r="CD581" s="58">
        <f>Survey!$BC581+Survey!$BD581+ABS(Survey!$BE581)-ABS(Survey!$BF581)-ABS(Survey!$BG581)-ABS(Survey!$BL581)</f>
        <v>0</v>
      </c>
      <c r="CE581" s="138">
        <f>Survey!BB581+(ABS(Survey!$BH581)-ABS(Survey!$BI581)+ABS(Survey!$BJ581)-ABS(Survey!$BK581))*0.5</f>
        <v>0</v>
      </c>
      <c r="CF581" s="58">
        <f t="shared" ref="CF581:CF644" si="499">IFERROR(CD581/(CE581),0)</f>
        <v>0</v>
      </c>
      <c r="CG581" s="58">
        <f>IF(AND($CC581&gt;$CF581-0.2,$CC581&lt;$CF581+0.2,ISBLANK(Survey!$AV581)=FALSE),0,1)</f>
        <v>1</v>
      </c>
      <c r="CH581" s="133">
        <f>IF(ISBLANK(Survey!$AW581),1,0)</f>
        <v>1</v>
      </c>
      <c r="CI581" s="16" t="str">
        <f t="shared" ref="CI581:CI644" si="500">IF(OR($CJ581=0, $CK581=0,$CL581=0),"Pass","Fail")</f>
        <v>Pass</v>
      </c>
      <c r="CJ581" s="114">
        <f>IF(Survey!$BB581=0, 0,1)</f>
        <v>0</v>
      </c>
      <c r="CK581" s="58">
        <f>IF(AND(Survey!$AX581&gt;=0,Survey!$AX581&lt;=0.2,Survey!$AX581&lt;&gt;""),0,1)</f>
        <v>1</v>
      </c>
      <c r="CL581" s="114">
        <f>IF(ISBLANK(Survey!$AY581),1,0)</f>
        <v>1</v>
      </c>
      <c r="CM581" s="16" t="str">
        <f t="shared" ref="CM581:CM644" si="501">IF(OR(CN581="CAD",CN581="USD"),"Pass","Fail")</f>
        <v>Fail</v>
      </c>
      <c r="CN581" s="133">
        <f>Survey!$AZ581</f>
        <v>0</v>
      </c>
      <c r="CO581" s="16" t="str">
        <f t="shared" ref="CO581:CO644" si="502">IF(OR(CS581=0,AND(CR581&gt;=0.99,CR581&lt;=1.01)),"Pass","Fail")</f>
        <v>Pass</v>
      </c>
      <c r="CP581" s="31">
        <f>Survey!$BA581</f>
        <v>0</v>
      </c>
      <c r="CQ581" s="138">
        <f>Survey!$BB581+Survey!$BC581+Survey!$BD581+ABS(Survey!$BE581)-ABS(Survey!$BF581)-ABS(Survey!$BG581)+ABS(Survey!$BH581)-ABS(Survey!$BI581)+ABS(Survey!$BJ581)-ABS(Survey!$BK581)-ABS(Survey!$BL581)+Survey!$BM581</f>
        <v>0</v>
      </c>
      <c r="CR581" s="30">
        <f t="shared" ref="CR581:CR644" si="503">IFERROR(CP581/CQ581,0)</f>
        <v>0</v>
      </c>
      <c r="CS581" s="17">
        <f t="shared" ref="CS581:CS644" si="504">CP581-CQ581</f>
        <v>0</v>
      </c>
      <c r="CT581" s="16" t="str">
        <f t="shared" ref="CT581:CT644" si="505">IF(OR(CU581=TRUE, CV581=TRUE),"Pass","Fail")</f>
        <v>Pass</v>
      </c>
      <c r="CU581" s="33" t="b">
        <f>IF(ABS(Survey!$BM581)=0,TRUE,FALSE)</f>
        <v>1</v>
      </c>
      <c r="CV581" s="32" t="b">
        <f>NOT(ISBLANK(Survey!$BN581))</f>
        <v>0</v>
      </c>
      <c r="CW581" t="str">
        <f t="shared" ref="CW581:CW644" si="506">IF(AND(CZ581&gt;=0.99,CZ581&lt;=1.01),"Pass","Fail")</f>
        <v>Fail</v>
      </c>
      <c r="CX581" s="25">
        <f>Survey!$BA581</f>
        <v>0</v>
      </c>
      <c r="CY581" s="25" cm="1">
        <f t="array" ref="CY581">SUM(SUMIF(Survey!BP581:BW581,{"&gt;0","&lt;0"})*{1,-1})-SUM(SUMIF(Survey!BY581:CF581,{"&gt;0","&lt;0"})*{1,-1})</f>
        <v>0</v>
      </c>
      <c r="CZ581" s="30" t="str">
        <f t="shared" ref="CZ581:CZ644" si="507">IF(CY581=0,"No holdings",CX581/CY581)</f>
        <v>No holdings</v>
      </c>
      <c r="DA581">
        <f t="shared" ref="DA581:DA644" si="508">CX581-CY581</f>
        <v>0</v>
      </c>
      <c r="DB581" s="16" t="str">
        <f t="shared" ref="DB581:DB644" si="509">IF(AND(DE581&gt;=0.99,DE581&lt;=1.01),"Pass","Fail")</f>
        <v>Fail</v>
      </c>
      <c r="DC581" s="31">
        <f>Survey!$BA581</f>
        <v>0</v>
      </c>
      <c r="DD581" s="31" cm="1">
        <f t="array" ref="DD581">SUM(SUMIF(Survey!CH581:DA581,{"&gt;0","&lt;0"})*{1,-1})-SUM(SUMIF(Survey!DC581:DV581,{"&gt;0","&lt;0"})*{1,-1})</f>
        <v>0</v>
      </c>
      <c r="DE581" s="30" t="str">
        <f t="shared" ref="DE581:DE644" si="510">IF(DD581=0,"No holdings",DC581/DD581)</f>
        <v>No holdings</v>
      </c>
      <c r="DF581" s="17">
        <f t="shared" ref="DF581:DF644" si="511">DC581-DD581</f>
        <v>0</v>
      </c>
      <c r="DG581" s="16" t="str">
        <f t="shared" ref="DG581:DG644" si="512">IF(OR(DH581=TRUE, DI581=TRUE),"Pass","Fail")</f>
        <v>Pass</v>
      </c>
      <c r="DH581" s="33" t="b">
        <f>IF(ABS(Survey!$DA581)=0,TRUE,FALSE)</f>
        <v>1</v>
      </c>
      <c r="DI581" s="32" t="b">
        <f>NOT(ISBLANK(Survey!$DB581))</f>
        <v>0</v>
      </c>
      <c r="DJ581" s="16" t="str">
        <f t="shared" ref="DJ581:DJ644" si="513">IF(OR(DK581=TRUE, DL581=TRUE),"Pass","Fail")</f>
        <v>Pass</v>
      </c>
      <c r="DK581" s="33" t="b">
        <f>IF(ABS(Survey!$DV581)=0,TRUE,FALSE)</f>
        <v>1</v>
      </c>
      <c r="DL581" s="32" t="b">
        <f>NOT(ISBLANK(Survey!$DW581))</f>
        <v>0</v>
      </c>
      <c r="DM581" t="str">
        <f t="shared" ref="DM581:DM644" si="514">IF(DP581&lt;1,"Pass","Fail")</f>
        <v>Pass</v>
      </c>
      <c r="DN581" s="25" cm="1">
        <f t="array" ref="DN581">SUM(SUMIF(Survey!CW581,{"&gt;0","&lt;0"})*{1,-1})+SUM(SUMIF(Survey!DR581,{"&gt;0","&lt;0"})*{1,-1})</f>
        <v>0</v>
      </c>
      <c r="DO581" s="25">
        <f>SUM(SUMIF(Survey!DY581:EE581,{"&gt;0","&lt;0"})*{1,-1})+SUM(SUMIF(Survey!EG581:EM581,{"&gt;0","&lt;0"})*{1,-1})</f>
        <v>0</v>
      </c>
      <c r="DP581">
        <f t="shared" ref="DP581:DP644" si="515">IFERROR(IF(AND(DO581=0,DN581&gt;0),"No Gross Notional",DN581/DO581),0)</f>
        <v>0</v>
      </c>
      <c r="DQ581">
        <f t="shared" ref="DQ581:DQ644" si="516">IF(DN581-DO581 &lt; 0, 0, DN581-DO581)</f>
        <v>0</v>
      </c>
      <c r="DR581" s="16" t="str">
        <f t="shared" ref="DR581:DR644" si="517">IF(OR(DS581=TRUE, DT581=TRUE),"Pass","Fail")</f>
        <v>Pass</v>
      </c>
      <c r="DS581" s="33" t="b">
        <f>IF(ABS(Survey!$EE581)=0,TRUE,FALSE)</f>
        <v>1</v>
      </c>
      <c r="DT581" s="32" t="b">
        <f>NOT(ISBLANK(Survey!EF581))</f>
        <v>0</v>
      </c>
      <c r="DU581" s="16" t="str">
        <f t="shared" ref="DU581:DU644" si="518">IF(OR(DV581=TRUE, DW581=TRUE),"Pass","Fail")</f>
        <v>Pass</v>
      </c>
      <c r="DV581" s="33" t="b">
        <f>IF(ABS(Survey!$EM581)=0,TRUE,FALSE)</f>
        <v>1</v>
      </c>
      <c r="DW581" s="32" t="b">
        <f>NOT(ISBLANK(Survey!$EN581))</f>
        <v>0</v>
      </c>
      <c r="DX581" s="16" t="str">
        <f t="shared" ref="DX581:DX644" si="519">IF(EB581=TRUE,"Pass",IF(OR(AND(DY581&gt;=0.99,DY581&lt;=1.01),AND(DY581&gt;=99,DY581&lt;=101)),"Pass","Fail"))</f>
        <v>Fail</v>
      </c>
      <c r="DY581" s="31">
        <f>SUM(SUMIF(Survey!ET581:EV581,{"&gt;0","&lt;0"})*{1,-1})</f>
        <v>0</v>
      </c>
      <c r="DZ581">
        <f t="shared" ref="DZ581:DZ644" si="520">IF(DY581=0,0,100/DY581)</f>
        <v>0</v>
      </c>
      <c r="EA581">
        <f t="shared" ref="EA581:EA644" si="521">100-DY581</f>
        <v>100</v>
      </c>
      <c r="EB581" s="30" t="b">
        <f>IF(OR(Survey!$M581="ETF",Survey!$M581="ETF, alternative mutual fund",Survey!$M581="Closed-end", Survey!$M581="Split share corp"),TRUE,FALSE)</f>
        <v>0</v>
      </c>
      <c r="EC581" s="16" t="str">
        <f t="shared" ref="EC581:EC644" si="522">IF(OR(AND(ED581&gt;=0.99,ED581&lt;=1.01),AND(ED581&gt;=99,ED581&lt;=101)),"Pass","Fail")</f>
        <v>Fail</v>
      </c>
      <c r="ED581" s="31">
        <f>SUM(SUMIF(Survey!EX581:FD581,{"&gt;0","&lt;0"})*{1,-1})</f>
        <v>0</v>
      </c>
      <c r="EE581">
        <f t="shared" ref="EE581:EE644" si="523">IF(ED581=0,0,100/ED581)</f>
        <v>0</v>
      </c>
      <c r="EF581" s="17">
        <f t="shared" ref="EF581:EF644" si="524">100-ED581</f>
        <v>100</v>
      </c>
      <c r="EG581" s="16" t="str">
        <f t="shared" ref="EG581:EG644" si="525">IF(OR(AND(EH581&gt;=0.99,EH581&lt;=1.01),AND(EH581&gt;=99,EH581&lt;=101)),"Pass","Fail")</f>
        <v>Fail</v>
      </c>
      <c r="EH581" s="31">
        <f>SUM(SUMIF(Survey!FF581:FL581,{"&gt;0","&lt;0"})*{1,-1})</f>
        <v>0</v>
      </c>
      <c r="EI581">
        <f t="shared" ref="EI581:EI644" si="526">IF(EH581=0,0,100/EH581)</f>
        <v>0</v>
      </c>
      <c r="EJ581" s="17">
        <f t="shared" ref="EJ581:EJ644" si="527">100-EH581</f>
        <v>100</v>
      </c>
    </row>
    <row r="582" spans="1:140">
      <c r="A582">
        <v>582</v>
      </c>
      <c r="B582" t="str">
        <f t="shared" si="475"/>
        <v>Pass</v>
      </c>
      <c r="C582" t="str">
        <f>IF(COUNTBLANK(Survey!B582:FM582)=$C$2, "Pass", "Fail")</f>
        <v>Pass</v>
      </c>
      <c r="D582" s="16" t="str">
        <f t="shared" si="476"/>
        <v>Fail</v>
      </c>
      <c r="E582" t="str">
        <f>IF(OR(ISBLANK(Survey!AL582),COUNTIF(G582:BJ582,"Fail")),"Fail","Pass")</f>
        <v>Fail</v>
      </c>
      <c r="F582" s="265"/>
      <c r="G582" s="16" t="str">
        <f t="shared" si="477"/>
        <v>Fail</v>
      </c>
      <c r="H582" s="139">
        <f>COUNTBLANK(Survey!B582:D582)+COUNTBLANK(Survey!G582)+COUNTBLANK(Survey!I582)+COUNTBLANK(Survey!K582:M582)+COUNTBLANK(Survey!P582:Q582)+COUNTBLANK(Survey!T582:W582)+COUNTBLANK(Survey!Z582:AC582)+COUNTBLANK(Survey!AF582:AG582)+COUNTBLANK(Survey!AK582:AK582)</f>
        <v>21</v>
      </c>
      <c r="I582" t="str">
        <f t="shared" si="478"/>
        <v>Fail</v>
      </c>
      <c r="J582" t="b">
        <f>IF(Survey!E582="No",TRUE,FALSE)</f>
        <v>0</v>
      </c>
      <c r="K582" s="29" cm="1">
        <f t="array" ref="K582">IF(COUNTA(Survey!$E$4:$E$695)=1, 0, SUM(IF(COUNTIF(Survey!$E$4:$E$695, Survey!$E$4:$E$695)=1,1,0)))</f>
        <v>0</v>
      </c>
      <c r="L582" s="29">
        <f>LEN(Survey!E582)</f>
        <v>0</v>
      </c>
      <c r="M582" s="16" t="str">
        <f t="shared" si="479"/>
        <v>Fail</v>
      </c>
      <c r="N582" t="b">
        <f>IF(Survey!F582="No",TRUE,FALSE)</f>
        <v>0</v>
      </c>
      <c r="O582" t="b">
        <f>Survey!F582=Survey!E582</f>
        <v>1</v>
      </c>
      <c r="P582">
        <f>COUNTIF(Survey!$F$4:$F$695,Survey!F582)</f>
        <v>0</v>
      </c>
      <c r="Q582" s="28">
        <f>LEN(Survey!F582)</f>
        <v>0</v>
      </c>
      <c r="R582" s="16" t="str">
        <f t="shared" si="480"/>
        <v>Pass</v>
      </c>
      <c r="S582" s="29">
        <f>MOD((LEN(Survey!H582)+2),11)</f>
        <v>2</v>
      </c>
      <c r="T582">
        <f>COUNTIF(Survey!$H$4:$H$695,Survey!H582)</f>
        <v>0</v>
      </c>
      <c r="U582" s="28" t="str">
        <f>IF(Survey!$L582="Prospectus fund", "Yes", "No")</f>
        <v>No</v>
      </c>
      <c r="V582" s="16" t="str">
        <f t="shared" si="481"/>
        <v>Pass</v>
      </c>
      <c r="W582" s="29">
        <f>MOD((LEN(Survey!J582)+2),11)</f>
        <v>2</v>
      </c>
      <c r="X582">
        <f>COUNTIF(Survey!$J$4:$J$695,Survey!J582)</f>
        <v>0</v>
      </c>
      <c r="Y582" s="30" t="b">
        <f>IF(OR(Survey!$M582="ETF",Survey!$M582="ETF, alternative mutual fund",Survey!$M582="Closed-end", Survey!$M582="Split share corp", Survey!$I582="Yes"),TRUE,FALSE)</f>
        <v>0</v>
      </c>
      <c r="Z582" s="16" t="str">
        <f>IFERROR(IF(AND(OR(AC582=AD582,AD582 = "Either"),NOT(ISBLANK(Survey!K582))),"Pass","Fail"),"Pass")</f>
        <v>Fail</v>
      </c>
      <c r="AA582" s="31" cm="1">
        <f t="array" ref="AA582">SUM(SUMIF(Survey!CH582:DA582,{"&gt;0","&lt;0"})*{1,-1})</f>
        <v>0</v>
      </c>
      <c r="AB582" s="33" cm="1">
        <f t="array" ref="AB582">SUM(SUMIF(Survey!CK582,{"&gt;0","&lt;0"})*{1,-1})+SUM(SUMIF(Survey!CU582,{"&gt;0","&lt;0"})*{1,-1})</f>
        <v>0</v>
      </c>
      <c r="AC582" s="33">
        <f>Survey!K582</f>
        <v>0</v>
      </c>
      <c r="AD582" s="32" t="str">
        <f t="shared" si="482"/>
        <v>Either</v>
      </c>
      <c r="AE582" s="16" t="str">
        <f t="shared" si="483"/>
        <v>Fail</v>
      </c>
      <c r="AF582" s="58" cm="1">
        <f t="array" ref="AF582">SUM(SUMIF(Survey!CH582:DA582,{"&gt;0","&lt;0"})*{1,-1})+SUM(SUMIF(Survey!DC582:DV582,{"&gt;0","&lt;0"})*{1,-1})</f>
        <v>0</v>
      </c>
      <c r="AG582" s="58">
        <f>IFERROR(AF582/(Survey!$BA582),0)</f>
        <v>0</v>
      </c>
      <c r="AH582" s="104" t="b">
        <f>IF(OR(Survey!$M582="Alternative strategy or hedge",Survey!$M582="Private asset",Survey!$L582="Prospectus fund"),TRUE,FALSE)</f>
        <v>0</v>
      </c>
      <c r="AI582" s="104" t="b">
        <f>NOT(ISBLANK(Survey!$M582))</f>
        <v>0</v>
      </c>
      <c r="AJ582" s="16" t="str">
        <f t="shared" si="484"/>
        <v>Fail</v>
      </c>
      <c r="AK582" t="b">
        <f>IF(Survey!W582="No",TRUE,FALSE)</f>
        <v>0</v>
      </c>
      <c r="AL582" s="119">
        <f>MOD((LEN(Survey!W582)+2),22)</f>
        <v>2</v>
      </c>
      <c r="AM582" t="str">
        <f t="shared" si="485"/>
        <v>Pass</v>
      </c>
      <c r="AN582" s="33" t="b">
        <f>NOT(ISNUMBER(SEARCH("Other",Survey!$Q582)))</f>
        <v>1</v>
      </c>
      <c r="AO582" s="32" t="b">
        <f>NOT(ISBLANK(Survey!$R582))</f>
        <v>0</v>
      </c>
      <c r="AP582" s="16" t="str">
        <f t="shared" si="486"/>
        <v>Pass</v>
      </c>
      <c r="AQ582" s="114">
        <f>COUNTBLANK(Survey!$X582)</f>
        <v>1</v>
      </c>
      <c r="AR582" s="58">
        <f>IF(AND(Survey!L582&lt;&gt;"Exempt fund",OR(Survey!$M582="ETF",Survey!$M582="ETF, alternative mutual fund",Survey!$M582="Mutual fund",Survey!$M582="Alternative mutual fund",Survey!$M582="Money market")),1,0)</f>
        <v>0</v>
      </c>
      <c r="AS582" s="16" t="str">
        <f t="shared" si="487"/>
        <v>Pass</v>
      </c>
      <c r="AT582" s="33" t="b">
        <f>NOT(ISNUMBER(SEARCH("Yes",Survey!$AC582)))</f>
        <v>1</v>
      </c>
      <c r="AU582" s="32" t="b">
        <f>IF(COUNTBLANK(Survey!$AD582:$AE582)=0,TRUE, FALSE)</f>
        <v>0</v>
      </c>
      <c r="AV582" s="16" t="str">
        <f t="shared" si="488"/>
        <v>Pass</v>
      </c>
      <c r="AW582" s="33" t="b">
        <f>NOT(ISNUMBER(SEARCH("Yes",Survey!$AF582)))</f>
        <v>1</v>
      </c>
      <c r="AX582" s="32" t="b">
        <f>NOT(ISBLANK(Survey!$AH582))</f>
        <v>0</v>
      </c>
      <c r="AY582" s="16" t="str">
        <f t="shared" si="489"/>
        <v>Pass</v>
      </c>
      <c r="AZ582" s="33" t="b">
        <f>NOT(OR(ISNUMBER(SEARCH("Other",Survey!$AH582)),ISNUMBER(SEARCH("Multiple",Survey!$AH582))))</f>
        <v>1</v>
      </c>
      <c r="BA582" s="32" t="b">
        <f>NOT(ISBLANK(Survey!$AI582))</f>
        <v>0</v>
      </c>
      <c r="BB582" s="16" t="str">
        <f t="shared" si="490"/>
        <v>Fail</v>
      </c>
      <c r="BC582" s="114">
        <f>IF(ABS(Survey!$BA582)&gt;0, 1,0)</f>
        <v>0</v>
      </c>
      <c r="BD582" s="114">
        <f>IF(COUNTBLANK(Survey!$AL582)=0,1,0)</f>
        <v>0</v>
      </c>
      <c r="BE582" s="16" t="str">
        <f t="shared" si="491"/>
        <v>Pass</v>
      </c>
      <c r="BF582" s="114">
        <f>IF(ISBLANK(Survey!$AL582),0,1)</f>
        <v>0</v>
      </c>
      <c r="BG582" s="133">
        <f>COUNTBLANK(Survey!$AM582)</f>
        <v>1</v>
      </c>
      <c r="BH582" s="16" t="str">
        <f t="shared" si="492"/>
        <v>Pass</v>
      </c>
      <c r="BI582" s="114">
        <f>IF(OR(Survey!$AM582="Closed",ISBLANK(Survey!$AM582)),0,1)</f>
        <v>0</v>
      </c>
      <c r="BJ582" s="133">
        <f>IF(ISBLANK(Survey!$AN582),1,0)</f>
        <v>1</v>
      </c>
      <c r="BK582" s="118" t="str">
        <f t="shared" si="493"/>
        <v>Pass</v>
      </c>
      <c r="BL582" s="31" cm="1">
        <f t="array" ref="BL582">SUM(SUMIF(Survey!AO582:AP582,{"&gt;0","&lt;0"})*{1,-1})</f>
        <v>0</v>
      </c>
      <c r="BM582">
        <f t="shared" si="494"/>
        <v>0</v>
      </c>
      <c r="BN582">
        <f t="shared" si="495"/>
        <v>100</v>
      </c>
      <c r="BO582" s="118" t="str">
        <f t="shared" si="496"/>
        <v>Pass</v>
      </c>
      <c r="BP582">
        <f>IF(Survey!AQ582="No",0,1)</f>
        <v>1</v>
      </c>
      <c r="BQ582" s="207">
        <f>MOD((LEN(Survey!AQ582)+2),22)</f>
        <v>2</v>
      </c>
      <c r="BR582">
        <f>IF(Survey!AR582="No",0,1)</f>
        <v>1</v>
      </c>
      <c r="BS582" s="207">
        <f>MOD((LEN(Survey!AR582)+2),22)</f>
        <v>2</v>
      </c>
      <c r="BT582" s="114">
        <f>COUNTBLANK(Survey!$AQ582:$AS582)+COUNTBLANK(Survey!$AU582)</f>
        <v>4</v>
      </c>
      <c r="BU582" s="114">
        <f>IF(Survey!$I582="Yes",1,0)</f>
        <v>0</v>
      </c>
      <c r="BV582" s="114">
        <f>IF(OR(Survey!$M582="Mutual fund",Survey!$M582="Alternative mutual fund",Survey!$M582="Money market"),1,0)</f>
        <v>0</v>
      </c>
      <c r="BW582" s="119">
        <f>IF(OR(Survey!$M582="ETF",Survey!$M582="ETF, alternative mutual fund"),1,0)</f>
        <v>0</v>
      </c>
      <c r="BX582" s="16" t="str">
        <f t="shared" si="497"/>
        <v>Pass</v>
      </c>
      <c r="BY582" s="33">
        <f>IF(ISNUMBER(SEARCH("Other",Survey!$AS582)), 1, 0)</f>
        <v>0</v>
      </c>
      <c r="BZ582" s="58" t="b">
        <f>NOT(ISBLANK(Survey!$AT582))</f>
        <v>0</v>
      </c>
      <c r="CA582" s="16" t="str">
        <f t="shared" si="498"/>
        <v>Pass</v>
      </c>
      <c r="CB582" s="114">
        <f>IF(Survey!$BB582=0, 0,1)</f>
        <v>0</v>
      </c>
      <c r="CC582" s="58">
        <f>Survey!$AV582</f>
        <v>0</v>
      </c>
      <c r="CD582" s="58">
        <f>Survey!$BC582+Survey!$BD582+ABS(Survey!$BE582)-ABS(Survey!$BF582)-ABS(Survey!$BG582)-ABS(Survey!$BL582)</f>
        <v>0</v>
      </c>
      <c r="CE582" s="138">
        <f>Survey!BB582+(ABS(Survey!$BH582)-ABS(Survey!$BI582)+ABS(Survey!$BJ582)-ABS(Survey!$BK582))*0.5</f>
        <v>0</v>
      </c>
      <c r="CF582" s="58">
        <f t="shared" si="499"/>
        <v>0</v>
      </c>
      <c r="CG582" s="58">
        <f>IF(AND($CC582&gt;$CF582-0.2,$CC582&lt;$CF582+0.2,ISBLANK(Survey!$AV582)=FALSE),0,1)</f>
        <v>1</v>
      </c>
      <c r="CH582" s="133">
        <f>IF(ISBLANK(Survey!$AW582),1,0)</f>
        <v>1</v>
      </c>
      <c r="CI582" s="16" t="str">
        <f t="shared" si="500"/>
        <v>Pass</v>
      </c>
      <c r="CJ582" s="114">
        <f>IF(Survey!$BB582=0, 0,1)</f>
        <v>0</v>
      </c>
      <c r="CK582" s="58">
        <f>IF(AND(Survey!$AX582&gt;=0,Survey!$AX582&lt;=0.2,Survey!$AX582&lt;&gt;""),0,1)</f>
        <v>1</v>
      </c>
      <c r="CL582" s="114">
        <f>IF(ISBLANK(Survey!$AY582),1,0)</f>
        <v>1</v>
      </c>
      <c r="CM582" s="16" t="str">
        <f t="shared" si="501"/>
        <v>Fail</v>
      </c>
      <c r="CN582" s="133">
        <f>Survey!$AZ582</f>
        <v>0</v>
      </c>
      <c r="CO582" s="16" t="str">
        <f t="shared" si="502"/>
        <v>Pass</v>
      </c>
      <c r="CP582" s="31">
        <f>Survey!$BA582</f>
        <v>0</v>
      </c>
      <c r="CQ582" s="138">
        <f>Survey!$BB582+Survey!$BC582+Survey!$BD582+ABS(Survey!$BE582)-ABS(Survey!$BF582)-ABS(Survey!$BG582)+ABS(Survey!$BH582)-ABS(Survey!$BI582)+ABS(Survey!$BJ582)-ABS(Survey!$BK582)-ABS(Survey!$BL582)+Survey!$BM582</f>
        <v>0</v>
      </c>
      <c r="CR582" s="30">
        <f t="shared" si="503"/>
        <v>0</v>
      </c>
      <c r="CS582" s="17">
        <f t="shared" si="504"/>
        <v>0</v>
      </c>
      <c r="CT582" s="16" t="str">
        <f t="shared" si="505"/>
        <v>Pass</v>
      </c>
      <c r="CU582" s="33" t="b">
        <f>IF(ABS(Survey!$BM582)=0,TRUE,FALSE)</f>
        <v>1</v>
      </c>
      <c r="CV582" s="32" t="b">
        <f>NOT(ISBLANK(Survey!$BN582))</f>
        <v>0</v>
      </c>
      <c r="CW582" t="str">
        <f t="shared" si="506"/>
        <v>Fail</v>
      </c>
      <c r="CX582" s="25">
        <f>Survey!$BA582</f>
        <v>0</v>
      </c>
      <c r="CY582" s="25" cm="1">
        <f t="array" ref="CY582">SUM(SUMIF(Survey!BP582:BW582,{"&gt;0","&lt;0"})*{1,-1})-SUM(SUMIF(Survey!BY582:CF582,{"&gt;0","&lt;0"})*{1,-1})</f>
        <v>0</v>
      </c>
      <c r="CZ582" s="30" t="str">
        <f t="shared" si="507"/>
        <v>No holdings</v>
      </c>
      <c r="DA582">
        <f t="shared" si="508"/>
        <v>0</v>
      </c>
      <c r="DB582" s="16" t="str">
        <f t="shared" si="509"/>
        <v>Fail</v>
      </c>
      <c r="DC582" s="31">
        <f>Survey!$BA582</f>
        <v>0</v>
      </c>
      <c r="DD582" s="31" cm="1">
        <f t="array" ref="DD582">SUM(SUMIF(Survey!CH582:DA582,{"&gt;0","&lt;0"})*{1,-1})-SUM(SUMIF(Survey!DC582:DV582,{"&gt;0","&lt;0"})*{1,-1})</f>
        <v>0</v>
      </c>
      <c r="DE582" s="30" t="str">
        <f t="shared" si="510"/>
        <v>No holdings</v>
      </c>
      <c r="DF582" s="17">
        <f t="shared" si="511"/>
        <v>0</v>
      </c>
      <c r="DG582" s="16" t="str">
        <f t="shared" si="512"/>
        <v>Pass</v>
      </c>
      <c r="DH582" s="33" t="b">
        <f>IF(ABS(Survey!$DA582)=0,TRUE,FALSE)</f>
        <v>1</v>
      </c>
      <c r="DI582" s="32" t="b">
        <f>NOT(ISBLANK(Survey!$DB582))</f>
        <v>0</v>
      </c>
      <c r="DJ582" s="16" t="str">
        <f t="shared" si="513"/>
        <v>Pass</v>
      </c>
      <c r="DK582" s="33" t="b">
        <f>IF(ABS(Survey!$DV582)=0,TRUE,FALSE)</f>
        <v>1</v>
      </c>
      <c r="DL582" s="32" t="b">
        <f>NOT(ISBLANK(Survey!$DW582))</f>
        <v>0</v>
      </c>
      <c r="DM582" t="str">
        <f t="shared" si="514"/>
        <v>Pass</v>
      </c>
      <c r="DN582" s="25" cm="1">
        <f t="array" ref="DN582">SUM(SUMIF(Survey!CW582,{"&gt;0","&lt;0"})*{1,-1})+SUM(SUMIF(Survey!DR582,{"&gt;0","&lt;0"})*{1,-1})</f>
        <v>0</v>
      </c>
      <c r="DO582" s="25">
        <f>SUM(SUMIF(Survey!DY582:EE582,{"&gt;0","&lt;0"})*{1,-1})+SUM(SUMIF(Survey!EG582:EM582,{"&gt;0","&lt;0"})*{1,-1})</f>
        <v>0</v>
      </c>
      <c r="DP582">
        <f t="shared" si="515"/>
        <v>0</v>
      </c>
      <c r="DQ582">
        <f t="shared" si="516"/>
        <v>0</v>
      </c>
      <c r="DR582" s="16" t="str">
        <f t="shared" si="517"/>
        <v>Pass</v>
      </c>
      <c r="DS582" s="33" t="b">
        <f>IF(ABS(Survey!$EE582)=0,TRUE,FALSE)</f>
        <v>1</v>
      </c>
      <c r="DT582" s="32" t="b">
        <f>NOT(ISBLANK(Survey!EF582))</f>
        <v>0</v>
      </c>
      <c r="DU582" s="16" t="str">
        <f t="shared" si="518"/>
        <v>Pass</v>
      </c>
      <c r="DV582" s="33" t="b">
        <f>IF(ABS(Survey!$EM582)=0,TRUE,FALSE)</f>
        <v>1</v>
      </c>
      <c r="DW582" s="32" t="b">
        <f>NOT(ISBLANK(Survey!$EN582))</f>
        <v>0</v>
      </c>
      <c r="DX582" s="16" t="str">
        <f t="shared" si="519"/>
        <v>Fail</v>
      </c>
      <c r="DY582" s="31">
        <f>SUM(SUMIF(Survey!ET582:EV582,{"&gt;0","&lt;0"})*{1,-1})</f>
        <v>0</v>
      </c>
      <c r="DZ582">
        <f t="shared" si="520"/>
        <v>0</v>
      </c>
      <c r="EA582">
        <f t="shared" si="521"/>
        <v>100</v>
      </c>
      <c r="EB582" s="30" t="b">
        <f>IF(OR(Survey!$M582="ETF",Survey!$M582="ETF, alternative mutual fund",Survey!$M582="Closed-end", Survey!$M582="Split share corp"),TRUE,FALSE)</f>
        <v>0</v>
      </c>
      <c r="EC582" s="16" t="str">
        <f t="shared" si="522"/>
        <v>Fail</v>
      </c>
      <c r="ED582" s="31">
        <f>SUM(SUMIF(Survey!EX582:FD582,{"&gt;0","&lt;0"})*{1,-1})</f>
        <v>0</v>
      </c>
      <c r="EE582">
        <f t="shared" si="523"/>
        <v>0</v>
      </c>
      <c r="EF582" s="17">
        <f t="shared" si="524"/>
        <v>100</v>
      </c>
      <c r="EG582" s="16" t="str">
        <f t="shared" si="525"/>
        <v>Fail</v>
      </c>
      <c r="EH582" s="31">
        <f>SUM(SUMIF(Survey!FF582:FL582,{"&gt;0","&lt;0"})*{1,-1})</f>
        <v>0</v>
      </c>
      <c r="EI582">
        <f t="shared" si="526"/>
        <v>0</v>
      </c>
      <c r="EJ582" s="17">
        <f t="shared" si="527"/>
        <v>100</v>
      </c>
    </row>
    <row r="583" spans="1:140">
      <c r="A583">
        <v>583</v>
      </c>
      <c r="B583" t="str">
        <f t="shared" si="475"/>
        <v>Pass</v>
      </c>
      <c r="C583" t="str">
        <f>IF(COUNTBLANK(Survey!B583:FM583)=$C$2, "Pass", "Fail")</f>
        <v>Pass</v>
      </c>
      <c r="D583" s="16" t="str">
        <f t="shared" si="476"/>
        <v>Fail</v>
      </c>
      <c r="E583" t="str">
        <f>IF(OR(ISBLANK(Survey!AL583),COUNTIF(G583:BJ583,"Fail")),"Fail","Pass")</f>
        <v>Fail</v>
      </c>
      <c r="F583" s="265"/>
      <c r="G583" s="16" t="str">
        <f t="shared" si="477"/>
        <v>Fail</v>
      </c>
      <c r="H583" s="139">
        <f>COUNTBLANK(Survey!B583:D583)+COUNTBLANK(Survey!G583)+COUNTBLANK(Survey!I583)+COUNTBLANK(Survey!K583:M583)+COUNTBLANK(Survey!P583:Q583)+COUNTBLANK(Survey!T583:W583)+COUNTBLANK(Survey!Z583:AC583)+COUNTBLANK(Survey!AF583:AG583)+COUNTBLANK(Survey!AK583:AK583)</f>
        <v>21</v>
      </c>
      <c r="I583" t="str">
        <f t="shared" si="478"/>
        <v>Fail</v>
      </c>
      <c r="J583" t="b">
        <f>IF(Survey!E583="No",TRUE,FALSE)</f>
        <v>0</v>
      </c>
      <c r="K583" s="29" cm="1">
        <f t="array" ref="K583">IF(COUNTA(Survey!$E$4:$E$695)=1, 0, SUM(IF(COUNTIF(Survey!$E$4:$E$695, Survey!$E$4:$E$695)=1,1,0)))</f>
        <v>0</v>
      </c>
      <c r="L583" s="29">
        <f>LEN(Survey!E583)</f>
        <v>0</v>
      </c>
      <c r="M583" s="16" t="str">
        <f t="shared" si="479"/>
        <v>Fail</v>
      </c>
      <c r="N583" t="b">
        <f>IF(Survey!F583="No",TRUE,FALSE)</f>
        <v>0</v>
      </c>
      <c r="O583" t="b">
        <f>Survey!F583=Survey!E583</f>
        <v>1</v>
      </c>
      <c r="P583">
        <f>COUNTIF(Survey!$F$4:$F$695,Survey!F583)</f>
        <v>0</v>
      </c>
      <c r="Q583" s="28">
        <f>LEN(Survey!F583)</f>
        <v>0</v>
      </c>
      <c r="R583" s="16" t="str">
        <f t="shared" si="480"/>
        <v>Pass</v>
      </c>
      <c r="S583" s="29">
        <f>MOD((LEN(Survey!H583)+2),11)</f>
        <v>2</v>
      </c>
      <c r="T583">
        <f>COUNTIF(Survey!$H$4:$H$695,Survey!H583)</f>
        <v>0</v>
      </c>
      <c r="U583" s="28" t="str">
        <f>IF(Survey!$L583="Prospectus fund", "Yes", "No")</f>
        <v>No</v>
      </c>
      <c r="V583" s="16" t="str">
        <f t="shared" si="481"/>
        <v>Pass</v>
      </c>
      <c r="W583" s="29">
        <f>MOD((LEN(Survey!J583)+2),11)</f>
        <v>2</v>
      </c>
      <c r="X583">
        <f>COUNTIF(Survey!$J$4:$J$695,Survey!J583)</f>
        <v>0</v>
      </c>
      <c r="Y583" s="30" t="b">
        <f>IF(OR(Survey!$M583="ETF",Survey!$M583="ETF, alternative mutual fund",Survey!$M583="Closed-end", Survey!$M583="Split share corp", Survey!$I583="Yes"),TRUE,FALSE)</f>
        <v>0</v>
      </c>
      <c r="Z583" s="16" t="str">
        <f>IFERROR(IF(AND(OR(AC583=AD583,AD583 = "Either"),NOT(ISBLANK(Survey!K583))),"Pass","Fail"),"Pass")</f>
        <v>Fail</v>
      </c>
      <c r="AA583" s="31" cm="1">
        <f t="array" ref="AA583">SUM(SUMIF(Survey!CH583:DA583,{"&gt;0","&lt;0"})*{1,-1})</f>
        <v>0</v>
      </c>
      <c r="AB583" s="33" cm="1">
        <f t="array" ref="AB583">SUM(SUMIF(Survey!CK583,{"&gt;0","&lt;0"})*{1,-1})+SUM(SUMIF(Survey!CU583,{"&gt;0","&lt;0"})*{1,-1})</f>
        <v>0</v>
      </c>
      <c r="AC583" s="33">
        <f>Survey!K583</f>
        <v>0</v>
      </c>
      <c r="AD583" s="32" t="str">
        <f t="shared" si="482"/>
        <v>Either</v>
      </c>
      <c r="AE583" s="16" t="str">
        <f t="shared" si="483"/>
        <v>Fail</v>
      </c>
      <c r="AF583" s="58" cm="1">
        <f t="array" ref="AF583">SUM(SUMIF(Survey!CH583:DA583,{"&gt;0","&lt;0"})*{1,-1})+SUM(SUMIF(Survey!DC583:DV583,{"&gt;0","&lt;0"})*{1,-1})</f>
        <v>0</v>
      </c>
      <c r="AG583" s="58">
        <f>IFERROR(AF583/(Survey!$BA583),0)</f>
        <v>0</v>
      </c>
      <c r="AH583" s="104" t="b">
        <f>IF(OR(Survey!$M583="Alternative strategy or hedge",Survey!$M583="Private asset",Survey!$L583="Prospectus fund"),TRUE,FALSE)</f>
        <v>0</v>
      </c>
      <c r="AI583" s="104" t="b">
        <f>NOT(ISBLANK(Survey!$M583))</f>
        <v>0</v>
      </c>
      <c r="AJ583" s="16" t="str">
        <f t="shared" si="484"/>
        <v>Fail</v>
      </c>
      <c r="AK583" t="b">
        <f>IF(Survey!W583="No",TRUE,FALSE)</f>
        <v>0</v>
      </c>
      <c r="AL583" s="119">
        <f>MOD((LEN(Survey!W583)+2),22)</f>
        <v>2</v>
      </c>
      <c r="AM583" t="str">
        <f t="shared" si="485"/>
        <v>Pass</v>
      </c>
      <c r="AN583" s="33" t="b">
        <f>NOT(ISNUMBER(SEARCH("Other",Survey!$Q583)))</f>
        <v>1</v>
      </c>
      <c r="AO583" s="32" t="b">
        <f>NOT(ISBLANK(Survey!$R583))</f>
        <v>0</v>
      </c>
      <c r="AP583" s="16" t="str">
        <f t="shared" si="486"/>
        <v>Pass</v>
      </c>
      <c r="AQ583" s="114">
        <f>COUNTBLANK(Survey!$X583)</f>
        <v>1</v>
      </c>
      <c r="AR583" s="58">
        <f>IF(AND(Survey!L583&lt;&gt;"Exempt fund",OR(Survey!$M583="ETF",Survey!$M583="ETF, alternative mutual fund",Survey!$M583="Mutual fund",Survey!$M583="Alternative mutual fund",Survey!$M583="Money market")),1,0)</f>
        <v>0</v>
      </c>
      <c r="AS583" s="16" t="str">
        <f t="shared" si="487"/>
        <v>Pass</v>
      </c>
      <c r="AT583" s="33" t="b">
        <f>NOT(ISNUMBER(SEARCH("Yes",Survey!$AC583)))</f>
        <v>1</v>
      </c>
      <c r="AU583" s="32" t="b">
        <f>IF(COUNTBLANK(Survey!$AD583:$AE583)=0,TRUE, FALSE)</f>
        <v>0</v>
      </c>
      <c r="AV583" s="16" t="str">
        <f t="shared" si="488"/>
        <v>Pass</v>
      </c>
      <c r="AW583" s="33" t="b">
        <f>NOT(ISNUMBER(SEARCH("Yes",Survey!$AF583)))</f>
        <v>1</v>
      </c>
      <c r="AX583" s="32" t="b">
        <f>NOT(ISBLANK(Survey!$AH583))</f>
        <v>0</v>
      </c>
      <c r="AY583" s="16" t="str">
        <f t="shared" si="489"/>
        <v>Pass</v>
      </c>
      <c r="AZ583" s="33" t="b">
        <f>NOT(OR(ISNUMBER(SEARCH("Other",Survey!$AH583)),ISNUMBER(SEARCH("Multiple",Survey!$AH583))))</f>
        <v>1</v>
      </c>
      <c r="BA583" s="32" t="b">
        <f>NOT(ISBLANK(Survey!$AI583))</f>
        <v>0</v>
      </c>
      <c r="BB583" s="16" t="str">
        <f t="shared" si="490"/>
        <v>Fail</v>
      </c>
      <c r="BC583" s="114">
        <f>IF(ABS(Survey!$BA583)&gt;0, 1,0)</f>
        <v>0</v>
      </c>
      <c r="BD583" s="114">
        <f>IF(COUNTBLANK(Survey!$AL583)=0,1,0)</f>
        <v>0</v>
      </c>
      <c r="BE583" s="16" t="str">
        <f t="shared" si="491"/>
        <v>Pass</v>
      </c>
      <c r="BF583" s="114">
        <f>IF(ISBLANK(Survey!$AL583),0,1)</f>
        <v>0</v>
      </c>
      <c r="BG583" s="133">
        <f>COUNTBLANK(Survey!$AM583)</f>
        <v>1</v>
      </c>
      <c r="BH583" s="16" t="str">
        <f t="shared" si="492"/>
        <v>Pass</v>
      </c>
      <c r="BI583" s="114">
        <f>IF(OR(Survey!$AM583="Closed",ISBLANK(Survey!$AM583)),0,1)</f>
        <v>0</v>
      </c>
      <c r="BJ583" s="133">
        <f>IF(ISBLANK(Survey!$AN583),1,0)</f>
        <v>1</v>
      </c>
      <c r="BK583" s="118" t="str">
        <f t="shared" si="493"/>
        <v>Pass</v>
      </c>
      <c r="BL583" s="31" cm="1">
        <f t="array" ref="BL583">SUM(SUMIF(Survey!AO583:AP583,{"&gt;0","&lt;0"})*{1,-1})</f>
        <v>0</v>
      </c>
      <c r="BM583">
        <f t="shared" si="494"/>
        <v>0</v>
      </c>
      <c r="BN583">
        <f t="shared" si="495"/>
        <v>100</v>
      </c>
      <c r="BO583" s="118" t="str">
        <f t="shared" si="496"/>
        <v>Pass</v>
      </c>
      <c r="BP583">
        <f>IF(Survey!AQ583="No",0,1)</f>
        <v>1</v>
      </c>
      <c r="BQ583" s="207">
        <f>MOD((LEN(Survey!AQ583)+2),22)</f>
        <v>2</v>
      </c>
      <c r="BR583">
        <f>IF(Survey!AR583="No",0,1)</f>
        <v>1</v>
      </c>
      <c r="BS583" s="207">
        <f>MOD((LEN(Survey!AR583)+2),22)</f>
        <v>2</v>
      </c>
      <c r="BT583" s="114">
        <f>COUNTBLANK(Survey!$AQ583:$AS583)+COUNTBLANK(Survey!$AU583)</f>
        <v>4</v>
      </c>
      <c r="BU583" s="114">
        <f>IF(Survey!$I583="Yes",1,0)</f>
        <v>0</v>
      </c>
      <c r="BV583" s="114">
        <f>IF(OR(Survey!$M583="Mutual fund",Survey!$M583="Alternative mutual fund",Survey!$M583="Money market"),1,0)</f>
        <v>0</v>
      </c>
      <c r="BW583" s="119">
        <f>IF(OR(Survey!$M583="ETF",Survey!$M583="ETF, alternative mutual fund"),1,0)</f>
        <v>0</v>
      </c>
      <c r="BX583" s="16" t="str">
        <f t="shared" si="497"/>
        <v>Pass</v>
      </c>
      <c r="BY583" s="33">
        <f>IF(ISNUMBER(SEARCH("Other",Survey!$AS583)), 1, 0)</f>
        <v>0</v>
      </c>
      <c r="BZ583" s="58" t="b">
        <f>NOT(ISBLANK(Survey!$AT583))</f>
        <v>0</v>
      </c>
      <c r="CA583" s="16" t="str">
        <f t="shared" si="498"/>
        <v>Pass</v>
      </c>
      <c r="CB583" s="114">
        <f>IF(Survey!$BB583=0, 0,1)</f>
        <v>0</v>
      </c>
      <c r="CC583" s="58">
        <f>Survey!$AV583</f>
        <v>0</v>
      </c>
      <c r="CD583" s="58">
        <f>Survey!$BC583+Survey!$BD583+ABS(Survey!$BE583)-ABS(Survey!$BF583)-ABS(Survey!$BG583)-ABS(Survey!$BL583)</f>
        <v>0</v>
      </c>
      <c r="CE583" s="138">
        <f>Survey!BB583+(ABS(Survey!$BH583)-ABS(Survey!$BI583)+ABS(Survey!$BJ583)-ABS(Survey!$BK583))*0.5</f>
        <v>0</v>
      </c>
      <c r="CF583" s="58">
        <f t="shared" si="499"/>
        <v>0</v>
      </c>
      <c r="CG583" s="58">
        <f>IF(AND($CC583&gt;$CF583-0.2,$CC583&lt;$CF583+0.2,ISBLANK(Survey!$AV583)=FALSE),0,1)</f>
        <v>1</v>
      </c>
      <c r="CH583" s="133">
        <f>IF(ISBLANK(Survey!$AW583),1,0)</f>
        <v>1</v>
      </c>
      <c r="CI583" s="16" t="str">
        <f t="shared" si="500"/>
        <v>Pass</v>
      </c>
      <c r="CJ583" s="114">
        <f>IF(Survey!$BB583=0, 0,1)</f>
        <v>0</v>
      </c>
      <c r="CK583" s="58">
        <f>IF(AND(Survey!$AX583&gt;=0,Survey!$AX583&lt;=0.2,Survey!$AX583&lt;&gt;""),0,1)</f>
        <v>1</v>
      </c>
      <c r="CL583" s="114">
        <f>IF(ISBLANK(Survey!$AY583),1,0)</f>
        <v>1</v>
      </c>
      <c r="CM583" s="16" t="str">
        <f t="shared" si="501"/>
        <v>Fail</v>
      </c>
      <c r="CN583" s="133">
        <f>Survey!$AZ583</f>
        <v>0</v>
      </c>
      <c r="CO583" s="16" t="str">
        <f t="shared" si="502"/>
        <v>Pass</v>
      </c>
      <c r="CP583" s="31">
        <f>Survey!$BA583</f>
        <v>0</v>
      </c>
      <c r="CQ583" s="138">
        <f>Survey!$BB583+Survey!$BC583+Survey!$BD583+ABS(Survey!$BE583)-ABS(Survey!$BF583)-ABS(Survey!$BG583)+ABS(Survey!$BH583)-ABS(Survey!$BI583)+ABS(Survey!$BJ583)-ABS(Survey!$BK583)-ABS(Survey!$BL583)+Survey!$BM583</f>
        <v>0</v>
      </c>
      <c r="CR583" s="30">
        <f t="shared" si="503"/>
        <v>0</v>
      </c>
      <c r="CS583" s="17">
        <f t="shared" si="504"/>
        <v>0</v>
      </c>
      <c r="CT583" s="16" t="str">
        <f t="shared" si="505"/>
        <v>Pass</v>
      </c>
      <c r="CU583" s="33" t="b">
        <f>IF(ABS(Survey!$BM583)=0,TRUE,FALSE)</f>
        <v>1</v>
      </c>
      <c r="CV583" s="32" t="b">
        <f>NOT(ISBLANK(Survey!$BN583))</f>
        <v>0</v>
      </c>
      <c r="CW583" t="str">
        <f t="shared" si="506"/>
        <v>Fail</v>
      </c>
      <c r="CX583" s="25">
        <f>Survey!$BA583</f>
        <v>0</v>
      </c>
      <c r="CY583" s="25" cm="1">
        <f t="array" ref="CY583">SUM(SUMIF(Survey!BP583:BW583,{"&gt;0","&lt;0"})*{1,-1})-SUM(SUMIF(Survey!BY583:CF583,{"&gt;0","&lt;0"})*{1,-1})</f>
        <v>0</v>
      </c>
      <c r="CZ583" s="30" t="str">
        <f t="shared" si="507"/>
        <v>No holdings</v>
      </c>
      <c r="DA583">
        <f t="shared" si="508"/>
        <v>0</v>
      </c>
      <c r="DB583" s="16" t="str">
        <f t="shared" si="509"/>
        <v>Fail</v>
      </c>
      <c r="DC583" s="31">
        <f>Survey!$BA583</f>
        <v>0</v>
      </c>
      <c r="DD583" s="31" cm="1">
        <f t="array" ref="DD583">SUM(SUMIF(Survey!CH583:DA583,{"&gt;0","&lt;0"})*{1,-1})-SUM(SUMIF(Survey!DC583:DV583,{"&gt;0","&lt;0"})*{1,-1})</f>
        <v>0</v>
      </c>
      <c r="DE583" s="30" t="str">
        <f t="shared" si="510"/>
        <v>No holdings</v>
      </c>
      <c r="DF583" s="17">
        <f t="shared" si="511"/>
        <v>0</v>
      </c>
      <c r="DG583" s="16" t="str">
        <f t="shared" si="512"/>
        <v>Pass</v>
      </c>
      <c r="DH583" s="33" t="b">
        <f>IF(ABS(Survey!$DA583)=0,TRUE,FALSE)</f>
        <v>1</v>
      </c>
      <c r="DI583" s="32" t="b">
        <f>NOT(ISBLANK(Survey!$DB583))</f>
        <v>0</v>
      </c>
      <c r="DJ583" s="16" t="str">
        <f t="shared" si="513"/>
        <v>Pass</v>
      </c>
      <c r="DK583" s="33" t="b">
        <f>IF(ABS(Survey!$DV583)=0,TRUE,FALSE)</f>
        <v>1</v>
      </c>
      <c r="DL583" s="32" t="b">
        <f>NOT(ISBLANK(Survey!$DW583))</f>
        <v>0</v>
      </c>
      <c r="DM583" t="str">
        <f t="shared" si="514"/>
        <v>Pass</v>
      </c>
      <c r="DN583" s="25" cm="1">
        <f t="array" ref="DN583">SUM(SUMIF(Survey!CW583,{"&gt;0","&lt;0"})*{1,-1})+SUM(SUMIF(Survey!DR583,{"&gt;0","&lt;0"})*{1,-1})</f>
        <v>0</v>
      </c>
      <c r="DO583" s="25">
        <f>SUM(SUMIF(Survey!DY583:EE583,{"&gt;0","&lt;0"})*{1,-1})+SUM(SUMIF(Survey!EG583:EM583,{"&gt;0","&lt;0"})*{1,-1})</f>
        <v>0</v>
      </c>
      <c r="DP583">
        <f t="shared" si="515"/>
        <v>0</v>
      </c>
      <c r="DQ583">
        <f t="shared" si="516"/>
        <v>0</v>
      </c>
      <c r="DR583" s="16" t="str">
        <f t="shared" si="517"/>
        <v>Pass</v>
      </c>
      <c r="DS583" s="33" t="b">
        <f>IF(ABS(Survey!$EE583)=0,TRUE,FALSE)</f>
        <v>1</v>
      </c>
      <c r="DT583" s="32" t="b">
        <f>NOT(ISBLANK(Survey!EF583))</f>
        <v>0</v>
      </c>
      <c r="DU583" s="16" t="str">
        <f t="shared" si="518"/>
        <v>Pass</v>
      </c>
      <c r="DV583" s="33" t="b">
        <f>IF(ABS(Survey!$EM583)=0,TRUE,FALSE)</f>
        <v>1</v>
      </c>
      <c r="DW583" s="32" t="b">
        <f>NOT(ISBLANK(Survey!$EN583))</f>
        <v>0</v>
      </c>
      <c r="DX583" s="16" t="str">
        <f t="shared" si="519"/>
        <v>Fail</v>
      </c>
      <c r="DY583" s="31">
        <f>SUM(SUMIF(Survey!ET583:EV583,{"&gt;0","&lt;0"})*{1,-1})</f>
        <v>0</v>
      </c>
      <c r="DZ583">
        <f t="shared" si="520"/>
        <v>0</v>
      </c>
      <c r="EA583">
        <f t="shared" si="521"/>
        <v>100</v>
      </c>
      <c r="EB583" s="30" t="b">
        <f>IF(OR(Survey!$M583="ETF",Survey!$M583="ETF, alternative mutual fund",Survey!$M583="Closed-end", Survey!$M583="Split share corp"),TRUE,FALSE)</f>
        <v>0</v>
      </c>
      <c r="EC583" s="16" t="str">
        <f t="shared" si="522"/>
        <v>Fail</v>
      </c>
      <c r="ED583" s="31">
        <f>SUM(SUMIF(Survey!EX583:FD583,{"&gt;0","&lt;0"})*{1,-1})</f>
        <v>0</v>
      </c>
      <c r="EE583">
        <f t="shared" si="523"/>
        <v>0</v>
      </c>
      <c r="EF583" s="17">
        <f t="shared" si="524"/>
        <v>100</v>
      </c>
      <c r="EG583" s="16" t="str">
        <f t="shared" si="525"/>
        <v>Fail</v>
      </c>
      <c r="EH583" s="31">
        <f>SUM(SUMIF(Survey!FF583:FL583,{"&gt;0","&lt;0"})*{1,-1})</f>
        <v>0</v>
      </c>
      <c r="EI583">
        <f t="shared" si="526"/>
        <v>0</v>
      </c>
      <c r="EJ583" s="17">
        <f t="shared" si="527"/>
        <v>100</v>
      </c>
    </row>
    <row r="584" spans="1:140">
      <c r="A584">
        <v>584</v>
      </c>
      <c r="B584" t="str">
        <f t="shared" si="475"/>
        <v>Pass</v>
      </c>
      <c r="C584" t="str">
        <f>IF(COUNTBLANK(Survey!B584:FM584)=$C$2, "Pass", "Fail")</f>
        <v>Pass</v>
      </c>
      <c r="D584" s="16" t="str">
        <f t="shared" si="476"/>
        <v>Fail</v>
      </c>
      <c r="E584" t="str">
        <f>IF(OR(ISBLANK(Survey!AL584),COUNTIF(G584:BJ584,"Fail")),"Fail","Pass")</f>
        <v>Fail</v>
      </c>
      <c r="F584" s="265"/>
      <c r="G584" s="16" t="str">
        <f t="shared" si="477"/>
        <v>Fail</v>
      </c>
      <c r="H584" s="139">
        <f>COUNTBLANK(Survey!B584:D584)+COUNTBLANK(Survey!G584)+COUNTBLANK(Survey!I584)+COUNTBLANK(Survey!K584:M584)+COUNTBLANK(Survey!P584:Q584)+COUNTBLANK(Survey!T584:W584)+COUNTBLANK(Survey!Z584:AC584)+COUNTBLANK(Survey!AF584:AG584)+COUNTBLANK(Survey!AK584:AK584)</f>
        <v>21</v>
      </c>
      <c r="I584" t="str">
        <f t="shared" si="478"/>
        <v>Fail</v>
      </c>
      <c r="J584" t="b">
        <f>IF(Survey!E584="No",TRUE,FALSE)</f>
        <v>0</v>
      </c>
      <c r="K584" s="29" cm="1">
        <f t="array" ref="K584">IF(COUNTA(Survey!$E$4:$E$695)=1, 0, SUM(IF(COUNTIF(Survey!$E$4:$E$695, Survey!$E$4:$E$695)=1,1,0)))</f>
        <v>0</v>
      </c>
      <c r="L584" s="29">
        <f>LEN(Survey!E584)</f>
        <v>0</v>
      </c>
      <c r="M584" s="16" t="str">
        <f t="shared" si="479"/>
        <v>Fail</v>
      </c>
      <c r="N584" t="b">
        <f>IF(Survey!F584="No",TRUE,FALSE)</f>
        <v>0</v>
      </c>
      <c r="O584" t="b">
        <f>Survey!F584=Survey!E584</f>
        <v>1</v>
      </c>
      <c r="P584">
        <f>COUNTIF(Survey!$F$4:$F$695,Survey!F584)</f>
        <v>0</v>
      </c>
      <c r="Q584" s="28">
        <f>LEN(Survey!F584)</f>
        <v>0</v>
      </c>
      <c r="R584" s="16" t="str">
        <f t="shared" si="480"/>
        <v>Pass</v>
      </c>
      <c r="S584" s="29">
        <f>MOD((LEN(Survey!H584)+2),11)</f>
        <v>2</v>
      </c>
      <c r="T584">
        <f>COUNTIF(Survey!$H$4:$H$695,Survey!H584)</f>
        <v>0</v>
      </c>
      <c r="U584" s="28" t="str">
        <f>IF(Survey!$L584="Prospectus fund", "Yes", "No")</f>
        <v>No</v>
      </c>
      <c r="V584" s="16" t="str">
        <f t="shared" si="481"/>
        <v>Pass</v>
      </c>
      <c r="W584" s="29">
        <f>MOD((LEN(Survey!J584)+2),11)</f>
        <v>2</v>
      </c>
      <c r="X584">
        <f>COUNTIF(Survey!$J$4:$J$695,Survey!J584)</f>
        <v>0</v>
      </c>
      <c r="Y584" s="30" t="b">
        <f>IF(OR(Survey!$M584="ETF",Survey!$M584="ETF, alternative mutual fund",Survey!$M584="Closed-end", Survey!$M584="Split share corp", Survey!$I584="Yes"),TRUE,FALSE)</f>
        <v>0</v>
      </c>
      <c r="Z584" s="16" t="str">
        <f>IFERROR(IF(AND(OR(AC584=AD584,AD584 = "Either"),NOT(ISBLANK(Survey!K584))),"Pass","Fail"),"Pass")</f>
        <v>Fail</v>
      </c>
      <c r="AA584" s="31" cm="1">
        <f t="array" ref="AA584">SUM(SUMIF(Survey!CH584:DA584,{"&gt;0","&lt;0"})*{1,-1})</f>
        <v>0</v>
      </c>
      <c r="AB584" s="33" cm="1">
        <f t="array" ref="AB584">SUM(SUMIF(Survey!CK584,{"&gt;0","&lt;0"})*{1,-1})+SUM(SUMIF(Survey!CU584,{"&gt;0","&lt;0"})*{1,-1})</f>
        <v>0</v>
      </c>
      <c r="AC584" s="33">
        <f>Survey!K584</f>
        <v>0</v>
      </c>
      <c r="AD584" s="32" t="str">
        <f t="shared" si="482"/>
        <v>Either</v>
      </c>
      <c r="AE584" s="16" t="str">
        <f t="shared" si="483"/>
        <v>Fail</v>
      </c>
      <c r="AF584" s="58" cm="1">
        <f t="array" ref="AF584">SUM(SUMIF(Survey!CH584:DA584,{"&gt;0","&lt;0"})*{1,-1})+SUM(SUMIF(Survey!DC584:DV584,{"&gt;0","&lt;0"})*{1,-1})</f>
        <v>0</v>
      </c>
      <c r="AG584" s="58">
        <f>IFERROR(AF584/(Survey!$BA584),0)</f>
        <v>0</v>
      </c>
      <c r="AH584" s="104" t="b">
        <f>IF(OR(Survey!$M584="Alternative strategy or hedge",Survey!$M584="Private asset",Survey!$L584="Prospectus fund"),TRUE,FALSE)</f>
        <v>0</v>
      </c>
      <c r="AI584" s="104" t="b">
        <f>NOT(ISBLANK(Survey!$M584))</f>
        <v>0</v>
      </c>
      <c r="AJ584" s="16" t="str">
        <f t="shared" si="484"/>
        <v>Fail</v>
      </c>
      <c r="AK584" t="b">
        <f>IF(Survey!W584="No",TRUE,FALSE)</f>
        <v>0</v>
      </c>
      <c r="AL584" s="119">
        <f>MOD((LEN(Survey!W584)+2),22)</f>
        <v>2</v>
      </c>
      <c r="AM584" t="str">
        <f t="shared" si="485"/>
        <v>Pass</v>
      </c>
      <c r="AN584" s="33" t="b">
        <f>NOT(ISNUMBER(SEARCH("Other",Survey!$Q584)))</f>
        <v>1</v>
      </c>
      <c r="AO584" s="32" t="b">
        <f>NOT(ISBLANK(Survey!$R584))</f>
        <v>0</v>
      </c>
      <c r="AP584" s="16" t="str">
        <f t="shared" si="486"/>
        <v>Pass</v>
      </c>
      <c r="AQ584" s="114">
        <f>COUNTBLANK(Survey!$X584)</f>
        <v>1</v>
      </c>
      <c r="AR584" s="58">
        <f>IF(AND(Survey!L584&lt;&gt;"Exempt fund",OR(Survey!$M584="ETF",Survey!$M584="ETF, alternative mutual fund",Survey!$M584="Mutual fund",Survey!$M584="Alternative mutual fund",Survey!$M584="Money market")),1,0)</f>
        <v>0</v>
      </c>
      <c r="AS584" s="16" t="str">
        <f t="shared" si="487"/>
        <v>Pass</v>
      </c>
      <c r="AT584" s="33" t="b">
        <f>NOT(ISNUMBER(SEARCH("Yes",Survey!$AC584)))</f>
        <v>1</v>
      </c>
      <c r="AU584" s="32" t="b">
        <f>IF(COUNTBLANK(Survey!$AD584:$AE584)=0,TRUE, FALSE)</f>
        <v>0</v>
      </c>
      <c r="AV584" s="16" t="str">
        <f t="shared" si="488"/>
        <v>Pass</v>
      </c>
      <c r="AW584" s="33" t="b">
        <f>NOT(ISNUMBER(SEARCH("Yes",Survey!$AF584)))</f>
        <v>1</v>
      </c>
      <c r="AX584" s="32" t="b">
        <f>NOT(ISBLANK(Survey!$AH584))</f>
        <v>0</v>
      </c>
      <c r="AY584" s="16" t="str">
        <f t="shared" si="489"/>
        <v>Pass</v>
      </c>
      <c r="AZ584" s="33" t="b">
        <f>NOT(OR(ISNUMBER(SEARCH("Other",Survey!$AH584)),ISNUMBER(SEARCH("Multiple",Survey!$AH584))))</f>
        <v>1</v>
      </c>
      <c r="BA584" s="32" t="b">
        <f>NOT(ISBLANK(Survey!$AI584))</f>
        <v>0</v>
      </c>
      <c r="BB584" s="16" t="str">
        <f t="shared" si="490"/>
        <v>Fail</v>
      </c>
      <c r="BC584" s="114">
        <f>IF(ABS(Survey!$BA584)&gt;0, 1,0)</f>
        <v>0</v>
      </c>
      <c r="BD584" s="114">
        <f>IF(COUNTBLANK(Survey!$AL584)=0,1,0)</f>
        <v>0</v>
      </c>
      <c r="BE584" s="16" t="str">
        <f t="shared" si="491"/>
        <v>Pass</v>
      </c>
      <c r="BF584" s="114">
        <f>IF(ISBLANK(Survey!$AL584),0,1)</f>
        <v>0</v>
      </c>
      <c r="BG584" s="133">
        <f>COUNTBLANK(Survey!$AM584)</f>
        <v>1</v>
      </c>
      <c r="BH584" s="16" t="str">
        <f t="shared" si="492"/>
        <v>Pass</v>
      </c>
      <c r="BI584" s="114">
        <f>IF(OR(Survey!$AM584="Closed",ISBLANK(Survey!$AM584)),0,1)</f>
        <v>0</v>
      </c>
      <c r="BJ584" s="133">
        <f>IF(ISBLANK(Survey!$AN584),1,0)</f>
        <v>1</v>
      </c>
      <c r="BK584" s="118" t="str">
        <f t="shared" si="493"/>
        <v>Pass</v>
      </c>
      <c r="BL584" s="31" cm="1">
        <f t="array" ref="BL584">SUM(SUMIF(Survey!AO584:AP584,{"&gt;0","&lt;0"})*{1,-1})</f>
        <v>0</v>
      </c>
      <c r="BM584">
        <f t="shared" si="494"/>
        <v>0</v>
      </c>
      <c r="BN584">
        <f t="shared" si="495"/>
        <v>100</v>
      </c>
      <c r="BO584" s="118" t="str">
        <f t="shared" si="496"/>
        <v>Pass</v>
      </c>
      <c r="BP584">
        <f>IF(Survey!AQ584="No",0,1)</f>
        <v>1</v>
      </c>
      <c r="BQ584" s="207">
        <f>MOD((LEN(Survey!AQ584)+2),22)</f>
        <v>2</v>
      </c>
      <c r="BR584">
        <f>IF(Survey!AR584="No",0,1)</f>
        <v>1</v>
      </c>
      <c r="BS584" s="207">
        <f>MOD((LEN(Survey!AR584)+2),22)</f>
        <v>2</v>
      </c>
      <c r="BT584" s="114">
        <f>COUNTBLANK(Survey!$AQ584:$AS584)+COUNTBLANK(Survey!$AU584)</f>
        <v>4</v>
      </c>
      <c r="BU584" s="114">
        <f>IF(Survey!$I584="Yes",1,0)</f>
        <v>0</v>
      </c>
      <c r="BV584" s="114">
        <f>IF(OR(Survey!$M584="Mutual fund",Survey!$M584="Alternative mutual fund",Survey!$M584="Money market"),1,0)</f>
        <v>0</v>
      </c>
      <c r="BW584" s="119">
        <f>IF(OR(Survey!$M584="ETF",Survey!$M584="ETF, alternative mutual fund"),1,0)</f>
        <v>0</v>
      </c>
      <c r="BX584" s="16" t="str">
        <f t="shared" si="497"/>
        <v>Pass</v>
      </c>
      <c r="BY584" s="33">
        <f>IF(ISNUMBER(SEARCH("Other",Survey!$AS584)), 1, 0)</f>
        <v>0</v>
      </c>
      <c r="BZ584" s="58" t="b">
        <f>NOT(ISBLANK(Survey!$AT584))</f>
        <v>0</v>
      </c>
      <c r="CA584" s="16" t="str">
        <f t="shared" si="498"/>
        <v>Pass</v>
      </c>
      <c r="CB584" s="114">
        <f>IF(Survey!$BB584=0, 0,1)</f>
        <v>0</v>
      </c>
      <c r="CC584" s="58">
        <f>Survey!$AV584</f>
        <v>0</v>
      </c>
      <c r="CD584" s="58">
        <f>Survey!$BC584+Survey!$BD584+ABS(Survey!$BE584)-ABS(Survey!$BF584)-ABS(Survey!$BG584)-ABS(Survey!$BL584)</f>
        <v>0</v>
      </c>
      <c r="CE584" s="138">
        <f>Survey!BB584+(ABS(Survey!$BH584)-ABS(Survey!$BI584)+ABS(Survey!$BJ584)-ABS(Survey!$BK584))*0.5</f>
        <v>0</v>
      </c>
      <c r="CF584" s="58">
        <f t="shared" si="499"/>
        <v>0</v>
      </c>
      <c r="CG584" s="58">
        <f>IF(AND($CC584&gt;$CF584-0.2,$CC584&lt;$CF584+0.2,ISBLANK(Survey!$AV584)=FALSE),0,1)</f>
        <v>1</v>
      </c>
      <c r="CH584" s="133">
        <f>IF(ISBLANK(Survey!$AW584),1,0)</f>
        <v>1</v>
      </c>
      <c r="CI584" s="16" t="str">
        <f t="shared" si="500"/>
        <v>Pass</v>
      </c>
      <c r="CJ584" s="114">
        <f>IF(Survey!$BB584=0, 0,1)</f>
        <v>0</v>
      </c>
      <c r="CK584" s="58">
        <f>IF(AND(Survey!$AX584&gt;=0,Survey!$AX584&lt;=0.2,Survey!$AX584&lt;&gt;""),0,1)</f>
        <v>1</v>
      </c>
      <c r="CL584" s="114">
        <f>IF(ISBLANK(Survey!$AY584),1,0)</f>
        <v>1</v>
      </c>
      <c r="CM584" s="16" t="str">
        <f t="shared" si="501"/>
        <v>Fail</v>
      </c>
      <c r="CN584" s="133">
        <f>Survey!$AZ584</f>
        <v>0</v>
      </c>
      <c r="CO584" s="16" t="str">
        <f t="shared" si="502"/>
        <v>Pass</v>
      </c>
      <c r="CP584" s="31">
        <f>Survey!$BA584</f>
        <v>0</v>
      </c>
      <c r="CQ584" s="138">
        <f>Survey!$BB584+Survey!$BC584+Survey!$BD584+ABS(Survey!$BE584)-ABS(Survey!$BF584)-ABS(Survey!$BG584)+ABS(Survey!$BH584)-ABS(Survey!$BI584)+ABS(Survey!$BJ584)-ABS(Survey!$BK584)-ABS(Survey!$BL584)+Survey!$BM584</f>
        <v>0</v>
      </c>
      <c r="CR584" s="30">
        <f t="shared" si="503"/>
        <v>0</v>
      </c>
      <c r="CS584" s="17">
        <f t="shared" si="504"/>
        <v>0</v>
      </c>
      <c r="CT584" s="16" t="str">
        <f t="shared" si="505"/>
        <v>Pass</v>
      </c>
      <c r="CU584" s="33" t="b">
        <f>IF(ABS(Survey!$BM584)=0,TRUE,FALSE)</f>
        <v>1</v>
      </c>
      <c r="CV584" s="32" t="b">
        <f>NOT(ISBLANK(Survey!$BN584))</f>
        <v>0</v>
      </c>
      <c r="CW584" t="str">
        <f t="shared" si="506"/>
        <v>Fail</v>
      </c>
      <c r="CX584" s="25">
        <f>Survey!$BA584</f>
        <v>0</v>
      </c>
      <c r="CY584" s="25" cm="1">
        <f t="array" ref="CY584">SUM(SUMIF(Survey!BP584:BW584,{"&gt;0","&lt;0"})*{1,-1})-SUM(SUMIF(Survey!BY584:CF584,{"&gt;0","&lt;0"})*{1,-1})</f>
        <v>0</v>
      </c>
      <c r="CZ584" s="30" t="str">
        <f t="shared" si="507"/>
        <v>No holdings</v>
      </c>
      <c r="DA584">
        <f t="shared" si="508"/>
        <v>0</v>
      </c>
      <c r="DB584" s="16" t="str">
        <f t="shared" si="509"/>
        <v>Fail</v>
      </c>
      <c r="DC584" s="31">
        <f>Survey!$BA584</f>
        <v>0</v>
      </c>
      <c r="DD584" s="31" cm="1">
        <f t="array" ref="DD584">SUM(SUMIF(Survey!CH584:DA584,{"&gt;0","&lt;0"})*{1,-1})-SUM(SUMIF(Survey!DC584:DV584,{"&gt;0","&lt;0"})*{1,-1})</f>
        <v>0</v>
      </c>
      <c r="DE584" s="30" t="str">
        <f t="shared" si="510"/>
        <v>No holdings</v>
      </c>
      <c r="DF584" s="17">
        <f t="shared" si="511"/>
        <v>0</v>
      </c>
      <c r="DG584" s="16" t="str">
        <f t="shared" si="512"/>
        <v>Pass</v>
      </c>
      <c r="DH584" s="33" t="b">
        <f>IF(ABS(Survey!$DA584)=0,TRUE,FALSE)</f>
        <v>1</v>
      </c>
      <c r="DI584" s="32" t="b">
        <f>NOT(ISBLANK(Survey!$DB584))</f>
        <v>0</v>
      </c>
      <c r="DJ584" s="16" t="str">
        <f t="shared" si="513"/>
        <v>Pass</v>
      </c>
      <c r="DK584" s="33" t="b">
        <f>IF(ABS(Survey!$DV584)=0,TRUE,FALSE)</f>
        <v>1</v>
      </c>
      <c r="DL584" s="32" t="b">
        <f>NOT(ISBLANK(Survey!$DW584))</f>
        <v>0</v>
      </c>
      <c r="DM584" t="str">
        <f t="shared" si="514"/>
        <v>Pass</v>
      </c>
      <c r="DN584" s="25" cm="1">
        <f t="array" ref="DN584">SUM(SUMIF(Survey!CW584,{"&gt;0","&lt;0"})*{1,-1})+SUM(SUMIF(Survey!DR584,{"&gt;0","&lt;0"})*{1,-1})</f>
        <v>0</v>
      </c>
      <c r="DO584" s="25">
        <f>SUM(SUMIF(Survey!DY584:EE584,{"&gt;0","&lt;0"})*{1,-1})+SUM(SUMIF(Survey!EG584:EM584,{"&gt;0","&lt;0"})*{1,-1})</f>
        <v>0</v>
      </c>
      <c r="DP584">
        <f t="shared" si="515"/>
        <v>0</v>
      </c>
      <c r="DQ584">
        <f t="shared" si="516"/>
        <v>0</v>
      </c>
      <c r="DR584" s="16" t="str">
        <f t="shared" si="517"/>
        <v>Pass</v>
      </c>
      <c r="DS584" s="33" t="b">
        <f>IF(ABS(Survey!$EE584)=0,TRUE,FALSE)</f>
        <v>1</v>
      </c>
      <c r="DT584" s="32" t="b">
        <f>NOT(ISBLANK(Survey!EF584))</f>
        <v>0</v>
      </c>
      <c r="DU584" s="16" t="str">
        <f t="shared" si="518"/>
        <v>Pass</v>
      </c>
      <c r="DV584" s="33" t="b">
        <f>IF(ABS(Survey!$EM584)=0,TRUE,FALSE)</f>
        <v>1</v>
      </c>
      <c r="DW584" s="32" t="b">
        <f>NOT(ISBLANK(Survey!$EN584))</f>
        <v>0</v>
      </c>
      <c r="DX584" s="16" t="str">
        <f t="shared" si="519"/>
        <v>Fail</v>
      </c>
      <c r="DY584" s="31">
        <f>SUM(SUMIF(Survey!ET584:EV584,{"&gt;0","&lt;0"})*{1,-1})</f>
        <v>0</v>
      </c>
      <c r="DZ584">
        <f t="shared" si="520"/>
        <v>0</v>
      </c>
      <c r="EA584">
        <f t="shared" si="521"/>
        <v>100</v>
      </c>
      <c r="EB584" s="30" t="b">
        <f>IF(OR(Survey!$M584="ETF",Survey!$M584="ETF, alternative mutual fund",Survey!$M584="Closed-end", Survey!$M584="Split share corp"),TRUE,FALSE)</f>
        <v>0</v>
      </c>
      <c r="EC584" s="16" t="str">
        <f t="shared" si="522"/>
        <v>Fail</v>
      </c>
      <c r="ED584" s="31">
        <f>SUM(SUMIF(Survey!EX584:FD584,{"&gt;0","&lt;0"})*{1,-1})</f>
        <v>0</v>
      </c>
      <c r="EE584">
        <f t="shared" si="523"/>
        <v>0</v>
      </c>
      <c r="EF584" s="17">
        <f t="shared" si="524"/>
        <v>100</v>
      </c>
      <c r="EG584" s="16" t="str">
        <f t="shared" si="525"/>
        <v>Fail</v>
      </c>
      <c r="EH584" s="31">
        <f>SUM(SUMIF(Survey!FF584:FL584,{"&gt;0","&lt;0"})*{1,-1})</f>
        <v>0</v>
      </c>
      <c r="EI584">
        <f t="shared" si="526"/>
        <v>0</v>
      </c>
      <c r="EJ584" s="17">
        <f t="shared" si="527"/>
        <v>100</v>
      </c>
    </row>
    <row r="585" spans="1:140">
      <c r="A585">
        <v>585</v>
      </c>
      <c r="B585" t="str">
        <f t="shared" si="475"/>
        <v>Pass</v>
      </c>
      <c r="C585" t="str">
        <f>IF(COUNTBLANK(Survey!B585:FM585)=$C$2, "Pass", "Fail")</f>
        <v>Pass</v>
      </c>
      <c r="D585" s="16" t="str">
        <f t="shared" si="476"/>
        <v>Fail</v>
      </c>
      <c r="E585" t="str">
        <f>IF(OR(ISBLANK(Survey!AL585),COUNTIF(G585:BJ585,"Fail")),"Fail","Pass")</f>
        <v>Fail</v>
      </c>
      <c r="F585" s="265"/>
      <c r="G585" s="16" t="str">
        <f t="shared" si="477"/>
        <v>Fail</v>
      </c>
      <c r="H585" s="139">
        <f>COUNTBLANK(Survey!B585:D585)+COUNTBLANK(Survey!G585)+COUNTBLANK(Survey!I585)+COUNTBLANK(Survey!K585:M585)+COUNTBLANK(Survey!P585:Q585)+COUNTBLANK(Survey!T585:W585)+COUNTBLANK(Survey!Z585:AC585)+COUNTBLANK(Survey!AF585:AG585)+COUNTBLANK(Survey!AK585:AK585)</f>
        <v>21</v>
      </c>
      <c r="I585" t="str">
        <f t="shared" si="478"/>
        <v>Fail</v>
      </c>
      <c r="J585" t="b">
        <f>IF(Survey!E585="No",TRUE,FALSE)</f>
        <v>0</v>
      </c>
      <c r="K585" s="29" cm="1">
        <f t="array" ref="K585">IF(COUNTA(Survey!$E$4:$E$695)=1, 0, SUM(IF(COUNTIF(Survey!$E$4:$E$695, Survey!$E$4:$E$695)=1,1,0)))</f>
        <v>0</v>
      </c>
      <c r="L585" s="29">
        <f>LEN(Survey!E585)</f>
        <v>0</v>
      </c>
      <c r="M585" s="16" t="str">
        <f t="shared" si="479"/>
        <v>Fail</v>
      </c>
      <c r="N585" t="b">
        <f>IF(Survey!F585="No",TRUE,FALSE)</f>
        <v>0</v>
      </c>
      <c r="O585" t="b">
        <f>Survey!F585=Survey!E585</f>
        <v>1</v>
      </c>
      <c r="P585">
        <f>COUNTIF(Survey!$F$4:$F$695,Survey!F585)</f>
        <v>0</v>
      </c>
      <c r="Q585" s="28">
        <f>LEN(Survey!F585)</f>
        <v>0</v>
      </c>
      <c r="R585" s="16" t="str">
        <f t="shared" si="480"/>
        <v>Pass</v>
      </c>
      <c r="S585" s="29">
        <f>MOD((LEN(Survey!H585)+2),11)</f>
        <v>2</v>
      </c>
      <c r="T585">
        <f>COUNTIF(Survey!$H$4:$H$695,Survey!H585)</f>
        <v>0</v>
      </c>
      <c r="U585" s="28" t="str">
        <f>IF(Survey!$L585="Prospectus fund", "Yes", "No")</f>
        <v>No</v>
      </c>
      <c r="V585" s="16" t="str">
        <f t="shared" si="481"/>
        <v>Pass</v>
      </c>
      <c r="W585" s="29">
        <f>MOD((LEN(Survey!J585)+2),11)</f>
        <v>2</v>
      </c>
      <c r="X585">
        <f>COUNTIF(Survey!$J$4:$J$695,Survey!J585)</f>
        <v>0</v>
      </c>
      <c r="Y585" s="30" t="b">
        <f>IF(OR(Survey!$M585="ETF",Survey!$M585="ETF, alternative mutual fund",Survey!$M585="Closed-end", Survey!$M585="Split share corp", Survey!$I585="Yes"),TRUE,FALSE)</f>
        <v>0</v>
      </c>
      <c r="Z585" s="16" t="str">
        <f>IFERROR(IF(AND(OR(AC585=AD585,AD585 = "Either"),NOT(ISBLANK(Survey!K585))),"Pass","Fail"),"Pass")</f>
        <v>Fail</v>
      </c>
      <c r="AA585" s="31" cm="1">
        <f t="array" ref="AA585">SUM(SUMIF(Survey!CH585:DA585,{"&gt;0","&lt;0"})*{1,-1})</f>
        <v>0</v>
      </c>
      <c r="AB585" s="33" cm="1">
        <f t="array" ref="AB585">SUM(SUMIF(Survey!CK585,{"&gt;0","&lt;0"})*{1,-1})+SUM(SUMIF(Survey!CU585,{"&gt;0","&lt;0"})*{1,-1})</f>
        <v>0</v>
      </c>
      <c r="AC585" s="33">
        <f>Survey!K585</f>
        <v>0</v>
      </c>
      <c r="AD585" s="32" t="str">
        <f t="shared" si="482"/>
        <v>Either</v>
      </c>
      <c r="AE585" s="16" t="str">
        <f t="shared" si="483"/>
        <v>Fail</v>
      </c>
      <c r="AF585" s="58" cm="1">
        <f t="array" ref="AF585">SUM(SUMIF(Survey!CH585:DA585,{"&gt;0","&lt;0"})*{1,-1})+SUM(SUMIF(Survey!DC585:DV585,{"&gt;0","&lt;0"})*{1,-1})</f>
        <v>0</v>
      </c>
      <c r="AG585" s="58">
        <f>IFERROR(AF585/(Survey!$BA585),0)</f>
        <v>0</v>
      </c>
      <c r="AH585" s="104" t="b">
        <f>IF(OR(Survey!$M585="Alternative strategy or hedge",Survey!$M585="Private asset",Survey!$L585="Prospectus fund"),TRUE,FALSE)</f>
        <v>0</v>
      </c>
      <c r="AI585" s="104" t="b">
        <f>NOT(ISBLANK(Survey!$M585))</f>
        <v>0</v>
      </c>
      <c r="AJ585" s="16" t="str">
        <f t="shared" si="484"/>
        <v>Fail</v>
      </c>
      <c r="AK585" t="b">
        <f>IF(Survey!W585="No",TRUE,FALSE)</f>
        <v>0</v>
      </c>
      <c r="AL585" s="119">
        <f>MOD((LEN(Survey!W585)+2),22)</f>
        <v>2</v>
      </c>
      <c r="AM585" t="str">
        <f t="shared" si="485"/>
        <v>Pass</v>
      </c>
      <c r="AN585" s="33" t="b">
        <f>NOT(ISNUMBER(SEARCH("Other",Survey!$Q585)))</f>
        <v>1</v>
      </c>
      <c r="AO585" s="32" t="b">
        <f>NOT(ISBLANK(Survey!$R585))</f>
        <v>0</v>
      </c>
      <c r="AP585" s="16" t="str">
        <f t="shared" si="486"/>
        <v>Pass</v>
      </c>
      <c r="AQ585" s="114">
        <f>COUNTBLANK(Survey!$X585)</f>
        <v>1</v>
      </c>
      <c r="AR585" s="58">
        <f>IF(AND(Survey!L585&lt;&gt;"Exempt fund",OR(Survey!$M585="ETF",Survey!$M585="ETF, alternative mutual fund",Survey!$M585="Mutual fund",Survey!$M585="Alternative mutual fund",Survey!$M585="Money market")),1,0)</f>
        <v>0</v>
      </c>
      <c r="AS585" s="16" t="str">
        <f t="shared" si="487"/>
        <v>Pass</v>
      </c>
      <c r="AT585" s="33" t="b">
        <f>NOT(ISNUMBER(SEARCH("Yes",Survey!$AC585)))</f>
        <v>1</v>
      </c>
      <c r="AU585" s="32" t="b">
        <f>IF(COUNTBLANK(Survey!$AD585:$AE585)=0,TRUE, FALSE)</f>
        <v>0</v>
      </c>
      <c r="AV585" s="16" t="str">
        <f t="shared" si="488"/>
        <v>Pass</v>
      </c>
      <c r="AW585" s="33" t="b">
        <f>NOT(ISNUMBER(SEARCH("Yes",Survey!$AF585)))</f>
        <v>1</v>
      </c>
      <c r="AX585" s="32" t="b">
        <f>NOT(ISBLANK(Survey!$AH585))</f>
        <v>0</v>
      </c>
      <c r="AY585" s="16" t="str">
        <f t="shared" si="489"/>
        <v>Pass</v>
      </c>
      <c r="AZ585" s="33" t="b">
        <f>NOT(OR(ISNUMBER(SEARCH("Other",Survey!$AH585)),ISNUMBER(SEARCH("Multiple",Survey!$AH585))))</f>
        <v>1</v>
      </c>
      <c r="BA585" s="32" t="b">
        <f>NOT(ISBLANK(Survey!$AI585))</f>
        <v>0</v>
      </c>
      <c r="BB585" s="16" t="str">
        <f t="shared" si="490"/>
        <v>Fail</v>
      </c>
      <c r="BC585" s="114">
        <f>IF(ABS(Survey!$BA585)&gt;0, 1,0)</f>
        <v>0</v>
      </c>
      <c r="BD585" s="114">
        <f>IF(COUNTBLANK(Survey!$AL585)=0,1,0)</f>
        <v>0</v>
      </c>
      <c r="BE585" s="16" t="str">
        <f t="shared" si="491"/>
        <v>Pass</v>
      </c>
      <c r="BF585" s="114">
        <f>IF(ISBLANK(Survey!$AL585),0,1)</f>
        <v>0</v>
      </c>
      <c r="BG585" s="133">
        <f>COUNTBLANK(Survey!$AM585)</f>
        <v>1</v>
      </c>
      <c r="BH585" s="16" t="str">
        <f t="shared" si="492"/>
        <v>Pass</v>
      </c>
      <c r="BI585" s="114">
        <f>IF(OR(Survey!$AM585="Closed",ISBLANK(Survey!$AM585)),0,1)</f>
        <v>0</v>
      </c>
      <c r="BJ585" s="133">
        <f>IF(ISBLANK(Survey!$AN585),1,0)</f>
        <v>1</v>
      </c>
      <c r="BK585" s="118" t="str">
        <f t="shared" si="493"/>
        <v>Pass</v>
      </c>
      <c r="BL585" s="31" cm="1">
        <f t="array" ref="BL585">SUM(SUMIF(Survey!AO585:AP585,{"&gt;0","&lt;0"})*{1,-1})</f>
        <v>0</v>
      </c>
      <c r="BM585">
        <f t="shared" si="494"/>
        <v>0</v>
      </c>
      <c r="BN585">
        <f t="shared" si="495"/>
        <v>100</v>
      </c>
      <c r="BO585" s="118" t="str">
        <f t="shared" si="496"/>
        <v>Pass</v>
      </c>
      <c r="BP585">
        <f>IF(Survey!AQ585="No",0,1)</f>
        <v>1</v>
      </c>
      <c r="BQ585" s="207">
        <f>MOD((LEN(Survey!AQ585)+2),22)</f>
        <v>2</v>
      </c>
      <c r="BR585">
        <f>IF(Survey!AR585="No",0,1)</f>
        <v>1</v>
      </c>
      <c r="BS585" s="207">
        <f>MOD((LEN(Survey!AR585)+2),22)</f>
        <v>2</v>
      </c>
      <c r="BT585" s="114">
        <f>COUNTBLANK(Survey!$AQ585:$AS585)+COUNTBLANK(Survey!$AU585)</f>
        <v>4</v>
      </c>
      <c r="BU585" s="114">
        <f>IF(Survey!$I585="Yes",1,0)</f>
        <v>0</v>
      </c>
      <c r="BV585" s="114">
        <f>IF(OR(Survey!$M585="Mutual fund",Survey!$M585="Alternative mutual fund",Survey!$M585="Money market"),1,0)</f>
        <v>0</v>
      </c>
      <c r="BW585" s="119">
        <f>IF(OR(Survey!$M585="ETF",Survey!$M585="ETF, alternative mutual fund"),1,0)</f>
        <v>0</v>
      </c>
      <c r="BX585" s="16" t="str">
        <f t="shared" si="497"/>
        <v>Pass</v>
      </c>
      <c r="BY585" s="33">
        <f>IF(ISNUMBER(SEARCH("Other",Survey!$AS585)), 1, 0)</f>
        <v>0</v>
      </c>
      <c r="BZ585" s="58" t="b">
        <f>NOT(ISBLANK(Survey!$AT585))</f>
        <v>0</v>
      </c>
      <c r="CA585" s="16" t="str">
        <f t="shared" si="498"/>
        <v>Pass</v>
      </c>
      <c r="CB585" s="114">
        <f>IF(Survey!$BB585=0, 0,1)</f>
        <v>0</v>
      </c>
      <c r="CC585" s="58">
        <f>Survey!$AV585</f>
        <v>0</v>
      </c>
      <c r="CD585" s="58">
        <f>Survey!$BC585+Survey!$BD585+ABS(Survey!$BE585)-ABS(Survey!$BF585)-ABS(Survey!$BG585)-ABS(Survey!$BL585)</f>
        <v>0</v>
      </c>
      <c r="CE585" s="138">
        <f>Survey!BB585+(ABS(Survey!$BH585)-ABS(Survey!$BI585)+ABS(Survey!$BJ585)-ABS(Survey!$BK585))*0.5</f>
        <v>0</v>
      </c>
      <c r="CF585" s="58">
        <f t="shared" si="499"/>
        <v>0</v>
      </c>
      <c r="CG585" s="58">
        <f>IF(AND($CC585&gt;$CF585-0.2,$CC585&lt;$CF585+0.2,ISBLANK(Survey!$AV585)=FALSE),0,1)</f>
        <v>1</v>
      </c>
      <c r="CH585" s="133">
        <f>IF(ISBLANK(Survey!$AW585),1,0)</f>
        <v>1</v>
      </c>
      <c r="CI585" s="16" t="str">
        <f t="shared" si="500"/>
        <v>Pass</v>
      </c>
      <c r="CJ585" s="114">
        <f>IF(Survey!$BB585=0, 0,1)</f>
        <v>0</v>
      </c>
      <c r="CK585" s="58">
        <f>IF(AND(Survey!$AX585&gt;=0,Survey!$AX585&lt;=0.2,Survey!$AX585&lt;&gt;""),0,1)</f>
        <v>1</v>
      </c>
      <c r="CL585" s="114">
        <f>IF(ISBLANK(Survey!$AY585),1,0)</f>
        <v>1</v>
      </c>
      <c r="CM585" s="16" t="str">
        <f t="shared" si="501"/>
        <v>Fail</v>
      </c>
      <c r="CN585" s="133">
        <f>Survey!$AZ585</f>
        <v>0</v>
      </c>
      <c r="CO585" s="16" t="str">
        <f t="shared" si="502"/>
        <v>Pass</v>
      </c>
      <c r="CP585" s="31">
        <f>Survey!$BA585</f>
        <v>0</v>
      </c>
      <c r="CQ585" s="138">
        <f>Survey!$BB585+Survey!$BC585+Survey!$BD585+ABS(Survey!$BE585)-ABS(Survey!$BF585)-ABS(Survey!$BG585)+ABS(Survey!$BH585)-ABS(Survey!$BI585)+ABS(Survey!$BJ585)-ABS(Survey!$BK585)-ABS(Survey!$BL585)+Survey!$BM585</f>
        <v>0</v>
      </c>
      <c r="CR585" s="30">
        <f t="shared" si="503"/>
        <v>0</v>
      </c>
      <c r="CS585" s="17">
        <f t="shared" si="504"/>
        <v>0</v>
      </c>
      <c r="CT585" s="16" t="str">
        <f t="shared" si="505"/>
        <v>Pass</v>
      </c>
      <c r="CU585" s="33" t="b">
        <f>IF(ABS(Survey!$BM585)=0,TRUE,FALSE)</f>
        <v>1</v>
      </c>
      <c r="CV585" s="32" t="b">
        <f>NOT(ISBLANK(Survey!$BN585))</f>
        <v>0</v>
      </c>
      <c r="CW585" t="str">
        <f t="shared" si="506"/>
        <v>Fail</v>
      </c>
      <c r="CX585" s="25">
        <f>Survey!$BA585</f>
        <v>0</v>
      </c>
      <c r="CY585" s="25" cm="1">
        <f t="array" ref="CY585">SUM(SUMIF(Survey!BP585:BW585,{"&gt;0","&lt;0"})*{1,-1})-SUM(SUMIF(Survey!BY585:CF585,{"&gt;0","&lt;0"})*{1,-1})</f>
        <v>0</v>
      </c>
      <c r="CZ585" s="30" t="str">
        <f t="shared" si="507"/>
        <v>No holdings</v>
      </c>
      <c r="DA585">
        <f t="shared" si="508"/>
        <v>0</v>
      </c>
      <c r="DB585" s="16" t="str">
        <f t="shared" si="509"/>
        <v>Fail</v>
      </c>
      <c r="DC585" s="31">
        <f>Survey!$BA585</f>
        <v>0</v>
      </c>
      <c r="DD585" s="31" cm="1">
        <f t="array" ref="DD585">SUM(SUMIF(Survey!CH585:DA585,{"&gt;0","&lt;0"})*{1,-1})-SUM(SUMIF(Survey!DC585:DV585,{"&gt;0","&lt;0"})*{1,-1})</f>
        <v>0</v>
      </c>
      <c r="DE585" s="30" t="str">
        <f t="shared" si="510"/>
        <v>No holdings</v>
      </c>
      <c r="DF585" s="17">
        <f t="shared" si="511"/>
        <v>0</v>
      </c>
      <c r="DG585" s="16" t="str">
        <f t="shared" si="512"/>
        <v>Pass</v>
      </c>
      <c r="DH585" s="33" t="b">
        <f>IF(ABS(Survey!$DA585)=0,TRUE,FALSE)</f>
        <v>1</v>
      </c>
      <c r="DI585" s="32" t="b">
        <f>NOT(ISBLANK(Survey!$DB585))</f>
        <v>0</v>
      </c>
      <c r="DJ585" s="16" t="str">
        <f t="shared" si="513"/>
        <v>Pass</v>
      </c>
      <c r="DK585" s="33" t="b">
        <f>IF(ABS(Survey!$DV585)=0,TRUE,FALSE)</f>
        <v>1</v>
      </c>
      <c r="DL585" s="32" t="b">
        <f>NOT(ISBLANK(Survey!$DW585))</f>
        <v>0</v>
      </c>
      <c r="DM585" t="str">
        <f t="shared" si="514"/>
        <v>Pass</v>
      </c>
      <c r="DN585" s="25" cm="1">
        <f t="array" ref="DN585">SUM(SUMIF(Survey!CW585,{"&gt;0","&lt;0"})*{1,-1})+SUM(SUMIF(Survey!DR585,{"&gt;0","&lt;0"})*{1,-1})</f>
        <v>0</v>
      </c>
      <c r="DO585" s="25">
        <f>SUM(SUMIF(Survey!DY585:EE585,{"&gt;0","&lt;0"})*{1,-1})+SUM(SUMIF(Survey!EG585:EM585,{"&gt;0","&lt;0"})*{1,-1})</f>
        <v>0</v>
      </c>
      <c r="DP585">
        <f t="shared" si="515"/>
        <v>0</v>
      </c>
      <c r="DQ585">
        <f t="shared" si="516"/>
        <v>0</v>
      </c>
      <c r="DR585" s="16" t="str">
        <f t="shared" si="517"/>
        <v>Pass</v>
      </c>
      <c r="DS585" s="33" t="b">
        <f>IF(ABS(Survey!$EE585)=0,TRUE,FALSE)</f>
        <v>1</v>
      </c>
      <c r="DT585" s="32" t="b">
        <f>NOT(ISBLANK(Survey!EF585))</f>
        <v>0</v>
      </c>
      <c r="DU585" s="16" t="str">
        <f t="shared" si="518"/>
        <v>Pass</v>
      </c>
      <c r="DV585" s="33" t="b">
        <f>IF(ABS(Survey!$EM585)=0,TRUE,FALSE)</f>
        <v>1</v>
      </c>
      <c r="DW585" s="32" t="b">
        <f>NOT(ISBLANK(Survey!$EN585))</f>
        <v>0</v>
      </c>
      <c r="DX585" s="16" t="str">
        <f t="shared" si="519"/>
        <v>Fail</v>
      </c>
      <c r="DY585" s="31">
        <f>SUM(SUMIF(Survey!ET585:EV585,{"&gt;0","&lt;0"})*{1,-1})</f>
        <v>0</v>
      </c>
      <c r="DZ585">
        <f t="shared" si="520"/>
        <v>0</v>
      </c>
      <c r="EA585">
        <f t="shared" si="521"/>
        <v>100</v>
      </c>
      <c r="EB585" s="30" t="b">
        <f>IF(OR(Survey!$M585="ETF",Survey!$M585="ETF, alternative mutual fund",Survey!$M585="Closed-end", Survey!$M585="Split share corp"),TRUE,FALSE)</f>
        <v>0</v>
      </c>
      <c r="EC585" s="16" t="str">
        <f t="shared" si="522"/>
        <v>Fail</v>
      </c>
      <c r="ED585" s="31">
        <f>SUM(SUMIF(Survey!EX585:FD585,{"&gt;0","&lt;0"})*{1,-1})</f>
        <v>0</v>
      </c>
      <c r="EE585">
        <f t="shared" si="523"/>
        <v>0</v>
      </c>
      <c r="EF585" s="17">
        <f t="shared" si="524"/>
        <v>100</v>
      </c>
      <c r="EG585" s="16" t="str">
        <f t="shared" si="525"/>
        <v>Fail</v>
      </c>
      <c r="EH585" s="31">
        <f>SUM(SUMIF(Survey!FF585:FL585,{"&gt;0","&lt;0"})*{1,-1})</f>
        <v>0</v>
      </c>
      <c r="EI585">
        <f t="shared" si="526"/>
        <v>0</v>
      </c>
      <c r="EJ585" s="17">
        <f t="shared" si="527"/>
        <v>100</v>
      </c>
    </row>
    <row r="586" spans="1:140">
      <c r="A586">
        <v>586</v>
      </c>
      <c r="B586" t="str">
        <f t="shared" si="475"/>
        <v>Pass</v>
      </c>
      <c r="C586" t="str">
        <f>IF(COUNTBLANK(Survey!B586:FM586)=$C$2, "Pass", "Fail")</f>
        <v>Pass</v>
      </c>
      <c r="D586" s="16" t="str">
        <f t="shared" si="476"/>
        <v>Fail</v>
      </c>
      <c r="E586" t="str">
        <f>IF(OR(ISBLANK(Survey!AL586),COUNTIF(G586:BJ586,"Fail")),"Fail","Pass")</f>
        <v>Fail</v>
      </c>
      <c r="F586" s="265"/>
      <c r="G586" s="16" t="str">
        <f t="shared" si="477"/>
        <v>Fail</v>
      </c>
      <c r="H586" s="139">
        <f>COUNTBLANK(Survey!B586:D586)+COUNTBLANK(Survey!G586)+COUNTBLANK(Survey!I586)+COUNTBLANK(Survey!K586:M586)+COUNTBLANK(Survey!P586:Q586)+COUNTBLANK(Survey!T586:W586)+COUNTBLANK(Survey!Z586:AC586)+COUNTBLANK(Survey!AF586:AG586)+COUNTBLANK(Survey!AK586:AK586)</f>
        <v>21</v>
      </c>
      <c r="I586" t="str">
        <f t="shared" si="478"/>
        <v>Fail</v>
      </c>
      <c r="J586" t="b">
        <f>IF(Survey!E586="No",TRUE,FALSE)</f>
        <v>0</v>
      </c>
      <c r="K586" s="29" cm="1">
        <f t="array" ref="K586">IF(COUNTA(Survey!$E$4:$E$695)=1, 0, SUM(IF(COUNTIF(Survey!$E$4:$E$695, Survey!$E$4:$E$695)=1,1,0)))</f>
        <v>0</v>
      </c>
      <c r="L586" s="29">
        <f>LEN(Survey!E586)</f>
        <v>0</v>
      </c>
      <c r="M586" s="16" t="str">
        <f t="shared" si="479"/>
        <v>Fail</v>
      </c>
      <c r="N586" t="b">
        <f>IF(Survey!F586="No",TRUE,FALSE)</f>
        <v>0</v>
      </c>
      <c r="O586" t="b">
        <f>Survey!F586=Survey!E586</f>
        <v>1</v>
      </c>
      <c r="P586">
        <f>COUNTIF(Survey!$F$4:$F$695,Survey!F586)</f>
        <v>0</v>
      </c>
      <c r="Q586" s="28">
        <f>LEN(Survey!F586)</f>
        <v>0</v>
      </c>
      <c r="R586" s="16" t="str">
        <f t="shared" si="480"/>
        <v>Pass</v>
      </c>
      <c r="S586" s="29">
        <f>MOD((LEN(Survey!H586)+2),11)</f>
        <v>2</v>
      </c>
      <c r="T586">
        <f>COUNTIF(Survey!$H$4:$H$695,Survey!H586)</f>
        <v>0</v>
      </c>
      <c r="U586" s="28" t="str">
        <f>IF(Survey!$L586="Prospectus fund", "Yes", "No")</f>
        <v>No</v>
      </c>
      <c r="V586" s="16" t="str">
        <f t="shared" si="481"/>
        <v>Pass</v>
      </c>
      <c r="W586" s="29">
        <f>MOD((LEN(Survey!J586)+2),11)</f>
        <v>2</v>
      </c>
      <c r="X586">
        <f>COUNTIF(Survey!$J$4:$J$695,Survey!J586)</f>
        <v>0</v>
      </c>
      <c r="Y586" s="30" t="b">
        <f>IF(OR(Survey!$M586="ETF",Survey!$M586="ETF, alternative mutual fund",Survey!$M586="Closed-end", Survey!$M586="Split share corp", Survey!$I586="Yes"),TRUE,FALSE)</f>
        <v>0</v>
      </c>
      <c r="Z586" s="16" t="str">
        <f>IFERROR(IF(AND(OR(AC586=AD586,AD586 = "Either"),NOT(ISBLANK(Survey!K586))),"Pass","Fail"),"Pass")</f>
        <v>Fail</v>
      </c>
      <c r="AA586" s="31" cm="1">
        <f t="array" ref="AA586">SUM(SUMIF(Survey!CH586:DA586,{"&gt;0","&lt;0"})*{1,-1})</f>
        <v>0</v>
      </c>
      <c r="AB586" s="33" cm="1">
        <f t="array" ref="AB586">SUM(SUMIF(Survey!CK586,{"&gt;0","&lt;0"})*{1,-1})+SUM(SUMIF(Survey!CU586,{"&gt;0","&lt;0"})*{1,-1})</f>
        <v>0</v>
      </c>
      <c r="AC586" s="33">
        <f>Survey!K586</f>
        <v>0</v>
      </c>
      <c r="AD586" s="32" t="str">
        <f t="shared" si="482"/>
        <v>Either</v>
      </c>
      <c r="AE586" s="16" t="str">
        <f t="shared" si="483"/>
        <v>Fail</v>
      </c>
      <c r="AF586" s="58" cm="1">
        <f t="array" ref="AF586">SUM(SUMIF(Survey!CH586:DA586,{"&gt;0","&lt;0"})*{1,-1})+SUM(SUMIF(Survey!DC586:DV586,{"&gt;0","&lt;0"})*{1,-1})</f>
        <v>0</v>
      </c>
      <c r="AG586" s="58">
        <f>IFERROR(AF586/(Survey!$BA586),0)</f>
        <v>0</v>
      </c>
      <c r="AH586" s="104" t="b">
        <f>IF(OR(Survey!$M586="Alternative strategy or hedge",Survey!$M586="Private asset",Survey!$L586="Prospectus fund"),TRUE,FALSE)</f>
        <v>0</v>
      </c>
      <c r="AI586" s="104" t="b">
        <f>NOT(ISBLANK(Survey!$M586))</f>
        <v>0</v>
      </c>
      <c r="AJ586" s="16" t="str">
        <f t="shared" si="484"/>
        <v>Fail</v>
      </c>
      <c r="AK586" t="b">
        <f>IF(Survey!W586="No",TRUE,FALSE)</f>
        <v>0</v>
      </c>
      <c r="AL586" s="119">
        <f>MOD((LEN(Survey!W586)+2),22)</f>
        <v>2</v>
      </c>
      <c r="AM586" t="str">
        <f t="shared" si="485"/>
        <v>Pass</v>
      </c>
      <c r="AN586" s="33" t="b">
        <f>NOT(ISNUMBER(SEARCH("Other",Survey!$Q586)))</f>
        <v>1</v>
      </c>
      <c r="AO586" s="32" t="b">
        <f>NOT(ISBLANK(Survey!$R586))</f>
        <v>0</v>
      </c>
      <c r="AP586" s="16" t="str">
        <f t="shared" si="486"/>
        <v>Pass</v>
      </c>
      <c r="AQ586" s="114">
        <f>COUNTBLANK(Survey!$X586)</f>
        <v>1</v>
      </c>
      <c r="AR586" s="58">
        <f>IF(AND(Survey!L586&lt;&gt;"Exempt fund",OR(Survey!$M586="ETF",Survey!$M586="ETF, alternative mutual fund",Survey!$M586="Mutual fund",Survey!$M586="Alternative mutual fund",Survey!$M586="Money market")),1,0)</f>
        <v>0</v>
      </c>
      <c r="AS586" s="16" t="str">
        <f t="shared" si="487"/>
        <v>Pass</v>
      </c>
      <c r="AT586" s="33" t="b">
        <f>NOT(ISNUMBER(SEARCH("Yes",Survey!$AC586)))</f>
        <v>1</v>
      </c>
      <c r="AU586" s="32" t="b">
        <f>IF(COUNTBLANK(Survey!$AD586:$AE586)=0,TRUE, FALSE)</f>
        <v>0</v>
      </c>
      <c r="AV586" s="16" t="str">
        <f t="shared" si="488"/>
        <v>Pass</v>
      </c>
      <c r="AW586" s="33" t="b">
        <f>NOT(ISNUMBER(SEARCH("Yes",Survey!$AF586)))</f>
        <v>1</v>
      </c>
      <c r="AX586" s="32" t="b">
        <f>NOT(ISBLANK(Survey!$AH586))</f>
        <v>0</v>
      </c>
      <c r="AY586" s="16" t="str">
        <f t="shared" si="489"/>
        <v>Pass</v>
      </c>
      <c r="AZ586" s="33" t="b">
        <f>NOT(OR(ISNUMBER(SEARCH("Other",Survey!$AH586)),ISNUMBER(SEARCH("Multiple",Survey!$AH586))))</f>
        <v>1</v>
      </c>
      <c r="BA586" s="32" t="b">
        <f>NOT(ISBLANK(Survey!$AI586))</f>
        <v>0</v>
      </c>
      <c r="BB586" s="16" t="str">
        <f t="shared" si="490"/>
        <v>Fail</v>
      </c>
      <c r="BC586" s="114">
        <f>IF(ABS(Survey!$BA586)&gt;0, 1,0)</f>
        <v>0</v>
      </c>
      <c r="BD586" s="114">
        <f>IF(COUNTBLANK(Survey!$AL586)=0,1,0)</f>
        <v>0</v>
      </c>
      <c r="BE586" s="16" t="str">
        <f t="shared" si="491"/>
        <v>Pass</v>
      </c>
      <c r="BF586" s="114">
        <f>IF(ISBLANK(Survey!$AL586),0,1)</f>
        <v>0</v>
      </c>
      <c r="BG586" s="133">
        <f>COUNTBLANK(Survey!$AM586)</f>
        <v>1</v>
      </c>
      <c r="BH586" s="16" t="str">
        <f t="shared" si="492"/>
        <v>Pass</v>
      </c>
      <c r="BI586" s="114">
        <f>IF(OR(Survey!$AM586="Closed",ISBLANK(Survey!$AM586)),0,1)</f>
        <v>0</v>
      </c>
      <c r="BJ586" s="133">
        <f>IF(ISBLANK(Survey!$AN586),1,0)</f>
        <v>1</v>
      </c>
      <c r="BK586" s="118" t="str">
        <f t="shared" si="493"/>
        <v>Pass</v>
      </c>
      <c r="BL586" s="31" cm="1">
        <f t="array" ref="BL586">SUM(SUMIF(Survey!AO586:AP586,{"&gt;0","&lt;0"})*{1,-1})</f>
        <v>0</v>
      </c>
      <c r="BM586">
        <f t="shared" si="494"/>
        <v>0</v>
      </c>
      <c r="BN586">
        <f t="shared" si="495"/>
        <v>100</v>
      </c>
      <c r="BO586" s="118" t="str">
        <f t="shared" si="496"/>
        <v>Pass</v>
      </c>
      <c r="BP586">
        <f>IF(Survey!AQ586="No",0,1)</f>
        <v>1</v>
      </c>
      <c r="BQ586" s="207">
        <f>MOD((LEN(Survey!AQ586)+2),22)</f>
        <v>2</v>
      </c>
      <c r="BR586">
        <f>IF(Survey!AR586="No",0,1)</f>
        <v>1</v>
      </c>
      <c r="BS586" s="207">
        <f>MOD((LEN(Survey!AR586)+2),22)</f>
        <v>2</v>
      </c>
      <c r="BT586" s="114">
        <f>COUNTBLANK(Survey!$AQ586:$AS586)+COUNTBLANK(Survey!$AU586)</f>
        <v>4</v>
      </c>
      <c r="BU586" s="114">
        <f>IF(Survey!$I586="Yes",1,0)</f>
        <v>0</v>
      </c>
      <c r="BV586" s="114">
        <f>IF(OR(Survey!$M586="Mutual fund",Survey!$M586="Alternative mutual fund",Survey!$M586="Money market"),1,0)</f>
        <v>0</v>
      </c>
      <c r="BW586" s="119">
        <f>IF(OR(Survey!$M586="ETF",Survey!$M586="ETF, alternative mutual fund"),1,0)</f>
        <v>0</v>
      </c>
      <c r="BX586" s="16" t="str">
        <f t="shared" si="497"/>
        <v>Pass</v>
      </c>
      <c r="BY586" s="33">
        <f>IF(ISNUMBER(SEARCH("Other",Survey!$AS586)), 1, 0)</f>
        <v>0</v>
      </c>
      <c r="BZ586" s="58" t="b">
        <f>NOT(ISBLANK(Survey!$AT586))</f>
        <v>0</v>
      </c>
      <c r="CA586" s="16" t="str">
        <f t="shared" si="498"/>
        <v>Pass</v>
      </c>
      <c r="CB586" s="114">
        <f>IF(Survey!$BB586=0, 0,1)</f>
        <v>0</v>
      </c>
      <c r="CC586" s="58">
        <f>Survey!$AV586</f>
        <v>0</v>
      </c>
      <c r="CD586" s="58">
        <f>Survey!$BC586+Survey!$BD586+ABS(Survey!$BE586)-ABS(Survey!$BF586)-ABS(Survey!$BG586)-ABS(Survey!$BL586)</f>
        <v>0</v>
      </c>
      <c r="CE586" s="138">
        <f>Survey!BB586+(ABS(Survey!$BH586)-ABS(Survey!$BI586)+ABS(Survey!$BJ586)-ABS(Survey!$BK586))*0.5</f>
        <v>0</v>
      </c>
      <c r="CF586" s="58">
        <f t="shared" si="499"/>
        <v>0</v>
      </c>
      <c r="CG586" s="58">
        <f>IF(AND($CC586&gt;$CF586-0.2,$CC586&lt;$CF586+0.2,ISBLANK(Survey!$AV586)=FALSE),0,1)</f>
        <v>1</v>
      </c>
      <c r="CH586" s="133">
        <f>IF(ISBLANK(Survey!$AW586),1,0)</f>
        <v>1</v>
      </c>
      <c r="CI586" s="16" t="str">
        <f t="shared" si="500"/>
        <v>Pass</v>
      </c>
      <c r="CJ586" s="114">
        <f>IF(Survey!$BB586=0, 0,1)</f>
        <v>0</v>
      </c>
      <c r="CK586" s="58">
        <f>IF(AND(Survey!$AX586&gt;=0,Survey!$AX586&lt;=0.2,Survey!$AX586&lt;&gt;""),0,1)</f>
        <v>1</v>
      </c>
      <c r="CL586" s="114">
        <f>IF(ISBLANK(Survey!$AY586),1,0)</f>
        <v>1</v>
      </c>
      <c r="CM586" s="16" t="str">
        <f t="shared" si="501"/>
        <v>Fail</v>
      </c>
      <c r="CN586" s="133">
        <f>Survey!$AZ586</f>
        <v>0</v>
      </c>
      <c r="CO586" s="16" t="str">
        <f t="shared" si="502"/>
        <v>Pass</v>
      </c>
      <c r="CP586" s="31">
        <f>Survey!$BA586</f>
        <v>0</v>
      </c>
      <c r="CQ586" s="138">
        <f>Survey!$BB586+Survey!$BC586+Survey!$BD586+ABS(Survey!$BE586)-ABS(Survey!$BF586)-ABS(Survey!$BG586)+ABS(Survey!$BH586)-ABS(Survey!$BI586)+ABS(Survey!$BJ586)-ABS(Survey!$BK586)-ABS(Survey!$BL586)+Survey!$BM586</f>
        <v>0</v>
      </c>
      <c r="CR586" s="30">
        <f t="shared" si="503"/>
        <v>0</v>
      </c>
      <c r="CS586" s="17">
        <f t="shared" si="504"/>
        <v>0</v>
      </c>
      <c r="CT586" s="16" t="str">
        <f t="shared" si="505"/>
        <v>Pass</v>
      </c>
      <c r="CU586" s="33" t="b">
        <f>IF(ABS(Survey!$BM586)=0,TRUE,FALSE)</f>
        <v>1</v>
      </c>
      <c r="CV586" s="32" t="b">
        <f>NOT(ISBLANK(Survey!$BN586))</f>
        <v>0</v>
      </c>
      <c r="CW586" t="str">
        <f t="shared" si="506"/>
        <v>Fail</v>
      </c>
      <c r="CX586" s="25">
        <f>Survey!$BA586</f>
        <v>0</v>
      </c>
      <c r="CY586" s="25" cm="1">
        <f t="array" ref="CY586">SUM(SUMIF(Survey!BP586:BW586,{"&gt;0","&lt;0"})*{1,-1})-SUM(SUMIF(Survey!BY586:CF586,{"&gt;0","&lt;0"})*{1,-1})</f>
        <v>0</v>
      </c>
      <c r="CZ586" s="30" t="str">
        <f t="shared" si="507"/>
        <v>No holdings</v>
      </c>
      <c r="DA586">
        <f t="shared" si="508"/>
        <v>0</v>
      </c>
      <c r="DB586" s="16" t="str">
        <f t="shared" si="509"/>
        <v>Fail</v>
      </c>
      <c r="DC586" s="31">
        <f>Survey!$BA586</f>
        <v>0</v>
      </c>
      <c r="DD586" s="31" cm="1">
        <f t="array" ref="DD586">SUM(SUMIF(Survey!CH586:DA586,{"&gt;0","&lt;0"})*{1,-1})-SUM(SUMIF(Survey!DC586:DV586,{"&gt;0","&lt;0"})*{1,-1})</f>
        <v>0</v>
      </c>
      <c r="DE586" s="30" t="str">
        <f t="shared" si="510"/>
        <v>No holdings</v>
      </c>
      <c r="DF586" s="17">
        <f t="shared" si="511"/>
        <v>0</v>
      </c>
      <c r="DG586" s="16" t="str">
        <f t="shared" si="512"/>
        <v>Pass</v>
      </c>
      <c r="DH586" s="33" t="b">
        <f>IF(ABS(Survey!$DA586)=0,TRUE,FALSE)</f>
        <v>1</v>
      </c>
      <c r="DI586" s="32" t="b">
        <f>NOT(ISBLANK(Survey!$DB586))</f>
        <v>0</v>
      </c>
      <c r="DJ586" s="16" t="str">
        <f t="shared" si="513"/>
        <v>Pass</v>
      </c>
      <c r="DK586" s="33" t="b">
        <f>IF(ABS(Survey!$DV586)=0,TRUE,FALSE)</f>
        <v>1</v>
      </c>
      <c r="DL586" s="32" t="b">
        <f>NOT(ISBLANK(Survey!$DW586))</f>
        <v>0</v>
      </c>
      <c r="DM586" t="str">
        <f t="shared" si="514"/>
        <v>Pass</v>
      </c>
      <c r="DN586" s="25" cm="1">
        <f t="array" ref="DN586">SUM(SUMIF(Survey!CW586,{"&gt;0","&lt;0"})*{1,-1})+SUM(SUMIF(Survey!DR586,{"&gt;0","&lt;0"})*{1,-1})</f>
        <v>0</v>
      </c>
      <c r="DO586" s="25">
        <f>SUM(SUMIF(Survey!DY586:EE586,{"&gt;0","&lt;0"})*{1,-1})+SUM(SUMIF(Survey!EG586:EM586,{"&gt;0","&lt;0"})*{1,-1})</f>
        <v>0</v>
      </c>
      <c r="DP586">
        <f t="shared" si="515"/>
        <v>0</v>
      </c>
      <c r="DQ586">
        <f t="shared" si="516"/>
        <v>0</v>
      </c>
      <c r="DR586" s="16" t="str">
        <f t="shared" si="517"/>
        <v>Pass</v>
      </c>
      <c r="DS586" s="33" t="b">
        <f>IF(ABS(Survey!$EE586)=0,TRUE,FALSE)</f>
        <v>1</v>
      </c>
      <c r="DT586" s="32" t="b">
        <f>NOT(ISBLANK(Survey!EF586))</f>
        <v>0</v>
      </c>
      <c r="DU586" s="16" t="str">
        <f t="shared" si="518"/>
        <v>Pass</v>
      </c>
      <c r="DV586" s="33" t="b">
        <f>IF(ABS(Survey!$EM586)=0,TRUE,FALSE)</f>
        <v>1</v>
      </c>
      <c r="DW586" s="32" t="b">
        <f>NOT(ISBLANK(Survey!$EN586))</f>
        <v>0</v>
      </c>
      <c r="DX586" s="16" t="str">
        <f t="shared" si="519"/>
        <v>Fail</v>
      </c>
      <c r="DY586" s="31">
        <f>SUM(SUMIF(Survey!ET586:EV586,{"&gt;0","&lt;0"})*{1,-1})</f>
        <v>0</v>
      </c>
      <c r="DZ586">
        <f t="shared" si="520"/>
        <v>0</v>
      </c>
      <c r="EA586">
        <f t="shared" si="521"/>
        <v>100</v>
      </c>
      <c r="EB586" s="30" t="b">
        <f>IF(OR(Survey!$M586="ETF",Survey!$M586="ETF, alternative mutual fund",Survey!$M586="Closed-end", Survey!$M586="Split share corp"),TRUE,FALSE)</f>
        <v>0</v>
      </c>
      <c r="EC586" s="16" t="str">
        <f t="shared" si="522"/>
        <v>Fail</v>
      </c>
      <c r="ED586" s="31">
        <f>SUM(SUMIF(Survey!EX586:FD586,{"&gt;0","&lt;0"})*{1,-1})</f>
        <v>0</v>
      </c>
      <c r="EE586">
        <f t="shared" si="523"/>
        <v>0</v>
      </c>
      <c r="EF586" s="17">
        <f t="shared" si="524"/>
        <v>100</v>
      </c>
      <c r="EG586" s="16" t="str">
        <f t="shared" si="525"/>
        <v>Fail</v>
      </c>
      <c r="EH586" s="31">
        <f>SUM(SUMIF(Survey!FF586:FL586,{"&gt;0","&lt;0"})*{1,-1})</f>
        <v>0</v>
      </c>
      <c r="EI586">
        <f t="shared" si="526"/>
        <v>0</v>
      </c>
      <c r="EJ586" s="17">
        <f t="shared" si="527"/>
        <v>100</v>
      </c>
    </row>
    <row r="587" spans="1:140">
      <c r="A587">
        <v>587</v>
      </c>
      <c r="B587" t="str">
        <f t="shared" si="475"/>
        <v>Pass</v>
      </c>
      <c r="C587" t="str">
        <f>IF(COUNTBLANK(Survey!B587:FM587)=$C$2, "Pass", "Fail")</f>
        <v>Pass</v>
      </c>
      <c r="D587" s="16" t="str">
        <f t="shared" si="476"/>
        <v>Fail</v>
      </c>
      <c r="E587" t="str">
        <f>IF(OR(ISBLANK(Survey!AL587),COUNTIF(G587:BJ587,"Fail")),"Fail","Pass")</f>
        <v>Fail</v>
      </c>
      <c r="F587" s="265"/>
      <c r="G587" s="16" t="str">
        <f t="shared" si="477"/>
        <v>Fail</v>
      </c>
      <c r="H587" s="139">
        <f>COUNTBLANK(Survey!B587:D587)+COUNTBLANK(Survey!G587)+COUNTBLANK(Survey!I587)+COUNTBLANK(Survey!K587:M587)+COUNTBLANK(Survey!P587:Q587)+COUNTBLANK(Survey!T587:W587)+COUNTBLANK(Survey!Z587:AC587)+COUNTBLANK(Survey!AF587:AG587)+COUNTBLANK(Survey!AK587:AK587)</f>
        <v>21</v>
      </c>
      <c r="I587" t="str">
        <f t="shared" si="478"/>
        <v>Fail</v>
      </c>
      <c r="J587" t="b">
        <f>IF(Survey!E587="No",TRUE,FALSE)</f>
        <v>0</v>
      </c>
      <c r="K587" s="29" cm="1">
        <f t="array" ref="K587">IF(COUNTA(Survey!$E$4:$E$695)=1, 0, SUM(IF(COUNTIF(Survey!$E$4:$E$695, Survey!$E$4:$E$695)=1,1,0)))</f>
        <v>0</v>
      </c>
      <c r="L587" s="29">
        <f>LEN(Survey!E587)</f>
        <v>0</v>
      </c>
      <c r="M587" s="16" t="str">
        <f t="shared" si="479"/>
        <v>Fail</v>
      </c>
      <c r="N587" t="b">
        <f>IF(Survey!F587="No",TRUE,FALSE)</f>
        <v>0</v>
      </c>
      <c r="O587" t="b">
        <f>Survey!F587=Survey!E587</f>
        <v>1</v>
      </c>
      <c r="P587">
        <f>COUNTIF(Survey!$F$4:$F$695,Survey!F587)</f>
        <v>0</v>
      </c>
      <c r="Q587" s="28">
        <f>LEN(Survey!F587)</f>
        <v>0</v>
      </c>
      <c r="R587" s="16" t="str">
        <f t="shared" si="480"/>
        <v>Pass</v>
      </c>
      <c r="S587" s="29">
        <f>MOD((LEN(Survey!H587)+2),11)</f>
        <v>2</v>
      </c>
      <c r="T587">
        <f>COUNTIF(Survey!$H$4:$H$695,Survey!H587)</f>
        <v>0</v>
      </c>
      <c r="U587" s="28" t="str">
        <f>IF(Survey!$L587="Prospectus fund", "Yes", "No")</f>
        <v>No</v>
      </c>
      <c r="V587" s="16" t="str">
        <f t="shared" si="481"/>
        <v>Pass</v>
      </c>
      <c r="W587" s="29">
        <f>MOD((LEN(Survey!J587)+2),11)</f>
        <v>2</v>
      </c>
      <c r="X587">
        <f>COUNTIF(Survey!$J$4:$J$695,Survey!J587)</f>
        <v>0</v>
      </c>
      <c r="Y587" s="30" t="b">
        <f>IF(OR(Survey!$M587="ETF",Survey!$M587="ETF, alternative mutual fund",Survey!$M587="Closed-end", Survey!$M587="Split share corp", Survey!$I587="Yes"),TRUE,FALSE)</f>
        <v>0</v>
      </c>
      <c r="Z587" s="16" t="str">
        <f>IFERROR(IF(AND(OR(AC587=AD587,AD587 = "Either"),NOT(ISBLANK(Survey!K587))),"Pass","Fail"),"Pass")</f>
        <v>Fail</v>
      </c>
      <c r="AA587" s="31" cm="1">
        <f t="array" ref="AA587">SUM(SUMIF(Survey!CH587:DA587,{"&gt;0","&lt;0"})*{1,-1})</f>
        <v>0</v>
      </c>
      <c r="AB587" s="33" cm="1">
        <f t="array" ref="AB587">SUM(SUMIF(Survey!CK587,{"&gt;0","&lt;0"})*{1,-1})+SUM(SUMIF(Survey!CU587,{"&gt;0","&lt;0"})*{1,-1})</f>
        <v>0</v>
      </c>
      <c r="AC587" s="33">
        <f>Survey!K587</f>
        <v>0</v>
      </c>
      <c r="AD587" s="32" t="str">
        <f t="shared" si="482"/>
        <v>Either</v>
      </c>
      <c r="AE587" s="16" t="str">
        <f t="shared" si="483"/>
        <v>Fail</v>
      </c>
      <c r="AF587" s="58" cm="1">
        <f t="array" ref="AF587">SUM(SUMIF(Survey!CH587:DA587,{"&gt;0","&lt;0"})*{1,-1})+SUM(SUMIF(Survey!DC587:DV587,{"&gt;0","&lt;0"})*{1,-1})</f>
        <v>0</v>
      </c>
      <c r="AG587" s="58">
        <f>IFERROR(AF587/(Survey!$BA587),0)</f>
        <v>0</v>
      </c>
      <c r="AH587" s="104" t="b">
        <f>IF(OR(Survey!$M587="Alternative strategy or hedge",Survey!$M587="Private asset",Survey!$L587="Prospectus fund"),TRUE,FALSE)</f>
        <v>0</v>
      </c>
      <c r="AI587" s="104" t="b">
        <f>NOT(ISBLANK(Survey!$M587))</f>
        <v>0</v>
      </c>
      <c r="AJ587" s="16" t="str">
        <f t="shared" si="484"/>
        <v>Fail</v>
      </c>
      <c r="AK587" t="b">
        <f>IF(Survey!W587="No",TRUE,FALSE)</f>
        <v>0</v>
      </c>
      <c r="AL587" s="119">
        <f>MOD((LEN(Survey!W587)+2),22)</f>
        <v>2</v>
      </c>
      <c r="AM587" t="str">
        <f t="shared" si="485"/>
        <v>Pass</v>
      </c>
      <c r="AN587" s="33" t="b">
        <f>NOT(ISNUMBER(SEARCH("Other",Survey!$Q587)))</f>
        <v>1</v>
      </c>
      <c r="AO587" s="32" t="b">
        <f>NOT(ISBLANK(Survey!$R587))</f>
        <v>0</v>
      </c>
      <c r="AP587" s="16" t="str">
        <f t="shared" si="486"/>
        <v>Pass</v>
      </c>
      <c r="AQ587" s="114">
        <f>COUNTBLANK(Survey!$X587)</f>
        <v>1</v>
      </c>
      <c r="AR587" s="58">
        <f>IF(AND(Survey!L587&lt;&gt;"Exempt fund",OR(Survey!$M587="ETF",Survey!$M587="ETF, alternative mutual fund",Survey!$M587="Mutual fund",Survey!$M587="Alternative mutual fund",Survey!$M587="Money market")),1,0)</f>
        <v>0</v>
      </c>
      <c r="AS587" s="16" t="str">
        <f t="shared" si="487"/>
        <v>Pass</v>
      </c>
      <c r="AT587" s="33" t="b">
        <f>NOT(ISNUMBER(SEARCH("Yes",Survey!$AC587)))</f>
        <v>1</v>
      </c>
      <c r="AU587" s="32" t="b">
        <f>IF(COUNTBLANK(Survey!$AD587:$AE587)=0,TRUE, FALSE)</f>
        <v>0</v>
      </c>
      <c r="AV587" s="16" t="str">
        <f t="shared" si="488"/>
        <v>Pass</v>
      </c>
      <c r="AW587" s="33" t="b">
        <f>NOT(ISNUMBER(SEARCH("Yes",Survey!$AF587)))</f>
        <v>1</v>
      </c>
      <c r="AX587" s="32" t="b">
        <f>NOT(ISBLANK(Survey!$AH587))</f>
        <v>0</v>
      </c>
      <c r="AY587" s="16" t="str">
        <f t="shared" si="489"/>
        <v>Pass</v>
      </c>
      <c r="AZ587" s="33" t="b">
        <f>NOT(OR(ISNUMBER(SEARCH("Other",Survey!$AH587)),ISNUMBER(SEARCH("Multiple",Survey!$AH587))))</f>
        <v>1</v>
      </c>
      <c r="BA587" s="32" t="b">
        <f>NOT(ISBLANK(Survey!$AI587))</f>
        <v>0</v>
      </c>
      <c r="BB587" s="16" t="str">
        <f t="shared" si="490"/>
        <v>Fail</v>
      </c>
      <c r="BC587" s="114">
        <f>IF(ABS(Survey!$BA587)&gt;0, 1,0)</f>
        <v>0</v>
      </c>
      <c r="BD587" s="114">
        <f>IF(COUNTBLANK(Survey!$AL587)=0,1,0)</f>
        <v>0</v>
      </c>
      <c r="BE587" s="16" t="str">
        <f t="shared" si="491"/>
        <v>Pass</v>
      </c>
      <c r="BF587" s="114">
        <f>IF(ISBLANK(Survey!$AL587),0,1)</f>
        <v>0</v>
      </c>
      <c r="BG587" s="133">
        <f>COUNTBLANK(Survey!$AM587)</f>
        <v>1</v>
      </c>
      <c r="BH587" s="16" t="str">
        <f t="shared" si="492"/>
        <v>Pass</v>
      </c>
      <c r="BI587" s="114">
        <f>IF(OR(Survey!$AM587="Closed",ISBLANK(Survey!$AM587)),0,1)</f>
        <v>0</v>
      </c>
      <c r="BJ587" s="133">
        <f>IF(ISBLANK(Survey!$AN587),1,0)</f>
        <v>1</v>
      </c>
      <c r="BK587" s="118" t="str">
        <f t="shared" si="493"/>
        <v>Pass</v>
      </c>
      <c r="BL587" s="31" cm="1">
        <f t="array" ref="BL587">SUM(SUMIF(Survey!AO587:AP587,{"&gt;0","&lt;0"})*{1,-1})</f>
        <v>0</v>
      </c>
      <c r="BM587">
        <f t="shared" si="494"/>
        <v>0</v>
      </c>
      <c r="BN587">
        <f t="shared" si="495"/>
        <v>100</v>
      </c>
      <c r="BO587" s="118" t="str">
        <f t="shared" si="496"/>
        <v>Pass</v>
      </c>
      <c r="BP587">
        <f>IF(Survey!AQ587="No",0,1)</f>
        <v>1</v>
      </c>
      <c r="BQ587" s="207">
        <f>MOD((LEN(Survey!AQ587)+2),22)</f>
        <v>2</v>
      </c>
      <c r="BR587">
        <f>IF(Survey!AR587="No",0,1)</f>
        <v>1</v>
      </c>
      <c r="BS587" s="207">
        <f>MOD((LEN(Survey!AR587)+2),22)</f>
        <v>2</v>
      </c>
      <c r="BT587" s="114">
        <f>COUNTBLANK(Survey!$AQ587:$AS587)+COUNTBLANK(Survey!$AU587)</f>
        <v>4</v>
      </c>
      <c r="BU587" s="114">
        <f>IF(Survey!$I587="Yes",1,0)</f>
        <v>0</v>
      </c>
      <c r="BV587" s="114">
        <f>IF(OR(Survey!$M587="Mutual fund",Survey!$M587="Alternative mutual fund",Survey!$M587="Money market"),1,0)</f>
        <v>0</v>
      </c>
      <c r="BW587" s="119">
        <f>IF(OR(Survey!$M587="ETF",Survey!$M587="ETF, alternative mutual fund"),1,0)</f>
        <v>0</v>
      </c>
      <c r="BX587" s="16" t="str">
        <f t="shared" si="497"/>
        <v>Pass</v>
      </c>
      <c r="BY587" s="33">
        <f>IF(ISNUMBER(SEARCH("Other",Survey!$AS587)), 1, 0)</f>
        <v>0</v>
      </c>
      <c r="BZ587" s="58" t="b">
        <f>NOT(ISBLANK(Survey!$AT587))</f>
        <v>0</v>
      </c>
      <c r="CA587" s="16" t="str">
        <f t="shared" si="498"/>
        <v>Pass</v>
      </c>
      <c r="CB587" s="114">
        <f>IF(Survey!$BB587=0, 0,1)</f>
        <v>0</v>
      </c>
      <c r="CC587" s="58">
        <f>Survey!$AV587</f>
        <v>0</v>
      </c>
      <c r="CD587" s="58">
        <f>Survey!$BC587+Survey!$BD587+ABS(Survey!$BE587)-ABS(Survey!$BF587)-ABS(Survey!$BG587)-ABS(Survey!$BL587)</f>
        <v>0</v>
      </c>
      <c r="CE587" s="138">
        <f>Survey!BB587+(ABS(Survey!$BH587)-ABS(Survey!$BI587)+ABS(Survey!$BJ587)-ABS(Survey!$BK587))*0.5</f>
        <v>0</v>
      </c>
      <c r="CF587" s="58">
        <f t="shared" si="499"/>
        <v>0</v>
      </c>
      <c r="CG587" s="58">
        <f>IF(AND($CC587&gt;$CF587-0.2,$CC587&lt;$CF587+0.2,ISBLANK(Survey!$AV587)=FALSE),0,1)</f>
        <v>1</v>
      </c>
      <c r="CH587" s="133">
        <f>IF(ISBLANK(Survey!$AW587),1,0)</f>
        <v>1</v>
      </c>
      <c r="CI587" s="16" t="str">
        <f t="shared" si="500"/>
        <v>Pass</v>
      </c>
      <c r="CJ587" s="114">
        <f>IF(Survey!$BB587=0, 0,1)</f>
        <v>0</v>
      </c>
      <c r="CK587" s="58">
        <f>IF(AND(Survey!$AX587&gt;=0,Survey!$AX587&lt;=0.2,Survey!$AX587&lt;&gt;""),0,1)</f>
        <v>1</v>
      </c>
      <c r="CL587" s="114">
        <f>IF(ISBLANK(Survey!$AY587),1,0)</f>
        <v>1</v>
      </c>
      <c r="CM587" s="16" t="str">
        <f t="shared" si="501"/>
        <v>Fail</v>
      </c>
      <c r="CN587" s="133">
        <f>Survey!$AZ587</f>
        <v>0</v>
      </c>
      <c r="CO587" s="16" t="str">
        <f t="shared" si="502"/>
        <v>Pass</v>
      </c>
      <c r="CP587" s="31">
        <f>Survey!$BA587</f>
        <v>0</v>
      </c>
      <c r="CQ587" s="138">
        <f>Survey!$BB587+Survey!$BC587+Survey!$BD587+ABS(Survey!$BE587)-ABS(Survey!$BF587)-ABS(Survey!$BG587)+ABS(Survey!$BH587)-ABS(Survey!$BI587)+ABS(Survey!$BJ587)-ABS(Survey!$BK587)-ABS(Survey!$BL587)+Survey!$BM587</f>
        <v>0</v>
      </c>
      <c r="CR587" s="30">
        <f t="shared" si="503"/>
        <v>0</v>
      </c>
      <c r="CS587" s="17">
        <f t="shared" si="504"/>
        <v>0</v>
      </c>
      <c r="CT587" s="16" t="str">
        <f t="shared" si="505"/>
        <v>Pass</v>
      </c>
      <c r="CU587" s="33" t="b">
        <f>IF(ABS(Survey!$BM587)=0,TRUE,FALSE)</f>
        <v>1</v>
      </c>
      <c r="CV587" s="32" t="b">
        <f>NOT(ISBLANK(Survey!$BN587))</f>
        <v>0</v>
      </c>
      <c r="CW587" t="str">
        <f t="shared" si="506"/>
        <v>Fail</v>
      </c>
      <c r="CX587" s="25">
        <f>Survey!$BA587</f>
        <v>0</v>
      </c>
      <c r="CY587" s="25" cm="1">
        <f t="array" ref="CY587">SUM(SUMIF(Survey!BP587:BW587,{"&gt;0","&lt;0"})*{1,-1})-SUM(SUMIF(Survey!BY587:CF587,{"&gt;0","&lt;0"})*{1,-1})</f>
        <v>0</v>
      </c>
      <c r="CZ587" s="30" t="str">
        <f t="shared" si="507"/>
        <v>No holdings</v>
      </c>
      <c r="DA587">
        <f t="shared" si="508"/>
        <v>0</v>
      </c>
      <c r="DB587" s="16" t="str">
        <f t="shared" si="509"/>
        <v>Fail</v>
      </c>
      <c r="DC587" s="31">
        <f>Survey!$BA587</f>
        <v>0</v>
      </c>
      <c r="DD587" s="31" cm="1">
        <f t="array" ref="DD587">SUM(SUMIF(Survey!CH587:DA587,{"&gt;0","&lt;0"})*{1,-1})-SUM(SUMIF(Survey!DC587:DV587,{"&gt;0","&lt;0"})*{1,-1})</f>
        <v>0</v>
      </c>
      <c r="DE587" s="30" t="str">
        <f t="shared" si="510"/>
        <v>No holdings</v>
      </c>
      <c r="DF587" s="17">
        <f t="shared" si="511"/>
        <v>0</v>
      </c>
      <c r="DG587" s="16" t="str">
        <f t="shared" si="512"/>
        <v>Pass</v>
      </c>
      <c r="DH587" s="33" t="b">
        <f>IF(ABS(Survey!$DA587)=0,TRUE,FALSE)</f>
        <v>1</v>
      </c>
      <c r="DI587" s="32" t="b">
        <f>NOT(ISBLANK(Survey!$DB587))</f>
        <v>0</v>
      </c>
      <c r="DJ587" s="16" t="str">
        <f t="shared" si="513"/>
        <v>Pass</v>
      </c>
      <c r="DK587" s="33" t="b">
        <f>IF(ABS(Survey!$DV587)=0,TRUE,FALSE)</f>
        <v>1</v>
      </c>
      <c r="DL587" s="32" t="b">
        <f>NOT(ISBLANK(Survey!$DW587))</f>
        <v>0</v>
      </c>
      <c r="DM587" t="str">
        <f t="shared" si="514"/>
        <v>Pass</v>
      </c>
      <c r="DN587" s="25" cm="1">
        <f t="array" ref="DN587">SUM(SUMIF(Survey!CW587,{"&gt;0","&lt;0"})*{1,-1})+SUM(SUMIF(Survey!DR587,{"&gt;0","&lt;0"})*{1,-1})</f>
        <v>0</v>
      </c>
      <c r="DO587" s="25">
        <f>SUM(SUMIF(Survey!DY587:EE587,{"&gt;0","&lt;0"})*{1,-1})+SUM(SUMIF(Survey!EG587:EM587,{"&gt;0","&lt;0"})*{1,-1})</f>
        <v>0</v>
      </c>
      <c r="DP587">
        <f t="shared" si="515"/>
        <v>0</v>
      </c>
      <c r="DQ587">
        <f t="shared" si="516"/>
        <v>0</v>
      </c>
      <c r="DR587" s="16" t="str">
        <f t="shared" si="517"/>
        <v>Pass</v>
      </c>
      <c r="DS587" s="33" t="b">
        <f>IF(ABS(Survey!$EE587)=0,TRUE,FALSE)</f>
        <v>1</v>
      </c>
      <c r="DT587" s="32" t="b">
        <f>NOT(ISBLANK(Survey!EF587))</f>
        <v>0</v>
      </c>
      <c r="DU587" s="16" t="str">
        <f t="shared" si="518"/>
        <v>Pass</v>
      </c>
      <c r="DV587" s="33" t="b">
        <f>IF(ABS(Survey!$EM587)=0,TRUE,FALSE)</f>
        <v>1</v>
      </c>
      <c r="DW587" s="32" t="b">
        <f>NOT(ISBLANK(Survey!$EN587))</f>
        <v>0</v>
      </c>
      <c r="DX587" s="16" t="str">
        <f t="shared" si="519"/>
        <v>Fail</v>
      </c>
      <c r="DY587" s="31">
        <f>SUM(SUMIF(Survey!ET587:EV587,{"&gt;0","&lt;0"})*{1,-1})</f>
        <v>0</v>
      </c>
      <c r="DZ587">
        <f t="shared" si="520"/>
        <v>0</v>
      </c>
      <c r="EA587">
        <f t="shared" si="521"/>
        <v>100</v>
      </c>
      <c r="EB587" s="30" t="b">
        <f>IF(OR(Survey!$M587="ETF",Survey!$M587="ETF, alternative mutual fund",Survey!$M587="Closed-end", Survey!$M587="Split share corp"),TRUE,FALSE)</f>
        <v>0</v>
      </c>
      <c r="EC587" s="16" t="str">
        <f t="shared" si="522"/>
        <v>Fail</v>
      </c>
      <c r="ED587" s="31">
        <f>SUM(SUMIF(Survey!EX587:FD587,{"&gt;0","&lt;0"})*{1,-1})</f>
        <v>0</v>
      </c>
      <c r="EE587">
        <f t="shared" si="523"/>
        <v>0</v>
      </c>
      <c r="EF587" s="17">
        <f t="shared" si="524"/>
        <v>100</v>
      </c>
      <c r="EG587" s="16" t="str">
        <f t="shared" si="525"/>
        <v>Fail</v>
      </c>
      <c r="EH587" s="31">
        <f>SUM(SUMIF(Survey!FF587:FL587,{"&gt;0","&lt;0"})*{1,-1})</f>
        <v>0</v>
      </c>
      <c r="EI587">
        <f t="shared" si="526"/>
        <v>0</v>
      </c>
      <c r="EJ587" s="17">
        <f t="shared" si="527"/>
        <v>100</v>
      </c>
    </row>
    <row r="588" spans="1:140">
      <c r="A588">
        <v>588</v>
      </c>
      <c r="B588" t="str">
        <f t="shared" si="475"/>
        <v>Pass</v>
      </c>
      <c r="C588" t="str">
        <f>IF(COUNTBLANK(Survey!B588:FM588)=$C$2, "Pass", "Fail")</f>
        <v>Pass</v>
      </c>
      <c r="D588" s="16" t="str">
        <f t="shared" si="476"/>
        <v>Fail</v>
      </c>
      <c r="E588" t="str">
        <f>IF(OR(ISBLANK(Survey!AL588),COUNTIF(G588:BJ588,"Fail")),"Fail","Pass")</f>
        <v>Fail</v>
      </c>
      <c r="F588" s="265"/>
      <c r="G588" s="16" t="str">
        <f t="shared" si="477"/>
        <v>Fail</v>
      </c>
      <c r="H588" s="139">
        <f>COUNTBLANK(Survey!B588:D588)+COUNTBLANK(Survey!G588)+COUNTBLANK(Survey!I588)+COUNTBLANK(Survey!K588:M588)+COUNTBLANK(Survey!P588:Q588)+COUNTBLANK(Survey!T588:W588)+COUNTBLANK(Survey!Z588:AC588)+COUNTBLANK(Survey!AF588:AG588)+COUNTBLANK(Survey!AK588:AK588)</f>
        <v>21</v>
      </c>
      <c r="I588" t="str">
        <f t="shared" si="478"/>
        <v>Fail</v>
      </c>
      <c r="J588" t="b">
        <f>IF(Survey!E588="No",TRUE,FALSE)</f>
        <v>0</v>
      </c>
      <c r="K588" s="29" cm="1">
        <f t="array" ref="K588">IF(COUNTA(Survey!$E$4:$E$695)=1, 0, SUM(IF(COUNTIF(Survey!$E$4:$E$695, Survey!$E$4:$E$695)=1,1,0)))</f>
        <v>0</v>
      </c>
      <c r="L588" s="29">
        <f>LEN(Survey!E588)</f>
        <v>0</v>
      </c>
      <c r="M588" s="16" t="str">
        <f t="shared" si="479"/>
        <v>Fail</v>
      </c>
      <c r="N588" t="b">
        <f>IF(Survey!F588="No",TRUE,FALSE)</f>
        <v>0</v>
      </c>
      <c r="O588" t="b">
        <f>Survey!F588=Survey!E588</f>
        <v>1</v>
      </c>
      <c r="P588">
        <f>COUNTIF(Survey!$F$4:$F$695,Survey!F588)</f>
        <v>0</v>
      </c>
      <c r="Q588" s="28">
        <f>LEN(Survey!F588)</f>
        <v>0</v>
      </c>
      <c r="R588" s="16" t="str">
        <f t="shared" si="480"/>
        <v>Pass</v>
      </c>
      <c r="S588" s="29">
        <f>MOD((LEN(Survey!H588)+2),11)</f>
        <v>2</v>
      </c>
      <c r="T588">
        <f>COUNTIF(Survey!$H$4:$H$695,Survey!H588)</f>
        <v>0</v>
      </c>
      <c r="U588" s="28" t="str">
        <f>IF(Survey!$L588="Prospectus fund", "Yes", "No")</f>
        <v>No</v>
      </c>
      <c r="V588" s="16" t="str">
        <f t="shared" si="481"/>
        <v>Pass</v>
      </c>
      <c r="W588" s="29">
        <f>MOD((LEN(Survey!J588)+2),11)</f>
        <v>2</v>
      </c>
      <c r="X588">
        <f>COUNTIF(Survey!$J$4:$J$695,Survey!J588)</f>
        <v>0</v>
      </c>
      <c r="Y588" s="30" t="b">
        <f>IF(OR(Survey!$M588="ETF",Survey!$M588="ETF, alternative mutual fund",Survey!$M588="Closed-end", Survey!$M588="Split share corp", Survey!$I588="Yes"),TRUE,FALSE)</f>
        <v>0</v>
      </c>
      <c r="Z588" s="16" t="str">
        <f>IFERROR(IF(AND(OR(AC588=AD588,AD588 = "Either"),NOT(ISBLANK(Survey!K588))),"Pass","Fail"),"Pass")</f>
        <v>Fail</v>
      </c>
      <c r="AA588" s="31" cm="1">
        <f t="array" ref="AA588">SUM(SUMIF(Survey!CH588:DA588,{"&gt;0","&lt;0"})*{1,-1})</f>
        <v>0</v>
      </c>
      <c r="AB588" s="33" cm="1">
        <f t="array" ref="AB588">SUM(SUMIF(Survey!CK588,{"&gt;0","&lt;0"})*{1,-1})+SUM(SUMIF(Survey!CU588,{"&gt;0","&lt;0"})*{1,-1})</f>
        <v>0</v>
      </c>
      <c r="AC588" s="33">
        <f>Survey!K588</f>
        <v>0</v>
      </c>
      <c r="AD588" s="32" t="str">
        <f t="shared" si="482"/>
        <v>Either</v>
      </c>
      <c r="AE588" s="16" t="str">
        <f t="shared" si="483"/>
        <v>Fail</v>
      </c>
      <c r="AF588" s="58" cm="1">
        <f t="array" ref="AF588">SUM(SUMIF(Survey!CH588:DA588,{"&gt;0","&lt;0"})*{1,-1})+SUM(SUMIF(Survey!DC588:DV588,{"&gt;0","&lt;0"})*{1,-1})</f>
        <v>0</v>
      </c>
      <c r="AG588" s="58">
        <f>IFERROR(AF588/(Survey!$BA588),0)</f>
        <v>0</v>
      </c>
      <c r="AH588" s="104" t="b">
        <f>IF(OR(Survey!$M588="Alternative strategy or hedge",Survey!$M588="Private asset",Survey!$L588="Prospectus fund"),TRUE,FALSE)</f>
        <v>0</v>
      </c>
      <c r="AI588" s="104" t="b">
        <f>NOT(ISBLANK(Survey!$M588))</f>
        <v>0</v>
      </c>
      <c r="AJ588" s="16" t="str">
        <f t="shared" si="484"/>
        <v>Fail</v>
      </c>
      <c r="AK588" t="b">
        <f>IF(Survey!W588="No",TRUE,FALSE)</f>
        <v>0</v>
      </c>
      <c r="AL588" s="119">
        <f>MOD((LEN(Survey!W588)+2),22)</f>
        <v>2</v>
      </c>
      <c r="AM588" t="str">
        <f t="shared" si="485"/>
        <v>Pass</v>
      </c>
      <c r="AN588" s="33" t="b">
        <f>NOT(ISNUMBER(SEARCH("Other",Survey!$Q588)))</f>
        <v>1</v>
      </c>
      <c r="AO588" s="32" t="b">
        <f>NOT(ISBLANK(Survey!$R588))</f>
        <v>0</v>
      </c>
      <c r="AP588" s="16" t="str">
        <f t="shared" si="486"/>
        <v>Pass</v>
      </c>
      <c r="AQ588" s="114">
        <f>COUNTBLANK(Survey!$X588)</f>
        <v>1</v>
      </c>
      <c r="AR588" s="58">
        <f>IF(AND(Survey!L588&lt;&gt;"Exempt fund",OR(Survey!$M588="ETF",Survey!$M588="ETF, alternative mutual fund",Survey!$M588="Mutual fund",Survey!$M588="Alternative mutual fund",Survey!$M588="Money market")),1,0)</f>
        <v>0</v>
      </c>
      <c r="AS588" s="16" t="str">
        <f t="shared" si="487"/>
        <v>Pass</v>
      </c>
      <c r="AT588" s="33" t="b">
        <f>NOT(ISNUMBER(SEARCH("Yes",Survey!$AC588)))</f>
        <v>1</v>
      </c>
      <c r="AU588" s="32" t="b">
        <f>IF(COUNTBLANK(Survey!$AD588:$AE588)=0,TRUE, FALSE)</f>
        <v>0</v>
      </c>
      <c r="AV588" s="16" t="str">
        <f t="shared" si="488"/>
        <v>Pass</v>
      </c>
      <c r="AW588" s="33" t="b">
        <f>NOT(ISNUMBER(SEARCH("Yes",Survey!$AF588)))</f>
        <v>1</v>
      </c>
      <c r="AX588" s="32" t="b">
        <f>NOT(ISBLANK(Survey!$AH588))</f>
        <v>0</v>
      </c>
      <c r="AY588" s="16" t="str">
        <f t="shared" si="489"/>
        <v>Pass</v>
      </c>
      <c r="AZ588" s="33" t="b">
        <f>NOT(OR(ISNUMBER(SEARCH("Other",Survey!$AH588)),ISNUMBER(SEARCH("Multiple",Survey!$AH588))))</f>
        <v>1</v>
      </c>
      <c r="BA588" s="32" t="b">
        <f>NOT(ISBLANK(Survey!$AI588))</f>
        <v>0</v>
      </c>
      <c r="BB588" s="16" t="str">
        <f t="shared" si="490"/>
        <v>Fail</v>
      </c>
      <c r="BC588" s="114">
        <f>IF(ABS(Survey!$BA588)&gt;0, 1,0)</f>
        <v>0</v>
      </c>
      <c r="BD588" s="114">
        <f>IF(COUNTBLANK(Survey!$AL588)=0,1,0)</f>
        <v>0</v>
      </c>
      <c r="BE588" s="16" t="str">
        <f t="shared" si="491"/>
        <v>Pass</v>
      </c>
      <c r="BF588" s="114">
        <f>IF(ISBLANK(Survey!$AL588),0,1)</f>
        <v>0</v>
      </c>
      <c r="BG588" s="133">
        <f>COUNTBLANK(Survey!$AM588)</f>
        <v>1</v>
      </c>
      <c r="BH588" s="16" t="str">
        <f t="shared" si="492"/>
        <v>Pass</v>
      </c>
      <c r="BI588" s="114">
        <f>IF(OR(Survey!$AM588="Closed",ISBLANK(Survey!$AM588)),0,1)</f>
        <v>0</v>
      </c>
      <c r="BJ588" s="133">
        <f>IF(ISBLANK(Survey!$AN588),1,0)</f>
        <v>1</v>
      </c>
      <c r="BK588" s="118" t="str">
        <f t="shared" si="493"/>
        <v>Pass</v>
      </c>
      <c r="BL588" s="31" cm="1">
        <f t="array" ref="BL588">SUM(SUMIF(Survey!AO588:AP588,{"&gt;0","&lt;0"})*{1,-1})</f>
        <v>0</v>
      </c>
      <c r="BM588">
        <f t="shared" si="494"/>
        <v>0</v>
      </c>
      <c r="BN588">
        <f t="shared" si="495"/>
        <v>100</v>
      </c>
      <c r="BO588" s="118" t="str">
        <f t="shared" si="496"/>
        <v>Pass</v>
      </c>
      <c r="BP588">
        <f>IF(Survey!AQ588="No",0,1)</f>
        <v>1</v>
      </c>
      <c r="BQ588" s="207">
        <f>MOD((LEN(Survey!AQ588)+2),22)</f>
        <v>2</v>
      </c>
      <c r="BR588">
        <f>IF(Survey!AR588="No",0,1)</f>
        <v>1</v>
      </c>
      <c r="BS588" s="207">
        <f>MOD((LEN(Survey!AR588)+2),22)</f>
        <v>2</v>
      </c>
      <c r="BT588" s="114">
        <f>COUNTBLANK(Survey!$AQ588:$AS588)+COUNTBLANK(Survey!$AU588)</f>
        <v>4</v>
      </c>
      <c r="BU588" s="114">
        <f>IF(Survey!$I588="Yes",1,0)</f>
        <v>0</v>
      </c>
      <c r="BV588" s="114">
        <f>IF(OR(Survey!$M588="Mutual fund",Survey!$M588="Alternative mutual fund",Survey!$M588="Money market"),1,0)</f>
        <v>0</v>
      </c>
      <c r="BW588" s="119">
        <f>IF(OR(Survey!$M588="ETF",Survey!$M588="ETF, alternative mutual fund"),1,0)</f>
        <v>0</v>
      </c>
      <c r="BX588" s="16" t="str">
        <f t="shared" si="497"/>
        <v>Pass</v>
      </c>
      <c r="BY588" s="33">
        <f>IF(ISNUMBER(SEARCH("Other",Survey!$AS588)), 1, 0)</f>
        <v>0</v>
      </c>
      <c r="BZ588" s="58" t="b">
        <f>NOT(ISBLANK(Survey!$AT588))</f>
        <v>0</v>
      </c>
      <c r="CA588" s="16" t="str">
        <f t="shared" si="498"/>
        <v>Pass</v>
      </c>
      <c r="CB588" s="114">
        <f>IF(Survey!$BB588=0, 0,1)</f>
        <v>0</v>
      </c>
      <c r="CC588" s="58">
        <f>Survey!$AV588</f>
        <v>0</v>
      </c>
      <c r="CD588" s="58">
        <f>Survey!$BC588+Survey!$BD588+ABS(Survey!$BE588)-ABS(Survey!$BF588)-ABS(Survey!$BG588)-ABS(Survey!$BL588)</f>
        <v>0</v>
      </c>
      <c r="CE588" s="138">
        <f>Survey!BB588+(ABS(Survey!$BH588)-ABS(Survey!$BI588)+ABS(Survey!$BJ588)-ABS(Survey!$BK588))*0.5</f>
        <v>0</v>
      </c>
      <c r="CF588" s="58">
        <f t="shared" si="499"/>
        <v>0</v>
      </c>
      <c r="CG588" s="58">
        <f>IF(AND($CC588&gt;$CF588-0.2,$CC588&lt;$CF588+0.2,ISBLANK(Survey!$AV588)=FALSE),0,1)</f>
        <v>1</v>
      </c>
      <c r="CH588" s="133">
        <f>IF(ISBLANK(Survey!$AW588),1,0)</f>
        <v>1</v>
      </c>
      <c r="CI588" s="16" t="str">
        <f t="shared" si="500"/>
        <v>Pass</v>
      </c>
      <c r="CJ588" s="114">
        <f>IF(Survey!$BB588=0, 0,1)</f>
        <v>0</v>
      </c>
      <c r="CK588" s="58">
        <f>IF(AND(Survey!$AX588&gt;=0,Survey!$AX588&lt;=0.2,Survey!$AX588&lt;&gt;""),0,1)</f>
        <v>1</v>
      </c>
      <c r="CL588" s="114">
        <f>IF(ISBLANK(Survey!$AY588),1,0)</f>
        <v>1</v>
      </c>
      <c r="CM588" s="16" t="str">
        <f t="shared" si="501"/>
        <v>Fail</v>
      </c>
      <c r="CN588" s="133">
        <f>Survey!$AZ588</f>
        <v>0</v>
      </c>
      <c r="CO588" s="16" t="str">
        <f t="shared" si="502"/>
        <v>Pass</v>
      </c>
      <c r="CP588" s="31">
        <f>Survey!$BA588</f>
        <v>0</v>
      </c>
      <c r="CQ588" s="138">
        <f>Survey!$BB588+Survey!$BC588+Survey!$BD588+ABS(Survey!$BE588)-ABS(Survey!$BF588)-ABS(Survey!$BG588)+ABS(Survey!$BH588)-ABS(Survey!$BI588)+ABS(Survey!$BJ588)-ABS(Survey!$BK588)-ABS(Survey!$BL588)+Survey!$BM588</f>
        <v>0</v>
      </c>
      <c r="CR588" s="30">
        <f t="shared" si="503"/>
        <v>0</v>
      </c>
      <c r="CS588" s="17">
        <f t="shared" si="504"/>
        <v>0</v>
      </c>
      <c r="CT588" s="16" t="str">
        <f t="shared" si="505"/>
        <v>Pass</v>
      </c>
      <c r="CU588" s="33" t="b">
        <f>IF(ABS(Survey!$BM588)=0,TRUE,FALSE)</f>
        <v>1</v>
      </c>
      <c r="CV588" s="32" t="b">
        <f>NOT(ISBLANK(Survey!$BN588))</f>
        <v>0</v>
      </c>
      <c r="CW588" t="str">
        <f t="shared" si="506"/>
        <v>Fail</v>
      </c>
      <c r="CX588" s="25">
        <f>Survey!$BA588</f>
        <v>0</v>
      </c>
      <c r="CY588" s="25" cm="1">
        <f t="array" ref="CY588">SUM(SUMIF(Survey!BP588:BW588,{"&gt;0","&lt;0"})*{1,-1})-SUM(SUMIF(Survey!BY588:CF588,{"&gt;0","&lt;0"})*{1,-1})</f>
        <v>0</v>
      </c>
      <c r="CZ588" s="30" t="str">
        <f t="shared" si="507"/>
        <v>No holdings</v>
      </c>
      <c r="DA588">
        <f t="shared" si="508"/>
        <v>0</v>
      </c>
      <c r="DB588" s="16" t="str">
        <f t="shared" si="509"/>
        <v>Fail</v>
      </c>
      <c r="DC588" s="31">
        <f>Survey!$BA588</f>
        <v>0</v>
      </c>
      <c r="DD588" s="31" cm="1">
        <f t="array" ref="DD588">SUM(SUMIF(Survey!CH588:DA588,{"&gt;0","&lt;0"})*{1,-1})-SUM(SUMIF(Survey!DC588:DV588,{"&gt;0","&lt;0"})*{1,-1})</f>
        <v>0</v>
      </c>
      <c r="DE588" s="30" t="str">
        <f t="shared" si="510"/>
        <v>No holdings</v>
      </c>
      <c r="DF588" s="17">
        <f t="shared" si="511"/>
        <v>0</v>
      </c>
      <c r="DG588" s="16" t="str">
        <f t="shared" si="512"/>
        <v>Pass</v>
      </c>
      <c r="DH588" s="33" t="b">
        <f>IF(ABS(Survey!$DA588)=0,TRUE,FALSE)</f>
        <v>1</v>
      </c>
      <c r="DI588" s="32" t="b">
        <f>NOT(ISBLANK(Survey!$DB588))</f>
        <v>0</v>
      </c>
      <c r="DJ588" s="16" t="str">
        <f t="shared" si="513"/>
        <v>Pass</v>
      </c>
      <c r="DK588" s="33" t="b">
        <f>IF(ABS(Survey!$DV588)=0,TRUE,FALSE)</f>
        <v>1</v>
      </c>
      <c r="DL588" s="32" t="b">
        <f>NOT(ISBLANK(Survey!$DW588))</f>
        <v>0</v>
      </c>
      <c r="DM588" t="str">
        <f t="shared" si="514"/>
        <v>Pass</v>
      </c>
      <c r="DN588" s="25" cm="1">
        <f t="array" ref="DN588">SUM(SUMIF(Survey!CW588,{"&gt;0","&lt;0"})*{1,-1})+SUM(SUMIF(Survey!DR588,{"&gt;0","&lt;0"})*{1,-1})</f>
        <v>0</v>
      </c>
      <c r="DO588" s="25">
        <f>SUM(SUMIF(Survey!DY588:EE588,{"&gt;0","&lt;0"})*{1,-1})+SUM(SUMIF(Survey!EG588:EM588,{"&gt;0","&lt;0"})*{1,-1})</f>
        <v>0</v>
      </c>
      <c r="DP588">
        <f t="shared" si="515"/>
        <v>0</v>
      </c>
      <c r="DQ588">
        <f t="shared" si="516"/>
        <v>0</v>
      </c>
      <c r="DR588" s="16" t="str">
        <f t="shared" si="517"/>
        <v>Pass</v>
      </c>
      <c r="DS588" s="33" t="b">
        <f>IF(ABS(Survey!$EE588)=0,TRUE,FALSE)</f>
        <v>1</v>
      </c>
      <c r="DT588" s="32" t="b">
        <f>NOT(ISBLANK(Survey!EF588))</f>
        <v>0</v>
      </c>
      <c r="DU588" s="16" t="str">
        <f t="shared" si="518"/>
        <v>Pass</v>
      </c>
      <c r="DV588" s="33" t="b">
        <f>IF(ABS(Survey!$EM588)=0,TRUE,FALSE)</f>
        <v>1</v>
      </c>
      <c r="DW588" s="32" t="b">
        <f>NOT(ISBLANK(Survey!$EN588))</f>
        <v>0</v>
      </c>
      <c r="DX588" s="16" t="str">
        <f t="shared" si="519"/>
        <v>Fail</v>
      </c>
      <c r="DY588" s="31">
        <f>SUM(SUMIF(Survey!ET588:EV588,{"&gt;0","&lt;0"})*{1,-1})</f>
        <v>0</v>
      </c>
      <c r="DZ588">
        <f t="shared" si="520"/>
        <v>0</v>
      </c>
      <c r="EA588">
        <f t="shared" si="521"/>
        <v>100</v>
      </c>
      <c r="EB588" s="30" t="b">
        <f>IF(OR(Survey!$M588="ETF",Survey!$M588="ETF, alternative mutual fund",Survey!$M588="Closed-end", Survey!$M588="Split share corp"),TRUE,FALSE)</f>
        <v>0</v>
      </c>
      <c r="EC588" s="16" t="str">
        <f t="shared" si="522"/>
        <v>Fail</v>
      </c>
      <c r="ED588" s="31">
        <f>SUM(SUMIF(Survey!EX588:FD588,{"&gt;0","&lt;0"})*{1,-1})</f>
        <v>0</v>
      </c>
      <c r="EE588">
        <f t="shared" si="523"/>
        <v>0</v>
      </c>
      <c r="EF588" s="17">
        <f t="shared" si="524"/>
        <v>100</v>
      </c>
      <c r="EG588" s="16" t="str">
        <f t="shared" si="525"/>
        <v>Fail</v>
      </c>
      <c r="EH588" s="31">
        <f>SUM(SUMIF(Survey!FF588:FL588,{"&gt;0","&lt;0"})*{1,-1})</f>
        <v>0</v>
      </c>
      <c r="EI588">
        <f t="shared" si="526"/>
        <v>0</v>
      </c>
      <c r="EJ588" s="17">
        <f t="shared" si="527"/>
        <v>100</v>
      </c>
    </row>
    <row r="589" spans="1:140">
      <c r="A589">
        <v>589</v>
      </c>
      <c r="B589" t="str">
        <f t="shared" si="475"/>
        <v>Pass</v>
      </c>
      <c r="C589" t="str">
        <f>IF(COUNTBLANK(Survey!B589:FM589)=$C$2, "Pass", "Fail")</f>
        <v>Pass</v>
      </c>
      <c r="D589" s="16" t="str">
        <f t="shared" si="476"/>
        <v>Fail</v>
      </c>
      <c r="E589" t="str">
        <f>IF(OR(ISBLANK(Survey!AL589),COUNTIF(G589:BJ589,"Fail")),"Fail","Pass")</f>
        <v>Fail</v>
      </c>
      <c r="F589" s="265"/>
      <c r="G589" s="16" t="str">
        <f t="shared" si="477"/>
        <v>Fail</v>
      </c>
      <c r="H589" s="139">
        <f>COUNTBLANK(Survey!B589:D589)+COUNTBLANK(Survey!G589)+COUNTBLANK(Survey!I589)+COUNTBLANK(Survey!K589:M589)+COUNTBLANK(Survey!P589:Q589)+COUNTBLANK(Survey!T589:W589)+COUNTBLANK(Survey!Z589:AC589)+COUNTBLANK(Survey!AF589:AG589)+COUNTBLANK(Survey!AK589:AK589)</f>
        <v>21</v>
      </c>
      <c r="I589" t="str">
        <f t="shared" si="478"/>
        <v>Fail</v>
      </c>
      <c r="J589" t="b">
        <f>IF(Survey!E589="No",TRUE,FALSE)</f>
        <v>0</v>
      </c>
      <c r="K589" s="29" cm="1">
        <f t="array" ref="K589">IF(COUNTA(Survey!$E$4:$E$695)=1, 0, SUM(IF(COUNTIF(Survey!$E$4:$E$695, Survey!$E$4:$E$695)=1,1,0)))</f>
        <v>0</v>
      </c>
      <c r="L589" s="29">
        <f>LEN(Survey!E589)</f>
        <v>0</v>
      </c>
      <c r="M589" s="16" t="str">
        <f t="shared" si="479"/>
        <v>Fail</v>
      </c>
      <c r="N589" t="b">
        <f>IF(Survey!F589="No",TRUE,FALSE)</f>
        <v>0</v>
      </c>
      <c r="O589" t="b">
        <f>Survey!F589=Survey!E589</f>
        <v>1</v>
      </c>
      <c r="P589">
        <f>COUNTIF(Survey!$F$4:$F$695,Survey!F589)</f>
        <v>0</v>
      </c>
      <c r="Q589" s="28">
        <f>LEN(Survey!F589)</f>
        <v>0</v>
      </c>
      <c r="R589" s="16" t="str">
        <f t="shared" si="480"/>
        <v>Pass</v>
      </c>
      <c r="S589" s="29">
        <f>MOD((LEN(Survey!H589)+2),11)</f>
        <v>2</v>
      </c>
      <c r="T589">
        <f>COUNTIF(Survey!$H$4:$H$695,Survey!H589)</f>
        <v>0</v>
      </c>
      <c r="U589" s="28" t="str">
        <f>IF(Survey!$L589="Prospectus fund", "Yes", "No")</f>
        <v>No</v>
      </c>
      <c r="V589" s="16" t="str">
        <f t="shared" si="481"/>
        <v>Pass</v>
      </c>
      <c r="W589" s="29">
        <f>MOD((LEN(Survey!J589)+2),11)</f>
        <v>2</v>
      </c>
      <c r="X589">
        <f>COUNTIF(Survey!$J$4:$J$695,Survey!J589)</f>
        <v>0</v>
      </c>
      <c r="Y589" s="30" t="b">
        <f>IF(OR(Survey!$M589="ETF",Survey!$M589="ETF, alternative mutual fund",Survey!$M589="Closed-end", Survey!$M589="Split share corp", Survey!$I589="Yes"),TRUE,FALSE)</f>
        <v>0</v>
      </c>
      <c r="Z589" s="16" t="str">
        <f>IFERROR(IF(AND(OR(AC589=AD589,AD589 = "Either"),NOT(ISBLANK(Survey!K589))),"Pass","Fail"),"Pass")</f>
        <v>Fail</v>
      </c>
      <c r="AA589" s="31" cm="1">
        <f t="array" ref="AA589">SUM(SUMIF(Survey!CH589:DA589,{"&gt;0","&lt;0"})*{1,-1})</f>
        <v>0</v>
      </c>
      <c r="AB589" s="33" cm="1">
        <f t="array" ref="AB589">SUM(SUMIF(Survey!CK589,{"&gt;0","&lt;0"})*{1,-1})+SUM(SUMIF(Survey!CU589,{"&gt;0","&lt;0"})*{1,-1})</f>
        <v>0</v>
      </c>
      <c r="AC589" s="33">
        <f>Survey!K589</f>
        <v>0</v>
      </c>
      <c r="AD589" s="32" t="str">
        <f t="shared" si="482"/>
        <v>Either</v>
      </c>
      <c r="AE589" s="16" t="str">
        <f t="shared" si="483"/>
        <v>Fail</v>
      </c>
      <c r="AF589" s="58" cm="1">
        <f t="array" ref="AF589">SUM(SUMIF(Survey!CH589:DA589,{"&gt;0","&lt;0"})*{1,-1})+SUM(SUMIF(Survey!DC589:DV589,{"&gt;0","&lt;0"})*{1,-1})</f>
        <v>0</v>
      </c>
      <c r="AG589" s="58">
        <f>IFERROR(AF589/(Survey!$BA589),0)</f>
        <v>0</v>
      </c>
      <c r="AH589" s="104" t="b">
        <f>IF(OR(Survey!$M589="Alternative strategy or hedge",Survey!$M589="Private asset",Survey!$L589="Prospectus fund"),TRUE,FALSE)</f>
        <v>0</v>
      </c>
      <c r="AI589" s="104" t="b">
        <f>NOT(ISBLANK(Survey!$M589))</f>
        <v>0</v>
      </c>
      <c r="AJ589" s="16" t="str">
        <f t="shared" si="484"/>
        <v>Fail</v>
      </c>
      <c r="AK589" t="b">
        <f>IF(Survey!W589="No",TRUE,FALSE)</f>
        <v>0</v>
      </c>
      <c r="AL589" s="119">
        <f>MOD((LEN(Survey!W589)+2),22)</f>
        <v>2</v>
      </c>
      <c r="AM589" t="str">
        <f t="shared" si="485"/>
        <v>Pass</v>
      </c>
      <c r="AN589" s="33" t="b">
        <f>NOT(ISNUMBER(SEARCH("Other",Survey!$Q589)))</f>
        <v>1</v>
      </c>
      <c r="AO589" s="32" t="b">
        <f>NOT(ISBLANK(Survey!$R589))</f>
        <v>0</v>
      </c>
      <c r="AP589" s="16" t="str">
        <f t="shared" si="486"/>
        <v>Pass</v>
      </c>
      <c r="AQ589" s="114">
        <f>COUNTBLANK(Survey!$X589)</f>
        <v>1</v>
      </c>
      <c r="AR589" s="58">
        <f>IF(AND(Survey!L589&lt;&gt;"Exempt fund",OR(Survey!$M589="ETF",Survey!$M589="ETF, alternative mutual fund",Survey!$M589="Mutual fund",Survey!$M589="Alternative mutual fund",Survey!$M589="Money market")),1,0)</f>
        <v>0</v>
      </c>
      <c r="AS589" s="16" t="str">
        <f t="shared" si="487"/>
        <v>Pass</v>
      </c>
      <c r="AT589" s="33" t="b">
        <f>NOT(ISNUMBER(SEARCH("Yes",Survey!$AC589)))</f>
        <v>1</v>
      </c>
      <c r="AU589" s="32" t="b">
        <f>IF(COUNTBLANK(Survey!$AD589:$AE589)=0,TRUE, FALSE)</f>
        <v>0</v>
      </c>
      <c r="AV589" s="16" t="str">
        <f t="shared" si="488"/>
        <v>Pass</v>
      </c>
      <c r="AW589" s="33" t="b">
        <f>NOT(ISNUMBER(SEARCH("Yes",Survey!$AF589)))</f>
        <v>1</v>
      </c>
      <c r="AX589" s="32" t="b">
        <f>NOT(ISBLANK(Survey!$AH589))</f>
        <v>0</v>
      </c>
      <c r="AY589" s="16" t="str">
        <f t="shared" si="489"/>
        <v>Pass</v>
      </c>
      <c r="AZ589" s="33" t="b">
        <f>NOT(OR(ISNUMBER(SEARCH("Other",Survey!$AH589)),ISNUMBER(SEARCH("Multiple",Survey!$AH589))))</f>
        <v>1</v>
      </c>
      <c r="BA589" s="32" t="b">
        <f>NOT(ISBLANK(Survey!$AI589))</f>
        <v>0</v>
      </c>
      <c r="BB589" s="16" t="str">
        <f t="shared" si="490"/>
        <v>Fail</v>
      </c>
      <c r="BC589" s="114">
        <f>IF(ABS(Survey!$BA589)&gt;0, 1,0)</f>
        <v>0</v>
      </c>
      <c r="BD589" s="114">
        <f>IF(COUNTBLANK(Survey!$AL589)=0,1,0)</f>
        <v>0</v>
      </c>
      <c r="BE589" s="16" t="str">
        <f t="shared" si="491"/>
        <v>Pass</v>
      </c>
      <c r="BF589" s="114">
        <f>IF(ISBLANK(Survey!$AL589),0,1)</f>
        <v>0</v>
      </c>
      <c r="BG589" s="133">
        <f>COUNTBLANK(Survey!$AM589)</f>
        <v>1</v>
      </c>
      <c r="BH589" s="16" t="str">
        <f t="shared" si="492"/>
        <v>Pass</v>
      </c>
      <c r="BI589" s="114">
        <f>IF(OR(Survey!$AM589="Closed",ISBLANK(Survey!$AM589)),0,1)</f>
        <v>0</v>
      </c>
      <c r="BJ589" s="133">
        <f>IF(ISBLANK(Survey!$AN589),1,0)</f>
        <v>1</v>
      </c>
      <c r="BK589" s="118" t="str">
        <f t="shared" si="493"/>
        <v>Pass</v>
      </c>
      <c r="BL589" s="31" cm="1">
        <f t="array" ref="BL589">SUM(SUMIF(Survey!AO589:AP589,{"&gt;0","&lt;0"})*{1,-1})</f>
        <v>0</v>
      </c>
      <c r="BM589">
        <f t="shared" si="494"/>
        <v>0</v>
      </c>
      <c r="BN589">
        <f t="shared" si="495"/>
        <v>100</v>
      </c>
      <c r="BO589" s="118" t="str">
        <f t="shared" si="496"/>
        <v>Pass</v>
      </c>
      <c r="BP589">
        <f>IF(Survey!AQ589="No",0,1)</f>
        <v>1</v>
      </c>
      <c r="BQ589" s="207">
        <f>MOD((LEN(Survey!AQ589)+2),22)</f>
        <v>2</v>
      </c>
      <c r="BR589">
        <f>IF(Survey!AR589="No",0,1)</f>
        <v>1</v>
      </c>
      <c r="BS589" s="207">
        <f>MOD((LEN(Survey!AR589)+2),22)</f>
        <v>2</v>
      </c>
      <c r="BT589" s="114">
        <f>COUNTBLANK(Survey!$AQ589:$AS589)+COUNTBLANK(Survey!$AU589)</f>
        <v>4</v>
      </c>
      <c r="BU589" s="114">
        <f>IF(Survey!$I589="Yes",1,0)</f>
        <v>0</v>
      </c>
      <c r="BV589" s="114">
        <f>IF(OR(Survey!$M589="Mutual fund",Survey!$M589="Alternative mutual fund",Survey!$M589="Money market"),1,0)</f>
        <v>0</v>
      </c>
      <c r="BW589" s="119">
        <f>IF(OR(Survey!$M589="ETF",Survey!$M589="ETF, alternative mutual fund"),1,0)</f>
        <v>0</v>
      </c>
      <c r="BX589" s="16" t="str">
        <f t="shared" si="497"/>
        <v>Pass</v>
      </c>
      <c r="BY589" s="33">
        <f>IF(ISNUMBER(SEARCH("Other",Survey!$AS589)), 1, 0)</f>
        <v>0</v>
      </c>
      <c r="BZ589" s="58" t="b">
        <f>NOT(ISBLANK(Survey!$AT589))</f>
        <v>0</v>
      </c>
      <c r="CA589" s="16" t="str">
        <f t="shared" si="498"/>
        <v>Pass</v>
      </c>
      <c r="CB589" s="114">
        <f>IF(Survey!$BB589=0, 0,1)</f>
        <v>0</v>
      </c>
      <c r="CC589" s="58">
        <f>Survey!$AV589</f>
        <v>0</v>
      </c>
      <c r="CD589" s="58">
        <f>Survey!$BC589+Survey!$BD589+ABS(Survey!$BE589)-ABS(Survey!$BF589)-ABS(Survey!$BG589)-ABS(Survey!$BL589)</f>
        <v>0</v>
      </c>
      <c r="CE589" s="138">
        <f>Survey!BB589+(ABS(Survey!$BH589)-ABS(Survey!$BI589)+ABS(Survey!$BJ589)-ABS(Survey!$BK589))*0.5</f>
        <v>0</v>
      </c>
      <c r="CF589" s="58">
        <f t="shared" si="499"/>
        <v>0</v>
      </c>
      <c r="CG589" s="58">
        <f>IF(AND($CC589&gt;$CF589-0.2,$CC589&lt;$CF589+0.2,ISBLANK(Survey!$AV589)=FALSE),0,1)</f>
        <v>1</v>
      </c>
      <c r="CH589" s="133">
        <f>IF(ISBLANK(Survey!$AW589),1,0)</f>
        <v>1</v>
      </c>
      <c r="CI589" s="16" t="str">
        <f t="shared" si="500"/>
        <v>Pass</v>
      </c>
      <c r="CJ589" s="114">
        <f>IF(Survey!$BB589=0, 0,1)</f>
        <v>0</v>
      </c>
      <c r="CK589" s="58">
        <f>IF(AND(Survey!$AX589&gt;=0,Survey!$AX589&lt;=0.2,Survey!$AX589&lt;&gt;""),0,1)</f>
        <v>1</v>
      </c>
      <c r="CL589" s="114">
        <f>IF(ISBLANK(Survey!$AY589),1,0)</f>
        <v>1</v>
      </c>
      <c r="CM589" s="16" t="str">
        <f t="shared" si="501"/>
        <v>Fail</v>
      </c>
      <c r="CN589" s="133">
        <f>Survey!$AZ589</f>
        <v>0</v>
      </c>
      <c r="CO589" s="16" t="str">
        <f t="shared" si="502"/>
        <v>Pass</v>
      </c>
      <c r="CP589" s="31">
        <f>Survey!$BA589</f>
        <v>0</v>
      </c>
      <c r="CQ589" s="138">
        <f>Survey!$BB589+Survey!$BC589+Survey!$BD589+ABS(Survey!$BE589)-ABS(Survey!$BF589)-ABS(Survey!$BG589)+ABS(Survey!$BH589)-ABS(Survey!$BI589)+ABS(Survey!$BJ589)-ABS(Survey!$BK589)-ABS(Survey!$BL589)+Survey!$BM589</f>
        <v>0</v>
      </c>
      <c r="CR589" s="30">
        <f t="shared" si="503"/>
        <v>0</v>
      </c>
      <c r="CS589" s="17">
        <f t="shared" si="504"/>
        <v>0</v>
      </c>
      <c r="CT589" s="16" t="str">
        <f t="shared" si="505"/>
        <v>Pass</v>
      </c>
      <c r="CU589" s="33" t="b">
        <f>IF(ABS(Survey!$BM589)=0,TRUE,FALSE)</f>
        <v>1</v>
      </c>
      <c r="CV589" s="32" t="b">
        <f>NOT(ISBLANK(Survey!$BN589))</f>
        <v>0</v>
      </c>
      <c r="CW589" t="str">
        <f t="shared" si="506"/>
        <v>Fail</v>
      </c>
      <c r="CX589" s="25">
        <f>Survey!$BA589</f>
        <v>0</v>
      </c>
      <c r="CY589" s="25" cm="1">
        <f t="array" ref="CY589">SUM(SUMIF(Survey!BP589:BW589,{"&gt;0","&lt;0"})*{1,-1})-SUM(SUMIF(Survey!BY589:CF589,{"&gt;0","&lt;0"})*{1,-1})</f>
        <v>0</v>
      </c>
      <c r="CZ589" s="30" t="str">
        <f t="shared" si="507"/>
        <v>No holdings</v>
      </c>
      <c r="DA589">
        <f t="shared" si="508"/>
        <v>0</v>
      </c>
      <c r="DB589" s="16" t="str">
        <f t="shared" si="509"/>
        <v>Fail</v>
      </c>
      <c r="DC589" s="31">
        <f>Survey!$BA589</f>
        <v>0</v>
      </c>
      <c r="DD589" s="31" cm="1">
        <f t="array" ref="DD589">SUM(SUMIF(Survey!CH589:DA589,{"&gt;0","&lt;0"})*{1,-1})-SUM(SUMIF(Survey!DC589:DV589,{"&gt;0","&lt;0"})*{1,-1})</f>
        <v>0</v>
      </c>
      <c r="DE589" s="30" t="str">
        <f t="shared" si="510"/>
        <v>No holdings</v>
      </c>
      <c r="DF589" s="17">
        <f t="shared" si="511"/>
        <v>0</v>
      </c>
      <c r="DG589" s="16" t="str">
        <f t="shared" si="512"/>
        <v>Pass</v>
      </c>
      <c r="DH589" s="33" t="b">
        <f>IF(ABS(Survey!$DA589)=0,TRUE,FALSE)</f>
        <v>1</v>
      </c>
      <c r="DI589" s="32" t="b">
        <f>NOT(ISBLANK(Survey!$DB589))</f>
        <v>0</v>
      </c>
      <c r="DJ589" s="16" t="str">
        <f t="shared" si="513"/>
        <v>Pass</v>
      </c>
      <c r="DK589" s="33" t="b">
        <f>IF(ABS(Survey!$DV589)=0,TRUE,FALSE)</f>
        <v>1</v>
      </c>
      <c r="DL589" s="32" t="b">
        <f>NOT(ISBLANK(Survey!$DW589))</f>
        <v>0</v>
      </c>
      <c r="DM589" t="str">
        <f t="shared" si="514"/>
        <v>Pass</v>
      </c>
      <c r="DN589" s="25" cm="1">
        <f t="array" ref="DN589">SUM(SUMIF(Survey!CW589,{"&gt;0","&lt;0"})*{1,-1})+SUM(SUMIF(Survey!DR589,{"&gt;0","&lt;0"})*{1,-1})</f>
        <v>0</v>
      </c>
      <c r="DO589" s="25">
        <f>SUM(SUMIF(Survey!DY589:EE589,{"&gt;0","&lt;0"})*{1,-1})+SUM(SUMIF(Survey!EG589:EM589,{"&gt;0","&lt;0"})*{1,-1})</f>
        <v>0</v>
      </c>
      <c r="DP589">
        <f t="shared" si="515"/>
        <v>0</v>
      </c>
      <c r="DQ589">
        <f t="shared" si="516"/>
        <v>0</v>
      </c>
      <c r="DR589" s="16" t="str">
        <f t="shared" si="517"/>
        <v>Pass</v>
      </c>
      <c r="DS589" s="33" t="b">
        <f>IF(ABS(Survey!$EE589)=0,TRUE,FALSE)</f>
        <v>1</v>
      </c>
      <c r="DT589" s="32" t="b">
        <f>NOT(ISBLANK(Survey!EF589))</f>
        <v>0</v>
      </c>
      <c r="DU589" s="16" t="str">
        <f t="shared" si="518"/>
        <v>Pass</v>
      </c>
      <c r="DV589" s="33" t="b">
        <f>IF(ABS(Survey!$EM589)=0,TRUE,FALSE)</f>
        <v>1</v>
      </c>
      <c r="DW589" s="32" t="b">
        <f>NOT(ISBLANK(Survey!$EN589))</f>
        <v>0</v>
      </c>
      <c r="DX589" s="16" t="str">
        <f t="shared" si="519"/>
        <v>Fail</v>
      </c>
      <c r="DY589" s="31">
        <f>SUM(SUMIF(Survey!ET589:EV589,{"&gt;0","&lt;0"})*{1,-1})</f>
        <v>0</v>
      </c>
      <c r="DZ589">
        <f t="shared" si="520"/>
        <v>0</v>
      </c>
      <c r="EA589">
        <f t="shared" si="521"/>
        <v>100</v>
      </c>
      <c r="EB589" s="30" t="b">
        <f>IF(OR(Survey!$M589="ETF",Survey!$M589="ETF, alternative mutual fund",Survey!$M589="Closed-end", Survey!$M589="Split share corp"),TRUE,FALSE)</f>
        <v>0</v>
      </c>
      <c r="EC589" s="16" t="str">
        <f t="shared" si="522"/>
        <v>Fail</v>
      </c>
      <c r="ED589" s="31">
        <f>SUM(SUMIF(Survey!EX589:FD589,{"&gt;0","&lt;0"})*{1,-1})</f>
        <v>0</v>
      </c>
      <c r="EE589">
        <f t="shared" si="523"/>
        <v>0</v>
      </c>
      <c r="EF589" s="17">
        <f t="shared" si="524"/>
        <v>100</v>
      </c>
      <c r="EG589" s="16" t="str">
        <f t="shared" si="525"/>
        <v>Fail</v>
      </c>
      <c r="EH589" s="31">
        <f>SUM(SUMIF(Survey!FF589:FL589,{"&gt;0","&lt;0"})*{1,-1})</f>
        <v>0</v>
      </c>
      <c r="EI589">
        <f t="shared" si="526"/>
        <v>0</v>
      </c>
      <c r="EJ589" s="17">
        <f t="shared" si="527"/>
        <v>100</v>
      </c>
    </row>
    <row r="590" spans="1:140">
      <c r="A590">
        <v>590</v>
      </c>
      <c r="B590" t="str">
        <f t="shared" si="475"/>
        <v>Pass</v>
      </c>
      <c r="C590" t="str">
        <f>IF(COUNTBLANK(Survey!B590:FM590)=$C$2, "Pass", "Fail")</f>
        <v>Pass</v>
      </c>
      <c r="D590" s="16" t="str">
        <f t="shared" si="476"/>
        <v>Fail</v>
      </c>
      <c r="E590" t="str">
        <f>IF(OR(ISBLANK(Survey!AL590),COUNTIF(G590:BJ590,"Fail")),"Fail","Pass")</f>
        <v>Fail</v>
      </c>
      <c r="F590" s="265"/>
      <c r="G590" s="16" t="str">
        <f t="shared" si="477"/>
        <v>Fail</v>
      </c>
      <c r="H590" s="139">
        <f>COUNTBLANK(Survey!B590:D590)+COUNTBLANK(Survey!G590)+COUNTBLANK(Survey!I590)+COUNTBLANK(Survey!K590:M590)+COUNTBLANK(Survey!P590:Q590)+COUNTBLANK(Survey!T590:W590)+COUNTBLANK(Survey!Z590:AC590)+COUNTBLANK(Survey!AF590:AG590)+COUNTBLANK(Survey!AK590:AK590)</f>
        <v>21</v>
      </c>
      <c r="I590" t="str">
        <f t="shared" si="478"/>
        <v>Fail</v>
      </c>
      <c r="J590" t="b">
        <f>IF(Survey!E590="No",TRUE,FALSE)</f>
        <v>0</v>
      </c>
      <c r="K590" s="29" cm="1">
        <f t="array" ref="K590">IF(COUNTA(Survey!$E$4:$E$695)=1, 0, SUM(IF(COUNTIF(Survey!$E$4:$E$695, Survey!$E$4:$E$695)=1,1,0)))</f>
        <v>0</v>
      </c>
      <c r="L590" s="29">
        <f>LEN(Survey!E590)</f>
        <v>0</v>
      </c>
      <c r="M590" s="16" t="str">
        <f t="shared" si="479"/>
        <v>Fail</v>
      </c>
      <c r="N590" t="b">
        <f>IF(Survey!F590="No",TRUE,FALSE)</f>
        <v>0</v>
      </c>
      <c r="O590" t="b">
        <f>Survey!F590=Survey!E590</f>
        <v>1</v>
      </c>
      <c r="P590">
        <f>COUNTIF(Survey!$F$4:$F$695,Survey!F590)</f>
        <v>0</v>
      </c>
      <c r="Q590" s="28">
        <f>LEN(Survey!F590)</f>
        <v>0</v>
      </c>
      <c r="R590" s="16" t="str">
        <f t="shared" si="480"/>
        <v>Pass</v>
      </c>
      <c r="S590" s="29">
        <f>MOD((LEN(Survey!H590)+2),11)</f>
        <v>2</v>
      </c>
      <c r="T590">
        <f>COUNTIF(Survey!$H$4:$H$695,Survey!H590)</f>
        <v>0</v>
      </c>
      <c r="U590" s="28" t="str">
        <f>IF(Survey!$L590="Prospectus fund", "Yes", "No")</f>
        <v>No</v>
      </c>
      <c r="V590" s="16" t="str">
        <f t="shared" si="481"/>
        <v>Pass</v>
      </c>
      <c r="W590" s="29">
        <f>MOD((LEN(Survey!J590)+2),11)</f>
        <v>2</v>
      </c>
      <c r="X590">
        <f>COUNTIF(Survey!$J$4:$J$695,Survey!J590)</f>
        <v>0</v>
      </c>
      <c r="Y590" s="30" t="b">
        <f>IF(OR(Survey!$M590="ETF",Survey!$M590="ETF, alternative mutual fund",Survey!$M590="Closed-end", Survey!$M590="Split share corp", Survey!$I590="Yes"),TRUE,FALSE)</f>
        <v>0</v>
      </c>
      <c r="Z590" s="16" t="str">
        <f>IFERROR(IF(AND(OR(AC590=AD590,AD590 = "Either"),NOT(ISBLANK(Survey!K590))),"Pass","Fail"),"Pass")</f>
        <v>Fail</v>
      </c>
      <c r="AA590" s="31" cm="1">
        <f t="array" ref="AA590">SUM(SUMIF(Survey!CH590:DA590,{"&gt;0","&lt;0"})*{1,-1})</f>
        <v>0</v>
      </c>
      <c r="AB590" s="33" cm="1">
        <f t="array" ref="AB590">SUM(SUMIF(Survey!CK590,{"&gt;0","&lt;0"})*{1,-1})+SUM(SUMIF(Survey!CU590,{"&gt;0","&lt;0"})*{1,-1})</f>
        <v>0</v>
      </c>
      <c r="AC590" s="33">
        <f>Survey!K590</f>
        <v>0</v>
      </c>
      <c r="AD590" s="32" t="str">
        <f t="shared" si="482"/>
        <v>Either</v>
      </c>
      <c r="AE590" s="16" t="str">
        <f t="shared" si="483"/>
        <v>Fail</v>
      </c>
      <c r="AF590" s="58" cm="1">
        <f t="array" ref="AF590">SUM(SUMIF(Survey!CH590:DA590,{"&gt;0","&lt;0"})*{1,-1})+SUM(SUMIF(Survey!DC590:DV590,{"&gt;0","&lt;0"})*{1,-1})</f>
        <v>0</v>
      </c>
      <c r="AG590" s="58">
        <f>IFERROR(AF590/(Survey!$BA590),0)</f>
        <v>0</v>
      </c>
      <c r="AH590" s="104" t="b">
        <f>IF(OR(Survey!$M590="Alternative strategy or hedge",Survey!$M590="Private asset",Survey!$L590="Prospectus fund"),TRUE,FALSE)</f>
        <v>0</v>
      </c>
      <c r="AI590" s="104" t="b">
        <f>NOT(ISBLANK(Survey!$M590))</f>
        <v>0</v>
      </c>
      <c r="AJ590" s="16" t="str">
        <f t="shared" si="484"/>
        <v>Fail</v>
      </c>
      <c r="AK590" t="b">
        <f>IF(Survey!W590="No",TRUE,FALSE)</f>
        <v>0</v>
      </c>
      <c r="AL590" s="119">
        <f>MOD((LEN(Survey!W590)+2),22)</f>
        <v>2</v>
      </c>
      <c r="AM590" t="str">
        <f t="shared" si="485"/>
        <v>Pass</v>
      </c>
      <c r="AN590" s="33" t="b">
        <f>NOT(ISNUMBER(SEARCH("Other",Survey!$Q590)))</f>
        <v>1</v>
      </c>
      <c r="AO590" s="32" t="b">
        <f>NOT(ISBLANK(Survey!$R590))</f>
        <v>0</v>
      </c>
      <c r="AP590" s="16" t="str">
        <f t="shared" si="486"/>
        <v>Pass</v>
      </c>
      <c r="AQ590" s="114">
        <f>COUNTBLANK(Survey!$X590)</f>
        <v>1</v>
      </c>
      <c r="AR590" s="58">
        <f>IF(AND(Survey!L590&lt;&gt;"Exempt fund",OR(Survey!$M590="ETF",Survey!$M590="ETF, alternative mutual fund",Survey!$M590="Mutual fund",Survey!$M590="Alternative mutual fund",Survey!$M590="Money market")),1,0)</f>
        <v>0</v>
      </c>
      <c r="AS590" s="16" t="str">
        <f t="shared" si="487"/>
        <v>Pass</v>
      </c>
      <c r="AT590" s="33" t="b">
        <f>NOT(ISNUMBER(SEARCH("Yes",Survey!$AC590)))</f>
        <v>1</v>
      </c>
      <c r="AU590" s="32" t="b">
        <f>IF(COUNTBLANK(Survey!$AD590:$AE590)=0,TRUE, FALSE)</f>
        <v>0</v>
      </c>
      <c r="AV590" s="16" t="str">
        <f t="shared" si="488"/>
        <v>Pass</v>
      </c>
      <c r="AW590" s="33" t="b">
        <f>NOT(ISNUMBER(SEARCH("Yes",Survey!$AF590)))</f>
        <v>1</v>
      </c>
      <c r="AX590" s="32" t="b">
        <f>NOT(ISBLANK(Survey!$AH590))</f>
        <v>0</v>
      </c>
      <c r="AY590" s="16" t="str">
        <f t="shared" si="489"/>
        <v>Pass</v>
      </c>
      <c r="AZ590" s="33" t="b">
        <f>NOT(OR(ISNUMBER(SEARCH("Other",Survey!$AH590)),ISNUMBER(SEARCH("Multiple",Survey!$AH590))))</f>
        <v>1</v>
      </c>
      <c r="BA590" s="32" t="b">
        <f>NOT(ISBLANK(Survey!$AI590))</f>
        <v>0</v>
      </c>
      <c r="BB590" s="16" t="str">
        <f t="shared" si="490"/>
        <v>Fail</v>
      </c>
      <c r="BC590" s="114">
        <f>IF(ABS(Survey!$BA590)&gt;0, 1,0)</f>
        <v>0</v>
      </c>
      <c r="BD590" s="114">
        <f>IF(COUNTBLANK(Survey!$AL590)=0,1,0)</f>
        <v>0</v>
      </c>
      <c r="BE590" s="16" t="str">
        <f t="shared" si="491"/>
        <v>Pass</v>
      </c>
      <c r="BF590" s="114">
        <f>IF(ISBLANK(Survey!$AL590),0,1)</f>
        <v>0</v>
      </c>
      <c r="BG590" s="133">
        <f>COUNTBLANK(Survey!$AM590)</f>
        <v>1</v>
      </c>
      <c r="BH590" s="16" t="str">
        <f t="shared" si="492"/>
        <v>Pass</v>
      </c>
      <c r="BI590" s="114">
        <f>IF(OR(Survey!$AM590="Closed",ISBLANK(Survey!$AM590)),0,1)</f>
        <v>0</v>
      </c>
      <c r="BJ590" s="133">
        <f>IF(ISBLANK(Survey!$AN590),1,0)</f>
        <v>1</v>
      </c>
      <c r="BK590" s="118" t="str">
        <f t="shared" si="493"/>
        <v>Pass</v>
      </c>
      <c r="BL590" s="31" cm="1">
        <f t="array" ref="BL590">SUM(SUMIF(Survey!AO590:AP590,{"&gt;0","&lt;0"})*{1,-1})</f>
        <v>0</v>
      </c>
      <c r="BM590">
        <f t="shared" si="494"/>
        <v>0</v>
      </c>
      <c r="BN590">
        <f t="shared" si="495"/>
        <v>100</v>
      </c>
      <c r="BO590" s="118" t="str">
        <f t="shared" si="496"/>
        <v>Pass</v>
      </c>
      <c r="BP590">
        <f>IF(Survey!AQ590="No",0,1)</f>
        <v>1</v>
      </c>
      <c r="BQ590" s="207">
        <f>MOD((LEN(Survey!AQ590)+2),22)</f>
        <v>2</v>
      </c>
      <c r="BR590">
        <f>IF(Survey!AR590="No",0,1)</f>
        <v>1</v>
      </c>
      <c r="BS590" s="207">
        <f>MOD((LEN(Survey!AR590)+2),22)</f>
        <v>2</v>
      </c>
      <c r="BT590" s="114">
        <f>COUNTBLANK(Survey!$AQ590:$AS590)+COUNTBLANK(Survey!$AU590)</f>
        <v>4</v>
      </c>
      <c r="BU590" s="114">
        <f>IF(Survey!$I590="Yes",1,0)</f>
        <v>0</v>
      </c>
      <c r="BV590" s="114">
        <f>IF(OR(Survey!$M590="Mutual fund",Survey!$M590="Alternative mutual fund",Survey!$M590="Money market"),1,0)</f>
        <v>0</v>
      </c>
      <c r="BW590" s="119">
        <f>IF(OR(Survey!$M590="ETF",Survey!$M590="ETF, alternative mutual fund"),1,0)</f>
        <v>0</v>
      </c>
      <c r="BX590" s="16" t="str">
        <f t="shared" si="497"/>
        <v>Pass</v>
      </c>
      <c r="BY590" s="33">
        <f>IF(ISNUMBER(SEARCH("Other",Survey!$AS590)), 1, 0)</f>
        <v>0</v>
      </c>
      <c r="BZ590" s="58" t="b">
        <f>NOT(ISBLANK(Survey!$AT590))</f>
        <v>0</v>
      </c>
      <c r="CA590" s="16" t="str">
        <f t="shared" si="498"/>
        <v>Pass</v>
      </c>
      <c r="CB590" s="114">
        <f>IF(Survey!$BB590=0, 0,1)</f>
        <v>0</v>
      </c>
      <c r="CC590" s="58">
        <f>Survey!$AV590</f>
        <v>0</v>
      </c>
      <c r="CD590" s="58">
        <f>Survey!$BC590+Survey!$BD590+ABS(Survey!$BE590)-ABS(Survey!$BF590)-ABS(Survey!$BG590)-ABS(Survey!$BL590)</f>
        <v>0</v>
      </c>
      <c r="CE590" s="138">
        <f>Survey!BB590+(ABS(Survey!$BH590)-ABS(Survey!$BI590)+ABS(Survey!$BJ590)-ABS(Survey!$BK590))*0.5</f>
        <v>0</v>
      </c>
      <c r="CF590" s="58">
        <f t="shared" si="499"/>
        <v>0</v>
      </c>
      <c r="CG590" s="58">
        <f>IF(AND($CC590&gt;$CF590-0.2,$CC590&lt;$CF590+0.2,ISBLANK(Survey!$AV590)=FALSE),0,1)</f>
        <v>1</v>
      </c>
      <c r="CH590" s="133">
        <f>IF(ISBLANK(Survey!$AW590),1,0)</f>
        <v>1</v>
      </c>
      <c r="CI590" s="16" t="str">
        <f t="shared" si="500"/>
        <v>Pass</v>
      </c>
      <c r="CJ590" s="114">
        <f>IF(Survey!$BB590=0, 0,1)</f>
        <v>0</v>
      </c>
      <c r="CK590" s="58">
        <f>IF(AND(Survey!$AX590&gt;=0,Survey!$AX590&lt;=0.2,Survey!$AX590&lt;&gt;""),0,1)</f>
        <v>1</v>
      </c>
      <c r="CL590" s="114">
        <f>IF(ISBLANK(Survey!$AY590),1,0)</f>
        <v>1</v>
      </c>
      <c r="CM590" s="16" t="str">
        <f t="shared" si="501"/>
        <v>Fail</v>
      </c>
      <c r="CN590" s="133">
        <f>Survey!$AZ590</f>
        <v>0</v>
      </c>
      <c r="CO590" s="16" t="str">
        <f t="shared" si="502"/>
        <v>Pass</v>
      </c>
      <c r="CP590" s="31">
        <f>Survey!$BA590</f>
        <v>0</v>
      </c>
      <c r="CQ590" s="138">
        <f>Survey!$BB590+Survey!$BC590+Survey!$BD590+ABS(Survey!$BE590)-ABS(Survey!$BF590)-ABS(Survey!$BG590)+ABS(Survey!$BH590)-ABS(Survey!$BI590)+ABS(Survey!$BJ590)-ABS(Survey!$BK590)-ABS(Survey!$BL590)+Survey!$BM590</f>
        <v>0</v>
      </c>
      <c r="CR590" s="30">
        <f t="shared" si="503"/>
        <v>0</v>
      </c>
      <c r="CS590" s="17">
        <f t="shared" si="504"/>
        <v>0</v>
      </c>
      <c r="CT590" s="16" t="str">
        <f t="shared" si="505"/>
        <v>Pass</v>
      </c>
      <c r="CU590" s="33" t="b">
        <f>IF(ABS(Survey!$BM590)=0,TRUE,FALSE)</f>
        <v>1</v>
      </c>
      <c r="CV590" s="32" t="b">
        <f>NOT(ISBLANK(Survey!$BN590))</f>
        <v>0</v>
      </c>
      <c r="CW590" t="str">
        <f t="shared" si="506"/>
        <v>Fail</v>
      </c>
      <c r="CX590" s="25">
        <f>Survey!$BA590</f>
        <v>0</v>
      </c>
      <c r="CY590" s="25" cm="1">
        <f t="array" ref="CY590">SUM(SUMIF(Survey!BP590:BW590,{"&gt;0","&lt;0"})*{1,-1})-SUM(SUMIF(Survey!BY590:CF590,{"&gt;0","&lt;0"})*{1,-1})</f>
        <v>0</v>
      </c>
      <c r="CZ590" s="30" t="str">
        <f t="shared" si="507"/>
        <v>No holdings</v>
      </c>
      <c r="DA590">
        <f t="shared" si="508"/>
        <v>0</v>
      </c>
      <c r="DB590" s="16" t="str">
        <f t="shared" si="509"/>
        <v>Fail</v>
      </c>
      <c r="DC590" s="31">
        <f>Survey!$BA590</f>
        <v>0</v>
      </c>
      <c r="DD590" s="31" cm="1">
        <f t="array" ref="DD590">SUM(SUMIF(Survey!CH590:DA590,{"&gt;0","&lt;0"})*{1,-1})-SUM(SUMIF(Survey!DC590:DV590,{"&gt;0","&lt;0"})*{1,-1})</f>
        <v>0</v>
      </c>
      <c r="DE590" s="30" t="str">
        <f t="shared" si="510"/>
        <v>No holdings</v>
      </c>
      <c r="DF590" s="17">
        <f t="shared" si="511"/>
        <v>0</v>
      </c>
      <c r="DG590" s="16" t="str">
        <f t="shared" si="512"/>
        <v>Pass</v>
      </c>
      <c r="DH590" s="33" t="b">
        <f>IF(ABS(Survey!$DA590)=0,TRUE,FALSE)</f>
        <v>1</v>
      </c>
      <c r="DI590" s="32" t="b">
        <f>NOT(ISBLANK(Survey!$DB590))</f>
        <v>0</v>
      </c>
      <c r="DJ590" s="16" t="str">
        <f t="shared" si="513"/>
        <v>Pass</v>
      </c>
      <c r="DK590" s="33" t="b">
        <f>IF(ABS(Survey!$DV590)=0,TRUE,FALSE)</f>
        <v>1</v>
      </c>
      <c r="DL590" s="32" t="b">
        <f>NOT(ISBLANK(Survey!$DW590))</f>
        <v>0</v>
      </c>
      <c r="DM590" t="str">
        <f t="shared" si="514"/>
        <v>Pass</v>
      </c>
      <c r="DN590" s="25" cm="1">
        <f t="array" ref="DN590">SUM(SUMIF(Survey!CW590,{"&gt;0","&lt;0"})*{1,-1})+SUM(SUMIF(Survey!DR590,{"&gt;0","&lt;0"})*{1,-1})</f>
        <v>0</v>
      </c>
      <c r="DO590" s="25">
        <f>SUM(SUMIF(Survey!DY590:EE590,{"&gt;0","&lt;0"})*{1,-1})+SUM(SUMIF(Survey!EG590:EM590,{"&gt;0","&lt;0"})*{1,-1})</f>
        <v>0</v>
      </c>
      <c r="DP590">
        <f t="shared" si="515"/>
        <v>0</v>
      </c>
      <c r="DQ590">
        <f t="shared" si="516"/>
        <v>0</v>
      </c>
      <c r="DR590" s="16" t="str">
        <f t="shared" si="517"/>
        <v>Pass</v>
      </c>
      <c r="DS590" s="33" t="b">
        <f>IF(ABS(Survey!$EE590)=0,TRUE,FALSE)</f>
        <v>1</v>
      </c>
      <c r="DT590" s="32" t="b">
        <f>NOT(ISBLANK(Survey!EF590))</f>
        <v>0</v>
      </c>
      <c r="DU590" s="16" t="str">
        <f t="shared" si="518"/>
        <v>Pass</v>
      </c>
      <c r="DV590" s="33" t="b">
        <f>IF(ABS(Survey!$EM590)=0,TRUE,FALSE)</f>
        <v>1</v>
      </c>
      <c r="DW590" s="32" t="b">
        <f>NOT(ISBLANK(Survey!$EN590))</f>
        <v>0</v>
      </c>
      <c r="DX590" s="16" t="str">
        <f t="shared" si="519"/>
        <v>Fail</v>
      </c>
      <c r="DY590" s="31">
        <f>SUM(SUMIF(Survey!ET590:EV590,{"&gt;0","&lt;0"})*{1,-1})</f>
        <v>0</v>
      </c>
      <c r="DZ590">
        <f t="shared" si="520"/>
        <v>0</v>
      </c>
      <c r="EA590">
        <f t="shared" si="521"/>
        <v>100</v>
      </c>
      <c r="EB590" s="30" t="b">
        <f>IF(OR(Survey!$M590="ETF",Survey!$M590="ETF, alternative mutual fund",Survey!$M590="Closed-end", Survey!$M590="Split share corp"),TRUE,FALSE)</f>
        <v>0</v>
      </c>
      <c r="EC590" s="16" t="str">
        <f t="shared" si="522"/>
        <v>Fail</v>
      </c>
      <c r="ED590" s="31">
        <f>SUM(SUMIF(Survey!EX590:FD590,{"&gt;0","&lt;0"})*{1,-1})</f>
        <v>0</v>
      </c>
      <c r="EE590">
        <f t="shared" si="523"/>
        <v>0</v>
      </c>
      <c r="EF590" s="17">
        <f t="shared" si="524"/>
        <v>100</v>
      </c>
      <c r="EG590" s="16" t="str">
        <f t="shared" si="525"/>
        <v>Fail</v>
      </c>
      <c r="EH590" s="31">
        <f>SUM(SUMIF(Survey!FF590:FL590,{"&gt;0","&lt;0"})*{1,-1})</f>
        <v>0</v>
      </c>
      <c r="EI590">
        <f t="shared" si="526"/>
        <v>0</v>
      </c>
      <c r="EJ590" s="17">
        <f t="shared" si="527"/>
        <v>100</v>
      </c>
    </row>
    <row r="591" spans="1:140">
      <c r="A591">
        <v>591</v>
      </c>
      <c r="B591" t="str">
        <f t="shared" si="475"/>
        <v>Pass</v>
      </c>
      <c r="C591" t="str">
        <f>IF(COUNTBLANK(Survey!B591:FM591)=$C$2, "Pass", "Fail")</f>
        <v>Pass</v>
      </c>
      <c r="D591" s="16" t="str">
        <f t="shared" si="476"/>
        <v>Fail</v>
      </c>
      <c r="E591" t="str">
        <f>IF(OR(ISBLANK(Survey!AL591),COUNTIF(G591:BJ591,"Fail")),"Fail","Pass")</f>
        <v>Fail</v>
      </c>
      <c r="F591" s="265"/>
      <c r="G591" s="16" t="str">
        <f t="shared" si="477"/>
        <v>Fail</v>
      </c>
      <c r="H591" s="139">
        <f>COUNTBLANK(Survey!B591:D591)+COUNTBLANK(Survey!G591)+COUNTBLANK(Survey!I591)+COUNTBLANK(Survey!K591:M591)+COUNTBLANK(Survey!P591:Q591)+COUNTBLANK(Survey!T591:W591)+COUNTBLANK(Survey!Z591:AC591)+COUNTBLANK(Survey!AF591:AG591)+COUNTBLANK(Survey!AK591:AK591)</f>
        <v>21</v>
      </c>
      <c r="I591" t="str">
        <f t="shared" si="478"/>
        <v>Fail</v>
      </c>
      <c r="J591" t="b">
        <f>IF(Survey!E591="No",TRUE,FALSE)</f>
        <v>0</v>
      </c>
      <c r="K591" s="29" cm="1">
        <f t="array" ref="K591">IF(COUNTA(Survey!$E$4:$E$695)=1, 0, SUM(IF(COUNTIF(Survey!$E$4:$E$695, Survey!$E$4:$E$695)=1,1,0)))</f>
        <v>0</v>
      </c>
      <c r="L591" s="29">
        <f>LEN(Survey!E591)</f>
        <v>0</v>
      </c>
      <c r="M591" s="16" t="str">
        <f t="shared" si="479"/>
        <v>Fail</v>
      </c>
      <c r="N591" t="b">
        <f>IF(Survey!F591="No",TRUE,FALSE)</f>
        <v>0</v>
      </c>
      <c r="O591" t="b">
        <f>Survey!F591=Survey!E591</f>
        <v>1</v>
      </c>
      <c r="P591">
        <f>COUNTIF(Survey!$F$4:$F$695,Survey!F591)</f>
        <v>0</v>
      </c>
      <c r="Q591" s="28">
        <f>LEN(Survey!F591)</f>
        <v>0</v>
      </c>
      <c r="R591" s="16" t="str">
        <f t="shared" si="480"/>
        <v>Pass</v>
      </c>
      <c r="S591" s="29">
        <f>MOD((LEN(Survey!H591)+2),11)</f>
        <v>2</v>
      </c>
      <c r="T591">
        <f>COUNTIF(Survey!$H$4:$H$695,Survey!H591)</f>
        <v>0</v>
      </c>
      <c r="U591" s="28" t="str">
        <f>IF(Survey!$L591="Prospectus fund", "Yes", "No")</f>
        <v>No</v>
      </c>
      <c r="V591" s="16" t="str">
        <f t="shared" si="481"/>
        <v>Pass</v>
      </c>
      <c r="W591" s="29">
        <f>MOD((LEN(Survey!J591)+2),11)</f>
        <v>2</v>
      </c>
      <c r="X591">
        <f>COUNTIF(Survey!$J$4:$J$695,Survey!J591)</f>
        <v>0</v>
      </c>
      <c r="Y591" s="30" t="b">
        <f>IF(OR(Survey!$M591="ETF",Survey!$M591="ETF, alternative mutual fund",Survey!$M591="Closed-end", Survey!$M591="Split share corp", Survey!$I591="Yes"),TRUE,FALSE)</f>
        <v>0</v>
      </c>
      <c r="Z591" s="16" t="str">
        <f>IFERROR(IF(AND(OR(AC591=AD591,AD591 = "Either"),NOT(ISBLANK(Survey!K591))),"Pass","Fail"),"Pass")</f>
        <v>Fail</v>
      </c>
      <c r="AA591" s="31" cm="1">
        <f t="array" ref="AA591">SUM(SUMIF(Survey!CH591:DA591,{"&gt;0","&lt;0"})*{1,-1})</f>
        <v>0</v>
      </c>
      <c r="AB591" s="33" cm="1">
        <f t="array" ref="AB591">SUM(SUMIF(Survey!CK591,{"&gt;0","&lt;0"})*{1,-1})+SUM(SUMIF(Survey!CU591,{"&gt;0","&lt;0"})*{1,-1})</f>
        <v>0</v>
      </c>
      <c r="AC591" s="33">
        <f>Survey!K591</f>
        <v>0</v>
      </c>
      <c r="AD591" s="32" t="str">
        <f t="shared" si="482"/>
        <v>Either</v>
      </c>
      <c r="AE591" s="16" t="str">
        <f t="shared" si="483"/>
        <v>Fail</v>
      </c>
      <c r="AF591" s="58" cm="1">
        <f t="array" ref="AF591">SUM(SUMIF(Survey!CH591:DA591,{"&gt;0","&lt;0"})*{1,-1})+SUM(SUMIF(Survey!DC591:DV591,{"&gt;0","&lt;0"})*{1,-1})</f>
        <v>0</v>
      </c>
      <c r="AG591" s="58">
        <f>IFERROR(AF591/(Survey!$BA591),0)</f>
        <v>0</v>
      </c>
      <c r="AH591" s="104" t="b">
        <f>IF(OR(Survey!$M591="Alternative strategy or hedge",Survey!$M591="Private asset",Survey!$L591="Prospectus fund"),TRUE,FALSE)</f>
        <v>0</v>
      </c>
      <c r="AI591" s="104" t="b">
        <f>NOT(ISBLANK(Survey!$M591))</f>
        <v>0</v>
      </c>
      <c r="AJ591" s="16" t="str">
        <f t="shared" si="484"/>
        <v>Fail</v>
      </c>
      <c r="AK591" t="b">
        <f>IF(Survey!W591="No",TRUE,FALSE)</f>
        <v>0</v>
      </c>
      <c r="AL591" s="119">
        <f>MOD((LEN(Survey!W591)+2),22)</f>
        <v>2</v>
      </c>
      <c r="AM591" t="str">
        <f t="shared" si="485"/>
        <v>Pass</v>
      </c>
      <c r="AN591" s="33" t="b">
        <f>NOT(ISNUMBER(SEARCH("Other",Survey!$Q591)))</f>
        <v>1</v>
      </c>
      <c r="AO591" s="32" t="b">
        <f>NOT(ISBLANK(Survey!$R591))</f>
        <v>0</v>
      </c>
      <c r="AP591" s="16" t="str">
        <f t="shared" si="486"/>
        <v>Pass</v>
      </c>
      <c r="AQ591" s="114">
        <f>COUNTBLANK(Survey!$X591)</f>
        <v>1</v>
      </c>
      <c r="AR591" s="58">
        <f>IF(AND(Survey!L591&lt;&gt;"Exempt fund",OR(Survey!$M591="ETF",Survey!$M591="ETF, alternative mutual fund",Survey!$M591="Mutual fund",Survey!$M591="Alternative mutual fund",Survey!$M591="Money market")),1,0)</f>
        <v>0</v>
      </c>
      <c r="AS591" s="16" t="str">
        <f t="shared" si="487"/>
        <v>Pass</v>
      </c>
      <c r="AT591" s="33" t="b">
        <f>NOT(ISNUMBER(SEARCH("Yes",Survey!$AC591)))</f>
        <v>1</v>
      </c>
      <c r="AU591" s="32" t="b">
        <f>IF(COUNTBLANK(Survey!$AD591:$AE591)=0,TRUE, FALSE)</f>
        <v>0</v>
      </c>
      <c r="AV591" s="16" t="str">
        <f t="shared" si="488"/>
        <v>Pass</v>
      </c>
      <c r="AW591" s="33" t="b">
        <f>NOT(ISNUMBER(SEARCH("Yes",Survey!$AF591)))</f>
        <v>1</v>
      </c>
      <c r="AX591" s="32" t="b">
        <f>NOT(ISBLANK(Survey!$AH591))</f>
        <v>0</v>
      </c>
      <c r="AY591" s="16" t="str">
        <f t="shared" si="489"/>
        <v>Pass</v>
      </c>
      <c r="AZ591" s="33" t="b">
        <f>NOT(OR(ISNUMBER(SEARCH("Other",Survey!$AH591)),ISNUMBER(SEARCH("Multiple",Survey!$AH591))))</f>
        <v>1</v>
      </c>
      <c r="BA591" s="32" t="b">
        <f>NOT(ISBLANK(Survey!$AI591))</f>
        <v>0</v>
      </c>
      <c r="BB591" s="16" t="str">
        <f t="shared" si="490"/>
        <v>Fail</v>
      </c>
      <c r="BC591" s="114">
        <f>IF(ABS(Survey!$BA591)&gt;0, 1,0)</f>
        <v>0</v>
      </c>
      <c r="BD591" s="114">
        <f>IF(COUNTBLANK(Survey!$AL591)=0,1,0)</f>
        <v>0</v>
      </c>
      <c r="BE591" s="16" t="str">
        <f t="shared" si="491"/>
        <v>Pass</v>
      </c>
      <c r="BF591" s="114">
        <f>IF(ISBLANK(Survey!$AL591),0,1)</f>
        <v>0</v>
      </c>
      <c r="BG591" s="133">
        <f>COUNTBLANK(Survey!$AM591)</f>
        <v>1</v>
      </c>
      <c r="BH591" s="16" t="str">
        <f t="shared" si="492"/>
        <v>Pass</v>
      </c>
      <c r="BI591" s="114">
        <f>IF(OR(Survey!$AM591="Closed",ISBLANK(Survey!$AM591)),0,1)</f>
        <v>0</v>
      </c>
      <c r="BJ591" s="133">
        <f>IF(ISBLANK(Survey!$AN591),1,0)</f>
        <v>1</v>
      </c>
      <c r="BK591" s="118" t="str">
        <f t="shared" si="493"/>
        <v>Pass</v>
      </c>
      <c r="BL591" s="31" cm="1">
        <f t="array" ref="BL591">SUM(SUMIF(Survey!AO591:AP591,{"&gt;0","&lt;0"})*{1,-1})</f>
        <v>0</v>
      </c>
      <c r="BM591">
        <f t="shared" si="494"/>
        <v>0</v>
      </c>
      <c r="BN591">
        <f t="shared" si="495"/>
        <v>100</v>
      </c>
      <c r="BO591" s="118" t="str">
        <f t="shared" si="496"/>
        <v>Pass</v>
      </c>
      <c r="BP591">
        <f>IF(Survey!AQ591="No",0,1)</f>
        <v>1</v>
      </c>
      <c r="BQ591" s="207">
        <f>MOD((LEN(Survey!AQ591)+2),22)</f>
        <v>2</v>
      </c>
      <c r="BR591">
        <f>IF(Survey!AR591="No",0,1)</f>
        <v>1</v>
      </c>
      <c r="BS591" s="207">
        <f>MOD((LEN(Survey!AR591)+2),22)</f>
        <v>2</v>
      </c>
      <c r="BT591" s="114">
        <f>COUNTBLANK(Survey!$AQ591:$AS591)+COUNTBLANK(Survey!$AU591)</f>
        <v>4</v>
      </c>
      <c r="BU591" s="114">
        <f>IF(Survey!$I591="Yes",1,0)</f>
        <v>0</v>
      </c>
      <c r="BV591" s="114">
        <f>IF(OR(Survey!$M591="Mutual fund",Survey!$M591="Alternative mutual fund",Survey!$M591="Money market"),1,0)</f>
        <v>0</v>
      </c>
      <c r="BW591" s="119">
        <f>IF(OR(Survey!$M591="ETF",Survey!$M591="ETF, alternative mutual fund"),1,0)</f>
        <v>0</v>
      </c>
      <c r="BX591" s="16" t="str">
        <f t="shared" si="497"/>
        <v>Pass</v>
      </c>
      <c r="BY591" s="33">
        <f>IF(ISNUMBER(SEARCH("Other",Survey!$AS591)), 1, 0)</f>
        <v>0</v>
      </c>
      <c r="BZ591" s="58" t="b">
        <f>NOT(ISBLANK(Survey!$AT591))</f>
        <v>0</v>
      </c>
      <c r="CA591" s="16" t="str">
        <f t="shared" si="498"/>
        <v>Pass</v>
      </c>
      <c r="CB591" s="114">
        <f>IF(Survey!$BB591=0, 0,1)</f>
        <v>0</v>
      </c>
      <c r="CC591" s="58">
        <f>Survey!$AV591</f>
        <v>0</v>
      </c>
      <c r="CD591" s="58">
        <f>Survey!$BC591+Survey!$BD591+ABS(Survey!$BE591)-ABS(Survey!$BF591)-ABS(Survey!$BG591)-ABS(Survey!$BL591)</f>
        <v>0</v>
      </c>
      <c r="CE591" s="138">
        <f>Survey!BB591+(ABS(Survey!$BH591)-ABS(Survey!$BI591)+ABS(Survey!$BJ591)-ABS(Survey!$BK591))*0.5</f>
        <v>0</v>
      </c>
      <c r="CF591" s="58">
        <f t="shared" si="499"/>
        <v>0</v>
      </c>
      <c r="CG591" s="58">
        <f>IF(AND($CC591&gt;$CF591-0.2,$CC591&lt;$CF591+0.2,ISBLANK(Survey!$AV591)=FALSE),0,1)</f>
        <v>1</v>
      </c>
      <c r="CH591" s="133">
        <f>IF(ISBLANK(Survey!$AW591),1,0)</f>
        <v>1</v>
      </c>
      <c r="CI591" s="16" t="str">
        <f t="shared" si="500"/>
        <v>Pass</v>
      </c>
      <c r="CJ591" s="114">
        <f>IF(Survey!$BB591=0, 0,1)</f>
        <v>0</v>
      </c>
      <c r="CK591" s="58">
        <f>IF(AND(Survey!$AX591&gt;=0,Survey!$AX591&lt;=0.2,Survey!$AX591&lt;&gt;""),0,1)</f>
        <v>1</v>
      </c>
      <c r="CL591" s="114">
        <f>IF(ISBLANK(Survey!$AY591),1,0)</f>
        <v>1</v>
      </c>
      <c r="CM591" s="16" t="str">
        <f t="shared" si="501"/>
        <v>Fail</v>
      </c>
      <c r="CN591" s="133">
        <f>Survey!$AZ591</f>
        <v>0</v>
      </c>
      <c r="CO591" s="16" t="str">
        <f t="shared" si="502"/>
        <v>Pass</v>
      </c>
      <c r="CP591" s="31">
        <f>Survey!$BA591</f>
        <v>0</v>
      </c>
      <c r="CQ591" s="138">
        <f>Survey!$BB591+Survey!$BC591+Survey!$BD591+ABS(Survey!$BE591)-ABS(Survey!$BF591)-ABS(Survey!$BG591)+ABS(Survey!$BH591)-ABS(Survey!$BI591)+ABS(Survey!$BJ591)-ABS(Survey!$BK591)-ABS(Survey!$BL591)+Survey!$BM591</f>
        <v>0</v>
      </c>
      <c r="CR591" s="30">
        <f t="shared" si="503"/>
        <v>0</v>
      </c>
      <c r="CS591" s="17">
        <f t="shared" si="504"/>
        <v>0</v>
      </c>
      <c r="CT591" s="16" t="str">
        <f t="shared" si="505"/>
        <v>Pass</v>
      </c>
      <c r="CU591" s="33" t="b">
        <f>IF(ABS(Survey!$BM591)=0,TRUE,FALSE)</f>
        <v>1</v>
      </c>
      <c r="CV591" s="32" t="b">
        <f>NOT(ISBLANK(Survey!$BN591))</f>
        <v>0</v>
      </c>
      <c r="CW591" t="str">
        <f t="shared" si="506"/>
        <v>Fail</v>
      </c>
      <c r="CX591" s="25">
        <f>Survey!$BA591</f>
        <v>0</v>
      </c>
      <c r="CY591" s="25" cm="1">
        <f t="array" ref="CY591">SUM(SUMIF(Survey!BP591:BW591,{"&gt;0","&lt;0"})*{1,-1})-SUM(SUMIF(Survey!BY591:CF591,{"&gt;0","&lt;0"})*{1,-1})</f>
        <v>0</v>
      </c>
      <c r="CZ591" s="30" t="str">
        <f t="shared" si="507"/>
        <v>No holdings</v>
      </c>
      <c r="DA591">
        <f t="shared" si="508"/>
        <v>0</v>
      </c>
      <c r="DB591" s="16" t="str">
        <f t="shared" si="509"/>
        <v>Fail</v>
      </c>
      <c r="DC591" s="31">
        <f>Survey!$BA591</f>
        <v>0</v>
      </c>
      <c r="DD591" s="31" cm="1">
        <f t="array" ref="DD591">SUM(SUMIF(Survey!CH591:DA591,{"&gt;0","&lt;0"})*{1,-1})-SUM(SUMIF(Survey!DC591:DV591,{"&gt;0","&lt;0"})*{1,-1})</f>
        <v>0</v>
      </c>
      <c r="DE591" s="30" t="str">
        <f t="shared" si="510"/>
        <v>No holdings</v>
      </c>
      <c r="DF591" s="17">
        <f t="shared" si="511"/>
        <v>0</v>
      </c>
      <c r="DG591" s="16" t="str">
        <f t="shared" si="512"/>
        <v>Pass</v>
      </c>
      <c r="DH591" s="33" t="b">
        <f>IF(ABS(Survey!$DA591)=0,TRUE,FALSE)</f>
        <v>1</v>
      </c>
      <c r="DI591" s="32" t="b">
        <f>NOT(ISBLANK(Survey!$DB591))</f>
        <v>0</v>
      </c>
      <c r="DJ591" s="16" t="str">
        <f t="shared" si="513"/>
        <v>Pass</v>
      </c>
      <c r="DK591" s="33" t="b">
        <f>IF(ABS(Survey!$DV591)=0,TRUE,FALSE)</f>
        <v>1</v>
      </c>
      <c r="DL591" s="32" t="b">
        <f>NOT(ISBLANK(Survey!$DW591))</f>
        <v>0</v>
      </c>
      <c r="DM591" t="str">
        <f t="shared" si="514"/>
        <v>Pass</v>
      </c>
      <c r="DN591" s="25" cm="1">
        <f t="array" ref="DN591">SUM(SUMIF(Survey!CW591,{"&gt;0","&lt;0"})*{1,-1})+SUM(SUMIF(Survey!DR591,{"&gt;0","&lt;0"})*{1,-1})</f>
        <v>0</v>
      </c>
      <c r="DO591" s="25">
        <f>SUM(SUMIF(Survey!DY591:EE591,{"&gt;0","&lt;0"})*{1,-1})+SUM(SUMIF(Survey!EG591:EM591,{"&gt;0","&lt;0"})*{1,-1})</f>
        <v>0</v>
      </c>
      <c r="DP591">
        <f t="shared" si="515"/>
        <v>0</v>
      </c>
      <c r="DQ591">
        <f t="shared" si="516"/>
        <v>0</v>
      </c>
      <c r="DR591" s="16" t="str">
        <f t="shared" si="517"/>
        <v>Pass</v>
      </c>
      <c r="DS591" s="33" t="b">
        <f>IF(ABS(Survey!$EE591)=0,TRUE,FALSE)</f>
        <v>1</v>
      </c>
      <c r="DT591" s="32" t="b">
        <f>NOT(ISBLANK(Survey!EF591))</f>
        <v>0</v>
      </c>
      <c r="DU591" s="16" t="str">
        <f t="shared" si="518"/>
        <v>Pass</v>
      </c>
      <c r="DV591" s="33" t="b">
        <f>IF(ABS(Survey!$EM591)=0,TRUE,FALSE)</f>
        <v>1</v>
      </c>
      <c r="DW591" s="32" t="b">
        <f>NOT(ISBLANK(Survey!$EN591))</f>
        <v>0</v>
      </c>
      <c r="DX591" s="16" t="str">
        <f t="shared" si="519"/>
        <v>Fail</v>
      </c>
      <c r="DY591" s="31">
        <f>SUM(SUMIF(Survey!ET591:EV591,{"&gt;0","&lt;0"})*{1,-1})</f>
        <v>0</v>
      </c>
      <c r="DZ591">
        <f t="shared" si="520"/>
        <v>0</v>
      </c>
      <c r="EA591">
        <f t="shared" si="521"/>
        <v>100</v>
      </c>
      <c r="EB591" s="30" t="b">
        <f>IF(OR(Survey!$M591="ETF",Survey!$M591="ETF, alternative mutual fund",Survey!$M591="Closed-end", Survey!$M591="Split share corp"),TRUE,FALSE)</f>
        <v>0</v>
      </c>
      <c r="EC591" s="16" t="str">
        <f t="shared" si="522"/>
        <v>Fail</v>
      </c>
      <c r="ED591" s="31">
        <f>SUM(SUMIF(Survey!EX591:FD591,{"&gt;0","&lt;0"})*{1,-1})</f>
        <v>0</v>
      </c>
      <c r="EE591">
        <f t="shared" si="523"/>
        <v>0</v>
      </c>
      <c r="EF591" s="17">
        <f t="shared" si="524"/>
        <v>100</v>
      </c>
      <c r="EG591" s="16" t="str">
        <f t="shared" si="525"/>
        <v>Fail</v>
      </c>
      <c r="EH591" s="31">
        <f>SUM(SUMIF(Survey!FF591:FL591,{"&gt;0","&lt;0"})*{1,-1})</f>
        <v>0</v>
      </c>
      <c r="EI591">
        <f t="shared" si="526"/>
        <v>0</v>
      </c>
      <c r="EJ591" s="17">
        <f t="shared" si="527"/>
        <v>100</v>
      </c>
    </row>
    <row r="592" spans="1:140">
      <c r="A592">
        <v>592</v>
      </c>
      <c r="B592" t="str">
        <f t="shared" si="475"/>
        <v>Pass</v>
      </c>
      <c r="C592" t="str">
        <f>IF(COUNTBLANK(Survey!B592:FM592)=$C$2, "Pass", "Fail")</f>
        <v>Pass</v>
      </c>
      <c r="D592" s="16" t="str">
        <f t="shared" si="476"/>
        <v>Fail</v>
      </c>
      <c r="E592" t="str">
        <f>IF(OR(ISBLANK(Survey!AL592),COUNTIF(G592:BJ592,"Fail")),"Fail","Pass")</f>
        <v>Fail</v>
      </c>
      <c r="F592" s="265"/>
      <c r="G592" s="16" t="str">
        <f t="shared" si="477"/>
        <v>Fail</v>
      </c>
      <c r="H592" s="139">
        <f>COUNTBLANK(Survey!B592:D592)+COUNTBLANK(Survey!G592)+COUNTBLANK(Survey!I592)+COUNTBLANK(Survey!K592:M592)+COUNTBLANK(Survey!P592:Q592)+COUNTBLANK(Survey!T592:W592)+COUNTBLANK(Survey!Z592:AC592)+COUNTBLANK(Survey!AF592:AG592)+COUNTBLANK(Survey!AK592:AK592)</f>
        <v>21</v>
      </c>
      <c r="I592" t="str">
        <f t="shared" si="478"/>
        <v>Fail</v>
      </c>
      <c r="J592" t="b">
        <f>IF(Survey!E592="No",TRUE,FALSE)</f>
        <v>0</v>
      </c>
      <c r="K592" s="29" cm="1">
        <f t="array" ref="K592">IF(COUNTA(Survey!$E$4:$E$695)=1, 0, SUM(IF(COUNTIF(Survey!$E$4:$E$695, Survey!$E$4:$E$695)=1,1,0)))</f>
        <v>0</v>
      </c>
      <c r="L592" s="29">
        <f>LEN(Survey!E592)</f>
        <v>0</v>
      </c>
      <c r="M592" s="16" t="str">
        <f t="shared" si="479"/>
        <v>Fail</v>
      </c>
      <c r="N592" t="b">
        <f>IF(Survey!F592="No",TRUE,FALSE)</f>
        <v>0</v>
      </c>
      <c r="O592" t="b">
        <f>Survey!F592=Survey!E592</f>
        <v>1</v>
      </c>
      <c r="P592">
        <f>COUNTIF(Survey!$F$4:$F$695,Survey!F592)</f>
        <v>0</v>
      </c>
      <c r="Q592" s="28">
        <f>LEN(Survey!F592)</f>
        <v>0</v>
      </c>
      <c r="R592" s="16" t="str">
        <f t="shared" si="480"/>
        <v>Pass</v>
      </c>
      <c r="S592" s="29">
        <f>MOD((LEN(Survey!H592)+2),11)</f>
        <v>2</v>
      </c>
      <c r="T592">
        <f>COUNTIF(Survey!$H$4:$H$695,Survey!H592)</f>
        <v>0</v>
      </c>
      <c r="U592" s="28" t="str">
        <f>IF(Survey!$L592="Prospectus fund", "Yes", "No")</f>
        <v>No</v>
      </c>
      <c r="V592" s="16" t="str">
        <f t="shared" si="481"/>
        <v>Pass</v>
      </c>
      <c r="W592" s="29">
        <f>MOD((LEN(Survey!J592)+2),11)</f>
        <v>2</v>
      </c>
      <c r="X592">
        <f>COUNTIF(Survey!$J$4:$J$695,Survey!J592)</f>
        <v>0</v>
      </c>
      <c r="Y592" s="30" t="b">
        <f>IF(OR(Survey!$M592="ETF",Survey!$M592="ETF, alternative mutual fund",Survey!$M592="Closed-end", Survey!$M592="Split share corp", Survey!$I592="Yes"),TRUE,FALSE)</f>
        <v>0</v>
      </c>
      <c r="Z592" s="16" t="str">
        <f>IFERROR(IF(AND(OR(AC592=AD592,AD592 = "Either"),NOT(ISBLANK(Survey!K592))),"Pass","Fail"),"Pass")</f>
        <v>Fail</v>
      </c>
      <c r="AA592" s="31" cm="1">
        <f t="array" ref="AA592">SUM(SUMIF(Survey!CH592:DA592,{"&gt;0","&lt;0"})*{1,-1})</f>
        <v>0</v>
      </c>
      <c r="AB592" s="33" cm="1">
        <f t="array" ref="AB592">SUM(SUMIF(Survey!CK592,{"&gt;0","&lt;0"})*{1,-1})+SUM(SUMIF(Survey!CU592,{"&gt;0","&lt;0"})*{1,-1})</f>
        <v>0</v>
      </c>
      <c r="AC592" s="33">
        <f>Survey!K592</f>
        <v>0</v>
      </c>
      <c r="AD592" s="32" t="str">
        <f t="shared" si="482"/>
        <v>Either</v>
      </c>
      <c r="AE592" s="16" t="str">
        <f t="shared" si="483"/>
        <v>Fail</v>
      </c>
      <c r="AF592" s="58" cm="1">
        <f t="array" ref="AF592">SUM(SUMIF(Survey!CH592:DA592,{"&gt;0","&lt;0"})*{1,-1})+SUM(SUMIF(Survey!DC592:DV592,{"&gt;0","&lt;0"})*{1,-1})</f>
        <v>0</v>
      </c>
      <c r="AG592" s="58">
        <f>IFERROR(AF592/(Survey!$BA592),0)</f>
        <v>0</v>
      </c>
      <c r="AH592" s="104" t="b">
        <f>IF(OR(Survey!$M592="Alternative strategy or hedge",Survey!$M592="Private asset",Survey!$L592="Prospectus fund"),TRUE,FALSE)</f>
        <v>0</v>
      </c>
      <c r="AI592" s="104" t="b">
        <f>NOT(ISBLANK(Survey!$M592))</f>
        <v>0</v>
      </c>
      <c r="AJ592" s="16" t="str">
        <f t="shared" si="484"/>
        <v>Fail</v>
      </c>
      <c r="AK592" t="b">
        <f>IF(Survey!W592="No",TRUE,FALSE)</f>
        <v>0</v>
      </c>
      <c r="AL592" s="119">
        <f>MOD((LEN(Survey!W592)+2),22)</f>
        <v>2</v>
      </c>
      <c r="AM592" t="str">
        <f t="shared" si="485"/>
        <v>Pass</v>
      </c>
      <c r="AN592" s="33" t="b">
        <f>NOT(ISNUMBER(SEARCH("Other",Survey!$Q592)))</f>
        <v>1</v>
      </c>
      <c r="AO592" s="32" t="b">
        <f>NOT(ISBLANK(Survey!$R592))</f>
        <v>0</v>
      </c>
      <c r="AP592" s="16" t="str">
        <f t="shared" si="486"/>
        <v>Pass</v>
      </c>
      <c r="AQ592" s="114">
        <f>COUNTBLANK(Survey!$X592)</f>
        <v>1</v>
      </c>
      <c r="AR592" s="58">
        <f>IF(AND(Survey!L592&lt;&gt;"Exempt fund",OR(Survey!$M592="ETF",Survey!$M592="ETF, alternative mutual fund",Survey!$M592="Mutual fund",Survey!$M592="Alternative mutual fund",Survey!$M592="Money market")),1,0)</f>
        <v>0</v>
      </c>
      <c r="AS592" s="16" t="str">
        <f t="shared" si="487"/>
        <v>Pass</v>
      </c>
      <c r="AT592" s="33" t="b">
        <f>NOT(ISNUMBER(SEARCH("Yes",Survey!$AC592)))</f>
        <v>1</v>
      </c>
      <c r="AU592" s="32" t="b">
        <f>IF(COUNTBLANK(Survey!$AD592:$AE592)=0,TRUE, FALSE)</f>
        <v>0</v>
      </c>
      <c r="AV592" s="16" t="str">
        <f t="shared" si="488"/>
        <v>Pass</v>
      </c>
      <c r="AW592" s="33" t="b">
        <f>NOT(ISNUMBER(SEARCH("Yes",Survey!$AF592)))</f>
        <v>1</v>
      </c>
      <c r="AX592" s="32" t="b">
        <f>NOT(ISBLANK(Survey!$AH592))</f>
        <v>0</v>
      </c>
      <c r="AY592" s="16" t="str">
        <f t="shared" si="489"/>
        <v>Pass</v>
      </c>
      <c r="AZ592" s="33" t="b">
        <f>NOT(OR(ISNUMBER(SEARCH("Other",Survey!$AH592)),ISNUMBER(SEARCH("Multiple",Survey!$AH592))))</f>
        <v>1</v>
      </c>
      <c r="BA592" s="32" t="b">
        <f>NOT(ISBLANK(Survey!$AI592))</f>
        <v>0</v>
      </c>
      <c r="BB592" s="16" t="str">
        <f t="shared" si="490"/>
        <v>Fail</v>
      </c>
      <c r="BC592" s="114">
        <f>IF(ABS(Survey!$BA592)&gt;0, 1,0)</f>
        <v>0</v>
      </c>
      <c r="BD592" s="114">
        <f>IF(COUNTBLANK(Survey!$AL592)=0,1,0)</f>
        <v>0</v>
      </c>
      <c r="BE592" s="16" t="str">
        <f t="shared" si="491"/>
        <v>Pass</v>
      </c>
      <c r="BF592" s="114">
        <f>IF(ISBLANK(Survey!$AL592),0,1)</f>
        <v>0</v>
      </c>
      <c r="BG592" s="133">
        <f>COUNTBLANK(Survey!$AM592)</f>
        <v>1</v>
      </c>
      <c r="BH592" s="16" t="str">
        <f t="shared" si="492"/>
        <v>Pass</v>
      </c>
      <c r="BI592" s="114">
        <f>IF(OR(Survey!$AM592="Closed",ISBLANK(Survey!$AM592)),0,1)</f>
        <v>0</v>
      </c>
      <c r="BJ592" s="133">
        <f>IF(ISBLANK(Survey!$AN592),1,0)</f>
        <v>1</v>
      </c>
      <c r="BK592" s="118" t="str">
        <f t="shared" si="493"/>
        <v>Pass</v>
      </c>
      <c r="BL592" s="31" cm="1">
        <f t="array" ref="BL592">SUM(SUMIF(Survey!AO592:AP592,{"&gt;0","&lt;0"})*{1,-1})</f>
        <v>0</v>
      </c>
      <c r="BM592">
        <f t="shared" si="494"/>
        <v>0</v>
      </c>
      <c r="BN592">
        <f t="shared" si="495"/>
        <v>100</v>
      </c>
      <c r="BO592" s="118" t="str">
        <f t="shared" si="496"/>
        <v>Pass</v>
      </c>
      <c r="BP592">
        <f>IF(Survey!AQ592="No",0,1)</f>
        <v>1</v>
      </c>
      <c r="BQ592" s="207">
        <f>MOD((LEN(Survey!AQ592)+2),22)</f>
        <v>2</v>
      </c>
      <c r="BR592">
        <f>IF(Survey!AR592="No",0,1)</f>
        <v>1</v>
      </c>
      <c r="BS592" s="207">
        <f>MOD((LEN(Survey!AR592)+2),22)</f>
        <v>2</v>
      </c>
      <c r="BT592" s="114">
        <f>COUNTBLANK(Survey!$AQ592:$AS592)+COUNTBLANK(Survey!$AU592)</f>
        <v>4</v>
      </c>
      <c r="BU592" s="114">
        <f>IF(Survey!$I592="Yes",1,0)</f>
        <v>0</v>
      </c>
      <c r="BV592" s="114">
        <f>IF(OR(Survey!$M592="Mutual fund",Survey!$M592="Alternative mutual fund",Survey!$M592="Money market"),1,0)</f>
        <v>0</v>
      </c>
      <c r="BW592" s="119">
        <f>IF(OR(Survey!$M592="ETF",Survey!$M592="ETF, alternative mutual fund"),1,0)</f>
        <v>0</v>
      </c>
      <c r="BX592" s="16" t="str">
        <f t="shared" si="497"/>
        <v>Pass</v>
      </c>
      <c r="BY592" s="33">
        <f>IF(ISNUMBER(SEARCH("Other",Survey!$AS592)), 1, 0)</f>
        <v>0</v>
      </c>
      <c r="BZ592" s="58" t="b">
        <f>NOT(ISBLANK(Survey!$AT592))</f>
        <v>0</v>
      </c>
      <c r="CA592" s="16" t="str">
        <f t="shared" si="498"/>
        <v>Pass</v>
      </c>
      <c r="CB592" s="114">
        <f>IF(Survey!$BB592=0, 0,1)</f>
        <v>0</v>
      </c>
      <c r="CC592" s="58">
        <f>Survey!$AV592</f>
        <v>0</v>
      </c>
      <c r="CD592" s="58">
        <f>Survey!$BC592+Survey!$BD592+ABS(Survey!$BE592)-ABS(Survey!$BF592)-ABS(Survey!$BG592)-ABS(Survey!$BL592)</f>
        <v>0</v>
      </c>
      <c r="CE592" s="138">
        <f>Survey!BB592+(ABS(Survey!$BH592)-ABS(Survey!$BI592)+ABS(Survey!$BJ592)-ABS(Survey!$BK592))*0.5</f>
        <v>0</v>
      </c>
      <c r="CF592" s="58">
        <f t="shared" si="499"/>
        <v>0</v>
      </c>
      <c r="CG592" s="58">
        <f>IF(AND($CC592&gt;$CF592-0.2,$CC592&lt;$CF592+0.2,ISBLANK(Survey!$AV592)=FALSE),0,1)</f>
        <v>1</v>
      </c>
      <c r="CH592" s="133">
        <f>IF(ISBLANK(Survey!$AW592),1,0)</f>
        <v>1</v>
      </c>
      <c r="CI592" s="16" t="str">
        <f t="shared" si="500"/>
        <v>Pass</v>
      </c>
      <c r="CJ592" s="114">
        <f>IF(Survey!$BB592=0, 0,1)</f>
        <v>0</v>
      </c>
      <c r="CK592" s="58">
        <f>IF(AND(Survey!$AX592&gt;=0,Survey!$AX592&lt;=0.2,Survey!$AX592&lt;&gt;""),0,1)</f>
        <v>1</v>
      </c>
      <c r="CL592" s="114">
        <f>IF(ISBLANK(Survey!$AY592),1,0)</f>
        <v>1</v>
      </c>
      <c r="CM592" s="16" t="str">
        <f t="shared" si="501"/>
        <v>Fail</v>
      </c>
      <c r="CN592" s="133">
        <f>Survey!$AZ592</f>
        <v>0</v>
      </c>
      <c r="CO592" s="16" t="str">
        <f t="shared" si="502"/>
        <v>Pass</v>
      </c>
      <c r="CP592" s="31">
        <f>Survey!$BA592</f>
        <v>0</v>
      </c>
      <c r="CQ592" s="138">
        <f>Survey!$BB592+Survey!$BC592+Survey!$BD592+ABS(Survey!$BE592)-ABS(Survey!$BF592)-ABS(Survey!$BG592)+ABS(Survey!$BH592)-ABS(Survey!$BI592)+ABS(Survey!$BJ592)-ABS(Survey!$BK592)-ABS(Survey!$BL592)+Survey!$BM592</f>
        <v>0</v>
      </c>
      <c r="CR592" s="30">
        <f t="shared" si="503"/>
        <v>0</v>
      </c>
      <c r="CS592" s="17">
        <f t="shared" si="504"/>
        <v>0</v>
      </c>
      <c r="CT592" s="16" t="str">
        <f t="shared" si="505"/>
        <v>Pass</v>
      </c>
      <c r="CU592" s="33" t="b">
        <f>IF(ABS(Survey!$BM592)=0,TRUE,FALSE)</f>
        <v>1</v>
      </c>
      <c r="CV592" s="32" t="b">
        <f>NOT(ISBLANK(Survey!$BN592))</f>
        <v>0</v>
      </c>
      <c r="CW592" t="str">
        <f t="shared" si="506"/>
        <v>Fail</v>
      </c>
      <c r="CX592" s="25">
        <f>Survey!$BA592</f>
        <v>0</v>
      </c>
      <c r="CY592" s="25" cm="1">
        <f t="array" ref="CY592">SUM(SUMIF(Survey!BP592:BW592,{"&gt;0","&lt;0"})*{1,-1})-SUM(SUMIF(Survey!BY592:CF592,{"&gt;0","&lt;0"})*{1,-1})</f>
        <v>0</v>
      </c>
      <c r="CZ592" s="30" t="str">
        <f t="shared" si="507"/>
        <v>No holdings</v>
      </c>
      <c r="DA592">
        <f t="shared" si="508"/>
        <v>0</v>
      </c>
      <c r="DB592" s="16" t="str">
        <f t="shared" si="509"/>
        <v>Fail</v>
      </c>
      <c r="DC592" s="31">
        <f>Survey!$BA592</f>
        <v>0</v>
      </c>
      <c r="DD592" s="31" cm="1">
        <f t="array" ref="DD592">SUM(SUMIF(Survey!CH592:DA592,{"&gt;0","&lt;0"})*{1,-1})-SUM(SUMIF(Survey!DC592:DV592,{"&gt;0","&lt;0"})*{1,-1})</f>
        <v>0</v>
      </c>
      <c r="DE592" s="30" t="str">
        <f t="shared" si="510"/>
        <v>No holdings</v>
      </c>
      <c r="DF592" s="17">
        <f t="shared" si="511"/>
        <v>0</v>
      </c>
      <c r="DG592" s="16" t="str">
        <f t="shared" si="512"/>
        <v>Pass</v>
      </c>
      <c r="DH592" s="33" t="b">
        <f>IF(ABS(Survey!$DA592)=0,TRUE,FALSE)</f>
        <v>1</v>
      </c>
      <c r="DI592" s="32" t="b">
        <f>NOT(ISBLANK(Survey!$DB592))</f>
        <v>0</v>
      </c>
      <c r="DJ592" s="16" t="str">
        <f t="shared" si="513"/>
        <v>Pass</v>
      </c>
      <c r="DK592" s="33" t="b">
        <f>IF(ABS(Survey!$DV592)=0,TRUE,FALSE)</f>
        <v>1</v>
      </c>
      <c r="DL592" s="32" t="b">
        <f>NOT(ISBLANK(Survey!$DW592))</f>
        <v>0</v>
      </c>
      <c r="DM592" t="str">
        <f t="shared" si="514"/>
        <v>Pass</v>
      </c>
      <c r="DN592" s="25" cm="1">
        <f t="array" ref="DN592">SUM(SUMIF(Survey!CW592,{"&gt;0","&lt;0"})*{1,-1})+SUM(SUMIF(Survey!DR592,{"&gt;0","&lt;0"})*{1,-1})</f>
        <v>0</v>
      </c>
      <c r="DO592" s="25">
        <f>SUM(SUMIF(Survey!DY592:EE592,{"&gt;0","&lt;0"})*{1,-1})+SUM(SUMIF(Survey!EG592:EM592,{"&gt;0","&lt;0"})*{1,-1})</f>
        <v>0</v>
      </c>
      <c r="DP592">
        <f t="shared" si="515"/>
        <v>0</v>
      </c>
      <c r="DQ592">
        <f t="shared" si="516"/>
        <v>0</v>
      </c>
      <c r="DR592" s="16" t="str">
        <f t="shared" si="517"/>
        <v>Pass</v>
      </c>
      <c r="DS592" s="33" t="b">
        <f>IF(ABS(Survey!$EE592)=0,TRUE,FALSE)</f>
        <v>1</v>
      </c>
      <c r="DT592" s="32" t="b">
        <f>NOT(ISBLANK(Survey!EF592))</f>
        <v>0</v>
      </c>
      <c r="DU592" s="16" t="str">
        <f t="shared" si="518"/>
        <v>Pass</v>
      </c>
      <c r="DV592" s="33" t="b">
        <f>IF(ABS(Survey!$EM592)=0,TRUE,FALSE)</f>
        <v>1</v>
      </c>
      <c r="DW592" s="32" t="b">
        <f>NOT(ISBLANK(Survey!$EN592))</f>
        <v>0</v>
      </c>
      <c r="DX592" s="16" t="str">
        <f t="shared" si="519"/>
        <v>Fail</v>
      </c>
      <c r="DY592" s="31">
        <f>SUM(SUMIF(Survey!ET592:EV592,{"&gt;0","&lt;0"})*{1,-1})</f>
        <v>0</v>
      </c>
      <c r="DZ592">
        <f t="shared" si="520"/>
        <v>0</v>
      </c>
      <c r="EA592">
        <f t="shared" si="521"/>
        <v>100</v>
      </c>
      <c r="EB592" s="30" t="b">
        <f>IF(OR(Survey!$M592="ETF",Survey!$M592="ETF, alternative mutual fund",Survey!$M592="Closed-end", Survey!$M592="Split share corp"),TRUE,FALSE)</f>
        <v>0</v>
      </c>
      <c r="EC592" s="16" t="str">
        <f t="shared" si="522"/>
        <v>Fail</v>
      </c>
      <c r="ED592" s="31">
        <f>SUM(SUMIF(Survey!EX592:FD592,{"&gt;0","&lt;0"})*{1,-1})</f>
        <v>0</v>
      </c>
      <c r="EE592">
        <f t="shared" si="523"/>
        <v>0</v>
      </c>
      <c r="EF592" s="17">
        <f t="shared" si="524"/>
        <v>100</v>
      </c>
      <c r="EG592" s="16" t="str">
        <f t="shared" si="525"/>
        <v>Fail</v>
      </c>
      <c r="EH592" s="31">
        <f>SUM(SUMIF(Survey!FF592:FL592,{"&gt;0","&lt;0"})*{1,-1})</f>
        <v>0</v>
      </c>
      <c r="EI592">
        <f t="shared" si="526"/>
        <v>0</v>
      </c>
      <c r="EJ592" s="17">
        <f t="shared" si="527"/>
        <v>100</v>
      </c>
    </row>
    <row r="593" spans="1:140">
      <c r="A593">
        <v>593</v>
      </c>
      <c r="B593" t="str">
        <f t="shared" si="475"/>
        <v>Pass</v>
      </c>
      <c r="C593" t="str">
        <f>IF(COUNTBLANK(Survey!B593:FM593)=$C$2, "Pass", "Fail")</f>
        <v>Pass</v>
      </c>
      <c r="D593" s="16" t="str">
        <f t="shared" si="476"/>
        <v>Fail</v>
      </c>
      <c r="E593" t="str">
        <f>IF(OR(ISBLANK(Survey!AL593),COUNTIF(G593:BJ593,"Fail")),"Fail","Pass")</f>
        <v>Fail</v>
      </c>
      <c r="F593" s="265"/>
      <c r="G593" s="16" t="str">
        <f t="shared" si="477"/>
        <v>Fail</v>
      </c>
      <c r="H593" s="139">
        <f>COUNTBLANK(Survey!B593:D593)+COUNTBLANK(Survey!G593)+COUNTBLANK(Survey!I593)+COUNTBLANK(Survey!K593:M593)+COUNTBLANK(Survey!P593:Q593)+COUNTBLANK(Survey!T593:W593)+COUNTBLANK(Survey!Z593:AC593)+COUNTBLANK(Survey!AF593:AG593)+COUNTBLANK(Survey!AK593:AK593)</f>
        <v>21</v>
      </c>
      <c r="I593" t="str">
        <f t="shared" si="478"/>
        <v>Fail</v>
      </c>
      <c r="J593" t="b">
        <f>IF(Survey!E593="No",TRUE,FALSE)</f>
        <v>0</v>
      </c>
      <c r="K593" s="29" cm="1">
        <f t="array" ref="K593">IF(COUNTA(Survey!$E$4:$E$695)=1, 0, SUM(IF(COUNTIF(Survey!$E$4:$E$695, Survey!$E$4:$E$695)=1,1,0)))</f>
        <v>0</v>
      </c>
      <c r="L593" s="29">
        <f>LEN(Survey!E593)</f>
        <v>0</v>
      </c>
      <c r="M593" s="16" t="str">
        <f t="shared" si="479"/>
        <v>Fail</v>
      </c>
      <c r="N593" t="b">
        <f>IF(Survey!F593="No",TRUE,FALSE)</f>
        <v>0</v>
      </c>
      <c r="O593" t="b">
        <f>Survey!F593=Survey!E593</f>
        <v>1</v>
      </c>
      <c r="P593">
        <f>COUNTIF(Survey!$F$4:$F$695,Survey!F593)</f>
        <v>0</v>
      </c>
      <c r="Q593" s="28">
        <f>LEN(Survey!F593)</f>
        <v>0</v>
      </c>
      <c r="R593" s="16" t="str">
        <f t="shared" si="480"/>
        <v>Pass</v>
      </c>
      <c r="S593" s="29">
        <f>MOD((LEN(Survey!H593)+2),11)</f>
        <v>2</v>
      </c>
      <c r="T593">
        <f>COUNTIF(Survey!$H$4:$H$695,Survey!H593)</f>
        <v>0</v>
      </c>
      <c r="U593" s="28" t="str">
        <f>IF(Survey!$L593="Prospectus fund", "Yes", "No")</f>
        <v>No</v>
      </c>
      <c r="V593" s="16" t="str">
        <f t="shared" si="481"/>
        <v>Pass</v>
      </c>
      <c r="W593" s="29">
        <f>MOD((LEN(Survey!J593)+2),11)</f>
        <v>2</v>
      </c>
      <c r="X593">
        <f>COUNTIF(Survey!$J$4:$J$695,Survey!J593)</f>
        <v>0</v>
      </c>
      <c r="Y593" s="30" t="b">
        <f>IF(OR(Survey!$M593="ETF",Survey!$M593="ETF, alternative mutual fund",Survey!$M593="Closed-end", Survey!$M593="Split share corp", Survey!$I593="Yes"),TRUE,FALSE)</f>
        <v>0</v>
      </c>
      <c r="Z593" s="16" t="str">
        <f>IFERROR(IF(AND(OR(AC593=AD593,AD593 = "Either"),NOT(ISBLANK(Survey!K593))),"Pass","Fail"),"Pass")</f>
        <v>Fail</v>
      </c>
      <c r="AA593" s="31" cm="1">
        <f t="array" ref="AA593">SUM(SUMIF(Survey!CH593:DA593,{"&gt;0","&lt;0"})*{1,-1})</f>
        <v>0</v>
      </c>
      <c r="AB593" s="33" cm="1">
        <f t="array" ref="AB593">SUM(SUMIF(Survey!CK593,{"&gt;0","&lt;0"})*{1,-1})+SUM(SUMIF(Survey!CU593,{"&gt;0","&lt;0"})*{1,-1})</f>
        <v>0</v>
      </c>
      <c r="AC593" s="33">
        <f>Survey!K593</f>
        <v>0</v>
      </c>
      <c r="AD593" s="32" t="str">
        <f t="shared" si="482"/>
        <v>Either</v>
      </c>
      <c r="AE593" s="16" t="str">
        <f t="shared" si="483"/>
        <v>Fail</v>
      </c>
      <c r="AF593" s="58" cm="1">
        <f t="array" ref="AF593">SUM(SUMIF(Survey!CH593:DA593,{"&gt;0","&lt;0"})*{1,-1})+SUM(SUMIF(Survey!DC593:DV593,{"&gt;0","&lt;0"})*{1,-1})</f>
        <v>0</v>
      </c>
      <c r="AG593" s="58">
        <f>IFERROR(AF593/(Survey!$BA593),0)</f>
        <v>0</v>
      </c>
      <c r="AH593" s="104" t="b">
        <f>IF(OR(Survey!$M593="Alternative strategy or hedge",Survey!$M593="Private asset",Survey!$L593="Prospectus fund"),TRUE,FALSE)</f>
        <v>0</v>
      </c>
      <c r="AI593" s="104" t="b">
        <f>NOT(ISBLANK(Survey!$M593))</f>
        <v>0</v>
      </c>
      <c r="AJ593" s="16" t="str">
        <f t="shared" si="484"/>
        <v>Fail</v>
      </c>
      <c r="AK593" t="b">
        <f>IF(Survey!W593="No",TRUE,FALSE)</f>
        <v>0</v>
      </c>
      <c r="AL593" s="119">
        <f>MOD((LEN(Survey!W593)+2),22)</f>
        <v>2</v>
      </c>
      <c r="AM593" t="str">
        <f t="shared" si="485"/>
        <v>Pass</v>
      </c>
      <c r="AN593" s="33" t="b">
        <f>NOT(ISNUMBER(SEARCH("Other",Survey!$Q593)))</f>
        <v>1</v>
      </c>
      <c r="AO593" s="32" t="b">
        <f>NOT(ISBLANK(Survey!$R593))</f>
        <v>0</v>
      </c>
      <c r="AP593" s="16" t="str">
        <f t="shared" si="486"/>
        <v>Pass</v>
      </c>
      <c r="AQ593" s="114">
        <f>COUNTBLANK(Survey!$X593)</f>
        <v>1</v>
      </c>
      <c r="AR593" s="58">
        <f>IF(AND(Survey!L593&lt;&gt;"Exempt fund",OR(Survey!$M593="ETF",Survey!$M593="ETF, alternative mutual fund",Survey!$M593="Mutual fund",Survey!$M593="Alternative mutual fund",Survey!$M593="Money market")),1,0)</f>
        <v>0</v>
      </c>
      <c r="AS593" s="16" t="str">
        <f t="shared" si="487"/>
        <v>Pass</v>
      </c>
      <c r="AT593" s="33" t="b">
        <f>NOT(ISNUMBER(SEARCH("Yes",Survey!$AC593)))</f>
        <v>1</v>
      </c>
      <c r="AU593" s="32" t="b">
        <f>IF(COUNTBLANK(Survey!$AD593:$AE593)=0,TRUE, FALSE)</f>
        <v>0</v>
      </c>
      <c r="AV593" s="16" t="str">
        <f t="shared" si="488"/>
        <v>Pass</v>
      </c>
      <c r="AW593" s="33" t="b">
        <f>NOT(ISNUMBER(SEARCH("Yes",Survey!$AF593)))</f>
        <v>1</v>
      </c>
      <c r="AX593" s="32" t="b">
        <f>NOT(ISBLANK(Survey!$AH593))</f>
        <v>0</v>
      </c>
      <c r="AY593" s="16" t="str">
        <f t="shared" si="489"/>
        <v>Pass</v>
      </c>
      <c r="AZ593" s="33" t="b">
        <f>NOT(OR(ISNUMBER(SEARCH("Other",Survey!$AH593)),ISNUMBER(SEARCH("Multiple",Survey!$AH593))))</f>
        <v>1</v>
      </c>
      <c r="BA593" s="32" t="b">
        <f>NOT(ISBLANK(Survey!$AI593))</f>
        <v>0</v>
      </c>
      <c r="BB593" s="16" t="str">
        <f t="shared" si="490"/>
        <v>Fail</v>
      </c>
      <c r="BC593" s="114">
        <f>IF(ABS(Survey!$BA593)&gt;0, 1,0)</f>
        <v>0</v>
      </c>
      <c r="BD593" s="114">
        <f>IF(COUNTBLANK(Survey!$AL593)=0,1,0)</f>
        <v>0</v>
      </c>
      <c r="BE593" s="16" t="str">
        <f t="shared" si="491"/>
        <v>Pass</v>
      </c>
      <c r="BF593" s="114">
        <f>IF(ISBLANK(Survey!$AL593),0,1)</f>
        <v>0</v>
      </c>
      <c r="BG593" s="133">
        <f>COUNTBLANK(Survey!$AM593)</f>
        <v>1</v>
      </c>
      <c r="BH593" s="16" t="str">
        <f t="shared" si="492"/>
        <v>Pass</v>
      </c>
      <c r="BI593" s="114">
        <f>IF(OR(Survey!$AM593="Closed",ISBLANK(Survey!$AM593)),0,1)</f>
        <v>0</v>
      </c>
      <c r="BJ593" s="133">
        <f>IF(ISBLANK(Survey!$AN593),1,0)</f>
        <v>1</v>
      </c>
      <c r="BK593" s="118" t="str">
        <f t="shared" si="493"/>
        <v>Pass</v>
      </c>
      <c r="BL593" s="31" cm="1">
        <f t="array" ref="BL593">SUM(SUMIF(Survey!AO593:AP593,{"&gt;0","&lt;0"})*{1,-1})</f>
        <v>0</v>
      </c>
      <c r="BM593">
        <f t="shared" si="494"/>
        <v>0</v>
      </c>
      <c r="BN593">
        <f t="shared" si="495"/>
        <v>100</v>
      </c>
      <c r="BO593" s="118" t="str">
        <f t="shared" si="496"/>
        <v>Pass</v>
      </c>
      <c r="BP593">
        <f>IF(Survey!AQ593="No",0,1)</f>
        <v>1</v>
      </c>
      <c r="BQ593" s="207">
        <f>MOD((LEN(Survey!AQ593)+2),22)</f>
        <v>2</v>
      </c>
      <c r="BR593">
        <f>IF(Survey!AR593="No",0,1)</f>
        <v>1</v>
      </c>
      <c r="BS593" s="207">
        <f>MOD((LEN(Survey!AR593)+2),22)</f>
        <v>2</v>
      </c>
      <c r="BT593" s="114">
        <f>COUNTBLANK(Survey!$AQ593:$AS593)+COUNTBLANK(Survey!$AU593)</f>
        <v>4</v>
      </c>
      <c r="BU593" s="114">
        <f>IF(Survey!$I593="Yes",1,0)</f>
        <v>0</v>
      </c>
      <c r="BV593" s="114">
        <f>IF(OR(Survey!$M593="Mutual fund",Survey!$M593="Alternative mutual fund",Survey!$M593="Money market"),1,0)</f>
        <v>0</v>
      </c>
      <c r="BW593" s="119">
        <f>IF(OR(Survey!$M593="ETF",Survey!$M593="ETF, alternative mutual fund"),1,0)</f>
        <v>0</v>
      </c>
      <c r="BX593" s="16" t="str">
        <f t="shared" si="497"/>
        <v>Pass</v>
      </c>
      <c r="BY593" s="33">
        <f>IF(ISNUMBER(SEARCH("Other",Survey!$AS593)), 1, 0)</f>
        <v>0</v>
      </c>
      <c r="BZ593" s="58" t="b">
        <f>NOT(ISBLANK(Survey!$AT593))</f>
        <v>0</v>
      </c>
      <c r="CA593" s="16" t="str">
        <f t="shared" si="498"/>
        <v>Pass</v>
      </c>
      <c r="CB593" s="114">
        <f>IF(Survey!$BB593=0, 0,1)</f>
        <v>0</v>
      </c>
      <c r="CC593" s="58">
        <f>Survey!$AV593</f>
        <v>0</v>
      </c>
      <c r="CD593" s="58">
        <f>Survey!$BC593+Survey!$BD593+ABS(Survey!$BE593)-ABS(Survey!$BF593)-ABS(Survey!$BG593)-ABS(Survey!$BL593)</f>
        <v>0</v>
      </c>
      <c r="CE593" s="138">
        <f>Survey!BB593+(ABS(Survey!$BH593)-ABS(Survey!$BI593)+ABS(Survey!$BJ593)-ABS(Survey!$BK593))*0.5</f>
        <v>0</v>
      </c>
      <c r="CF593" s="58">
        <f t="shared" si="499"/>
        <v>0</v>
      </c>
      <c r="CG593" s="58">
        <f>IF(AND($CC593&gt;$CF593-0.2,$CC593&lt;$CF593+0.2,ISBLANK(Survey!$AV593)=FALSE),0,1)</f>
        <v>1</v>
      </c>
      <c r="CH593" s="133">
        <f>IF(ISBLANK(Survey!$AW593),1,0)</f>
        <v>1</v>
      </c>
      <c r="CI593" s="16" t="str">
        <f t="shared" si="500"/>
        <v>Pass</v>
      </c>
      <c r="CJ593" s="114">
        <f>IF(Survey!$BB593=0, 0,1)</f>
        <v>0</v>
      </c>
      <c r="CK593" s="58">
        <f>IF(AND(Survey!$AX593&gt;=0,Survey!$AX593&lt;=0.2,Survey!$AX593&lt;&gt;""),0,1)</f>
        <v>1</v>
      </c>
      <c r="CL593" s="114">
        <f>IF(ISBLANK(Survey!$AY593),1,0)</f>
        <v>1</v>
      </c>
      <c r="CM593" s="16" t="str">
        <f t="shared" si="501"/>
        <v>Fail</v>
      </c>
      <c r="CN593" s="133">
        <f>Survey!$AZ593</f>
        <v>0</v>
      </c>
      <c r="CO593" s="16" t="str">
        <f t="shared" si="502"/>
        <v>Pass</v>
      </c>
      <c r="CP593" s="31">
        <f>Survey!$BA593</f>
        <v>0</v>
      </c>
      <c r="CQ593" s="138">
        <f>Survey!$BB593+Survey!$BC593+Survey!$BD593+ABS(Survey!$BE593)-ABS(Survey!$BF593)-ABS(Survey!$BG593)+ABS(Survey!$BH593)-ABS(Survey!$BI593)+ABS(Survey!$BJ593)-ABS(Survey!$BK593)-ABS(Survey!$BL593)+Survey!$BM593</f>
        <v>0</v>
      </c>
      <c r="CR593" s="30">
        <f t="shared" si="503"/>
        <v>0</v>
      </c>
      <c r="CS593" s="17">
        <f t="shared" si="504"/>
        <v>0</v>
      </c>
      <c r="CT593" s="16" t="str">
        <f t="shared" si="505"/>
        <v>Pass</v>
      </c>
      <c r="CU593" s="33" t="b">
        <f>IF(ABS(Survey!$BM593)=0,TRUE,FALSE)</f>
        <v>1</v>
      </c>
      <c r="CV593" s="32" t="b">
        <f>NOT(ISBLANK(Survey!$BN593))</f>
        <v>0</v>
      </c>
      <c r="CW593" t="str">
        <f t="shared" si="506"/>
        <v>Fail</v>
      </c>
      <c r="CX593" s="25">
        <f>Survey!$BA593</f>
        <v>0</v>
      </c>
      <c r="CY593" s="25" cm="1">
        <f t="array" ref="CY593">SUM(SUMIF(Survey!BP593:BW593,{"&gt;0","&lt;0"})*{1,-1})-SUM(SUMIF(Survey!BY593:CF593,{"&gt;0","&lt;0"})*{1,-1})</f>
        <v>0</v>
      </c>
      <c r="CZ593" s="30" t="str">
        <f t="shared" si="507"/>
        <v>No holdings</v>
      </c>
      <c r="DA593">
        <f t="shared" si="508"/>
        <v>0</v>
      </c>
      <c r="DB593" s="16" t="str">
        <f t="shared" si="509"/>
        <v>Fail</v>
      </c>
      <c r="DC593" s="31">
        <f>Survey!$BA593</f>
        <v>0</v>
      </c>
      <c r="DD593" s="31" cm="1">
        <f t="array" ref="DD593">SUM(SUMIF(Survey!CH593:DA593,{"&gt;0","&lt;0"})*{1,-1})-SUM(SUMIF(Survey!DC593:DV593,{"&gt;0","&lt;0"})*{1,-1})</f>
        <v>0</v>
      </c>
      <c r="DE593" s="30" t="str">
        <f t="shared" si="510"/>
        <v>No holdings</v>
      </c>
      <c r="DF593" s="17">
        <f t="shared" si="511"/>
        <v>0</v>
      </c>
      <c r="DG593" s="16" t="str">
        <f t="shared" si="512"/>
        <v>Pass</v>
      </c>
      <c r="DH593" s="33" t="b">
        <f>IF(ABS(Survey!$DA593)=0,TRUE,FALSE)</f>
        <v>1</v>
      </c>
      <c r="DI593" s="32" t="b">
        <f>NOT(ISBLANK(Survey!$DB593))</f>
        <v>0</v>
      </c>
      <c r="DJ593" s="16" t="str">
        <f t="shared" si="513"/>
        <v>Pass</v>
      </c>
      <c r="DK593" s="33" t="b">
        <f>IF(ABS(Survey!$DV593)=0,TRUE,FALSE)</f>
        <v>1</v>
      </c>
      <c r="DL593" s="32" t="b">
        <f>NOT(ISBLANK(Survey!$DW593))</f>
        <v>0</v>
      </c>
      <c r="DM593" t="str">
        <f t="shared" si="514"/>
        <v>Pass</v>
      </c>
      <c r="DN593" s="25" cm="1">
        <f t="array" ref="DN593">SUM(SUMIF(Survey!CW593,{"&gt;0","&lt;0"})*{1,-1})+SUM(SUMIF(Survey!DR593,{"&gt;0","&lt;0"})*{1,-1})</f>
        <v>0</v>
      </c>
      <c r="DO593" s="25">
        <f>SUM(SUMIF(Survey!DY593:EE593,{"&gt;0","&lt;0"})*{1,-1})+SUM(SUMIF(Survey!EG593:EM593,{"&gt;0","&lt;0"})*{1,-1})</f>
        <v>0</v>
      </c>
      <c r="DP593">
        <f t="shared" si="515"/>
        <v>0</v>
      </c>
      <c r="DQ593">
        <f t="shared" si="516"/>
        <v>0</v>
      </c>
      <c r="DR593" s="16" t="str">
        <f t="shared" si="517"/>
        <v>Pass</v>
      </c>
      <c r="DS593" s="33" t="b">
        <f>IF(ABS(Survey!$EE593)=0,TRUE,FALSE)</f>
        <v>1</v>
      </c>
      <c r="DT593" s="32" t="b">
        <f>NOT(ISBLANK(Survey!EF593))</f>
        <v>0</v>
      </c>
      <c r="DU593" s="16" t="str">
        <f t="shared" si="518"/>
        <v>Pass</v>
      </c>
      <c r="DV593" s="33" t="b">
        <f>IF(ABS(Survey!$EM593)=0,TRUE,FALSE)</f>
        <v>1</v>
      </c>
      <c r="DW593" s="32" t="b">
        <f>NOT(ISBLANK(Survey!$EN593))</f>
        <v>0</v>
      </c>
      <c r="DX593" s="16" t="str">
        <f t="shared" si="519"/>
        <v>Fail</v>
      </c>
      <c r="DY593" s="31">
        <f>SUM(SUMIF(Survey!ET593:EV593,{"&gt;0","&lt;0"})*{1,-1})</f>
        <v>0</v>
      </c>
      <c r="DZ593">
        <f t="shared" si="520"/>
        <v>0</v>
      </c>
      <c r="EA593">
        <f t="shared" si="521"/>
        <v>100</v>
      </c>
      <c r="EB593" s="30" t="b">
        <f>IF(OR(Survey!$M593="ETF",Survey!$M593="ETF, alternative mutual fund",Survey!$M593="Closed-end", Survey!$M593="Split share corp"),TRUE,FALSE)</f>
        <v>0</v>
      </c>
      <c r="EC593" s="16" t="str">
        <f t="shared" si="522"/>
        <v>Fail</v>
      </c>
      <c r="ED593" s="31">
        <f>SUM(SUMIF(Survey!EX593:FD593,{"&gt;0","&lt;0"})*{1,-1})</f>
        <v>0</v>
      </c>
      <c r="EE593">
        <f t="shared" si="523"/>
        <v>0</v>
      </c>
      <c r="EF593" s="17">
        <f t="shared" si="524"/>
        <v>100</v>
      </c>
      <c r="EG593" s="16" t="str">
        <f t="shared" si="525"/>
        <v>Fail</v>
      </c>
      <c r="EH593" s="31">
        <f>SUM(SUMIF(Survey!FF593:FL593,{"&gt;0","&lt;0"})*{1,-1})</f>
        <v>0</v>
      </c>
      <c r="EI593">
        <f t="shared" si="526"/>
        <v>0</v>
      </c>
      <c r="EJ593" s="17">
        <f t="shared" si="527"/>
        <v>100</v>
      </c>
    </row>
    <row r="594" spans="1:140">
      <c r="A594">
        <v>594</v>
      </c>
      <c r="B594" t="str">
        <f t="shared" si="475"/>
        <v>Pass</v>
      </c>
      <c r="C594" t="str">
        <f>IF(COUNTBLANK(Survey!B594:FM594)=$C$2, "Pass", "Fail")</f>
        <v>Pass</v>
      </c>
      <c r="D594" s="16" t="str">
        <f t="shared" si="476"/>
        <v>Fail</v>
      </c>
      <c r="E594" t="str">
        <f>IF(OR(ISBLANK(Survey!AL594),COUNTIF(G594:BJ594,"Fail")),"Fail","Pass")</f>
        <v>Fail</v>
      </c>
      <c r="F594" s="265"/>
      <c r="G594" s="16" t="str">
        <f t="shared" si="477"/>
        <v>Fail</v>
      </c>
      <c r="H594" s="139">
        <f>COUNTBLANK(Survey!B594:D594)+COUNTBLANK(Survey!G594)+COUNTBLANK(Survey!I594)+COUNTBLANK(Survey!K594:M594)+COUNTBLANK(Survey!P594:Q594)+COUNTBLANK(Survey!T594:W594)+COUNTBLANK(Survey!Z594:AC594)+COUNTBLANK(Survey!AF594:AG594)+COUNTBLANK(Survey!AK594:AK594)</f>
        <v>21</v>
      </c>
      <c r="I594" t="str">
        <f t="shared" si="478"/>
        <v>Fail</v>
      </c>
      <c r="J594" t="b">
        <f>IF(Survey!E594="No",TRUE,FALSE)</f>
        <v>0</v>
      </c>
      <c r="K594" s="29" cm="1">
        <f t="array" ref="K594">IF(COUNTA(Survey!$E$4:$E$695)=1, 0, SUM(IF(COUNTIF(Survey!$E$4:$E$695, Survey!$E$4:$E$695)=1,1,0)))</f>
        <v>0</v>
      </c>
      <c r="L594" s="29">
        <f>LEN(Survey!E594)</f>
        <v>0</v>
      </c>
      <c r="M594" s="16" t="str">
        <f t="shared" si="479"/>
        <v>Fail</v>
      </c>
      <c r="N594" t="b">
        <f>IF(Survey!F594="No",TRUE,FALSE)</f>
        <v>0</v>
      </c>
      <c r="O594" t="b">
        <f>Survey!F594=Survey!E594</f>
        <v>1</v>
      </c>
      <c r="P594">
        <f>COUNTIF(Survey!$F$4:$F$695,Survey!F594)</f>
        <v>0</v>
      </c>
      <c r="Q594" s="28">
        <f>LEN(Survey!F594)</f>
        <v>0</v>
      </c>
      <c r="R594" s="16" t="str">
        <f t="shared" si="480"/>
        <v>Pass</v>
      </c>
      <c r="S594" s="29">
        <f>MOD((LEN(Survey!H594)+2),11)</f>
        <v>2</v>
      </c>
      <c r="T594">
        <f>COUNTIF(Survey!$H$4:$H$695,Survey!H594)</f>
        <v>0</v>
      </c>
      <c r="U594" s="28" t="str">
        <f>IF(Survey!$L594="Prospectus fund", "Yes", "No")</f>
        <v>No</v>
      </c>
      <c r="V594" s="16" t="str">
        <f t="shared" si="481"/>
        <v>Pass</v>
      </c>
      <c r="W594" s="29">
        <f>MOD((LEN(Survey!J594)+2),11)</f>
        <v>2</v>
      </c>
      <c r="X594">
        <f>COUNTIF(Survey!$J$4:$J$695,Survey!J594)</f>
        <v>0</v>
      </c>
      <c r="Y594" s="30" t="b">
        <f>IF(OR(Survey!$M594="ETF",Survey!$M594="ETF, alternative mutual fund",Survey!$M594="Closed-end", Survey!$M594="Split share corp", Survey!$I594="Yes"),TRUE,FALSE)</f>
        <v>0</v>
      </c>
      <c r="Z594" s="16" t="str">
        <f>IFERROR(IF(AND(OR(AC594=AD594,AD594 = "Either"),NOT(ISBLANK(Survey!K594))),"Pass","Fail"),"Pass")</f>
        <v>Fail</v>
      </c>
      <c r="AA594" s="31" cm="1">
        <f t="array" ref="AA594">SUM(SUMIF(Survey!CH594:DA594,{"&gt;0","&lt;0"})*{1,-1})</f>
        <v>0</v>
      </c>
      <c r="AB594" s="33" cm="1">
        <f t="array" ref="AB594">SUM(SUMIF(Survey!CK594,{"&gt;0","&lt;0"})*{1,-1})+SUM(SUMIF(Survey!CU594,{"&gt;0","&lt;0"})*{1,-1})</f>
        <v>0</v>
      </c>
      <c r="AC594" s="33">
        <f>Survey!K594</f>
        <v>0</v>
      </c>
      <c r="AD594" s="32" t="str">
        <f t="shared" si="482"/>
        <v>Either</v>
      </c>
      <c r="AE594" s="16" t="str">
        <f t="shared" si="483"/>
        <v>Fail</v>
      </c>
      <c r="AF594" s="58" cm="1">
        <f t="array" ref="AF594">SUM(SUMIF(Survey!CH594:DA594,{"&gt;0","&lt;0"})*{1,-1})+SUM(SUMIF(Survey!DC594:DV594,{"&gt;0","&lt;0"})*{1,-1})</f>
        <v>0</v>
      </c>
      <c r="AG594" s="58">
        <f>IFERROR(AF594/(Survey!$BA594),0)</f>
        <v>0</v>
      </c>
      <c r="AH594" s="104" t="b">
        <f>IF(OR(Survey!$M594="Alternative strategy or hedge",Survey!$M594="Private asset",Survey!$L594="Prospectus fund"),TRUE,FALSE)</f>
        <v>0</v>
      </c>
      <c r="AI594" s="104" t="b">
        <f>NOT(ISBLANK(Survey!$M594))</f>
        <v>0</v>
      </c>
      <c r="AJ594" s="16" t="str">
        <f t="shared" si="484"/>
        <v>Fail</v>
      </c>
      <c r="AK594" t="b">
        <f>IF(Survey!W594="No",TRUE,FALSE)</f>
        <v>0</v>
      </c>
      <c r="AL594" s="119">
        <f>MOD((LEN(Survey!W594)+2),22)</f>
        <v>2</v>
      </c>
      <c r="AM594" t="str">
        <f t="shared" si="485"/>
        <v>Pass</v>
      </c>
      <c r="AN594" s="33" t="b">
        <f>NOT(ISNUMBER(SEARCH("Other",Survey!$Q594)))</f>
        <v>1</v>
      </c>
      <c r="AO594" s="32" t="b">
        <f>NOT(ISBLANK(Survey!$R594))</f>
        <v>0</v>
      </c>
      <c r="AP594" s="16" t="str">
        <f t="shared" si="486"/>
        <v>Pass</v>
      </c>
      <c r="AQ594" s="114">
        <f>COUNTBLANK(Survey!$X594)</f>
        <v>1</v>
      </c>
      <c r="AR594" s="58">
        <f>IF(AND(Survey!L594&lt;&gt;"Exempt fund",OR(Survey!$M594="ETF",Survey!$M594="ETF, alternative mutual fund",Survey!$M594="Mutual fund",Survey!$M594="Alternative mutual fund",Survey!$M594="Money market")),1,0)</f>
        <v>0</v>
      </c>
      <c r="AS594" s="16" t="str">
        <f t="shared" si="487"/>
        <v>Pass</v>
      </c>
      <c r="AT594" s="33" t="b">
        <f>NOT(ISNUMBER(SEARCH("Yes",Survey!$AC594)))</f>
        <v>1</v>
      </c>
      <c r="AU594" s="32" t="b">
        <f>IF(COUNTBLANK(Survey!$AD594:$AE594)=0,TRUE, FALSE)</f>
        <v>0</v>
      </c>
      <c r="AV594" s="16" t="str">
        <f t="shared" si="488"/>
        <v>Pass</v>
      </c>
      <c r="AW594" s="33" t="b">
        <f>NOT(ISNUMBER(SEARCH("Yes",Survey!$AF594)))</f>
        <v>1</v>
      </c>
      <c r="AX594" s="32" t="b">
        <f>NOT(ISBLANK(Survey!$AH594))</f>
        <v>0</v>
      </c>
      <c r="AY594" s="16" t="str">
        <f t="shared" si="489"/>
        <v>Pass</v>
      </c>
      <c r="AZ594" s="33" t="b">
        <f>NOT(OR(ISNUMBER(SEARCH("Other",Survey!$AH594)),ISNUMBER(SEARCH("Multiple",Survey!$AH594))))</f>
        <v>1</v>
      </c>
      <c r="BA594" s="32" t="b">
        <f>NOT(ISBLANK(Survey!$AI594))</f>
        <v>0</v>
      </c>
      <c r="BB594" s="16" t="str">
        <f t="shared" si="490"/>
        <v>Fail</v>
      </c>
      <c r="BC594" s="114">
        <f>IF(ABS(Survey!$BA594)&gt;0, 1,0)</f>
        <v>0</v>
      </c>
      <c r="BD594" s="114">
        <f>IF(COUNTBLANK(Survey!$AL594)=0,1,0)</f>
        <v>0</v>
      </c>
      <c r="BE594" s="16" t="str">
        <f t="shared" si="491"/>
        <v>Pass</v>
      </c>
      <c r="BF594" s="114">
        <f>IF(ISBLANK(Survey!$AL594),0,1)</f>
        <v>0</v>
      </c>
      <c r="BG594" s="133">
        <f>COUNTBLANK(Survey!$AM594)</f>
        <v>1</v>
      </c>
      <c r="BH594" s="16" t="str">
        <f t="shared" si="492"/>
        <v>Pass</v>
      </c>
      <c r="BI594" s="114">
        <f>IF(OR(Survey!$AM594="Closed",ISBLANK(Survey!$AM594)),0,1)</f>
        <v>0</v>
      </c>
      <c r="BJ594" s="133">
        <f>IF(ISBLANK(Survey!$AN594),1,0)</f>
        <v>1</v>
      </c>
      <c r="BK594" s="118" t="str">
        <f t="shared" si="493"/>
        <v>Pass</v>
      </c>
      <c r="BL594" s="31" cm="1">
        <f t="array" ref="BL594">SUM(SUMIF(Survey!AO594:AP594,{"&gt;0","&lt;0"})*{1,-1})</f>
        <v>0</v>
      </c>
      <c r="BM594">
        <f t="shared" si="494"/>
        <v>0</v>
      </c>
      <c r="BN594">
        <f t="shared" si="495"/>
        <v>100</v>
      </c>
      <c r="BO594" s="118" t="str">
        <f t="shared" si="496"/>
        <v>Pass</v>
      </c>
      <c r="BP594">
        <f>IF(Survey!AQ594="No",0,1)</f>
        <v>1</v>
      </c>
      <c r="BQ594" s="207">
        <f>MOD((LEN(Survey!AQ594)+2),22)</f>
        <v>2</v>
      </c>
      <c r="BR594">
        <f>IF(Survey!AR594="No",0,1)</f>
        <v>1</v>
      </c>
      <c r="BS594" s="207">
        <f>MOD((LEN(Survey!AR594)+2),22)</f>
        <v>2</v>
      </c>
      <c r="BT594" s="114">
        <f>COUNTBLANK(Survey!$AQ594:$AS594)+COUNTBLANK(Survey!$AU594)</f>
        <v>4</v>
      </c>
      <c r="BU594" s="114">
        <f>IF(Survey!$I594="Yes",1,0)</f>
        <v>0</v>
      </c>
      <c r="BV594" s="114">
        <f>IF(OR(Survey!$M594="Mutual fund",Survey!$M594="Alternative mutual fund",Survey!$M594="Money market"),1,0)</f>
        <v>0</v>
      </c>
      <c r="BW594" s="119">
        <f>IF(OR(Survey!$M594="ETF",Survey!$M594="ETF, alternative mutual fund"),1,0)</f>
        <v>0</v>
      </c>
      <c r="BX594" s="16" t="str">
        <f t="shared" si="497"/>
        <v>Pass</v>
      </c>
      <c r="BY594" s="33">
        <f>IF(ISNUMBER(SEARCH("Other",Survey!$AS594)), 1, 0)</f>
        <v>0</v>
      </c>
      <c r="BZ594" s="58" t="b">
        <f>NOT(ISBLANK(Survey!$AT594))</f>
        <v>0</v>
      </c>
      <c r="CA594" s="16" t="str">
        <f t="shared" si="498"/>
        <v>Pass</v>
      </c>
      <c r="CB594" s="114">
        <f>IF(Survey!$BB594=0, 0,1)</f>
        <v>0</v>
      </c>
      <c r="CC594" s="58">
        <f>Survey!$AV594</f>
        <v>0</v>
      </c>
      <c r="CD594" s="58">
        <f>Survey!$BC594+Survey!$BD594+ABS(Survey!$BE594)-ABS(Survey!$BF594)-ABS(Survey!$BG594)-ABS(Survey!$BL594)</f>
        <v>0</v>
      </c>
      <c r="CE594" s="138">
        <f>Survey!BB594+(ABS(Survey!$BH594)-ABS(Survey!$BI594)+ABS(Survey!$BJ594)-ABS(Survey!$BK594))*0.5</f>
        <v>0</v>
      </c>
      <c r="CF594" s="58">
        <f t="shared" si="499"/>
        <v>0</v>
      </c>
      <c r="CG594" s="58">
        <f>IF(AND($CC594&gt;$CF594-0.2,$CC594&lt;$CF594+0.2,ISBLANK(Survey!$AV594)=FALSE),0,1)</f>
        <v>1</v>
      </c>
      <c r="CH594" s="133">
        <f>IF(ISBLANK(Survey!$AW594),1,0)</f>
        <v>1</v>
      </c>
      <c r="CI594" s="16" t="str">
        <f t="shared" si="500"/>
        <v>Pass</v>
      </c>
      <c r="CJ594" s="114">
        <f>IF(Survey!$BB594=0, 0,1)</f>
        <v>0</v>
      </c>
      <c r="CK594" s="58">
        <f>IF(AND(Survey!$AX594&gt;=0,Survey!$AX594&lt;=0.2,Survey!$AX594&lt;&gt;""),0,1)</f>
        <v>1</v>
      </c>
      <c r="CL594" s="114">
        <f>IF(ISBLANK(Survey!$AY594),1,0)</f>
        <v>1</v>
      </c>
      <c r="CM594" s="16" t="str">
        <f t="shared" si="501"/>
        <v>Fail</v>
      </c>
      <c r="CN594" s="133">
        <f>Survey!$AZ594</f>
        <v>0</v>
      </c>
      <c r="CO594" s="16" t="str">
        <f t="shared" si="502"/>
        <v>Pass</v>
      </c>
      <c r="CP594" s="31">
        <f>Survey!$BA594</f>
        <v>0</v>
      </c>
      <c r="CQ594" s="138">
        <f>Survey!$BB594+Survey!$BC594+Survey!$BD594+ABS(Survey!$BE594)-ABS(Survey!$BF594)-ABS(Survey!$BG594)+ABS(Survey!$BH594)-ABS(Survey!$BI594)+ABS(Survey!$BJ594)-ABS(Survey!$BK594)-ABS(Survey!$BL594)+Survey!$BM594</f>
        <v>0</v>
      </c>
      <c r="CR594" s="30">
        <f t="shared" si="503"/>
        <v>0</v>
      </c>
      <c r="CS594" s="17">
        <f t="shared" si="504"/>
        <v>0</v>
      </c>
      <c r="CT594" s="16" t="str">
        <f t="shared" si="505"/>
        <v>Pass</v>
      </c>
      <c r="CU594" s="33" t="b">
        <f>IF(ABS(Survey!$BM594)=0,TRUE,FALSE)</f>
        <v>1</v>
      </c>
      <c r="CV594" s="32" t="b">
        <f>NOT(ISBLANK(Survey!$BN594))</f>
        <v>0</v>
      </c>
      <c r="CW594" t="str">
        <f t="shared" si="506"/>
        <v>Fail</v>
      </c>
      <c r="CX594" s="25">
        <f>Survey!$BA594</f>
        <v>0</v>
      </c>
      <c r="CY594" s="25" cm="1">
        <f t="array" ref="CY594">SUM(SUMIF(Survey!BP594:BW594,{"&gt;0","&lt;0"})*{1,-1})-SUM(SUMIF(Survey!BY594:CF594,{"&gt;0","&lt;0"})*{1,-1})</f>
        <v>0</v>
      </c>
      <c r="CZ594" s="30" t="str">
        <f t="shared" si="507"/>
        <v>No holdings</v>
      </c>
      <c r="DA594">
        <f t="shared" si="508"/>
        <v>0</v>
      </c>
      <c r="DB594" s="16" t="str">
        <f t="shared" si="509"/>
        <v>Fail</v>
      </c>
      <c r="DC594" s="31">
        <f>Survey!$BA594</f>
        <v>0</v>
      </c>
      <c r="DD594" s="31" cm="1">
        <f t="array" ref="DD594">SUM(SUMIF(Survey!CH594:DA594,{"&gt;0","&lt;0"})*{1,-1})-SUM(SUMIF(Survey!DC594:DV594,{"&gt;0","&lt;0"})*{1,-1})</f>
        <v>0</v>
      </c>
      <c r="DE594" s="30" t="str">
        <f t="shared" si="510"/>
        <v>No holdings</v>
      </c>
      <c r="DF594" s="17">
        <f t="shared" si="511"/>
        <v>0</v>
      </c>
      <c r="DG594" s="16" t="str">
        <f t="shared" si="512"/>
        <v>Pass</v>
      </c>
      <c r="DH594" s="33" t="b">
        <f>IF(ABS(Survey!$DA594)=0,TRUE,FALSE)</f>
        <v>1</v>
      </c>
      <c r="DI594" s="32" t="b">
        <f>NOT(ISBLANK(Survey!$DB594))</f>
        <v>0</v>
      </c>
      <c r="DJ594" s="16" t="str">
        <f t="shared" si="513"/>
        <v>Pass</v>
      </c>
      <c r="DK594" s="33" t="b">
        <f>IF(ABS(Survey!$DV594)=0,TRUE,FALSE)</f>
        <v>1</v>
      </c>
      <c r="DL594" s="32" t="b">
        <f>NOT(ISBLANK(Survey!$DW594))</f>
        <v>0</v>
      </c>
      <c r="DM594" t="str">
        <f t="shared" si="514"/>
        <v>Pass</v>
      </c>
      <c r="DN594" s="25" cm="1">
        <f t="array" ref="DN594">SUM(SUMIF(Survey!CW594,{"&gt;0","&lt;0"})*{1,-1})+SUM(SUMIF(Survey!DR594,{"&gt;0","&lt;0"})*{1,-1})</f>
        <v>0</v>
      </c>
      <c r="DO594" s="25">
        <f>SUM(SUMIF(Survey!DY594:EE594,{"&gt;0","&lt;0"})*{1,-1})+SUM(SUMIF(Survey!EG594:EM594,{"&gt;0","&lt;0"})*{1,-1})</f>
        <v>0</v>
      </c>
      <c r="DP594">
        <f t="shared" si="515"/>
        <v>0</v>
      </c>
      <c r="DQ594">
        <f t="shared" si="516"/>
        <v>0</v>
      </c>
      <c r="DR594" s="16" t="str">
        <f t="shared" si="517"/>
        <v>Pass</v>
      </c>
      <c r="DS594" s="33" t="b">
        <f>IF(ABS(Survey!$EE594)=0,TRUE,FALSE)</f>
        <v>1</v>
      </c>
      <c r="DT594" s="32" t="b">
        <f>NOT(ISBLANK(Survey!EF594))</f>
        <v>0</v>
      </c>
      <c r="DU594" s="16" t="str">
        <f t="shared" si="518"/>
        <v>Pass</v>
      </c>
      <c r="DV594" s="33" t="b">
        <f>IF(ABS(Survey!$EM594)=0,TRUE,FALSE)</f>
        <v>1</v>
      </c>
      <c r="DW594" s="32" t="b">
        <f>NOT(ISBLANK(Survey!$EN594))</f>
        <v>0</v>
      </c>
      <c r="DX594" s="16" t="str">
        <f t="shared" si="519"/>
        <v>Fail</v>
      </c>
      <c r="DY594" s="31">
        <f>SUM(SUMIF(Survey!ET594:EV594,{"&gt;0","&lt;0"})*{1,-1})</f>
        <v>0</v>
      </c>
      <c r="DZ594">
        <f t="shared" si="520"/>
        <v>0</v>
      </c>
      <c r="EA594">
        <f t="shared" si="521"/>
        <v>100</v>
      </c>
      <c r="EB594" s="30" t="b">
        <f>IF(OR(Survey!$M594="ETF",Survey!$M594="ETF, alternative mutual fund",Survey!$M594="Closed-end", Survey!$M594="Split share corp"),TRUE,FALSE)</f>
        <v>0</v>
      </c>
      <c r="EC594" s="16" t="str">
        <f t="shared" si="522"/>
        <v>Fail</v>
      </c>
      <c r="ED594" s="31">
        <f>SUM(SUMIF(Survey!EX594:FD594,{"&gt;0","&lt;0"})*{1,-1})</f>
        <v>0</v>
      </c>
      <c r="EE594">
        <f t="shared" si="523"/>
        <v>0</v>
      </c>
      <c r="EF594" s="17">
        <f t="shared" si="524"/>
        <v>100</v>
      </c>
      <c r="EG594" s="16" t="str">
        <f t="shared" si="525"/>
        <v>Fail</v>
      </c>
      <c r="EH594" s="31">
        <f>SUM(SUMIF(Survey!FF594:FL594,{"&gt;0","&lt;0"})*{1,-1})</f>
        <v>0</v>
      </c>
      <c r="EI594">
        <f t="shared" si="526"/>
        <v>0</v>
      </c>
      <c r="EJ594" s="17">
        <f t="shared" si="527"/>
        <v>100</v>
      </c>
    </row>
    <row r="595" spans="1:140">
      <c r="A595">
        <v>595</v>
      </c>
      <c r="B595" t="str">
        <f t="shared" si="475"/>
        <v>Pass</v>
      </c>
      <c r="C595" t="str">
        <f>IF(COUNTBLANK(Survey!B595:FM595)=$C$2, "Pass", "Fail")</f>
        <v>Pass</v>
      </c>
      <c r="D595" s="16" t="str">
        <f t="shared" si="476"/>
        <v>Fail</v>
      </c>
      <c r="E595" t="str">
        <f>IF(OR(ISBLANK(Survey!AL595),COUNTIF(G595:BJ595,"Fail")),"Fail","Pass")</f>
        <v>Fail</v>
      </c>
      <c r="F595" s="265"/>
      <c r="G595" s="16" t="str">
        <f t="shared" si="477"/>
        <v>Fail</v>
      </c>
      <c r="H595" s="139">
        <f>COUNTBLANK(Survey!B595:D595)+COUNTBLANK(Survey!G595)+COUNTBLANK(Survey!I595)+COUNTBLANK(Survey!K595:M595)+COUNTBLANK(Survey!P595:Q595)+COUNTBLANK(Survey!T595:W595)+COUNTBLANK(Survey!Z595:AC595)+COUNTBLANK(Survey!AF595:AG595)+COUNTBLANK(Survey!AK595:AK595)</f>
        <v>21</v>
      </c>
      <c r="I595" t="str">
        <f t="shared" si="478"/>
        <v>Fail</v>
      </c>
      <c r="J595" t="b">
        <f>IF(Survey!E595="No",TRUE,FALSE)</f>
        <v>0</v>
      </c>
      <c r="K595" s="29" cm="1">
        <f t="array" ref="K595">IF(COUNTA(Survey!$E$4:$E$695)=1, 0, SUM(IF(COUNTIF(Survey!$E$4:$E$695, Survey!$E$4:$E$695)=1,1,0)))</f>
        <v>0</v>
      </c>
      <c r="L595" s="29">
        <f>LEN(Survey!E595)</f>
        <v>0</v>
      </c>
      <c r="M595" s="16" t="str">
        <f t="shared" si="479"/>
        <v>Fail</v>
      </c>
      <c r="N595" t="b">
        <f>IF(Survey!F595="No",TRUE,FALSE)</f>
        <v>0</v>
      </c>
      <c r="O595" t="b">
        <f>Survey!F595=Survey!E595</f>
        <v>1</v>
      </c>
      <c r="P595">
        <f>COUNTIF(Survey!$F$4:$F$695,Survey!F595)</f>
        <v>0</v>
      </c>
      <c r="Q595" s="28">
        <f>LEN(Survey!F595)</f>
        <v>0</v>
      </c>
      <c r="R595" s="16" t="str">
        <f t="shared" si="480"/>
        <v>Pass</v>
      </c>
      <c r="S595" s="29">
        <f>MOD((LEN(Survey!H595)+2),11)</f>
        <v>2</v>
      </c>
      <c r="T595">
        <f>COUNTIF(Survey!$H$4:$H$695,Survey!H595)</f>
        <v>0</v>
      </c>
      <c r="U595" s="28" t="str">
        <f>IF(Survey!$L595="Prospectus fund", "Yes", "No")</f>
        <v>No</v>
      </c>
      <c r="V595" s="16" t="str">
        <f t="shared" si="481"/>
        <v>Pass</v>
      </c>
      <c r="W595" s="29">
        <f>MOD((LEN(Survey!J595)+2),11)</f>
        <v>2</v>
      </c>
      <c r="X595">
        <f>COUNTIF(Survey!$J$4:$J$695,Survey!J595)</f>
        <v>0</v>
      </c>
      <c r="Y595" s="30" t="b">
        <f>IF(OR(Survey!$M595="ETF",Survey!$M595="ETF, alternative mutual fund",Survey!$M595="Closed-end", Survey!$M595="Split share corp", Survey!$I595="Yes"),TRUE,FALSE)</f>
        <v>0</v>
      </c>
      <c r="Z595" s="16" t="str">
        <f>IFERROR(IF(AND(OR(AC595=AD595,AD595 = "Either"),NOT(ISBLANK(Survey!K595))),"Pass","Fail"),"Pass")</f>
        <v>Fail</v>
      </c>
      <c r="AA595" s="31" cm="1">
        <f t="array" ref="AA595">SUM(SUMIF(Survey!CH595:DA595,{"&gt;0","&lt;0"})*{1,-1})</f>
        <v>0</v>
      </c>
      <c r="AB595" s="33" cm="1">
        <f t="array" ref="AB595">SUM(SUMIF(Survey!CK595,{"&gt;0","&lt;0"})*{1,-1})+SUM(SUMIF(Survey!CU595,{"&gt;0","&lt;0"})*{1,-1})</f>
        <v>0</v>
      </c>
      <c r="AC595" s="33">
        <f>Survey!K595</f>
        <v>0</v>
      </c>
      <c r="AD595" s="32" t="str">
        <f t="shared" si="482"/>
        <v>Either</v>
      </c>
      <c r="AE595" s="16" t="str">
        <f t="shared" si="483"/>
        <v>Fail</v>
      </c>
      <c r="AF595" s="58" cm="1">
        <f t="array" ref="AF595">SUM(SUMIF(Survey!CH595:DA595,{"&gt;0","&lt;0"})*{1,-1})+SUM(SUMIF(Survey!DC595:DV595,{"&gt;0","&lt;0"})*{1,-1})</f>
        <v>0</v>
      </c>
      <c r="AG595" s="58">
        <f>IFERROR(AF595/(Survey!$BA595),0)</f>
        <v>0</v>
      </c>
      <c r="AH595" s="104" t="b">
        <f>IF(OR(Survey!$M595="Alternative strategy or hedge",Survey!$M595="Private asset",Survey!$L595="Prospectus fund"),TRUE,FALSE)</f>
        <v>0</v>
      </c>
      <c r="AI595" s="104" t="b">
        <f>NOT(ISBLANK(Survey!$M595))</f>
        <v>0</v>
      </c>
      <c r="AJ595" s="16" t="str">
        <f t="shared" si="484"/>
        <v>Fail</v>
      </c>
      <c r="AK595" t="b">
        <f>IF(Survey!W595="No",TRUE,FALSE)</f>
        <v>0</v>
      </c>
      <c r="AL595" s="119">
        <f>MOD((LEN(Survey!W595)+2),22)</f>
        <v>2</v>
      </c>
      <c r="AM595" t="str">
        <f t="shared" si="485"/>
        <v>Pass</v>
      </c>
      <c r="AN595" s="33" t="b">
        <f>NOT(ISNUMBER(SEARCH("Other",Survey!$Q595)))</f>
        <v>1</v>
      </c>
      <c r="AO595" s="32" t="b">
        <f>NOT(ISBLANK(Survey!$R595))</f>
        <v>0</v>
      </c>
      <c r="AP595" s="16" t="str">
        <f t="shared" si="486"/>
        <v>Pass</v>
      </c>
      <c r="AQ595" s="114">
        <f>COUNTBLANK(Survey!$X595)</f>
        <v>1</v>
      </c>
      <c r="AR595" s="58">
        <f>IF(AND(Survey!L595&lt;&gt;"Exempt fund",OR(Survey!$M595="ETF",Survey!$M595="ETF, alternative mutual fund",Survey!$M595="Mutual fund",Survey!$M595="Alternative mutual fund",Survey!$M595="Money market")),1,0)</f>
        <v>0</v>
      </c>
      <c r="AS595" s="16" t="str">
        <f t="shared" si="487"/>
        <v>Pass</v>
      </c>
      <c r="AT595" s="33" t="b">
        <f>NOT(ISNUMBER(SEARCH("Yes",Survey!$AC595)))</f>
        <v>1</v>
      </c>
      <c r="AU595" s="32" t="b">
        <f>IF(COUNTBLANK(Survey!$AD595:$AE595)=0,TRUE, FALSE)</f>
        <v>0</v>
      </c>
      <c r="AV595" s="16" t="str">
        <f t="shared" si="488"/>
        <v>Pass</v>
      </c>
      <c r="AW595" s="33" t="b">
        <f>NOT(ISNUMBER(SEARCH("Yes",Survey!$AF595)))</f>
        <v>1</v>
      </c>
      <c r="AX595" s="32" t="b">
        <f>NOT(ISBLANK(Survey!$AH595))</f>
        <v>0</v>
      </c>
      <c r="AY595" s="16" t="str">
        <f t="shared" si="489"/>
        <v>Pass</v>
      </c>
      <c r="AZ595" s="33" t="b">
        <f>NOT(OR(ISNUMBER(SEARCH("Other",Survey!$AH595)),ISNUMBER(SEARCH("Multiple",Survey!$AH595))))</f>
        <v>1</v>
      </c>
      <c r="BA595" s="32" t="b">
        <f>NOT(ISBLANK(Survey!$AI595))</f>
        <v>0</v>
      </c>
      <c r="BB595" s="16" t="str">
        <f t="shared" si="490"/>
        <v>Fail</v>
      </c>
      <c r="BC595" s="114">
        <f>IF(ABS(Survey!$BA595)&gt;0, 1,0)</f>
        <v>0</v>
      </c>
      <c r="BD595" s="114">
        <f>IF(COUNTBLANK(Survey!$AL595)=0,1,0)</f>
        <v>0</v>
      </c>
      <c r="BE595" s="16" t="str">
        <f t="shared" si="491"/>
        <v>Pass</v>
      </c>
      <c r="BF595" s="114">
        <f>IF(ISBLANK(Survey!$AL595),0,1)</f>
        <v>0</v>
      </c>
      <c r="BG595" s="133">
        <f>COUNTBLANK(Survey!$AM595)</f>
        <v>1</v>
      </c>
      <c r="BH595" s="16" t="str">
        <f t="shared" si="492"/>
        <v>Pass</v>
      </c>
      <c r="BI595" s="114">
        <f>IF(OR(Survey!$AM595="Closed",ISBLANK(Survey!$AM595)),0,1)</f>
        <v>0</v>
      </c>
      <c r="BJ595" s="133">
        <f>IF(ISBLANK(Survey!$AN595),1,0)</f>
        <v>1</v>
      </c>
      <c r="BK595" s="118" t="str">
        <f t="shared" si="493"/>
        <v>Pass</v>
      </c>
      <c r="BL595" s="31" cm="1">
        <f t="array" ref="BL595">SUM(SUMIF(Survey!AO595:AP595,{"&gt;0","&lt;0"})*{1,-1})</f>
        <v>0</v>
      </c>
      <c r="BM595">
        <f t="shared" si="494"/>
        <v>0</v>
      </c>
      <c r="BN595">
        <f t="shared" si="495"/>
        <v>100</v>
      </c>
      <c r="BO595" s="118" t="str">
        <f t="shared" si="496"/>
        <v>Pass</v>
      </c>
      <c r="BP595">
        <f>IF(Survey!AQ595="No",0,1)</f>
        <v>1</v>
      </c>
      <c r="BQ595" s="207">
        <f>MOD((LEN(Survey!AQ595)+2),22)</f>
        <v>2</v>
      </c>
      <c r="BR595">
        <f>IF(Survey!AR595="No",0,1)</f>
        <v>1</v>
      </c>
      <c r="BS595" s="207">
        <f>MOD((LEN(Survey!AR595)+2),22)</f>
        <v>2</v>
      </c>
      <c r="BT595" s="114">
        <f>COUNTBLANK(Survey!$AQ595:$AS595)+COUNTBLANK(Survey!$AU595)</f>
        <v>4</v>
      </c>
      <c r="BU595" s="114">
        <f>IF(Survey!$I595="Yes",1,0)</f>
        <v>0</v>
      </c>
      <c r="BV595" s="114">
        <f>IF(OR(Survey!$M595="Mutual fund",Survey!$M595="Alternative mutual fund",Survey!$M595="Money market"),1,0)</f>
        <v>0</v>
      </c>
      <c r="BW595" s="119">
        <f>IF(OR(Survey!$M595="ETF",Survey!$M595="ETF, alternative mutual fund"),1,0)</f>
        <v>0</v>
      </c>
      <c r="BX595" s="16" t="str">
        <f t="shared" si="497"/>
        <v>Pass</v>
      </c>
      <c r="BY595" s="33">
        <f>IF(ISNUMBER(SEARCH("Other",Survey!$AS595)), 1, 0)</f>
        <v>0</v>
      </c>
      <c r="BZ595" s="58" t="b">
        <f>NOT(ISBLANK(Survey!$AT595))</f>
        <v>0</v>
      </c>
      <c r="CA595" s="16" t="str">
        <f t="shared" si="498"/>
        <v>Pass</v>
      </c>
      <c r="CB595" s="114">
        <f>IF(Survey!$BB595=0, 0,1)</f>
        <v>0</v>
      </c>
      <c r="CC595" s="58">
        <f>Survey!$AV595</f>
        <v>0</v>
      </c>
      <c r="CD595" s="58">
        <f>Survey!$BC595+Survey!$BD595+ABS(Survey!$BE595)-ABS(Survey!$BF595)-ABS(Survey!$BG595)-ABS(Survey!$BL595)</f>
        <v>0</v>
      </c>
      <c r="CE595" s="138">
        <f>Survey!BB595+(ABS(Survey!$BH595)-ABS(Survey!$BI595)+ABS(Survey!$BJ595)-ABS(Survey!$BK595))*0.5</f>
        <v>0</v>
      </c>
      <c r="CF595" s="58">
        <f t="shared" si="499"/>
        <v>0</v>
      </c>
      <c r="CG595" s="58">
        <f>IF(AND($CC595&gt;$CF595-0.2,$CC595&lt;$CF595+0.2,ISBLANK(Survey!$AV595)=FALSE),0,1)</f>
        <v>1</v>
      </c>
      <c r="CH595" s="133">
        <f>IF(ISBLANK(Survey!$AW595),1,0)</f>
        <v>1</v>
      </c>
      <c r="CI595" s="16" t="str">
        <f t="shared" si="500"/>
        <v>Pass</v>
      </c>
      <c r="CJ595" s="114">
        <f>IF(Survey!$BB595=0, 0,1)</f>
        <v>0</v>
      </c>
      <c r="CK595" s="58">
        <f>IF(AND(Survey!$AX595&gt;=0,Survey!$AX595&lt;=0.2,Survey!$AX595&lt;&gt;""),0,1)</f>
        <v>1</v>
      </c>
      <c r="CL595" s="114">
        <f>IF(ISBLANK(Survey!$AY595),1,0)</f>
        <v>1</v>
      </c>
      <c r="CM595" s="16" t="str">
        <f t="shared" si="501"/>
        <v>Fail</v>
      </c>
      <c r="CN595" s="133">
        <f>Survey!$AZ595</f>
        <v>0</v>
      </c>
      <c r="CO595" s="16" t="str">
        <f t="shared" si="502"/>
        <v>Pass</v>
      </c>
      <c r="CP595" s="31">
        <f>Survey!$BA595</f>
        <v>0</v>
      </c>
      <c r="CQ595" s="138">
        <f>Survey!$BB595+Survey!$BC595+Survey!$BD595+ABS(Survey!$BE595)-ABS(Survey!$BF595)-ABS(Survey!$BG595)+ABS(Survey!$BH595)-ABS(Survey!$BI595)+ABS(Survey!$BJ595)-ABS(Survey!$BK595)-ABS(Survey!$BL595)+Survey!$BM595</f>
        <v>0</v>
      </c>
      <c r="CR595" s="30">
        <f t="shared" si="503"/>
        <v>0</v>
      </c>
      <c r="CS595" s="17">
        <f t="shared" si="504"/>
        <v>0</v>
      </c>
      <c r="CT595" s="16" t="str">
        <f t="shared" si="505"/>
        <v>Pass</v>
      </c>
      <c r="CU595" s="33" t="b">
        <f>IF(ABS(Survey!$BM595)=0,TRUE,FALSE)</f>
        <v>1</v>
      </c>
      <c r="CV595" s="32" t="b">
        <f>NOT(ISBLANK(Survey!$BN595))</f>
        <v>0</v>
      </c>
      <c r="CW595" t="str">
        <f t="shared" si="506"/>
        <v>Fail</v>
      </c>
      <c r="CX595" s="25">
        <f>Survey!$BA595</f>
        <v>0</v>
      </c>
      <c r="CY595" s="25" cm="1">
        <f t="array" ref="CY595">SUM(SUMIF(Survey!BP595:BW595,{"&gt;0","&lt;0"})*{1,-1})-SUM(SUMIF(Survey!BY595:CF595,{"&gt;0","&lt;0"})*{1,-1})</f>
        <v>0</v>
      </c>
      <c r="CZ595" s="30" t="str">
        <f t="shared" si="507"/>
        <v>No holdings</v>
      </c>
      <c r="DA595">
        <f t="shared" si="508"/>
        <v>0</v>
      </c>
      <c r="DB595" s="16" t="str">
        <f t="shared" si="509"/>
        <v>Fail</v>
      </c>
      <c r="DC595" s="31">
        <f>Survey!$BA595</f>
        <v>0</v>
      </c>
      <c r="DD595" s="31" cm="1">
        <f t="array" ref="DD595">SUM(SUMIF(Survey!CH595:DA595,{"&gt;0","&lt;0"})*{1,-1})-SUM(SUMIF(Survey!DC595:DV595,{"&gt;0","&lt;0"})*{1,-1})</f>
        <v>0</v>
      </c>
      <c r="DE595" s="30" t="str">
        <f t="shared" si="510"/>
        <v>No holdings</v>
      </c>
      <c r="DF595" s="17">
        <f t="shared" si="511"/>
        <v>0</v>
      </c>
      <c r="DG595" s="16" t="str">
        <f t="shared" si="512"/>
        <v>Pass</v>
      </c>
      <c r="DH595" s="33" t="b">
        <f>IF(ABS(Survey!$DA595)=0,TRUE,FALSE)</f>
        <v>1</v>
      </c>
      <c r="DI595" s="32" t="b">
        <f>NOT(ISBLANK(Survey!$DB595))</f>
        <v>0</v>
      </c>
      <c r="DJ595" s="16" t="str">
        <f t="shared" si="513"/>
        <v>Pass</v>
      </c>
      <c r="DK595" s="33" t="b">
        <f>IF(ABS(Survey!$DV595)=0,TRUE,FALSE)</f>
        <v>1</v>
      </c>
      <c r="DL595" s="32" t="b">
        <f>NOT(ISBLANK(Survey!$DW595))</f>
        <v>0</v>
      </c>
      <c r="DM595" t="str">
        <f t="shared" si="514"/>
        <v>Pass</v>
      </c>
      <c r="DN595" s="25" cm="1">
        <f t="array" ref="DN595">SUM(SUMIF(Survey!CW595,{"&gt;0","&lt;0"})*{1,-1})+SUM(SUMIF(Survey!DR595,{"&gt;0","&lt;0"})*{1,-1})</f>
        <v>0</v>
      </c>
      <c r="DO595" s="25">
        <f>SUM(SUMIF(Survey!DY595:EE595,{"&gt;0","&lt;0"})*{1,-1})+SUM(SUMIF(Survey!EG595:EM595,{"&gt;0","&lt;0"})*{1,-1})</f>
        <v>0</v>
      </c>
      <c r="DP595">
        <f t="shared" si="515"/>
        <v>0</v>
      </c>
      <c r="DQ595">
        <f t="shared" si="516"/>
        <v>0</v>
      </c>
      <c r="DR595" s="16" t="str">
        <f t="shared" si="517"/>
        <v>Pass</v>
      </c>
      <c r="DS595" s="33" t="b">
        <f>IF(ABS(Survey!$EE595)=0,TRUE,FALSE)</f>
        <v>1</v>
      </c>
      <c r="DT595" s="32" t="b">
        <f>NOT(ISBLANK(Survey!EF595))</f>
        <v>0</v>
      </c>
      <c r="DU595" s="16" t="str">
        <f t="shared" si="518"/>
        <v>Pass</v>
      </c>
      <c r="DV595" s="33" t="b">
        <f>IF(ABS(Survey!$EM595)=0,TRUE,FALSE)</f>
        <v>1</v>
      </c>
      <c r="DW595" s="32" t="b">
        <f>NOT(ISBLANK(Survey!$EN595))</f>
        <v>0</v>
      </c>
      <c r="DX595" s="16" t="str">
        <f t="shared" si="519"/>
        <v>Fail</v>
      </c>
      <c r="DY595" s="31">
        <f>SUM(SUMIF(Survey!ET595:EV595,{"&gt;0","&lt;0"})*{1,-1})</f>
        <v>0</v>
      </c>
      <c r="DZ595">
        <f t="shared" si="520"/>
        <v>0</v>
      </c>
      <c r="EA595">
        <f t="shared" si="521"/>
        <v>100</v>
      </c>
      <c r="EB595" s="30" t="b">
        <f>IF(OR(Survey!$M595="ETF",Survey!$M595="ETF, alternative mutual fund",Survey!$M595="Closed-end", Survey!$M595="Split share corp"),TRUE,FALSE)</f>
        <v>0</v>
      </c>
      <c r="EC595" s="16" t="str">
        <f t="shared" si="522"/>
        <v>Fail</v>
      </c>
      <c r="ED595" s="31">
        <f>SUM(SUMIF(Survey!EX595:FD595,{"&gt;0","&lt;0"})*{1,-1})</f>
        <v>0</v>
      </c>
      <c r="EE595">
        <f t="shared" si="523"/>
        <v>0</v>
      </c>
      <c r="EF595" s="17">
        <f t="shared" si="524"/>
        <v>100</v>
      </c>
      <c r="EG595" s="16" t="str">
        <f t="shared" si="525"/>
        <v>Fail</v>
      </c>
      <c r="EH595" s="31">
        <f>SUM(SUMIF(Survey!FF595:FL595,{"&gt;0","&lt;0"})*{1,-1})</f>
        <v>0</v>
      </c>
      <c r="EI595">
        <f t="shared" si="526"/>
        <v>0</v>
      </c>
      <c r="EJ595" s="17">
        <f t="shared" si="527"/>
        <v>100</v>
      </c>
    </row>
    <row r="596" spans="1:140">
      <c r="A596">
        <v>596</v>
      </c>
      <c r="B596" t="str">
        <f t="shared" si="475"/>
        <v>Pass</v>
      </c>
      <c r="C596" t="str">
        <f>IF(COUNTBLANK(Survey!B596:FM596)=$C$2, "Pass", "Fail")</f>
        <v>Pass</v>
      </c>
      <c r="D596" s="16" t="str">
        <f t="shared" si="476"/>
        <v>Fail</v>
      </c>
      <c r="E596" t="str">
        <f>IF(OR(ISBLANK(Survey!AL596),COUNTIF(G596:BJ596,"Fail")),"Fail","Pass")</f>
        <v>Fail</v>
      </c>
      <c r="F596" s="265"/>
      <c r="G596" s="16" t="str">
        <f t="shared" si="477"/>
        <v>Fail</v>
      </c>
      <c r="H596" s="139">
        <f>COUNTBLANK(Survey!B596:D596)+COUNTBLANK(Survey!G596)+COUNTBLANK(Survey!I596)+COUNTBLANK(Survey!K596:M596)+COUNTBLANK(Survey!P596:Q596)+COUNTBLANK(Survey!T596:W596)+COUNTBLANK(Survey!Z596:AC596)+COUNTBLANK(Survey!AF596:AG596)+COUNTBLANK(Survey!AK596:AK596)</f>
        <v>21</v>
      </c>
      <c r="I596" t="str">
        <f t="shared" si="478"/>
        <v>Fail</v>
      </c>
      <c r="J596" t="b">
        <f>IF(Survey!E596="No",TRUE,FALSE)</f>
        <v>0</v>
      </c>
      <c r="K596" s="29" cm="1">
        <f t="array" ref="K596">IF(COUNTA(Survey!$E$4:$E$695)=1, 0, SUM(IF(COUNTIF(Survey!$E$4:$E$695, Survey!$E$4:$E$695)=1,1,0)))</f>
        <v>0</v>
      </c>
      <c r="L596" s="29">
        <f>LEN(Survey!E596)</f>
        <v>0</v>
      </c>
      <c r="M596" s="16" t="str">
        <f t="shared" si="479"/>
        <v>Fail</v>
      </c>
      <c r="N596" t="b">
        <f>IF(Survey!F596="No",TRUE,FALSE)</f>
        <v>0</v>
      </c>
      <c r="O596" t="b">
        <f>Survey!F596=Survey!E596</f>
        <v>1</v>
      </c>
      <c r="P596">
        <f>COUNTIF(Survey!$F$4:$F$695,Survey!F596)</f>
        <v>0</v>
      </c>
      <c r="Q596" s="28">
        <f>LEN(Survey!F596)</f>
        <v>0</v>
      </c>
      <c r="R596" s="16" t="str">
        <f t="shared" si="480"/>
        <v>Pass</v>
      </c>
      <c r="S596" s="29">
        <f>MOD((LEN(Survey!H596)+2),11)</f>
        <v>2</v>
      </c>
      <c r="T596">
        <f>COUNTIF(Survey!$H$4:$H$695,Survey!H596)</f>
        <v>0</v>
      </c>
      <c r="U596" s="28" t="str">
        <f>IF(Survey!$L596="Prospectus fund", "Yes", "No")</f>
        <v>No</v>
      </c>
      <c r="V596" s="16" t="str">
        <f t="shared" si="481"/>
        <v>Pass</v>
      </c>
      <c r="W596" s="29">
        <f>MOD((LEN(Survey!J596)+2),11)</f>
        <v>2</v>
      </c>
      <c r="X596">
        <f>COUNTIF(Survey!$J$4:$J$695,Survey!J596)</f>
        <v>0</v>
      </c>
      <c r="Y596" s="30" t="b">
        <f>IF(OR(Survey!$M596="ETF",Survey!$M596="ETF, alternative mutual fund",Survey!$M596="Closed-end", Survey!$M596="Split share corp", Survey!$I596="Yes"),TRUE,FALSE)</f>
        <v>0</v>
      </c>
      <c r="Z596" s="16" t="str">
        <f>IFERROR(IF(AND(OR(AC596=AD596,AD596 = "Either"),NOT(ISBLANK(Survey!K596))),"Pass","Fail"),"Pass")</f>
        <v>Fail</v>
      </c>
      <c r="AA596" s="31" cm="1">
        <f t="array" ref="AA596">SUM(SUMIF(Survey!CH596:DA596,{"&gt;0","&lt;0"})*{1,-1})</f>
        <v>0</v>
      </c>
      <c r="AB596" s="33" cm="1">
        <f t="array" ref="AB596">SUM(SUMIF(Survey!CK596,{"&gt;0","&lt;0"})*{1,-1})+SUM(SUMIF(Survey!CU596,{"&gt;0","&lt;0"})*{1,-1})</f>
        <v>0</v>
      </c>
      <c r="AC596" s="33">
        <f>Survey!K596</f>
        <v>0</v>
      </c>
      <c r="AD596" s="32" t="str">
        <f t="shared" si="482"/>
        <v>Either</v>
      </c>
      <c r="AE596" s="16" t="str">
        <f t="shared" si="483"/>
        <v>Fail</v>
      </c>
      <c r="AF596" s="58" cm="1">
        <f t="array" ref="AF596">SUM(SUMIF(Survey!CH596:DA596,{"&gt;0","&lt;0"})*{1,-1})+SUM(SUMIF(Survey!DC596:DV596,{"&gt;0","&lt;0"})*{1,-1})</f>
        <v>0</v>
      </c>
      <c r="AG596" s="58">
        <f>IFERROR(AF596/(Survey!$BA596),0)</f>
        <v>0</v>
      </c>
      <c r="AH596" s="104" t="b">
        <f>IF(OR(Survey!$M596="Alternative strategy or hedge",Survey!$M596="Private asset",Survey!$L596="Prospectus fund"),TRUE,FALSE)</f>
        <v>0</v>
      </c>
      <c r="AI596" s="104" t="b">
        <f>NOT(ISBLANK(Survey!$M596))</f>
        <v>0</v>
      </c>
      <c r="AJ596" s="16" t="str">
        <f t="shared" si="484"/>
        <v>Fail</v>
      </c>
      <c r="AK596" t="b">
        <f>IF(Survey!W596="No",TRUE,FALSE)</f>
        <v>0</v>
      </c>
      <c r="AL596" s="119">
        <f>MOD((LEN(Survey!W596)+2),22)</f>
        <v>2</v>
      </c>
      <c r="AM596" t="str">
        <f t="shared" si="485"/>
        <v>Pass</v>
      </c>
      <c r="AN596" s="33" t="b">
        <f>NOT(ISNUMBER(SEARCH("Other",Survey!$Q596)))</f>
        <v>1</v>
      </c>
      <c r="AO596" s="32" t="b">
        <f>NOT(ISBLANK(Survey!$R596))</f>
        <v>0</v>
      </c>
      <c r="AP596" s="16" t="str">
        <f t="shared" si="486"/>
        <v>Pass</v>
      </c>
      <c r="AQ596" s="114">
        <f>COUNTBLANK(Survey!$X596)</f>
        <v>1</v>
      </c>
      <c r="AR596" s="58">
        <f>IF(AND(Survey!L596&lt;&gt;"Exempt fund",OR(Survey!$M596="ETF",Survey!$M596="ETF, alternative mutual fund",Survey!$M596="Mutual fund",Survey!$M596="Alternative mutual fund",Survey!$M596="Money market")),1,0)</f>
        <v>0</v>
      </c>
      <c r="AS596" s="16" t="str">
        <f t="shared" si="487"/>
        <v>Pass</v>
      </c>
      <c r="AT596" s="33" t="b">
        <f>NOT(ISNUMBER(SEARCH("Yes",Survey!$AC596)))</f>
        <v>1</v>
      </c>
      <c r="AU596" s="32" t="b">
        <f>IF(COUNTBLANK(Survey!$AD596:$AE596)=0,TRUE, FALSE)</f>
        <v>0</v>
      </c>
      <c r="AV596" s="16" t="str">
        <f t="shared" si="488"/>
        <v>Pass</v>
      </c>
      <c r="AW596" s="33" t="b">
        <f>NOT(ISNUMBER(SEARCH("Yes",Survey!$AF596)))</f>
        <v>1</v>
      </c>
      <c r="AX596" s="32" t="b">
        <f>NOT(ISBLANK(Survey!$AH596))</f>
        <v>0</v>
      </c>
      <c r="AY596" s="16" t="str">
        <f t="shared" si="489"/>
        <v>Pass</v>
      </c>
      <c r="AZ596" s="33" t="b">
        <f>NOT(OR(ISNUMBER(SEARCH("Other",Survey!$AH596)),ISNUMBER(SEARCH("Multiple",Survey!$AH596))))</f>
        <v>1</v>
      </c>
      <c r="BA596" s="32" t="b">
        <f>NOT(ISBLANK(Survey!$AI596))</f>
        <v>0</v>
      </c>
      <c r="BB596" s="16" t="str">
        <f t="shared" si="490"/>
        <v>Fail</v>
      </c>
      <c r="BC596" s="114">
        <f>IF(ABS(Survey!$BA596)&gt;0, 1,0)</f>
        <v>0</v>
      </c>
      <c r="BD596" s="114">
        <f>IF(COUNTBLANK(Survey!$AL596)=0,1,0)</f>
        <v>0</v>
      </c>
      <c r="BE596" s="16" t="str">
        <f t="shared" si="491"/>
        <v>Pass</v>
      </c>
      <c r="BF596" s="114">
        <f>IF(ISBLANK(Survey!$AL596),0,1)</f>
        <v>0</v>
      </c>
      <c r="BG596" s="133">
        <f>COUNTBLANK(Survey!$AM596)</f>
        <v>1</v>
      </c>
      <c r="BH596" s="16" t="str">
        <f t="shared" si="492"/>
        <v>Pass</v>
      </c>
      <c r="BI596" s="114">
        <f>IF(OR(Survey!$AM596="Closed",ISBLANK(Survey!$AM596)),0,1)</f>
        <v>0</v>
      </c>
      <c r="BJ596" s="133">
        <f>IF(ISBLANK(Survey!$AN596),1,0)</f>
        <v>1</v>
      </c>
      <c r="BK596" s="118" t="str">
        <f t="shared" si="493"/>
        <v>Pass</v>
      </c>
      <c r="BL596" s="31" cm="1">
        <f t="array" ref="BL596">SUM(SUMIF(Survey!AO596:AP596,{"&gt;0","&lt;0"})*{1,-1})</f>
        <v>0</v>
      </c>
      <c r="BM596">
        <f t="shared" si="494"/>
        <v>0</v>
      </c>
      <c r="BN596">
        <f t="shared" si="495"/>
        <v>100</v>
      </c>
      <c r="BO596" s="118" t="str">
        <f t="shared" si="496"/>
        <v>Pass</v>
      </c>
      <c r="BP596">
        <f>IF(Survey!AQ596="No",0,1)</f>
        <v>1</v>
      </c>
      <c r="BQ596" s="207">
        <f>MOD((LEN(Survey!AQ596)+2),22)</f>
        <v>2</v>
      </c>
      <c r="BR596">
        <f>IF(Survey!AR596="No",0,1)</f>
        <v>1</v>
      </c>
      <c r="BS596" s="207">
        <f>MOD((LEN(Survey!AR596)+2),22)</f>
        <v>2</v>
      </c>
      <c r="BT596" s="114">
        <f>COUNTBLANK(Survey!$AQ596:$AS596)+COUNTBLANK(Survey!$AU596)</f>
        <v>4</v>
      </c>
      <c r="BU596" s="114">
        <f>IF(Survey!$I596="Yes",1,0)</f>
        <v>0</v>
      </c>
      <c r="BV596" s="114">
        <f>IF(OR(Survey!$M596="Mutual fund",Survey!$M596="Alternative mutual fund",Survey!$M596="Money market"),1,0)</f>
        <v>0</v>
      </c>
      <c r="BW596" s="119">
        <f>IF(OR(Survey!$M596="ETF",Survey!$M596="ETF, alternative mutual fund"),1,0)</f>
        <v>0</v>
      </c>
      <c r="BX596" s="16" t="str">
        <f t="shared" si="497"/>
        <v>Pass</v>
      </c>
      <c r="BY596" s="33">
        <f>IF(ISNUMBER(SEARCH("Other",Survey!$AS596)), 1, 0)</f>
        <v>0</v>
      </c>
      <c r="BZ596" s="58" t="b">
        <f>NOT(ISBLANK(Survey!$AT596))</f>
        <v>0</v>
      </c>
      <c r="CA596" s="16" t="str">
        <f t="shared" si="498"/>
        <v>Pass</v>
      </c>
      <c r="CB596" s="114">
        <f>IF(Survey!$BB596=0, 0,1)</f>
        <v>0</v>
      </c>
      <c r="CC596" s="58">
        <f>Survey!$AV596</f>
        <v>0</v>
      </c>
      <c r="CD596" s="58">
        <f>Survey!$BC596+Survey!$BD596+ABS(Survey!$BE596)-ABS(Survey!$BF596)-ABS(Survey!$BG596)-ABS(Survey!$BL596)</f>
        <v>0</v>
      </c>
      <c r="CE596" s="138">
        <f>Survey!BB596+(ABS(Survey!$BH596)-ABS(Survey!$BI596)+ABS(Survey!$BJ596)-ABS(Survey!$BK596))*0.5</f>
        <v>0</v>
      </c>
      <c r="CF596" s="58">
        <f t="shared" si="499"/>
        <v>0</v>
      </c>
      <c r="CG596" s="58">
        <f>IF(AND($CC596&gt;$CF596-0.2,$CC596&lt;$CF596+0.2,ISBLANK(Survey!$AV596)=FALSE),0,1)</f>
        <v>1</v>
      </c>
      <c r="CH596" s="133">
        <f>IF(ISBLANK(Survey!$AW596),1,0)</f>
        <v>1</v>
      </c>
      <c r="CI596" s="16" t="str">
        <f t="shared" si="500"/>
        <v>Pass</v>
      </c>
      <c r="CJ596" s="114">
        <f>IF(Survey!$BB596=0, 0,1)</f>
        <v>0</v>
      </c>
      <c r="CK596" s="58">
        <f>IF(AND(Survey!$AX596&gt;=0,Survey!$AX596&lt;=0.2,Survey!$AX596&lt;&gt;""),0,1)</f>
        <v>1</v>
      </c>
      <c r="CL596" s="114">
        <f>IF(ISBLANK(Survey!$AY596),1,0)</f>
        <v>1</v>
      </c>
      <c r="CM596" s="16" t="str">
        <f t="shared" si="501"/>
        <v>Fail</v>
      </c>
      <c r="CN596" s="133">
        <f>Survey!$AZ596</f>
        <v>0</v>
      </c>
      <c r="CO596" s="16" t="str">
        <f t="shared" si="502"/>
        <v>Pass</v>
      </c>
      <c r="CP596" s="31">
        <f>Survey!$BA596</f>
        <v>0</v>
      </c>
      <c r="CQ596" s="138">
        <f>Survey!$BB596+Survey!$BC596+Survey!$BD596+ABS(Survey!$BE596)-ABS(Survey!$BF596)-ABS(Survey!$BG596)+ABS(Survey!$BH596)-ABS(Survey!$BI596)+ABS(Survey!$BJ596)-ABS(Survey!$BK596)-ABS(Survey!$BL596)+Survey!$BM596</f>
        <v>0</v>
      </c>
      <c r="CR596" s="30">
        <f t="shared" si="503"/>
        <v>0</v>
      </c>
      <c r="CS596" s="17">
        <f t="shared" si="504"/>
        <v>0</v>
      </c>
      <c r="CT596" s="16" t="str">
        <f t="shared" si="505"/>
        <v>Pass</v>
      </c>
      <c r="CU596" s="33" t="b">
        <f>IF(ABS(Survey!$BM596)=0,TRUE,FALSE)</f>
        <v>1</v>
      </c>
      <c r="CV596" s="32" t="b">
        <f>NOT(ISBLANK(Survey!$BN596))</f>
        <v>0</v>
      </c>
      <c r="CW596" t="str">
        <f t="shared" si="506"/>
        <v>Fail</v>
      </c>
      <c r="CX596" s="25">
        <f>Survey!$BA596</f>
        <v>0</v>
      </c>
      <c r="CY596" s="25" cm="1">
        <f t="array" ref="CY596">SUM(SUMIF(Survey!BP596:BW596,{"&gt;0","&lt;0"})*{1,-1})-SUM(SUMIF(Survey!BY596:CF596,{"&gt;0","&lt;0"})*{1,-1})</f>
        <v>0</v>
      </c>
      <c r="CZ596" s="30" t="str">
        <f t="shared" si="507"/>
        <v>No holdings</v>
      </c>
      <c r="DA596">
        <f t="shared" si="508"/>
        <v>0</v>
      </c>
      <c r="DB596" s="16" t="str">
        <f t="shared" si="509"/>
        <v>Fail</v>
      </c>
      <c r="DC596" s="31">
        <f>Survey!$BA596</f>
        <v>0</v>
      </c>
      <c r="DD596" s="31" cm="1">
        <f t="array" ref="DD596">SUM(SUMIF(Survey!CH596:DA596,{"&gt;0","&lt;0"})*{1,-1})-SUM(SUMIF(Survey!DC596:DV596,{"&gt;0","&lt;0"})*{1,-1})</f>
        <v>0</v>
      </c>
      <c r="DE596" s="30" t="str">
        <f t="shared" si="510"/>
        <v>No holdings</v>
      </c>
      <c r="DF596" s="17">
        <f t="shared" si="511"/>
        <v>0</v>
      </c>
      <c r="DG596" s="16" t="str">
        <f t="shared" si="512"/>
        <v>Pass</v>
      </c>
      <c r="DH596" s="33" t="b">
        <f>IF(ABS(Survey!$DA596)=0,TRUE,FALSE)</f>
        <v>1</v>
      </c>
      <c r="DI596" s="32" t="b">
        <f>NOT(ISBLANK(Survey!$DB596))</f>
        <v>0</v>
      </c>
      <c r="DJ596" s="16" t="str">
        <f t="shared" si="513"/>
        <v>Pass</v>
      </c>
      <c r="DK596" s="33" t="b">
        <f>IF(ABS(Survey!$DV596)=0,TRUE,FALSE)</f>
        <v>1</v>
      </c>
      <c r="DL596" s="32" t="b">
        <f>NOT(ISBLANK(Survey!$DW596))</f>
        <v>0</v>
      </c>
      <c r="DM596" t="str">
        <f t="shared" si="514"/>
        <v>Pass</v>
      </c>
      <c r="DN596" s="25" cm="1">
        <f t="array" ref="DN596">SUM(SUMIF(Survey!CW596,{"&gt;0","&lt;0"})*{1,-1})+SUM(SUMIF(Survey!DR596,{"&gt;0","&lt;0"})*{1,-1})</f>
        <v>0</v>
      </c>
      <c r="DO596" s="25">
        <f>SUM(SUMIF(Survey!DY596:EE596,{"&gt;0","&lt;0"})*{1,-1})+SUM(SUMIF(Survey!EG596:EM596,{"&gt;0","&lt;0"})*{1,-1})</f>
        <v>0</v>
      </c>
      <c r="DP596">
        <f t="shared" si="515"/>
        <v>0</v>
      </c>
      <c r="DQ596">
        <f t="shared" si="516"/>
        <v>0</v>
      </c>
      <c r="DR596" s="16" t="str">
        <f t="shared" si="517"/>
        <v>Pass</v>
      </c>
      <c r="DS596" s="33" t="b">
        <f>IF(ABS(Survey!$EE596)=0,TRUE,FALSE)</f>
        <v>1</v>
      </c>
      <c r="DT596" s="32" t="b">
        <f>NOT(ISBLANK(Survey!EF596))</f>
        <v>0</v>
      </c>
      <c r="DU596" s="16" t="str">
        <f t="shared" si="518"/>
        <v>Pass</v>
      </c>
      <c r="DV596" s="33" t="b">
        <f>IF(ABS(Survey!$EM596)=0,TRUE,FALSE)</f>
        <v>1</v>
      </c>
      <c r="DW596" s="32" t="b">
        <f>NOT(ISBLANK(Survey!$EN596))</f>
        <v>0</v>
      </c>
      <c r="DX596" s="16" t="str">
        <f t="shared" si="519"/>
        <v>Fail</v>
      </c>
      <c r="DY596" s="31">
        <f>SUM(SUMIF(Survey!ET596:EV596,{"&gt;0","&lt;0"})*{1,-1})</f>
        <v>0</v>
      </c>
      <c r="DZ596">
        <f t="shared" si="520"/>
        <v>0</v>
      </c>
      <c r="EA596">
        <f t="shared" si="521"/>
        <v>100</v>
      </c>
      <c r="EB596" s="30" t="b">
        <f>IF(OR(Survey!$M596="ETF",Survey!$M596="ETF, alternative mutual fund",Survey!$M596="Closed-end", Survey!$M596="Split share corp"),TRUE,FALSE)</f>
        <v>0</v>
      </c>
      <c r="EC596" s="16" t="str">
        <f t="shared" si="522"/>
        <v>Fail</v>
      </c>
      <c r="ED596" s="31">
        <f>SUM(SUMIF(Survey!EX596:FD596,{"&gt;0","&lt;0"})*{1,-1})</f>
        <v>0</v>
      </c>
      <c r="EE596">
        <f t="shared" si="523"/>
        <v>0</v>
      </c>
      <c r="EF596" s="17">
        <f t="shared" si="524"/>
        <v>100</v>
      </c>
      <c r="EG596" s="16" t="str">
        <f t="shared" si="525"/>
        <v>Fail</v>
      </c>
      <c r="EH596" s="31">
        <f>SUM(SUMIF(Survey!FF596:FL596,{"&gt;0","&lt;0"})*{1,-1})</f>
        <v>0</v>
      </c>
      <c r="EI596">
        <f t="shared" si="526"/>
        <v>0</v>
      </c>
      <c r="EJ596" s="17">
        <f t="shared" si="527"/>
        <v>100</v>
      </c>
    </row>
    <row r="597" spans="1:140">
      <c r="A597">
        <v>597</v>
      </c>
      <c r="B597" t="str">
        <f t="shared" si="475"/>
        <v>Pass</v>
      </c>
      <c r="C597" t="str">
        <f>IF(COUNTBLANK(Survey!B597:FM597)=$C$2, "Pass", "Fail")</f>
        <v>Pass</v>
      </c>
      <c r="D597" s="16" t="str">
        <f t="shared" si="476"/>
        <v>Fail</v>
      </c>
      <c r="E597" t="str">
        <f>IF(OR(ISBLANK(Survey!AL597),COUNTIF(G597:BJ597,"Fail")),"Fail","Pass")</f>
        <v>Fail</v>
      </c>
      <c r="F597" s="265"/>
      <c r="G597" s="16" t="str">
        <f t="shared" si="477"/>
        <v>Fail</v>
      </c>
      <c r="H597" s="139">
        <f>COUNTBLANK(Survey!B597:D597)+COUNTBLANK(Survey!G597)+COUNTBLANK(Survey!I597)+COUNTBLANK(Survey!K597:M597)+COUNTBLANK(Survey!P597:Q597)+COUNTBLANK(Survey!T597:W597)+COUNTBLANK(Survey!Z597:AC597)+COUNTBLANK(Survey!AF597:AG597)+COUNTBLANK(Survey!AK597:AK597)</f>
        <v>21</v>
      </c>
      <c r="I597" t="str">
        <f t="shared" si="478"/>
        <v>Fail</v>
      </c>
      <c r="J597" t="b">
        <f>IF(Survey!E597="No",TRUE,FALSE)</f>
        <v>0</v>
      </c>
      <c r="K597" s="29" cm="1">
        <f t="array" ref="K597">IF(COUNTA(Survey!$E$4:$E$695)=1, 0, SUM(IF(COUNTIF(Survey!$E$4:$E$695, Survey!$E$4:$E$695)=1,1,0)))</f>
        <v>0</v>
      </c>
      <c r="L597" s="29">
        <f>LEN(Survey!E597)</f>
        <v>0</v>
      </c>
      <c r="M597" s="16" t="str">
        <f t="shared" si="479"/>
        <v>Fail</v>
      </c>
      <c r="N597" t="b">
        <f>IF(Survey!F597="No",TRUE,FALSE)</f>
        <v>0</v>
      </c>
      <c r="O597" t="b">
        <f>Survey!F597=Survey!E597</f>
        <v>1</v>
      </c>
      <c r="P597">
        <f>COUNTIF(Survey!$F$4:$F$695,Survey!F597)</f>
        <v>0</v>
      </c>
      <c r="Q597" s="28">
        <f>LEN(Survey!F597)</f>
        <v>0</v>
      </c>
      <c r="R597" s="16" t="str">
        <f t="shared" si="480"/>
        <v>Pass</v>
      </c>
      <c r="S597" s="29">
        <f>MOD((LEN(Survey!H597)+2),11)</f>
        <v>2</v>
      </c>
      <c r="T597">
        <f>COUNTIF(Survey!$H$4:$H$695,Survey!H597)</f>
        <v>0</v>
      </c>
      <c r="U597" s="28" t="str">
        <f>IF(Survey!$L597="Prospectus fund", "Yes", "No")</f>
        <v>No</v>
      </c>
      <c r="V597" s="16" t="str">
        <f t="shared" si="481"/>
        <v>Pass</v>
      </c>
      <c r="W597" s="29">
        <f>MOD((LEN(Survey!J597)+2),11)</f>
        <v>2</v>
      </c>
      <c r="X597">
        <f>COUNTIF(Survey!$J$4:$J$695,Survey!J597)</f>
        <v>0</v>
      </c>
      <c r="Y597" s="30" t="b">
        <f>IF(OR(Survey!$M597="ETF",Survey!$M597="ETF, alternative mutual fund",Survey!$M597="Closed-end", Survey!$M597="Split share corp", Survey!$I597="Yes"),TRUE,FALSE)</f>
        <v>0</v>
      </c>
      <c r="Z597" s="16" t="str">
        <f>IFERROR(IF(AND(OR(AC597=AD597,AD597 = "Either"),NOT(ISBLANK(Survey!K597))),"Pass","Fail"),"Pass")</f>
        <v>Fail</v>
      </c>
      <c r="AA597" s="31" cm="1">
        <f t="array" ref="AA597">SUM(SUMIF(Survey!CH597:DA597,{"&gt;0","&lt;0"})*{1,-1})</f>
        <v>0</v>
      </c>
      <c r="AB597" s="33" cm="1">
        <f t="array" ref="AB597">SUM(SUMIF(Survey!CK597,{"&gt;0","&lt;0"})*{1,-1})+SUM(SUMIF(Survey!CU597,{"&gt;0","&lt;0"})*{1,-1})</f>
        <v>0</v>
      </c>
      <c r="AC597" s="33">
        <f>Survey!K597</f>
        <v>0</v>
      </c>
      <c r="AD597" s="32" t="str">
        <f t="shared" si="482"/>
        <v>Either</v>
      </c>
      <c r="AE597" s="16" t="str">
        <f t="shared" si="483"/>
        <v>Fail</v>
      </c>
      <c r="AF597" s="58" cm="1">
        <f t="array" ref="AF597">SUM(SUMIF(Survey!CH597:DA597,{"&gt;0","&lt;0"})*{1,-1})+SUM(SUMIF(Survey!DC597:DV597,{"&gt;0","&lt;0"})*{1,-1})</f>
        <v>0</v>
      </c>
      <c r="AG597" s="58">
        <f>IFERROR(AF597/(Survey!$BA597),0)</f>
        <v>0</v>
      </c>
      <c r="AH597" s="104" t="b">
        <f>IF(OR(Survey!$M597="Alternative strategy or hedge",Survey!$M597="Private asset",Survey!$L597="Prospectus fund"),TRUE,FALSE)</f>
        <v>0</v>
      </c>
      <c r="AI597" s="104" t="b">
        <f>NOT(ISBLANK(Survey!$M597))</f>
        <v>0</v>
      </c>
      <c r="AJ597" s="16" t="str">
        <f t="shared" si="484"/>
        <v>Fail</v>
      </c>
      <c r="AK597" t="b">
        <f>IF(Survey!W597="No",TRUE,FALSE)</f>
        <v>0</v>
      </c>
      <c r="AL597" s="119">
        <f>MOD((LEN(Survey!W597)+2),22)</f>
        <v>2</v>
      </c>
      <c r="AM597" t="str">
        <f t="shared" si="485"/>
        <v>Pass</v>
      </c>
      <c r="AN597" s="33" t="b">
        <f>NOT(ISNUMBER(SEARCH("Other",Survey!$Q597)))</f>
        <v>1</v>
      </c>
      <c r="AO597" s="32" t="b">
        <f>NOT(ISBLANK(Survey!$R597))</f>
        <v>0</v>
      </c>
      <c r="AP597" s="16" t="str">
        <f t="shared" si="486"/>
        <v>Pass</v>
      </c>
      <c r="AQ597" s="114">
        <f>COUNTBLANK(Survey!$X597)</f>
        <v>1</v>
      </c>
      <c r="AR597" s="58">
        <f>IF(AND(Survey!L597&lt;&gt;"Exempt fund",OR(Survey!$M597="ETF",Survey!$M597="ETF, alternative mutual fund",Survey!$M597="Mutual fund",Survey!$M597="Alternative mutual fund",Survey!$M597="Money market")),1,0)</f>
        <v>0</v>
      </c>
      <c r="AS597" s="16" t="str">
        <f t="shared" si="487"/>
        <v>Pass</v>
      </c>
      <c r="AT597" s="33" t="b">
        <f>NOT(ISNUMBER(SEARCH("Yes",Survey!$AC597)))</f>
        <v>1</v>
      </c>
      <c r="AU597" s="32" t="b">
        <f>IF(COUNTBLANK(Survey!$AD597:$AE597)=0,TRUE, FALSE)</f>
        <v>0</v>
      </c>
      <c r="AV597" s="16" t="str">
        <f t="shared" si="488"/>
        <v>Pass</v>
      </c>
      <c r="AW597" s="33" t="b">
        <f>NOT(ISNUMBER(SEARCH("Yes",Survey!$AF597)))</f>
        <v>1</v>
      </c>
      <c r="AX597" s="32" t="b">
        <f>NOT(ISBLANK(Survey!$AH597))</f>
        <v>0</v>
      </c>
      <c r="AY597" s="16" t="str">
        <f t="shared" si="489"/>
        <v>Pass</v>
      </c>
      <c r="AZ597" s="33" t="b">
        <f>NOT(OR(ISNUMBER(SEARCH("Other",Survey!$AH597)),ISNUMBER(SEARCH("Multiple",Survey!$AH597))))</f>
        <v>1</v>
      </c>
      <c r="BA597" s="32" t="b">
        <f>NOT(ISBLANK(Survey!$AI597))</f>
        <v>0</v>
      </c>
      <c r="BB597" s="16" t="str">
        <f t="shared" si="490"/>
        <v>Fail</v>
      </c>
      <c r="BC597" s="114">
        <f>IF(ABS(Survey!$BA597)&gt;0, 1,0)</f>
        <v>0</v>
      </c>
      <c r="BD597" s="114">
        <f>IF(COUNTBLANK(Survey!$AL597)=0,1,0)</f>
        <v>0</v>
      </c>
      <c r="BE597" s="16" t="str">
        <f t="shared" si="491"/>
        <v>Pass</v>
      </c>
      <c r="BF597" s="114">
        <f>IF(ISBLANK(Survey!$AL597),0,1)</f>
        <v>0</v>
      </c>
      <c r="BG597" s="133">
        <f>COUNTBLANK(Survey!$AM597)</f>
        <v>1</v>
      </c>
      <c r="BH597" s="16" t="str">
        <f t="shared" si="492"/>
        <v>Pass</v>
      </c>
      <c r="BI597" s="114">
        <f>IF(OR(Survey!$AM597="Closed",ISBLANK(Survey!$AM597)),0,1)</f>
        <v>0</v>
      </c>
      <c r="BJ597" s="133">
        <f>IF(ISBLANK(Survey!$AN597),1,0)</f>
        <v>1</v>
      </c>
      <c r="BK597" s="118" t="str">
        <f t="shared" si="493"/>
        <v>Pass</v>
      </c>
      <c r="BL597" s="31" cm="1">
        <f t="array" ref="BL597">SUM(SUMIF(Survey!AO597:AP597,{"&gt;0","&lt;0"})*{1,-1})</f>
        <v>0</v>
      </c>
      <c r="BM597">
        <f t="shared" si="494"/>
        <v>0</v>
      </c>
      <c r="BN597">
        <f t="shared" si="495"/>
        <v>100</v>
      </c>
      <c r="BO597" s="118" t="str">
        <f t="shared" si="496"/>
        <v>Pass</v>
      </c>
      <c r="BP597">
        <f>IF(Survey!AQ597="No",0,1)</f>
        <v>1</v>
      </c>
      <c r="BQ597" s="207">
        <f>MOD((LEN(Survey!AQ597)+2),22)</f>
        <v>2</v>
      </c>
      <c r="BR597">
        <f>IF(Survey!AR597="No",0,1)</f>
        <v>1</v>
      </c>
      <c r="BS597" s="207">
        <f>MOD((LEN(Survey!AR597)+2),22)</f>
        <v>2</v>
      </c>
      <c r="BT597" s="114">
        <f>COUNTBLANK(Survey!$AQ597:$AS597)+COUNTBLANK(Survey!$AU597)</f>
        <v>4</v>
      </c>
      <c r="BU597" s="114">
        <f>IF(Survey!$I597="Yes",1,0)</f>
        <v>0</v>
      </c>
      <c r="BV597" s="114">
        <f>IF(OR(Survey!$M597="Mutual fund",Survey!$M597="Alternative mutual fund",Survey!$M597="Money market"),1,0)</f>
        <v>0</v>
      </c>
      <c r="BW597" s="119">
        <f>IF(OR(Survey!$M597="ETF",Survey!$M597="ETF, alternative mutual fund"),1,0)</f>
        <v>0</v>
      </c>
      <c r="BX597" s="16" t="str">
        <f t="shared" si="497"/>
        <v>Pass</v>
      </c>
      <c r="BY597" s="33">
        <f>IF(ISNUMBER(SEARCH("Other",Survey!$AS597)), 1, 0)</f>
        <v>0</v>
      </c>
      <c r="BZ597" s="58" t="b">
        <f>NOT(ISBLANK(Survey!$AT597))</f>
        <v>0</v>
      </c>
      <c r="CA597" s="16" t="str">
        <f t="shared" si="498"/>
        <v>Pass</v>
      </c>
      <c r="CB597" s="114">
        <f>IF(Survey!$BB597=0, 0,1)</f>
        <v>0</v>
      </c>
      <c r="CC597" s="58">
        <f>Survey!$AV597</f>
        <v>0</v>
      </c>
      <c r="CD597" s="58">
        <f>Survey!$BC597+Survey!$BD597+ABS(Survey!$BE597)-ABS(Survey!$BF597)-ABS(Survey!$BG597)-ABS(Survey!$BL597)</f>
        <v>0</v>
      </c>
      <c r="CE597" s="138">
        <f>Survey!BB597+(ABS(Survey!$BH597)-ABS(Survey!$BI597)+ABS(Survey!$BJ597)-ABS(Survey!$BK597))*0.5</f>
        <v>0</v>
      </c>
      <c r="CF597" s="58">
        <f t="shared" si="499"/>
        <v>0</v>
      </c>
      <c r="CG597" s="58">
        <f>IF(AND($CC597&gt;$CF597-0.2,$CC597&lt;$CF597+0.2,ISBLANK(Survey!$AV597)=FALSE),0,1)</f>
        <v>1</v>
      </c>
      <c r="CH597" s="133">
        <f>IF(ISBLANK(Survey!$AW597),1,0)</f>
        <v>1</v>
      </c>
      <c r="CI597" s="16" t="str">
        <f t="shared" si="500"/>
        <v>Pass</v>
      </c>
      <c r="CJ597" s="114">
        <f>IF(Survey!$BB597=0, 0,1)</f>
        <v>0</v>
      </c>
      <c r="CK597" s="58">
        <f>IF(AND(Survey!$AX597&gt;=0,Survey!$AX597&lt;=0.2,Survey!$AX597&lt;&gt;""),0,1)</f>
        <v>1</v>
      </c>
      <c r="CL597" s="114">
        <f>IF(ISBLANK(Survey!$AY597),1,0)</f>
        <v>1</v>
      </c>
      <c r="CM597" s="16" t="str">
        <f t="shared" si="501"/>
        <v>Fail</v>
      </c>
      <c r="CN597" s="133">
        <f>Survey!$AZ597</f>
        <v>0</v>
      </c>
      <c r="CO597" s="16" t="str">
        <f t="shared" si="502"/>
        <v>Pass</v>
      </c>
      <c r="CP597" s="31">
        <f>Survey!$BA597</f>
        <v>0</v>
      </c>
      <c r="CQ597" s="138">
        <f>Survey!$BB597+Survey!$BC597+Survey!$BD597+ABS(Survey!$BE597)-ABS(Survey!$BF597)-ABS(Survey!$BG597)+ABS(Survey!$BH597)-ABS(Survey!$BI597)+ABS(Survey!$BJ597)-ABS(Survey!$BK597)-ABS(Survey!$BL597)+Survey!$BM597</f>
        <v>0</v>
      </c>
      <c r="CR597" s="30">
        <f t="shared" si="503"/>
        <v>0</v>
      </c>
      <c r="CS597" s="17">
        <f t="shared" si="504"/>
        <v>0</v>
      </c>
      <c r="CT597" s="16" t="str">
        <f t="shared" si="505"/>
        <v>Pass</v>
      </c>
      <c r="CU597" s="33" t="b">
        <f>IF(ABS(Survey!$BM597)=0,TRUE,FALSE)</f>
        <v>1</v>
      </c>
      <c r="CV597" s="32" t="b">
        <f>NOT(ISBLANK(Survey!$BN597))</f>
        <v>0</v>
      </c>
      <c r="CW597" t="str">
        <f t="shared" si="506"/>
        <v>Fail</v>
      </c>
      <c r="CX597" s="25">
        <f>Survey!$BA597</f>
        <v>0</v>
      </c>
      <c r="CY597" s="25" cm="1">
        <f t="array" ref="CY597">SUM(SUMIF(Survey!BP597:BW597,{"&gt;0","&lt;0"})*{1,-1})-SUM(SUMIF(Survey!BY597:CF597,{"&gt;0","&lt;0"})*{1,-1})</f>
        <v>0</v>
      </c>
      <c r="CZ597" s="30" t="str">
        <f t="shared" si="507"/>
        <v>No holdings</v>
      </c>
      <c r="DA597">
        <f t="shared" si="508"/>
        <v>0</v>
      </c>
      <c r="DB597" s="16" t="str">
        <f t="shared" si="509"/>
        <v>Fail</v>
      </c>
      <c r="DC597" s="31">
        <f>Survey!$BA597</f>
        <v>0</v>
      </c>
      <c r="DD597" s="31" cm="1">
        <f t="array" ref="DD597">SUM(SUMIF(Survey!CH597:DA597,{"&gt;0","&lt;0"})*{1,-1})-SUM(SUMIF(Survey!DC597:DV597,{"&gt;0","&lt;0"})*{1,-1})</f>
        <v>0</v>
      </c>
      <c r="DE597" s="30" t="str">
        <f t="shared" si="510"/>
        <v>No holdings</v>
      </c>
      <c r="DF597" s="17">
        <f t="shared" si="511"/>
        <v>0</v>
      </c>
      <c r="DG597" s="16" t="str">
        <f t="shared" si="512"/>
        <v>Pass</v>
      </c>
      <c r="DH597" s="33" t="b">
        <f>IF(ABS(Survey!$DA597)=0,TRUE,FALSE)</f>
        <v>1</v>
      </c>
      <c r="DI597" s="32" t="b">
        <f>NOT(ISBLANK(Survey!$DB597))</f>
        <v>0</v>
      </c>
      <c r="DJ597" s="16" t="str">
        <f t="shared" si="513"/>
        <v>Pass</v>
      </c>
      <c r="DK597" s="33" t="b">
        <f>IF(ABS(Survey!$DV597)=0,TRUE,FALSE)</f>
        <v>1</v>
      </c>
      <c r="DL597" s="32" t="b">
        <f>NOT(ISBLANK(Survey!$DW597))</f>
        <v>0</v>
      </c>
      <c r="DM597" t="str">
        <f t="shared" si="514"/>
        <v>Pass</v>
      </c>
      <c r="DN597" s="25" cm="1">
        <f t="array" ref="DN597">SUM(SUMIF(Survey!CW597,{"&gt;0","&lt;0"})*{1,-1})+SUM(SUMIF(Survey!DR597,{"&gt;0","&lt;0"})*{1,-1})</f>
        <v>0</v>
      </c>
      <c r="DO597" s="25">
        <f>SUM(SUMIF(Survey!DY597:EE597,{"&gt;0","&lt;0"})*{1,-1})+SUM(SUMIF(Survey!EG597:EM597,{"&gt;0","&lt;0"})*{1,-1})</f>
        <v>0</v>
      </c>
      <c r="DP597">
        <f t="shared" si="515"/>
        <v>0</v>
      </c>
      <c r="DQ597">
        <f t="shared" si="516"/>
        <v>0</v>
      </c>
      <c r="DR597" s="16" t="str">
        <f t="shared" si="517"/>
        <v>Pass</v>
      </c>
      <c r="DS597" s="33" t="b">
        <f>IF(ABS(Survey!$EE597)=0,TRUE,FALSE)</f>
        <v>1</v>
      </c>
      <c r="DT597" s="32" t="b">
        <f>NOT(ISBLANK(Survey!EF597))</f>
        <v>0</v>
      </c>
      <c r="DU597" s="16" t="str">
        <f t="shared" si="518"/>
        <v>Pass</v>
      </c>
      <c r="DV597" s="33" t="b">
        <f>IF(ABS(Survey!$EM597)=0,TRUE,FALSE)</f>
        <v>1</v>
      </c>
      <c r="DW597" s="32" t="b">
        <f>NOT(ISBLANK(Survey!$EN597))</f>
        <v>0</v>
      </c>
      <c r="DX597" s="16" t="str">
        <f t="shared" si="519"/>
        <v>Fail</v>
      </c>
      <c r="DY597" s="31">
        <f>SUM(SUMIF(Survey!ET597:EV597,{"&gt;0","&lt;0"})*{1,-1})</f>
        <v>0</v>
      </c>
      <c r="DZ597">
        <f t="shared" si="520"/>
        <v>0</v>
      </c>
      <c r="EA597">
        <f t="shared" si="521"/>
        <v>100</v>
      </c>
      <c r="EB597" s="30" t="b">
        <f>IF(OR(Survey!$M597="ETF",Survey!$M597="ETF, alternative mutual fund",Survey!$M597="Closed-end", Survey!$M597="Split share corp"),TRUE,FALSE)</f>
        <v>0</v>
      </c>
      <c r="EC597" s="16" t="str">
        <f t="shared" si="522"/>
        <v>Fail</v>
      </c>
      <c r="ED597" s="31">
        <f>SUM(SUMIF(Survey!EX597:FD597,{"&gt;0","&lt;0"})*{1,-1})</f>
        <v>0</v>
      </c>
      <c r="EE597">
        <f t="shared" si="523"/>
        <v>0</v>
      </c>
      <c r="EF597" s="17">
        <f t="shared" si="524"/>
        <v>100</v>
      </c>
      <c r="EG597" s="16" t="str">
        <f t="shared" si="525"/>
        <v>Fail</v>
      </c>
      <c r="EH597" s="31">
        <f>SUM(SUMIF(Survey!FF597:FL597,{"&gt;0","&lt;0"})*{1,-1})</f>
        <v>0</v>
      </c>
      <c r="EI597">
        <f t="shared" si="526"/>
        <v>0</v>
      </c>
      <c r="EJ597" s="17">
        <f t="shared" si="527"/>
        <v>100</v>
      </c>
    </row>
    <row r="598" spans="1:140">
      <c r="A598">
        <v>598</v>
      </c>
      <c r="B598" t="str">
        <f t="shared" si="475"/>
        <v>Pass</v>
      </c>
      <c r="C598" t="str">
        <f>IF(COUNTBLANK(Survey!B598:FM598)=$C$2, "Pass", "Fail")</f>
        <v>Pass</v>
      </c>
      <c r="D598" s="16" t="str">
        <f t="shared" si="476"/>
        <v>Fail</v>
      </c>
      <c r="E598" t="str">
        <f>IF(OR(ISBLANK(Survey!AL598),COUNTIF(G598:BJ598,"Fail")),"Fail","Pass")</f>
        <v>Fail</v>
      </c>
      <c r="F598" s="265"/>
      <c r="G598" s="16" t="str">
        <f t="shared" si="477"/>
        <v>Fail</v>
      </c>
      <c r="H598" s="139">
        <f>COUNTBLANK(Survey!B598:D598)+COUNTBLANK(Survey!G598)+COUNTBLANK(Survey!I598)+COUNTBLANK(Survey!K598:M598)+COUNTBLANK(Survey!P598:Q598)+COUNTBLANK(Survey!T598:W598)+COUNTBLANK(Survey!Z598:AC598)+COUNTBLANK(Survey!AF598:AG598)+COUNTBLANK(Survey!AK598:AK598)</f>
        <v>21</v>
      </c>
      <c r="I598" t="str">
        <f t="shared" si="478"/>
        <v>Fail</v>
      </c>
      <c r="J598" t="b">
        <f>IF(Survey!E598="No",TRUE,FALSE)</f>
        <v>0</v>
      </c>
      <c r="K598" s="29" cm="1">
        <f t="array" ref="K598">IF(COUNTA(Survey!$E$4:$E$695)=1, 0, SUM(IF(COUNTIF(Survey!$E$4:$E$695, Survey!$E$4:$E$695)=1,1,0)))</f>
        <v>0</v>
      </c>
      <c r="L598" s="29">
        <f>LEN(Survey!E598)</f>
        <v>0</v>
      </c>
      <c r="M598" s="16" t="str">
        <f t="shared" si="479"/>
        <v>Fail</v>
      </c>
      <c r="N598" t="b">
        <f>IF(Survey!F598="No",TRUE,FALSE)</f>
        <v>0</v>
      </c>
      <c r="O598" t="b">
        <f>Survey!F598=Survey!E598</f>
        <v>1</v>
      </c>
      <c r="P598">
        <f>COUNTIF(Survey!$F$4:$F$695,Survey!F598)</f>
        <v>0</v>
      </c>
      <c r="Q598" s="28">
        <f>LEN(Survey!F598)</f>
        <v>0</v>
      </c>
      <c r="R598" s="16" t="str">
        <f t="shared" si="480"/>
        <v>Pass</v>
      </c>
      <c r="S598" s="29">
        <f>MOD((LEN(Survey!H598)+2),11)</f>
        <v>2</v>
      </c>
      <c r="T598">
        <f>COUNTIF(Survey!$H$4:$H$695,Survey!H598)</f>
        <v>0</v>
      </c>
      <c r="U598" s="28" t="str">
        <f>IF(Survey!$L598="Prospectus fund", "Yes", "No")</f>
        <v>No</v>
      </c>
      <c r="V598" s="16" t="str">
        <f t="shared" si="481"/>
        <v>Pass</v>
      </c>
      <c r="W598" s="29">
        <f>MOD((LEN(Survey!J598)+2),11)</f>
        <v>2</v>
      </c>
      <c r="X598">
        <f>COUNTIF(Survey!$J$4:$J$695,Survey!J598)</f>
        <v>0</v>
      </c>
      <c r="Y598" s="30" t="b">
        <f>IF(OR(Survey!$M598="ETF",Survey!$M598="ETF, alternative mutual fund",Survey!$M598="Closed-end", Survey!$M598="Split share corp", Survey!$I598="Yes"),TRUE,FALSE)</f>
        <v>0</v>
      </c>
      <c r="Z598" s="16" t="str">
        <f>IFERROR(IF(AND(OR(AC598=AD598,AD598 = "Either"),NOT(ISBLANK(Survey!K598))),"Pass","Fail"),"Pass")</f>
        <v>Fail</v>
      </c>
      <c r="AA598" s="31" cm="1">
        <f t="array" ref="AA598">SUM(SUMIF(Survey!CH598:DA598,{"&gt;0","&lt;0"})*{1,-1})</f>
        <v>0</v>
      </c>
      <c r="AB598" s="33" cm="1">
        <f t="array" ref="AB598">SUM(SUMIF(Survey!CK598,{"&gt;0","&lt;0"})*{1,-1})+SUM(SUMIF(Survey!CU598,{"&gt;0","&lt;0"})*{1,-1})</f>
        <v>0</v>
      </c>
      <c r="AC598" s="33">
        <f>Survey!K598</f>
        <v>0</v>
      </c>
      <c r="AD598" s="32" t="str">
        <f t="shared" si="482"/>
        <v>Either</v>
      </c>
      <c r="AE598" s="16" t="str">
        <f t="shared" si="483"/>
        <v>Fail</v>
      </c>
      <c r="AF598" s="58" cm="1">
        <f t="array" ref="AF598">SUM(SUMIF(Survey!CH598:DA598,{"&gt;0","&lt;0"})*{1,-1})+SUM(SUMIF(Survey!DC598:DV598,{"&gt;0","&lt;0"})*{1,-1})</f>
        <v>0</v>
      </c>
      <c r="AG598" s="58">
        <f>IFERROR(AF598/(Survey!$BA598),0)</f>
        <v>0</v>
      </c>
      <c r="AH598" s="104" t="b">
        <f>IF(OR(Survey!$M598="Alternative strategy or hedge",Survey!$M598="Private asset",Survey!$L598="Prospectus fund"),TRUE,FALSE)</f>
        <v>0</v>
      </c>
      <c r="AI598" s="104" t="b">
        <f>NOT(ISBLANK(Survey!$M598))</f>
        <v>0</v>
      </c>
      <c r="AJ598" s="16" t="str">
        <f t="shared" si="484"/>
        <v>Fail</v>
      </c>
      <c r="AK598" t="b">
        <f>IF(Survey!W598="No",TRUE,FALSE)</f>
        <v>0</v>
      </c>
      <c r="AL598" s="119">
        <f>MOD((LEN(Survey!W598)+2),22)</f>
        <v>2</v>
      </c>
      <c r="AM598" t="str">
        <f t="shared" si="485"/>
        <v>Pass</v>
      </c>
      <c r="AN598" s="33" t="b">
        <f>NOT(ISNUMBER(SEARCH("Other",Survey!$Q598)))</f>
        <v>1</v>
      </c>
      <c r="AO598" s="32" t="b">
        <f>NOT(ISBLANK(Survey!$R598))</f>
        <v>0</v>
      </c>
      <c r="AP598" s="16" t="str">
        <f t="shared" si="486"/>
        <v>Pass</v>
      </c>
      <c r="AQ598" s="114">
        <f>COUNTBLANK(Survey!$X598)</f>
        <v>1</v>
      </c>
      <c r="AR598" s="58">
        <f>IF(AND(Survey!L598&lt;&gt;"Exempt fund",OR(Survey!$M598="ETF",Survey!$M598="ETF, alternative mutual fund",Survey!$M598="Mutual fund",Survey!$M598="Alternative mutual fund",Survey!$M598="Money market")),1,0)</f>
        <v>0</v>
      </c>
      <c r="AS598" s="16" t="str">
        <f t="shared" si="487"/>
        <v>Pass</v>
      </c>
      <c r="AT598" s="33" t="b">
        <f>NOT(ISNUMBER(SEARCH("Yes",Survey!$AC598)))</f>
        <v>1</v>
      </c>
      <c r="AU598" s="32" t="b">
        <f>IF(COUNTBLANK(Survey!$AD598:$AE598)=0,TRUE, FALSE)</f>
        <v>0</v>
      </c>
      <c r="AV598" s="16" t="str">
        <f t="shared" si="488"/>
        <v>Pass</v>
      </c>
      <c r="AW598" s="33" t="b">
        <f>NOT(ISNUMBER(SEARCH("Yes",Survey!$AF598)))</f>
        <v>1</v>
      </c>
      <c r="AX598" s="32" t="b">
        <f>NOT(ISBLANK(Survey!$AH598))</f>
        <v>0</v>
      </c>
      <c r="AY598" s="16" t="str">
        <f t="shared" si="489"/>
        <v>Pass</v>
      </c>
      <c r="AZ598" s="33" t="b">
        <f>NOT(OR(ISNUMBER(SEARCH("Other",Survey!$AH598)),ISNUMBER(SEARCH("Multiple",Survey!$AH598))))</f>
        <v>1</v>
      </c>
      <c r="BA598" s="32" t="b">
        <f>NOT(ISBLANK(Survey!$AI598))</f>
        <v>0</v>
      </c>
      <c r="BB598" s="16" t="str">
        <f t="shared" si="490"/>
        <v>Fail</v>
      </c>
      <c r="BC598" s="114">
        <f>IF(ABS(Survey!$BA598)&gt;0, 1,0)</f>
        <v>0</v>
      </c>
      <c r="BD598" s="114">
        <f>IF(COUNTBLANK(Survey!$AL598)=0,1,0)</f>
        <v>0</v>
      </c>
      <c r="BE598" s="16" t="str">
        <f t="shared" si="491"/>
        <v>Pass</v>
      </c>
      <c r="BF598" s="114">
        <f>IF(ISBLANK(Survey!$AL598),0,1)</f>
        <v>0</v>
      </c>
      <c r="BG598" s="133">
        <f>COUNTBLANK(Survey!$AM598)</f>
        <v>1</v>
      </c>
      <c r="BH598" s="16" t="str">
        <f t="shared" si="492"/>
        <v>Pass</v>
      </c>
      <c r="BI598" s="114">
        <f>IF(OR(Survey!$AM598="Closed",ISBLANK(Survey!$AM598)),0,1)</f>
        <v>0</v>
      </c>
      <c r="BJ598" s="133">
        <f>IF(ISBLANK(Survey!$AN598),1,0)</f>
        <v>1</v>
      </c>
      <c r="BK598" s="118" t="str">
        <f t="shared" si="493"/>
        <v>Pass</v>
      </c>
      <c r="BL598" s="31" cm="1">
        <f t="array" ref="BL598">SUM(SUMIF(Survey!AO598:AP598,{"&gt;0","&lt;0"})*{1,-1})</f>
        <v>0</v>
      </c>
      <c r="BM598">
        <f t="shared" si="494"/>
        <v>0</v>
      </c>
      <c r="BN598">
        <f t="shared" si="495"/>
        <v>100</v>
      </c>
      <c r="BO598" s="118" t="str">
        <f t="shared" si="496"/>
        <v>Pass</v>
      </c>
      <c r="BP598">
        <f>IF(Survey!AQ598="No",0,1)</f>
        <v>1</v>
      </c>
      <c r="BQ598" s="207">
        <f>MOD((LEN(Survey!AQ598)+2),22)</f>
        <v>2</v>
      </c>
      <c r="BR598">
        <f>IF(Survey!AR598="No",0,1)</f>
        <v>1</v>
      </c>
      <c r="BS598" s="207">
        <f>MOD((LEN(Survey!AR598)+2),22)</f>
        <v>2</v>
      </c>
      <c r="BT598" s="114">
        <f>COUNTBLANK(Survey!$AQ598:$AS598)+COUNTBLANK(Survey!$AU598)</f>
        <v>4</v>
      </c>
      <c r="BU598" s="114">
        <f>IF(Survey!$I598="Yes",1,0)</f>
        <v>0</v>
      </c>
      <c r="BV598" s="114">
        <f>IF(OR(Survey!$M598="Mutual fund",Survey!$M598="Alternative mutual fund",Survey!$M598="Money market"),1,0)</f>
        <v>0</v>
      </c>
      <c r="BW598" s="119">
        <f>IF(OR(Survey!$M598="ETF",Survey!$M598="ETF, alternative mutual fund"),1,0)</f>
        <v>0</v>
      </c>
      <c r="BX598" s="16" t="str">
        <f t="shared" si="497"/>
        <v>Pass</v>
      </c>
      <c r="BY598" s="33">
        <f>IF(ISNUMBER(SEARCH("Other",Survey!$AS598)), 1, 0)</f>
        <v>0</v>
      </c>
      <c r="BZ598" s="58" t="b">
        <f>NOT(ISBLANK(Survey!$AT598))</f>
        <v>0</v>
      </c>
      <c r="CA598" s="16" t="str">
        <f t="shared" si="498"/>
        <v>Pass</v>
      </c>
      <c r="CB598" s="114">
        <f>IF(Survey!$BB598=0, 0,1)</f>
        <v>0</v>
      </c>
      <c r="CC598" s="58">
        <f>Survey!$AV598</f>
        <v>0</v>
      </c>
      <c r="CD598" s="58">
        <f>Survey!$BC598+Survey!$BD598+ABS(Survey!$BE598)-ABS(Survey!$BF598)-ABS(Survey!$BG598)-ABS(Survey!$BL598)</f>
        <v>0</v>
      </c>
      <c r="CE598" s="138">
        <f>Survey!BB598+(ABS(Survey!$BH598)-ABS(Survey!$BI598)+ABS(Survey!$BJ598)-ABS(Survey!$BK598))*0.5</f>
        <v>0</v>
      </c>
      <c r="CF598" s="58">
        <f t="shared" si="499"/>
        <v>0</v>
      </c>
      <c r="CG598" s="58">
        <f>IF(AND($CC598&gt;$CF598-0.2,$CC598&lt;$CF598+0.2,ISBLANK(Survey!$AV598)=FALSE),0,1)</f>
        <v>1</v>
      </c>
      <c r="CH598" s="133">
        <f>IF(ISBLANK(Survey!$AW598),1,0)</f>
        <v>1</v>
      </c>
      <c r="CI598" s="16" t="str">
        <f t="shared" si="500"/>
        <v>Pass</v>
      </c>
      <c r="CJ598" s="114">
        <f>IF(Survey!$BB598=0, 0,1)</f>
        <v>0</v>
      </c>
      <c r="CK598" s="58">
        <f>IF(AND(Survey!$AX598&gt;=0,Survey!$AX598&lt;=0.2,Survey!$AX598&lt;&gt;""),0,1)</f>
        <v>1</v>
      </c>
      <c r="CL598" s="114">
        <f>IF(ISBLANK(Survey!$AY598),1,0)</f>
        <v>1</v>
      </c>
      <c r="CM598" s="16" t="str">
        <f t="shared" si="501"/>
        <v>Fail</v>
      </c>
      <c r="CN598" s="133">
        <f>Survey!$AZ598</f>
        <v>0</v>
      </c>
      <c r="CO598" s="16" t="str">
        <f t="shared" si="502"/>
        <v>Pass</v>
      </c>
      <c r="CP598" s="31">
        <f>Survey!$BA598</f>
        <v>0</v>
      </c>
      <c r="CQ598" s="138">
        <f>Survey!$BB598+Survey!$BC598+Survey!$BD598+ABS(Survey!$BE598)-ABS(Survey!$BF598)-ABS(Survey!$BG598)+ABS(Survey!$BH598)-ABS(Survey!$BI598)+ABS(Survey!$BJ598)-ABS(Survey!$BK598)-ABS(Survey!$BL598)+Survey!$BM598</f>
        <v>0</v>
      </c>
      <c r="CR598" s="30">
        <f t="shared" si="503"/>
        <v>0</v>
      </c>
      <c r="CS598" s="17">
        <f t="shared" si="504"/>
        <v>0</v>
      </c>
      <c r="CT598" s="16" t="str">
        <f t="shared" si="505"/>
        <v>Pass</v>
      </c>
      <c r="CU598" s="33" t="b">
        <f>IF(ABS(Survey!$BM598)=0,TRUE,FALSE)</f>
        <v>1</v>
      </c>
      <c r="CV598" s="32" t="b">
        <f>NOT(ISBLANK(Survey!$BN598))</f>
        <v>0</v>
      </c>
      <c r="CW598" t="str">
        <f t="shared" si="506"/>
        <v>Fail</v>
      </c>
      <c r="CX598" s="25">
        <f>Survey!$BA598</f>
        <v>0</v>
      </c>
      <c r="CY598" s="25" cm="1">
        <f t="array" ref="CY598">SUM(SUMIF(Survey!BP598:BW598,{"&gt;0","&lt;0"})*{1,-1})-SUM(SUMIF(Survey!BY598:CF598,{"&gt;0","&lt;0"})*{1,-1})</f>
        <v>0</v>
      </c>
      <c r="CZ598" s="30" t="str">
        <f t="shared" si="507"/>
        <v>No holdings</v>
      </c>
      <c r="DA598">
        <f t="shared" si="508"/>
        <v>0</v>
      </c>
      <c r="DB598" s="16" t="str">
        <f t="shared" si="509"/>
        <v>Fail</v>
      </c>
      <c r="DC598" s="31">
        <f>Survey!$BA598</f>
        <v>0</v>
      </c>
      <c r="DD598" s="31" cm="1">
        <f t="array" ref="DD598">SUM(SUMIF(Survey!CH598:DA598,{"&gt;0","&lt;0"})*{1,-1})-SUM(SUMIF(Survey!DC598:DV598,{"&gt;0","&lt;0"})*{1,-1})</f>
        <v>0</v>
      </c>
      <c r="DE598" s="30" t="str">
        <f t="shared" si="510"/>
        <v>No holdings</v>
      </c>
      <c r="DF598" s="17">
        <f t="shared" si="511"/>
        <v>0</v>
      </c>
      <c r="DG598" s="16" t="str">
        <f t="shared" si="512"/>
        <v>Pass</v>
      </c>
      <c r="DH598" s="33" t="b">
        <f>IF(ABS(Survey!$DA598)=0,TRUE,FALSE)</f>
        <v>1</v>
      </c>
      <c r="DI598" s="32" t="b">
        <f>NOT(ISBLANK(Survey!$DB598))</f>
        <v>0</v>
      </c>
      <c r="DJ598" s="16" t="str">
        <f t="shared" si="513"/>
        <v>Pass</v>
      </c>
      <c r="DK598" s="33" t="b">
        <f>IF(ABS(Survey!$DV598)=0,TRUE,FALSE)</f>
        <v>1</v>
      </c>
      <c r="DL598" s="32" t="b">
        <f>NOT(ISBLANK(Survey!$DW598))</f>
        <v>0</v>
      </c>
      <c r="DM598" t="str">
        <f t="shared" si="514"/>
        <v>Pass</v>
      </c>
      <c r="DN598" s="25" cm="1">
        <f t="array" ref="DN598">SUM(SUMIF(Survey!CW598,{"&gt;0","&lt;0"})*{1,-1})+SUM(SUMIF(Survey!DR598,{"&gt;0","&lt;0"})*{1,-1})</f>
        <v>0</v>
      </c>
      <c r="DO598" s="25">
        <f>SUM(SUMIF(Survey!DY598:EE598,{"&gt;0","&lt;0"})*{1,-1})+SUM(SUMIF(Survey!EG598:EM598,{"&gt;0","&lt;0"})*{1,-1})</f>
        <v>0</v>
      </c>
      <c r="DP598">
        <f t="shared" si="515"/>
        <v>0</v>
      </c>
      <c r="DQ598">
        <f t="shared" si="516"/>
        <v>0</v>
      </c>
      <c r="DR598" s="16" t="str">
        <f t="shared" si="517"/>
        <v>Pass</v>
      </c>
      <c r="DS598" s="33" t="b">
        <f>IF(ABS(Survey!$EE598)=0,TRUE,FALSE)</f>
        <v>1</v>
      </c>
      <c r="DT598" s="32" t="b">
        <f>NOT(ISBLANK(Survey!EF598))</f>
        <v>0</v>
      </c>
      <c r="DU598" s="16" t="str">
        <f t="shared" si="518"/>
        <v>Pass</v>
      </c>
      <c r="DV598" s="33" t="b">
        <f>IF(ABS(Survey!$EM598)=0,TRUE,FALSE)</f>
        <v>1</v>
      </c>
      <c r="DW598" s="32" t="b">
        <f>NOT(ISBLANK(Survey!$EN598))</f>
        <v>0</v>
      </c>
      <c r="DX598" s="16" t="str">
        <f t="shared" si="519"/>
        <v>Fail</v>
      </c>
      <c r="DY598" s="31">
        <f>SUM(SUMIF(Survey!ET598:EV598,{"&gt;0","&lt;0"})*{1,-1})</f>
        <v>0</v>
      </c>
      <c r="DZ598">
        <f t="shared" si="520"/>
        <v>0</v>
      </c>
      <c r="EA598">
        <f t="shared" si="521"/>
        <v>100</v>
      </c>
      <c r="EB598" s="30" t="b">
        <f>IF(OR(Survey!$M598="ETF",Survey!$M598="ETF, alternative mutual fund",Survey!$M598="Closed-end", Survey!$M598="Split share corp"),TRUE,FALSE)</f>
        <v>0</v>
      </c>
      <c r="EC598" s="16" t="str">
        <f t="shared" si="522"/>
        <v>Fail</v>
      </c>
      <c r="ED598" s="31">
        <f>SUM(SUMIF(Survey!EX598:FD598,{"&gt;0","&lt;0"})*{1,-1})</f>
        <v>0</v>
      </c>
      <c r="EE598">
        <f t="shared" si="523"/>
        <v>0</v>
      </c>
      <c r="EF598" s="17">
        <f t="shared" si="524"/>
        <v>100</v>
      </c>
      <c r="EG598" s="16" t="str">
        <f t="shared" si="525"/>
        <v>Fail</v>
      </c>
      <c r="EH598" s="31">
        <f>SUM(SUMIF(Survey!FF598:FL598,{"&gt;0","&lt;0"})*{1,-1})</f>
        <v>0</v>
      </c>
      <c r="EI598">
        <f t="shared" si="526"/>
        <v>0</v>
      </c>
      <c r="EJ598" s="17">
        <f t="shared" si="527"/>
        <v>100</v>
      </c>
    </row>
    <row r="599" spans="1:140">
      <c r="A599">
        <v>599</v>
      </c>
      <c r="B599" t="str">
        <f t="shared" si="475"/>
        <v>Pass</v>
      </c>
      <c r="C599" t="str">
        <f>IF(COUNTBLANK(Survey!B599:FM599)=$C$2, "Pass", "Fail")</f>
        <v>Pass</v>
      </c>
      <c r="D599" s="16" t="str">
        <f t="shared" si="476"/>
        <v>Fail</v>
      </c>
      <c r="E599" t="str">
        <f>IF(OR(ISBLANK(Survey!AL599),COUNTIF(G599:BJ599,"Fail")),"Fail","Pass")</f>
        <v>Fail</v>
      </c>
      <c r="F599" s="265"/>
      <c r="G599" s="16" t="str">
        <f t="shared" si="477"/>
        <v>Fail</v>
      </c>
      <c r="H599" s="139">
        <f>COUNTBLANK(Survey!B599:D599)+COUNTBLANK(Survey!G599)+COUNTBLANK(Survey!I599)+COUNTBLANK(Survey!K599:M599)+COUNTBLANK(Survey!P599:Q599)+COUNTBLANK(Survey!T599:W599)+COUNTBLANK(Survey!Z599:AC599)+COUNTBLANK(Survey!AF599:AG599)+COUNTBLANK(Survey!AK599:AK599)</f>
        <v>21</v>
      </c>
      <c r="I599" t="str">
        <f t="shared" si="478"/>
        <v>Fail</v>
      </c>
      <c r="J599" t="b">
        <f>IF(Survey!E599="No",TRUE,FALSE)</f>
        <v>0</v>
      </c>
      <c r="K599" s="29" cm="1">
        <f t="array" ref="K599">IF(COUNTA(Survey!$E$4:$E$695)=1, 0, SUM(IF(COUNTIF(Survey!$E$4:$E$695, Survey!$E$4:$E$695)=1,1,0)))</f>
        <v>0</v>
      </c>
      <c r="L599" s="29">
        <f>LEN(Survey!E599)</f>
        <v>0</v>
      </c>
      <c r="M599" s="16" t="str">
        <f t="shared" si="479"/>
        <v>Fail</v>
      </c>
      <c r="N599" t="b">
        <f>IF(Survey!F599="No",TRUE,FALSE)</f>
        <v>0</v>
      </c>
      <c r="O599" t="b">
        <f>Survey!F599=Survey!E599</f>
        <v>1</v>
      </c>
      <c r="P599">
        <f>COUNTIF(Survey!$F$4:$F$695,Survey!F599)</f>
        <v>0</v>
      </c>
      <c r="Q599" s="28">
        <f>LEN(Survey!F599)</f>
        <v>0</v>
      </c>
      <c r="R599" s="16" t="str">
        <f t="shared" si="480"/>
        <v>Pass</v>
      </c>
      <c r="S599" s="29">
        <f>MOD((LEN(Survey!H599)+2),11)</f>
        <v>2</v>
      </c>
      <c r="T599">
        <f>COUNTIF(Survey!$H$4:$H$695,Survey!H599)</f>
        <v>0</v>
      </c>
      <c r="U599" s="28" t="str">
        <f>IF(Survey!$L599="Prospectus fund", "Yes", "No")</f>
        <v>No</v>
      </c>
      <c r="V599" s="16" t="str">
        <f t="shared" si="481"/>
        <v>Pass</v>
      </c>
      <c r="W599" s="29">
        <f>MOD((LEN(Survey!J599)+2),11)</f>
        <v>2</v>
      </c>
      <c r="X599">
        <f>COUNTIF(Survey!$J$4:$J$695,Survey!J599)</f>
        <v>0</v>
      </c>
      <c r="Y599" s="30" t="b">
        <f>IF(OR(Survey!$M599="ETF",Survey!$M599="ETF, alternative mutual fund",Survey!$M599="Closed-end", Survey!$M599="Split share corp", Survey!$I599="Yes"),TRUE,FALSE)</f>
        <v>0</v>
      </c>
      <c r="Z599" s="16" t="str">
        <f>IFERROR(IF(AND(OR(AC599=AD599,AD599 = "Either"),NOT(ISBLANK(Survey!K599))),"Pass","Fail"),"Pass")</f>
        <v>Fail</v>
      </c>
      <c r="AA599" s="31" cm="1">
        <f t="array" ref="AA599">SUM(SUMIF(Survey!CH599:DA599,{"&gt;0","&lt;0"})*{1,-1})</f>
        <v>0</v>
      </c>
      <c r="AB599" s="33" cm="1">
        <f t="array" ref="AB599">SUM(SUMIF(Survey!CK599,{"&gt;0","&lt;0"})*{1,-1})+SUM(SUMIF(Survey!CU599,{"&gt;0","&lt;0"})*{1,-1})</f>
        <v>0</v>
      </c>
      <c r="AC599" s="33">
        <f>Survey!K599</f>
        <v>0</v>
      </c>
      <c r="AD599" s="32" t="str">
        <f t="shared" si="482"/>
        <v>Either</v>
      </c>
      <c r="AE599" s="16" t="str">
        <f t="shared" si="483"/>
        <v>Fail</v>
      </c>
      <c r="AF599" s="58" cm="1">
        <f t="array" ref="AF599">SUM(SUMIF(Survey!CH599:DA599,{"&gt;0","&lt;0"})*{1,-1})+SUM(SUMIF(Survey!DC599:DV599,{"&gt;0","&lt;0"})*{1,-1})</f>
        <v>0</v>
      </c>
      <c r="AG599" s="58">
        <f>IFERROR(AF599/(Survey!$BA599),0)</f>
        <v>0</v>
      </c>
      <c r="AH599" s="104" t="b">
        <f>IF(OR(Survey!$M599="Alternative strategy or hedge",Survey!$M599="Private asset",Survey!$L599="Prospectus fund"),TRUE,FALSE)</f>
        <v>0</v>
      </c>
      <c r="AI599" s="104" t="b">
        <f>NOT(ISBLANK(Survey!$M599))</f>
        <v>0</v>
      </c>
      <c r="AJ599" s="16" t="str">
        <f t="shared" si="484"/>
        <v>Fail</v>
      </c>
      <c r="AK599" t="b">
        <f>IF(Survey!W599="No",TRUE,FALSE)</f>
        <v>0</v>
      </c>
      <c r="AL599" s="119">
        <f>MOD((LEN(Survey!W599)+2),22)</f>
        <v>2</v>
      </c>
      <c r="AM599" t="str">
        <f t="shared" si="485"/>
        <v>Pass</v>
      </c>
      <c r="AN599" s="33" t="b">
        <f>NOT(ISNUMBER(SEARCH("Other",Survey!$Q599)))</f>
        <v>1</v>
      </c>
      <c r="AO599" s="32" t="b">
        <f>NOT(ISBLANK(Survey!$R599))</f>
        <v>0</v>
      </c>
      <c r="AP599" s="16" t="str">
        <f t="shared" si="486"/>
        <v>Pass</v>
      </c>
      <c r="AQ599" s="114">
        <f>COUNTBLANK(Survey!$X599)</f>
        <v>1</v>
      </c>
      <c r="AR599" s="58">
        <f>IF(AND(Survey!L599&lt;&gt;"Exempt fund",OR(Survey!$M599="ETF",Survey!$M599="ETF, alternative mutual fund",Survey!$M599="Mutual fund",Survey!$M599="Alternative mutual fund",Survey!$M599="Money market")),1,0)</f>
        <v>0</v>
      </c>
      <c r="AS599" s="16" t="str">
        <f t="shared" si="487"/>
        <v>Pass</v>
      </c>
      <c r="AT599" s="33" t="b">
        <f>NOT(ISNUMBER(SEARCH("Yes",Survey!$AC599)))</f>
        <v>1</v>
      </c>
      <c r="AU599" s="32" t="b">
        <f>IF(COUNTBLANK(Survey!$AD599:$AE599)=0,TRUE, FALSE)</f>
        <v>0</v>
      </c>
      <c r="AV599" s="16" t="str">
        <f t="shared" si="488"/>
        <v>Pass</v>
      </c>
      <c r="AW599" s="33" t="b">
        <f>NOT(ISNUMBER(SEARCH("Yes",Survey!$AF599)))</f>
        <v>1</v>
      </c>
      <c r="AX599" s="32" t="b">
        <f>NOT(ISBLANK(Survey!$AH599))</f>
        <v>0</v>
      </c>
      <c r="AY599" s="16" t="str">
        <f t="shared" si="489"/>
        <v>Pass</v>
      </c>
      <c r="AZ599" s="33" t="b">
        <f>NOT(OR(ISNUMBER(SEARCH("Other",Survey!$AH599)),ISNUMBER(SEARCH("Multiple",Survey!$AH599))))</f>
        <v>1</v>
      </c>
      <c r="BA599" s="32" t="b">
        <f>NOT(ISBLANK(Survey!$AI599))</f>
        <v>0</v>
      </c>
      <c r="BB599" s="16" t="str">
        <f t="shared" si="490"/>
        <v>Fail</v>
      </c>
      <c r="BC599" s="114">
        <f>IF(ABS(Survey!$BA599)&gt;0, 1,0)</f>
        <v>0</v>
      </c>
      <c r="BD599" s="114">
        <f>IF(COUNTBLANK(Survey!$AL599)=0,1,0)</f>
        <v>0</v>
      </c>
      <c r="BE599" s="16" t="str">
        <f t="shared" si="491"/>
        <v>Pass</v>
      </c>
      <c r="BF599" s="114">
        <f>IF(ISBLANK(Survey!$AL599),0,1)</f>
        <v>0</v>
      </c>
      <c r="BG599" s="133">
        <f>COUNTBLANK(Survey!$AM599)</f>
        <v>1</v>
      </c>
      <c r="BH599" s="16" t="str">
        <f t="shared" si="492"/>
        <v>Pass</v>
      </c>
      <c r="BI599" s="114">
        <f>IF(OR(Survey!$AM599="Closed",ISBLANK(Survey!$AM599)),0,1)</f>
        <v>0</v>
      </c>
      <c r="BJ599" s="133">
        <f>IF(ISBLANK(Survey!$AN599),1,0)</f>
        <v>1</v>
      </c>
      <c r="BK599" s="118" t="str">
        <f t="shared" si="493"/>
        <v>Pass</v>
      </c>
      <c r="BL599" s="31" cm="1">
        <f t="array" ref="BL599">SUM(SUMIF(Survey!AO599:AP599,{"&gt;0","&lt;0"})*{1,-1})</f>
        <v>0</v>
      </c>
      <c r="BM599">
        <f t="shared" si="494"/>
        <v>0</v>
      </c>
      <c r="BN599">
        <f t="shared" si="495"/>
        <v>100</v>
      </c>
      <c r="BO599" s="118" t="str">
        <f t="shared" si="496"/>
        <v>Pass</v>
      </c>
      <c r="BP599">
        <f>IF(Survey!AQ599="No",0,1)</f>
        <v>1</v>
      </c>
      <c r="BQ599" s="207">
        <f>MOD((LEN(Survey!AQ599)+2),22)</f>
        <v>2</v>
      </c>
      <c r="BR599">
        <f>IF(Survey!AR599="No",0,1)</f>
        <v>1</v>
      </c>
      <c r="BS599" s="207">
        <f>MOD((LEN(Survey!AR599)+2),22)</f>
        <v>2</v>
      </c>
      <c r="BT599" s="114">
        <f>COUNTBLANK(Survey!$AQ599:$AS599)+COUNTBLANK(Survey!$AU599)</f>
        <v>4</v>
      </c>
      <c r="BU599" s="114">
        <f>IF(Survey!$I599="Yes",1,0)</f>
        <v>0</v>
      </c>
      <c r="BV599" s="114">
        <f>IF(OR(Survey!$M599="Mutual fund",Survey!$M599="Alternative mutual fund",Survey!$M599="Money market"),1,0)</f>
        <v>0</v>
      </c>
      <c r="BW599" s="119">
        <f>IF(OR(Survey!$M599="ETF",Survey!$M599="ETF, alternative mutual fund"),1,0)</f>
        <v>0</v>
      </c>
      <c r="BX599" s="16" t="str">
        <f t="shared" si="497"/>
        <v>Pass</v>
      </c>
      <c r="BY599" s="33">
        <f>IF(ISNUMBER(SEARCH("Other",Survey!$AS599)), 1, 0)</f>
        <v>0</v>
      </c>
      <c r="BZ599" s="58" t="b">
        <f>NOT(ISBLANK(Survey!$AT599))</f>
        <v>0</v>
      </c>
      <c r="CA599" s="16" t="str">
        <f t="shared" si="498"/>
        <v>Pass</v>
      </c>
      <c r="CB599" s="114">
        <f>IF(Survey!$BB599=0, 0,1)</f>
        <v>0</v>
      </c>
      <c r="CC599" s="58">
        <f>Survey!$AV599</f>
        <v>0</v>
      </c>
      <c r="CD599" s="58">
        <f>Survey!$BC599+Survey!$BD599+ABS(Survey!$BE599)-ABS(Survey!$BF599)-ABS(Survey!$BG599)-ABS(Survey!$BL599)</f>
        <v>0</v>
      </c>
      <c r="CE599" s="138">
        <f>Survey!BB599+(ABS(Survey!$BH599)-ABS(Survey!$BI599)+ABS(Survey!$BJ599)-ABS(Survey!$BK599))*0.5</f>
        <v>0</v>
      </c>
      <c r="CF599" s="58">
        <f t="shared" si="499"/>
        <v>0</v>
      </c>
      <c r="CG599" s="58">
        <f>IF(AND($CC599&gt;$CF599-0.2,$CC599&lt;$CF599+0.2,ISBLANK(Survey!$AV599)=FALSE),0,1)</f>
        <v>1</v>
      </c>
      <c r="CH599" s="133">
        <f>IF(ISBLANK(Survey!$AW599),1,0)</f>
        <v>1</v>
      </c>
      <c r="CI599" s="16" t="str">
        <f t="shared" si="500"/>
        <v>Pass</v>
      </c>
      <c r="CJ599" s="114">
        <f>IF(Survey!$BB599=0, 0,1)</f>
        <v>0</v>
      </c>
      <c r="CK599" s="58">
        <f>IF(AND(Survey!$AX599&gt;=0,Survey!$AX599&lt;=0.2,Survey!$AX599&lt;&gt;""),0,1)</f>
        <v>1</v>
      </c>
      <c r="CL599" s="114">
        <f>IF(ISBLANK(Survey!$AY599),1,0)</f>
        <v>1</v>
      </c>
      <c r="CM599" s="16" t="str">
        <f t="shared" si="501"/>
        <v>Fail</v>
      </c>
      <c r="CN599" s="133">
        <f>Survey!$AZ599</f>
        <v>0</v>
      </c>
      <c r="CO599" s="16" t="str">
        <f t="shared" si="502"/>
        <v>Pass</v>
      </c>
      <c r="CP599" s="31">
        <f>Survey!$BA599</f>
        <v>0</v>
      </c>
      <c r="CQ599" s="138">
        <f>Survey!$BB599+Survey!$BC599+Survey!$BD599+ABS(Survey!$BE599)-ABS(Survey!$BF599)-ABS(Survey!$BG599)+ABS(Survey!$BH599)-ABS(Survey!$BI599)+ABS(Survey!$BJ599)-ABS(Survey!$BK599)-ABS(Survey!$BL599)+Survey!$BM599</f>
        <v>0</v>
      </c>
      <c r="CR599" s="30">
        <f t="shared" si="503"/>
        <v>0</v>
      </c>
      <c r="CS599" s="17">
        <f t="shared" si="504"/>
        <v>0</v>
      </c>
      <c r="CT599" s="16" t="str">
        <f t="shared" si="505"/>
        <v>Pass</v>
      </c>
      <c r="CU599" s="33" t="b">
        <f>IF(ABS(Survey!$BM599)=0,TRUE,FALSE)</f>
        <v>1</v>
      </c>
      <c r="CV599" s="32" t="b">
        <f>NOT(ISBLANK(Survey!$BN599))</f>
        <v>0</v>
      </c>
      <c r="CW599" t="str">
        <f t="shared" si="506"/>
        <v>Fail</v>
      </c>
      <c r="CX599" s="25">
        <f>Survey!$BA599</f>
        <v>0</v>
      </c>
      <c r="CY599" s="25" cm="1">
        <f t="array" ref="CY599">SUM(SUMIF(Survey!BP599:BW599,{"&gt;0","&lt;0"})*{1,-1})-SUM(SUMIF(Survey!BY599:CF599,{"&gt;0","&lt;0"})*{1,-1})</f>
        <v>0</v>
      </c>
      <c r="CZ599" s="30" t="str">
        <f t="shared" si="507"/>
        <v>No holdings</v>
      </c>
      <c r="DA599">
        <f t="shared" si="508"/>
        <v>0</v>
      </c>
      <c r="DB599" s="16" t="str">
        <f t="shared" si="509"/>
        <v>Fail</v>
      </c>
      <c r="DC599" s="31">
        <f>Survey!$BA599</f>
        <v>0</v>
      </c>
      <c r="DD599" s="31" cm="1">
        <f t="array" ref="DD599">SUM(SUMIF(Survey!CH599:DA599,{"&gt;0","&lt;0"})*{1,-1})-SUM(SUMIF(Survey!DC599:DV599,{"&gt;0","&lt;0"})*{1,-1})</f>
        <v>0</v>
      </c>
      <c r="DE599" s="30" t="str">
        <f t="shared" si="510"/>
        <v>No holdings</v>
      </c>
      <c r="DF599" s="17">
        <f t="shared" si="511"/>
        <v>0</v>
      </c>
      <c r="DG599" s="16" t="str">
        <f t="shared" si="512"/>
        <v>Pass</v>
      </c>
      <c r="DH599" s="33" t="b">
        <f>IF(ABS(Survey!$DA599)=0,TRUE,FALSE)</f>
        <v>1</v>
      </c>
      <c r="DI599" s="32" t="b">
        <f>NOT(ISBLANK(Survey!$DB599))</f>
        <v>0</v>
      </c>
      <c r="DJ599" s="16" t="str">
        <f t="shared" si="513"/>
        <v>Pass</v>
      </c>
      <c r="DK599" s="33" t="b">
        <f>IF(ABS(Survey!$DV599)=0,TRUE,FALSE)</f>
        <v>1</v>
      </c>
      <c r="DL599" s="32" t="b">
        <f>NOT(ISBLANK(Survey!$DW599))</f>
        <v>0</v>
      </c>
      <c r="DM599" t="str">
        <f t="shared" si="514"/>
        <v>Pass</v>
      </c>
      <c r="DN599" s="25" cm="1">
        <f t="array" ref="DN599">SUM(SUMIF(Survey!CW599,{"&gt;0","&lt;0"})*{1,-1})+SUM(SUMIF(Survey!DR599,{"&gt;0","&lt;0"})*{1,-1})</f>
        <v>0</v>
      </c>
      <c r="DO599" s="25">
        <f>SUM(SUMIF(Survey!DY599:EE599,{"&gt;0","&lt;0"})*{1,-1})+SUM(SUMIF(Survey!EG599:EM599,{"&gt;0","&lt;0"})*{1,-1})</f>
        <v>0</v>
      </c>
      <c r="DP599">
        <f t="shared" si="515"/>
        <v>0</v>
      </c>
      <c r="DQ599">
        <f t="shared" si="516"/>
        <v>0</v>
      </c>
      <c r="DR599" s="16" t="str">
        <f t="shared" si="517"/>
        <v>Pass</v>
      </c>
      <c r="DS599" s="33" t="b">
        <f>IF(ABS(Survey!$EE599)=0,TRUE,FALSE)</f>
        <v>1</v>
      </c>
      <c r="DT599" s="32" t="b">
        <f>NOT(ISBLANK(Survey!EF599))</f>
        <v>0</v>
      </c>
      <c r="DU599" s="16" t="str">
        <f t="shared" si="518"/>
        <v>Pass</v>
      </c>
      <c r="DV599" s="33" t="b">
        <f>IF(ABS(Survey!$EM599)=0,TRUE,FALSE)</f>
        <v>1</v>
      </c>
      <c r="DW599" s="32" t="b">
        <f>NOT(ISBLANK(Survey!$EN599))</f>
        <v>0</v>
      </c>
      <c r="DX599" s="16" t="str">
        <f t="shared" si="519"/>
        <v>Fail</v>
      </c>
      <c r="DY599" s="31">
        <f>SUM(SUMIF(Survey!ET599:EV599,{"&gt;0","&lt;0"})*{1,-1})</f>
        <v>0</v>
      </c>
      <c r="DZ599">
        <f t="shared" si="520"/>
        <v>0</v>
      </c>
      <c r="EA599">
        <f t="shared" si="521"/>
        <v>100</v>
      </c>
      <c r="EB599" s="30" t="b">
        <f>IF(OR(Survey!$M599="ETF",Survey!$M599="ETF, alternative mutual fund",Survey!$M599="Closed-end", Survey!$M599="Split share corp"),TRUE,FALSE)</f>
        <v>0</v>
      </c>
      <c r="EC599" s="16" t="str">
        <f t="shared" si="522"/>
        <v>Fail</v>
      </c>
      <c r="ED599" s="31">
        <f>SUM(SUMIF(Survey!EX599:FD599,{"&gt;0","&lt;0"})*{1,-1})</f>
        <v>0</v>
      </c>
      <c r="EE599">
        <f t="shared" si="523"/>
        <v>0</v>
      </c>
      <c r="EF599" s="17">
        <f t="shared" si="524"/>
        <v>100</v>
      </c>
      <c r="EG599" s="16" t="str">
        <f t="shared" si="525"/>
        <v>Fail</v>
      </c>
      <c r="EH599" s="31">
        <f>SUM(SUMIF(Survey!FF599:FL599,{"&gt;0","&lt;0"})*{1,-1})</f>
        <v>0</v>
      </c>
      <c r="EI599">
        <f t="shared" si="526"/>
        <v>0</v>
      </c>
      <c r="EJ599" s="17">
        <f t="shared" si="527"/>
        <v>100</v>
      </c>
    </row>
    <row r="600" spans="1:140">
      <c r="A600">
        <v>600</v>
      </c>
      <c r="B600" t="str">
        <f t="shared" si="475"/>
        <v>Pass</v>
      </c>
      <c r="C600" t="str">
        <f>IF(COUNTBLANK(Survey!B600:FM600)=$C$2, "Pass", "Fail")</f>
        <v>Pass</v>
      </c>
      <c r="D600" s="16" t="str">
        <f t="shared" si="476"/>
        <v>Fail</v>
      </c>
      <c r="E600" t="str">
        <f>IF(OR(ISBLANK(Survey!AL600),COUNTIF(G600:BJ600,"Fail")),"Fail","Pass")</f>
        <v>Fail</v>
      </c>
      <c r="F600" s="265"/>
      <c r="G600" s="16" t="str">
        <f t="shared" si="477"/>
        <v>Fail</v>
      </c>
      <c r="H600" s="139">
        <f>COUNTBLANK(Survey!B600:D600)+COUNTBLANK(Survey!G600)+COUNTBLANK(Survey!I600)+COUNTBLANK(Survey!K600:M600)+COUNTBLANK(Survey!P600:Q600)+COUNTBLANK(Survey!T600:W600)+COUNTBLANK(Survey!Z600:AC600)+COUNTBLANK(Survey!AF600:AG600)+COUNTBLANK(Survey!AK600:AK600)</f>
        <v>21</v>
      </c>
      <c r="I600" t="str">
        <f t="shared" si="478"/>
        <v>Fail</v>
      </c>
      <c r="J600" t="b">
        <f>IF(Survey!E600="No",TRUE,FALSE)</f>
        <v>0</v>
      </c>
      <c r="K600" s="29" cm="1">
        <f t="array" ref="K600">IF(COUNTA(Survey!$E$4:$E$695)=1, 0, SUM(IF(COUNTIF(Survey!$E$4:$E$695, Survey!$E$4:$E$695)=1,1,0)))</f>
        <v>0</v>
      </c>
      <c r="L600" s="29">
        <f>LEN(Survey!E600)</f>
        <v>0</v>
      </c>
      <c r="M600" s="16" t="str">
        <f t="shared" si="479"/>
        <v>Fail</v>
      </c>
      <c r="N600" t="b">
        <f>IF(Survey!F600="No",TRUE,FALSE)</f>
        <v>0</v>
      </c>
      <c r="O600" t="b">
        <f>Survey!F600=Survey!E600</f>
        <v>1</v>
      </c>
      <c r="P600">
        <f>COUNTIF(Survey!$F$4:$F$695,Survey!F600)</f>
        <v>0</v>
      </c>
      <c r="Q600" s="28">
        <f>LEN(Survey!F600)</f>
        <v>0</v>
      </c>
      <c r="R600" s="16" t="str">
        <f t="shared" si="480"/>
        <v>Pass</v>
      </c>
      <c r="S600" s="29">
        <f>MOD((LEN(Survey!H600)+2),11)</f>
        <v>2</v>
      </c>
      <c r="T600">
        <f>COUNTIF(Survey!$H$4:$H$695,Survey!H600)</f>
        <v>0</v>
      </c>
      <c r="U600" s="28" t="str">
        <f>IF(Survey!$L600="Prospectus fund", "Yes", "No")</f>
        <v>No</v>
      </c>
      <c r="V600" s="16" t="str">
        <f t="shared" si="481"/>
        <v>Pass</v>
      </c>
      <c r="W600" s="29">
        <f>MOD((LEN(Survey!J600)+2),11)</f>
        <v>2</v>
      </c>
      <c r="X600">
        <f>COUNTIF(Survey!$J$4:$J$695,Survey!J600)</f>
        <v>0</v>
      </c>
      <c r="Y600" s="30" t="b">
        <f>IF(OR(Survey!$M600="ETF",Survey!$M600="ETF, alternative mutual fund",Survey!$M600="Closed-end", Survey!$M600="Split share corp", Survey!$I600="Yes"),TRUE,FALSE)</f>
        <v>0</v>
      </c>
      <c r="Z600" s="16" t="str">
        <f>IFERROR(IF(AND(OR(AC600=AD600,AD600 = "Either"),NOT(ISBLANK(Survey!K600))),"Pass","Fail"),"Pass")</f>
        <v>Fail</v>
      </c>
      <c r="AA600" s="31" cm="1">
        <f t="array" ref="AA600">SUM(SUMIF(Survey!CH600:DA600,{"&gt;0","&lt;0"})*{1,-1})</f>
        <v>0</v>
      </c>
      <c r="AB600" s="33" cm="1">
        <f t="array" ref="AB600">SUM(SUMIF(Survey!CK600,{"&gt;0","&lt;0"})*{1,-1})+SUM(SUMIF(Survey!CU600,{"&gt;0","&lt;0"})*{1,-1})</f>
        <v>0</v>
      </c>
      <c r="AC600" s="33">
        <f>Survey!K600</f>
        <v>0</v>
      </c>
      <c r="AD600" s="32" t="str">
        <f t="shared" si="482"/>
        <v>Either</v>
      </c>
      <c r="AE600" s="16" t="str">
        <f t="shared" si="483"/>
        <v>Fail</v>
      </c>
      <c r="AF600" s="58" cm="1">
        <f t="array" ref="AF600">SUM(SUMIF(Survey!CH600:DA600,{"&gt;0","&lt;0"})*{1,-1})+SUM(SUMIF(Survey!DC600:DV600,{"&gt;0","&lt;0"})*{1,-1})</f>
        <v>0</v>
      </c>
      <c r="AG600" s="58">
        <f>IFERROR(AF600/(Survey!$BA600),0)</f>
        <v>0</v>
      </c>
      <c r="AH600" s="104" t="b">
        <f>IF(OR(Survey!$M600="Alternative strategy or hedge",Survey!$M600="Private asset",Survey!$L600="Prospectus fund"),TRUE,FALSE)</f>
        <v>0</v>
      </c>
      <c r="AI600" s="104" t="b">
        <f>NOT(ISBLANK(Survey!$M600))</f>
        <v>0</v>
      </c>
      <c r="AJ600" s="16" t="str">
        <f t="shared" si="484"/>
        <v>Fail</v>
      </c>
      <c r="AK600" t="b">
        <f>IF(Survey!W600="No",TRUE,FALSE)</f>
        <v>0</v>
      </c>
      <c r="AL600" s="119">
        <f>MOD((LEN(Survey!W600)+2),22)</f>
        <v>2</v>
      </c>
      <c r="AM600" t="str">
        <f t="shared" si="485"/>
        <v>Pass</v>
      </c>
      <c r="AN600" s="33" t="b">
        <f>NOT(ISNUMBER(SEARCH("Other",Survey!$Q600)))</f>
        <v>1</v>
      </c>
      <c r="AO600" s="32" t="b">
        <f>NOT(ISBLANK(Survey!$R600))</f>
        <v>0</v>
      </c>
      <c r="AP600" s="16" t="str">
        <f t="shared" si="486"/>
        <v>Pass</v>
      </c>
      <c r="AQ600" s="114">
        <f>COUNTBLANK(Survey!$X600)</f>
        <v>1</v>
      </c>
      <c r="AR600" s="58">
        <f>IF(AND(Survey!L600&lt;&gt;"Exempt fund",OR(Survey!$M600="ETF",Survey!$M600="ETF, alternative mutual fund",Survey!$M600="Mutual fund",Survey!$M600="Alternative mutual fund",Survey!$M600="Money market")),1,0)</f>
        <v>0</v>
      </c>
      <c r="AS600" s="16" t="str">
        <f t="shared" si="487"/>
        <v>Pass</v>
      </c>
      <c r="AT600" s="33" t="b">
        <f>NOT(ISNUMBER(SEARCH("Yes",Survey!$AC600)))</f>
        <v>1</v>
      </c>
      <c r="AU600" s="32" t="b">
        <f>IF(COUNTBLANK(Survey!$AD600:$AE600)=0,TRUE, FALSE)</f>
        <v>0</v>
      </c>
      <c r="AV600" s="16" t="str">
        <f t="shared" si="488"/>
        <v>Pass</v>
      </c>
      <c r="AW600" s="33" t="b">
        <f>NOT(ISNUMBER(SEARCH("Yes",Survey!$AF600)))</f>
        <v>1</v>
      </c>
      <c r="AX600" s="32" t="b">
        <f>NOT(ISBLANK(Survey!$AH600))</f>
        <v>0</v>
      </c>
      <c r="AY600" s="16" t="str">
        <f t="shared" si="489"/>
        <v>Pass</v>
      </c>
      <c r="AZ600" s="33" t="b">
        <f>NOT(OR(ISNUMBER(SEARCH("Other",Survey!$AH600)),ISNUMBER(SEARCH("Multiple",Survey!$AH600))))</f>
        <v>1</v>
      </c>
      <c r="BA600" s="32" t="b">
        <f>NOT(ISBLANK(Survey!$AI600))</f>
        <v>0</v>
      </c>
      <c r="BB600" s="16" t="str">
        <f t="shared" si="490"/>
        <v>Fail</v>
      </c>
      <c r="BC600" s="114">
        <f>IF(ABS(Survey!$BA600)&gt;0, 1,0)</f>
        <v>0</v>
      </c>
      <c r="BD600" s="114">
        <f>IF(COUNTBLANK(Survey!$AL600)=0,1,0)</f>
        <v>0</v>
      </c>
      <c r="BE600" s="16" t="str">
        <f t="shared" si="491"/>
        <v>Pass</v>
      </c>
      <c r="BF600" s="114">
        <f>IF(ISBLANK(Survey!$AL600),0,1)</f>
        <v>0</v>
      </c>
      <c r="BG600" s="133">
        <f>COUNTBLANK(Survey!$AM600)</f>
        <v>1</v>
      </c>
      <c r="BH600" s="16" t="str">
        <f t="shared" si="492"/>
        <v>Pass</v>
      </c>
      <c r="BI600" s="114">
        <f>IF(OR(Survey!$AM600="Closed",ISBLANK(Survey!$AM600)),0,1)</f>
        <v>0</v>
      </c>
      <c r="BJ600" s="133">
        <f>IF(ISBLANK(Survey!$AN600),1,0)</f>
        <v>1</v>
      </c>
      <c r="BK600" s="118" t="str">
        <f t="shared" si="493"/>
        <v>Pass</v>
      </c>
      <c r="BL600" s="31" cm="1">
        <f t="array" ref="BL600">SUM(SUMIF(Survey!AO600:AP600,{"&gt;0","&lt;0"})*{1,-1})</f>
        <v>0</v>
      </c>
      <c r="BM600">
        <f t="shared" si="494"/>
        <v>0</v>
      </c>
      <c r="BN600">
        <f t="shared" si="495"/>
        <v>100</v>
      </c>
      <c r="BO600" s="118" t="str">
        <f t="shared" si="496"/>
        <v>Pass</v>
      </c>
      <c r="BP600">
        <f>IF(Survey!AQ600="No",0,1)</f>
        <v>1</v>
      </c>
      <c r="BQ600" s="207">
        <f>MOD((LEN(Survey!AQ600)+2),22)</f>
        <v>2</v>
      </c>
      <c r="BR600">
        <f>IF(Survey!AR600="No",0,1)</f>
        <v>1</v>
      </c>
      <c r="BS600" s="207">
        <f>MOD((LEN(Survey!AR600)+2),22)</f>
        <v>2</v>
      </c>
      <c r="BT600" s="114">
        <f>COUNTBLANK(Survey!$AQ600:$AS600)+COUNTBLANK(Survey!$AU600)</f>
        <v>4</v>
      </c>
      <c r="BU600" s="114">
        <f>IF(Survey!$I600="Yes",1,0)</f>
        <v>0</v>
      </c>
      <c r="BV600" s="114">
        <f>IF(OR(Survey!$M600="Mutual fund",Survey!$M600="Alternative mutual fund",Survey!$M600="Money market"),1,0)</f>
        <v>0</v>
      </c>
      <c r="BW600" s="119">
        <f>IF(OR(Survey!$M600="ETF",Survey!$M600="ETF, alternative mutual fund"),1,0)</f>
        <v>0</v>
      </c>
      <c r="BX600" s="16" t="str">
        <f t="shared" si="497"/>
        <v>Pass</v>
      </c>
      <c r="BY600" s="33">
        <f>IF(ISNUMBER(SEARCH("Other",Survey!$AS600)), 1, 0)</f>
        <v>0</v>
      </c>
      <c r="BZ600" s="58" t="b">
        <f>NOT(ISBLANK(Survey!$AT600))</f>
        <v>0</v>
      </c>
      <c r="CA600" s="16" t="str">
        <f t="shared" si="498"/>
        <v>Pass</v>
      </c>
      <c r="CB600" s="114">
        <f>IF(Survey!$BB600=0, 0,1)</f>
        <v>0</v>
      </c>
      <c r="CC600" s="58">
        <f>Survey!$AV600</f>
        <v>0</v>
      </c>
      <c r="CD600" s="58">
        <f>Survey!$BC600+Survey!$BD600+ABS(Survey!$BE600)-ABS(Survey!$BF600)-ABS(Survey!$BG600)-ABS(Survey!$BL600)</f>
        <v>0</v>
      </c>
      <c r="CE600" s="138">
        <f>Survey!BB600+(ABS(Survey!$BH600)-ABS(Survey!$BI600)+ABS(Survey!$BJ600)-ABS(Survey!$BK600))*0.5</f>
        <v>0</v>
      </c>
      <c r="CF600" s="58">
        <f t="shared" si="499"/>
        <v>0</v>
      </c>
      <c r="CG600" s="58">
        <f>IF(AND($CC600&gt;$CF600-0.2,$CC600&lt;$CF600+0.2,ISBLANK(Survey!$AV600)=FALSE),0,1)</f>
        <v>1</v>
      </c>
      <c r="CH600" s="133">
        <f>IF(ISBLANK(Survey!$AW600),1,0)</f>
        <v>1</v>
      </c>
      <c r="CI600" s="16" t="str">
        <f t="shared" si="500"/>
        <v>Pass</v>
      </c>
      <c r="CJ600" s="114">
        <f>IF(Survey!$BB600=0, 0,1)</f>
        <v>0</v>
      </c>
      <c r="CK600" s="58">
        <f>IF(AND(Survey!$AX600&gt;=0,Survey!$AX600&lt;=0.2,Survey!$AX600&lt;&gt;""),0,1)</f>
        <v>1</v>
      </c>
      <c r="CL600" s="114">
        <f>IF(ISBLANK(Survey!$AY600),1,0)</f>
        <v>1</v>
      </c>
      <c r="CM600" s="16" t="str">
        <f t="shared" si="501"/>
        <v>Fail</v>
      </c>
      <c r="CN600" s="133">
        <f>Survey!$AZ600</f>
        <v>0</v>
      </c>
      <c r="CO600" s="16" t="str">
        <f t="shared" si="502"/>
        <v>Pass</v>
      </c>
      <c r="CP600" s="31">
        <f>Survey!$BA600</f>
        <v>0</v>
      </c>
      <c r="CQ600" s="138">
        <f>Survey!$BB600+Survey!$BC600+Survey!$BD600+ABS(Survey!$BE600)-ABS(Survey!$BF600)-ABS(Survey!$BG600)+ABS(Survey!$BH600)-ABS(Survey!$BI600)+ABS(Survey!$BJ600)-ABS(Survey!$BK600)-ABS(Survey!$BL600)+Survey!$BM600</f>
        <v>0</v>
      </c>
      <c r="CR600" s="30">
        <f t="shared" si="503"/>
        <v>0</v>
      </c>
      <c r="CS600" s="17">
        <f t="shared" si="504"/>
        <v>0</v>
      </c>
      <c r="CT600" s="16" t="str">
        <f t="shared" si="505"/>
        <v>Pass</v>
      </c>
      <c r="CU600" s="33" t="b">
        <f>IF(ABS(Survey!$BM600)=0,TRUE,FALSE)</f>
        <v>1</v>
      </c>
      <c r="CV600" s="32" t="b">
        <f>NOT(ISBLANK(Survey!$BN600))</f>
        <v>0</v>
      </c>
      <c r="CW600" t="str">
        <f t="shared" si="506"/>
        <v>Fail</v>
      </c>
      <c r="CX600" s="25">
        <f>Survey!$BA600</f>
        <v>0</v>
      </c>
      <c r="CY600" s="25" cm="1">
        <f t="array" ref="CY600">SUM(SUMIF(Survey!BP600:BW600,{"&gt;0","&lt;0"})*{1,-1})-SUM(SUMIF(Survey!BY600:CF600,{"&gt;0","&lt;0"})*{1,-1})</f>
        <v>0</v>
      </c>
      <c r="CZ600" s="30" t="str">
        <f t="shared" si="507"/>
        <v>No holdings</v>
      </c>
      <c r="DA600">
        <f t="shared" si="508"/>
        <v>0</v>
      </c>
      <c r="DB600" s="16" t="str">
        <f t="shared" si="509"/>
        <v>Fail</v>
      </c>
      <c r="DC600" s="31">
        <f>Survey!$BA600</f>
        <v>0</v>
      </c>
      <c r="DD600" s="31" cm="1">
        <f t="array" ref="DD600">SUM(SUMIF(Survey!CH600:DA600,{"&gt;0","&lt;0"})*{1,-1})-SUM(SUMIF(Survey!DC600:DV600,{"&gt;0","&lt;0"})*{1,-1})</f>
        <v>0</v>
      </c>
      <c r="DE600" s="30" t="str">
        <f t="shared" si="510"/>
        <v>No holdings</v>
      </c>
      <c r="DF600" s="17">
        <f t="shared" si="511"/>
        <v>0</v>
      </c>
      <c r="DG600" s="16" t="str">
        <f t="shared" si="512"/>
        <v>Pass</v>
      </c>
      <c r="DH600" s="33" t="b">
        <f>IF(ABS(Survey!$DA600)=0,TRUE,FALSE)</f>
        <v>1</v>
      </c>
      <c r="DI600" s="32" t="b">
        <f>NOT(ISBLANK(Survey!$DB600))</f>
        <v>0</v>
      </c>
      <c r="DJ600" s="16" t="str">
        <f t="shared" si="513"/>
        <v>Pass</v>
      </c>
      <c r="DK600" s="33" t="b">
        <f>IF(ABS(Survey!$DV600)=0,TRUE,FALSE)</f>
        <v>1</v>
      </c>
      <c r="DL600" s="32" t="b">
        <f>NOT(ISBLANK(Survey!$DW600))</f>
        <v>0</v>
      </c>
      <c r="DM600" t="str">
        <f t="shared" si="514"/>
        <v>Pass</v>
      </c>
      <c r="DN600" s="25" cm="1">
        <f t="array" ref="DN600">SUM(SUMIF(Survey!CW600,{"&gt;0","&lt;0"})*{1,-1})+SUM(SUMIF(Survey!DR600,{"&gt;0","&lt;0"})*{1,-1})</f>
        <v>0</v>
      </c>
      <c r="DO600" s="25">
        <f>SUM(SUMIF(Survey!DY600:EE600,{"&gt;0","&lt;0"})*{1,-1})+SUM(SUMIF(Survey!EG600:EM600,{"&gt;0","&lt;0"})*{1,-1})</f>
        <v>0</v>
      </c>
      <c r="DP600">
        <f t="shared" si="515"/>
        <v>0</v>
      </c>
      <c r="DQ600">
        <f t="shared" si="516"/>
        <v>0</v>
      </c>
      <c r="DR600" s="16" t="str">
        <f t="shared" si="517"/>
        <v>Pass</v>
      </c>
      <c r="DS600" s="33" t="b">
        <f>IF(ABS(Survey!$EE600)=0,TRUE,FALSE)</f>
        <v>1</v>
      </c>
      <c r="DT600" s="32" t="b">
        <f>NOT(ISBLANK(Survey!EF600))</f>
        <v>0</v>
      </c>
      <c r="DU600" s="16" t="str">
        <f t="shared" si="518"/>
        <v>Pass</v>
      </c>
      <c r="DV600" s="33" t="b">
        <f>IF(ABS(Survey!$EM600)=0,TRUE,FALSE)</f>
        <v>1</v>
      </c>
      <c r="DW600" s="32" t="b">
        <f>NOT(ISBLANK(Survey!$EN600))</f>
        <v>0</v>
      </c>
      <c r="DX600" s="16" t="str">
        <f t="shared" si="519"/>
        <v>Fail</v>
      </c>
      <c r="DY600" s="31">
        <f>SUM(SUMIF(Survey!ET600:EV600,{"&gt;0","&lt;0"})*{1,-1})</f>
        <v>0</v>
      </c>
      <c r="DZ600">
        <f t="shared" si="520"/>
        <v>0</v>
      </c>
      <c r="EA600">
        <f t="shared" si="521"/>
        <v>100</v>
      </c>
      <c r="EB600" s="30" t="b">
        <f>IF(OR(Survey!$M600="ETF",Survey!$M600="ETF, alternative mutual fund",Survey!$M600="Closed-end", Survey!$M600="Split share corp"),TRUE,FALSE)</f>
        <v>0</v>
      </c>
      <c r="EC600" s="16" t="str">
        <f t="shared" si="522"/>
        <v>Fail</v>
      </c>
      <c r="ED600" s="31">
        <f>SUM(SUMIF(Survey!EX600:FD600,{"&gt;0","&lt;0"})*{1,-1})</f>
        <v>0</v>
      </c>
      <c r="EE600">
        <f t="shared" si="523"/>
        <v>0</v>
      </c>
      <c r="EF600" s="17">
        <f t="shared" si="524"/>
        <v>100</v>
      </c>
      <c r="EG600" s="16" t="str">
        <f t="shared" si="525"/>
        <v>Fail</v>
      </c>
      <c r="EH600" s="31">
        <f>SUM(SUMIF(Survey!FF600:FL600,{"&gt;0","&lt;0"})*{1,-1})</f>
        <v>0</v>
      </c>
      <c r="EI600">
        <f t="shared" si="526"/>
        <v>0</v>
      </c>
      <c r="EJ600" s="17">
        <f t="shared" si="527"/>
        <v>100</v>
      </c>
    </row>
    <row r="601" spans="1:140">
      <c r="A601">
        <v>601</v>
      </c>
      <c r="B601" t="str">
        <f t="shared" si="475"/>
        <v>Pass</v>
      </c>
      <c r="C601" t="str">
        <f>IF(COUNTBLANK(Survey!B601:FM601)=$C$2, "Pass", "Fail")</f>
        <v>Pass</v>
      </c>
      <c r="D601" s="16" t="str">
        <f t="shared" si="476"/>
        <v>Fail</v>
      </c>
      <c r="E601" t="str">
        <f>IF(OR(ISBLANK(Survey!AL601),COUNTIF(G601:BJ601,"Fail")),"Fail","Pass")</f>
        <v>Fail</v>
      </c>
      <c r="F601" s="265"/>
      <c r="G601" s="16" t="str">
        <f t="shared" si="477"/>
        <v>Fail</v>
      </c>
      <c r="H601" s="139">
        <f>COUNTBLANK(Survey!B601:D601)+COUNTBLANK(Survey!G601)+COUNTBLANK(Survey!I601)+COUNTBLANK(Survey!K601:M601)+COUNTBLANK(Survey!P601:Q601)+COUNTBLANK(Survey!T601:W601)+COUNTBLANK(Survey!Z601:AC601)+COUNTBLANK(Survey!AF601:AG601)+COUNTBLANK(Survey!AK601:AK601)</f>
        <v>21</v>
      </c>
      <c r="I601" t="str">
        <f t="shared" si="478"/>
        <v>Fail</v>
      </c>
      <c r="J601" t="b">
        <f>IF(Survey!E601="No",TRUE,FALSE)</f>
        <v>0</v>
      </c>
      <c r="K601" s="29" cm="1">
        <f t="array" ref="K601">IF(COUNTA(Survey!$E$4:$E$695)=1, 0, SUM(IF(COUNTIF(Survey!$E$4:$E$695, Survey!$E$4:$E$695)=1,1,0)))</f>
        <v>0</v>
      </c>
      <c r="L601" s="29">
        <f>LEN(Survey!E601)</f>
        <v>0</v>
      </c>
      <c r="M601" s="16" t="str">
        <f t="shared" si="479"/>
        <v>Fail</v>
      </c>
      <c r="N601" t="b">
        <f>IF(Survey!F601="No",TRUE,FALSE)</f>
        <v>0</v>
      </c>
      <c r="O601" t="b">
        <f>Survey!F601=Survey!E601</f>
        <v>1</v>
      </c>
      <c r="P601">
        <f>COUNTIF(Survey!$F$4:$F$695,Survey!F601)</f>
        <v>0</v>
      </c>
      <c r="Q601" s="28">
        <f>LEN(Survey!F601)</f>
        <v>0</v>
      </c>
      <c r="R601" s="16" t="str">
        <f t="shared" si="480"/>
        <v>Pass</v>
      </c>
      <c r="S601" s="29">
        <f>MOD((LEN(Survey!H601)+2),11)</f>
        <v>2</v>
      </c>
      <c r="T601">
        <f>COUNTIF(Survey!$H$4:$H$695,Survey!H601)</f>
        <v>0</v>
      </c>
      <c r="U601" s="28" t="str">
        <f>IF(Survey!$L601="Prospectus fund", "Yes", "No")</f>
        <v>No</v>
      </c>
      <c r="V601" s="16" t="str">
        <f t="shared" si="481"/>
        <v>Pass</v>
      </c>
      <c r="W601" s="29">
        <f>MOD((LEN(Survey!J601)+2),11)</f>
        <v>2</v>
      </c>
      <c r="X601">
        <f>COUNTIF(Survey!$J$4:$J$695,Survey!J601)</f>
        <v>0</v>
      </c>
      <c r="Y601" s="30" t="b">
        <f>IF(OR(Survey!$M601="ETF",Survey!$M601="ETF, alternative mutual fund",Survey!$M601="Closed-end", Survey!$M601="Split share corp", Survey!$I601="Yes"),TRUE,FALSE)</f>
        <v>0</v>
      </c>
      <c r="Z601" s="16" t="str">
        <f>IFERROR(IF(AND(OR(AC601=AD601,AD601 = "Either"),NOT(ISBLANK(Survey!K601))),"Pass","Fail"),"Pass")</f>
        <v>Fail</v>
      </c>
      <c r="AA601" s="31" cm="1">
        <f t="array" ref="AA601">SUM(SUMIF(Survey!CH601:DA601,{"&gt;0","&lt;0"})*{1,-1})</f>
        <v>0</v>
      </c>
      <c r="AB601" s="33" cm="1">
        <f t="array" ref="AB601">SUM(SUMIF(Survey!CK601,{"&gt;0","&lt;0"})*{1,-1})+SUM(SUMIF(Survey!CU601,{"&gt;0","&lt;0"})*{1,-1})</f>
        <v>0</v>
      </c>
      <c r="AC601" s="33">
        <f>Survey!K601</f>
        <v>0</v>
      </c>
      <c r="AD601" s="32" t="str">
        <f t="shared" si="482"/>
        <v>Either</v>
      </c>
      <c r="AE601" s="16" t="str">
        <f t="shared" si="483"/>
        <v>Fail</v>
      </c>
      <c r="AF601" s="58" cm="1">
        <f t="array" ref="AF601">SUM(SUMIF(Survey!CH601:DA601,{"&gt;0","&lt;0"})*{1,-1})+SUM(SUMIF(Survey!DC601:DV601,{"&gt;0","&lt;0"})*{1,-1})</f>
        <v>0</v>
      </c>
      <c r="AG601" s="58">
        <f>IFERROR(AF601/(Survey!$BA601),0)</f>
        <v>0</v>
      </c>
      <c r="AH601" s="104" t="b">
        <f>IF(OR(Survey!$M601="Alternative strategy or hedge",Survey!$M601="Private asset",Survey!$L601="Prospectus fund"),TRUE,FALSE)</f>
        <v>0</v>
      </c>
      <c r="AI601" s="104" t="b">
        <f>NOT(ISBLANK(Survey!$M601))</f>
        <v>0</v>
      </c>
      <c r="AJ601" s="16" t="str">
        <f t="shared" si="484"/>
        <v>Fail</v>
      </c>
      <c r="AK601" t="b">
        <f>IF(Survey!W601="No",TRUE,FALSE)</f>
        <v>0</v>
      </c>
      <c r="AL601" s="119">
        <f>MOD((LEN(Survey!W601)+2),22)</f>
        <v>2</v>
      </c>
      <c r="AM601" t="str">
        <f t="shared" si="485"/>
        <v>Pass</v>
      </c>
      <c r="AN601" s="33" t="b">
        <f>NOT(ISNUMBER(SEARCH("Other",Survey!$Q601)))</f>
        <v>1</v>
      </c>
      <c r="AO601" s="32" t="b">
        <f>NOT(ISBLANK(Survey!$R601))</f>
        <v>0</v>
      </c>
      <c r="AP601" s="16" t="str">
        <f t="shared" si="486"/>
        <v>Pass</v>
      </c>
      <c r="AQ601" s="114">
        <f>COUNTBLANK(Survey!$X601)</f>
        <v>1</v>
      </c>
      <c r="AR601" s="58">
        <f>IF(AND(Survey!L601&lt;&gt;"Exempt fund",OR(Survey!$M601="ETF",Survey!$M601="ETF, alternative mutual fund",Survey!$M601="Mutual fund",Survey!$M601="Alternative mutual fund",Survey!$M601="Money market")),1,0)</f>
        <v>0</v>
      </c>
      <c r="AS601" s="16" t="str">
        <f t="shared" si="487"/>
        <v>Pass</v>
      </c>
      <c r="AT601" s="33" t="b">
        <f>NOT(ISNUMBER(SEARCH("Yes",Survey!$AC601)))</f>
        <v>1</v>
      </c>
      <c r="AU601" s="32" t="b">
        <f>IF(COUNTBLANK(Survey!$AD601:$AE601)=0,TRUE, FALSE)</f>
        <v>0</v>
      </c>
      <c r="AV601" s="16" t="str">
        <f t="shared" si="488"/>
        <v>Pass</v>
      </c>
      <c r="AW601" s="33" t="b">
        <f>NOT(ISNUMBER(SEARCH("Yes",Survey!$AF601)))</f>
        <v>1</v>
      </c>
      <c r="AX601" s="32" t="b">
        <f>NOT(ISBLANK(Survey!$AH601))</f>
        <v>0</v>
      </c>
      <c r="AY601" s="16" t="str">
        <f t="shared" si="489"/>
        <v>Pass</v>
      </c>
      <c r="AZ601" s="33" t="b">
        <f>NOT(OR(ISNUMBER(SEARCH("Other",Survey!$AH601)),ISNUMBER(SEARCH("Multiple",Survey!$AH601))))</f>
        <v>1</v>
      </c>
      <c r="BA601" s="32" t="b">
        <f>NOT(ISBLANK(Survey!$AI601))</f>
        <v>0</v>
      </c>
      <c r="BB601" s="16" t="str">
        <f t="shared" si="490"/>
        <v>Fail</v>
      </c>
      <c r="BC601" s="114">
        <f>IF(ABS(Survey!$BA601)&gt;0, 1,0)</f>
        <v>0</v>
      </c>
      <c r="BD601" s="114">
        <f>IF(COUNTBLANK(Survey!$AL601)=0,1,0)</f>
        <v>0</v>
      </c>
      <c r="BE601" s="16" t="str">
        <f t="shared" si="491"/>
        <v>Pass</v>
      </c>
      <c r="BF601" s="114">
        <f>IF(ISBLANK(Survey!$AL601),0,1)</f>
        <v>0</v>
      </c>
      <c r="BG601" s="133">
        <f>COUNTBLANK(Survey!$AM601)</f>
        <v>1</v>
      </c>
      <c r="BH601" s="16" t="str">
        <f t="shared" si="492"/>
        <v>Pass</v>
      </c>
      <c r="BI601" s="114">
        <f>IF(OR(Survey!$AM601="Closed",ISBLANK(Survey!$AM601)),0,1)</f>
        <v>0</v>
      </c>
      <c r="BJ601" s="133">
        <f>IF(ISBLANK(Survey!$AN601),1,0)</f>
        <v>1</v>
      </c>
      <c r="BK601" s="118" t="str">
        <f t="shared" si="493"/>
        <v>Pass</v>
      </c>
      <c r="BL601" s="31" cm="1">
        <f t="array" ref="BL601">SUM(SUMIF(Survey!AO601:AP601,{"&gt;0","&lt;0"})*{1,-1})</f>
        <v>0</v>
      </c>
      <c r="BM601">
        <f t="shared" si="494"/>
        <v>0</v>
      </c>
      <c r="BN601">
        <f t="shared" si="495"/>
        <v>100</v>
      </c>
      <c r="BO601" s="118" t="str">
        <f t="shared" si="496"/>
        <v>Pass</v>
      </c>
      <c r="BP601">
        <f>IF(Survey!AQ601="No",0,1)</f>
        <v>1</v>
      </c>
      <c r="BQ601" s="207">
        <f>MOD((LEN(Survey!AQ601)+2),22)</f>
        <v>2</v>
      </c>
      <c r="BR601">
        <f>IF(Survey!AR601="No",0,1)</f>
        <v>1</v>
      </c>
      <c r="BS601" s="207">
        <f>MOD((LEN(Survey!AR601)+2),22)</f>
        <v>2</v>
      </c>
      <c r="BT601" s="114">
        <f>COUNTBLANK(Survey!$AQ601:$AS601)+COUNTBLANK(Survey!$AU601)</f>
        <v>4</v>
      </c>
      <c r="BU601" s="114">
        <f>IF(Survey!$I601="Yes",1,0)</f>
        <v>0</v>
      </c>
      <c r="BV601" s="114">
        <f>IF(OR(Survey!$M601="Mutual fund",Survey!$M601="Alternative mutual fund",Survey!$M601="Money market"),1,0)</f>
        <v>0</v>
      </c>
      <c r="BW601" s="119">
        <f>IF(OR(Survey!$M601="ETF",Survey!$M601="ETF, alternative mutual fund"),1,0)</f>
        <v>0</v>
      </c>
      <c r="BX601" s="16" t="str">
        <f t="shared" si="497"/>
        <v>Pass</v>
      </c>
      <c r="BY601" s="33">
        <f>IF(ISNUMBER(SEARCH("Other",Survey!$AS601)), 1, 0)</f>
        <v>0</v>
      </c>
      <c r="BZ601" s="58" t="b">
        <f>NOT(ISBLANK(Survey!$AT601))</f>
        <v>0</v>
      </c>
      <c r="CA601" s="16" t="str">
        <f t="shared" si="498"/>
        <v>Pass</v>
      </c>
      <c r="CB601" s="114">
        <f>IF(Survey!$BB601=0, 0,1)</f>
        <v>0</v>
      </c>
      <c r="CC601" s="58">
        <f>Survey!$AV601</f>
        <v>0</v>
      </c>
      <c r="CD601" s="58">
        <f>Survey!$BC601+Survey!$BD601+ABS(Survey!$BE601)-ABS(Survey!$BF601)-ABS(Survey!$BG601)-ABS(Survey!$BL601)</f>
        <v>0</v>
      </c>
      <c r="CE601" s="138">
        <f>Survey!BB601+(ABS(Survey!$BH601)-ABS(Survey!$BI601)+ABS(Survey!$BJ601)-ABS(Survey!$BK601))*0.5</f>
        <v>0</v>
      </c>
      <c r="CF601" s="58">
        <f t="shared" si="499"/>
        <v>0</v>
      </c>
      <c r="CG601" s="58">
        <f>IF(AND($CC601&gt;$CF601-0.2,$CC601&lt;$CF601+0.2,ISBLANK(Survey!$AV601)=FALSE),0,1)</f>
        <v>1</v>
      </c>
      <c r="CH601" s="133">
        <f>IF(ISBLANK(Survey!$AW601),1,0)</f>
        <v>1</v>
      </c>
      <c r="CI601" s="16" t="str">
        <f t="shared" si="500"/>
        <v>Pass</v>
      </c>
      <c r="CJ601" s="114">
        <f>IF(Survey!$BB601=0, 0,1)</f>
        <v>0</v>
      </c>
      <c r="CK601" s="58">
        <f>IF(AND(Survey!$AX601&gt;=0,Survey!$AX601&lt;=0.2,Survey!$AX601&lt;&gt;""),0,1)</f>
        <v>1</v>
      </c>
      <c r="CL601" s="114">
        <f>IF(ISBLANK(Survey!$AY601),1,0)</f>
        <v>1</v>
      </c>
      <c r="CM601" s="16" t="str">
        <f t="shared" si="501"/>
        <v>Fail</v>
      </c>
      <c r="CN601" s="133">
        <f>Survey!$AZ601</f>
        <v>0</v>
      </c>
      <c r="CO601" s="16" t="str">
        <f t="shared" si="502"/>
        <v>Pass</v>
      </c>
      <c r="CP601" s="31">
        <f>Survey!$BA601</f>
        <v>0</v>
      </c>
      <c r="CQ601" s="138">
        <f>Survey!$BB601+Survey!$BC601+Survey!$BD601+ABS(Survey!$BE601)-ABS(Survey!$BF601)-ABS(Survey!$BG601)+ABS(Survey!$BH601)-ABS(Survey!$BI601)+ABS(Survey!$BJ601)-ABS(Survey!$BK601)-ABS(Survey!$BL601)+Survey!$BM601</f>
        <v>0</v>
      </c>
      <c r="CR601" s="30">
        <f t="shared" si="503"/>
        <v>0</v>
      </c>
      <c r="CS601" s="17">
        <f t="shared" si="504"/>
        <v>0</v>
      </c>
      <c r="CT601" s="16" t="str">
        <f t="shared" si="505"/>
        <v>Pass</v>
      </c>
      <c r="CU601" s="33" t="b">
        <f>IF(ABS(Survey!$BM601)=0,TRUE,FALSE)</f>
        <v>1</v>
      </c>
      <c r="CV601" s="32" t="b">
        <f>NOT(ISBLANK(Survey!$BN601))</f>
        <v>0</v>
      </c>
      <c r="CW601" t="str">
        <f t="shared" si="506"/>
        <v>Fail</v>
      </c>
      <c r="CX601" s="25">
        <f>Survey!$BA601</f>
        <v>0</v>
      </c>
      <c r="CY601" s="25" cm="1">
        <f t="array" ref="CY601">SUM(SUMIF(Survey!BP601:BW601,{"&gt;0","&lt;0"})*{1,-1})-SUM(SUMIF(Survey!BY601:CF601,{"&gt;0","&lt;0"})*{1,-1})</f>
        <v>0</v>
      </c>
      <c r="CZ601" s="30" t="str">
        <f t="shared" si="507"/>
        <v>No holdings</v>
      </c>
      <c r="DA601">
        <f t="shared" si="508"/>
        <v>0</v>
      </c>
      <c r="DB601" s="16" t="str">
        <f t="shared" si="509"/>
        <v>Fail</v>
      </c>
      <c r="DC601" s="31">
        <f>Survey!$BA601</f>
        <v>0</v>
      </c>
      <c r="DD601" s="31" cm="1">
        <f t="array" ref="DD601">SUM(SUMIF(Survey!CH601:DA601,{"&gt;0","&lt;0"})*{1,-1})-SUM(SUMIF(Survey!DC601:DV601,{"&gt;0","&lt;0"})*{1,-1})</f>
        <v>0</v>
      </c>
      <c r="DE601" s="30" t="str">
        <f t="shared" si="510"/>
        <v>No holdings</v>
      </c>
      <c r="DF601" s="17">
        <f t="shared" si="511"/>
        <v>0</v>
      </c>
      <c r="DG601" s="16" t="str">
        <f t="shared" si="512"/>
        <v>Pass</v>
      </c>
      <c r="DH601" s="33" t="b">
        <f>IF(ABS(Survey!$DA601)=0,TRUE,FALSE)</f>
        <v>1</v>
      </c>
      <c r="DI601" s="32" t="b">
        <f>NOT(ISBLANK(Survey!$DB601))</f>
        <v>0</v>
      </c>
      <c r="DJ601" s="16" t="str">
        <f t="shared" si="513"/>
        <v>Pass</v>
      </c>
      <c r="DK601" s="33" t="b">
        <f>IF(ABS(Survey!$DV601)=0,TRUE,FALSE)</f>
        <v>1</v>
      </c>
      <c r="DL601" s="32" t="b">
        <f>NOT(ISBLANK(Survey!$DW601))</f>
        <v>0</v>
      </c>
      <c r="DM601" t="str">
        <f t="shared" si="514"/>
        <v>Pass</v>
      </c>
      <c r="DN601" s="25" cm="1">
        <f t="array" ref="DN601">SUM(SUMIF(Survey!CW601,{"&gt;0","&lt;0"})*{1,-1})+SUM(SUMIF(Survey!DR601,{"&gt;0","&lt;0"})*{1,-1})</f>
        <v>0</v>
      </c>
      <c r="DO601" s="25">
        <f>SUM(SUMIF(Survey!DY601:EE601,{"&gt;0","&lt;0"})*{1,-1})+SUM(SUMIF(Survey!EG601:EM601,{"&gt;0","&lt;0"})*{1,-1})</f>
        <v>0</v>
      </c>
      <c r="DP601">
        <f t="shared" si="515"/>
        <v>0</v>
      </c>
      <c r="DQ601">
        <f t="shared" si="516"/>
        <v>0</v>
      </c>
      <c r="DR601" s="16" t="str">
        <f t="shared" si="517"/>
        <v>Pass</v>
      </c>
      <c r="DS601" s="33" t="b">
        <f>IF(ABS(Survey!$EE601)=0,TRUE,FALSE)</f>
        <v>1</v>
      </c>
      <c r="DT601" s="32" t="b">
        <f>NOT(ISBLANK(Survey!EF601))</f>
        <v>0</v>
      </c>
      <c r="DU601" s="16" t="str">
        <f t="shared" si="518"/>
        <v>Pass</v>
      </c>
      <c r="DV601" s="33" t="b">
        <f>IF(ABS(Survey!$EM601)=0,TRUE,FALSE)</f>
        <v>1</v>
      </c>
      <c r="DW601" s="32" t="b">
        <f>NOT(ISBLANK(Survey!$EN601))</f>
        <v>0</v>
      </c>
      <c r="DX601" s="16" t="str">
        <f t="shared" si="519"/>
        <v>Fail</v>
      </c>
      <c r="DY601" s="31">
        <f>SUM(SUMIF(Survey!ET601:EV601,{"&gt;0","&lt;0"})*{1,-1})</f>
        <v>0</v>
      </c>
      <c r="DZ601">
        <f t="shared" si="520"/>
        <v>0</v>
      </c>
      <c r="EA601">
        <f t="shared" si="521"/>
        <v>100</v>
      </c>
      <c r="EB601" s="30" t="b">
        <f>IF(OR(Survey!$M601="ETF",Survey!$M601="ETF, alternative mutual fund",Survey!$M601="Closed-end", Survey!$M601="Split share corp"),TRUE,FALSE)</f>
        <v>0</v>
      </c>
      <c r="EC601" s="16" t="str">
        <f t="shared" si="522"/>
        <v>Fail</v>
      </c>
      <c r="ED601" s="31">
        <f>SUM(SUMIF(Survey!EX601:FD601,{"&gt;0","&lt;0"})*{1,-1})</f>
        <v>0</v>
      </c>
      <c r="EE601">
        <f t="shared" si="523"/>
        <v>0</v>
      </c>
      <c r="EF601" s="17">
        <f t="shared" si="524"/>
        <v>100</v>
      </c>
      <c r="EG601" s="16" t="str">
        <f t="shared" si="525"/>
        <v>Fail</v>
      </c>
      <c r="EH601" s="31">
        <f>SUM(SUMIF(Survey!FF601:FL601,{"&gt;0","&lt;0"})*{1,-1})</f>
        <v>0</v>
      </c>
      <c r="EI601">
        <f t="shared" si="526"/>
        <v>0</v>
      </c>
      <c r="EJ601" s="17">
        <f t="shared" si="527"/>
        <v>100</v>
      </c>
    </row>
    <row r="602" spans="1:140">
      <c r="A602">
        <v>602</v>
      </c>
      <c r="B602" t="str">
        <f t="shared" si="475"/>
        <v>Pass</v>
      </c>
      <c r="C602" t="str">
        <f>IF(COUNTBLANK(Survey!B602:FM602)=$C$2, "Pass", "Fail")</f>
        <v>Pass</v>
      </c>
      <c r="D602" s="16" t="str">
        <f t="shared" si="476"/>
        <v>Fail</v>
      </c>
      <c r="E602" t="str">
        <f>IF(OR(ISBLANK(Survey!AL602),COUNTIF(G602:BJ602,"Fail")),"Fail","Pass")</f>
        <v>Fail</v>
      </c>
      <c r="F602" s="265"/>
      <c r="G602" s="16" t="str">
        <f t="shared" si="477"/>
        <v>Fail</v>
      </c>
      <c r="H602" s="139">
        <f>COUNTBLANK(Survey!B602:D602)+COUNTBLANK(Survey!G602)+COUNTBLANK(Survey!I602)+COUNTBLANK(Survey!K602:M602)+COUNTBLANK(Survey!P602:Q602)+COUNTBLANK(Survey!T602:W602)+COUNTBLANK(Survey!Z602:AC602)+COUNTBLANK(Survey!AF602:AG602)+COUNTBLANK(Survey!AK602:AK602)</f>
        <v>21</v>
      </c>
      <c r="I602" t="str">
        <f t="shared" si="478"/>
        <v>Fail</v>
      </c>
      <c r="J602" t="b">
        <f>IF(Survey!E602="No",TRUE,FALSE)</f>
        <v>0</v>
      </c>
      <c r="K602" s="29" cm="1">
        <f t="array" ref="K602">IF(COUNTA(Survey!$E$4:$E$695)=1, 0, SUM(IF(COUNTIF(Survey!$E$4:$E$695, Survey!$E$4:$E$695)=1,1,0)))</f>
        <v>0</v>
      </c>
      <c r="L602" s="29">
        <f>LEN(Survey!E602)</f>
        <v>0</v>
      </c>
      <c r="M602" s="16" t="str">
        <f t="shared" si="479"/>
        <v>Fail</v>
      </c>
      <c r="N602" t="b">
        <f>IF(Survey!F602="No",TRUE,FALSE)</f>
        <v>0</v>
      </c>
      <c r="O602" t="b">
        <f>Survey!F602=Survey!E602</f>
        <v>1</v>
      </c>
      <c r="P602">
        <f>COUNTIF(Survey!$F$4:$F$695,Survey!F602)</f>
        <v>0</v>
      </c>
      <c r="Q602" s="28">
        <f>LEN(Survey!F602)</f>
        <v>0</v>
      </c>
      <c r="R602" s="16" t="str">
        <f t="shared" si="480"/>
        <v>Pass</v>
      </c>
      <c r="S602" s="29">
        <f>MOD((LEN(Survey!H602)+2),11)</f>
        <v>2</v>
      </c>
      <c r="T602">
        <f>COUNTIF(Survey!$H$4:$H$695,Survey!H602)</f>
        <v>0</v>
      </c>
      <c r="U602" s="28" t="str">
        <f>IF(Survey!$L602="Prospectus fund", "Yes", "No")</f>
        <v>No</v>
      </c>
      <c r="V602" s="16" t="str">
        <f t="shared" si="481"/>
        <v>Pass</v>
      </c>
      <c r="W602" s="29">
        <f>MOD((LEN(Survey!J602)+2),11)</f>
        <v>2</v>
      </c>
      <c r="X602">
        <f>COUNTIF(Survey!$J$4:$J$695,Survey!J602)</f>
        <v>0</v>
      </c>
      <c r="Y602" s="30" t="b">
        <f>IF(OR(Survey!$M602="ETF",Survey!$M602="ETF, alternative mutual fund",Survey!$M602="Closed-end", Survey!$M602="Split share corp", Survey!$I602="Yes"),TRUE,FALSE)</f>
        <v>0</v>
      </c>
      <c r="Z602" s="16" t="str">
        <f>IFERROR(IF(AND(OR(AC602=AD602,AD602 = "Either"),NOT(ISBLANK(Survey!K602))),"Pass","Fail"),"Pass")</f>
        <v>Fail</v>
      </c>
      <c r="AA602" s="31" cm="1">
        <f t="array" ref="AA602">SUM(SUMIF(Survey!CH602:DA602,{"&gt;0","&lt;0"})*{1,-1})</f>
        <v>0</v>
      </c>
      <c r="AB602" s="33" cm="1">
        <f t="array" ref="AB602">SUM(SUMIF(Survey!CK602,{"&gt;0","&lt;0"})*{1,-1})+SUM(SUMIF(Survey!CU602,{"&gt;0","&lt;0"})*{1,-1})</f>
        <v>0</v>
      </c>
      <c r="AC602" s="33">
        <f>Survey!K602</f>
        <v>0</v>
      </c>
      <c r="AD602" s="32" t="str">
        <f t="shared" si="482"/>
        <v>Either</v>
      </c>
      <c r="AE602" s="16" t="str">
        <f t="shared" si="483"/>
        <v>Fail</v>
      </c>
      <c r="AF602" s="58" cm="1">
        <f t="array" ref="AF602">SUM(SUMIF(Survey!CH602:DA602,{"&gt;0","&lt;0"})*{1,-1})+SUM(SUMIF(Survey!DC602:DV602,{"&gt;0","&lt;0"})*{1,-1})</f>
        <v>0</v>
      </c>
      <c r="AG602" s="58">
        <f>IFERROR(AF602/(Survey!$BA602),0)</f>
        <v>0</v>
      </c>
      <c r="AH602" s="104" t="b">
        <f>IF(OR(Survey!$M602="Alternative strategy or hedge",Survey!$M602="Private asset",Survey!$L602="Prospectus fund"),TRUE,FALSE)</f>
        <v>0</v>
      </c>
      <c r="AI602" s="104" t="b">
        <f>NOT(ISBLANK(Survey!$M602))</f>
        <v>0</v>
      </c>
      <c r="AJ602" s="16" t="str">
        <f t="shared" si="484"/>
        <v>Fail</v>
      </c>
      <c r="AK602" t="b">
        <f>IF(Survey!W602="No",TRUE,FALSE)</f>
        <v>0</v>
      </c>
      <c r="AL602" s="119">
        <f>MOD((LEN(Survey!W602)+2),22)</f>
        <v>2</v>
      </c>
      <c r="AM602" t="str">
        <f t="shared" si="485"/>
        <v>Pass</v>
      </c>
      <c r="AN602" s="33" t="b">
        <f>NOT(ISNUMBER(SEARCH("Other",Survey!$Q602)))</f>
        <v>1</v>
      </c>
      <c r="AO602" s="32" t="b">
        <f>NOT(ISBLANK(Survey!$R602))</f>
        <v>0</v>
      </c>
      <c r="AP602" s="16" t="str">
        <f t="shared" si="486"/>
        <v>Pass</v>
      </c>
      <c r="AQ602" s="114">
        <f>COUNTBLANK(Survey!$X602)</f>
        <v>1</v>
      </c>
      <c r="AR602" s="58">
        <f>IF(AND(Survey!L602&lt;&gt;"Exempt fund",OR(Survey!$M602="ETF",Survey!$M602="ETF, alternative mutual fund",Survey!$M602="Mutual fund",Survey!$M602="Alternative mutual fund",Survey!$M602="Money market")),1,0)</f>
        <v>0</v>
      </c>
      <c r="AS602" s="16" t="str">
        <f t="shared" si="487"/>
        <v>Pass</v>
      </c>
      <c r="AT602" s="33" t="b">
        <f>NOT(ISNUMBER(SEARCH("Yes",Survey!$AC602)))</f>
        <v>1</v>
      </c>
      <c r="AU602" s="32" t="b">
        <f>IF(COUNTBLANK(Survey!$AD602:$AE602)=0,TRUE, FALSE)</f>
        <v>0</v>
      </c>
      <c r="AV602" s="16" t="str">
        <f t="shared" si="488"/>
        <v>Pass</v>
      </c>
      <c r="AW602" s="33" t="b">
        <f>NOT(ISNUMBER(SEARCH("Yes",Survey!$AF602)))</f>
        <v>1</v>
      </c>
      <c r="AX602" s="32" t="b">
        <f>NOT(ISBLANK(Survey!$AH602))</f>
        <v>0</v>
      </c>
      <c r="AY602" s="16" t="str">
        <f t="shared" si="489"/>
        <v>Pass</v>
      </c>
      <c r="AZ602" s="33" t="b">
        <f>NOT(OR(ISNUMBER(SEARCH("Other",Survey!$AH602)),ISNUMBER(SEARCH("Multiple",Survey!$AH602))))</f>
        <v>1</v>
      </c>
      <c r="BA602" s="32" t="b">
        <f>NOT(ISBLANK(Survey!$AI602))</f>
        <v>0</v>
      </c>
      <c r="BB602" s="16" t="str">
        <f t="shared" si="490"/>
        <v>Fail</v>
      </c>
      <c r="BC602" s="114">
        <f>IF(ABS(Survey!$BA602)&gt;0, 1,0)</f>
        <v>0</v>
      </c>
      <c r="BD602" s="114">
        <f>IF(COUNTBLANK(Survey!$AL602)=0,1,0)</f>
        <v>0</v>
      </c>
      <c r="BE602" s="16" t="str">
        <f t="shared" si="491"/>
        <v>Pass</v>
      </c>
      <c r="BF602" s="114">
        <f>IF(ISBLANK(Survey!$AL602),0,1)</f>
        <v>0</v>
      </c>
      <c r="BG602" s="133">
        <f>COUNTBLANK(Survey!$AM602)</f>
        <v>1</v>
      </c>
      <c r="BH602" s="16" t="str">
        <f t="shared" si="492"/>
        <v>Pass</v>
      </c>
      <c r="BI602" s="114">
        <f>IF(OR(Survey!$AM602="Closed",ISBLANK(Survey!$AM602)),0,1)</f>
        <v>0</v>
      </c>
      <c r="BJ602" s="133">
        <f>IF(ISBLANK(Survey!$AN602),1,0)</f>
        <v>1</v>
      </c>
      <c r="BK602" s="118" t="str">
        <f t="shared" si="493"/>
        <v>Pass</v>
      </c>
      <c r="BL602" s="31" cm="1">
        <f t="array" ref="BL602">SUM(SUMIF(Survey!AO602:AP602,{"&gt;0","&lt;0"})*{1,-1})</f>
        <v>0</v>
      </c>
      <c r="BM602">
        <f t="shared" si="494"/>
        <v>0</v>
      </c>
      <c r="BN602">
        <f t="shared" si="495"/>
        <v>100</v>
      </c>
      <c r="BO602" s="118" t="str">
        <f t="shared" si="496"/>
        <v>Pass</v>
      </c>
      <c r="BP602">
        <f>IF(Survey!AQ602="No",0,1)</f>
        <v>1</v>
      </c>
      <c r="BQ602" s="207">
        <f>MOD((LEN(Survey!AQ602)+2),22)</f>
        <v>2</v>
      </c>
      <c r="BR602">
        <f>IF(Survey!AR602="No",0,1)</f>
        <v>1</v>
      </c>
      <c r="BS602" s="207">
        <f>MOD((LEN(Survey!AR602)+2),22)</f>
        <v>2</v>
      </c>
      <c r="BT602" s="114">
        <f>COUNTBLANK(Survey!$AQ602:$AS602)+COUNTBLANK(Survey!$AU602)</f>
        <v>4</v>
      </c>
      <c r="BU602" s="114">
        <f>IF(Survey!$I602="Yes",1,0)</f>
        <v>0</v>
      </c>
      <c r="BV602" s="114">
        <f>IF(OR(Survey!$M602="Mutual fund",Survey!$M602="Alternative mutual fund",Survey!$M602="Money market"),1,0)</f>
        <v>0</v>
      </c>
      <c r="BW602" s="119">
        <f>IF(OR(Survey!$M602="ETF",Survey!$M602="ETF, alternative mutual fund"),1,0)</f>
        <v>0</v>
      </c>
      <c r="BX602" s="16" t="str">
        <f t="shared" si="497"/>
        <v>Pass</v>
      </c>
      <c r="BY602" s="33">
        <f>IF(ISNUMBER(SEARCH("Other",Survey!$AS602)), 1, 0)</f>
        <v>0</v>
      </c>
      <c r="BZ602" s="58" t="b">
        <f>NOT(ISBLANK(Survey!$AT602))</f>
        <v>0</v>
      </c>
      <c r="CA602" s="16" t="str">
        <f t="shared" si="498"/>
        <v>Pass</v>
      </c>
      <c r="CB602" s="114">
        <f>IF(Survey!$BB602=0, 0,1)</f>
        <v>0</v>
      </c>
      <c r="CC602" s="58">
        <f>Survey!$AV602</f>
        <v>0</v>
      </c>
      <c r="CD602" s="58">
        <f>Survey!$BC602+Survey!$BD602+ABS(Survey!$BE602)-ABS(Survey!$BF602)-ABS(Survey!$BG602)-ABS(Survey!$BL602)</f>
        <v>0</v>
      </c>
      <c r="CE602" s="138">
        <f>Survey!BB602+(ABS(Survey!$BH602)-ABS(Survey!$BI602)+ABS(Survey!$BJ602)-ABS(Survey!$BK602))*0.5</f>
        <v>0</v>
      </c>
      <c r="CF602" s="58">
        <f t="shared" si="499"/>
        <v>0</v>
      </c>
      <c r="CG602" s="58">
        <f>IF(AND($CC602&gt;$CF602-0.2,$CC602&lt;$CF602+0.2,ISBLANK(Survey!$AV602)=FALSE),0,1)</f>
        <v>1</v>
      </c>
      <c r="CH602" s="133">
        <f>IF(ISBLANK(Survey!$AW602),1,0)</f>
        <v>1</v>
      </c>
      <c r="CI602" s="16" t="str">
        <f t="shared" si="500"/>
        <v>Pass</v>
      </c>
      <c r="CJ602" s="114">
        <f>IF(Survey!$BB602=0, 0,1)</f>
        <v>0</v>
      </c>
      <c r="CK602" s="58">
        <f>IF(AND(Survey!$AX602&gt;=0,Survey!$AX602&lt;=0.2,Survey!$AX602&lt;&gt;""),0,1)</f>
        <v>1</v>
      </c>
      <c r="CL602" s="114">
        <f>IF(ISBLANK(Survey!$AY602),1,0)</f>
        <v>1</v>
      </c>
      <c r="CM602" s="16" t="str">
        <f t="shared" si="501"/>
        <v>Fail</v>
      </c>
      <c r="CN602" s="133">
        <f>Survey!$AZ602</f>
        <v>0</v>
      </c>
      <c r="CO602" s="16" t="str">
        <f t="shared" si="502"/>
        <v>Pass</v>
      </c>
      <c r="CP602" s="31">
        <f>Survey!$BA602</f>
        <v>0</v>
      </c>
      <c r="CQ602" s="138">
        <f>Survey!$BB602+Survey!$BC602+Survey!$BD602+ABS(Survey!$BE602)-ABS(Survey!$BF602)-ABS(Survey!$BG602)+ABS(Survey!$BH602)-ABS(Survey!$BI602)+ABS(Survey!$BJ602)-ABS(Survey!$BK602)-ABS(Survey!$BL602)+Survey!$BM602</f>
        <v>0</v>
      </c>
      <c r="CR602" s="30">
        <f t="shared" si="503"/>
        <v>0</v>
      </c>
      <c r="CS602" s="17">
        <f t="shared" si="504"/>
        <v>0</v>
      </c>
      <c r="CT602" s="16" t="str">
        <f t="shared" si="505"/>
        <v>Pass</v>
      </c>
      <c r="CU602" s="33" t="b">
        <f>IF(ABS(Survey!$BM602)=0,TRUE,FALSE)</f>
        <v>1</v>
      </c>
      <c r="CV602" s="32" t="b">
        <f>NOT(ISBLANK(Survey!$BN602))</f>
        <v>0</v>
      </c>
      <c r="CW602" t="str">
        <f t="shared" si="506"/>
        <v>Fail</v>
      </c>
      <c r="CX602" s="25">
        <f>Survey!$BA602</f>
        <v>0</v>
      </c>
      <c r="CY602" s="25" cm="1">
        <f t="array" ref="CY602">SUM(SUMIF(Survey!BP602:BW602,{"&gt;0","&lt;0"})*{1,-1})-SUM(SUMIF(Survey!BY602:CF602,{"&gt;0","&lt;0"})*{1,-1})</f>
        <v>0</v>
      </c>
      <c r="CZ602" s="30" t="str">
        <f t="shared" si="507"/>
        <v>No holdings</v>
      </c>
      <c r="DA602">
        <f t="shared" si="508"/>
        <v>0</v>
      </c>
      <c r="DB602" s="16" t="str">
        <f t="shared" si="509"/>
        <v>Fail</v>
      </c>
      <c r="DC602" s="31">
        <f>Survey!$BA602</f>
        <v>0</v>
      </c>
      <c r="DD602" s="31" cm="1">
        <f t="array" ref="DD602">SUM(SUMIF(Survey!CH602:DA602,{"&gt;0","&lt;0"})*{1,-1})-SUM(SUMIF(Survey!DC602:DV602,{"&gt;0","&lt;0"})*{1,-1})</f>
        <v>0</v>
      </c>
      <c r="DE602" s="30" t="str">
        <f t="shared" si="510"/>
        <v>No holdings</v>
      </c>
      <c r="DF602" s="17">
        <f t="shared" si="511"/>
        <v>0</v>
      </c>
      <c r="DG602" s="16" t="str">
        <f t="shared" si="512"/>
        <v>Pass</v>
      </c>
      <c r="DH602" s="33" t="b">
        <f>IF(ABS(Survey!$DA602)=0,TRUE,FALSE)</f>
        <v>1</v>
      </c>
      <c r="DI602" s="32" t="b">
        <f>NOT(ISBLANK(Survey!$DB602))</f>
        <v>0</v>
      </c>
      <c r="DJ602" s="16" t="str">
        <f t="shared" si="513"/>
        <v>Pass</v>
      </c>
      <c r="DK602" s="33" t="b">
        <f>IF(ABS(Survey!$DV602)=0,TRUE,FALSE)</f>
        <v>1</v>
      </c>
      <c r="DL602" s="32" t="b">
        <f>NOT(ISBLANK(Survey!$DW602))</f>
        <v>0</v>
      </c>
      <c r="DM602" t="str">
        <f t="shared" si="514"/>
        <v>Pass</v>
      </c>
      <c r="DN602" s="25" cm="1">
        <f t="array" ref="DN602">SUM(SUMIF(Survey!CW602,{"&gt;0","&lt;0"})*{1,-1})+SUM(SUMIF(Survey!DR602,{"&gt;0","&lt;0"})*{1,-1})</f>
        <v>0</v>
      </c>
      <c r="DO602" s="25">
        <f>SUM(SUMIF(Survey!DY602:EE602,{"&gt;0","&lt;0"})*{1,-1})+SUM(SUMIF(Survey!EG602:EM602,{"&gt;0","&lt;0"})*{1,-1})</f>
        <v>0</v>
      </c>
      <c r="DP602">
        <f t="shared" si="515"/>
        <v>0</v>
      </c>
      <c r="DQ602">
        <f t="shared" si="516"/>
        <v>0</v>
      </c>
      <c r="DR602" s="16" t="str">
        <f t="shared" si="517"/>
        <v>Pass</v>
      </c>
      <c r="DS602" s="33" t="b">
        <f>IF(ABS(Survey!$EE602)=0,TRUE,FALSE)</f>
        <v>1</v>
      </c>
      <c r="DT602" s="32" t="b">
        <f>NOT(ISBLANK(Survey!EF602))</f>
        <v>0</v>
      </c>
      <c r="DU602" s="16" t="str">
        <f t="shared" si="518"/>
        <v>Pass</v>
      </c>
      <c r="DV602" s="33" t="b">
        <f>IF(ABS(Survey!$EM602)=0,TRUE,FALSE)</f>
        <v>1</v>
      </c>
      <c r="DW602" s="32" t="b">
        <f>NOT(ISBLANK(Survey!$EN602))</f>
        <v>0</v>
      </c>
      <c r="DX602" s="16" t="str">
        <f t="shared" si="519"/>
        <v>Fail</v>
      </c>
      <c r="DY602" s="31">
        <f>SUM(SUMIF(Survey!ET602:EV602,{"&gt;0","&lt;0"})*{1,-1})</f>
        <v>0</v>
      </c>
      <c r="DZ602">
        <f t="shared" si="520"/>
        <v>0</v>
      </c>
      <c r="EA602">
        <f t="shared" si="521"/>
        <v>100</v>
      </c>
      <c r="EB602" s="30" t="b">
        <f>IF(OR(Survey!$M602="ETF",Survey!$M602="ETF, alternative mutual fund",Survey!$M602="Closed-end", Survey!$M602="Split share corp"),TRUE,FALSE)</f>
        <v>0</v>
      </c>
      <c r="EC602" s="16" t="str">
        <f t="shared" si="522"/>
        <v>Fail</v>
      </c>
      <c r="ED602" s="31">
        <f>SUM(SUMIF(Survey!EX602:FD602,{"&gt;0","&lt;0"})*{1,-1})</f>
        <v>0</v>
      </c>
      <c r="EE602">
        <f t="shared" si="523"/>
        <v>0</v>
      </c>
      <c r="EF602" s="17">
        <f t="shared" si="524"/>
        <v>100</v>
      </c>
      <c r="EG602" s="16" t="str">
        <f t="shared" si="525"/>
        <v>Fail</v>
      </c>
      <c r="EH602" s="31">
        <f>SUM(SUMIF(Survey!FF602:FL602,{"&gt;0","&lt;0"})*{1,-1})</f>
        <v>0</v>
      </c>
      <c r="EI602">
        <f t="shared" si="526"/>
        <v>0</v>
      </c>
      <c r="EJ602" s="17">
        <f t="shared" si="527"/>
        <v>100</v>
      </c>
    </row>
    <row r="603" spans="1:140">
      <c r="A603">
        <v>603</v>
      </c>
      <c r="B603" t="str">
        <f t="shared" si="475"/>
        <v>Pass</v>
      </c>
      <c r="C603" t="str">
        <f>IF(COUNTBLANK(Survey!B603:FM603)=$C$2, "Pass", "Fail")</f>
        <v>Pass</v>
      </c>
      <c r="D603" s="16" t="str">
        <f t="shared" si="476"/>
        <v>Fail</v>
      </c>
      <c r="E603" t="str">
        <f>IF(OR(ISBLANK(Survey!AL603),COUNTIF(G603:BJ603,"Fail")),"Fail","Pass")</f>
        <v>Fail</v>
      </c>
      <c r="F603" s="265"/>
      <c r="G603" s="16" t="str">
        <f t="shared" si="477"/>
        <v>Fail</v>
      </c>
      <c r="H603" s="139">
        <f>COUNTBLANK(Survey!B603:D603)+COUNTBLANK(Survey!G603)+COUNTBLANK(Survey!I603)+COUNTBLANK(Survey!K603:M603)+COUNTBLANK(Survey!P603:Q603)+COUNTBLANK(Survey!T603:W603)+COUNTBLANK(Survey!Z603:AC603)+COUNTBLANK(Survey!AF603:AG603)+COUNTBLANK(Survey!AK603:AK603)</f>
        <v>21</v>
      </c>
      <c r="I603" t="str">
        <f t="shared" si="478"/>
        <v>Fail</v>
      </c>
      <c r="J603" t="b">
        <f>IF(Survey!E603="No",TRUE,FALSE)</f>
        <v>0</v>
      </c>
      <c r="K603" s="29" cm="1">
        <f t="array" ref="K603">IF(COUNTA(Survey!$E$4:$E$695)=1, 0, SUM(IF(COUNTIF(Survey!$E$4:$E$695, Survey!$E$4:$E$695)=1,1,0)))</f>
        <v>0</v>
      </c>
      <c r="L603" s="29">
        <f>LEN(Survey!E603)</f>
        <v>0</v>
      </c>
      <c r="M603" s="16" t="str">
        <f t="shared" si="479"/>
        <v>Fail</v>
      </c>
      <c r="N603" t="b">
        <f>IF(Survey!F603="No",TRUE,FALSE)</f>
        <v>0</v>
      </c>
      <c r="O603" t="b">
        <f>Survey!F603=Survey!E603</f>
        <v>1</v>
      </c>
      <c r="P603">
        <f>COUNTIF(Survey!$F$4:$F$695,Survey!F603)</f>
        <v>0</v>
      </c>
      <c r="Q603" s="28">
        <f>LEN(Survey!F603)</f>
        <v>0</v>
      </c>
      <c r="R603" s="16" t="str">
        <f t="shared" si="480"/>
        <v>Pass</v>
      </c>
      <c r="S603" s="29">
        <f>MOD((LEN(Survey!H603)+2),11)</f>
        <v>2</v>
      </c>
      <c r="T603">
        <f>COUNTIF(Survey!$H$4:$H$695,Survey!H603)</f>
        <v>0</v>
      </c>
      <c r="U603" s="28" t="str">
        <f>IF(Survey!$L603="Prospectus fund", "Yes", "No")</f>
        <v>No</v>
      </c>
      <c r="V603" s="16" t="str">
        <f t="shared" si="481"/>
        <v>Pass</v>
      </c>
      <c r="W603" s="29">
        <f>MOD((LEN(Survey!J603)+2),11)</f>
        <v>2</v>
      </c>
      <c r="X603">
        <f>COUNTIF(Survey!$J$4:$J$695,Survey!J603)</f>
        <v>0</v>
      </c>
      <c r="Y603" s="30" t="b">
        <f>IF(OR(Survey!$M603="ETF",Survey!$M603="ETF, alternative mutual fund",Survey!$M603="Closed-end", Survey!$M603="Split share corp", Survey!$I603="Yes"),TRUE,FALSE)</f>
        <v>0</v>
      </c>
      <c r="Z603" s="16" t="str">
        <f>IFERROR(IF(AND(OR(AC603=AD603,AD603 = "Either"),NOT(ISBLANK(Survey!K603))),"Pass","Fail"),"Pass")</f>
        <v>Fail</v>
      </c>
      <c r="AA603" s="31" cm="1">
        <f t="array" ref="AA603">SUM(SUMIF(Survey!CH603:DA603,{"&gt;0","&lt;0"})*{1,-1})</f>
        <v>0</v>
      </c>
      <c r="AB603" s="33" cm="1">
        <f t="array" ref="AB603">SUM(SUMIF(Survey!CK603,{"&gt;0","&lt;0"})*{1,-1})+SUM(SUMIF(Survey!CU603,{"&gt;0","&lt;0"})*{1,-1})</f>
        <v>0</v>
      </c>
      <c r="AC603" s="33">
        <f>Survey!K603</f>
        <v>0</v>
      </c>
      <c r="AD603" s="32" t="str">
        <f t="shared" si="482"/>
        <v>Either</v>
      </c>
      <c r="AE603" s="16" t="str">
        <f t="shared" si="483"/>
        <v>Fail</v>
      </c>
      <c r="AF603" s="58" cm="1">
        <f t="array" ref="AF603">SUM(SUMIF(Survey!CH603:DA603,{"&gt;0","&lt;0"})*{1,-1})+SUM(SUMIF(Survey!DC603:DV603,{"&gt;0","&lt;0"})*{1,-1})</f>
        <v>0</v>
      </c>
      <c r="AG603" s="58">
        <f>IFERROR(AF603/(Survey!$BA603),0)</f>
        <v>0</v>
      </c>
      <c r="AH603" s="104" t="b">
        <f>IF(OR(Survey!$M603="Alternative strategy or hedge",Survey!$M603="Private asset",Survey!$L603="Prospectus fund"),TRUE,FALSE)</f>
        <v>0</v>
      </c>
      <c r="AI603" s="104" t="b">
        <f>NOT(ISBLANK(Survey!$M603))</f>
        <v>0</v>
      </c>
      <c r="AJ603" s="16" t="str">
        <f t="shared" si="484"/>
        <v>Fail</v>
      </c>
      <c r="AK603" t="b">
        <f>IF(Survey!W603="No",TRUE,FALSE)</f>
        <v>0</v>
      </c>
      <c r="AL603" s="119">
        <f>MOD((LEN(Survey!W603)+2),22)</f>
        <v>2</v>
      </c>
      <c r="AM603" t="str">
        <f t="shared" si="485"/>
        <v>Pass</v>
      </c>
      <c r="AN603" s="33" t="b">
        <f>NOT(ISNUMBER(SEARCH("Other",Survey!$Q603)))</f>
        <v>1</v>
      </c>
      <c r="AO603" s="32" t="b">
        <f>NOT(ISBLANK(Survey!$R603))</f>
        <v>0</v>
      </c>
      <c r="AP603" s="16" t="str">
        <f t="shared" si="486"/>
        <v>Pass</v>
      </c>
      <c r="AQ603" s="114">
        <f>COUNTBLANK(Survey!$X603)</f>
        <v>1</v>
      </c>
      <c r="AR603" s="58">
        <f>IF(AND(Survey!L603&lt;&gt;"Exempt fund",OR(Survey!$M603="ETF",Survey!$M603="ETF, alternative mutual fund",Survey!$M603="Mutual fund",Survey!$M603="Alternative mutual fund",Survey!$M603="Money market")),1,0)</f>
        <v>0</v>
      </c>
      <c r="AS603" s="16" t="str">
        <f t="shared" si="487"/>
        <v>Pass</v>
      </c>
      <c r="AT603" s="33" t="b">
        <f>NOT(ISNUMBER(SEARCH("Yes",Survey!$AC603)))</f>
        <v>1</v>
      </c>
      <c r="AU603" s="32" t="b">
        <f>IF(COUNTBLANK(Survey!$AD603:$AE603)=0,TRUE, FALSE)</f>
        <v>0</v>
      </c>
      <c r="AV603" s="16" t="str">
        <f t="shared" si="488"/>
        <v>Pass</v>
      </c>
      <c r="AW603" s="33" t="b">
        <f>NOT(ISNUMBER(SEARCH("Yes",Survey!$AF603)))</f>
        <v>1</v>
      </c>
      <c r="AX603" s="32" t="b">
        <f>NOT(ISBLANK(Survey!$AH603))</f>
        <v>0</v>
      </c>
      <c r="AY603" s="16" t="str">
        <f t="shared" si="489"/>
        <v>Pass</v>
      </c>
      <c r="AZ603" s="33" t="b">
        <f>NOT(OR(ISNUMBER(SEARCH("Other",Survey!$AH603)),ISNUMBER(SEARCH("Multiple",Survey!$AH603))))</f>
        <v>1</v>
      </c>
      <c r="BA603" s="32" t="b">
        <f>NOT(ISBLANK(Survey!$AI603))</f>
        <v>0</v>
      </c>
      <c r="BB603" s="16" t="str">
        <f t="shared" si="490"/>
        <v>Fail</v>
      </c>
      <c r="BC603" s="114">
        <f>IF(ABS(Survey!$BA603)&gt;0, 1,0)</f>
        <v>0</v>
      </c>
      <c r="BD603" s="114">
        <f>IF(COUNTBLANK(Survey!$AL603)=0,1,0)</f>
        <v>0</v>
      </c>
      <c r="BE603" s="16" t="str">
        <f t="shared" si="491"/>
        <v>Pass</v>
      </c>
      <c r="BF603" s="114">
        <f>IF(ISBLANK(Survey!$AL603),0,1)</f>
        <v>0</v>
      </c>
      <c r="BG603" s="133">
        <f>COUNTBLANK(Survey!$AM603)</f>
        <v>1</v>
      </c>
      <c r="BH603" s="16" t="str">
        <f t="shared" si="492"/>
        <v>Pass</v>
      </c>
      <c r="BI603" s="114">
        <f>IF(OR(Survey!$AM603="Closed",ISBLANK(Survey!$AM603)),0,1)</f>
        <v>0</v>
      </c>
      <c r="BJ603" s="133">
        <f>IF(ISBLANK(Survey!$AN603),1,0)</f>
        <v>1</v>
      </c>
      <c r="BK603" s="118" t="str">
        <f t="shared" si="493"/>
        <v>Pass</v>
      </c>
      <c r="BL603" s="31" cm="1">
        <f t="array" ref="BL603">SUM(SUMIF(Survey!AO603:AP603,{"&gt;0","&lt;0"})*{1,-1})</f>
        <v>0</v>
      </c>
      <c r="BM603">
        <f t="shared" si="494"/>
        <v>0</v>
      </c>
      <c r="BN603">
        <f t="shared" si="495"/>
        <v>100</v>
      </c>
      <c r="BO603" s="118" t="str">
        <f t="shared" si="496"/>
        <v>Pass</v>
      </c>
      <c r="BP603">
        <f>IF(Survey!AQ603="No",0,1)</f>
        <v>1</v>
      </c>
      <c r="BQ603" s="207">
        <f>MOD((LEN(Survey!AQ603)+2),22)</f>
        <v>2</v>
      </c>
      <c r="BR603">
        <f>IF(Survey!AR603="No",0,1)</f>
        <v>1</v>
      </c>
      <c r="BS603" s="207">
        <f>MOD((LEN(Survey!AR603)+2),22)</f>
        <v>2</v>
      </c>
      <c r="BT603" s="114">
        <f>COUNTBLANK(Survey!$AQ603:$AS603)+COUNTBLANK(Survey!$AU603)</f>
        <v>4</v>
      </c>
      <c r="BU603" s="114">
        <f>IF(Survey!$I603="Yes",1,0)</f>
        <v>0</v>
      </c>
      <c r="BV603" s="114">
        <f>IF(OR(Survey!$M603="Mutual fund",Survey!$M603="Alternative mutual fund",Survey!$M603="Money market"),1,0)</f>
        <v>0</v>
      </c>
      <c r="BW603" s="119">
        <f>IF(OR(Survey!$M603="ETF",Survey!$M603="ETF, alternative mutual fund"),1,0)</f>
        <v>0</v>
      </c>
      <c r="BX603" s="16" t="str">
        <f t="shared" si="497"/>
        <v>Pass</v>
      </c>
      <c r="BY603" s="33">
        <f>IF(ISNUMBER(SEARCH("Other",Survey!$AS603)), 1, 0)</f>
        <v>0</v>
      </c>
      <c r="BZ603" s="58" t="b">
        <f>NOT(ISBLANK(Survey!$AT603))</f>
        <v>0</v>
      </c>
      <c r="CA603" s="16" t="str">
        <f t="shared" si="498"/>
        <v>Pass</v>
      </c>
      <c r="CB603" s="114">
        <f>IF(Survey!$BB603=0, 0,1)</f>
        <v>0</v>
      </c>
      <c r="CC603" s="58">
        <f>Survey!$AV603</f>
        <v>0</v>
      </c>
      <c r="CD603" s="58">
        <f>Survey!$BC603+Survey!$BD603+ABS(Survey!$BE603)-ABS(Survey!$BF603)-ABS(Survey!$BG603)-ABS(Survey!$BL603)</f>
        <v>0</v>
      </c>
      <c r="CE603" s="138">
        <f>Survey!BB603+(ABS(Survey!$BH603)-ABS(Survey!$BI603)+ABS(Survey!$BJ603)-ABS(Survey!$BK603))*0.5</f>
        <v>0</v>
      </c>
      <c r="CF603" s="58">
        <f t="shared" si="499"/>
        <v>0</v>
      </c>
      <c r="CG603" s="58">
        <f>IF(AND($CC603&gt;$CF603-0.2,$CC603&lt;$CF603+0.2,ISBLANK(Survey!$AV603)=FALSE),0,1)</f>
        <v>1</v>
      </c>
      <c r="CH603" s="133">
        <f>IF(ISBLANK(Survey!$AW603),1,0)</f>
        <v>1</v>
      </c>
      <c r="CI603" s="16" t="str">
        <f t="shared" si="500"/>
        <v>Pass</v>
      </c>
      <c r="CJ603" s="114">
        <f>IF(Survey!$BB603=0, 0,1)</f>
        <v>0</v>
      </c>
      <c r="CK603" s="58">
        <f>IF(AND(Survey!$AX603&gt;=0,Survey!$AX603&lt;=0.2,Survey!$AX603&lt;&gt;""),0,1)</f>
        <v>1</v>
      </c>
      <c r="CL603" s="114">
        <f>IF(ISBLANK(Survey!$AY603),1,0)</f>
        <v>1</v>
      </c>
      <c r="CM603" s="16" t="str">
        <f t="shared" si="501"/>
        <v>Fail</v>
      </c>
      <c r="CN603" s="133">
        <f>Survey!$AZ603</f>
        <v>0</v>
      </c>
      <c r="CO603" s="16" t="str">
        <f t="shared" si="502"/>
        <v>Pass</v>
      </c>
      <c r="CP603" s="31">
        <f>Survey!$BA603</f>
        <v>0</v>
      </c>
      <c r="CQ603" s="138">
        <f>Survey!$BB603+Survey!$BC603+Survey!$BD603+ABS(Survey!$BE603)-ABS(Survey!$BF603)-ABS(Survey!$BG603)+ABS(Survey!$BH603)-ABS(Survey!$BI603)+ABS(Survey!$BJ603)-ABS(Survey!$BK603)-ABS(Survey!$BL603)+Survey!$BM603</f>
        <v>0</v>
      </c>
      <c r="CR603" s="30">
        <f t="shared" si="503"/>
        <v>0</v>
      </c>
      <c r="CS603" s="17">
        <f t="shared" si="504"/>
        <v>0</v>
      </c>
      <c r="CT603" s="16" t="str">
        <f t="shared" si="505"/>
        <v>Pass</v>
      </c>
      <c r="CU603" s="33" t="b">
        <f>IF(ABS(Survey!$BM603)=0,TRUE,FALSE)</f>
        <v>1</v>
      </c>
      <c r="CV603" s="32" t="b">
        <f>NOT(ISBLANK(Survey!$BN603))</f>
        <v>0</v>
      </c>
      <c r="CW603" t="str">
        <f t="shared" si="506"/>
        <v>Fail</v>
      </c>
      <c r="CX603" s="25">
        <f>Survey!$BA603</f>
        <v>0</v>
      </c>
      <c r="CY603" s="25" cm="1">
        <f t="array" ref="CY603">SUM(SUMIF(Survey!BP603:BW603,{"&gt;0","&lt;0"})*{1,-1})-SUM(SUMIF(Survey!BY603:CF603,{"&gt;0","&lt;0"})*{1,-1})</f>
        <v>0</v>
      </c>
      <c r="CZ603" s="30" t="str">
        <f t="shared" si="507"/>
        <v>No holdings</v>
      </c>
      <c r="DA603">
        <f t="shared" si="508"/>
        <v>0</v>
      </c>
      <c r="DB603" s="16" t="str">
        <f t="shared" si="509"/>
        <v>Fail</v>
      </c>
      <c r="DC603" s="31">
        <f>Survey!$BA603</f>
        <v>0</v>
      </c>
      <c r="DD603" s="31" cm="1">
        <f t="array" ref="DD603">SUM(SUMIF(Survey!CH603:DA603,{"&gt;0","&lt;0"})*{1,-1})-SUM(SUMIF(Survey!DC603:DV603,{"&gt;0","&lt;0"})*{1,-1})</f>
        <v>0</v>
      </c>
      <c r="DE603" s="30" t="str">
        <f t="shared" si="510"/>
        <v>No holdings</v>
      </c>
      <c r="DF603" s="17">
        <f t="shared" si="511"/>
        <v>0</v>
      </c>
      <c r="DG603" s="16" t="str">
        <f t="shared" si="512"/>
        <v>Pass</v>
      </c>
      <c r="DH603" s="33" t="b">
        <f>IF(ABS(Survey!$DA603)=0,TRUE,FALSE)</f>
        <v>1</v>
      </c>
      <c r="DI603" s="32" t="b">
        <f>NOT(ISBLANK(Survey!$DB603))</f>
        <v>0</v>
      </c>
      <c r="DJ603" s="16" t="str">
        <f t="shared" si="513"/>
        <v>Pass</v>
      </c>
      <c r="DK603" s="33" t="b">
        <f>IF(ABS(Survey!$DV603)=0,TRUE,FALSE)</f>
        <v>1</v>
      </c>
      <c r="DL603" s="32" t="b">
        <f>NOT(ISBLANK(Survey!$DW603))</f>
        <v>0</v>
      </c>
      <c r="DM603" t="str">
        <f t="shared" si="514"/>
        <v>Pass</v>
      </c>
      <c r="DN603" s="25" cm="1">
        <f t="array" ref="DN603">SUM(SUMIF(Survey!CW603,{"&gt;0","&lt;0"})*{1,-1})+SUM(SUMIF(Survey!DR603,{"&gt;0","&lt;0"})*{1,-1})</f>
        <v>0</v>
      </c>
      <c r="DO603" s="25">
        <f>SUM(SUMIF(Survey!DY603:EE603,{"&gt;0","&lt;0"})*{1,-1})+SUM(SUMIF(Survey!EG603:EM603,{"&gt;0","&lt;0"})*{1,-1})</f>
        <v>0</v>
      </c>
      <c r="DP603">
        <f t="shared" si="515"/>
        <v>0</v>
      </c>
      <c r="DQ603">
        <f t="shared" si="516"/>
        <v>0</v>
      </c>
      <c r="DR603" s="16" t="str">
        <f t="shared" si="517"/>
        <v>Pass</v>
      </c>
      <c r="DS603" s="33" t="b">
        <f>IF(ABS(Survey!$EE603)=0,TRUE,FALSE)</f>
        <v>1</v>
      </c>
      <c r="DT603" s="32" t="b">
        <f>NOT(ISBLANK(Survey!EF603))</f>
        <v>0</v>
      </c>
      <c r="DU603" s="16" t="str">
        <f t="shared" si="518"/>
        <v>Pass</v>
      </c>
      <c r="DV603" s="33" t="b">
        <f>IF(ABS(Survey!$EM603)=0,TRUE,FALSE)</f>
        <v>1</v>
      </c>
      <c r="DW603" s="32" t="b">
        <f>NOT(ISBLANK(Survey!$EN603))</f>
        <v>0</v>
      </c>
      <c r="DX603" s="16" t="str">
        <f t="shared" si="519"/>
        <v>Fail</v>
      </c>
      <c r="DY603" s="31">
        <f>SUM(SUMIF(Survey!ET603:EV603,{"&gt;0","&lt;0"})*{1,-1})</f>
        <v>0</v>
      </c>
      <c r="DZ603">
        <f t="shared" si="520"/>
        <v>0</v>
      </c>
      <c r="EA603">
        <f t="shared" si="521"/>
        <v>100</v>
      </c>
      <c r="EB603" s="30" t="b">
        <f>IF(OR(Survey!$M603="ETF",Survey!$M603="ETF, alternative mutual fund",Survey!$M603="Closed-end", Survey!$M603="Split share corp"),TRUE,FALSE)</f>
        <v>0</v>
      </c>
      <c r="EC603" s="16" t="str">
        <f t="shared" si="522"/>
        <v>Fail</v>
      </c>
      <c r="ED603" s="31">
        <f>SUM(SUMIF(Survey!EX603:FD603,{"&gt;0","&lt;0"})*{1,-1})</f>
        <v>0</v>
      </c>
      <c r="EE603">
        <f t="shared" si="523"/>
        <v>0</v>
      </c>
      <c r="EF603" s="17">
        <f t="shared" si="524"/>
        <v>100</v>
      </c>
      <c r="EG603" s="16" t="str">
        <f t="shared" si="525"/>
        <v>Fail</v>
      </c>
      <c r="EH603" s="31">
        <f>SUM(SUMIF(Survey!FF603:FL603,{"&gt;0","&lt;0"})*{1,-1})</f>
        <v>0</v>
      </c>
      <c r="EI603">
        <f t="shared" si="526"/>
        <v>0</v>
      </c>
      <c r="EJ603" s="17">
        <f t="shared" si="527"/>
        <v>100</v>
      </c>
    </row>
    <row r="604" spans="1:140">
      <c r="A604">
        <v>604</v>
      </c>
      <c r="B604" t="str">
        <f t="shared" si="475"/>
        <v>Pass</v>
      </c>
      <c r="C604" t="str">
        <f>IF(COUNTBLANK(Survey!B604:FM604)=$C$2, "Pass", "Fail")</f>
        <v>Pass</v>
      </c>
      <c r="D604" s="16" t="str">
        <f t="shared" si="476"/>
        <v>Fail</v>
      </c>
      <c r="E604" t="str">
        <f>IF(OR(ISBLANK(Survey!AL604),COUNTIF(G604:BJ604,"Fail")),"Fail","Pass")</f>
        <v>Fail</v>
      </c>
      <c r="F604" s="265"/>
      <c r="G604" s="16" t="str">
        <f t="shared" si="477"/>
        <v>Fail</v>
      </c>
      <c r="H604" s="139">
        <f>COUNTBLANK(Survey!B604:D604)+COUNTBLANK(Survey!G604)+COUNTBLANK(Survey!I604)+COUNTBLANK(Survey!K604:M604)+COUNTBLANK(Survey!P604:Q604)+COUNTBLANK(Survey!T604:W604)+COUNTBLANK(Survey!Z604:AC604)+COUNTBLANK(Survey!AF604:AG604)+COUNTBLANK(Survey!AK604:AK604)</f>
        <v>21</v>
      </c>
      <c r="I604" t="str">
        <f t="shared" si="478"/>
        <v>Fail</v>
      </c>
      <c r="J604" t="b">
        <f>IF(Survey!E604="No",TRUE,FALSE)</f>
        <v>0</v>
      </c>
      <c r="K604" s="29" cm="1">
        <f t="array" ref="K604">IF(COUNTA(Survey!$E$4:$E$695)=1, 0, SUM(IF(COUNTIF(Survey!$E$4:$E$695, Survey!$E$4:$E$695)=1,1,0)))</f>
        <v>0</v>
      </c>
      <c r="L604" s="29">
        <f>LEN(Survey!E604)</f>
        <v>0</v>
      </c>
      <c r="M604" s="16" t="str">
        <f t="shared" si="479"/>
        <v>Fail</v>
      </c>
      <c r="N604" t="b">
        <f>IF(Survey!F604="No",TRUE,FALSE)</f>
        <v>0</v>
      </c>
      <c r="O604" t="b">
        <f>Survey!F604=Survey!E604</f>
        <v>1</v>
      </c>
      <c r="P604">
        <f>COUNTIF(Survey!$F$4:$F$695,Survey!F604)</f>
        <v>0</v>
      </c>
      <c r="Q604" s="28">
        <f>LEN(Survey!F604)</f>
        <v>0</v>
      </c>
      <c r="R604" s="16" t="str">
        <f t="shared" si="480"/>
        <v>Pass</v>
      </c>
      <c r="S604" s="29">
        <f>MOD((LEN(Survey!H604)+2),11)</f>
        <v>2</v>
      </c>
      <c r="T604">
        <f>COUNTIF(Survey!$H$4:$H$695,Survey!H604)</f>
        <v>0</v>
      </c>
      <c r="U604" s="28" t="str">
        <f>IF(Survey!$L604="Prospectus fund", "Yes", "No")</f>
        <v>No</v>
      </c>
      <c r="V604" s="16" t="str">
        <f t="shared" si="481"/>
        <v>Pass</v>
      </c>
      <c r="W604" s="29">
        <f>MOD((LEN(Survey!J604)+2),11)</f>
        <v>2</v>
      </c>
      <c r="X604">
        <f>COUNTIF(Survey!$J$4:$J$695,Survey!J604)</f>
        <v>0</v>
      </c>
      <c r="Y604" s="30" t="b">
        <f>IF(OR(Survey!$M604="ETF",Survey!$M604="ETF, alternative mutual fund",Survey!$M604="Closed-end", Survey!$M604="Split share corp", Survey!$I604="Yes"),TRUE,FALSE)</f>
        <v>0</v>
      </c>
      <c r="Z604" s="16" t="str">
        <f>IFERROR(IF(AND(OR(AC604=AD604,AD604 = "Either"),NOT(ISBLANK(Survey!K604))),"Pass","Fail"),"Pass")</f>
        <v>Fail</v>
      </c>
      <c r="AA604" s="31" cm="1">
        <f t="array" ref="AA604">SUM(SUMIF(Survey!CH604:DA604,{"&gt;0","&lt;0"})*{1,-1})</f>
        <v>0</v>
      </c>
      <c r="AB604" s="33" cm="1">
        <f t="array" ref="AB604">SUM(SUMIF(Survey!CK604,{"&gt;0","&lt;0"})*{1,-1})+SUM(SUMIF(Survey!CU604,{"&gt;0","&lt;0"})*{1,-1})</f>
        <v>0</v>
      </c>
      <c r="AC604" s="33">
        <f>Survey!K604</f>
        <v>0</v>
      </c>
      <c r="AD604" s="32" t="str">
        <f t="shared" si="482"/>
        <v>Either</v>
      </c>
      <c r="AE604" s="16" t="str">
        <f t="shared" si="483"/>
        <v>Fail</v>
      </c>
      <c r="AF604" s="58" cm="1">
        <f t="array" ref="AF604">SUM(SUMIF(Survey!CH604:DA604,{"&gt;0","&lt;0"})*{1,-1})+SUM(SUMIF(Survey!DC604:DV604,{"&gt;0","&lt;0"})*{1,-1})</f>
        <v>0</v>
      </c>
      <c r="AG604" s="58">
        <f>IFERROR(AF604/(Survey!$BA604),0)</f>
        <v>0</v>
      </c>
      <c r="AH604" s="104" t="b">
        <f>IF(OR(Survey!$M604="Alternative strategy or hedge",Survey!$M604="Private asset",Survey!$L604="Prospectus fund"),TRUE,FALSE)</f>
        <v>0</v>
      </c>
      <c r="AI604" s="104" t="b">
        <f>NOT(ISBLANK(Survey!$M604))</f>
        <v>0</v>
      </c>
      <c r="AJ604" s="16" t="str">
        <f t="shared" si="484"/>
        <v>Fail</v>
      </c>
      <c r="AK604" t="b">
        <f>IF(Survey!W604="No",TRUE,FALSE)</f>
        <v>0</v>
      </c>
      <c r="AL604" s="119">
        <f>MOD((LEN(Survey!W604)+2),22)</f>
        <v>2</v>
      </c>
      <c r="AM604" t="str">
        <f t="shared" si="485"/>
        <v>Pass</v>
      </c>
      <c r="AN604" s="33" t="b">
        <f>NOT(ISNUMBER(SEARCH("Other",Survey!$Q604)))</f>
        <v>1</v>
      </c>
      <c r="AO604" s="32" t="b">
        <f>NOT(ISBLANK(Survey!$R604))</f>
        <v>0</v>
      </c>
      <c r="AP604" s="16" t="str">
        <f t="shared" si="486"/>
        <v>Pass</v>
      </c>
      <c r="AQ604" s="114">
        <f>COUNTBLANK(Survey!$X604)</f>
        <v>1</v>
      </c>
      <c r="AR604" s="58">
        <f>IF(AND(Survey!L604&lt;&gt;"Exempt fund",OR(Survey!$M604="ETF",Survey!$M604="ETF, alternative mutual fund",Survey!$M604="Mutual fund",Survey!$M604="Alternative mutual fund",Survey!$M604="Money market")),1,0)</f>
        <v>0</v>
      </c>
      <c r="AS604" s="16" t="str">
        <f t="shared" si="487"/>
        <v>Pass</v>
      </c>
      <c r="AT604" s="33" t="b">
        <f>NOT(ISNUMBER(SEARCH("Yes",Survey!$AC604)))</f>
        <v>1</v>
      </c>
      <c r="AU604" s="32" t="b">
        <f>IF(COUNTBLANK(Survey!$AD604:$AE604)=0,TRUE, FALSE)</f>
        <v>0</v>
      </c>
      <c r="AV604" s="16" t="str">
        <f t="shared" si="488"/>
        <v>Pass</v>
      </c>
      <c r="AW604" s="33" t="b">
        <f>NOT(ISNUMBER(SEARCH("Yes",Survey!$AF604)))</f>
        <v>1</v>
      </c>
      <c r="AX604" s="32" t="b">
        <f>NOT(ISBLANK(Survey!$AH604))</f>
        <v>0</v>
      </c>
      <c r="AY604" s="16" t="str">
        <f t="shared" si="489"/>
        <v>Pass</v>
      </c>
      <c r="AZ604" s="33" t="b">
        <f>NOT(OR(ISNUMBER(SEARCH("Other",Survey!$AH604)),ISNUMBER(SEARCH("Multiple",Survey!$AH604))))</f>
        <v>1</v>
      </c>
      <c r="BA604" s="32" t="b">
        <f>NOT(ISBLANK(Survey!$AI604))</f>
        <v>0</v>
      </c>
      <c r="BB604" s="16" t="str">
        <f t="shared" si="490"/>
        <v>Fail</v>
      </c>
      <c r="BC604" s="114">
        <f>IF(ABS(Survey!$BA604)&gt;0, 1,0)</f>
        <v>0</v>
      </c>
      <c r="BD604" s="114">
        <f>IF(COUNTBLANK(Survey!$AL604)=0,1,0)</f>
        <v>0</v>
      </c>
      <c r="BE604" s="16" t="str">
        <f t="shared" si="491"/>
        <v>Pass</v>
      </c>
      <c r="BF604" s="114">
        <f>IF(ISBLANK(Survey!$AL604),0,1)</f>
        <v>0</v>
      </c>
      <c r="BG604" s="133">
        <f>COUNTBLANK(Survey!$AM604)</f>
        <v>1</v>
      </c>
      <c r="BH604" s="16" t="str">
        <f t="shared" si="492"/>
        <v>Pass</v>
      </c>
      <c r="BI604" s="114">
        <f>IF(OR(Survey!$AM604="Closed",ISBLANK(Survey!$AM604)),0,1)</f>
        <v>0</v>
      </c>
      <c r="BJ604" s="133">
        <f>IF(ISBLANK(Survey!$AN604),1,0)</f>
        <v>1</v>
      </c>
      <c r="BK604" s="118" t="str">
        <f t="shared" si="493"/>
        <v>Pass</v>
      </c>
      <c r="BL604" s="31" cm="1">
        <f t="array" ref="BL604">SUM(SUMIF(Survey!AO604:AP604,{"&gt;0","&lt;0"})*{1,-1})</f>
        <v>0</v>
      </c>
      <c r="BM604">
        <f t="shared" si="494"/>
        <v>0</v>
      </c>
      <c r="BN604">
        <f t="shared" si="495"/>
        <v>100</v>
      </c>
      <c r="BO604" s="118" t="str">
        <f t="shared" si="496"/>
        <v>Pass</v>
      </c>
      <c r="BP604">
        <f>IF(Survey!AQ604="No",0,1)</f>
        <v>1</v>
      </c>
      <c r="BQ604" s="207">
        <f>MOD((LEN(Survey!AQ604)+2),22)</f>
        <v>2</v>
      </c>
      <c r="BR604">
        <f>IF(Survey!AR604="No",0,1)</f>
        <v>1</v>
      </c>
      <c r="BS604" s="207">
        <f>MOD((LEN(Survey!AR604)+2),22)</f>
        <v>2</v>
      </c>
      <c r="BT604" s="114">
        <f>COUNTBLANK(Survey!$AQ604:$AS604)+COUNTBLANK(Survey!$AU604)</f>
        <v>4</v>
      </c>
      <c r="BU604" s="114">
        <f>IF(Survey!$I604="Yes",1,0)</f>
        <v>0</v>
      </c>
      <c r="BV604" s="114">
        <f>IF(OR(Survey!$M604="Mutual fund",Survey!$M604="Alternative mutual fund",Survey!$M604="Money market"),1,0)</f>
        <v>0</v>
      </c>
      <c r="BW604" s="119">
        <f>IF(OR(Survey!$M604="ETF",Survey!$M604="ETF, alternative mutual fund"),1,0)</f>
        <v>0</v>
      </c>
      <c r="BX604" s="16" t="str">
        <f t="shared" si="497"/>
        <v>Pass</v>
      </c>
      <c r="BY604" s="33">
        <f>IF(ISNUMBER(SEARCH("Other",Survey!$AS604)), 1, 0)</f>
        <v>0</v>
      </c>
      <c r="BZ604" s="58" t="b">
        <f>NOT(ISBLANK(Survey!$AT604))</f>
        <v>0</v>
      </c>
      <c r="CA604" s="16" t="str">
        <f t="shared" si="498"/>
        <v>Pass</v>
      </c>
      <c r="CB604" s="114">
        <f>IF(Survey!$BB604=0, 0,1)</f>
        <v>0</v>
      </c>
      <c r="CC604" s="58">
        <f>Survey!$AV604</f>
        <v>0</v>
      </c>
      <c r="CD604" s="58">
        <f>Survey!$BC604+Survey!$BD604+ABS(Survey!$BE604)-ABS(Survey!$BF604)-ABS(Survey!$BG604)-ABS(Survey!$BL604)</f>
        <v>0</v>
      </c>
      <c r="CE604" s="138">
        <f>Survey!BB604+(ABS(Survey!$BH604)-ABS(Survey!$BI604)+ABS(Survey!$BJ604)-ABS(Survey!$BK604))*0.5</f>
        <v>0</v>
      </c>
      <c r="CF604" s="58">
        <f t="shared" si="499"/>
        <v>0</v>
      </c>
      <c r="CG604" s="58">
        <f>IF(AND($CC604&gt;$CF604-0.2,$CC604&lt;$CF604+0.2,ISBLANK(Survey!$AV604)=FALSE),0,1)</f>
        <v>1</v>
      </c>
      <c r="CH604" s="133">
        <f>IF(ISBLANK(Survey!$AW604),1,0)</f>
        <v>1</v>
      </c>
      <c r="CI604" s="16" t="str">
        <f t="shared" si="500"/>
        <v>Pass</v>
      </c>
      <c r="CJ604" s="114">
        <f>IF(Survey!$BB604=0, 0,1)</f>
        <v>0</v>
      </c>
      <c r="CK604" s="58">
        <f>IF(AND(Survey!$AX604&gt;=0,Survey!$AX604&lt;=0.2,Survey!$AX604&lt;&gt;""),0,1)</f>
        <v>1</v>
      </c>
      <c r="CL604" s="114">
        <f>IF(ISBLANK(Survey!$AY604),1,0)</f>
        <v>1</v>
      </c>
      <c r="CM604" s="16" t="str">
        <f t="shared" si="501"/>
        <v>Fail</v>
      </c>
      <c r="CN604" s="133">
        <f>Survey!$AZ604</f>
        <v>0</v>
      </c>
      <c r="CO604" s="16" t="str">
        <f t="shared" si="502"/>
        <v>Pass</v>
      </c>
      <c r="CP604" s="31">
        <f>Survey!$BA604</f>
        <v>0</v>
      </c>
      <c r="CQ604" s="138">
        <f>Survey!$BB604+Survey!$BC604+Survey!$BD604+ABS(Survey!$BE604)-ABS(Survey!$BF604)-ABS(Survey!$BG604)+ABS(Survey!$BH604)-ABS(Survey!$BI604)+ABS(Survey!$BJ604)-ABS(Survey!$BK604)-ABS(Survey!$BL604)+Survey!$BM604</f>
        <v>0</v>
      </c>
      <c r="CR604" s="30">
        <f t="shared" si="503"/>
        <v>0</v>
      </c>
      <c r="CS604" s="17">
        <f t="shared" si="504"/>
        <v>0</v>
      </c>
      <c r="CT604" s="16" t="str">
        <f t="shared" si="505"/>
        <v>Pass</v>
      </c>
      <c r="CU604" s="33" t="b">
        <f>IF(ABS(Survey!$BM604)=0,TRUE,FALSE)</f>
        <v>1</v>
      </c>
      <c r="CV604" s="32" t="b">
        <f>NOT(ISBLANK(Survey!$BN604))</f>
        <v>0</v>
      </c>
      <c r="CW604" t="str">
        <f t="shared" si="506"/>
        <v>Fail</v>
      </c>
      <c r="CX604" s="25">
        <f>Survey!$BA604</f>
        <v>0</v>
      </c>
      <c r="CY604" s="25" cm="1">
        <f t="array" ref="CY604">SUM(SUMIF(Survey!BP604:BW604,{"&gt;0","&lt;0"})*{1,-1})-SUM(SUMIF(Survey!BY604:CF604,{"&gt;0","&lt;0"})*{1,-1})</f>
        <v>0</v>
      </c>
      <c r="CZ604" s="30" t="str">
        <f t="shared" si="507"/>
        <v>No holdings</v>
      </c>
      <c r="DA604">
        <f t="shared" si="508"/>
        <v>0</v>
      </c>
      <c r="DB604" s="16" t="str">
        <f t="shared" si="509"/>
        <v>Fail</v>
      </c>
      <c r="DC604" s="31">
        <f>Survey!$BA604</f>
        <v>0</v>
      </c>
      <c r="DD604" s="31" cm="1">
        <f t="array" ref="DD604">SUM(SUMIF(Survey!CH604:DA604,{"&gt;0","&lt;0"})*{1,-1})-SUM(SUMIF(Survey!DC604:DV604,{"&gt;0","&lt;0"})*{1,-1})</f>
        <v>0</v>
      </c>
      <c r="DE604" s="30" t="str">
        <f t="shared" si="510"/>
        <v>No holdings</v>
      </c>
      <c r="DF604" s="17">
        <f t="shared" si="511"/>
        <v>0</v>
      </c>
      <c r="DG604" s="16" t="str">
        <f t="shared" si="512"/>
        <v>Pass</v>
      </c>
      <c r="DH604" s="33" t="b">
        <f>IF(ABS(Survey!$DA604)=0,TRUE,FALSE)</f>
        <v>1</v>
      </c>
      <c r="DI604" s="32" t="b">
        <f>NOT(ISBLANK(Survey!$DB604))</f>
        <v>0</v>
      </c>
      <c r="DJ604" s="16" t="str">
        <f t="shared" si="513"/>
        <v>Pass</v>
      </c>
      <c r="DK604" s="33" t="b">
        <f>IF(ABS(Survey!$DV604)=0,TRUE,FALSE)</f>
        <v>1</v>
      </c>
      <c r="DL604" s="32" t="b">
        <f>NOT(ISBLANK(Survey!$DW604))</f>
        <v>0</v>
      </c>
      <c r="DM604" t="str">
        <f t="shared" si="514"/>
        <v>Pass</v>
      </c>
      <c r="DN604" s="25" cm="1">
        <f t="array" ref="DN604">SUM(SUMIF(Survey!CW604,{"&gt;0","&lt;0"})*{1,-1})+SUM(SUMIF(Survey!DR604,{"&gt;0","&lt;0"})*{1,-1})</f>
        <v>0</v>
      </c>
      <c r="DO604" s="25">
        <f>SUM(SUMIF(Survey!DY604:EE604,{"&gt;0","&lt;0"})*{1,-1})+SUM(SUMIF(Survey!EG604:EM604,{"&gt;0","&lt;0"})*{1,-1})</f>
        <v>0</v>
      </c>
      <c r="DP604">
        <f t="shared" si="515"/>
        <v>0</v>
      </c>
      <c r="DQ604">
        <f t="shared" si="516"/>
        <v>0</v>
      </c>
      <c r="DR604" s="16" t="str">
        <f t="shared" si="517"/>
        <v>Pass</v>
      </c>
      <c r="DS604" s="33" t="b">
        <f>IF(ABS(Survey!$EE604)=0,TRUE,FALSE)</f>
        <v>1</v>
      </c>
      <c r="DT604" s="32" t="b">
        <f>NOT(ISBLANK(Survey!EF604))</f>
        <v>0</v>
      </c>
      <c r="DU604" s="16" t="str">
        <f t="shared" si="518"/>
        <v>Pass</v>
      </c>
      <c r="DV604" s="33" t="b">
        <f>IF(ABS(Survey!$EM604)=0,TRUE,FALSE)</f>
        <v>1</v>
      </c>
      <c r="DW604" s="32" t="b">
        <f>NOT(ISBLANK(Survey!$EN604))</f>
        <v>0</v>
      </c>
      <c r="DX604" s="16" t="str">
        <f t="shared" si="519"/>
        <v>Fail</v>
      </c>
      <c r="DY604" s="31">
        <f>SUM(SUMIF(Survey!ET604:EV604,{"&gt;0","&lt;0"})*{1,-1})</f>
        <v>0</v>
      </c>
      <c r="DZ604">
        <f t="shared" si="520"/>
        <v>0</v>
      </c>
      <c r="EA604">
        <f t="shared" si="521"/>
        <v>100</v>
      </c>
      <c r="EB604" s="30" t="b">
        <f>IF(OR(Survey!$M604="ETF",Survey!$M604="ETF, alternative mutual fund",Survey!$M604="Closed-end", Survey!$M604="Split share corp"),TRUE,FALSE)</f>
        <v>0</v>
      </c>
      <c r="EC604" s="16" t="str">
        <f t="shared" si="522"/>
        <v>Fail</v>
      </c>
      <c r="ED604" s="31">
        <f>SUM(SUMIF(Survey!EX604:FD604,{"&gt;0","&lt;0"})*{1,-1})</f>
        <v>0</v>
      </c>
      <c r="EE604">
        <f t="shared" si="523"/>
        <v>0</v>
      </c>
      <c r="EF604" s="17">
        <f t="shared" si="524"/>
        <v>100</v>
      </c>
      <c r="EG604" s="16" t="str">
        <f t="shared" si="525"/>
        <v>Fail</v>
      </c>
      <c r="EH604" s="31">
        <f>SUM(SUMIF(Survey!FF604:FL604,{"&gt;0","&lt;0"})*{1,-1})</f>
        <v>0</v>
      </c>
      <c r="EI604">
        <f t="shared" si="526"/>
        <v>0</v>
      </c>
      <c r="EJ604" s="17">
        <f t="shared" si="527"/>
        <v>100</v>
      </c>
    </row>
    <row r="605" spans="1:140">
      <c r="A605">
        <v>605</v>
      </c>
      <c r="B605" t="str">
        <f t="shared" si="475"/>
        <v>Pass</v>
      </c>
      <c r="C605" t="str">
        <f>IF(COUNTBLANK(Survey!B605:FM605)=$C$2, "Pass", "Fail")</f>
        <v>Pass</v>
      </c>
      <c r="D605" s="16" t="str">
        <f t="shared" si="476"/>
        <v>Fail</v>
      </c>
      <c r="E605" t="str">
        <f>IF(OR(ISBLANK(Survey!AL605),COUNTIF(G605:BJ605,"Fail")),"Fail","Pass")</f>
        <v>Fail</v>
      </c>
      <c r="F605" s="265"/>
      <c r="G605" s="16" t="str">
        <f t="shared" si="477"/>
        <v>Fail</v>
      </c>
      <c r="H605" s="139">
        <f>COUNTBLANK(Survey!B605:D605)+COUNTBLANK(Survey!G605)+COUNTBLANK(Survey!I605)+COUNTBLANK(Survey!K605:M605)+COUNTBLANK(Survey!P605:Q605)+COUNTBLANK(Survey!T605:W605)+COUNTBLANK(Survey!Z605:AC605)+COUNTBLANK(Survey!AF605:AG605)+COUNTBLANK(Survey!AK605:AK605)</f>
        <v>21</v>
      </c>
      <c r="I605" t="str">
        <f t="shared" si="478"/>
        <v>Fail</v>
      </c>
      <c r="J605" t="b">
        <f>IF(Survey!E605="No",TRUE,FALSE)</f>
        <v>0</v>
      </c>
      <c r="K605" s="29" cm="1">
        <f t="array" ref="K605">IF(COUNTA(Survey!$E$4:$E$695)=1, 0, SUM(IF(COUNTIF(Survey!$E$4:$E$695, Survey!$E$4:$E$695)=1,1,0)))</f>
        <v>0</v>
      </c>
      <c r="L605" s="29">
        <f>LEN(Survey!E605)</f>
        <v>0</v>
      </c>
      <c r="M605" s="16" t="str">
        <f t="shared" si="479"/>
        <v>Fail</v>
      </c>
      <c r="N605" t="b">
        <f>IF(Survey!F605="No",TRUE,FALSE)</f>
        <v>0</v>
      </c>
      <c r="O605" t="b">
        <f>Survey!F605=Survey!E605</f>
        <v>1</v>
      </c>
      <c r="P605">
        <f>COUNTIF(Survey!$F$4:$F$695,Survey!F605)</f>
        <v>0</v>
      </c>
      <c r="Q605" s="28">
        <f>LEN(Survey!F605)</f>
        <v>0</v>
      </c>
      <c r="R605" s="16" t="str">
        <f t="shared" si="480"/>
        <v>Pass</v>
      </c>
      <c r="S605" s="29">
        <f>MOD((LEN(Survey!H605)+2),11)</f>
        <v>2</v>
      </c>
      <c r="T605">
        <f>COUNTIF(Survey!$H$4:$H$695,Survey!H605)</f>
        <v>0</v>
      </c>
      <c r="U605" s="28" t="str">
        <f>IF(Survey!$L605="Prospectus fund", "Yes", "No")</f>
        <v>No</v>
      </c>
      <c r="V605" s="16" t="str">
        <f t="shared" si="481"/>
        <v>Pass</v>
      </c>
      <c r="W605" s="29">
        <f>MOD((LEN(Survey!J605)+2),11)</f>
        <v>2</v>
      </c>
      <c r="X605">
        <f>COUNTIF(Survey!$J$4:$J$695,Survey!J605)</f>
        <v>0</v>
      </c>
      <c r="Y605" s="30" t="b">
        <f>IF(OR(Survey!$M605="ETF",Survey!$M605="ETF, alternative mutual fund",Survey!$M605="Closed-end", Survey!$M605="Split share corp", Survey!$I605="Yes"),TRUE,FALSE)</f>
        <v>0</v>
      </c>
      <c r="Z605" s="16" t="str">
        <f>IFERROR(IF(AND(OR(AC605=AD605,AD605 = "Either"),NOT(ISBLANK(Survey!K605))),"Pass","Fail"),"Pass")</f>
        <v>Fail</v>
      </c>
      <c r="AA605" s="31" cm="1">
        <f t="array" ref="AA605">SUM(SUMIF(Survey!CH605:DA605,{"&gt;0","&lt;0"})*{1,-1})</f>
        <v>0</v>
      </c>
      <c r="AB605" s="33" cm="1">
        <f t="array" ref="AB605">SUM(SUMIF(Survey!CK605,{"&gt;0","&lt;0"})*{1,-1})+SUM(SUMIF(Survey!CU605,{"&gt;0","&lt;0"})*{1,-1})</f>
        <v>0</v>
      </c>
      <c r="AC605" s="33">
        <f>Survey!K605</f>
        <v>0</v>
      </c>
      <c r="AD605" s="32" t="str">
        <f t="shared" si="482"/>
        <v>Either</v>
      </c>
      <c r="AE605" s="16" t="str">
        <f t="shared" si="483"/>
        <v>Fail</v>
      </c>
      <c r="AF605" s="58" cm="1">
        <f t="array" ref="AF605">SUM(SUMIF(Survey!CH605:DA605,{"&gt;0","&lt;0"})*{1,-1})+SUM(SUMIF(Survey!DC605:DV605,{"&gt;0","&lt;0"})*{1,-1})</f>
        <v>0</v>
      </c>
      <c r="AG605" s="58">
        <f>IFERROR(AF605/(Survey!$BA605),0)</f>
        <v>0</v>
      </c>
      <c r="AH605" s="104" t="b">
        <f>IF(OR(Survey!$M605="Alternative strategy or hedge",Survey!$M605="Private asset",Survey!$L605="Prospectus fund"),TRUE,FALSE)</f>
        <v>0</v>
      </c>
      <c r="AI605" s="104" t="b">
        <f>NOT(ISBLANK(Survey!$M605))</f>
        <v>0</v>
      </c>
      <c r="AJ605" s="16" t="str">
        <f t="shared" si="484"/>
        <v>Fail</v>
      </c>
      <c r="AK605" t="b">
        <f>IF(Survey!W605="No",TRUE,FALSE)</f>
        <v>0</v>
      </c>
      <c r="AL605" s="119">
        <f>MOD((LEN(Survey!W605)+2),22)</f>
        <v>2</v>
      </c>
      <c r="AM605" t="str">
        <f t="shared" si="485"/>
        <v>Pass</v>
      </c>
      <c r="AN605" s="33" t="b">
        <f>NOT(ISNUMBER(SEARCH("Other",Survey!$Q605)))</f>
        <v>1</v>
      </c>
      <c r="AO605" s="32" t="b">
        <f>NOT(ISBLANK(Survey!$R605))</f>
        <v>0</v>
      </c>
      <c r="AP605" s="16" t="str">
        <f t="shared" si="486"/>
        <v>Pass</v>
      </c>
      <c r="AQ605" s="114">
        <f>COUNTBLANK(Survey!$X605)</f>
        <v>1</v>
      </c>
      <c r="AR605" s="58">
        <f>IF(AND(Survey!L605&lt;&gt;"Exempt fund",OR(Survey!$M605="ETF",Survey!$M605="ETF, alternative mutual fund",Survey!$M605="Mutual fund",Survey!$M605="Alternative mutual fund",Survey!$M605="Money market")),1,0)</f>
        <v>0</v>
      </c>
      <c r="AS605" s="16" t="str">
        <f t="shared" si="487"/>
        <v>Pass</v>
      </c>
      <c r="AT605" s="33" t="b">
        <f>NOT(ISNUMBER(SEARCH("Yes",Survey!$AC605)))</f>
        <v>1</v>
      </c>
      <c r="AU605" s="32" t="b">
        <f>IF(COUNTBLANK(Survey!$AD605:$AE605)=0,TRUE, FALSE)</f>
        <v>0</v>
      </c>
      <c r="AV605" s="16" t="str">
        <f t="shared" si="488"/>
        <v>Pass</v>
      </c>
      <c r="AW605" s="33" t="b">
        <f>NOT(ISNUMBER(SEARCH("Yes",Survey!$AF605)))</f>
        <v>1</v>
      </c>
      <c r="AX605" s="32" t="b">
        <f>NOT(ISBLANK(Survey!$AH605))</f>
        <v>0</v>
      </c>
      <c r="AY605" s="16" t="str">
        <f t="shared" si="489"/>
        <v>Pass</v>
      </c>
      <c r="AZ605" s="33" t="b">
        <f>NOT(OR(ISNUMBER(SEARCH("Other",Survey!$AH605)),ISNUMBER(SEARCH("Multiple",Survey!$AH605))))</f>
        <v>1</v>
      </c>
      <c r="BA605" s="32" t="b">
        <f>NOT(ISBLANK(Survey!$AI605))</f>
        <v>0</v>
      </c>
      <c r="BB605" s="16" t="str">
        <f t="shared" si="490"/>
        <v>Fail</v>
      </c>
      <c r="BC605" s="114">
        <f>IF(ABS(Survey!$BA605)&gt;0, 1,0)</f>
        <v>0</v>
      </c>
      <c r="BD605" s="114">
        <f>IF(COUNTBLANK(Survey!$AL605)=0,1,0)</f>
        <v>0</v>
      </c>
      <c r="BE605" s="16" t="str">
        <f t="shared" si="491"/>
        <v>Pass</v>
      </c>
      <c r="BF605" s="114">
        <f>IF(ISBLANK(Survey!$AL605),0,1)</f>
        <v>0</v>
      </c>
      <c r="BG605" s="133">
        <f>COUNTBLANK(Survey!$AM605)</f>
        <v>1</v>
      </c>
      <c r="BH605" s="16" t="str">
        <f t="shared" si="492"/>
        <v>Pass</v>
      </c>
      <c r="BI605" s="114">
        <f>IF(OR(Survey!$AM605="Closed",ISBLANK(Survey!$AM605)),0,1)</f>
        <v>0</v>
      </c>
      <c r="BJ605" s="133">
        <f>IF(ISBLANK(Survey!$AN605),1,0)</f>
        <v>1</v>
      </c>
      <c r="BK605" s="118" t="str">
        <f t="shared" si="493"/>
        <v>Pass</v>
      </c>
      <c r="BL605" s="31" cm="1">
        <f t="array" ref="BL605">SUM(SUMIF(Survey!AO605:AP605,{"&gt;0","&lt;0"})*{1,-1})</f>
        <v>0</v>
      </c>
      <c r="BM605">
        <f t="shared" si="494"/>
        <v>0</v>
      </c>
      <c r="BN605">
        <f t="shared" si="495"/>
        <v>100</v>
      </c>
      <c r="BO605" s="118" t="str">
        <f t="shared" si="496"/>
        <v>Pass</v>
      </c>
      <c r="BP605">
        <f>IF(Survey!AQ605="No",0,1)</f>
        <v>1</v>
      </c>
      <c r="BQ605" s="207">
        <f>MOD((LEN(Survey!AQ605)+2),22)</f>
        <v>2</v>
      </c>
      <c r="BR605">
        <f>IF(Survey!AR605="No",0,1)</f>
        <v>1</v>
      </c>
      <c r="BS605" s="207">
        <f>MOD((LEN(Survey!AR605)+2),22)</f>
        <v>2</v>
      </c>
      <c r="BT605" s="114">
        <f>COUNTBLANK(Survey!$AQ605:$AS605)+COUNTBLANK(Survey!$AU605)</f>
        <v>4</v>
      </c>
      <c r="BU605" s="114">
        <f>IF(Survey!$I605="Yes",1,0)</f>
        <v>0</v>
      </c>
      <c r="BV605" s="114">
        <f>IF(OR(Survey!$M605="Mutual fund",Survey!$M605="Alternative mutual fund",Survey!$M605="Money market"),1,0)</f>
        <v>0</v>
      </c>
      <c r="BW605" s="119">
        <f>IF(OR(Survey!$M605="ETF",Survey!$M605="ETF, alternative mutual fund"),1,0)</f>
        <v>0</v>
      </c>
      <c r="BX605" s="16" t="str">
        <f t="shared" si="497"/>
        <v>Pass</v>
      </c>
      <c r="BY605" s="33">
        <f>IF(ISNUMBER(SEARCH("Other",Survey!$AS605)), 1, 0)</f>
        <v>0</v>
      </c>
      <c r="BZ605" s="58" t="b">
        <f>NOT(ISBLANK(Survey!$AT605))</f>
        <v>0</v>
      </c>
      <c r="CA605" s="16" t="str">
        <f t="shared" si="498"/>
        <v>Pass</v>
      </c>
      <c r="CB605" s="114">
        <f>IF(Survey!$BB605=0, 0,1)</f>
        <v>0</v>
      </c>
      <c r="CC605" s="58">
        <f>Survey!$AV605</f>
        <v>0</v>
      </c>
      <c r="CD605" s="58">
        <f>Survey!$BC605+Survey!$BD605+ABS(Survey!$BE605)-ABS(Survey!$BF605)-ABS(Survey!$BG605)-ABS(Survey!$BL605)</f>
        <v>0</v>
      </c>
      <c r="CE605" s="138">
        <f>Survey!BB605+(ABS(Survey!$BH605)-ABS(Survey!$BI605)+ABS(Survey!$BJ605)-ABS(Survey!$BK605))*0.5</f>
        <v>0</v>
      </c>
      <c r="CF605" s="58">
        <f t="shared" si="499"/>
        <v>0</v>
      </c>
      <c r="CG605" s="58">
        <f>IF(AND($CC605&gt;$CF605-0.2,$CC605&lt;$CF605+0.2,ISBLANK(Survey!$AV605)=FALSE),0,1)</f>
        <v>1</v>
      </c>
      <c r="CH605" s="133">
        <f>IF(ISBLANK(Survey!$AW605),1,0)</f>
        <v>1</v>
      </c>
      <c r="CI605" s="16" t="str">
        <f t="shared" si="500"/>
        <v>Pass</v>
      </c>
      <c r="CJ605" s="114">
        <f>IF(Survey!$BB605=0, 0,1)</f>
        <v>0</v>
      </c>
      <c r="CK605" s="58">
        <f>IF(AND(Survey!$AX605&gt;=0,Survey!$AX605&lt;=0.2,Survey!$AX605&lt;&gt;""),0,1)</f>
        <v>1</v>
      </c>
      <c r="CL605" s="114">
        <f>IF(ISBLANK(Survey!$AY605),1,0)</f>
        <v>1</v>
      </c>
      <c r="CM605" s="16" t="str">
        <f t="shared" si="501"/>
        <v>Fail</v>
      </c>
      <c r="CN605" s="133">
        <f>Survey!$AZ605</f>
        <v>0</v>
      </c>
      <c r="CO605" s="16" t="str">
        <f t="shared" si="502"/>
        <v>Pass</v>
      </c>
      <c r="CP605" s="31">
        <f>Survey!$BA605</f>
        <v>0</v>
      </c>
      <c r="CQ605" s="138">
        <f>Survey!$BB605+Survey!$BC605+Survey!$BD605+ABS(Survey!$BE605)-ABS(Survey!$BF605)-ABS(Survey!$BG605)+ABS(Survey!$BH605)-ABS(Survey!$BI605)+ABS(Survey!$BJ605)-ABS(Survey!$BK605)-ABS(Survey!$BL605)+Survey!$BM605</f>
        <v>0</v>
      </c>
      <c r="CR605" s="30">
        <f t="shared" si="503"/>
        <v>0</v>
      </c>
      <c r="CS605" s="17">
        <f t="shared" si="504"/>
        <v>0</v>
      </c>
      <c r="CT605" s="16" t="str">
        <f t="shared" si="505"/>
        <v>Pass</v>
      </c>
      <c r="CU605" s="33" t="b">
        <f>IF(ABS(Survey!$BM605)=0,TRUE,FALSE)</f>
        <v>1</v>
      </c>
      <c r="CV605" s="32" t="b">
        <f>NOT(ISBLANK(Survey!$BN605))</f>
        <v>0</v>
      </c>
      <c r="CW605" t="str">
        <f t="shared" si="506"/>
        <v>Fail</v>
      </c>
      <c r="CX605" s="25">
        <f>Survey!$BA605</f>
        <v>0</v>
      </c>
      <c r="CY605" s="25" cm="1">
        <f t="array" ref="CY605">SUM(SUMIF(Survey!BP605:BW605,{"&gt;0","&lt;0"})*{1,-1})-SUM(SUMIF(Survey!BY605:CF605,{"&gt;0","&lt;0"})*{1,-1})</f>
        <v>0</v>
      </c>
      <c r="CZ605" s="30" t="str">
        <f t="shared" si="507"/>
        <v>No holdings</v>
      </c>
      <c r="DA605">
        <f t="shared" si="508"/>
        <v>0</v>
      </c>
      <c r="DB605" s="16" t="str">
        <f t="shared" si="509"/>
        <v>Fail</v>
      </c>
      <c r="DC605" s="31">
        <f>Survey!$BA605</f>
        <v>0</v>
      </c>
      <c r="DD605" s="31" cm="1">
        <f t="array" ref="DD605">SUM(SUMIF(Survey!CH605:DA605,{"&gt;0","&lt;0"})*{1,-1})-SUM(SUMIF(Survey!DC605:DV605,{"&gt;0","&lt;0"})*{1,-1})</f>
        <v>0</v>
      </c>
      <c r="DE605" s="30" t="str">
        <f t="shared" si="510"/>
        <v>No holdings</v>
      </c>
      <c r="DF605" s="17">
        <f t="shared" si="511"/>
        <v>0</v>
      </c>
      <c r="DG605" s="16" t="str">
        <f t="shared" si="512"/>
        <v>Pass</v>
      </c>
      <c r="DH605" s="33" t="b">
        <f>IF(ABS(Survey!$DA605)=0,TRUE,FALSE)</f>
        <v>1</v>
      </c>
      <c r="DI605" s="32" t="b">
        <f>NOT(ISBLANK(Survey!$DB605))</f>
        <v>0</v>
      </c>
      <c r="DJ605" s="16" t="str">
        <f t="shared" si="513"/>
        <v>Pass</v>
      </c>
      <c r="DK605" s="33" t="b">
        <f>IF(ABS(Survey!$DV605)=0,TRUE,FALSE)</f>
        <v>1</v>
      </c>
      <c r="DL605" s="32" t="b">
        <f>NOT(ISBLANK(Survey!$DW605))</f>
        <v>0</v>
      </c>
      <c r="DM605" t="str">
        <f t="shared" si="514"/>
        <v>Pass</v>
      </c>
      <c r="DN605" s="25" cm="1">
        <f t="array" ref="DN605">SUM(SUMIF(Survey!CW605,{"&gt;0","&lt;0"})*{1,-1})+SUM(SUMIF(Survey!DR605,{"&gt;0","&lt;0"})*{1,-1})</f>
        <v>0</v>
      </c>
      <c r="DO605" s="25">
        <f>SUM(SUMIF(Survey!DY605:EE605,{"&gt;0","&lt;0"})*{1,-1})+SUM(SUMIF(Survey!EG605:EM605,{"&gt;0","&lt;0"})*{1,-1})</f>
        <v>0</v>
      </c>
      <c r="DP605">
        <f t="shared" si="515"/>
        <v>0</v>
      </c>
      <c r="DQ605">
        <f t="shared" si="516"/>
        <v>0</v>
      </c>
      <c r="DR605" s="16" t="str">
        <f t="shared" si="517"/>
        <v>Pass</v>
      </c>
      <c r="DS605" s="33" t="b">
        <f>IF(ABS(Survey!$EE605)=0,TRUE,FALSE)</f>
        <v>1</v>
      </c>
      <c r="DT605" s="32" t="b">
        <f>NOT(ISBLANK(Survey!EF605))</f>
        <v>0</v>
      </c>
      <c r="DU605" s="16" t="str">
        <f t="shared" si="518"/>
        <v>Pass</v>
      </c>
      <c r="DV605" s="33" t="b">
        <f>IF(ABS(Survey!$EM605)=0,TRUE,FALSE)</f>
        <v>1</v>
      </c>
      <c r="DW605" s="32" t="b">
        <f>NOT(ISBLANK(Survey!$EN605))</f>
        <v>0</v>
      </c>
      <c r="DX605" s="16" t="str">
        <f t="shared" si="519"/>
        <v>Fail</v>
      </c>
      <c r="DY605" s="31">
        <f>SUM(SUMIF(Survey!ET605:EV605,{"&gt;0","&lt;0"})*{1,-1})</f>
        <v>0</v>
      </c>
      <c r="DZ605">
        <f t="shared" si="520"/>
        <v>0</v>
      </c>
      <c r="EA605">
        <f t="shared" si="521"/>
        <v>100</v>
      </c>
      <c r="EB605" s="30" t="b">
        <f>IF(OR(Survey!$M605="ETF",Survey!$M605="ETF, alternative mutual fund",Survey!$M605="Closed-end", Survey!$M605="Split share corp"),TRUE,FALSE)</f>
        <v>0</v>
      </c>
      <c r="EC605" s="16" t="str">
        <f t="shared" si="522"/>
        <v>Fail</v>
      </c>
      <c r="ED605" s="31">
        <f>SUM(SUMIF(Survey!EX605:FD605,{"&gt;0","&lt;0"})*{1,-1})</f>
        <v>0</v>
      </c>
      <c r="EE605">
        <f t="shared" si="523"/>
        <v>0</v>
      </c>
      <c r="EF605" s="17">
        <f t="shared" si="524"/>
        <v>100</v>
      </c>
      <c r="EG605" s="16" t="str">
        <f t="shared" si="525"/>
        <v>Fail</v>
      </c>
      <c r="EH605" s="31">
        <f>SUM(SUMIF(Survey!FF605:FL605,{"&gt;0","&lt;0"})*{1,-1})</f>
        <v>0</v>
      </c>
      <c r="EI605">
        <f t="shared" si="526"/>
        <v>0</v>
      </c>
      <c r="EJ605" s="17">
        <f t="shared" si="527"/>
        <v>100</v>
      </c>
    </row>
    <row r="606" spans="1:140">
      <c r="A606">
        <v>606</v>
      </c>
      <c r="B606" t="str">
        <f t="shared" si="475"/>
        <v>Pass</v>
      </c>
      <c r="C606" t="str">
        <f>IF(COUNTBLANK(Survey!B606:FM606)=$C$2, "Pass", "Fail")</f>
        <v>Pass</v>
      </c>
      <c r="D606" s="16" t="str">
        <f t="shared" si="476"/>
        <v>Fail</v>
      </c>
      <c r="E606" t="str">
        <f>IF(OR(ISBLANK(Survey!AL606),COUNTIF(G606:BJ606,"Fail")),"Fail","Pass")</f>
        <v>Fail</v>
      </c>
      <c r="F606" s="265"/>
      <c r="G606" s="16" t="str">
        <f t="shared" si="477"/>
        <v>Fail</v>
      </c>
      <c r="H606" s="139">
        <f>COUNTBLANK(Survey!B606:D606)+COUNTBLANK(Survey!G606)+COUNTBLANK(Survey!I606)+COUNTBLANK(Survey!K606:M606)+COUNTBLANK(Survey!P606:Q606)+COUNTBLANK(Survey!T606:W606)+COUNTBLANK(Survey!Z606:AC606)+COUNTBLANK(Survey!AF606:AG606)+COUNTBLANK(Survey!AK606:AK606)</f>
        <v>21</v>
      </c>
      <c r="I606" t="str">
        <f t="shared" si="478"/>
        <v>Fail</v>
      </c>
      <c r="J606" t="b">
        <f>IF(Survey!E606="No",TRUE,FALSE)</f>
        <v>0</v>
      </c>
      <c r="K606" s="29" cm="1">
        <f t="array" ref="K606">IF(COUNTA(Survey!$E$4:$E$695)=1, 0, SUM(IF(COUNTIF(Survey!$E$4:$E$695, Survey!$E$4:$E$695)=1,1,0)))</f>
        <v>0</v>
      </c>
      <c r="L606" s="29">
        <f>LEN(Survey!E606)</f>
        <v>0</v>
      </c>
      <c r="M606" s="16" t="str">
        <f t="shared" si="479"/>
        <v>Fail</v>
      </c>
      <c r="N606" t="b">
        <f>IF(Survey!F606="No",TRUE,FALSE)</f>
        <v>0</v>
      </c>
      <c r="O606" t="b">
        <f>Survey!F606=Survey!E606</f>
        <v>1</v>
      </c>
      <c r="P606">
        <f>COUNTIF(Survey!$F$4:$F$695,Survey!F606)</f>
        <v>0</v>
      </c>
      <c r="Q606" s="28">
        <f>LEN(Survey!F606)</f>
        <v>0</v>
      </c>
      <c r="R606" s="16" t="str">
        <f t="shared" si="480"/>
        <v>Pass</v>
      </c>
      <c r="S606" s="29">
        <f>MOD((LEN(Survey!H606)+2),11)</f>
        <v>2</v>
      </c>
      <c r="T606">
        <f>COUNTIF(Survey!$H$4:$H$695,Survey!H606)</f>
        <v>0</v>
      </c>
      <c r="U606" s="28" t="str">
        <f>IF(Survey!$L606="Prospectus fund", "Yes", "No")</f>
        <v>No</v>
      </c>
      <c r="V606" s="16" t="str">
        <f t="shared" si="481"/>
        <v>Pass</v>
      </c>
      <c r="W606" s="29">
        <f>MOD((LEN(Survey!J606)+2),11)</f>
        <v>2</v>
      </c>
      <c r="X606">
        <f>COUNTIF(Survey!$J$4:$J$695,Survey!J606)</f>
        <v>0</v>
      </c>
      <c r="Y606" s="30" t="b">
        <f>IF(OR(Survey!$M606="ETF",Survey!$M606="ETF, alternative mutual fund",Survey!$M606="Closed-end", Survey!$M606="Split share corp", Survey!$I606="Yes"),TRUE,FALSE)</f>
        <v>0</v>
      </c>
      <c r="Z606" s="16" t="str">
        <f>IFERROR(IF(AND(OR(AC606=AD606,AD606 = "Either"),NOT(ISBLANK(Survey!K606))),"Pass","Fail"),"Pass")</f>
        <v>Fail</v>
      </c>
      <c r="AA606" s="31" cm="1">
        <f t="array" ref="AA606">SUM(SUMIF(Survey!CH606:DA606,{"&gt;0","&lt;0"})*{1,-1})</f>
        <v>0</v>
      </c>
      <c r="AB606" s="33" cm="1">
        <f t="array" ref="AB606">SUM(SUMIF(Survey!CK606,{"&gt;0","&lt;0"})*{1,-1})+SUM(SUMIF(Survey!CU606,{"&gt;0","&lt;0"})*{1,-1})</f>
        <v>0</v>
      </c>
      <c r="AC606" s="33">
        <f>Survey!K606</f>
        <v>0</v>
      </c>
      <c r="AD606" s="32" t="str">
        <f t="shared" si="482"/>
        <v>Either</v>
      </c>
      <c r="AE606" s="16" t="str">
        <f t="shared" si="483"/>
        <v>Fail</v>
      </c>
      <c r="AF606" s="58" cm="1">
        <f t="array" ref="AF606">SUM(SUMIF(Survey!CH606:DA606,{"&gt;0","&lt;0"})*{1,-1})+SUM(SUMIF(Survey!DC606:DV606,{"&gt;0","&lt;0"})*{1,-1})</f>
        <v>0</v>
      </c>
      <c r="AG606" s="58">
        <f>IFERROR(AF606/(Survey!$BA606),0)</f>
        <v>0</v>
      </c>
      <c r="AH606" s="104" t="b">
        <f>IF(OR(Survey!$M606="Alternative strategy or hedge",Survey!$M606="Private asset",Survey!$L606="Prospectus fund"),TRUE,FALSE)</f>
        <v>0</v>
      </c>
      <c r="AI606" s="104" t="b">
        <f>NOT(ISBLANK(Survey!$M606))</f>
        <v>0</v>
      </c>
      <c r="AJ606" s="16" t="str">
        <f t="shared" si="484"/>
        <v>Fail</v>
      </c>
      <c r="AK606" t="b">
        <f>IF(Survey!W606="No",TRUE,FALSE)</f>
        <v>0</v>
      </c>
      <c r="AL606" s="119">
        <f>MOD((LEN(Survey!W606)+2),22)</f>
        <v>2</v>
      </c>
      <c r="AM606" t="str">
        <f t="shared" si="485"/>
        <v>Pass</v>
      </c>
      <c r="AN606" s="33" t="b">
        <f>NOT(ISNUMBER(SEARCH("Other",Survey!$Q606)))</f>
        <v>1</v>
      </c>
      <c r="AO606" s="32" t="b">
        <f>NOT(ISBLANK(Survey!$R606))</f>
        <v>0</v>
      </c>
      <c r="AP606" s="16" t="str">
        <f t="shared" si="486"/>
        <v>Pass</v>
      </c>
      <c r="AQ606" s="114">
        <f>COUNTBLANK(Survey!$X606)</f>
        <v>1</v>
      </c>
      <c r="AR606" s="58">
        <f>IF(AND(Survey!L606&lt;&gt;"Exempt fund",OR(Survey!$M606="ETF",Survey!$M606="ETF, alternative mutual fund",Survey!$M606="Mutual fund",Survey!$M606="Alternative mutual fund",Survey!$M606="Money market")),1,0)</f>
        <v>0</v>
      </c>
      <c r="AS606" s="16" t="str">
        <f t="shared" si="487"/>
        <v>Pass</v>
      </c>
      <c r="AT606" s="33" t="b">
        <f>NOT(ISNUMBER(SEARCH("Yes",Survey!$AC606)))</f>
        <v>1</v>
      </c>
      <c r="AU606" s="32" t="b">
        <f>IF(COUNTBLANK(Survey!$AD606:$AE606)=0,TRUE, FALSE)</f>
        <v>0</v>
      </c>
      <c r="AV606" s="16" t="str">
        <f t="shared" si="488"/>
        <v>Pass</v>
      </c>
      <c r="AW606" s="33" t="b">
        <f>NOT(ISNUMBER(SEARCH("Yes",Survey!$AF606)))</f>
        <v>1</v>
      </c>
      <c r="AX606" s="32" t="b">
        <f>NOT(ISBLANK(Survey!$AH606))</f>
        <v>0</v>
      </c>
      <c r="AY606" s="16" t="str">
        <f t="shared" si="489"/>
        <v>Pass</v>
      </c>
      <c r="AZ606" s="33" t="b">
        <f>NOT(OR(ISNUMBER(SEARCH("Other",Survey!$AH606)),ISNUMBER(SEARCH("Multiple",Survey!$AH606))))</f>
        <v>1</v>
      </c>
      <c r="BA606" s="32" t="b">
        <f>NOT(ISBLANK(Survey!$AI606))</f>
        <v>0</v>
      </c>
      <c r="BB606" s="16" t="str">
        <f t="shared" si="490"/>
        <v>Fail</v>
      </c>
      <c r="BC606" s="114">
        <f>IF(ABS(Survey!$BA606)&gt;0, 1,0)</f>
        <v>0</v>
      </c>
      <c r="BD606" s="114">
        <f>IF(COUNTBLANK(Survey!$AL606)=0,1,0)</f>
        <v>0</v>
      </c>
      <c r="BE606" s="16" t="str">
        <f t="shared" si="491"/>
        <v>Pass</v>
      </c>
      <c r="BF606" s="114">
        <f>IF(ISBLANK(Survey!$AL606),0,1)</f>
        <v>0</v>
      </c>
      <c r="BG606" s="133">
        <f>COUNTBLANK(Survey!$AM606)</f>
        <v>1</v>
      </c>
      <c r="BH606" s="16" t="str">
        <f t="shared" si="492"/>
        <v>Pass</v>
      </c>
      <c r="BI606" s="114">
        <f>IF(OR(Survey!$AM606="Closed",ISBLANK(Survey!$AM606)),0,1)</f>
        <v>0</v>
      </c>
      <c r="BJ606" s="133">
        <f>IF(ISBLANK(Survey!$AN606),1,0)</f>
        <v>1</v>
      </c>
      <c r="BK606" s="118" t="str">
        <f t="shared" si="493"/>
        <v>Pass</v>
      </c>
      <c r="BL606" s="31" cm="1">
        <f t="array" ref="BL606">SUM(SUMIF(Survey!AO606:AP606,{"&gt;0","&lt;0"})*{1,-1})</f>
        <v>0</v>
      </c>
      <c r="BM606">
        <f t="shared" si="494"/>
        <v>0</v>
      </c>
      <c r="BN606">
        <f t="shared" si="495"/>
        <v>100</v>
      </c>
      <c r="BO606" s="118" t="str">
        <f t="shared" si="496"/>
        <v>Pass</v>
      </c>
      <c r="BP606">
        <f>IF(Survey!AQ606="No",0,1)</f>
        <v>1</v>
      </c>
      <c r="BQ606" s="207">
        <f>MOD((LEN(Survey!AQ606)+2),22)</f>
        <v>2</v>
      </c>
      <c r="BR606">
        <f>IF(Survey!AR606="No",0,1)</f>
        <v>1</v>
      </c>
      <c r="BS606" s="207">
        <f>MOD((LEN(Survey!AR606)+2),22)</f>
        <v>2</v>
      </c>
      <c r="BT606" s="114">
        <f>COUNTBLANK(Survey!$AQ606:$AS606)+COUNTBLANK(Survey!$AU606)</f>
        <v>4</v>
      </c>
      <c r="BU606" s="114">
        <f>IF(Survey!$I606="Yes",1,0)</f>
        <v>0</v>
      </c>
      <c r="BV606" s="114">
        <f>IF(OR(Survey!$M606="Mutual fund",Survey!$M606="Alternative mutual fund",Survey!$M606="Money market"),1,0)</f>
        <v>0</v>
      </c>
      <c r="BW606" s="119">
        <f>IF(OR(Survey!$M606="ETF",Survey!$M606="ETF, alternative mutual fund"),1,0)</f>
        <v>0</v>
      </c>
      <c r="BX606" s="16" t="str">
        <f t="shared" si="497"/>
        <v>Pass</v>
      </c>
      <c r="BY606" s="33">
        <f>IF(ISNUMBER(SEARCH("Other",Survey!$AS606)), 1, 0)</f>
        <v>0</v>
      </c>
      <c r="BZ606" s="58" t="b">
        <f>NOT(ISBLANK(Survey!$AT606))</f>
        <v>0</v>
      </c>
      <c r="CA606" s="16" t="str">
        <f t="shared" si="498"/>
        <v>Pass</v>
      </c>
      <c r="CB606" s="114">
        <f>IF(Survey!$BB606=0, 0,1)</f>
        <v>0</v>
      </c>
      <c r="CC606" s="58">
        <f>Survey!$AV606</f>
        <v>0</v>
      </c>
      <c r="CD606" s="58">
        <f>Survey!$BC606+Survey!$BD606+ABS(Survey!$BE606)-ABS(Survey!$BF606)-ABS(Survey!$BG606)-ABS(Survey!$BL606)</f>
        <v>0</v>
      </c>
      <c r="CE606" s="138">
        <f>Survey!BB606+(ABS(Survey!$BH606)-ABS(Survey!$BI606)+ABS(Survey!$BJ606)-ABS(Survey!$BK606))*0.5</f>
        <v>0</v>
      </c>
      <c r="CF606" s="58">
        <f t="shared" si="499"/>
        <v>0</v>
      </c>
      <c r="CG606" s="58">
        <f>IF(AND($CC606&gt;$CF606-0.2,$CC606&lt;$CF606+0.2,ISBLANK(Survey!$AV606)=FALSE),0,1)</f>
        <v>1</v>
      </c>
      <c r="CH606" s="133">
        <f>IF(ISBLANK(Survey!$AW606),1,0)</f>
        <v>1</v>
      </c>
      <c r="CI606" s="16" t="str">
        <f t="shared" si="500"/>
        <v>Pass</v>
      </c>
      <c r="CJ606" s="114">
        <f>IF(Survey!$BB606=0, 0,1)</f>
        <v>0</v>
      </c>
      <c r="CK606" s="58">
        <f>IF(AND(Survey!$AX606&gt;=0,Survey!$AX606&lt;=0.2,Survey!$AX606&lt;&gt;""),0,1)</f>
        <v>1</v>
      </c>
      <c r="CL606" s="114">
        <f>IF(ISBLANK(Survey!$AY606),1,0)</f>
        <v>1</v>
      </c>
      <c r="CM606" s="16" t="str">
        <f t="shared" si="501"/>
        <v>Fail</v>
      </c>
      <c r="CN606" s="133">
        <f>Survey!$AZ606</f>
        <v>0</v>
      </c>
      <c r="CO606" s="16" t="str">
        <f t="shared" si="502"/>
        <v>Pass</v>
      </c>
      <c r="CP606" s="31">
        <f>Survey!$BA606</f>
        <v>0</v>
      </c>
      <c r="CQ606" s="138">
        <f>Survey!$BB606+Survey!$BC606+Survey!$BD606+ABS(Survey!$BE606)-ABS(Survey!$BF606)-ABS(Survey!$BG606)+ABS(Survey!$BH606)-ABS(Survey!$BI606)+ABS(Survey!$BJ606)-ABS(Survey!$BK606)-ABS(Survey!$BL606)+Survey!$BM606</f>
        <v>0</v>
      </c>
      <c r="CR606" s="30">
        <f t="shared" si="503"/>
        <v>0</v>
      </c>
      <c r="CS606" s="17">
        <f t="shared" si="504"/>
        <v>0</v>
      </c>
      <c r="CT606" s="16" t="str">
        <f t="shared" si="505"/>
        <v>Pass</v>
      </c>
      <c r="CU606" s="33" t="b">
        <f>IF(ABS(Survey!$BM606)=0,TRUE,FALSE)</f>
        <v>1</v>
      </c>
      <c r="CV606" s="32" t="b">
        <f>NOT(ISBLANK(Survey!$BN606))</f>
        <v>0</v>
      </c>
      <c r="CW606" t="str">
        <f t="shared" si="506"/>
        <v>Fail</v>
      </c>
      <c r="CX606" s="25">
        <f>Survey!$BA606</f>
        <v>0</v>
      </c>
      <c r="CY606" s="25" cm="1">
        <f t="array" ref="CY606">SUM(SUMIF(Survey!BP606:BW606,{"&gt;0","&lt;0"})*{1,-1})-SUM(SUMIF(Survey!BY606:CF606,{"&gt;0","&lt;0"})*{1,-1})</f>
        <v>0</v>
      </c>
      <c r="CZ606" s="30" t="str">
        <f t="shared" si="507"/>
        <v>No holdings</v>
      </c>
      <c r="DA606">
        <f t="shared" si="508"/>
        <v>0</v>
      </c>
      <c r="DB606" s="16" t="str">
        <f t="shared" si="509"/>
        <v>Fail</v>
      </c>
      <c r="DC606" s="31">
        <f>Survey!$BA606</f>
        <v>0</v>
      </c>
      <c r="DD606" s="31" cm="1">
        <f t="array" ref="DD606">SUM(SUMIF(Survey!CH606:DA606,{"&gt;0","&lt;0"})*{1,-1})-SUM(SUMIF(Survey!DC606:DV606,{"&gt;0","&lt;0"})*{1,-1})</f>
        <v>0</v>
      </c>
      <c r="DE606" s="30" t="str">
        <f t="shared" si="510"/>
        <v>No holdings</v>
      </c>
      <c r="DF606" s="17">
        <f t="shared" si="511"/>
        <v>0</v>
      </c>
      <c r="DG606" s="16" t="str">
        <f t="shared" si="512"/>
        <v>Pass</v>
      </c>
      <c r="DH606" s="33" t="b">
        <f>IF(ABS(Survey!$DA606)=0,TRUE,FALSE)</f>
        <v>1</v>
      </c>
      <c r="DI606" s="32" t="b">
        <f>NOT(ISBLANK(Survey!$DB606))</f>
        <v>0</v>
      </c>
      <c r="DJ606" s="16" t="str">
        <f t="shared" si="513"/>
        <v>Pass</v>
      </c>
      <c r="DK606" s="33" t="b">
        <f>IF(ABS(Survey!$DV606)=0,TRUE,FALSE)</f>
        <v>1</v>
      </c>
      <c r="DL606" s="32" t="b">
        <f>NOT(ISBLANK(Survey!$DW606))</f>
        <v>0</v>
      </c>
      <c r="DM606" t="str">
        <f t="shared" si="514"/>
        <v>Pass</v>
      </c>
      <c r="DN606" s="25" cm="1">
        <f t="array" ref="DN606">SUM(SUMIF(Survey!CW606,{"&gt;0","&lt;0"})*{1,-1})+SUM(SUMIF(Survey!DR606,{"&gt;0","&lt;0"})*{1,-1})</f>
        <v>0</v>
      </c>
      <c r="DO606" s="25">
        <f>SUM(SUMIF(Survey!DY606:EE606,{"&gt;0","&lt;0"})*{1,-1})+SUM(SUMIF(Survey!EG606:EM606,{"&gt;0","&lt;0"})*{1,-1})</f>
        <v>0</v>
      </c>
      <c r="DP606">
        <f t="shared" si="515"/>
        <v>0</v>
      </c>
      <c r="DQ606">
        <f t="shared" si="516"/>
        <v>0</v>
      </c>
      <c r="DR606" s="16" t="str">
        <f t="shared" si="517"/>
        <v>Pass</v>
      </c>
      <c r="DS606" s="33" t="b">
        <f>IF(ABS(Survey!$EE606)=0,TRUE,FALSE)</f>
        <v>1</v>
      </c>
      <c r="DT606" s="32" t="b">
        <f>NOT(ISBLANK(Survey!EF606))</f>
        <v>0</v>
      </c>
      <c r="DU606" s="16" t="str">
        <f t="shared" si="518"/>
        <v>Pass</v>
      </c>
      <c r="DV606" s="33" t="b">
        <f>IF(ABS(Survey!$EM606)=0,TRUE,FALSE)</f>
        <v>1</v>
      </c>
      <c r="DW606" s="32" t="b">
        <f>NOT(ISBLANK(Survey!$EN606))</f>
        <v>0</v>
      </c>
      <c r="DX606" s="16" t="str">
        <f t="shared" si="519"/>
        <v>Fail</v>
      </c>
      <c r="DY606" s="31">
        <f>SUM(SUMIF(Survey!ET606:EV606,{"&gt;0","&lt;0"})*{1,-1})</f>
        <v>0</v>
      </c>
      <c r="DZ606">
        <f t="shared" si="520"/>
        <v>0</v>
      </c>
      <c r="EA606">
        <f t="shared" si="521"/>
        <v>100</v>
      </c>
      <c r="EB606" s="30" t="b">
        <f>IF(OR(Survey!$M606="ETF",Survey!$M606="ETF, alternative mutual fund",Survey!$M606="Closed-end", Survey!$M606="Split share corp"),TRUE,FALSE)</f>
        <v>0</v>
      </c>
      <c r="EC606" s="16" t="str">
        <f t="shared" si="522"/>
        <v>Fail</v>
      </c>
      <c r="ED606" s="31">
        <f>SUM(SUMIF(Survey!EX606:FD606,{"&gt;0","&lt;0"})*{1,-1})</f>
        <v>0</v>
      </c>
      <c r="EE606">
        <f t="shared" si="523"/>
        <v>0</v>
      </c>
      <c r="EF606" s="17">
        <f t="shared" si="524"/>
        <v>100</v>
      </c>
      <c r="EG606" s="16" t="str">
        <f t="shared" si="525"/>
        <v>Fail</v>
      </c>
      <c r="EH606" s="31">
        <f>SUM(SUMIF(Survey!FF606:FL606,{"&gt;0","&lt;0"})*{1,-1})</f>
        <v>0</v>
      </c>
      <c r="EI606">
        <f t="shared" si="526"/>
        <v>0</v>
      </c>
      <c r="EJ606" s="17">
        <f t="shared" si="527"/>
        <v>100</v>
      </c>
    </row>
    <row r="607" spans="1:140">
      <c r="A607">
        <v>607</v>
      </c>
      <c r="B607" t="str">
        <f t="shared" si="475"/>
        <v>Pass</v>
      </c>
      <c r="C607" t="str">
        <f>IF(COUNTBLANK(Survey!B607:FM607)=$C$2, "Pass", "Fail")</f>
        <v>Pass</v>
      </c>
      <c r="D607" s="16" t="str">
        <f t="shared" si="476"/>
        <v>Fail</v>
      </c>
      <c r="E607" t="str">
        <f>IF(OR(ISBLANK(Survey!AL607),COUNTIF(G607:BJ607,"Fail")),"Fail","Pass")</f>
        <v>Fail</v>
      </c>
      <c r="F607" s="265"/>
      <c r="G607" s="16" t="str">
        <f t="shared" si="477"/>
        <v>Fail</v>
      </c>
      <c r="H607" s="139">
        <f>COUNTBLANK(Survey!B607:D607)+COUNTBLANK(Survey!G607)+COUNTBLANK(Survey!I607)+COUNTBLANK(Survey!K607:M607)+COUNTBLANK(Survey!P607:Q607)+COUNTBLANK(Survey!T607:W607)+COUNTBLANK(Survey!Z607:AC607)+COUNTBLANK(Survey!AF607:AG607)+COUNTBLANK(Survey!AK607:AK607)</f>
        <v>21</v>
      </c>
      <c r="I607" t="str">
        <f t="shared" si="478"/>
        <v>Fail</v>
      </c>
      <c r="J607" t="b">
        <f>IF(Survey!E607="No",TRUE,FALSE)</f>
        <v>0</v>
      </c>
      <c r="K607" s="29" cm="1">
        <f t="array" ref="K607">IF(COUNTA(Survey!$E$4:$E$695)=1, 0, SUM(IF(COUNTIF(Survey!$E$4:$E$695, Survey!$E$4:$E$695)=1,1,0)))</f>
        <v>0</v>
      </c>
      <c r="L607" s="29">
        <f>LEN(Survey!E607)</f>
        <v>0</v>
      </c>
      <c r="M607" s="16" t="str">
        <f t="shared" si="479"/>
        <v>Fail</v>
      </c>
      <c r="N607" t="b">
        <f>IF(Survey!F607="No",TRUE,FALSE)</f>
        <v>0</v>
      </c>
      <c r="O607" t="b">
        <f>Survey!F607=Survey!E607</f>
        <v>1</v>
      </c>
      <c r="P607">
        <f>COUNTIF(Survey!$F$4:$F$695,Survey!F607)</f>
        <v>0</v>
      </c>
      <c r="Q607" s="28">
        <f>LEN(Survey!F607)</f>
        <v>0</v>
      </c>
      <c r="R607" s="16" t="str">
        <f t="shared" si="480"/>
        <v>Pass</v>
      </c>
      <c r="S607" s="29">
        <f>MOD((LEN(Survey!H607)+2),11)</f>
        <v>2</v>
      </c>
      <c r="T607">
        <f>COUNTIF(Survey!$H$4:$H$695,Survey!H607)</f>
        <v>0</v>
      </c>
      <c r="U607" s="28" t="str">
        <f>IF(Survey!$L607="Prospectus fund", "Yes", "No")</f>
        <v>No</v>
      </c>
      <c r="V607" s="16" t="str">
        <f t="shared" si="481"/>
        <v>Pass</v>
      </c>
      <c r="W607" s="29">
        <f>MOD((LEN(Survey!J607)+2),11)</f>
        <v>2</v>
      </c>
      <c r="X607">
        <f>COUNTIF(Survey!$J$4:$J$695,Survey!J607)</f>
        <v>0</v>
      </c>
      <c r="Y607" s="30" t="b">
        <f>IF(OR(Survey!$M607="ETF",Survey!$M607="ETF, alternative mutual fund",Survey!$M607="Closed-end", Survey!$M607="Split share corp", Survey!$I607="Yes"),TRUE,FALSE)</f>
        <v>0</v>
      </c>
      <c r="Z607" s="16" t="str">
        <f>IFERROR(IF(AND(OR(AC607=AD607,AD607 = "Either"),NOT(ISBLANK(Survey!K607))),"Pass","Fail"),"Pass")</f>
        <v>Fail</v>
      </c>
      <c r="AA607" s="31" cm="1">
        <f t="array" ref="AA607">SUM(SUMIF(Survey!CH607:DA607,{"&gt;0","&lt;0"})*{1,-1})</f>
        <v>0</v>
      </c>
      <c r="AB607" s="33" cm="1">
        <f t="array" ref="AB607">SUM(SUMIF(Survey!CK607,{"&gt;0","&lt;0"})*{1,-1})+SUM(SUMIF(Survey!CU607,{"&gt;0","&lt;0"})*{1,-1})</f>
        <v>0</v>
      </c>
      <c r="AC607" s="33">
        <f>Survey!K607</f>
        <v>0</v>
      </c>
      <c r="AD607" s="32" t="str">
        <f t="shared" si="482"/>
        <v>Either</v>
      </c>
      <c r="AE607" s="16" t="str">
        <f t="shared" si="483"/>
        <v>Fail</v>
      </c>
      <c r="AF607" s="58" cm="1">
        <f t="array" ref="AF607">SUM(SUMIF(Survey!CH607:DA607,{"&gt;0","&lt;0"})*{1,-1})+SUM(SUMIF(Survey!DC607:DV607,{"&gt;0","&lt;0"})*{1,-1})</f>
        <v>0</v>
      </c>
      <c r="AG607" s="58">
        <f>IFERROR(AF607/(Survey!$BA607),0)</f>
        <v>0</v>
      </c>
      <c r="AH607" s="104" t="b">
        <f>IF(OR(Survey!$M607="Alternative strategy or hedge",Survey!$M607="Private asset",Survey!$L607="Prospectus fund"),TRUE,FALSE)</f>
        <v>0</v>
      </c>
      <c r="AI607" s="104" t="b">
        <f>NOT(ISBLANK(Survey!$M607))</f>
        <v>0</v>
      </c>
      <c r="AJ607" s="16" t="str">
        <f t="shared" si="484"/>
        <v>Fail</v>
      </c>
      <c r="AK607" t="b">
        <f>IF(Survey!W607="No",TRUE,FALSE)</f>
        <v>0</v>
      </c>
      <c r="AL607" s="119">
        <f>MOD((LEN(Survey!W607)+2),22)</f>
        <v>2</v>
      </c>
      <c r="AM607" t="str">
        <f t="shared" si="485"/>
        <v>Pass</v>
      </c>
      <c r="AN607" s="33" t="b">
        <f>NOT(ISNUMBER(SEARCH("Other",Survey!$Q607)))</f>
        <v>1</v>
      </c>
      <c r="AO607" s="32" t="b">
        <f>NOT(ISBLANK(Survey!$R607))</f>
        <v>0</v>
      </c>
      <c r="AP607" s="16" t="str">
        <f t="shared" si="486"/>
        <v>Pass</v>
      </c>
      <c r="AQ607" s="114">
        <f>COUNTBLANK(Survey!$X607)</f>
        <v>1</v>
      </c>
      <c r="AR607" s="58">
        <f>IF(AND(Survey!L607&lt;&gt;"Exempt fund",OR(Survey!$M607="ETF",Survey!$M607="ETF, alternative mutual fund",Survey!$M607="Mutual fund",Survey!$M607="Alternative mutual fund",Survey!$M607="Money market")),1,0)</f>
        <v>0</v>
      </c>
      <c r="AS607" s="16" t="str">
        <f t="shared" si="487"/>
        <v>Pass</v>
      </c>
      <c r="AT607" s="33" t="b">
        <f>NOT(ISNUMBER(SEARCH("Yes",Survey!$AC607)))</f>
        <v>1</v>
      </c>
      <c r="AU607" s="32" t="b">
        <f>IF(COUNTBLANK(Survey!$AD607:$AE607)=0,TRUE, FALSE)</f>
        <v>0</v>
      </c>
      <c r="AV607" s="16" t="str">
        <f t="shared" si="488"/>
        <v>Pass</v>
      </c>
      <c r="AW607" s="33" t="b">
        <f>NOT(ISNUMBER(SEARCH("Yes",Survey!$AF607)))</f>
        <v>1</v>
      </c>
      <c r="AX607" s="32" t="b">
        <f>NOT(ISBLANK(Survey!$AH607))</f>
        <v>0</v>
      </c>
      <c r="AY607" s="16" t="str">
        <f t="shared" si="489"/>
        <v>Pass</v>
      </c>
      <c r="AZ607" s="33" t="b">
        <f>NOT(OR(ISNUMBER(SEARCH("Other",Survey!$AH607)),ISNUMBER(SEARCH("Multiple",Survey!$AH607))))</f>
        <v>1</v>
      </c>
      <c r="BA607" s="32" t="b">
        <f>NOT(ISBLANK(Survey!$AI607))</f>
        <v>0</v>
      </c>
      <c r="BB607" s="16" t="str">
        <f t="shared" si="490"/>
        <v>Fail</v>
      </c>
      <c r="BC607" s="114">
        <f>IF(ABS(Survey!$BA607)&gt;0, 1,0)</f>
        <v>0</v>
      </c>
      <c r="BD607" s="114">
        <f>IF(COUNTBLANK(Survey!$AL607)=0,1,0)</f>
        <v>0</v>
      </c>
      <c r="BE607" s="16" t="str">
        <f t="shared" si="491"/>
        <v>Pass</v>
      </c>
      <c r="BF607" s="114">
        <f>IF(ISBLANK(Survey!$AL607),0,1)</f>
        <v>0</v>
      </c>
      <c r="BG607" s="133">
        <f>COUNTBLANK(Survey!$AM607)</f>
        <v>1</v>
      </c>
      <c r="BH607" s="16" t="str">
        <f t="shared" si="492"/>
        <v>Pass</v>
      </c>
      <c r="BI607" s="114">
        <f>IF(OR(Survey!$AM607="Closed",ISBLANK(Survey!$AM607)),0,1)</f>
        <v>0</v>
      </c>
      <c r="BJ607" s="133">
        <f>IF(ISBLANK(Survey!$AN607),1,0)</f>
        <v>1</v>
      </c>
      <c r="BK607" s="118" t="str">
        <f t="shared" si="493"/>
        <v>Pass</v>
      </c>
      <c r="BL607" s="31" cm="1">
        <f t="array" ref="BL607">SUM(SUMIF(Survey!AO607:AP607,{"&gt;0","&lt;0"})*{1,-1})</f>
        <v>0</v>
      </c>
      <c r="BM607">
        <f t="shared" si="494"/>
        <v>0</v>
      </c>
      <c r="BN607">
        <f t="shared" si="495"/>
        <v>100</v>
      </c>
      <c r="BO607" s="118" t="str">
        <f t="shared" si="496"/>
        <v>Pass</v>
      </c>
      <c r="BP607">
        <f>IF(Survey!AQ607="No",0,1)</f>
        <v>1</v>
      </c>
      <c r="BQ607" s="207">
        <f>MOD((LEN(Survey!AQ607)+2),22)</f>
        <v>2</v>
      </c>
      <c r="BR607">
        <f>IF(Survey!AR607="No",0,1)</f>
        <v>1</v>
      </c>
      <c r="BS607" s="207">
        <f>MOD((LEN(Survey!AR607)+2),22)</f>
        <v>2</v>
      </c>
      <c r="BT607" s="114">
        <f>COUNTBLANK(Survey!$AQ607:$AS607)+COUNTBLANK(Survey!$AU607)</f>
        <v>4</v>
      </c>
      <c r="BU607" s="114">
        <f>IF(Survey!$I607="Yes",1,0)</f>
        <v>0</v>
      </c>
      <c r="BV607" s="114">
        <f>IF(OR(Survey!$M607="Mutual fund",Survey!$M607="Alternative mutual fund",Survey!$M607="Money market"),1,0)</f>
        <v>0</v>
      </c>
      <c r="BW607" s="119">
        <f>IF(OR(Survey!$M607="ETF",Survey!$M607="ETF, alternative mutual fund"),1,0)</f>
        <v>0</v>
      </c>
      <c r="BX607" s="16" t="str">
        <f t="shared" si="497"/>
        <v>Pass</v>
      </c>
      <c r="BY607" s="33">
        <f>IF(ISNUMBER(SEARCH("Other",Survey!$AS607)), 1, 0)</f>
        <v>0</v>
      </c>
      <c r="BZ607" s="58" t="b">
        <f>NOT(ISBLANK(Survey!$AT607))</f>
        <v>0</v>
      </c>
      <c r="CA607" s="16" t="str">
        <f t="shared" si="498"/>
        <v>Pass</v>
      </c>
      <c r="CB607" s="114">
        <f>IF(Survey!$BB607=0, 0,1)</f>
        <v>0</v>
      </c>
      <c r="CC607" s="58">
        <f>Survey!$AV607</f>
        <v>0</v>
      </c>
      <c r="CD607" s="58">
        <f>Survey!$BC607+Survey!$BD607+ABS(Survey!$BE607)-ABS(Survey!$BF607)-ABS(Survey!$BG607)-ABS(Survey!$BL607)</f>
        <v>0</v>
      </c>
      <c r="CE607" s="138">
        <f>Survey!BB607+(ABS(Survey!$BH607)-ABS(Survey!$BI607)+ABS(Survey!$BJ607)-ABS(Survey!$BK607))*0.5</f>
        <v>0</v>
      </c>
      <c r="CF607" s="58">
        <f t="shared" si="499"/>
        <v>0</v>
      </c>
      <c r="CG607" s="58">
        <f>IF(AND($CC607&gt;$CF607-0.2,$CC607&lt;$CF607+0.2,ISBLANK(Survey!$AV607)=FALSE),0,1)</f>
        <v>1</v>
      </c>
      <c r="CH607" s="133">
        <f>IF(ISBLANK(Survey!$AW607),1,0)</f>
        <v>1</v>
      </c>
      <c r="CI607" s="16" t="str">
        <f t="shared" si="500"/>
        <v>Pass</v>
      </c>
      <c r="CJ607" s="114">
        <f>IF(Survey!$BB607=0, 0,1)</f>
        <v>0</v>
      </c>
      <c r="CK607" s="58">
        <f>IF(AND(Survey!$AX607&gt;=0,Survey!$AX607&lt;=0.2,Survey!$AX607&lt;&gt;""),0,1)</f>
        <v>1</v>
      </c>
      <c r="CL607" s="114">
        <f>IF(ISBLANK(Survey!$AY607),1,0)</f>
        <v>1</v>
      </c>
      <c r="CM607" s="16" t="str">
        <f t="shared" si="501"/>
        <v>Fail</v>
      </c>
      <c r="CN607" s="133">
        <f>Survey!$AZ607</f>
        <v>0</v>
      </c>
      <c r="CO607" s="16" t="str">
        <f t="shared" si="502"/>
        <v>Pass</v>
      </c>
      <c r="CP607" s="31">
        <f>Survey!$BA607</f>
        <v>0</v>
      </c>
      <c r="CQ607" s="138">
        <f>Survey!$BB607+Survey!$BC607+Survey!$BD607+ABS(Survey!$BE607)-ABS(Survey!$BF607)-ABS(Survey!$BG607)+ABS(Survey!$BH607)-ABS(Survey!$BI607)+ABS(Survey!$BJ607)-ABS(Survey!$BK607)-ABS(Survey!$BL607)+Survey!$BM607</f>
        <v>0</v>
      </c>
      <c r="CR607" s="30">
        <f t="shared" si="503"/>
        <v>0</v>
      </c>
      <c r="CS607" s="17">
        <f t="shared" si="504"/>
        <v>0</v>
      </c>
      <c r="CT607" s="16" t="str">
        <f t="shared" si="505"/>
        <v>Pass</v>
      </c>
      <c r="CU607" s="33" t="b">
        <f>IF(ABS(Survey!$BM607)=0,TRUE,FALSE)</f>
        <v>1</v>
      </c>
      <c r="CV607" s="32" t="b">
        <f>NOT(ISBLANK(Survey!$BN607))</f>
        <v>0</v>
      </c>
      <c r="CW607" t="str">
        <f t="shared" si="506"/>
        <v>Fail</v>
      </c>
      <c r="CX607" s="25">
        <f>Survey!$BA607</f>
        <v>0</v>
      </c>
      <c r="CY607" s="25" cm="1">
        <f t="array" ref="CY607">SUM(SUMIF(Survey!BP607:BW607,{"&gt;0","&lt;0"})*{1,-1})-SUM(SUMIF(Survey!BY607:CF607,{"&gt;0","&lt;0"})*{1,-1})</f>
        <v>0</v>
      </c>
      <c r="CZ607" s="30" t="str">
        <f t="shared" si="507"/>
        <v>No holdings</v>
      </c>
      <c r="DA607">
        <f t="shared" si="508"/>
        <v>0</v>
      </c>
      <c r="DB607" s="16" t="str">
        <f t="shared" si="509"/>
        <v>Fail</v>
      </c>
      <c r="DC607" s="31">
        <f>Survey!$BA607</f>
        <v>0</v>
      </c>
      <c r="DD607" s="31" cm="1">
        <f t="array" ref="DD607">SUM(SUMIF(Survey!CH607:DA607,{"&gt;0","&lt;0"})*{1,-1})-SUM(SUMIF(Survey!DC607:DV607,{"&gt;0","&lt;0"})*{1,-1})</f>
        <v>0</v>
      </c>
      <c r="DE607" s="30" t="str">
        <f t="shared" si="510"/>
        <v>No holdings</v>
      </c>
      <c r="DF607" s="17">
        <f t="shared" si="511"/>
        <v>0</v>
      </c>
      <c r="DG607" s="16" t="str">
        <f t="shared" si="512"/>
        <v>Pass</v>
      </c>
      <c r="DH607" s="33" t="b">
        <f>IF(ABS(Survey!$DA607)=0,TRUE,FALSE)</f>
        <v>1</v>
      </c>
      <c r="DI607" s="32" t="b">
        <f>NOT(ISBLANK(Survey!$DB607))</f>
        <v>0</v>
      </c>
      <c r="DJ607" s="16" t="str">
        <f t="shared" si="513"/>
        <v>Pass</v>
      </c>
      <c r="DK607" s="33" t="b">
        <f>IF(ABS(Survey!$DV607)=0,TRUE,FALSE)</f>
        <v>1</v>
      </c>
      <c r="DL607" s="32" t="b">
        <f>NOT(ISBLANK(Survey!$DW607))</f>
        <v>0</v>
      </c>
      <c r="DM607" t="str">
        <f t="shared" si="514"/>
        <v>Pass</v>
      </c>
      <c r="DN607" s="25" cm="1">
        <f t="array" ref="DN607">SUM(SUMIF(Survey!CW607,{"&gt;0","&lt;0"})*{1,-1})+SUM(SUMIF(Survey!DR607,{"&gt;0","&lt;0"})*{1,-1})</f>
        <v>0</v>
      </c>
      <c r="DO607" s="25">
        <f>SUM(SUMIF(Survey!DY607:EE607,{"&gt;0","&lt;0"})*{1,-1})+SUM(SUMIF(Survey!EG607:EM607,{"&gt;0","&lt;0"})*{1,-1})</f>
        <v>0</v>
      </c>
      <c r="DP607">
        <f t="shared" si="515"/>
        <v>0</v>
      </c>
      <c r="DQ607">
        <f t="shared" si="516"/>
        <v>0</v>
      </c>
      <c r="DR607" s="16" t="str">
        <f t="shared" si="517"/>
        <v>Pass</v>
      </c>
      <c r="DS607" s="33" t="b">
        <f>IF(ABS(Survey!$EE607)=0,TRUE,FALSE)</f>
        <v>1</v>
      </c>
      <c r="DT607" s="32" t="b">
        <f>NOT(ISBLANK(Survey!EF607))</f>
        <v>0</v>
      </c>
      <c r="DU607" s="16" t="str">
        <f t="shared" si="518"/>
        <v>Pass</v>
      </c>
      <c r="DV607" s="33" t="b">
        <f>IF(ABS(Survey!$EM607)=0,TRUE,FALSE)</f>
        <v>1</v>
      </c>
      <c r="DW607" s="32" t="b">
        <f>NOT(ISBLANK(Survey!$EN607))</f>
        <v>0</v>
      </c>
      <c r="DX607" s="16" t="str">
        <f t="shared" si="519"/>
        <v>Fail</v>
      </c>
      <c r="DY607" s="31">
        <f>SUM(SUMIF(Survey!ET607:EV607,{"&gt;0","&lt;0"})*{1,-1})</f>
        <v>0</v>
      </c>
      <c r="DZ607">
        <f t="shared" si="520"/>
        <v>0</v>
      </c>
      <c r="EA607">
        <f t="shared" si="521"/>
        <v>100</v>
      </c>
      <c r="EB607" s="30" t="b">
        <f>IF(OR(Survey!$M607="ETF",Survey!$M607="ETF, alternative mutual fund",Survey!$M607="Closed-end", Survey!$M607="Split share corp"),TRUE,FALSE)</f>
        <v>0</v>
      </c>
      <c r="EC607" s="16" t="str">
        <f t="shared" si="522"/>
        <v>Fail</v>
      </c>
      <c r="ED607" s="31">
        <f>SUM(SUMIF(Survey!EX607:FD607,{"&gt;0","&lt;0"})*{1,-1})</f>
        <v>0</v>
      </c>
      <c r="EE607">
        <f t="shared" si="523"/>
        <v>0</v>
      </c>
      <c r="EF607" s="17">
        <f t="shared" si="524"/>
        <v>100</v>
      </c>
      <c r="EG607" s="16" t="str">
        <f t="shared" si="525"/>
        <v>Fail</v>
      </c>
      <c r="EH607" s="31">
        <f>SUM(SUMIF(Survey!FF607:FL607,{"&gt;0","&lt;0"})*{1,-1})</f>
        <v>0</v>
      </c>
      <c r="EI607">
        <f t="shared" si="526"/>
        <v>0</v>
      </c>
      <c r="EJ607" s="17">
        <f t="shared" si="527"/>
        <v>100</v>
      </c>
    </row>
    <row r="608" spans="1:140">
      <c r="A608">
        <v>608</v>
      </c>
      <c r="B608" t="str">
        <f t="shared" si="475"/>
        <v>Pass</v>
      </c>
      <c r="C608" t="str">
        <f>IF(COUNTBLANK(Survey!B608:FM608)=$C$2, "Pass", "Fail")</f>
        <v>Pass</v>
      </c>
      <c r="D608" s="16" t="str">
        <f t="shared" si="476"/>
        <v>Fail</v>
      </c>
      <c r="E608" t="str">
        <f>IF(OR(ISBLANK(Survey!AL608),COUNTIF(G608:BJ608,"Fail")),"Fail","Pass")</f>
        <v>Fail</v>
      </c>
      <c r="F608" s="265"/>
      <c r="G608" s="16" t="str">
        <f t="shared" si="477"/>
        <v>Fail</v>
      </c>
      <c r="H608" s="139">
        <f>COUNTBLANK(Survey!B608:D608)+COUNTBLANK(Survey!G608)+COUNTBLANK(Survey!I608)+COUNTBLANK(Survey!K608:M608)+COUNTBLANK(Survey!P608:Q608)+COUNTBLANK(Survey!T608:W608)+COUNTBLANK(Survey!Z608:AC608)+COUNTBLANK(Survey!AF608:AG608)+COUNTBLANK(Survey!AK608:AK608)</f>
        <v>21</v>
      </c>
      <c r="I608" t="str">
        <f t="shared" si="478"/>
        <v>Fail</v>
      </c>
      <c r="J608" t="b">
        <f>IF(Survey!E608="No",TRUE,FALSE)</f>
        <v>0</v>
      </c>
      <c r="K608" s="29" cm="1">
        <f t="array" ref="K608">IF(COUNTA(Survey!$E$4:$E$695)=1, 0, SUM(IF(COUNTIF(Survey!$E$4:$E$695, Survey!$E$4:$E$695)=1,1,0)))</f>
        <v>0</v>
      </c>
      <c r="L608" s="29">
        <f>LEN(Survey!E608)</f>
        <v>0</v>
      </c>
      <c r="M608" s="16" t="str">
        <f t="shared" si="479"/>
        <v>Fail</v>
      </c>
      <c r="N608" t="b">
        <f>IF(Survey!F608="No",TRUE,FALSE)</f>
        <v>0</v>
      </c>
      <c r="O608" t="b">
        <f>Survey!F608=Survey!E608</f>
        <v>1</v>
      </c>
      <c r="P608">
        <f>COUNTIF(Survey!$F$4:$F$695,Survey!F608)</f>
        <v>0</v>
      </c>
      <c r="Q608" s="28">
        <f>LEN(Survey!F608)</f>
        <v>0</v>
      </c>
      <c r="R608" s="16" t="str">
        <f t="shared" si="480"/>
        <v>Pass</v>
      </c>
      <c r="S608" s="29">
        <f>MOD((LEN(Survey!H608)+2),11)</f>
        <v>2</v>
      </c>
      <c r="T608">
        <f>COUNTIF(Survey!$H$4:$H$695,Survey!H608)</f>
        <v>0</v>
      </c>
      <c r="U608" s="28" t="str">
        <f>IF(Survey!$L608="Prospectus fund", "Yes", "No")</f>
        <v>No</v>
      </c>
      <c r="V608" s="16" t="str">
        <f t="shared" si="481"/>
        <v>Pass</v>
      </c>
      <c r="W608" s="29">
        <f>MOD((LEN(Survey!J608)+2),11)</f>
        <v>2</v>
      </c>
      <c r="X608">
        <f>COUNTIF(Survey!$J$4:$J$695,Survey!J608)</f>
        <v>0</v>
      </c>
      <c r="Y608" s="30" t="b">
        <f>IF(OR(Survey!$M608="ETF",Survey!$M608="ETF, alternative mutual fund",Survey!$M608="Closed-end", Survey!$M608="Split share corp", Survey!$I608="Yes"),TRUE,FALSE)</f>
        <v>0</v>
      </c>
      <c r="Z608" s="16" t="str">
        <f>IFERROR(IF(AND(OR(AC608=AD608,AD608 = "Either"),NOT(ISBLANK(Survey!K608))),"Pass","Fail"),"Pass")</f>
        <v>Fail</v>
      </c>
      <c r="AA608" s="31" cm="1">
        <f t="array" ref="AA608">SUM(SUMIF(Survey!CH608:DA608,{"&gt;0","&lt;0"})*{1,-1})</f>
        <v>0</v>
      </c>
      <c r="AB608" s="33" cm="1">
        <f t="array" ref="AB608">SUM(SUMIF(Survey!CK608,{"&gt;0","&lt;0"})*{1,-1})+SUM(SUMIF(Survey!CU608,{"&gt;0","&lt;0"})*{1,-1})</f>
        <v>0</v>
      </c>
      <c r="AC608" s="33">
        <f>Survey!K608</f>
        <v>0</v>
      </c>
      <c r="AD608" s="32" t="str">
        <f t="shared" si="482"/>
        <v>Either</v>
      </c>
      <c r="AE608" s="16" t="str">
        <f t="shared" si="483"/>
        <v>Fail</v>
      </c>
      <c r="AF608" s="58" cm="1">
        <f t="array" ref="AF608">SUM(SUMIF(Survey!CH608:DA608,{"&gt;0","&lt;0"})*{1,-1})+SUM(SUMIF(Survey!DC608:DV608,{"&gt;0","&lt;0"})*{1,-1})</f>
        <v>0</v>
      </c>
      <c r="AG608" s="58">
        <f>IFERROR(AF608/(Survey!$BA608),0)</f>
        <v>0</v>
      </c>
      <c r="AH608" s="104" t="b">
        <f>IF(OR(Survey!$M608="Alternative strategy or hedge",Survey!$M608="Private asset",Survey!$L608="Prospectus fund"),TRUE,FALSE)</f>
        <v>0</v>
      </c>
      <c r="AI608" s="104" t="b">
        <f>NOT(ISBLANK(Survey!$M608))</f>
        <v>0</v>
      </c>
      <c r="AJ608" s="16" t="str">
        <f t="shared" si="484"/>
        <v>Fail</v>
      </c>
      <c r="AK608" t="b">
        <f>IF(Survey!W608="No",TRUE,FALSE)</f>
        <v>0</v>
      </c>
      <c r="AL608" s="119">
        <f>MOD((LEN(Survey!W608)+2),22)</f>
        <v>2</v>
      </c>
      <c r="AM608" t="str">
        <f t="shared" si="485"/>
        <v>Pass</v>
      </c>
      <c r="AN608" s="33" t="b">
        <f>NOT(ISNUMBER(SEARCH("Other",Survey!$Q608)))</f>
        <v>1</v>
      </c>
      <c r="AO608" s="32" t="b">
        <f>NOT(ISBLANK(Survey!$R608))</f>
        <v>0</v>
      </c>
      <c r="AP608" s="16" t="str">
        <f t="shared" si="486"/>
        <v>Pass</v>
      </c>
      <c r="AQ608" s="114">
        <f>COUNTBLANK(Survey!$X608)</f>
        <v>1</v>
      </c>
      <c r="AR608" s="58">
        <f>IF(AND(Survey!L608&lt;&gt;"Exempt fund",OR(Survey!$M608="ETF",Survey!$M608="ETF, alternative mutual fund",Survey!$M608="Mutual fund",Survey!$M608="Alternative mutual fund",Survey!$M608="Money market")),1,0)</f>
        <v>0</v>
      </c>
      <c r="AS608" s="16" t="str">
        <f t="shared" si="487"/>
        <v>Pass</v>
      </c>
      <c r="AT608" s="33" t="b">
        <f>NOT(ISNUMBER(SEARCH("Yes",Survey!$AC608)))</f>
        <v>1</v>
      </c>
      <c r="AU608" s="32" t="b">
        <f>IF(COUNTBLANK(Survey!$AD608:$AE608)=0,TRUE, FALSE)</f>
        <v>0</v>
      </c>
      <c r="AV608" s="16" t="str">
        <f t="shared" si="488"/>
        <v>Pass</v>
      </c>
      <c r="AW608" s="33" t="b">
        <f>NOT(ISNUMBER(SEARCH("Yes",Survey!$AF608)))</f>
        <v>1</v>
      </c>
      <c r="AX608" s="32" t="b">
        <f>NOT(ISBLANK(Survey!$AH608))</f>
        <v>0</v>
      </c>
      <c r="AY608" s="16" t="str">
        <f t="shared" si="489"/>
        <v>Pass</v>
      </c>
      <c r="AZ608" s="33" t="b">
        <f>NOT(OR(ISNUMBER(SEARCH("Other",Survey!$AH608)),ISNUMBER(SEARCH("Multiple",Survey!$AH608))))</f>
        <v>1</v>
      </c>
      <c r="BA608" s="32" t="b">
        <f>NOT(ISBLANK(Survey!$AI608))</f>
        <v>0</v>
      </c>
      <c r="BB608" s="16" t="str">
        <f t="shared" si="490"/>
        <v>Fail</v>
      </c>
      <c r="BC608" s="114">
        <f>IF(ABS(Survey!$BA608)&gt;0, 1,0)</f>
        <v>0</v>
      </c>
      <c r="BD608" s="114">
        <f>IF(COUNTBLANK(Survey!$AL608)=0,1,0)</f>
        <v>0</v>
      </c>
      <c r="BE608" s="16" t="str">
        <f t="shared" si="491"/>
        <v>Pass</v>
      </c>
      <c r="BF608" s="114">
        <f>IF(ISBLANK(Survey!$AL608),0,1)</f>
        <v>0</v>
      </c>
      <c r="BG608" s="133">
        <f>COUNTBLANK(Survey!$AM608)</f>
        <v>1</v>
      </c>
      <c r="BH608" s="16" t="str">
        <f t="shared" si="492"/>
        <v>Pass</v>
      </c>
      <c r="BI608" s="114">
        <f>IF(OR(Survey!$AM608="Closed",ISBLANK(Survey!$AM608)),0,1)</f>
        <v>0</v>
      </c>
      <c r="BJ608" s="133">
        <f>IF(ISBLANK(Survey!$AN608),1,0)</f>
        <v>1</v>
      </c>
      <c r="BK608" s="118" t="str">
        <f t="shared" si="493"/>
        <v>Pass</v>
      </c>
      <c r="BL608" s="31" cm="1">
        <f t="array" ref="BL608">SUM(SUMIF(Survey!AO608:AP608,{"&gt;0","&lt;0"})*{1,-1})</f>
        <v>0</v>
      </c>
      <c r="BM608">
        <f t="shared" si="494"/>
        <v>0</v>
      </c>
      <c r="BN608">
        <f t="shared" si="495"/>
        <v>100</v>
      </c>
      <c r="BO608" s="118" t="str">
        <f t="shared" si="496"/>
        <v>Pass</v>
      </c>
      <c r="BP608">
        <f>IF(Survey!AQ608="No",0,1)</f>
        <v>1</v>
      </c>
      <c r="BQ608" s="207">
        <f>MOD((LEN(Survey!AQ608)+2),22)</f>
        <v>2</v>
      </c>
      <c r="BR608">
        <f>IF(Survey!AR608="No",0,1)</f>
        <v>1</v>
      </c>
      <c r="BS608" s="207">
        <f>MOD((LEN(Survey!AR608)+2),22)</f>
        <v>2</v>
      </c>
      <c r="BT608" s="114">
        <f>COUNTBLANK(Survey!$AQ608:$AS608)+COUNTBLANK(Survey!$AU608)</f>
        <v>4</v>
      </c>
      <c r="BU608" s="114">
        <f>IF(Survey!$I608="Yes",1,0)</f>
        <v>0</v>
      </c>
      <c r="BV608" s="114">
        <f>IF(OR(Survey!$M608="Mutual fund",Survey!$M608="Alternative mutual fund",Survey!$M608="Money market"),1,0)</f>
        <v>0</v>
      </c>
      <c r="BW608" s="119">
        <f>IF(OR(Survey!$M608="ETF",Survey!$M608="ETF, alternative mutual fund"),1,0)</f>
        <v>0</v>
      </c>
      <c r="BX608" s="16" t="str">
        <f t="shared" si="497"/>
        <v>Pass</v>
      </c>
      <c r="BY608" s="33">
        <f>IF(ISNUMBER(SEARCH("Other",Survey!$AS608)), 1, 0)</f>
        <v>0</v>
      </c>
      <c r="BZ608" s="58" t="b">
        <f>NOT(ISBLANK(Survey!$AT608))</f>
        <v>0</v>
      </c>
      <c r="CA608" s="16" t="str">
        <f t="shared" si="498"/>
        <v>Pass</v>
      </c>
      <c r="CB608" s="114">
        <f>IF(Survey!$BB608=0, 0,1)</f>
        <v>0</v>
      </c>
      <c r="CC608" s="58">
        <f>Survey!$AV608</f>
        <v>0</v>
      </c>
      <c r="CD608" s="58">
        <f>Survey!$BC608+Survey!$BD608+ABS(Survey!$BE608)-ABS(Survey!$BF608)-ABS(Survey!$BG608)-ABS(Survey!$BL608)</f>
        <v>0</v>
      </c>
      <c r="CE608" s="138">
        <f>Survey!BB608+(ABS(Survey!$BH608)-ABS(Survey!$BI608)+ABS(Survey!$BJ608)-ABS(Survey!$BK608))*0.5</f>
        <v>0</v>
      </c>
      <c r="CF608" s="58">
        <f t="shared" si="499"/>
        <v>0</v>
      </c>
      <c r="CG608" s="58">
        <f>IF(AND($CC608&gt;$CF608-0.2,$CC608&lt;$CF608+0.2,ISBLANK(Survey!$AV608)=FALSE),0,1)</f>
        <v>1</v>
      </c>
      <c r="CH608" s="133">
        <f>IF(ISBLANK(Survey!$AW608),1,0)</f>
        <v>1</v>
      </c>
      <c r="CI608" s="16" t="str">
        <f t="shared" si="500"/>
        <v>Pass</v>
      </c>
      <c r="CJ608" s="114">
        <f>IF(Survey!$BB608=0, 0,1)</f>
        <v>0</v>
      </c>
      <c r="CK608" s="58">
        <f>IF(AND(Survey!$AX608&gt;=0,Survey!$AX608&lt;=0.2,Survey!$AX608&lt;&gt;""),0,1)</f>
        <v>1</v>
      </c>
      <c r="CL608" s="114">
        <f>IF(ISBLANK(Survey!$AY608),1,0)</f>
        <v>1</v>
      </c>
      <c r="CM608" s="16" t="str">
        <f t="shared" si="501"/>
        <v>Fail</v>
      </c>
      <c r="CN608" s="133">
        <f>Survey!$AZ608</f>
        <v>0</v>
      </c>
      <c r="CO608" s="16" t="str">
        <f t="shared" si="502"/>
        <v>Pass</v>
      </c>
      <c r="CP608" s="31">
        <f>Survey!$BA608</f>
        <v>0</v>
      </c>
      <c r="CQ608" s="138">
        <f>Survey!$BB608+Survey!$BC608+Survey!$BD608+ABS(Survey!$BE608)-ABS(Survey!$BF608)-ABS(Survey!$BG608)+ABS(Survey!$BH608)-ABS(Survey!$BI608)+ABS(Survey!$BJ608)-ABS(Survey!$BK608)-ABS(Survey!$BL608)+Survey!$BM608</f>
        <v>0</v>
      </c>
      <c r="CR608" s="30">
        <f t="shared" si="503"/>
        <v>0</v>
      </c>
      <c r="CS608" s="17">
        <f t="shared" si="504"/>
        <v>0</v>
      </c>
      <c r="CT608" s="16" t="str">
        <f t="shared" si="505"/>
        <v>Pass</v>
      </c>
      <c r="CU608" s="33" t="b">
        <f>IF(ABS(Survey!$BM608)=0,TRUE,FALSE)</f>
        <v>1</v>
      </c>
      <c r="CV608" s="32" t="b">
        <f>NOT(ISBLANK(Survey!$BN608))</f>
        <v>0</v>
      </c>
      <c r="CW608" t="str">
        <f t="shared" si="506"/>
        <v>Fail</v>
      </c>
      <c r="CX608" s="25">
        <f>Survey!$BA608</f>
        <v>0</v>
      </c>
      <c r="CY608" s="25" cm="1">
        <f t="array" ref="CY608">SUM(SUMIF(Survey!BP608:BW608,{"&gt;0","&lt;0"})*{1,-1})-SUM(SUMIF(Survey!BY608:CF608,{"&gt;0","&lt;0"})*{1,-1})</f>
        <v>0</v>
      </c>
      <c r="CZ608" s="30" t="str">
        <f t="shared" si="507"/>
        <v>No holdings</v>
      </c>
      <c r="DA608">
        <f t="shared" si="508"/>
        <v>0</v>
      </c>
      <c r="DB608" s="16" t="str">
        <f t="shared" si="509"/>
        <v>Fail</v>
      </c>
      <c r="DC608" s="31">
        <f>Survey!$BA608</f>
        <v>0</v>
      </c>
      <c r="DD608" s="31" cm="1">
        <f t="array" ref="DD608">SUM(SUMIF(Survey!CH608:DA608,{"&gt;0","&lt;0"})*{1,-1})-SUM(SUMIF(Survey!DC608:DV608,{"&gt;0","&lt;0"})*{1,-1})</f>
        <v>0</v>
      </c>
      <c r="DE608" s="30" t="str">
        <f t="shared" si="510"/>
        <v>No holdings</v>
      </c>
      <c r="DF608" s="17">
        <f t="shared" si="511"/>
        <v>0</v>
      </c>
      <c r="DG608" s="16" t="str">
        <f t="shared" si="512"/>
        <v>Pass</v>
      </c>
      <c r="DH608" s="33" t="b">
        <f>IF(ABS(Survey!$DA608)=0,TRUE,FALSE)</f>
        <v>1</v>
      </c>
      <c r="DI608" s="32" t="b">
        <f>NOT(ISBLANK(Survey!$DB608))</f>
        <v>0</v>
      </c>
      <c r="DJ608" s="16" t="str">
        <f t="shared" si="513"/>
        <v>Pass</v>
      </c>
      <c r="DK608" s="33" t="b">
        <f>IF(ABS(Survey!$DV608)=0,TRUE,FALSE)</f>
        <v>1</v>
      </c>
      <c r="DL608" s="32" t="b">
        <f>NOT(ISBLANK(Survey!$DW608))</f>
        <v>0</v>
      </c>
      <c r="DM608" t="str">
        <f t="shared" si="514"/>
        <v>Pass</v>
      </c>
      <c r="DN608" s="25" cm="1">
        <f t="array" ref="DN608">SUM(SUMIF(Survey!CW608,{"&gt;0","&lt;0"})*{1,-1})+SUM(SUMIF(Survey!DR608,{"&gt;0","&lt;0"})*{1,-1})</f>
        <v>0</v>
      </c>
      <c r="DO608" s="25">
        <f>SUM(SUMIF(Survey!DY608:EE608,{"&gt;0","&lt;0"})*{1,-1})+SUM(SUMIF(Survey!EG608:EM608,{"&gt;0","&lt;0"})*{1,-1})</f>
        <v>0</v>
      </c>
      <c r="DP608">
        <f t="shared" si="515"/>
        <v>0</v>
      </c>
      <c r="DQ608">
        <f t="shared" si="516"/>
        <v>0</v>
      </c>
      <c r="DR608" s="16" t="str">
        <f t="shared" si="517"/>
        <v>Pass</v>
      </c>
      <c r="DS608" s="33" t="b">
        <f>IF(ABS(Survey!$EE608)=0,TRUE,FALSE)</f>
        <v>1</v>
      </c>
      <c r="DT608" s="32" t="b">
        <f>NOT(ISBLANK(Survey!EF608))</f>
        <v>0</v>
      </c>
      <c r="DU608" s="16" t="str">
        <f t="shared" si="518"/>
        <v>Pass</v>
      </c>
      <c r="DV608" s="33" t="b">
        <f>IF(ABS(Survey!$EM608)=0,TRUE,FALSE)</f>
        <v>1</v>
      </c>
      <c r="DW608" s="32" t="b">
        <f>NOT(ISBLANK(Survey!$EN608))</f>
        <v>0</v>
      </c>
      <c r="DX608" s="16" t="str">
        <f t="shared" si="519"/>
        <v>Fail</v>
      </c>
      <c r="DY608" s="31">
        <f>SUM(SUMIF(Survey!ET608:EV608,{"&gt;0","&lt;0"})*{1,-1})</f>
        <v>0</v>
      </c>
      <c r="DZ608">
        <f t="shared" si="520"/>
        <v>0</v>
      </c>
      <c r="EA608">
        <f t="shared" si="521"/>
        <v>100</v>
      </c>
      <c r="EB608" s="30" t="b">
        <f>IF(OR(Survey!$M608="ETF",Survey!$M608="ETF, alternative mutual fund",Survey!$M608="Closed-end", Survey!$M608="Split share corp"),TRUE,FALSE)</f>
        <v>0</v>
      </c>
      <c r="EC608" s="16" t="str">
        <f t="shared" si="522"/>
        <v>Fail</v>
      </c>
      <c r="ED608" s="31">
        <f>SUM(SUMIF(Survey!EX608:FD608,{"&gt;0","&lt;0"})*{1,-1})</f>
        <v>0</v>
      </c>
      <c r="EE608">
        <f t="shared" si="523"/>
        <v>0</v>
      </c>
      <c r="EF608" s="17">
        <f t="shared" si="524"/>
        <v>100</v>
      </c>
      <c r="EG608" s="16" t="str">
        <f t="shared" si="525"/>
        <v>Fail</v>
      </c>
      <c r="EH608" s="31">
        <f>SUM(SUMIF(Survey!FF608:FL608,{"&gt;0","&lt;0"})*{1,-1})</f>
        <v>0</v>
      </c>
      <c r="EI608">
        <f t="shared" si="526"/>
        <v>0</v>
      </c>
      <c r="EJ608" s="17">
        <f t="shared" si="527"/>
        <v>100</v>
      </c>
    </row>
    <row r="609" spans="1:140">
      <c r="A609">
        <v>609</v>
      </c>
      <c r="B609" t="str">
        <f t="shared" si="475"/>
        <v>Pass</v>
      </c>
      <c r="C609" t="str">
        <f>IF(COUNTBLANK(Survey!B609:FM609)=$C$2, "Pass", "Fail")</f>
        <v>Pass</v>
      </c>
      <c r="D609" s="16" t="str">
        <f t="shared" si="476"/>
        <v>Fail</v>
      </c>
      <c r="E609" t="str">
        <f>IF(OR(ISBLANK(Survey!AL609),COUNTIF(G609:BJ609,"Fail")),"Fail","Pass")</f>
        <v>Fail</v>
      </c>
      <c r="F609" s="265"/>
      <c r="G609" s="16" t="str">
        <f t="shared" si="477"/>
        <v>Fail</v>
      </c>
      <c r="H609" s="139">
        <f>COUNTBLANK(Survey!B609:D609)+COUNTBLANK(Survey!G609)+COUNTBLANK(Survey!I609)+COUNTBLANK(Survey!K609:M609)+COUNTBLANK(Survey!P609:Q609)+COUNTBLANK(Survey!T609:W609)+COUNTBLANK(Survey!Z609:AC609)+COUNTBLANK(Survey!AF609:AG609)+COUNTBLANK(Survey!AK609:AK609)</f>
        <v>21</v>
      </c>
      <c r="I609" t="str">
        <f t="shared" si="478"/>
        <v>Fail</v>
      </c>
      <c r="J609" t="b">
        <f>IF(Survey!E609="No",TRUE,FALSE)</f>
        <v>0</v>
      </c>
      <c r="K609" s="29" cm="1">
        <f t="array" ref="K609">IF(COUNTA(Survey!$E$4:$E$695)=1, 0, SUM(IF(COUNTIF(Survey!$E$4:$E$695, Survey!$E$4:$E$695)=1,1,0)))</f>
        <v>0</v>
      </c>
      <c r="L609" s="29">
        <f>LEN(Survey!E609)</f>
        <v>0</v>
      </c>
      <c r="M609" s="16" t="str">
        <f t="shared" si="479"/>
        <v>Fail</v>
      </c>
      <c r="N609" t="b">
        <f>IF(Survey!F609="No",TRUE,FALSE)</f>
        <v>0</v>
      </c>
      <c r="O609" t="b">
        <f>Survey!F609=Survey!E609</f>
        <v>1</v>
      </c>
      <c r="P609">
        <f>COUNTIF(Survey!$F$4:$F$695,Survey!F609)</f>
        <v>0</v>
      </c>
      <c r="Q609" s="28">
        <f>LEN(Survey!F609)</f>
        <v>0</v>
      </c>
      <c r="R609" s="16" t="str">
        <f t="shared" si="480"/>
        <v>Pass</v>
      </c>
      <c r="S609" s="29">
        <f>MOD((LEN(Survey!H609)+2),11)</f>
        <v>2</v>
      </c>
      <c r="T609">
        <f>COUNTIF(Survey!$H$4:$H$695,Survey!H609)</f>
        <v>0</v>
      </c>
      <c r="U609" s="28" t="str">
        <f>IF(Survey!$L609="Prospectus fund", "Yes", "No")</f>
        <v>No</v>
      </c>
      <c r="V609" s="16" t="str">
        <f t="shared" si="481"/>
        <v>Pass</v>
      </c>
      <c r="W609" s="29">
        <f>MOD((LEN(Survey!J609)+2),11)</f>
        <v>2</v>
      </c>
      <c r="X609">
        <f>COUNTIF(Survey!$J$4:$J$695,Survey!J609)</f>
        <v>0</v>
      </c>
      <c r="Y609" s="30" t="b">
        <f>IF(OR(Survey!$M609="ETF",Survey!$M609="ETF, alternative mutual fund",Survey!$M609="Closed-end", Survey!$M609="Split share corp", Survey!$I609="Yes"),TRUE,FALSE)</f>
        <v>0</v>
      </c>
      <c r="Z609" s="16" t="str">
        <f>IFERROR(IF(AND(OR(AC609=AD609,AD609 = "Either"),NOT(ISBLANK(Survey!K609))),"Pass","Fail"),"Pass")</f>
        <v>Fail</v>
      </c>
      <c r="AA609" s="31" cm="1">
        <f t="array" ref="AA609">SUM(SUMIF(Survey!CH609:DA609,{"&gt;0","&lt;0"})*{1,-1})</f>
        <v>0</v>
      </c>
      <c r="AB609" s="33" cm="1">
        <f t="array" ref="AB609">SUM(SUMIF(Survey!CK609,{"&gt;0","&lt;0"})*{1,-1})+SUM(SUMIF(Survey!CU609,{"&gt;0","&lt;0"})*{1,-1})</f>
        <v>0</v>
      </c>
      <c r="AC609" s="33">
        <f>Survey!K609</f>
        <v>0</v>
      </c>
      <c r="AD609" s="32" t="str">
        <f t="shared" si="482"/>
        <v>Either</v>
      </c>
      <c r="AE609" s="16" t="str">
        <f t="shared" si="483"/>
        <v>Fail</v>
      </c>
      <c r="AF609" s="58" cm="1">
        <f t="array" ref="AF609">SUM(SUMIF(Survey!CH609:DA609,{"&gt;0","&lt;0"})*{1,-1})+SUM(SUMIF(Survey!DC609:DV609,{"&gt;0","&lt;0"})*{1,-1})</f>
        <v>0</v>
      </c>
      <c r="AG609" s="58">
        <f>IFERROR(AF609/(Survey!$BA609),0)</f>
        <v>0</v>
      </c>
      <c r="AH609" s="104" t="b">
        <f>IF(OR(Survey!$M609="Alternative strategy or hedge",Survey!$M609="Private asset",Survey!$L609="Prospectus fund"),TRUE,FALSE)</f>
        <v>0</v>
      </c>
      <c r="AI609" s="104" t="b">
        <f>NOT(ISBLANK(Survey!$M609))</f>
        <v>0</v>
      </c>
      <c r="AJ609" s="16" t="str">
        <f t="shared" si="484"/>
        <v>Fail</v>
      </c>
      <c r="AK609" t="b">
        <f>IF(Survey!W609="No",TRUE,FALSE)</f>
        <v>0</v>
      </c>
      <c r="AL609" s="119">
        <f>MOD((LEN(Survey!W609)+2),22)</f>
        <v>2</v>
      </c>
      <c r="AM609" t="str">
        <f t="shared" si="485"/>
        <v>Pass</v>
      </c>
      <c r="AN609" s="33" t="b">
        <f>NOT(ISNUMBER(SEARCH("Other",Survey!$Q609)))</f>
        <v>1</v>
      </c>
      <c r="AO609" s="32" t="b">
        <f>NOT(ISBLANK(Survey!$R609))</f>
        <v>0</v>
      </c>
      <c r="AP609" s="16" t="str">
        <f t="shared" si="486"/>
        <v>Pass</v>
      </c>
      <c r="AQ609" s="114">
        <f>COUNTBLANK(Survey!$X609)</f>
        <v>1</v>
      </c>
      <c r="AR609" s="58">
        <f>IF(AND(Survey!L609&lt;&gt;"Exempt fund",OR(Survey!$M609="ETF",Survey!$M609="ETF, alternative mutual fund",Survey!$M609="Mutual fund",Survey!$M609="Alternative mutual fund",Survey!$M609="Money market")),1,0)</f>
        <v>0</v>
      </c>
      <c r="AS609" s="16" t="str">
        <f t="shared" si="487"/>
        <v>Pass</v>
      </c>
      <c r="AT609" s="33" t="b">
        <f>NOT(ISNUMBER(SEARCH("Yes",Survey!$AC609)))</f>
        <v>1</v>
      </c>
      <c r="AU609" s="32" t="b">
        <f>IF(COUNTBLANK(Survey!$AD609:$AE609)=0,TRUE, FALSE)</f>
        <v>0</v>
      </c>
      <c r="AV609" s="16" t="str">
        <f t="shared" si="488"/>
        <v>Pass</v>
      </c>
      <c r="AW609" s="33" t="b">
        <f>NOT(ISNUMBER(SEARCH("Yes",Survey!$AF609)))</f>
        <v>1</v>
      </c>
      <c r="AX609" s="32" t="b">
        <f>NOT(ISBLANK(Survey!$AH609))</f>
        <v>0</v>
      </c>
      <c r="AY609" s="16" t="str">
        <f t="shared" si="489"/>
        <v>Pass</v>
      </c>
      <c r="AZ609" s="33" t="b">
        <f>NOT(OR(ISNUMBER(SEARCH("Other",Survey!$AH609)),ISNUMBER(SEARCH("Multiple",Survey!$AH609))))</f>
        <v>1</v>
      </c>
      <c r="BA609" s="32" t="b">
        <f>NOT(ISBLANK(Survey!$AI609))</f>
        <v>0</v>
      </c>
      <c r="BB609" s="16" t="str">
        <f t="shared" si="490"/>
        <v>Fail</v>
      </c>
      <c r="BC609" s="114">
        <f>IF(ABS(Survey!$BA609)&gt;0, 1,0)</f>
        <v>0</v>
      </c>
      <c r="BD609" s="114">
        <f>IF(COUNTBLANK(Survey!$AL609)=0,1,0)</f>
        <v>0</v>
      </c>
      <c r="BE609" s="16" t="str">
        <f t="shared" si="491"/>
        <v>Pass</v>
      </c>
      <c r="BF609" s="114">
        <f>IF(ISBLANK(Survey!$AL609),0,1)</f>
        <v>0</v>
      </c>
      <c r="BG609" s="133">
        <f>COUNTBLANK(Survey!$AM609)</f>
        <v>1</v>
      </c>
      <c r="BH609" s="16" t="str">
        <f t="shared" si="492"/>
        <v>Pass</v>
      </c>
      <c r="BI609" s="114">
        <f>IF(OR(Survey!$AM609="Closed",ISBLANK(Survey!$AM609)),0,1)</f>
        <v>0</v>
      </c>
      <c r="BJ609" s="133">
        <f>IF(ISBLANK(Survey!$AN609),1,0)</f>
        <v>1</v>
      </c>
      <c r="BK609" s="118" t="str">
        <f t="shared" si="493"/>
        <v>Pass</v>
      </c>
      <c r="BL609" s="31" cm="1">
        <f t="array" ref="BL609">SUM(SUMIF(Survey!AO609:AP609,{"&gt;0","&lt;0"})*{1,-1})</f>
        <v>0</v>
      </c>
      <c r="BM609">
        <f t="shared" si="494"/>
        <v>0</v>
      </c>
      <c r="BN609">
        <f t="shared" si="495"/>
        <v>100</v>
      </c>
      <c r="BO609" s="118" t="str">
        <f t="shared" si="496"/>
        <v>Pass</v>
      </c>
      <c r="BP609">
        <f>IF(Survey!AQ609="No",0,1)</f>
        <v>1</v>
      </c>
      <c r="BQ609" s="207">
        <f>MOD((LEN(Survey!AQ609)+2),22)</f>
        <v>2</v>
      </c>
      <c r="BR609">
        <f>IF(Survey!AR609="No",0,1)</f>
        <v>1</v>
      </c>
      <c r="BS609" s="207">
        <f>MOD((LEN(Survey!AR609)+2),22)</f>
        <v>2</v>
      </c>
      <c r="BT609" s="114">
        <f>COUNTBLANK(Survey!$AQ609:$AS609)+COUNTBLANK(Survey!$AU609)</f>
        <v>4</v>
      </c>
      <c r="BU609" s="114">
        <f>IF(Survey!$I609="Yes",1,0)</f>
        <v>0</v>
      </c>
      <c r="BV609" s="114">
        <f>IF(OR(Survey!$M609="Mutual fund",Survey!$M609="Alternative mutual fund",Survey!$M609="Money market"),1,0)</f>
        <v>0</v>
      </c>
      <c r="BW609" s="119">
        <f>IF(OR(Survey!$M609="ETF",Survey!$M609="ETF, alternative mutual fund"),1,0)</f>
        <v>0</v>
      </c>
      <c r="BX609" s="16" t="str">
        <f t="shared" si="497"/>
        <v>Pass</v>
      </c>
      <c r="BY609" s="33">
        <f>IF(ISNUMBER(SEARCH("Other",Survey!$AS609)), 1, 0)</f>
        <v>0</v>
      </c>
      <c r="BZ609" s="58" t="b">
        <f>NOT(ISBLANK(Survey!$AT609))</f>
        <v>0</v>
      </c>
      <c r="CA609" s="16" t="str">
        <f t="shared" si="498"/>
        <v>Pass</v>
      </c>
      <c r="CB609" s="114">
        <f>IF(Survey!$BB609=0, 0,1)</f>
        <v>0</v>
      </c>
      <c r="CC609" s="58">
        <f>Survey!$AV609</f>
        <v>0</v>
      </c>
      <c r="CD609" s="58">
        <f>Survey!$BC609+Survey!$BD609+ABS(Survey!$BE609)-ABS(Survey!$BF609)-ABS(Survey!$BG609)-ABS(Survey!$BL609)</f>
        <v>0</v>
      </c>
      <c r="CE609" s="138">
        <f>Survey!BB609+(ABS(Survey!$BH609)-ABS(Survey!$BI609)+ABS(Survey!$BJ609)-ABS(Survey!$BK609))*0.5</f>
        <v>0</v>
      </c>
      <c r="CF609" s="58">
        <f t="shared" si="499"/>
        <v>0</v>
      </c>
      <c r="CG609" s="58">
        <f>IF(AND($CC609&gt;$CF609-0.2,$CC609&lt;$CF609+0.2,ISBLANK(Survey!$AV609)=FALSE),0,1)</f>
        <v>1</v>
      </c>
      <c r="CH609" s="133">
        <f>IF(ISBLANK(Survey!$AW609),1,0)</f>
        <v>1</v>
      </c>
      <c r="CI609" s="16" t="str">
        <f t="shared" si="500"/>
        <v>Pass</v>
      </c>
      <c r="CJ609" s="114">
        <f>IF(Survey!$BB609=0, 0,1)</f>
        <v>0</v>
      </c>
      <c r="CK609" s="58">
        <f>IF(AND(Survey!$AX609&gt;=0,Survey!$AX609&lt;=0.2,Survey!$AX609&lt;&gt;""),0,1)</f>
        <v>1</v>
      </c>
      <c r="CL609" s="114">
        <f>IF(ISBLANK(Survey!$AY609),1,0)</f>
        <v>1</v>
      </c>
      <c r="CM609" s="16" t="str">
        <f t="shared" si="501"/>
        <v>Fail</v>
      </c>
      <c r="CN609" s="133">
        <f>Survey!$AZ609</f>
        <v>0</v>
      </c>
      <c r="CO609" s="16" t="str">
        <f t="shared" si="502"/>
        <v>Pass</v>
      </c>
      <c r="CP609" s="31">
        <f>Survey!$BA609</f>
        <v>0</v>
      </c>
      <c r="CQ609" s="138">
        <f>Survey!$BB609+Survey!$BC609+Survey!$BD609+ABS(Survey!$BE609)-ABS(Survey!$BF609)-ABS(Survey!$BG609)+ABS(Survey!$BH609)-ABS(Survey!$BI609)+ABS(Survey!$BJ609)-ABS(Survey!$BK609)-ABS(Survey!$BL609)+Survey!$BM609</f>
        <v>0</v>
      </c>
      <c r="CR609" s="30">
        <f t="shared" si="503"/>
        <v>0</v>
      </c>
      <c r="CS609" s="17">
        <f t="shared" si="504"/>
        <v>0</v>
      </c>
      <c r="CT609" s="16" t="str">
        <f t="shared" si="505"/>
        <v>Pass</v>
      </c>
      <c r="CU609" s="33" t="b">
        <f>IF(ABS(Survey!$BM609)=0,TRUE,FALSE)</f>
        <v>1</v>
      </c>
      <c r="CV609" s="32" t="b">
        <f>NOT(ISBLANK(Survey!$BN609))</f>
        <v>0</v>
      </c>
      <c r="CW609" t="str">
        <f t="shared" si="506"/>
        <v>Fail</v>
      </c>
      <c r="CX609" s="25">
        <f>Survey!$BA609</f>
        <v>0</v>
      </c>
      <c r="CY609" s="25" cm="1">
        <f t="array" ref="CY609">SUM(SUMIF(Survey!BP609:BW609,{"&gt;0","&lt;0"})*{1,-1})-SUM(SUMIF(Survey!BY609:CF609,{"&gt;0","&lt;0"})*{1,-1})</f>
        <v>0</v>
      </c>
      <c r="CZ609" s="30" t="str">
        <f t="shared" si="507"/>
        <v>No holdings</v>
      </c>
      <c r="DA609">
        <f t="shared" si="508"/>
        <v>0</v>
      </c>
      <c r="DB609" s="16" t="str">
        <f t="shared" si="509"/>
        <v>Fail</v>
      </c>
      <c r="DC609" s="31">
        <f>Survey!$BA609</f>
        <v>0</v>
      </c>
      <c r="DD609" s="31" cm="1">
        <f t="array" ref="DD609">SUM(SUMIF(Survey!CH609:DA609,{"&gt;0","&lt;0"})*{1,-1})-SUM(SUMIF(Survey!DC609:DV609,{"&gt;0","&lt;0"})*{1,-1})</f>
        <v>0</v>
      </c>
      <c r="DE609" s="30" t="str">
        <f t="shared" si="510"/>
        <v>No holdings</v>
      </c>
      <c r="DF609" s="17">
        <f t="shared" si="511"/>
        <v>0</v>
      </c>
      <c r="DG609" s="16" t="str">
        <f t="shared" si="512"/>
        <v>Pass</v>
      </c>
      <c r="DH609" s="33" t="b">
        <f>IF(ABS(Survey!$DA609)=0,TRUE,FALSE)</f>
        <v>1</v>
      </c>
      <c r="DI609" s="32" t="b">
        <f>NOT(ISBLANK(Survey!$DB609))</f>
        <v>0</v>
      </c>
      <c r="DJ609" s="16" t="str">
        <f t="shared" si="513"/>
        <v>Pass</v>
      </c>
      <c r="DK609" s="33" t="b">
        <f>IF(ABS(Survey!$DV609)=0,TRUE,FALSE)</f>
        <v>1</v>
      </c>
      <c r="DL609" s="32" t="b">
        <f>NOT(ISBLANK(Survey!$DW609))</f>
        <v>0</v>
      </c>
      <c r="DM609" t="str">
        <f t="shared" si="514"/>
        <v>Pass</v>
      </c>
      <c r="DN609" s="25" cm="1">
        <f t="array" ref="DN609">SUM(SUMIF(Survey!CW609,{"&gt;0","&lt;0"})*{1,-1})+SUM(SUMIF(Survey!DR609,{"&gt;0","&lt;0"})*{1,-1})</f>
        <v>0</v>
      </c>
      <c r="DO609" s="25">
        <f>SUM(SUMIF(Survey!DY609:EE609,{"&gt;0","&lt;0"})*{1,-1})+SUM(SUMIF(Survey!EG609:EM609,{"&gt;0","&lt;0"})*{1,-1})</f>
        <v>0</v>
      </c>
      <c r="DP609">
        <f t="shared" si="515"/>
        <v>0</v>
      </c>
      <c r="DQ609">
        <f t="shared" si="516"/>
        <v>0</v>
      </c>
      <c r="DR609" s="16" t="str">
        <f t="shared" si="517"/>
        <v>Pass</v>
      </c>
      <c r="DS609" s="33" t="b">
        <f>IF(ABS(Survey!$EE609)=0,TRUE,FALSE)</f>
        <v>1</v>
      </c>
      <c r="DT609" s="32" t="b">
        <f>NOT(ISBLANK(Survey!EF609))</f>
        <v>0</v>
      </c>
      <c r="DU609" s="16" t="str">
        <f t="shared" si="518"/>
        <v>Pass</v>
      </c>
      <c r="DV609" s="33" t="b">
        <f>IF(ABS(Survey!$EM609)=0,TRUE,FALSE)</f>
        <v>1</v>
      </c>
      <c r="DW609" s="32" t="b">
        <f>NOT(ISBLANK(Survey!$EN609))</f>
        <v>0</v>
      </c>
      <c r="DX609" s="16" t="str">
        <f t="shared" si="519"/>
        <v>Fail</v>
      </c>
      <c r="DY609" s="31">
        <f>SUM(SUMIF(Survey!ET609:EV609,{"&gt;0","&lt;0"})*{1,-1})</f>
        <v>0</v>
      </c>
      <c r="DZ609">
        <f t="shared" si="520"/>
        <v>0</v>
      </c>
      <c r="EA609">
        <f t="shared" si="521"/>
        <v>100</v>
      </c>
      <c r="EB609" s="30" t="b">
        <f>IF(OR(Survey!$M609="ETF",Survey!$M609="ETF, alternative mutual fund",Survey!$M609="Closed-end", Survey!$M609="Split share corp"),TRUE,FALSE)</f>
        <v>0</v>
      </c>
      <c r="EC609" s="16" t="str">
        <f t="shared" si="522"/>
        <v>Fail</v>
      </c>
      <c r="ED609" s="31">
        <f>SUM(SUMIF(Survey!EX609:FD609,{"&gt;0","&lt;0"})*{1,-1})</f>
        <v>0</v>
      </c>
      <c r="EE609">
        <f t="shared" si="523"/>
        <v>0</v>
      </c>
      <c r="EF609" s="17">
        <f t="shared" si="524"/>
        <v>100</v>
      </c>
      <c r="EG609" s="16" t="str">
        <f t="shared" si="525"/>
        <v>Fail</v>
      </c>
      <c r="EH609" s="31">
        <f>SUM(SUMIF(Survey!FF609:FL609,{"&gt;0","&lt;0"})*{1,-1})</f>
        <v>0</v>
      </c>
      <c r="EI609">
        <f t="shared" si="526"/>
        <v>0</v>
      </c>
      <c r="EJ609" s="17">
        <f t="shared" si="527"/>
        <v>100</v>
      </c>
    </row>
    <row r="610" spans="1:140">
      <c r="A610">
        <v>610</v>
      </c>
      <c r="B610" t="str">
        <f t="shared" si="475"/>
        <v>Pass</v>
      </c>
      <c r="C610" t="str">
        <f>IF(COUNTBLANK(Survey!B610:FM610)=$C$2, "Pass", "Fail")</f>
        <v>Pass</v>
      </c>
      <c r="D610" s="16" t="str">
        <f t="shared" si="476"/>
        <v>Fail</v>
      </c>
      <c r="E610" t="str">
        <f>IF(OR(ISBLANK(Survey!AL610),COUNTIF(G610:BJ610,"Fail")),"Fail","Pass")</f>
        <v>Fail</v>
      </c>
      <c r="F610" s="265"/>
      <c r="G610" s="16" t="str">
        <f t="shared" si="477"/>
        <v>Fail</v>
      </c>
      <c r="H610" s="139">
        <f>COUNTBLANK(Survey!B610:D610)+COUNTBLANK(Survey!G610)+COUNTBLANK(Survey!I610)+COUNTBLANK(Survey!K610:M610)+COUNTBLANK(Survey!P610:Q610)+COUNTBLANK(Survey!T610:W610)+COUNTBLANK(Survey!Z610:AC610)+COUNTBLANK(Survey!AF610:AG610)+COUNTBLANK(Survey!AK610:AK610)</f>
        <v>21</v>
      </c>
      <c r="I610" t="str">
        <f t="shared" si="478"/>
        <v>Fail</v>
      </c>
      <c r="J610" t="b">
        <f>IF(Survey!E610="No",TRUE,FALSE)</f>
        <v>0</v>
      </c>
      <c r="K610" s="29" cm="1">
        <f t="array" ref="K610">IF(COUNTA(Survey!$E$4:$E$695)=1, 0, SUM(IF(COUNTIF(Survey!$E$4:$E$695, Survey!$E$4:$E$695)=1,1,0)))</f>
        <v>0</v>
      </c>
      <c r="L610" s="29">
        <f>LEN(Survey!E610)</f>
        <v>0</v>
      </c>
      <c r="M610" s="16" t="str">
        <f t="shared" si="479"/>
        <v>Fail</v>
      </c>
      <c r="N610" t="b">
        <f>IF(Survey!F610="No",TRUE,FALSE)</f>
        <v>0</v>
      </c>
      <c r="O610" t="b">
        <f>Survey!F610=Survey!E610</f>
        <v>1</v>
      </c>
      <c r="P610">
        <f>COUNTIF(Survey!$F$4:$F$695,Survey!F610)</f>
        <v>0</v>
      </c>
      <c r="Q610" s="28">
        <f>LEN(Survey!F610)</f>
        <v>0</v>
      </c>
      <c r="R610" s="16" t="str">
        <f t="shared" si="480"/>
        <v>Pass</v>
      </c>
      <c r="S610" s="29">
        <f>MOD((LEN(Survey!H610)+2),11)</f>
        <v>2</v>
      </c>
      <c r="T610">
        <f>COUNTIF(Survey!$H$4:$H$695,Survey!H610)</f>
        <v>0</v>
      </c>
      <c r="U610" s="28" t="str">
        <f>IF(Survey!$L610="Prospectus fund", "Yes", "No")</f>
        <v>No</v>
      </c>
      <c r="V610" s="16" t="str">
        <f t="shared" si="481"/>
        <v>Pass</v>
      </c>
      <c r="W610" s="29">
        <f>MOD((LEN(Survey!J610)+2),11)</f>
        <v>2</v>
      </c>
      <c r="X610">
        <f>COUNTIF(Survey!$J$4:$J$695,Survey!J610)</f>
        <v>0</v>
      </c>
      <c r="Y610" s="30" t="b">
        <f>IF(OR(Survey!$M610="ETF",Survey!$M610="ETF, alternative mutual fund",Survey!$M610="Closed-end", Survey!$M610="Split share corp", Survey!$I610="Yes"),TRUE,FALSE)</f>
        <v>0</v>
      </c>
      <c r="Z610" s="16" t="str">
        <f>IFERROR(IF(AND(OR(AC610=AD610,AD610 = "Either"),NOT(ISBLANK(Survey!K610))),"Pass","Fail"),"Pass")</f>
        <v>Fail</v>
      </c>
      <c r="AA610" s="31" cm="1">
        <f t="array" ref="AA610">SUM(SUMIF(Survey!CH610:DA610,{"&gt;0","&lt;0"})*{1,-1})</f>
        <v>0</v>
      </c>
      <c r="AB610" s="33" cm="1">
        <f t="array" ref="AB610">SUM(SUMIF(Survey!CK610,{"&gt;0","&lt;0"})*{1,-1})+SUM(SUMIF(Survey!CU610,{"&gt;0","&lt;0"})*{1,-1})</f>
        <v>0</v>
      </c>
      <c r="AC610" s="33">
        <f>Survey!K610</f>
        <v>0</v>
      </c>
      <c r="AD610" s="32" t="str">
        <f t="shared" si="482"/>
        <v>Either</v>
      </c>
      <c r="AE610" s="16" t="str">
        <f t="shared" si="483"/>
        <v>Fail</v>
      </c>
      <c r="AF610" s="58" cm="1">
        <f t="array" ref="AF610">SUM(SUMIF(Survey!CH610:DA610,{"&gt;0","&lt;0"})*{1,-1})+SUM(SUMIF(Survey!DC610:DV610,{"&gt;0","&lt;0"})*{1,-1})</f>
        <v>0</v>
      </c>
      <c r="AG610" s="58">
        <f>IFERROR(AF610/(Survey!$BA610),0)</f>
        <v>0</v>
      </c>
      <c r="AH610" s="104" t="b">
        <f>IF(OR(Survey!$M610="Alternative strategy or hedge",Survey!$M610="Private asset",Survey!$L610="Prospectus fund"),TRUE,FALSE)</f>
        <v>0</v>
      </c>
      <c r="AI610" s="104" t="b">
        <f>NOT(ISBLANK(Survey!$M610))</f>
        <v>0</v>
      </c>
      <c r="AJ610" s="16" t="str">
        <f t="shared" si="484"/>
        <v>Fail</v>
      </c>
      <c r="AK610" t="b">
        <f>IF(Survey!W610="No",TRUE,FALSE)</f>
        <v>0</v>
      </c>
      <c r="AL610" s="119">
        <f>MOD((LEN(Survey!W610)+2),22)</f>
        <v>2</v>
      </c>
      <c r="AM610" t="str">
        <f t="shared" si="485"/>
        <v>Pass</v>
      </c>
      <c r="AN610" s="33" t="b">
        <f>NOT(ISNUMBER(SEARCH("Other",Survey!$Q610)))</f>
        <v>1</v>
      </c>
      <c r="AO610" s="32" t="b">
        <f>NOT(ISBLANK(Survey!$R610))</f>
        <v>0</v>
      </c>
      <c r="AP610" s="16" t="str">
        <f t="shared" si="486"/>
        <v>Pass</v>
      </c>
      <c r="AQ610" s="114">
        <f>COUNTBLANK(Survey!$X610)</f>
        <v>1</v>
      </c>
      <c r="AR610" s="58">
        <f>IF(AND(Survey!L610&lt;&gt;"Exempt fund",OR(Survey!$M610="ETF",Survey!$M610="ETF, alternative mutual fund",Survey!$M610="Mutual fund",Survey!$M610="Alternative mutual fund",Survey!$M610="Money market")),1,0)</f>
        <v>0</v>
      </c>
      <c r="AS610" s="16" t="str">
        <f t="shared" si="487"/>
        <v>Pass</v>
      </c>
      <c r="AT610" s="33" t="b">
        <f>NOT(ISNUMBER(SEARCH("Yes",Survey!$AC610)))</f>
        <v>1</v>
      </c>
      <c r="AU610" s="32" t="b">
        <f>IF(COUNTBLANK(Survey!$AD610:$AE610)=0,TRUE, FALSE)</f>
        <v>0</v>
      </c>
      <c r="AV610" s="16" t="str">
        <f t="shared" si="488"/>
        <v>Pass</v>
      </c>
      <c r="AW610" s="33" t="b">
        <f>NOT(ISNUMBER(SEARCH("Yes",Survey!$AF610)))</f>
        <v>1</v>
      </c>
      <c r="AX610" s="32" t="b">
        <f>NOT(ISBLANK(Survey!$AH610))</f>
        <v>0</v>
      </c>
      <c r="AY610" s="16" t="str">
        <f t="shared" si="489"/>
        <v>Pass</v>
      </c>
      <c r="AZ610" s="33" t="b">
        <f>NOT(OR(ISNUMBER(SEARCH("Other",Survey!$AH610)),ISNUMBER(SEARCH("Multiple",Survey!$AH610))))</f>
        <v>1</v>
      </c>
      <c r="BA610" s="32" t="b">
        <f>NOT(ISBLANK(Survey!$AI610))</f>
        <v>0</v>
      </c>
      <c r="BB610" s="16" t="str">
        <f t="shared" si="490"/>
        <v>Fail</v>
      </c>
      <c r="BC610" s="114">
        <f>IF(ABS(Survey!$BA610)&gt;0, 1,0)</f>
        <v>0</v>
      </c>
      <c r="BD610" s="114">
        <f>IF(COUNTBLANK(Survey!$AL610)=0,1,0)</f>
        <v>0</v>
      </c>
      <c r="BE610" s="16" t="str">
        <f t="shared" si="491"/>
        <v>Pass</v>
      </c>
      <c r="BF610" s="114">
        <f>IF(ISBLANK(Survey!$AL610),0,1)</f>
        <v>0</v>
      </c>
      <c r="BG610" s="133">
        <f>COUNTBLANK(Survey!$AM610)</f>
        <v>1</v>
      </c>
      <c r="BH610" s="16" t="str">
        <f t="shared" si="492"/>
        <v>Pass</v>
      </c>
      <c r="BI610" s="114">
        <f>IF(OR(Survey!$AM610="Closed",ISBLANK(Survey!$AM610)),0,1)</f>
        <v>0</v>
      </c>
      <c r="BJ610" s="133">
        <f>IF(ISBLANK(Survey!$AN610),1,0)</f>
        <v>1</v>
      </c>
      <c r="BK610" s="118" t="str">
        <f t="shared" si="493"/>
        <v>Pass</v>
      </c>
      <c r="BL610" s="31" cm="1">
        <f t="array" ref="BL610">SUM(SUMIF(Survey!AO610:AP610,{"&gt;0","&lt;0"})*{1,-1})</f>
        <v>0</v>
      </c>
      <c r="BM610">
        <f t="shared" si="494"/>
        <v>0</v>
      </c>
      <c r="BN610">
        <f t="shared" si="495"/>
        <v>100</v>
      </c>
      <c r="BO610" s="118" t="str">
        <f t="shared" si="496"/>
        <v>Pass</v>
      </c>
      <c r="BP610">
        <f>IF(Survey!AQ610="No",0,1)</f>
        <v>1</v>
      </c>
      <c r="BQ610" s="207">
        <f>MOD((LEN(Survey!AQ610)+2),22)</f>
        <v>2</v>
      </c>
      <c r="BR610">
        <f>IF(Survey!AR610="No",0,1)</f>
        <v>1</v>
      </c>
      <c r="BS610" s="207">
        <f>MOD((LEN(Survey!AR610)+2),22)</f>
        <v>2</v>
      </c>
      <c r="BT610" s="114">
        <f>COUNTBLANK(Survey!$AQ610:$AS610)+COUNTBLANK(Survey!$AU610)</f>
        <v>4</v>
      </c>
      <c r="BU610" s="114">
        <f>IF(Survey!$I610="Yes",1,0)</f>
        <v>0</v>
      </c>
      <c r="BV610" s="114">
        <f>IF(OR(Survey!$M610="Mutual fund",Survey!$M610="Alternative mutual fund",Survey!$M610="Money market"),1,0)</f>
        <v>0</v>
      </c>
      <c r="BW610" s="119">
        <f>IF(OR(Survey!$M610="ETF",Survey!$M610="ETF, alternative mutual fund"),1,0)</f>
        <v>0</v>
      </c>
      <c r="BX610" s="16" t="str">
        <f t="shared" si="497"/>
        <v>Pass</v>
      </c>
      <c r="BY610" s="33">
        <f>IF(ISNUMBER(SEARCH("Other",Survey!$AS610)), 1, 0)</f>
        <v>0</v>
      </c>
      <c r="BZ610" s="58" t="b">
        <f>NOT(ISBLANK(Survey!$AT610))</f>
        <v>0</v>
      </c>
      <c r="CA610" s="16" t="str">
        <f t="shared" si="498"/>
        <v>Pass</v>
      </c>
      <c r="CB610" s="114">
        <f>IF(Survey!$BB610=0, 0,1)</f>
        <v>0</v>
      </c>
      <c r="CC610" s="58">
        <f>Survey!$AV610</f>
        <v>0</v>
      </c>
      <c r="CD610" s="58">
        <f>Survey!$BC610+Survey!$BD610+ABS(Survey!$BE610)-ABS(Survey!$BF610)-ABS(Survey!$BG610)-ABS(Survey!$BL610)</f>
        <v>0</v>
      </c>
      <c r="CE610" s="138">
        <f>Survey!BB610+(ABS(Survey!$BH610)-ABS(Survey!$BI610)+ABS(Survey!$BJ610)-ABS(Survey!$BK610))*0.5</f>
        <v>0</v>
      </c>
      <c r="CF610" s="58">
        <f t="shared" si="499"/>
        <v>0</v>
      </c>
      <c r="CG610" s="58">
        <f>IF(AND($CC610&gt;$CF610-0.2,$CC610&lt;$CF610+0.2,ISBLANK(Survey!$AV610)=FALSE),0,1)</f>
        <v>1</v>
      </c>
      <c r="CH610" s="133">
        <f>IF(ISBLANK(Survey!$AW610),1,0)</f>
        <v>1</v>
      </c>
      <c r="CI610" s="16" t="str">
        <f t="shared" si="500"/>
        <v>Pass</v>
      </c>
      <c r="CJ610" s="114">
        <f>IF(Survey!$BB610=0, 0,1)</f>
        <v>0</v>
      </c>
      <c r="CK610" s="58">
        <f>IF(AND(Survey!$AX610&gt;=0,Survey!$AX610&lt;=0.2,Survey!$AX610&lt;&gt;""),0,1)</f>
        <v>1</v>
      </c>
      <c r="CL610" s="114">
        <f>IF(ISBLANK(Survey!$AY610),1,0)</f>
        <v>1</v>
      </c>
      <c r="CM610" s="16" t="str">
        <f t="shared" si="501"/>
        <v>Fail</v>
      </c>
      <c r="CN610" s="133">
        <f>Survey!$AZ610</f>
        <v>0</v>
      </c>
      <c r="CO610" s="16" t="str">
        <f t="shared" si="502"/>
        <v>Pass</v>
      </c>
      <c r="CP610" s="31">
        <f>Survey!$BA610</f>
        <v>0</v>
      </c>
      <c r="CQ610" s="138">
        <f>Survey!$BB610+Survey!$BC610+Survey!$BD610+ABS(Survey!$BE610)-ABS(Survey!$BF610)-ABS(Survey!$BG610)+ABS(Survey!$BH610)-ABS(Survey!$BI610)+ABS(Survey!$BJ610)-ABS(Survey!$BK610)-ABS(Survey!$BL610)+Survey!$BM610</f>
        <v>0</v>
      </c>
      <c r="CR610" s="30">
        <f t="shared" si="503"/>
        <v>0</v>
      </c>
      <c r="CS610" s="17">
        <f t="shared" si="504"/>
        <v>0</v>
      </c>
      <c r="CT610" s="16" t="str">
        <f t="shared" si="505"/>
        <v>Pass</v>
      </c>
      <c r="CU610" s="33" t="b">
        <f>IF(ABS(Survey!$BM610)=0,TRUE,FALSE)</f>
        <v>1</v>
      </c>
      <c r="CV610" s="32" t="b">
        <f>NOT(ISBLANK(Survey!$BN610))</f>
        <v>0</v>
      </c>
      <c r="CW610" t="str">
        <f t="shared" si="506"/>
        <v>Fail</v>
      </c>
      <c r="CX610" s="25">
        <f>Survey!$BA610</f>
        <v>0</v>
      </c>
      <c r="CY610" s="25" cm="1">
        <f t="array" ref="CY610">SUM(SUMIF(Survey!BP610:BW610,{"&gt;0","&lt;0"})*{1,-1})-SUM(SUMIF(Survey!BY610:CF610,{"&gt;0","&lt;0"})*{1,-1})</f>
        <v>0</v>
      </c>
      <c r="CZ610" s="30" t="str">
        <f t="shared" si="507"/>
        <v>No holdings</v>
      </c>
      <c r="DA610">
        <f t="shared" si="508"/>
        <v>0</v>
      </c>
      <c r="DB610" s="16" t="str">
        <f t="shared" si="509"/>
        <v>Fail</v>
      </c>
      <c r="DC610" s="31">
        <f>Survey!$BA610</f>
        <v>0</v>
      </c>
      <c r="DD610" s="31" cm="1">
        <f t="array" ref="DD610">SUM(SUMIF(Survey!CH610:DA610,{"&gt;0","&lt;0"})*{1,-1})-SUM(SUMIF(Survey!DC610:DV610,{"&gt;0","&lt;0"})*{1,-1})</f>
        <v>0</v>
      </c>
      <c r="DE610" s="30" t="str">
        <f t="shared" si="510"/>
        <v>No holdings</v>
      </c>
      <c r="DF610" s="17">
        <f t="shared" si="511"/>
        <v>0</v>
      </c>
      <c r="DG610" s="16" t="str">
        <f t="shared" si="512"/>
        <v>Pass</v>
      </c>
      <c r="DH610" s="33" t="b">
        <f>IF(ABS(Survey!$DA610)=0,TRUE,FALSE)</f>
        <v>1</v>
      </c>
      <c r="DI610" s="32" t="b">
        <f>NOT(ISBLANK(Survey!$DB610))</f>
        <v>0</v>
      </c>
      <c r="DJ610" s="16" t="str">
        <f t="shared" si="513"/>
        <v>Pass</v>
      </c>
      <c r="DK610" s="33" t="b">
        <f>IF(ABS(Survey!$DV610)=0,TRUE,FALSE)</f>
        <v>1</v>
      </c>
      <c r="DL610" s="32" t="b">
        <f>NOT(ISBLANK(Survey!$DW610))</f>
        <v>0</v>
      </c>
      <c r="DM610" t="str">
        <f t="shared" si="514"/>
        <v>Pass</v>
      </c>
      <c r="DN610" s="25" cm="1">
        <f t="array" ref="DN610">SUM(SUMIF(Survey!CW610,{"&gt;0","&lt;0"})*{1,-1})+SUM(SUMIF(Survey!DR610,{"&gt;0","&lt;0"})*{1,-1})</f>
        <v>0</v>
      </c>
      <c r="DO610" s="25">
        <f>SUM(SUMIF(Survey!DY610:EE610,{"&gt;0","&lt;0"})*{1,-1})+SUM(SUMIF(Survey!EG610:EM610,{"&gt;0","&lt;0"})*{1,-1})</f>
        <v>0</v>
      </c>
      <c r="DP610">
        <f t="shared" si="515"/>
        <v>0</v>
      </c>
      <c r="DQ610">
        <f t="shared" si="516"/>
        <v>0</v>
      </c>
      <c r="DR610" s="16" t="str">
        <f t="shared" si="517"/>
        <v>Pass</v>
      </c>
      <c r="DS610" s="33" t="b">
        <f>IF(ABS(Survey!$EE610)=0,TRUE,FALSE)</f>
        <v>1</v>
      </c>
      <c r="DT610" s="32" t="b">
        <f>NOT(ISBLANK(Survey!EF610))</f>
        <v>0</v>
      </c>
      <c r="DU610" s="16" t="str">
        <f t="shared" si="518"/>
        <v>Pass</v>
      </c>
      <c r="DV610" s="33" t="b">
        <f>IF(ABS(Survey!$EM610)=0,TRUE,FALSE)</f>
        <v>1</v>
      </c>
      <c r="DW610" s="32" t="b">
        <f>NOT(ISBLANK(Survey!$EN610))</f>
        <v>0</v>
      </c>
      <c r="DX610" s="16" t="str">
        <f t="shared" si="519"/>
        <v>Fail</v>
      </c>
      <c r="DY610" s="31">
        <f>SUM(SUMIF(Survey!ET610:EV610,{"&gt;0","&lt;0"})*{1,-1})</f>
        <v>0</v>
      </c>
      <c r="DZ610">
        <f t="shared" si="520"/>
        <v>0</v>
      </c>
      <c r="EA610">
        <f t="shared" si="521"/>
        <v>100</v>
      </c>
      <c r="EB610" s="30" t="b">
        <f>IF(OR(Survey!$M610="ETF",Survey!$M610="ETF, alternative mutual fund",Survey!$M610="Closed-end", Survey!$M610="Split share corp"),TRUE,FALSE)</f>
        <v>0</v>
      </c>
      <c r="EC610" s="16" t="str">
        <f t="shared" si="522"/>
        <v>Fail</v>
      </c>
      <c r="ED610" s="31">
        <f>SUM(SUMIF(Survey!EX610:FD610,{"&gt;0","&lt;0"})*{1,-1})</f>
        <v>0</v>
      </c>
      <c r="EE610">
        <f t="shared" si="523"/>
        <v>0</v>
      </c>
      <c r="EF610" s="17">
        <f t="shared" si="524"/>
        <v>100</v>
      </c>
      <c r="EG610" s="16" t="str">
        <f t="shared" si="525"/>
        <v>Fail</v>
      </c>
      <c r="EH610" s="31">
        <f>SUM(SUMIF(Survey!FF610:FL610,{"&gt;0","&lt;0"})*{1,-1})</f>
        <v>0</v>
      </c>
      <c r="EI610">
        <f t="shared" si="526"/>
        <v>0</v>
      </c>
      <c r="EJ610" s="17">
        <f t="shared" si="527"/>
        <v>100</v>
      </c>
    </row>
    <row r="611" spans="1:140">
      <c r="A611">
        <v>611</v>
      </c>
      <c r="B611" t="str">
        <f t="shared" si="475"/>
        <v>Pass</v>
      </c>
      <c r="C611" t="str">
        <f>IF(COUNTBLANK(Survey!B611:FM611)=$C$2, "Pass", "Fail")</f>
        <v>Pass</v>
      </c>
      <c r="D611" s="16" t="str">
        <f t="shared" si="476"/>
        <v>Fail</v>
      </c>
      <c r="E611" t="str">
        <f>IF(OR(ISBLANK(Survey!AL611),COUNTIF(G611:BJ611,"Fail")),"Fail","Pass")</f>
        <v>Fail</v>
      </c>
      <c r="F611" s="265"/>
      <c r="G611" s="16" t="str">
        <f t="shared" si="477"/>
        <v>Fail</v>
      </c>
      <c r="H611" s="139">
        <f>COUNTBLANK(Survey!B611:D611)+COUNTBLANK(Survey!G611)+COUNTBLANK(Survey!I611)+COUNTBLANK(Survey!K611:M611)+COUNTBLANK(Survey!P611:Q611)+COUNTBLANK(Survey!T611:W611)+COUNTBLANK(Survey!Z611:AC611)+COUNTBLANK(Survey!AF611:AG611)+COUNTBLANK(Survey!AK611:AK611)</f>
        <v>21</v>
      </c>
      <c r="I611" t="str">
        <f t="shared" si="478"/>
        <v>Fail</v>
      </c>
      <c r="J611" t="b">
        <f>IF(Survey!E611="No",TRUE,FALSE)</f>
        <v>0</v>
      </c>
      <c r="K611" s="29" cm="1">
        <f t="array" ref="K611">IF(COUNTA(Survey!$E$4:$E$695)=1, 0, SUM(IF(COUNTIF(Survey!$E$4:$E$695, Survey!$E$4:$E$695)=1,1,0)))</f>
        <v>0</v>
      </c>
      <c r="L611" s="29">
        <f>LEN(Survey!E611)</f>
        <v>0</v>
      </c>
      <c r="M611" s="16" t="str">
        <f t="shared" si="479"/>
        <v>Fail</v>
      </c>
      <c r="N611" t="b">
        <f>IF(Survey!F611="No",TRUE,FALSE)</f>
        <v>0</v>
      </c>
      <c r="O611" t="b">
        <f>Survey!F611=Survey!E611</f>
        <v>1</v>
      </c>
      <c r="P611">
        <f>COUNTIF(Survey!$F$4:$F$695,Survey!F611)</f>
        <v>0</v>
      </c>
      <c r="Q611" s="28">
        <f>LEN(Survey!F611)</f>
        <v>0</v>
      </c>
      <c r="R611" s="16" t="str">
        <f t="shared" si="480"/>
        <v>Pass</v>
      </c>
      <c r="S611" s="29">
        <f>MOD((LEN(Survey!H611)+2),11)</f>
        <v>2</v>
      </c>
      <c r="T611">
        <f>COUNTIF(Survey!$H$4:$H$695,Survey!H611)</f>
        <v>0</v>
      </c>
      <c r="U611" s="28" t="str">
        <f>IF(Survey!$L611="Prospectus fund", "Yes", "No")</f>
        <v>No</v>
      </c>
      <c r="V611" s="16" t="str">
        <f t="shared" si="481"/>
        <v>Pass</v>
      </c>
      <c r="W611" s="29">
        <f>MOD((LEN(Survey!J611)+2),11)</f>
        <v>2</v>
      </c>
      <c r="X611">
        <f>COUNTIF(Survey!$J$4:$J$695,Survey!J611)</f>
        <v>0</v>
      </c>
      <c r="Y611" s="30" t="b">
        <f>IF(OR(Survey!$M611="ETF",Survey!$M611="ETF, alternative mutual fund",Survey!$M611="Closed-end", Survey!$M611="Split share corp", Survey!$I611="Yes"),TRUE,FALSE)</f>
        <v>0</v>
      </c>
      <c r="Z611" s="16" t="str">
        <f>IFERROR(IF(AND(OR(AC611=AD611,AD611 = "Either"),NOT(ISBLANK(Survey!K611))),"Pass","Fail"),"Pass")</f>
        <v>Fail</v>
      </c>
      <c r="AA611" s="31" cm="1">
        <f t="array" ref="AA611">SUM(SUMIF(Survey!CH611:DA611,{"&gt;0","&lt;0"})*{1,-1})</f>
        <v>0</v>
      </c>
      <c r="AB611" s="33" cm="1">
        <f t="array" ref="AB611">SUM(SUMIF(Survey!CK611,{"&gt;0","&lt;0"})*{1,-1})+SUM(SUMIF(Survey!CU611,{"&gt;0","&lt;0"})*{1,-1})</f>
        <v>0</v>
      </c>
      <c r="AC611" s="33">
        <f>Survey!K611</f>
        <v>0</v>
      </c>
      <c r="AD611" s="32" t="str">
        <f t="shared" si="482"/>
        <v>Either</v>
      </c>
      <c r="AE611" s="16" t="str">
        <f t="shared" si="483"/>
        <v>Fail</v>
      </c>
      <c r="AF611" s="58" cm="1">
        <f t="array" ref="AF611">SUM(SUMIF(Survey!CH611:DA611,{"&gt;0","&lt;0"})*{1,-1})+SUM(SUMIF(Survey!DC611:DV611,{"&gt;0","&lt;0"})*{1,-1})</f>
        <v>0</v>
      </c>
      <c r="AG611" s="58">
        <f>IFERROR(AF611/(Survey!$BA611),0)</f>
        <v>0</v>
      </c>
      <c r="AH611" s="104" t="b">
        <f>IF(OR(Survey!$M611="Alternative strategy or hedge",Survey!$M611="Private asset",Survey!$L611="Prospectus fund"),TRUE,FALSE)</f>
        <v>0</v>
      </c>
      <c r="AI611" s="104" t="b">
        <f>NOT(ISBLANK(Survey!$M611))</f>
        <v>0</v>
      </c>
      <c r="AJ611" s="16" t="str">
        <f t="shared" si="484"/>
        <v>Fail</v>
      </c>
      <c r="AK611" t="b">
        <f>IF(Survey!W611="No",TRUE,FALSE)</f>
        <v>0</v>
      </c>
      <c r="AL611" s="119">
        <f>MOD((LEN(Survey!W611)+2),22)</f>
        <v>2</v>
      </c>
      <c r="AM611" t="str">
        <f t="shared" si="485"/>
        <v>Pass</v>
      </c>
      <c r="AN611" s="33" t="b">
        <f>NOT(ISNUMBER(SEARCH("Other",Survey!$Q611)))</f>
        <v>1</v>
      </c>
      <c r="AO611" s="32" t="b">
        <f>NOT(ISBLANK(Survey!$R611))</f>
        <v>0</v>
      </c>
      <c r="AP611" s="16" t="str">
        <f t="shared" si="486"/>
        <v>Pass</v>
      </c>
      <c r="AQ611" s="114">
        <f>COUNTBLANK(Survey!$X611)</f>
        <v>1</v>
      </c>
      <c r="AR611" s="58">
        <f>IF(AND(Survey!L611&lt;&gt;"Exempt fund",OR(Survey!$M611="ETF",Survey!$M611="ETF, alternative mutual fund",Survey!$M611="Mutual fund",Survey!$M611="Alternative mutual fund",Survey!$M611="Money market")),1,0)</f>
        <v>0</v>
      </c>
      <c r="AS611" s="16" t="str">
        <f t="shared" si="487"/>
        <v>Pass</v>
      </c>
      <c r="AT611" s="33" t="b">
        <f>NOT(ISNUMBER(SEARCH("Yes",Survey!$AC611)))</f>
        <v>1</v>
      </c>
      <c r="AU611" s="32" t="b">
        <f>IF(COUNTBLANK(Survey!$AD611:$AE611)=0,TRUE, FALSE)</f>
        <v>0</v>
      </c>
      <c r="AV611" s="16" t="str">
        <f t="shared" si="488"/>
        <v>Pass</v>
      </c>
      <c r="AW611" s="33" t="b">
        <f>NOT(ISNUMBER(SEARCH("Yes",Survey!$AF611)))</f>
        <v>1</v>
      </c>
      <c r="AX611" s="32" t="b">
        <f>NOT(ISBLANK(Survey!$AH611))</f>
        <v>0</v>
      </c>
      <c r="AY611" s="16" t="str">
        <f t="shared" si="489"/>
        <v>Pass</v>
      </c>
      <c r="AZ611" s="33" t="b">
        <f>NOT(OR(ISNUMBER(SEARCH("Other",Survey!$AH611)),ISNUMBER(SEARCH("Multiple",Survey!$AH611))))</f>
        <v>1</v>
      </c>
      <c r="BA611" s="32" t="b">
        <f>NOT(ISBLANK(Survey!$AI611))</f>
        <v>0</v>
      </c>
      <c r="BB611" s="16" t="str">
        <f t="shared" si="490"/>
        <v>Fail</v>
      </c>
      <c r="BC611" s="114">
        <f>IF(ABS(Survey!$BA611)&gt;0, 1,0)</f>
        <v>0</v>
      </c>
      <c r="BD611" s="114">
        <f>IF(COUNTBLANK(Survey!$AL611)=0,1,0)</f>
        <v>0</v>
      </c>
      <c r="BE611" s="16" t="str">
        <f t="shared" si="491"/>
        <v>Pass</v>
      </c>
      <c r="BF611" s="114">
        <f>IF(ISBLANK(Survey!$AL611),0,1)</f>
        <v>0</v>
      </c>
      <c r="BG611" s="133">
        <f>COUNTBLANK(Survey!$AM611)</f>
        <v>1</v>
      </c>
      <c r="BH611" s="16" t="str">
        <f t="shared" si="492"/>
        <v>Pass</v>
      </c>
      <c r="BI611" s="114">
        <f>IF(OR(Survey!$AM611="Closed",ISBLANK(Survey!$AM611)),0,1)</f>
        <v>0</v>
      </c>
      <c r="BJ611" s="133">
        <f>IF(ISBLANK(Survey!$AN611),1,0)</f>
        <v>1</v>
      </c>
      <c r="BK611" s="118" t="str">
        <f t="shared" si="493"/>
        <v>Pass</v>
      </c>
      <c r="BL611" s="31" cm="1">
        <f t="array" ref="BL611">SUM(SUMIF(Survey!AO611:AP611,{"&gt;0","&lt;0"})*{1,-1})</f>
        <v>0</v>
      </c>
      <c r="BM611">
        <f t="shared" si="494"/>
        <v>0</v>
      </c>
      <c r="BN611">
        <f t="shared" si="495"/>
        <v>100</v>
      </c>
      <c r="BO611" s="118" t="str">
        <f t="shared" si="496"/>
        <v>Pass</v>
      </c>
      <c r="BP611">
        <f>IF(Survey!AQ611="No",0,1)</f>
        <v>1</v>
      </c>
      <c r="BQ611" s="207">
        <f>MOD((LEN(Survey!AQ611)+2),22)</f>
        <v>2</v>
      </c>
      <c r="BR611">
        <f>IF(Survey!AR611="No",0,1)</f>
        <v>1</v>
      </c>
      <c r="BS611" s="207">
        <f>MOD((LEN(Survey!AR611)+2),22)</f>
        <v>2</v>
      </c>
      <c r="BT611" s="114">
        <f>COUNTBLANK(Survey!$AQ611:$AS611)+COUNTBLANK(Survey!$AU611)</f>
        <v>4</v>
      </c>
      <c r="BU611" s="114">
        <f>IF(Survey!$I611="Yes",1,0)</f>
        <v>0</v>
      </c>
      <c r="BV611" s="114">
        <f>IF(OR(Survey!$M611="Mutual fund",Survey!$M611="Alternative mutual fund",Survey!$M611="Money market"),1,0)</f>
        <v>0</v>
      </c>
      <c r="BW611" s="119">
        <f>IF(OR(Survey!$M611="ETF",Survey!$M611="ETF, alternative mutual fund"),1,0)</f>
        <v>0</v>
      </c>
      <c r="BX611" s="16" t="str">
        <f t="shared" si="497"/>
        <v>Pass</v>
      </c>
      <c r="BY611" s="33">
        <f>IF(ISNUMBER(SEARCH("Other",Survey!$AS611)), 1, 0)</f>
        <v>0</v>
      </c>
      <c r="BZ611" s="58" t="b">
        <f>NOT(ISBLANK(Survey!$AT611))</f>
        <v>0</v>
      </c>
      <c r="CA611" s="16" t="str">
        <f t="shared" si="498"/>
        <v>Pass</v>
      </c>
      <c r="CB611" s="114">
        <f>IF(Survey!$BB611=0, 0,1)</f>
        <v>0</v>
      </c>
      <c r="CC611" s="58">
        <f>Survey!$AV611</f>
        <v>0</v>
      </c>
      <c r="CD611" s="58">
        <f>Survey!$BC611+Survey!$BD611+ABS(Survey!$BE611)-ABS(Survey!$BF611)-ABS(Survey!$BG611)-ABS(Survey!$BL611)</f>
        <v>0</v>
      </c>
      <c r="CE611" s="138">
        <f>Survey!BB611+(ABS(Survey!$BH611)-ABS(Survey!$BI611)+ABS(Survey!$BJ611)-ABS(Survey!$BK611))*0.5</f>
        <v>0</v>
      </c>
      <c r="CF611" s="58">
        <f t="shared" si="499"/>
        <v>0</v>
      </c>
      <c r="CG611" s="58">
        <f>IF(AND($CC611&gt;$CF611-0.2,$CC611&lt;$CF611+0.2,ISBLANK(Survey!$AV611)=FALSE),0,1)</f>
        <v>1</v>
      </c>
      <c r="CH611" s="133">
        <f>IF(ISBLANK(Survey!$AW611),1,0)</f>
        <v>1</v>
      </c>
      <c r="CI611" s="16" t="str">
        <f t="shared" si="500"/>
        <v>Pass</v>
      </c>
      <c r="CJ611" s="114">
        <f>IF(Survey!$BB611=0, 0,1)</f>
        <v>0</v>
      </c>
      <c r="CK611" s="58">
        <f>IF(AND(Survey!$AX611&gt;=0,Survey!$AX611&lt;=0.2,Survey!$AX611&lt;&gt;""),0,1)</f>
        <v>1</v>
      </c>
      <c r="CL611" s="114">
        <f>IF(ISBLANK(Survey!$AY611),1,0)</f>
        <v>1</v>
      </c>
      <c r="CM611" s="16" t="str">
        <f t="shared" si="501"/>
        <v>Fail</v>
      </c>
      <c r="CN611" s="133">
        <f>Survey!$AZ611</f>
        <v>0</v>
      </c>
      <c r="CO611" s="16" t="str">
        <f t="shared" si="502"/>
        <v>Pass</v>
      </c>
      <c r="CP611" s="31">
        <f>Survey!$BA611</f>
        <v>0</v>
      </c>
      <c r="CQ611" s="138">
        <f>Survey!$BB611+Survey!$BC611+Survey!$BD611+ABS(Survey!$BE611)-ABS(Survey!$BF611)-ABS(Survey!$BG611)+ABS(Survey!$BH611)-ABS(Survey!$BI611)+ABS(Survey!$BJ611)-ABS(Survey!$BK611)-ABS(Survey!$BL611)+Survey!$BM611</f>
        <v>0</v>
      </c>
      <c r="CR611" s="30">
        <f t="shared" si="503"/>
        <v>0</v>
      </c>
      <c r="CS611" s="17">
        <f t="shared" si="504"/>
        <v>0</v>
      </c>
      <c r="CT611" s="16" t="str">
        <f t="shared" si="505"/>
        <v>Pass</v>
      </c>
      <c r="CU611" s="33" t="b">
        <f>IF(ABS(Survey!$BM611)=0,TRUE,FALSE)</f>
        <v>1</v>
      </c>
      <c r="CV611" s="32" t="b">
        <f>NOT(ISBLANK(Survey!$BN611))</f>
        <v>0</v>
      </c>
      <c r="CW611" t="str">
        <f t="shared" si="506"/>
        <v>Fail</v>
      </c>
      <c r="CX611" s="25">
        <f>Survey!$BA611</f>
        <v>0</v>
      </c>
      <c r="CY611" s="25" cm="1">
        <f t="array" ref="CY611">SUM(SUMIF(Survey!BP611:BW611,{"&gt;0","&lt;0"})*{1,-1})-SUM(SUMIF(Survey!BY611:CF611,{"&gt;0","&lt;0"})*{1,-1})</f>
        <v>0</v>
      </c>
      <c r="CZ611" s="30" t="str">
        <f t="shared" si="507"/>
        <v>No holdings</v>
      </c>
      <c r="DA611">
        <f t="shared" si="508"/>
        <v>0</v>
      </c>
      <c r="DB611" s="16" t="str">
        <f t="shared" si="509"/>
        <v>Fail</v>
      </c>
      <c r="DC611" s="31">
        <f>Survey!$BA611</f>
        <v>0</v>
      </c>
      <c r="DD611" s="31" cm="1">
        <f t="array" ref="DD611">SUM(SUMIF(Survey!CH611:DA611,{"&gt;0","&lt;0"})*{1,-1})-SUM(SUMIF(Survey!DC611:DV611,{"&gt;0","&lt;0"})*{1,-1})</f>
        <v>0</v>
      </c>
      <c r="DE611" s="30" t="str">
        <f t="shared" si="510"/>
        <v>No holdings</v>
      </c>
      <c r="DF611" s="17">
        <f t="shared" si="511"/>
        <v>0</v>
      </c>
      <c r="DG611" s="16" t="str">
        <f t="shared" si="512"/>
        <v>Pass</v>
      </c>
      <c r="DH611" s="33" t="b">
        <f>IF(ABS(Survey!$DA611)=0,TRUE,FALSE)</f>
        <v>1</v>
      </c>
      <c r="DI611" s="32" t="b">
        <f>NOT(ISBLANK(Survey!$DB611))</f>
        <v>0</v>
      </c>
      <c r="DJ611" s="16" t="str">
        <f t="shared" si="513"/>
        <v>Pass</v>
      </c>
      <c r="DK611" s="33" t="b">
        <f>IF(ABS(Survey!$DV611)=0,TRUE,FALSE)</f>
        <v>1</v>
      </c>
      <c r="DL611" s="32" t="b">
        <f>NOT(ISBLANK(Survey!$DW611))</f>
        <v>0</v>
      </c>
      <c r="DM611" t="str">
        <f t="shared" si="514"/>
        <v>Pass</v>
      </c>
      <c r="DN611" s="25" cm="1">
        <f t="array" ref="DN611">SUM(SUMIF(Survey!CW611,{"&gt;0","&lt;0"})*{1,-1})+SUM(SUMIF(Survey!DR611,{"&gt;0","&lt;0"})*{1,-1})</f>
        <v>0</v>
      </c>
      <c r="DO611" s="25">
        <f>SUM(SUMIF(Survey!DY611:EE611,{"&gt;0","&lt;0"})*{1,-1})+SUM(SUMIF(Survey!EG611:EM611,{"&gt;0","&lt;0"})*{1,-1})</f>
        <v>0</v>
      </c>
      <c r="DP611">
        <f t="shared" si="515"/>
        <v>0</v>
      </c>
      <c r="DQ611">
        <f t="shared" si="516"/>
        <v>0</v>
      </c>
      <c r="DR611" s="16" t="str">
        <f t="shared" si="517"/>
        <v>Pass</v>
      </c>
      <c r="DS611" s="33" t="b">
        <f>IF(ABS(Survey!$EE611)=0,TRUE,FALSE)</f>
        <v>1</v>
      </c>
      <c r="DT611" s="32" t="b">
        <f>NOT(ISBLANK(Survey!EF611))</f>
        <v>0</v>
      </c>
      <c r="DU611" s="16" t="str">
        <f t="shared" si="518"/>
        <v>Pass</v>
      </c>
      <c r="DV611" s="33" t="b">
        <f>IF(ABS(Survey!$EM611)=0,TRUE,FALSE)</f>
        <v>1</v>
      </c>
      <c r="DW611" s="32" t="b">
        <f>NOT(ISBLANK(Survey!$EN611))</f>
        <v>0</v>
      </c>
      <c r="DX611" s="16" t="str">
        <f t="shared" si="519"/>
        <v>Fail</v>
      </c>
      <c r="DY611" s="31">
        <f>SUM(SUMIF(Survey!ET611:EV611,{"&gt;0","&lt;0"})*{1,-1})</f>
        <v>0</v>
      </c>
      <c r="DZ611">
        <f t="shared" si="520"/>
        <v>0</v>
      </c>
      <c r="EA611">
        <f t="shared" si="521"/>
        <v>100</v>
      </c>
      <c r="EB611" s="30" t="b">
        <f>IF(OR(Survey!$M611="ETF",Survey!$M611="ETF, alternative mutual fund",Survey!$M611="Closed-end", Survey!$M611="Split share corp"),TRUE,FALSE)</f>
        <v>0</v>
      </c>
      <c r="EC611" s="16" t="str">
        <f t="shared" si="522"/>
        <v>Fail</v>
      </c>
      <c r="ED611" s="31">
        <f>SUM(SUMIF(Survey!EX611:FD611,{"&gt;0","&lt;0"})*{1,-1})</f>
        <v>0</v>
      </c>
      <c r="EE611">
        <f t="shared" si="523"/>
        <v>0</v>
      </c>
      <c r="EF611" s="17">
        <f t="shared" si="524"/>
        <v>100</v>
      </c>
      <c r="EG611" s="16" t="str">
        <f t="shared" si="525"/>
        <v>Fail</v>
      </c>
      <c r="EH611" s="31">
        <f>SUM(SUMIF(Survey!FF611:FL611,{"&gt;0","&lt;0"})*{1,-1})</f>
        <v>0</v>
      </c>
      <c r="EI611">
        <f t="shared" si="526"/>
        <v>0</v>
      </c>
      <c r="EJ611" s="17">
        <f t="shared" si="527"/>
        <v>100</v>
      </c>
    </row>
    <row r="612" spans="1:140">
      <c r="A612">
        <v>612</v>
      </c>
      <c r="B612" t="str">
        <f t="shared" si="475"/>
        <v>Pass</v>
      </c>
      <c r="C612" t="str">
        <f>IF(COUNTBLANK(Survey!B612:FM612)=$C$2, "Pass", "Fail")</f>
        <v>Pass</v>
      </c>
      <c r="D612" s="16" t="str">
        <f t="shared" si="476"/>
        <v>Fail</v>
      </c>
      <c r="E612" t="str">
        <f>IF(OR(ISBLANK(Survey!AL612),COUNTIF(G612:BJ612,"Fail")),"Fail","Pass")</f>
        <v>Fail</v>
      </c>
      <c r="F612" s="265"/>
      <c r="G612" s="16" t="str">
        <f t="shared" si="477"/>
        <v>Fail</v>
      </c>
      <c r="H612" s="139">
        <f>COUNTBLANK(Survey!B612:D612)+COUNTBLANK(Survey!G612)+COUNTBLANK(Survey!I612)+COUNTBLANK(Survey!K612:M612)+COUNTBLANK(Survey!P612:Q612)+COUNTBLANK(Survey!T612:W612)+COUNTBLANK(Survey!Z612:AC612)+COUNTBLANK(Survey!AF612:AG612)+COUNTBLANK(Survey!AK612:AK612)</f>
        <v>21</v>
      </c>
      <c r="I612" t="str">
        <f t="shared" si="478"/>
        <v>Fail</v>
      </c>
      <c r="J612" t="b">
        <f>IF(Survey!E612="No",TRUE,FALSE)</f>
        <v>0</v>
      </c>
      <c r="K612" s="29" cm="1">
        <f t="array" ref="K612">IF(COUNTA(Survey!$E$4:$E$695)=1, 0, SUM(IF(COUNTIF(Survey!$E$4:$E$695, Survey!$E$4:$E$695)=1,1,0)))</f>
        <v>0</v>
      </c>
      <c r="L612" s="29">
        <f>LEN(Survey!E612)</f>
        <v>0</v>
      </c>
      <c r="M612" s="16" t="str">
        <f t="shared" si="479"/>
        <v>Fail</v>
      </c>
      <c r="N612" t="b">
        <f>IF(Survey!F612="No",TRUE,FALSE)</f>
        <v>0</v>
      </c>
      <c r="O612" t="b">
        <f>Survey!F612=Survey!E612</f>
        <v>1</v>
      </c>
      <c r="P612">
        <f>COUNTIF(Survey!$F$4:$F$695,Survey!F612)</f>
        <v>0</v>
      </c>
      <c r="Q612" s="28">
        <f>LEN(Survey!F612)</f>
        <v>0</v>
      </c>
      <c r="R612" s="16" t="str">
        <f t="shared" si="480"/>
        <v>Pass</v>
      </c>
      <c r="S612" s="29">
        <f>MOD((LEN(Survey!H612)+2),11)</f>
        <v>2</v>
      </c>
      <c r="T612">
        <f>COUNTIF(Survey!$H$4:$H$695,Survey!H612)</f>
        <v>0</v>
      </c>
      <c r="U612" s="28" t="str">
        <f>IF(Survey!$L612="Prospectus fund", "Yes", "No")</f>
        <v>No</v>
      </c>
      <c r="V612" s="16" t="str">
        <f t="shared" si="481"/>
        <v>Pass</v>
      </c>
      <c r="W612" s="29">
        <f>MOD((LEN(Survey!J612)+2),11)</f>
        <v>2</v>
      </c>
      <c r="X612">
        <f>COUNTIF(Survey!$J$4:$J$695,Survey!J612)</f>
        <v>0</v>
      </c>
      <c r="Y612" s="30" t="b">
        <f>IF(OR(Survey!$M612="ETF",Survey!$M612="ETF, alternative mutual fund",Survey!$M612="Closed-end", Survey!$M612="Split share corp", Survey!$I612="Yes"),TRUE,FALSE)</f>
        <v>0</v>
      </c>
      <c r="Z612" s="16" t="str">
        <f>IFERROR(IF(AND(OR(AC612=AD612,AD612 = "Either"),NOT(ISBLANK(Survey!K612))),"Pass","Fail"),"Pass")</f>
        <v>Fail</v>
      </c>
      <c r="AA612" s="31" cm="1">
        <f t="array" ref="AA612">SUM(SUMIF(Survey!CH612:DA612,{"&gt;0","&lt;0"})*{1,-1})</f>
        <v>0</v>
      </c>
      <c r="AB612" s="33" cm="1">
        <f t="array" ref="AB612">SUM(SUMIF(Survey!CK612,{"&gt;0","&lt;0"})*{1,-1})+SUM(SUMIF(Survey!CU612,{"&gt;0","&lt;0"})*{1,-1})</f>
        <v>0</v>
      </c>
      <c r="AC612" s="33">
        <f>Survey!K612</f>
        <v>0</v>
      </c>
      <c r="AD612" s="32" t="str">
        <f t="shared" si="482"/>
        <v>Either</v>
      </c>
      <c r="AE612" s="16" t="str">
        <f t="shared" si="483"/>
        <v>Fail</v>
      </c>
      <c r="AF612" s="58" cm="1">
        <f t="array" ref="AF612">SUM(SUMIF(Survey!CH612:DA612,{"&gt;0","&lt;0"})*{1,-1})+SUM(SUMIF(Survey!DC612:DV612,{"&gt;0","&lt;0"})*{1,-1})</f>
        <v>0</v>
      </c>
      <c r="AG612" s="58">
        <f>IFERROR(AF612/(Survey!$BA612),0)</f>
        <v>0</v>
      </c>
      <c r="AH612" s="104" t="b">
        <f>IF(OR(Survey!$M612="Alternative strategy or hedge",Survey!$M612="Private asset",Survey!$L612="Prospectus fund"),TRUE,FALSE)</f>
        <v>0</v>
      </c>
      <c r="AI612" s="104" t="b">
        <f>NOT(ISBLANK(Survey!$M612))</f>
        <v>0</v>
      </c>
      <c r="AJ612" s="16" t="str">
        <f t="shared" si="484"/>
        <v>Fail</v>
      </c>
      <c r="AK612" t="b">
        <f>IF(Survey!W612="No",TRUE,FALSE)</f>
        <v>0</v>
      </c>
      <c r="AL612" s="119">
        <f>MOD((LEN(Survey!W612)+2),22)</f>
        <v>2</v>
      </c>
      <c r="AM612" t="str">
        <f t="shared" si="485"/>
        <v>Pass</v>
      </c>
      <c r="AN612" s="33" t="b">
        <f>NOT(ISNUMBER(SEARCH("Other",Survey!$Q612)))</f>
        <v>1</v>
      </c>
      <c r="AO612" s="32" t="b">
        <f>NOT(ISBLANK(Survey!$R612))</f>
        <v>0</v>
      </c>
      <c r="AP612" s="16" t="str">
        <f t="shared" si="486"/>
        <v>Pass</v>
      </c>
      <c r="AQ612" s="114">
        <f>COUNTBLANK(Survey!$X612)</f>
        <v>1</v>
      </c>
      <c r="AR612" s="58">
        <f>IF(AND(Survey!L612&lt;&gt;"Exempt fund",OR(Survey!$M612="ETF",Survey!$M612="ETF, alternative mutual fund",Survey!$M612="Mutual fund",Survey!$M612="Alternative mutual fund",Survey!$M612="Money market")),1,0)</f>
        <v>0</v>
      </c>
      <c r="AS612" s="16" t="str">
        <f t="shared" si="487"/>
        <v>Pass</v>
      </c>
      <c r="AT612" s="33" t="b">
        <f>NOT(ISNUMBER(SEARCH("Yes",Survey!$AC612)))</f>
        <v>1</v>
      </c>
      <c r="AU612" s="32" t="b">
        <f>IF(COUNTBLANK(Survey!$AD612:$AE612)=0,TRUE, FALSE)</f>
        <v>0</v>
      </c>
      <c r="AV612" s="16" t="str">
        <f t="shared" si="488"/>
        <v>Pass</v>
      </c>
      <c r="AW612" s="33" t="b">
        <f>NOT(ISNUMBER(SEARCH("Yes",Survey!$AF612)))</f>
        <v>1</v>
      </c>
      <c r="AX612" s="32" t="b">
        <f>NOT(ISBLANK(Survey!$AH612))</f>
        <v>0</v>
      </c>
      <c r="AY612" s="16" t="str">
        <f t="shared" si="489"/>
        <v>Pass</v>
      </c>
      <c r="AZ612" s="33" t="b">
        <f>NOT(OR(ISNUMBER(SEARCH("Other",Survey!$AH612)),ISNUMBER(SEARCH("Multiple",Survey!$AH612))))</f>
        <v>1</v>
      </c>
      <c r="BA612" s="32" t="b">
        <f>NOT(ISBLANK(Survey!$AI612))</f>
        <v>0</v>
      </c>
      <c r="BB612" s="16" t="str">
        <f t="shared" si="490"/>
        <v>Fail</v>
      </c>
      <c r="BC612" s="114">
        <f>IF(ABS(Survey!$BA612)&gt;0, 1,0)</f>
        <v>0</v>
      </c>
      <c r="BD612" s="114">
        <f>IF(COUNTBLANK(Survey!$AL612)=0,1,0)</f>
        <v>0</v>
      </c>
      <c r="BE612" s="16" t="str">
        <f t="shared" si="491"/>
        <v>Pass</v>
      </c>
      <c r="BF612" s="114">
        <f>IF(ISBLANK(Survey!$AL612),0,1)</f>
        <v>0</v>
      </c>
      <c r="BG612" s="133">
        <f>COUNTBLANK(Survey!$AM612)</f>
        <v>1</v>
      </c>
      <c r="BH612" s="16" t="str">
        <f t="shared" si="492"/>
        <v>Pass</v>
      </c>
      <c r="BI612" s="114">
        <f>IF(OR(Survey!$AM612="Closed",ISBLANK(Survey!$AM612)),0,1)</f>
        <v>0</v>
      </c>
      <c r="BJ612" s="133">
        <f>IF(ISBLANK(Survey!$AN612),1,0)</f>
        <v>1</v>
      </c>
      <c r="BK612" s="118" t="str">
        <f t="shared" si="493"/>
        <v>Pass</v>
      </c>
      <c r="BL612" s="31" cm="1">
        <f t="array" ref="BL612">SUM(SUMIF(Survey!AO612:AP612,{"&gt;0","&lt;0"})*{1,-1})</f>
        <v>0</v>
      </c>
      <c r="BM612">
        <f t="shared" si="494"/>
        <v>0</v>
      </c>
      <c r="BN612">
        <f t="shared" si="495"/>
        <v>100</v>
      </c>
      <c r="BO612" s="118" t="str">
        <f t="shared" si="496"/>
        <v>Pass</v>
      </c>
      <c r="BP612">
        <f>IF(Survey!AQ612="No",0,1)</f>
        <v>1</v>
      </c>
      <c r="BQ612" s="207">
        <f>MOD((LEN(Survey!AQ612)+2),22)</f>
        <v>2</v>
      </c>
      <c r="BR612">
        <f>IF(Survey!AR612="No",0,1)</f>
        <v>1</v>
      </c>
      <c r="BS612" s="207">
        <f>MOD((LEN(Survey!AR612)+2),22)</f>
        <v>2</v>
      </c>
      <c r="BT612" s="114">
        <f>COUNTBLANK(Survey!$AQ612:$AS612)+COUNTBLANK(Survey!$AU612)</f>
        <v>4</v>
      </c>
      <c r="BU612" s="114">
        <f>IF(Survey!$I612="Yes",1,0)</f>
        <v>0</v>
      </c>
      <c r="BV612" s="114">
        <f>IF(OR(Survey!$M612="Mutual fund",Survey!$M612="Alternative mutual fund",Survey!$M612="Money market"),1,0)</f>
        <v>0</v>
      </c>
      <c r="BW612" s="119">
        <f>IF(OR(Survey!$M612="ETF",Survey!$M612="ETF, alternative mutual fund"),1,0)</f>
        <v>0</v>
      </c>
      <c r="BX612" s="16" t="str">
        <f t="shared" si="497"/>
        <v>Pass</v>
      </c>
      <c r="BY612" s="33">
        <f>IF(ISNUMBER(SEARCH("Other",Survey!$AS612)), 1, 0)</f>
        <v>0</v>
      </c>
      <c r="BZ612" s="58" t="b">
        <f>NOT(ISBLANK(Survey!$AT612))</f>
        <v>0</v>
      </c>
      <c r="CA612" s="16" t="str">
        <f t="shared" si="498"/>
        <v>Pass</v>
      </c>
      <c r="CB612" s="114">
        <f>IF(Survey!$BB612=0, 0,1)</f>
        <v>0</v>
      </c>
      <c r="CC612" s="58">
        <f>Survey!$AV612</f>
        <v>0</v>
      </c>
      <c r="CD612" s="58">
        <f>Survey!$BC612+Survey!$BD612+ABS(Survey!$BE612)-ABS(Survey!$BF612)-ABS(Survey!$BG612)-ABS(Survey!$BL612)</f>
        <v>0</v>
      </c>
      <c r="CE612" s="138">
        <f>Survey!BB612+(ABS(Survey!$BH612)-ABS(Survey!$BI612)+ABS(Survey!$BJ612)-ABS(Survey!$BK612))*0.5</f>
        <v>0</v>
      </c>
      <c r="CF612" s="58">
        <f t="shared" si="499"/>
        <v>0</v>
      </c>
      <c r="CG612" s="58">
        <f>IF(AND($CC612&gt;$CF612-0.2,$CC612&lt;$CF612+0.2,ISBLANK(Survey!$AV612)=FALSE),0,1)</f>
        <v>1</v>
      </c>
      <c r="CH612" s="133">
        <f>IF(ISBLANK(Survey!$AW612),1,0)</f>
        <v>1</v>
      </c>
      <c r="CI612" s="16" t="str">
        <f t="shared" si="500"/>
        <v>Pass</v>
      </c>
      <c r="CJ612" s="114">
        <f>IF(Survey!$BB612=0, 0,1)</f>
        <v>0</v>
      </c>
      <c r="CK612" s="58">
        <f>IF(AND(Survey!$AX612&gt;=0,Survey!$AX612&lt;=0.2,Survey!$AX612&lt;&gt;""),0,1)</f>
        <v>1</v>
      </c>
      <c r="CL612" s="114">
        <f>IF(ISBLANK(Survey!$AY612),1,0)</f>
        <v>1</v>
      </c>
      <c r="CM612" s="16" t="str">
        <f t="shared" si="501"/>
        <v>Fail</v>
      </c>
      <c r="CN612" s="133">
        <f>Survey!$AZ612</f>
        <v>0</v>
      </c>
      <c r="CO612" s="16" t="str">
        <f t="shared" si="502"/>
        <v>Pass</v>
      </c>
      <c r="CP612" s="31">
        <f>Survey!$BA612</f>
        <v>0</v>
      </c>
      <c r="CQ612" s="138">
        <f>Survey!$BB612+Survey!$BC612+Survey!$BD612+ABS(Survey!$BE612)-ABS(Survey!$BF612)-ABS(Survey!$BG612)+ABS(Survey!$BH612)-ABS(Survey!$BI612)+ABS(Survey!$BJ612)-ABS(Survey!$BK612)-ABS(Survey!$BL612)+Survey!$BM612</f>
        <v>0</v>
      </c>
      <c r="CR612" s="30">
        <f t="shared" si="503"/>
        <v>0</v>
      </c>
      <c r="CS612" s="17">
        <f t="shared" si="504"/>
        <v>0</v>
      </c>
      <c r="CT612" s="16" t="str">
        <f t="shared" si="505"/>
        <v>Pass</v>
      </c>
      <c r="CU612" s="33" t="b">
        <f>IF(ABS(Survey!$BM612)=0,TRUE,FALSE)</f>
        <v>1</v>
      </c>
      <c r="CV612" s="32" t="b">
        <f>NOT(ISBLANK(Survey!$BN612))</f>
        <v>0</v>
      </c>
      <c r="CW612" t="str">
        <f t="shared" si="506"/>
        <v>Fail</v>
      </c>
      <c r="CX612" s="25">
        <f>Survey!$BA612</f>
        <v>0</v>
      </c>
      <c r="CY612" s="25" cm="1">
        <f t="array" ref="CY612">SUM(SUMIF(Survey!BP612:BW612,{"&gt;0","&lt;0"})*{1,-1})-SUM(SUMIF(Survey!BY612:CF612,{"&gt;0","&lt;0"})*{1,-1})</f>
        <v>0</v>
      </c>
      <c r="CZ612" s="30" t="str">
        <f t="shared" si="507"/>
        <v>No holdings</v>
      </c>
      <c r="DA612">
        <f t="shared" si="508"/>
        <v>0</v>
      </c>
      <c r="DB612" s="16" t="str">
        <f t="shared" si="509"/>
        <v>Fail</v>
      </c>
      <c r="DC612" s="31">
        <f>Survey!$BA612</f>
        <v>0</v>
      </c>
      <c r="DD612" s="31" cm="1">
        <f t="array" ref="DD612">SUM(SUMIF(Survey!CH612:DA612,{"&gt;0","&lt;0"})*{1,-1})-SUM(SUMIF(Survey!DC612:DV612,{"&gt;0","&lt;0"})*{1,-1})</f>
        <v>0</v>
      </c>
      <c r="DE612" s="30" t="str">
        <f t="shared" si="510"/>
        <v>No holdings</v>
      </c>
      <c r="DF612" s="17">
        <f t="shared" si="511"/>
        <v>0</v>
      </c>
      <c r="DG612" s="16" t="str">
        <f t="shared" si="512"/>
        <v>Pass</v>
      </c>
      <c r="DH612" s="33" t="b">
        <f>IF(ABS(Survey!$DA612)=0,TRUE,FALSE)</f>
        <v>1</v>
      </c>
      <c r="DI612" s="32" t="b">
        <f>NOT(ISBLANK(Survey!$DB612))</f>
        <v>0</v>
      </c>
      <c r="DJ612" s="16" t="str">
        <f t="shared" si="513"/>
        <v>Pass</v>
      </c>
      <c r="DK612" s="33" t="b">
        <f>IF(ABS(Survey!$DV612)=0,TRUE,FALSE)</f>
        <v>1</v>
      </c>
      <c r="DL612" s="32" t="b">
        <f>NOT(ISBLANK(Survey!$DW612))</f>
        <v>0</v>
      </c>
      <c r="DM612" t="str">
        <f t="shared" si="514"/>
        <v>Pass</v>
      </c>
      <c r="DN612" s="25" cm="1">
        <f t="array" ref="DN612">SUM(SUMIF(Survey!CW612,{"&gt;0","&lt;0"})*{1,-1})+SUM(SUMIF(Survey!DR612,{"&gt;0","&lt;0"})*{1,-1})</f>
        <v>0</v>
      </c>
      <c r="DO612" s="25">
        <f>SUM(SUMIF(Survey!DY612:EE612,{"&gt;0","&lt;0"})*{1,-1})+SUM(SUMIF(Survey!EG612:EM612,{"&gt;0","&lt;0"})*{1,-1})</f>
        <v>0</v>
      </c>
      <c r="DP612">
        <f t="shared" si="515"/>
        <v>0</v>
      </c>
      <c r="DQ612">
        <f t="shared" si="516"/>
        <v>0</v>
      </c>
      <c r="DR612" s="16" t="str">
        <f t="shared" si="517"/>
        <v>Pass</v>
      </c>
      <c r="DS612" s="33" t="b">
        <f>IF(ABS(Survey!$EE612)=0,TRUE,FALSE)</f>
        <v>1</v>
      </c>
      <c r="DT612" s="32" t="b">
        <f>NOT(ISBLANK(Survey!EF612))</f>
        <v>0</v>
      </c>
      <c r="DU612" s="16" t="str">
        <f t="shared" si="518"/>
        <v>Pass</v>
      </c>
      <c r="DV612" s="33" t="b">
        <f>IF(ABS(Survey!$EM612)=0,TRUE,FALSE)</f>
        <v>1</v>
      </c>
      <c r="DW612" s="32" t="b">
        <f>NOT(ISBLANK(Survey!$EN612))</f>
        <v>0</v>
      </c>
      <c r="DX612" s="16" t="str">
        <f t="shared" si="519"/>
        <v>Fail</v>
      </c>
      <c r="DY612" s="31">
        <f>SUM(SUMIF(Survey!ET612:EV612,{"&gt;0","&lt;0"})*{1,-1})</f>
        <v>0</v>
      </c>
      <c r="DZ612">
        <f t="shared" si="520"/>
        <v>0</v>
      </c>
      <c r="EA612">
        <f t="shared" si="521"/>
        <v>100</v>
      </c>
      <c r="EB612" s="30" t="b">
        <f>IF(OR(Survey!$M612="ETF",Survey!$M612="ETF, alternative mutual fund",Survey!$M612="Closed-end", Survey!$M612="Split share corp"),TRUE,FALSE)</f>
        <v>0</v>
      </c>
      <c r="EC612" s="16" t="str">
        <f t="shared" si="522"/>
        <v>Fail</v>
      </c>
      <c r="ED612" s="31">
        <f>SUM(SUMIF(Survey!EX612:FD612,{"&gt;0","&lt;0"})*{1,-1})</f>
        <v>0</v>
      </c>
      <c r="EE612">
        <f t="shared" si="523"/>
        <v>0</v>
      </c>
      <c r="EF612" s="17">
        <f t="shared" si="524"/>
        <v>100</v>
      </c>
      <c r="EG612" s="16" t="str">
        <f t="shared" si="525"/>
        <v>Fail</v>
      </c>
      <c r="EH612" s="31">
        <f>SUM(SUMIF(Survey!FF612:FL612,{"&gt;0","&lt;0"})*{1,-1})</f>
        <v>0</v>
      </c>
      <c r="EI612">
        <f t="shared" si="526"/>
        <v>0</v>
      </c>
      <c r="EJ612" s="17">
        <f t="shared" si="527"/>
        <v>100</v>
      </c>
    </row>
    <row r="613" spans="1:140">
      <c r="A613">
        <v>613</v>
      </c>
      <c r="B613" t="str">
        <f t="shared" si="475"/>
        <v>Pass</v>
      </c>
      <c r="C613" t="str">
        <f>IF(COUNTBLANK(Survey!B613:FM613)=$C$2, "Pass", "Fail")</f>
        <v>Pass</v>
      </c>
      <c r="D613" s="16" t="str">
        <f t="shared" si="476"/>
        <v>Fail</v>
      </c>
      <c r="E613" t="str">
        <f>IF(OR(ISBLANK(Survey!AL613),COUNTIF(G613:BJ613,"Fail")),"Fail","Pass")</f>
        <v>Fail</v>
      </c>
      <c r="F613" s="265"/>
      <c r="G613" s="16" t="str">
        <f t="shared" si="477"/>
        <v>Fail</v>
      </c>
      <c r="H613" s="139">
        <f>COUNTBLANK(Survey!B613:D613)+COUNTBLANK(Survey!G613)+COUNTBLANK(Survey!I613)+COUNTBLANK(Survey!K613:M613)+COUNTBLANK(Survey!P613:Q613)+COUNTBLANK(Survey!T613:W613)+COUNTBLANK(Survey!Z613:AC613)+COUNTBLANK(Survey!AF613:AG613)+COUNTBLANK(Survey!AK613:AK613)</f>
        <v>21</v>
      </c>
      <c r="I613" t="str">
        <f t="shared" si="478"/>
        <v>Fail</v>
      </c>
      <c r="J613" t="b">
        <f>IF(Survey!E613="No",TRUE,FALSE)</f>
        <v>0</v>
      </c>
      <c r="K613" s="29" cm="1">
        <f t="array" ref="K613">IF(COUNTA(Survey!$E$4:$E$695)=1, 0, SUM(IF(COUNTIF(Survey!$E$4:$E$695, Survey!$E$4:$E$695)=1,1,0)))</f>
        <v>0</v>
      </c>
      <c r="L613" s="29">
        <f>LEN(Survey!E613)</f>
        <v>0</v>
      </c>
      <c r="M613" s="16" t="str">
        <f t="shared" si="479"/>
        <v>Fail</v>
      </c>
      <c r="N613" t="b">
        <f>IF(Survey!F613="No",TRUE,FALSE)</f>
        <v>0</v>
      </c>
      <c r="O613" t="b">
        <f>Survey!F613=Survey!E613</f>
        <v>1</v>
      </c>
      <c r="P613">
        <f>COUNTIF(Survey!$F$4:$F$695,Survey!F613)</f>
        <v>0</v>
      </c>
      <c r="Q613" s="28">
        <f>LEN(Survey!F613)</f>
        <v>0</v>
      </c>
      <c r="R613" s="16" t="str">
        <f t="shared" si="480"/>
        <v>Pass</v>
      </c>
      <c r="S613" s="29">
        <f>MOD((LEN(Survey!H613)+2),11)</f>
        <v>2</v>
      </c>
      <c r="T613">
        <f>COUNTIF(Survey!$H$4:$H$695,Survey!H613)</f>
        <v>0</v>
      </c>
      <c r="U613" s="28" t="str">
        <f>IF(Survey!$L613="Prospectus fund", "Yes", "No")</f>
        <v>No</v>
      </c>
      <c r="V613" s="16" t="str">
        <f t="shared" si="481"/>
        <v>Pass</v>
      </c>
      <c r="W613" s="29">
        <f>MOD((LEN(Survey!J613)+2),11)</f>
        <v>2</v>
      </c>
      <c r="X613">
        <f>COUNTIF(Survey!$J$4:$J$695,Survey!J613)</f>
        <v>0</v>
      </c>
      <c r="Y613" s="30" t="b">
        <f>IF(OR(Survey!$M613="ETF",Survey!$M613="ETF, alternative mutual fund",Survey!$M613="Closed-end", Survey!$M613="Split share corp", Survey!$I613="Yes"),TRUE,FALSE)</f>
        <v>0</v>
      </c>
      <c r="Z613" s="16" t="str">
        <f>IFERROR(IF(AND(OR(AC613=AD613,AD613 = "Either"),NOT(ISBLANK(Survey!K613))),"Pass","Fail"),"Pass")</f>
        <v>Fail</v>
      </c>
      <c r="AA613" s="31" cm="1">
        <f t="array" ref="AA613">SUM(SUMIF(Survey!CH613:DA613,{"&gt;0","&lt;0"})*{1,-1})</f>
        <v>0</v>
      </c>
      <c r="AB613" s="33" cm="1">
        <f t="array" ref="AB613">SUM(SUMIF(Survey!CK613,{"&gt;0","&lt;0"})*{1,-1})+SUM(SUMIF(Survey!CU613,{"&gt;0","&lt;0"})*{1,-1})</f>
        <v>0</v>
      </c>
      <c r="AC613" s="33">
        <f>Survey!K613</f>
        <v>0</v>
      </c>
      <c r="AD613" s="32" t="str">
        <f t="shared" si="482"/>
        <v>Either</v>
      </c>
      <c r="AE613" s="16" t="str">
        <f t="shared" si="483"/>
        <v>Fail</v>
      </c>
      <c r="AF613" s="58" cm="1">
        <f t="array" ref="AF613">SUM(SUMIF(Survey!CH613:DA613,{"&gt;0","&lt;0"})*{1,-1})+SUM(SUMIF(Survey!DC613:DV613,{"&gt;0","&lt;0"})*{1,-1})</f>
        <v>0</v>
      </c>
      <c r="AG613" s="58">
        <f>IFERROR(AF613/(Survey!$BA613),0)</f>
        <v>0</v>
      </c>
      <c r="AH613" s="104" t="b">
        <f>IF(OR(Survey!$M613="Alternative strategy or hedge",Survey!$M613="Private asset",Survey!$L613="Prospectus fund"),TRUE,FALSE)</f>
        <v>0</v>
      </c>
      <c r="AI613" s="104" t="b">
        <f>NOT(ISBLANK(Survey!$M613))</f>
        <v>0</v>
      </c>
      <c r="AJ613" s="16" t="str">
        <f t="shared" si="484"/>
        <v>Fail</v>
      </c>
      <c r="AK613" t="b">
        <f>IF(Survey!W613="No",TRUE,FALSE)</f>
        <v>0</v>
      </c>
      <c r="AL613" s="119">
        <f>MOD((LEN(Survey!W613)+2),22)</f>
        <v>2</v>
      </c>
      <c r="AM613" t="str">
        <f t="shared" si="485"/>
        <v>Pass</v>
      </c>
      <c r="AN613" s="33" t="b">
        <f>NOT(ISNUMBER(SEARCH("Other",Survey!$Q613)))</f>
        <v>1</v>
      </c>
      <c r="AO613" s="32" t="b">
        <f>NOT(ISBLANK(Survey!$R613))</f>
        <v>0</v>
      </c>
      <c r="AP613" s="16" t="str">
        <f t="shared" si="486"/>
        <v>Pass</v>
      </c>
      <c r="AQ613" s="114">
        <f>COUNTBLANK(Survey!$X613)</f>
        <v>1</v>
      </c>
      <c r="AR613" s="58">
        <f>IF(AND(Survey!L613&lt;&gt;"Exempt fund",OR(Survey!$M613="ETF",Survey!$M613="ETF, alternative mutual fund",Survey!$M613="Mutual fund",Survey!$M613="Alternative mutual fund",Survey!$M613="Money market")),1,0)</f>
        <v>0</v>
      </c>
      <c r="AS613" s="16" t="str">
        <f t="shared" si="487"/>
        <v>Pass</v>
      </c>
      <c r="AT613" s="33" t="b">
        <f>NOT(ISNUMBER(SEARCH("Yes",Survey!$AC613)))</f>
        <v>1</v>
      </c>
      <c r="AU613" s="32" t="b">
        <f>IF(COUNTBLANK(Survey!$AD613:$AE613)=0,TRUE, FALSE)</f>
        <v>0</v>
      </c>
      <c r="AV613" s="16" t="str">
        <f t="shared" si="488"/>
        <v>Pass</v>
      </c>
      <c r="AW613" s="33" t="b">
        <f>NOT(ISNUMBER(SEARCH("Yes",Survey!$AF613)))</f>
        <v>1</v>
      </c>
      <c r="AX613" s="32" t="b">
        <f>NOT(ISBLANK(Survey!$AH613))</f>
        <v>0</v>
      </c>
      <c r="AY613" s="16" t="str">
        <f t="shared" si="489"/>
        <v>Pass</v>
      </c>
      <c r="AZ613" s="33" t="b">
        <f>NOT(OR(ISNUMBER(SEARCH("Other",Survey!$AH613)),ISNUMBER(SEARCH("Multiple",Survey!$AH613))))</f>
        <v>1</v>
      </c>
      <c r="BA613" s="32" t="b">
        <f>NOT(ISBLANK(Survey!$AI613))</f>
        <v>0</v>
      </c>
      <c r="BB613" s="16" t="str">
        <f t="shared" si="490"/>
        <v>Fail</v>
      </c>
      <c r="BC613" s="114">
        <f>IF(ABS(Survey!$BA613)&gt;0, 1,0)</f>
        <v>0</v>
      </c>
      <c r="BD613" s="114">
        <f>IF(COUNTBLANK(Survey!$AL613)=0,1,0)</f>
        <v>0</v>
      </c>
      <c r="BE613" s="16" t="str">
        <f t="shared" si="491"/>
        <v>Pass</v>
      </c>
      <c r="BF613" s="114">
        <f>IF(ISBLANK(Survey!$AL613),0,1)</f>
        <v>0</v>
      </c>
      <c r="BG613" s="133">
        <f>COUNTBLANK(Survey!$AM613)</f>
        <v>1</v>
      </c>
      <c r="BH613" s="16" t="str">
        <f t="shared" si="492"/>
        <v>Pass</v>
      </c>
      <c r="BI613" s="114">
        <f>IF(OR(Survey!$AM613="Closed",ISBLANK(Survey!$AM613)),0,1)</f>
        <v>0</v>
      </c>
      <c r="BJ613" s="133">
        <f>IF(ISBLANK(Survey!$AN613),1,0)</f>
        <v>1</v>
      </c>
      <c r="BK613" s="118" t="str">
        <f t="shared" si="493"/>
        <v>Pass</v>
      </c>
      <c r="BL613" s="31" cm="1">
        <f t="array" ref="BL613">SUM(SUMIF(Survey!AO613:AP613,{"&gt;0","&lt;0"})*{1,-1})</f>
        <v>0</v>
      </c>
      <c r="BM613">
        <f t="shared" si="494"/>
        <v>0</v>
      </c>
      <c r="BN613">
        <f t="shared" si="495"/>
        <v>100</v>
      </c>
      <c r="BO613" s="118" t="str">
        <f t="shared" si="496"/>
        <v>Pass</v>
      </c>
      <c r="BP613">
        <f>IF(Survey!AQ613="No",0,1)</f>
        <v>1</v>
      </c>
      <c r="BQ613" s="207">
        <f>MOD((LEN(Survey!AQ613)+2),22)</f>
        <v>2</v>
      </c>
      <c r="BR613">
        <f>IF(Survey!AR613="No",0,1)</f>
        <v>1</v>
      </c>
      <c r="BS613" s="207">
        <f>MOD((LEN(Survey!AR613)+2),22)</f>
        <v>2</v>
      </c>
      <c r="BT613" s="114">
        <f>COUNTBLANK(Survey!$AQ613:$AS613)+COUNTBLANK(Survey!$AU613)</f>
        <v>4</v>
      </c>
      <c r="BU613" s="114">
        <f>IF(Survey!$I613="Yes",1,0)</f>
        <v>0</v>
      </c>
      <c r="BV613" s="114">
        <f>IF(OR(Survey!$M613="Mutual fund",Survey!$M613="Alternative mutual fund",Survey!$M613="Money market"),1,0)</f>
        <v>0</v>
      </c>
      <c r="BW613" s="119">
        <f>IF(OR(Survey!$M613="ETF",Survey!$M613="ETF, alternative mutual fund"),1,0)</f>
        <v>0</v>
      </c>
      <c r="BX613" s="16" t="str">
        <f t="shared" si="497"/>
        <v>Pass</v>
      </c>
      <c r="BY613" s="33">
        <f>IF(ISNUMBER(SEARCH("Other",Survey!$AS613)), 1, 0)</f>
        <v>0</v>
      </c>
      <c r="BZ613" s="58" t="b">
        <f>NOT(ISBLANK(Survey!$AT613))</f>
        <v>0</v>
      </c>
      <c r="CA613" s="16" t="str">
        <f t="shared" si="498"/>
        <v>Pass</v>
      </c>
      <c r="CB613" s="114">
        <f>IF(Survey!$BB613=0, 0,1)</f>
        <v>0</v>
      </c>
      <c r="CC613" s="58">
        <f>Survey!$AV613</f>
        <v>0</v>
      </c>
      <c r="CD613" s="58">
        <f>Survey!$BC613+Survey!$BD613+ABS(Survey!$BE613)-ABS(Survey!$BF613)-ABS(Survey!$BG613)-ABS(Survey!$BL613)</f>
        <v>0</v>
      </c>
      <c r="CE613" s="138">
        <f>Survey!BB613+(ABS(Survey!$BH613)-ABS(Survey!$BI613)+ABS(Survey!$BJ613)-ABS(Survey!$BK613))*0.5</f>
        <v>0</v>
      </c>
      <c r="CF613" s="58">
        <f t="shared" si="499"/>
        <v>0</v>
      </c>
      <c r="CG613" s="58">
        <f>IF(AND($CC613&gt;$CF613-0.2,$CC613&lt;$CF613+0.2,ISBLANK(Survey!$AV613)=FALSE),0,1)</f>
        <v>1</v>
      </c>
      <c r="CH613" s="133">
        <f>IF(ISBLANK(Survey!$AW613),1,0)</f>
        <v>1</v>
      </c>
      <c r="CI613" s="16" t="str">
        <f t="shared" si="500"/>
        <v>Pass</v>
      </c>
      <c r="CJ613" s="114">
        <f>IF(Survey!$BB613=0, 0,1)</f>
        <v>0</v>
      </c>
      <c r="CK613" s="58">
        <f>IF(AND(Survey!$AX613&gt;=0,Survey!$AX613&lt;=0.2,Survey!$AX613&lt;&gt;""),0,1)</f>
        <v>1</v>
      </c>
      <c r="CL613" s="114">
        <f>IF(ISBLANK(Survey!$AY613),1,0)</f>
        <v>1</v>
      </c>
      <c r="CM613" s="16" t="str">
        <f t="shared" si="501"/>
        <v>Fail</v>
      </c>
      <c r="CN613" s="133">
        <f>Survey!$AZ613</f>
        <v>0</v>
      </c>
      <c r="CO613" s="16" t="str">
        <f t="shared" si="502"/>
        <v>Pass</v>
      </c>
      <c r="CP613" s="31">
        <f>Survey!$BA613</f>
        <v>0</v>
      </c>
      <c r="CQ613" s="138">
        <f>Survey!$BB613+Survey!$BC613+Survey!$BD613+ABS(Survey!$BE613)-ABS(Survey!$BF613)-ABS(Survey!$BG613)+ABS(Survey!$BH613)-ABS(Survey!$BI613)+ABS(Survey!$BJ613)-ABS(Survey!$BK613)-ABS(Survey!$BL613)+Survey!$BM613</f>
        <v>0</v>
      </c>
      <c r="CR613" s="30">
        <f t="shared" si="503"/>
        <v>0</v>
      </c>
      <c r="CS613" s="17">
        <f t="shared" si="504"/>
        <v>0</v>
      </c>
      <c r="CT613" s="16" t="str">
        <f t="shared" si="505"/>
        <v>Pass</v>
      </c>
      <c r="CU613" s="33" t="b">
        <f>IF(ABS(Survey!$BM613)=0,TRUE,FALSE)</f>
        <v>1</v>
      </c>
      <c r="CV613" s="32" t="b">
        <f>NOT(ISBLANK(Survey!$BN613))</f>
        <v>0</v>
      </c>
      <c r="CW613" t="str">
        <f t="shared" si="506"/>
        <v>Fail</v>
      </c>
      <c r="CX613" s="25">
        <f>Survey!$BA613</f>
        <v>0</v>
      </c>
      <c r="CY613" s="25" cm="1">
        <f t="array" ref="CY613">SUM(SUMIF(Survey!BP613:BW613,{"&gt;0","&lt;0"})*{1,-1})-SUM(SUMIF(Survey!BY613:CF613,{"&gt;0","&lt;0"})*{1,-1})</f>
        <v>0</v>
      </c>
      <c r="CZ613" s="30" t="str">
        <f t="shared" si="507"/>
        <v>No holdings</v>
      </c>
      <c r="DA613">
        <f t="shared" si="508"/>
        <v>0</v>
      </c>
      <c r="DB613" s="16" t="str">
        <f t="shared" si="509"/>
        <v>Fail</v>
      </c>
      <c r="DC613" s="31">
        <f>Survey!$BA613</f>
        <v>0</v>
      </c>
      <c r="DD613" s="31" cm="1">
        <f t="array" ref="DD613">SUM(SUMIF(Survey!CH613:DA613,{"&gt;0","&lt;0"})*{1,-1})-SUM(SUMIF(Survey!DC613:DV613,{"&gt;0","&lt;0"})*{1,-1})</f>
        <v>0</v>
      </c>
      <c r="DE613" s="30" t="str">
        <f t="shared" si="510"/>
        <v>No holdings</v>
      </c>
      <c r="DF613" s="17">
        <f t="shared" si="511"/>
        <v>0</v>
      </c>
      <c r="DG613" s="16" t="str">
        <f t="shared" si="512"/>
        <v>Pass</v>
      </c>
      <c r="DH613" s="33" t="b">
        <f>IF(ABS(Survey!$DA613)=0,TRUE,FALSE)</f>
        <v>1</v>
      </c>
      <c r="DI613" s="32" t="b">
        <f>NOT(ISBLANK(Survey!$DB613))</f>
        <v>0</v>
      </c>
      <c r="DJ613" s="16" t="str">
        <f t="shared" si="513"/>
        <v>Pass</v>
      </c>
      <c r="DK613" s="33" t="b">
        <f>IF(ABS(Survey!$DV613)=0,TRUE,FALSE)</f>
        <v>1</v>
      </c>
      <c r="DL613" s="32" t="b">
        <f>NOT(ISBLANK(Survey!$DW613))</f>
        <v>0</v>
      </c>
      <c r="DM613" t="str">
        <f t="shared" si="514"/>
        <v>Pass</v>
      </c>
      <c r="DN613" s="25" cm="1">
        <f t="array" ref="DN613">SUM(SUMIF(Survey!CW613,{"&gt;0","&lt;0"})*{1,-1})+SUM(SUMIF(Survey!DR613,{"&gt;0","&lt;0"})*{1,-1})</f>
        <v>0</v>
      </c>
      <c r="DO613" s="25">
        <f>SUM(SUMIF(Survey!DY613:EE613,{"&gt;0","&lt;0"})*{1,-1})+SUM(SUMIF(Survey!EG613:EM613,{"&gt;0","&lt;0"})*{1,-1})</f>
        <v>0</v>
      </c>
      <c r="DP613">
        <f t="shared" si="515"/>
        <v>0</v>
      </c>
      <c r="DQ613">
        <f t="shared" si="516"/>
        <v>0</v>
      </c>
      <c r="DR613" s="16" t="str">
        <f t="shared" si="517"/>
        <v>Pass</v>
      </c>
      <c r="DS613" s="33" t="b">
        <f>IF(ABS(Survey!$EE613)=0,TRUE,FALSE)</f>
        <v>1</v>
      </c>
      <c r="DT613" s="32" t="b">
        <f>NOT(ISBLANK(Survey!EF613))</f>
        <v>0</v>
      </c>
      <c r="DU613" s="16" t="str">
        <f t="shared" si="518"/>
        <v>Pass</v>
      </c>
      <c r="DV613" s="33" t="b">
        <f>IF(ABS(Survey!$EM613)=0,TRUE,FALSE)</f>
        <v>1</v>
      </c>
      <c r="DW613" s="32" t="b">
        <f>NOT(ISBLANK(Survey!$EN613))</f>
        <v>0</v>
      </c>
      <c r="DX613" s="16" t="str">
        <f t="shared" si="519"/>
        <v>Fail</v>
      </c>
      <c r="DY613" s="31">
        <f>SUM(SUMIF(Survey!ET613:EV613,{"&gt;0","&lt;0"})*{1,-1})</f>
        <v>0</v>
      </c>
      <c r="DZ613">
        <f t="shared" si="520"/>
        <v>0</v>
      </c>
      <c r="EA613">
        <f t="shared" si="521"/>
        <v>100</v>
      </c>
      <c r="EB613" s="30" t="b">
        <f>IF(OR(Survey!$M613="ETF",Survey!$M613="ETF, alternative mutual fund",Survey!$M613="Closed-end", Survey!$M613="Split share corp"),TRUE,FALSE)</f>
        <v>0</v>
      </c>
      <c r="EC613" s="16" t="str">
        <f t="shared" si="522"/>
        <v>Fail</v>
      </c>
      <c r="ED613" s="31">
        <f>SUM(SUMIF(Survey!EX613:FD613,{"&gt;0","&lt;0"})*{1,-1})</f>
        <v>0</v>
      </c>
      <c r="EE613">
        <f t="shared" si="523"/>
        <v>0</v>
      </c>
      <c r="EF613" s="17">
        <f t="shared" si="524"/>
        <v>100</v>
      </c>
      <c r="EG613" s="16" t="str">
        <f t="shared" si="525"/>
        <v>Fail</v>
      </c>
      <c r="EH613" s="31">
        <f>SUM(SUMIF(Survey!FF613:FL613,{"&gt;0","&lt;0"})*{1,-1})</f>
        <v>0</v>
      </c>
      <c r="EI613">
        <f t="shared" si="526"/>
        <v>0</v>
      </c>
      <c r="EJ613" s="17">
        <f t="shared" si="527"/>
        <v>100</v>
      </c>
    </row>
    <row r="614" spans="1:140">
      <c r="A614">
        <v>614</v>
      </c>
      <c r="B614" t="str">
        <f t="shared" si="475"/>
        <v>Pass</v>
      </c>
      <c r="C614" t="str">
        <f>IF(COUNTBLANK(Survey!B614:FM614)=$C$2, "Pass", "Fail")</f>
        <v>Pass</v>
      </c>
      <c r="D614" s="16" t="str">
        <f t="shared" si="476"/>
        <v>Fail</v>
      </c>
      <c r="E614" t="str">
        <f>IF(OR(ISBLANK(Survey!AL614),COUNTIF(G614:BJ614,"Fail")),"Fail","Pass")</f>
        <v>Fail</v>
      </c>
      <c r="F614" s="265"/>
      <c r="G614" s="16" t="str">
        <f t="shared" si="477"/>
        <v>Fail</v>
      </c>
      <c r="H614" s="139">
        <f>COUNTBLANK(Survey!B614:D614)+COUNTBLANK(Survey!G614)+COUNTBLANK(Survey!I614)+COUNTBLANK(Survey!K614:M614)+COUNTBLANK(Survey!P614:Q614)+COUNTBLANK(Survey!T614:W614)+COUNTBLANK(Survey!Z614:AC614)+COUNTBLANK(Survey!AF614:AG614)+COUNTBLANK(Survey!AK614:AK614)</f>
        <v>21</v>
      </c>
      <c r="I614" t="str">
        <f t="shared" si="478"/>
        <v>Fail</v>
      </c>
      <c r="J614" t="b">
        <f>IF(Survey!E614="No",TRUE,FALSE)</f>
        <v>0</v>
      </c>
      <c r="K614" s="29" cm="1">
        <f t="array" ref="K614">IF(COUNTA(Survey!$E$4:$E$695)=1, 0, SUM(IF(COUNTIF(Survey!$E$4:$E$695, Survey!$E$4:$E$695)=1,1,0)))</f>
        <v>0</v>
      </c>
      <c r="L614" s="29">
        <f>LEN(Survey!E614)</f>
        <v>0</v>
      </c>
      <c r="M614" s="16" t="str">
        <f t="shared" si="479"/>
        <v>Fail</v>
      </c>
      <c r="N614" t="b">
        <f>IF(Survey!F614="No",TRUE,FALSE)</f>
        <v>0</v>
      </c>
      <c r="O614" t="b">
        <f>Survey!F614=Survey!E614</f>
        <v>1</v>
      </c>
      <c r="P614">
        <f>COUNTIF(Survey!$F$4:$F$695,Survey!F614)</f>
        <v>0</v>
      </c>
      <c r="Q614" s="28">
        <f>LEN(Survey!F614)</f>
        <v>0</v>
      </c>
      <c r="R614" s="16" t="str">
        <f t="shared" si="480"/>
        <v>Pass</v>
      </c>
      <c r="S614" s="29">
        <f>MOD((LEN(Survey!H614)+2),11)</f>
        <v>2</v>
      </c>
      <c r="T614">
        <f>COUNTIF(Survey!$H$4:$H$695,Survey!H614)</f>
        <v>0</v>
      </c>
      <c r="U614" s="28" t="str">
        <f>IF(Survey!$L614="Prospectus fund", "Yes", "No")</f>
        <v>No</v>
      </c>
      <c r="V614" s="16" t="str">
        <f t="shared" si="481"/>
        <v>Pass</v>
      </c>
      <c r="W614" s="29">
        <f>MOD((LEN(Survey!J614)+2),11)</f>
        <v>2</v>
      </c>
      <c r="X614">
        <f>COUNTIF(Survey!$J$4:$J$695,Survey!J614)</f>
        <v>0</v>
      </c>
      <c r="Y614" s="30" t="b">
        <f>IF(OR(Survey!$M614="ETF",Survey!$M614="ETF, alternative mutual fund",Survey!$M614="Closed-end", Survey!$M614="Split share corp", Survey!$I614="Yes"),TRUE,FALSE)</f>
        <v>0</v>
      </c>
      <c r="Z614" s="16" t="str">
        <f>IFERROR(IF(AND(OR(AC614=AD614,AD614 = "Either"),NOT(ISBLANK(Survey!K614))),"Pass","Fail"),"Pass")</f>
        <v>Fail</v>
      </c>
      <c r="AA614" s="31" cm="1">
        <f t="array" ref="AA614">SUM(SUMIF(Survey!CH614:DA614,{"&gt;0","&lt;0"})*{1,-1})</f>
        <v>0</v>
      </c>
      <c r="AB614" s="33" cm="1">
        <f t="array" ref="AB614">SUM(SUMIF(Survey!CK614,{"&gt;0","&lt;0"})*{1,-1})+SUM(SUMIF(Survey!CU614,{"&gt;0","&lt;0"})*{1,-1})</f>
        <v>0</v>
      </c>
      <c r="AC614" s="33">
        <f>Survey!K614</f>
        <v>0</v>
      </c>
      <c r="AD614" s="32" t="str">
        <f t="shared" si="482"/>
        <v>Either</v>
      </c>
      <c r="AE614" s="16" t="str">
        <f t="shared" si="483"/>
        <v>Fail</v>
      </c>
      <c r="AF614" s="58" cm="1">
        <f t="array" ref="AF614">SUM(SUMIF(Survey!CH614:DA614,{"&gt;0","&lt;0"})*{1,-1})+SUM(SUMIF(Survey!DC614:DV614,{"&gt;0","&lt;0"})*{1,-1})</f>
        <v>0</v>
      </c>
      <c r="AG614" s="58">
        <f>IFERROR(AF614/(Survey!$BA614),0)</f>
        <v>0</v>
      </c>
      <c r="AH614" s="104" t="b">
        <f>IF(OR(Survey!$M614="Alternative strategy or hedge",Survey!$M614="Private asset",Survey!$L614="Prospectus fund"),TRUE,FALSE)</f>
        <v>0</v>
      </c>
      <c r="AI614" s="104" t="b">
        <f>NOT(ISBLANK(Survey!$M614))</f>
        <v>0</v>
      </c>
      <c r="AJ614" s="16" t="str">
        <f t="shared" si="484"/>
        <v>Fail</v>
      </c>
      <c r="AK614" t="b">
        <f>IF(Survey!W614="No",TRUE,FALSE)</f>
        <v>0</v>
      </c>
      <c r="AL614" s="119">
        <f>MOD((LEN(Survey!W614)+2),22)</f>
        <v>2</v>
      </c>
      <c r="AM614" t="str">
        <f t="shared" si="485"/>
        <v>Pass</v>
      </c>
      <c r="AN614" s="33" t="b">
        <f>NOT(ISNUMBER(SEARCH("Other",Survey!$Q614)))</f>
        <v>1</v>
      </c>
      <c r="AO614" s="32" t="b">
        <f>NOT(ISBLANK(Survey!$R614))</f>
        <v>0</v>
      </c>
      <c r="AP614" s="16" t="str">
        <f t="shared" si="486"/>
        <v>Pass</v>
      </c>
      <c r="AQ614" s="114">
        <f>COUNTBLANK(Survey!$X614)</f>
        <v>1</v>
      </c>
      <c r="AR614" s="58">
        <f>IF(AND(Survey!L614&lt;&gt;"Exempt fund",OR(Survey!$M614="ETF",Survey!$M614="ETF, alternative mutual fund",Survey!$M614="Mutual fund",Survey!$M614="Alternative mutual fund",Survey!$M614="Money market")),1,0)</f>
        <v>0</v>
      </c>
      <c r="AS614" s="16" t="str">
        <f t="shared" si="487"/>
        <v>Pass</v>
      </c>
      <c r="AT614" s="33" t="b">
        <f>NOT(ISNUMBER(SEARCH("Yes",Survey!$AC614)))</f>
        <v>1</v>
      </c>
      <c r="AU614" s="32" t="b">
        <f>IF(COUNTBLANK(Survey!$AD614:$AE614)=0,TRUE, FALSE)</f>
        <v>0</v>
      </c>
      <c r="AV614" s="16" t="str">
        <f t="shared" si="488"/>
        <v>Pass</v>
      </c>
      <c r="AW614" s="33" t="b">
        <f>NOT(ISNUMBER(SEARCH("Yes",Survey!$AF614)))</f>
        <v>1</v>
      </c>
      <c r="AX614" s="32" t="b">
        <f>NOT(ISBLANK(Survey!$AH614))</f>
        <v>0</v>
      </c>
      <c r="AY614" s="16" t="str">
        <f t="shared" si="489"/>
        <v>Pass</v>
      </c>
      <c r="AZ614" s="33" t="b">
        <f>NOT(OR(ISNUMBER(SEARCH("Other",Survey!$AH614)),ISNUMBER(SEARCH("Multiple",Survey!$AH614))))</f>
        <v>1</v>
      </c>
      <c r="BA614" s="32" t="b">
        <f>NOT(ISBLANK(Survey!$AI614))</f>
        <v>0</v>
      </c>
      <c r="BB614" s="16" t="str">
        <f t="shared" si="490"/>
        <v>Fail</v>
      </c>
      <c r="BC614" s="114">
        <f>IF(ABS(Survey!$BA614)&gt;0, 1,0)</f>
        <v>0</v>
      </c>
      <c r="BD614" s="114">
        <f>IF(COUNTBLANK(Survey!$AL614)=0,1,0)</f>
        <v>0</v>
      </c>
      <c r="BE614" s="16" t="str">
        <f t="shared" si="491"/>
        <v>Pass</v>
      </c>
      <c r="BF614" s="114">
        <f>IF(ISBLANK(Survey!$AL614),0,1)</f>
        <v>0</v>
      </c>
      <c r="BG614" s="133">
        <f>COUNTBLANK(Survey!$AM614)</f>
        <v>1</v>
      </c>
      <c r="BH614" s="16" t="str">
        <f t="shared" si="492"/>
        <v>Pass</v>
      </c>
      <c r="BI614" s="114">
        <f>IF(OR(Survey!$AM614="Closed",ISBLANK(Survey!$AM614)),0,1)</f>
        <v>0</v>
      </c>
      <c r="BJ614" s="133">
        <f>IF(ISBLANK(Survey!$AN614),1,0)</f>
        <v>1</v>
      </c>
      <c r="BK614" s="118" t="str">
        <f t="shared" si="493"/>
        <v>Pass</v>
      </c>
      <c r="BL614" s="31" cm="1">
        <f t="array" ref="BL614">SUM(SUMIF(Survey!AO614:AP614,{"&gt;0","&lt;0"})*{1,-1})</f>
        <v>0</v>
      </c>
      <c r="BM614">
        <f t="shared" si="494"/>
        <v>0</v>
      </c>
      <c r="BN614">
        <f t="shared" si="495"/>
        <v>100</v>
      </c>
      <c r="BO614" s="118" t="str">
        <f t="shared" si="496"/>
        <v>Pass</v>
      </c>
      <c r="BP614">
        <f>IF(Survey!AQ614="No",0,1)</f>
        <v>1</v>
      </c>
      <c r="BQ614" s="207">
        <f>MOD((LEN(Survey!AQ614)+2),22)</f>
        <v>2</v>
      </c>
      <c r="BR614">
        <f>IF(Survey!AR614="No",0,1)</f>
        <v>1</v>
      </c>
      <c r="BS614" s="207">
        <f>MOD((LEN(Survey!AR614)+2),22)</f>
        <v>2</v>
      </c>
      <c r="BT614" s="114">
        <f>COUNTBLANK(Survey!$AQ614:$AS614)+COUNTBLANK(Survey!$AU614)</f>
        <v>4</v>
      </c>
      <c r="BU614" s="114">
        <f>IF(Survey!$I614="Yes",1,0)</f>
        <v>0</v>
      </c>
      <c r="BV614" s="114">
        <f>IF(OR(Survey!$M614="Mutual fund",Survey!$M614="Alternative mutual fund",Survey!$M614="Money market"),1,0)</f>
        <v>0</v>
      </c>
      <c r="BW614" s="119">
        <f>IF(OR(Survey!$M614="ETF",Survey!$M614="ETF, alternative mutual fund"),1,0)</f>
        <v>0</v>
      </c>
      <c r="BX614" s="16" t="str">
        <f t="shared" si="497"/>
        <v>Pass</v>
      </c>
      <c r="BY614" s="33">
        <f>IF(ISNUMBER(SEARCH("Other",Survey!$AS614)), 1, 0)</f>
        <v>0</v>
      </c>
      <c r="BZ614" s="58" t="b">
        <f>NOT(ISBLANK(Survey!$AT614))</f>
        <v>0</v>
      </c>
      <c r="CA614" s="16" t="str">
        <f t="shared" si="498"/>
        <v>Pass</v>
      </c>
      <c r="CB614" s="114">
        <f>IF(Survey!$BB614=0, 0,1)</f>
        <v>0</v>
      </c>
      <c r="CC614" s="58">
        <f>Survey!$AV614</f>
        <v>0</v>
      </c>
      <c r="CD614" s="58">
        <f>Survey!$BC614+Survey!$BD614+ABS(Survey!$BE614)-ABS(Survey!$BF614)-ABS(Survey!$BG614)-ABS(Survey!$BL614)</f>
        <v>0</v>
      </c>
      <c r="CE614" s="138">
        <f>Survey!BB614+(ABS(Survey!$BH614)-ABS(Survey!$BI614)+ABS(Survey!$BJ614)-ABS(Survey!$BK614))*0.5</f>
        <v>0</v>
      </c>
      <c r="CF614" s="58">
        <f t="shared" si="499"/>
        <v>0</v>
      </c>
      <c r="CG614" s="58">
        <f>IF(AND($CC614&gt;$CF614-0.2,$CC614&lt;$CF614+0.2,ISBLANK(Survey!$AV614)=FALSE),0,1)</f>
        <v>1</v>
      </c>
      <c r="CH614" s="133">
        <f>IF(ISBLANK(Survey!$AW614),1,0)</f>
        <v>1</v>
      </c>
      <c r="CI614" s="16" t="str">
        <f t="shared" si="500"/>
        <v>Pass</v>
      </c>
      <c r="CJ614" s="114">
        <f>IF(Survey!$BB614=0, 0,1)</f>
        <v>0</v>
      </c>
      <c r="CK614" s="58">
        <f>IF(AND(Survey!$AX614&gt;=0,Survey!$AX614&lt;=0.2,Survey!$AX614&lt;&gt;""),0,1)</f>
        <v>1</v>
      </c>
      <c r="CL614" s="114">
        <f>IF(ISBLANK(Survey!$AY614),1,0)</f>
        <v>1</v>
      </c>
      <c r="CM614" s="16" t="str">
        <f t="shared" si="501"/>
        <v>Fail</v>
      </c>
      <c r="CN614" s="133">
        <f>Survey!$AZ614</f>
        <v>0</v>
      </c>
      <c r="CO614" s="16" t="str">
        <f t="shared" si="502"/>
        <v>Pass</v>
      </c>
      <c r="CP614" s="31">
        <f>Survey!$BA614</f>
        <v>0</v>
      </c>
      <c r="CQ614" s="138">
        <f>Survey!$BB614+Survey!$BC614+Survey!$BD614+ABS(Survey!$BE614)-ABS(Survey!$BF614)-ABS(Survey!$BG614)+ABS(Survey!$BH614)-ABS(Survey!$BI614)+ABS(Survey!$BJ614)-ABS(Survey!$BK614)-ABS(Survey!$BL614)+Survey!$BM614</f>
        <v>0</v>
      </c>
      <c r="CR614" s="30">
        <f t="shared" si="503"/>
        <v>0</v>
      </c>
      <c r="CS614" s="17">
        <f t="shared" si="504"/>
        <v>0</v>
      </c>
      <c r="CT614" s="16" t="str">
        <f t="shared" si="505"/>
        <v>Pass</v>
      </c>
      <c r="CU614" s="33" t="b">
        <f>IF(ABS(Survey!$BM614)=0,TRUE,FALSE)</f>
        <v>1</v>
      </c>
      <c r="CV614" s="32" t="b">
        <f>NOT(ISBLANK(Survey!$BN614))</f>
        <v>0</v>
      </c>
      <c r="CW614" t="str">
        <f t="shared" si="506"/>
        <v>Fail</v>
      </c>
      <c r="CX614" s="25">
        <f>Survey!$BA614</f>
        <v>0</v>
      </c>
      <c r="CY614" s="25" cm="1">
        <f t="array" ref="CY614">SUM(SUMIF(Survey!BP614:BW614,{"&gt;0","&lt;0"})*{1,-1})-SUM(SUMIF(Survey!BY614:CF614,{"&gt;0","&lt;0"})*{1,-1})</f>
        <v>0</v>
      </c>
      <c r="CZ614" s="30" t="str">
        <f t="shared" si="507"/>
        <v>No holdings</v>
      </c>
      <c r="DA614">
        <f t="shared" si="508"/>
        <v>0</v>
      </c>
      <c r="DB614" s="16" t="str">
        <f t="shared" si="509"/>
        <v>Fail</v>
      </c>
      <c r="DC614" s="31">
        <f>Survey!$BA614</f>
        <v>0</v>
      </c>
      <c r="DD614" s="31" cm="1">
        <f t="array" ref="DD614">SUM(SUMIF(Survey!CH614:DA614,{"&gt;0","&lt;0"})*{1,-1})-SUM(SUMIF(Survey!DC614:DV614,{"&gt;0","&lt;0"})*{1,-1})</f>
        <v>0</v>
      </c>
      <c r="DE614" s="30" t="str">
        <f t="shared" si="510"/>
        <v>No holdings</v>
      </c>
      <c r="DF614" s="17">
        <f t="shared" si="511"/>
        <v>0</v>
      </c>
      <c r="DG614" s="16" t="str">
        <f t="shared" si="512"/>
        <v>Pass</v>
      </c>
      <c r="DH614" s="33" t="b">
        <f>IF(ABS(Survey!$DA614)=0,TRUE,FALSE)</f>
        <v>1</v>
      </c>
      <c r="DI614" s="32" t="b">
        <f>NOT(ISBLANK(Survey!$DB614))</f>
        <v>0</v>
      </c>
      <c r="DJ614" s="16" t="str">
        <f t="shared" si="513"/>
        <v>Pass</v>
      </c>
      <c r="DK614" s="33" t="b">
        <f>IF(ABS(Survey!$DV614)=0,TRUE,FALSE)</f>
        <v>1</v>
      </c>
      <c r="DL614" s="32" t="b">
        <f>NOT(ISBLANK(Survey!$DW614))</f>
        <v>0</v>
      </c>
      <c r="DM614" t="str">
        <f t="shared" si="514"/>
        <v>Pass</v>
      </c>
      <c r="DN614" s="25" cm="1">
        <f t="array" ref="DN614">SUM(SUMIF(Survey!CW614,{"&gt;0","&lt;0"})*{1,-1})+SUM(SUMIF(Survey!DR614,{"&gt;0","&lt;0"})*{1,-1})</f>
        <v>0</v>
      </c>
      <c r="DO614" s="25">
        <f>SUM(SUMIF(Survey!DY614:EE614,{"&gt;0","&lt;0"})*{1,-1})+SUM(SUMIF(Survey!EG614:EM614,{"&gt;0","&lt;0"})*{1,-1})</f>
        <v>0</v>
      </c>
      <c r="DP614">
        <f t="shared" si="515"/>
        <v>0</v>
      </c>
      <c r="DQ614">
        <f t="shared" si="516"/>
        <v>0</v>
      </c>
      <c r="DR614" s="16" t="str">
        <f t="shared" si="517"/>
        <v>Pass</v>
      </c>
      <c r="DS614" s="33" t="b">
        <f>IF(ABS(Survey!$EE614)=0,TRUE,FALSE)</f>
        <v>1</v>
      </c>
      <c r="DT614" s="32" t="b">
        <f>NOT(ISBLANK(Survey!EF614))</f>
        <v>0</v>
      </c>
      <c r="DU614" s="16" t="str">
        <f t="shared" si="518"/>
        <v>Pass</v>
      </c>
      <c r="DV614" s="33" t="b">
        <f>IF(ABS(Survey!$EM614)=0,TRUE,FALSE)</f>
        <v>1</v>
      </c>
      <c r="DW614" s="32" t="b">
        <f>NOT(ISBLANK(Survey!$EN614))</f>
        <v>0</v>
      </c>
      <c r="DX614" s="16" t="str">
        <f t="shared" si="519"/>
        <v>Fail</v>
      </c>
      <c r="DY614" s="31">
        <f>SUM(SUMIF(Survey!ET614:EV614,{"&gt;0","&lt;0"})*{1,-1})</f>
        <v>0</v>
      </c>
      <c r="DZ614">
        <f t="shared" si="520"/>
        <v>0</v>
      </c>
      <c r="EA614">
        <f t="shared" si="521"/>
        <v>100</v>
      </c>
      <c r="EB614" s="30" t="b">
        <f>IF(OR(Survey!$M614="ETF",Survey!$M614="ETF, alternative mutual fund",Survey!$M614="Closed-end", Survey!$M614="Split share corp"),TRUE,FALSE)</f>
        <v>0</v>
      </c>
      <c r="EC614" s="16" t="str">
        <f t="shared" si="522"/>
        <v>Fail</v>
      </c>
      <c r="ED614" s="31">
        <f>SUM(SUMIF(Survey!EX614:FD614,{"&gt;0","&lt;0"})*{1,-1})</f>
        <v>0</v>
      </c>
      <c r="EE614">
        <f t="shared" si="523"/>
        <v>0</v>
      </c>
      <c r="EF614" s="17">
        <f t="shared" si="524"/>
        <v>100</v>
      </c>
      <c r="EG614" s="16" t="str">
        <f t="shared" si="525"/>
        <v>Fail</v>
      </c>
      <c r="EH614" s="31">
        <f>SUM(SUMIF(Survey!FF614:FL614,{"&gt;0","&lt;0"})*{1,-1})</f>
        <v>0</v>
      </c>
      <c r="EI614">
        <f t="shared" si="526"/>
        <v>0</v>
      </c>
      <c r="EJ614" s="17">
        <f t="shared" si="527"/>
        <v>100</v>
      </c>
    </row>
    <row r="615" spans="1:140">
      <c r="A615">
        <v>615</v>
      </c>
      <c r="B615" t="str">
        <f t="shared" si="475"/>
        <v>Pass</v>
      </c>
      <c r="C615" t="str">
        <f>IF(COUNTBLANK(Survey!B615:FM615)=$C$2, "Pass", "Fail")</f>
        <v>Pass</v>
      </c>
      <c r="D615" s="16" t="str">
        <f t="shared" si="476"/>
        <v>Fail</v>
      </c>
      <c r="E615" t="str">
        <f>IF(OR(ISBLANK(Survey!AL615),COUNTIF(G615:BJ615,"Fail")),"Fail","Pass")</f>
        <v>Fail</v>
      </c>
      <c r="F615" s="265"/>
      <c r="G615" s="16" t="str">
        <f t="shared" si="477"/>
        <v>Fail</v>
      </c>
      <c r="H615" s="139">
        <f>COUNTBLANK(Survey!B615:D615)+COUNTBLANK(Survey!G615)+COUNTBLANK(Survey!I615)+COUNTBLANK(Survey!K615:M615)+COUNTBLANK(Survey!P615:Q615)+COUNTBLANK(Survey!T615:W615)+COUNTBLANK(Survey!Z615:AC615)+COUNTBLANK(Survey!AF615:AG615)+COUNTBLANK(Survey!AK615:AK615)</f>
        <v>21</v>
      </c>
      <c r="I615" t="str">
        <f t="shared" si="478"/>
        <v>Fail</v>
      </c>
      <c r="J615" t="b">
        <f>IF(Survey!E615="No",TRUE,FALSE)</f>
        <v>0</v>
      </c>
      <c r="K615" s="29" cm="1">
        <f t="array" ref="K615">IF(COUNTA(Survey!$E$4:$E$695)=1, 0, SUM(IF(COUNTIF(Survey!$E$4:$E$695, Survey!$E$4:$E$695)=1,1,0)))</f>
        <v>0</v>
      </c>
      <c r="L615" s="29">
        <f>LEN(Survey!E615)</f>
        <v>0</v>
      </c>
      <c r="M615" s="16" t="str">
        <f t="shared" si="479"/>
        <v>Fail</v>
      </c>
      <c r="N615" t="b">
        <f>IF(Survey!F615="No",TRUE,FALSE)</f>
        <v>0</v>
      </c>
      <c r="O615" t="b">
        <f>Survey!F615=Survey!E615</f>
        <v>1</v>
      </c>
      <c r="P615">
        <f>COUNTIF(Survey!$F$4:$F$695,Survey!F615)</f>
        <v>0</v>
      </c>
      <c r="Q615" s="28">
        <f>LEN(Survey!F615)</f>
        <v>0</v>
      </c>
      <c r="R615" s="16" t="str">
        <f t="shared" si="480"/>
        <v>Pass</v>
      </c>
      <c r="S615" s="29">
        <f>MOD((LEN(Survey!H615)+2),11)</f>
        <v>2</v>
      </c>
      <c r="T615">
        <f>COUNTIF(Survey!$H$4:$H$695,Survey!H615)</f>
        <v>0</v>
      </c>
      <c r="U615" s="28" t="str">
        <f>IF(Survey!$L615="Prospectus fund", "Yes", "No")</f>
        <v>No</v>
      </c>
      <c r="V615" s="16" t="str">
        <f t="shared" si="481"/>
        <v>Pass</v>
      </c>
      <c r="W615" s="29">
        <f>MOD((LEN(Survey!J615)+2),11)</f>
        <v>2</v>
      </c>
      <c r="X615">
        <f>COUNTIF(Survey!$J$4:$J$695,Survey!J615)</f>
        <v>0</v>
      </c>
      <c r="Y615" s="30" t="b">
        <f>IF(OR(Survey!$M615="ETF",Survey!$M615="ETF, alternative mutual fund",Survey!$M615="Closed-end", Survey!$M615="Split share corp", Survey!$I615="Yes"),TRUE,FALSE)</f>
        <v>0</v>
      </c>
      <c r="Z615" s="16" t="str">
        <f>IFERROR(IF(AND(OR(AC615=AD615,AD615 = "Either"),NOT(ISBLANK(Survey!K615))),"Pass","Fail"),"Pass")</f>
        <v>Fail</v>
      </c>
      <c r="AA615" s="31" cm="1">
        <f t="array" ref="AA615">SUM(SUMIF(Survey!CH615:DA615,{"&gt;0","&lt;0"})*{1,-1})</f>
        <v>0</v>
      </c>
      <c r="AB615" s="33" cm="1">
        <f t="array" ref="AB615">SUM(SUMIF(Survey!CK615,{"&gt;0","&lt;0"})*{1,-1})+SUM(SUMIF(Survey!CU615,{"&gt;0","&lt;0"})*{1,-1})</f>
        <v>0</v>
      </c>
      <c r="AC615" s="33">
        <f>Survey!K615</f>
        <v>0</v>
      </c>
      <c r="AD615" s="32" t="str">
        <f t="shared" si="482"/>
        <v>Either</v>
      </c>
      <c r="AE615" s="16" t="str">
        <f t="shared" si="483"/>
        <v>Fail</v>
      </c>
      <c r="AF615" s="58" cm="1">
        <f t="array" ref="AF615">SUM(SUMIF(Survey!CH615:DA615,{"&gt;0","&lt;0"})*{1,-1})+SUM(SUMIF(Survey!DC615:DV615,{"&gt;0","&lt;0"})*{1,-1})</f>
        <v>0</v>
      </c>
      <c r="AG615" s="58">
        <f>IFERROR(AF615/(Survey!$BA615),0)</f>
        <v>0</v>
      </c>
      <c r="AH615" s="104" t="b">
        <f>IF(OR(Survey!$M615="Alternative strategy or hedge",Survey!$M615="Private asset",Survey!$L615="Prospectus fund"),TRUE,FALSE)</f>
        <v>0</v>
      </c>
      <c r="AI615" s="104" t="b">
        <f>NOT(ISBLANK(Survey!$M615))</f>
        <v>0</v>
      </c>
      <c r="AJ615" s="16" t="str">
        <f t="shared" si="484"/>
        <v>Fail</v>
      </c>
      <c r="AK615" t="b">
        <f>IF(Survey!W615="No",TRUE,FALSE)</f>
        <v>0</v>
      </c>
      <c r="AL615" s="119">
        <f>MOD((LEN(Survey!W615)+2),22)</f>
        <v>2</v>
      </c>
      <c r="AM615" t="str">
        <f t="shared" si="485"/>
        <v>Pass</v>
      </c>
      <c r="AN615" s="33" t="b">
        <f>NOT(ISNUMBER(SEARCH("Other",Survey!$Q615)))</f>
        <v>1</v>
      </c>
      <c r="AO615" s="32" t="b">
        <f>NOT(ISBLANK(Survey!$R615))</f>
        <v>0</v>
      </c>
      <c r="AP615" s="16" t="str">
        <f t="shared" si="486"/>
        <v>Pass</v>
      </c>
      <c r="AQ615" s="114">
        <f>COUNTBLANK(Survey!$X615)</f>
        <v>1</v>
      </c>
      <c r="AR615" s="58">
        <f>IF(AND(Survey!L615&lt;&gt;"Exempt fund",OR(Survey!$M615="ETF",Survey!$M615="ETF, alternative mutual fund",Survey!$M615="Mutual fund",Survey!$M615="Alternative mutual fund",Survey!$M615="Money market")),1,0)</f>
        <v>0</v>
      </c>
      <c r="AS615" s="16" t="str">
        <f t="shared" si="487"/>
        <v>Pass</v>
      </c>
      <c r="AT615" s="33" t="b">
        <f>NOT(ISNUMBER(SEARCH("Yes",Survey!$AC615)))</f>
        <v>1</v>
      </c>
      <c r="AU615" s="32" t="b">
        <f>IF(COUNTBLANK(Survey!$AD615:$AE615)=0,TRUE, FALSE)</f>
        <v>0</v>
      </c>
      <c r="AV615" s="16" t="str">
        <f t="shared" si="488"/>
        <v>Pass</v>
      </c>
      <c r="AW615" s="33" t="b">
        <f>NOT(ISNUMBER(SEARCH("Yes",Survey!$AF615)))</f>
        <v>1</v>
      </c>
      <c r="AX615" s="32" t="b">
        <f>NOT(ISBLANK(Survey!$AH615))</f>
        <v>0</v>
      </c>
      <c r="AY615" s="16" t="str">
        <f t="shared" si="489"/>
        <v>Pass</v>
      </c>
      <c r="AZ615" s="33" t="b">
        <f>NOT(OR(ISNUMBER(SEARCH("Other",Survey!$AH615)),ISNUMBER(SEARCH("Multiple",Survey!$AH615))))</f>
        <v>1</v>
      </c>
      <c r="BA615" s="32" t="b">
        <f>NOT(ISBLANK(Survey!$AI615))</f>
        <v>0</v>
      </c>
      <c r="BB615" s="16" t="str">
        <f t="shared" si="490"/>
        <v>Fail</v>
      </c>
      <c r="BC615" s="114">
        <f>IF(ABS(Survey!$BA615)&gt;0, 1,0)</f>
        <v>0</v>
      </c>
      <c r="BD615" s="114">
        <f>IF(COUNTBLANK(Survey!$AL615)=0,1,0)</f>
        <v>0</v>
      </c>
      <c r="BE615" s="16" t="str">
        <f t="shared" si="491"/>
        <v>Pass</v>
      </c>
      <c r="BF615" s="114">
        <f>IF(ISBLANK(Survey!$AL615),0,1)</f>
        <v>0</v>
      </c>
      <c r="BG615" s="133">
        <f>COUNTBLANK(Survey!$AM615)</f>
        <v>1</v>
      </c>
      <c r="BH615" s="16" t="str">
        <f t="shared" si="492"/>
        <v>Pass</v>
      </c>
      <c r="BI615" s="114">
        <f>IF(OR(Survey!$AM615="Closed",ISBLANK(Survey!$AM615)),0,1)</f>
        <v>0</v>
      </c>
      <c r="BJ615" s="133">
        <f>IF(ISBLANK(Survey!$AN615),1,0)</f>
        <v>1</v>
      </c>
      <c r="BK615" s="118" t="str">
        <f t="shared" si="493"/>
        <v>Pass</v>
      </c>
      <c r="BL615" s="31" cm="1">
        <f t="array" ref="BL615">SUM(SUMIF(Survey!AO615:AP615,{"&gt;0","&lt;0"})*{1,-1})</f>
        <v>0</v>
      </c>
      <c r="BM615">
        <f t="shared" si="494"/>
        <v>0</v>
      </c>
      <c r="BN615">
        <f t="shared" si="495"/>
        <v>100</v>
      </c>
      <c r="BO615" s="118" t="str">
        <f t="shared" si="496"/>
        <v>Pass</v>
      </c>
      <c r="BP615">
        <f>IF(Survey!AQ615="No",0,1)</f>
        <v>1</v>
      </c>
      <c r="BQ615" s="207">
        <f>MOD((LEN(Survey!AQ615)+2),22)</f>
        <v>2</v>
      </c>
      <c r="BR615">
        <f>IF(Survey!AR615="No",0,1)</f>
        <v>1</v>
      </c>
      <c r="BS615" s="207">
        <f>MOD((LEN(Survey!AR615)+2),22)</f>
        <v>2</v>
      </c>
      <c r="BT615" s="114">
        <f>COUNTBLANK(Survey!$AQ615:$AS615)+COUNTBLANK(Survey!$AU615)</f>
        <v>4</v>
      </c>
      <c r="BU615" s="114">
        <f>IF(Survey!$I615="Yes",1,0)</f>
        <v>0</v>
      </c>
      <c r="BV615" s="114">
        <f>IF(OR(Survey!$M615="Mutual fund",Survey!$M615="Alternative mutual fund",Survey!$M615="Money market"),1,0)</f>
        <v>0</v>
      </c>
      <c r="BW615" s="119">
        <f>IF(OR(Survey!$M615="ETF",Survey!$M615="ETF, alternative mutual fund"),1,0)</f>
        <v>0</v>
      </c>
      <c r="BX615" s="16" t="str">
        <f t="shared" si="497"/>
        <v>Pass</v>
      </c>
      <c r="BY615" s="33">
        <f>IF(ISNUMBER(SEARCH("Other",Survey!$AS615)), 1, 0)</f>
        <v>0</v>
      </c>
      <c r="BZ615" s="58" t="b">
        <f>NOT(ISBLANK(Survey!$AT615))</f>
        <v>0</v>
      </c>
      <c r="CA615" s="16" t="str">
        <f t="shared" si="498"/>
        <v>Pass</v>
      </c>
      <c r="CB615" s="114">
        <f>IF(Survey!$BB615=0, 0,1)</f>
        <v>0</v>
      </c>
      <c r="CC615" s="58">
        <f>Survey!$AV615</f>
        <v>0</v>
      </c>
      <c r="CD615" s="58">
        <f>Survey!$BC615+Survey!$BD615+ABS(Survey!$BE615)-ABS(Survey!$BF615)-ABS(Survey!$BG615)-ABS(Survey!$BL615)</f>
        <v>0</v>
      </c>
      <c r="CE615" s="138">
        <f>Survey!BB615+(ABS(Survey!$BH615)-ABS(Survey!$BI615)+ABS(Survey!$BJ615)-ABS(Survey!$BK615))*0.5</f>
        <v>0</v>
      </c>
      <c r="CF615" s="58">
        <f t="shared" si="499"/>
        <v>0</v>
      </c>
      <c r="CG615" s="58">
        <f>IF(AND($CC615&gt;$CF615-0.2,$CC615&lt;$CF615+0.2,ISBLANK(Survey!$AV615)=FALSE),0,1)</f>
        <v>1</v>
      </c>
      <c r="CH615" s="133">
        <f>IF(ISBLANK(Survey!$AW615),1,0)</f>
        <v>1</v>
      </c>
      <c r="CI615" s="16" t="str">
        <f t="shared" si="500"/>
        <v>Pass</v>
      </c>
      <c r="CJ615" s="114">
        <f>IF(Survey!$BB615=0, 0,1)</f>
        <v>0</v>
      </c>
      <c r="CK615" s="58">
        <f>IF(AND(Survey!$AX615&gt;=0,Survey!$AX615&lt;=0.2,Survey!$AX615&lt;&gt;""),0,1)</f>
        <v>1</v>
      </c>
      <c r="CL615" s="114">
        <f>IF(ISBLANK(Survey!$AY615),1,0)</f>
        <v>1</v>
      </c>
      <c r="CM615" s="16" t="str">
        <f t="shared" si="501"/>
        <v>Fail</v>
      </c>
      <c r="CN615" s="133">
        <f>Survey!$AZ615</f>
        <v>0</v>
      </c>
      <c r="CO615" s="16" t="str">
        <f t="shared" si="502"/>
        <v>Pass</v>
      </c>
      <c r="CP615" s="31">
        <f>Survey!$BA615</f>
        <v>0</v>
      </c>
      <c r="CQ615" s="138">
        <f>Survey!$BB615+Survey!$BC615+Survey!$BD615+ABS(Survey!$BE615)-ABS(Survey!$BF615)-ABS(Survey!$BG615)+ABS(Survey!$BH615)-ABS(Survey!$BI615)+ABS(Survey!$BJ615)-ABS(Survey!$BK615)-ABS(Survey!$BL615)+Survey!$BM615</f>
        <v>0</v>
      </c>
      <c r="CR615" s="30">
        <f t="shared" si="503"/>
        <v>0</v>
      </c>
      <c r="CS615" s="17">
        <f t="shared" si="504"/>
        <v>0</v>
      </c>
      <c r="CT615" s="16" t="str">
        <f t="shared" si="505"/>
        <v>Pass</v>
      </c>
      <c r="CU615" s="33" t="b">
        <f>IF(ABS(Survey!$BM615)=0,TRUE,FALSE)</f>
        <v>1</v>
      </c>
      <c r="CV615" s="32" t="b">
        <f>NOT(ISBLANK(Survey!$BN615))</f>
        <v>0</v>
      </c>
      <c r="CW615" t="str">
        <f t="shared" si="506"/>
        <v>Fail</v>
      </c>
      <c r="CX615" s="25">
        <f>Survey!$BA615</f>
        <v>0</v>
      </c>
      <c r="CY615" s="25" cm="1">
        <f t="array" ref="CY615">SUM(SUMIF(Survey!BP615:BW615,{"&gt;0","&lt;0"})*{1,-1})-SUM(SUMIF(Survey!BY615:CF615,{"&gt;0","&lt;0"})*{1,-1})</f>
        <v>0</v>
      </c>
      <c r="CZ615" s="30" t="str">
        <f t="shared" si="507"/>
        <v>No holdings</v>
      </c>
      <c r="DA615">
        <f t="shared" si="508"/>
        <v>0</v>
      </c>
      <c r="DB615" s="16" t="str">
        <f t="shared" si="509"/>
        <v>Fail</v>
      </c>
      <c r="DC615" s="31">
        <f>Survey!$BA615</f>
        <v>0</v>
      </c>
      <c r="DD615" s="31" cm="1">
        <f t="array" ref="DD615">SUM(SUMIF(Survey!CH615:DA615,{"&gt;0","&lt;0"})*{1,-1})-SUM(SUMIF(Survey!DC615:DV615,{"&gt;0","&lt;0"})*{1,-1})</f>
        <v>0</v>
      </c>
      <c r="DE615" s="30" t="str">
        <f t="shared" si="510"/>
        <v>No holdings</v>
      </c>
      <c r="DF615" s="17">
        <f t="shared" si="511"/>
        <v>0</v>
      </c>
      <c r="DG615" s="16" t="str">
        <f t="shared" si="512"/>
        <v>Pass</v>
      </c>
      <c r="DH615" s="33" t="b">
        <f>IF(ABS(Survey!$DA615)=0,TRUE,FALSE)</f>
        <v>1</v>
      </c>
      <c r="DI615" s="32" t="b">
        <f>NOT(ISBLANK(Survey!$DB615))</f>
        <v>0</v>
      </c>
      <c r="DJ615" s="16" t="str">
        <f t="shared" si="513"/>
        <v>Pass</v>
      </c>
      <c r="DK615" s="33" t="b">
        <f>IF(ABS(Survey!$DV615)=0,TRUE,FALSE)</f>
        <v>1</v>
      </c>
      <c r="DL615" s="32" t="b">
        <f>NOT(ISBLANK(Survey!$DW615))</f>
        <v>0</v>
      </c>
      <c r="DM615" t="str">
        <f t="shared" si="514"/>
        <v>Pass</v>
      </c>
      <c r="DN615" s="25" cm="1">
        <f t="array" ref="DN615">SUM(SUMIF(Survey!CW615,{"&gt;0","&lt;0"})*{1,-1})+SUM(SUMIF(Survey!DR615,{"&gt;0","&lt;0"})*{1,-1})</f>
        <v>0</v>
      </c>
      <c r="DO615" s="25">
        <f>SUM(SUMIF(Survey!DY615:EE615,{"&gt;0","&lt;0"})*{1,-1})+SUM(SUMIF(Survey!EG615:EM615,{"&gt;0","&lt;0"})*{1,-1})</f>
        <v>0</v>
      </c>
      <c r="DP615">
        <f t="shared" si="515"/>
        <v>0</v>
      </c>
      <c r="DQ615">
        <f t="shared" si="516"/>
        <v>0</v>
      </c>
      <c r="DR615" s="16" t="str">
        <f t="shared" si="517"/>
        <v>Pass</v>
      </c>
      <c r="DS615" s="33" t="b">
        <f>IF(ABS(Survey!$EE615)=0,TRUE,FALSE)</f>
        <v>1</v>
      </c>
      <c r="DT615" s="32" t="b">
        <f>NOT(ISBLANK(Survey!EF615))</f>
        <v>0</v>
      </c>
      <c r="DU615" s="16" t="str">
        <f t="shared" si="518"/>
        <v>Pass</v>
      </c>
      <c r="DV615" s="33" t="b">
        <f>IF(ABS(Survey!$EM615)=0,TRUE,FALSE)</f>
        <v>1</v>
      </c>
      <c r="DW615" s="32" t="b">
        <f>NOT(ISBLANK(Survey!$EN615))</f>
        <v>0</v>
      </c>
      <c r="DX615" s="16" t="str">
        <f t="shared" si="519"/>
        <v>Fail</v>
      </c>
      <c r="DY615" s="31">
        <f>SUM(SUMIF(Survey!ET615:EV615,{"&gt;0","&lt;0"})*{1,-1})</f>
        <v>0</v>
      </c>
      <c r="DZ615">
        <f t="shared" si="520"/>
        <v>0</v>
      </c>
      <c r="EA615">
        <f t="shared" si="521"/>
        <v>100</v>
      </c>
      <c r="EB615" s="30" t="b">
        <f>IF(OR(Survey!$M615="ETF",Survey!$M615="ETF, alternative mutual fund",Survey!$M615="Closed-end", Survey!$M615="Split share corp"),TRUE,FALSE)</f>
        <v>0</v>
      </c>
      <c r="EC615" s="16" t="str">
        <f t="shared" si="522"/>
        <v>Fail</v>
      </c>
      <c r="ED615" s="31">
        <f>SUM(SUMIF(Survey!EX615:FD615,{"&gt;0","&lt;0"})*{1,-1})</f>
        <v>0</v>
      </c>
      <c r="EE615">
        <f t="shared" si="523"/>
        <v>0</v>
      </c>
      <c r="EF615" s="17">
        <f t="shared" si="524"/>
        <v>100</v>
      </c>
      <c r="EG615" s="16" t="str">
        <f t="shared" si="525"/>
        <v>Fail</v>
      </c>
      <c r="EH615" s="31">
        <f>SUM(SUMIF(Survey!FF615:FL615,{"&gt;0","&lt;0"})*{1,-1})</f>
        <v>0</v>
      </c>
      <c r="EI615">
        <f t="shared" si="526"/>
        <v>0</v>
      </c>
      <c r="EJ615" s="17">
        <f t="shared" si="527"/>
        <v>100</v>
      </c>
    </row>
    <row r="616" spans="1:140">
      <c r="A616">
        <v>616</v>
      </c>
      <c r="B616" t="str">
        <f t="shared" si="475"/>
        <v>Pass</v>
      </c>
      <c r="C616" t="str">
        <f>IF(COUNTBLANK(Survey!B616:FM616)=$C$2, "Pass", "Fail")</f>
        <v>Pass</v>
      </c>
      <c r="D616" s="16" t="str">
        <f t="shared" si="476"/>
        <v>Fail</v>
      </c>
      <c r="E616" t="str">
        <f>IF(OR(ISBLANK(Survey!AL616),COUNTIF(G616:BJ616,"Fail")),"Fail","Pass")</f>
        <v>Fail</v>
      </c>
      <c r="F616" s="265"/>
      <c r="G616" s="16" t="str">
        <f t="shared" si="477"/>
        <v>Fail</v>
      </c>
      <c r="H616" s="139">
        <f>COUNTBLANK(Survey!B616:D616)+COUNTBLANK(Survey!G616)+COUNTBLANK(Survey!I616)+COUNTBLANK(Survey!K616:M616)+COUNTBLANK(Survey!P616:Q616)+COUNTBLANK(Survey!T616:W616)+COUNTBLANK(Survey!Z616:AC616)+COUNTBLANK(Survey!AF616:AG616)+COUNTBLANK(Survey!AK616:AK616)</f>
        <v>21</v>
      </c>
      <c r="I616" t="str">
        <f t="shared" si="478"/>
        <v>Fail</v>
      </c>
      <c r="J616" t="b">
        <f>IF(Survey!E616="No",TRUE,FALSE)</f>
        <v>0</v>
      </c>
      <c r="K616" s="29" cm="1">
        <f t="array" ref="K616">IF(COUNTA(Survey!$E$4:$E$695)=1, 0, SUM(IF(COUNTIF(Survey!$E$4:$E$695, Survey!$E$4:$E$695)=1,1,0)))</f>
        <v>0</v>
      </c>
      <c r="L616" s="29">
        <f>LEN(Survey!E616)</f>
        <v>0</v>
      </c>
      <c r="M616" s="16" t="str">
        <f t="shared" si="479"/>
        <v>Fail</v>
      </c>
      <c r="N616" t="b">
        <f>IF(Survey!F616="No",TRUE,FALSE)</f>
        <v>0</v>
      </c>
      <c r="O616" t="b">
        <f>Survey!F616=Survey!E616</f>
        <v>1</v>
      </c>
      <c r="P616">
        <f>COUNTIF(Survey!$F$4:$F$695,Survey!F616)</f>
        <v>0</v>
      </c>
      <c r="Q616" s="28">
        <f>LEN(Survey!F616)</f>
        <v>0</v>
      </c>
      <c r="R616" s="16" t="str">
        <f t="shared" si="480"/>
        <v>Pass</v>
      </c>
      <c r="S616" s="29">
        <f>MOD((LEN(Survey!H616)+2),11)</f>
        <v>2</v>
      </c>
      <c r="T616">
        <f>COUNTIF(Survey!$H$4:$H$695,Survey!H616)</f>
        <v>0</v>
      </c>
      <c r="U616" s="28" t="str">
        <f>IF(Survey!$L616="Prospectus fund", "Yes", "No")</f>
        <v>No</v>
      </c>
      <c r="V616" s="16" t="str">
        <f t="shared" si="481"/>
        <v>Pass</v>
      </c>
      <c r="W616" s="29">
        <f>MOD((LEN(Survey!J616)+2),11)</f>
        <v>2</v>
      </c>
      <c r="X616">
        <f>COUNTIF(Survey!$J$4:$J$695,Survey!J616)</f>
        <v>0</v>
      </c>
      <c r="Y616" s="30" t="b">
        <f>IF(OR(Survey!$M616="ETF",Survey!$M616="ETF, alternative mutual fund",Survey!$M616="Closed-end", Survey!$M616="Split share corp", Survey!$I616="Yes"),TRUE,FALSE)</f>
        <v>0</v>
      </c>
      <c r="Z616" s="16" t="str">
        <f>IFERROR(IF(AND(OR(AC616=AD616,AD616 = "Either"),NOT(ISBLANK(Survey!K616))),"Pass","Fail"),"Pass")</f>
        <v>Fail</v>
      </c>
      <c r="AA616" s="31" cm="1">
        <f t="array" ref="AA616">SUM(SUMIF(Survey!CH616:DA616,{"&gt;0","&lt;0"})*{1,-1})</f>
        <v>0</v>
      </c>
      <c r="AB616" s="33" cm="1">
        <f t="array" ref="AB616">SUM(SUMIF(Survey!CK616,{"&gt;0","&lt;0"})*{1,-1})+SUM(SUMIF(Survey!CU616,{"&gt;0","&lt;0"})*{1,-1})</f>
        <v>0</v>
      </c>
      <c r="AC616" s="33">
        <f>Survey!K616</f>
        <v>0</v>
      </c>
      <c r="AD616" s="32" t="str">
        <f t="shared" si="482"/>
        <v>Either</v>
      </c>
      <c r="AE616" s="16" t="str">
        <f t="shared" si="483"/>
        <v>Fail</v>
      </c>
      <c r="AF616" s="58" cm="1">
        <f t="array" ref="AF616">SUM(SUMIF(Survey!CH616:DA616,{"&gt;0","&lt;0"})*{1,-1})+SUM(SUMIF(Survey!DC616:DV616,{"&gt;0","&lt;0"})*{1,-1})</f>
        <v>0</v>
      </c>
      <c r="AG616" s="58">
        <f>IFERROR(AF616/(Survey!$BA616),0)</f>
        <v>0</v>
      </c>
      <c r="AH616" s="104" t="b">
        <f>IF(OR(Survey!$M616="Alternative strategy or hedge",Survey!$M616="Private asset",Survey!$L616="Prospectus fund"),TRUE,FALSE)</f>
        <v>0</v>
      </c>
      <c r="AI616" s="104" t="b">
        <f>NOT(ISBLANK(Survey!$M616))</f>
        <v>0</v>
      </c>
      <c r="AJ616" s="16" t="str">
        <f t="shared" si="484"/>
        <v>Fail</v>
      </c>
      <c r="AK616" t="b">
        <f>IF(Survey!W616="No",TRUE,FALSE)</f>
        <v>0</v>
      </c>
      <c r="AL616" s="119">
        <f>MOD((LEN(Survey!W616)+2),22)</f>
        <v>2</v>
      </c>
      <c r="AM616" t="str">
        <f t="shared" si="485"/>
        <v>Pass</v>
      </c>
      <c r="AN616" s="33" t="b">
        <f>NOT(ISNUMBER(SEARCH("Other",Survey!$Q616)))</f>
        <v>1</v>
      </c>
      <c r="AO616" s="32" t="b">
        <f>NOT(ISBLANK(Survey!$R616))</f>
        <v>0</v>
      </c>
      <c r="AP616" s="16" t="str">
        <f t="shared" si="486"/>
        <v>Pass</v>
      </c>
      <c r="AQ616" s="114">
        <f>COUNTBLANK(Survey!$X616)</f>
        <v>1</v>
      </c>
      <c r="AR616" s="58">
        <f>IF(AND(Survey!L616&lt;&gt;"Exempt fund",OR(Survey!$M616="ETF",Survey!$M616="ETF, alternative mutual fund",Survey!$M616="Mutual fund",Survey!$M616="Alternative mutual fund",Survey!$M616="Money market")),1,0)</f>
        <v>0</v>
      </c>
      <c r="AS616" s="16" t="str">
        <f t="shared" si="487"/>
        <v>Pass</v>
      </c>
      <c r="AT616" s="33" t="b">
        <f>NOT(ISNUMBER(SEARCH("Yes",Survey!$AC616)))</f>
        <v>1</v>
      </c>
      <c r="AU616" s="32" t="b">
        <f>IF(COUNTBLANK(Survey!$AD616:$AE616)=0,TRUE, FALSE)</f>
        <v>0</v>
      </c>
      <c r="AV616" s="16" t="str">
        <f t="shared" si="488"/>
        <v>Pass</v>
      </c>
      <c r="AW616" s="33" t="b">
        <f>NOT(ISNUMBER(SEARCH("Yes",Survey!$AF616)))</f>
        <v>1</v>
      </c>
      <c r="AX616" s="32" t="b">
        <f>NOT(ISBLANK(Survey!$AH616))</f>
        <v>0</v>
      </c>
      <c r="AY616" s="16" t="str">
        <f t="shared" si="489"/>
        <v>Pass</v>
      </c>
      <c r="AZ616" s="33" t="b">
        <f>NOT(OR(ISNUMBER(SEARCH("Other",Survey!$AH616)),ISNUMBER(SEARCH("Multiple",Survey!$AH616))))</f>
        <v>1</v>
      </c>
      <c r="BA616" s="32" t="b">
        <f>NOT(ISBLANK(Survey!$AI616))</f>
        <v>0</v>
      </c>
      <c r="BB616" s="16" t="str">
        <f t="shared" si="490"/>
        <v>Fail</v>
      </c>
      <c r="BC616" s="114">
        <f>IF(ABS(Survey!$BA616)&gt;0, 1,0)</f>
        <v>0</v>
      </c>
      <c r="BD616" s="114">
        <f>IF(COUNTBLANK(Survey!$AL616)=0,1,0)</f>
        <v>0</v>
      </c>
      <c r="BE616" s="16" t="str">
        <f t="shared" si="491"/>
        <v>Pass</v>
      </c>
      <c r="BF616" s="114">
        <f>IF(ISBLANK(Survey!$AL616),0,1)</f>
        <v>0</v>
      </c>
      <c r="BG616" s="133">
        <f>COUNTBLANK(Survey!$AM616)</f>
        <v>1</v>
      </c>
      <c r="BH616" s="16" t="str">
        <f t="shared" si="492"/>
        <v>Pass</v>
      </c>
      <c r="BI616" s="114">
        <f>IF(OR(Survey!$AM616="Closed",ISBLANK(Survey!$AM616)),0,1)</f>
        <v>0</v>
      </c>
      <c r="BJ616" s="133">
        <f>IF(ISBLANK(Survey!$AN616),1,0)</f>
        <v>1</v>
      </c>
      <c r="BK616" s="118" t="str">
        <f t="shared" si="493"/>
        <v>Pass</v>
      </c>
      <c r="BL616" s="31" cm="1">
        <f t="array" ref="BL616">SUM(SUMIF(Survey!AO616:AP616,{"&gt;0","&lt;0"})*{1,-1})</f>
        <v>0</v>
      </c>
      <c r="BM616">
        <f t="shared" si="494"/>
        <v>0</v>
      </c>
      <c r="BN616">
        <f t="shared" si="495"/>
        <v>100</v>
      </c>
      <c r="BO616" s="118" t="str">
        <f t="shared" si="496"/>
        <v>Pass</v>
      </c>
      <c r="BP616">
        <f>IF(Survey!AQ616="No",0,1)</f>
        <v>1</v>
      </c>
      <c r="BQ616" s="207">
        <f>MOD((LEN(Survey!AQ616)+2),22)</f>
        <v>2</v>
      </c>
      <c r="BR616">
        <f>IF(Survey!AR616="No",0,1)</f>
        <v>1</v>
      </c>
      <c r="BS616" s="207">
        <f>MOD((LEN(Survey!AR616)+2),22)</f>
        <v>2</v>
      </c>
      <c r="BT616" s="114">
        <f>COUNTBLANK(Survey!$AQ616:$AS616)+COUNTBLANK(Survey!$AU616)</f>
        <v>4</v>
      </c>
      <c r="BU616" s="114">
        <f>IF(Survey!$I616="Yes",1,0)</f>
        <v>0</v>
      </c>
      <c r="BV616" s="114">
        <f>IF(OR(Survey!$M616="Mutual fund",Survey!$M616="Alternative mutual fund",Survey!$M616="Money market"),1,0)</f>
        <v>0</v>
      </c>
      <c r="BW616" s="119">
        <f>IF(OR(Survey!$M616="ETF",Survey!$M616="ETF, alternative mutual fund"),1,0)</f>
        <v>0</v>
      </c>
      <c r="BX616" s="16" t="str">
        <f t="shared" si="497"/>
        <v>Pass</v>
      </c>
      <c r="BY616" s="33">
        <f>IF(ISNUMBER(SEARCH("Other",Survey!$AS616)), 1, 0)</f>
        <v>0</v>
      </c>
      <c r="BZ616" s="58" t="b">
        <f>NOT(ISBLANK(Survey!$AT616))</f>
        <v>0</v>
      </c>
      <c r="CA616" s="16" t="str">
        <f t="shared" si="498"/>
        <v>Pass</v>
      </c>
      <c r="CB616" s="114">
        <f>IF(Survey!$BB616=0, 0,1)</f>
        <v>0</v>
      </c>
      <c r="CC616" s="58">
        <f>Survey!$AV616</f>
        <v>0</v>
      </c>
      <c r="CD616" s="58">
        <f>Survey!$BC616+Survey!$BD616+ABS(Survey!$BE616)-ABS(Survey!$BF616)-ABS(Survey!$BG616)-ABS(Survey!$BL616)</f>
        <v>0</v>
      </c>
      <c r="CE616" s="138">
        <f>Survey!BB616+(ABS(Survey!$BH616)-ABS(Survey!$BI616)+ABS(Survey!$BJ616)-ABS(Survey!$BK616))*0.5</f>
        <v>0</v>
      </c>
      <c r="CF616" s="58">
        <f t="shared" si="499"/>
        <v>0</v>
      </c>
      <c r="CG616" s="58">
        <f>IF(AND($CC616&gt;$CF616-0.2,$CC616&lt;$CF616+0.2,ISBLANK(Survey!$AV616)=FALSE),0,1)</f>
        <v>1</v>
      </c>
      <c r="CH616" s="133">
        <f>IF(ISBLANK(Survey!$AW616),1,0)</f>
        <v>1</v>
      </c>
      <c r="CI616" s="16" t="str">
        <f t="shared" si="500"/>
        <v>Pass</v>
      </c>
      <c r="CJ616" s="114">
        <f>IF(Survey!$BB616=0, 0,1)</f>
        <v>0</v>
      </c>
      <c r="CK616" s="58">
        <f>IF(AND(Survey!$AX616&gt;=0,Survey!$AX616&lt;=0.2,Survey!$AX616&lt;&gt;""),0,1)</f>
        <v>1</v>
      </c>
      <c r="CL616" s="114">
        <f>IF(ISBLANK(Survey!$AY616),1,0)</f>
        <v>1</v>
      </c>
      <c r="CM616" s="16" t="str">
        <f t="shared" si="501"/>
        <v>Fail</v>
      </c>
      <c r="CN616" s="133">
        <f>Survey!$AZ616</f>
        <v>0</v>
      </c>
      <c r="CO616" s="16" t="str">
        <f t="shared" si="502"/>
        <v>Pass</v>
      </c>
      <c r="CP616" s="31">
        <f>Survey!$BA616</f>
        <v>0</v>
      </c>
      <c r="CQ616" s="138">
        <f>Survey!$BB616+Survey!$BC616+Survey!$BD616+ABS(Survey!$BE616)-ABS(Survey!$BF616)-ABS(Survey!$BG616)+ABS(Survey!$BH616)-ABS(Survey!$BI616)+ABS(Survey!$BJ616)-ABS(Survey!$BK616)-ABS(Survey!$BL616)+Survey!$BM616</f>
        <v>0</v>
      </c>
      <c r="CR616" s="30">
        <f t="shared" si="503"/>
        <v>0</v>
      </c>
      <c r="CS616" s="17">
        <f t="shared" si="504"/>
        <v>0</v>
      </c>
      <c r="CT616" s="16" t="str">
        <f t="shared" si="505"/>
        <v>Pass</v>
      </c>
      <c r="CU616" s="33" t="b">
        <f>IF(ABS(Survey!$BM616)=0,TRUE,FALSE)</f>
        <v>1</v>
      </c>
      <c r="CV616" s="32" t="b">
        <f>NOT(ISBLANK(Survey!$BN616))</f>
        <v>0</v>
      </c>
      <c r="CW616" t="str">
        <f t="shared" si="506"/>
        <v>Fail</v>
      </c>
      <c r="CX616" s="25">
        <f>Survey!$BA616</f>
        <v>0</v>
      </c>
      <c r="CY616" s="25" cm="1">
        <f t="array" ref="CY616">SUM(SUMIF(Survey!BP616:BW616,{"&gt;0","&lt;0"})*{1,-1})-SUM(SUMIF(Survey!BY616:CF616,{"&gt;0","&lt;0"})*{1,-1})</f>
        <v>0</v>
      </c>
      <c r="CZ616" s="30" t="str">
        <f t="shared" si="507"/>
        <v>No holdings</v>
      </c>
      <c r="DA616">
        <f t="shared" si="508"/>
        <v>0</v>
      </c>
      <c r="DB616" s="16" t="str">
        <f t="shared" si="509"/>
        <v>Fail</v>
      </c>
      <c r="DC616" s="31">
        <f>Survey!$BA616</f>
        <v>0</v>
      </c>
      <c r="DD616" s="31" cm="1">
        <f t="array" ref="DD616">SUM(SUMIF(Survey!CH616:DA616,{"&gt;0","&lt;0"})*{1,-1})-SUM(SUMIF(Survey!DC616:DV616,{"&gt;0","&lt;0"})*{1,-1})</f>
        <v>0</v>
      </c>
      <c r="DE616" s="30" t="str">
        <f t="shared" si="510"/>
        <v>No holdings</v>
      </c>
      <c r="DF616" s="17">
        <f t="shared" si="511"/>
        <v>0</v>
      </c>
      <c r="DG616" s="16" t="str">
        <f t="shared" si="512"/>
        <v>Pass</v>
      </c>
      <c r="DH616" s="33" t="b">
        <f>IF(ABS(Survey!$DA616)=0,TRUE,FALSE)</f>
        <v>1</v>
      </c>
      <c r="DI616" s="32" t="b">
        <f>NOT(ISBLANK(Survey!$DB616))</f>
        <v>0</v>
      </c>
      <c r="DJ616" s="16" t="str">
        <f t="shared" si="513"/>
        <v>Pass</v>
      </c>
      <c r="DK616" s="33" t="b">
        <f>IF(ABS(Survey!$DV616)=0,TRUE,FALSE)</f>
        <v>1</v>
      </c>
      <c r="DL616" s="32" t="b">
        <f>NOT(ISBLANK(Survey!$DW616))</f>
        <v>0</v>
      </c>
      <c r="DM616" t="str">
        <f t="shared" si="514"/>
        <v>Pass</v>
      </c>
      <c r="DN616" s="25" cm="1">
        <f t="array" ref="DN616">SUM(SUMIF(Survey!CW616,{"&gt;0","&lt;0"})*{1,-1})+SUM(SUMIF(Survey!DR616,{"&gt;0","&lt;0"})*{1,-1})</f>
        <v>0</v>
      </c>
      <c r="DO616" s="25">
        <f>SUM(SUMIF(Survey!DY616:EE616,{"&gt;0","&lt;0"})*{1,-1})+SUM(SUMIF(Survey!EG616:EM616,{"&gt;0","&lt;0"})*{1,-1})</f>
        <v>0</v>
      </c>
      <c r="DP616">
        <f t="shared" si="515"/>
        <v>0</v>
      </c>
      <c r="DQ616">
        <f t="shared" si="516"/>
        <v>0</v>
      </c>
      <c r="DR616" s="16" t="str">
        <f t="shared" si="517"/>
        <v>Pass</v>
      </c>
      <c r="DS616" s="33" t="b">
        <f>IF(ABS(Survey!$EE616)=0,TRUE,FALSE)</f>
        <v>1</v>
      </c>
      <c r="DT616" s="32" t="b">
        <f>NOT(ISBLANK(Survey!EF616))</f>
        <v>0</v>
      </c>
      <c r="DU616" s="16" t="str">
        <f t="shared" si="518"/>
        <v>Pass</v>
      </c>
      <c r="DV616" s="33" t="b">
        <f>IF(ABS(Survey!$EM616)=0,TRUE,FALSE)</f>
        <v>1</v>
      </c>
      <c r="DW616" s="32" t="b">
        <f>NOT(ISBLANK(Survey!$EN616))</f>
        <v>0</v>
      </c>
      <c r="DX616" s="16" t="str">
        <f t="shared" si="519"/>
        <v>Fail</v>
      </c>
      <c r="DY616" s="31">
        <f>SUM(SUMIF(Survey!ET616:EV616,{"&gt;0","&lt;0"})*{1,-1})</f>
        <v>0</v>
      </c>
      <c r="DZ616">
        <f t="shared" si="520"/>
        <v>0</v>
      </c>
      <c r="EA616">
        <f t="shared" si="521"/>
        <v>100</v>
      </c>
      <c r="EB616" s="30" t="b">
        <f>IF(OR(Survey!$M616="ETF",Survey!$M616="ETF, alternative mutual fund",Survey!$M616="Closed-end", Survey!$M616="Split share corp"),TRUE,FALSE)</f>
        <v>0</v>
      </c>
      <c r="EC616" s="16" t="str">
        <f t="shared" si="522"/>
        <v>Fail</v>
      </c>
      <c r="ED616" s="31">
        <f>SUM(SUMIF(Survey!EX616:FD616,{"&gt;0","&lt;0"})*{1,-1})</f>
        <v>0</v>
      </c>
      <c r="EE616">
        <f t="shared" si="523"/>
        <v>0</v>
      </c>
      <c r="EF616" s="17">
        <f t="shared" si="524"/>
        <v>100</v>
      </c>
      <c r="EG616" s="16" t="str">
        <f t="shared" si="525"/>
        <v>Fail</v>
      </c>
      <c r="EH616" s="31">
        <f>SUM(SUMIF(Survey!FF616:FL616,{"&gt;0","&lt;0"})*{1,-1})</f>
        <v>0</v>
      </c>
      <c r="EI616">
        <f t="shared" si="526"/>
        <v>0</v>
      </c>
      <c r="EJ616" s="17">
        <f t="shared" si="527"/>
        <v>100</v>
      </c>
    </row>
    <row r="617" spans="1:140">
      <c r="A617">
        <v>617</v>
      </c>
      <c r="B617" t="str">
        <f t="shared" si="475"/>
        <v>Pass</v>
      </c>
      <c r="C617" t="str">
        <f>IF(COUNTBLANK(Survey!B617:FM617)=$C$2, "Pass", "Fail")</f>
        <v>Pass</v>
      </c>
      <c r="D617" s="16" t="str">
        <f t="shared" si="476"/>
        <v>Fail</v>
      </c>
      <c r="E617" t="str">
        <f>IF(OR(ISBLANK(Survey!AL617),COUNTIF(G617:BJ617,"Fail")),"Fail","Pass")</f>
        <v>Fail</v>
      </c>
      <c r="F617" s="265"/>
      <c r="G617" s="16" t="str">
        <f t="shared" si="477"/>
        <v>Fail</v>
      </c>
      <c r="H617" s="139">
        <f>COUNTBLANK(Survey!B617:D617)+COUNTBLANK(Survey!G617)+COUNTBLANK(Survey!I617)+COUNTBLANK(Survey!K617:M617)+COUNTBLANK(Survey!P617:Q617)+COUNTBLANK(Survey!T617:W617)+COUNTBLANK(Survey!Z617:AC617)+COUNTBLANK(Survey!AF617:AG617)+COUNTBLANK(Survey!AK617:AK617)</f>
        <v>21</v>
      </c>
      <c r="I617" t="str">
        <f t="shared" si="478"/>
        <v>Fail</v>
      </c>
      <c r="J617" t="b">
        <f>IF(Survey!E617="No",TRUE,FALSE)</f>
        <v>0</v>
      </c>
      <c r="K617" s="29" cm="1">
        <f t="array" ref="K617">IF(COUNTA(Survey!$E$4:$E$695)=1, 0, SUM(IF(COUNTIF(Survey!$E$4:$E$695, Survey!$E$4:$E$695)=1,1,0)))</f>
        <v>0</v>
      </c>
      <c r="L617" s="29">
        <f>LEN(Survey!E617)</f>
        <v>0</v>
      </c>
      <c r="M617" s="16" t="str">
        <f t="shared" si="479"/>
        <v>Fail</v>
      </c>
      <c r="N617" t="b">
        <f>IF(Survey!F617="No",TRUE,FALSE)</f>
        <v>0</v>
      </c>
      <c r="O617" t="b">
        <f>Survey!F617=Survey!E617</f>
        <v>1</v>
      </c>
      <c r="P617">
        <f>COUNTIF(Survey!$F$4:$F$695,Survey!F617)</f>
        <v>0</v>
      </c>
      <c r="Q617" s="28">
        <f>LEN(Survey!F617)</f>
        <v>0</v>
      </c>
      <c r="R617" s="16" t="str">
        <f t="shared" si="480"/>
        <v>Pass</v>
      </c>
      <c r="S617" s="29">
        <f>MOD((LEN(Survey!H617)+2),11)</f>
        <v>2</v>
      </c>
      <c r="T617">
        <f>COUNTIF(Survey!$H$4:$H$695,Survey!H617)</f>
        <v>0</v>
      </c>
      <c r="U617" s="28" t="str">
        <f>IF(Survey!$L617="Prospectus fund", "Yes", "No")</f>
        <v>No</v>
      </c>
      <c r="V617" s="16" t="str">
        <f t="shared" si="481"/>
        <v>Pass</v>
      </c>
      <c r="W617" s="29">
        <f>MOD((LEN(Survey!J617)+2),11)</f>
        <v>2</v>
      </c>
      <c r="X617">
        <f>COUNTIF(Survey!$J$4:$J$695,Survey!J617)</f>
        <v>0</v>
      </c>
      <c r="Y617" s="30" t="b">
        <f>IF(OR(Survey!$M617="ETF",Survey!$M617="ETF, alternative mutual fund",Survey!$M617="Closed-end", Survey!$M617="Split share corp", Survey!$I617="Yes"),TRUE,FALSE)</f>
        <v>0</v>
      </c>
      <c r="Z617" s="16" t="str">
        <f>IFERROR(IF(AND(OR(AC617=AD617,AD617 = "Either"),NOT(ISBLANK(Survey!K617))),"Pass","Fail"),"Pass")</f>
        <v>Fail</v>
      </c>
      <c r="AA617" s="31" cm="1">
        <f t="array" ref="AA617">SUM(SUMIF(Survey!CH617:DA617,{"&gt;0","&lt;0"})*{1,-1})</f>
        <v>0</v>
      </c>
      <c r="AB617" s="33" cm="1">
        <f t="array" ref="AB617">SUM(SUMIF(Survey!CK617,{"&gt;0","&lt;0"})*{1,-1})+SUM(SUMIF(Survey!CU617,{"&gt;0","&lt;0"})*{1,-1})</f>
        <v>0</v>
      </c>
      <c r="AC617" s="33">
        <f>Survey!K617</f>
        <v>0</v>
      </c>
      <c r="AD617" s="32" t="str">
        <f t="shared" si="482"/>
        <v>Either</v>
      </c>
      <c r="AE617" s="16" t="str">
        <f t="shared" si="483"/>
        <v>Fail</v>
      </c>
      <c r="AF617" s="58" cm="1">
        <f t="array" ref="AF617">SUM(SUMIF(Survey!CH617:DA617,{"&gt;0","&lt;0"})*{1,-1})+SUM(SUMIF(Survey!DC617:DV617,{"&gt;0","&lt;0"})*{1,-1})</f>
        <v>0</v>
      </c>
      <c r="AG617" s="58">
        <f>IFERROR(AF617/(Survey!$BA617),0)</f>
        <v>0</v>
      </c>
      <c r="AH617" s="104" t="b">
        <f>IF(OR(Survey!$M617="Alternative strategy or hedge",Survey!$M617="Private asset",Survey!$L617="Prospectus fund"),TRUE,FALSE)</f>
        <v>0</v>
      </c>
      <c r="AI617" s="104" t="b">
        <f>NOT(ISBLANK(Survey!$M617))</f>
        <v>0</v>
      </c>
      <c r="AJ617" s="16" t="str">
        <f t="shared" si="484"/>
        <v>Fail</v>
      </c>
      <c r="AK617" t="b">
        <f>IF(Survey!W617="No",TRUE,FALSE)</f>
        <v>0</v>
      </c>
      <c r="AL617" s="119">
        <f>MOD((LEN(Survey!W617)+2),22)</f>
        <v>2</v>
      </c>
      <c r="AM617" t="str">
        <f t="shared" si="485"/>
        <v>Pass</v>
      </c>
      <c r="AN617" s="33" t="b">
        <f>NOT(ISNUMBER(SEARCH("Other",Survey!$Q617)))</f>
        <v>1</v>
      </c>
      <c r="AO617" s="32" t="b">
        <f>NOT(ISBLANK(Survey!$R617))</f>
        <v>0</v>
      </c>
      <c r="AP617" s="16" t="str">
        <f t="shared" si="486"/>
        <v>Pass</v>
      </c>
      <c r="AQ617" s="114">
        <f>COUNTBLANK(Survey!$X617)</f>
        <v>1</v>
      </c>
      <c r="AR617" s="58">
        <f>IF(AND(Survey!L617&lt;&gt;"Exempt fund",OR(Survey!$M617="ETF",Survey!$M617="ETF, alternative mutual fund",Survey!$M617="Mutual fund",Survey!$M617="Alternative mutual fund",Survey!$M617="Money market")),1,0)</f>
        <v>0</v>
      </c>
      <c r="AS617" s="16" t="str">
        <f t="shared" si="487"/>
        <v>Pass</v>
      </c>
      <c r="AT617" s="33" t="b">
        <f>NOT(ISNUMBER(SEARCH("Yes",Survey!$AC617)))</f>
        <v>1</v>
      </c>
      <c r="AU617" s="32" t="b">
        <f>IF(COUNTBLANK(Survey!$AD617:$AE617)=0,TRUE, FALSE)</f>
        <v>0</v>
      </c>
      <c r="AV617" s="16" t="str">
        <f t="shared" si="488"/>
        <v>Pass</v>
      </c>
      <c r="AW617" s="33" t="b">
        <f>NOT(ISNUMBER(SEARCH("Yes",Survey!$AF617)))</f>
        <v>1</v>
      </c>
      <c r="AX617" s="32" t="b">
        <f>NOT(ISBLANK(Survey!$AH617))</f>
        <v>0</v>
      </c>
      <c r="AY617" s="16" t="str">
        <f t="shared" si="489"/>
        <v>Pass</v>
      </c>
      <c r="AZ617" s="33" t="b">
        <f>NOT(OR(ISNUMBER(SEARCH("Other",Survey!$AH617)),ISNUMBER(SEARCH("Multiple",Survey!$AH617))))</f>
        <v>1</v>
      </c>
      <c r="BA617" s="32" t="b">
        <f>NOT(ISBLANK(Survey!$AI617))</f>
        <v>0</v>
      </c>
      <c r="BB617" s="16" t="str">
        <f t="shared" si="490"/>
        <v>Fail</v>
      </c>
      <c r="BC617" s="114">
        <f>IF(ABS(Survey!$BA617)&gt;0, 1,0)</f>
        <v>0</v>
      </c>
      <c r="BD617" s="114">
        <f>IF(COUNTBLANK(Survey!$AL617)=0,1,0)</f>
        <v>0</v>
      </c>
      <c r="BE617" s="16" t="str">
        <f t="shared" si="491"/>
        <v>Pass</v>
      </c>
      <c r="BF617" s="114">
        <f>IF(ISBLANK(Survey!$AL617),0,1)</f>
        <v>0</v>
      </c>
      <c r="BG617" s="133">
        <f>COUNTBLANK(Survey!$AM617)</f>
        <v>1</v>
      </c>
      <c r="BH617" s="16" t="str">
        <f t="shared" si="492"/>
        <v>Pass</v>
      </c>
      <c r="BI617" s="114">
        <f>IF(OR(Survey!$AM617="Closed",ISBLANK(Survey!$AM617)),0,1)</f>
        <v>0</v>
      </c>
      <c r="BJ617" s="133">
        <f>IF(ISBLANK(Survey!$AN617),1,0)</f>
        <v>1</v>
      </c>
      <c r="BK617" s="118" t="str">
        <f t="shared" si="493"/>
        <v>Pass</v>
      </c>
      <c r="BL617" s="31" cm="1">
        <f t="array" ref="BL617">SUM(SUMIF(Survey!AO617:AP617,{"&gt;0","&lt;0"})*{1,-1})</f>
        <v>0</v>
      </c>
      <c r="BM617">
        <f t="shared" si="494"/>
        <v>0</v>
      </c>
      <c r="BN617">
        <f t="shared" si="495"/>
        <v>100</v>
      </c>
      <c r="BO617" s="118" t="str">
        <f t="shared" si="496"/>
        <v>Pass</v>
      </c>
      <c r="BP617">
        <f>IF(Survey!AQ617="No",0,1)</f>
        <v>1</v>
      </c>
      <c r="BQ617" s="207">
        <f>MOD((LEN(Survey!AQ617)+2),22)</f>
        <v>2</v>
      </c>
      <c r="BR617">
        <f>IF(Survey!AR617="No",0,1)</f>
        <v>1</v>
      </c>
      <c r="BS617" s="207">
        <f>MOD((LEN(Survey!AR617)+2),22)</f>
        <v>2</v>
      </c>
      <c r="BT617" s="114">
        <f>COUNTBLANK(Survey!$AQ617:$AS617)+COUNTBLANK(Survey!$AU617)</f>
        <v>4</v>
      </c>
      <c r="BU617" s="114">
        <f>IF(Survey!$I617="Yes",1,0)</f>
        <v>0</v>
      </c>
      <c r="BV617" s="114">
        <f>IF(OR(Survey!$M617="Mutual fund",Survey!$M617="Alternative mutual fund",Survey!$M617="Money market"),1,0)</f>
        <v>0</v>
      </c>
      <c r="BW617" s="119">
        <f>IF(OR(Survey!$M617="ETF",Survey!$M617="ETF, alternative mutual fund"),1,0)</f>
        <v>0</v>
      </c>
      <c r="BX617" s="16" t="str">
        <f t="shared" si="497"/>
        <v>Pass</v>
      </c>
      <c r="BY617" s="33">
        <f>IF(ISNUMBER(SEARCH("Other",Survey!$AS617)), 1, 0)</f>
        <v>0</v>
      </c>
      <c r="BZ617" s="58" t="b">
        <f>NOT(ISBLANK(Survey!$AT617))</f>
        <v>0</v>
      </c>
      <c r="CA617" s="16" t="str">
        <f t="shared" si="498"/>
        <v>Pass</v>
      </c>
      <c r="CB617" s="114">
        <f>IF(Survey!$BB617=0, 0,1)</f>
        <v>0</v>
      </c>
      <c r="CC617" s="58">
        <f>Survey!$AV617</f>
        <v>0</v>
      </c>
      <c r="CD617" s="58">
        <f>Survey!$BC617+Survey!$BD617+ABS(Survey!$BE617)-ABS(Survey!$BF617)-ABS(Survey!$BG617)-ABS(Survey!$BL617)</f>
        <v>0</v>
      </c>
      <c r="CE617" s="138">
        <f>Survey!BB617+(ABS(Survey!$BH617)-ABS(Survey!$BI617)+ABS(Survey!$BJ617)-ABS(Survey!$BK617))*0.5</f>
        <v>0</v>
      </c>
      <c r="CF617" s="58">
        <f t="shared" si="499"/>
        <v>0</v>
      </c>
      <c r="CG617" s="58">
        <f>IF(AND($CC617&gt;$CF617-0.2,$CC617&lt;$CF617+0.2,ISBLANK(Survey!$AV617)=FALSE),0,1)</f>
        <v>1</v>
      </c>
      <c r="CH617" s="133">
        <f>IF(ISBLANK(Survey!$AW617),1,0)</f>
        <v>1</v>
      </c>
      <c r="CI617" s="16" t="str">
        <f t="shared" si="500"/>
        <v>Pass</v>
      </c>
      <c r="CJ617" s="114">
        <f>IF(Survey!$BB617=0, 0,1)</f>
        <v>0</v>
      </c>
      <c r="CK617" s="58">
        <f>IF(AND(Survey!$AX617&gt;=0,Survey!$AX617&lt;=0.2,Survey!$AX617&lt;&gt;""),0,1)</f>
        <v>1</v>
      </c>
      <c r="CL617" s="114">
        <f>IF(ISBLANK(Survey!$AY617),1,0)</f>
        <v>1</v>
      </c>
      <c r="CM617" s="16" t="str">
        <f t="shared" si="501"/>
        <v>Fail</v>
      </c>
      <c r="CN617" s="133">
        <f>Survey!$AZ617</f>
        <v>0</v>
      </c>
      <c r="CO617" s="16" t="str">
        <f t="shared" si="502"/>
        <v>Pass</v>
      </c>
      <c r="CP617" s="31">
        <f>Survey!$BA617</f>
        <v>0</v>
      </c>
      <c r="CQ617" s="138">
        <f>Survey!$BB617+Survey!$BC617+Survey!$BD617+ABS(Survey!$BE617)-ABS(Survey!$BF617)-ABS(Survey!$BG617)+ABS(Survey!$BH617)-ABS(Survey!$BI617)+ABS(Survey!$BJ617)-ABS(Survey!$BK617)-ABS(Survey!$BL617)+Survey!$BM617</f>
        <v>0</v>
      </c>
      <c r="CR617" s="30">
        <f t="shared" si="503"/>
        <v>0</v>
      </c>
      <c r="CS617" s="17">
        <f t="shared" si="504"/>
        <v>0</v>
      </c>
      <c r="CT617" s="16" t="str">
        <f t="shared" si="505"/>
        <v>Pass</v>
      </c>
      <c r="CU617" s="33" t="b">
        <f>IF(ABS(Survey!$BM617)=0,TRUE,FALSE)</f>
        <v>1</v>
      </c>
      <c r="CV617" s="32" t="b">
        <f>NOT(ISBLANK(Survey!$BN617))</f>
        <v>0</v>
      </c>
      <c r="CW617" t="str">
        <f t="shared" si="506"/>
        <v>Fail</v>
      </c>
      <c r="CX617" s="25">
        <f>Survey!$BA617</f>
        <v>0</v>
      </c>
      <c r="CY617" s="25" cm="1">
        <f t="array" ref="CY617">SUM(SUMIF(Survey!BP617:BW617,{"&gt;0","&lt;0"})*{1,-1})-SUM(SUMIF(Survey!BY617:CF617,{"&gt;0","&lt;0"})*{1,-1})</f>
        <v>0</v>
      </c>
      <c r="CZ617" s="30" t="str">
        <f t="shared" si="507"/>
        <v>No holdings</v>
      </c>
      <c r="DA617">
        <f t="shared" si="508"/>
        <v>0</v>
      </c>
      <c r="DB617" s="16" t="str">
        <f t="shared" si="509"/>
        <v>Fail</v>
      </c>
      <c r="DC617" s="31">
        <f>Survey!$BA617</f>
        <v>0</v>
      </c>
      <c r="DD617" s="31" cm="1">
        <f t="array" ref="DD617">SUM(SUMIF(Survey!CH617:DA617,{"&gt;0","&lt;0"})*{1,-1})-SUM(SUMIF(Survey!DC617:DV617,{"&gt;0","&lt;0"})*{1,-1})</f>
        <v>0</v>
      </c>
      <c r="DE617" s="30" t="str">
        <f t="shared" si="510"/>
        <v>No holdings</v>
      </c>
      <c r="DF617" s="17">
        <f t="shared" si="511"/>
        <v>0</v>
      </c>
      <c r="DG617" s="16" t="str">
        <f t="shared" si="512"/>
        <v>Pass</v>
      </c>
      <c r="DH617" s="33" t="b">
        <f>IF(ABS(Survey!$DA617)=0,TRUE,FALSE)</f>
        <v>1</v>
      </c>
      <c r="DI617" s="32" t="b">
        <f>NOT(ISBLANK(Survey!$DB617))</f>
        <v>0</v>
      </c>
      <c r="DJ617" s="16" t="str">
        <f t="shared" si="513"/>
        <v>Pass</v>
      </c>
      <c r="DK617" s="33" t="b">
        <f>IF(ABS(Survey!$DV617)=0,TRUE,FALSE)</f>
        <v>1</v>
      </c>
      <c r="DL617" s="32" t="b">
        <f>NOT(ISBLANK(Survey!$DW617))</f>
        <v>0</v>
      </c>
      <c r="DM617" t="str">
        <f t="shared" si="514"/>
        <v>Pass</v>
      </c>
      <c r="DN617" s="25" cm="1">
        <f t="array" ref="DN617">SUM(SUMIF(Survey!CW617,{"&gt;0","&lt;0"})*{1,-1})+SUM(SUMIF(Survey!DR617,{"&gt;0","&lt;0"})*{1,-1})</f>
        <v>0</v>
      </c>
      <c r="DO617" s="25">
        <f>SUM(SUMIF(Survey!DY617:EE617,{"&gt;0","&lt;0"})*{1,-1})+SUM(SUMIF(Survey!EG617:EM617,{"&gt;0","&lt;0"})*{1,-1})</f>
        <v>0</v>
      </c>
      <c r="DP617">
        <f t="shared" si="515"/>
        <v>0</v>
      </c>
      <c r="DQ617">
        <f t="shared" si="516"/>
        <v>0</v>
      </c>
      <c r="DR617" s="16" t="str">
        <f t="shared" si="517"/>
        <v>Pass</v>
      </c>
      <c r="DS617" s="33" t="b">
        <f>IF(ABS(Survey!$EE617)=0,TRUE,FALSE)</f>
        <v>1</v>
      </c>
      <c r="DT617" s="32" t="b">
        <f>NOT(ISBLANK(Survey!EF617))</f>
        <v>0</v>
      </c>
      <c r="DU617" s="16" t="str">
        <f t="shared" si="518"/>
        <v>Pass</v>
      </c>
      <c r="DV617" s="33" t="b">
        <f>IF(ABS(Survey!$EM617)=0,TRUE,FALSE)</f>
        <v>1</v>
      </c>
      <c r="DW617" s="32" t="b">
        <f>NOT(ISBLANK(Survey!$EN617))</f>
        <v>0</v>
      </c>
      <c r="DX617" s="16" t="str">
        <f t="shared" si="519"/>
        <v>Fail</v>
      </c>
      <c r="DY617" s="31">
        <f>SUM(SUMIF(Survey!ET617:EV617,{"&gt;0","&lt;0"})*{1,-1})</f>
        <v>0</v>
      </c>
      <c r="DZ617">
        <f t="shared" si="520"/>
        <v>0</v>
      </c>
      <c r="EA617">
        <f t="shared" si="521"/>
        <v>100</v>
      </c>
      <c r="EB617" s="30" t="b">
        <f>IF(OR(Survey!$M617="ETF",Survey!$M617="ETF, alternative mutual fund",Survey!$M617="Closed-end", Survey!$M617="Split share corp"),TRUE,FALSE)</f>
        <v>0</v>
      </c>
      <c r="EC617" s="16" t="str">
        <f t="shared" si="522"/>
        <v>Fail</v>
      </c>
      <c r="ED617" s="31">
        <f>SUM(SUMIF(Survey!EX617:FD617,{"&gt;0","&lt;0"})*{1,-1})</f>
        <v>0</v>
      </c>
      <c r="EE617">
        <f t="shared" si="523"/>
        <v>0</v>
      </c>
      <c r="EF617" s="17">
        <f t="shared" si="524"/>
        <v>100</v>
      </c>
      <c r="EG617" s="16" t="str">
        <f t="shared" si="525"/>
        <v>Fail</v>
      </c>
      <c r="EH617" s="31">
        <f>SUM(SUMIF(Survey!FF617:FL617,{"&gt;0","&lt;0"})*{1,-1})</f>
        <v>0</v>
      </c>
      <c r="EI617">
        <f t="shared" si="526"/>
        <v>0</v>
      </c>
      <c r="EJ617" s="17">
        <f t="shared" si="527"/>
        <v>100</v>
      </c>
    </row>
    <row r="618" spans="1:140">
      <c r="A618">
        <v>618</v>
      </c>
      <c r="B618" t="str">
        <f t="shared" si="475"/>
        <v>Pass</v>
      </c>
      <c r="C618" t="str">
        <f>IF(COUNTBLANK(Survey!B618:FM618)=$C$2, "Pass", "Fail")</f>
        <v>Pass</v>
      </c>
      <c r="D618" s="16" t="str">
        <f t="shared" si="476"/>
        <v>Fail</v>
      </c>
      <c r="E618" t="str">
        <f>IF(OR(ISBLANK(Survey!AL618),COUNTIF(G618:BJ618,"Fail")),"Fail","Pass")</f>
        <v>Fail</v>
      </c>
      <c r="F618" s="265"/>
      <c r="G618" s="16" t="str">
        <f t="shared" si="477"/>
        <v>Fail</v>
      </c>
      <c r="H618" s="139">
        <f>COUNTBLANK(Survey!B618:D618)+COUNTBLANK(Survey!G618)+COUNTBLANK(Survey!I618)+COUNTBLANK(Survey!K618:M618)+COUNTBLANK(Survey!P618:Q618)+COUNTBLANK(Survey!T618:W618)+COUNTBLANK(Survey!Z618:AC618)+COUNTBLANK(Survey!AF618:AG618)+COUNTBLANK(Survey!AK618:AK618)</f>
        <v>21</v>
      </c>
      <c r="I618" t="str">
        <f t="shared" si="478"/>
        <v>Fail</v>
      </c>
      <c r="J618" t="b">
        <f>IF(Survey!E618="No",TRUE,FALSE)</f>
        <v>0</v>
      </c>
      <c r="K618" s="29" cm="1">
        <f t="array" ref="K618">IF(COUNTA(Survey!$E$4:$E$695)=1, 0, SUM(IF(COUNTIF(Survey!$E$4:$E$695, Survey!$E$4:$E$695)=1,1,0)))</f>
        <v>0</v>
      </c>
      <c r="L618" s="29">
        <f>LEN(Survey!E618)</f>
        <v>0</v>
      </c>
      <c r="M618" s="16" t="str">
        <f t="shared" si="479"/>
        <v>Fail</v>
      </c>
      <c r="N618" t="b">
        <f>IF(Survey!F618="No",TRUE,FALSE)</f>
        <v>0</v>
      </c>
      <c r="O618" t="b">
        <f>Survey!F618=Survey!E618</f>
        <v>1</v>
      </c>
      <c r="P618">
        <f>COUNTIF(Survey!$F$4:$F$695,Survey!F618)</f>
        <v>0</v>
      </c>
      <c r="Q618" s="28">
        <f>LEN(Survey!F618)</f>
        <v>0</v>
      </c>
      <c r="R618" s="16" t="str">
        <f t="shared" si="480"/>
        <v>Pass</v>
      </c>
      <c r="S618" s="29">
        <f>MOD((LEN(Survey!H618)+2),11)</f>
        <v>2</v>
      </c>
      <c r="T618">
        <f>COUNTIF(Survey!$H$4:$H$695,Survey!H618)</f>
        <v>0</v>
      </c>
      <c r="U618" s="28" t="str">
        <f>IF(Survey!$L618="Prospectus fund", "Yes", "No")</f>
        <v>No</v>
      </c>
      <c r="V618" s="16" t="str">
        <f t="shared" si="481"/>
        <v>Pass</v>
      </c>
      <c r="W618" s="29">
        <f>MOD((LEN(Survey!J618)+2),11)</f>
        <v>2</v>
      </c>
      <c r="X618">
        <f>COUNTIF(Survey!$J$4:$J$695,Survey!J618)</f>
        <v>0</v>
      </c>
      <c r="Y618" s="30" t="b">
        <f>IF(OR(Survey!$M618="ETF",Survey!$M618="ETF, alternative mutual fund",Survey!$M618="Closed-end", Survey!$M618="Split share corp", Survey!$I618="Yes"),TRUE,FALSE)</f>
        <v>0</v>
      </c>
      <c r="Z618" s="16" t="str">
        <f>IFERROR(IF(AND(OR(AC618=AD618,AD618 = "Either"),NOT(ISBLANK(Survey!K618))),"Pass","Fail"),"Pass")</f>
        <v>Fail</v>
      </c>
      <c r="AA618" s="31" cm="1">
        <f t="array" ref="AA618">SUM(SUMIF(Survey!CH618:DA618,{"&gt;0","&lt;0"})*{1,-1})</f>
        <v>0</v>
      </c>
      <c r="AB618" s="33" cm="1">
        <f t="array" ref="AB618">SUM(SUMIF(Survey!CK618,{"&gt;0","&lt;0"})*{1,-1})+SUM(SUMIF(Survey!CU618,{"&gt;0","&lt;0"})*{1,-1})</f>
        <v>0</v>
      </c>
      <c r="AC618" s="33">
        <f>Survey!K618</f>
        <v>0</v>
      </c>
      <c r="AD618" s="32" t="str">
        <f t="shared" si="482"/>
        <v>Either</v>
      </c>
      <c r="AE618" s="16" t="str">
        <f t="shared" si="483"/>
        <v>Fail</v>
      </c>
      <c r="AF618" s="58" cm="1">
        <f t="array" ref="AF618">SUM(SUMIF(Survey!CH618:DA618,{"&gt;0","&lt;0"})*{1,-1})+SUM(SUMIF(Survey!DC618:DV618,{"&gt;0","&lt;0"})*{1,-1})</f>
        <v>0</v>
      </c>
      <c r="AG618" s="58">
        <f>IFERROR(AF618/(Survey!$BA618),0)</f>
        <v>0</v>
      </c>
      <c r="AH618" s="104" t="b">
        <f>IF(OR(Survey!$M618="Alternative strategy or hedge",Survey!$M618="Private asset",Survey!$L618="Prospectus fund"),TRUE,FALSE)</f>
        <v>0</v>
      </c>
      <c r="AI618" s="104" t="b">
        <f>NOT(ISBLANK(Survey!$M618))</f>
        <v>0</v>
      </c>
      <c r="AJ618" s="16" t="str">
        <f t="shared" si="484"/>
        <v>Fail</v>
      </c>
      <c r="AK618" t="b">
        <f>IF(Survey!W618="No",TRUE,FALSE)</f>
        <v>0</v>
      </c>
      <c r="AL618" s="119">
        <f>MOD((LEN(Survey!W618)+2),22)</f>
        <v>2</v>
      </c>
      <c r="AM618" t="str">
        <f t="shared" si="485"/>
        <v>Pass</v>
      </c>
      <c r="AN618" s="33" t="b">
        <f>NOT(ISNUMBER(SEARCH("Other",Survey!$Q618)))</f>
        <v>1</v>
      </c>
      <c r="AO618" s="32" t="b">
        <f>NOT(ISBLANK(Survey!$R618))</f>
        <v>0</v>
      </c>
      <c r="AP618" s="16" t="str">
        <f t="shared" si="486"/>
        <v>Pass</v>
      </c>
      <c r="AQ618" s="114">
        <f>COUNTBLANK(Survey!$X618)</f>
        <v>1</v>
      </c>
      <c r="AR618" s="58">
        <f>IF(AND(Survey!L618&lt;&gt;"Exempt fund",OR(Survey!$M618="ETF",Survey!$M618="ETF, alternative mutual fund",Survey!$M618="Mutual fund",Survey!$M618="Alternative mutual fund",Survey!$M618="Money market")),1,0)</f>
        <v>0</v>
      </c>
      <c r="AS618" s="16" t="str">
        <f t="shared" si="487"/>
        <v>Pass</v>
      </c>
      <c r="AT618" s="33" t="b">
        <f>NOT(ISNUMBER(SEARCH("Yes",Survey!$AC618)))</f>
        <v>1</v>
      </c>
      <c r="AU618" s="32" t="b">
        <f>IF(COUNTBLANK(Survey!$AD618:$AE618)=0,TRUE, FALSE)</f>
        <v>0</v>
      </c>
      <c r="AV618" s="16" t="str">
        <f t="shared" si="488"/>
        <v>Pass</v>
      </c>
      <c r="AW618" s="33" t="b">
        <f>NOT(ISNUMBER(SEARCH("Yes",Survey!$AF618)))</f>
        <v>1</v>
      </c>
      <c r="AX618" s="32" t="b">
        <f>NOT(ISBLANK(Survey!$AH618))</f>
        <v>0</v>
      </c>
      <c r="AY618" s="16" t="str">
        <f t="shared" si="489"/>
        <v>Pass</v>
      </c>
      <c r="AZ618" s="33" t="b">
        <f>NOT(OR(ISNUMBER(SEARCH("Other",Survey!$AH618)),ISNUMBER(SEARCH("Multiple",Survey!$AH618))))</f>
        <v>1</v>
      </c>
      <c r="BA618" s="32" t="b">
        <f>NOT(ISBLANK(Survey!$AI618))</f>
        <v>0</v>
      </c>
      <c r="BB618" s="16" t="str">
        <f t="shared" si="490"/>
        <v>Fail</v>
      </c>
      <c r="BC618" s="114">
        <f>IF(ABS(Survey!$BA618)&gt;0, 1,0)</f>
        <v>0</v>
      </c>
      <c r="BD618" s="114">
        <f>IF(COUNTBLANK(Survey!$AL618)=0,1,0)</f>
        <v>0</v>
      </c>
      <c r="BE618" s="16" t="str">
        <f t="shared" si="491"/>
        <v>Pass</v>
      </c>
      <c r="BF618" s="114">
        <f>IF(ISBLANK(Survey!$AL618),0,1)</f>
        <v>0</v>
      </c>
      <c r="BG618" s="133">
        <f>COUNTBLANK(Survey!$AM618)</f>
        <v>1</v>
      </c>
      <c r="BH618" s="16" t="str">
        <f t="shared" si="492"/>
        <v>Pass</v>
      </c>
      <c r="BI618" s="114">
        <f>IF(OR(Survey!$AM618="Closed",ISBLANK(Survey!$AM618)),0,1)</f>
        <v>0</v>
      </c>
      <c r="BJ618" s="133">
        <f>IF(ISBLANK(Survey!$AN618),1,0)</f>
        <v>1</v>
      </c>
      <c r="BK618" s="118" t="str">
        <f t="shared" si="493"/>
        <v>Pass</v>
      </c>
      <c r="BL618" s="31" cm="1">
        <f t="array" ref="BL618">SUM(SUMIF(Survey!AO618:AP618,{"&gt;0","&lt;0"})*{1,-1})</f>
        <v>0</v>
      </c>
      <c r="BM618">
        <f t="shared" si="494"/>
        <v>0</v>
      </c>
      <c r="BN618">
        <f t="shared" si="495"/>
        <v>100</v>
      </c>
      <c r="BO618" s="118" t="str">
        <f t="shared" si="496"/>
        <v>Pass</v>
      </c>
      <c r="BP618">
        <f>IF(Survey!AQ618="No",0,1)</f>
        <v>1</v>
      </c>
      <c r="BQ618" s="207">
        <f>MOD((LEN(Survey!AQ618)+2),22)</f>
        <v>2</v>
      </c>
      <c r="BR618">
        <f>IF(Survey!AR618="No",0,1)</f>
        <v>1</v>
      </c>
      <c r="BS618" s="207">
        <f>MOD((LEN(Survey!AR618)+2),22)</f>
        <v>2</v>
      </c>
      <c r="BT618" s="114">
        <f>COUNTBLANK(Survey!$AQ618:$AS618)+COUNTBLANK(Survey!$AU618)</f>
        <v>4</v>
      </c>
      <c r="BU618" s="114">
        <f>IF(Survey!$I618="Yes",1,0)</f>
        <v>0</v>
      </c>
      <c r="BV618" s="114">
        <f>IF(OR(Survey!$M618="Mutual fund",Survey!$M618="Alternative mutual fund",Survey!$M618="Money market"),1,0)</f>
        <v>0</v>
      </c>
      <c r="BW618" s="119">
        <f>IF(OR(Survey!$M618="ETF",Survey!$M618="ETF, alternative mutual fund"),1,0)</f>
        <v>0</v>
      </c>
      <c r="BX618" s="16" t="str">
        <f t="shared" si="497"/>
        <v>Pass</v>
      </c>
      <c r="BY618" s="33">
        <f>IF(ISNUMBER(SEARCH("Other",Survey!$AS618)), 1, 0)</f>
        <v>0</v>
      </c>
      <c r="BZ618" s="58" t="b">
        <f>NOT(ISBLANK(Survey!$AT618))</f>
        <v>0</v>
      </c>
      <c r="CA618" s="16" t="str">
        <f t="shared" si="498"/>
        <v>Pass</v>
      </c>
      <c r="CB618" s="114">
        <f>IF(Survey!$BB618=0, 0,1)</f>
        <v>0</v>
      </c>
      <c r="CC618" s="58">
        <f>Survey!$AV618</f>
        <v>0</v>
      </c>
      <c r="CD618" s="58">
        <f>Survey!$BC618+Survey!$BD618+ABS(Survey!$BE618)-ABS(Survey!$BF618)-ABS(Survey!$BG618)-ABS(Survey!$BL618)</f>
        <v>0</v>
      </c>
      <c r="CE618" s="138">
        <f>Survey!BB618+(ABS(Survey!$BH618)-ABS(Survey!$BI618)+ABS(Survey!$BJ618)-ABS(Survey!$BK618))*0.5</f>
        <v>0</v>
      </c>
      <c r="CF618" s="58">
        <f t="shared" si="499"/>
        <v>0</v>
      </c>
      <c r="CG618" s="58">
        <f>IF(AND($CC618&gt;$CF618-0.2,$CC618&lt;$CF618+0.2,ISBLANK(Survey!$AV618)=FALSE),0,1)</f>
        <v>1</v>
      </c>
      <c r="CH618" s="133">
        <f>IF(ISBLANK(Survey!$AW618),1,0)</f>
        <v>1</v>
      </c>
      <c r="CI618" s="16" t="str">
        <f t="shared" si="500"/>
        <v>Pass</v>
      </c>
      <c r="CJ618" s="114">
        <f>IF(Survey!$BB618=0, 0,1)</f>
        <v>0</v>
      </c>
      <c r="CK618" s="58">
        <f>IF(AND(Survey!$AX618&gt;=0,Survey!$AX618&lt;=0.2,Survey!$AX618&lt;&gt;""),0,1)</f>
        <v>1</v>
      </c>
      <c r="CL618" s="114">
        <f>IF(ISBLANK(Survey!$AY618),1,0)</f>
        <v>1</v>
      </c>
      <c r="CM618" s="16" t="str">
        <f t="shared" si="501"/>
        <v>Fail</v>
      </c>
      <c r="CN618" s="133">
        <f>Survey!$AZ618</f>
        <v>0</v>
      </c>
      <c r="CO618" s="16" t="str">
        <f t="shared" si="502"/>
        <v>Pass</v>
      </c>
      <c r="CP618" s="31">
        <f>Survey!$BA618</f>
        <v>0</v>
      </c>
      <c r="CQ618" s="138">
        <f>Survey!$BB618+Survey!$BC618+Survey!$BD618+ABS(Survey!$BE618)-ABS(Survey!$BF618)-ABS(Survey!$BG618)+ABS(Survey!$BH618)-ABS(Survey!$BI618)+ABS(Survey!$BJ618)-ABS(Survey!$BK618)-ABS(Survey!$BL618)+Survey!$BM618</f>
        <v>0</v>
      </c>
      <c r="CR618" s="30">
        <f t="shared" si="503"/>
        <v>0</v>
      </c>
      <c r="CS618" s="17">
        <f t="shared" si="504"/>
        <v>0</v>
      </c>
      <c r="CT618" s="16" t="str">
        <f t="shared" si="505"/>
        <v>Pass</v>
      </c>
      <c r="CU618" s="33" t="b">
        <f>IF(ABS(Survey!$BM618)=0,TRUE,FALSE)</f>
        <v>1</v>
      </c>
      <c r="CV618" s="32" t="b">
        <f>NOT(ISBLANK(Survey!$BN618))</f>
        <v>0</v>
      </c>
      <c r="CW618" t="str">
        <f t="shared" si="506"/>
        <v>Fail</v>
      </c>
      <c r="CX618" s="25">
        <f>Survey!$BA618</f>
        <v>0</v>
      </c>
      <c r="CY618" s="25" cm="1">
        <f t="array" ref="CY618">SUM(SUMIF(Survey!BP618:BW618,{"&gt;0","&lt;0"})*{1,-1})-SUM(SUMIF(Survey!BY618:CF618,{"&gt;0","&lt;0"})*{1,-1})</f>
        <v>0</v>
      </c>
      <c r="CZ618" s="30" t="str">
        <f t="shared" si="507"/>
        <v>No holdings</v>
      </c>
      <c r="DA618">
        <f t="shared" si="508"/>
        <v>0</v>
      </c>
      <c r="DB618" s="16" t="str">
        <f t="shared" si="509"/>
        <v>Fail</v>
      </c>
      <c r="DC618" s="31">
        <f>Survey!$BA618</f>
        <v>0</v>
      </c>
      <c r="DD618" s="31" cm="1">
        <f t="array" ref="DD618">SUM(SUMIF(Survey!CH618:DA618,{"&gt;0","&lt;0"})*{1,-1})-SUM(SUMIF(Survey!DC618:DV618,{"&gt;0","&lt;0"})*{1,-1})</f>
        <v>0</v>
      </c>
      <c r="DE618" s="30" t="str">
        <f t="shared" si="510"/>
        <v>No holdings</v>
      </c>
      <c r="DF618" s="17">
        <f t="shared" si="511"/>
        <v>0</v>
      </c>
      <c r="DG618" s="16" t="str">
        <f t="shared" si="512"/>
        <v>Pass</v>
      </c>
      <c r="DH618" s="33" t="b">
        <f>IF(ABS(Survey!$DA618)=0,TRUE,FALSE)</f>
        <v>1</v>
      </c>
      <c r="DI618" s="32" t="b">
        <f>NOT(ISBLANK(Survey!$DB618))</f>
        <v>0</v>
      </c>
      <c r="DJ618" s="16" t="str">
        <f t="shared" si="513"/>
        <v>Pass</v>
      </c>
      <c r="DK618" s="33" t="b">
        <f>IF(ABS(Survey!$DV618)=0,TRUE,FALSE)</f>
        <v>1</v>
      </c>
      <c r="DL618" s="32" t="b">
        <f>NOT(ISBLANK(Survey!$DW618))</f>
        <v>0</v>
      </c>
      <c r="DM618" t="str">
        <f t="shared" si="514"/>
        <v>Pass</v>
      </c>
      <c r="DN618" s="25" cm="1">
        <f t="array" ref="DN618">SUM(SUMIF(Survey!CW618,{"&gt;0","&lt;0"})*{1,-1})+SUM(SUMIF(Survey!DR618,{"&gt;0","&lt;0"})*{1,-1})</f>
        <v>0</v>
      </c>
      <c r="DO618" s="25">
        <f>SUM(SUMIF(Survey!DY618:EE618,{"&gt;0","&lt;0"})*{1,-1})+SUM(SUMIF(Survey!EG618:EM618,{"&gt;0","&lt;0"})*{1,-1})</f>
        <v>0</v>
      </c>
      <c r="DP618">
        <f t="shared" si="515"/>
        <v>0</v>
      </c>
      <c r="DQ618">
        <f t="shared" si="516"/>
        <v>0</v>
      </c>
      <c r="DR618" s="16" t="str">
        <f t="shared" si="517"/>
        <v>Pass</v>
      </c>
      <c r="DS618" s="33" t="b">
        <f>IF(ABS(Survey!$EE618)=0,TRUE,FALSE)</f>
        <v>1</v>
      </c>
      <c r="DT618" s="32" t="b">
        <f>NOT(ISBLANK(Survey!EF618))</f>
        <v>0</v>
      </c>
      <c r="DU618" s="16" t="str">
        <f t="shared" si="518"/>
        <v>Pass</v>
      </c>
      <c r="DV618" s="33" t="b">
        <f>IF(ABS(Survey!$EM618)=0,TRUE,FALSE)</f>
        <v>1</v>
      </c>
      <c r="DW618" s="32" t="b">
        <f>NOT(ISBLANK(Survey!$EN618))</f>
        <v>0</v>
      </c>
      <c r="DX618" s="16" t="str">
        <f t="shared" si="519"/>
        <v>Fail</v>
      </c>
      <c r="DY618" s="31">
        <f>SUM(SUMIF(Survey!ET618:EV618,{"&gt;0","&lt;0"})*{1,-1})</f>
        <v>0</v>
      </c>
      <c r="DZ618">
        <f t="shared" si="520"/>
        <v>0</v>
      </c>
      <c r="EA618">
        <f t="shared" si="521"/>
        <v>100</v>
      </c>
      <c r="EB618" s="30" t="b">
        <f>IF(OR(Survey!$M618="ETF",Survey!$M618="ETF, alternative mutual fund",Survey!$M618="Closed-end", Survey!$M618="Split share corp"),TRUE,FALSE)</f>
        <v>0</v>
      </c>
      <c r="EC618" s="16" t="str">
        <f t="shared" si="522"/>
        <v>Fail</v>
      </c>
      <c r="ED618" s="31">
        <f>SUM(SUMIF(Survey!EX618:FD618,{"&gt;0","&lt;0"})*{1,-1})</f>
        <v>0</v>
      </c>
      <c r="EE618">
        <f t="shared" si="523"/>
        <v>0</v>
      </c>
      <c r="EF618" s="17">
        <f t="shared" si="524"/>
        <v>100</v>
      </c>
      <c r="EG618" s="16" t="str">
        <f t="shared" si="525"/>
        <v>Fail</v>
      </c>
      <c r="EH618" s="31">
        <f>SUM(SUMIF(Survey!FF618:FL618,{"&gt;0","&lt;0"})*{1,-1})</f>
        <v>0</v>
      </c>
      <c r="EI618">
        <f t="shared" si="526"/>
        <v>0</v>
      </c>
      <c r="EJ618" s="17">
        <f t="shared" si="527"/>
        <v>100</v>
      </c>
    </row>
    <row r="619" spans="1:140">
      <c r="A619">
        <v>619</v>
      </c>
      <c r="B619" t="str">
        <f t="shared" si="475"/>
        <v>Pass</v>
      </c>
      <c r="C619" t="str">
        <f>IF(COUNTBLANK(Survey!B619:FM619)=$C$2, "Pass", "Fail")</f>
        <v>Pass</v>
      </c>
      <c r="D619" s="16" t="str">
        <f t="shared" si="476"/>
        <v>Fail</v>
      </c>
      <c r="E619" t="str">
        <f>IF(OR(ISBLANK(Survey!AL619),COUNTIF(G619:BJ619,"Fail")),"Fail","Pass")</f>
        <v>Fail</v>
      </c>
      <c r="F619" s="265"/>
      <c r="G619" s="16" t="str">
        <f t="shared" si="477"/>
        <v>Fail</v>
      </c>
      <c r="H619" s="139">
        <f>COUNTBLANK(Survey!B619:D619)+COUNTBLANK(Survey!G619)+COUNTBLANK(Survey!I619)+COUNTBLANK(Survey!K619:M619)+COUNTBLANK(Survey!P619:Q619)+COUNTBLANK(Survey!T619:W619)+COUNTBLANK(Survey!Z619:AC619)+COUNTBLANK(Survey!AF619:AG619)+COUNTBLANK(Survey!AK619:AK619)</f>
        <v>21</v>
      </c>
      <c r="I619" t="str">
        <f t="shared" si="478"/>
        <v>Fail</v>
      </c>
      <c r="J619" t="b">
        <f>IF(Survey!E619="No",TRUE,FALSE)</f>
        <v>0</v>
      </c>
      <c r="K619" s="29" cm="1">
        <f t="array" ref="K619">IF(COUNTA(Survey!$E$4:$E$695)=1, 0, SUM(IF(COUNTIF(Survey!$E$4:$E$695, Survey!$E$4:$E$695)=1,1,0)))</f>
        <v>0</v>
      </c>
      <c r="L619" s="29">
        <f>LEN(Survey!E619)</f>
        <v>0</v>
      </c>
      <c r="M619" s="16" t="str">
        <f t="shared" si="479"/>
        <v>Fail</v>
      </c>
      <c r="N619" t="b">
        <f>IF(Survey!F619="No",TRUE,FALSE)</f>
        <v>0</v>
      </c>
      <c r="O619" t="b">
        <f>Survey!F619=Survey!E619</f>
        <v>1</v>
      </c>
      <c r="P619">
        <f>COUNTIF(Survey!$F$4:$F$695,Survey!F619)</f>
        <v>0</v>
      </c>
      <c r="Q619" s="28">
        <f>LEN(Survey!F619)</f>
        <v>0</v>
      </c>
      <c r="R619" s="16" t="str">
        <f t="shared" si="480"/>
        <v>Pass</v>
      </c>
      <c r="S619" s="29">
        <f>MOD((LEN(Survey!H619)+2),11)</f>
        <v>2</v>
      </c>
      <c r="T619">
        <f>COUNTIF(Survey!$H$4:$H$695,Survey!H619)</f>
        <v>0</v>
      </c>
      <c r="U619" s="28" t="str">
        <f>IF(Survey!$L619="Prospectus fund", "Yes", "No")</f>
        <v>No</v>
      </c>
      <c r="V619" s="16" t="str">
        <f t="shared" si="481"/>
        <v>Pass</v>
      </c>
      <c r="W619" s="29">
        <f>MOD((LEN(Survey!J619)+2),11)</f>
        <v>2</v>
      </c>
      <c r="X619">
        <f>COUNTIF(Survey!$J$4:$J$695,Survey!J619)</f>
        <v>0</v>
      </c>
      <c r="Y619" s="30" t="b">
        <f>IF(OR(Survey!$M619="ETF",Survey!$M619="ETF, alternative mutual fund",Survey!$M619="Closed-end", Survey!$M619="Split share corp", Survey!$I619="Yes"),TRUE,FALSE)</f>
        <v>0</v>
      </c>
      <c r="Z619" s="16" t="str">
        <f>IFERROR(IF(AND(OR(AC619=AD619,AD619 = "Either"),NOT(ISBLANK(Survey!K619))),"Pass","Fail"),"Pass")</f>
        <v>Fail</v>
      </c>
      <c r="AA619" s="31" cm="1">
        <f t="array" ref="AA619">SUM(SUMIF(Survey!CH619:DA619,{"&gt;0","&lt;0"})*{1,-1})</f>
        <v>0</v>
      </c>
      <c r="AB619" s="33" cm="1">
        <f t="array" ref="AB619">SUM(SUMIF(Survey!CK619,{"&gt;0","&lt;0"})*{1,-1})+SUM(SUMIF(Survey!CU619,{"&gt;0","&lt;0"})*{1,-1})</f>
        <v>0</v>
      </c>
      <c r="AC619" s="33">
        <f>Survey!K619</f>
        <v>0</v>
      </c>
      <c r="AD619" s="32" t="str">
        <f t="shared" si="482"/>
        <v>Either</v>
      </c>
      <c r="AE619" s="16" t="str">
        <f t="shared" si="483"/>
        <v>Fail</v>
      </c>
      <c r="AF619" s="58" cm="1">
        <f t="array" ref="AF619">SUM(SUMIF(Survey!CH619:DA619,{"&gt;0","&lt;0"})*{1,-1})+SUM(SUMIF(Survey!DC619:DV619,{"&gt;0","&lt;0"})*{1,-1})</f>
        <v>0</v>
      </c>
      <c r="AG619" s="58">
        <f>IFERROR(AF619/(Survey!$BA619),0)</f>
        <v>0</v>
      </c>
      <c r="AH619" s="104" t="b">
        <f>IF(OR(Survey!$M619="Alternative strategy or hedge",Survey!$M619="Private asset",Survey!$L619="Prospectus fund"),TRUE,FALSE)</f>
        <v>0</v>
      </c>
      <c r="AI619" s="104" t="b">
        <f>NOT(ISBLANK(Survey!$M619))</f>
        <v>0</v>
      </c>
      <c r="AJ619" s="16" t="str">
        <f t="shared" si="484"/>
        <v>Fail</v>
      </c>
      <c r="AK619" t="b">
        <f>IF(Survey!W619="No",TRUE,FALSE)</f>
        <v>0</v>
      </c>
      <c r="AL619" s="119">
        <f>MOD((LEN(Survey!W619)+2),22)</f>
        <v>2</v>
      </c>
      <c r="AM619" t="str">
        <f t="shared" si="485"/>
        <v>Pass</v>
      </c>
      <c r="AN619" s="33" t="b">
        <f>NOT(ISNUMBER(SEARCH("Other",Survey!$Q619)))</f>
        <v>1</v>
      </c>
      <c r="AO619" s="32" t="b">
        <f>NOT(ISBLANK(Survey!$R619))</f>
        <v>0</v>
      </c>
      <c r="AP619" s="16" t="str">
        <f t="shared" si="486"/>
        <v>Pass</v>
      </c>
      <c r="AQ619" s="114">
        <f>COUNTBLANK(Survey!$X619)</f>
        <v>1</v>
      </c>
      <c r="AR619" s="58">
        <f>IF(AND(Survey!L619&lt;&gt;"Exempt fund",OR(Survey!$M619="ETF",Survey!$M619="ETF, alternative mutual fund",Survey!$M619="Mutual fund",Survey!$M619="Alternative mutual fund",Survey!$M619="Money market")),1,0)</f>
        <v>0</v>
      </c>
      <c r="AS619" s="16" t="str">
        <f t="shared" si="487"/>
        <v>Pass</v>
      </c>
      <c r="AT619" s="33" t="b">
        <f>NOT(ISNUMBER(SEARCH("Yes",Survey!$AC619)))</f>
        <v>1</v>
      </c>
      <c r="AU619" s="32" t="b">
        <f>IF(COUNTBLANK(Survey!$AD619:$AE619)=0,TRUE, FALSE)</f>
        <v>0</v>
      </c>
      <c r="AV619" s="16" t="str">
        <f t="shared" si="488"/>
        <v>Pass</v>
      </c>
      <c r="AW619" s="33" t="b">
        <f>NOT(ISNUMBER(SEARCH("Yes",Survey!$AF619)))</f>
        <v>1</v>
      </c>
      <c r="AX619" s="32" t="b">
        <f>NOT(ISBLANK(Survey!$AH619))</f>
        <v>0</v>
      </c>
      <c r="AY619" s="16" t="str">
        <f t="shared" si="489"/>
        <v>Pass</v>
      </c>
      <c r="AZ619" s="33" t="b">
        <f>NOT(OR(ISNUMBER(SEARCH("Other",Survey!$AH619)),ISNUMBER(SEARCH("Multiple",Survey!$AH619))))</f>
        <v>1</v>
      </c>
      <c r="BA619" s="32" t="b">
        <f>NOT(ISBLANK(Survey!$AI619))</f>
        <v>0</v>
      </c>
      <c r="BB619" s="16" t="str">
        <f t="shared" si="490"/>
        <v>Fail</v>
      </c>
      <c r="BC619" s="114">
        <f>IF(ABS(Survey!$BA619)&gt;0, 1,0)</f>
        <v>0</v>
      </c>
      <c r="BD619" s="114">
        <f>IF(COUNTBLANK(Survey!$AL619)=0,1,0)</f>
        <v>0</v>
      </c>
      <c r="BE619" s="16" t="str">
        <f t="shared" si="491"/>
        <v>Pass</v>
      </c>
      <c r="BF619" s="114">
        <f>IF(ISBLANK(Survey!$AL619),0,1)</f>
        <v>0</v>
      </c>
      <c r="BG619" s="133">
        <f>COUNTBLANK(Survey!$AM619)</f>
        <v>1</v>
      </c>
      <c r="BH619" s="16" t="str">
        <f t="shared" si="492"/>
        <v>Pass</v>
      </c>
      <c r="BI619" s="114">
        <f>IF(OR(Survey!$AM619="Closed",ISBLANK(Survey!$AM619)),0,1)</f>
        <v>0</v>
      </c>
      <c r="BJ619" s="133">
        <f>IF(ISBLANK(Survey!$AN619),1,0)</f>
        <v>1</v>
      </c>
      <c r="BK619" s="118" t="str">
        <f t="shared" si="493"/>
        <v>Pass</v>
      </c>
      <c r="BL619" s="31" cm="1">
        <f t="array" ref="BL619">SUM(SUMIF(Survey!AO619:AP619,{"&gt;0","&lt;0"})*{1,-1})</f>
        <v>0</v>
      </c>
      <c r="BM619">
        <f t="shared" si="494"/>
        <v>0</v>
      </c>
      <c r="BN619">
        <f t="shared" si="495"/>
        <v>100</v>
      </c>
      <c r="BO619" s="118" t="str">
        <f t="shared" si="496"/>
        <v>Pass</v>
      </c>
      <c r="BP619">
        <f>IF(Survey!AQ619="No",0,1)</f>
        <v>1</v>
      </c>
      <c r="BQ619" s="207">
        <f>MOD((LEN(Survey!AQ619)+2),22)</f>
        <v>2</v>
      </c>
      <c r="BR619">
        <f>IF(Survey!AR619="No",0,1)</f>
        <v>1</v>
      </c>
      <c r="BS619" s="207">
        <f>MOD((LEN(Survey!AR619)+2),22)</f>
        <v>2</v>
      </c>
      <c r="BT619" s="114">
        <f>COUNTBLANK(Survey!$AQ619:$AS619)+COUNTBLANK(Survey!$AU619)</f>
        <v>4</v>
      </c>
      <c r="BU619" s="114">
        <f>IF(Survey!$I619="Yes",1,0)</f>
        <v>0</v>
      </c>
      <c r="BV619" s="114">
        <f>IF(OR(Survey!$M619="Mutual fund",Survey!$M619="Alternative mutual fund",Survey!$M619="Money market"),1,0)</f>
        <v>0</v>
      </c>
      <c r="BW619" s="119">
        <f>IF(OR(Survey!$M619="ETF",Survey!$M619="ETF, alternative mutual fund"),1,0)</f>
        <v>0</v>
      </c>
      <c r="BX619" s="16" t="str">
        <f t="shared" si="497"/>
        <v>Pass</v>
      </c>
      <c r="BY619" s="33">
        <f>IF(ISNUMBER(SEARCH("Other",Survey!$AS619)), 1, 0)</f>
        <v>0</v>
      </c>
      <c r="BZ619" s="58" t="b">
        <f>NOT(ISBLANK(Survey!$AT619))</f>
        <v>0</v>
      </c>
      <c r="CA619" s="16" t="str">
        <f t="shared" si="498"/>
        <v>Pass</v>
      </c>
      <c r="CB619" s="114">
        <f>IF(Survey!$BB619=0, 0,1)</f>
        <v>0</v>
      </c>
      <c r="CC619" s="58">
        <f>Survey!$AV619</f>
        <v>0</v>
      </c>
      <c r="CD619" s="58">
        <f>Survey!$BC619+Survey!$BD619+ABS(Survey!$BE619)-ABS(Survey!$BF619)-ABS(Survey!$BG619)-ABS(Survey!$BL619)</f>
        <v>0</v>
      </c>
      <c r="CE619" s="138">
        <f>Survey!BB619+(ABS(Survey!$BH619)-ABS(Survey!$BI619)+ABS(Survey!$BJ619)-ABS(Survey!$BK619))*0.5</f>
        <v>0</v>
      </c>
      <c r="CF619" s="58">
        <f t="shared" si="499"/>
        <v>0</v>
      </c>
      <c r="CG619" s="58">
        <f>IF(AND($CC619&gt;$CF619-0.2,$CC619&lt;$CF619+0.2,ISBLANK(Survey!$AV619)=FALSE),0,1)</f>
        <v>1</v>
      </c>
      <c r="CH619" s="133">
        <f>IF(ISBLANK(Survey!$AW619),1,0)</f>
        <v>1</v>
      </c>
      <c r="CI619" s="16" t="str">
        <f t="shared" si="500"/>
        <v>Pass</v>
      </c>
      <c r="CJ619" s="114">
        <f>IF(Survey!$BB619=0, 0,1)</f>
        <v>0</v>
      </c>
      <c r="CK619" s="58">
        <f>IF(AND(Survey!$AX619&gt;=0,Survey!$AX619&lt;=0.2,Survey!$AX619&lt;&gt;""),0,1)</f>
        <v>1</v>
      </c>
      <c r="CL619" s="114">
        <f>IF(ISBLANK(Survey!$AY619),1,0)</f>
        <v>1</v>
      </c>
      <c r="CM619" s="16" t="str">
        <f t="shared" si="501"/>
        <v>Fail</v>
      </c>
      <c r="CN619" s="133">
        <f>Survey!$AZ619</f>
        <v>0</v>
      </c>
      <c r="CO619" s="16" t="str">
        <f t="shared" si="502"/>
        <v>Pass</v>
      </c>
      <c r="CP619" s="31">
        <f>Survey!$BA619</f>
        <v>0</v>
      </c>
      <c r="CQ619" s="138">
        <f>Survey!$BB619+Survey!$BC619+Survey!$BD619+ABS(Survey!$BE619)-ABS(Survey!$BF619)-ABS(Survey!$BG619)+ABS(Survey!$BH619)-ABS(Survey!$BI619)+ABS(Survey!$BJ619)-ABS(Survey!$BK619)-ABS(Survey!$BL619)+Survey!$BM619</f>
        <v>0</v>
      </c>
      <c r="CR619" s="30">
        <f t="shared" si="503"/>
        <v>0</v>
      </c>
      <c r="CS619" s="17">
        <f t="shared" si="504"/>
        <v>0</v>
      </c>
      <c r="CT619" s="16" t="str">
        <f t="shared" si="505"/>
        <v>Pass</v>
      </c>
      <c r="CU619" s="33" t="b">
        <f>IF(ABS(Survey!$BM619)=0,TRUE,FALSE)</f>
        <v>1</v>
      </c>
      <c r="CV619" s="32" t="b">
        <f>NOT(ISBLANK(Survey!$BN619))</f>
        <v>0</v>
      </c>
      <c r="CW619" t="str">
        <f t="shared" si="506"/>
        <v>Fail</v>
      </c>
      <c r="CX619" s="25">
        <f>Survey!$BA619</f>
        <v>0</v>
      </c>
      <c r="CY619" s="25" cm="1">
        <f t="array" ref="CY619">SUM(SUMIF(Survey!BP619:BW619,{"&gt;0","&lt;0"})*{1,-1})-SUM(SUMIF(Survey!BY619:CF619,{"&gt;0","&lt;0"})*{1,-1})</f>
        <v>0</v>
      </c>
      <c r="CZ619" s="30" t="str">
        <f t="shared" si="507"/>
        <v>No holdings</v>
      </c>
      <c r="DA619">
        <f t="shared" si="508"/>
        <v>0</v>
      </c>
      <c r="DB619" s="16" t="str">
        <f t="shared" si="509"/>
        <v>Fail</v>
      </c>
      <c r="DC619" s="31">
        <f>Survey!$BA619</f>
        <v>0</v>
      </c>
      <c r="DD619" s="31" cm="1">
        <f t="array" ref="DD619">SUM(SUMIF(Survey!CH619:DA619,{"&gt;0","&lt;0"})*{1,-1})-SUM(SUMIF(Survey!DC619:DV619,{"&gt;0","&lt;0"})*{1,-1})</f>
        <v>0</v>
      </c>
      <c r="DE619" s="30" t="str">
        <f t="shared" si="510"/>
        <v>No holdings</v>
      </c>
      <c r="DF619" s="17">
        <f t="shared" si="511"/>
        <v>0</v>
      </c>
      <c r="DG619" s="16" t="str">
        <f t="shared" si="512"/>
        <v>Pass</v>
      </c>
      <c r="DH619" s="33" t="b">
        <f>IF(ABS(Survey!$DA619)=0,TRUE,FALSE)</f>
        <v>1</v>
      </c>
      <c r="DI619" s="32" t="b">
        <f>NOT(ISBLANK(Survey!$DB619))</f>
        <v>0</v>
      </c>
      <c r="DJ619" s="16" t="str">
        <f t="shared" si="513"/>
        <v>Pass</v>
      </c>
      <c r="DK619" s="33" t="b">
        <f>IF(ABS(Survey!$DV619)=0,TRUE,FALSE)</f>
        <v>1</v>
      </c>
      <c r="DL619" s="32" t="b">
        <f>NOT(ISBLANK(Survey!$DW619))</f>
        <v>0</v>
      </c>
      <c r="DM619" t="str">
        <f t="shared" si="514"/>
        <v>Pass</v>
      </c>
      <c r="DN619" s="25" cm="1">
        <f t="array" ref="DN619">SUM(SUMIF(Survey!CW619,{"&gt;0","&lt;0"})*{1,-1})+SUM(SUMIF(Survey!DR619,{"&gt;0","&lt;0"})*{1,-1})</f>
        <v>0</v>
      </c>
      <c r="DO619" s="25">
        <f>SUM(SUMIF(Survey!DY619:EE619,{"&gt;0","&lt;0"})*{1,-1})+SUM(SUMIF(Survey!EG619:EM619,{"&gt;0","&lt;0"})*{1,-1})</f>
        <v>0</v>
      </c>
      <c r="DP619">
        <f t="shared" si="515"/>
        <v>0</v>
      </c>
      <c r="DQ619">
        <f t="shared" si="516"/>
        <v>0</v>
      </c>
      <c r="DR619" s="16" t="str">
        <f t="shared" si="517"/>
        <v>Pass</v>
      </c>
      <c r="DS619" s="33" t="b">
        <f>IF(ABS(Survey!$EE619)=0,TRUE,FALSE)</f>
        <v>1</v>
      </c>
      <c r="DT619" s="32" t="b">
        <f>NOT(ISBLANK(Survey!EF619))</f>
        <v>0</v>
      </c>
      <c r="DU619" s="16" t="str">
        <f t="shared" si="518"/>
        <v>Pass</v>
      </c>
      <c r="DV619" s="33" t="b">
        <f>IF(ABS(Survey!$EM619)=0,TRUE,FALSE)</f>
        <v>1</v>
      </c>
      <c r="DW619" s="32" t="b">
        <f>NOT(ISBLANK(Survey!$EN619))</f>
        <v>0</v>
      </c>
      <c r="DX619" s="16" t="str">
        <f t="shared" si="519"/>
        <v>Fail</v>
      </c>
      <c r="DY619" s="31">
        <f>SUM(SUMIF(Survey!ET619:EV619,{"&gt;0","&lt;0"})*{1,-1})</f>
        <v>0</v>
      </c>
      <c r="DZ619">
        <f t="shared" si="520"/>
        <v>0</v>
      </c>
      <c r="EA619">
        <f t="shared" si="521"/>
        <v>100</v>
      </c>
      <c r="EB619" s="30" t="b">
        <f>IF(OR(Survey!$M619="ETF",Survey!$M619="ETF, alternative mutual fund",Survey!$M619="Closed-end", Survey!$M619="Split share corp"),TRUE,FALSE)</f>
        <v>0</v>
      </c>
      <c r="EC619" s="16" t="str">
        <f t="shared" si="522"/>
        <v>Fail</v>
      </c>
      <c r="ED619" s="31">
        <f>SUM(SUMIF(Survey!EX619:FD619,{"&gt;0","&lt;0"})*{1,-1})</f>
        <v>0</v>
      </c>
      <c r="EE619">
        <f t="shared" si="523"/>
        <v>0</v>
      </c>
      <c r="EF619" s="17">
        <f t="shared" si="524"/>
        <v>100</v>
      </c>
      <c r="EG619" s="16" t="str">
        <f t="shared" si="525"/>
        <v>Fail</v>
      </c>
      <c r="EH619" s="31">
        <f>SUM(SUMIF(Survey!FF619:FL619,{"&gt;0","&lt;0"})*{1,-1})</f>
        <v>0</v>
      </c>
      <c r="EI619">
        <f t="shared" si="526"/>
        <v>0</v>
      </c>
      <c r="EJ619" s="17">
        <f t="shared" si="527"/>
        <v>100</v>
      </c>
    </row>
    <row r="620" spans="1:140">
      <c r="A620">
        <v>620</v>
      </c>
      <c r="B620" t="str">
        <f t="shared" si="475"/>
        <v>Pass</v>
      </c>
      <c r="C620" t="str">
        <f>IF(COUNTBLANK(Survey!B620:FM620)=$C$2, "Pass", "Fail")</f>
        <v>Pass</v>
      </c>
      <c r="D620" s="16" t="str">
        <f t="shared" si="476"/>
        <v>Fail</v>
      </c>
      <c r="E620" t="str">
        <f>IF(OR(ISBLANK(Survey!AL620),COUNTIF(G620:BJ620,"Fail")),"Fail","Pass")</f>
        <v>Fail</v>
      </c>
      <c r="F620" s="265"/>
      <c r="G620" s="16" t="str">
        <f t="shared" si="477"/>
        <v>Fail</v>
      </c>
      <c r="H620" s="139">
        <f>COUNTBLANK(Survey!B620:D620)+COUNTBLANK(Survey!G620)+COUNTBLANK(Survey!I620)+COUNTBLANK(Survey!K620:M620)+COUNTBLANK(Survey!P620:Q620)+COUNTBLANK(Survey!T620:W620)+COUNTBLANK(Survey!Z620:AC620)+COUNTBLANK(Survey!AF620:AG620)+COUNTBLANK(Survey!AK620:AK620)</f>
        <v>21</v>
      </c>
      <c r="I620" t="str">
        <f t="shared" si="478"/>
        <v>Fail</v>
      </c>
      <c r="J620" t="b">
        <f>IF(Survey!E620="No",TRUE,FALSE)</f>
        <v>0</v>
      </c>
      <c r="K620" s="29" cm="1">
        <f t="array" ref="K620">IF(COUNTA(Survey!$E$4:$E$695)=1, 0, SUM(IF(COUNTIF(Survey!$E$4:$E$695, Survey!$E$4:$E$695)=1,1,0)))</f>
        <v>0</v>
      </c>
      <c r="L620" s="29">
        <f>LEN(Survey!E620)</f>
        <v>0</v>
      </c>
      <c r="M620" s="16" t="str">
        <f t="shared" si="479"/>
        <v>Fail</v>
      </c>
      <c r="N620" t="b">
        <f>IF(Survey!F620="No",TRUE,FALSE)</f>
        <v>0</v>
      </c>
      <c r="O620" t="b">
        <f>Survey!F620=Survey!E620</f>
        <v>1</v>
      </c>
      <c r="P620">
        <f>COUNTIF(Survey!$F$4:$F$695,Survey!F620)</f>
        <v>0</v>
      </c>
      <c r="Q620" s="28">
        <f>LEN(Survey!F620)</f>
        <v>0</v>
      </c>
      <c r="R620" s="16" t="str">
        <f t="shared" si="480"/>
        <v>Pass</v>
      </c>
      <c r="S620" s="29">
        <f>MOD((LEN(Survey!H620)+2),11)</f>
        <v>2</v>
      </c>
      <c r="T620">
        <f>COUNTIF(Survey!$H$4:$H$695,Survey!H620)</f>
        <v>0</v>
      </c>
      <c r="U620" s="28" t="str">
        <f>IF(Survey!$L620="Prospectus fund", "Yes", "No")</f>
        <v>No</v>
      </c>
      <c r="V620" s="16" t="str">
        <f t="shared" si="481"/>
        <v>Pass</v>
      </c>
      <c r="W620" s="29">
        <f>MOD((LEN(Survey!J620)+2),11)</f>
        <v>2</v>
      </c>
      <c r="X620">
        <f>COUNTIF(Survey!$J$4:$J$695,Survey!J620)</f>
        <v>0</v>
      </c>
      <c r="Y620" s="30" t="b">
        <f>IF(OR(Survey!$M620="ETF",Survey!$M620="ETF, alternative mutual fund",Survey!$M620="Closed-end", Survey!$M620="Split share corp", Survey!$I620="Yes"),TRUE,FALSE)</f>
        <v>0</v>
      </c>
      <c r="Z620" s="16" t="str">
        <f>IFERROR(IF(AND(OR(AC620=AD620,AD620 = "Either"),NOT(ISBLANK(Survey!K620))),"Pass","Fail"),"Pass")</f>
        <v>Fail</v>
      </c>
      <c r="AA620" s="31" cm="1">
        <f t="array" ref="AA620">SUM(SUMIF(Survey!CH620:DA620,{"&gt;0","&lt;0"})*{1,-1})</f>
        <v>0</v>
      </c>
      <c r="AB620" s="33" cm="1">
        <f t="array" ref="AB620">SUM(SUMIF(Survey!CK620,{"&gt;0","&lt;0"})*{1,-1})+SUM(SUMIF(Survey!CU620,{"&gt;0","&lt;0"})*{1,-1})</f>
        <v>0</v>
      </c>
      <c r="AC620" s="33">
        <f>Survey!K620</f>
        <v>0</v>
      </c>
      <c r="AD620" s="32" t="str">
        <f t="shared" si="482"/>
        <v>Either</v>
      </c>
      <c r="AE620" s="16" t="str">
        <f t="shared" si="483"/>
        <v>Fail</v>
      </c>
      <c r="AF620" s="58" cm="1">
        <f t="array" ref="AF620">SUM(SUMIF(Survey!CH620:DA620,{"&gt;0","&lt;0"})*{1,-1})+SUM(SUMIF(Survey!DC620:DV620,{"&gt;0","&lt;0"})*{1,-1})</f>
        <v>0</v>
      </c>
      <c r="AG620" s="58">
        <f>IFERROR(AF620/(Survey!$BA620),0)</f>
        <v>0</v>
      </c>
      <c r="AH620" s="104" t="b">
        <f>IF(OR(Survey!$M620="Alternative strategy or hedge",Survey!$M620="Private asset",Survey!$L620="Prospectus fund"),TRUE,FALSE)</f>
        <v>0</v>
      </c>
      <c r="AI620" s="104" t="b">
        <f>NOT(ISBLANK(Survey!$M620))</f>
        <v>0</v>
      </c>
      <c r="AJ620" s="16" t="str">
        <f t="shared" si="484"/>
        <v>Fail</v>
      </c>
      <c r="AK620" t="b">
        <f>IF(Survey!W620="No",TRUE,FALSE)</f>
        <v>0</v>
      </c>
      <c r="AL620" s="119">
        <f>MOD((LEN(Survey!W620)+2),22)</f>
        <v>2</v>
      </c>
      <c r="AM620" t="str">
        <f t="shared" si="485"/>
        <v>Pass</v>
      </c>
      <c r="AN620" s="33" t="b">
        <f>NOT(ISNUMBER(SEARCH("Other",Survey!$Q620)))</f>
        <v>1</v>
      </c>
      <c r="AO620" s="32" t="b">
        <f>NOT(ISBLANK(Survey!$R620))</f>
        <v>0</v>
      </c>
      <c r="AP620" s="16" t="str">
        <f t="shared" si="486"/>
        <v>Pass</v>
      </c>
      <c r="AQ620" s="114">
        <f>COUNTBLANK(Survey!$X620)</f>
        <v>1</v>
      </c>
      <c r="AR620" s="58">
        <f>IF(AND(Survey!L620&lt;&gt;"Exempt fund",OR(Survey!$M620="ETF",Survey!$M620="ETF, alternative mutual fund",Survey!$M620="Mutual fund",Survey!$M620="Alternative mutual fund",Survey!$M620="Money market")),1,0)</f>
        <v>0</v>
      </c>
      <c r="AS620" s="16" t="str">
        <f t="shared" si="487"/>
        <v>Pass</v>
      </c>
      <c r="AT620" s="33" t="b">
        <f>NOT(ISNUMBER(SEARCH("Yes",Survey!$AC620)))</f>
        <v>1</v>
      </c>
      <c r="AU620" s="32" t="b">
        <f>IF(COUNTBLANK(Survey!$AD620:$AE620)=0,TRUE, FALSE)</f>
        <v>0</v>
      </c>
      <c r="AV620" s="16" t="str">
        <f t="shared" si="488"/>
        <v>Pass</v>
      </c>
      <c r="AW620" s="33" t="b">
        <f>NOT(ISNUMBER(SEARCH("Yes",Survey!$AF620)))</f>
        <v>1</v>
      </c>
      <c r="AX620" s="32" t="b">
        <f>NOT(ISBLANK(Survey!$AH620))</f>
        <v>0</v>
      </c>
      <c r="AY620" s="16" t="str">
        <f t="shared" si="489"/>
        <v>Pass</v>
      </c>
      <c r="AZ620" s="33" t="b">
        <f>NOT(OR(ISNUMBER(SEARCH("Other",Survey!$AH620)),ISNUMBER(SEARCH("Multiple",Survey!$AH620))))</f>
        <v>1</v>
      </c>
      <c r="BA620" s="32" t="b">
        <f>NOT(ISBLANK(Survey!$AI620))</f>
        <v>0</v>
      </c>
      <c r="BB620" s="16" t="str">
        <f t="shared" si="490"/>
        <v>Fail</v>
      </c>
      <c r="BC620" s="114">
        <f>IF(ABS(Survey!$BA620)&gt;0, 1,0)</f>
        <v>0</v>
      </c>
      <c r="BD620" s="114">
        <f>IF(COUNTBLANK(Survey!$AL620)=0,1,0)</f>
        <v>0</v>
      </c>
      <c r="BE620" s="16" t="str">
        <f t="shared" si="491"/>
        <v>Pass</v>
      </c>
      <c r="BF620" s="114">
        <f>IF(ISBLANK(Survey!$AL620),0,1)</f>
        <v>0</v>
      </c>
      <c r="BG620" s="133">
        <f>COUNTBLANK(Survey!$AM620)</f>
        <v>1</v>
      </c>
      <c r="BH620" s="16" t="str">
        <f t="shared" si="492"/>
        <v>Pass</v>
      </c>
      <c r="BI620" s="114">
        <f>IF(OR(Survey!$AM620="Closed",ISBLANK(Survey!$AM620)),0,1)</f>
        <v>0</v>
      </c>
      <c r="BJ620" s="133">
        <f>IF(ISBLANK(Survey!$AN620),1,0)</f>
        <v>1</v>
      </c>
      <c r="BK620" s="118" t="str">
        <f t="shared" si="493"/>
        <v>Pass</v>
      </c>
      <c r="BL620" s="31" cm="1">
        <f t="array" ref="BL620">SUM(SUMIF(Survey!AO620:AP620,{"&gt;0","&lt;0"})*{1,-1})</f>
        <v>0</v>
      </c>
      <c r="BM620">
        <f t="shared" si="494"/>
        <v>0</v>
      </c>
      <c r="BN620">
        <f t="shared" si="495"/>
        <v>100</v>
      </c>
      <c r="BO620" s="118" t="str">
        <f t="shared" si="496"/>
        <v>Pass</v>
      </c>
      <c r="BP620">
        <f>IF(Survey!AQ620="No",0,1)</f>
        <v>1</v>
      </c>
      <c r="BQ620" s="207">
        <f>MOD((LEN(Survey!AQ620)+2),22)</f>
        <v>2</v>
      </c>
      <c r="BR620">
        <f>IF(Survey!AR620="No",0,1)</f>
        <v>1</v>
      </c>
      <c r="BS620" s="207">
        <f>MOD((LEN(Survey!AR620)+2),22)</f>
        <v>2</v>
      </c>
      <c r="BT620" s="114">
        <f>COUNTBLANK(Survey!$AQ620:$AS620)+COUNTBLANK(Survey!$AU620)</f>
        <v>4</v>
      </c>
      <c r="BU620" s="114">
        <f>IF(Survey!$I620="Yes",1,0)</f>
        <v>0</v>
      </c>
      <c r="BV620" s="114">
        <f>IF(OR(Survey!$M620="Mutual fund",Survey!$M620="Alternative mutual fund",Survey!$M620="Money market"),1,0)</f>
        <v>0</v>
      </c>
      <c r="BW620" s="119">
        <f>IF(OR(Survey!$M620="ETF",Survey!$M620="ETF, alternative mutual fund"),1,0)</f>
        <v>0</v>
      </c>
      <c r="BX620" s="16" t="str">
        <f t="shared" si="497"/>
        <v>Pass</v>
      </c>
      <c r="BY620" s="33">
        <f>IF(ISNUMBER(SEARCH("Other",Survey!$AS620)), 1, 0)</f>
        <v>0</v>
      </c>
      <c r="BZ620" s="58" t="b">
        <f>NOT(ISBLANK(Survey!$AT620))</f>
        <v>0</v>
      </c>
      <c r="CA620" s="16" t="str">
        <f t="shared" si="498"/>
        <v>Pass</v>
      </c>
      <c r="CB620" s="114">
        <f>IF(Survey!$BB620=0, 0,1)</f>
        <v>0</v>
      </c>
      <c r="CC620" s="58">
        <f>Survey!$AV620</f>
        <v>0</v>
      </c>
      <c r="CD620" s="58">
        <f>Survey!$BC620+Survey!$BD620+ABS(Survey!$BE620)-ABS(Survey!$BF620)-ABS(Survey!$BG620)-ABS(Survey!$BL620)</f>
        <v>0</v>
      </c>
      <c r="CE620" s="138">
        <f>Survey!BB620+(ABS(Survey!$BH620)-ABS(Survey!$BI620)+ABS(Survey!$BJ620)-ABS(Survey!$BK620))*0.5</f>
        <v>0</v>
      </c>
      <c r="CF620" s="58">
        <f t="shared" si="499"/>
        <v>0</v>
      </c>
      <c r="CG620" s="58">
        <f>IF(AND($CC620&gt;$CF620-0.2,$CC620&lt;$CF620+0.2,ISBLANK(Survey!$AV620)=FALSE),0,1)</f>
        <v>1</v>
      </c>
      <c r="CH620" s="133">
        <f>IF(ISBLANK(Survey!$AW620),1,0)</f>
        <v>1</v>
      </c>
      <c r="CI620" s="16" t="str">
        <f t="shared" si="500"/>
        <v>Pass</v>
      </c>
      <c r="CJ620" s="114">
        <f>IF(Survey!$BB620=0, 0,1)</f>
        <v>0</v>
      </c>
      <c r="CK620" s="58">
        <f>IF(AND(Survey!$AX620&gt;=0,Survey!$AX620&lt;=0.2,Survey!$AX620&lt;&gt;""),0,1)</f>
        <v>1</v>
      </c>
      <c r="CL620" s="114">
        <f>IF(ISBLANK(Survey!$AY620),1,0)</f>
        <v>1</v>
      </c>
      <c r="CM620" s="16" t="str">
        <f t="shared" si="501"/>
        <v>Fail</v>
      </c>
      <c r="CN620" s="133">
        <f>Survey!$AZ620</f>
        <v>0</v>
      </c>
      <c r="CO620" s="16" t="str">
        <f t="shared" si="502"/>
        <v>Pass</v>
      </c>
      <c r="CP620" s="31">
        <f>Survey!$BA620</f>
        <v>0</v>
      </c>
      <c r="CQ620" s="138">
        <f>Survey!$BB620+Survey!$BC620+Survey!$BD620+ABS(Survey!$BE620)-ABS(Survey!$BF620)-ABS(Survey!$BG620)+ABS(Survey!$BH620)-ABS(Survey!$BI620)+ABS(Survey!$BJ620)-ABS(Survey!$BK620)-ABS(Survey!$BL620)+Survey!$BM620</f>
        <v>0</v>
      </c>
      <c r="CR620" s="30">
        <f t="shared" si="503"/>
        <v>0</v>
      </c>
      <c r="CS620" s="17">
        <f t="shared" si="504"/>
        <v>0</v>
      </c>
      <c r="CT620" s="16" t="str">
        <f t="shared" si="505"/>
        <v>Pass</v>
      </c>
      <c r="CU620" s="33" t="b">
        <f>IF(ABS(Survey!$BM620)=0,TRUE,FALSE)</f>
        <v>1</v>
      </c>
      <c r="CV620" s="32" t="b">
        <f>NOT(ISBLANK(Survey!$BN620))</f>
        <v>0</v>
      </c>
      <c r="CW620" t="str">
        <f t="shared" si="506"/>
        <v>Fail</v>
      </c>
      <c r="CX620" s="25">
        <f>Survey!$BA620</f>
        <v>0</v>
      </c>
      <c r="CY620" s="25" cm="1">
        <f t="array" ref="CY620">SUM(SUMIF(Survey!BP620:BW620,{"&gt;0","&lt;0"})*{1,-1})-SUM(SUMIF(Survey!BY620:CF620,{"&gt;0","&lt;0"})*{1,-1})</f>
        <v>0</v>
      </c>
      <c r="CZ620" s="30" t="str">
        <f t="shared" si="507"/>
        <v>No holdings</v>
      </c>
      <c r="DA620">
        <f t="shared" si="508"/>
        <v>0</v>
      </c>
      <c r="DB620" s="16" t="str">
        <f t="shared" si="509"/>
        <v>Fail</v>
      </c>
      <c r="DC620" s="31">
        <f>Survey!$BA620</f>
        <v>0</v>
      </c>
      <c r="DD620" s="31" cm="1">
        <f t="array" ref="DD620">SUM(SUMIF(Survey!CH620:DA620,{"&gt;0","&lt;0"})*{1,-1})-SUM(SUMIF(Survey!DC620:DV620,{"&gt;0","&lt;0"})*{1,-1})</f>
        <v>0</v>
      </c>
      <c r="DE620" s="30" t="str">
        <f t="shared" si="510"/>
        <v>No holdings</v>
      </c>
      <c r="DF620" s="17">
        <f t="shared" si="511"/>
        <v>0</v>
      </c>
      <c r="DG620" s="16" t="str">
        <f t="shared" si="512"/>
        <v>Pass</v>
      </c>
      <c r="DH620" s="33" t="b">
        <f>IF(ABS(Survey!$DA620)=0,TRUE,FALSE)</f>
        <v>1</v>
      </c>
      <c r="DI620" s="32" t="b">
        <f>NOT(ISBLANK(Survey!$DB620))</f>
        <v>0</v>
      </c>
      <c r="DJ620" s="16" t="str">
        <f t="shared" si="513"/>
        <v>Pass</v>
      </c>
      <c r="DK620" s="33" t="b">
        <f>IF(ABS(Survey!$DV620)=0,TRUE,FALSE)</f>
        <v>1</v>
      </c>
      <c r="DL620" s="32" t="b">
        <f>NOT(ISBLANK(Survey!$DW620))</f>
        <v>0</v>
      </c>
      <c r="DM620" t="str">
        <f t="shared" si="514"/>
        <v>Pass</v>
      </c>
      <c r="DN620" s="25" cm="1">
        <f t="array" ref="DN620">SUM(SUMIF(Survey!CW620,{"&gt;0","&lt;0"})*{1,-1})+SUM(SUMIF(Survey!DR620,{"&gt;0","&lt;0"})*{1,-1})</f>
        <v>0</v>
      </c>
      <c r="DO620" s="25">
        <f>SUM(SUMIF(Survey!DY620:EE620,{"&gt;0","&lt;0"})*{1,-1})+SUM(SUMIF(Survey!EG620:EM620,{"&gt;0","&lt;0"})*{1,-1})</f>
        <v>0</v>
      </c>
      <c r="DP620">
        <f t="shared" si="515"/>
        <v>0</v>
      </c>
      <c r="DQ620">
        <f t="shared" si="516"/>
        <v>0</v>
      </c>
      <c r="DR620" s="16" t="str">
        <f t="shared" si="517"/>
        <v>Pass</v>
      </c>
      <c r="DS620" s="33" t="b">
        <f>IF(ABS(Survey!$EE620)=0,TRUE,FALSE)</f>
        <v>1</v>
      </c>
      <c r="DT620" s="32" t="b">
        <f>NOT(ISBLANK(Survey!EF620))</f>
        <v>0</v>
      </c>
      <c r="DU620" s="16" t="str">
        <f t="shared" si="518"/>
        <v>Pass</v>
      </c>
      <c r="DV620" s="33" t="b">
        <f>IF(ABS(Survey!$EM620)=0,TRUE,FALSE)</f>
        <v>1</v>
      </c>
      <c r="DW620" s="32" t="b">
        <f>NOT(ISBLANK(Survey!$EN620))</f>
        <v>0</v>
      </c>
      <c r="DX620" s="16" t="str">
        <f t="shared" si="519"/>
        <v>Fail</v>
      </c>
      <c r="DY620" s="31">
        <f>SUM(SUMIF(Survey!ET620:EV620,{"&gt;0","&lt;0"})*{1,-1})</f>
        <v>0</v>
      </c>
      <c r="DZ620">
        <f t="shared" si="520"/>
        <v>0</v>
      </c>
      <c r="EA620">
        <f t="shared" si="521"/>
        <v>100</v>
      </c>
      <c r="EB620" s="30" t="b">
        <f>IF(OR(Survey!$M620="ETF",Survey!$M620="ETF, alternative mutual fund",Survey!$M620="Closed-end", Survey!$M620="Split share corp"),TRUE,FALSE)</f>
        <v>0</v>
      </c>
      <c r="EC620" s="16" t="str">
        <f t="shared" si="522"/>
        <v>Fail</v>
      </c>
      <c r="ED620" s="31">
        <f>SUM(SUMIF(Survey!EX620:FD620,{"&gt;0","&lt;0"})*{1,-1})</f>
        <v>0</v>
      </c>
      <c r="EE620">
        <f t="shared" si="523"/>
        <v>0</v>
      </c>
      <c r="EF620" s="17">
        <f t="shared" si="524"/>
        <v>100</v>
      </c>
      <c r="EG620" s="16" t="str">
        <f t="shared" si="525"/>
        <v>Fail</v>
      </c>
      <c r="EH620" s="31">
        <f>SUM(SUMIF(Survey!FF620:FL620,{"&gt;0","&lt;0"})*{1,-1})</f>
        <v>0</v>
      </c>
      <c r="EI620">
        <f t="shared" si="526"/>
        <v>0</v>
      </c>
      <c r="EJ620" s="17">
        <f t="shared" si="527"/>
        <v>100</v>
      </c>
    </row>
    <row r="621" spans="1:140">
      <c r="A621">
        <v>621</v>
      </c>
      <c r="B621" t="str">
        <f t="shared" si="475"/>
        <v>Pass</v>
      </c>
      <c r="C621" t="str">
        <f>IF(COUNTBLANK(Survey!B621:FM621)=$C$2, "Pass", "Fail")</f>
        <v>Pass</v>
      </c>
      <c r="D621" s="16" t="str">
        <f t="shared" si="476"/>
        <v>Fail</v>
      </c>
      <c r="E621" t="str">
        <f>IF(OR(ISBLANK(Survey!AL621),COUNTIF(G621:BJ621,"Fail")),"Fail","Pass")</f>
        <v>Fail</v>
      </c>
      <c r="F621" s="265"/>
      <c r="G621" s="16" t="str">
        <f t="shared" si="477"/>
        <v>Fail</v>
      </c>
      <c r="H621" s="139">
        <f>COUNTBLANK(Survey!B621:D621)+COUNTBLANK(Survey!G621)+COUNTBLANK(Survey!I621)+COUNTBLANK(Survey!K621:M621)+COUNTBLANK(Survey!P621:Q621)+COUNTBLANK(Survey!T621:W621)+COUNTBLANK(Survey!Z621:AC621)+COUNTBLANK(Survey!AF621:AG621)+COUNTBLANK(Survey!AK621:AK621)</f>
        <v>21</v>
      </c>
      <c r="I621" t="str">
        <f t="shared" si="478"/>
        <v>Fail</v>
      </c>
      <c r="J621" t="b">
        <f>IF(Survey!E621="No",TRUE,FALSE)</f>
        <v>0</v>
      </c>
      <c r="K621" s="29" cm="1">
        <f t="array" ref="K621">IF(COUNTA(Survey!$E$4:$E$695)=1, 0, SUM(IF(COUNTIF(Survey!$E$4:$E$695, Survey!$E$4:$E$695)=1,1,0)))</f>
        <v>0</v>
      </c>
      <c r="L621" s="29">
        <f>LEN(Survey!E621)</f>
        <v>0</v>
      </c>
      <c r="M621" s="16" t="str">
        <f t="shared" si="479"/>
        <v>Fail</v>
      </c>
      <c r="N621" t="b">
        <f>IF(Survey!F621="No",TRUE,FALSE)</f>
        <v>0</v>
      </c>
      <c r="O621" t="b">
        <f>Survey!F621=Survey!E621</f>
        <v>1</v>
      </c>
      <c r="P621">
        <f>COUNTIF(Survey!$F$4:$F$695,Survey!F621)</f>
        <v>0</v>
      </c>
      <c r="Q621" s="28">
        <f>LEN(Survey!F621)</f>
        <v>0</v>
      </c>
      <c r="R621" s="16" t="str">
        <f t="shared" si="480"/>
        <v>Pass</v>
      </c>
      <c r="S621" s="29">
        <f>MOD((LEN(Survey!H621)+2),11)</f>
        <v>2</v>
      </c>
      <c r="T621">
        <f>COUNTIF(Survey!$H$4:$H$695,Survey!H621)</f>
        <v>0</v>
      </c>
      <c r="U621" s="28" t="str">
        <f>IF(Survey!$L621="Prospectus fund", "Yes", "No")</f>
        <v>No</v>
      </c>
      <c r="V621" s="16" t="str">
        <f t="shared" si="481"/>
        <v>Pass</v>
      </c>
      <c r="W621" s="29">
        <f>MOD((LEN(Survey!J621)+2),11)</f>
        <v>2</v>
      </c>
      <c r="X621">
        <f>COUNTIF(Survey!$J$4:$J$695,Survey!J621)</f>
        <v>0</v>
      </c>
      <c r="Y621" s="30" t="b">
        <f>IF(OR(Survey!$M621="ETF",Survey!$M621="ETF, alternative mutual fund",Survey!$M621="Closed-end", Survey!$M621="Split share corp", Survey!$I621="Yes"),TRUE,FALSE)</f>
        <v>0</v>
      </c>
      <c r="Z621" s="16" t="str">
        <f>IFERROR(IF(AND(OR(AC621=AD621,AD621 = "Either"),NOT(ISBLANK(Survey!K621))),"Pass","Fail"),"Pass")</f>
        <v>Fail</v>
      </c>
      <c r="AA621" s="31" cm="1">
        <f t="array" ref="AA621">SUM(SUMIF(Survey!CH621:DA621,{"&gt;0","&lt;0"})*{1,-1})</f>
        <v>0</v>
      </c>
      <c r="AB621" s="33" cm="1">
        <f t="array" ref="AB621">SUM(SUMIF(Survey!CK621,{"&gt;0","&lt;0"})*{1,-1})+SUM(SUMIF(Survey!CU621,{"&gt;0","&lt;0"})*{1,-1})</f>
        <v>0</v>
      </c>
      <c r="AC621" s="33">
        <f>Survey!K621</f>
        <v>0</v>
      </c>
      <c r="AD621" s="32" t="str">
        <f t="shared" si="482"/>
        <v>Either</v>
      </c>
      <c r="AE621" s="16" t="str">
        <f t="shared" si="483"/>
        <v>Fail</v>
      </c>
      <c r="AF621" s="58" cm="1">
        <f t="array" ref="AF621">SUM(SUMIF(Survey!CH621:DA621,{"&gt;0","&lt;0"})*{1,-1})+SUM(SUMIF(Survey!DC621:DV621,{"&gt;0","&lt;0"})*{1,-1})</f>
        <v>0</v>
      </c>
      <c r="AG621" s="58">
        <f>IFERROR(AF621/(Survey!$BA621),0)</f>
        <v>0</v>
      </c>
      <c r="AH621" s="104" t="b">
        <f>IF(OR(Survey!$M621="Alternative strategy or hedge",Survey!$M621="Private asset",Survey!$L621="Prospectus fund"),TRUE,FALSE)</f>
        <v>0</v>
      </c>
      <c r="AI621" s="104" t="b">
        <f>NOT(ISBLANK(Survey!$M621))</f>
        <v>0</v>
      </c>
      <c r="AJ621" s="16" t="str">
        <f t="shared" si="484"/>
        <v>Fail</v>
      </c>
      <c r="AK621" t="b">
        <f>IF(Survey!W621="No",TRUE,FALSE)</f>
        <v>0</v>
      </c>
      <c r="AL621" s="119">
        <f>MOD((LEN(Survey!W621)+2),22)</f>
        <v>2</v>
      </c>
      <c r="AM621" t="str">
        <f t="shared" si="485"/>
        <v>Pass</v>
      </c>
      <c r="AN621" s="33" t="b">
        <f>NOT(ISNUMBER(SEARCH("Other",Survey!$Q621)))</f>
        <v>1</v>
      </c>
      <c r="AO621" s="32" t="b">
        <f>NOT(ISBLANK(Survey!$R621))</f>
        <v>0</v>
      </c>
      <c r="AP621" s="16" t="str">
        <f t="shared" si="486"/>
        <v>Pass</v>
      </c>
      <c r="AQ621" s="114">
        <f>COUNTBLANK(Survey!$X621)</f>
        <v>1</v>
      </c>
      <c r="AR621" s="58">
        <f>IF(AND(Survey!L621&lt;&gt;"Exempt fund",OR(Survey!$M621="ETF",Survey!$M621="ETF, alternative mutual fund",Survey!$M621="Mutual fund",Survey!$M621="Alternative mutual fund",Survey!$M621="Money market")),1,0)</f>
        <v>0</v>
      </c>
      <c r="AS621" s="16" t="str">
        <f t="shared" si="487"/>
        <v>Pass</v>
      </c>
      <c r="AT621" s="33" t="b">
        <f>NOT(ISNUMBER(SEARCH("Yes",Survey!$AC621)))</f>
        <v>1</v>
      </c>
      <c r="AU621" s="32" t="b">
        <f>IF(COUNTBLANK(Survey!$AD621:$AE621)=0,TRUE, FALSE)</f>
        <v>0</v>
      </c>
      <c r="AV621" s="16" t="str">
        <f t="shared" si="488"/>
        <v>Pass</v>
      </c>
      <c r="AW621" s="33" t="b">
        <f>NOT(ISNUMBER(SEARCH("Yes",Survey!$AF621)))</f>
        <v>1</v>
      </c>
      <c r="AX621" s="32" t="b">
        <f>NOT(ISBLANK(Survey!$AH621))</f>
        <v>0</v>
      </c>
      <c r="AY621" s="16" t="str">
        <f t="shared" si="489"/>
        <v>Pass</v>
      </c>
      <c r="AZ621" s="33" t="b">
        <f>NOT(OR(ISNUMBER(SEARCH("Other",Survey!$AH621)),ISNUMBER(SEARCH("Multiple",Survey!$AH621))))</f>
        <v>1</v>
      </c>
      <c r="BA621" s="32" t="b">
        <f>NOT(ISBLANK(Survey!$AI621))</f>
        <v>0</v>
      </c>
      <c r="BB621" s="16" t="str">
        <f t="shared" si="490"/>
        <v>Fail</v>
      </c>
      <c r="BC621" s="114">
        <f>IF(ABS(Survey!$BA621)&gt;0, 1,0)</f>
        <v>0</v>
      </c>
      <c r="BD621" s="114">
        <f>IF(COUNTBLANK(Survey!$AL621)=0,1,0)</f>
        <v>0</v>
      </c>
      <c r="BE621" s="16" t="str">
        <f t="shared" si="491"/>
        <v>Pass</v>
      </c>
      <c r="BF621" s="114">
        <f>IF(ISBLANK(Survey!$AL621),0,1)</f>
        <v>0</v>
      </c>
      <c r="BG621" s="133">
        <f>COUNTBLANK(Survey!$AM621)</f>
        <v>1</v>
      </c>
      <c r="BH621" s="16" t="str">
        <f t="shared" si="492"/>
        <v>Pass</v>
      </c>
      <c r="BI621" s="114">
        <f>IF(OR(Survey!$AM621="Closed",ISBLANK(Survey!$AM621)),0,1)</f>
        <v>0</v>
      </c>
      <c r="BJ621" s="133">
        <f>IF(ISBLANK(Survey!$AN621),1,0)</f>
        <v>1</v>
      </c>
      <c r="BK621" s="118" t="str">
        <f t="shared" si="493"/>
        <v>Pass</v>
      </c>
      <c r="BL621" s="31" cm="1">
        <f t="array" ref="BL621">SUM(SUMIF(Survey!AO621:AP621,{"&gt;0","&lt;0"})*{1,-1})</f>
        <v>0</v>
      </c>
      <c r="BM621">
        <f t="shared" si="494"/>
        <v>0</v>
      </c>
      <c r="BN621">
        <f t="shared" si="495"/>
        <v>100</v>
      </c>
      <c r="BO621" s="118" t="str">
        <f t="shared" si="496"/>
        <v>Pass</v>
      </c>
      <c r="BP621">
        <f>IF(Survey!AQ621="No",0,1)</f>
        <v>1</v>
      </c>
      <c r="BQ621" s="207">
        <f>MOD((LEN(Survey!AQ621)+2),22)</f>
        <v>2</v>
      </c>
      <c r="BR621">
        <f>IF(Survey!AR621="No",0,1)</f>
        <v>1</v>
      </c>
      <c r="BS621" s="207">
        <f>MOD((LEN(Survey!AR621)+2),22)</f>
        <v>2</v>
      </c>
      <c r="BT621" s="114">
        <f>COUNTBLANK(Survey!$AQ621:$AS621)+COUNTBLANK(Survey!$AU621)</f>
        <v>4</v>
      </c>
      <c r="BU621" s="114">
        <f>IF(Survey!$I621="Yes",1,0)</f>
        <v>0</v>
      </c>
      <c r="BV621" s="114">
        <f>IF(OR(Survey!$M621="Mutual fund",Survey!$M621="Alternative mutual fund",Survey!$M621="Money market"),1,0)</f>
        <v>0</v>
      </c>
      <c r="BW621" s="119">
        <f>IF(OR(Survey!$M621="ETF",Survey!$M621="ETF, alternative mutual fund"),1,0)</f>
        <v>0</v>
      </c>
      <c r="BX621" s="16" t="str">
        <f t="shared" si="497"/>
        <v>Pass</v>
      </c>
      <c r="BY621" s="33">
        <f>IF(ISNUMBER(SEARCH("Other",Survey!$AS621)), 1, 0)</f>
        <v>0</v>
      </c>
      <c r="BZ621" s="58" t="b">
        <f>NOT(ISBLANK(Survey!$AT621))</f>
        <v>0</v>
      </c>
      <c r="CA621" s="16" t="str">
        <f t="shared" si="498"/>
        <v>Pass</v>
      </c>
      <c r="CB621" s="114">
        <f>IF(Survey!$BB621=0, 0,1)</f>
        <v>0</v>
      </c>
      <c r="CC621" s="58">
        <f>Survey!$AV621</f>
        <v>0</v>
      </c>
      <c r="CD621" s="58">
        <f>Survey!$BC621+Survey!$BD621+ABS(Survey!$BE621)-ABS(Survey!$BF621)-ABS(Survey!$BG621)-ABS(Survey!$BL621)</f>
        <v>0</v>
      </c>
      <c r="CE621" s="138">
        <f>Survey!BB621+(ABS(Survey!$BH621)-ABS(Survey!$BI621)+ABS(Survey!$BJ621)-ABS(Survey!$BK621))*0.5</f>
        <v>0</v>
      </c>
      <c r="CF621" s="58">
        <f t="shared" si="499"/>
        <v>0</v>
      </c>
      <c r="CG621" s="58">
        <f>IF(AND($CC621&gt;$CF621-0.2,$CC621&lt;$CF621+0.2,ISBLANK(Survey!$AV621)=FALSE),0,1)</f>
        <v>1</v>
      </c>
      <c r="CH621" s="133">
        <f>IF(ISBLANK(Survey!$AW621),1,0)</f>
        <v>1</v>
      </c>
      <c r="CI621" s="16" t="str">
        <f t="shared" si="500"/>
        <v>Pass</v>
      </c>
      <c r="CJ621" s="114">
        <f>IF(Survey!$BB621=0, 0,1)</f>
        <v>0</v>
      </c>
      <c r="CK621" s="58">
        <f>IF(AND(Survey!$AX621&gt;=0,Survey!$AX621&lt;=0.2,Survey!$AX621&lt;&gt;""),0,1)</f>
        <v>1</v>
      </c>
      <c r="CL621" s="114">
        <f>IF(ISBLANK(Survey!$AY621),1,0)</f>
        <v>1</v>
      </c>
      <c r="CM621" s="16" t="str">
        <f t="shared" si="501"/>
        <v>Fail</v>
      </c>
      <c r="CN621" s="133">
        <f>Survey!$AZ621</f>
        <v>0</v>
      </c>
      <c r="CO621" s="16" t="str">
        <f t="shared" si="502"/>
        <v>Pass</v>
      </c>
      <c r="CP621" s="31">
        <f>Survey!$BA621</f>
        <v>0</v>
      </c>
      <c r="CQ621" s="138">
        <f>Survey!$BB621+Survey!$BC621+Survey!$BD621+ABS(Survey!$BE621)-ABS(Survey!$BF621)-ABS(Survey!$BG621)+ABS(Survey!$BH621)-ABS(Survey!$BI621)+ABS(Survey!$BJ621)-ABS(Survey!$BK621)-ABS(Survey!$BL621)+Survey!$BM621</f>
        <v>0</v>
      </c>
      <c r="CR621" s="30">
        <f t="shared" si="503"/>
        <v>0</v>
      </c>
      <c r="CS621" s="17">
        <f t="shared" si="504"/>
        <v>0</v>
      </c>
      <c r="CT621" s="16" t="str">
        <f t="shared" si="505"/>
        <v>Pass</v>
      </c>
      <c r="CU621" s="33" t="b">
        <f>IF(ABS(Survey!$BM621)=0,TRUE,FALSE)</f>
        <v>1</v>
      </c>
      <c r="CV621" s="32" t="b">
        <f>NOT(ISBLANK(Survey!$BN621))</f>
        <v>0</v>
      </c>
      <c r="CW621" t="str">
        <f t="shared" si="506"/>
        <v>Fail</v>
      </c>
      <c r="CX621" s="25">
        <f>Survey!$BA621</f>
        <v>0</v>
      </c>
      <c r="CY621" s="25" cm="1">
        <f t="array" ref="CY621">SUM(SUMIF(Survey!BP621:BW621,{"&gt;0","&lt;0"})*{1,-1})-SUM(SUMIF(Survey!BY621:CF621,{"&gt;0","&lt;0"})*{1,-1})</f>
        <v>0</v>
      </c>
      <c r="CZ621" s="30" t="str">
        <f t="shared" si="507"/>
        <v>No holdings</v>
      </c>
      <c r="DA621">
        <f t="shared" si="508"/>
        <v>0</v>
      </c>
      <c r="DB621" s="16" t="str">
        <f t="shared" si="509"/>
        <v>Fail</v>
      </c>
      <c r="DC621" s="31">
        <f>Survey!$BA621</f>
        <v>0</v>
      </c>
      <c r="DD621" s="31" cm="1">
        <f t="array" ref="DD621">SUM(SUMIF(Survey!CH621:DA621,{"&gt;0","&lt;0"})*{1,-1})-SUM(SUMIF(Survey!DC621:DV621,{"&gt;0","&lt;0"})*{1,-1})</f>
        <v>0</v>
      </c>
      <c r="DE621" s="30" t="str">
        <f t="shared" si="510"/>
        <v>No holdings</v>
      </c>
      <c r="DF621" s="17">
        <f t="shared" si="511"/>
        <v>0</v>
      </c>
      <c r="DG621" s="16" t="str">
        <f t="shared" si="512"/>
        <v>Pass</v>
      </c>
      <c r="DH621" s="33" t="b">
        <f>IF(ABS(Survey!$DA621)=0,TRUE,FALSE)</f>
        <v>1</v>
      </c>
      <c r="DI621" s="32" t="b">
        <f>NOT(ISBLANK(Survey!$DB621))</f>
        <v>0</v>
      </c>
      <c r="DJ621" s="16" t="str">
        <f t="shared" si="513"/>
        <v>Pass</v>
      </c>
      <c r="DK621" s="33" t="b">
        <f>IF(ABS(Survey!$DV621)=0,TRUE,FALSE)</f>
        <v>1</v>
      </c>
      <c r="DL621" s="32" t="b">
        <f>NOT(ISBLANK(Survey!$DW621))</f>
        <v>0</v>
      </c>
      <c r="DM621" t="str">
        <f t="shared" si="514"/>
        <v>Pass</v>
      </c>
      <c r="DN621" s="25" cm="1">
        <f t="array" ref="DN621">SUM(SUMIF(Survey!CW621,{"&gt;0","&lt;0"})*{1,-1})+SUM(SUMIF(Survey!DR621,{"&gt;0","&lt;0"})*{1,-1})</f>
        <v>0</v>
      </c>
      <c r="DO621" s="25">
        <f>SUM(SUMIF(Survey!DY621:EE621,{"&gt;0","&lt;0"})*{1,-1})+SUM(SUMIF(Survey!EG621:EM621,{"&gt;0","&lt;0"})*{1,-1})</f>
        <v>0</v>
      </c>
      <c r="DP621">
        <f t="shared" si="515"/>
        <v>0</v>
      </c>
      <c r="DQ621">
        <f t="shared" si="516"/>
        <v>0</v>
      </c>
      <c r="DR621" s="16" t="str">
        <f t="shared" si="517"/>
        <v>Pass</v>
      </c>
      <c r="DS621" s="33" t="b">
        <f>IF(ABS(Survey!$EE621)=0,TRUE,FALSE)</f>
        <v>1</v>
      </c>
      <c r="DT621" s="32" t="b">
        <f>NOT(ISBLANK(Survey!EF621))</f>
        <v>0</v>
      </c>
      <c r="DU621" s="16" t="str">
        <f t="shared" si="518"/>
        <v>Pass</v>
      </c>
      <c r="DV621" s="33" t="b">
        <f>IF(ABS(Survey!$EM621)=0,TRUE,FALSE)</f>
        <v>1</v>
      </c>
      <c r="DW621" s="32" t="b">
        <f>NOT(ISBLANK(Survey!$EN621))</f>
        <v>0</v>
      </c>
      <c r="DX621" s="16" t="str">
        <f t="shared" si="519"/>
        <v>Fail</v>
      </c>
      <c r="DY621" s="31">
        <f>SUM(SUMIF(Survey!ET621:EV621,{"&gt;0","&lt;0"})*{1,-1})</f>
        <v>0</v>
      </c>
      <c r="DZ621">
        <f t="shared" si="520"/>
        <v>0</v>
      </c>
      <c r="EA621">
        <f t="shared" si="521"/>
        <v>100</v>
      </c>
      <c r="EB621" s="30" t="b">
        <f>IF(OR(Survey!$M621="ETF",Survey!$M621="ETF, alternative mutual fund",Survey!$M621="Closed-end", Survey!$M621="Split share corp"),TRUE,FALSE)</f>
        <v>0</v>
      </c>
      <c r="EC621" s="16" t="str">
        <f t="shared" si="522"/>
        <v>Fail</v>
      </c>
      <c r="ED621" s="31">
        <f>SUM(SUMIF(Survey!EX621:FD621,{"&gt;0","&lt;0"})*{1,-1})</f>
        <v>0</v>
      </c>
      <c r="EE621">
        <f t="shared" si="523"/>
        <v>0</v>
      </c>
      <c r="EF621" s="17">
        <f t="shared" si="524"/>
        <v>100</v>
      </c>
      <c r="EG621" s="16" t="str">
        <f t="shared" si="525"/>
        <v>Fail</v>
      </c>
      <c r="EH621" s="31">
        <f>SUM(SUMIF(Survey!FF621:FL621,{"&gt;0","&lt;0"})*{1,-1})</f>
        <v>0</v>
      </c>
      <c r="EI621">
        <f t="shared" si="526"/>
        <v>0</v>
      </c>
      <c r="EJ621" s="17">
        <f t="shared" si="527"/>
        <v>100</v>
      </c>
    </row>
    <row r="622" spans="1:140">
      <c r="A622">
        <v>622</v>
      </c>
      <c r="B622" t="str">
        <f t="shared" si="475"/>
        <v>Pass</v>
      </c>
      <c r="C622" t="str">
        <f>IF(COUNTBLANK(Survey!B622:FM622)=$C$2, "Pass", "Fail")</f>
        <v>Pass</v>
      </c>
      <c r="D622" s="16" t="str">
        <f t="shared" si="476"/>
        <v>Fail</v>
      </c>
      <c r="E622" t="str">
        <f>IF(OR(ISBLANK(Survey!AL622),COUNTIF(G622:BJ622,"Fail")),"Fail","Pass")</f>
        <v>Fail</v>
      </c>
      <c r="F622" s="265"/>
      <c r="G622" s="16" t="str">
        <f t="shared" si="477"/>
        <v>Fail</v>
      </c>
      <c r="H622" s="139">
        <f>COUNTBLANK(Survey!B622:D622)+COUNTBLANK(Survey!G622)+COUNTBLANK(Survey!I622)+COUNTBLANK(Survey!K622:M622)+COUNTBLANK(Survey!P622:Q622)+COUNTBLANK(Survey!T622:W622)+COUNTBLANK(Survey!Z622:AC622)+COUNTBLANK(Survey!AF622:AG622)+COUNTBLANK(Survey!AK622:AK622)</f>
        <v>21</v>
      </c>
      <c r="I622" t="str">
        <f t="shared" si="478"/>
        <v>Fail</v>
      </c>
      <c r="J622" t="b">
        <f>IF(Survey!E622="No",TRUE,FALSE)</f>
        <v>0</v>
      </c>
      <c r="K622" s="29" cm="1">
        <f t="array" ref="K622">IF(COUNTA(Survey!$E$4:$E$695)=1, 0, SUM(IF(COUNTIF(Survey!$E$4:$E$695, Survey!$E$4:$E$695)=1,1,0)))</f>
        <v>0</v>
      </c>
      <c r="L622" s="29">
        <f>LEN(Survey!E622)</f>
        <v>0</v>
      </c>
      <c r="M622" s="16" t="str">
        <f t="shared" si="479"/>
        <v>Fail</v>
      </c>
      <c r="N622" t="b">
        <f>IF(Survey!F622="No",TRUE,FALSE)</f>
        <v>0</v>
      </c>
      <c r="O622" t="b">
        <f>Survey!F622=Survey!E622</f>
        <v>1</v>
      </c>
      <c r="P622">
        <f>COUNTIF(Survey!$F$4:$F$695,Survey!F622)</f>
        <v>0</v>
      </c>
      <c r="Q622" s="28">
        <f>LEN(Survey!F622)</f>
        <v>0</v>
      </c>
      <c r="R622" s="16" t="str">
        <f t="shared" si="480"/>
        <v>Pass</v>
      </c>
      <c r="S622" s="29">
        <f>MOD((LEN(Survey!H622)+2),11)</f>
        <v>2</v>
      </c>
      <c r="T622">
        <f>COUNTIF(Survey!$H$4:$H$695,Survey!H622)</f>
        <v>0</v>
      </c>
      <c r="U622" s="28" t="str">
        <f>IF(Survey!$L622="Prospectus fund", "Yes", "No")</f>
        <v>No</v>
      </c>
      <c r="V622" s="16" t="str">
        <f t="shared" si="481"/>
        <v>Pass</v>
      </c>
      <c r="W622" s="29">
        <f>MOD((LEN(Survey!J622)+2),11)</f>
        <v>2</v>
      </c>
      <c r="X622">
        <f>COUNTIF(Survey!$J$4:$J$695,Survey!J622)</f>
        <v>0</v>
      </c>
      <c r="Y622" s="30" t="b">
        <f>IF(OR(Survey!$M622="ETF",Survey!$M622="ETF, alternative mutual fund",Survey!$M622="Closed-end", Survey!$M622="Split share corp", Survey!$I622="Yes"),TRUE,FALSE)</f>
        <v>0</v>
      </c>
      <c r="Z622" s="16" t="str">
        <f>IFERROR(IF(AND(OR(AC622=AD622,AD622 = "Either"),NOT(ISBLANK(Survey!K622))),"Pass","Fail"),"Pass")</f>
        <v>Fail</v>
      </c>
      <c r="AA622" s="31" cm="1">
        <f t="array" ref="AA622">SUM(SUMIF(Survey!CH622:DA622,{"&gt;0","&lt;0"})*{1,-1})</f>
        <v>0</v>
      </c>
      <c r="AB622" s="33" cm="1">
        <f t="array" ref="AB622">SUM(SUMIF(Survey!CK622,{"&gt;0","&lt;0"})*{1,-1})+SUM(SUMIF(Survey!CU622,{"&gt;0","&lt;0"})*{1,-1})</f>
        <v>0</v>
      </c>
      <c r="AC622" s="33">
        <f>Survey!K622</f>
        <v>0</v>
      </c>
      <c r="AD622" s="32" t="str">
        <f t="shared" si="482"/>
        <v>Either</v>
      </c>
      <c r="AE622" s="16" t="str">
        <f t="shared" si="483"/>
        <v>Fail</v>
      </c>
      <c r="AF622" s="58" cm="1">
        <f t="array" ref="AF622">SUM(SUMIF(Survey!CH622:DA622,{"&gt;0","&lt;0"})*{1,-1})+SUM(SUMIF(Survey!DC622:DV622,{"&gt;0","&lt;0"})*{1,-1})</f>
        <v>0</v>
      </c>
      <c r="AG622" s="58">
        <f>IFERROR(AF622/(Survey!$BA622),0)</f>
        <v>0</v>
      </c>
      <c r="AH622" s="104" t="b">
        <f>IF(OR(Survey!$M622="Alternative strategy or hedge",Survey!$M622="Private asset",Survey!$L622="Prospectus fund"),TRUE,FALSE)</f>
        <v>0</v>
      </c>
      <c r="AI622" s="104" t="b">
        <f>NOT(ISBLANK(Survey!$M622))</f>
        <v>0</v>
      </c>
      <c r="AJ622" s="16" t="str">
        <f t="shared" si="484"/>
        <v>Fail</v>
      </c>
      <c r="AK622" t="b">
        <f>IF(Survey!W622="No",TRUE,FALSE)</f>
        <v>0</v>
      </c>
      <c r="AL622" s="119">
        <f>MOD((LEN(Survey!W622)+2),22)</f>
        <v>2</v>
      </c>
      <c r="AM622" t="str">
        <f t="shared" si="485"/>
        <v>Pass</v>
      </c>
      <c r="AN622" s="33" t="b">
        <f>NOT(ISNUMBER(SEARCH("Other",Survey!$Q622)))</f>
        <v>1</v>
      </c>
      <c r="AO622" s="32" t="b">
        <f>NOT(ISBLANK(Survey!$R622))</f>
        <v>0</v>
      </c>
      <c r="AP622" s="16" t="str">
        <f t="shared" si="486"/>
        <v>Pass</v>
      </c>
      <c r="AQ622" s="114">
        <f>COUNTBLANK(Survey!$X622)</f>
        <v>1</v>
      </c>
      <c r="AR622" s="58">
        <f>IF(AND(Survey!L622&lt;&gt;"Exempt fund",OR(Survey!$M622="ETF",Survey!$M622="ETF, alternative mutual fund",Survey!$M622="Mutual fund",Survey!$M622="Alternative mutual fund",Survey!$M622="Money market")),1,0)</f>
        <v>0</v>
      </c>
      <c r="AS622" s="16" t="str">
        <f t="shared" si="487"/>
        <v>Pass</v>
      </c>
      <c r="AT622" s="33" t="b">
        <f>NOT(ISNUMBER(SEARCH("Yes",Survey!$AC622)))</f>
        <v>1</v>
      </c>
      <c r="AU622" s="32" t="b">
        <f>IF(COUNTBLANK(Survey!$AD622:$AE622)=0,TRUE, FALSE)</f>
        <v>0</v>
      </c>
      <c r="AV622" s="16" t="str">
        <f t="shared" si="488"/>
        <v>Pass</v>
      </c>
      <c r="AW622" s="33" t="b">
        <f>NOT(ISNUMBER(SEARCH("Yes",Survey!$AF622)))</f>
        <v>1</v>
      </c>
      <c r="AX622" s="32" t="b">
        <f>NOT(ISBLANK(Survey!$AH622))</f>
        <v>0</v>
      </c>
      <c r="AY622" s="16" t="str">
        <f t="shared" si="489"/>
        <v>Pass</v>
      </c>
      <c r="AZ622" s="33" t="b">
        <f>NOT(OR(ISNUMBER(SEARCH("Other",Survey!$AH622)),ISNUMBER(SEARCH("Multiple",Survey!$AH622))))</f>
        <v>1</v>
      </c>
      <c r="BA622" s="32" t="b">
        <f>NOT(ISBLANK(Survey!$AI622))</f>
        <v>0</v>
      </c>
      <c r="BB622" s="16" t="str">
        <f t="shared" si="490"/>
        <v>Fail</v>
      </c>
      <c r="BC622" s="114">
        <f>IF(ABS(Survey!$BA622)&gt;0, 1,0)</f>
        <v>0</v>
      </c>
      <c r="BD622" s="114">
        <f>IF(COUNTBLANK(Survey!$AL622)=0,1,0)</f>
        <v>0</v>
      </c>
      <c r="BE622" s="16" t="str">
        <f t="shared" si="491"/>
        <v>Pass</v>
      </c>
      <c r="BF622" s="114">
        <f>IF(ISBLANK(Survey!$AL622),0,1)</f>
        <v>0</v>
      </c>
      <c r="BG622" s="133">
        <f>COUNTBLANK(Survey!$AM622)</f>
        <v>1</v>
      </c>
      <c r="BH622" s="16" t="str">
        <f t="shared" si="492"/>
        <v>Pass</v>
      </c>
      <c r="BI622" s="114">
        <f>IF(OR(Survey!$AM622="Closed",ISBLANK(Survey!$AM622)),0,1)</f>
        <v>0</v>
      </c>
      <c r="BJ622" s="133">
        <f>IF(ISBLANK(Survey!$AN622),1,0)</f>
        <v>1</v>
      </c>
      <c r="BK622" s="118" t="str">
        <f t="shared" si="493"/>
        <v>Pass</v>
      </c>
      <c r="BL622" s="31" cm="1">
        <f t="array" ref="BL622">SUM(SUMIF(Survey!AO622:AP622,{"&gt;0","&lt;0"})*{1,-1})</f>
        <v>0</v>
      </c>
      <c r="BM622">
        <f t="shared" si="494"/>
        <v>0</v>
      </c>
      <c r="BN622">
        <f t="shared" si="495"/>
        <v>100</v>
      </c>
      <c r="BO622" s="118" t="str">
        <f t="shared" si="496"/>
        <v>Pass</v>
      </c>
      <c r="BP622">
        <f>IF(Survey!AQ622="No",0,1)</f>
        <v>1</v>
      </c>
      <c r="BQ622" s="207">
        <f>MOD((LEN(Survey!AQ622)+2),22)</f>
        <v>2</v>
      </c>
      <c r="BR622">
        <f>IF(Survey!AR622="No",0,1)</f>
        <v>1</v>
      </c>
      <c r="BS622" s="207">
        <f>MOD((LEN(Survey!AR622)+2),22)</f>
        <v>2</v>
      </c>
      <c r="BT622" s="114">
        <f>COUNTBLANK(Survey!$AQ622:$AS622)+COUNTBLANK(Survey!$AU622)</f>
        <v>4</v>
      </c>
      <c r="BU622" s="114">
        <f>IF(Survey!$I622="Yes",1,0)</f>
        <v>0</v>
      </c>
      <c r="BV622" s="114">
        <f>IF(OR(Survey!$M622="Mutual fund",Survey!$M622="Alternative mutual fund",Survey!$M622="Money market"),1,0)</f>
        <v>0</v>
      </c>
      <c r="BW622" s="119">
        <f>IF(OR(Survey!$M622="ETF",Survey!$M622="ETF, alternative mutual fund"),1,0)</f>
        <v>0</v>
      </c>
      <c r="BX622" s="16" t="str">
        <f t="shared" si="497"/>
        <v>Pass</v>
      </c>
      <c r="BY622" s="33">
        <f>IF(ISNUMBER(SEARCH("Other",Survey!$AS622)), 1, 0)</f>
        <v>0</v>
      </c>
      <c r="BZ622" s="58" t="b">
        <f>NOT(ISBLANK(Survey!$AT622))</f>
        <v>0</v>
      </c>
      <c r="CA622" s="16" t="str">
        <f t="shared" si="498"/>
        <v>Pass</v>
      </c>
      <c r="CB622" s="114">
        <f>IF(Survey!$BB622=0, 0,1)</f>
        <v>0</v>
      </c>
      <c r="CC622" s="58">
        <f>Survey!$AV622</f>
        <v>0</v>
      </c>
      <c r="CD622" s="58">
        <f>Survey!$BC622+Survey!$BD622+ABS(Survey!$BE622)-ABS(Survey!$BF622)-ABS(Survey!$BG622)-ABS(Survey!$BL622)</f>
        <v>0</v>
      </c>
      <c r="CE622" s="138">
        <f>Survey!BB622+(ABS(Survey!$BH622)-ABS(Survey!$BI622)+ABS(Survey!$BJ622)-ABS(Survey!$BK622))*0.5</f>
        <v>0</v>
      </c>
      <c r="CF622" s="58">
        <f t="shared" si="499"/>
        <v>0</v>
      </c>
      <c r="CG622" s="58">
        <f>IF(AND($CC622&gt;$CF622-0.2,$CC622&lt;$CF622+0.2,ISBLANK(Survey!$AV622)=FALSE),0,1)</f>
        <v>1</v>
      </c>
      <c r="CH622" s="133">
        <f>IF(ISBLANK(Survey!$AW622),1,0)</f>
        <v>1</v>
      </c>
      <c r="CI622" s="16" t="str">
        <f t="shared" si="500"/>
        <v>Pass</v>
      </c>
      <c r="CJ622" s="114">
        <f>IF(Survey!$BB622=0, 0,1)</f>
        <v>0</v>
      </c>
      <c r="CK622" s="58">
        <f>IF(AND(Survey!$AX622&gt;=0,Survey!$AX622&lt;=0.2,Survey!$AX622&lt;&gt;""),0,1)</f>
        <v>1</v>
      </c>
      <c r="CL622" s="114">
        <f>IF(ISBLANK(Survey!$AY622),1,0)</f>
        <v>1</v>
      </c>
      <c r="CM622" s="16" t="str">
        <f t="shared" si="501"/>
        <v>Fail</v>
      </c>
      <c r="CN622" s="133">
        <f>Survey!$AZ622</f>
        <v>0</v>
      </c>
      <c r="CO622" s="16" t="str">
        <f t="shared" si="502"/>
        <v>Pass</v>
      </c>
      <c r="CP622" s="31">
        <f>Survey!$BA622</f>
        <v>0</v>
      </c>
      <c r="CQ622" s="138">
        <f>Survey!$BB622+Survey!$BC622+Survey!$BD622+ABS(Survey!$BE622)-ABS(Survey!$BF622)-ABS(Survey!$BG622)+ABS(Survey!$BH622)-ABS(Survey!$BI622)+ABS(Survey!$BJ622)-ABS(Survey!$BK622)-ABS(Survey!$BL622)+Survey!$BM622</f>
        <v>0</v>
      </c>
      <c r="CR622" s="30">
        <f t="shared" si="503"/>
        <v>0</v>
      </c>
      <c r="CS622" s="17">
        <f t="shared" si="504"/>
        <v>0</v>
      </c>
      <c r="CT622" s="16" t="str">
        <f t="shared" si="505"/>
        <v>Pass</v>
      </c>
      <c r="CU622" s="33" t="b">
        <f>IF(ABS(Survey!$BM622)=0,TRUE,FALSE)</f>
        <v>1</v>
      </c>
      <c r="CV622" s="32" t="b">
        <f>NOT(ISBLANK(Survey!$BN622))</f>
        <v>0</v>
      </c>
      <c r="CW622" t="str">
        <f t="shared" si="506"/>
        <v>Fail</v>
      </c>
      <c r="CX622" s="25">
        <f>Survey!$BA622</f>
        <v>0</v>
      </c>
      <c r="CY622" s="25" cm="1">
        <f t="array" ref="CY622">SUM(SUMIF(Survey!BP622:BW622,{"&gt;0","&lt;0"})*{1,-1})-SUM(SUMIF(Survey!BY622:CF622,{"&gt;0","&lt;0"})*{1,-1})</f>
        <v>0</v>
      </c>
      <c r="CZ622" s="30" t="str">
        <f t="shared" si="507"/>
        <v>No holdings</v>
      </c>
      <c r="DA622">
        <f t="shared" si="508"/>
        <v>0</v>
      </c>
      <c r="DB622" s="16" t="str">
        <f t="shared" si="509"/>
        <v>Fail</v>
      </c>
      <c r="DC622" s="31">
        <f>Survey!$BA622</f>
        <v>0</v>
      </c>
      <c r="DD622" s="31" cm="1">
        <f t="array" ref="DD622">SUM(SUMIF(Survey!CH622:DA622,{"&gt;0","&lt;0"})*{1,-1})-SUM(SUMIF(Survey!DC622:DV622,{"&gt;0","&lt;0"})*{1,-1})</f>
        <v>0</v>
      </c>
      <c r="DE622" s="30" t="str">
        <f t="shared" si="510"/>
        <v>No holdings</v>
      </c>
      <c r="DF622" s="17">
        <f t="shared" si="511"/>
        <v>0</v>
      </c>
      <c r="DG622" s="16" t="str">
        <f t="shared" si="512"/>
        <v>Pass</v>
      </c>
      <c r="DH622" s="33" t="b">
        <f>IF(ABS(Survey!$DA622)=0,TRUE,FALSE)</f>
        <v>1</v>
      </c>
      <c r="DI622" s="32" t="b">
        <f>NOT(ISBLANK(Survey!$DB622))</f>
        <v>0</v>
      </c>
      <c r="DJ622" s="16" t="str">
        <f t="shared" si="513"/>
        <v>Pass</v>
      </c>
      <c r="DK622" s="33" t="b">
        <f>IF(ABS(Survey!$DV622)=0,TRUE,FALSE)</f>
        <v>1</v>
      </c>
      <c r="DL622" s="32" t="b">
        <f>NOT(ISBLANK(Survey!$DW622))</f>
        <v>0</v>
      </c>
      <c r="DM622" t="str">
        <f t="shared" si="514"/>
        <v>Pass</v>
      </c>
      <c r="DN622" s="25" cm="1">
        <f t="array" ref="DN622">SUM(SUMIF(Survey!CW622,{"&gt;0","&lt;0"})*{1,-1})+SUM(SUMIF(Survey!DR622,{"&gt;0","&lt;0"})*{1,-1})</f>
        <v>0</v>
      </c>
      <c r="DO622" s="25">
        <f>SUM(SUMIF(Survey!DY622:EE622,{"&gt;0","&lt;0"})*{1,-1})+SUM(SUMIF(Survey!EG622:EM622,{"&gt;0","&lt;0"})*{1,-1})</f>
        <v>0</v>
      </c>
      <c r="DP622">
        <f t="shared" si="515"/>
        <v>0</v>
      </c>
      <c r="DQ622">
        <f t="shared" si="516"/>
        <v>0</v>
      </c>
      <c r="DR622" s="16" t="str">
        <f t="shared" si="517"/>
        <v>Pass</v>
      </c>
      <c r="DS622" s="33" t="b">
        <f>IF(ABS(Survey!$EE622)=0,TRUE,FALSE)</f>
        <v>1</v>
      </c>
      <c r="DT622" s="32" t="b">
        <f>NOT(ISBLANK(Survey!EF622))</f>
        <v>0</v>
      </c>
      <c r="DU622" s="16" t="str">
        <f t="shared" si="518"/>
        <v>Pass</v>
      </c>
      <c r="DV622" s="33" t="b">
        <f>IF(ABS(Survey!$EM622)=0,TRUE,FALSE)</f>
        <v>1</v>
      </c>
      <c r="DW622" s="32" t="b">
        <f>NOT(ISBLANK(Survey!$EN622))</f>
        <v>0</v>
      </c>
      <c r="DX622" s="16" t="str">
        <f t="shared" si="519"/>
        <v>Fail</v>
      </c>
      <c r="DY622" s="31">
        <f>SUM(SUMIF(Survey!ET622:EV622,{"&gt;0","&lt;0"})*{1,-1})</f>
        <v>0</v>
      </c>
      <c r="DZ622">
        <f t="shared" si="520"/>
        <v>0</v>
      </c>
      <c r="EA622">
        <f t="shared" si="521"/>
        <v>100</v>
      </c>
      <c r="EB622" s="30" t="b">
        <f>IF(OR(Survey!$M622="ETF",Survey!$M622="ETF, alternative mutual fund",Survey!$M622="Closed-end", Survey!$M622="Split share corp"),TRUE,FALSE)</f>
        <v>0</v>
      </c>
      <c r="EC622" s="16" t="str">
        <f t="shared" si="522"/>
        <v>Fail</v>
      </c>
      <c r="ED622" s="31">
        <f>SUM(SUMIF(Survey!EX622:FD622,{"&gt;0","&lt;0"})*{1,-1})</f>
        <v>0</v>
      </c>
      <c r="EE622">
        <f t="shared" si="523"/>
        <v>0</v>
      </c>
      <c r="EF622" s="17">
        <f t="shared" si="524"/>
        <v>100</v>
      </c>
      <c r="EG622" s="16" t="str">
        <f t="shared" si="525"/>
        <v>Fail</v>
      </c>
      <c r="EH622" s="31">
        <f>SUM(SUMIF(Survey!FF622:FL622,{"&gt;0","&lt;0"})*{1,-1})</f>
        <v>0</v>
      </c>
      <c r="EI622">
        <f t="shared" si="526"/>
        <v>0</v>
      </c>
      <c r="EJ622" s="17">
        <f t="shared" si="527"/>
        <v>100</v>
      </c>
    </row>
    <row r="623" spans="1:140">
      <c r="A623">
        <v>623</v>
      </c>
      <c r="B623" t="str">
        <f t="shared" si="475"/>
        <v>Pass</v>
      </c>
      <c r="C623" t="str">
        <f>IF(COUNTBLANK(Survey!B623:FM623)=$C$2, "Pass", "Fail")</f>
        <v>Pass</v>
      </c>
      <c r="D623" s="16" t="str">
        <f t="shared" si="476"/>
        <v>Fail</v>
      </c>
      <c r="E623" t="str">
        <f>IF(OR(ISBLANK(Survey!AL623),COUNTIF(G623:BJ623,"Fail")),"Fail","Pass")</f>
        <v>Fail</v>
      </c>
      <c r="F623" s="265"/>
      <c r="G623" s="16" t="str">
        <f t="shared" si="477"/>
        <v>Fail</v>
      </c>
      <c r="H623" s="139">
        <f>COUNTBLANK(Survey!B623:D623)+COUNTBLANK(Survey!G623)+COUNTBLANK(Survey!I623)+COUNTBLANK(Survey!K623:M623)+COUNTBLANK(Survey!P623:Q623)+COUNTBLANK(Survey!T623:W623)+COUNTBLANK(Survey!Z623:AC623)+COUNTBLANK(Survey!AF623:AG623)+COUNTBLANK(Survey!AK623:AK623)</f>
        <v>21</v>
      </c>
      <c r="I623" t="str">
        <f t="shared" si="478"/>
        <v>Fail</v>
      </c>
      <c r="J623" t="b">
        <f>IF(Survey!E623="No",TRUE,FALSE)</f>
        <v>0</v>
      </c>
      <c r="K623" s="29" cm="1">
        <f t="array" ref="K623">IF(COUNTA(Survey!$E$4:$E$695)=1, 0, SUM(IF(COUNTIF(Survey!$E$4:$E$695, Survey!$E$4:$E$695)=1,1,0)))</f>
        <v>0</v>
      </c>
      <c r="L623" s="29">
        <f>LEN(Survey!E623)</f>
        <v>0</v>
      </c>
      <c r="M623" s="16" t="str">
        <f t="shared" si="479"/>
        <v>Fail</v>
      </c>
      <c r="N623" t="b">
        <f>IF(Survey!F623="No",TRUE,FALSE)</f>
        <v>0</v>
      </c>
      <c r="O623" t="b">
        <f>Survey!F623=Survey!E623</f>
        <v>1</v>
      </c>
      <c r="P623">
        <f>COUNTIF(Survey!$F$4:$F$695,Survey!F623)</f>
        <v>0</v>
      </c>
      <c r="Q623" s="28">
        <f>LEN(Survey!F623)</f>
        <v>0</v>
      </c>
      <c r="R623" s="16" t="str">
        <f t="shared" si="480"/>
        <v>Pass</v>
      </c>
      <c r="S623" s="29">
        <f>MOD((LEN(Survey!H623)+2),11)</f>
        <v>2</v>
      </c>
      <c r="T623">
        <f>COUNTIF(Survey!$H$4:$H$695,Survey!H623)</f>
        <v>0</v>
      </c>
      <c r="U623" s="28" t="str">
        <f>IF(Survey!$L623="Prospectus fund", "Yes", "No")</f>
        <v>No</v>
      </c>
      <c r="V623" s="16" t="str">
        <f t="shared" si="481"/>
        <v>Pass</v>
      </c>
      <c r="W623" s="29">
        <f>MOD((LEN(Survey!J623)+2),11)</f>
        <v>2</v>
      </c>
      <c r="X623">
        <f>COUNTIF(Survey!$J$4:$J$695,Survey!J623)</f>
        <v>0</v>
      </c>
      <c r="Y623" s="30" t="b">
        <f>IF(OR(Survey!$M623="ETF",Survey!$M623="ETF, alternative mutual fund",Survey!$M623="Closed-end", Survey!$M623="Split share corp", Survey!$I623="Yes"),TRUE,FALSE)</f>
        <v>0</v>
      </c>
      <c r="Z623" s="16" t="str">
        <f>IFERROR(IF(AND(OR(AC623=AD623,AD623 = "Either"),NOT(ISBLANK(Survey!K623))),"Pass","Fail"),"Pass")</f>
        <v>Fail</v>
      </c>
      <c r="AA623" s="31" cm="1">
        <f t="array" ref="AA623">SUM(SUMIF(Survey!CH623:DA623,{"&gt;0","&lt;0"})*{1,-1})</f>
        <v>0</v>
      </c>
      <c r="AB623" s="33" cm="1">
        <f t="array" ref="AB623">SUM(SUMIF(Survey!CK623,{"&gt;0","&lt;0"})*{1,-1})+SUM(SUMIF(Survey!CU623,{"&gt;0","&lt;0"})*{1,-1})</f>
        <v>0</v>
      </c>
      <c r="AC623" s="33">
        <f>Survey!K623</f>
        <v>0</v>
      </c>
      <c r="AD623" s="32" t="str">
        <f t="shared" si="482"/>
        <v>Either</v>
      </c>
      <c r="AE623" s="16" t="str">
        <f t="shared" si="483"/>
        <v>Fail</v>
      </c>
      <c r="AF623" s="58" cm="1">
        <f t="array" ref="AF623">SUM(SUMIF(Survey!CH623:DA623,{"&gt;0","&lt;0"})*{1,-1})+SUM(SUMIF(Survey!DC623:DV623,{"&gt;0","&lt;0"})*{1,-1})</f>
        <v>0</v>
      </c>
      <c r="AG623" s="58">
        <f>IFERROR(AF623/(Survey!$BA623),0)</f>
        <v>0</v>
      </c>
      <c r="AH623" s="104" t="b">
        <f>IF(OR(Survey!$M623="Alternative strategy or hedge",Survey!$M623="Private asset",Survey!$L623="Prospectus fund"),TRUE,FALSE)</f>
        <v>0</v>
      </c>
      <c r="AI623" s="104" t="b">
        <f>NOT(ISBLANK(Survey!$M623))</f>
        <v>0</v>
      </c>
      <c r="AJ623" s="16" t="str">
        <f t="shared" si="484"/>
        <v>Fail</v>
      </c>
      <c r="AK623" t="b">
        <f>IF(Survey!W623="No",TRUE,FALSE)</f>
        <v>0</v>
      </c>
      <c r="AL623" s="119">
        <f>MOD((LEN(Survey!W623)+2),22)</f>
        <v>2</v>
      </c>
      <c r="AM623" t="str">
        <f t="shared" si="485"/>
        <v>Pass</v>
      </c>
      <c r="AN623" s="33" t="b">
        <f>NOT(ISNUMBER(SEARCH("Other",Survey!$Q623)))</f>
        <v>1</v>
      </c>
      <c r="AO623" s="32" t="b">
        <f>NOT(ISBLANK(Survey!$R623))</f>
        <v>0</v>
      </c>
      <c r="AP623" s="16" t="str">
        <f t="shared" si="486"/>
        <v>Pass</v>
      </c>
      <c r="AQ623" s="114">
        <f>COUNTBLANK(Survey!$X623)</f>
        <v>1</v>
      </c>
      <c r="AR623" s="58">
        <f>IF(AND(Survey!L623&lt;&gt;"Exempt fund",OR(Survey!$M623="ETF",Survey!$M623="ETF, alternative mutual fund",Survey!$M623="Mutual fund",Survey!$M623="Alternative mutual fund",Survey!$M623="Money market")),1,0)</f>
        <v>0</v>
      </c>
      <c r="AS623" s="16" t="str">
        <f t="shared" si="487"/>
        <v>Pass</v>
      </c>
      <c r="AT623" s="33" t="b">
        <f>NOT(ISNUMBER(SEARCH("Yes",Survey!$AC623)))</f>
        <v>1</v>
      </c>
      <c r="AU623" s="32" t="b">
        <f>IF(COUNTBLANK(Survey!$AD623:$AE623)=0,TRUE, FALSE)</f>
        <v>0</v>
      </c>
      <c r="AV623" s="16" t="str">
        <f t="shared" si="488"/>
        <v>Pass</v>
      </c>
      <c r="AW623" s="33" t="b">
        <f>NOT(ISNUMBER(SEARCH("Yes",Survey!$AF623)))</f>
        <v>1</v>
      </c>
      <c r="AX623" s="32" t="b">
        <f>NOT(ISBLANK(Survey!$AH623))</f>
        <v>0</v>
      </c>
      <c r="AY623" s="16" t="str">
        <f t="shared" si="489"/>
        <v>Pass</v>
      </c>
      <c r="AZ623" s="33" t="b">
        <f>NOT(OR(ISNUMBER(SEARCH("Other",Survey!$AH623)),ISNUMBER(SEARCH("Multiple",Survey!$AH623))))</f>
        <v>1</v>
      </c>
      <c r="BA623" s="32" t="b">
        <f>NOT(ISBLANK(Survey!$AI623))</f>
        <v>0</v>
      </c>
      <c r="BB623" s="16" t="str">
        <f t="shared" si="490"/>
        <v>Fail</v>
      </c>
      <c r="BC623" s="114">
        <f>IF(ABS(Survey!$BA623)&gt;0, 1,0)</f>
        <v>0</v>
      </c>
      <c r="BD623" s="114">
        <f>IF(COUNTBLANK(Survey!$AL623)=0,1,0)</f>
        <v>0</v>
      </c>
      <c r="BE623" s="16" t="str">
        <f t="shared" si="491"/>
        <v>Pass</v>
      </c>
      <c r="BF623" s="114">
        <f>IF(ISBLANK(Survey!$AL623),0,1)</f>
        <v>0</v>
      </c>
      <c r="BG623" s="133">
        <f>COUNTBLANK(Survey!$AM623)</f>
        <v>1</v>
      </c>
      <c r="BH623" s="16" t="str">
        <f t="shared" si="492"/>
        <v>Pass</v>
      </c>
      <c r="BI623" s="114">
        <f>IF(OR(Survey!$AM623="Closed",ISBLANK(Survey!$AM623)),0,1)</f>
        <v>0</v>
      </c>
      <c r="BJ623" s="133">
        <f>IF(ISBLANK(Survey!$AN623),1,0)</f>
        <v>1</v>
      </c>
      <c r="BK623" s="118" t="str">
        <f t="shared" si="493"/>
        <v>Pass</v>
      </c>
      <c r="BL623" s="31" cm="1">
        <f t="array" ref="BL623">SUM(SUMIF(Survey!AO623:AP623,{"&gt;0","&lt;0"})*{1,-1})</f>
        <v>0</v>
      </c>
      <c r="BM623">
        <f t="shared" si="494"/>
        <v>0</v>
      </c>
      <c r="BN623">
        <f t="shared" si="495"/>
        <v>100</v>
      </c>
      <c r="BO623" s="118" t="str">
        <f t="shared" si="496"/>
        <v>Pass</v>
      </c>
      <c r="BP623">
        <f>IF(Survey!AQ623="No",0,1)</f>
        <v>1</v>
      </c>
      <c r="BQ623" s="207">
        <f>MOD((LEN(Survey!AQ623)+2),22)</f>
        <v>2</v>
      </c>
      <c r="BR623">
        <f>IF(Survey!AR623="No",0,1)</f>
        <v>1</v>
      </c>
      <c r="BS623" s="207">
        <f>MOD((LEN(Survey!AR623)+2),22)</f>
        <v>2</v>
      </c>
      <c r="BT623" s="114">
        <f>COUNTBLANK(Survey!$AQ623:$AS623)+COUNTBLANK(Survey!$AU623)</f>
        <v>4</v>
      </c>
      <c r="BU623" s="114">
        <f>IF(Survey!$I623="Yes",1,0)</f>
        <v>0</v>
      </c>
      <c r="BV623" s="114">
        <f>IF(OR(Survey!$M623="Mutual fund",Survey!$M623="Alternative mutual fund",Survey!$M623="Money market"),1,0)</f>
        <v>0</v>
      </c>
      <c r="BW623" s="119">
        <f>IF(OR(Survey!$M623="ETF",Survey!$M623="ETF, alternative mutual fund"),1,0)</f>
        <v>0</v>
      </c>
      <c r="BX623" s="16" t="str">
        <f t="shared" si="497"/>
        <v>Pass</v>
      </c>
      <c r="BY623" s="33">
        <f>IF(ISNUMBER(SEARCH("Other",Survey!$AS623)), 1, 0)</f>
        <v>0</v>
      </c>
      <c r="BZ623" s="58" t="b">
        <f>NOT(ISBLANK(Survey!$AT623))</f>
        <v>0</v>
      </c>
      <c r="CA623" s="16" t="str">
        <f t="shared" si="498"/>
        <v>Pass</v>
      </c>
      <c r="CB623" s="114">
        <f>IF(Survey!$BB623=0, 0,1)</f>
        <v>0</v>
      </c>
      <c r="CC623" s="58">
        <f>Survey!$AV623</f>
        <v>0</v>
      </c>
      <c r="CD623" s="58">
        <f>Survey!$BC623+Survey!$BD623+ABS(Survey!$BE623)-ABS(Survey!$BF623)-ABS(Survey!$BG623)-ABS(Survey!$BL623)</f>
        <v>0</v>
      </c>
      <c r="CE623" s="138">
        <f>Survey!BB623+(ABS(Survey!$BH623)-ABS(Survey!$BI623)+ABS(Survey!$BJ623)-ABS(Survey!$BK623))*0.5</f>
        <v>0</v>
      </c>
      <c r="CF623" s="58">
        <f t="shared" si="499"/>
        <v>0</v>
      </c>
      <c r="CG623" s="58">
        <f>IF(AND($CC623&gt;$CF623-0.2,$CC623&lt;$CF623+0.2,ISBLANK(Survey!$AV623)=FALSE),0,1)</f>
        <v>1</v>
      </c>
      <c r="CH623" s="133">
        <f>IF(ISBLANK(Survey!$AW623),1,0)</f>
        <v>1</v>
      </c>
      <c r="CI623" s="16" t="str">
        <f t="shared" si="500"/>
        <v>Pass</v>
      </c>
      <c r="CJ623" s="114">
        <f>IF(Survey!$BB623=0, 0,1)</f>
        <v>0</v>
      </c>
      <c r="CK623" s="58">
        <f>IF(AND(Survey!$AX623&gt;=0,Survey!$AX623&lt;=0.2,Survey!$AX623&lt;&gt;""),0,1)</f>
        <v>1</v>
      </c>
      <c r="CL623" s="114">
        <f>IF(ISBLANK(Survey!$AY623),1,0)</f>
        <v>1</v>
      </c>
      <c r="CM623" s="16" t="str">
        <f t="shared" si="501"/>
        <v>Fail</v>
      </c>
      <c r="CN623" s="133">
        <f>Survey!$AZ623</f>
        <v>0</v>
      </c>
      <c r="CO623" s="16" t="str">
        <f t="shared" si="502"/>
        <v>Pass</v>
      </c>
      <c r="CP623" s="31">
        <f>Survey!$BA623</f>
        <v>0</v>
      </c>
      <c r="CQ623" s="138">
        <f>Survey!$BB623+Survey!$BC623+Survey!$BD623+ABS(Survey!$BE623)-ABS(Survey!$BF623)-ABS(Survey!$BG623)+ABS(Survey!$BH623)-ABS(Survey!$BI623)+ABS(Survey!$BJ623)-ABS(Survey!$BK623)-ABS(Survey!$BL623)+Survey!$BM623</f>
        <v>0</v>
      </c>
      <c r="CR623" s="30">
        <f t="shared" si="503"/>
        <v>0</v>
      </c>
      <c r="CS623" s="17">
        <f t="shared" si="504"/>
        <v>0</v>
      </c>
      <c r="CT623" s="16" t="str">
        <f t="shared" si="505"/>
        <v>Pass</v>
      </c>
      <c r="CU623" s="33" t="b">
        <f>IF(ABS(Survey!$BM623)=0,TRUE,FALSE)</f>
        <v>1</v>
      </c>
      <c r="CV623" s="32" t="b">
        <f>NOT(ISBLANK(Survey!$BN623))</f>
        <v>0</v>
      </c>
      <c r="CW623" t="str">
        <f t="shared" si="506"/>
        <v>Fail</v>
      </c>
      <c r="CX623" s="25">
        <f>Survey!$BA623</f>
        <v>0</v>
      </c>
      <c r="CY623" s="25" cm="1">
        <f t="array" ref="CY623">SUM(SUMIF(Survey!BP623:BW623,{"&gt;0","&lt;0"})*{1,-1})-SUM(SUMIF(Survey!BY623:CF623,{"&gt;0","&lt;0"})*{1,-1})</f>
        <v>0</v>
      </c>
      <c r="CZ623" s="30" t="str">
        <f t="shared" si="507"/>
        <v>No holdings</v>
      </c>
      <c r="DA623">
        <f t="shared" si="508"/>
        <v>0</v>
      </c>
      <c r="DB623" s="16" t="str">
        <f t="shared" si="509"/>
        <v>Fail</v>
      </c>
      <c r="DC623" s="31">
        <f>Survey!$BA623</f>
        <v>0</v>
      </c>
      <c r="DD623" s="31" cm="1">
        <f t="array" ref="DD623">SUM(SUMIF(Survey!CH623:DA623,{"&gt;0","&lt;0"})*{1,-1})-SUM(SUMIF(Survey!DC623:DV623,{"&gt;0","&lt;0"})*{1,-1})</f>
        <v>0</v>
      </c>
      <c r="DE623" s="30" t="str">
        <f t="shared" si="510"/>
        <v>No holdings</v>
      </c>
      <c r="DF623" s="17">
        <f t="shared" si="511"/>
        <v>0</v>
      </c>
      <c r="DG623" s="16" t="str">
        <f t="shared" si="512"/>
        <v>Pass</v>
      </c>
      <c r="DH623" s="33" t="b">
        <f>IF(ABS(Survey!$DA623)=0,TRUE,FALSE)</f>
        <v>1</v>
      </c>
      <c r="DI623" s="32" t="b">
        <f>NOT(ISBLANK(Survey!$DB623))</f>
        <v>0</v>
      </c>
      <c r="DJ623" s="16" t="str">
        <f t="shared" si="513"/>
        <v>Pass</v>
      </c>
      <c r="DK623" s="33" t="b">
        <f>IF(ABS(Survey!$DV623)=0,TRUE,FALSE)</f>
        <v>1</v>
      </c>
      <c r="DL623" s="32" t="b">
        <f>NOT(ISBLANK(Survey!$DW623))</f>
        <v>0</v>
      </c>
      <c r="DM623" t="str">
        <f t="shared" si="514"/>
        <v>Pass</v>
      </c>
      <c r="DN623" s="25" cm="1">
        <f t="array" ref="DN623">SUM(SUMIF(Survey!CW623,{"&gt;0","&lt;0"})*{1,-1})+SUM(SUMIF(Survey!DR623,{"&gt;0","&lt;0"})*{1,-1})</f>
        <v>0</v>
      </c>
      <c r="DO623" s="25">
        <f>SUM(SUMIF(Survey!DY623:EE623,{"&gt;0","&lt;0"})*{1,-1})+SUM(SUMIF(Survey!EG623:EM623,{"&gt;0","&lt;0"})*{1,-1})</f>
        <v>0</v>
      </c>
      <c r="DP623">
        <f t="shared" si="515"/>
        <v>0</v>
      </c>
      <c r="DQ623">
        <f t="shared" si="516"/>
        <v>0</v>
      </c>
      <c r="DR623" s="16" t="str">
        <f t="shared" si="517"/>
        <v>Pass</v>
      </c>
      <c r="DS623" s="33" t="b">
        <f>IF(ABS(Survey!$EE623)=0,TRUE,FALSE)</f>
        <v>1</v>
      </c>
      <c r="DT623" s="32" t="b">
        <f>NOT(ISBLANK(Survey!EF623))</f>
        <v>0</v>
      </c>
      <c r="DU623" s="16" t="str">
        <f t="shared" si="518"/>
        <v>Pass</v>
      </c>
      <c r="DV623" s="33" t="b">
        <f>IF(ABS(Survey!$EM623)=0,TRUE,FALSE)</f>
        <v>1</v>
      </c>
      <c r="DW623" s="32" t="b">
        <f>NOT(ISBLANK(Survey!$EN623))</f>
        <v>0</v>
      </c>
      <c r="DX623" s="16" t="str">
        <f t="shared" si="519"/>
        <v>Fail</v>
      </c>
      <c r="DY623" s="31">
        <f>SUM(SUMIF(Survey!ET623:EV623,{"&gt;0","&lt;0"})*{1,-1})</f>
        <v>0</v>
      </c>
      <c r="DZ623">
        <f t="shared" si="520"/>
        <v>0</v>
      </c>
      <c r="EA623">
        <f t="shared" si="521"/>
        <v>100</v>
      </c>
      <c r="EB623" s="30" t="b">
        <f>IF(OR(Survey!$M623="ETF",Survey!$M623="ETF, alternative mutual fund",Survey!$M623="Closed-end", Survey!$M623="Split share corp"),TRUE,FALSE)</f>
        <v>0</v>
      </c>
      <c r="EC623" s="16" t="str">
        <f t="shared" si="522"/>
        <v>Fail</v>
      </c>
      <c r="ED623" s="31">
        <f>SUM(SUMIF(Survey!EX623:FD623,{"&gt;0","&lt;0"})*{1,-1})</f>
        <v>0</v>
      </c>
      <c r="EE623">
        <f t="shared" si="523"/>
        <v>0</v>
      </c>
      <c r="EF623" s="17">
        <f t="shared" si="524"/>
        <v>100</v>
      </c>
      <c r="EG623" s="16" t="str">
        <f t="shared" si="525"/>
        <v>Fail</v>
      </c>
      <c r="EH623" s="31">
        <f>SUM(SUMIF(Survey!FF623:FL623,{"&gt;0","&lt;0"})*{1,-1})</f>
        <v>0</v>
      </c>
      <c r="EI623">
        <f t="shared" si="526"/>
        <v>0</v>
      </c>
      <c r="EJ623" s="17">
        <f t="shared" si="527"/>
        <v>100</v>
      </c>
    </row>
    <row r="624" spans="1:140">
      <c r="A624">
        <v>624</v>
      </c>
      <c r="B624" t="str">
        <f t="shared" si="475"/>
        <v>Pass</v>
      </c>
      <c r="C624" t="str">
        <f>IF(COUNTBLANK(Survey!B624:FM624)=$C$2, "Pass", "Fail")</f>
        <v>Pass</v>
      </c>
      <c r="D624" s="16" t="str">
        <f t="shared" si="476"/>
        <v>Fail</v>
      </c>
      <c r="E624" t="str">
        <f>IF(OR(ISBLANK(Survey!AL624),COUNTIF(G624:BJ624,"Fail")),"Fail","Pass")</f>
        <v>Fail</v>
      </c>
      <c r="F624" s="265"/>
      <c r="G624" s="16" t="str">
        <f t="shared" si="477"/>
        <v>Fail</v>
      </c>
      <c r="H624" s="139">
        <f>COUNTBLANK(Survey!B624:D624)+COUNTBLANK(Survey!G624)+COUNTBLANK(Survey!I624)+COUNTBLANK(Survey!K624:M624)+COUNTBLANK(Survey!P624:Q624)+COUNTBLANK(Survey!T624:W624)+COUNTBLANK(Survey!Z624:AC624)+COUNTBLANK(Survey!AF624:AG624)+COUNTBLANK(Survey!AK624:AK624)</f>
        <v>21</v>
      </c>
      <c r="I624" t="str">
        <f t="shared" si="478"/>
        <v>Fail</v>
      </c>
      <c r="J624" t="b">
        <f>IF(Survey!E624="No",TRUE,FALSE)</f>
        <v>0</v>
      </c>
      <c r="K624" s="29" cm="1">
        <f t="array" ref="K624">IF(COUNTA(Survey!$E$4:$E$695)=1, 0, SUM(IF(COUNTIF(Survey!$E$4:$E$695, Survey!$E$4:$E$695)=1,1,0)))</f>
        <v>0</v>
      </c>
      <c r="L624" s="29">
        <f>LEN(Survey!E624)</f>
        <v>0</v>
      </c>
      <c r="M624" s="16" t="str">
        <f t="shared" si="479"/>
        <v>Fail</v>
      </c>
      <c r="N624" t="b">
        <f>IF(Survey!F624="No",TRUE,FALSE)</f>
        <v>0</v>
      </c>
      <c r="O624" t="b">
        <f>Survey!F624=Survey!E624</f>
        <v>1</v>
      </c>
      <c r="P624">
        <f>COUNTIF(Survey!$F$4:$F$695,Survey!F624)</f>
        <v>0</v>
      </c>
      <c r="Q624" s="28">
        <f>LEN(Survey!F624)</f>
        <v>0</v>
      </c>
      <c r="R624" s="16" t="str">
        <f t="shared" si="480"/>
        <v>Pass</v>
      </c>
      <c r="S624" s="29">
        <f>MOD((LEN(Survey!H624)+2),11)</f>
        <v>2</v>
      </c>
      <c r="T624">
        <f>COUNTIF(Survey!$H$4:$H$695,Survey!H624)</f>
        <v>0</v>
      </c>
      <c r="U624" s="28" t="str">
        <f>IF(Survey!$L624="Prospectus fund", "Yes", "No")</f>
        <v>No</v>
      </c>
      <c r="V624" s="16" t="str">
        <f t="shared" si="481"/>
        <v>Pass</v>
      </c>
      <c r="W624" s="29">
        <f>MOD((LEN(Survey!J624)+2),11)</f>
        <v>2</v>
      </c>
      <c r="X624">
        <f>COUNTIF(Survey!$J$4:$J$695,Survey!J624)</f>
        <v>0</v>
      </c>
      <c r="Y624" s="30" t="b">
        <f>IF(OR(Survey!$M624="ETF",Survey!$M624="ETF, alternative mutual fund",Survey!$M624="Closed-end", Survey!$M624="Split share corp", Survey!$I624="Yes"),TRUE,FALSE)</f>
        <v>0</v>
      </c>
      <c r="Z624" s="16" t="str">
        <f>IFERROR(IF(AND(OR(AC624=AD624,AD624 = "Either"),NOT(ISBLANK(Survey!K624))),"Pass","Fail"),"Pass")</f>
        <v>Fail</v>
      </c>
      <c r="AA624" s="31" cm="1">
        <f t="array" ref="AA624">SUM(SUMIF(Survey!CH624:DA624,{"&gt;0","&lt;0"})*{1,-1})</f>
        <v>0</v>
      </c>
      <c r="AB624" s="33" cm="1">
        <f t="array" ref="AB624">SUM(SUMIF(Survey!CK624,{"&gt;0","&lt;0"})*{1,-1})+SUM(SUMIF(Survey!CU624,{"&gt;0","&lt;0"})*{1,-1})</f>
        <v>0</v>
      </c>
      <c r="AC624" s="33">
        <f>Survey!K624</f>
        <v>0</v>
      </c>
      <c r="AD624" s="32" t="str">
        <f t="shared" si="482"/>
        <v>Either</v>
      </c>
      <c r="AE624" s="16" t="str">
        <f t="shared" si="483"/>
        <v>Fail</v>
      </c>
      <c r="AF624" s="58" cm="1">
        <f t="array" ref="AF624">SUM(SUMIF(Survey!CH624:DA624,{"&gt;0","&lt;0"})*{1,-1})+SUM(SUMIF(Survey!DC624:DV624,{"&gt;0","&lt;0"})*{1,-1})</f>
        <v>0</v>
      </c>
      <c r="AG624" s="58">
        <f>IFERROR(AF624/(Survey!$BA624),0)</f>
        <v>0</v>
      </c>
      <c r="AH624" s="104" t="b">
        <f>IF(OR(Survey!$M624="Alternative strategy or hedge",Survey!$M624="Private asset",Survey!$L624="Prospectus fund"),TRUE,FALSE)</f>
        <v>0</v>
      </c>
      <c r="AI624" s="104" t="b">
        <f>NOT(ISBLANK(Survey!$M624))</f>
        <v>0</v>
      </c>
      <c r="AJ624" s="16" t="str">
        <f t="shared" si="484"/>
        <v>Fail</v>
      </c>
      <c r="AK624" t="b">
        <f>IF(Survey!W624="No",TRUE,FALSE)</f>
        <v>0</v>
      </c>
      <c r="AL624" s="119">
        <f>MOD((LEN(Survey!W624)+2),22)</f>
        <v>2</v>
      </c>
      <c r="AM624" t="str">
        <f t="shared" si="485"/>
        <v>Pass</v>
      </c>
      <c r="AN624" s="33" t="b">
        <f>NOT(ISNUMBER(SEARCH("Other",Survey!$Q624)))</f>
        <v>1</v>
      </c>
      <c r="AO624" s="32" t="b">
        <f>NOT(ISBLANK(Survey!$R624))</f>
        <v>0</v>
      </c>
      <c r="AP624" s="16" t="str">
        <f t="shared" si="486"/>
        <v>Pass</v>
      </c>
      <c r="AQ624" s="114">
        <f>COUNTBLANK(Survey!$X624)</f>
        <v>1</v>
      </c>
      <c r="AR624" s="58">
        <f>IF(AND(Survey!L624&lt;&gt;"Exempt fund",OR(Survey!$M624="ETF",Survey!$M624="ETF, alternative mutual fund",Survey!$M624="Mutual fund",Survey!$M624="Alternative mutual fund",Survey!$M624="Money market")),1,0)</f>
        <v>0</v>
      </c>
      <c r="AS624" s="16" t="str">
        <f t="shared" si="487"/>
        <v>Pass</v>
      </c>
      <c r="AT624" s="33" t="b">
        <f>NOT(ISNUMBER(SEARCH("Yes",Survey!$AC624)))</f>
        <v>1</v>
      </c>
      <c r="AU624" s="32" t="b">
        <f>IF(COUNTBLANK(Survey!$AD624:$AE624)=0,TRUE, FALSE)</f>
        <v>0</v>
      </c>
      <c r="AV624" s="16" t="str">
        <f t="shared" si="488"/>
        <v>Pass</v>
      </c>
      <c r="AW624" s="33" t="b">
        <f>NOT(ISNUMBER(SEARCH("Yes",Survey!$AF624)))</f>
        <v>1</v>
      </c>
      <c r="AX624" s="32" t="b">
        <f>NOT(ISBLANK(Survey!$AH624))</f>
        <v>0</v>
      </c>
      <c r="AY624" s="16" t="str">
        <f t="shared" si="489"/>
        <v>Pass</v>
      </c>
      <c r="AZ624" s="33" t="b">
        <f>NOT(OR(ISNUMBER(SEARCH("Other",Survey!$AH624)),ISNUMBER(SEARCH("Multiple",Survey!$AH624))))</f>
        <v>1</v>
      </c>
      <c r="BA624" s="32" t="b">
        <f>NOT(ISBLANK(Survey!$AI624))</f>
        <v>0</v>
      </c>
      <c r="BB624" s="16" t="str">
        <f t="shared" si="490"/>
        <v>Fail</v>
      </c>
      <c r="BC624" s="114">
        <f>IF(ABS(Survey!$BA624)&gt;0, 1,0)</f>
        <v>0</v>
      </c>
      <c r="BD624" s="114">
        <f>IF(COUNTBLANK(Survey!$AL624)=0,1,0)</f>
        <v>0</v>
      </c>
      <c r="BE624" s="16" t="str">
        <f t="shared" si="491"/>
        <v>Pass</v>
      </c>
      <c r="BF624" s="114">
        <f>IF(ISBLANK(Survey!$AL624),0,1)</f>
        <v>0</v>
      </c>
      <c r="BG624" s="133">
        <f>COUNTBLANK(Survey!$AM624)</f>
        <v>1</v>
      </c>
      <c r="BH624" s="16" t="str">
        <f t="shared" si="492"/>
        <v>Pass</v>
      </c>
      <c r="BI624" s="114">
        <f>IF(OR(Survey!$AM624="Closed",ISBLANK(Survey!$AM624)),0,1)</f>
        <v>0</v>
      </c>
      <c r="BJ624" s="133">
        <f>IF(ISBLANK(Survey!$AN624),1,0)</f>
        <v>1</v>
      </c>
      <c r="BK624" s="118" t="str">
        <f t="shared" si="493"/>
        <v>Pass</v>
      </c>
      <c r="BL624" s="31" cm="1">
        <f t="array" ref="BL624">SUM(SUMIF(Survey!AO624:AP624,{"&gt;0","&lt;0"})*{1,-1})</f>
        <v>0</v>
      </c>
      <c r="BM624">
        <f t="shared" si="494"/>
        <v>0</v>
      </c>
      <c r="BN624">
        <f t="shared" si="495"/>
        <v>100</v>
      </c>
      <c r="BO624" s="118" t="str">
        <f t="shared" si="496"/>
        <v>Pass</v>
      </c>
      <c r="BP624">
        <f>IF(Survey!AQ624="No",0,1)</f>
        <v>1</v>
      </c>
      <c r="BQ624" s="207">
        <f>MOD((LEN(Survey!AQ624)+2),22)</f>
        <v>2</v>
      </c>
      <c r="BR624">
        <f>IF(Survey!AR624="No",0,1)</f>
        <v>1</v>
      </c>
      <c r="BS624" s="207">
        <f>MOD((LEN(Survey!AR624)+2),22)</f>
        <v>2</v>
      </c>
      <c r="BT624" s="114">
        <f>COUNTBLANK(Survey!$AQ624:$AS624)+COUNTBLANK(Survey!$AU624)</f>
        <v>4</v>
      </c>
      <c r="BU624" s="114">
        <f>IF(Survey!$I624="Yes",1,0)</f>
        <v>0</v>
      </c>
      <c r="BV624" s="114">
        <f>IF(OR(Survey!$M624="Mutual fund",Survey!$M624="Alternative mutual fund",Survey!$M624="Money market"),1,0)</f>
        <v>0</v>
      </c>
      <c r="BW624" s="119">
        <f>IF(OR(Survey!$M624="ETF",Survey!$M624="ETF, alternative mutual fund"),1,0)</f>
        <v>0</v>
      </c>
      <c r="BX624" s="16" t="str">
        <f t="shared" si="497"/>
        <v>Pass</v>
      </c>
      <c r="BY624" s="33">
        <f>IF(ISNUMBER(SEARCH("Other",Survey!$AS624)), 1, 0)</f>
        <v>0</v>
      </c>
      <c r="BZ624" s="58" t="b">
        <f>NOT(ISBLANK(Survey!$AT624))</f>
        <v>0</v>
      </c>
      <c r="CA624" s="16" t="str">
        <f t="shared" si="498"/>
        <v>Pass</v>
      </c>
      <c r="CB624" s="114">
        <f>IF(Survey!$BB624=0, 0,1)</f>
        <v>0</v>
      </c>
      <c r="CC624" s="58">
        <f>Survey!$AV624</f>
        <v>0</v>
      </c>
      <c r="CD624" s="58">
        <f>Survey!$BC624+Survey!$BD624+ABS(Survey!$BE624)-ABS(Survey!$BF624)-ABS(Survey!$BG624)-ABS(Survey!$BL624)</f>
        <v>0</v>
      </c>
      <c r="CE624" s="138">
        <f>Survey!BB624+(ABS(Survey!$BH624)-ABS(Survey!$BI624)+ABS(Survey!$BJ624)-ABS(Survey!$BK624))*0.5</f>
        <v>0</v>
      </c>
      <c r="CF624" s="58">
        <f t="shared" si="499"/>
        <v>0</v>
      </c>
      <c r="CG624" s="58">
        <f>IF(AND($CC624&gt;$CF624-0.2,$CC624&lt;$CF624+0.2,ISBLANK(Survey!$AV624)=FALSE),0,1)</f>
        <v>1</v>
      </c>
      <c r="CH624" s="133">
        <f>IF(ISBLANK(Survey!$AW624),1,0)</f>
        <v>1</v>
      </c>
      <c r="CI624" s="16" t="str">
        <f t="shared" si="500"/>
        <v>Pass</v>
      </c>
      <c r="CJ624" s="114">
        <f>IF(Survey!$BB624=0, 0,1)</f>
        <v>0</v>
      </c>
      <c r="CK624" s="58">
        <f>IF(AND(Survey!$AX624&gt;=0,Survey!$AX624&lt;=0.2,Survey!$AX624&lt;&gt;""),0,1)</f>
        <v>1</v>
      </c>
      <c r="CL624" s="114">
        <f>IF(ISBLANK(Survey!$AY624),1,0)</f>
        <v>1</v>
      </c>
      <c r="CM624" s="16" t="str">
        <f t="shared" si="501"/>
        <v>Fail</v>
      </c>
      <c r="CN624" s="133">
        <f>Survey!$AZ624</f>
        <v>0</v>
      </c>
      <c r="CO624" s="16" t="str">
        <f t="shared" si="502"/>
        <v>Pass</v>
      </c>
      <c r="CP624" s="31">
        <f>Survey!$BA624</f>
        <v>0</v>
      </c>
      <c r="CQ624" s="138">
        <f>Survey!$BB624+Survey!$BC624+Survey!$BD624+ABS(Survey!$BE624)-ABS(Survey!$BF624)-ABS(Survey!$BG624)+ABS(Survey!$BH624)-ABS(Survey!$BI624)+ABS(Survey!$BJ624)-ABS(Survey!$BK624)-ABS(Survey!$BL624)+Survey!$BM624</f>
        <v>0</v>
      </c>
      <c r="CR624" s="30">
        <f t="shared" si="503"/>
        <v>0</v>
      </c>
      <c r="CS624" s="17">
        <f t="shared" si="504"/>
        <v>0</v>
      </c>
      <c r="CT624" s="16" t="str">
        <f t="shared" si="505"/>
        <v>Pass</v>
      </c>
      <c r="CU624" s="33" t="b">
        <f>IF(ABS(Survey!$BM624)=0,TRUE,FALSE)</f>
        <v>1</v>
      </c>
      <c r="CV624" s="32" t="b">
        <f>NOT(ISBLANK(Survey!$BN624))</f>
        <v>0</v>
      </c>
      <c r="CW624" t="str">
        <f t="shared" si="506"/>
        <v>Fail</v>
      </c>
      <c r="CX624" s="25">
        <f>Survey!$BA624</f>
        <v>0</v>
      </c>
      <c r="CY624" s="25" cm="1">
        <f t="array" ref="CY624">SUM(SUMIF(Survey!BP624:BW624,{"&gt;0","&lt;0"})*{1,-1})-SUM(SUMIF(Survey!BY624:CF624,{"&gt;0","&lt;0"})*{1,-1})</f>
        <v>0</v>
      </c>
      <c r="CZ624" s="30" t="str">
        <f t="shared" si="507"/>
        <v>No holdings</v>
      </c>
      <c r="DA624">
        <f t="shared" si="508"/>
        <v>0</v>
      </c>
      <c r="DB624" s="16" t="str">
        <f t="shared" si="509"/>
        <v>Fail</v>
      </c>
      <c r="DC624" s="31">
        <f>Survey!$BA624</f>
        <v>0</v>
      </c>
      <c r="DD624" s="31" cm="1">
        <f t="array" ref="DD624">SUM(SUMIF(Survey!CH624:DA624,{"&gt;0","&lt;0"})*{1,-1})-SUM(SUMIF(Survey!DC624:DV624,{"&gt;0","&lt;0"})*{1,-1})</f>
        <v>0</v>
      </c>
      <c r="DE624" s="30" t="str">
        <f t="shared" si="510"/>
        <v>No holdings</v>
      </c>
      <c r="DF624" s="17">
        <f t="shared" si="511"/>
        <v>0</v>
      </c>
      <c r="DG624" s="16" t="str">
        <f t="shared" si="512"/>
        <v>Pass</v>
      </c>
      <c r="DH624" s="33" t="b">
        <f>IF(ABS(Survey!$DA624)=0,TRUE,FALSE)</f>
        <v>1</v>
      </c>
      <c r="DI624" s="32" t="b">
        <f>NOT(ISBLANK(Survey!$DB624))</f>
        <v>0</v>
      </c>
      <c r="DJ624" s="16" t="str">
        <f t="shared" si="513"/>
        <v>Pass</v>
      </c>
      <c r="DK624" s="33" t="b">
        <f>IF(ABS(Survey!$DV624)=0,TRUE,FALSE)</f>
        <v>1</v>
      </c>
      <c r="DL624" s="32" t="b">
        <f>NOT(ISBLANK(Survey!$DW624))</f>
        <v>0</v>
      </c>
      <c r="DM624" t="str">
        <f t="shared" si="514"/>
        <v>Pass</v>
      </c>
      <c r="DN624" s="25" cm="1">
        <f t="array" ref="DN624">SUM(SUMIF(Survey!CW624,{"&gt;0","&lt;0"})*{1,-1})+SUM(SUMIF(Survey!DR624,{"&gt;0","&lt;0"})*{1,-1})</f>
        <v>0</v>
      </c>
      <c r="DO624" s="25">
        <f>SUM(SUMIF(Survey!DY624:EE624,{"&gt;0","&lt;0"})*{1,-1})+SUM(SUMIF(Survey!EG624:EM624,{"&gt;0","&lt;0"})*{1,-1})</f>
        <v>0</v>
      </c>
      <c r="DP624">
        <f t="shared" si="515"/>
        <v>0</v>
      </c>
      <c r="DQ624">
        <f t="shared" si="516"/>
        <v>0</v>
      </c>
      <c r="DR624" s="16" t="str">
        <f t="shared" si="517"/>
        <v>Pass</v>
      </c>
      <c r="DS624" s="33" t="b">
        <f>IF(ABS(Survey!$EE624)=0,TRUE,FALSE)</f>
        <v>1</v>
      </c>
      <c r="DT624" s="32" t="b">
        <f>NOT(ISBLANK(Survey!EF624))</f>
        <v>0</v>
      </c>
      <c r="DU624" s="16" t="str">
        <f t="shared" si="518"/>
        <v>Pass</v>
      </c>
      <c r="DV624" s="33" t="b">
        <f>IF(ABS(Survey!$EM624)=0,TRUE,FALSE)</f>
        <v>1</v>
      </c>
      <c r="DW624" s="32" t="b">
        <f>NOT(ISBLANK(Survey!$EN624))</f>
        <v>0</v>
      </c>
      <c r="DX624" s="16" t="str">
        <f t="shared" si="519"/>
        <v>Fail</v>
      </c>
      <c r="DY624" s="31">
        <f>SUM(SUMIF(Survey!ET624:EV624,{"&gt;0","&lt;0"})*{1,-1})</f>
        <v>0</v>
      </c>
      <c r="DZ624">
        <f t="shared" si="520"/>
        <v>0</v>
      </c>
      <c r="EA624">
        <f t="shared" si="521"/>
        <v>100</v>
      </c>
      <c r="EB624" s="30" t="b">
        <f>IF(OR(Survey!$M624="ETF",Survey!$M624="ETF, alternative mutual fund",Survey!$M624="Closed-end", Survey!$M624="Split share corp"),TRUE,FALSE)</f>
        <v>0</v>
      </c>
      <c r="EC624" s="16" t="str">
        <f t="shared" si="522"/>
        <v>Fail</v>
      </c>
      <c r="ED624" s="31">
        <f>SUM(SUMIF(Survey!EX624:FD624,{"&gt;0","&lt;0"})*{1,-1})</f>
        <v>0</v>
      </c>
      <c r="EE624">
        <f t="shared" si="523"/>
        <v>0</v>
      </c>
      <c r="EF624" s="17">
        <f t="shared" si="524"/>
        <v>100</v>
      </c>
      <c r="EG624" s="16" t="str">
        <f t="shared" si="525"/>
        <v>Fail</v>
      </c>
      <c r="EH624" s="31">
        <f>SUM(SUMIF(Survey!FF624:FL624,{"&gt;0","&lt;0"})*{1,-1})</f>
        <v>0</v>
      </c>
      <c r="EI624">
        <f t="shared" si="526"/>
        <v>0</v>
      </c>
      <c r="EJ624" s="17">
        <f t="shared" si="527"/>
        <v>100</v>
      </c>
    </row>
    <row r="625" spans="1:140">
      <c r="A625">
        <v>625</v>
      </c>
      <c r="B625" t="str">
        <f t="shared" si="475"/>
        <v>Pass</v>
      </c>
      <c r="C625" t="str">
        <f>IF(COUNTBLANK(Survey!B625:FM625)=$C$2, "Pass", "Fail")</f>
        <v>Pass</v>
      </c>
      <c r="D625" s="16" t="str">
        <f t="shared" si="476"/>
        <v>Fail</v>
      </c>
      <c r="E625" t="str">
        <f>IF(OR(ISBLANK(Survey!AL625),COUNTIF(G625:BJ625,"Fail")),"Fail","Pass")</f>
        <v>Fail</v>
      </c>
      <c r="F625" s="265"/>
      <c r="G625" s="16" t="str">
        <f t="shared" si="477"/>
        <v>Fail</v>
      </c>
      <c r="H625" s="139">
        <f>COUNTBLANK(Survey!B625:D625)+COUNTBLANK(Survey!G625)+COUNTBLANK(Survey!I625)+COUNTBLANK(Survey!K625:M625)+COUNTBLANK(Survey!P625:Q625)+COUNTBLANK(Survey!T625:W625)+COUNTBLANK(Survey!Z625:AC625)+COUNTBLANK(Survey!AF625:AG625)+COUNTBLANK(Survey!AK625:AK625)</f>
        <v>21</v>
      </c>
      <c r="I625" t="str">
        <f t="shared" si="478"/>
        <v>Fail</v>
      </c>
      <c r="J625" t="b">
        <f>IF(Survey!E625="No",TRUE,FALSE)</f>
        <v>0</v>
      </c>
      <c r="K625" s="29" cm="1">
        <f t="array" ref="K625">IF(COUNTA(Survey!$E$4:$E$695)=1, 0, SUM(IF(COUNTIF(Survey!$E$4:$E$695, Survey!$E$4:$E$695)=1,1,0)))</f>
        <v>0</v>
      </c>
      <c r="L625" s="29">
        <f>LEN(Survey!E625)</f>
        <v>0</v>
      </c>
      <c r="M625" s="16" t="str">
        <f t="shared" si="479"/>
        <v>Fail</v>
      </c>
      <c r="N625" t="b">
        <f>IF(Survey!F625="No",TRUE,FALSE)</f>
        <v>0</v>
      </c>
      <c r="O625" t="b">
        <f>Survey!F625=Survey!E625</f>
        <v>1</v>
      </c>
      <c r="P625">
        <f>COUNTIF(Survey!$F$4:$F$695,Survey!F625)</f>
        <v>0</v>
      </c>
      <c r="Q625" s="28">
        <f>LEN(Survey!F625)</f>
        <v>0</v>
      </c>
      <c r="R625" s="16" t="str">
        <f t="shared" si="480"/>
        <v>Pass</v>
      </c>
      <c r="S625" s="29">
        <f>MOD((LEN(Survey!H625)+2),11)</f>
        <v>2</v>
      </c>
      <c r="T625">
        <f>COUNTIF(Survey!$H$4:$H$695,Survey!H625)</f>
        <v>0</v>
      </c>
      <c r="U625" s="28" t="str">
        <f>IF(Survey!$L625="Prospectus fund", "Yes", "No")</f>
        <v>No</v>
      </c>
      <c r="V625" s="16" t="str">
        <f t="shared" si="481"/>
        <v>Pass</v>
      </c>
      <c r="W625" s="29">
        <f>MOD((LEN(Survey!J625)+2),11)</f>
        <v>2</v>
      </c>
      <c r="X625">
        <f>COUNTIF(Survey!$J$4:$J$695,Survey!J625)</f>
        <v>0</v>
      </c>
      <c r="Y625" s="30" t="b">
        <f>IF(OR(Survey!$M625="ETF",Survey!$M625="ETF, alternative mutual fund",Survey!$M625="Closed-end", Survey!$M625="Split share corp", Survey!$I625="Yes"),TRUE,FALSE)</f>
        <v>0</v>
      </c>
      <c r="Z625" s="16" t="str">
        <f>IFERROR(IF(AND(OR(AC625=AD625,AD625 = "Either"),NOT(ISBLANK(Survey!K625))),"Pass","Fail"),"Pass")</f>
        <v>Fail</v>
      </c>
      <c r="AA625" s="31" cm="1">
        <f t="array" ref="AA625">SUM(SUMIF(Survey!CH625:DA625,{"&gt;0","&lt;0"})*{1,-1})</f>
        <v>0</v>
      </c>
      <c r="AB625" s="33" cm="1">
        <f t="array" ref="AB625">SUM(SUMIF(Survey!CK625,{"&gt;0","&lt;0"})*{1,-1})+SUM(SUMIF(Survey!CU625,{"&gt;0","&lt;0"})*{1,-1})</f>
        <v>0</v>
      </c>
      <c r="AC625" s="33">
        <f>Survey!K625</f>
        <v>0</v>
      </c>
      <c r="AD625" s="32" t="str">
        <f t="shared" si="482"/>
        <v>Either</v>
      </c>
      <c r="AE625" s="16" t="str">
        <f t="shared" si="483"/>
        <v>Fail</v>
      </c>
      <c r="AF625" s="58" cm="1">
        <f t="array" ref="AF625">SUM(SUMIF(Survey!CH625:DA625,{"&gt;0","&lt;0"})*{1,-1})+SUM(SUMIF(Survey!DC625:DV625,{"&gt;0","&lt;0"})*{1,-1})</f>
        <v>0</v>
      </c>
      <c r="AG625" s="58">
        <f>IFERROR(AF625/(Survey!$BA625),0)</f>
        <v>0</v>
      </c>
      <c r="AH625" s="104" t="b">
        <f>IF(OR(Survey!$M625="Alternative strategy or hedge",Survey!$M625="Private asset",Survey!$L625="Prospectus fund"),TRUE,FALSE)</f>
        <v>0</v>
      </c>
      <c r="AI625" s="104" t="b">
        <f>NOT(ISBLANK(Survey!$M625))</f>
        <v>0</v>
      </c>
      <c r="AJ625" s="16" t="str">
        <f t="shared" si="484"/>
        <v>Fail</v>
      </c>
      <c r="AK625" t="b">
        <f>IF(Survey!W625="No",TRUE,FALSE)</f>
        <v>0</v>
      </c>
      <c r="AL625" s="119">
        <f>MOD((LEN(Survey!W625)+2),22)</f>
        <v>2</v>
      </c>
      <c r="AM625" t="str">
        <f t="shared" si="485"/>
        <v>Pass</v>
      </c>
      <c r="AN625" s="33" t="b">
        <f>NOT(ISNUMBER(SEARCH("Other",Survey!$Q625)))</f>
        <v>1</v>
      </c>
      <c r="AO625" s="32" t="b">
        <f>NOT(ISBLANK(Survey!$R625))</f>
        <v>0</v>
      </c>
      <c r="AP625" s="16" t="str">
        <f t="shared" si="486"/>
        <v>Pass</v>
      </c>
      <c r="AQ625" s="114">
        <f>COUNTBLANK(Survey!$X625)</f>
        <v>1</v>
      </c>
      <c r="AR625" s="58">
        <f>IF(AND(Survey!L625&lt;&gt;"Exempt fund",OR(Survey!$M625="ETF",Survey!$M625="ETF, alternative mutual fund",Survey!$M625="Mutual fund",Survey!$M625="Alternative mutual fund",Survey!$M625="Money market")),1,0)</f>
        <v>0</v>
      </c>
      <c r="AS625" s="16" t="str">
        <f t="shared" si="487"/>
        <v>Pass</v>
      </c>
      <c r="AT625" s="33" t="b">
        <f>NOT(ISNUMBER(SEARCH("Yes",Survey!$AC625)))</f>
        <v>1</v>
      </c>
      <c r="AU625" s="32" t="b">
        <f>IF(COUNTBLANK(Survey!$AD625:$AE625)=0,TRUE, FALSE)</f>
        <v>0</v>
      </c>
      <c r="AV625" s="16" t="str">
        <f t="shared" si="488"/>
        <v>Pass</v>
      </c>
      <c r="AW625" s="33" t="b">
        <f>NOT(ISNUMBER(SEARCH("Yes",Survey!$AF625)))</f>
        <v>1</v>
      </c>
      <c r="AX625" s="32" t="b">
        <f>NOT(ISBLANK(Survey!$AH625))</f>
        <v>0</v>
      </c>
      <c r="AY625" s="16" t="str">
        <f t="shared" si="489"/>
        <v>Pass</v>
      </c>
      <c r="AZ625" s="33" t="b">
        <f>NOT(OR(ISNUMBER(SEARCH("Other",Survey!$AH625)),ISNUMBER(SEARCH("Multiple",Survey!$AH625))))</f>
        <v>1</v>
      </c>
      <c r="BA625" s="32" t="b">
        <f>NOT(ISBLANK(Survey!$AI625))</f>
        <v>0</v>
      </c>
      <c r="BB625" s="16" t="str">
        <f t="shared" si="490"/>
        <v>Fail</v>
      </c>
      <c r="BC625" s="114">
        <f>IF(ABS(Survey!$BA625)&gt;0, 1,0)</f>
        <v>0</v>
      </c>
      <c r="BD625" s="114">
        <f>IF(COUNTBLANK(Survey!$AL625)=0,1,0)</f>
        <v>0</v>
      </c>
      <c r="BE625" s="16" t="str">
        <f t="shared" si="491"/>
        <v>Pass</v>
      </c>
      <c r="BF625" s="114">
        <f>IF(ISBLANK(Survey!$AL625),0,1)</f>
        <v>0</v>
      </c>
      <c r="BG625" s="133">
        <f>COUNTBLANK(Survey!$AM625)</f>
        <v>1</v>
      </c>
      <c r="BH625" s="16" t="str">
        <f t="shared" si="492"/>
        <v>Pass</v>
      </c>
      <c r="BI625" s="114">
        <f>IF(OR(Survey!$AM625="Closed",ISBLANK(Survey!$AM625)),0,1)</f>
        <v>0</v>
      </c>
      <c r="BJ625" s="133">
        <f>IF(ISBLANK(Survey!$AN625),1,0)</f>
        <v>1</v>
      </c>
      <c r="BK625" s="118" t="str">
        <f t="shared" si="493"/>
        <v>Pass</v>
      </c>
      <c r="BL625" s="31" cm="1">
        <f t="array" ref="BL625">SUM(SUMIF(Survey!AO625:AP625,{"&gt;0","&lt;0"})*{1,-1})</f>
        <v>0</v>
      </c>
      <c r="BM625">
        <f t="shared" si="494"/>
        <v>0</v>
      </c>
      <c r="BN625">
        <f t="shared" si="495"/>
        <v>100</v>
      </c>
      <c r="BO625" s="118" t="str">
        <f t="shared" si="496"/>
        <v>Pass</v>
      </c>
      <c r="BP625">
        <f>IF(Survey!AQ625="No",0,1)</f>
        <v>1</v>
      </c>
      <c r="BQ625" s="207">
        <f>MOD((LEN(Survey!AQ625)+2),22)</f>
        <v>2</v>
      </c>
      <c r="BR625">
        <f>IF(Survey!AR625="No",0,1)</f>
        <v>1</v>
      </c>
      <c r="BS625" s="207">
        <f>MOD((LEN(Survey!AR625)+2),22)</f>
        <v>2</v>
      </c>
      <c r="BT625" s="114">
        <f>COUNTBLANK(Survey!$AQ625:$AS625)+COUNTBLANK(Survey!$AU625)</f>
        <v>4</v>
      </c>
      <c r="BU625" s="114">
        <f>IF(Survey!$I625="Yes",1,0)</f>
        <v>0</v>
      </c>
      <c r="BV625" s="114">
        <f>IF(OR(Survey!$M625="Mutual fund",Survey!$M625="Alternative mutual fund",Survey!$M625="Money market"),1,0)</f>
        <v>0</v>
      </c>
      <c r="BW625" s="119">
        <f>IF(OR(Survey!$M625="ETF",Survey!$M625="ETF, alternative mutual fund"),1,0)</f>
        <v>0</v>
      </c>
      <c r="BX625" s="16" t="str">
        <f t="shared" si="497"/>
        <v>Pass</v>
      </c>
      <c r="BY625" s="33">
        <f>IF(ISNUMBER(SEARCH("Other",Survey!$AS625)), 1, 0)</f>
        <v>0</v>
      </c>
      <c r="BZ625" s="58" t="b">
        <f>NOT(ISBLANK(Survey!$AT625))</f>
        <v>0</v>
      </c>
      <c r="CA625" s="16" t="str">
        <f t="shared" si="498"/>
        <v>Pass</v>
      </c>
      <c r="CB625" s="114">
        <f>IF(Survey!$BB625=0, 0,1)</f>
        <v>0</v>
      </c>
      <c r="CC625" s="58">
        <f>Survey!$AV625</f>
        <v>0</v>
      </c>
      <c r="CD625" s="58">
        <f>Survey!$BC625+Survey!$BD625+ABS(Survey!$BE625)-ABS(Survey!$BF625)-ABS(Survey!$BG625)-ABS(Survey!$BL625)</f>
        <v>0</v>
      </c>
      <c r="CE625" s="138">
        <f>Survey!BB625+(ABS(Survey!$BH625)-ABS(Survey!$BI625)+ABS(Survey!$BJ625)-ABS(Survey!$BK625))*0.5</f>
        <v>0</v>
      </c>
      <c r="CF625" s="58">
        <f t="shared" si="499"/>
        <v>0</v>
      </c>
      <c r="CG625" s="58">
        <f>IF(AND($CC625&gt;$CF625-0.2,$CC625&lt;$CF625+0.2,ISBLANK(Survey!$AV625)=FALSE),0,1)</f>
        <v>1</v>
      </c>
      <c r="CH625" s="133">
        <f>IF(ISBLANK(Survey!$AW625),1,0)</f>
        <v>1</v>
      </c>
      <c r="CI625" s="16" t="str">
        <f t="shared" si="500"/>
        <v>Pass</v>
      </c>
      <c r="CJ625" s="114">
        <f>IF(Survey!$BB625=0, 0,1)</f>
        <v>0</v>
      </c>
      <c r="CK625" s="58">
        <f>IF(AND(Survey!$AX625&gt;=0,Survey!$AX625&lt;=0.2,Survey!$AX625&lt;&gt;""),0,1)</f>
        <v>1</v>
      </c>
      <c r="CL625" s="114">
        <f>IF(ISBLANK(Survey!$AY625),1,0)</f>
        <v>1</v>
      </c>
      <c r="CM625" s="16" t="str">
        <f t="shared" si="501"/>
        <v>Fail</v>
      </c>
      <c r="CN625" s="133">
        <f>Survey!$AZ625</f>
        <v>0</v>
      </c>
      <c r="CO625" s="16" t="str">
        <f t="shared" si="502"/>
        <v>Pass</v>
      </c>
      <c r="CP625" s="31">
        <f>Survey!$BA625</f>
        <v>0</v>
      </c>
      <c r="CQ625" s="138">
        <f>Survey!$BB625+Survey!$BC625+Survey!$BD625+ABS(Survey!$BE625)-ABS(Survey!$BF625)-ABS(Survey!$BG625)+ABS(Survey!$BH625)-ABS(Survey!$BI625)+ABS(Survey!$BJ625)-ABS(Survey!$BK625)-ABS(Survey!$BL625)+Survey!$BM625</f>
        <v>0</v>
      </c>
      <c r="CR625" s="30">
        <f t="shared" si="503"/>
        <v>0</v>
      </c>
      <c r="CS625" s="17">
        <f t="shared" si="504"/>
        <v>0</v>
      </c>
      <c r="CT625" s="16" t="str">
        <f t="shared" si="505"/>
        <v>Pass</v>
      </c>
      <c r="CU625" s="33" t="b">
        <f>IF(ABS(Survey!$BM625)=0,TRUE,FALSE)</f>
        <v>1</v>
      </c>
      <c r="CV625" s="32" t="b">
        <f>NOT(ISBLANK(Survey!$BN625))</f>
        <v>0</v>
      </c>
      <c r="CW625" t="str">
        <f t="shared" si="506"/>
        <v>Fail</v>
      </c>
      <c r="CX625" s="25">
        <f>Survey!$BA625</f>
        <v>0</v>
      </c>
      <c r="CY625" s="25" cm="1">
        <f t="array" ref="CY625">SUM(SUMIF(Survey!BP625:BW625,{"&gt;0","&lt;0"})*{1,-1})-SUM(SUMIF(Survey!BY625:CF625,{"&gt;0","&lt;0"})*{1,-1})</f>
        <v>0</v>
      </c>
      <c r="CZ625" s="30" t="str">
        <f t="shared" si="507"/>
        <v>No holdings</v>
      </c>
      <c r="DA625">
        <f t="shared" si="508"/>
        <v>0</v>
      </c>
      <c r="DB625" s="16" t="str">
        <f t="shared" si="509"/>
        <v>Fail</v>
      </c>
      <c r="DC625" s="31">
        <f>Survey!$BA625</f>
        <v>0</v>
      </c>
      <c r="DD625" s="31" cm="1">
        <f t="array" ref="DD625">SUM(SUMIF(Survey!CH625:DA625,{"&gt;0","&lt;0"})*{1,-1})-SUM(SUMIF(Survey!DC625:DV625,{"&gt;0","&lt;0"})*{1,-1})</f>
        <v>0</v>
      </c>
      <c r="DE625" s="30" t="str">
        <f t="shared" si="510"/>
        <v>No holdings</v>
      </c>
      <c r="DF625" s="17">
        <f t="shared" si="511"/>
        <v>0</v>
      </c>
      <c r="DG625" s="16" t="str">
        <f t="shared" si="512"/>
        <v>Pass</v>
      </c>
      <c r="DH625" s="33" t="b">
        <f>IF(ABS(Survey!$DA625)=0,TRUE,FALSE)</f>
        <v>1</v>
      </c>
      <c r="DI625" s="32" t="b">
        <f>NOT(ISBLANK(Survey!$DB625))</f>
        <v>0</v>
      </c>
      <c r="DJ625" s="16" t="str">
        <f t="shared" si="513"/>
        <v>Pass</v>
      </c>
      <c r="DK625" s="33" t="b">
        <f>IF(ABS(Survey!$DV625)=0,TRUE,FALSE)</f>
        <v>1</v>
      </c>
      <c r="DL625" s="32" t="b">
        <f>NOT(ISBLANK(Survey!$DW625))</f>
        <v>0</v>
      </c>
      <c r="DM625" t="str">
        <f t="shared" si="514"/>
        <v>Pass</v>
      </c>
      <c r="DN625" s="25" cm="1">
        <f t="array" ref="DN625">SUM(SUMIF(Survey!CW625,{"&gt;0","&lt;0"})*{1,-1})+SUM(SUMIF(Survey!DR625,{"&gt;0","&lt;0"})*{1,-1})</f>
        <v>0</v>
      </c>
      <c r="DO625" s="25">
        <f>SUM(SUMIF(Survey!DY625:EE625,{"&gt;0","&lt;0"})*{1,-1})+SUM(SUMIF(Survey!EG625:EM625,{"&gt;0","&lt;0"})*{1,-1})</f>
        <v>0</v>
      </c>
      <c r="DP625">
        <f t="shared" si="515"/>
        <v>0</v>
      </c>
      <c r="DQ625">
        <f t="shared" si="516"/>
        <v>0</v>
      </c>
      <c r="DR625" s="16" t="str">
        <f t="shared" si="517"/>
        <v>Pass</v>
      </c>
      <c r="DS625" s="33" t="b">
        <f>IF(ABS(Survey!$EE625)=0,TRUE,FALSE)</f>
        <v>1</v>
      </c>
      <c r="DT625" s="32" t="b">
        <f>NOT(ISBLANK(Survey!EF625))</f>
        <v>0</v>
      </c>
      <c r="DU625" s="16" t="str">
        <f t="shared" si="518"/>
        <v>Pass</v>
      </c>
      <c r="DV625" s="33" t="b">
        <f>IF(ABS(Survey!$EM625)=0,TRUE,FALSE)</f>
        <v>1</v>
      </c>
      <c r="DW625" s="32" t="b">
        <f>NOT(ISBLANK(Survey!$EN625))</f>
        <v>0</v>
      </c>
      <c r="DX625" s="16" t="str">
        <f t="shared" si="519"/>
        <v>Fail</v>
      </c>
      <c r="DY625" s="31">
        <f>SUM(SUMIF(Survey!ET625:EV625,{"&gt;0","&lt;0"})*{1,-1})</f>
        <v>0</v>
      </c>
      <c r="DZ625">
        <f t="shared" si="520"/>
        <v>0</v>
      </c>
      <c r="EA625">
        <f t="shared" si="521"/>
        <v>100</v>
      </c>
      <c r="EB625" s="30" t="b">
        <f>IF(OR(Survey!$M625="ETF",Survey!$M625="ETF, alternative mutual fund",Survey!$M625="Closed-end", Survey!$M625="Split share corp"),TRUE,FALSE)</f>
        <v>0</v>
      </c>
      <c r="EC625" s="16" t="str">
        <f t="shared" si="522"/>
        <v>Fail</v>
      </c>
      <c r="ED625" s="31">
        <f>SUM(SUMIF(Survey!EX625:FD625,{"&gt;0","&lt;0"})*{1,-1})</f>
        <v>0</v>
      </c>
      <c r="EE625">
        <f t="shared" si="523"/>
        <v>0</v>
      </c>
      <c r="EF625" s="17">
        <f t="shared" si="524"/>
        <v>100</v>
      </c>
      <c r="EG625" s="16" t="str">
        <f t="shared" si="525"/>
        <v>Fail</v>
      </c>
      <c r="EH625" s="31">
        <f>SUM(SUMIF(Survey!FF625:FL625,{"&gt;0","&lt;0"})*{1,-1})</f>
        <v>0</v>
      </c>
      <c r="EI625">
        <f t="shared" si="526"/>
        <v>0</v>
      </c>
      <c r="EJ625" s="17">
        <f t="shared" si="527"/>
        <v>100</v>
      </c>
    </row>
    <row r="626" spans="1:140">
      <c r="A626">
        <v>626</v>
      </c>
      <c r="B626" t="str">
        <f t="shared" si="475"/>
        <v>Pass</v>
      </c>
      <c r="C626" t="str">
        <f>IF(COUNTBLANK(Survey!B626:FM626)=$C$2, "Pass", "Fail")</f>
        <v>Pass</v>
      </c>
      <c r="D626" s="16" t="str">
        <f t="shared" si="476"/>
        <v>Fail</v>
      </c>
      <c r="E626" t="str">
        <f>IF(OR(ISBLANK(Survey!AL626),COUNTIF(G626:BJ626,"Fail")),"Fail","Pass")</f>
        <v>Fail</v>
      </c>
      <c r="F626" s="265"/>
      <c r="G626" s="16" t="str">
        <f t="shared" si="477"/>
        <v>Fail</v>
      </c>
      <c r="H626" s="139">
        <f>COUNTBLANK(Survey!B626:D626)+COUNTBLANK(Survey!G626)+COUNTBLANK(Survey!I626)+COUNTBLANK(Survey!K626:M626)+COUNTBLANK(Survey!P626:Q626)+COUNTBLANK(Survey!T626:W626)+COUNTBLANK(Survey!Z626:AC626)+COUNTBLANK(Survey!AF626:AG626)+COUNTBLANK(Survey!AK626:AK626)</f>
        <v>21</v>
      </c>
      <c r="I626" t="str">
        <f t="shared" si="478"/>
        <v>Fail</v>
      </c>
      <c r="J626" t="b">
        <f>IF(Survey!E626="No",TRUE,FALSE)</f>
        <v>0</v>
      </c>
      <c r="K626" s="29" cm="1">
        <f t="array" ref="K626">IF(COUNTA(Survey!$E$4:$E$695)=1, 0, SUM(IF(COUNTIF(Survey!$E$4:$E$695, Survey!$E$4:$E$695)=1,1,0)))</f>
        <v>0</v>
      </c>
      <c r="L626" s="29">
        <f>LEN(Survey!E626)</f>
        <v>0</v>
      </c>
      <c r="M626" s="16" t="str">
        <f t="shared" si="479"/>
        <v>Fail</v>
      </c>
      <c r="N626" t="b">
        <f>IF(Survey!F626="No",TRUE,FALSE)</f>
        <v>0</v>
      </c>
      <c r="O626" t="b">
        <f>Survey!F626=Survey!E626</f>
        <v>1</v>
      </c>
      <c r="P626">
        <f>COUNTIF(Survey!$F$4:$F$695,Survey!F626)</f>
        <v>0</v>
      </c>
      <c r="Q626" s="28">
        <f>LEN(Survey!F626)</f>
        <v>0</v>
      </c>
      <c r="R626" s="16" t="str">
        <f t="shared" si="480"/>
        <v>Pass</v>
      </c>
      <c r="S626" s="29">
        <f>MOD((LEN(Survey!H626)+2),11)</f>
        <v>2</v>
      </c>
      <c r="T626">
        <f>COUNTIF(Survey!$H$4:$H$695,Survey!H626)</f>
        <v>0</v>
      </c>
      <c r="U626" s="28" t="str">
        <f>IF(Survey!$L626="Prospectus fund", "Yes", "No")</f>
        <v>No</v>
      </c>
      <c r="V626" s="16" t="str">
        <f t="shared" si="481"/>
        <v>Pass</v>
      </c>
      <c r="W626" s="29">
        <f>MOD((LEN(Survey!J626)+2),11)</f>
        <v>2</v>
      </c>
      <c r="X626">
        <f>COUNTIF(Survey!$J$4:$J$695,Survey!J626)</f>
        <v>0</v>
      </c>
      <c r="Y626" s="30" t="b">
        <f>IF(OR(Survey!$M626="ETF",Survey!$M626="ETF, alternative mutual fund",Survey!$M626="Closed-end", Survey!$M626="Split share corp", Survey!$I626="Yes"),TRUE,FALSE)</f>
        <v>0</v>
      </c>
      <c r="Z626" s="16" t="str">
        <f>IFERROR(IF(AND(OR(AC626=AD626,AD626 = "Either"),NOT(ISBLANK(Survey!K626))),"Pass","Fail"),"Pass")</f>
        <v>Fail</v>
      </c>
      <c r="AA626" s="31" cm="1">
        <f t="array" ref="AA626">SUM(SUMIF(Survey!CH626:DA626,{"&gt;0","&lt;0"})*{1,-1})</f>
        <v>0</v>
      </c>
      <c r="AB626" s="33" cm="1">
        <f t="array" ref="AB626">SUM(SUMIF(Survey!CK626,{"&gt;0","&lt;0"})*{1,-1})+SUM(SUMIF(Survey!CU626,{"&gt;0","&lt;0"})*{1,-1})</f>
        <v>0</v>
      </c>
      <c r="AC626" s="33">
        <f>Survey!K626</f>
        <v>0</v>
      </c>
      <c r="AD626" s="32" t="str">
        <f t="shared" si="482"/>
        <v>Either</v>
      </c>
      <c r="AE626" s="16" t="str">
        <f t="shared" si="483"/>
        <v>Fail</v>
      </c>
      <c r="AF626" s="58" cm="1">
        <f t="array" ref="AF626">SUM(SUMIF(Survey!CH626:DA626,{"&gt;0","&lt;0"})*{1,-1})+SUM(SUMIF(Survey!DC626:DV626,{"&gt;0","&lt;0"})*{1,-1})</f>
        <v>0</v>
      </c>
      <c r="AG626" s="58">
        <f>IFERROR(AF626/(Survey!$BA626),0)</f>
        <v>0</v>
      </c>
      <c r="AH626" s="104" t="b">
        <f>IF(OR(Survey!$M626="Alternative strategy or hedge",Survey!$M626="Private asset",Survey!$L626="Prospectus fund"),TRUE,FALSE)</f>
        <v>0</v>
      </c>
      <c r="AI626" s="104" t="b">
        <f>NOT(ISBLANK(Survey!$M626))</f>
        <v>0</v>
      </c>
      <c r="AJ626" s="16" t="str">
        <f t="shared" si="484"/>
        <v>Fail</v>
      </c>
      <c r="AK626" t="b">
        <f>IF(Survey!W626="No",TRUE,FALSE)</f>
        <v>0</v>
      </c>
      <c r="AL626" s="119">
        <f>MOD((LEN(Survey!W626)+2),22)</f>
        <v>2</v>
      </c>
      <c r="AM626" t="str">
        <f t="shared" si="485"/>
        <v>Pass</v>
      </c>
      <c r="AN626" s="33" t="b">
        <f>NOT(ISNUMBER(SEARCH("Other",Survey!$Q626)))</f>
        <v>1</v>
      </c>
      <c r="AO626" s="32" t="b">
        <f>NOT(ISBLANK(Survey!$R626))</f>
        <v>0</v>
      </c>
      <c r="AP626" s="16" t="str">
        <f t="shared" si="486"/>
        <v>Pass</v>
      </c>
      <c r="AQ626" s="114">
        <f>COUNTBLANK(Survey!$X626)</f>
        <v>1</v>
      </c>
      <c r="AR626" s="58">
        <f>IF(AND(Survey!L626&lt;&gt;"Exempt fund",OR(Survey!$M626="ETF",Survey!$M626="ETF, alternative mutual fund",Survey!$M626="Mutual fund",Survey!$M626="Alternative mutual fund",Survey!$M626="Money market")),1,0)</f>
        <v>0</v>
      </c>
      <c r="AS626" s="16" t="str">
        <f t="shared" si="487"/>
        <v>Pass</v>
      </c>
      <c r="AT626" s="33" t="b">
        <f>NOT(ISNUMBER(SEARCH("Yes",Survey!$AC626)))</f>
        <v>1</v>
      </c>
      <c r="AU626" s="32" t="b">
        <f>IF(COUNTBLANK(Survey!$AD626:$AE626)=0,TRUE, FALSE)</f>
        <v>0</v>
      </c>
      <c r="AV626" s="16" t="str">
        <f t="shared" si="488"/>
        <v>Pass</v>
      </c>
      <c r="AW626" s="33" t="b">
        <f>NOT(ISNUMBER(SEARCH("Yes",Survey!$AF626)))</f>
        <v>1</v>
      </c>
      <c r="AX626" s="32" t="b">
        <f>NOT(ISBLANK(Survey!$AH626))</f>
        <v>0</v>
      </c>
      <c r="AY626" s="16" t="str">
        <f t="shared" si="489"/>
        <v>Pass</v>
      </c>
      <c r="AZ626" s="33" t="b">
        <f>NOT(OR(ISNUMBER(SEARCH("Other",Survey!$AH626)),ISNUMBER(SEARCH("Multiple",Survey!$AH626))))</f>
        <v>1</v>
      </c>
      <c r="BA626" s="32" t="b">
        <f>NOT(ISBLANK(Survey!$AI626))</f>
        <v>0</v>
      </c>
      <c r="BB626" s="16" t="str">
        <f t="shared" si="490"/>
        <v>Fail</v>
      </c>
      <c r="BC626" s="114">
        <f>IF(ABS(Survey!$BA626)&gt;0, 1,0)</f>
        <v>0</v>
      </c>
      <c r="BD626" s="114">
        <f>IF(COUNTBLANK(Survey!$AL626)=0,1,0)</f>
        <v>0</v>
      </c>
      <c r="BE626" s="16" t="str">
        <f t="shared" si="491"/>
        <v>Pass</v>
      </c>
      <c r="BF626" s="114">
        <f>IF(ISBLANK(Survey!$AL626),0,1)</f>
        <v>0</v>
      </c>
      <c r="BG626" s="133">
        <f>COUNTBLANK(Survey!$AM626)</f>
        <v>1</v>
      </c>
      <c r="BH626" s="16" t="str">
        <f t="shared" si="492"/>
        <v>Pass</v>
      </c>
      <c r="BI626" s="114">
        <f>IF(OR(Survey!$AM626="Closed",ISBLANK(Survey!$AM626)),0,1)</f>
        <v>0</v>
      </c>
      <c r="BJ626" s="133">
        <f>IF(ISBLANK(Survey!$AN626),1,0)</f>
        <v>1</v>
      </c>
      <c r="BK626" s="118" t="str">
        <f t="shared" si="493"/>
        <v>Pass</v>
      </c>
      <c r="BL626" s="31" cm="1">
        <f t="array" ref="BL626">SUM(SUMIF(Survey!AO626:AP626,{"&gt;0","&lt;0"})*{1,-1})</f>
        <v>0</v>
      </c>
      <c r="BM626">
        <f t="shared" si="494"/>
        <v>0</v>
      </c>
      <c r="BN626">
        <f t="shared" si="495"/>
        <v>100</v>
      </c>
      <c r="BO626" s="118" t="str">
        <f t="shared" si="496"/>
        <v>Pass</v>
      </c>
      <c r="BP626">
        <f>IF(Survey!AQ626="No",0,1)</f>
        <v>1</v>
      </c>
      <c r="BQ626" s="207">
        <f>MOD((LEN(Survey!AQ626)+2),22)</f>
        <v>2</v>
      </c>
      <c r="BR626">
        <f>IF(Survey!AR626="No",0,1)</f>
        <v>1</v>
      </c>
      <c r="BS626" s="207">
        <f>MOD((LEN(Survey!AR626)+2),22)</f>
        <v>2</v>
      </c>
      <c r="BT626" s="114">
        <f>COUNTBLANK(Survey!$AQ626:$AS626)+COUNTBLANK(Survey!$AU626)</f>
        <v>4</v>
      </c>
      <c r="BU626" s="114">
        <f>IF(Survey!$I626="Yes",1,0)</f>
        <v>0</v>
      </c>
      <c r="BV626" s="114">
        <f>IF(OR(Survey!$M626="Mutual fund",Survey!$M626="Alternative mutual fund",Survey!$M626="Money market"),1,0)</f>
        <v>0</v>
      </c>
      <c r="BW626" s="119">
        <f>IF(OR(Survey!$M626="ETF",Survey!$M626="ETF, alternative mutual fund"),1,0)</f>
        <v>0</v>
      </c>
      <c r="BX626" s="16" t="str">
        <f t="shared" si="497"/>
        <v>Pass</v>
      </c>
      <c r="BY626" s="33">
        <f>IF(ISNUMBER(SEARCH("Other",Survey!$AS626)), 1, 0)</f>
        <v>0</v>
      </c>
      <c r="BZ626" s="58" t="b">
        <f>NOT(ISBLANK(Survey!$AT626))</f>
        <v>0</v>
      </c>
      <c r="CA626" s="16" t="str">
        <f t="shared" si="498"/>
        <v>Pass</v>
      </c>
      <c r="CB626" s="114">
        <f>IF(Survey!$BB626=0, 0,1)</f>
        <v>0</v>
      </c>
      <c r="CC626" s="58">
        <f>Survey!$AV626</f>
        <v>0</v>
      </c>
      <c r="CD626" s="58">
        <f>Survey!$BC626+Survey!$BD626+ABS(Survey!$BE626)-ABS(Survey!$BF626)-ABS(Survey!$BG626)-ABS(Survey!$BL626)</f>
        <v>0</v>
      </c>
      <c r="CE626" s="138">
        <f>Survey!BB626+(ABS(Survey!$BH626)-ABS(Survey!$BI626)+ABS(Survey!$BJ626)-ABS(Survey!$BK626))*0.5</f>
        <v>0</v>
      </c>
      <c r="CF626" s="58">
        <f t="shared" si="499"/>
        <v>0</v>
      </c>
      <c r="CG626" s="58">
        <f>IF(AND($CC626&gt;$CF626-0.2,$CC626&lt;$CF626+0.2,ISBLANK(Survey!$AV626)=FALSE),0,1)</f>
        <v>1</v>
      </c>
      <c r="CH626" s="133">
        <f>IF(ISBLANK(Survey!$AW626),1,0)</f>
        <v>1</v>
      </c>
      <c r="CI626" s="16" t="str">
        <f t="shared" si="500"/>
        <v>Pass</v>
      </c>
      <c r="CJ626" s="114">
        <f>IF(Survey!$BB626=0, 0,1)</f>
        <v>0</v>
      </c>
      <c r="CK626" s="58">
        <f>IF(AND(Survey!$AX626&gt;=0,Survey!$AX626&lt;=0.2,Survey!$AX626&lt;&gt;""),0,1)</f>
        <v>1</v>
      </c>
      <c r="CL626" s="114">
        <f>IF(ISBLANK(Survey!$AY626),1,0)</f>
        <v>1</v>
      </c>
      <c r="CM626" s="16" t="str">
        <f t="shared" si="501"/>
        <v>Fail</v>
      </c>
      <c r="CN626" s="133">
        <f>Survey!$AZ626</f>
        <v>0</v>
      </c>
      <c r="CO626" s="16" t="str">
        <f t="shared" si="502"/>
        <v>Pass</v>
      </c>
      <c r="CP626" s="31">
        <f>Survey!$BA626</f>
        <v>0</v>
      </c>
      <c r="CQ626" s="138">
        <f>Survey!$BB626+Survey!$BC626+Survey!$BD626+ABS(Survey!$BE626)-ABS(Survey!$BF626)-ABS(Survey!$BG626)+ABS(Survey!$BH626)-ABS(Survey!$BI626)+ABS(Survey!$BJ626)-ABS(Survey!$BK626)-ABS(Survey!$BL626)+Survey!$BM626</f>
        <v>0</v>
      </c>
      <c r="CR626" s="30">
        <f t="shared" si="503"/>
        <v>0</v>
      </c>
      <c r="CS626" s="17">
        <f t="shared" si="504"/>
        <v>0</v>
      </c>
      <c r="CT626" s="16" t="str">
        <f t="shared" si="505"/>
        <v>Pass</v>
      </c>
      <c r="CU626" s="33" t="b">
        <f>IF(ABS(Survey!$BM626)=0,TRUE,FALSE)</f>
        <v>1</v>
      </c>
      <c r="CV626" s="32" t="b">
        <f>NOT(ISBLANK(Survey!$BN626))</f>
        <v>0</v>
      </c>
      <c r="CW626" t="str">
        <f t="shared" si="506"/>
        <v>Fail</v>
      </c>
      <c r="CX626" s="25">
        <f>Survey!$BA626</f>
        <v>0</v>
      </c>
      <c r="CY626" s="25" cm="1">
        <f t="array" ref="CY626">SUM(SUMIF(Survey!BP626:BW626,{"&gt;0","&lt;0"})*{1,-1})-SUM(SUMIF(Survey!BY626:CF626,{"&gt;0","&lt;0"})*{1,-1})</f>
        <v>0</v>
      </c>
      <c r="CZ626" s="30" t="str">
        <f t="shared" si="507"/>
        <v>No holdings</v>
      </c>
      <c r="DA626">
        <f t="shared" si="508"/>
        <v>0</v>
      </c>
      <c r="DB626" s="16" t="str">
        <f t="shared" si="509"/>
        <v>Fail</v>
      </c>
      <c r="DC626" s="31">
        <f>Survey!$BA626</f>
        <v>0</v>
      </c>
      <c r="DD626" s="31" cm="1">
        <f t="array" ref="DD626">SUM(SUMIF(Survey!CH626:DA626,{"&gt;0","&lt;0"})*{1,-1})-SUM(SUMIF(Survey!DC626:DV626,{"&gt;0","&lt;0"})*{1,-1})</f>
        <v>0</v>
      </c>
      <c r="DE626" s="30" t="str">
        <f t="shared" si="510"/>
        <v>No holdings</v>
      </c>
      <c r="DF626" s="17">
        <f t="shared" si="511"/>
        <v>0</v>
      </c>
      <c r="DG626" s="16" t="str">
        <f t="shared" si="512"/>
        <v>Pass</v>
      </c>
      <c r="DH626" s="33" t="b">
        <f>IF(ABS(Survey!$DA626)=0,TRUE,FALSE)</f>
        <v>1</v>
      </c>
      <c r="DI626" s="32" t="b">
        <f>NOT(ISBLANK(Survey!$DB626))</f>
        <v>0</v>
      </c>
      <c r="DJ626" s="16" t="str">
        <f t="shared" si="513"/>
        <v>Pass</v>
      </c>
      <c r="DK626" s="33" t="b">
        <f>IF(ABS(Survey!$DV626)=0,TRUE,FALSE)</f>
        <v>1</v>
      </c>
      <c r="DL626" s="32" t="b">
        <f>NOT(ISBLANK(Survey!$DW626))</f>
        <v>0</v>
      </c>
      <c r="DM626" t="str">
        <f t="shared" si="514"/>
        <v>Pass</v>
      </c>
      <c r="DN626" s="25" cm="1">
        <f t="array" ref="DN626">SUM(SUMIF(Survey!CW626,{"&gt;0","&lt;0"})*{1,-1})+SUM(SUMIF(Survey!DR626,{"&gt;0","&lt;0"})*{1,-1})</f>
        <v>0</v>
      </c>
      <c r="DO626" s="25">
        <f>SUM(SUMIF(Survey!DY626:EE626,{"&gt;0","&lt;0"})*{1,-1})+SUM(SUMIF(Survey!EG626:EM626,{"&gt;0","&lt;0"})*{1,-1})</f>
        <v>0</v>
      </c>
      <c r="DP626">
        <f t="shared" si="515"/>
        <v>0</v>
      </c>
      <c r="DQ626">
        <f t="shared" si="516"/>
        <v>0</v>
      </c>
      <c r="DR626" s="16" t="str">
        <f t="shared" si="517"/>
        <v>Pass</v>
      </c>
      <c r="DS626" s="33" t="b">
        <f>IF(ABS(Survey!$EE626)=0,TRUE,FALSE)</f>
        <v>1</v>
      </c>
      <c r="DT626" s="32" t="b">
        <f>NOT(ISBLANK(Survey!EF626))</f>
        <v>0</v>
      </c>
      <c r="DU626" s="16" t="str">
        <f t="shared" si="518"/>
        <v>Pass</v>
      </c>
      <c r="DV626" s="33" t="b">
        <f>IF(ABS(Survey!$EM626)=0,TRUE,FALSE)</f>
        <v>1</v>
      </c>
      <c r="DW626" s="32" t="b">
        <f>NOT(ISBLANK(Survey!$EN626))</f>
        <v>0</v>
      </c>
      <c r="DX626" s="16" t="str">
        <f t="shared" si="519"/>
        <v>Fail</v>
      </c>
      <c r="DY626" s="31">
        <f>SUM(SUMIF(Survey!ET626:EV626,{"&gt;0","&lt;0"})*{1,-1})</f>
        <v>0</v>
      </c>
      <c r="DZ626">
        <f t="shared" si="520"/>
        <v>0</v>
      </c>
      <c r="EA626">
        <f t="shared" si="521"/>
        <v>100</v>
      </c>
      <c r="EB626" s="30" t="b">
        <f>IF(OR(Survey!$M626="ETF",Survey!$M626="ETF, alternative mutual fund",Survey!$M626="Closed-end", Survey!$M626="Split share corp"),TRUE,FALSE)</f>
        <v>0</v>
      </c>
      <c r="EC626" s="16" t="str">
        <f t="shared" si="522"/>
        <v>Fail</v>
      </c>
      <c r="ED626" s="31">
        <f>SUM(SUMIF(Survey!EX626:FD626,{"&gt;0","&lt;0"})*{1,-1})</f>
        <v>0</v>
      </c>
      <c r="EE626">
        <f t="shared" si="523"/>
        <v>0</v>
      </c>
      <c r="EF626" s="17">
        <f t="shared" si="524"/>
        <v>100</v>
      </c>
      <c r="EG626" s="16" t="str">
        <f t="shared" si="525"/>
        <v>Fail</v>
      </c>
      <c r="EH626" s="31">
        <f>SUM(SUMIF(Survey!FF626:FL626,{"&gt;0","&lt;0"})*{1,-1})</f>
        <v>0</v>
      </c>
      <c r="EI626">
        <f t="shared" si="526"/>
        <v>0</v>
      </c>
      <c r="EJ626" s="17">
        <f t="shared" si="527"/>
        <v>100</v>
      </c>
    </row>
    <row r="627" spans="1:140">
      <c r="A627">
        <v>627</v>
      </c>
      <c r="B627" t="str">
        <f t="shared" si="475"/>
        <v>Pass</v>
      </c>
      <c r="C627" t="str">
        <f>IF(COUNTBLANK(Survey!B627:FM627)=$C$2, "Pass", "Fail")</f>
        <v>Pass</v>
      </c>
      <c r="D627" s="16" t="str">
        <f t="shared" si="476"/>
        <v>Fail</v>
      </c>
      <c r="E627" t="str">
        <f>IF(OR(ISBLANK(Survey!AL627),COUNTIF(G627:BJ627,"Fail")),"Fail","Pass")</f>
        <v>Fail</v>
      </c>
      <c r="F627" s="265"/>
      <c r="G627" s="16" t="str">
        <f t="shared" si="477"/>
        <v>Fail</v>
      </c>
      <c r="H627" s="139">
        <f>COUNTBLANK(Survey!B627:D627)+COUNTBLANK(Survey!G627)+COUNTBLANK(Survey!I627)+COUNTBLANK(Survey!K627:M627)+COUNTBLANK(Survey!P627:Q627)+COUNTBLANK(Survey!T627:W627)+COUNTBLANK(Survey!Z627:AC627)+COUNTBLANK(Survey!AF627:AG627)+COUNTBLANK(Survey!AK627:AK627)</f>
        <v>21</v>
      </c>
      <c r="I627" t="str">
        <f t="shared" si="478"/>
        <v>Fail</v>
      </c>
      <c r="J627" t="b">
        <f>IF(Survey!E627="No",TRUE,FALSE)</f>
        <v>0</v>
      </c>
      <c r="K627" s="29" cm="1">
        <f t="array" ref="K627">IF(COUNTA(Survey!$E$4:$E$695)=1, 0, SUM(IF(COUNTIF(Survey!$E$4:$E$695, Survey!$E$4:$E$695)=1,1,0)))</f>
        <v>0</v>
      </c>
      <c r="L627" s="29">
        <f>LEN(Survey!E627)</f>
        <v>0</v>
      </c>
      <c r="M627" s="16" t="str">
        <f t="shared" si="479"/>
        <v>Fail</v>
      </c>
      <c r="N627" t="b">
        <f>IF(Survey!F627="No",TRUE,FALSE)</f>
        <v>0</v>
      </c>
      <c r="O627" t="b">
        <f>Survey!F627=Survey!E627</f>
        <v>1</v>
      </c>
      <c r="P627">
        <f>COUNTIF(Survey!$F$4:$F$695,Survey!F627)</f>
        <v>0</v>
      </c>
      <c r="Q627" s="28">
        <f>LEN(Survey!F627)</f>
        <v>0</v>
      </c>
      <c r="R627" s="16" t="str">
        <f t="shared" si="480"/>
        <v>Pass</v>
      </c>
      <c r="S627" s="29">
        <f>MOD((LEN(Survey!H627)+2),11)</f>
        <v>2</v>
      </c>
      <c r="T627">
        <f>COUNTIF(Survey!$H$4:$H$695,Survey!H627)</f>
        <v>0</v>
      </c>
      <c r="U627" s="28" t="str">
        <f>IF(Survey!$L627="Prospectus fund", "Yes", "No")</f>
        <v>No</v>
      </c>
      <c r="V627" s="16" t="str">
        <f t="shared" si="481"/>
        <v>Pass</v>
      </c>
      <c r="W627" s="29">
        <f>MOD((LEN(Survey!J627)+2),11)</f>
        <v>2</v>
      </c>
      <c r="X627">
        <f>COUNTIF(Survey!$J$4:$J$695,Survey!J627)</f>
        <v>0</v>
      </c>
      <c r="Y627" s="30" t="b">
        <f>IF(OR(Survey!$M627="ETF",Survey!$M627="ETF, alternative mutual fund",Survey!$M627="Closed-end", Survey!$M627="Split share corp", Survey!$I627="Yes"),TRUE,FALSE)</f>
        <v>0</v>
      </c>
      <c r="Z627" s="16" t="str">
        <f>IFERROR(IF(AND(OR(AC627=AD627,AD627 = "Either"),NOT(ISBLANK(Survey!K627))),"Pass","Fail"),"Pass")</f>
        <v>Fail</v>
      </c>
      <c r="AA627" s="31" cm="1">
        <f t="array" ref="AA627">SUM(SUMIF(Survey!CH627:DA627,{"&gt;0","&lt;0"})*{1,-1})</f>
        <v>0</v>
      </c>
      <c r="AB627" s="33" cm="1">
        <f t="array" ref="AB627">SUM(SUMIF(Survey!CK627,{"&gt;0","&lt;0"})*{1,-1})+SUM(SUMIF(Survey!CU627,{"&gt;0","&lt;0"})*{1,-1})</f>
        <v>0</v>
      </c>
      <c r="AC627" s="33">
        <f>Survey!K627</f>
        <v>0</v>
      </c>
      <c r="AD627" s="32" t="str">
        <f t="shared" si="482"/>
        <v>Either</v>
      </c>
      <c r="AE627" s="16" t="str">
        <f t="shared" si="483"/>
        <v>Fail</v>
      </c>
      <c r="AF627" s="58" cm="1">
        <f t="array" ref="AF627">SUM(SUMIF(Survey!CH627:DA627,{"&gt;0","&lt;0"})*{1,-1})+SUM(SUMIF(Survey!DC627:DV627,{"&gt;0","&lt;0"})*{1,-1})</f>
        <v>0</v>
      </c>
      <c r="AG627" s="58">
        <f>IFERROR(AF627/(Survey!$BA627),0)</f>
        <v>0</v>
      </c>
      <c r="AH627" s="104" t="b">
        <f>IF(OR(Survey!$M627="Alternative strategy or hedge",Survey!$M627="Private asset",Survey!$L627="Prospectus fund"),TRUE,FALSE)</f>
        <v>0</v>
      </c>
      <c r="AI627" s="104" t="b">
        <f>NOT(ISBLANK(Survey!$M627))</f>
        <v>0</v>
      </c>
      <c r="AJ627" s="16" t="str">
        <f t="shared" si="484"/>
        <v>Fail</v>
      </c>
      <c r="AK627" t="b">
        <f>IF(Survey!W627="No",TRUE,FALSE)</f>
        <v>0</v>
      </c>
      <c r="AL627" s="119">
        <f>MOD((LEN(Survey!W627)+2),22)</f>
        <v>2</v>
      </c>
      <c r="AM627" t="str">
        <f t="shared" si="485"/>
        <v>Pass</v>
      </c>
      <c r="AN627" s="33" t="b">
        <f>NOT(ISNUMBER(SEARCH("Other",Survey!$Q627)))</f>
        <v>1</v>
      </c>
      <c r="AO627" s="32" t="b">
        <f>NOT(ISBLANK(Survey!$R627))</f>
        <v>0</v>
      </c>
      <c r="AP627" s="16" t="str">
        <f t="shared" si="486"/>
        <v>Pass</v>
      </c>
      <c r="AQ627" s="114">
        <f>COUNTBLANK(Survey!$X627)</f>
        <v>1</v>
      </c>
      <c r="AR627" s="58">
        <f>IF(AND(Survey!L627&lt;&gt;"Exempt fund",OR(Survey!$M627="ETF",Survey!$M627="ETF, alternative mutual fund",Survey!$M627="Mutual fund",Survey!$M627="Alternative mutual fund",Survey!$M627="Money market")),1,0)</f>
        <v>0</v>
      </c>
      <c r="AS627" s="16" t="str">
        <f t="shared" si="487"/>
        <v>Pass</v>
      </c>
      <c r="AT627" s="33" t="b">
        <f>NOT(ISNUMBER(SEARCH("Yes",Survey!$AC627)))</f>
        <v>1</v>
      </c>
      <c r="AU627" s="32" t="b">
        <f>IF(COUNTBLANK(Survey!$AD627:$AE627)=0,TRUE, FALSE)</f>
        <v>0</v>
      </c>
      <c r="AV627" s="16" t="str">
        <f t="shared" si="488"/>
        <v>Pass</v>
      </c>
      <c r="AW627" s="33" t="b">
        <f>NOT(ISNUMBER(SEARCH("Yes",Survey!$AF627)))</f>
        <v>1</v>
      </c>
      <c r="AX627" s="32" t="b">
        <f>NOT(ISBLANK(Survey!$AH627))</f>
        <v>0</v>
      </c>
      <c r="AY627" s="16" t="str">
        <f t="shared" si="489"/>
        <v>Pass</v>
      </c>
      <c r="AZ627" s="33" t="b">
        <f>NOT(OR(ISNUMBER(SEARCH("Other",Survey!$AH627)),ISNUMBER(SEARCH("Multiple",Survey!$AH627))))</f>
        <v>1</v>
      </c>
      <c r="BA627" s="32" t="b">
        <f>NOT(ISBLANK(Survey!$AI627))</f>
        <v>0</v>
      </c>
      <c r="BB627" s="16" t="str">
        <f t="shared" si="490"/>
        <v>Fail</v>
      </c>
      <c r="BC627" s="114">
        <f>IF(ABS(Survey!$BA627)&gt;0, 1,0)</f>
        <v>0</v>
      </c>
      <c r="BD627" s="114">
        <f>IF(COUNTBLANK(Survey!$AL627)=0,1,0)</f>
        <v>0</v>
      </c>
      <c r="BE627" s="16" t="str">
        <f t="shared" si="491"/>
        <v>Pass</v>
      </c>
      <c r="BF627" s="114">
        <f>IF(ISBLANK(Survey!$AL627),0,1)</f>
        <v>0</v>
      </c>
      <c r="BG627" s="133">
        <f>COUNTBLANK(Survey!$AM627)</f>
        <v>1</v>
      </c>
      <c r="BH627" s="16" t="str">
        <f t="shared" si="492"/>
        <v>Pass</v>
      </c>
      <c r="BI627" s="114">
        <f>IF(OR(Survey!$AM627="Closed",ISBLANK(Survey!$AM627)),0,1)</f>
        <v>0</v>
      </c>
      <c r="BJ627" s="133">
        <f>IF(ISBLANK(Survey!$AN627),1,0)</f>
        <v>1</v>
      </c>
      <c r="BK627" s="118" t="str">
        <f t="shared" si="493"/>
        <v>Pass</v>
      </c>
      <c r="BL627" s="31" cm="1">
        <f t="array" ref="BL627">SUM(SUMIF(Survey!AO627:AP627,{"&gt;0","&lt;0"})*{1,-1})</f>
        <v>0</v>
      </c>
      <c r="BM627">
        <f t="shared" si="494"/>
        <v>0</v>
      </c>
      <c r="BN627">
        <f t="shared" si="495"/>
        <v>100</v>
      </c>
      <c r="BO627" s="118" t="str">
        <f t="shared" si="496"/>
        <v>Pass</v>
      </c>
      <c r="BP627">
        <f>IF(Survey!AQ627="No",0,1)</f>
        <v>1</v>
      </c>
      <c r="BQ627" s="207">
        <f>MOD((LEN(Survey!AQ627)+2),22)</f>
        <v>2</v>
      </c>
      <c r="BR627">
        <f>IF(Survey!AR627="No",0,1)</f>
        <v>1</v>
      </c>
      <c r="BS627" s="207">
        <f>MOD((LEN(Survey!AR627)+2),22)</f>
        <v>2</v>
      </c>
      <c r="BT627" s="114">
        <f>COUNTBLANK(Survey!$AQ627:$AS627)+COUNTBLANK(Survey!$AU627)</f>
        <v>4</v>
      </c>
      <c r="BU627" s="114">
        <f>IF(Survey!$I627="Yes",1,0)</f>
        <v>0</v>
      </c>
      <c r="BV627" s="114">
        <f>IF(OR(Survey!$M627="Mutual fund",Survey!$M627="Alternative mutual fund",Survey!$M627="Money market"),1,0)</f>
        <v>0</v>
      </c>
      <c r="BW627" s="119">
        <f>IF(OR(Survey!$M627="ETF",Survey!$M627="ETF, alternative mutual fund"),1,0)</f>
        <v>0</v>
      </c>
      <c r="BX627" s="16" t="str">
        <f t="shared" si="497"/>
        <v>Pass</v>
      </c>
      <c r="BY627" s="33">
        <f>IF(ISNUMBER(SEARCH("Other",Survey!$AS627)), 1, 0)</f>
        <v>0</v>
      </c>
      <c r="BZ627" s="58" t="b">
        <f>NOT(ISBLANK(Survey!$AT627))</f>
        <v>0</v>
      </c>
      <c r="CA627" s="16" t="str">
        <f t="shared" si="498"/>
        <v>Pass</v>
      </c>
      <c r="CB627" s="114">
        <f>IF(Survey!$BB627=0, 0,1)</f>
        <v>0</v>
      </c>
      <c r="CC627" s="58">
        <f>Survey!$AV627</f>
        <v>0</v>
      </c>
      <c r="CD627" s="58">
        <f>Survey!$BC627+Survey!$BD627+ABS(Survey!$BE627)-ABS(Survey!$BF627)-ABS(Survey!$BG627)-ABS(Survey!$BL627)</f>
        <v>0</v>
      </c>
      <c r="CE627" s="138">
        <f>Survey!BB627+(ABS(Survey!$BH627)-ABS(Survey!$BI627)+ABS(Survey!$BJ627)-ABS(Survey!$BK627))*0.5</f>
        <v>0</v>
      </c>
      <c r="CF627" s="58">
        <f t="shared" si="499"/>
        <v>0</v>
      </c>
      <c r="CG627" s="58">
        <f>IF(AND($CC627&gt;$CF627-0.2,$CC627&lt;$CF627+0.2,ISBLANK(Survey!$AV627)=FALSE),0,1)</f>
        <v>1</v>
      </c>
      <c r="CH627" s="133">
        <f>IF(ISBLANK(Survey!$AW627),1,0)</f>
        <v>1</v>
      </c>
      <c r="CI627" s="16" t="str">
        <f t="shared" si="500"/>
        <v>Pass</v>
      </c>
      <c r="CJ627" s="114">
        <f>IF(Survey!$BB627=0, 0,1)</f>
        <v>0</v>
      </c>
      <c r="CK627" s="58">
        <f>IF(AND(Survey!$AX627&gt;=0,Survey!$AX627&lt;=0.2,Survey!$AX627&lt;&gt;""),0,1)</f>
        <v>1</v>
      </c>
      <c r="CL627" s="114">
        <f>IF(ISBLANK(Survey!$AY627),1,0)</f>
        <v>1</v>
      </c>
      <c r="CM627" s="16" t="str">
        <f t="shared" si="501"/>
        <v>Fail</v>
      </c>
      <c r="CN627" s="133">
        <f>Survey!$AZ627</f>
        <v>0</v>
      </c>
      <c r="CO627" s="16" t="str">
        <f t="shared" si="502"/>
        <v>Pass</v>
      </c>
      <c r="CP627" s="31">
        <f>Survey!$BA627</f>
        <v>0</v>
      </c>
      <c r="CQ627" s="138">
        <f>Survey!$BB627+Survey!$BC627+Survey!$BD627+ABS(Survey!$BE627)-ABS(Survey!$BF627)-ABS(Survey!$BG627)+ABS(Survey!$BH627)-ABS(Survey!$BI627)+ABS(Survey!$BJ627)-ABS(Survey!$BK627)-ABS(Survey!$BL627)+Survey!$BM627</f>
        <v>0</v>
      </c>
      <c r="CR627" s="30">
        <f t="shared" si="503"/>
        <v>0</v>
      </c>
      <c r="CS627" s="17">
        <f t="shared" si="504"/>
        <v>0</v>
      </c>
      <c r="CT627" s="16" t="str">
        <f t="shared" si="505"/>
        <v>Pass</v>
      </c>
      <c r="CU627" s="33" t="b">
        <f>IF(ABS(Survey!$BM627)=0,TRUE,FALSE)</f>
        <v>1</v>
      </c>
      <c r="CV627" s="32" t="b">
        <f>NOT(ISBLANK(Survey!$BN627))</f>
        <v>0</v>
      </c>
      <c r="CW627" t="str">
        <f t="shared" si="506"/>
        <v>Fail</v>
      </c>
      <c r="CX627" s="25">
        <f>Survey!$BA627</f>
        <v>0</v>
      </c>
      <c r="CY627" s="25" cm="1">
        <f t="array" ref="CY627">SUM(SUMIF(Survey!BP627:BW627,{"&gt;0","&lt;0"})*{1,-1})-SUM(SUMIF(Survey!BY627:CF627,{"&gt;0","&lt;0"})*{1,-1})</f>
        <v>0</v>
      </c>
      <c r="CZ627" s="30" t="str">
        <f t="shared" si="507"/>
        <v>No holdings</v>
      </c>
      <c r="DA627">
        <f t="shared" si="508"/>
        <v>0</v>
      </c>
      <c r="DB627" s="16" t="str">
        <f t="shared" si="509"/>
        <v>Fail</v>
      </c>
      <c r="DC627" s="31">
        <f>Survey!$BA627</f>
        <v>0</v>
      </c>
      <c r="DD627" s="31" cm="1">
        <f t="array" ref="DD627">SUM(SUMIF(Survey!CH627:DA627,{"&gt;0","&lt;0"})*{1,-1})-SUM(SUMIF(Survey!DC627:DV627,{"&gt;0","&lt;0"})*{1,-1})</f>
        <v>0</v>
      </c>
      <c r="DE627" s="30" t="str">
        <f t="shared" si="510"/>
        <v>No holdings</v>
      </c>
      <c r="DF627" s="17">
        <f t="shared" si="511"/>
        <v>0</v>
      </c>
      <c r="DG627" s="16" t="str">
        <f t="shared" si="512"/>
        <v>Pass</v>
      </c>
      <c r="DH627" s="33" t="b">
        <f>IF(ABS(Survey!$DA627)=0,TRUE,FALSE)</f>
        <v>1</v>
      </c>
      <c r="DI627" s="32" t="b">
        <f>NOT(ISBLANK(Survey!$DB627))</f>
        <v>0</v>
      </c>
      <c r="DJ627" s="16" t="str">
        <f t="shared" si="513"/>
        <v>Pass</v>
      </c>
      <c r="DK627" s="33" t="b">
        <f>IF(ABS(Survey!$DV627)=0,TRUE,FALSE)</f>
        <v>1</v>
      </c>
      <c r="DL627" s="32" t="b">
        <f>NOT(ISBLANK(Survey!$DW627))</f>
        <v>0</v>
      </c>
      <c r="DM627" t="str">
        <f t="shared" si="514"/>
        <v>Pass</v>
      </c>
      <c r="DN627" s="25" cm="1">
        <f t="array" ref="DN627">SUM(SUMIF(Survey!CW627,{"&gt;0","&lt;0"})*{1,-1})+SUM(SUMIF(Survey!DR627,{"&gt;0","&lt;0"})*{1,-1})</f>
        <v>0</v>
      </c>
      <c r="DO627" s="25">
        <f>SUM(SUMIF(Survey!DY627:EE627,{"&gt;0","&lt;0"})*{1,-1})+SUM(SUMIF(Survey!EG627:EM627,{"&gt;0","&lt;0"})*{1,-1})</f>
        <v>0</v>
      </c>
      <c r="DP627">
        <f t="shared" si="515"/>
        <v>0</v>
      </c>
      <c r="DQ627">
        <f t="shared" si="516"/>
        <v>0</v>
      </c>
      <c r="DR627" s="16" t="str">
        <f t="shared" si="517"/>
        <v>Pass</v>
      </c>
      <c r="DS627" s="33" t="b">
        <f>IF(ABS(Survey!$EE627)=0,TRUE,FALSE)</f>
        <v>1</v>
      </c>
      <c r="DT627" s="32" t="b">
        <f>NOT(ISBLANK(Survey!EF627))</f>
        <v>0</v>
      </c>
      <c r="DU627" s="16" t="str">
        <f t="shared" si="518"/>
        <v>Pass</v>
      </c>
      <c r="DV627" s="33" t="b">
        <f>IF(ABS(Survey!$EM627)=0,TRUE,FALSE)</f>
        <v>1</v>
      </c>
      <c r="DW627" s="32" t="b">
        <f>NOT(ISBLANK(Survey!$EN627))</f>
        <v>0</v>
      </c>
      <c r="DX627" s="16" t="str">
        <f t="shared" si="519"/>
        <v>Fail</v>
      </c>
      <c r="DY627" s="31">
        <f>SUM(SUMIF(Survey!ET627:EV627,{"&gt;0","&lt;0"})*{1,-1})</f>
        <v>0</v>
      </c>
      <c r="DZ627">
        <f t="shared" si="520"/>
        <v>0</v>
      </c>
      <c r="EA627">
        <f t="shared" si="521"/>
        <v>100</v>
      </c>
      <c r="EB627" s="30" t="b">
        <f>IF(OR(Survey!$M627="ETF",Survey!$M627="ETF, alternative mutual fund",Survey!$M627="Closed-end", Survey!$M627="Split share corp"),TRUE,FALSE)</f>
        <v>0</v>
      </c>
      <c r="EC627" s="16" t="str">
        <f t="shared" si="522"/>
        <v>Fail</v>
      </c>
      <c r="ED627" s="31">
        <f>SUM(SUMIF(Survey!EX627:FD627,{"&gt;0","&lt;0"})*{1,-1})</f>
        <v>0</v>
      </c>
      <c r="EE627">
        <f t="shared" si="523"/>
        <v>0</v>
      </c>
      <c r="EF627" s="17">
        <f t="shared" si="524"/>
        <v>100</v>
      </c>
      <c r="EG627" s="16" t="str">
        <f t="shared" si="525"/>
        <v>Fail</v>
      </c>
      <c r="EH627" s="31">
        <f>SUM(SUMIF(Survey!FF627:FL627,{"&gt;0","&lt;0"})*{1,-1})</f>
        <v>0</v>
      </c>
      <c r="EI627">
        <f t="shared" si="526"/>
        <v>0</v>
      </c>
      <c r="EJ627" s="17">
        <f t="shared" si="527"/>
        <v>100</v>
      </c>
    </row>
    <row r="628" spans="1:140">
      <c r="A628">
        <v>628</v>
      </c>
      <c r="B628" t="str">
        <f t="shared" si="475"/>
        <v>Pass</v>
      </c>
      <c r="C628" t="str">
        <f>IF(COUNTBLANK(Survey!B628:FM628)=$C$2, "Pass", "Fail")</f>
        <v>Pass</v>
      </c>
      <c r="D628" s="16" t="str">
        <f t="shared" si="476"/>
        <v>Fail</v>
      </c>
      <c r="E628" t="str">
        <f>IF(OR(ISBLANK(Survey!AL628),COUNTIF(G628:BJ628,"Fail")),"Fail","Pass")</f>
        <v>Fail</v>
      </c>
      <c r="F628" s="265"/>
      <c r="G628" s="16" t="str">
        <f t="shared" si="477"/>
        <v>Fail</v>
      </c>
      <c r="H628" s="139">
        <f>COUNTBLANK(Survey!B628:D628)+COUNTBLANK(Survey!G628)+COUNTBLANK(Survey!I628)+COUNTBLANK(Survey!K628:M628)+COUNTBLANK(Survey!P628:Q628)+COUNTBLANK(Survey!T628:W628)+COUNTBLANK(Survey!Z628:AC628)+COUNTBLANK(Survey!AF628:AG628)+COUNTBLANK(Survey!AK628:AK628)</f>
        <v>21</v>
      </c>
      <c r="I628" t="str">
        <f t="shared" si="478"/>
        <v>Fail</v>
      </c>
      <c r="J628" t="b">
        <f>IF(Survey!E628="No",TRUE,FALSE)</f>
        <v>0</v>
      </c>
      <c r="K628" s="29" cm="1">
        <f t="array" ref="K628">IF(COUNTA(Survey!$E$4:$E$695)=1, 0, SUM(IF(COUNTIF(Survey!$E$4:$E$695, Survey!$E$4:$E$695)=1,1,0)))</f>
        <v>0</v>
      </c>
      <c r="L628" s="29">
        <f>LEN(Survey!E628)</f>
        <v>0</v>
      </c>
      <c r="M628" s="16" t="str">
        <f t="shared" si="479"/>
        <v>Fail</v>
      </c>
      <c r="N628" t="b">
        <f>IF(Survey!F628="No",TRUE,FALSE)</f>
        <v>0</v>
      </c>
      <c r="O628" t="b">
        <f>Survey!F628=Survey!E628</f>
        <v>1</v>
      </c>
      <c r="P628">
        <f>COUNTIF(Survey!$F$4:$F$695,Survey!F628)</f>
        <v>0</v>
      </c>
      <c r="Q628" s="28">
        <f>LEN(Survey!F628)</f>
        <v>0</v>
      </c>
      <c r="R628" s="16" t="str">
        <f t="shared" si="480"/>
        <v>Pass</v>
      </c>
      <c r="S628" s="29">
        <f>MOD((LEN(Survey!H628)+2),11)</f>
        <v>2</v>
      </c>
      <c r="T628">
        <f>COUNTIF(Survey!$H$4:$H$695,Survey!H628)</f>
        <v>0</v>
      </c>
      <c r="U628" s="28" t="str">
        <f>IF(Survey!$L628="Prospectus fund", "Yes", "No")</f>
        <v>No</v>
      </c>
      <c r="V628" s="16" t="str">
        <f t="shared" si="481"/>
        <v>Pass</v>
      </c>
      <c r="W628" s="29">
        <f>MOD((LEN(Survey!J628)+2),11)</f>
        <v>2</v>
      </c>
      <c r="X628">
        <f>COUNTIF(Survey!$J$4:$J$695,Survey!J628)</f>
        <v>0</v>
      </c>
      <c r="Y628" s="30" t="b">
        <f>IF(OR(Survey!$M628="ETF",Survey!$M628="ETF, alternative mutual fund",Survey!$M628="Closed-end", Survey!$M628="Split share corp", Survey!$I628="Yes"),TRUE,FALSE)</f>
        <v>0</v>
      </c>
      <c r="Z628" s="16" t="str">
        <f>IFERROR(IF(AND(OR(AC628=AD628,AD628 = "Either"),NOT(ISBLANK(Survey!K628))),"Pass","Fail"),"Pass")</f>
        <v>Fail</v>
      </c>
      <c r="AA628" s="31" cm="1">
        <f t="array" ref="AA628">SUM(SUMIF(Survey!CH628:DA628,{"&gt;0","&lt;0"})*{1,-1})</f>
        <v>0</v>
      </c>
      <c r="AB628" s="33" cm="1">
        <f t="array" ref="AB628">SUM(SUMIF(Survey!CK628,{"&gt;0","&lt;0"})*{1,-1})+SUM(SUMIF(Survey!CU628,{"&gt;0","&lt;0"})*{1,-1})</f>
        <v>0</v>
      </c>
      <c r="AC628" s="33">
        <f>Survey!K628</f>
        <v>0</v>
      </c>
      <c r="AD628" s="32" t="str">
        <f t="shared" si="482"/>
        <v>Either</v>
      </c>
      <c r="AE628" s="16" t="str">
        <f t="shared" si="483"/>
        <v>Fail</v>
      </c>
      <c r="AF628" s="58" cm="1">
        <f t="array" ref="AF628">SUM(SUMIF(Survey!CH628:DA628,{"&gt;0","&lt;0"})*{1,-1})+SUM(SUMIF(Survey!DC628:DV628,{"&gt;0","&lt;0"})*{1,-1})</f>
        <v>0</v>
      </c>
      <c r="AG628" s="58">
        <f>IFERROR(AF628/(Survey!$BA628),0)</f>
        <v>0</v>
      </c>
      <c r="AH628" s="104" t="b">
        <f>IF(OR(Survey!$M628="Alternative strategy or hedge",Survey!$M628="Private asset",Survey!$L628="Prospectus fund"),TRUE,FALSE)</f>
        <v>0</v>
      </c>
      <c r="AI628" s="104" t="b">
        <f>NOT(ISBLANK(Survey!$M628))</f>
        <v>0</v>
      </c>
      <c r="AJ628" s="16" t="str">
        <f t="shared" si="484"/>
        <v>Fail</v>
      </c>
      <c r="AK628" t="b">
        <f>IF(Survey!W628="No",TRUE,FALSE)</f>
        <v>0</v>
      </c>
      <c r="AL628" s="119">
        <f>MOD((LEN(Survey!W628)+2),22)</f>
        <v>2</v>
      </c>
      <c r="AM628" t="str">
        <f t="shared" si="485"/>
        <v>Pass</v>
      </c>
      <c r="AN628" s="33" t="b">
        <f>NOT(ISNUMBER(SEARCH("Other",Survey!$Q628)))</f>
        <v>1</v>
      </c>
      <c r="AO628" s="32" t="b">
        <f>NOT(ISBLANK(Survey!$R628))</f>
        <v>0</v>
      </c>
      <c r="AP628" s="16" t="str">
        <f t="shared" si="486"/>
        <v>Pass</v>
      </c>
      <c r="AQ628" s="114">
        <f>COUNTBLANK(Survey!$X628)</f>
        <v>1</v>
      </c>
      <c r="AR628" s="58">
        <f>IF(AND(Survey!L628&lt;&gt;"Exempt fund",OR(Survey!$M628="ETF",Survey!$M628="ETF, alternative mutual fund",Survey!$M628="Mutual fund",Survey!$M628="Alternative mutual fund",Survey!$M628="Money market")),1,0)</f>
        <v>0</v>
      </c>
      <c r="AS628" s="16" t="str">
        <f t="shared" si="487"/>
        <v>Pass</v>
      </c>
      <c r="AT628" s="33" t="b">
        <f>NOT(ISNUMBER(SEARCH("Yes",Survey!$AC628)))</f>
        <v>1</v>
      </c>
      <c r="AU628" s="32" t="b">
        <f>IF(COUNTBLANK(Survey!$AD628:$AE628)=0,TRUE, FALSE)</f>
        <v>0</v>
      </c>
      <c r="AV628" s="16" t="str">
        <f t="shared" si="488"/>
        <v>Pass</v>
      </c>
      <c r="AW628" s="33" t="b">
        <f>NOT(ISNUMBER(SEARCH("Yes",Survey!$AF628)))</f>
        <v>1</v>
      </c>
      <c r="AX628" s="32" t="b">
        <f>NOT(ISBLANK(Survey!$AH628))</f>
        <v>0</v>
      </c>
      <c r="AY628" s="16" t="str">
        <f t="shared" si="489"/>
        <v>Pass</v>
      </c>
      <c r="AZ628" s="33" t="b">
        <f>NOT(OR(ISNUMBER(SEARCH("Other",Survey!$AH628)),ISNUMBER(SEARCH("Multiple",Survey!$AH628))))</f>
        <v>1</v>
      </c>
      <c r="BA628" s="32" t="b">
        <f>NOT(ISBLANK(Survey!$AI628))</f>
        <v>0</v>
      </c>
      <c r="BB628" s="16" t="str">
        <f t="shared" si="490"/>
        <v>Fail</v>
      </c>
      <c r="BC628" s="114">
        <f>IF(ABS(Survey!$BA628)&gt;0, 1,0)</f>
        <v>0</v>
      </c>
      <c r="BD628" s="114">
        <f>IF(COUNTBLANK(Survey!$AL628)=0,1,0)</f>
        <v>0</v>
      </c>
      <c r="BE628" s="16" t="str">
        <f t="shared" si="491"/>
        <v>Pass</v>
      </c>
      <c r="BF628" s="114">
        <f>IF(ISBLANK(Survey!$AL628),0,1)</f>
        <v>0</v>
      </c>
      <c r="BG628" s="133">
        <f>COUNTBLANK(Survey!$AM628)</f>
        <v>1</v>
      </c>
      <c r="BH628" s="16" t="str">
        <f t="shared" si="492"/>
        <v>Pass</v>
      </c>
      <c r="BI628" s="114">
        <f>IF(OR(Survey!$AM628="Closed",ISBLANK(Survey!$AM628)),0,1)</f>
        <v>0</v>
      </c>
      <c r="BJ628" s="133">
        <f>IF(ISBLANK(Survey!$AN628),1,0)</f>
        <v>1</v>
      </c>
      <c r="BK628" s="118" t="str">
        <f t="shared" si="493"/>
        <v>Pass</v>
      </c>
      <c r="BL628" s="31" cm="1">
        <f t="array" ref="BL628">SUM(SUMIF(Survey!AO628:AP628,{"&gt;0","&lt;0"})*{1,-1})</f>
        <v>0</v>
      </c>
      <c r="BM628">
        <f t="shared" si="494"/>
        <v>0</v>
      </c>
      <c r="BN628">
        <f t="shared" si="495"/>
        <v>100</v>
      </c>
      <c r="BO628" s="118" t="str">
        <f t="shared" si="496"/>
        <v>Pass</v>
      </c>
      <c r="BP628">
        <f>IF(Survey!AQ628="No",0,1)</f>
        <v>1</v>
      </c>
      <c r="BQ628" s="207">
        <f>MOD((LEN(Survey!AQ628)+2),22)</f>
        <v>2</v>
      </c>
      <c r="BR628">
        <f>IF(Survey!AR628="No",0,1)</f>
        <v>1</v>
      </c>
      <c r="BS628" s="207">
        <f>MOD((LEN(Survey!AR628)+2),22)</f>
        <v>2</v>
      </c>
      <c r="BT628" s="114">
        <f>COUNTBLANK(Survey!$AQ628:$AS628)+COUNTBLANK(Survey!$AU628)</f>
        <v>4</v>
      </c>
      <c r="BU628" s="114">
        <f>IF(Survey!$I628="Yes",1,0)</f>
        <v>0</v>
      </c>
      <c r="BV628" s="114">
        <f>IF(OR(Survey!$M628="Mutual fund",Survey!$M628="Alternative mutual fund",Survey!$M628="Money market"),1,0)</f>
        <v>0</v>
      </c>
      <c r="BW628" s="119">
        <f>IF(OR(Survey!$M628="ETF",Survey!$M628="ETF, alternative mutual fund"),1,0)</f>
        <v>0</v>
      </c>
      <c r="BX628" s="16" t="str">
        <f t="shared" si="497"/>
        <v>Pass</v>
      </c>
      <c r="BY628" s="33">
        <f>IF(ISNUMBER(SEARCH("Other",Survey!$AS628)), 1, 0)</f>
        <v>0</v>
      </c>
      <c r="BZ628" s="58" t="b">
        <f>NOT(ISBLANK(Survey!$AT628))</f>
        <v>0</v>
      </c>
      <c r="CA628" s="16" t="str">
        <f t="shared" si="498"/>
        <v>Pass</v>
      </c>
      <c r="CB628" s="114">
        <f>IF(Survey!$BB628=0, 0,1)</f>
        <v>0</v>
      </c>
      <c r="CC628" s="58">
        <f>Survey!$AV628</f>
        <v>0</v>
      </c>
      <c r="CD628" s="58">
        <f>Survey!$BC628+Survey!$BD628+ABS(Survey!$BE628)-ABS(Survey!$BF628)-ABS(Survey!$BG628)-ABS(Survey!$BL628)</f>
        <v>0</v>
      </c>
      <c r="CE628" s="138">
        <f>Survey!BB628+(ABS(Survey!$BH628)-ABS(Survey!$BI628)+ABS(Survey!$BJ628)-ABS(Survey!$BK628))*0.5</f>
        <v>0</v>
      </c>
      <c r="CF628" s="58">
        <f t="shared" si="499"/>
        <v>0</v>
      </c>
      <c r="CG628" s="58">
        <f>IF(AND($CC628&gt;$CF628-0.2,$CC628&lt;$CF628+0.2,ISBLANK(Survey!$AV628)=FALSE),0,1)</f>
        <v>1</v>
      </c>
      <c r="CH628" s="133">
        <f>IF(ISBLANK(Survey!$AW628),1,0)</f>
        <v>1</v>
      </c>
      <c r="CI628" s="16" t="str">
        <f t="shared" si="500"/>
        <v>Pass</v>
      </c>
      <c r="CJ628" s="114">
        <f>IF(Survey!$BB628=0, 0,1)</f>
        <v>0</v>
      </c>
      <c r="CK628" s="58">
        <f>IF(AND(Survey!$AX628&gt;=0,Survey!$AX628&lt;=0.2,Survey!$AX628&lt;&gt;""),0,1)</f>
        <v>1</v>
      </c>
      <c r="CL628" s="114">
        <f>IF(ISBLANK(Survey!$AY628),1,0)</f>
        <v>1</v>
      </c>
      <c r="CM628" s="16" t="str">
        <f t="shared" si="501"/>
        <v>Fail</v>
      </c>
      <c r="CN628" s="133">
        <f>Survey!$AZ628</f>
        <v>0</v>
      </c>
      <c r="CO628" s="16" t="str">
        <f t="shared" si="502"/>
        <v>Pass</v>
      </c>
      <c r="CP628" s="31">
        <f>Survey!$BA628</f>
        <v>0</v>
      </c>
      <c r="CQ628" s="138">
        <f>Survey!$BB628+Survey!$BC628+Survey!$BD628+ABS(Survey!$BE628)-ABS(Survey!$BF628)-ABS(Survey!$BG628)+ABS(Survey!$BH628)-ABS(Survey!$BI628)+ABS(Survey!$BJ628)-ABS(Survey!$BK628)-ABS(Survey!$BL628)+Survey!$BM628</f>
        <v>0</v>
      </c>
      <c r="CR628" s="30">
        <f t="shared" si="503"/>
        <v>0</v>
      </c>
      <c r="CS628" s="17">
        <f t="shared" si="504"/>
        <v>0</v>
      </c>
      <c r="CT628" s="16" t="str">
        <f t="shared" si="505"/>
        <v>Pass</v>
      </c>
      <c r="CU628" s="33" t="b">
        <f>IF(ABS(Survey!$BM628)=0,TRUE,FALSE)</f>
        <v>1</v>
      </c>
      <c r="CV628" s="32" t="b">
        <f>NOT(ISBLANK(Survey!$BN628))</f>
        <v>0</v>
      </c>
      <c r="CW628" t="str">
        <f t="shared" si="506"/>
        <v>Fail</v>
      </c>
      <c r="CX628" s="25">
        <f>Survey!$BA628</f>
        <v>0</v>
      </c>
      <c r="CY628" s="25" cm="1">
        <f t="array" ref="CY628">SUM(SUMIF(Survey!BP628:BW628,{"&gt;0","&lt;0"})*{1,-1})-SUM(SUMIF(Survey!BY628:CF628,{"&gt;0","&lt;0"})*{1,-1})</f>
        <v>0</v>
      </c>
      <c r="CZ628" s="30" t="str">
        <f t="shared" si="507"/>
        <v>No holdings</v>
      </c>
      <c r="DA628">
        <f t="shared" si="508"/>
        <v>0</v>
      </c>
      <c r="DB628" s="16" t="str">
        <f t="shared" si="509"/>
        <v>Fail</v>
      </c>
      <c r="DC628" s="31">
        <f>Survey!$BA628</f>
        <v>0</v>
      </c>
      <c r="DD628" s="31" cm="1">
        <f t="array" ref="DD628">SUM(SUMIF(Survey!CH628:DA628,{"&gt;0","&lt;0"})*{1,-1})-SUM(SUMIF(Survey!DC628:DV628,{"&gt;0","&lt;0"})*{1,-1})</f>
        <v>0</v>
      </c>
      <c r="DE628" s="30" t="str">
        <f t="shared" si="510"/>
        <v>No holdings</v>
      </c>
      <c r="DF628" s="17">
        <f t="shared" si="511"/>
        <v>0</v>
      </c>
      <c r="DG628" s="16" t="str">
        <f t="shared" si="512"/>
        <v>Pass</v>
      </c>
      <c r="DH628" s="33" t="b">
        <f>IF(ABS(Survey!$DA628)=0,TRUE,FALSE)</f>
        <v>1</v>
      </c>
      <c r="DI628" s="32" t="b">
        <f>NOT(ISBLANK(Survey!$DB628))</f>
        <v>0</v>
      </c>
      <c r="DJ628" s="16" t="str">
        <f t="shared" si="513"/>
        <v>Pass</v>
      </c>
      <c r="DK628" s="33" t="b">
        <f>IF(ABS(Survey!$DV628)=0,TRUE,FALSE)</f>
        <v>1</v>
      </c>
      <c r="DL628" s="32" t="b">
        <f>NOT(ISBLANK(Survey!$DW628))</f>
        <v>0</v>
      </c>
      <c r="DM628" t="str">
        <f t="shared" si="514"/>
        <v>Pass</v>
      </c>
      <c r="DN628" s="25" cm="1">
        <f t="array" ref="DN628">SUM(SUMIF(Survey!CW628,{"&gt;0","&lt;0"})*{1,-1})+SUM(SUMIF(Survey!DR628,{"&gt;0","&lt;0"})*{1,-1})</f>
        <v>0</v>
      </c>
      <c r="DO628" s="25">
        <f>SUM(SUMIF(Survey!DY628:EE628,{"&gt;0","&lt;0"})*{1,-1})+SUM(SUMIF(Survey!EG628:EM628,{"&gt;0","&lt;0"})*{1,-1})</f>
        <v>0</v>
      </c>
      <c r="DP628">
        <f t="shared" si="515"/>
        <v>0</v>
      </c>
      <c r="DQ628">
        <f t="shared" si="516"/>
        <v>0</v>
      </c>
      <c r="DR628" s="16" t="str">
        <f t="shared" si="517"/>
        <v>Pass</v>
      </c>
      <c r="DS628" s="33" t="b">
        <f>IF(ABS(Survey!$EE628)=0,TRUE,FALSE)</f>
        <v>1</v>
      </c>
      <c r="DT628" s="32" t="b">
        <f>NOT(ISBLANK(Survey!EF628))</f>
        <v>0</v>
      </c>
      <c r="DU628" s="16" t="str">
        <f t="shared" si="518"/>
        <v>Pass</v>
      </c>
      <c r="DV628" s="33" t="b">
        <f>IF(ABS(Survey!$EM628)=0,TRUE,FALSE)</f>
        <v>1</v>
      </c>
      <c r="DW628" s="32" t="b">
        <f>NOT(ISBLANK(Survey!$EN628))</f>
        <v>0</v>
      </c>
      <c r="DX628" s="16" t="str">
        <f t="shared" si="519"/>
        <v>Fail</v>
      </c>
      <c r="DY628" s="31">
        <f>SUM(SUMIF(Survey!ET628:EV628,{"&gt;0","&lt;0"})*{1,-1})</f>
        <v>0</v>
      </c>
      <c r="DZ628">
        <f t="shared" si="520"/>
        <v>0</v>
      </c>
      <c r="EA628">
        <f t="shared" si="521"/>
        <v>100</v>
      </c>
      <c r="EB628" s="30" t="b">
        <f>IF(OR(Survey!$M628="ETF",Survey!$M628="ETF, alternative mutual fund",Survey!$M628="Closed-end", Survey!$M628="Split share corp"),TRUE,FALSE)</f>
        <v>0</v>
      </c>
      <c r="EC628" s="16" t="str">
        <f t="shared" si="522"/>
        <v>Fail</v>
      </c>
      <c r="ED628" s="31">
        <f>SUM(SUMIF(Survey!EX628:FD628,{"&gt;0","&lt;0"})*{1,-1})</f>
        <v>0</v>
      </c>
      <c r="EE628">
        <f t="shared" si="523"/>
        <v>0</v>
      </c>
      <c r="EF628" s="17">
        <f t="shared" si="524"/>
        <v>100</v>
      </c>
      <c r="EG628" s="16" t="str">
        <f t="shared" si="525"/>
        <v>Fail</v>
      </c>
      <c r="EH628" s="31">
        <f>SUM(SUMIF(Survey!FF628:FL628,{"&gt;0","&lt;0"})*{1,-1})</f>
        <v>0</v>
      </c>
      <c r="EI628">
        <f t="shared" si="526"/>
        <v>0</v>
      </c>
      <c r="EJ628" s="17">
        <f t="shared" si="527"/>
        <v>100</v>
      </c>
    </row>
    <row r="629" spans="1:140">
      <c r="A629">
        <v>629</v>
      </c>
      <c r="B629" t="str">
        <f t="shared" si="475"/>
        <v>Pass</v>
      </c>
      <c r="C629" t="str">
        <f>IF(COUNTBLANK(Survey!B629:FM629)=$C$2, "Pass", "Fail")</f>
        <v>Pass</v>
      </c>
      <c r="D629" s="16" t="str">
        <f t="shared" si="476"/>
        <v>Fail</v>
      </c>
      <c r="E629" t="str">
        <f>IF(OR(ISBLANK(Survey!AL629),COUNTIF(G629:BJ629,"Fail")),"Fail","Pass")</f>
        <v>Fail</v>
      </c>
      <c r="F629" s="265"/>
      <c r="G629" s="16" t="str">
        <f t="shared" si="477"/>
        <v>Fail</v>
      </c>
      <c r="H629" s="139">
        <f>COUNTBLANK(Survey!B629:D629)+COUNTBLANK(Survey!G629)+COUNTBLANK(Survey!I629)+COUNTBLANK(Survey!K629:M629)+COUNTBLANK(Survey!P629:Q629)+COUNTBLANK(Survey!T629:W629)+COUNTBLANK(Survey!Z629:AC629)+COUNTBLANK(Survey!AF629:AG629)+COUNTBLANK(Survey!AK629:AK629)</f>
        <v>21</v>
      </c>
      <c r="I629" t="str">
        <f t="shared" si="478"/>
        <v>Fail</v>
      </c>
      <c r="J629" t="b">
        <f>IF(Survey!E629="No",TRUE,FALSE)</f>
        <v>0</v>
      </c>
      <c r="K629" s="29" cm="1">
        <f t="array" ref="K629">IF(COUNTA(Survey!$E$4:$E$695)=1, 0, SUM(IF(COUNTIF(Survey!$E$4:$E$695, Survey!$E$4:$E$695)=1,1,0)))</f>
        <v>0</v>
      </c>
      <c r="L629" s="29">
        <f>LEN(Survey!E629)</f>
        <v>0</v>
      </c>
      <c r="M629" s="16" t="str">
        <f t="shared" si="479"/>
        <v>Fail</v>
      </c>
      <c r="N629" t="b">
        <f>IF(Survey!F629="No",TRUE,FALSE)</f>
        <v>0</v>
      </c>
      <c r="O629" t="b">
        <f>Survey!F629=Survey!E629</f>
        <v>1</v>
      </c>
      <c r="P629">
        <f>COUNTIF(Survey!$F$4:$F$695,Survey!F629)</f>
        <v>0</v>
      </c>
      <c r="Q629" s="28">
        <f>LEN(Survey!F629)</f>
        <v>0</v>
      </c>
      <c r="R629" s="16" t="str">
        <f t="shared" si="480"/>
        <v>Pass</v>
      </c>
      <c r="S629" s="29">
        <f>MOD((LEN(Survey!H629)+2),11)</f>
        <v>2</v>
      </c>
      <c r="T629">
        <f>COUNTIF(Survey!$H$4:$H$695,Survey!H629)</f>
        <v>0</v>
      </c>
      <c r="U629" s="28" t="str">
        <f>IF(Survey!$L629="Prospectus fund", "Yes", "No")</f>
        <v>No</v>
      </c>
      <c r="V629" s="16" t="str">
        <f t="shared" si="481"/>
        <v>Pass</v>
      </c>
      <c r="W629" s="29">
        <f>MOD((LEN(Survey!J629)+2),11)</f>
        <v>2</v>
      </c>
      <c r="X629">
        <f>COUNTIF(Survey!$J$4:$J$695,Survey!J629)</f>
        <v>0</v>
      </c>
      <c r="Y629" s="30" t="b">
        <f>IF(OR(Survey!$M629="ETF",Survey!$M629="ETF, alternative mutual fund",Survey!$M629="Closed-end", Survey!$M629="Split share corp", Survey!$I629="Yes"),TRUE,FALSE)</f>
        <v>0</v>
      </c>
      <c r="Z629" s="16" t="str">
        <f>IFERROR(IF(AND(OR(AC629=AD629,AD629 = "Either"),NOT(ISBLANK(Survey!K629))),"Pass","Fail"),"Pass")</f>
        <v>Fail</v>
      </c>
      <c r="AA629" s="31" cm="1">
        <f t="array" ref="AA629">SUM(SUMIF(Survey!CH629:DA629,{"&gt;0","&lt;0"})*{1,-1})</f>
        <v>0</v>
      </c>
      <c r="AB629" s="33" cm="1">
        <f t="array" ref="AB629">SUM(SUMIF(Survey!CK629,{"&gt;0","&lt;0"})*{1,-1})+SUM(SUMIF(Survey!CU629,{"&gt;0","&lt;0"})*{1,-1})</f>
        <v>0</v>
      </c>
      <c r="AC629" s="33">
        <f>Survey!K629</f>
        <v>0</v>
      </c>
      <c r="AD629" s="32" t="str">
        <f t="shared" si="482"/>
        <v>Either</v>
      </c>
      <c r="AE629" s="16" t="str">
        <f t="shared" si="483"/>
        <v>Fail</v>
      </c>
      <c r="AF629" s="58" cm="1">
        <f t="array" ref="AF629">SUM(SUMIF(Survey!CH629:DA629,{"&gt;0","&lt;0"})*{1,-1})+SUM(SUMIF(Survey!DC629:DV629,{"&gt;0","&lt;0"})*{1,-1})</f>
        <v>0</v>
      </c>
      <c r="AG629" s="58">
        <f>IFERROR(AF629/(Survey!$BA629),0)</f>
        <v>0</v>
      </c>
      <c r="AH629" s="104" t="b">
        <f>IF(OR(Survey!$M629="Alternative strategy or hedge",Survey!$M629="Private asset",Survey!$L629="Prospectus fund"),TRUE,FALSE)</f>
        <v>0</v>
      </c>
      <c r="AI629" s="104" t="b">
        <f>NOT(ISBLANK(Survey!$M629))</f>
        <v>0</v>
      </c>
      <c r="AJ629" s="16" t="str">
        <f t="shared" si="484"/>
        <v>Fail</v>
      </c>
      <c r="AK629" t="b">
        <f>IF(Survey!W629="No",TRUE,FALSE)</f>
        <v>0</v>
      </c>
      <c r="AL629" s="119">
        <f>MOD((LEN(Survey!W629)+2),22)</f>
        <v>2</v>
      </c>
      <c r="AM629" t="str">
        <f t="shared" si="485"/>
        <v>Pass</v>
      </c>
      <c r="AN629" s="33" t="b">
        <f>NOT(ISNUMBER(SEARCH("Other",Survey!$Q629)))</f>
        <v>1</v>
      </c>
      <c r="AO629" s="32" t="b">
        <f>NOT(ISBLANK(Survey!$R629))</f>
        <v>0</v>
      </c>
      <c r="AP629" s="16" t="str">
        <f t="shared" si="486"/>
        <v>Pass</v>
      </c>
      <c r="AQ629" s="114">
        <f>COUNTBLANK(Survey!$X629)</f>
        <v>1</v>
      </c>
      <c r="AR629" s="58">
        <f>IF(AND(Survey!L629&lt;&gt;"Exempt fund",OR(Survey!$M629="ETF",Survey!$M629="ETF, alternative mutual fund",Survey!$M629="Mutual fund",Survey!$M629="Alternative mutual fund",Survey!$M629="Money market")),1,0)</f>
        <v>0</v>
      </c>
      <c r="AS629" s="16" t="str">
        <f t="shared" si="487"/>
        <v>Pass</v>
      </c>
      <c r="AT629" s="33" t="b">
        <f>NOT(ISNUMBER(SEARCH("Yes",Survey!$AC629)))</f>
        <v>1</v>
      </c>
      <c r="AU629" s="32" t="b">
        <f>IF(COUNTBLANK(Survey!$AD629:$AE629)=0,TRUE, FALSE)</f>
        <v>0</v>
      </c>
      <c r="AV629" s="16" t="str">
        <f t="shared" si="488"/>
        <v>Pass</v>
      </c>
      <c r="AW629" s="33" t="b">
        <f>NOT(ISNUMBER(SEARCH("Yes",Survey!$AF629)))</f>
        <v>1</v>
      </c>
      <c r="AX629" s="32" t="b">
        <f>NOT(ISBLANK(Survey!$AH629))</f>
        <v>0</v>
      </c>
      <c r="AY629" s="16" t="str">
        <f t="shared" si="489"/>
        <v>Pass</v>
      </c>
      <c r="AZ629" s="33" t="b">
        <f>NOT(OR(ISNUMBER(SEARCH("Other",Survey!$AH629)),ISNUMBER(SEARCH("Multiple",Survey!$AH629))))</f>
        <v>1</v>
      </c>
      <c r="BA629" s="32" t="b">
        <f>NOT(ISBLANK(Survey!$AI629))</f>
        <v>0</v>
      </c>
      <c r="BB629" s="16" t="str">
        <f t="shared" si="490"/>
        <v>Fail</v>
      </c>
      <c r="BC629" s="114">
        <f>IF(ABS(Survey!$BA629)&gt;0, 1,0)</f>
        <v>0</v>
      </c>
      <c r="BD629" s="114">
        <f>IF(COUNTBLANK(Survey!$AL629)=0,1,0)</f>
        <v>0</v>
      </c>
      <c r="BE629" s="16" t="str">
        <f t="shared" si="491"/>
        <v>Pass</v>
      </c>
      <c r="BF629" s="114">
        <f>IF(ISBLANK(Survey!$AL629),0,1)</f>
        <v>0</v>
      </c>
      <c r="BG629" s="133">
        <f>COUNTBLANK(Survey!$AM629)</f>
        <v>1</v>
      </c>
      <c r="BH629" s="16" t="str">
        <f t="shared" si="492"/>
        <v>Pass</v>
      </c>
      <c r="BI629" s="114">
        <f>IF(OR(Survey!$AM629="Closed",ISBLANK(Survey!$AM629)),0,1)</f>
        <v>0</v>
      </c>
      <c r="BJ629" s="133">
        <f>IF(ISBLANK(Survey!$AN629),1,0)</f>
        <v>1</v>
      </c>
      <c r="BK629" s="118" t="str">
        <f t="shared" si="493"/>
        <v>Pass</v>
      </c>
      <c r="BL629" s="31" cm="1">
        <f t="array" ref="BL629">SUM(SUMIF(Survey!AO629:AP629,{"&gt;0","&lt;0"})*{1,-1})</f>
        <v>0</v>
      </c>
      <c r="BM629">
        <f t="shared" si="494"/>
        <v>0</v>
      </c>
      <c r="BN629">
        <f t="shared" si="495"/>
        <v>100</v>
      </c>
      <c r="BO629" s="118" t="str">
        <f t="shared" si="496"/>
        <v>Pass</v>
      </c>
      <c r="BP629">
        <f>IF(Survey!AQ629="No",0,1)</f>
        <v>1</v>
      </c>
      <c r="BQ629" s="207">
        <f>MOD((LEN(Survey!AQ629)+2),22)</f>
        <v>2</v>
      </c>
      <c r="BR629">
        <f>IF(Survey!AR629="No",0,1)</f>
        <v>1</v>
      </c>
      <c r="BS629" s="207">
        <f>MOD((LEN(Survey!AR629)+2),22)</f>
        <v>2</v>
      </c>
      <c r="BT629" s="114">
        <f>COUNTBLANK(Survey!$AQ629:$AS629)+COUNTBLANK(Survey!$AU629)</f>
        <v>4</v>
      </c>
      <c r="BU629" s="114">
        <f>IF(Survey!$I629="Yes",1,0)</f>
        <v>0</v>
      </c>
      <c r="BV629" s="114">
        <f>IF(OR(Survey!$M629="Mutual fund",Survey!$M629="Alternative mutual fund",Survey!$M629="Money market"),1,0)</f>
        <v>0</v>
      </c>
      <c r="BW629" s="119">
        <f>IF(OR(Survey!$M629="ETF",Survey!$M629="ETF, alternative mutual fund"),1,0)</f>
        <v>0</v>
      </c>
      <c r="BX629" s="16" t="str">
        <f t="shared" si="497"/>
        <v>Pass</v>
      </c>
      <c r="BY629" s="33">
        <f>IF(ISNUMBER(SEARCH("Other",Survey!$AS629)), 1, 0)</f>
        <v>0</v>
      </c>
      <c r="BZ629" s="58" t="b">
        <f>NOT(ISBLANK(Survey!$AT629))</f>
        <v>0</v>
      </c>
      <c r="CA629" s="16" t="str">
        <f t="shared" si="498"/>
        <v>Pass</v>
      </c>
      <c r="CB629" s="114">
        <f>IF(Survey!$BB629=0, 0,1)</f>
        <v>0</v>
      </c>
      <c r="CC629" s="58">
        <f>Survey!$AV629</f>
        <v>0</v>
      </c>
      <c r="CD629" s="58">
        <f>Survey!$BC629+Survey!$BD629+ABS(Survey!$BE629)-ABS(Survey!$BF629)-ABS(Survey!$BG629)-ABS(Survey!$BL629)</f>
        <v>0</v>
      </c>
      <c r="CE629" s="138">
        <f>Survey!BB629+(ABS(Survey!$BH629)-ABS(Survey!$BI629)+ABS(Survey!$BJ629)-ABS(Survey!$BK629))*0.5</f>
        <v>0</v>
      </c>
      <c r="CF629" s="58">
        <f t="shared" si="499"/>
        <v>0</v>
      </c>
      <c r="CG629" s="58">
        <f>IF(AND($CC629&gt;$CF629-0.2,$CC629&lt;$CF629+0.2,ISBLANK(Survey!$AV629)=FALSE),0,1)</f>
        <v>1</v>
      </c>
      <c r="CH629" s="133">
        <f>IF(ISBLANK(Survey!$AW629),1,0)</f>
        <v>1</v>
      </c>
      <c r="CI629" s="16" t="str">
        <f t="shared" si="500"/>
        <v>Pass</v>
      </c>
      <c r="CJ629" s="114">
        <f>IF(Survey!$BB629=0, 0,1)</f>
        <v>0</v>
      </c>
      <c r="CK629" s="58">
        <f>IF(AND(Survey!$AX629&gt;=0,Survey!$AX629&lt;=0.2,Survey!$AX629&lt;&gt;""),0,1)</f>
        <v>1</v>
      </c>
      <c r="CL629" s="114">
        <f>IF(ISBLANK(Survey!$AY629),1,0)</f>
        <v>1</v>
      </c>
      <c r="CM629" s="16" t="str">
        <f t="shared" si="501"/>
        <v>Fail</v>
      </c>
      <c r="CN629" s="133">
        <f>Survey!$AZ629</f>
        <v>0</v>
      </c>
      <c r="CO629" s="16" t="str">
        <f t="shared" si="502"/>
        <v>Pass</v>
      </c>
      <c r="CP629" s="31">
        <f>Survey!$BA629</f>
        <v>0</v>
      </c>
      <c r="CQ629" s="138">
        <f>Survey!$BB629+Survey!$BC629+Survey!$BD629+ABS(Survey!$BE629)-ABS(Survey!$BF629)-ABS(Survey!$BG629)+ABS(Survey!$BH629)-ABS(Survey!$BI629)+ABS(Survey!$BJ629)-ABS(Survey!$BK629)-ABS(Survey!$BL629)+Survey!$BM629</f>
        <v>0</v>
      </c>
      <c r="CR629" s="30">
        <f t="shared" si="503"/>
        <v>0</v>
      </c>
      <c r="CS629" s="17">
        <f t="shared" si="504"/>
        <v>0</v>
      </c>
      <c r="CT629" s="16" t="str">
        <f t="shared" si="505"/>
        <v>Pass</v>
      </c>
      <c r="CU629" s="33" t="b">
        <f>IF(ABS(Survey!$BM629)=0,TRUE,FALSE)</f>
        <v>1</v>
      </c>
      <c r="CV629" s="32" t="b">
        <f>NOT(ISBLANK(Survey!$BN629))</f>
        <v>0</v>
      </c>
      <c r="CW629" t="str">
        <f t="shared" si="506"/>
        <v>Fail</v>
      </c>
      <c r="CX629" s="25">
        <f>Survey!$BA629</f>
        <v>0</v>
      </c>
      <c r="CY629" s="25" cm="1">
        <f t="array" ref="CY629">SUM(SUMIF(Survey!BP629:BW629,{"&gt;0","&lt;0"})*{1,-1})-SUM(SUMIF(Survey!BY629:CF629,{"&gt;0","&lt;0"})*{1,-1})</f>
        <v>0</v>
      </c>
      <c r="CZ629" s="30" t="str">
        <f t="shared" si="507"/>
        <v>No holdings</v>
      </c>
      <c r="DA629">
        <f t="shared" si="508"/>
        <v>0</v>
      </c>
      <c r="DB629" s="16" t="str">
        <f t="shared" si="509"/>
        <v>Fail</v>
      </c>
      <c r="DC629" s="31">
        <f>Survey!$BA629</f>
        <v>0</v>
      </c>
      <c r="DD629" s="31" cm="1">
        <f t="array" ref="DD629">SUM(SUMIF(Survey!CH629:DA629,{"&gt;0","&lt;0"})*{1,-1})-SUM(SUMIF(Survey!DC629:DV629,{"&gt;0","&lt;0"})*{1,-1})</f>
        <v>0</v>
      </c>
      <c r="DE629" s="30" t="str">
        <f t="shared" si="510"/>
        <v>No holdings</v>
      </c>
      <c r="DF629" s="17">
        <f t="shared" si="511"/>
        <v>0</v>
      </c>
      <c r="DG629" s="16" t="str">
        <f t="shared" si="512"/>
        <v>Pass</v>
      </c>
      <c r="DH629" s="33" t="b">
        <f>IF(ABS(Survey!$DA629)=0,TRUE,FALSE)</f>
        <v>1</v>
      </c>
      <c r="DI629" s="32" t="b">
        <f>NOT(ISBLANK(Survey!$DB629))</f>
        <v>0</v>
      </c>
      <c r="DJ629" s="16" t="str">
        <f t="shared" si="513"/>
        <v>Pass</v>
      </c>
      <c r="DK629" s="33" t="b">
        <f>IF(ABS(Survey!$DV629)=0,TRUE,FALSE)</f>
        <v>1</v>
      </c>
      <c r="DL629" s="32" t="b">
        <f>NOT(ISBLANK(Survey!$DW629))</f>
        <v>0</v>
      </c>
      <c r="DM629" t="str">
        <f t="shared" si="514"/>
        <v>Pass</v>
      </c>
      <c r="DN629" s="25" cm="1">
        <f t="array" ref="DN629">SUM(SUMIF(Survey!CW629,{"&gt;0","&lt;0"})*{1,-1})+SUM(SUMIF(Survey!DR629,{"&gt;0","&lt;0"})*{1,-1})</f>
        <v>0</v>
      </c>
      <c r="DO629" s="25">
        <f>SUM(SUMIF(Survey!DY629:EE629,{"&gt;0","&lt;0"})*{1,-1})+SUM(SUMIF(Survey!EG629:EM629,{"&gt;0","&lt;0"})*{1,-1})</f>
        <v>0</v>
      </c>
      <c r="DP629">
        <f t="shared" si="515"/>
        <v>0</v>
      </c>
      <c r="DQ629">
        <f t="shared" si="516"/>
        <v>0</v>
      </c>
      <c r="DR629" s="16" t="str">
        <f t="shared" si="517"/>
        <v>Pass</v>
      </c>
      <c r="DS629" s="33" t="b">
        <f>IF(ABS(Survey!$EE629)=0,TRUE,FALSE)</f>
        <v>1</v>
      </c>
      <c r="DT629" s="32" t="b">
        <f>NOT(ISBLANK(Survey!EF629))</f>
        <v>0</v>
      </c>
      <c r="DU629" s="16" t="str">
        <f t="shared" si="518"/>
        <v>Pass</v>
      </c>
      <c r="DV629" s="33" t="b">
        <f>IF(ABS(Survey!$EM629)=0,TRUE,FALSE)</f>
        <v>1</v>
      </c>
      <c r="DW629" s="32" t="b">
        <f>NOT(ISBLANK(Survey!$EN629))</f>
        <v>0</v>
      </c>
      <c r="DX629" s="16" t="str">
        <f t="shared" si="519"/>
        <v>Fail</v>
      </c>
      <c r="DY629" s="31">
        <f>SUM(SUMIF(Survey!ET629:EV629,{"&gt;0","&lt;0"})*{1,-1})</f>
        <v>0</v>
      </c>
      <c r="DZ629">
        <f t="shared" si="520"/>
        <v>0</v>
      </c>
      <c r="EA629">
        <f t="shared" si="521"/>
        <v>100</v>
      </c>
      <c r="EB629" s="30" t="b">
        <f>IF(OR(Survey!$M629="ETF",Survey!$M629="ETF, alternative mutual fund",Survey!$M629="Closed-end", Survey!$M629="Split share corp"),TRUE,FALSE)</f>
        <v>0</v>
      </c>
      <c r="EC629" s="16" t="str">
        <f t="shared" si="522"/>
        <v>Fail</v>
      </c>
      <c r="ED629" s="31">
        <f>SUM(SUMIF(Survey!EX629:FD629,{"&gt;0","&lt;0"})*{1,-1})</f>
        <v>0</v>
      </c>
      <c r="EE629">
        <f t="shared" si="523"/>
        <v>0</v>
      </c>
      <c r="EF629" s="17">
        <f t="shared" si="524"/>
        <v>100</v>
      </c>
      <c r="EG629" s="16" t="str">
        <f t="shared" si="525"/>
        <v>Fail</v>
      </c>
      <c r="EH629" s="31">
        <f>SUM(SUMIF(Survey!FF629:FL629,{"&gt;0","&lt;0"})*{1,-1})</f>
        <v>0</v>
      </c>
      <c r="EI629">
        <f t="shared" si="526"/>
        <v>0</v>
      </c>
      <c r="EJ629" s="17">
        <f t="shared" si="527"/>
        <v>100</v>
      </c>
    </row>
    <row r="630" spans="1:140">
      <c r="A630">
        <v>630</v>
      </c>
      <c r="B630" t="str">
        <f t="shared" si="475"/>
        <v>Pass</v>
      </c>
      <c r="C630" t="str">
        <f>IF(COUNTBLANK(Survey!B630:FM630)=$C$2, "Pass", "Fail")</f>
        <v>Pass</v>
      </c>
      <c r="D630" s="16" t="str">
        <f t="shared" si="476"/>
        <v>Fail</v>
      </c>
      <c r="E630" t="str">
        <f>IF(OR(ISBLANK(Survey!AL630),COUNTIF(G630:BJ630,"Fail")),"Fail","Pass")</f>
        <v>Fail</v>
      </c>
      <c r="F630" s="265"/>
      <c r="G630" s="16" t="str">
        <f t="shared" si="477"/>
        <v>Fail</v>
      </c>
      <c r="H630" s="139">
        <f>COUNTBLANK(Survey!B630:D630)+COUNTBLANK(Survey!G630)+COUNTBLANK(Survey!I630)+COUNTBLANK(Survey!K630:M630)+COUNTBLANK(Survey!P630:Q630)+COUNTBLANK(Survey!T630:W630)+COUNTBLANK(Survey!Z630:AC630)+COUNTBLANK(Survey!AF630:AG630)+COUNTBLANK(Survey!AK630:AK630)</f>
        <v>21</v>
      </c>
      <c r="I630" t="str">
        <f t="shared" si="478"/>
        <v>Fail</v>
      </c>
      <c r="J630" t="b">
        <f>IF(Survey!E630="No",TRUE,FALSE)</f>
        <v>0</v>
      </c>
      <c r="K630" s="29" cm="1">
        <f t="array" ref="K630">IF(COUNTA(Survey!$E$4:$E$695)=1, 0, SUM(IF(COUNTIF(Survey!$E$4:$E$695, Survey!$E$4:$E$695)=1,1,0)))</f>
        <v>0</v>
      </c>
      <c r="L630" s="29">
        <f>LEN(Survey!E630)</f>
        <v>0</v>
      </c>
      <c r="M630" s="16" t="str">
        <f t="shared" si="479"/>
        <v>Fail</v>
      </c>
      <c r="N630" t="b">
        <f>IF(Survey!F630="No",TRUE,FALSE)</f>
        <v>0</v>
      </c>
      <c r="O630" t="b">
        <f>Survey!F630=Survey!E630</f>
        <v>1</v>
      </c>
      <c r="P630">
        <f>COUNTIF(Survey!$F$4:$F$695,Survey!F630)</f>
        <v>0</v>
      </c>
      <c r="Q630" s="28">
        <f>LEN(Survey!F630)</f>
        <v>0</v>
      </c>
      <c r="R630" s="16" t="str">
        <f t="shared" si="480"/>
        <v>Pass</v>
      </c>
      <c r="S630" s="29">
        <f>MOD((LEN(Survey!H630)+2),11)</f>
        <v>2</v>
      </c>
      <c r="T630">
        <f>COUNTIF(Survey!$H$4:$H$695,Survey!H630)</f>
        <v>0</v>
      </c>
      <c r="U630" s="28" t="str">
        <f>IF(Survey!$L630="Prospectus fund", "Yes", "No")</f>
        <v>No</v>
      </c>
      <c r="V630" s="16" t="str">
        <f t="shared" si="481"/>
        <v>Pass</v>
      </c>
      <c r="W630" s="29">
        <f>MOD((LEN(Survey!J630)+2),11)</f>
        <v>2</v>
      </c>
      <c r="X630">
        <f>COUNTIF(Survey!$J$4:$J$695,Survey!J630)</f>
        <v>0</v>
      </c>
      <c r="Y630" s="30" t="b">
        <f>IF(OR(Survey!$M630="ETF",Survey!$M630="ETF, alternative mutual fund",Survey!$M630="Closed-end", Survey!$M630="Split share corp", Survey!$I630="Yes"),TRUE,FALSE)</f>
        <v>0</v>
      </c>
      <c r="Z630" s="16" t="str">
        <f>IFERROR(IF(AND(OR(AC630=AD630,AD630 = "Either"),NOT(ISBLANK(Survey!K630))),"Pass","Fail"),"Pass")</f>
        <v>Fail</v>
      </c>
      <c r="AA630" s="31" cm="1">
        <f t="array" ref="AA630">SUM(SUMIF(Survey!CH630:DA630,{"&gt;0","&lt;0"})*{1,-1})</f>
        <v>0</v>
      </c>
      <c r="AB630" s="33" cm="1">
        <f t="array" ref="AB630">SUM(SUMIF(Survey!CK630,{"&gt;0","&lt;0"})*{1,-1})+SUM(SUMIF(Survey!CU630,{"&gt;0","&lt;0"})*{1,-1})</f>
        <v>0</v>
      </c>
      <c r="AC630" s="33">
        <f>Survey!K630</f>
        <v>0</v>
      </c>
      <c r="AD630" s="32" t="str">
        <f t="shared" si="482"/>
        <v>Either</v>
      </c>
      <c r="AE630" s="16" t="str">
        <f t="shared" si="483"/>
        <v>Fail</v>
      </c>
      <c r="AF630" s="58" cm="1">
        <f t="array" ref="AF630">SUM(SUMIF(Survey!CH630:DA630,{"&gt;0","&lt;0"})*{1,-1})+SUM(SUMIF(Survey!DC630:DV630,{"&gt;0","&lt;0"})*{1,-1})</f>
        <v>0</v>
      </c>
      <c r="AG630" s="58">
        <f>IFERROR(AF630/(Survey!$BA630),0)</f>
        <v>0</v>
      </c>
      <c r="AH630" s="104" t="b">
        <f>IF(OR(Survey!$M630="Alternative strategy or hedge",Survey!$M630="Private asset",Survey!$L630="Prospectus fund"),TRUE,FALSE)</f>
        <v>0</v>
      </c>
      <c r="AI630" s="104" t="b">
        <f>NOT(ISBLANK(Survey!$M630))</f>
        <v>0</v>
      </c>
      <c r="AJ630" s="16" t="str">
        <f t="shared" si="484"/>
        <v>Fail</v>
      </c>
      <c r="AK630" t="b">
        <f>IF(Survey!W630="No",TRUE,FALSE)</f>
        <v>0</v>
      </c>
      <c r="AL630" s="119">
        <f>MOD((LEN(Survey!W630)+2),22)</f>
        <v>2</v>
      </c>
      <c r="AM630" t="str">
        <f t="shared" si="485"/>
        <v>Pass</v>
      </c>
      <c r="AN630" s="33" t="b">
        <f>NOT(ISNUMBER(SEARCH("Other",Survey!$Q630)))</f>
        <v>1</v>
      </c>
      <c r="AO630" s="32" t="b">
        <f>NOT(ISBLANK(Survey!$R630))</f>
        <v>0</v>
      </c>
      <c r="AP630" s="16" t="str">
        <f t="shared" si="486"/>
        <v>Pass</v>
      </c>
      <c r="AQ630" s="114">
        <f>COUNTBLANK(Survey!$X630)</f>
        <v>1</v>
      </c>
      <c r="AR630" s="58">
        <f>IF(AND(Survey!L630&lt;&gt;"Exempt fund",OR(Survey!$M630="ETF",Survey!$M630="ETF, alternative mutual fund",Survey!$M630="Mutual fund",Survey!$M630="Alternative mutual fund",Survey!$M630="Money market")),1,0)</f>
        <v>0</v>
      </c>
      <c r="AS630" s="16" t="str">
        <f t="shared" si="487"/>
        <v>Pass</v>
      </c>
      <c r="AT630" s="33" t="b">
        <f>NOT(ISNUMBER(SEARCH("Yes",Survey!$AC630)))</f>
        <v>1</v>
      </c>
      <c r="AU630" s="32" t="b">
        <f>IF(COUNTBLANK(Survey!$AD630:$AE630)=0,TRUE, FALSE)</f>
        <v>0</v>
      </c>
      <c r="AV630" s="16" t="str">
        <f t="shared" si="488"/>
        <v>Pass</v>
      </c>
      <c r="AW630" s="33" t="b">
        <f>NOT(ISNUMBER(SEARCH("Yes",Survey!$AF630)))</f>
        <v>1</v>
      </c>
      <c r="AX630" s="32" t="b">
        <f>NOT(ISBLANK(Survey!$AH630))</f>
        <v>0</v>
      </c>
      <c r="AY630" s="16" t="str">
        <f t="shared" si="489"/>
        <v>Pass</v>
      </c>
      <c r="AZ630" s="33" t="b">
        <f>NOT(OR(ISNUMBER(SEARCH("Other",Survey!$AH630)),ISNUMBER(SEARCH("Multiple",Survey!$AH630))))</f>
        <v>1</v>
      </c>
      <c r="BA630" s="32" t="b">
        <f>NOT(ISBLANK(Survey!$AI630))</f>
        <v>0</v>
      </c>
      <c r="BB630" s="16" t="str">
        <f t="shared" si="490"/>
        <v>Fail</v>
      </c>
      <c r="BC630" s="114">
        <f>IF(ABS(Survey!$BA630)&gt;0, 1,0)</f>
        <v>0</v>
      </c>
      <c r="BD630" s="114">
        <f>IF(COUNTBLANK(Survey!$AL630)=0,1,0)</f>
        <v>0</v>
      </c>
      <c r="BE630" s="16" t="str">
        <f t="shared" si="491"/>
        <v>Pass</v>
      </c>
      <c r="BF630" s="114">
        <f>IF(ISBLANK(Survey!$AL630),0,1)</f>
        <v>0</v>
      </c>
      <c r="BG630" s="133">
        <f>COUNTBLANK(Survey!$AM630)</f>
        <v>1</v>
      </c>
      <c r="BH630" s="16" t="str">
        <f t="shared" si="492"/>
        <v>Pass</v>
      </c>
      <c r="BI630" s="114">
        <f>IF(OR(Survey!$AM630="Closed",ISBLANK(Survey!$AM630)),0,1)</f>
        <v>0</v>
      </c>
      <c r="BJ630" s="133">
        <f>IF(ISBLANK(Survey!$AN630),1,0)</f>
        <v>1</v>
      </c>
      <c r="BK630" s="118" t="str">
        <f t="shared" si="493"/>
        <v>Pass</v>
      </c>
      <c r="BL630" s="31" cm="1">
        <f t="array" ref="BL630">SUM(SUMIF(Survey!AO630:AP630,{"&gt;0","&lt;0"})*{1,-1})</f>
        <v>0</v>
      </c>
      <c r="BM630">
        <f t="shared" si="494"/>
        <v>0</v>
      </c>
      <c r="BN630">
        <f t="shared" si="495"/>
        <v>100</v>
      </c>
      <c r="BO630" s="118" t="str">
        <f t="shared" si="496"/>
        <v>Pass</v>
      </c>
      <c r="BP630">
        <f>IF(Survey!AQ630="No",0,1)</f>
        <v>1</v>
      </c>
      <c r="BQ630" s="207">
        <f>MOD((LEN(Survey!AQ630)+2),22)</f>
        <v>2</v>
      </c>
      <c r="BR630">
        <f>IF(Survey!AR630="No",0,1)</f>
        <v>1</v>
      </c>
      <c r="BS630" s="207">
        <f>MOD((LEN(Survey!AR630)+2),22)</f>
        <v>2</v>
      </c>
      <c r="BT630" s="114">
        <f>COUNTBLANK(Survey!$AQ630:$AS630)+COUNTBLANK(Survey!$AU630)</f>
        <v>4</v>
      </c>
      <c r="BU630" s="114">
        <f>IF(Survey!$I630="Yes",1,0)</f>
        <v>0</v>
      </c>
      <c r="BV630" s="114">
        <f>IF(OR(Survey!$M630="Mutual fund",Survey!$M630="Alternative mutual fund",Survey!$M630="Money market"),1,0)</f>
        <v>0</v>
      </c>
      <c r="BW630" s="119">
        <f>IF(OR(Survey!$M630="ETF",Survey!$M630="ETF, alternative mutual fund"),1,0)</f>
        <v>0</v>
      </c>
      <c r="BX630" s="16" t="str">
        <f t="shared" si="497"/>
        <v>Pass</v>
      </c>
      <c r="BY630" s="33">
        <f>IF(ISNUMBER(SEARCH("Other",Survey!$AS630)), 1, 0)</f>
        <v>0</v>
      </c>
      <c r="BZ630" s="58" t="b">
        <f>NOT(ISBLANK(Survey!$AT630))</f>
        <v>0</v>
      </c>
      <c r="CA630" s="16" t="str">
        <f t="shared" si="498"/>
        <v>Pass</v>
      </c>
      <c r="CB630" s="114">
        <f>IF(Survey!$BB630=0, 0,1)</f>
        <v>0</v>
      </c>
      <c r="CC630" s="58">
        <f>Survey!$AV630</f>
        <v>0</v>
      </c>
      <c r="CD630" s="58">
        <f>Survey!$BC630+Survey!$BD630+ABS(Survey!$BE630)-ABS(Survey!$BF630)-ABS(Survey!$BG630)-ABS(Survey!$BL630)</f>
        <v>0</v>
      </c>
      <c r="CE630" s="138">
        <f>Survey!BB630+(ABS(Survey!$BH630)-ABS(Survey!$BI630)+ABS(Survey!$BJ630)-ABS(Survey!$BK630))*0.5</f>
        <v>0</v>
      </c>
      <c r="CF630" s="58">
        <f t="shared" si="499"/>
        <v>0</v>
      </c>
      <c r="CG630" s="58">
        <f>IF(AND($CC630&gt;$CF630-0.2,$CC630&lt;$CF630+0.2,ISBLANK(Survey!$AV630)=FALSE),0,1)</f>
        <v>1</v>
      </c>
      <c r="CH630" s="133">
        <f>IF(ISBLANK(Survey!$AW630),1,0)</f>
        <v>1</v>
      </c>
      <c r="CI630" s="16" t="str">
        <f t="shared" si="500"/>
        <v>Pass</v>
      </c>
      <c r="CJ630" s="114">
        <f>IF(Survey!$BB630=0, 0,1)</f>
        <v>0</v>
      </c>
      <c r="CK630" s="58">
        <f>IF(AND(Survey!$AX630&gt;=0,Survey!$AX630&lt;=0.2,Survey!$AX630&lt;&gt;""),0,1)</f>
        <v>1</v>
      </c>
      <c r="CL630" s="114">
        <f>IF(ISBLANK(Survey!$AY630),1,0)</f>
        <v>1</v>
      </c>
      <c r="CM630" s="16" t="str">
        <f t="shared" si="501"/>
        <v>Fail</v>
      </c>
      <c r="CN630" s="133">
        <f>Survey!$AZ630</f>
        <v>0</v>
      </c>
      <c r="CO630" s="16" t="str">
        <f t="shared" si="502"/>
        <v>Pass</v>
      </c>
      <c r="CP630" s="31">
        <f>Survey!$BA630</f>
        <v>0</v>
      </c>
      <c r="CQ630" s="138">
        <f>Survey!$BB630+Survey!$BC630+Survey!$BD630+ABS(Survey!$BE630)-ABS(Survey!$BF630)-ABS(Survey!$BG630)+ABS(Survey!$BH630)-ABS(Survey!$BI630)+ABS(Survey!$BJ630)-ABS(Survey!$BK630)-ABS(Survey!$BL630)+Survey!$BM630</f>
        <v>0</v>
      </c>
      <c r="CR630" s="30">
        <f t="shared" si="503"/>
        <v>0</v>
      </c>
      <c r="CS630" s="17">
        <f t="shared" si="504"/>
        <v>0</v>
      </c>
      <c r="CT630" s="16" t="str">
        <f t="shared" si="505"/>
        <v>Pass</v>
      </c>
      <c r="CU630" s="33" t="b">
        <f>IF(ABS(Survey!$BM630)=0,TRUE,FALSE)</f>
        <v>1</v>
      </c>
      <c r="CV630" s="32" t="b">
        <f>NOT(ISBLANK(Survey!$BN630))</f>
        <v>0</v>
      </c>
      <c r="CW630" t="str">
        <f t="shared" si="506"/>
        <v>Fail</v>
      </c>
      <c r="CX630" s="25">
        <f>Survey!$BA630</f>
        <v>0</v>
      </c>
      <c r="CY630" s="25" cm="1">
        <f t="array" ref="CY630">SUM(SUMIF(Survey!BP630:BW630,{"&gt;0","&lt;0"})*{1,-1})-SUM(SUMIF(Survey!BY630:CF630,{"&gt;0","&lt;0"})*{1,-1})</f>
        <v>0</v>
      </c>
      <c r="CZ630" s="30" t="str">
        <f t="shared" si="507"/>
        <v>No holdings</v>
      </c>
      <c r="DA630">
        <f t="shared" si="508"/>
        <v>0</v>
      </c>
      <c r="DB630" s="16" t="str">
        <f t="shared" si="509"/>
        <v>Fail</v>
      </c>
      <c r="DC630" s="31">
        <f>Survey!$BA630</f>
        <v>0</v>
      </c>
      <c r="DD630" s="31" cm="1">
        <f t="array" ref="DD630">SUM(SUMIF(Survey!CH630:DA630,{"&gt;0","&lt;0"})*{1,-1})-SUM(SUMIF(Survey!DC630:DV630,{"&gt;0","&lt;0"})*{1,-1})</f>
        <v>0</v>
      </c>
      <c r="DE630" s="30" t="str">
        <f t="shared" si="510"/>
        <v>No holdings</v>
      </c>
      <c r="DF630" s="17">
        <f t="shared" si="511"/>
        <v>0</v>
      </c>
      <c r="DG630" s="16" t="str">
        <f t="shared" si="512"/>
        <v>Pass</v>
      </c>
      <c r="DH630" s="33" t="b">
        <f>IF(ABS(Survey!$DA630)=0,TRUE,FALSE)</f>
        <v>1</v>
      </c>
      <c r="DI630" s="32" t="b">
        <f>NOT(ISBLANK(Survey!$DB630))</f>
        <v>0</v>
      </c>
      <c r="DJ630" s="16" t="str">
        <f t="shared" si="513"/>
        <v>Pass</v>
      </c>
      <c r="DK630" s="33" t="b">
        <f>IF(ABS(Survey!$DV630)=0,TRUE,FALSE)</f>
        <v>1</v>
      </c>
      <c r="DL630" s="32" t="b">
        <f>NOT(ISBLANK(Survey!$DW630))</f>
        <v>0</v>
      </c>
      <c r="DM630" t="str">
        <f t="shared" si="514"/>
        <v>Pass</v>
      </c>
      <c r="DN630" s="25" cm="1">
        <f t="array" ref="DN630">SUM(SUMIF(Survey!CW630,{"&gt;0","&lt;0"})*{1,-1})+SUM(SUMIF(Survey!DR630,{"&gt;0","&lt;0"})*{1,-1})</f>
        <v>0</v>
      </c>
      <c r="DO630" s="25">
        <f>SUM(SUMIF(Survey!DY630:EE630,{"&gt;0","&lt;0"})*{1,-1})+SUM(SUMIF(Survey!EG630:EM630,{"&gt;0","&lt;0"})*{1,-1})</f>
        <v>0</v>
      </c>
      <c r="DP630">
        <f t="shared" si="515"/>
        <v>0</v>
      </c>
      <c r="DQ630">
        <f t="shared" si="516"/>
        <v>0</v>
      </c>
      <c r="DR630" s="16" t="str">
        <f t="shared" si="517"/>
        <v>Pass</v>
      </c>
      <c r="DS630" s="33" t="b">
        <f>IF(ABS(Survey!$EE630)=0,TRUE,FALSE)</f>
        <v>1</v>
      </c>
      <c r="DT630" s="32" t="b">
        <f>NOT(ISBLANK(Survey!EF630))</f>
        <v>0</v>
      </c>
      <c r="DU630" s="16" t="str">
        <f t="shared" si="518"/>
        <v>Pass</v>
      </c>
      <c r="DV630" s="33" t="b">
        <f>IF(ABS(Survey!$EM630)=0,TRUE,FALSE)</f>
        <v>1</v>
      </c>
      <c r="DW630" s="32" t="b">
        <f>NOT(ISBLANK(Survey!$EN630))</f>
        <v>0</v>
      </c>
      <c r="DX630" s="16" t="str">
        <f t="shared" si="519"/>
        <v>Fail</v>
      </c>
      <c r="DY630" s="31">
        <f>SUM(SUMIF(Survey!ET630:EV630,{"&gt;0","&lt;0"})*{1,-1})</f>
        <v>0</v>
      </c>
      <c r="DZ630">
        <f t="shared" si="520"/>
        <v>0</v>
      </c>
      <c r="EA630">
        <f t="shared" si="521"/>
        <v>100</v>
      </c>
      <c r="EB630" s="30" t="b">
        <f>IF(OR(Survey!$M630="ETF",Survey!$M630="ETF, alternative mutual fund",Survey!$M630="Closed-end", Survey!$M630="Split share corp"),TRUE,FALSE)</f>
        <v>0</v>
      </c>
      <c r="EC630" s="16" t="str">
        <f t="shared" si="522"/>
        <v>Fail</v>
      </c>
      <c r="ED630" s="31">
        <f>SUM(SUMIF(Survey!EX630:FD630,{"&gt;0","&lt;0"})*{1,-1})</f>
        <v>0</v>
      </c>
      <c r="EE630">
        <f t="shared" si="523"/>
        <v>0</v>
      </c>
      <c r="EF630" s="17">
        <f t="shared" si="524"/>
        <v>100</v>
      </c>
      <c r="EG630" s="16" t="str">
        <f t="shared" si="525"/>
        <v>Fail</v>
      </c>
      <c r="EH630" s="31">
        <f>SUM(SUMIF(Survey!FF630:FL630,{"&gt;0","&lt;0"})*{1,-1})</f>
        <v>0</v>
      </c>
      <c r="EI630">
        <f t="shared" si="526"/>
        <v>0</v>
      </c>
      <c r="EJ630" s="17">
        <f t="shared" si="527"/>
        <v>100</v>
      </c>
    </row>
    <row r="631" spans="1:140">
      <c r="A631">
        <v>631</v>
      </c>
      <c r="B631" t="str">
        <f t="shared" si="475"/>
        <v>Pass</v>
      </c>
      <c r="C631" t="str">
        <f>IF(COUNTBLANK(Survey!B631:FM631)=$C$2, "Pass", "Fail")</f>
        <v>Pass</v>
      </c>
      <c r="D631" s="16" t="str">
        <f t="shared" si="476"/>
        <v>Fail</v>
      </c>
      <c r="E631" t="str">
        <f>IF(OR(ISBLANK(Survey!AL631),COUNTIF(G631:BJ631,"Fail")),"Fail","Pass")</f>
        <v>Fail</v>
      </c>
      <c r="F631" s="265"/>
      <c r="G631" s="16" t="str">
        <f t="shared" si="477"/>
        <v>Fail</v>
      </c>
      <c r="H631" s="139">
        <f>COUNTBLANK(Survey!B631:D631)+COUNTBLANK(Survey!G631)+COUNTBLANK(Survey!I631)+COUNTBLANK(Survey!K631:M631)+COUNTBLANK(Survey!P631:Q631)+COUNTBLANK(Survey!T631:W631)+COUNTBLANK(Survey!Z631:AC631)+COUNTBLANK(Survey!AF631:AG631)+COUNTBLANK(Survey!AK631:AK631)</f>
        <v>21</v>
      </c>
      <c r="I631" t="str">
        <f t="shared" si="478"/>
        <v>Fail</v>
      </c>
      <c r="J631" t="b">
        <f>IF(Survey!E631="No",TRUE,FALSE)</f>
        <v>0</v>
      </c>
      <c r="K631" s="29" cm="1">
        <f t="array" ref="K631">IF(COUNTA(Survey!$E$4:$E$695)=1, 0, SUM(IF(COUNTIF(Survey!$E$4:$E$695, Survey!$E$4:$E$695)=1,1,0)))</f>
        <v>0</v>
      </c>
      <c r="L631" s="29">
        <f>LEN(Survey!E631)</f>
        <v>0</v>
      </c>
      <c r="M631" s="16" t="str">
        <f t="shared" si="479"/>
        <v>Fail</v>
      </c>
      <c r="N631" t="b">
        <f>IF(Survey!F631="No",TRUE,FALSE)</f>
        <v>0</v>
      </c>
      <c r="O631" t="b">
        <f>Survey!F631=Survey!E631</f>
        <v>1</v>
      </c>
      <c r="P631">
        <f>COUNTIF(Survey!$F$4:$F$695,Survey!F631)</f>
        <v>0</v>
      </c>
      <c r="Q631" s="28">
        <f>LEN(Survey!F631)</f>
        <v>0</v>
      </c>
      <c r="R631" s="16" t="str">
        <f t="shared" si="480"/>
        <v>Pass</v>
      </c>
      <c r="S631" s="29">
        <f>MOD((LEN(Survey!H631)+2),11)</f>
        <v>2</v>
      </c>
      <c r="T631">
        <f>COUNTIF(Survey!$H$4:$H$695,Survey!H631)</f>
        <v>0</v>
      </c>
      <c r="U631" s="28" t="str">
        <f>IF(Survey!$L631="Prospectus fund", "Yes", "No")</f>
        <v>No</v>
      </c>
      <c r="V631" s="16" t="str">
        <f t="shared" si="481"/>
        <v>Pass</v>
      </c>
      <c r="W631" s="29">
        <f>MOD((LEN(Survey!J631)+2),11)</f>
        <v>2</v>
      </c>
      <c r="X631">
        <f>COUNTIF(Survey!$J$4:$J$695,Survey!J631)</f>
        <v>0</v>
      </c>
      <c r="Y631" s="30" t="b">
        <f>IF(OR(Survey!$M631="ETF",Survey!$M631="ETF, alternative mutual fund",Survey!$M631="Closed-end", Survey!$M631="Split share corp", Survey!$I631="Yes"),TRUE,FALSE)</f>
        <v>0</v>
      </c>
      <c r="Z631" s="16" t="str">
        <f>IFERROR(IF(AND(OR(AC631=AD631,AD631 = "Either"),NOT(ISBLANK(Survey!K631))),"Pass","Fail"),"Pass")</f>
        <v>Fail</v>
      </c>
      <c r="AA631" s="31" cm="1">
        <f t="array" ref="AA631">SUM(SUMIF(Survey!CH631:DA631,{"&gt;0","&lt;0"})*{1,-1})</f>
        <v>0</v>
      </c>
      <c r="AB631" s="33" cm="1">
        <f t="array" ref="AB631">SUM(SUMIF(Survey!CK631,{"&gt;0","&lt;0"})*{1,-1})+SUM(SUMIF(Survey!CU631,{"&gt;0","&lt;0"})*{1,-1})</f>
        <v>0</v>
      </c>
      <c r="AC631" s="33">
        <f>Survey!K631</f>
        <v>0</v>
      </c>
      <c r="AD631" s="32" t="str">
        <f t="shared" si="482"/>
        <v>Either</v>
      </c>
      <c r="AE631" s="16" t="str">
        <f t="shared" si="483"/>
        <v>Fail</v>
      </c>
      <c r="AF631" s="58" cm="1">
        <f t="array" ref="AF631">SUM(SUMIF(Survey!CH631:DA631,{"&gt;0","&lt;0"})*{1,-1})+SUM(SUMIF(Survey!DC631:DV631,{"&gt;0","&lt;0"})*{1,-1})</f>
        <v>0</v>
      </c>
      <c r="AG631" s="58">
        <f>IFERROR(AF631/(Survey!$BA631),0)</f>
        <v>0</v>
      </c>
      <c r="AH631" s="104" t="b">
        <f>IF(OR(Survey!$M631="Alternative strategy or hedge",Survey!$M631="Private asset",Survey!$L631="Prospectus fund"),TRUE,FALSE)</f>
        <v>0</v>
      </c>
      <c r="AI631" s="104" t="b">
        <f>NOT(ISBLANK(Survey!$M631))</f>
        <v>0</v>
      </c>
      <c r="AJ631" s="16" t="str">
        <f t="shared" si="484"/>
        <v>Fail</v>
      </c>
      <c r="AK631" t="b">
        <f>IF(Survey!W631="No",TRUE,FALSE)</f>
        <v>0</v>
      </c>
      <c r="AL631" s="119">
        <f>MOD((LEN(Survey!W631)+2),22)</f>
        <v>2</v>
      </c>
      <c r="AM631" t="str">
        <f t="shared" si="485"/>
        <v>Pass</v>
      </c>
      <c r="AN631" s="33" t="b">
        <f>NOT(ISNUMBER(SEARCH("Other",Survey!$Q631)))</f>
        <v>1</v>
      </c>
      <c r="AO631" s="32" t="b">
        <f>NOT(ISBLANK(Survey!$R631))</f>
        <v>0</v>
      </c>
      <c r="AP631" s="16" t="str">
        <f t="shared" si="486"/>
        <v>Pass</v>
      </c>
      <c r="AQ631" s="114">
        <f>COUNTBLANK(Survey!$X631)</f>
        <v>1</v>
      </c>
      <c r="AR631" s="58">
        <f>IF(AND(Survey!L631&lt;&gt;"Exempt fund",OR(Survey!$M631="ETF",Survey!$M631="ETF, alternative mutual fund",Survey!$M631="Mutual fund",Survey!$M631="Alternative mutual fund",Survey!$M631="Money market")),1,0)</f>
        <v>0</v>
      </c>
      <c r="AS631" s="16" t="str">
        <f t="shared" si="487"/>
        <v>Pass</v>
      </c>
      <c r="AT631" s="33" t="b">
        <f>NOT(ISNUMBER(SEARCH("Yes",Survey!$AC631)))</f>
        <v>1</v>
      </c>
      <c r="AU631" s="32" t="b">
        <f>IF(COUNTBLANK(Survey!$AD631:$AE631)=0,TRUE, FALSE)</f>
        <v>0</v>
      </c>
      <c r="AV631" s="16" t="str">
        <f t="shared" si="488"/>
        <v>Pass</v>
      </c>
      <c r="AW631" s="33" t="b">
        <f>NOT(ISNUMBER(SEARCH("Yes",Survey!$AF631)))</f>
        <v>1</v>
      </c>
      <c r="AX631" s="32" t="b">
        <f>NOT(ISBLANK(Survey!$AH631))</f>
        <v>0</v>
      </c>
      <c r="AY631" s="16" t="str">
        <f t="shared" si="489"/>
        <v>Pass</v>
      </c>
      <c r="AZ631" s="33" t="b">
        <f>NOT(OR(ISNUMBER(SEARCH("Other",Survey!$AH631)),ISNUMBER(SEARCH("Multiple",Survey!$AH631))))</f>
        <v>1</v>
      </c>
      <c r="BA631" s="32" t="b">
        <f>NOT(ISBLANK(Survey!$AI631))</f>
        <v>0</v>
      </c>
      <c r="BB631" s="16" t="str">
        <f t="shared" si="490"/>
        <v>Fail</v>
      </c>
      <c r="BC631" s="114">
        <f>IF(ABS(Survey!$BA631)&gt;0, 1,0)</f>
        <v>0</v>
      </c>
      <c r="BD631" s="114">
        <f>IF(COUNTBLANK(Survey!$AL631)=0,1,0)</f>
        <v>0</v>
      </c>
      <c r="BE631" s="16" t="str">
        <f t="shared" si="491"/>
        <v>Pass</v>
      </c>
      <c r="BF631" s="114">
        <f>IF(ISBLANK(Survey!$AL631),0,1)</f>
        <v>0</v>
      </c>
      <c r="BG631" s="133">
        <f>COUNTBLANK(Survey!$AM631)</f>
        <v>1</v>
      </c>
      <c r="BH631" s="16" t="str">
        <f t="shared" si="492"/>
        <v>Pass</v>
      </c>
      <c r="BI631" s="114">
        <f>IF(OR(Survey!$AM631="Closed",ISBLANK(Survey!$AM631)),0,1)</f>
        <v>0</v>
      </c>
      <c r="BJ631" s="133">
        <f>IF(ISBLANK(Survey!$AN631),1,0)</f>
        <v>1</v>
      </c>
      <c r="BK631" s="118" t="str">
        <f t="shared" si="493"/>
        <v>Pass</v>
      </c>
      <c r="BL631" s="31" cm="1">
        <f t="array" ref="BL631">SUM(SUMIF(Survey!AO631:AP631,{"&gt;0","&lt;0"})*{1,-1})</f>
        <v>0</v>
      </c>
      <c r="BM631">
        <f t="shared" si="494"/>
        <v>0</v>
      </c>
      <c r="BN631">
        <f t="shared" si="495"/>
        <v>100</v>
      </c>
      <c r="BO631" s="118" t="str">
        <f t="shared" si="496"/>
        <v>Pass</v>
      </c>
      <c r="BP631">
        <f>IF(Survey!AQ631="No",0,1)</f>
        <v>1</v>
      </c>
      <c r="BQ631" s="207">
        <f>MOD((LEN(Survey!AQ631)+2),22)</f>
        <v>2</v>
      </c>
      <c r="BR631">
        <f>IF(Survey!AR631="No",0,1)</f>
        <v>1</v>
      </c>
      <c r="BS631" s="207">
        <f>MOD((LEN(Survey!AR631)+2),22)</f>
        <v>2</v>
      </c>
      <c r="BT631" s="114">
        <f>COUNTBLANK(Survey!$AQ631:$AS631)+COUNTBLANK(Survey!$AU631)</f>
        <v>4</v>
      </c>
      <c r="BU631" s="114">
        <f>IF(Survey!$I631="Yes",1,0)</f>
        <v>0</v>
      </c>
      <c r="BV631" s="114">
        <f>IF(OR(Survey!$M631="Mutual fund",Survey!$M631="Alternative mutual fund",Survey!$M631="Money market"),1,0)</f>
        <v>0</v>
      </c>
      <c r="BW631" s="119">
        <f>IF(OR(Survey!$M631="ETF",Survey!$M631="ETF, alternative mutual fund"),1,0)</f>
        <v>0</v>
      </c>
      <c r="BX631" s="16" t="str">
        <f t="shared" si="497"/>
        <v>Pass</v>
      </c>
      <c r="BY631" s="33">
        <f>IF(ISNUMBER(SEARCH("Other",Survey!$AS631)), 1, 0)</f>
        <v>0</v>
      </c>
      <c r="BZ631" s="58" t="b">
        <f>NOT(ISBLANK(Survey!$AT631))</f>
        <v>0</v>
      </c>
      <c r="CA631" s="16" t="str">
        <f t="shared" si="498"/>
        <v>Pass</v>
      </c>
      <c r="CB631" s="114">
        <f>IF(Survey!$BB631=0, 0,1)</f>
        <v>0</v>
      </c>
      <c r="CC631" s="58">
        <f>Survey!$AV631</f>
        <v>0</v>
      </c>
      <c r="CD631" s="58">
        <f>Survey!$BC631+Survey!$BD631+ABS(Survey!$BE631)-ABS(Survey!$BF631)-ABS(Survey!$BG631)-ABS(Survey!$BL631)</f>
        <v>0</v>
      </c>
      <c r="CE631" s="138">
        <f>Survey!BB631+(ABS(Survey!$BH631)-ABS(Survey!$BI631)+ABS(Survey!$BJ631)-ABS(Survey!$BK631))*0.5</f>
        <v>0</v>
      </c>
      <c r="CF631" s="58">
        <f t="shared" si="499"/>
        <v>0</v>
      </c>
      <c r="CG631" s="58">
        <f>IF(AND($CC631&gt;$CF631-0.2,$CC631&lt;$CF631+0.2,ISBLANK(Survey!$AV631)=FALSE),0,1)</f>
        <v>1</v>
      </c>
      <c r="CH631" s="133">
        <f>IF(ISBLANK(Survey!$AW631),1,0)</f>
        <v>1</v>
      </c>
      <c r="CI631" s="16" t="str">
        <f t="shared" si="500"/>
        <v>Pass</v>
      </c>
      <c r="CJ631" s="114">
        <f>IF(Survey!$BB631=0, 0,1)</f>
        <v>0</v>
      </c>
      <c r="CK631" s="58">
        <f>IF(AND(Survey!$AX631&gt;=0,Survey!$AX631&lt;=0.2,Survey!$AX631&lt;&gt;""),0,1)</f>
        <v>1</v>
      </c>
      <c r="CL631" s="114">
        <f>IF(ISBLANK(Survey!$AY631),1,0)</f>
        <v>1</v>
      </c>
      <c r="CM631" s="16" t="str">
        <f t="shared" si="501"/>
        <v>Fail</v>
      </c>
      <c r="CN631" s="133">
        <f>Survey!$AZ631</f>
        <v>0</v>
      </c>
      <c r="CO631" s="16" t="str">
        <f t="shared" si="502"/>
        <v>Pass</v>
      </c>
      <c r="CP631" s="31">
        <f>Survey!$BA631</f>
        <v>0</v>
      </c>
      <c r="CQ631" s="138">
        <f>Survey!$BB631+Survey!$BC631+Survey!$BD631+ABS(Survey!$BE631)-ABS(Survey!$BF631)-ABS(Survey!$BG631)+ABS(Survey!$BH631)-ABS(Survey!$BI631)+ABS(Survey!$BJ631)-ABS(Survey!$BK631)-ABS(Survey!$BL631)+Survey!$BM631</f>
        <v>0</v>
      </c>
      <c r="CR631" s="30">
        <f t="shared" si="503"/>
        <v>0</v>
      </c>
      <c r="CS631" s="17">
        <f t="shared" si="504"/>
        <v>0</v>
      </c>
      <c r="CT631" s="16" t="str">
        <f t="shared" si="505"/>
        <v>Pass</v>
      </c>
      <c r="CU631" s="33" t="b">
        <f>IF(ABS(Survey!$BM631)=0,TRUE,FALSE)</f>
        <v>1</v>
      </c>
      <c r="CV631" s="32" t="b">
        <f>NOT(ISBLANK(Survey!$BN631))</f>
        <v>0</v>
      </c>
      <c r="CW631" t="str">
        <f t="shared" si="506"/>
        <v>Fail</v>
      </c>
      <c r="CX631" s="25">
        <f>Survey!$BA631</f>
        <v>0</v>
      </c>
      <c r="CY631" s="25" cm="1">
        <f t="array" ref="CY631">SUM(SUMIF(Survey!BP631:BW631,{"&gt;0","&lt;0"})*{1,-1})-SUM(SUMIF(Survey!BY631:CF631,{"&gt;0","&lt;0"})*{1,-1})</f>
        <v>0</v>
      </c>
      <c r="CZ631" s="30" t="str">
        <f t="shared" si="507"/>
        <v>No holdings</v>
      </c>
      <c r="DA631">
        <f t="shared" si="508"/>
        <v>0</v>
      </c>
      <c r="DB631" s="16" t="str">
        <f t="shared" si="509"/>
        <v>Fail</v>
      </c>
      <c r="DC631" s="31">
        <f>Survey!$BA631</f>
        <v>0</v>
      </c>
      <c r="DD631" s="31" cm="1">
        <f t="array" ref="DD631">SUM(SUMIF(Survey!CH631:DA631,{"&gt;0","&lt;0"})*{1,-1})-SUM(SUMIF(Survey!DC631:DV631,{"&gt;0","&lt;0"})*{1,-1})</f>
        <v>0</v>
      </c>
      <c r="DE631" s="30" t="str">
        <f t="shared" si="510"/>
        <v>No holdings</v>
      </c>
      <c r="DF631" s="17">
        <f t="shared" si="511"/>
        <v>0</v>
      </c>
      <c r="DG631" s="16" t="str">
        <f t="shared" si="512"/>
        <v>Pass</v>
      </c>
      <c r="DH631" s="33" t="b">
        <f>IF(ABS(Survey!$DA631)=0,TRUE,FALSE)</f>
        <v>1</v>
      </c>
      <c r="DI631" s="32" t="b">
        <f>NOT(ISBLANK(Survey!$DB631))</f>
        <v>0</v>
      </c>
      <c r="DJ631" s="16" t="str">
        <f t="shared" si="513"/>
        <v>Pass</v>
      </c>
      <c r="DK631" s="33" t="b">
        <f>IF(ABS(Survey!$DV631)=0,TRUE,FALSE)</f>
        <v>1</v>
      </c>
      <c r="DL631" s="32" t="b">
        <f>NOT(ISBLANK(Survey!$DW631))</f>
        <v>0</v>
      </c>
      <c r="DM631" t="str">
        <f t="shared" si="514"/>
        <v>Pass</v>
      </c>
      <c r="DN631" s="25" cm="1">
        <f t="array" ref="DN631">SUM(SUMIF(Survey!CW631,{"&gt;0","&lt;0"})*{1,-1})+SUM(SUMIF(Survey!DR631,{"&gt;0","&lt;0"})*{1,-1})</f>
        <v>0</v>
      </c>
      <c r="DO631" s="25">
        <f>SUM(SUMIF(Survey!DY631:EE631,{"&gt;0","&lt;0"})*{1,-1})+SUM(SUMIF(Survey!EG631:EM631,{"&gt;0","&lt;0"})*{1,-1})</f>
        <v>0</v>
      </c>
      <c r="DP631">
        <f t="shared" si="515"/>
        <v>0</v>
      </c>
      <c r="DQ631">
        <f t="shared" si="516"/>
        <v>0</v>
      </c>
      <c r="DR631" s="16" t="str">
        <f t="shared" si="517"/>
        <v>Pass</v>
      </c>
      <c r="DS631" s="33" t="b">
        <f>IF(ABS(Survey!$EE631)=0,TRUE,FALSE)</f>
        <v>1</v>
      </c>
      <c r="DT631" s="32" t="b">
        <f>NOT(ISBLANK(Survey!EF631))</f>
        <v>0</v>
      </c>
      <c r="DU631" s="16" t="str">
        <f t="shared" si="518"/>
        <v>Pass</v>
      </c>
      <c r="DV631" s="33" t="b">
        <f>IF(ABS(Survey!$EM631)=0,TRUE,FALSE)</f>
        <v>1</v>
      </c>
      <c r="DW631" s="32" t="b">
        <f>NOT(ISBLANK(Survey!$EN631))</f>
        <v>0</v>
      </c>
      <c r="DX631" s="16" t="str">
        <f t="shared" si="519"/>
        <v>Fail</v>
      </c>
      <c r="DY631" s="31">
        <f>SUM(SUMIF(Survey!ET631:EV631,{"&gt;0","&lt;0"})*{1,-1})</f>
        <v>0</v>
      </c>
      <c r="DZ631">
        <f t="shared" si="520"/>
        <v>0</v>
      </c>
      <c r="EA631">
        <f t="shared" si="521"/>
        <v>100</v>
      </c>
      <c r="EB631" s="30" t="b">
        <f>IF(OR(Survey!$M631="ETF",Survey!$M631="ETF, alternative mutual fund",Survey!$M631="Closed-end", Survey!$M631="Split share corp"),TRUE,FALSE)</f>
        <v>0</v>
      </c>
      <c r="EC631" s="16" t="str">
        <f t="shared" si="522"/>
        <v>Fail</v>
      </c>
      <c r="ED631" s="31">
        <f>SUM(SUMIF(Survey!EX631:FD631,{"&gt;0","&lt;0"})*{1,-1})</f>
        <v>0</v>
      </c>
      <c r="EE631">
        <f t="shared" si="523"/>
        <v>0</v>
      </c>
      <c r="EF631" s="17">
        <f t="shared" si="524"/>
        <v>100</v>
      </c>
      <c r="EG631" s="16" t="str">
        <f t="shared" si="525"/>
        <v>Fail</v>
      </c>
      <c r="EH631" s="31">
        <f>SUM(SUMIF(Survey!FF631:FL631,{"&gt;0","&lt;0"})*{1,-1})</f>
        <v>0</v>
      </c>
      <c r="EI631">
        <f t="shared" si="526"/>
        <v>0</v>
      </c>
      <c r="EJ631" s="17">
        <f t="shared" si="527"/>
        <v>100</v>
      </c>
    </row>
    <row r="632" spans="1:140">
      <c r="A632">
        <v>632</v>
      </c>
      <c r="B632" t="str">
        <f t="shared" si="475"/>
        <v>Pass</v>
      </c>
      <c r="C632" t="str">
        <f>IF(COUNTBLANK(Survey!B632:FM632)=$C$2, "Pass", "Fail")</f>
        <v>Pass</v>
      </c>
      <c r="D632" s="16" t="str">
        <f t="shared" si="476"/>
        <v>Fail</v>
      </c>
      <c r="E632" t="str">
        <f>IF(OR(ISBLANK(Survey!AL632),COUNTIF(G632:BJ632,"Fail")),"Fail","Pass")</f>
        <v>Fail</v>
      </c>
      <c r="F632" s="265"/>
      <c r="G632" s="16" t="str">
        <f t="shared" si="477"/>
        <v>Fail</v>
      </c>
      <c r="H632" s="139">
        <f>COUNTBLANK(Survey!B632:D632)+COUNTBLANK(Survey!G632)+COUNTBLANK(Survey!I632)+COUNTBLANK(Survey!K632:M632)+COUNTBLANK(Survey!P632:Q632)+COUNTBLANK(Survey!T632:W632)+COUNTBLANK(Survey!Z632:AC632)+COUNTBLANK(Survey!AF632:AG632)+COUNTBLANK(Survey!AK632:AK632)</f>
        <v>21</v>
      </c>
      <c r="I632" t="str">
        <f t="shared" si="478"/>
        <v>Fail</v>
      </c>
      <c r="J632" t="b">
        <f>IF(Survey!E632="No",TRUE,FALSE)</f>
        <v>0</v>
      </c>
      <c r="K632" s="29" cm="1">
        <f t="array" ref="K632">IF(COUNTA(Survey!$E$4:$E$695)=1, 0, SUM(IF(COUNTIF(Survey!$E$4:$E$695, Survey!$E$4:$E$695)=1,1,0)))</f>
        <v>0</v>
      </c>
      <c r="L632" s="29">
        <f>LEN(Survey!E632)</f>
        <v>0</v>
      </c>
      <c r="M632" s="16" t="str">
        <f t="shared" si="479"/>
        <v>Fail</v>
      </c>
      <c r="N632" t="b">
        <f>IF(Survey!F632="No",TRUE,FALSE)</f>
        <v>0</v>
      </c>
      <c r="O632" t="b">
        <f>Survey!F632=Survey!E632</f>
        <v>1</v>
      </c>
      <c r="P632">
        <f>COUNTIF(Survey!$F$4:$F$695,Survey!F632)</f>
        <v>0</v>
      </c>
      <c r="Q632" s="28">
        <f>LEN(Survey!F632)</f>
        <v>0</v>
      </c>
      <c r="R632" s="16" t="str">
        <f t="shared" si="480"/>
        <v>Pass</v>
      </c>
      <c r="S632" s="29">
        <f>MOD((LEN(Survey!H632)+2),11)</f>
        <v>2</v>
      </c>
      <c r="T632">
        <f>COUNTIF(Survey!$H$4:$H$695,Survey!H632)</f>
        <v>0</v>
      </c>
      <c r="U632" s="28" t="str">
        <f>IF(Survey!$L632="Prospectus fund", "Yes", "No")</f>
        <v>No</v>
      </c>
      <c r="V632" s="16" t="str">
        <f t="shared" si="481"/>
        <v>Pass</v>
      </c>
      <c r="W632" s="29">
        <f>MOD((LEN(Survey!J632)+2),11)</f>
        <v>2</v>
      </c>
      <c r="X632">
        <f>COUNTIF(Survey!$J$4:$J$695,Survey!J632)</f>
        <v>0</v>
      </c>
      <c r="Y632" s="30" t="b">
        <f>IF(OR(Survey!$M632="ETF",Survey!$M632="ETF, alternative mutual fund",Survey!$M632="Closed-end", Survey!$M632="Split share corp", Survey!$I632="Yes"),TRUE,FALSE)</f>
        <v>0</v>
      </c>
      <c r="Z632" s="16" t="str">
        <f>IFERROR(IF(AND(OR(AC632=AD632,AD632 = "Either"),NOT(ISBLANK(Survey!K632))),"Pass","Fail"),"Pass")</f>
        <v>Fail</v>
      </c>
      <c r="AA632" s="31" cm="1">
        <f t="array" ref="AA632">SUM(SUMIF(Survey!CH632:DA632,{"&gt;0","&lt;0"})*{1,-1})</f>
        <v>0</v>
      </c>
      <c r="AB632" s="33" cm="1">
        <f t="array" ref="AB632">SUM(SUMIF(Survey!CK632,{"&gt;0","&lt;0"})*{1,-1})+SUM(SUMIF(Survey!CU632,{"&gt;0","&lt;0"})*{1,-1})</f>
        <v>0</v>
      </c>
      <c r="AC632" s="33">
        <f>Survey!K632</f>
        <v>0</v>
      </c>
      <c r="AD632" s="32" t="str">
        <f t="shared" si="482"/>
        <v>Either</v>
      </c>
      <c r="AE632" s="16" t="str">
        <f t="shared" si="483"/>
        <v>Fail</v>
      </c>
      <c r="AF632" s="58" cm="1">
        <f t="array" ref="AF632">SUM(SUMIF(Survey!CH632:DA632,{"&gt;0","&lt;0"})*{1,-1})+SUM(SUMIF(Survey!DC632:DV632,{"&gt;0","&lt;0"})*{1,-1})</f>
        <v>0</v>
      </c>
      <c r="AG632" s="58">
        <f>IFERROR(AF632/(Survey!$BA632),0)</f>
        <v>0</v>
      </c>
      <c r="AH632" s="104" t="b">
        <f>IF(OR(Survey!$M632="Alternative strategy or hedge",Survey!$M632="Private asset",Survey!$L632="Prospectus fund"),TRUE,FALSE)</f>
        <v>0</v>
      </c>
      <c r="AI632" s="104" t="b">
        <f>NOT(ISBLANK(Survey!$M632))</f>
        <v>0</v>
      </c>
      <c r="AJ632" s="16" t="str">
        <f t="shared" si="484"/>
        <v>Fail</v>
      </c>
      <c r="AK632" t="b">
        <f>IF(Survey!W632="No",TRUE,FALSE)</f>
        <v>0</v>
      </c>
      <c r="AL632" s="119">
        <f>MOD((LEN(Survey!W632)+2),22)</f>
        <v>2</v>
      </c>
      <c r="AM632" t="str">
        <f t="shared" si="485"/>
        <v>Pass</v>
      </c>
      <c r="AN632" s="33" t="b">
        <f>NOT(ISNUMBER(SEARCH("Other",Survey!$Q632)))</f>
        <v>1</v>
      </c>
      <c r="AO632" s="32" t="b">
        <f>NOT(ISBLANK(Survey!$R632))</f>
        <v>0</v>
      </c>
      <c r="AP632" s="16" t="str">
        <f t="shared" si="486"/>
        <v>Pass</v>
      </c>
      <c r="AQ632" s="114">
        <f>COUNTBLANK(Survey!$X632)</f>
        <v>1</v>
      </c>
      <c r="AR632" s="58">
        <f>IF(AND(Survey!L632&lt;&gt;"Exempt fund",OR(Survey!$M632="ETF",Survey!$M632="ETF, alternative mutual fund",Survey!$M632="Mutual fund",Survey!$M632="Alternative mutual fund",Survey!$M632="Money market")),1,0)</f>
        <v>0</v>
      </c>
      <c r="AS632" s="16" t="str">
        <f t="shared" si="487"/>
        <v>Pass</v>
      </c>
      <c r="AT632" s="33" t="b">
        <f>NOT(ISNUMBER(SEARCH("Yes",Survey!$AC632)))</f>
        <v>1</v>
      </c>
      <c r="AU632" s="32" t="b">
        <f>IF(COUNTBLANK(Survey!$AD632:$AE632)=0,TRUE, FALSE)</f>
        <v>0</v>
      </c>
      <c r="AV632" s="16" t="str">
        <f t="shared" si="488"/>
        <v>Pass</v>
      </c>
      <c r="AW632" s="33" t="b">
        <f>NOT(ISNUMBER(SEARCH("Yes",Survey!$AF632)))</f>
        <v>1</v>
      </c>
      <c r="AX632" s="32" t="b">
        <f>NOT(ISBLANK(Survey!$AH632))</f>
        <v>0</v>
      </c>
      <c r="AY632" s="16" t="str">
        <f t="shared" si="489"/>
        <v>Pass</v>
      </c>
      <c r="AZ632" s="33" t="b">
        <f>NOT(OR(ISNUMBER(SEARCH("Other",Survey!$AH632)),ISNUMBER(SEARCH("Multiple",Survey!$AH632))))</f>
        <v>1</v>
      </c>
      <c r="BA632" s="32" t="b">
        <f>NOT(ISBLANK(Survey!$AI632))</f>
        <v>0</v>
      </c>
      <c r="BB632" s="16" t="str">
        <f t="shared" si="490"/>
        <v>Fail</v>
      </c>
      <c r="BC632" s="114">
        <f>IF(ABS(Survey!$BA632)&gt;0, 1,0)</f>
        <v>0</v>
      </c>
      <c r="BD632" s="114">
        <f>IF(COUNTBLANK(Survey!$AL632)=0,1,0)</f>
        <v>0</v>
      </c>
      <c r="BE632" s="16" t="str">
        <f t="shared" si="491"/>
        <v>Pass</v>
      </c>
      <c r="BF632" s="114">
        <f>IF(ISBLANK(Survey!$AL632),0,1)</f>
        <v>0</v>
      </c>
      <c r="BG632" s="133">
        <f>COUNTBLANK(Survey!$AM632)</f>
        <v>1</v>
      </c>
      <c r="BH632" s="16" t="str">
        <f t="shared" si="492"/>
        <v>Pass</v>
      </c>
      <c r="BI632" s="114">
        <f>IF(OR(Survey!$AM632="Closed",ISBLANK(Survey!$AM632)),0,1)</f>
        <v>0</v>
      </c>
      <c r="BJ632" s="133">
        <f>IF(ISBLANK(Survey!$AN632),1,0)</f>
        <v>1</v>
      </c>
      <c r="BK632" s="118" t="str">
        <f t="shared" si="493"/>
        <v>Pass</v>
      </c>
      <c r="BL632" s="31" cm="1">
        <f t="array" ref="BL632">SUM(SUMIF(Survey!AO632:AP632,{"&gt;0","&lt;0"})*{1,-1})</f>
        <v>0</v>
      </c>
      <c r="BM632">
        <f t="shared" si="494"/>
        <v>0</v>
      </c>
      <c r="BN632">
        <f t="shared" si="495"/>
        <v>100</v>
      </c>
      <c r="BO632" s="118" t="str">
        <f t="shared" si="496"/>
        <v>Pass</v>
      </c>
      <c r="BP632">
        <f>IF(Survey!AQ632="No",0,1)</f>
        <v>1</v>
      </c>
      <c r="BQ632" s="207">
        <f>MOD((LEN(Survey!AQ632)+2),22)</f>
        <v>2</v>
      </c>
      <c r="BR632">
        <f>IF(Survey!AR632="No",0,1)</f>
        <v>1</v>
      </c>
      <c r="BS632" s="207">
        <f>MOD((LEN(Survey!AR632)+2),22)</f>
        <v>2</v>
      </c>
      <c r="BT632" s="114">
        <f>COUNTBLANK(Survey!$AQ632:$AS632)+COUNTBLANK(Survey!$AU632)</f>
        <v>4</v>
      </c>
      <c r="BU632" s="114">
        <f>IF(Survey!$I632="Yes",1,0)</f>
        <v>0</v>
      </c>
      <c r="BV632" s="114">
        <f>IF(OR(Survey!$M632="Mutual fund",Survey!$M632="Alternative mutual fund",Survey!$M632="Money market"),1,0)</f>
        <v>0</v>
      </c>
      <c r="BW632" s="119">
        <f>IF(OR(Survey!$M632="ETF",Survey!$M632="ETF, alternative mutual fund"),1,0)</f>
        <v>0</v>
      </c>
      <c r="BX632" s="16" t="str">
        <f t="shared" si="497"/>
        <v>Pass</v>
      </c>
      <c r="BY632" s="33">
        <f>IF(ISNUMBER(SEARCH("Other",Survey!$AS632)), 1, 0)</f>
        <v>0</v>
      </c>
      <c r="BZ632" s="58" t="b">
        <f>NOT(ISBLANK(Survey!$AT632))</f>
        <v>0</v>
      </c>
      <c r="CA632" s="16" t="str">
        <f t="shared" si="498"/>
        <v>Pass</v>
      </c>
      <c r="CB632" s="114">
        <f>IF(Survey!$BB632=0, 0,1)</f>
        <v>0</v>
      </c>
      <c r="CC632" s="58">
        <f>Survey!$AV632</f>
        <v>0</v>
      </c>
      <c r="CD632" s="58">
        <f>Survey!$BC632+Survey!$BD632+ABS(Survey!$BE632)-ABS(Survey!$BF632)-ABS(Survey!$BG632)-ABS(Survey!$BL632)</f>
        <v>0</v>
      </c>
      <c r="CE632" s="138">
        <f>Survey!BB632+(ABS(Survey!$BH632)-ABS(Survey!$BI632)+ABS(Survey!$BJ632)-ABS(Survey!$BK632))*0.5</f>
        <v>0</v>
      </c>
      <c r="CF632" s="58">
        <f t="shared" si="499"/>
        <v>0</v>
      </c>
      <c r="CG632" s="58">
        <f>IF(AND($CC632&gt;$CF632-0.2,$CC632&lt;$CF632+0.2,ISBLANK(Survey!$AV632)=FALSE),0,1)</f>
        <v>1</v>
      </c>
      <c r="CH632" s="133">
        <f>IF(ISBLANK(Survey!$AW632),1,0)</f>
        <v>1</v>
      </c>
      <c r="CI632" s="16" t="str">
        <f t="shared" si="500"/>
        <v>Pass</v>
      </c>
      <c r="CJ632" s="114">
        <f>IF(Survey!$BB632=0, 0,1)</f>
        <v>0</v>
      </c>
      <c r="CK632" s="58">
        <f>IF(AND(Survey!$AX632&gt;=0,Survey!$AX632&lt;=0.2,Survey!$AX632&lt;&gt;""),0,1)</f>
        <v>1</v>
      </c>
      <c r="CL632" s="114">
        <f>IF(ISBLANK(Survey!$AY632),1,0)</f>
        <v>1</v>
      </c>
      <c r="CM632" s="16" t="str">
        <f t="shared" si="501"/>
        <v>Fail</v>
      </c>
      <c r="CN632" s="133">
        <f>Survey!$AZ632</f>
        <v>0</v>
      </c>
      <c r="CO632" s="16" t="str">
        <f t="shared" si="502"/>
        <v>Pass</v>
      </c>
      <c r="CP632" s="31">
        <f>Survey!$BA632</f>
        <v>0</v>
      </c>
      <c r="CQ632" s="138">
        <f>Survey!$BB632+Survey!$BC632+Survey!$BD632+ABS(Survey!$BE632)-ABS(Survey!$BF632)-ABS(Survey!$BG632)+ABS(Survey!$BH632)-ABS(Survey!$BI632)+ABS(Survey!$BJ632)-ABS(Survey!$BK632)-ABS(Survey!$BL632)+Survey!$BM632</f>
        <v>0</v>
      </c>
      <c r="CR632" s="30">
        <f t="shared" si="503"/>
        <v>0</v>
      </c>
      <c r="CS632" s="17">
        <f t="shared" si="504"/>
        <v>0</v>
      </c>
      <c r="CT632" s="16" t="str">
        <f t="shared" si="505"/>
        <v>Pass</v>
      </c>
      <c r="CU632" s="33" t="b">
        <f>IF(ABS(Survey!$BM632)=0,TRUE,FALSE)</f>
        <v>1</v>
      </c>
      <c r="CV632" s="32" t="b">
        <f>NOT(ISBLANK(Survey!$BN632))</f>
        <v>0</v>
      </c>
      <c r="CW632" t="str">
        <f t="shared" si="506"/>
        <v>Fail</v>
      </c>
      <c r="CX632" s="25">
        <f>Survey!$BA632</f>
        <v>0</v>
      </c>
      <c r="CY632" s="25" cm="1">
        <f t="array" ref="CY632">SUM(SUMIF(Survey!BP632:BW632,{"&gt;0","&lt;0"})*{1,-1})-SUM(SUMIF(Survey!BY632:CF632,{"&gt;0","&lt;0"})*{1,-1})</f>
        <v>0</v>
      </c>
      <c r="CZ632" s="30" t="str">
        <f t="shared" si="507"/>
        <v>No holdings</v>
      </c>
      <c r="DA632">
        <f t="shared" si="508"/>
        <v>0</v>
      </c>
      <c r="DB632" s="16" t="str">
        <f t="shared" si="509"/>
        <v>Fail</v>
      </c>
      <c r="DC632" s="31">
        <f>Survey!$BA632</f>
        <v>0</v>
      </c>
      <c r="DD632" s="31" cm="1">
        <f t="array" ref="DD632">SUM(SUMIF(Survey!CH632:DA632,{"&gt;0","&lt;0"})*{1,-1})-SUM(SUMIF(Survey!DC632:DV632,{"&gt;0","&lt;0"})*{1,-1})</f>
        <v>0</v>
      </c>
      <c r="DE632" s="30" t="str">
        <f t="shared" si="510"/>
        <v>No holdings</v>
      </c>
      <c r="DF632" s="17">
        <f t="shared" si="511"/>
        <v>0</v>
      </c>
      <c r="DG632" s="16" t="str">
        <f t="shared" si="512"/>
        <v>Pass</v>
      </c>
      <c r="DH632" s="33" t="b">
        <f>IF(ABS(Survey!$DA632)=0,TRUE,FALSE)</f>
        <v>1</v>
      </c>
      <c r="DI632" s="32" t="b">
        <f>NOT(ISBLANK(Survey!$DB632))</f>
        <v>0</v>
      </c>
      <c r="DJ632" s="16" t="str">
        <f t="shared" si="513"/>
        <v>Pass</v>
      </c>
      <c r="DK632" s="33" t="b">
        <f>IF(ABS(Survey!$DV632)=0,TRUE,FALSE)</f>
        <v>1</v>
      </c>
      <c r="DL632" s="32" t="b">
        <f>NOT(ISBLANK(Survey!$DW632))</f>
        <v>0</v>
      </c>
      <c r="DM632" t="str">
        <f t="shared" si="514"/>
        <v>Pass</v>
      </c>
      <c r="DN632" s="25" cm="1">
        <f t="array" ref="DN632">SUM(SUMIF(Survey!CW632,{"&gt;0","&lt;0"})*{1,-1})+SUM(SUMIF(Survey!DR632,{"&gt;0","&lt;0"})*{1,-1})</f>
        <v>0</v>
      </c>
      <c r="DO632" s="25">
        <f>SUM(SUMIF(Survey!DY632:EE632,{"&gt;0","&lt;0"})*{1,-1})+SUM(SUMIF(Survey!EG632:EM632,{"&gt;0","&lt;0"})*{1,-1})</f>
        <v>0</v>
      </c>
      <c r="DP632">
        <f t="shared" si="515"/>
        <v>0</v>
      </c>
      <c r="DQ632">
        <f t="shared" si="516"/>
        <v>0</v>
      </c>
      <c r="DR632" s="16" t="str">
        <f t="shared" si="517"/>
        <v>Pass</v>
      </c>
      <c r="DS632" s="33" t="b">
        <f>IF(ABS(Survey!$EE632)=0,TRUE,FALSE)</f>
        <v>1</v>
      </c>
      <c r="DT632" s="32" t="b">
        <f>NOT(ISBLANK(Survey!EF632))</f>
        <v>0</v>
      </c>
      <c r="DU632" s="16" t="str">
        <f t="shared" si="518"/>
        <v>Pass</v>
      </c>
      <c r="DV632" s="33" t="b">
        <f>IF(ABS(Survey!$EM632)=0,TRUE,FALSE)</f>
        <v>1</v>
      </c>
      <c r="DW632" s="32" t="b">
        <f>NOT(ISBLANK(Survey!$EN632))</f>
        <v>0</v>
      </c>
      <c r="DX632" s="16" t="str">
        <f t="shared" si="519"/>
        <v>Fail</v>
      </c>
      <c r="DY632" s="31">
        <f>SUM(SUMIF(Survey!ET632:EV632,{"&gt;0","&lt;0"})*{1,-1})</f>
        <v>0</v>
      </c>
      <c r="DZ632">
        <f t="shared" si="520"/>
        <v>0</v>
      </c>
      <c r="EA632">
        <f t="shared" si="521"/>
        <v>100</v>
      </c>
      <c r="EB632" s="30" t="b">
        <f>IF(OR(Survey!$M632="ETF",Survey!$M632="ETF, alternative mutual fund",Survey!$M632="Closed-end", Survey!$M632="Split share corp"),TRUE,FALSE)</f>
        <v>0</v>
      </c>
      <c r="EC632" s="16" t="str">
        <f t="shared" si="522"/>
        <v>Fail</v>
      </c>
      <c r="ED632" s="31">
        <f>SUM(SUMIF(Survey!EX632:FD632,{"&gt;0","&lt;0"})*{1,-1})</f>
        <v>0</v>
      </c>
      <c r="EE632">
        <f t="shared" si="523"/>
        <v>0</v>
      </c>
      <c r="EF632" s="17">
        <f t="shared" si="524"/>
        <v>100</v>
      </c>
      <c r="EG632" s="16" t="str">
        <f t="shared" si="525"/>
        <v>Fail</v>
      </c>
      <c r="EH632" s="31">
        <f>SUM(SUMIF(Survey!FF632:FL632,{"&gt;0","&lt;0"})*{1,-1})</f>
        <v>0</v>
      </c>
      <c r="EI632">
        <f t="shared" si="526"/>
        <v>0</v>
      </c>
      <c r="EJ632" s="17">
        <f t="shared" si="527"/>
        <v>100</v>
      </c>
    </row>
    <row r="633" spans="1:140">
      <c r="A633">
        <v>633</v>
      </c>
      <c r="B633" t="str">
        <f t="shared" si="475"/>
        <v>Pass</v>
      </c>
      <c r="C633" t="str">
        <f>IF(COUNTBLANK(Survey!B633:FM633)=$C$2, "Pass", "Fail")</f>
        <v>Pass</v>
      </c>
      <c r="D633" s="16" t="str">
        <f t="shared" si="476"/>
        <v>Fail</v>
      </c>
      <c r="E633" t="str">
        <f>IF(OR(ISBLANK(Survey!AL633),COUNTIF(G633:BJ633,"Fail")),"Fail","Pass")</f>
        <v>Fail</v>
      </c>
      <c r="F633" s="265"/>
      <c r="G633" s="16" t="str">
        <f t="shared" si="477"/>
        <v>Fail</v>
      </c>
      <c r="H633" s="139">
        <f>COUNTBLANK(Survey!B633:D633)+COUNTBLANK(Survey!G633)+COUNTBLANK(Survey!I633)+COUNTBLANK(Survey!K633:M633)+COUNTBLANK(Survey!P633:Q633)+COUNTBLANK(Survey!T633:W633)+COUNTBLANK(Survey!Z633:AC633)+COUNTBLANK(Survey!AF633:AG633)+COUNTBLANK(Survey!AK633:AK633)</f>
        <v>21</v>
      </c>
      <c r="I633" t="str">
        <f t="shared" si="478"/>
        <v>Fail</v>
      </c>
      <c r="J633" t="b">
        <f>IF(Survey!E633="No",TRUE,FALSE)</f>
        <v>0</v>
      </c>
      <c r="K633" s="29" cm="1">
        <f t="array" ref="K633">IF(COUNTA(Survey!$E$4:$E$695)=1, 0, SUM(IF(COUNTIF(Survey!$E$4:$E$695, Survey!$E$4:$E$695)=1,1,0)))</f>
        <v>0</v>
      </c>
      <c r="L633" s="29">
        <f>LEN(Survey!E633)</f>
        <v>0</v>
      </c>
      <c r="M633" s="16" t="str">
        <f t="shared" si="479"/>
        <v>Fail</v>
      </c>
      <c r="N633" t="b">
        <f>IF(Survey!F633="No",TRUE,FALSE)</f>
        <v>0</v>
      </c>
      <c r="O633" t="b">
        <f>Survey!F633=Survey!E633</f>
        <v>1</v>
      </c>
      <c r="P633">
        <f>COUNTIF(Survey!$F$4:$F$695,Survey!F633)</f>
        <v>0</v>
      </c>
      <c r="Q633" s="28">
        <f>LEN(Survey!F633)</f>
        <v>0</v>
      </c>
      <c r="R633" s="16" t="str">
        <f t="shared" si="480"/>
        <v>Pass</v>
      </c>
      <c r="S633" s="29">
        <f>MOD((LEN(Survey!H633)+2),11)</f>
        <v>2</v>
      </c>
      <c r="T633">
        <f>COUNTIF(Survey!$H$4:$H$695,Survey!H633)</f>
        <v>0</v>
      </c>
      <c r="U633" s="28" t="str">
        <f>IF(Survey!$L633="Prospectus fund", "Yes", "No")</f>
        <v>No</v>
      </c>
      <c r="V633" s="16" t="str">
        <f t="shared" si="481"/>
        <v>Pass</v>
      </c>
      <c r="W633" s="29">
        <f>MOD((LEN(Survey!J633)+2),11)</f>
        <v>2</v>
      </c>
      <c r="X633">
        <f>COUNTIF(Survey!$J$4:$J$695,Survey!J633)</f>
        <v>0</v>
      </c>
      <c r="Y633" s="30" t="b">
        <f>IF(OR(Survey!$M633="ETF",Survey!$M633="ETF, alternative mutual fund",Survey!$M633="Closed-end", Survey!$M633="Split share corp", Survey!$I633="Yes"),TRUE,FALSE)</f>
        <v>0</v>
      </c>
      <c r="Z633" s="16" t="str">
        <f>IFERROR(IF(AND(OR(AC633=AD633,AD633 = "Either"),NOT(ISBLANK(Survey!K633))),"Pass","Fail"),"Pass")</f>
        <v>Fail</v>
      </c>
      <c r="AA633" s="31" cm="1">
        <f t="array" ref="AA633">SUM(SUMIF(Survey!CH633:DA633,{"&gt;0","&lt;0"})*{1,-1})</f>
        <v>0</v>
      </c>
      <c r="AB633" s="33" cm="1">
        <f t="array" ref="AB633">SUM(SUMIF(Survey!CK633,{"&gt;0","&lt;0"})*{1,-1})+SUM(SUMIF(Survey!CU633,{"&gt;0","&lt;0"})*{1,-1})</f>
        <v>0</v>
      </c>
      <c r="AC633" s="33">
        <f>Survey!K633</f>
        <v>0</v>
      </c>
      <c r="AD633" s="32" t="str">
        <f t="shared" si="482"/>
        <v>Either</v>
      </c>
      <c r="AE633" s="16" t="str">
        <f t="shared" si="483"/>
        <v>Fail</v>
      </c>
      <c r="AF633" s="58" cm="1">
        <f t="array" ref="AF633">SUM(SUMIF(Survey!CH633:DA633,{"&gt;0","&lt;0"})*{1,-1})+SUM(SUMIF(Survey!DC633:DV633,{"&gt;0","&lt;0"})*{1,-1})</f>
        <v>0</v>
      </c>
      <c r="AG633" s="58">
        <f>IFERROR(AF633/(Survey!$BA633),0)</f>
        <v>0</v>
      </c>
      <c r="AH633" s="104" t="b">
        <f>IF(OR(Survey!$M633="Alternative strategy or hedge",Survey!$M633="Private asset",Survey!$L633="Prospectus fund"),TRUE,FALSE)</f>
        <v>0</v>
      </c>
      <c r="AI633" s="104" t="b">
        <f>NOT(ISBLANK(Survey!$M633))</f>
        <v>0</v>
      </c>
      <c r="AJ633" s="16" t="str">
        <f t="shared" si="484"/>
        <v>Fail</v>
      </c>
      <c r="AK633" t="b">
        <f>IF(Survey!W633="No",TRUE,FALSE)</f>
        <v>0</v>
      </c>
      <c r="AL633" s="119">
        <f>MOD((LEN(Survey!W633)+2),22)</f>
        <v>2</v>
      </c>
      <c r="AM633" t="str">
        <f t="shared" si="485"/>
        <v>Pass</v>
      </c>
      <c r="AN633" s="33" t="b">
        <f>NOT(ISNUMBER(SEARCH("Other",Survey!$Q633)))</f>
        <v>1</v>
      </c>
      <c r="AO633" s="32" t="b">
        <f>NOT(ISBLANK(Survey!$R633))</f>
        <v>0</v>
      </c>
      <c r="AP633" s="16" t="str">
        <f t="shared" si="486"/>
        <v>Pass</v>
      </c>
      <c r="AQ633" s="114">
        <f>COUNTBLANK(Survey!$X633)</f>
        <v>1</v>
      </c>
      <c r="AR633" s="58">
        <f>IF(AND(Survey!L633&lt;&gt;"Exempt fund",OR(Survey!$M633="ETF",Survey!$M633="ETF, alternative mutual fund",Survey!$M633="Mutual fund",Survey!$M633="Alternative mutual fund",Survey!$M633="Money market")),1,0)</f>
        <v>0</v>
      </c>
      <c r="AS633" s="16" t="str">
        <f t="shared" si="487"/>
        <v>Pass</v>
      </c>
      <c r="AT633" s="33" t="b">
        <f>NOT(ISNUMBER(SEARCH("Yes",Survey!$AC633)))</f>
        <v>1</v>
      </c>
      <c r="AU633" s="32" t="b">
        <f>IF(COUNTBLANK(Survey!$AD633:$AE633)=0,TRUE, FALSE)</f>
        <v>0</v>
      </c>
      <c r="AV633" s="16" t="str">
        <f t="shared" si="488"/>
        <v>Pass</v>
      </c>
      <c r="AW633" s="33" t="b">
        <f>NOT(ISNUMBER(SEARCH("Yes",Survey!$AF633)))</f>
        <v>1</v>
      </c>
      <c r="AX633" s="32" t="b">
        <f>NOT(ISBLANK(Survey!$AH633))</f>
        <v>0</v>
      </c>
      <c r="AY633" s="16" t="str">
        <f t="shared" si="489"/>
        <v>Pass</v>
      </c>
      <c r="AZ633" s="33" t="b">
        <f>NOT(OR(ISNUMBER(SEARCH("Other",Survey!$AH633)),ISNUMBER(SEARCH("Multiple",Survey!$AH633))))</f>
        <v>1</v>
      </c>
      <c r="BA633" s="32" t="b">
        <f>NOT(ISBLANK(Survey!$AI633))</f>
        <v>0</v>
      </c>
      <c r="BB633" s="16" t="str">
        <f t="shared" si="490"/>
        <v>Fail</v>
      </c>
      <c r="BC633" s="114">
        <f>IF(ABS(Survey!$BA633)&gt;0, 1,0)</f>
        <v>0</v>
      </c>
      <c r="BD633" s="114">
        <f>IF(COUNTBLANK(Survey!$AL633)=0,1,0)</f>
        <v>0</v>
      </c>
      <c r="BE633" s="16" t="str">
        <f t="shared" si="491"/>
        <v>Pass</v>
      </c>
      <c r="BF633" s="114">
        <f>IF(ISBLANK(Survey!$AL633),0,1)</f>
        <v>0</v>
      </c>
      <c r="BG633" s="133">
        <f>COUNTBLANK(Survey!$AM633)</f>
        <v>1</v>
      </c>
      <c r="BH633" s="16" t="str">
        <f t="shared" si="492"/>
        <v>Pass</v>
      </c>
      <c r="BI633" s="114">
        <f>IF(OR(Survey!$AM633="Closed",ISBLANK(Survey!$AM633)),0,1)</f>
        <v>0</v>
      </c>
      <c r="BJ633" s="133">
        <f>IF(ISBLANK(Survey!$AN633),1,0)</f>
        <v>1</v>
      </c>
      <c r="BK633" s="118" t="str">
        <f t="shared" si="493"/>
        <v>Pass</v>
      </c>
      <c r="BL633" s="31" cm="1">
        <f t="array" ref="BL633">SUM(SUMIF(Survey!AO633:AP633,{"&gt;0","&lt;0"})*{1,-1})</f>
        <v>0</v>
      </c>
      <c r="BM633">
        <f t="shared" si="494"/>
        <v>0</v>
      </c>
      <c r="BN633">
        <f t="shared" si="495"/>
        <v>100</v>
      </c>
      <c r="BO633" s="118" t="str">
        <f t="shared" si="496"/>
        <v>Pass</v>
      </c>
      <c r="BP633">
        <f>IF(Survey!AQ633="No",0,1)</f>
        <v>1</v>
      </c>
      <c r="BQ633" s="207">
        <f>MOD((LEN(Survey!AQ633)+2),22)</f>
        <v>2</v>
      </c>
      <c r="BR633">
        <f>IF(Survey!AR633="No",0,1)</f>
        <v>1</v>
      </c>
      <c r="BS633" s="207">
        <f>MOD((LEN(Survey!AR633)+2),22)</f>
        <v>2</v>
      </c>
      <c r="BT633" s="114">
        <f>COUNTBLANK(Survey!$AQ633:$AS633)+COUNTBLANK(Survey!$AU633)</f>
        <v>4</v>
      </c>
      <c r="BU633" s="114">
        <f>IF(Survey!$I633="Yes",1,0)</f>
        <v>0</v>
      </c>
      <c r="BV633" s="114">
        <f>IF(OR(Survey!$M633="Mutual fund",Survey!$M633="Alternative mutual fund",Survey!$M633="Money market"),1,0)</f>
        <v>0</v>
      </c>
      <c r="BW633" s="119">
        <f>IF(OR(Survey!$M633="ETF",Survey!$M633="ETF, alternative mutual fund"),1,0)</f>
        <v>0</v>
      </c>
      <c r="BX633" s="16" t="str">
        <f t="shared" si="497"/>
        <v>Pass</v>
      </c>
      <c r="BY633" s="33">
        <f>IF(ISNUMBER(SEARCH("Other",Survey!$AS633)), 1, 0)</f>
        <v>0</v>
      </c>
      <c r="BZ633" s="58" t="b">
        <f>NOT(ISBLANK(Survey!$AT633))</f>
        <v>0</v>
      </c>
      <c r="CA633" s="16" t="str">
        <f t="shared" si="498"/>
        <v>Pass</v>
      </c>
      <c r="CB633" s="114">
        <f>IF(Survey!$BB633=0, 0,1)</f>
        <v>0</v>
      </c>
      <c r="CC633" s="58">
        <f>Survey!$AV633</f>
        <v>0</v>
      </c>
      <c r="CD633" s="58">
        <f>Survey!$BC633+Survey!$BD633+ABS(Survey!$BE633)-ABS(Survey!$BF633)-ABS(Survey!$BG633)-ABS(Survey!$BL633)</f>
        <v>0</v>
      </c>
      <c r="CE633" s="138">
        <f>Survey!BB633+(ABS(Survey!$BH633)-ABS(Survey!$BI633)+ABS(Survey!$BJ633)-ABS(Survey!$BK633))*0.5</f>
        <v>0</v>
      </c>
      <c r="CF633" s="58">
        <f t="shared" si="499"/>
        <v>0</v>
      </c>
      <c r="CG633" s="58">
        <f>IF(AND($CC633&gt;$CF633-0.2,$CC633&lt;$CF633+0.2,ISBLANK(Survey!$AV633)=FALSE),0,1)</f>
        <v>1</v>
      </c>
      <c r="CH633" s="133">
        <f>IF(ISBLANK(Survey!$AW633),1,0)</f>
        <v>1</v>
      </c>
      <c r="CI633" s="16" t="str">
        <f t="shared" si="500"/>
        <v>Pass</v>
      </c>
      <c r="CJ633" s="114">
        <f>IF(Survey!$BB633=0, 0,1)</f>
        <v>0</v>
      </c>
      <c r="CK633" s="58">
        <f>IF(AND(Survey!$AX633&gt;=0,Survey!$AX633&lt;=0.2,Survey!$AX633&lt;&gt;""),0,1)</f>
        <v>1</v>
      </c>
      <c r="CL633" s="114">
        <f>IF(ISBLANK(Survey!$AY633),1,0)</f>
        <v>1</v>
      </c>
      <c r="CM633" s="16" t="str">
        <f t="shared" si="501"/>
        <v>Fail</v>
      </c>
      <c r="CN633" s="133">
        <f>Survey!$AZ633</f>
        <v>0</v>
      </c>
      <c r="CO633" s="16" t="str">
        <f t="shared" si="502"/>
        <v>Pass</v>
      </c>
      <c r="CP633" s="31">
        <f>Survey!$BA633</f>
        <v>0</v>
      </c>
      <c r="CQ633" s="138">
        <f>Survey!$BB633+Survey!$BC633+Survey!$BD633+ABS(Survey!$BE633)-ABS(Survey!$BF633)-ABS(Survey!$BG633)+ABS(Survey!$BH633)-ABS(Survey!$BI633)+ABS(Survey!$BJ633)-ABS(Survey!$BK633)-ABS(Survey!$BL633)+Survey!$BM633</f>
        <v>0</v>
      </c>
      <c r="CR633" s="30">
        <f t="shared" si="503"/>
        <v>0</v>
      </c>
      <c r="CS633" s="17">
        <f t="shared" si="504"/>
        <v>0</v>
      </c>
      <c r="CT633" s="16" t="str">
        <f t="shared" si="505"/>
        <v>Pass</v>
      </c>
      <c r="CU633" s="33" t="b">
        <f>IF(ABS(Survey!$BM633)=0,TRUE,FALSE)</f>
        <v>1</v>
      </c>
      <c r="CV633" s="32" t="b">
        <f>NOT(ISBLANK(Survey!$BN633))</f>
        <v>0</v>
      </c>
      <c r="CW633" t="str">
        <f t="shared" si="506"/>
        <v>Fail</v>
      </c>
      <c r="CX633" s="25">
        <f>Survey!$BA633</f>
        <v>0</v>
      </c>
      <c r="CY633" s="25" cm="1">
        <f t="array" ref="CY633">SUM(SUMIF(Survey!BP633:BW633,{"&gt;0","&lt;0"})*{1,-1})-SUM(SUMIF(Survey!BY633:CF633,{"&gt;0","&lt;0"})*{1,-1})</f>
        <v>0</v>
      </c>
      <c r="CZ633" s="30" t="str">
        <f t="shared" si="507"/>
        <v>No holdings</v>
      </c>
      <c r="DA633">
        <f t="shared" si="508"/>
        <v>0</v>
      </c>
      <c r="DB633" s="16" t="str">
        <f t="shared" si="509"/>
        <v>Fail</v>
      </c>
      <c r="DC633" s="31">
        <f>Survey!$BA633</f>
        <v>0</v>
      </c>
      <c r="DD633" s="31" cm="1">
        <f t="array" ref="DD633">SUM(SUMIF(Survey!CH633:DA633,{"&gt;0","&lt;0"})*{1,-1})-SUM(SUMIF(Survey!DC633:DV633,{"&gt;0","&lt;0"})*{1,-1})</f>
        <v>0</v>
      </c>
      <c r="DE633" s="30" t="str">
        <f t="shared" si="510"/>
        <v>No holdings</v>
      </c>
      <c r="DF633" s="17">
        <f t="shared" si="511"/>
        <v>0</v>
      </c>
      <c r="DG633" s="16" t="str">
        <f t="shared" si="512"/>
        <v>Pass</v>
      </c>
      <c r="DH633" s="33" t="b">
        <f>IF(ABS(Survey!$DA633)=0,TRUE,FALSE)</f>
        <v>1</v>
      </c>
      <c r="DI633" s="32" t="b">
        <f>NOT(ISBLANK(Survey!$DB633))</f>
        <v>0</v>
      </c>
      <c r="DJ633" s="16" t="str">
        <f t="shared" si="513"/>
        <v>Pass</v>
      </c>
      <c r="DK633" s="33" t="b">
        <f>IF(ABS(Survey!$DV633)=0,TRUE,FALSE)</f>
        <v>1</v>
      </c>
      <c r="DL633" s="32" t="b">
        <f>NOT(ISBLANK(Survey!$DW633))</f>
        <v>0</v>
      </c>
      <c r="DM633" t="str">
        <f t="shared" si="514"/>
        <v>Pass</v>
      </c>
      <c r="DN633" s="25" cm="1">
        <f t="array" ref="DN633">SUM(SUMIF(Survey!CW633,{"&gt;0","&lt;0"})*{1,-1})+SUM(SUMIF(Survey!DR633,{"&gt;0","&lt;0"})*{1,-1})</f>
        <v>0</v>
      </c>
      <c r="DO633" s="25">
        <f>SUM(SUMIF(Survey!DY633:EE633,{"&gt;0","&lt;0"})*{1,-1})+SUM(SUMIF(Survey!EG633:EM633,{"&gt;0","&lt;0"})*{1,-1})</f>
        <v>0</v>
      </c>
      <c r="DP633">
        <f t="shared" si="515"/>
        <v>0</v>
      </c>
      <c r="DQ633">
        <f t="shared" si="516"/>
        <v>0</v>
      </c>
      <c r="DR633" s="16" t="str">
        <f t="shared" si="517"/>
        <v>Pass</v>
      </c>
      <c r="DS633" s="33" t="b">
        <f>IF(ABS(Survey!$EE633)=0,TRUE,FALSE)</f>
        <v>1</v>
      </c>
      <c r="DT633" s="32" t="b">
        <f>NOT(ISBLANK(Survey!EF633))</f>
        <v>0</v>
      </c>
      <c r="DU633" s="16" t="str">
        <f t="shared" si="518"/>
        <v>Pass</v>
      </c>
      <c r="DV633" s="33" t="b">
        <f>IF(ABS(Survey!$EM633)=0,TRUE,FALSE)</f>
        <v>1</v>
      </c>
      <c r="DW633" s="32" t="b">
        <f>NOT(ISBLANK(Survey!$EN633))</f>
        <v>0</v>
      </c>
      <c r="DX633" s="16" t="str">
        <f t="shared" si="519"/>
        <v>Fail</v>
      </c>
      <c r="DY633" s="31">
        <f>SUM(SUMIF(Survey!ET633:EV633,{"&gt;0","&lt;0"})*{1,-1})</f>
        <v>0</v>
      </c>
      <c r="DZ633">
        <f t="shared" si="520"/>
        <v>0</v>
      </c>
      <c r="EA633">
        <f t="shared" si="521"/>
        <v>100</v>
      </c>
      <c r="EB633" s="30" t="b">
        <f>IF(OR(Survey!$M633="ETF",Survey!$M633="ETF, alternative mutual fund",Survey!$M633="Closed-end", Survey!$M633="Split share corp"),TRUE,FALSE)</f>
        <v>0</v>
      </c>
      <c r="EC633" s="16" t="str">
        <f t="shared" si="522"/>
        <v>Fail</v>
      </c>
      <c r="ED633" s="31">
        <f>SUM(SUMIF(Survey!EX633:FD633,{"&gt;0","&lt;0"})*{1,-1})</f>
        <v>0</v>
      </c>
      <c r="EE633">
        <f t="shared" si="523"/>
        <v>0</v>
      </c>
      <c r="EF633" s="17">
        <f t="shared" si="524"/>
        <v>100</v>
      </c>
      <c r="EG633" s="16" t="str">
        <f t="shared" si="525"/>
        <v>Fail</v>
      </c>
      <c r="EH633" s="31">
        <f>SUM(SUMIF(Survey!FF633:FL633,{"&gt;0","&lt;0"})*{1,-1})</f>
        <v>0</v>
      </c>
      <c r="EI633">
        <f t="shared" si="526"/>
        <v>0</v>
      </c>
      <c r="EJ633" s="17">
        <f t="shared" si="527"/>
        <v>100</v>
      </c>
    </row>
    <row r="634" spans="1:140">
      <c r="A634">
        <v>634</v>
      </c>
      <c r="B634" t="str">
        <f t="shared" si="475"/>
        <v>Pass</v>
      </c>
      <c r="C634" t="str">
        <f>IF(COUNTBLANK(Survey!B634:FM634)=$C$2, "Pass", "Fail")</f>
        <v>Pass</v>
      </c>
      <c r="D634" s="16" t="str">
        <f t="shared" si="476"/>
        <v>Fail</v>
      </c>
      <c r="E634" t="str">
        <f>IF(OR(ISBLANK(Survey!AL634),COUNTIF(G634:BJ634,"Fail")),"Fail","Pass")</f>
        <v>Fail</v>
      </c>
      <c r="F634" s="265"/>
      <c r="G634" s="16" t="str">
        <f t="shared" si="477"/>
        <v>Fail</v>
      </c>
      <c r="H634" s="139">
        <f>COUNTBLANK(Survey!B634:D634)+COUNTBLANK(Survey!G634)+COUNTBLANK(Survey!I634)+COUNTBLANK(Survey!K634:M634)+COUNTBLANK(Survey!P634:Q634)+COUNTBLANK(Survey!T634:W634)+COUNTBLANK(Survey!Z634:AC634)+COUNTBLANK(Survey!AF634:AG634)+COUNTBLANK(Survey!AK634:AK634)</f>
        <v>21</v>
      </c>
      <c r="I634" t="str">
        <f t="shared" si="478"/>
        <v>Fail</v>
      </c>
      <c r="J634" t="b">
        <f>IF(Survey!E634="No",TRUE,FALSE)</f>
        <v>0</v>
      </c>
      <c r="K634" s="29" cm="1">
        <f t="array" ref="K634">IF(COUNTA(Survey!$E$4:$E$695)=1, 0, SUM(IF(COUNTIF(Survey!$E$4:$E$695, Survey!$E$4:$E$695)=1,1,0)))</f>
        <v>0</v>
      </c>
      <c r="L634" s="29">
        <f>LEN(Survey!E634)</f>
        <v>0</v>
      </c>
      <c r="M634" s="16" t="str">
        <f t="shared" si="479"/>
        <v>Fail</v>
      </c>
      <c r="N634" t="b">
        <f>IF(Survey!F634="No",TRUE,FALSE)</f>
        <v>0</v>
      </c>
      <c r="O634" t="b">
        <f>Survey!F634=Survey!E634</f>
        <v>1</v>
      </c>
      <c r="P634">
        <f>COUNTIF(Survey!$F$4:$F$695,Survey!F634)</f>
        <v>0</v>
      </c>
      <c r="Q634" s="28">
        <f>LEN(Survey!F634)</f>
        <v>0</v>
      </c>
      <c r="R634" s="16" t="str">
        <f t="shared" si="480"/>
        <v>Pass</v>
      </c>
      <c r="S634" s="29">
        <f>MOD((LEN(Survey!H634)+2),11)</f>
        <v>2</v>
      </c>
      <c r="T634">
        <f>COUNTIF(Survey!$H$4:$H$695,Survey!H634)</f>
        <v>0</v>
      </c>
      <c r="U634" s="28" t="str">
        <f>IF(Survey!$L634="Prospectus fund", "Yes", "No")</f>
        <v>No</v>
      </c>
      <c r="V634" s="16" t="str">
        <f t="shared" si="481"/>
        <v>Pass</v>
      </c>
      <c r="W634" s="29">
        <f>MOD((LEN(Survey!J634)+2),11)</f>
        <v>2</v>
      </c>
      <c r="X634">
        <f>COUNTIF(Survey!$J$4:$J$695,Survey!J634)</f>
        <v>0</v>
      </c>
      <c r="Y634" s="30" t="b">
        <f>IF(OR(Survey!$M634="ETF",Survey!$M634="ETF, alternative mutual fund",Survey!$M634="Closed-end", Survey!$M634="Split share corp", Survey!$I634="Yes"),TRUE,FALSE)</f>
        <v>0</v>
      </c>
      <c r="Z634" s="16" t="str">
        <f>IFERROR(IF(AND(OR(AC634=AD634,AD634 = "Either"),NOT(ISBLANK(Survey!K634))),"Pass","Fail"),"Pass")</f>
        <v>Fail</v>
      </c>
      <c r="AA634" s="31" cm="1">
        <f t="array" ref="AA634">SUM(SUMIF(Survey!CH634:DA634,{"&gt;0","&lt;0"})*{1,-1})</f>
        <v>0</v>
      </c>
      <c r="AB634" s="33" cm="1">
        <f t="array" ref="AB634">SUM(SUMIF(Survey!CK634,{"&gt;0","&lt;0"})*{1,-1})+SUM(SUMIF(Survey!CU634,{"&gt;0","&lt;0"})*{1,-1})</f>
        <v>0</v>
      </c>
      <c r="AC634" s="33">
        <f>Survey!K634</f>
        <v>0</v>
      </c>
      <c r="AD634" s="32" t="str">
        <f t="shared" si="482"/>
        <v>Either</v>
      </c>
      <c r="AE634" s="16" t="str">
        <f t="shared" si="483"/>
        <v>Fail</v>
      </c>
      <c r="AF634" s="58" cm="1">
        <f t="array" ref="AF634">SUM(SUMIF(Survey!CH634:DA634,{"&gt;0","&lt;0"})*{1,-1})+SUM(SUMIF(Survey!DC634:DV634,{"&gt;0","&lt;0"})*{1,-1})</f>
        <v>0</v>
      </c>
      <c r="AG634" s="58">
        <f>IFERROR(AF634/(Survey!$BA634),0)</f>
        <v>0</v>
      </c>
      <c r="AH634" s="104" t="b">
        <f>IF(OR(Survey!$M634="Alternative strategy or hedge",Survey!$M634="Private asset",Survey!$L634="Prospectus fund"),TRUE,FALSE)</f>
        <v>0</v>
      </c>
      <c r="AI634" s="104" t="b">
        <f>NOT(ISBLANK(Survey!$M634))</f>
        <v>0</v>
      </c>
      <c r="AJ634" s="16" t="str">
        <f t="shared" si="484"/>
        <v>Fail</v>
      </c>
      <c r="AK634" t="b">
        <f>IF(Survey!W634="No",TRUE,FALSE)</f>
        <v>0</v>
      </c>
      <c r="AL634" s="119">
        <f>MOD((LEN(Survey!W634)+2),22)</f>
        <v>2</v>
      </c>
      <c r="AM634" t="str">
        <f t="shared" si="485"/>
        <v>Pass</v>
      </c>
      <c r="AN634" s="33" t="b">
        <f>NOT(ISNUMBER(SEARCH("Other",Survey!$Q634)))</f>
        <v>1</v>
      </c>
      <c r="AO634" s="32" t="b">
        <f>NOT(ISBLANK(Survey!$R634))</f>
        <v>0</v>
      </c>
      <c r="AP634" s="16" t="str">
        <f t="shared" si="486"/>
        <v>Pass</v>
      </c>
      <c r="AQ634" s="114">
        <f>COUNTBLANK(Survey!$X634)</f>
        <v>1</v>
      </c>
      <c r="AR634" s="58">
        <f>IF(AND(Survey!L634&lt;&gt;"Exempt fund",OR(Survey!$M634="ETF",Survey!$M634="ETF, alternative mutual fund",Survey!$M634="Mutual fund",Survey!$M634="Alternative mutual fund",Survey!$M634="Money market")),1,0)</f>
        <v>0</v>
      </c>
      <c r="AS634" s="16" t="str">
        <f t="shared" si="487"/>
        <v>Pass</v>
      </c>
      <c r="AT634" s="33" t="b">
        <f>NOT(ISNUMBER(SEARCH("Yes",Survey!$AC634)))</f>
        <v>1</v>
      </c>
      <c r="AU634" s="32" t="b">
        <f>IF(COUNTBLANK(Survey!$AD634:$AE634)=0,TRUE, FALSE)</f>
        <v>0</v>
      </c>
      <c r="AV634" s="16" t="str">
        <f t="shared" si="488"/>
        <v>Pass</v>
      </c>
      <c r="AW634" s="33" t="b">
        <f>NOT(ISNUMBER(SEARCH("Yes",Survey!$AF634)))</f>
        <v>1</v>
      </c>
      <c r="AX634" s="32" t="b">
        <f>NOT(ISBLANK(Survey!$AH634))</f>
        <v>0</v>
      </c>
      <c r="AY634" s="16" t="str">
        <f t="shared" si="489"/>
        <v>Pass</v>
      </c>
      <c r="AZ634" s="33" t="b">
        <f>NOT(OR(ISNUMBER(SEARCH("Other",Survey!$AH634)),ISNUMBER(SEARCH("Multiple",Survey!$AH634))))</f>
        <v>1</v>
      </c>
      <c r="BA634" s="32" t="b">
        <f>NOT(ISBLANK(Survey!$AI634))</f>
        <v>0</v>
      </c>
      <c r="BB634" s="16" t="str">
        <f t="shared" si="490"/>
        <v>Fail</v>
      </c>
      <c r="BC634" s="114">
        <f>IF(ABS(Survey!$BA634)&gt;0, 1,0)</f>
        <v>0</v>
      </c>
      <c r="BD634" s="114">
        <f>IF(COUNTBLANK(Survey!$AL634)=0,1,0)</f>
        <v>0</v>
      </c>
      <c r="BE634" s="16" t="str">
        <f t="shared" si="491"/>
        <v>Pass</v>
      </c>
      <c r="BF634" s="114">
        <f>IF(ISBLANK(Survey!$AL634),0,1)</f>
        <v>0</v>
      </c>
      <c r="BG634" s="133">
        <f>COUNTBLANK(Survey!$AM634)</f>
        <v>1</v>
      </c>
      <c r="BH634" s="16" t="str">
        <f t="shared" si="492"/>
        <v>Pass</v>
      </c>
      <c r="BI634" s="114">
        <f>IF(OR(Survey!$AM634="Closed",ISBLANK(Survey!$AM634)),0,1)</f>
        <v>0</v>
      </c>
      <c r="BJ634" s="133">
        <f>IF(ISBLANK(Survey!$AN634),1,0)</f>
        <v>1</v>
      </c>
      <c r="BK634" s="118" t="str">
        <f t="shared" si="493"/>
        <v>Pass</v>
      </c>
      <c r="BL634" s="31" cm="1">
        <f t="array" ref="BL634">SUM(SUMIF(Survey!AO634:AP634,{"&gt;0","&lt;0"})*{1,-1})</f>
        <v>0</v>
      </c>
      <c r="BM634">
        <f t="shared" si="494"/>
        <v>0</v>
      </c>
      <c r="BN634">
        <f t="shared" si="495"/>
        <v>100</v>
      </c>
      <c r="BO634" s="118" t="str">
        <f t="shared" si="496"/>
        <v>Pass</v>
      </c>
      <c r="BP634">
        <f>IF(Survey!AQ634="No",0,1)</f>
        <v>1</v>
      </c>
      <c r="BQ634" s="207">
        <f>MOD((LEN(Survey!AQ634)+2),22)</f>
        <v>2</v>
      </c>
      <c r="BR634">
        <f>IF(Survey!AR634="No",0,1)</f>
        <v>1</v>
      </c>
      <c r="BS634" s="207">
        <f>MOD((LEN(Survey!AR634)+2),22)</f>
        <v>2</v>
      </c>
      <c r="BT634" s="114">
        <f>COUNTBLANK(Survey!$AQ634:$AS634)+COUNTBLANK(Survey!$AU634)</f>
        <v>4</v>
      </c>
      <c r="BU634" s="114">
        <f>IF(Survey!$I634="Yes",1,0)</f>
        <v>0</v>
      </c>
      <c r="BV634" s="114">
        <f>IF(OR(Survey!$M634="Mutual fund",Survey!$M634="Alternative mutual fund",Survey!$M634="Money market"),1,0)</f>
        <v>0</v>
      </c>
      <c r="BW634" s="119">
        <f>IF(OR(Survey!$M634="ETF",Survey!$M634="ETF, alternative mutual fund"),1,0)</f>
        <v>0</v>
      </c>
      <c r="BX634" s="16" t="str">
        <f t="shared" si="497"/>
        <v>Pass</v>
      </c>
      <c r="BY634" s="33">
        <f>IF(ISNUMBER(SEARCH("Other",Survey!$AS634)), 1, 0)</f>
        <v>0</v>
      </c>
      <c r="BZ634" s="58" t="b">
        <f>NOT(ISBLANK(Survey!$AT634))</f>
        <v>0</v>
      </c>
      <c r="CA634" s="16" t="str">
        <f t="shared" si="498"/>
        <v>Pass</v>
      </c>
      <c r="CB634" s="114">
        <f>IF(Survey!$BB634=0, 0,1)</f>
        <v>0</v>
      </c>
      <c r="CC634" s="58">
        <f>Survey!$AV634</f>
        <v>0</v>
      </c>
      <c r="CD634" s="58">
        <f>Survey!$BC634+Survey!$BD634+ABS(Survey!$BE634)-ABS(Survey!$BF634)-ABS(Survey!$BG634)-ABS(Survey!$BL634)</f>
        <v>0</v>
      </c>
      <c r="CE634" s="138">
        <f>Survey!BB634+(ABS(Survey!$BH634)-ABS(Survey!$BI634)+ABS(Survey!$BJ634)-ABS(Survey!$BK634))*0.5</f>
        <v>0</v>
      </c>
      <c r="CF634" s="58">
        <f t="shared" si="499"/>
        <v>0</v>
      </c>
      <c r="CG634" s="58">
        <f>IF(AND($CC634&gt;$CF634-0.2,$CC634&lt;$CF634+0.2,ISBLANK(Survey!$AV634)=FALSE),0,1)</f>
        <v>1</v>
      </c>
      <c r="CH634" s="133">
        <f>IF(ISBLANK(Survey!$AW634),1,0)</f>
        <v>1</v>
      </c>
      <c r="CI634" s="16" t="str">
        <f t="shared" si="500"/>
        <v>Pass</v>
      </c>
      <c r="CJ634" s="114">
        <f>IF(Survey!$BB634=0, 0,1)</f>
        <v>0</v>
      </c>
      <c r="CK634" s="58">
        <f>IF(AND(Survey!$AX634&gt;=0,Survey!$AX634&lt;=0.2,Survey!$AX634&lt;&gt;""),0,1)</f>
        <v>1</v>
      </c>
      <c r="CL634" s="114">
        <f>IF(ISBLANK(Survey!$AY634),1,0)</f>
        <v>1</v>
      </c>
      <c r="CM634" s="16" t="str">
        <f t="shared" si="501"/>
        <v>Fail</v>
      </c>
      <c r="CN634" s="133">
        <f>Survey!$AZ634</f>
        <v>0</v>
      </c>
      <c r="CO634" s="16" t="str">
        <f t="shared" si="502"/>
        <v>Pass</v>
      </c>
      <c r="CP634" s="31">
        <f>Survey!$BA634</f>
        <v>0</v>
      </c>
      <c r="CQ634" s="138">
        <f>Survey!$BB634+Survey!$BC634+Survey!$BD634+ABS(Survey!$BE634)-ABS(Survey!$BF634)-ABS(Survey!$BG634)+ABS(Survey!$BH634)-ABS(Survey!$BI634)+ABS(Survey!$BJ634)-ABS(Survey!$BK634)-ABS(Survey!$BL634)+Survey!$BM634</f>
        <v>0</v>
      </c>
      <c r="CR634" s="30">
        <f t="shared" si="503"/>
        <v>0</v>
      </c>
      <c r="CS634" s="17">
        <f t="shared" si="504"/>
        <v>0</v>
      </c>
      <c r="CT634" s="16" t="str">
        <f t="shared" si="505"/>
        <v>Pass</v>
      </c>
      <c r="CU634" s="33" t="b">
        <f>IF(ABS(Survey!$BM634)=0,TRUE,FALSE)</f>
        <v>1</v>
      </c>
      <c r="CV634" s="32" t="b">
        <f>NOT(ISBLANK(Survey!$BN634))</f>
        <v>0</v>
      </c>
      <c r="CW634" t="str">
        <f t="shared" si="506"/>
        <v>Fail</v>
      </c>
      <c r="CX634" s="25">
        <f>Survey!$BA634</f>
        <v>0</v>
      </c>
      <c r="CY634" s="25" cm="1">
        <f t="array" ref="CY634">SUM(SUMIF(Survey!BP634:BW634,{"&gt;0","&lt;0"})*{1,-1})-SUM(SUMIF(Survey!BY634:CF634,{"&gt;0","&lt;0"})*{1,-1})</f>
        <v>0</v>
      </c>
      <c r="CZ634" s="30" t="str">
        <f t="shared" si="507"/>
        <v>No holdings</v>
      </c>
      <c r="DA634">
        <f t="shared" si="508"/>
        <v>0</v>
      </c>
      <c r="DB634" s="16" t="str">
        <f t="shared" si="509"/>
        <v>Fail</v>
      </c>
      <c r="DC634" s="31">
        <f>Survey!$BA634</f>
        <v>0</v>
      </c>
      <c r="DD634" s="31" cm="1">
        <f t="array" ref="DD634">SUM(SUMIF(Survey!CH634:DA634,{"&gt;0","&lt;0"})*{1,-1})-SUM(SUMIF(Survey!DC634:DV634,{"&gt;0","&lt;0"})*{1,-1})</f>
        <v>0</v>
      </c>
      <c r="DE634" s="30" t="str">
        <f t="shared" si="510"/>
        <v>No holdings</v>
      </c>
      <c r="DF634" s="17">
        <f t="shared" si="511"/>
        <v>0</v>
      </c>
      <c r="DG634" s="16" t="str">
        <f t="shared" si="512"/>
        <v>Pass</v>
      </c>
      <c r="DH634" s="33" t="b">
        <f>IF(ABS(Survey!$DA634)=0,TRUE,FALSE)</f>
        <v>1</v>
      </c>
      <c r="DI634" s="32" t="b">
        <f>NOT(ISBLANK(Survey!$DB634))</f>
        <v>0</v>
      </c>
      <c r="DJ634" s="16" t="str">
        <f t="shared" si="513"/>
        <v>Pass</v>
      </c>
      <c r="DK634" s="33" t="b">
        <f>IF(ABS(Survey!$DV634)=0,TRUE,FALSE)</f>
        <v>1</v>
      </c>
      <c r="DL634" s="32" t="b">
        <f>NOT(ISBLANK(Survey!$DW634))</f>
        <v>0</v>
      </c>
      <c r="DM634" t="str">
        <f t="shared" si="514"/>
        <v>Pass</v>
      </c>
      <c r="DN634" s="25" cm="1">
        <f t="array" ref="DN634">SUM(SUMIF(Survey!CW634,{"&gt;0","&lt;0"})*{1,-1})+SUM(SUMIF(Survey!DR634,{"&gt;0","&lt;0"})*{1,-1})</f>
        <v>0</v>
      </c>
      <c r="DO634" s="25">
        <f>SUM(SUMIF(Survey!DY634:EE634,{"&gt;0","&lt;0"})*{1,-1})+SUM(SUMIF(Survey!EG634:EM634,{"&gt;0","&lt;0"})*{1,-1})</f>
        <v>0</v>
      </c>
      <c r="DP634">
        <f t="shared" si="515"/>
        <v>0</v>
      </c>
      <c r="DQ634">
        <f t="shared" si="516"/>
        <v>0</v>
      </c>
      <c r="DR634" s="16" t="str">
        <f t="shared" si="517"/>
        <v>Pass</v>
      </c>
      <c r="DS634" s="33" t="b">
        <f>IF(ABS(Survey!$EE634)=0,TRUE,FALSE)</f>
        <v>1</v>
      </c>
      <c r="DT634" s="32" t="b">
        <f>NOT(ISBLANK(Survey!EF634))</f>
        <v>0</v>
      </c>
      <c r="DU634" s="16" t="str">
        <f t="shared" si="518"/>
        <v>Pass</v>
      </c>
      <c r="DV634" s="33" t="b">
        <f>IF(ABS(Survey!$EM634)=0,TRUE,FALSE)</f>
        <v>1</v>
      </c>
      <c r="DW634" s="32" t="b">
        <f>NOT(ISBLANK(Survey!$EN634))</f>
        <v>0</v>
      </c>
      <c r="DX634" s="16" t="str">
        <f t="shared" si="519"/>
        <v>Fail</v>
      </c>
      <c r="DY634" s="31">
        <f>SUM(SUMIF(Survey!ET634:EV634,{"&gt;0","&lt;0"})*{1,-1})</f>
        <v>0</v>
      </c>
      <c r="DZ634">
        <f t="shared" si="520"/>
        <v>0</v>
      </c>
      <c r="EA634">
        <f t="shared" si="521"/>
        <v>100</v>
      </c>
      <c r="EB634" s="30" t="b">
        <f>IF(OR(Survey!$M634="ETF",Survey!$M634="ETF, alternative mutual fund",Survey!$M634="Closed-end", Survey!$M634="Split share corp"),TRUE,FALSE)</f>
        <v>0</v>
      </c>
      <c r="EC634" s="16" t="str">
        <f t="shared" si="522"/>
        <v>Fail</v>
      </c>
      <c r="ED634" s="31">
        <f>SUM(SUMIF(Survey!EX634:FD634,{"&gt;0","&lt;0"})*{1,-1})</f>
        <v>0</v>
      </c>
      <c r="EE634">
        <f t="shared" si="523"/>
        <v>0</v>
      </c>
      <c r="EF634" s="17">
        <f t="shared" si="524"/>
        <v>100</v>
      </c>
      <c r="EG634" s="16" t="str">
        <f t="shared" si="525"/>
        <v>Fail</v>
      </c>
      <c r="EH634" s="31">
        <f>SUM(SUMIF(Survey!FF634:FL634,{"&gt;0","&lt;0"})*{1,-1})</f>
        <v>0</v>
      </c>
      <c r="EI634">
        <f t="shared" si="526"/>
        <v>0</v>
      </c>
      <c r="EJ634" s="17">
        <f t="shared" si="527"/>
        <v>100</v>
      </c>
    </row>
    <row r="635" spans="1:140">
      <c r="A635">
        <v>635</v>
      </c>
      <c r="B635" t="str">
        <f t="shared" si="475"/>
        <v>Pass</v>
      </c>
      <c r="C635" t="str">
        <f>IF(COUNTBLANK(Survey!B635:FM635)=$C$2, "Pass", "Fail")</f>
        <v>Pass</v>
      </c>
      <c r="D635" s="16" t="str">
        <f t="shared" si="476"/>
        <v>Fail</v>
      </c>
      <c r="E635" t="str">
        <f>IF(OR(ISBLANK(Survey!AL635),COUNTIF(G635:BJ635,"Fail")),"Fail","Pass")</f>
        <v>Fail</v>
      </c>
      <c r="F635" s="265"/>
      <c r="G635" s="16" t="str">
        <f t="shared" si="477"/>
        <v>Fail</v>
      </c>
      <c r="H635" s="139">
        <f>COUNTBLANK(Survey!B635:D635)+COUNTBLANK(Survey!G635)+COUNTBLANK(Survey!I635)+COUNTBLANK(Survey!K635:M635)+COUNTBLANK(Survey!P635:Q635)+COUNTBLANK(Survey!T635:W635)+COUNTBLANK(Survey!Z635:AC635)+COUNTBLANK(Survey!AF635:AG635)+COUNTBLANK(Survey!AK635:AK635)</f>
        <v>21</v>
      </c>
      <c r="I635" t="str">
        <f t="shared" si="478"/>
        <v>Fail</v>
      </c>
      <c r="J635" t="b">
        <f>IF(Survey!E635="No",TRUE,FALSE)</f>
        <v>0</v>
      </c>
      <c r="K635" s="29" cm="1">
        <f t="array" ref="K635">IF(COUNTA(Survey!$E$4:$E$695)=1, 0, SUM(IF(COUNTIF(Survey!$E$4:$E$695, Survey!$E$4:$E$695)=1,1,0)))</f>
        <v>0</v>
      </c>
      <c r="L635" s="29">
        <f>LEN(Survey!E635)</f>
        <v>0</v>
      </c>
      <c r="M635" s="16" t="str">
        <f t="shared" si="479"/>
        <v>Fail</v>
      </c>
      <c r="N635" t="b">
        <f>IF(Survey!F635="No",TRUE,FALSE)</f>
        <v>0</v>
      </c>
      <c r="O635" t="b">
        <f>Survey!F635=Survey!E635</f>
        <v>1</v>
      </c>
      <c r="P635">
        <f>COUNTIF(Survey!$F$4:$F$695,Survey!F635)</f>
        <v>0</v>
      </c>
      <c r="Q635" s="28">
        <f>LEN(Survey!F635)</f>
        <v>0</v>
      </c>
      <c r="R635" s="16" t="str">
        <f t="shared" si="480"/>
        <v>Pass</v>
      </c>
      <c r="S635" s="29">
        <f>MOD((LEN(Survey!H635)+2),11)</f>
        <v>2</v>
      </c>
      <c r="T635">
        <f>COUNTIF(Survey!$H$4:$H$695,Survey!H635)</f>
        <v>0</v>
      </c>
      <c r="U635" s="28" t="str">
        <f>IF(Survey!$L635="Prospectus fund", "Yes", "No")</f>
        <v>No</v>
      </c>
      <c r="V635" s="16" t="str">
        <f t="shared" si="481"/>
        <v>Pass</v>
      </c>
      <c r="W635" s="29">
        <f>MOD((LEN(Survey!J635)+2),11)</f>
        <v>2</v>
      </c>
      <c r="X635">
        <f>COUNTIF(Survey!$J$4:$J$695,Survey!J635)</f>
        <v>0</v>
      </c>
      <c r="Y635" s="30" t="b">
        <f>IF(OR(Survey!$M635="ETF",Survey!$M635="ETF, alternative mutual fund",Survey!$M635="Closed-end", Survey!$M635="Split share corp", Survey!$I635="Yes"),TRUE,FALSE)</f>
        <v>0</v>
      </c>
      <c r="Z635" s="16" t="str">
        <f>IFERROR(IF(AND(OR(AC635=AD635,AD635 = "Either"),NOT(ISBLANK(Survey!K635))),"Pass","Fail"),"Pass")</f>
        <v>Fail</v>
      </c>
      <c r="AA635" s="31" cm="1">
        <f t="array" ref="AA635">SUM(SUMIF(Survey!CH635:DA635,{"&gt;0","&lt;0"})*{1,-1})</f>
        <v>0</v>
      </c>
      <c r="AB635" s="33" cm="1">
        <f t="array" ref="AB635">SUM(SUMIF(Survey!CK635,{"&gt;0","&lt;0"})*{1,-1})+SUM(SUMIF(Survey!CU635,{"&gt;0","&lt;0"})*{1,-1})</f>
        <v>0</v>
      </c>
      <c r="AC635" s="33">
        <f>Survey!K635</f>
        <v>0</v>
      </c>
      <c r="AD635" s="32" t="str">
        <f t="shared" si="482"/>
        <v>Either</v>
      </c>
      <c r="AE635" s="16" t="str">
        <f t="shared" si="483"/>
        <v>Fail</v>
      </c>
      <c r="AF635" s="58" cm="1">
        <f t="array" ref="AF635">SUM(SUMIF(Survey!CH635:DA635,{"&gt;0","&lt;0"})*{1,-1})+SUM(SUMIF(Survey!DC635:DV635,{"&gt;0","&lt;0"})*{1,-1})</f>
        <v>0</v>
      </c>
      <c r="AG635" s="58">
        <f>IFERROR(AF635/(Survey!$BA635),0)</f>
        <v>0</v>
      </c>
      <c r="AH635" s="104" t="b">
        <f>IF(OR(Survey!$M635="Alternative strategy or hedge",Survey!$M635="Private asset",Survey!$L635="Prospectus fund"),TRUE,FALSE)</f>
        <v>0</v>
      </c>
      <c r="AI635" s="104" t="b">
        <f>NOT(ISBLANK(Survey!$M635))</f>
        <v>0</v>
      </c>
      <c r="AJ635" s="16" t="str">
        <f t="shared" si="484"/>
        <v>Fail</v>
      </c>
      <c r="AK635" t="b">
        <f>IF(Survey!W635="No",TRUE,FALSE)</f>
        <v>0</v>
      </c>
      <c r="AL635" s="119">
        <f>MOD((LEN(Survey!W635)+2),22)</f>
        <v>2</v>
      </c>
      <c r="AM635" t="str">
        <f t="shared" si="485"/>
        <v>Pass</v>
      </c>
      <c r="AN635" s="33" t="b">
        <f>NOT(ISNUMBER(SEARCH("Other",Survey!$Q635)))</f>
        <v>1</v>
      </c>
      <c r="AO635" s="32" t="b">
        <f>NOT(ISBLANK(Survey!$R635))</f>
        <v>0</v>
      </c>
      <c r="AP635" s="16" t="str">
        <f t="shared" si="486"/>
        <v>Pass</v>
      </c>
      <c r="AQ635" s="114">
        <f>COUNTBLANK(Survey!$X635)</f>
        <v>1</v>
      </c>
      <c r="AR635" s="58">
        <f>IF(AND(Survey!L635&lt;&gt;"Exempt fund",OR(Survey!$M635="ETF",Survey!$M635="ETF, alternative mutual fund",Survey!$M635="Mutual fund",Survey!$M635="Alternative mutual fund",Survey!$M635="Money market")),1,0)</f>
        <v>0</v>
      </c>
      <c r="AS635" s="16" t="str">
        <f t="shared" si="487"/>
        <v>Pass</v>
      </c>
      <c r="AT635" s="33" t="b">
        <f>NOT(ISNUMBER(SEARCH("Yes",Survey!$AC635)))</f>
        <v>1</v>
      </c>
      <c r="AU635" s="32" t="b">
        <f>IF(COUNTBLANK(Survey!$AD635:$AE635)=0,TRUE, FALSE)</f>
        <v>0</v>
      </c>
      <c r="AV635" s="16" t="str">
        <f t="shared" si="488"/>
        <v>Pass</v>
      </c>
      <c r="AW635" s="33" t="b">
        <f>NOT(ISNUMBER(SEARCH("Yes",Survey!$AF635)))</f>
        <v>1</v>
      </c>
      <c r="AX635" s="32" t="b">
        <f>NOT(ISBLANK(Survey!$AH635))</f>
        <v>0</v>
      </c>
      <c r="AY635" s="16" t="str">
        <f t="shared" si="489"/>
        <v>Pass</v>
      </c>
      <c r="AZ635" s="33" t="b">
        <f>NOT(OR(ISNUMBER(SEARCH("Other",Survey!$AH635)),ISNUMBER(SEARCH("Multiple",Survey!$AH635))))</f>
        <v>1</v>
      </c>
      <c r="BA635" s="32" t="b">
        <f>NOT(ISBLANK(Survey!$AI635))</f>
        <v>0</v>
      </c>
      <c r="BB635" s="16" t="str">
        <f t="shared" si="490"/>
        <v>Fail</v>
      </c>
      <c r="BC635" s="114">
        <f>IF(ABS(Survey!$BA635)&gt;0, 1,0)</f>
        <v>0</v>
      </c>
      <c r="BD635" s="114">
        <f>IF(COUNTBLANK(Survey!$AL635)=0,1,0)</f>
        <v>0</v>
      </c>
      <c r="BE635" s="16" t="str">
        <f t="shared" si="491"/>
        <v>Pass</v>
      </c>
      <c r="BF635" s="114">
        <f>IF(ISBLANK(Survey!$AL635),0,1)</f>
        <v>0</v>
      </c>
      <c r="BG635" s="133">
        <f>COUNTBLANK(Survey!$AM635)</f>
        <v>1</v>
      </c>
      <c r="BH635" s="16" t="str">
        <f t="shared" si="492"/>
        <v>Pass</v>
      </c>
      <c r="BI635" s="114">
        <f>IF(OR(Survey!$AM635="Closed",ISBLANK(Survey!$AM635)),0,1)</f>
        <v>0</v>
      </c>
      <c r="BJ635" s="133">
        <f>IF(ISBLANK(Survey!$AN635),1,0)</f>
        <v>1</v>
      </c>
      <c r="BK635" s="118" t="str">
        <f t="shared" si="493"/>
        <v>Pass</v>
      </c>
      <c r="BL635" s="31" cm="1">
        <f t="array" ref="BL635">SUM(SUMIF(Survey!AO635:AP635,{"&gt;0","&lt;0"})*{1,-1})</f>
        <v>0</v>
      </c>
      <c r="BM635">
        <f t="shared" si="494"/>
        <v>0</v>
      </c>
      <c r="BN635">
        <f t="shared" si="495"/>
        <v>100</v>
      </c>
      <c r="BO635" s="118" t="str">
        <f t="shared" si="496"/>
        <v>Pass</v>
      </c>
      <c r="BP635">
        <f>IF(Survey!AQ635="No",0,1)</f>
        <v>1</v>
      </c>
      <c r="BQ635" s="207">
        <f>MOD((LEN(Survey!AQ635)+2),22)</f>
        <v>2</v>
      </c>
      <c r="BR635">
        <f>IF(Survey!AR635="No",0,1)</f>
        <v>1</v>
      </c>
      <c r="BS635" s="207">
        <f>MOD((LEN(Survey!AR635)+2),22)</f>
        <v>2</v>
      </c>
      <c r="BT635" s="114">
        <f>COUNTBLANK(Survey!$AQ635:$AS635)+COUNTBLANK(Survey!$AU635)</f>
        <v>4</v>
      </c>
      <c r="BU635" s="114">
        <f>IF(Survey!$I635="Yes",1,0)</f>
        <v>0</v>
      </c>
      <c r="BV635" s="114">
        <f>IF(OR(Survey!$M635="Mutual fund",Survey!$M635="Alternative mutual fund",Survey!$M635="Money market"),1,0)</f>
        <v>0</v>
      </c>
      <c r="BW635" s="119">
        <f>IF(OR(Survey!$M635="ETF",Survey!$M635="ETF, alternative mutual fund"),1,0)</f>
        <v>0</v>
      </c>
      <c r="BX635" s="16" t="str">
        <f t="shared" si="497"/>
        <v>Pass</v>
      </c>
      <c r="BY635" s="33">
        <f>IF(ISNUMBER(SEARCH("Other",Survey!$AS635)), 1, 0)</f>
        <v>0</v>
      </c>
      <c r="BZ635" s="58" t="b">
        <f>NOT(ISBLANK(Survey!$AT635))</f>
        <v>0</v>
      </c>
      <c r="CA635" s="16" t="str">
        <f t="shared" si="498"/>
        <v>Pass</v>
      </c>
      <c r="CB635" s="114">
        <f>IF(Survey!$BB635=0, 0,1)</f>
        <v>0</v>
      </c>
      <c r="CC635" s="58">
        <f>Survey!$AV635</f>
        <v>0</v>
      </c>
      <c r="CD635" s="58">
        <f>Survey!$BC635+Survey!$BD635+ABS(Survey!$BE635)-ABS(Survey!$BF635)-ABS(Survey!$BG635)-ABS(Survey!$BL635)</f>
        <v>0</v>
      </c>
      <c r="CE635" s="138">
        <f>Survey!BB635+(ABS(Survey!$BH635)-ABS(Survey!$BI635)+ABS(Survey!$BJ635)-ABS(Survey!$BK635))*0.5</f>
        <v>0</v>
      </c>
      <c r="CF635" s="58">
        <f t="shared" si="499"/>
        <v>0</v>
      </c>
      <c r="CG635" s="58">
        <f>IF(AND($CC635&gt;$CF635-0.2,$CC635&lt;$CF635+0.2,ISBLANK(Survey!$AV635)=FALSE),0,1)</f>
        <v>1</v>
      </c>
      <c r="CH635" s="133">
        <f>IF(ISBLANK(Survey!$AW635),1,0)</f>
        <v>1</v>
      </c>
      <c r="CI635" s="16" t="str">
        <f t="shared" si="500"/>
        <v>Pass</v>
      </c>
      <c r="CJ635" s="114">
        <f>IF(Survey!$BB635=0, 0,1)</f>
        <v>0</v>
      </c>
      <c r="CK635" s="58">
        <f>IF(AND(Survey!$AX635&gt;=0,Survey!$AX635&lt;=0.2,Survey!$AX635&lt;&gt;""),0,1)</f>
        <v>1</v>
      </c>
      <c r="CL635" s="114">
        <f>IF(ISBLANK(Survey!$AY635),1,0)</f>
        <v>1</v>
      </c>
      <c r="CM635" s="16" t="str">
        <f t="shared" si="501"/>
        <v>Fail</v>
      </c>
      <c r="CN635" s="133">
        <f>Survey!$AZ635</f>
        <v>0</v>
      </c>
      <c r="CO635" s="16" t="str">
        <f t="shared" si="502"/>
        <v>Pass</v>
      </c>
      <c r="CP635" s="31">
        <f>Survey!$BA635</f>
        <v>0</v>
      </c>
      <c r="CQ635" s="138">
        <f>Survey!$BB635+Survey!$BC635+Survey!$BD635+ABS(Survey!$BE635)-ABS(Survey!$BF635)-ABS(Survey!$BG635)+ABS(Survey!$BH635)-ABS(Survey!$BI635)+ABS(Survey!$BJ635)-ABS(Survey!$BK635)-ABS(Survey!$BL635)+Survey!$BM635</f>
        <v>0</v>
      </c>
      <c r="CR635" s="30">
        <f t="shared" si="503"/>
        <v>0</v>
      </c>
      <c r="CS635" s="17">
        <f t="shared" si="504"/>
        <v>0</v>
      </c>
      <c r="CT635" s="16" t="str">
        <f t="shared" si="505"/>
        <v>Pass</v>
      </c>
      <c r="CU635" s="33" t="b">
        <f>IF(ABS(Survey!$BM635)=0,TRUE,FALSE)</f>
        <v>1</v>
      </c>
      <c r="CV635" s="32" t="b">
        <f>NOT(ISBLANK(Survey!$BN635))</f>
        <v>0</v>
      </c>
      <c r="CW635" t="str">
        <f t="shared" si="506"/>
        <v>Fail</v>
      </c>
      <c r="CX635" s="25">
        <f>Survey!$BA635</f>
        <v>0</v>
      </c>
      <c r="CY635" s="25" cm="1">
        <f t="array" ref="CY635">SUM(SUMIF(Survey!BP635:BW635,{"&gt;0","&lt;0"})*{1,-1})-SUM(SUMIF(Survey!BY635:CF635,{"&gt;0","&lt;0"})*{1,-1})</f>
        <v>0</v>
      </c>
      <c r="CZ635" s="30" t="str">
        <f t="shared" si="507"/>
        <v>No holdings</v>
      </c>
      <c r="DA635">
        <f t="shared" si="508"/>
        <v>0</v>
      </c>
      <c r="DB635" s="16" t="str">
        <f t="shared" si="509"/>
        <v>Fail</v>
      </c>
      <c r="DC635" s="31">
        <f>Survey!$BA635</f>
        <v>0</v>
      </c>
      <c r="DD635" s="31" cm="1">
        <f t="array" ref="DD635">SUM(SUMIF(Survey!CH635:DA635,{"&gt;0","&lt;0"})*{1,-1})-SUM(SUMIF(Survey!DC635:DV635,{"&gt;0","&lt;0"})*{1,-1})</f>
        <v>0</v>
      </c>
      <c r="DE635" s="30" t="str">
        <f t="shared" si="510"/>
        <v>No holdings</v>
      </c>
      <c r="DF635" s="17">
        <f t="shared" si="511"/>
        <v>0</v>
      </c>
      <c r="DG635" s="16" t="str">
        <f t="shared" si="512"/>
        <v>Pass</v>
      </c>
      <c r="DH635" s="33" t="b">
        <f>IF(ABS(Survey!$DA635)=0,TRUE,FALSE)</f>
        <v>1</v>
      </c>
      <c r="DI635" s="32" t="b">
        <f>NOT(ISBLANK(Survey!$DB635))</f>
        <v>0</v>
      </c>
      <c r="DJ635" s="16" t="str">
        <f t="shared" si="513"/>
        <v>Pass</v>
      </c>
      <c r="DK635" s="33" t="b">
        <f>IF(ABS(Survey!$DV635)=0,TRUE,FALSE)</f>
        <v>1</v>
      </c>
      <c r="DL635" s="32" t="b">
        <f>NOT(ISBLANK(Survey!$DW635))</f>
        <v>0</v>
      </c>
      <c r="DM635" t="str">
        <f t="shared" si="514"/>
        <v>Pass</v>
      </c>
      <c r="DN635" s="25" cm="1">
        <f t="array" ref="DN635">SUM(SUMIF(Survey!CW635,{"&gt;0","&lt;0"})*{1,-1})+SUM(SUMIF(Survey!DR635,{"&gt;0","&lt;0"})*{1,-1})</f>
        <v>0</v>
      </c>
      <c r="DO635" s="25">
        <f>SUM(SUMIF(Survey!DY635:EE635,{"&gt;0","&lt;0"})*{1,-1})+SUM(SUMIF(Survey!EG635:EM635,{"&gt;0","&lt;0"})*{1,-1})</f>
        <v>0</v>
      </c>
      <c r="DP635">
        <f t="shared" si="515"/>
        <v>0</v>
      </c>
      <c r="DQ635">
        <f t="shared" si="516"/>
        <v>0</v>
      </c>
      <c r="DR635" s="16" t="str">
        <f t="shared" si="517"/>
        <v>Pass</v>
      </c>
      <c r="DS635" s="33" t="b">
        <f>IF(ABS(Survey!$EE635)=0,TRUE,FALSE)</f>
        <v>1</v>
      </c>
      <c r="DT635" s="32" t="b">
        <f>NOT(ISBLANK(Survey!EF635))</f>
        <v>0</v>
      </c>
      <c r="DU635" s="16" t="str">
        <f t="shared" si="518"/>
        <v>Pass</v>
      </c>
      <c r="DV635" s="33" t="b">
        <f>IF(ABS(Survey!$EM635)=0,TRUE,FALSE)</f>
        <v>1</v>
      </c>
      <c r="DW635" s="32" t="b">
        <f>NOT(ISBLANK(Survey!$EN635))</f>
        <v>0</v>
      </c>
      <c r="DX635" s="16" t="str">
        <f t="shared" si="519"/>
        <v>Fail</v>
      </c>
      <c r="DY635" s="31">
        <f>SUM(SUMIF(Survey!ET635:EV635,{"&gt;0","&lt;0"})*{1,-1})</f>
        <v>0</v>
      </c>
      <c r="DZ635">
        <f t="shared" si="520"/>
        <v>0</v>
      </c>
      <c r="EA635">
        <f t="shared" si="521"/>
        <v>100</v>
      </c>
      <c r="EB635" s="30" t="b">
        <f>IF(OR(Survey!$M635="ETF",Survey!$M635="ETF, alternative mutual fund",Survey!$M635="Closed-end", Survey!$M635="Split share corp"),TRUE,FALSE)</f>
        <v>0</v>
      </c>
      <c r="EC635" s="16" t="str">
        <f t="shared" si="522"/>
        <v>Fail</v>
      </c>
      <c r="ED635" s="31">
        <f>SUM(SUMIF(Survey!EX635:FD635,{"&gt;0","&lt;0"})*{1,-1})</f>
        <v>0</v>
      </c>
      <c r="EE635">
        <f t="shared" si="523"/>
        <v>0</v>
      </c>
      <c r="EF635" s="17">
        <f t="shared" si="524"/>
        <v>100</v>
      </c>
      <c r="EG635" s="16" t="str">
        <f t="shared" si="525"/>
        <v>Fail</v>
      </c>
      <c r="EH635" s="31">
        <f>SUM(SUMIF(Survey!FF635:FL635,{"&gt;0","&lt;0"})*{1,-1})</f>
        <v>0</v>
      </c>
      <c r="EI635">
        <f t="shared" si="526"/>
        <v>0</v>
      </c>
      <c r="EJ635" s="17">
        <f t="shared" si="527"/>
        <v>100</v>
      </c>
    </row>
    <row r="636" spans="1:140">
      <c r="A636">
        <v>636</v>
      </c>
      <c r="B636" t="str">
        <f t="shared" si="475"/>
        <v>Pass</v>
      </c>
      <c r="C636" t="str">
        <f>IF(COUNTBLANK(Survey!B636:FM636)=$C$2, "Pass", "Fail")</f>
        <v>Pass</v>
      </c>
      <c r="D636" s="16" t="str">
        <f t="shared" si="476"/>
        <v>Fail</v>
      </c>
      <c r="E636" t="str">
        <f>IF(OR(ISBLANK(Survey!AL636),COUNTIF(G636:BJ636,"Fail")),"Fail","Pass")</f>
        <v>Fail</v>
      </c>
      <c r="F636" s="265"/>
      <c r="G636" s="16" t="str">
        <f t="shared" si="477"/>
        <v>Fail</v>
      </c>
      <c r="H636" s="139">
        <f>COUNTBLANK(Survey!B636:D636)+COUNTBLANK(Survey!G636)+COUNTBLANK(Survey!I636)+COUNTBLANK(Survey!K636:M636)+COUNTBLANK(Survey!P636:Q636)+COUNTBLANK(Survey!T636:W636)+COUNTBLANK(Survey!Z636:AC636)+COUNTBLANK(Survey!AF636:AG636)+COUNTBLANK(Survey!AK636:AK636)</f>
        <v>21</v>
      </c>
      <c r="I636" t="str">
        <f t="shared" si="478"/>
        <v>Fail</v>
      </c>
      <c r="J636" t="b">
        <f>IF(Survey!E636="No",TRUE,FALSE)</f>
        <v>0</v>
      </c>
      <c r="K636" s="29" cm="1">
        <f t="array" ref="K636">IF(COUNTA(Survey!$E$4:$E$695)=1, 0, SUM(IF(COUNTIF(Survey!$E$4:$E$695, Survey!$E$4:$E$695)=1,1,0)))</f>
        <v>0</v>
      </c>
      <c r="L636" s="29">
        <f>LEN(Survey!E636)</f>
        <v>0</v>
      </c>
      <c r="M636" s="16" t="str">
        <f t="shared" si="479"/>
        <v>Fail</v>
      </c>
      <c r="N636" t="b">
        <f>IF(Survey!F636="No",TRUE,FALSE)</f>
        <v>0</v>
      </c>
      <c r="O636" t="b">
        <f>Survey!F636=Survey!E636</f>
        <v>1</v>
      </c>
      <c r="P636">
        <f>COUNTIF(Survey!$F$4:$F$695,Survey!F636)</f>
        <v>0</v>
      </c>
      <c r="Q636" s="28">
        <f>LEN(Survey!F636)</f>
        <v>0</v>
      </c>
      <c r="R636" s="16" t="str">
        <f t="shared" si="480"/>
        <v>Pass</v>
      </c>
      <c r="S636" s="29">
        <f>MOD((LEN(Survey!H636)+2),11)</f>
        <v>2</v>
      </c>
      <c r="T636">
        <f>COUNTIF(Survey!$H$4:$H$695,Survey!H636)</f>
        <v>0</v>
      </c>
      <c r="U636" s="28" t="str">
        <f>IF(Survey!$L636="Prospectus fund", "Yes", "No")</f>
        <v>No</v>
      </c>
      <c r="V636" s="16" t="str">
        <f t="shared" si="481"/>
        <v>Pass</v>
      </c>
      <c r="W636" s="29">
        <f>MOD((LEN(Survey!J636)+2),11)</f>
        <v>2</v>
      </c>
      <c r="X636">
        <f>COUNTIF(Survey!$J$4:$J$695,Survey!J636)</f>
        <v>0</v>
      </c>
      <c r="Y636" s="30" t="b">
        <f>IF(OR(Survey!$M636="ETF",Survey!$M636="ETF, alternative mutual fund",Survey!$M636="Closed-end", Survey!$M636="Split share corp", Survey!$I636="Yes"),TRUE,FALSE)</f>
        <v>0</v>
      </c>
      <c r="Z636" s="16" t="str">
        <f>IFERROR(IF(AND(OR(AC636=AD636,AD636 = "Either"),NOT(ISBLANK(Survey!K636))),"Pass","Fail"),"Pass")</f>
        <v>Fail</v>
      </c>
      <c r="AA636" s="31" cm="1">
        <f t="array" ref="AA636">SUM(SUMIF(Survey!CH636:DA636,{"&gt;0","&lt;0"})*{1,-1})</f>
        <v>0</v>
      </c>
      <c r="AB636" s="33" cm="1">
        <f t="array" ref="AB636">SUM(SUMIF(Survey!CK636,{"&gt;0","&lt;0"})*{1,-1})+SUM(SUMIF(Survey!CU636,{"&gt;0","&lt;0"})*{1,-1})</f>
        <v>0</v>
      </c>
      <c r="AC636" s="33">
        <f>Survey!K636</f>
        <v>0</v>
      </c>
      <c r="AD636" s="32" t="str">
        <f t="shared" si="482"/>
        <v>Either</v>
      </c>
      <c r="AE636" s="16" t="str">
        <f t="shared" si="483"/>
        <v>Fail</v>
      </c>
      <c r="AF636" s="58" cm="1">
        <f t="array" ref="AF636">SUM(SUMIF(Survey!CH636:DA636,{"&gt;0","&lt;0"})*{1,-1})+SUM(SUMIF(Survey!DC636:DV636,{"&gt;0","&lt;0"})*{1,-1})</f>
        <v>0</v>
      </c>
      <c r="AG636" s="58">
        <f>IFERROR(AF636/(Survey!$BA636),0)</f>
        <v>0</v>
      </c>
      <c r="AH636" s="104" t="b">
        <f>IF(OR(Survey!$M636="Alternative strategy or hedge",Survey!$M636="Private asset",Survey!$L636="Prospectus fund"),TRUE,FALSE)</f>
        <v>0</v>
      </c>
      <c r="AI636" s="104" t="b">
        <f>NOT(ISBLANK(Survey!$M636))</f>
        <v>0</v>
      </c>
      <c r="AJ636" s="16" t="str">
        <f t="shared" si="484"/>
        <v>Fail</v>
      </c>
      <c r="AK636" t="b">
        <f>IF(Survey!W636="No",TRUE,FALSE)</f>
        <v>0</v>
      </c>
      <c r="AL636" s="119">
        <f>MOD((LEN(Survey!W636)+2),22)</f>
        <v>2</v>
      </c>
      <c r="AM636" t="str">
        <f t="shared" si="485"/>
        <v>Pass</v>
      </c>
      <c r="AN636" s="33" t="b">
        <f>NOT(ISNUMBER(SEARCH("Other",Survey!$Q636)))</f>
        <v>1</v>
      </c>
      <c r="AO636" s="32" t="b">
        <f>NOT(ISBLANK(Survey!$R636))</f>
        <v>0</v>
      </c>
      <c r="AP636" s="16" t="str">
        <f t="shared" si="486"/>
        <v>Pass</v>
      </c>
      <c r="AQ636" s="114">
        <f>COUNTBLANK(Survey!$X636)</f>
        <v>1</v>
      </c>
      <c r="AR636" s="58">
        <f>IF(AND(Survey!L636&lt;&gt;"Exempt fund",OR(Survey!$M636="ETF",Survey!$M636="ETF, alternative mutual fund",Survey!$M636="Mutual fund",Survey!$M636="Alternative mutual fund",Survey!$M636="Money market")),1,0)</f>
        <v>0</v>
      </c>
      <c r="AS636" s="16" t="str">
        <f t="shared" si="487"/>
        <v>Pass</v>
      </c>
      <c r="AT636" s="33" t="b">
        <f>NOT(ISNUMBER(SEARCH("Yes",Survey!$AC636)))</f>
        <v>1</v>
      </c>
      <c r="AU636" s="32" t="b">
        <f>IF(COUNTBLANK(Survey!$AD636:$AE636)=0,TRUE, FALSE)</f>
        <v>0</v>
      </c>
      <c r="AV636" s="16" t="str">
        <f t="shared" si="488"/>
        <v>Pass</v>
      </c>
      <c r="AW636" s="33" t="b">
        <f>NOT(ISNUMBER(SEARCH("Yes",Survey!$AF636)))</f>
        <v>1</v>
      </c>
      <c r="AX636" s="32" t="b">
        <f>NOT(ISBLANK(Survey!$AH636))</f>
        <v>0</v>
      </c>
      <c r="AY636" s="16" t="str">
        <f t="shared" si="489"/>
        <v>Pass</v>
      </c>
      <c r="AZ636" s="33" t="b">
        <f>NOT(OR(ISNUMBER(SEARCH("Other",Survey!$AH636)),ISNUMBER(SEARCH("Multiple",Survey!$AH636))))</f>
        <v>1</v>
      </c>
      <c r="BA636" s="32" t="b">
        <f>NOT(ISBLANK(Survey!$AI636))</f>
        <v>0</v>
      </c>
      <c r="BB636" s="16" t="str">
        <f t="shared" si="490"/>
        <v>Fail</v>
      </c>
      <c r="BC636" s="114">
        <f>IF(ABS(Survey!$BA636)&gt;0, 1,0)</f>
        <v>0</v>
      </c>
      <c r="BD636" s="114">
        <f>IF(COUNTBLANK(Survey!$AL636)=0,1,0)</f>
        <v>0</v>
      </c>
      <c r="BE636" s="16" t="str">
        <f t="shared" si="491"/>
        <v>Pass</v>
      </c>
      <c r="BF636" s="114">
        <f>IF(ISBLANK(Survey!$AL636),0,1)</f>
        <v>0</v>
      </c>
      <c r="BG636" s="133">
        <f>COUNTBLANK(Survey!$AM636)</f>
        <v>1</v>
      </c>
      <c r="BH636" s="16" t="str">
        <f t="shared" si="492"/>
        <v>Pass</v>
      </c>
      <c r="BI636" s="114">
        <f>IF(OR(Survey!$AM636="Closed",ISBLANK(Survey!$AM636)),0,1)</f>
        <v>0</v>
      </c>
      <c r="BJ636" s="133">
        <f>IF(ISBLANK(Survey!$AN636),1,0)</f>
        <v>1</v>
      </c>
      <c r="BK636" s="118" t="str">
        <f t="shared" si="493"/>
        <v>Pass</v>
      </c>
      <c r="BL636" s="31" cm="1">
        <f t="array" ref="BL636">SUM(SUMIF(Survey!AO636:AP636,{"&gt;0","&lt;0"})*{1,-1})</f>
        <v>0</v>
      </c>
      <c r="BM636">
        <f t="shared" si="494"/>
        <v>0</v>
      </c>
      <c r="BN636">
        <f t="shared" si="495"/>
        <v>100</v>
      </c>
      <c r="BO636" s="118" t="str">
        <f t="shared" si="496"/>
        <v>Pass</v>
      </c>
      <c r="BP636">
        <f>IF(Survey!AQ636="No",0,1)</f>
        <v>1</v>
      </c>
      <c r="BQ636" s="207">
        <f>MOD((LEN(Survey!AQ636)+2),22)</f>
        <v>2</v>
      </c>
      <c r="BR636">
        <f>IF(Survey!AR636="No",0,1)</f>
        <v>1</v>
      </c>
      <c r="BS636" s="207">
        <f>MOD((LEN(Survey!AR636)+2),22)</f>
        <v>2</v>
      </c>
      <c r="BT636" s="114">
        <f>COUNTBLANK(Survey!$AQ636:$AS636)+COUNTBLANK(Survey!$AU636)</f>
        <v>4</v>
      </c>
      <c r="BU636" s="114">
        <f>IF(Survey!$I636="Yes",1,0)</f>
        <v>0</v>
      </c>
      <c r="BV636" s="114">
        <f>IF(OR(Survey!$M636="Mutual fund",Survey!$M636="Alternative mutual fund",Survey!$M636="Money market"),1,0)</f>
        <v>0</v>
      </c>
      <c r="BW636" s="119">
        <f>IF(OR(Survey!$M636="ETF",Survey!$M636="ETF, alternative mutual fund"),1,0)</f>
        <v>0</v>
      </c>
      <c r="BX636" s="16" t="str">
        <f t="shared" si="497"/>
        <v>Pass</v>
      </c>
      <c r="BY636" s="33">
        <f>IF(ISNUMBER(SEARCH("Other",Survey!$AS636)), 1, 0)</f>
        <v>0</v>
      </c>
      <c r="BZ636" s="58" t="b">
        <f>NOT(ISBLANK(Survey!$AT636))</f>
        <v>0</v>
      </c>
      <c r="CA636" s="16" t="str">
        <f t="shared" si="498"/>
        <v>Pass</v>
      </c>
      <c r="CB636" s="114">
        <f>IF(Survey!$BB636=0, 0,1)</f>
        <v>0</v>
      </c>
      <c r="CC636" s="58">
        <f>Survey!$AV636</f>
        <v>0</v>
      </c>
      <c r="CD636" s="58">
        <f>Survey!$BC636+Survey!$BD636+ABS(Survey!$BE636)-ABS(Survey!$BF636)-ABS(Survey!$BG636)-ABS(Survey!$BL636)</f>
        <v>0</v>
      </c>
      <c r="CE636" s="138">
        <f>Survey!BB636+(ABS(Survey!$BH636)-ABS(Survey!$BI636)+ABS(Survey!$BJ636)-ABS(Survey!$BK636))*0.5</f>
        <v>0</v>
      </c>
      <c r="CF636" s="58">
        <f t="shared" si="499"/>
        <v>0</v>
      </c>
      <c r="CG636" s="58">
        <f>IF(AND($CC636&gt;$CF636-0.2,$CC636&lt;$CF636+0.2,ISBLANK(Survey!$AV636)=FALSE),0,1)</f>
        <v>1</v>
      </c>
      <c r="CH636" s="133">
        <f>IF(ISBLANK(Survey!$AW636),1,0)</f>
        <v>1</v>
      </c>
      <c r="CI636" s="16" t="str">
        <f t="shared" si="500"/>
        <v>Pass</v>
      </c>
      <c r="CJ636" s="114">
        <f>IF(Survey!$BB636=0, 0,1)</f>
        <v>0</v>
      </c>
      <c r="CK636" s="58">
        <f>IF(AND(Survey!$AX636&gt;=0,Survey!$AX636&lt;=0.2,Survey!$AX636&lt;&gt;""),0,1)</f>
        <v>1</v>
      </c>
      <c r="CL636" s="114">
        <f>IF(ISBLANK(Survey!$AY636),1,0)</f>
        <v>1</v>
      </c>
      <c r="CM636" s="16" t="str">
        <f t="shared" si="501"/>
        <v>Fail</v>
      </c>
      <c r="CN636" s="133">
        <f>Survey!$AZ636</f>
        <v>0</v>
      </c>
      <c r="CO636" s="16" t="str">
        <f t="shared" si="502"/>
        <v>Pass</v>
      </c>
      <c r="CP636" s="31">
        <f>Survey!$BA636</f>
        <v>0</v>
      </c>
      <c r="CQ636" s="138">
        <f>Survey!$BB636+Survey!$BC636+Survey!$BD636+ABS(Survey!$BE636)-ABS(Survey!$BF636)-ABS(Survey!$BG636)+ABS(Survey!$BH636)-ABS(Survey!$BI636)+ABS(Survey!$BJ636)-ABS(Survey!$BK636)-ABS(Survey!$BL636)+Survey!$BM636</f>
        <v>0</v>
      </c>
      <c r="CR636" s="30">
        <f t="shared" si="503"/>
        <v>0</v>
      </c>
      <c r="CS636" s="17">
        <f t="shared" si="504"/>
        <v>0</v>
      </c>
      <c r="CT636" s="16" t="str">
        <f t="shared" si="505"/>
        <v>Pass</v>
      </c>
      <c r="CU636" s="33" t="b">
        <f>IF(ABS(Survey!$BM636)=0,TRUE,FALSE)</f>
        <v>1</v>
      </c>
      <c r="CV636" s="32" t="b">
        <f>NOT(ISBLANK(Survey!$BN636))</f>
        <v>0</v>
      </c>
      <c r="CW636" t="str">
        <f t="shared" si="506"/>
        <v>Fail</v>
      </c>
      <c r="CX636" s="25">
        <f>Survey!$BA636</f>
        <v>0</v>
      </c>
      <c r="CY636" s="25" cm="1">
        <f t="array" ref="CY636">SUM(SUMIF(Survey!BP636:BW636,{"&gt;0","&lt;0"})*{1,-1})-SUM(SUMIF(Survey!BY636:CF636,{"&gt;0","&lt;0"})*{1,-1})</f>
        <v>0</v>
      </c>
      <c r="CZ636" s="30" t="str">
        <f t="shared" si="507"/>
        <v>No holdings</v>
      </c>
      <c r="DA636">
        <f t="shared" si="508"/>
        <v>0</v>
      </c>
      <c r="DB636" s="16" t="str">
        <f t="shared" si="509"/>
        <v>Fail</v>
      </c>
      <c r="DC636" s="31">
        <f>Survey!$BA636</f>
        <v>0</v>
      </c>
      <c r="DD636" s="31" cm="1">
        <f t="array" ref="DD636">SUM(SUMIF(Survey!CH636:DA636,{"&gt;0","&lt;0"})*{1,-1})-SUM(SUMIF(Survey!DC636:DV636,{"&gt;0","&lt;0"})*{1,-1})</f>
        <v>0</v>
      </c>
      <c r="DE636" s="30" t="str">
        <f t="shared" si="510"/>
        <v>No holdings</v>
      </c>
      <c r="DF636" s="17">
        <f t="shared" si="511"/>
        <v>0</v>
      </c>
      <c r="DG636" s="16" t="str">
        <f t="shared" si="512"/>
        <v>Pass</v>
      </c>
      <c r="DH636" s="33" t="b">
        <f>IF(ABS(Survey!$DA636)=0,TRUE,FALSE)</f>
        <v>1</v>
      </c>
      <c r="DI636" s="32" t="b">
        <f>NOT(ISBLANK(Survey!$DB636))</f>
        <v>0</v>
      </c>
      <c r="DJ636" s="16" t="str">
        <f t="shared" si="513"/>
        <v>Pass</v>
      </c>
      <c r="DK636" s="33" t="b">
        <f>IF(ABS(Survey!$DV636)=0,TRUE,FALSE)</f>
        <v>1</v>
      </c>
      <c r="DL636" s="32" t="b">
        <f>NOT(ISBLANK(Survey!$DW636))</f>
        <v>0</v>
      </c>
      <c r="DM636" t="str">
        <f t="shared" si="514"/>
        <v>Pass</v>
      </c>
      <c r="DN636" s="25" cm="1">
        <f t="array" ref="DN636">SUM(SUMIF(Survey!CW636,{"&gt;0","&lt;0"})*{1,-1})+SUM(SUMIF(Survey!DR636,{"&gt;0","&lt;0"})*{1,-1})</f>
        <v>0</v>
      </c>
      <c r="DO636" s="25">
        <f>SUM(SUMIF(Survey!DY636:EE636,{"&gt;0","&lt;0"})*{1,-1})+SUM(SUMIF(Survey!EG636:EM636,{"&gt;0","&lt;0"})*{1,-1})</f>
        <v>0</v>
      </c>
      <c r="DP636">
        <f t="shared" si="515"/>
        <v>0</v>
      </c>
      <c r="DQ636">
        <f t="shared" si="516"/>
        <v>0</v>
      </c>
      <c r="DR636" s="16" t="str">
        <f t="shared" si="517"/>
        <v>Pass</v>
      </c>
      <c r="DS636" s="33" t="b">
        <f>IF(ABS(Survey!$EE636)=0,TRUE,FALSE)</f>
        <v>1</v>
      </c>
      <c r="DT636" s="32" t="b">
        <f>NOT(ISBLANK(Survey!EF636))</f>
        <v>0</v>
      </c>
      <c r="DU636" s="16" t="str">
        <f t="shared" si="518"/>
        <v>Pass</v>
      </c>
      <c r="DV636" s="33" t="b">
        <f>IF(ABS(Survey!$EM636)=0,TRUE,FALSE)</f>
        <v>1</v>
      </c>
      <c r="DW636" s="32" t="b">
        <f>NOT(ISBLANK(Survey!$EN636))</f>
        <v>0</v>
      </c>
      <c r="DX636" s="16" t="str">
        <f t="shared" si="519"/>
        <v>Fail</v>
      </c>
      <c r="DY636" s="31">
        <f>SUM(SUMIF(Survey!ET636:EV636,{"&gt;0","&lt;0"})*{1,-1})</f>
        <v>0</v>
      </c>
      <c r="DZ636">
        <f t="shared" si="520"/>
        <v>0</v>
      </c>
      <c r="EA636">
        <f t="shared" si="521"/>
        <v>100</v>
      </c>
      <c r="EB636" s="30" t="b">
        <f>IF(OR(Survey!$M636="ETF",Survey!$M636="ETF, alternative mutual fund",Survey!$M636="Closed-end", Survey!$M636="Split share corp"),TRUE,FALSE)</f>
        <v>0</v>
      </c>
      <c r="EC636" s="16" t="str">
        <f t="shared" si="522"/>
        <v>Fail</v>
      </c>
      <c r="ED636" s="31">
        <f>SUM(SUMIF(Survey!EX636:FD636,{"&gt;0","&lt;0"})*{1,-1})</f>
        <v>0</v>
      </c>
      <c r="EE636">
        <f t="shared" si="523"/>
        <v>0</v>
      </c>
      <c r="EF636" s="17">
        <f t="shared" si="524"/>
        <v>100</v>
      </c>
      <c r="EG636" s="16" t="str">
        <f t="shared" si="525"/>
        <v>Fail</v>
      </c>
      <c r="EH636" s="31">
        <f>SUM(SUMIF(Survey!FF636:FL636,{"&gt;0","&lt;0"})*{1,-1})</f>
        <v>0</v>
      </c>
      <c r="EI636">
        <f t="shared" si="526"/>
        <v>0</v>
      </c>
      <c r="EJ636" s="17">
        <f t="shared" si="527"/>
        <v>100</v>
      </c>
    </row>
    <row r="637" spans="1:140">
      <c r="A637">
        <v>637</v>
      </c>
      <c r="B637" t="str">
        <f t="shared" si="475"/>
        <v>Pass</v>
      </c>
      <c r="C637" t="str">
        <f>IF(COUNTBLANK(Survey!B637:FM637)=$C$2, "Pass", "Fail")</f>
        <v>Pass</v>
      </c>
      <c r="D637" s="16" t="str">
        <f t="shared" si="476"/>
        <v>Fail</v>
      </c>
      <c r="E637" t="str">
        <f>IF(OR(ISBLANK(Survey!AL637),COUNTIF(G637:BJ637,"Fail")),"Fail","Pass")</f>
        <v>Fail</v>
      </c>
      <c r="F637" s="265"/>
      <c r="G637" s="16" t="str">
        <f t="shared" si="477"/>
        <v>Fail</v>
      </c>
      <c r="H637" s="139">
        <f>COUNTBLANK(Survey!B637:D637)+COUNTBLANK(Survey!G637)+COUNTBLANK(Survey!I637)+COUNTBLANK(Survey!K637:M637)+COUNTBLANK(Survey!P637:Q637)+COUNTBLANK(Survey!T637:W637)+COUNTBLANK(Survey!Z637:AC637)+COUNTBLANK(Survey!AF637:AG637)+COUNTBLANK(Survey!AK637:AK637)</f>
        <v>21</v>
      </c>
      <c r="I637" t="str">
        <f t="shared" si="478"/>
        <v>Fail</v>
      </c>
      <c r="J637" t="b">
        <f>IF(Survey!E637="No",TRUE,FALSE)</f>
        <v>0</v>
      </c>
      <c r="K637" s="29" cm="1">
        <f t="array" ref="K637">IF(COUNTA(Survey!$E$4:$E$695)=1, 0, SUM(IF(COUNTIF(Survey!$E$4:$E$695, Survey!$E$4:$E$695)=1,1,0)))</f>
        <v>0</v>
      </c>
      <c r="L637" s="29">
        <f>LEN(Survey!E637)</f>
        <v>0</v>
      </c>
      <c r="M637" s="16" t="str">
        <f t="shared" si="479"/>
        <v>Fail</v>
      </c>
      <c r="N637" t="b">
        <f>IF(Survey!F637="No",TRUE,FALSE)</f>
        <v>0</v>
      </c>
      <c r="O637" t="b">
        <f>Survey!F637=Survey!E637</f>
        <v>1</v>
      </c>
      <c r="P637">
        <f>COUNTIF(Survey!$F$4:$F$695,Survey!F637)</f>
        <v>0</v>
      </c>
      <c r="Q637" s="28">
        <f>LEN(Survey!F637)</f>
        <v>0</v>
      </c>
      <c r="R637" s="16" t="str">
        <f t="shared" si="480"/>
        <v>Pass</v>
      </c>
      <c r="S637" s="29">
        <f>MOD((LEN(Survey!H637)+2),11)</f>
        <v>2</v>
      </c>
      <c r="T637">
        <f>COUNTIF(Survey!$H$4:$H$695,Survey!H637)</f>
        <v>0</v>
      </c>
      <c r="U637" s="28" t="str">
        <f>IF(Survey!$L637="Prospectus fund", "Yes", "No")</f>
        <v>No</v>
      </c>
      <c r="V637" s="16" t="str">
        <f t="shared" si="481"/>
        <v>Pass</v>
      </c>
      <c r="W637" s="29">
        <f>MOD((LEN(Survey!J637)+2),11)</f>
        <v>2</v>
      </c>
      <c r="X637">
        <f>COUNTIF(Survey!$J$4:$J$695,Survey!J637)</f>
        <v>0</v>
      </c>
      <c r="Y637" s="30" t="b">
        <f>IF(OR(Survey!$M637="ETF",Survey!$M637="ETF, alternative mutual fund",Survey!$M637="Closed-end", Survey!$M637="Split share corp", Survey!$I637="Yes"),TRUE,FALSE)</f>
        <v>0</v>
      </c>
      <c r="Z637" s="16" t="str">
        <f>IFERROR(IF(AND(OR(AC637=AD637,AD637 = "Either"),NOT(ISBLANK(Survey!K637))),"Pass","Fail"),"Pass")</f>
        <v>Fail</v>
      </c>
      <c r="AA637" s="31" cm="1">
        <f t="array" ref="AA637">SUM(SUMIF(Survey!CH637:DA637,{"&gt;0","&lt;0"})*{1,-1})</f>
        <v>0</v>
      </c>
      <c r="AB637" s="33" cm="1">
        <f t="array" ref="AB637">SUM(SUMIF(Survey!CK637,{"&gt;0","&lt;0"})*{1,-1})+SUM(SUMIF(Survey!CU637,{"&gt;0","&lt;0"})*{1,-1})</f>
        <v>0</v>
      </c>
      <c r="AC637" s="33">
        <f>Survey!K637</f>
        <v>0</v>
      </c>
      <c r="AD637" s="32" t="str">
        <f t="shared" si="482"/>
        <v>Either</v>
      </c>
      <c r="AE637" s="16" t="str">
        <f t="shared" si="483"/>
        <v>Fail</v>
      </c>
      <c r="AF637" s="58" cm="1">
        <f t="array" ref="AF637">SUM(SUMIF(Survey!CH637:DA637,{"&gt;0","&lt;0"})*{1,-1})+SUM(SUMIF(Survey!DC637:DV637,{"&gt;0","&lt;0"})*{1,-1})</f>
        <v>0</v>
      </c>
      <c r="AG637" s="58">
        <f>IFERROR(AF637/(Survey!$BA637),0)</f>
        <v>0</v>
      </c>
      <c r="AH637" s="104" t="b">
        <f>IF(OR(Survey!$M637="Alternative strategy or hedge",Survey!$M637="Private asset",Survey!$L637="Prospectus fund"),TRUE,FALSE)</f>
        <v>0</v>
      </c>
      <c r="AI637" s="104" t="b">
        <f>NOT(ISBLANK(Survey!$M637))</f>
        <v>0</v>
      </c>
      <c r="AJ637" s="16" t="str">
        <f t="shared" si="484"/>
        <v>Fail</v>
      </c>
      <c r="AK637" t="b">
        <f>IF(Survey!W637="No",TRUE,FALSE)</f>
        <v>0</v>
      </c>
      <c r="AL637" s="119">
        <f>MOD((LEN(Survey!W637)+2),22)</f>
        <v>2</v>
      </c>
      <c r="AM637" t="str">
        <f t="shared" si="485"/>
        <v>Pass</v>
      </c>
      <c r="AN637" s="33" t="b">
        <f>NOT(ISNUMBER(SEARCH("Other",Survey!$Q637)))</f>
        <v>1</v>
      </c>
      <c r="AO637" s="32" t="b">
        <f>NOT(ISBLANK(Survey!$R637))</f>
        <v>0</v>
      </c>
      <c r="AP637" s="16" t="str">
        <f t="shared" si="486"/>
        <v>Pass</v>
      </c>
      <c r="AQ637" s="114">
        <f>COUNTBLANK(Survey!$X637)</f>
        <v>1</v>
      </c>
      <c r="AR637" s="58">
        <f>IF(AND(Survey!L637&lt;&gt;"Exempt fund",OR(Survey!$M637="ETF",Survey!$M637="ETF, alternative mutual fund",Survey!$M637="Mutual fund",Survey!$M637="Alternative mutual fund",Survey!$M637="Money market")),1,0)</f>
        <v>0</v>
      </c>
      <c r="AS637" s="16" t="str">
        <f t="shared" si="487"/>
        <v>Pass</v>
      </c>
      <c r="AT637" s="33" t="b">
        <f>NOT(ISNUMBER(SEARCH("Yes",Survey!$AC637)))</f>
        <v>1</v>
      </c>
      <c r="AU637" s="32" t="b">
        <f>IF(COUNTBLANK(Survey!$AD637:$AE637)=0,TRUE, FALSE)</f>
        <v>0</v>
      </c>
      <c r="AV637" s="16" t="str">
        <f t="shared" si="488"/>
        <v>Pass</v>
      </c>
      <c r="AW637" s="33" t="b">
        <f>NOT(ISNUMBER(SEARCH("Yes",Survey!$AF637)))</f>
        <v>1</v>
      </c>
      <c r="AX637" s="32" t="b">
        <f>NOT(ISBLANK(Survey!$AH637))</f>
        <v>0</v>
      </c>
      <c r="AY637" s="16" t="str">
        <f t="shared" si="489"/>
        <v>Pass</v>
      </c>
      <c r="AZ637" s="33" t="b">
        <f>NOT(OR(ISNUMBER(SEARCH("Other",Survey!$AH637)),ISNUMBER(SEARCH("Multiple",Survey!$AH637))))</f>
        <v>1</v>
      </c>
      <c r="BA637" s="32" t="b">
        <f>NOT(ISBLANK(Survey!$AI637))</f>
        <v>0</v>
      </c>
      <c r="BB637" s="16" t="str">
        <f t="shared" si="490"/>
        <v>Fail</v>
      </c>
      <c r="BC637" s="114">
        <f>IF(ABS(Survey!$BA637)&gt;0, 1,0)</f>
        <v>0</v>
      </c>
      <c r="BD637" s="114">
        <f>IF(COUNTBLANK(Survey!$AL637)=0,1,0)</f>
        <v>0</v>
      </c>
      <c r="BE637" s="16" t="str">
        <f t="shared" si="491"/>
        <v>Pass</v>
      </c>
      <c r="BF637" s="114">
        <f>IF(ISBLANK(Survey!$AL637),0,1)</f>
        <v>0</v>
      </c>
      <c r="BG637" s="133">
        <f>COUNTBLANK(Survey!$AM637)</f>
        <v>1</v>
      </c>
      <c r="BH637" s="16" t="str">
        <f t="shared" si="492"/>
        <v>Pass</v>
      </c>
      <c r="BI637" s="114">
        <f>IF(OR(Survey!$AM637="Closed",ISBLANK(Survey!$AM637)),0,1)</f>
        <v>0</v>
      </c>
      <c r="BJ637" s="133">
        <f>IF(ISBLANK(Survey!$AN637),1,0)</f>
        <v>1</v>
      </c>
      <c r="BK637" s="118" t="str">
        <f t="shared" si="493"/>
        <v>Pass</v>
      </c>
      <c r="BL637" s="31" cm="1">
        <f t="array" ref="BL637">SUM(SUMIF(Survey!AO637:AP637,{"&gt;0","&lt;0"})*{1,-1})</f>
        <v>0</v>
      </c>
      <c r="BM637">
        <f t="shared" si="494"/>
        <v>0</v>
      </c>
      <c r="BN637">
        <f t="shared" si="495"/>
        <v>100</v>
      </c>
      <c r="BO637" s="118" t="str">
        <f t="shared" si="496"/>
        <v>Pass</v>
      </c>
      <c r="BP637">
        <f>IF(Survey!AQ637="No",0,1)</f>
        <v>1</v>
      </c>
      <c r="BQ637" s="207">
        <f>MOD((LEN(Survey!AQ637)+2),22)</f>
        <v>2</v>
      </c>
      <c r="BR637">
        <f>IF(Survey!AR637="No",0,1)</f>
        <v>1</v>
      </c>
      <c r="BS637" s="207">
        <f>MOD((LEN(Survey!AR637)+2),22)</f>
        <v>2</v>
      </c>
      <c r="BT637" s="114">
        <f>COUNTBLANK(Survey!$AQ637:$AS637)+COUNTBLANK(Survey!$AU637)</f>
        <v>4</v>
      </c>
      <c r="BU637" s="114">
        <f>IF(Survey!$I637="Yes",1,0)</f>
        <v>0</v>
      </c>
      <c r="BV637" s="114">
        <f>IF(OR(Survey!$M637="Mutual fund",Survey!$M637="Alternative mutual fund",Survey!$M637="Money market"),1,0)</f>
        <v>0</v>
      </c>
      <c r="BW637" s="119">
        <f>IF(OR(Survey!$M637="ETF",Survey!$M637="ETF, alternative mutual fund"),1,0)</f>
        <v>0</v>
      </c>
      <c r="BX637" s="16" t="str">
        <f t="shared" si="497"/>
        <v>Pass</v>
      </c>
      <c r="BY637" s="33">
        <f>IF(ISNUMBER(SEARCH("Other",Survey!$AS637)), 1, 0)</f>
        <v>0</v>
      </c>
      <c r="BZ637" s="58" t="b">
        <f>NOT(ISBLANK(Survey!$AT637))</f>
        <v>0</v>
      </c>
      <c r="CA637" s="16" t="str">
        <f t="shared" si="498"/>
        <v>Pass</v>
      </c>
      <c r="CB637" s="114">
        <f>IF(Survey!$BB637=0, 0,1)</f>
        <v>0</v>
      </c>
      <c r="CC637" s="58">
        <f>Survey!$AV637</f>
        <v>0</v>
      </c>
      <c r="CD637" s="58">
        <f>Survey!$BC637+Survey!$BD637+ABS(Survey!$BE637)-ABS(Survey!$BF637)-ABS(Survey!$BG637)-ABS(Survey!$BL637)</f>
        <v>0</v>
      </c>
      <c r="CE637" s="138">
        <f>Survey!BB637+(ABS(Survey!$BH637)-ABS(Survey!$BI637)+ABS(Survey!$BJ637)-ABS(Survey!$BK637))*0.5</f>
        <v>0</v>
      </c>
      <c r="CF637" s="58">
        <f t="shared" si="499"/>
        <v>0</v>
      </c>
      <c r="CG637" s="58">
        <f>IF(AND($CC637&gt;$CF637-0.2,$CC637&lt;$CF637+0.2,ISBLANK(Survey!$AV637)=FALSE),0,1)</f>
        <v>1</v>
      </c>
      <c r="CH637" s="133">
        <f>IF(ISBLANK(Survey!$AW637),1,0)</f>
        <v>1</v>
      </c>
      <c r="CI637" s="16" t="str">
        <f t="shared" si="500"/>
        <v>Pass</v>
      </c>
      <c r="CJ637" s="114">
        <f>IF(Survey!$BB637=0, 0,1)</f>
        <v>0</v>
      </c>
      <c r="CK637" s="58">
        <f>IF(AND(Survey!$AX637&gt;=0,Survey!$AX637&lt;=0.2,Survey!$AX637&lt;&gt;""),0,1)</f>
        <v>1</v>
      </c>
      <c r="CL637" s="114">
        <f>IF(ISBLANK(Survey!$AY637),1,0)</f>
        <v>1</v>
      </c>
      <c r="CM637" s="16" t="str">
        <f t="shared" si="501"/>
        <v>Fail</v>
      </c>
      <c r="CN637" s="133">
        <f>Survey!$AZ637</f>
        <v>0</v>
      </c>
      <c r="CO637" s="16" t="str">
        <f t="shared" si="502"/>
        <v>Pass</v>
      </c>
      <c r="CP637" s="31">
        <f>Survey!$BA637</f>
        <v>0</v>
      </c>
      <c r="CQ637" s="138">
        <f>Survey!$BB637+Survey!$BC637+Survey!$BD637+ABS(Survey!$BE637)-ABS(Survey!$BF637)-ABS(Survey!$BG637)+ABS(Survey!$BH637)-ABS(Survey!$BI637)+ABS(Survey!$BJ637)-ABS(Survey!$BK637)-ABS(Survey!$BL637)+Survey!$BM637</f>
        <v>0</v>
      </c>
      <c r="CR637" s="30">
        <f t="shared" si="503"/>
        <v>0</v>
      </c>
      <c r="CS637" s="17">
        <f t="shared" si="504"/>
        <v>0</v>
      </c>
      <c r="CT637" s="16" t="str">
        <f t="shared" si="505"/>
        <v>Pass</v>
      </c>
      <c r="CU637" s="33" t="b">
        <f>IF(ABS(Survey!$BM637)=0,TRUE,FALSE)</f>
        <v>1</v>
      </c>
      <c r="CV637" s="32" t="b">
        <f>NOT(ISBLANK(Survey!$BN637))</f>
        <v>0</v>
      </c>
      <c r="CW637" t="str">
        <f t="shared" si="506"/>
        <v>Fail</v>
      </c>
      <c r="CX637" s="25">
        <f>Survey!$BA637</f>
        <v>0</v>
      </c>
      <c r="CY637" s="25" cm="1">
        <f t="array" ref="CY637">SUM(SUMIF(Survey!BP637:BW637,{"&gt;0","&lt;0"})*{1,-1})-SUM(SUMIF(Survey!BY637:CF637,{"&gt;0","&lt;0"})*{1,-1})</f>
        <v>0</v>
      </c>
      <c r="CZ637" s="30" t="str">
        <f t="shared" si="507"/>
        <v>No holdings</v>
      </c>
      <c r="DA637">
        <f t="shared" si="508"/>
        <v>0</v>
      </c>
      <c r="DB637" s="16" t="str">
        <f t="shared" si="509"/>
        <v>Fail</v>
      </c>
      <c r="DC637" s="31">
        <f>Survey!$BA637</f>
        <v>0</v>
      </c>
      <c r="DD637" s="31" cm="1">
        <f t="array" ref="DD637">SUM(SUMIF(Survey!CH637:DA637,{"&gt;0","&lt;0"})*{1,-1})-SUM(SUMIF(Survey!DC637:DV637,{"&gt;0","&lt;0"})*{1,-1})</f>
        <v>0</v>
      </c>
      <c r="DE637" s="30" t="str">
        <f t="shared" si="510"/>
        <v>No holdings</v>
      </c>
      <c r="DF637" s="17">
        <f t="shared" si="511"/>
        <v>0</v>
      </c>
      <c r="DG637" s="16" t="str">
        <f t="shared" si="512"/>
        <v>Pass</v>
      </c>
      <c r="DH637" s="33" t="b">
        <f>IF(ABS(Survey!$DA637)=0,TRUE,FALSE)</f>
        <v>1</v>
      </c>
      <c r="DI637" s="32" t="b">
        <f>NOT(ISBLANK(Survey!$DB637))</f>
        <v>0</v>
      </c>
      <c r="DJ637" s="16" t="str">
        <f t="shared" si="513"/>
        <v>Pass</v>
      </c>
      <c r="DK637" s="33" t="b">
        <f>IF(ABS(Survey!$DV637)=0,TRUE,FALSE)</f>
        <v>1</v>
      </c>
      <c r="DL637" s="32" t="b">
        <f>NOT(ISBLANK(Survey!$DW637))</f>
        <v>0</v>
      </c>
      <c r="DM637" t="str">
        <f t="shared" si="514"/>
        <v>Pass</v>
      </c>
      <c r="DN637" s="25" cm="1">
        <f t="array" ref="DN637">SUM(SUMIF(Survey!CW637,{"&gt;0","&lt;0"})*{1,-1})+SUM(SUMIF(Survey!DR637,{"&gt;0","&lt;0"})*{1,-1})</f>
        <v>0</v>
      </c>
      <c r="DO637" s="25">
        <f>SUM(SUMIF(Survey!DY637:EE637,{"&gt;0","&lt;0"})*{1,-1})+SUM(SUMIF(Survey!EG637:EM637,{"&gt;0","&lt;0"})*{1,-1})</f>
        <v>0</v>
      </c>
      <c r="DP637">
        <f t="shared" si="515"/>
        <v>0</v>
      </c>
      <c r="DQ637">
        <f t="shared" si="516"/>
        <v>0</v>
      </c>
      <c r="DR637" s="16" t="str">
        <f t="shared" si="517"/>
        <v>Pass</v>
      </c>
      <c r="DS637" s="33" t="b">
        <f>IF(ABS(Survey!$EE637)=0,TRUE,FALSE)</f>
        <v>1</v>
      </c>
      <c r="DT637" s="32" t="b">
        <f>NOT(ISBLANK(Survey!EF637))</f>
        <v>0</v>
      </c>
      <c r="DU637" s="16" t="str">
        <f t="shared" si="518"/>
        <v>Pass</v>
      </c>
      <c r="DV637" s="33" t="b">
        <f>IF(ABS(Survey!$EM637)=0,TRUE,FALSE)</f>
        <v>1</v>
      </c>
      <c r="DW637" s="32" t="b">
        <f>NOT(ISBLANK(Survey!$EN637))</f>
        <v>0</v>
      </c>
      <c r="DX637" s="16" t="str">
        <f t="shared" si="519"/>
        <v>Fail</v>
      </c>
      <c r="DY637" s="31">
        <f>SUM(SUMIF(Survey!ET637:EV637,{"&gt;0","&lt;0"})*{1,-1})</f>
        <v>0</v>
      </c>
      <c r="DZ637">
        <f t="shared" si="520"/>
        <v>0</v>
      </c>
      <c r="EA637">
        <f t="shared" si="521"/>
        <v>100</v>
      </c>
      <c r="EB637" s="30" t="b">
        <f>IF(OR(Survey!$M637="ETF",Survey!$M637="ETF, alternative mutual fund",Survey!$M637="Closed-end", Survey!$M637="Split share corp"),TRUE,FALSE)</f>
        <v>0</v>
      </c>
      <c r="EC637" s="16" t="str">
        <f t="shared" si="522"/>
        <v>Fail</v>
      </c>
      <c r="ED637" s="31">
        <f>SUM(SUMIF(Survey!EX637:FD637,{"&gt;0","&lt;0"})*{1,-1})</f>
        <v>0</v>
      </c>
      <c r="EE637">
        <f t="shared" si="523"/>
        <v>0</v>
      </c>
      <c r="EF637" s="17">
        <f t="shared" si="524"/>
        <v>100</v>
      </c>
      <c r="EG637" s="16" t="str">
        <f t="shared" si="525"/>
        <v>Fail</v>
      </c>
      <c r="EH637" s="31">
        <f>SUM(SUMIF(Survey!FF637:FL637,{"&gt;0","&lt;0"})*{1,-1})</f>
        <v>0</v>
      </c>
      <c r="EI637">
        <f t="shared" si="526"/>
        <v>0</v>
      </c>
      <c r="EJ637" s="17">
        <f t="shared" si="527"/>
        <v>100</v>
      </c>
    </row>
    <row r="638" spans="1:140">
      <c r="A638">
        <v>638</v>
      </c>
      <c r="B638" t="str">
        <f t="shared" si="475"/>
        <v>Pass</v>
      </c>
      <c r="C638" t="str">
        <f>IF(COUNTBLANK(Survey!B638:FM638)=$C$2, "Pass", "Fail")</f>
        <v>Pass</v>
      </c>
      <c r="D638" s="16" t="str">
        <f t="shared" si="476"/>
        <v>Fail</v>
      </c>
      <c r="E638" t="str">
        <f>IF(OR(ISBLANK(Survey!AL638),COUNTIF(G638:BJ638,"Fail")),"Fail","Pass")</f>
        <v>Fail</v>
      </c>
      <c r="F638" s="265"/>
      <c r="G638" s="16" t="str">
        <f t="shared" si="477"/>
        <v>Fail</v>
      </c>
      <c r="H638" s="139">
        <f>COUNTBLANK(Survey!B638:D638)+COUNTBLANK(Survey!G638)+COUNTBLANK(Survey!I638)+COUNTBLANK(Survey!K638:M638)+COUNTBLANK(Survey!P638:Q638)+COUNTBLANK(Survey!T638:W638)+COUNTBLANK(Survey!Z638:AC638)+COUNTBLANK(Survey!AF638:AG638)+COUNTBLANK(Survey!AK638:AK638)</f>
        <v>21</v>
      </c>
      <c r="I638" t="str">
        <f t="shared" si="478"/>
        <v>Fail</v>
      </c>
      <c r="J638" t="b">
        <f>IF(Survey!E638="No",TRUE,FALSE)</f>
        <v>0</v>
      </c>
      <c r="K638" s="29" cm="1">
        <f t="array" ref="K638">IF(COUNTA(Survey!$E$4:$E$695)=1, 0, SUM(IF(COUNTIF(Survey!$E$4:$E$695, Survey!$E$4:$E$695)=1,1,0)))</f>
        <v>0</v>
      </c>
      <c r="L638" s="29">
        <f>LEN(Survey!E638)</f>
        <v>0</v>
      </c>
      <c r="M638" s="16" t="str">
        <f t="shared" si="479"/>
        <v>Fail</v>
      </c>
      <c r="N638" t="b">
        <f>IF(Survey!F638="No",TRUE,FALSE)</f>
        <v>0</v>
      </c>
      <c r="O638" t="b">
        <f>Survey!F638=Survey!E638</f>
        <v>1</v>
      </c>
      <c r="P638">
        <f>COUNTIF(Survey!$F$4:$F$695,Survey!F638)</f>
        <v>0</v>
      </c>
      <c r="Q638" s="28">
        <f>LEN(Survey!F638)</f>
        <v>0</v>
      </c>
      <c r="R638" s="16" t="str">
        <f t="shared" si="480"/>
        <v>Pass</v>
      </c>
      <c r="S638" s="29">
        <f>MOD((LEN(Survey!H638)+2),11)</f>
        <v>2</v>
      </c>
      <c r="T638">
        <f>COUNTIF(Survey!$H$4:$H$695,Survey!H638)</f>
        <v>0</v>
      </c>
      <c r="U638" s="28" t="str">
        <f>IF(Survey!$L638="Prospectus fund", "Yes", "No")</f>
        <v>No</v>
      </c>
      <c r="V638" s="16" t="str">
        <f t="shared" si="481"/>
        <v>Pass</v>
      </c>
      <c r="W638" s="29">
        <f>MOD((LEN(Survey!J638)+2),11)</f>
        <v>2</v>
      </c>
      <c r="X638">
        <f>COUNTIF(Survey!$J$4:$J$695,Survey!J638)</f>
        <v>0</v>
      </c>
      <c r="Y638" s="30" t="b">
        <f>IF(OR(Survey!$M638="ETF",Survey!$M638="ETF, alternative mutual fund",Survey!$M638="Closed-end", Survey!$M638="Split share corp", Survey!$I638="Yes"),TRUE,FALSE)</f>
        <v>0</v>
      </c>
      <c r="Z638" s="16" t="str">
        <f>IFERROR(IF(AND(OR(AC638=AD638,AD638 = "Either"),NOT(ISBLANK(Survey!K638))),"Pass","Fail"),"Pass")</f>
        <v>Fail</v>
      </c>
      <c r="AA638" s="31" cm="1">
        <f t="array" ref="AA638">SUM(SUMIF(Survey!CH638:DA638,{"&gt;0","&lt;0"})*{1,-1})</f>
        <v>0</v>
      </c>
      <c r="AB638" s="33" cm="1">
        <f t="array" ref="AB638">SUM(SUMIF(Survey!CK638,{"&gt;0","&lt;0"})*{1,-1})+SUM(SUMIF(Survey!CU638,{"&gt;0","&lt;0"})*{1,-1})</f>
        <v>0</v>
      </c>
      <c r="AC638" s="33">
        <f>Survey!K638</f>
        <v>0</v>
      </c>
      <c r="AD638" s="32" t="str">
        <f t="shared" si="482"/>
        <v>Either</v>
      </c>
      <c r="AE638" s="16" t="str">
        <f t="shared" si="483"/>
        <v>Fail</v>
      </c>
      <c r="AF638" s="58" cm="1">
        <f t="array" ref="AF638">SUM(SUMIF(Survey!CH638:DA638,{"&gt;0","&lt;0"})*{1,-1})+SUM(SUMIF(Survey!DC638:DV638,{"&gt;0","&lt;0"})*{1,-1})</f>
        <v>0</v>
      </c>
      <c r="AG638" s="58">
        <f>IFERROR(AF638/(Survey!$BA638),0)</f>
        <v>0</v>
      </c>
      <c r="AH638" s="104" t="b">
        <f>IF(OR(Survey!$M638="Alternative strategy or hedge",Survey!$M638="Private asset",Survey!$L638="Prospectus fund"),TRUE,FALSE)</f>
        <v>0</v>
      </c>
      <c r="AI638" s="104" t="b">
        <f>NOT(ISBLANK(Survey!$M638))</f>
        <v>0</v>
      </c>
      <c r="AJ638" s="16" t="str">
        <f t="shared" si="484"/>
        <v>Fail</v>
      </c>
      <c r="AK638" t="b">
        <f>IF(Survey!W638="No",TRUE,FALSE)</f>
        <v>0</v>
      </c>
      <c r="AL638" s="119">
        <f>MOD((LEN(Survey!W638)+2),22)</f>
        <v>2</v>
      </c>
      <c r="AM638" t="str">
        <f t="shared" si="485"/>
        <v>Pass</v>
      </c>
      <c r="AN638" s="33" t="b">
        <f>NOT(ISNUMBER(SEARCH("Other",Survey!$Q638)))</f>
        <v>1</v>
      </c>
      <c r="AO638" s="32" t="b">
        <f>NOT(ISBLANK(Survey!$R638))</f>
        <v>0</v>
      </c>
      <c r="AP638" s="16" t="str">
        <f t="shared" si="486"/>
        <v>Pass</v>
      </c>
      <c r="AQ638" s="114">
        <f>COUNTBLANK(Survey!$X638)</f>
        <v>1</v>
      </c>
      <c r="AR638" s="58">
        <f>IF(AND(Survey!L638&lt;&gt;"Exempt fund",OR(Survey!$M638="ETF",Survey!$M638="ETF, alternative mutual fund",Survey!$M638="Mutual fund",Survey!$M638="Alternative mutual fund",Survey!$M638="Money market")),1,0)</f>
        <v>0</v>
      </c>
      <c r="AS638" s="16" t="str">
        <f t="shared" si="487"/>
        <v>Pass</v>
      </c>
      <c r="AT638" s="33" t="b">
        <f>NOT(ISNUMBER(SEARCH("Yes",Survey!$AC638)))</f>
        <v>1</v>
      </c>
      <c r="AU638" s="32" t="b">
        <f>IF(COUNTBLANK(Survey!$AD638:$AE638)=0,TRUE, FALSE)</f>
        <v>0</v>
      </c>
      <c r="AV638" s="16" t="str">
        <f t="shared" si="488"/>
        <v>Pass</v>
      </c>
      <c r="AW638" s="33" t="b">
        <f>NOT(ISNUMBER(SEARCH("Yes",Survey!$AF638)))</f>
        <v>1</v>
      </c>
      <c r="AX638" s="32" t="b">
        <f>NOT(ISBLANK(Survey!$AH638))</f>
        <v>0</v>
      </c>
      <c r="AY638" s="16" t="str">
        <f t="shared" si="489"/>
        <v>Pass</v>
      </c>
      <c r="AZ638" s="33" t="b">
        <f>NOT(OR(ISNUMBER(SEARCH("Other",Survey!$AH638)),ISNUMBER(SEARCH("Multiple",Survey!$AH638))))</f>
        <v>1</v>
      </c>
      <c r="BA638" s="32" t="b">
        <f>NOT(ISBLANK(Survey!$AI638))</f>
        <v>0</v>
      </c>
      <c r="BB638" s="16" t="str">
        <f t="shared" si="490"/>
        <v>Fail</v>
      </c>
      <c r="BC638" s="114">
        <f>IF(ABS(Survey!$BA638)&gt;0, 1,0)</f>
        <v>0</v>
      </c>
      <c r="BD638" s="114">
        <f>IF(COUNTBLANK(Survey!$AL638)=0,1,0)</f>
        <v>0</v>
      </c>
      <c r="BE638" s="16" t="str">
        <f t="shared" si="491"/>
        <v>Pass</v>
      </c>
      <c r="BF638" s="114">
        <f>IF(ISBLANK(Survey!$AL638),0,1)</f>
        <v>0</v>
      </c>
      <c r="BG638" s="133">
        <f>COUNTBLANK(Survey!$AM638)</f>
        <v>1</v>
      </c>
      <c r="BH638" s="16" t="str">
        <f t="shared" si="492"/>
        <v>Pass</v>
      </c>
      <c r="BI638" s="114">
        <f>IF(OR(Survey!$AM638="Closed",ISBLANK(Survey!$AM638)),0,1)</f>
        <v>0</v>
      </c>
      <c r="BJ638" s="133">
        <f>IF(ISBLANK(Survey!$AN638),1,0)</f>
        <v>1</v>
      </c>
      <c r="BK638" s="118" t="str">
        <f t="shared" si="493"/>
        <v>Pass</v>
      </c>
      <c r="BL638" s="31" cm="1">
        <f t="array" ref="BL638">SUM(SUMIF(Survey!AO638:AP638,{"&gt;0","&lt;0"})*{1,-1})</f>
        <v>0</v>
      </c>
      <c r="BM638">
        <f t="shared" si="494"/>
        <v>0</v>
      </c>
      <c r="BN638">
        <f t="shared" si="495"/>
        <v>100</v>
      </c>
      <c r="BO638" s="118" t="str">
        <f t="shared" si="496"/>
        <v>Pass</v>
      </c>
      <c r="BP638">
        <f>IF(Survey!AQ638="No",0,1)</f>
        <v>1</v>
      </c>
      <c r="BQ638" s="207">
        <f>MOD((LEN(Survey!AQ638)+2),22)</f>
        <v>2</v>
      </c>
      <c r="BR638">
        <f>IF(Survey!AR638="No",0,1)</f>
        <v>1</v>
      </c>
      <c r="BS638" s="207">
        <f>MOD((LEN(Survey!AR638)+2),22)</f>
        <v>2</v>
      </c>
      <c r="BT638" s="114">
        <f>COUNTBLANK(Survey!$AQ638:$AS638)+COUNTBLANK(Survey!$AU638)</f>
        <v>4</v>
      </c>
      <c r="BU638" s="114">
        <f>IF(Survey!$I638="Yes",1,0)</f>
        <v>0</v>
      </c>
      <c r="BV638" s="114">
        <f>IF(OR(Survey!$M638="Mutual fund",Survey!$M638="Alternative mutual fund",Survey!$M638="Money market"),1,0)</f>
        <v>0</v>
      </c>
      <c r="BW638" s="119">
        <f>IF(OR(Survey!$M638="ETF",Survey!$M638="ETF, alternative mutual fund"),1,0)</f>
        <v>0</v>
      </c>
      <c r="BX638" s="16" t="str">
        <f t="shared" si="497"/>
        <v>Pass</v>
      </c>
      <c r="BY638" s="33">
        <f>IF(ISNUMBER(SEARCH("Other",Survey!$AS638)), 1, 0)</f>
        <v>0</v>
      </c>
      <c r="BZ638" s="58" t="b">
        <f>NOT(ISBLANK(Survey!$AT638))</f>
        <v>0</v>
      </c>
      <c r="CA638" s="16" t="str">
        <f t="shared" si="498"/>
        <v>Pass</v>
      </c>
      <c r="CB638" s="114">
        <f>IF(Survey!$BB638=0, 0,1)</f>
        <v>0</v>
      </c>
      <c r="CC638" s="58">
        <f>Survey!$AV638</f>
        <v>0</v>
      </c>
      <c r="CD638" s="58">
        <f>Survey!$BC638+Survey!$BD638+ABS(Survey!$BE638)-ABS(Survey!$BF638)-ABS(Survey!$BG638)-ABS(Survey!$BL638)</f>
        <v>0</v>
      </c>
      <c r="CE638" s="138">
        <f>Survey!BB638+(ABS(Survey!$BH638)-ABS(Survey!$BI638)+ABS(Survey!$BJ638)-ABS(Survey!$BK638))*0.5</f>
        <v>0</v>
      </c>
      <c r="CF638" s="58">
        <f t="shared" si="499"/>
        <v>0</v>
      </c>
      <c r="CG638" s="58">
        <f>IF(AND($CC638&gt;$CF638-0.2,$CC638&lt;$CF638+0.2,ISBLANK(Survey!$AV638)=FALSE),0,1)</f>
        <v>1</v>
      </c>
      <c r="CH638" s="133">
        <f>IF(ISBLANK(Survey!$AW638),1,0)</f>
        <v>1</v>
      </c>
      <c r="CI638" s="16" t="str">
        <f t="shared" si="500"/>
        <v>Pass</v>
      </c>
      <c r="CJ638" s="114">
        <f>IF(Survey!$BB638=0, 0,1)</f>
        <v>0</v>
      </c>
      <c r="CK638" s="58">
        <f>IF(AND(Survey!$AX638&gt;=0,Survey!$AX638&lt;=0.2,Survey!$AX638&lt;&gt;""),0,1)</f>
        <v>1</v>
      </c>
      <c r="CL638" s="114">
        <f>IF(ISBLANK(Survey!$AY638),1,0)</f>
        <v>1</v>
      </c>
      <c r="CM638" s="16" t="str">
        <f t="shared" si="501"/>
        <v>Fail</v>
      </c>
      <c r="CN638" s="133">
        <f>Survey!$AZ638</f>
        <v>0</v>
      </c>
      <c r="CO638" s="16" t="str">
        <f t="shared" si="502"/>
        <v>Pass</v>
      </c>
      <c r="CP638" s="31">
        <f>Survey!$BA638</f>
        <v>0</v>
      </c>
      <c r="CQ638" s="138">
        <f>Survey!$BB638+Survey!$BC638+Survey!$BD638+ABS(Survey!$BE638)-ABS(Survey!$BF638)-ABS(Survey!$BG638)+ABS(Survey!$BH638)-ABS(Survey!$BI638)+ABS(Survey!$BJ638)-ABS(Survey!$BK638)-ABS(Survey!$BL638)+Survey!$BM638</f>
        <v>0</v>
      </c>
      <c r="CR638" s="30">
        <f t="shared" si="503"/>
        <v>0</v>
      </c>
      <c r="CS638" s="17">
        <f t="shared" si="504"/>
        <v>0</v>
      </c>
      <c r="CT638" s="16" t="str">
        <f t="shared" si="505"/>
        <v>Pass</v>
      </c>
      <c r="CU638" s="33" t="b">
        <f>IF(ABS(Survey!$BM638)=0,TRUE,FALSE)</f>
        <v>1</v>
      </c>
      <c r="CV638" s="32" t="b">
        <f>NOT(ISBLANK(Survey!$BN638))</f>
        <v>0</v>
      </c>
      <c r="CW638" t="str">
        <f t="shared" si="506"/>
        <v>Fail</v>
      </c>
      <c r="CX638" s="25">
        <f>Survey!$BA638</f>
        <v>0</v>
      </c>
      <c r="CY638" s="25" cm="1">
        <f t="array" ref="CY638">SUM(SUMIF(Survey!BP638:BW638,{"&gt;0","&lt;0"})*{1,-1})-SUM(SUMIF(Survey!BY638:CF638,{"&gt;0","&lt;0"})*{1,-1})</f>
        <v>0</v>
      </c>
      <c r="CZ638" s="30" t="str">
        <f t="shared" si="507"/>
        <v>No holdings</v>
      </c>
      <c r="DA638">
        <f t="shared" si="508"/>
        <v>0</v>
      </c>
      <c r="DB638" s="16" t="str">
        <f t="shared" si="509"/>
        <v>Fail</v>
      </c>
      <c r="DC638" s="31">
        <f>Survey!$BA638</f>
        <v>0</v>
      </c>
      <c r="DD638" s="31" cm="1">
        <f t="array" ref="DD638">SUM(SUMIF(Survey!CH638:DA638,{"&gt;0","&lt;0"})*{1,-1})-SUM(SUMIF(Survey!DC638:DV638,{"&gt;0","&lt;0"})*{1,-1})</f>
        <v>0</v>
      </c>
      <c r="DE638" s="30" t="str">
        <f t="shared" si="510"/>
        <v>No holdings</v>
      </c>
      <c r="DF638" s="17">
        <f t="shared" si="511"/>
        <v>0</v>
      </c>
      <c r="DG638" s="16" t="str">
        <f t="shared" si="512"/>
        <v>Pass</v>
      </c>
      <c r="DH638" s="33" t="b">
        <f>IF(ABS(Survey!$DA638)=0,TRUE,FALSE)</f>
        <v>1</v>
      </c>
      <c r="DI638" s="32" t="b">
        <f>NOT(ISBLANK(Survey!$DB638))</f>
        <v>0</v>
      </c>
      <c r="DJ638" s="16" t="str">
        <f t="shared" si="513"/>
        <v>Pass</v>
      </c>
      <c r="DK638" s="33" t="b">
        <f>IF(ABS(Survey!$DV638)=0,TRUE,FALSE)</f>
        <v>1</v>
      </c>
      <c r="DL638" s="32" t="b">
        <f>NOT(ISBLANK(Survey!$DW638))</f>
        <v>0</v>
      </c>
      <c r="DM638" t="str">
        <f t="shared" si="514"/>
        <v>Pass</v>
      </c>
      <c r="DN638" s="25" cm="1">
        <f t="array" ref="DN638">SUM(SUMIF(Survey!CW638,{"&gt;0","&lt;0"})*{1,-1})+SUM(SUMIF(Survey!DR638,{"&gt;0","&lt;0"})*{1,-1})</f>
        <v>0</v>
      </c>
      <c r="DO638" s="25">
        <f>SUM(SUMIF(Survey!DY638:EE638,{"&gt;0","&lt;0"})*{1,-1})+SUM(SUMIF(Survey!EG638:EM638,{"&gt;0","&lt;0"})*{1,-1})</f>
        <v>0</v>
      </c>
      <c r="DP638">
        <f t="shared" si="515"/>
        <v>0</v>
      </c>
      <c r="DQ638">
        <f t="shared" si="516"/>
        <v>0</v>
      </c>
      <c r="DR638" s="16" t="str">
        <f t="shared" si="517"/>
        <v>Pass</v>
      </c>
      <c r="DS638" s="33" t="b">
        <f>IF(ABS(Survey!$EE638)=0,TRUE,FALSE)</f>
        <v>1</v>
      </c>
      <c r="DT638" s="32" t="b">
        <f>NOT(ISBLANK(Survey!EF638))</f>
        <v>0</v>
      </c>
      <c r="DU638" s="16" t="str">
        <f t="shared" si="518"/>
        <v>Pass</v>
      </c>
      <c r="DV638" s="33" t="b">
        <f>IF(ABS(Survey!$EM638)=0,TRUE,FALSE)</f>
        <v>1</v>
      </c>
      <c r="DW638" s="32" t="b">
        <f>NOT(ISBLANK(Survey!$EN638))</f>
        <v>0</v>
      </c>
      <c r="DX638" s="16" t="str">
        <f t="shared" si="519"/>
        <v>Fail</v>
      </c>
      <c r="DY638" s="31">
        <f>SUM(SUMIF(Survey!ET638:EV638,{"&gt;0","&lt;0"})*{1,-1})</f>
        <v>0</v>
      </c>
      <c r="DZ638">
        <f t="shared" si="520"/>
        <v>0</v>
      </c>
      <c r="EA638">
        <f t="shared" si="521"/>
        <v>100</v>
      </c>
      <c r="EB638" s="30" t="b">
        <f>IF(OR(Survey!$M638="ETF",Survey!$M638="ETF, alternative mutual fund",Survey!$M638="Closed-end", Survey!$M638="Split share corp"),TRUE,FALSE)</f>
        <v>0</v>
      </c>
      <c r="EC638" s="16" t="str">
        <f t="shared" si="522"/>
        <v>Fail</v>
      </c>
      <c r="ED638" s="31">
        <f>SUM(SUMIF(Survey!EX638:FD638,{"&gt;0","&lt;0"})*{1,-1})</f>
        <v>0</v>
      </c>
      <c r="EE638">
        <f t="shared" si="523"/>
        <v>0</v>
      </c>
      <c r="EF638" s="17">
        <f t="shared" si="524"/>
        <v>100</v>
      </c>
      <c r="EG638" s="16" t="str">
        <f t="shared" si="525"/>
        <v>Fail</v>
      </c>
      <c r="EH638" s="31">
        <f>SUM(SUMIF(Survey!FF638:FL638,{"&gt;0","&lt;0"})*{1,-1})</f>
        <v>0</v>
      </c>
      <c r="EI638">
        <f t="shared" si="526"/>
        <v>0</v>
      </c>
      <c r="EJ638" s="17">
        <f t="shared" si="527"/>
        <v>100</v>
      </c>
    </row>
    <row r="639" spans="1:140">
      <c r="A639">
        <v>639</v>
      </c>
      <c r="B639" t="str">
        <f t="shared" si="475"/>
        <v>Pass</v>
      </c>
      <c r="C639" t="str">
        <f>IF(COUNTBLANK(Survey!B639:FM639)=$C$2, "Pass", "Fail")</f>
        <v>Pass</v>
      </c>
      <c r="D639" s="16" t="str">
        <f t="shared" si="476"/>
        <v>Fail</v>
      </c>
      <c r="E639" t="str">
        <f>IF(OR(ISBLANK(Survey!AL639),COUNTIF(G639:BJ639,"Fail")),"Fail","Pass")</f>
        <v>Fail</v>
      </c>
      <c r="F639" s="265"/>
      <c r="G639" s="16" t="str">
        <f t="shared" si="477"/>
        <v>Fail</v>
      </c>
      <c r="H639" s="139">
        <f>COUNTBLANK(Survey!B639:D639)+COUNTBLANK(Survey!G639)+COUNTBLANK(Survey!I639)+COUNTBLANK(Survey!K639:M639)+COUNTBLANK(Survey!P639:Q639)+COUNTBLANK(Survey!T639:W639)+COUNTBLANK(Survey!Z639:AC639)+COUNTBLANK(Survey!AF639:AG639)+COUNTBLANK(Survey!AK639:AK639)</f>
        <v>21</v>
      </c>
      <c r="I639" t="str">
        <f t="shared" si="478"/>
        <v>Fail</v>
      </c>
      <c r="J639" t="b">
        <f>IF(Survey!E639="No",TRUE,FALSE)</f>
        <v>0</v>
      </c>
      <c r="K639" s="29" cm="1">
        <f t="array" ref="K639">IF(COUNTA(Survey!$E$4:$E$695)=1, 0, SUM(IF(COUNTIF(Survey!$E$4:$E$695, Survey!$E$4:$E$695)=1,1,0)))</f>
        <v>0</v>
      </c>
      <c r="L639" s="29">
        <f>LEN(Survey!E639)</f>
        <v>0</v>
      </c>
      <c r="M639" s="16" t="str">
        <f t="shared" si="479"/>
        <v>Fail</v>
      </c>
      <c r="N639" t="b">
        <f>IF(Survey!F639="No",TRUE,FALSE)</f>
        <v>0</v>
      </c>
      <c r="O639" t="b">
        <f>Survey!F639=Survey!E639</f>
        <v>1</v>
      </c>
      <c r="P639">
        <f>COUNTIF(Survey!$F$4:$F$695,Survey!F639)</f>
        <v>0</v>
      </c>
      <c r="Q639" s="28">
        <f>LEN(Survey!F639)</f>
        <v>0</v>
      </c>
      <c r="R639" s="16" t="str">
        <f t="shared" si="480"/>
        <v>Pass</v>
      </c>
      <c r="S639" s="29">
        <f>MOD((LEN(Survey!H639)+2),11)</f>
        <v>2</v>
      </c>
      <c r="T639">
        <f>COUNTIF(Survey!$H$4:$H$695,Survey!H639)</f>
        <v>0</v>
      </c>
      <c r="U639" s="28" t="str">
        <f>IF(Survey!$L639="Prospectus fund", "Yes", "No")</f>
        <v>No</v>
      </c>
      <c r="V639" s="16" t="str">
        <f t="shared" si="481"/>
        <v>Pass</v>
      </c>
      <c r="W639" s="29">
        <f>MOD((LEN(Survey!J639)+2),11)</f>
        <v>2</v>
      </c>
      <c r="X639">
        <f>COUNTIF(Survey!$J$4:$J$695,Survey!J639)</f>
        <v>0</v>
      </c>
      <c r="Y639" s="30" t="b">
        <f>IF(OR(Survey!$M639="ETF",Survey!$M639="ETF, alternative mutual fund",Survey!$M639="Closed-end", Survey!$M639="Split share corp", Survey!$I639="Yes"),TRUE,FALSE)</f>
        <v>0</v>
      </c>
      <c r="Z639" s="16" t="str">
        <f>IFERROR(IF(AND(OR(AC639=AD639,AD639 = "Either"),NOT(ISBLANK(Survey!K639))),"Pass","Fail"),"Pass")</f>
        <v>Fail</v>
      </c>
      <c r="AA639" s="31" cm="1">
        <f t="array" ref="AA639">SUM(SUMIF(Survey!CH639:DA639,{"&gt;0","&lt;0"})*{1,-1})</f>
        <v>0</v>
      </c>
      <c r="AB639" s="33" cm="1">
        <f t="array" ref="AB639">SUM(SUMIF(Survey!CK639,{"&gt;0","&lt;0"})*{1,-1})+SUM(SUMIF(Survey!CU639,{"&gt;0","&lt;0"})*{1,-1})</f>
        <v>0</v>
      </c>
      <c r="AC639" s="33">
        <f>Survey!K639</f>
        <v>0</v>
      </c>
      <c r="AD639" s="32" t="str">
        <f t="shared" si="482"/>
        <v>Either</v>
      </c>
      <c r="AE639" s="16" t="str">
        <f t="shared" si="483"/>
        <v>Fail</v>
      </c>
      <c r="AF639" s="58" cm="1">
        <f t="array" ref="AF639">SUM(SUMIF(Survey!CH639:DA639,{"&gt;0","&lt;0"})*{1,-1})+SUM(SUMIF(Survey!DC639:DV639,{"&gt;0","&lt;0"})*{1,-1})</f>
        <v>0</v>
      </c>
      <c r="AG639" s="58">
        <f>IFERROR(AF639/(Survey!$BA639),0)</f>
        <v>0</v>
      </c>
      <c r="AH639" s="104" t="b">
        <f>IF(OR(Survey!$M639="Alternative strategy or hedge",Survey!$M639="Private asset",Survey!$L639="Prospectus fund"),TRUE,FALSE)</f>
        <v>0</v>
      </c>
      <c r="AI639" s="104" t="b">
        <f>NOT(ISBLANK(Survey!$M639))</f>
        <v>0</v>
      </c>
      <c r="AJ639" s="16" t="str">
        <f t="shared" si="484"/>
        <v>Fail</v>
      </c>
      <c r="AK639" t="b">
        <f>IF(Survey!W639="No",TRUE,FALSE)</f>
        <v>0</v>
      </c>
      <c r="AL639" s="119">
        <f>MOD((LEN(Survey!W639)+2),22)</f>
        <v>2</v>
      </c>
      <c r="AM639" t="str">
        <f t="shared" si="485"/>
        <v>Pass</v>
      </c>
      <c r="AN639" s="33" t="b">
        <f>NOT(ISNUMBER(SEARCH("Other",Survey!$Q639)))</f>
        <v>1</v>
      </c>
      <c r="AO639" s="32" t="b">
        <f>NOT(ISBLANK(Survey!$R639))</f>
        <v>0</v>
      </c>
      <c r="AP639" s="16" t="str">
        <f t="shared" si="486"/>
        <v>Pass</v>
      </c>
      <c r="AQ639" s="114">
        <f>COUNTBLANK(Survey!$X639)</f>
        <v>1</v>
      </c>
      <c r="AR639" s="58">
        <f>IF(AND(Survey!L639&lt;&gt;"Exempt fund",OR(Survey!$M639="ETF",Survey!$M639="ETF, alternative mutual fund",Survey!$M639="Mutual fund",Survey!$M639="Alternative mutual fund",Survey!$M639="Money market")),1,0)</f>
        <v>0</v>
      </c>
      <c r="AS639" s="16" t="str">
        <f t="shared" si="487"/>
        <v>Pass</v>
      </c>
      <c r="AT639" s="33" t="b">
        <f>NOT(ISNUMBER(SEARCH("Yes",Survey!$AC639)))</f>
        <v>1</v>
      </c>
      <c r="AU639" s="32" t="b">
        <f>IF(COUNTBLANK(Survey!$AD639:$AE639)=0,TRUE, FALSE)</f>
        <v>0</v>
      </c>
      <c r="AV639" s="16" t="str">
        <f t="shared" si="488"/>
        <v>Pass</v>
      </c>
      <c r="AW639" s="33" t="b">
        <f>NOT(ISNUMBER(SEARCH("Yes",Survey!$AF639)))</f>
        <v>1</v>
      </c>
      <c r="AX639" s="32" t="b">
        <f>NOT(ISBLANK(Survey!$AH639))</f>
        <v>0</v>
      </c>
      <c r="AY639" s="16" t="str">
        <f t="shared" si="489"/>
        <v>Pass</v>
      </c>
      <c r="AZ639" s="33" t="b">
        <f>NOT(OR(ISNUMBER(SEARCH("Other",Survey!$AH639)),ISNUMBER(SEARCH("Multiple",Survey!$AH639))))</f>
        <v>1</v>
      </c>
      <c r="BA639" s="32" t="b">
        <f>NOT(ISBLANK(Survey!$AI639))</f>
        <v>0</v>
      </c>
      <c r="BB639" s="16" t="str">
        <f t="shared" si="490"/>
        <v>Fail</v>
      </c>
      <c r="BC639" s="114">
        <f>IF(ABS(Survey!$BA639)&gt;0, 1,0)</f>
        <v>0</v>
      </c>
      <c r="BD639" s="114">
        <f>IF(COUNTBLANK(Survey!$AL639)=0,1,0)</f>
        <v>0</v>
      </c>
      <c r="BE639" s="16" t="str">
        <f t="shared" si="491"/>
        <v>Pass</v>
      </c>
      <c r="BF639" s="114">
        <f>IF(ISBLANK(Survey!$AL639),0,1)</f>
        <v>0</v>
      </c>
      <c r="BG639" s="133">
        <f>COUNTBLANK(Survey!$AM639)</f>
        <v>1</v>
      </c>
      <c r="BH639" s="16" t="str">
        <f t="shared" si="492"/>
        <v>Pass</v>
      </c>
      <c r="BI639" s="114">
        <f>IF(OR(Survey!$AM639="Closed",ISBLANK(Survey!$AM639)),0,1)</f>
        <v>0</v>
      </c>
      <c r="BJ639" s="133">
        <f>IF(ISBLANK(Survey!$AN639),1,0)</f>
        <v>1</v>
      </c>
      <c r="BK639" s="118" t="str">
        <f t="shared" si="493"/>
        <v>Pass</v>
      </c>
      <c r="BL639" s="31" cm="1">
        <f t="array" ref="BL639">SUM(SUMIF(Survey!AO639:AP639,{"&gt;0","&lt;0"})*{1,-1})</f>
        <v>0</v>
      </c>
      <c r="BM639">
        <f t="shared" si="494"/>
        <v>0</v>
      </c>
      <c r="BN639">
        <f t="shared" si="495"/>
        <v>100</v>
      </c>
      <c r="BO639" s="118" t="str">
        <f t="shared" si="496"/>
        <v>Pass</v>
      </c>
      <c r="BP639">
        <f>IF(Survey!AQ639="No",0,1)</f>
        <v>1</v>
      </c>
      <c r="BQ639" s="207">
        <f>MOD((LEN(Survey!AQ639)+2),22)</f>
        <v>2</v>
      </c>
      <c r="BR639">
        <f>IF(Survey!AR639="No",0,1)</f>
        <v>1</v>
      </c>
      <c r="BS639" s="207">
        <f>MOD((LEN(Survey!AR639)+2),22)</f>
        <v>2</v>
      </c>
      <c r="BT639" s="114">
        <f>COUNTBLANK(Survey!$AQ639:$AS639)+COUNTBLANK(Survey!$AU639)</f>
        <v>4</v>
      </c>
      <c r="BU639" s="114">
        <f>IF(Survey!$I639="Yes",1,0)</f>
        <v>0</v>
      </c>
      <c r="BV639" s="114">
        <f>IF(OR(Survey!$M639="Mutual fund",Survey!$M639="Alternative mutual fund",Survey!$M639="Money market"),1,0)</f>
        <v>0</v>
      </c>
      <c r="BW639" s="119">
        <f>IF(OR(Survey!$M639="ETF",Survey!$M639="ETF, alternative mutual fund"),1,0)</f>
        <v>0</v>
      </c>
      <c r="BX639" s="16" t="str">
        <f t="shared" si="497"/>
        <v>Pass</v>
      </c>
      <c r="BY639" s="33">
        <f>IF(ISNUMBER(SEARCH("Other",Survey!$AS639)), 1, 0)</f>
        <v>0</v>
      </c>
      <c r="BZ639" s="58" t="b">
        <f>NOT(ISBLANK(Survey!$AT639))</f>
        <v>0</v>
      </c>
      <c r="CA639" s="16" t="str">
        <f t="shared" si="498"/>
        <v>Pass</v>
      </c>
      <c r="CB639" s="114">
        <f>IF(Survey!$BB639=0, 0,1)</f>
        <v>0</v>
      </c>
      <c r="CC639" s="58">
        <f>Survey!$AV639</f>
        <v>0</v>
      </c>
      <c r="CD639" s="58">
        <f>Survey!$BC639+Survey!$BD639+ABS(Survey!$BE639)-ABS(Survey!$BF639)-ABS(Survey!$BG639)-ABS(Survey!$BL639)</f>
        <v>0</v>
      </c>
      <c r="CE639" s="138">
        <f>Survey!BB639+(ABS(Survey!$BH639)-ABS(Survey!$BI639)+ABS(Survey!$BJ639)-ABS(Survey!$BK639))*0.5</f>
        <v>0</v>
      </c>
      <c r="CF639" s="58">
        <f t="shared" si="499"/>
        <v>0</v>
      </c>
      <c r="CG639" s="58">
        <f>IF(AND($CC639&gt;$CF639-0.2,$CC639&lt;$CF639+0.2,ISBLANK(Survey!$AV639)=FALSE),0,1)</f>
        <v>1</v>
      </c>
      <c r="CH639" s="133">
        <f>IF(ISBLANK(Survey!$AW639),1,0)</f>
        <v>1</v>
      </c>
      <c r="CI639" s="16" t="str">
        <f t="shared" si="500"/>
        <v>Pass</v>
      </c>
      <c r="CJ639" s="114">
        <f>IF(Survey!$BB639=0, 0,1)</f>
        <v>0</v>
      </c>
      <c r="CK639" s="58">
        <f>IF(AND(Survey!$AX639&gt;=0,Survey!$AX639&lt;=0.2,Survey!$AX639&lt;&gt;""),0,1)</f>
        <v>1</v>
      </c>
      <c r="CL639" s="114">
        <f>IF(ISBLANK(Survey!$AY639),1,0)</f>
        <v>1</v>
      </c>
      <c r="CM639" s="16" t="str">
        <f t="shared" si="501"/>
        <v>Fail</v>
      </c>
      <c r="CN639" s="133">
        <f>Survey!$AZ639</f>
        <v>0</v>
      </c>
      <c r="CO639" s="16" t="str">
        <f t="shared" si="502"/>
        <v>Pass</v>
      </c>
      <c r="CP639" s="31">
        <f>Survey!$BA639</f>
        <v>0</v>
      </c>
      <c r="CQ639" s="138">
        <f>Survey!$BB639+Survey!$BC639+Survey!$BD639+ABS(Survey!$BE639)-ABS(Survey!$BF639)-ABS(Survey!$BG639)+ABS(Survey!$BH639)-ABS(Survey!$BI639)+ABS(Survey!$BJ639)-ABS(Survey!$BK639)-ABS(Survey!$BL639)+Survey!$BM639</f>
        <v>0</v>
      </c>
      <c r="CR639" s="30">
        <f t="shared" si="503"/>
        <v>0</v>
      </c>
      <c r="CS639" s="17">
        <f t="shared" si="504"/>
        <v>0</v>
      </c>
      <c r="CT639" s="16" t="str">
        <f t="shared" si="505"/>
        <v>Pass</v>
      </c>
      <c r="CU639" s="33" t="b">
        <f>IF(ABS(Survey!$BM639)=0,TRUE,FALSE)</f>
        <v>1</v>
      </c>
      <c r="CV639" s="32" t="b">
        <f>NOT(ISBLANK(Survey!$BN639))</f>
        <v>0</v>
      </c>
      <c r="CW639" t="str">
        <f t="shared" si="506"/>
        <v>Fail</v>
      </c>
      <c r="CX639" s="25">
        <f>Survey!$BA639</f>
        <v>0</v>
      </c>
      <c r="CY639" s="25" cm="1">
        <f t="array" ref="CY639">SUM(SUMIF(Survey!BP639:BW639,{"&gt;0","&lt;0"})*{1,-1})-SUM(SUMIF(Survey!BY639:CF639,{"&gt;0","&lt;0"})*{1,-1})</f>
        <v>0</v>
      </c>
      <c r="CZ639" s="30" t="str">
        <f t="shared" si="507"/>
        <v>No holdings</v>
      </c>
      <c r="DA639">
        <f t="shared" si="508"/>
        <v>0</v>
      </c>
      <c r="DB639" s="16" t="str">
        <f t="shared" si="509"/>
        <v>Fail</v>
      </c>
      <c r="DC639" s="31">
        <f>Survey!$BA639</f>
        <v>0</v>
      </c>
      <c r="DD639" s="31" cm="1">
        <f t="array" ref="DD639">SUM(SUMIF(Survey!CH639:DA639,{"&gt;0","&lt;0"})*{1,-1})-SUM(SUMIF(Survey!DC639:DV639,{"&gt;0","&lt;0"})*{1,-1})</f>
        <v>0</v>
      </c>
      <c r="DE639" s="30" t="str">
        <f t="shared" si="510"/>
        <v>No holdings</v>
      </c>
      <c r="DF639" s="17">
        <f t="shared" si="511"/>
        <v>0</v>
      </c>
      <c r="DG639" s="16" t="str">
        <f t="shared" si="512"/>
        <v>Pass</v>
      </c>
      <c r="DH639" s="33" t="b">
        <f>IF(ABS(Survey!$DA639)=0,TRUE,FALSE)</f>
        <v>1</v>
      </c>
      <c r="DI639" s="32" t="b">
        <f>NOT(ISBLANK(Survey!$DB639))</f>
        <v>0</v>
      </c>
      <c r="DJ639" s="16" t="str">
        <f t="shared" si="513"/>
        <v>Pass</v>
      </c>
      <c r="DK639" s="33" t="b">
        <f>IF(ABS(Survey!$DV639)=0,TRUE,FALSE)</f>
        <v>1</v>
      </c>
      <c r="DL639" s="32" t="b">
        <f>NOT(ISBLANK(Survey!$DW639))</f>
        <v>0</v>
      </c>
      <c r="DM639" t="str">
        <f t="shared" si="514"/>
        <v>Pass</v>
      </c>
      <c r="DN639" s="25" cm="1">
        <f t="array" ref="DN639">SUM(SUMIF(Survey!CW639,{"&gt;0","&lt;0"})*{1,-1})+SUM(SUMIF(Survey!DR639,{"&gt;0","&lt;0"})*{1,-1})</f>
        <v>0</v>
      </c>
      <c r="DO639" s="25">
        <f>SUM(SUMIF(Survey!DY639:EE639,{"&gt;0","&lt;0"})*{1,-1})+SUM(SUMIF(Survey!EG639:EM639,{"&gt;0","&lt;0"})*{1,-1})</f>
        <v>0</v>
      </c>
      <c r="DP639">
        <f t="shared" si="515"/>
        <v>0</v>
      </c>
      <c r="DQ639">
        <f t="shared" si="516"/>
        <v>0</v>
      </c>
      <c r="DR639" s="16" t="str">
        <f t="shared" si="517"/>
        <v>Pass</v>
      </c>
      <c r="DS639" s="33" t="b">
        <f>IF(ABS(Survey!$EE639)=0,TRUE,FALSE)</f>
        <v>1</v>
      </c>
      <c r="DT639" s="32" t="b">
        <f>NOT(ISBLANK(Survey!EF639))</f>
        <v>0</v>
      </c>
      <c r="DU639" s="16" t="str">
        <f t="shared" si="518"/>
        <v>Pass</v>
      </c>
      <c r="DV639" s="33" t="b">
        <f>IF(ABS(Survey!$EM639)=0,TRUE,FALSE)</f>
        <v>1</v>
      </c>
      <c r="DW639" s="32" t="b">
        <f>NOT(ISBLANK(Survey!$EN639))</f>
        <v>0</v>
      </c>
      <c r="DX639" s="16" t="str">
        <f t="shared" si="519"/>
        <v>Fail</v>
      </c>
      <c r="DY639" s="31">
        <f>SUM(SUMIF(Survey!ET639:EV639,{"&gt;0","&lt;0"})*{1,-1})</f>
        <v>0</v>
      </c>
      <c r="DZ639">
        <f t="shared" si="520"/>
        <v>0</v>
      </c>
      <c r="EA639">
        <f t="shared" si="521"/>
        <v>100</v>
      </c>
      <c r="EB639" s="30" t="b">
        <f>IF(OR(Survey!$M639="ETF",Survey!$M639="ETF, alternative mutual fund",Survey!$M639="Closed-end", Survey!$M639="Split share corp"),TRUE,FALSE)</f>
        <v>0</v>
      </c>
      <c r="EC639" s="16" t="str">
        <f t="shared" si="522"/>
        <v>Fail</v>
      </c>
      <c r="ED639" s="31">
        <f>SUM(SUMIF(Survey!EX639:FD639,{"&gt;0","&lt;0"})*{1,-1})</f>
        <v>0</v>
      </c>
      <c r="EE639">
        <f t="shared" si="523"/>
        <v>0</v>
      </c>
      <c r="EF639" s="17">
        <f t="shared" si="524"/>
        <v>100</v>
      </c>
      <c r="EG639" s="16" t="str">
        <f t="shared" si="525"/>
        <v>Fail</v>
      </c>
      <c r="EH639" s="31">
        <f>SUM(SUMIF(Survey!FF639:FL639,{"&gt;0","&lt;0"})*{1,-1})</f>
        <v>0</v>
      </c>
      <c r="EI639">
        <f t="shared" si="526"/>
        <v>0</v>
      </c>
      <c r="EJ639" s="17">
        <f t="shared" si="527"/>
        <v>100</v>
      </c>
    </row>
    <row r="640" spans="1:140">
      <c r="A640">
        <v>640</v>
      </c>
      <c r="B640" t="str">
        <f t="shared" si="475"/>
        <v>Pass</v>
      </c>
      <c r="C640" t="str">
        <f>IF(COUNTBLANK(Survey!B640:FM640)=$C$2, "Pass", "Fail")</f>
        <v>Pass</v>
      </c>
      <c r="D640" s="16" t="str">
        <f t="shared" si="476"/>
        <v>Fail</v>
      </c>
      <c r="E640" t="str">
        <f>IF(OR(ISBLANK(Survey!AL640),COUNTIF(G640:BJ640,"Fail")),"Fail","Pass")</f>
        <v>Fail</v>
      </c>
      <c r="F640" s="265"/>
      <c r="G640" s="16" t="str">
        <f t="shared" si="477"/>
        <v>Fail</v>
      </c>
      <c r="H640" s="139">
        <f>COUNTBLANK(Survey!B640:D640)+COUNTBLANK(Survey!G640)+COUNTBLANK(Survey!I640)+COUNTBLANK(Survey!K640:M640)+COUNTBLANK(Survey!P640:Q640)+COUNTBLANK(Survey!T640:W640)+COUNTBLANK(Survey!Z640:AC640)+COUNTBLANK(Survey!AF640:AG640)+COUNTBLANK(Survey!AK640:AK640)</f>
        <v>21</v>
      </c>
      <c r="I640" t="str">
        <f t="shared" si="478"/>
        <v>Fail</v>
      </c>
      <c r="J640" t="b">
        <f>IF(Survey!E640="No",TRUE,FALSE)</f>
        <v>0</v>
      </c>
      <c r="K640" s="29" cm="1">
        <f t="array" ref="K640">IF(COUNTA(Survey!$E$4:$E$695)=1, 0, SUM(IF(COUNTIF(Survey!$E$4:$E$695, Survey!$E$4:$E$695)=1,1,0)))</f>
        <v>0</v>
      </c>
      <c r="L640" s="29">
        <f>LEN(Survey!E640)</f>
        <v>0</v>
      </c>
      <c r="M640" s="16" t="str">
        <f t="shared" si="479"/>
        <v>Fail</v>
      </c>
      <c r="N640" t="b">
        <f>IF(Survey!F640="No",TRUE,FALSE)</f>
        <v>0</v>
      </c>
      <c r="O640" t="b">
        <f>Survey!F640=Survey!E640</f>
        <v>1</v>
      </c>
      <c r="P640">
        <f>COUNTIF(Survey!$F$4:$F$695,Survey!F640)</f>
        <v>0</v>
      </c>
      <c r="Q640" s="28">
        <f>LEN(Survey!F640)</f>
        <v>0</v>
      </c>
      <c r="R640" s="16" t="str">
        <f t="shared" si="480"/>
        <v>Pass</v>
      </c>
      <c r="S640" s="29">
        <f>MOD((LEN(Survey!H640)+2),11)</f>
        <v>2</v>
      </c>
      <c r="T640">
        <f>COUNTIF(Survey!$H$4:$H$695,Survey!H640)</f>
        <v>0</v>
      </c>
      <c r="U640" s="28" t="str">
        <f>IF(Survey!$L640="Prospectus fund", "Yes", "No")</f>
        <v>No</v>
      </c>
      <c r="V640" s="16" t="str">
        <f t="shared" si="481"/>
        <v>Pass</v>
      </c>
      <c r="W640" s="29">
        <f>MOD((LEN(Survey!J640)+2),11)</f>
        <v>2</v>
      </c>
      <c r="X640">
        <f>COUNTIF(Survey!$J$4:$J$695,Survey!J640)</f>
        <v>0</v>
      </c>
      <c r="Y640" s="30" t="b">
        <f>IF(OR(Survey!$M640="ETF",Survey!$M640="ETF, alternative mutual fund",Survey!$M640="Closed-end", Survey!$M640="Split share corp", Survey!$I640="Yes"),TRUE,FALSE)</f>
        <v>0</v>
      </c>
      <c r="Z640" s="16" t="str">
        <f>IFERROR(IF(AND(OR(AC640=AD640,AD640 = "Either"),NOT(ISBLANK(Survey!K640))),"Pass","Fail"),"Pass")</f>
        <v>Fail</v>
      </c>
      <c r="AA640" s="31" cm="1">
        <f t="array" ref="AA640">SUM(SUMIF(Survey!CH640:DA640,{"&gt;0","&lt;0"})*{1,-1})</f>
        <v>0</v>
      </c>
      <c r="AB640" s="33" cm="1">
        <f t="array" ref="AB640">SUM(SUMIF(Survey!CK640,{"&gt;0","&lt;0"})*{1,-1})+SUM(SUMIF(Survey!CU640,{"&gt;0","&lt;0"})*{1,-1})</f>
        <v>0</v>
      </c>
      <c r="AC640" s="33">
        <f>Survey!K640</f>
        <v>0</v>
      </c>
      <c r="AD640" s="32" t="str">
        <f t="shared" si="482"/>
        <v>Either</v>
      </c>
      <c r="AE640" s="16" t="str">
        <f t="shared" si="483"/>
        <v>Fail</v>
      </c>
      <c r="AF640" s="58" cm="1">
        <f t="array" ref="AF640">SUM(SUMIF(Survey!CH640:DA640,{"&gt;0","&lt;0"})*{1,-1})+SUM(SUMIF(Survey!DC640:DV640,{"&gt;0","&lt;0"})*{1,-1})</f>
        <v>0</v>
      </c>
      <c r="AG640" s="58">
        <f>IFERROR(AF640/(Survey!$BA640),0)</f>
        <v>0</v>
      </c>
      <c r="AH640" s="104" t="b">
        <f>IF(OR(Survey!$M640="Alternative strategy or hedge",Survey!$M640="Private asset",Survey!$L640="Prospectus fund"),TRUE,FALSE)</f>
        <v>0</v>
      </c>
      <c r="AI640" s="104" t="b">
        <f>NOT(ISBLANK(Survey!$M640))</f>
        <v>0</v>
      </c>
      <c r="AJ640" s="16" t="str">
        <f t="shared" si="484"/>
        <v>Fail</v>
      </c>
      <c r="AK640" t="b">
        <f>IF(Survey!W640="No",TRUE,FALSE)</f>
        <v>0</v>
      </c>
      <c r="AL640" s="119">
        <f>MOD((LEN(Survey!W640)+2),22)</f>
        <v>2</v>
      </c>
      <c r="AM640" t="str">
        <f t="shared" si="485"/>
        <v>Pass</v>
      </c>
      <c r="AN640" s="33" t="b">
        <f>NOT(ISNUMBER(SEARCH("Other",Survey!$Q640)))</f>
        <v>1</v>
      </c>
      <c r="AO640" s="32" t="b">
        <f>NOT(ISBLANK(Survey!$R640))</f>
        <v>0</v>
      </c>
      <c r="AP640" s="16" t="str">
        <f t="shared" si="486"/>
        <v>Pass</v>
      </c>
      <c r="AQ640" s="114">
        <f>COUNTBLANK(Survey!$X640)</f>
        <v>1</v>
      </c>
      <c r="AR640" s="58">
        <f>IF(AND(Survey!L640&lt;&gt;"Exempt fund",OR(Survey!$M640="ETF",Survey!$M640="ETF, alternative mutual fund",Survey!$M640="Mutual fund",Survey!$M640="Alternative mutual fund",Survey!$M640="Money market")),1,0)</f>
        <v>0</v>
      </c>
      <c r="AS640" s="16" t="str">
        <f t="shared" si="487"/>
        <v>Pass</v>
      </c>
      <c r="AT640" s="33" t="b">
        <f>NOT(ISNUMBER(SEARCH("Yes",Survey!$AC640)))</f>
        <v>1</v>
      </c>
      <c r="AU640" s="32" t="b">
        <f>IF(COUNTBLANK(Survey!$AD640:$AE640)=0,TRUE, FALSE)</f>
        <v>0</v>
      </c>
      <c r="AV640" s="16" t="str">
        <f t="shared" si="488"/>
        <v>Pass</v>
      </c>
      <c r="AW640" s="33" t="b">
        <f>NOT(ISNUMBER(SEARCH("Yes",Survey!$AF640)))</f>
        <v>1</v>
      </c>
      <c r="AX640" s="32" t="b">
        <f>NOT(ISBLANK(Survey!$AH640))</f>
        <v>0</v>
      </c>
      <c r="AY640" s="16" t="str">
        <f t="shared" si="489"/>
        <v>Pass</v>
      </c>
      <c r="AZ640" s="33" t="b">
        <f>NOT(OR(ISNUMBER(SEARCH("Other",Survey!$AH640)),ISNUMBER(SEARCH("Multiple",Survey!$AH640))))</f>
        <v>1</v>
      </c>
      <c r="BA640" s="32" t="b">
        <f>NOT(ISBLANK(Survey!$AI640))</f>
        <v>0</v>
      </c>
      <c r="BB640" s="16" t="str">
        <f t="shared" si="490"/>
        <v>Fail</v>
      </c>
      <c r="BC640" s="114">
        <f>IF(ABS(Survey!$BA640)&gt;0, 1,0)</f>
        <v>0</v>
      </c>
      <c r="BD640" s="114">
        <f>IF(COUNTBLANK(Survey!$AL640)=0,1,0)</f>
        <v>0</v>
      </c>
      <c r="BE640" s="16" t="str">
        <f t="shared" si="491"/>
        <v>Pass</v>
      </c>
      <c r="BF640" s="114">
        <f>IF(ISBLANK(Survey!$AL640),0,1)</f>
        <v>0</v>
      </c>
      <c r="BG640" s="133">
        <f>COUNTBLANK(Survey!$AM640)</f>
        <v>1</v>
      </c>
      <c r="BH640" s="16" t="str">
        <f t="shared" si="492"/>
        <v>Pass</v>
      </c>
      <c r="BI640" s="114">
        <f>IF(OR(Survey!$AM640="Closed",ISBLANK(Survey!$AM640)),0,1)</f>
        <v>0</v>
      </c>
      <c r="BJ640" s="133">
        <f>IF(ISBLANK(Survey!$AN640),1,0)</f>
        <v>1</v>
      </c>
      <c r="BK640" s="118" t="str">
        <f t="shared" si="493"/>
        <v>Pass</v>
      </c>
      <c r="BL640" s="31" cm="1">
        <f t="array" ref="BL640">SUM(SUMIF(Survey!AO640:AP640,{"&gt;0","&lt;0"})*{1,-1})</f>
        <v>0</v>
      </c>
      <c r="BM640">
        <f t="shared" si="494"/>
        <v>0</v>
      </c>
      <c r="BN640">
        <f t="shared" si="495"/>
        <v>100</v>
      </c>
      <c r="BO640" s="118" t="str">
        <f t="shared" si="496"/>
        <v>Pass</v>
      </c>
      <c r="BP640">
        <f>IF(Survey!AQ640="No",0,1)</f>
        <v>1</v>
      </c>
      <c r="BQ640" s="207">
        <f>MOD((LEN(Survey!AQ640)+2),22)</f>
        <v>2</v>
      </c>
      <c r="BR640">
        <f>IF(Survey!AR640="No",0,1)</f>
        <v>1</v>
      </c>
      <c r="BS640" s="207">
        <f>MOD((LEN(Survey!AR640)+2),22)</f>
        <v>2</v>
      </c>
      <c r="BT640" s="114">
        <f>COUNTBLANK(Survey!$AQ640:$AS640)+COUNTBLANK(Survey!$AU640)</f>
        <v>4</v>
      </c>
      <c r="BU640" s="114">
        <f>IF(Survey!$I640="Yes",1,0)</f>
        <v>0</v>
      </c>
      <c r="BV640" s="114">
        <f>IF(OR(Survey!$M640="Mutual fund",Survey!$M640="Alternative mutual fund",Survey!$M640="Money market"),1,0)</f>
        <v>0</v>
      </c>
      <c r="BW640" s="119">
        <f>IF(OR(Survey!$M640="ETF",Survey!$M640="ETF, alternative mutual fund"),1,0)</f>
        <v>0</v>
      </c>
      <c r="BX640" s="16" t="str">
        <f t="shared" si="497"/>
        <v>Pass</v>
      </c>
      <c r="BY640" s="33">
        <f>IF(ISNUMBER(SEARCH("Other",Survey!$AS640)), 1, 0)</f>
        <v>0</v>
      </c>
      <c r="BZ640" s="58" t="b">
        <f>NOT(ISBLANK(Survey!$AT640))</f>
        <v>0</v>
      </c>
      <c r="CA640" s="16" t="str">
        <f t="shared" si="498"/>
        <v>Pass</v>
      </c>
      <c r="CB640" s="114">
        <f>IF(Survey!$BB640=0, 0,1)</f>
        <v>0</v>
      </c>
      <c r="CC640" s="58">
        <f>Survey!$AV640</f>
        <v>0</v>
      </c>
      <c r="CD640" s="58">
        <f>Survey!$BC640+Survey!$BD640+ABS(Survey!$BE640)-ABS(Survey!$BF640)-ABS(Survey!$BG640)-ABS(Survey!$BL640)</f>
        <v>0</v>
      </c>
      <c r="CE640" s="138">
        <f>Survey!BB640+(ABS(Survey!$BH640)-ABS(Survey!$BI640)+ABS(Survey!$BJ640)-ABS(Survey!$BK640))*0.5</f>
        <v>0</v>
      </c>
      <c r="CF640" s="58">
        <f t="shared" si="499"/>
        <v>0</v>
      </c>
      <c r="CG640" s="58">
        <f>IF(AND($CC640&gt;$CF640-0.2,$CC640&lt;$CF640+0.2,ISBLANK(Survey!$AV640)=FALSE),0,1)</f>
        <v>1</v>
      </c>
      <c r="CH640" s="133">
        <f>IF(ISBLANK(Survey!$AW640),1,0)</f>
        <v>1</v>
      </c>
      <c r="CI640" s="16" t="str">
        <f t="shared" si="500"/>
        <v>Pass</v>
      </c>
      <c r="CJ640" s="114">
        <f>IF(Survey!$BB640=0, 0,1)</f>
        <v>0</v>
      </c>
      <c r="CK640" s="58">
        <f>IF(AND(Survey!$AX640&gt;=0,Survey!$AX640&lt;=0.2,Survey!$AX640&lt;&gt;""),0,1)</f>
        <v>1</v>
      </c>
      <c r="CL640" s="114">
        <f>IF(ISBLANK(Survey!$AY640),1,0)</f>
        <v>1</v>
      </c>
      <c r="CM640" s="16" t="str">
        <f t="shared" si="501"/>
        <v>Fail</v>
      </c>
      <c r="CN640" s="133">
        <f>Survey!$AZ640</f>
        <v>0</v>
      </c>
      <c r="CO640" s="16" t="str">
        <f t="shared" si="502"/>
        <v>Pass</v>
      </c>
      <c r="CP640" s="31">
        <f>Survey!$BA640</f>
        <v>0</v>
      </c>
      <c r="CQ640" s="138">
        <f>Survey!$BB640+Survey!$BC640+Survey!$BD640+ABS(Survey!$BE640)-ABS(Survey!$BF640)-ABS(Survey!$BG640)+ABS(Survey!$BH640)-ABS(Survey!$BI640)+ABS(Survey!$BJ640)-ABS(Survey!$BK640)-ABS(Survey!$BL640)+Survey!$BM640</f>
        <v>0</v>
      </c>
      <c r="CR640" s="30">
        <f t="shared" si="503"/>
        <v>0</v>
      </c>
      <c r="CS640" s="17">
        <f t="shared" si="504"/>
        <v>0</v>
      </c>
      <c r="CT640" s="16" t="str">
        <f t="shared" si="505"/>
        <v>Pass</v>
      </c>
      <c r="CU640" s="33" t="b">
        <f>IF(ABS(Survey!$BM640)=0,TRUE,FALSE)</f>
        <v>1</v>
      </c>
      <c r="CV640" s="32" t="b">
        <f>NOT(ISBLANK(Survey!$BN640))</f>
        <v>0</v>
      </c>
      <c r="CW640" t="str">
        <f t="shared" si="506"/>
        <v>Fail</v>
      </c>
      <c r="CX640" s="25">
        <f>Survey!$BA640</f>
        <v>0</v>
      </c>
      <c r="CY640" s="25" cm="1">
        <f t="array" ref="CY640">SUM(SUMIF(Survey!BP640:BW640,{"&gt;0","&lt;0"})*{1,-1})-SUM(SUMIF(Survey!BY640:CF640,{"&gt;0","&lt;0"})*{1,-1})</f>
        <v>0</v>
      </c>
      <c r="CZ640" s="30" t="str">
        <f t="shared" si="507"/>
        <v>No holdings</v>
      </c>
      <c r="DA640">
        <f t="shared" si="508"/>
        <v>0</v>
      </c>
      <c r="DB640" s="16" t="str">
        <f t="shared" si="509"/>
        <v>Fail</v>
      </c>
      <c r="DC640" s="31">
        <f>Survey!$BA640</f>
        <v>0</v>
      </c>
      <c r="DD640" s="31" cm="1">
        <f t="array" ref="DD640">SUM(SUMIF(Survey!CH640:DA640,{"&gt;0","&lt;0"})*{1,-1})-SUM(SUMIF(Survey!DC640:DV640,{"&gt;0","&lt;0"})*{1,-1})</f>
        <v>0</v>
      </c>
      <c r="DE640" s="30" t="str">
        <f t="shared" si="510"/>
        <v>No holdings</v>
      </c>
      <c r="DF640" s="17">
        <f t="shared" si="511"/>
        <v>0</v>
      </c>
      <c r="DG640" s="16" t="str">
        <f t="shared" si="512"/>
        <v>Pass</v>
      </c>
      <c r="DH640" s="33" t="b">
        <f>IF(ABS(Survey!$DA640)=0,TRUE,FALSE)</f>
        <v>1</v>
      </c>
      <c r="DI640" s="32" t="b">
        <f>NOT(ISBLANK(Survey!$DB640))</f>
        <v>0</v>
      </c>
      <c r="DJ640" s="16" t="str">
        <f t="shared" si="513"/>
        <v>Pass</v>
      </c>
      <c r="DK640" s="33" t="b">
        <f>IF(ABS(Survey!$DV640)=0,TRUE,FALSE)</f>
        <v>1</v>
      </c>
      <c r="DL640" s="32" t="b">
        <f>NOT(ISBLANK(Survey!$DW640))</f>
        <v>0</v>
      </c>
      <c r="DM640" t="str">
        <f t="shared" si="514"/>
        <v>Pass</v>
      </c>
      <c r="DN640" s="25" cm="1">
        <f t="array" ref="DN640">SUM(SUMIF(Survey!CW640,{"&gt;0","&lt;0"})*{1,-1})+SUM(SUMIF(Survey!DR640,{"&gt;0","&lt;0"})*{1,-1})</f>
        <v>0</v>
      </c>
      <c r="DO640" s="25">
        <f>SUM(SUMIF(Survey!DY640:EE640,{"&gt;0","&lt;0"})*{1,-1})+SUM(SUMIF(Survey!EG640:EM640,{"&gt;0","&lt;0"})*{1,-1})</f>
        <v>0</v>
      </c>
      <c r="DP640">
        <f t="shared" si="515"/>
        <v>0</v>
      </c>
      <c r="DQ640">
        <f t="shared" si="516"/>
        <v>0</v>
      </c>
      <c r="DR640" s="16" t="str">
        <f t="shared" si="517"/>
        <v>Pass</v>
      </c>
      <c r="DS640" s="33" t="b">
        <f>IF(ABS(Survey!$EE640)=0,TRUE,FALSE)</f>
        <v>1</v>
      </c>
      <c r="DT640" s="32" t="b">
        <f>NOT(ISBLANK(Survey!EF640))</f>
        <v>0</v>
      </c>
      <c r="DU640" s="16" t="str">
        <f t="shared" si="518"/>
        <v>Pass</v>
      </c>
      <c r="DV640" s="33" t="b">
        <f>IF(ABS(Survey!$EM640)=0,TRUE,FALSE)</f>
        <v>1</v>
      </c>
      <c r="DW640" s="32" t="b">
        <f>NOT(ISBLANK(Survey!$EN640))</f>
        <v>0</v>
      </c>
      <c r="DX640" s="16" t="str">
        <f t="shared" si="519"/>
        <v>Fail</v>
      </c>
      <c r="DY640" s="31">
        <f>SUM(SUMIF(Survey!ET640:EV640,{"&gt;0","&lt;0"})*{1,-1})</f>
        <v>0</v>
      </c>
      <c r="DZ640">
        <f t="shared" si="520"/>
        <v>0</v>
      </c>
      <c r="EA640">
        <f t="shared" si="521"/>
        <v>100</v>
      </c>
      <c r="EB640" s="30" t="b">
        <f>IF(OR(Survey!$M640="ETF",Survey!$M640="ETF, alternative mutual fund",Survey!$M640="Closed-end", Survey!$M640="Split share corp"),TRUE,FALSE)</f>
        <v>0</v>
      </c>
      <c r="EC640" s="16" t="str">
        <f t="shared" si="522"/>
        <v>Fail</v>
      </c>
      <c r="ED640" s="31">
        <f>SUM(SUMIF(Survey!EX640:FD640,{"&gt;0","&lt;0"})*{1,-1})</f>
        <v>0</v>
      </c>
      <c r="EE640">
        <f t="shared" si="523"/>
        <v>0</v>
      </c>
      <c r="EF640" s="17">
        <f t="shared" si="524"/>
        <v>100</v>
      </c>
      <c r="EG640" s="16" t="str">
        <f t="shared" si="525"/>
        <v>Fail</v>
      </c>
      <c r="EH640" s="31">
        <f>SUM(SUMIF(Survey!FF640:FL640,{"&gt;0","&lt;0"})*{1,-1})</f>
        <v>0</v>
      </c>
      <c r="EI640">
        <f t="shared" si="526"/>
        <v>0</v>
      </c>
      <c r="EJ640" s="17">
        <f t="shared" si="527"/>
        <v>100</v>
      </c>
    </row>
    <row r="641" spans="1:140">
      <c r="A641">
        <v>641</v>
      </c>
      <c r="B641" t="str">
        <f t="shared" si="475"/>
        <v>Pass</v>
      </c>
      <c r="C641" t="str">
        <f>IF(COUNTBLANK(Survey!B641:FM641)=$C$2, "Pass", "Fail")</f>
        <v>Pass</v>
      </c>
      <c r="D641" s="16" t="str">
        <f t="shared" si="476"/>
        <v>Fail</v>
      </c>
      <c r="E641" t="str">
        <f>IF(OR(ISBLANK(Survey!AL641),COUNTIF(G641:BJ641,"Fail")),"Fail","Pass")</f>
        <v>Fail</v>
      </c>
      <c r="F641" s="265"/>
      <c r="G641" s="16" t="str">
        <f t="shared" si="477"/>
        <v>Fail</v>
      </c>
      <c r="H641" s="139">
        <f>COUNTBLANK(Survey!B641:D641)+COUNTBLANK(Survey!G641)+COUNTBLANK(Survey!I641)+COUNTBLANK(Survey!K641:M641)+COUNTBLANK(Survey!P641:Q641)+COUNTBLANK(Survey!T641:W641)+COUNTBLANK(Survey!Z641:AC641)+COUNTBLANK(Survey!AF641:AG641)+COUNTBLANK(Survey!AK641:AK641)</f>
        <v>21</v>
      </c>
      <c r="I641" t="str">
        <f t="shared" si="478"/>
        <v>Fail</v>
      </c>
      <c r="J641" t="b">
        <f>IF(Survey!E641="No",TRUE,FALSE)</f>
        <v>0</v>
      </c>
      <c r="K641" s="29" cm="1">
        <f t="array" ref="K641">IF(COUNTA(Survey!$E$4:$E$695)=1, 0, SUM(IF(COUNTIF(Survey!$E$4:$E$695, Survey!$E$4:$E$695)=1,1,0)))</f>
        <v>0</v>
      </c>
      <c r="L641" s="29">
        <f>LEN(Survey!E641)</f>
        <v>0</v>
      </c>
      <c r="M641" s="16" t="str">
        <f t="shared" si="479"/>
        <v>Fail</v>
      </c>
      <c r="N641" t="b">
        <f>IF(Survey!F641="No",TRUE,FALSE)</f>
        <v>0</v>
      </c>
      <c r="O641" t="b">
        <f>Survey!F641=Survey!E641</f>
        <v>1</v>
      </c>
      <c r="P641">
        <f>COUNTIF(Survey!$F$4:$F$695,Survey!F641)</f>
        <v>0</v>
      </c>
      <c r="Q641" s="28">
        <f>LEN(Survey!F641)</f>
        <v>0</v>
      </c>
      <c r="R641" s="16" t="str">
        <f t="shared" si="480"/>
        <v>Pass</v>
      </c>
      <c r="S641" s="29">
        <f>MOD((LEN(Survey!H641)+2),11)</f>
        <v>2</v>
      </c>
      <c r="T641">
        <f>COUNTIF(Survey!$H$4:$H$695,Survey!H641)</f>
        <v>0</v>
      </c>
      <c r="U641" s="28" t="str">
        <f>IF(Survey!$L641="Prospectus fund", "Yes", "No")</f>
        <v>No</v>
      </c>
      <c r="V641" s="16" t="str">
        <f t="shared" si="481"/>
        <v>Pass</v>
      </c>
      <c r="W641" s="29">
        <f>MOD((LEN(Survey!J641)+2),11)</f>
        <v>2</v>
      </c>
      <c r="X641">
        <f>COUNTIF(Survey!$J$4:$J$695,Survey!J641)</f>
        <v>0</v>
      </c>
      <c r="Y641" s="30" t="b">
        <f>IF(OR(Survey!$M641="ETF",Survey!$M641="ETF, alternative mutual fund",Survey!$M641="Closed-end", Survey!$M641="Split share corp", Survey!$I641="Yes"),TRUE,FALSE)</f>
        <v>0</v>
      </c>
      <c r="Z641" s="16" t="str">
        <f>IFERROR(IF(AND(OR(AC641=AD641,AD641 = "Either"),NOT(ISBLANK(Survey!K641))),"Pass","Fail"),"Pass")</f>
        <v>Fail</v>
      </c>
      <c r="AA641" s="31" cm="1">
        <f t="array" ref="AA641">SUM(SUMIF(Survey!CH641:DA641,{"&gt;0","&lt;0"})*{1,-1})</f>
        <v>0</v>
      </c>
      <c r="AB641" s="33" cm="1">
        <f t="array" ref="AB641">SUM(SUMIF(Survey!CK641,{"&gt;0","&lt;0"})*{1,-1})+SUM(SUMIF(Survey!CU641,{"&gt;0","&lt;0"})*{1,-1})</f>
        <v>0</v>
      </c>
      <c r="AC641" s="33">
        <f>Survey!K641</f>
        <v>0</v>
      </c>
      <c r="AD641" s="32" t="str">
        <f t="shared" si="482"/>
        <v>Either</v>
      </c>
      <c r="AE641" s="16" t="str">
        <f t="shared" si="483"/>
        <v>Fail</v>
      </c>
      <c r="AF641" s="58" cm="1">
        <f t="array" ref="AF641">SUM(SUMIF(Survey!CH641:DA641,{"&gt;0","&lt;0"})*{1,-1})+SUM(SUMIF(Survey!DC641:DV641,{"&gt;0","&lt;0"})*{1,-1})</f>
        <v>0</v>
      </c>
      <c r="AG641" s="58">
        <f>IFERROR(AF641/(Survey!$BA641),0)</f>
        <v>0</v>
      </c>
      <c r="AH641" s="104" t="b">
        <f>IF(OR(Survey!$M641="Alternative strategy or hedge",Survey!$M641="Private asset",Survey!$L641="Prospectus fund"),TRUE,FALSE)</f>
        <v>0</v>
      </c>
      <c r="AI641" s="104" t="b">
        <f>NOT(ISBLANK(Survey!$M641))</f>
        <v>0</v>
      </c>
      <c r="AJ641" s="16" t="str">
        <f t="shared" si="484"/>
        <v>Fail</v>
      </c>
      <c r="AK641" t="b">
        <f>IF(Survey!W641="No",TRUE,FALSE)</f>
        <v>0</v>
      </c>
      <c r="AL641" s="119">
        <f>MOD((LEN(Survey!W641)+2),22)</f>
        <v>2</v>
      </c>
      <c r="AM641" t="str">
        <f t="shared" si="485"/>
        <v>Pass</v>
      </c>
      <c r="AN641" s="33" t="b">
        <f>NOT(ISNUMBER(SEARCH("Other",Survey!$Q641)))</f>
        <v>1</v>
      </c>
      <c r="AO641" s="32" t="b">
        <f>NOT(ISBLANK(Survey!$R641))</f>
        <v>0</v>
      </c>
      <c r="AP641" s="16" t="str">
        <f t="shared" si="486"/>
        <v>Pass</v>
      </c>
      <c r="AQ641" s="114">
        <f>COUNTBLANK(Survey!$X641)</f>
        <v>1</v>
      </c>
      <c r="AR641" s="58">
        <f>IF(AND(Survey!L641&lt;&gt;"Exempt fund",OR(Survey!$M641="ETF",Survey!$M641="ETF, alternative mutual fund",Survey!$M641="Mutual fund",Survey!$M641="Alternative mutual fund",Survey!$M641="Money market")),1,0)</f>
        <v>0</v>
      </c>
      <c r="AS641" s="16" t="str">
        <f t="shared" si="487"/>
        <v>Pass</v>
      </c>
      <c r="AT641" s="33" t="b">
        <f>NOT(ISNUMBER(SEARCH("Yes",Survey!$AC641)))</f>
        <v>1</v>
      </c>
      <c r="AU641" s="32" t="b">
        <f>IF(COUNTBLANK(Survey!$AD641:$AE641)=0,TRUE, FALSE)</f>
        <v>0</v>
      </c>
      <c r="AV641" s="16" t="str">
        <f t="shared" si="488"/>
        <v>Pass</v>
      </c>
      <c r="AW641" s="33" t="b">
        <f>NOT(ISNUMBER(SEARCH("Yes",Survey!$AF641)))</f>
        <v>1</v>
      </c>
      <c r="AX641" s="32" t="b">
        <f>NOT(ISBLANK(Survey!$AH641))</f>
        <v>0</v>
      </c>
      <c r="AY641" s="16" t="str">
        <f t="shared" si="489"/>
        <v>Pass</v>
      </c>
      <c r="AZ641" s="33" t="b">
        <f>NOT(OR(ISNUMBER(SEARCH("Other",Survey!$AH641)),ISNUMBER(SEARCH("Multiple",Survey!$AH641))))</f>
        <v>1</v>
      </c>
      <c r="BA641" s="32" t="b">
        <f>NOT(ISBLANK(Survey!$AI641))</f>
        <v>0</v>
      </c>
      <c r="BB641" s="16" t="str">
        <f t="shared" si="490"/>
        <v>Fail</v>
      </c>
      <c r="BC641" s="114">
        <f>IF(ABS(Survey!$BA641)&gt;0, 1,0)</f>
        <v>0</v>
      </c>
      <c r="BD641" s="114">
        <f>IF(COUNTBLANK(Survey!$AL641)=0,1,0)</f>
        <v>0</v>
      </c>
      <c r="BE641" s="16" t="str">
        <f t="shared" si="491"/>
        <v>Pass</v>
      </c>
      <c r="BF641" s="114">
        <f>IF(ISBLANK(Survey!$AL641),0,1)</f>
        <v>0</v>
      </c>
      <c r="BG641" s="133">
        <f>COUNTBLANK(Survey!$AM641)</f>
        <v>1</v>
      </c>
      <c r="BH641" s="16" t="str">
        <f t="shared" si="492"/>
        <v>Pass</v>
      </c>
      <c r="BI641" s="114">
        <f>IF(OR(Survey!$AM641="Closed",ISBLANK(Survey!$AM641)),0,1)</f>
        <v>0</v>
      </c>
      <c r="BJ641" s="133">
        <f>IF(ISBLANK(Survey!$AN641),1,0)</f>
        <v>1</v>
      </c>
      <c r="BK641" s="118" t="str">
        <f t="shared" si="493"/>
        <v>Pass</v>
      </c>
      <c r="BL641" s="31" cm="1">
        <f t="array" ref="BL641">SUM(SUMIF(Survey!AO641:AP641,{"&gt;0","&lt;0"})*{1,-1})</f>
        <v>0</v>
      </c>
      <c r="BM641">
        <f t="shared" si="494"/>
        <v>0</v>
      </c>
      <c r="BN641">
        <f t="shared" si="495"/>
        <v>100</v>
      </c>
      <c r="BO641" s="118" t="str">
        <f t="shared" si="496"/>
        <v>Pass</v>
      </c>
      <c r="BP641">
        <f>IF(Survey!AQ641="No",0,1)</f>
        <v>1</v>
      </c>
      <c r="BQ641" s="207">
        <f>MOD((LEN(Survey!AQ641)+2),22)</f>
        <v>2</v>
      </c>
      <c r="BR641">
        <f>IF(Survey!AR641="No",0,1)</f>
        <v>1</v>
      </c>
      <c r="BS641" s="207">
        <f>MOD((LEN(Survey!AR641)+2),22)</f>
        <v>2</v>
      </c>
      <c r="BT641" s="114">
        <f>COUNTBLANK(Survey!$AQ641:$AS641)+COUNTBLANK(Survey!$AU641)</f>
        <v>4</v>
      </c>
      <c r="BU641" s="114">
        <f>IF(Survey!$I641="Yes",1,0)</f>
        <v>0</v>
      </c>
      <c r="BV641" s="114">
        <f>IF(OR(Survey!$M641="Mutual fund",Survey!$M641="Alternative mutual fund",Survey!$M641="Money market"),1,0)</f>
        <v>0</v>
      </c>
      <c r="BW641" s="119">
        <f>IF(OR(Survey!$M641="ETF",Survey!$M641="ETF, alternative mutual fund"),1,0)</f>
        <v>0</v>
      </c>
      <c r="BX641" s="16" t="str">
        <f t="shared" si="497"/>
        <v>Pass</v>
      </c>
      <c r="BY641" s="33">
        <f>IF(ISNUMBER(SEARCH("Other",Survey!$AS641)), 1, 0)</f>
        <v>0</v>
      </c>
      <c r="BZ641" s="58" t="b">
        <f>NOT(ISBLANK(Survey!$AT641))</f>
        <v>0</v>
      </c>
      <c r="CA641" s="16" t="str">
        <f t="shared" si="498"/>
        <v>Pass</v>
      </c>
      <c r="CB641" s="114">
        <f>IF(Survey!$BB641=0, 0,1)</f>
        <v>0</v>
      </c>
      <c r="CC641" s="58">
        <f>Survey!$AV641</f>
        <v>0</v>
      </c>
      <c r="CD641" s="58">
        <f>Survey!$BC641+Survey!$BD641+ABS(Survey!$BE641)-ABS(Survey!$BF641)-ABS(Survey!$BG641)-ABS(Survey!$BL641)</f>
        <v>0</v>
      </c>
      <c r="CE641" s="138">
        <f>Survey!BB641+(ABS(Survey!$BH641)-ABS(Survey!$BI641)+ABS(Survey!$BJ641)-ABS(Survey!$BK641))*0.5</f>
        <v>0</v>
      </c>
      <c r="CF641" s="58">
        <f t="shared" si="499"/>
        <v>0</v>
      </c>
      <c r="CG641" s="58">
        <f>IF(AND($CC641&gt;$CF641-0.2,$CC641&lt;$CF641+0.2,ISBLANK(Survey!$AV641)=FALSE),0,1)</f>
        <v>1</v>
      </c>
      <c r="CH641" s="133">
        <f>IF(ISBLANK(Survey!$AW641),1,0)</f>
        <v>1</v>
      </c>
      <c r="CI641" s="16" t="str">
        <f t="shared" si="500"/>
        <v>Pass</v>
      </c>
      <c r="CJ641" s="114">
        <f>IF(Survey!$BB641=0, 0,1)</f>
        <v>0</v>
      </c>
      <c r="CK641" s="58">
        <f>IF(AND(Survey!$AX641&gt;=0,Survey!$AX641&lt;=0.2,Survey!$AX641&lt;&gt;""),0,1)</f>
        <v>1</v>
      </c>
      <c r="CL641" s="114">
        <f>IF(ISBLANK(Survey!$AY641),1,0)</f>
        <v>1</v>
      </c>
      <c r="CM641" s="16" t="str">
        <f t="shared" si="501"/>
        <v>Fail</v>
      </c>
      <c r="CN641" s="133">
        <f>Survey!$AZ641</f>
        <v>0</v>
      </c>
      <c r="CO641" s="16" t="str">
        <f t="shared" si="502"/>
        <v>Pass</v>
      </c>
      <c r="CP641" s="31">
        <f>Survey!$BA641</f>
        <v>0</v>
      </c>
      <c r="CQ641" s="138">
        <f>Survey!$BB641+Survey!$BC641+Survey!$BD641+ABS(Survey!$BE641)-ABS(Survey!$BF641)-ABS(Survey!$BG641)+ABS(Survey!$BH641)-ABS(Survey!$BI641)+ABS(Survey!$BJ641)-ABS(Survey!$BK641)-ABS(Survey!$BL641)+Survey!$BM641</f>
        <v>0</v>
      </c>
      <c r="CR641" s="30">
        <f t="shared" si="503"/>
        <v>0</v>
      </c>
      <c r="CS641" s="17">
        <f t="shared" si="504"/>
        <v>0</v>
      </c>
      <c r="CT641" s="16" t="str">
        <f t="shared" si="505"/>
        <v>Pass</v>
      </c>
      <c r="CU641" s="33" t="b">
        <f>IF(ABS(Survey!$BM641)=0,TRUE,FALSE)</f>
        <v>1</v>
      </c>
      <c r="CV641" s="32" t="b">
        <f>NOT(ISBLANK(Survey!$BN641))</f>
        <v>0</v>
      </c>
      <c r="CW641" t="str">
        <f t="shared" si="506"/>
        <v>Fail</v>
      </c>
      <c r="CX641" s="25">
        <f>Survey!$BA641</f>
        <v>0</v>
      </c>
      <c r="CY641" s="25" cm="1">
        <f t="array" ref="CY641">SUM(SUMIF(Survey!BP641:BW641,{"&gt;0","&lt;0"})*{1,-1})-SUM(SUMIF(Survey!BY641:CF641,{"&gt;0","&lt;0"})*{1,-1})</f>
        <v>0</v>
      </c>
      <c r="CZ641" s="30" t="str">
        <f t="shared" si="507"/>
        <v>No holdings</v>
      </c>
      <c r="DA641">
        <f t="shared" si="508"/>
        <v>0</v>
      </c>
      <c r="DB641" s="16" t="str">
        <f t="shared" si="509"/>
        <v>Fail</v>
      </c>
      <c r="DC641" s="31">
        <f>Survey!$BA641</f>
        <v>0</v>
      </c>
      <c r="DD641" s="31" cm="1">
        <f t="array" ref="DD641">SUM(SUMIF(Survey!CH641:DA641,{"&gt;0","&lt;0"})*{1,-1})-SUM(SUMIF(Survey!DC641:DV641,{"&gt;0","&lt;0"})*{1,-1})</f>
        <v>0</v>
      </c>
      <c r="DE641" s="30" t="str">
        <f t="shared" si="510"/>
        <v>No holdings</v>
      </c>
      <c r="DF641" s="17">
        <f t="shared" si="511"/>
        <v>0</v>
      </c>
      <c r="DG641" s="16" t="str">
        <f t="shared" si="512"/>
        <v>Pass</v>
      </c>
      <c r="DH641" s="33" t="b">
        <f>IF(ABS(Survey!$DA641)=0,TRUE,FALSE)</f>
        <v>1</v>
      </c>
      <c r="DI641" s="32" t="b">
        <f>NOT(ISBLANK(Survey!$DB641))</f>
        <v>0</v>
      </c>
      <c r="DJ641" s="16" t="str">
        <f t="shared" si="513"/>
        <v>Pass</v>
      </c>
      <c r="DK641" s="33" t="b">
        <f>IF(ABS(Survey!$DV641)=0,TRUE,FALSE)</f>
        <v>1</v>
      </c>
      <c r="DL641" s="32" t="b">
        <f>NOT(ISBLANK(Survey!$DW641))</f>
        <v>0</v>
      </c>
      <c r="DM641" t="str">
        <f t="shared" si="514"/>
        <v>Pass</v>
      </c>
      <c r="DN641" s="25" cm="1">
        <f t="array" ref="DN641">SUM(SUMIF(Survey!CW641,{"&gt;0","&lt;0"})*{1,-1})+SUM(SUMIF(Survey!DR641,{"&gt;0","&lt;0"})*{1,-1})</f>
        <v>0</v>
      </c>
      <c r="DO641" s="25">
        <f>SUM(SUMIF(Survey!DY641:EE641,{"&gt;0","&lt;0"})*{1,-1})+SUM(SUMIF(Survey!EG641:EM641,{"&gt;0","&lt;0"})*{1,-1})</f>
        <v>0</v>
      </c>
      <c r="DP641">
        <f t="shared" si="515"/>
        <v>0</v>
      </c>
      <c r="DQ641">
        <f t="shared" si="516"/>
        <v>0</v>
      </c>
      <c r="DR641" s="16" t="str">
        <f t="shared" si="517"/>
        <v>Pass</v>
      </c>
      <c r="DS641" s="33" t="b">
        <f>IF(ABS(Survey!$EE641)=0,TRUE,FALSE)</f>
        <v>1</v>
      </c>
      <c r="DT641" s="32" t="b">
        <f>NOT(ISBLANK(Survey!EF641))</f>
        <v>0</v>
      </c>
      <c r="DU641" s="16" t="str">
        <f t="shared" si="518"/>
        <v>Pass</v>
      </c>
      <c r="DV641" s="33" t="b">
        <f>IF(ABS(Survey!$EM641)=0,TRUE,FALSE)</f>
        <v>1</v>
      </c>
      <c r="DW641" s="32" t="b">
        <f>NOT(ISBLANK(Survey!$EN641))</f>
        <v>0</v>
      </c>
      <c r="DX641" s="16" t="str">
        <f t="shared" si="519"/>
        <v>Fail</v>
      </c>
      <c r="DY641" s="31">
        <f>SUM(SUMIF(Survey!ET641:EV641,{"&gt;0","&lt;0"})*{1,-1})</f>
        <v>0</v>
      </c>
      <c r="DZ641">
        <f t="shared" si="520"/>
        <v>0</v>
      </c>
      <c r="EA641">
        <f t="shared" si="521"/>
        <v>100</v>
      </c>
      <c r="EB641" s="30" t="b">
        <f>IF(OR(Survey!$M641="ETF",Survey!$M641="ETF, alternative mutual fund",Survey!$M641="Closed-end", Survey!$M641="Split share corp"),TRUE,FALSE)</f>
        <v>0</v>
      </c>
      <c r="EC641" s="16" t="str">
        <f t="shared" si="522"/>
        <v>Fail</v>
      </c>
      <c r="ED641" s="31">
        <f>SUM(SUMIF(Survey!EX641:FD641,{"&gt;0","&lt;0"})*{1,-1})</f>
        <v>0</v>
      </c>
      <c r="EE641">
        <f t="shared" si="523"/>
        <v>0</v>
      </c>
      <c r="EF641" s="17">
        <f t="shared" si="524"/>
        <v>100</v>
      </c>
      <c r="EG641" s="16" t="str">
        <f t="shared" si="525"/>
        <v>Fail</v>
      </c>
      <c r="EH641" s="31">
        <f>SUM(SUMIF(Survey!FF641:FL641,{"&gt;0","&lt;0"})*{1,-1})</f>
        <v>0</v>
      </c>
      <c r="EI641">
        <f t="shared" si="526"/>
        <v>0</v>
      </c>
      <c r="EJ641" s="17">
        <f t="shared" si="527"/>
        <v>100</v>
      </c>
    </row>
    <row r="642" spans="1:140">
      <c r="A642">
        <v>642</v>
      </c>
      <c r="B642" t="str">
        <f t="shared" si="475"/>
        <v>Pass</v>
      </c>
      <c r="C642" t="str">
        <f>IF(COUNTBLANK(Survey!B642:FM642)=$C$2, "Pass", "Fail")</f>
        <v>Pass</v>
      </c>
      <c r="D642" s="16" t="str">
        <f t="shared" si="476"/>
        <v>Fail</v>
      </c>
      <c r="E642" t="str">
        <f>IF(OR(ISBLANK(Survey!AL642),COUNTIF(G642:BJ642,"Fail")),"Fail","Pass")</f>
        <v>Fail</v>
      </c>
      <c r="F642" s="265"/>
      <c r="G642" s="16" t="str">
        <f t="shared" si="477"/>
        <v>Fail</v>
      </c>
      <c r="H642" s="139">
        <f>COUNTBLANK(Survey!B642:D642)+COUNTBLANK(Survey!G642)+COUNTBLANK(Survey!I642)+COUNTBLANK(Survey!K642:M642)+COUNTBLANK(Survey!P642:Q642)+COUNTBLANK(Survey!T642:W642)+COUNTBLANK(Survey!Z642:AC642)+COUNTBLANK(Survey!AF642:AG642)+COUNTBLANK(Survey!AK642:AK642)</f>
        <v>21</v>
      </c>
      <c r="I642" t="str">
        <f t="shared" si="478"/>
        <v>Fail</v>
      </c>
      <c r="J642" t="b">
        <f>IF(Survey!E642="No",TRUE,FALSE)</f>
        <v>0</v>
      </c>
      <c r="K642" s="29" cm="1">
        <f t="array" ref="K642">IF(COUNTA(Survey!$E$4:$E$695)=1, 0, SUM(IF(COUNTIF(Survey!$E$4:$E$695, Survey!$E$4:$E$695)=1,1,0)))</f>
        <v>0</v>
      </c>
      <c r="L642" s="29">
        <f>LEN(Survey!E642)</f>
        <v>0</v>
      </c>
      <c r="M642" s="16" t="str">
        <f t="shared" si="479"/>
        <v>Fail</v>
      </c>
      <c r="N642" t="b">
        <f>IF(Survey!F642="No",TRUE,FALSE)</f>
        <v>0</v>
      </c>
      <c r="O642" t="b">
        <f>Survey!F642=Survey!E642</f>
        <v>1</v>
      </c>
      <c r="P642">
        <f>COUNTIF(Survey!$F$4:$F$695,Survey!F642)</f>
        <v>0</v>
      </c>
      <c r="Q642" s="28">
        <f>LEN(Survey!F642)</f>
        <v>0</v>
      </c>
      <c r="R642" s="16" t="str">
        <f t="shared" si="480"/>
        <v>Pass</v>
      </c>
      <c r="S642" s="29">
        <f>MOD((LEN(Survey!H642)+2),11)</f>
        <v>2</v>
      </c>
      <c r="T642">
        <f>COUNTIF(Survey!$H$4:$H$695,Survey!H642)</f>
        <v>0</v>
      </c>
      <c r="U642" s="28" t="str">
        <f>IF(Survey!$L642="Prospectus fund", "Yes", "No")</f>
        <v>No</v>
      </c>
      <c r="V642" s="16" t="str">
        <f t="shared" si="481"/>
        <v>Pass</v>
      </c>
      <c r="W642" s="29">
        <f>MOD((LEN(Survey!J642)+2),11)</f>
        <v>2</v>
      </c>
      <c r="X642">
        <f>COUNTIF(Survey!$J$4:$J$695,Survey!J642)</f>
        <v>0</v>
      </c>
      <c r="Y642" s="30" t="b">
        <f>IF(OR(Survey!$M642="ETF",Survey!$M642="ETF, alternative mutual fund",Survey!$M642="Closed-end", Survey!$M642="Split share corp", Survey!$I642="Yes"),TRUE,FALSE)</f>
        <v>0</v>
      </c>
      <c r="Z642" s="16" t="str">
        <f>IFERROR(IF(AND(OR(AC642=AD642,AD642 = "Either"),NOT(ISBLANK(Survey!K642))),"Pass","Fail"),"Pass")</f>
        <v>Fail</v>
      </c>
      <c r="AA642" s="31" cm="1">
        <f t="array" ref="AA642">SUM(SUMIF(Survey!CH642:DA642,{"&gt;0","&lt;0"})*{1,-1})</f>
        <v>0</v>
      </c>
      <c r="AB642" s="33" cm="1">
        <f t="array" ref="AB642">SUM(SUMIF(Survey!CK642,{"&gt;0","&lt;0"})*{1,-1})+SUM(SUMIF(Survey!CU642,{"&gt;0","&lt;0"})*{1,-1})</f>
        <v>0</v>
      </c>
      <c r="AC642" s="33">
        <f>Survey!K642</f>
        <v>0</v>
      </c>
      <c r="AD642" s="32" t="str">
        <f t="shared" si="482"/>
        <v>Either</v>
      </c>
      <c r="AE642" s="16" t="str">
        <f t="shared" si="483"/>
        <v>Fail</v>
      </c>
      <c r="AF642" s="58" cm="1">
        <f t="array" ref="AF642">SUM(SUMIF(Survey!CH642:DA642,{"&gt;0","&lt;0"})*{1,-1})+SUM(SUMIF(Survey!DC642:DV642,{"&gt;0","&lt;0"})*{1,-1})</f>
        <v>0</v>
      </c>
      <c r="AG642" s="58">
        <f>IFERROR(AF642/(Survey!$BA642),0)</f>
        <v>0</v>
      </c>
      <c r="AH642" s="104" t="b">
        <f>IF(OR(Survey!$M642="Alternative strategy or hedge",Survey!$M642="Private asset",Survey!$L642="Prospectus fund"),TRUE,FALSE)</f>
        <v>0</v>
      </c>
      <c r="AI642" s="104" t="b">
        <f>NOT(ISBLANK(Survey!$M642))</f>
        <v>0</v>
      </c>
      <c r="AJ642" s="16" t="str">
        <f t="shared" si="484"/>
        <v>Fail</v>
      </c>
      <c r="AK642" t="b">
        <f>IF(Survey!W642="No",TRUE,FALSE)</f>
        <v>0</v>
      </c>
      <c r="AL642" s="119">
        <f>MOD((LEN(Survey!W642)+2),22)</f>
        <v>2</v>
      </c>
      <c r="AM642" t="str">
        <f t="shared" si="485"/>
        <v>Pass</v>
      </c>
      <c r="AN642" s="33" t="b">
        <f>NOT(ISNUMBER(SEARCH("Other",Survey!$Q642)))</f>
        <v>1</v>
      </c>
      <c r="AO642" s="32" t="b">
        <f>NOT(ISBLANK(Survey!$R642))</f>
        <v>0</v>
      </c>
      <c r="AP642" s="16" t="str">
        <f t="shared" si="486"/>
        <v>Pass</v>
      </c>
      <c r="AQ642" s="114">
        <f>COUNTBLANK(Survey!$X642)</f>
        <v>1</v>
      </c>
      <c r="AR642" s="58">
        <f>IF(AND(Survey!L642&lt;&gt;"Exempt fund",OR(Survey!$M642="ETF",Survey!$M642="ETF, alternative mutual fund",Survey!$M642="Mutual fund",Survey!$M642="Alternative mutual fund",Survey!$M642="Money market")),1,0)</f>
        <v>0</v>
      </c>
      <c r="AS642" s="16" t="str">
        <f t="shared" si="487"/>
        <v>Pass</v>
      </c>
      <c r="AT642" s="33" t="b">
        <f>NOT(ISNUMBER(SEARCH("Yes",Survey!$AC642)))</f>
        <v>1</v>
      </c>
      <c r="AU642" s="32" t="b">
        <f>IF(COUNTBLANK(Survey!$AD642:$AE642)=0,TRUE, FALSE)</f>
        <v>0</v>
      </c>
      <c r="AV642" s="16" t="str">
        <f t="shared" si="488"/>
        <v>Pass</v>
      </c>
      <c r="AW642" s="33" t="b">
        <f>NOT(ISNUMBER(SEARCH("Yes",Survey!$AF642)))</f>
        <v>1</v>
      </c>
      <c r="AX642" s="32" t="b">
        <f>NOT(ISBLANK(Survey!$AH642))</f>
        <v>0</v>
      </c>
      <c r="AY642" s="16" t="str">
        <f t="shared" si="489"/>
        <v>Pass</v>
      </c>
      <c r="AZ642" s="33" t="b">
        <f>NOT(OR(ISNUMBER(SEARCH("Other",Survey!$AH642)),ISNUMBER(SEARCH("Multiple",Survey!$AH642))))</f>
        <v>1</v>
      </c>
      <c r="BA642" s="32" t="b">
        <f>NOT(ISBLANK(Survey!$AI642))</f>
        <v>0</v>
      </c>
      <c r="BB642" s="16" t="str">
        <f t="shared" si="490"/>
        <v>Fail</v>
      </c>
      <c r="BC642" s="114">
        <f>IF(ABS(Survey!$BA642)&gt;0, 1,0)</f>
        <v>0</v>
      </c>
      <c r="BD642" s="114">
        <f>IF(COUNTBLANK(Survey!$AL642)=0,1,0)</f>
        <v>0</v>
      </c>
      <c r="BE642" s="16" t="str">
        <f t="shared" si="491"/>
        <v>Pass</v>
      </c>
      <c r="BF642" s="114">
        <f>IF(ISBLANK(Survey!$AL642),0,1)</f>
        <v>0</v>
      </c>
      <c r="BG642" s="133">
        <f>COUNTBLANK(Survey!$AM642)</f>
        <v>1</v>
      </c>
      <c r="BH642" s="16" t="str">
        <f t="shared" si="492"/>
        <v>Pass</v>
      </c>
      <c r="BI642" s="114">
        <f>IF(OR(Survey!$AM642="Closed",ISBLANK(Survey!$AM642)),0,1)</f>
        <v>0</v>
      </c>
      <c r="BJ642" s="133">
        <f>IF(ISBLANK(Survey!$AN642),1,0)</f>
        <v>1</v>
      </c>
      <c r="BK642" s="118" t="str">
        <f t="shared" si="493"/>
        <v>Pass</v>
      </c>
      <c r="BL642" s="31" cm="1">
        <f t="array" ref="BL642">SUM(SUMIF(Survey!AO642:AP642,{"&gt;0","&lt;0"})*{1,-1})</f>
        <v>0</v>
      </c>
      <c r="BM642">
        <f t="shared" si="494"/>
        <v>0</v>
      </c>
      <c r="BN642">
        <f t="shared" si="495"/>
        <v>100</v>
      </c>
      <c r="BO642" s="118" t="str">
        <f t="shared" si="496"/>
        <v>Pass</v>
      </c>
      <c r="BP642">
        <f>IF(Survey!AQ642="No",0,1)</f>
        <v>1</v>
      </c>
      <c r="BQ642" s="207">
        <f>MOD((LEN(Survey!AQ642)+2),22)</f>
        <v>2</v>
      </c>
      <c r="BR642">
        <f>IF(Survey!AR642="No",0,1)</f>
        <v>1</v>
      </c>
      <c r="BS642" s="207">
        <f>MOD((LEN(Survey!AR642)+2),22)</f>
        <v>2</v>
      </c>
      <c r="BT642" s="114">
        <f>COUNTBLANK(Survey!$AQ642:$AS642)+COUNTBLANK(Survey!$AU642)</f>
        <v>4</v>
      </c>
      <c r="BU642" s="114">
        <f>IF(Survey!$I642="Yes",1,0)</f>
        <v>0</v>
      </c>
      <c r="BV642" s="114">
        <f>IF(OR(Survey!$M642="Mutual fund",Survey!$M642="Alternative mutual fund",Survey!$M642="Money market"),1,0)</f>
        <v>0</v>
      </c>
      <c r="BW642" s="119">
        <f>IF(OR(Survey!$M642="ETF",Survey!$M642="ETF, alternative mutual fund"),1,0)</f>
        <v>0</v>
      </c>
      <c r="BX642" s="16" t="str">
        <f t="shared" si="497"/>
        <v>Pass</v>
      </c>
      <c r="BY642" s="33">
        <f>IF(ISNUMBER(SEARCH("Other",Survey!$AS642)), 1, 0)</f>
        <v>0</v>
      </c>
      <c r="BZ642" s="58" t="b">
        <f>NOT(ISBLANK(Survey!$AT642))</f>
        <v>0</v>
      </c>
      <c r="CA642" s="16" t="str">
        <f t="shared" si="498"/>
        <v>Pass</v>
      </c>
      <c r="CB642" s="114">
        <f>IF(Survey!$BB642=0, 0,1)</f>
        <v>0</v>
      </c>
      <c r="CC642" s="58">
        <f>Survey!$AV642</f>
        <v>0</v>
      </c>
      <c r="CD642" s="58">
        <f>Survey!$BC642+Survey!$BD642+ABS(Survey!$BE642)-ABS(Survey!$BF642)-ABS(Survey!$BG642)-ABS(Survey!$BL642)</f>
        <v>0</v>
      </c>
      <c r="CE642" s="138">
        <f>Survey!BB642+(ABS(Survey!$BH642)-ABS(Survey!$BI642)+ABS(Survey!$BJ642)-ABS(Survey!$BK642))*0.5</f>
        <v>0</v>
      </c>
      <c r="CF642" s="58">
        <f t="shared" si="499"/>
        <v>0</v>
      </c>
      <c r="CG642" s="58">
        <f>IF(AND($CC642&gt;$CF642-0.2,$CC642&lt;$CF642+0.2,ISBLANK(Survey!$AV642)=FALSE),0,1)</f>
        <v>1</v>
      </c>
      <c r="CH642" s="133">
        <f>IF(ISBLANK(Survey!$AW642),1,0)</f>
        <v>1</v>
      </c>
      <c r="CI642" s="16" t="str">
        <f t="shared" si="500"/>
        <v>Pass</v>
      </c>
      <c r="CJ642" s="114">
        <f>IF(Survey!$BB642=0, 0,1)</f>
        <v>0</v>
      </c>
      <c r="CK642" s="58">
        <f>IF(AND(Survey!$AX642&gt;=0,Survey!$AX642&lt;=0.2,Survey!$AX642&lt;&gt;""),0,1)</f>
        <v>1</v>
      </c>
      <c r="CL642" s="114">
        <f>IF(ISBLANK(Survey!$AY642),1,0)</f>
        <v>1</v>
      </c>
      <c r="CM642" s="16" t="str">
        <f t="shared" si="501"/>
        <v>Fail</v>
      </c>
      <c r="CN642" s="133">
        <f>Survey!$AZ642</f>
        <v>0</v>
      </c>
      <c r="CO642" s="16" t="str">
        <f t="shared" si="502"/>
        <v>Pass</v>
      </c>
      <c r="CP642" s="31">
        <f>Survey!$BA642</f>
        <v>0</v>
      </c>
      <c r="CQ642" s="138">
        <f>Survey!$BB642+Survey!$BC642+Survey!$BD642+ABS(Survey!$BE642)-ABS(Survey!$BF642)-ABS(Survey!$BG642)+ABS(Survey!$BH642)-ABS(Survey!$BI642)+ABS(Survey!$BJ642)-ABS(Survey!$BK642)-ABS(Survey!$BL642)+Survey!$BM642</f>
        <v>0</v>
      </c>
      <c r="CR642" s="30">
        <f t="shared" si="503"/>
        <v>0</v>
      </c>
      <c r="CS642" s="17">
        <f t="shared" si="504"/>
        <v>0</v>
      </c>
      <c r="CT642" s="16" t="str">
        <f t="shared" si="505"/>
        <v>Pass</v>
      </c>
      <c r="CU642" s="33" t="b">
        <f>IF(ABS(Survey!$BM642)=0,TRUE,FALSE)</f>
        <v>1</v>
      </c>
      <c r="CV642" s="32" t="b">
        <f>NOT(ISBLANK(Survey!$BN642))</f>
        <v>0</v>
      </c>
      <c r="CW642" t="str">
        <f t="shared" si="506"/>
        <v>Fail</v>
      </c>
      <c r="CX642" s="25">
        <f>Survey!$BA642</f>
        <v>0</v>
      </c>
      <c r="CY642" s="25" cm="1">
        <f t="array" ref="CY642">SUM(SUMIF(Survey!BP642:BW642,{"&gt;0","&lt;0"})*{1,-1})-SUM(SUMIF(Survey!BY642:CF642,{"&gt;0","&lt;0"})*{1,-1})</f>
        <v>0</v>
      </c>
      <c r="CZ642" s="30" t="str">
        <f t="shared" si="507"/>
        <v>No holdings</v>
      </c>
      <c r="DA642">
        <f t="shared" si="508"/>
        <v>0</v>
      </c>
      <c r="DB642" s="16" t="str">
        <f t="shared" si="509"/>
        <v>Fail</v>
      </c>
      <c r="DC642" s="31">
        <f>Survey!$BA642</f>
        <v>0</v>
      </c>
      <c r="DD642" s="31" cm="1">
        <f t="array" ref="DD642">SUM(SUMIF(Survey!CH642:DA642,{"&gt;0","&lt;0"})*{1,-1})-SUM(SUMIF(Survey!DC642:DV642,{"&gt;0","&lt;0"})*{1,-1})</f>
        <v>0</v>
      </c>
      <c r="DE642" s="30" t="str">
        <f t="shared" si="510"/>
        <v>No holdings</v>
      </c>
      <c r="DF642" s="17">
        <f t="shared" si="511"/>
        <v>0</v>
      </c>
      <c r="DG642" s="16" t="str">
        <f t="shared" si="512"/>
        <v>Pass</v>
      </c>
      <c r="DH642" s="33" t="b">
        <f>IF(ABS(Survey!$DA642)=0,TRUE,FALSE)</f>
        <v>1</v>
      </c>
      <c r="DI642" s="32" t="b">
        <f>NOT(ISBLANK(Survey!$DB642))</f>
        <v>0</v>
      </c>
      <c r="DJ642" s="16" t="str">
        <f t="shared" si="513"/>
        <v>Pass</v>
      </c>
      <c r="DK642" s="33" t="b">
        <f>IF(ABS(Survey!$DV642)=0,TRUE,FALSE)</f>
        <v>1</v>
      </c>
      <c r="DL642" s="32" t="b">
        <f>NOT(ISBLANK(Survey!$DW642))</f>
        <v>0</v>
      </c>
      <c r="DM642" t="str">
        <f t="shared" si="514"/>
        <v>Pass</v>
      </c>
      <c r="DN642" s="25" cm="1">
        <f t="array" ref="DN642">SUM(SUMIF(Survey!CW642,{"&gt;0","&lt;0"})*{1,-1})+SUM(SUMIF(Survey!DR642,{"&gt;0","&lt;0"})*{1,-1})</f>
        <v>0</v>
      </c>
      <c r="DO642" s="25">
        <f>SUM(SUMIF(Survey!DY642:EE642,{"&gt;0","&lt;0"})*{1,-1})+SUM(SUMIF(Survey!EG642:EM642,{"&gt;0","&lt;0"})*{1,-1})</f>
        <v>0</v>
      </c>
      <c r="DP642">
        <f t="shared" si="515"/>
        <v>0</v>
      </c>
      <c r="DQ642">
        <f t="shared" si="516"/>
        <v>0</v>
      </c>
      <c r="DR642" s="16" t="str">
        <f t="shared" si="517"/>
        <v>Pass</v>
      </c>
      <c r="DS642" s="33" t="b">
        <f>IF(ABS(Survey!$EE642)=0,TRUE,FALSE)</f>
        <v>1</v>
      </c>
      <c r="DT642" s="32" t="b">
        <f>NOT(ISBLANK(Survey!EF642))</f>
        <v>0</v>
      </c>
      <c r="DU642" s="16" t="str">
        <f t="shared" si="518"/>
        <v>Pass</v>
      </c>
      <c r="DV642" s="33" t="b">
        <f>IF(ABS(Survey!$EM642)=0,TRUE,FALSE)</f>
        <v>1</v>
      </c>
      <c r="DW642" s="32" t="b">
        <f>NOT(ISBLANK(Survey!$EN642))</f>
        <v>0</v>
      </c>
      <c r="DX642" s="16" t="str">
        <f t="shared" si="519"/>
        <v>Fail</v>
      </c>
      <c r="DY642" s="31">
        <f>SUM(SUMIF(Survey!ET642:EV642,{"&gt;0","&lt;0"})*{1,-1})</f>
        <v>0</v>
      </c>
      <c r="DZ642">
        <f t="shared" si="520"/>
        <v>0</v>
      </c>
      <c r="EA642">
        <f t="shared" si="521"/>
        <v>100</v>
      </c>
      <c r="EB642" s="30" t="b">
        <f>IF(OR(Survey!$M642="ETF",Survey!$M642="ETF, alternative mutual fund",Survey!$M642="Closed-end", Survey!$M642="Split share corp"),TRUE,FALSE)</f>
        <v>0</v>
      </c>
      <c r="EC642" s="16" t="str">
        <f t="shared" si="522"/>
        <v>Fail</v>
      </c>
      <c r="ED642" s="31">
        <f>SUM(SUMIF(Survey!EX642:FD642,{"&gt;0","&lt;0"})*{1,-1})</f>
        <v>0</v>
      </c>
      <c r="EE642">
        <f t="shared" si="523"/>
        <v>0</v>
      </c>
      <c r="EF642" s="17">
        <f t="shared" si="524"/>
        <v>100</v>
      </c>
      <c r="EG642" s="16" t="str">
        <f t="shared" si="525"/>
        <v>Fail</v>
      </c>
      <c r="EH642" s="31">
        <f>SUM(SUMIF(Survey!FF642:FL642,{"&gt;0","&lt;0"})*{1,-1})</f>
        <v>0</v>
      </c>
      <c r="EI642">
        <f t="shared" si="526"/>
        <v>0</v>
      </c>
      <c r="EJ642" s="17">
        <f t="shared" si="527"/>
        <v>100</v>
      </c>
    </row>
    <row r="643" spans="1:140">
      <c r="A643">
        <v>643</v>
      </c>
      <c r="B643" t="str">
        <f t="shared" ref="B643:B695" si="528">IF(OR($C643="Pass",$D643="Pass",$E643="Pass"),"Pass","Fail")</f>
        <v>Pass</v>
      </c>
      <c r="C643" t="str">
        <f>IF(COUNTBLANK(Survey!B643:FM643)=$C$2, "Pass", "Fail")</f>
        <v>Pass</v>
      </c>
      <c r="D643" s="16" t="str">
        <f t="shared" si="476"/>
        <v>Fail</v>
      </c>
      <c r="E643" t="str">
        <f>IF(OR(ISBLANK(Survey!AL643),COUNTIF(G643:BJ643,"Fail")),"Fail","Pass")</f>
        <v>Fail</v>
      </c>
      <c r="F643" s="265"/>
      <c r="G643" s="16" t="str">
        <f t="shared" si="477"/>
        <v>Fail</v>
      </c>
      <c r="H643" s="139">
        <f>COUNTBLANK(Survey!B643:D643)+COUNTBLANK(Survey!G643)+COUNTBLANK(Survey!I643)+COUNTBLANK(Survey!K643:M643)+COUNTBLANK(Survey!P643:Q643)+COUNTBLANK(Survey!T643:W643)+COUNTBLANK(Survey!Z643:AC643)+COUNTBLANK(Survey!AF643:AG643)+COUNTBLANK(Survey!AK643:AK643)</f>
        <v>21</v>
      </c>
      <c r="I643" t="str">
        <f t="shared" si="478"/>
        <v>Fail</v>
      </c>
      <c r="J643" t="b">
        <f>IF(Survey!E643="No",TRUE,FALSE)</f>
        <v>0</v>
      </c>
      <c r="K643" s="29" cm="1">
        <f t="array" ref="K643">IF(COUNTA(Survey!$E$4:$E$695)=1, 0, SUM(IF(COUNTIF(Survey!$E$4:$E$695, Survey!$E$4:$E$695)=1,1,0)))</f>
        <v>0</v>
      </c>
      <c r="L643" s="29">
        <f>LEN(Survey!E643)</f>
        <v>0</v>
      </c>
      <c r="M643" s="16" t="str">
        <f t="shared" si="479"/>
        <v>Fail</v>
      </c>
      <c r="N643" t="b">
        <f>IF(Survey!F643="No",TRUE,FALSE)</f>
        <v>0</v>
      </c>
      <c r="O643" t="b">
        <f>Survey!F643=Survey!E643</f>
        <v>1</v>
      </c>
      <c r="P643">
        <f>COUNTIF(Survey!$F$4:$F$695,Survey!F643)</f>
        <v>0</v>
      </c>
      <c r="Q643" s="28">
        <f>LEN(Survey!F643)</f>
        <v>0</v>
      </c>
      <c r="R643" s="16" t="str">
        <f t="shared" si="480"/>
        <v>Pass</v>
      </c>
      <c r="S643" s="29">
        <f>MOD((LEN(Survey!H643)+2),11)</f>
        <v>2</v>
      </c>
      <c r="T643">
        <f>COUNTIF(Survey!$H$4:$H$695,Survey!H643)</f>
        <v>0</v>
      </c>
      <c r="U643" s="28" t="str">
        <f>IF(Survey!$L643="Prospectus fund", "Yes", "No")</f>
        <v>No</v>
      </c>
      <c r="V643" s="16" t="str">
        <f t="shared" si="481"/>
        <v>Pass</v>
      </c>
      <c r="W643" s="29">
        <f>MOD((LEN(Survey!J643)+2),11)</f>
        <v>2</v>
      </c>
      <c r="X643">
        <f>COUNTIF(Survey!$J$4:$J$695,Survey!J643)</f>
        <v>0</v>
      </c>
      <c r="Y643" s="30" t="b">
        <f>IF(OR(Survey!$M643="ETF",Survey!$M643="ETF, alternative mutual fund",Survey!$M643="Closed-end", Survey!$M643="Split share corp", Survey!$I643="Yes"),TRUE,FALSE)</f>
        <v>0</v>
      </c>
      <c r="Z643" s="16" t="str">
        <f>IFERROR(IF(AND(OR(AC643=AD643,AD643 = "Either"),NOT(ISBLANK(Survey!K643))),"Pass","Fail"),"Pass")</f>
        <v>Fail</v>
      </c>
      <c r="AA643" s="31" cm="1">
        <f t="array" ref="AA643">SUM(SUMIF(Survey!CH643:DA643,{"&gt;0","&lt;0"})*{1,-1})</f>
        <v>0</v>
      </c>
      <c r="AB643" s="33" cm="1">
        <f t="array" ref="AB643">SUM(SUMIF(Survey!CK643,{"&gt;0","&lt;0"})*{1,-1})+SUM(SUMIF(Survey!CU643,{"&gt;0","&lt;0"})*{1,-1})</f>
        <v>0</v>
      </c>
      <c r="AC643" s="33">
        <f>Survey!K643</f>
        <v>0</v>
      </c>
      <c r="AD643" s="32" t="str">
        <f t="shared" si="482"/>
        <v>Either</v>
      </c>
      <c r="AE643" s="16" t="str">
        <f t="shared" si="483"/>
        <v>Fail</v>
      </c>
      <c r="AF643" s="58" cm="1">
        <f t="array" ref="AF643">SUM(SUMIF(Survey!CH643:DA643,{"&gt;0","&lt;0"})*{1,-1})+SUM(SUMIF(Survey!DC643:DV643,{"&gt;0","&lt;0"})*{1,-1})</f>
        <v>0</v>
      </c>
      <c r="AG643" s="58">
        <f>IFERROR(AF643/(Survey!$BA643),0)</f>
        <v>0</v>
      </c>
      <c r="AH643" s="104" t="b">
        <f>IF(OR(Survey!$M643="Alternative strategy or hedge",Survey!$M643="Private asset",Survey!$L643="Prospectus fund"),TRUE,FALSE)</f>
        <v>0</v>
      </c>
      <c r="AI643" s="104" t="b">
        <f>NOT(ISBLANK(Survey!$M643))</f>
        <v>0</v>
      </c>
      <c r="AJ643" s="16" t="str">
        <f t="shared" si="484"/>
        <v>Fail</v>
      </c>
      <c r="AK643" t="b">
        <f>IF(Survey!W643="No",TRUE,FALSE)</f>
        <v>0</v>
      </c>
      <c r="AL643" s="119">
        <f>MOD((LEN(Survey!W643)+2),22)</f>
        <v>2</v>
      </c>
      <c r="AM643" t="str">
        <f t="shared" si="485"/>
        <v>Pass</v>
      </c>
      <c r="AN643" s="33" t="b">
        <f>NOT(ISNUMBER(SEARCH("Other",Survey!$Q643)))</f>
        <v>1</v>
      </c>
      <c r="AO643" s="32" t="b">
        <f>NOT(ISBLANK(Survey!$R643))</f>
        <v>0</v>
      </c>
      <c r="AP643" s="16" t="str">
        <f t="shared" si="486"/>
        <v>Pass</v>
      </c>
      <c r="AQ643" s="114">
        <f>COUNTBLANK(Survey!$X643)</f>
        <v>1</v>
      </c>
      <c r="AR643" s="58">
        <f>IF(AND(Survey!L643&lt;&gt;"Exempt fund",OR(Survey!$M643="ETF",Survey!$M643="ETF, alternative mutual fund",Survey!$M643="Mutual fund",Survey!$M643="Alternative mutual fund",Survey!$M643="Money market")),1,0)</f>
        <v>0</v>
      </c>
      <c r="AS643" s="16" t="str">
        <f t="shared" si="487"/>
        <v>Pass</v>
      </c>
      <c r="AT643" s="33" t="b">
        <f>NOT(ISNUMBER(SEARCH("Yes",Survey!$AC643)))</f>
        <v>1</v>
      </c>
      <c r="AU643" s="32" t="b">
        <f>IF(COUNTBLANK(Survey!$AD643:$AE643)=0,TRUE, FALSE)</f>
        <v>0</v>
      </c>
      <c r="AV643" s="16" t="str">
        <f t="shared" si="488"/>
        <v>Pass</v>
      </c>
      <c r="AW643" s="33" t="b">
        <f>NOT(ISNUMBER(SEARCH("Yes",Survey!$AF643)))</f>
        <v>1</v>
      </c>
      <c r="AX643" s="32" t="b">
        <f>NOT(ISBLANK(Survey!$AH643))</f>
        <v>0</v>
      </c>
      <c r="AY643" s="16" t="str">
        <f t="shared" si="489"/>
        <v>Pass</v>
      </c>
      <c r="AZ643" s="33" t="b">
        <f>NOT(OR(ISNUMBER(SEARCH("Other",Survey!$AH643)),ISNUMBER(SEARCH("Multiple",Survey!$AH643))))</f>
        <v>1</v>
      </c>
      <c r="BA643" s="32" t="b">
        <f>NOT(ISBLANK(Survey!$AI643))</f>
        <v>0</v>
      </c>
      <c r="BB643" s="16" t="str">
        <f t="shared" si="490"/>
        <v>Fail</v>
      </c>
      <c r="BC643" s="114">
        <f>IF(ABS(Survey!$BA643)&gt;0, 1,0)</f>
        <v>0</v>
      </c>
      <c r="BD643" s="114">
        <f>IF(COUNTBLANK(Survey!$AL643)=0,1,0)</f>
        <v>0</v>
      </c>
      <c r="BE643" s="16" t="str">
        <f t="shared" si="491"/>
        <v>Pass</v>
      </c>
      <c r="BF643" s="114">
        <f>IF(ISBLANK(Survey!$AL643),0,1)</f>
        <v>0</v>
      </c>
      <c r="BG643" s="133">
        <f>COUNTBLANK(Survey!$AM643)</f>
        <v>1</v>
      </c>
      <c r="BH643" s="16" t="str">
        <f t="shared" si="492"/>
        <v>Pass</v>
      </c>
      <c r="BI643" s="114">
        <f>IF(OR(Survey!$AM643="Closed",ISBLANK(Survey!$AM643)),0,1)</f>
        <v>0</v>
      </c>
      <c r="BJ643" s="133">
        <f>IF(ISBLANK(Survey!$AN643),1,0)</f>
        <v>1</v>
      </c>
      <c r="BK643" s="118" t="str">
        <f t="shared" si="493"/>
        <v>Pass</v>
      </c>
      <c r="BL643" s="31" cm="1">
        <f t="array" ref="BL643">SUM(SUMIF(Survey!AO643:AP643,{"&gt;0","&lt;0"})*{1,-1})</f>
        <v>0</v>
      </c>
      <c r="BM643">
        <f t="shared" si="494"/>
        <v>0</v>
      </c>
      <c r="BN643">
        <f t="shared" si="495"/>
        <v>100</v>
      </c>
      <c r="BO643" s="118" t="str">
        <f t="shared" si="496"/>
        <v>Pass</v>
      </c>
      <c r="BP643">
        <f>IF(Survey!AQ643="No",0,1)</f>
        <v>1</v>
      </c>
      <c r="BQ643" s="207">
        <f>MOD((LEN(Survey!AQ643)+2),22)</f>
        <v>2</v>
      </c>
      <c r="BR643">
        <f>IF(Survey!AR643="No",0,1)</f>
        <v>1</v>
      </c>
      <c r="BS643" s="207">
        <f>MOD((LEN(Survey!AR643)+2),22)</f>
        <v>2</v>
      </c>
      <c r="BT643" s="114">
        <f>COUNTBLANK(Survey!$AQ643:$AS643)+COUNTBLANK(Survey!$AU643)</f>
        <v>4</v>
      </c>
      <c r="BU643" s="114">
        <f>IF(Survey!$I643="Yes",1,0)</f>
        <v>0</v>
      </c>
      <c r="BV643" s="114">
        <f>IF(OR(Survey!$M643="Mutual fund",Survey!$M643="Alternative mutual fund",Survey!$M643="Money market"),1,0)</f>
        <v>0</v>
      </c>
      <c r="BW643" s="119">
        <f>IF(OR(Survey!$M643="ETF",Survey!$M643="ETF, alternative mutual fund"),1,0)</f>
        <v>0</v>
      </c>
      <c r="BX643" s="16" t="str">
        <f t="shared" si="497"/>
        <v>Pass</v>
      </c>
      <c r="BY643" s="33">
        <f>IF(ISNUMBER(SEARCH("Other",Survey!$AS643)), 1, 0)</f>
        <v>0</v>
      </c>
      <c r="BZ643" s="58" t="b">
        <f>NOT(ISBLANK(Survey!$AT643))</f>
        <v>0</v>
      </c>
      <c r="CA643" s="16" t="str">
        <f t="shared" si="498"/>
        <v>Pass</v>
      </c>
      <c r="CB643" s="114">
        <f>IF(Survey!$BB643=0, 0,1)</f>
        <v>0</v>
      </c>
      <c r="CC643" s="58">
        <f>Survey!$AV643</f>
        <v>0</v>
      </c>
      <c r="CD643" s="58">
        <f>Survey!$BC643+Survey!$BD643+ABS(Survey!$BE643)-ABS(Survey!$BF643)-ABS(Survey!$BG643)-ABS(Survey!$BL643)</f>
        <v>0</v>
      </c>
      <c r="CE643" s="138">
        <f>Survey!BB643+(ABS(Survey!$BH643)-ABS(Survey!$BI643)+ABS(Survey!$BJ643)-ABS(Survey!$BK643))*0.5</f>
        <v>0</v>
      </c>
      <c r="CF643" s="58">
        <f t="shared" si="499"/>
        <v>0</v>
      </c>
      <c r="CG643" s="58">
        <f>IF(AND($CC643&gt;$CF643-0.2,$CC643&lt;$CF643+0.2,ISBLANK(Survey!$AV643)=FALSE),0,1)</f>
        <v>1</v>
      </c>
      <c r="CH643" s="133">
        <f>IF(ISBLANK(Survey!$AW643),1,0)</f>
        <v>1</v>
      </c>
      <c r="CI643" s="16" t="str">
        <f t="shared" si="500"/>
        <v>Pass</v>
      </c>
      <c r="CJ643" s="114">
        <f>IF(Survey!$BB643=0, 0,1)</f>
        <v>0</v>
      </c>
      <c r="CK643" s="58">
        <f>IF(AND(Survey!$AX643&gt;=0,Survey!$AX643&lt;=0.2,Survey!$AX643&lt;&gt;""),0,1)</f>
        <v>1</v>
      </c>
      <c r="CL643" s="114">
        <f>IF(ISBLANK(Survey!$AY643),1,0)</f>
        <v>1</v>
      </c>
      <c r="CM643" s="16" t="str">
        <f t="shared" si="501"/>
        <v>Fail</v>
      </c>
      <c r="CN643" s="133">
        <f>Survey!$AZ643</f>
        <v>0</v>
      </c>
      <c r="CO643" s="16" t="str">
        <f t="shared" si="502"/>
        <v>Pass</v>
      </c>
      <c r="CP643" s="31">
        <f>Survey!$BA643</f>
        <v>0</v>
      </c>
      <c r="CQ643" s="138">
        <f>Survey!$BB643+Survey!$BC643+Survey!$BD643+ABS(Survey!$BE643)-ABS(Survey!$BF643)-ABS(Survey!$BG643)+ABS(Survey!$BH643)-ABS(Survey!$BI643)+ABS(Survey!$BJ643)-ABS(Survey!$BK643)-ABS(Survey!$BL643)+Survey!$BM643</f>
        <v>0</v>
      </c>
      <c r="CR643" s="30">
        <f t="shared" si="503"/>
        <v>0</v>
      </c>
      <c r="CS643" s="17">
        <f t="shared" si="504"/>
        <v>0</v>
      </c>
      <c r="CT643" s="16" t="str">
        <f t="shared" si="505"/>
        <v>Pass</v>
      </c>
      <c r="CU643" s="33" t="b">
        <f>IF(ABS(Survey!$BM643)=0,TRUE,FALSE)</f>
        <v>1</v>
      </c>
      <c r="CV643" s="32" t="b">
        <f>NOT(ISBLANK(Survey!$BN643))</f>
        <v>0</v>
      </c>
      <c r="CW643" t="str">
        <f t="shared" si="506"/>
        <v>Fail</v>
      </c>
      <c r="CX643" s="25">
        <f>Survey!$BA643</f>
        <v>0</v>
      </c>
      <c r="CY643" s="25" cm="1">
        <f t="array" ref="CY643">SUM(SUMIF(Survey!BP643:BW643,{"&gt;0","&lt;0"})*{1,-1})-SUM(SUMIF(Survey!BY643:CF643,{"&gt;0","&lt;0"})*{1,-1})</f>
        <v>0</v>
      </c>
      <c r="CZ643" s="30" t="str">
        <f t="shared" si="507"/>
        <v>No holdings</v>
      </c>
      <c r="DA643">
        <f t="shared" si="508"/>
        <v>0</v>
      </c>
      <c r="DB643" s="16" t="str">
        <f t="shared" si="509"/>
        <v>Fail</v>
      </c>
      <c r="DC643" s="31">
        <f>Survey!$BA643</f>
        <v>0</v>
      </c>
      <c r="DD643" s="31" cm="1">
        <f t="array" ref="DD643">SUM(SUMIF(Survey!CH643:DA643,{"&gt;0","&lt;0"})*{1,-1})-SUM(SUMIF(Survey!DC643:DV643,{"&gt;0","&lt;0"})*{1,-1})</f>
        <v>0</v>
      </c>
      <c r="DE643" s="30" t="str">
        <f t="shared" si="510"/>
        <v>No holdings</v>
      </c>
      <c r="DF643" s="17">
        <f t="shared" si="511"/>
        <v>0</v>
      </c>
      <c r="DG643" s="16" t="str">
        <f t="shared" si="512"/>
        <v>Pass</v>
      </c>
      <c r="DH643" s="33" t="b">
        <f>IF(ABS(Survey!$DA643)=0,TRUE,FALSE)</f>
        <v>1</v>
      </c>
      <c r="DI643" s="32" t="b">
        <f>NOT(ISBLANK(Survey!$DB643))</f>
        <v>0</v>
      </c>
      <c r="DJ643" s="16" t="str">
        <f t="shared" si="513"/>
        <v>Pass</v>
      </c>
      <c r="DK643" s="33" t="b">
        <f>IF(ABS(Survey!$DV643)=0,TRUE,FALSE)</f>
        <v>1</v>
      </c>
      <c r="DL643" s="32" t="b">
        <f>NOT(ISBLANK(Survey!$DW643))</f>
        <v>0</v>
      </c>
      <c r="DM643" t="str">
        <f t="shared" si="514"/>
        <v>Pass</v>
      </c>
      <c r="DN643" s="25" cm="1">
        <f t="array" ref="DN643">SUM(SUMIF(Survey!CW643,{"&gt;0","&lt;0"})*{1,-1})+SUM(SUMIF(Survey!DR643,{"&gt;0","&lt;0"})*{1,-1})</f>
        <v>0</v>
      </c>
      <c r="DO643" s="25">
        <f>SUM(SUMIF(Survey!DY643:EE643,{"&gt;0","&lt;0"})*{1,-1})+SUM(SUMIF(Survey!EG643:EM643,{"&gt;0","&lt;0"})*{1,-1})</f>
        <v>0</v>
      </c>
      <c r="DP643">
        <f t="shared" si="515"/>
        <v>0</v>
      </c>
      <c r="DQ643">
        <f t="shared" si="516"/>
        <v>0</v>
      </c>
      <c r="DR643" s="16" t="str">
        <f t="shared" si="517"/>
        <v>Pass</v>
      </c>
      <c r="DS643" s="33" t="b">
        <f>IF(ABS(Survey!$EE643)=0,TRUE,FALSE)</f>
        <v>1</v>
      </c>
      <c r="DT643" s="32" t="b">
        <f>NOT(ISBLANK(Survey!EF643))</f>
        <v>0</v>
      </c>
      <c r="DU643" s="16" t="str">
        <f t="shared" si="518"/>
        <v>Pass</v>
      </c>
      <c r="DV643" s="33" t="b">
        <f>IF(ABS(Survey!$EM643)=0,TRUE,FALSE)</f>
        <v>1</v>
      </c>
      <c r="DW643" s="32" t="b">
        <f>NOT(ISBLANK(Survey!$EN643))</f>
        <v>0</v>
      </c>
      <c r="DX643" s="16" t="str">
        <f t="shared" si="519"/>
        <v>Fail</v>
      </c>
      <c r="DY643" s="31">
        <f>SUM(SUMIF(Survey!ET643:EV643,{"&gt;0","&lt;0"})*{1,-1})</f>
        <v>0</v>
      </c>
      <c r="DZ643">
        <f t="shared" si="520"/>
        <v>0</v>
      </c>
      <c r="EA643">
        <f t="shared" si="521"/>
        <v>100</v>
      </c>
      <c r="EB643" s="30" t="b">
        <f>IF(OR(Survey!$M643="ETF",Survey!$M643="ETF, alternative mutual fund",Survey!$M643="Closed-end", Survey!$M643="Split share corp"),TRUE,FALSE)</f>
        <v>0</v>
      </c>
      <c r="EC643" s="16" t="str">
        <f t="shared" si="522"/>
        <v>Fail</v>
      </c>
      <c r="ED643" s="31">
        <f>SUM(SUMIF(Survey!EX643:FD643,{"&gt;0","&lt;0"})*{1,-1})</f>
        <v>0</v>
      </c>
      <c r="EE643">
        <f t="shared" si="523"/>
        <v>0</v>
      </c>
      <c r="EF643" s="17">
        <f t="shared" si="524"/>
        <v>100</v>
      </c>
      <c r="EG643" s="16" t="str">
        <f t="shared" si="525"/>
        <v>Fail</v>
      </c>
      <c r="EH643" s="31">
        <f>SUM(SUMIF(Survey!FF643:FL643,{"&gt;0","&lt;0"})*{1,-1})</f>
        <v>0</v>
      </c>
      <c r="EI643">
        <f t="shared" si="526"/>
        <v>0</v>
      </c>
      <c r="EJ643" s="17">
        <f t="shared" si="527"/>
        <v>100</v>
      </c>
    </row>
    <row r="644" spans="1:140">
      <c r="A644">
        <v>644</v>
      </c>
      <c r="B644" t="str">
        <f t="shared" si="528"/>
        <v>Pass</v>
      </c>
      <c r="C644" t="str">
        <f>IF(COUNTBLANK(Survey!B644:FM644)=$C$2, "Pass", "Fail")</f>
        <v>Pass</v>
      </c>
      <c r="D644" s="16" t="str">
        <f t="shared" si="476"/>
        <v>Fail</v>
      </c>
      <c r="E644" t="str">
        <f>IF(OR(ISBLANK(Survey!AL644),COUNTIF(G644:BJ644,"Fail")),"Fail","Pass")</f>
        <v>Fail</v>
      </c>
      <c r="F644" s="265"/>
      <c r="G644" s="16" t="str">
        <f t="shared" si="477"/>
        <v>Fail</v>
      </c>
      <c r="H644" s="139">
        <f>COUNTBLANK(Survey!B644:D644)+COUNTBLANK(Survey!G644)+COUNTBLANK(Survey!I644)+COUNTBLANK(Survey!K644:M644)+COUNTBLANK(Survey!P644:Q644)+COUNTBLANK(Survey!T644:W644)+COUNTBLANK(Survey!Z644:AC644)+COUNTBLANK(Survey!AF644:AG644)+COUNTBLANK(Survey!AK644:AK644)</f>
        <v>21</v>
      </c>
      <c r="I644" t="str">
        <f t="shared" si="478"/>
        <v>Fail</v>
      </c>
      <c r="J644" t="b">
        <f>IF(Survey!E644="No",TRUE,FALSE)</f>
        <v>0</v>
      </c>
      <c r="K644" s="29" cm="1">
        <f t="array" ref="K644">IF(COUNTA(Survey!$E$4:$E$695)=1, 0, SUM(IF(COUNTIF(Survey!$E$4:$E$695, Survey!$E$4:$E$695)=1,1,0)))</f>
        <v>0</v>
      </c>
      <c r="L644" s="29">
        <f>LEN(Survey!E644)</f>
        <v>0</v>
      </c>
      <c r="M644" s="16" t="str">
        <f t="shared" si="479"/>
        <v>Fail</v>
      </c>
      <c r="N644" t="b">
        <f>IF(Survey!F644="No",TRUE,FALSE)</f>
        <v>0</v>
      </c>
      <c r="O644" t="b">
        <f>Survey!F644=Survey!E644</f>
        <v>1</v>
      </c>
      <c r="P644">
        <f>COUNTIF(Survey!$F$4:$F$695,Survey!F644)</f>
        <v>0</v>
      </c>
      <c r="Q644" s="28">
        <f>LEN(Survey!F644)</f>
        <v>0</v>
      </c>
      <c r="R644" s="16" t="str">
        <f t="shared" si="480"/>
        <v>Pass</v>
      </c>
      <c r="S644" s="29">
        <f>MOD((LEN(Survey!H644)+2),11)</f>
        <v>2</v>
      </c>
      <c r="T644">
        <f>COUNTIF(Survey!$H$4:$H$695,Survey!H644)</f>
        <v>0</v>
      </c>
      <c r="U644" s="28" t="str">
        <f>IF(Survey!$L644="Prospectus fund", "Yes", "No")</f>
        <v>No</v>
      </c>
      <c r="V644" s="16" t="str">
        <f t="shared" si="481"/>
        <v>Pass</v>
      </c>
      <c r="W644" s="29">
        <f>MOD((LEN(Survey!J644)+2),11)</f>
        <v>2</v>
      </c>
      <c r="X644">
        <f>COUNTIF(Survey!$J$4:$J$695,Survey!J644)</f>
        <v>0</v>
      </c>
      <c r="Y644" s="30" t="b">
        <f>IF(OR(Survey!$M644="ETF",Survey!$M644="ETF, alternative mutual fund",Survey!$M644="Closed-end", Survey!$M644="Split share corp", Survey!$I644="Yes"),TRUE,FALSE)</f>
        <v>0</v>
      </c>
      <c r="Z644" s="16" t="str">
        <f>IFERROR(IF(AND(OR(AC644=AD644,AD644 = "Either"),NOT(ISBLANK(Survey!K644))),"Pass","Fail"),"Pass")</f>
        <v>Fail</v>
      </c>
      <c r="AA644" s="31" cm="1">
        <f t="array" ref="AA644">SUM(SUMIF(Survey!CH644:DA644,{"&gt;0","&lt;0"})*{1,-1})</f>
        <v>0</v>
      </c>
      <c r="AB644" s="33" cm="1">
        <f t="array" ref="AB644">SUM(SUMIF(Survey!CK644,{"&gt;0","&lt;0"})*{1,-1})+SUM(SUMIF(Survey!CU644,{"&gt;0","&lt;0"})*{1,-1})</f>
        <v>0</v>
      </c>
      <c r="AC644" s="33">
        <f>Survey!K644</f>
        <v>0</v>
      </c>
      <c r="AD644" s="32" t="str">
        <f t="shared" si="482"/>
        <v>Either</v>
      </c>
      <c r="AE644" s="16" t="str">
        <f t="shared" si="483"/>
        <v>Fail</v>
      </c>
      <c r="AF644" s="58" cm="1">
        <f t="array" ref="AF644">SUM(SUMIF(Survey!CH644:DA644,{"&gt;0","&lt;0"})*{1,-1})+SUM(SUMIF(Survey!DC644:DV644,{"&gt;0","&lt;0"})*{1,-1})</f>
        <v>0</v>
      </c>
      <c r="AG644" s="58">
        <f>IFERROR(AF644/(Survey!$BA644),0)</f>
        <v>0</v>
      </c>
      <c r="AH644" s="104" t="b">
        <f>IF(OR(Survey!$M644="Alternative strategy or hedge",Survey!$M644="Private asset",Survey!$L644="Prospectus fund"),TRUE,FALSE)</f>
        <v>0</v>
      </c>
      <c r="AI644" s="104" t="b">
        <f>NOT(ISBLANK(Survey!$M644))</f>
        <v>0</v>
      </c>
      <c r="AJ644" s="16" t="str">
        <f t="shared" si="484"/>
        <v>Fail</v>
      </c>
      <c r="AK644" t="b">
        <f>IF(Survey!W644="No",TRUE,FALSE)</f>
        <v>0</v>
      </c>
      <c r="AL644" s="119">
        <f>MOD((LEN(Survey!W644)+2),22)</f>
        <v>2</v>
      </c>
      <c r="AM644" t="str">
        <f t="shared" si="485"/>
        <v>Pass</v>
      </c>
      <c r="AN644" s="33" t="b">
        <f>NOT(ISNUMBER(SEARCH("Other",Survey!$Q644)))</f>
        <v>1</v>
      </c>
      <c r="AO644" s="32" t="b">
        <f>NOT(ISBLANK(Survey!$R644))</f>
        <v>0</v>
      </c>
      <c r="AP644" s="16" t="str">
        <f t="shared" si="486"/>
        <v>Pass</v>
      </c>
      <c r="AQ644" s="114">
        <f>COUNTBLANK(Survey!$X644)</f>
        <v>1</v>
      </c>
      <c r="AR644" s="58">
        <f>IF(AND(Survey!L644&lt;&gt;"Exempt fund",OR(Survey!$M644="ETF",Survey!$M644="ETF, alternative mutual fund",Survey!$M644="Mutual fund",Survey!$M644="Alternative mutual fund",Survey!$M644="Money market")),1,0)</f>
        <v>0</v>
      </c>
      <c r="AS644" s="16" t="str">
        <f t="shared" si="487"/>
        <v>Pass</v>
      </c>
      <c r="AT644" s="33" t="b">
        <f>NOT(ISNUMBER(SEARCH("Yes",Survey!$AC644)))</f>
        <v>1</v>
      </c>
      <c r="AU644" s="32" t="b">
        <f>IF(COUNTBLANK(Survey!$AD644:$AE644)=0,TRUE, FALSE)</f>
        <v>0</v>
      </c>
      <c r="AV644" s="16" t="str">
        <f t="shared" si="488"/>
        <v>Pass</v>
      </c>
      <c r="AW644" s="33" t="b">
        <f>NOT(ISNUMBER(SEARCH("Yes",Survey!$AF644)))</f>
        <v>1</v>
      </c>
      <c r="AX644" s="32" t="b">
        <f>NOT(ISBLANK(Survey!$AH644))</f>
        <v>0</v>
      </c>
      <c r="AY644" s="16" t="str">
        <f t="shared" si="489"/>
        <v>Pass</v>
      </c>
      <c r="AZ644" s="33" t="b">
        <f>NOT(OR(ISNUMBER(SEARCH("Other",Survey!$AH644)),ISNUMBER(SEARCH("Multiple",Survey!$AH644))))</f>
        <v>1</v>
      </c>
      <c r="BA644" s="32" t="b">
        <f>NOT(ISBLANK(Survey!$AI644))</f>
        <v>0</v>
      </c>
      <c r="BB644" s="16" t="str">
        <f t="shared" si="490"/>
        <v>Fail</v>
      </c>
      <c r="BC644" s="114">
        <f>IF(ABS(Survey!$BA644)&gt;0, 1,0)</f>
        <v>0</v>
      </c>
      <c r="BD644" s="114">
        <f>IF(COUNTBLANK(Survey!$AL644)=0,1,0)</f>
        <v>0</v>
      </c>
      <c r="BE644" s="16" t="str">
        <f t="shared" si="491"/>
        <v>Pass</v>
      </c>
      <c r="BF644" s="114">
        <f>IF(ISBLANK(Survey!$AL644),0,1)</f>
        <v>0</v>
      </c>
      <c r="BG644" s="133">
        <f>COUNTBLANK(Survey!$AM644)</f>
        <v>1</v>
      </c>
      <c r="BH644" s="16" t="str">
        <f t="shared" si="492"/>
        <v>Pass</v>
      </c>
      <c r="BI644" s="114">
        <f>IF(OR(Survey!$AM644="Closed",ISBLANK(Survey!$AM644)),0,1)</f>
        <v>0</v>
      </c>
      <c r="BJ644" s="133">
        <f>IF(ISBLANK(Survey!$AN644),1,0)</f>
        <v>1</v>
      </c>
      <c r="BK644" s="118" t="str">
        <f t="shared" si="493"/>
        <v>Pass</v>
      </c>
      <c r="BL644" s="31" cm="1">
        <f t="array" ref="BL644">SUM(SUMIF(Survey!AO644:AP644,{"&gt;0","&lt;0"})*{1,-1})</f>
        <v>0</v>
      </c>
      <c r="BM644">
        <f t="shared" si="494"/>
        <v>0</v>
      </c>
      <c r="BN644">
        <f t="shared" si="495"/>
        <v>100</v>
      </c>
      <c r="BO644" s="118" t="str">
        <f t="shared" si="496"/>
        <v>Pass</v>
      </c>
      <c r="BP644">
        <f>IF(Survey!AQ644="No",0,1)</f>
        <v>1</v>
      </c>
      <c r="BQ644" s="207">
        <f>MOD((LEN(Survey!AQ644)+2),22)</f>
        <v>2</v>
      </c>
      <c r="BR644">
        <f>IF(Survey!AR644="No",0,1)</f>
        <v>1</v>
      </c>
      <c r="BS644" s="207">
        <f>MOD((LEN(Survey!AR644)+2),22)</f>
        <v>2</v>
      </c>
      <c r="BT644" s="114">
        <f>COUNTBLANK(Survey!$AQ644:$AS644)+COUNTBLANK(Survey!$AU644)</f>
        <v>4</v>
      </c>
      <c r="BU644" s="114">
        <f>IF(Survey!$I644="Yes",1,0)</f>
        <v>0</v>
      </c>
      <c r="BV644" s="114">
        <f>IF(OR(Survey!$M644="Mutual fund",Survey!$M644="Alternative mutual fund",Survey!$M644="Money market"),1,0)</f>
        <v>0</v>
      </c>
      <c r="BW644" s="119">
        <f>IF(OR(Survey!$M644="ETF",Survey!$M644="ETF, alternative mutual fund"),1,0)</f>
        <v>0</v>
      </c>
      <c r="BX644" s="16" t="str">
        <f t="shared" si="497"/>
        <v>Pass</v>
      </c>
      <c r="BY644" s="33">
        <f>IF(ISNUMBER(SEARCH("Other",Survey!$AS644)), 1, 0)</f>
        <v>0</v>
      </c>
      <c r="BZ644" s="58" t="b">
        <f>NOT(ISBLANK(Survey!$AT644))</f>
        <v>0</v>
      </c>
      <c r="CA644" s="16" t="str">
        <f t="shared" si="498"/>
        <v>Pass</v>
      </c>
      <c r="CB644" s="114">
        <f>IF(Survey!$BB644=0, 0,1)</f>
        <v>0</v>
      </c>
      <c r="CC644" s="58">
        <f>Survey!$AV644</f>
        <v>0</v>
      </c>
      <c r="CD644" s="58">
        <f>Survey!$BC644+Survey!$BD644+ABS(Survey!$BE644)-ABS(Survey!$BF644)-ABS(Survey!$BG644)-ABS(Survey!$BL644)</f>
        <v>0</v>
      </c>
      <c r="CE644" s="138">
        <f>Survey!BB644+(ABS(Survey!$BH644)-ABS(Survey!$BI644)+ABS(Survey!$BJ644)-ABS(Survey!$BK644))*0.5</f>
        <v>0</v>
      </c>
      <c r="CF644" s="58">
        <f t="shared" si="499"/>
        <v>0</v>
      </c>
      <c r="CG644" s="58">
        <f>IF(AND($CC644&gt;$CF644-0.2,$CC644&lt;$CF644+0.2,ISBLANK(Survey!$AV644)=FALSE),0,1)</f>
        <v>1</v>
      </c>
      <c r="CH644" s="133">
        <f>IF(ISBLANK(Survey!$AW644),1,0)</f>
        <v>1</v>
      </c>
      <c r="CI644" s="16" t="str">
        <f t="shared" si="500"/>
        <v>Pass</v>
      </c>
      <c r="CJ644" s="114">
        <f>IF(Survey!$BB644=0, 0,1)</f>
        <v>0</v>
      </c>
      <c r="CK644" s="58">
        <f>IF(AND(Survey!$AX644&gt;=0,Survey!$AX644&lt;=0.2,Survey!$AX644&lt;&gt;""),0,1)</f>
        <v>1</v>
      </c>
      <c r="CL644" s="114">
        <f>IF(ISBLANK(Survey!$AY644),1,0)</f>
        <v>1</v>
      </c>
      <c r="CM644" s="16" t="str">
        <f t="shared" si="501"/>
        <v>Fail</v>
      </c>
      <c r="CN644" s="133">
        <f>Survey!$AZ644</f>
        <v>0</v>
      </c>
      <c r="CO644" s="16" t="str">
        <f t="shared" si="502"/>
        <v>Pass</v>
      </c>
      <c r="CP644" s="31">
        <f>Survey!$BA644</f>
        <v>0</v>
      </c>
      <c r="CQ644" s="138">
        <f>Survey!$BB644+Survey!$BC644+Survey!$BD644+ABS(Survey!$BE644)-ABS(Survey!$BF644)-ABS(Survey!$BG644)+ABS(Survey!$BH644)-ABS(Survey!$BI644)+ABS(Survey!$BJ644)-ABS(Survey!$BK644)-ABS(Survey!$BL644)+Survey!$BM644</f>
        <v>0</v>
      </c>
      <c r="CR644" s="30">
        <f t="shared" si="503"/>
        <v>0</v>
      </c>
      <c r="CS644" s="17">
        <f t="shared" si="504"/>
        <v>0</v>
      </c>
      <c r="CT644" s="16" t="str">
        <f t="shared" si="505"/>
        <v>Pass</v>
      </c>
      <c r="CU644" s="33" t="b">
        <f>IF(ABS(Survey!$BM644)=0,TRUE,FALSE)</f>
        <v>1</v>
      </c>
      <c r="CV644" s="32" t="b">
        <f>NOT(ISBLANK(Survey!$BN644))</f>
        <v>0</v>
      </c>
      <c r="CW644" t="str">
        <f t="shared" si="506"/>
        <v>Fail</v>
      </c>
      <c r="CX644" s="25">
        <f>Survey!$BA644</f>
        <v>0</v>
      </c>
      <c r="CY644" s="25" cm="1">
        <f t="array" ref="CY644">SUM(SUMIF(Survey!BP644:BW644,{"&gt;0","&lt;0"})*{1,-1})-SUM(SUMIF(Survey!BY644:CF644,{"&gt;0","&lt;0"})*{1,-1})</f>
        <v>0</v>
      </c>
      <c r="CZ644" s="30" t="str">
        <f t="shared" si="507"/>
        <v>No holdings</v>
      </c>
      <c r="DA644">
        <f t="shared" si="508"/>
        <v>0</v>
      </c>
      <c r="DB644" s="16" t="str">
        <f t="shared" si="509"/>
        <v>Fail</v>
      </c>
      <c r="DC644" s="31">
        <f>Survey!$BA644</f>
        <v>0</v>
      </c>
      <c r="DD644" s="31" cm="1">
        <f t="array" ref="DD644">SUM(SUMIF(Survey!CH644:DA644,{"&gt;0","&lt;0"})*{1,-1})-SUM(SUMIF(Survey!DC644:DV644,{"&gt;0","&lt;0"})*{1,-1})</f>
        <v>0</v>
      </c>
      <c r="DE644" s="30" t="str">
        <f t="shared" si="510"/>
        <v>No holdings</v>
      </c>
      <c r="DF644" s="17">
        <f t="shared" si="511"/>
        <v>0</v>
      </c>
      <c r="DG644" s="16" t="str">
        <f t="shared" si="512"/>
        <v>Pass</v>
      </c>
      <c r="DH644" s="33" t="b">
        <f>IF(ABS(Survey!$DA644)=0,TRUE,FALSE)</f>
        <v>1</v>
      </c>
      <c r="DI644" s="32" t="b">
        <f>NOT(ISBLANK(Survey!$DB644))</f>
        <v>0</v>
      </c>
      <c r="DJ644" s="16" t="str">
        <f t="shared" si="513"/>
        <v>Pass</v>
      </c>
      <c r="DK644" s="33" t="b">
        <f>IF(ABS(Survey!$DV644)=0,TRUE,FALSE)</f>
        <v>1</v>
      </c>
      <c r="DL644" s="32" t="b">
        <f>NOT(ISBLANK(Survey!$DW644))</f>
        <v>0</v>
      </c>
      <c r="DM644" t="str">
        <f t="shared" si="514"/>
        <v>Pass</v>
      </c>
      <c r="DN644" s="25" cm="1">
        <f t="array" ref="DN644">SUM(SUMIF(Survey!CW644,{"&gt;0","&lt;0"})*{1,-1})+SUM(SUMIF(Survey!DR644,{"&gt;0","&lt;0"})*{1,-1})</f>
        <v>0</v>
      </c>
      <c r="DO644" s="25">
        <f>SUM(SUMIF(Survey!DY644:EE644,{"&gt;0","&lt;0"})*{1,-1})+SUM(SUMIF(Survey!EG644:EM644,{"&gt;0","&lt;0"})*{1,-1})</f>
        <v>0</v>
      </c>
      <c r="DP644">
        <f t="shared" si="515"/>
        <v>0</v>
      </c>
      <c r="DQ644">
        <f t="shared" si="516"/>
        <v>0</v>
      </c>
      <c r="DR644" s="16" t="str">
        <f t="shared" si="517"/>
        <v>Pass</v>
      </c>
      <c r="DS644" s="33" t="b">
        <f>IF(ABS(Survey!$EE644)=0,TRUE,FALSE)</f>
        <v>1</v>
      </c>
      <c r="DT644" s="32" t="b">
        <f>NOT(ISBLANK(Survey!EF644))</f>
        <v>0</v>
      </c>
      <c r="DU644" s="16" t="str">
        <f t="shared" si="518"/>
        <v>Pass</v>
      </c>
      <c r="DV644" s="33" t="b">
        <f>IF(ABS(Survey!$EM644)=0,TRUE,FALSE)</f>
        <v>1</v>
      </c>
      <c r="DW644" s="32" t="b">
        <f>NOT(ISBLANK(Survey!$EN644))</f>
        <v>0</v>
      </c>
      <c r="DX644" s="16" t="str">
        <f t="shared" si="519"/>
        <v>Fail</v>
      </c>
      <c r="DY644" s="31">
        <f>SUM(SUMIF(Survey!ET644:EV644,{"&gt;0","&lt;0"})*{1,-1})</f>
        <v>0</v>
      </c>
      <c r="DZ644">
        <f t="shared" si="520"/>
        <v>0</v>
      </c>
      <c r="EA644">
        <f t="shared" si="521"/>
        <v>100</v>
      </c>
      <c r="EB644" s="30" t="b">
        <f>IF(OR(Survey!$M644="ETF",Survey!$M644="ETF, alternative mutual fund",Survey!$M644="Closed-end", Survey!$M644="Split share corp"),TRUE,FALSE)</f>
        <v>0</v>
      </c>
      <c r="EC644" s="16" t="str">
        <f t="shared" si="522"/>
        <v>Fail</v>
      </c>
      <c r="ED644" s="31">
        <f>SUM(SUMIF(Survey!EX644:FD644,{"&gt;0","&lt;0"})*{1,-1})</f>
        <v>0</v>
      </c>
      <c r="EE644">
        <f t="shared" si="523"/>
        <v>0</v>
      </c>
      <c r="EF644" s="17">
        <f t="shared" si="524"/>
        <v>100</v>
      </c>
      <c r="EG644" s="16" t="str">
        <f t="shared" si="525"/>
        <v>Fail</v>
      </c>
      <c r="EH644" s="31">
        <f>SUM(SUMIF(Survey!FF644:FL644,{"&gt;0","&lt;0"})*{1,-1})</f>
        <v>0</v>
      </c>
      <c r="EI644">
        <f t="shared" si="526"/>
        <v>0</v>
      </c>
      <c r="EJ644" s="17">
        <f t="shared" si="527"/>
        <v>100</v>
      </c>
    </row>
    <row r="645" spans="1:140">
      <c r="A645">
        <v>645</v>
      </c>
      <c r="B645" t="str">
        <f t="shared" si="528"/>
        <v>Pass</v>
      </c>
      <c r="C645" t="str">
        <f>IF(COUNTBLANK(Survey!B645:FM645)=$C$2, "Pass", "Fail")</f>
        <v>Pass</v>
      </c>
      <c r="D645" s="16" t="str">
        <f t="shared" ref="D645:D695" si="529">IF(COUNTIF(G645:EJ645,"Fail"),"Fail","Pass")</f>
        <v>Fail</v>
      </c>
      <c r="E645" t="str">
        <f>IF(OR(ISBLANK(Survey!AL645),COUNTIF(G645:BJ645,"Fail")),"Fail","Pass")</f>
        <v>Fail</v>
      </c>
      <c r="F645" s="265"/>
      <c r="G645" s="16" t="str">
        <f t="shared" ref="G645:G695" si="530">IF(H645=0,"Pass","Fail")</f>
        <v>Fail</v>
      </c>
      <c r="H645" s="139">
        <f>COUNTBLANK(Survey!B645:D645)+COUNTBLANK(Survey!G645)+COUNTBLANK(Survey!I645)+COUNTBLANK(Survey!K645:M645)+COUNTBLANK(Survey!P645:Q645)+COUNTBLANK(Survey!T645:W645)+COUNTBLANK(Survey!Z645:AC645)+COUNTBLANK(Survey!AF645:AG645)+COUNTBLANK(Survey!AK645:AK645)</f>
        <v>21</v>
      </c>
      <c r="I645" t="str">
        <f t="shared" ref="I645:I695" si="531">IF(AND(OR(L645=20, J645=TRUE),K645&lt;1),"Pass","Fail")</f>
        <v>Fail</v>
      </c>
      <c r="J645" t="b">
        <f>IF(Survey!E645="No",TRUE,FALSE)</f>
        <v>0</v>
      </c>
      <c r="K645" s="29" cm="1">
        <f t="array" ref="K645">IF(COUNTA(Survey!$E$4:$E$695)=1, 0, SUM(IF(COUNTIF(Survey!$E$4:$E$695, Survey!$E$4:$E$695)=1,1,0)))</f>
        <v>0</v>
      </c>
      <c r="L645" s="29">
        <f>LEN(Survey!E645)</f>
        <v>0</v>
      </c>
      <c r="M645" s="16" t="str">
        <f t="shared" ref="M645:M695" si="532">IF(OR(AND(Q645=20,O645=FALSE,P645&lt;2), N645=TRUE),"Pass","Fail")</f>
        <v>Fail</v>
      </c>
      <c r="N645" t="b">
        <f>IF(Survey!F645="No",TRUE,FALSE)</f>
        <v>0</v>
      </c>
      <c r="O645" t="b">
        <f>Survey!F645=Survey!E645</f>
        <v>1</v>
      </c>
      <c r="P645">
        <f>COUNTIF(Survey!$F$4:$F$695,Survey!F645)</f>
        <v>0</v>
      </c>
      <c r="Q645" s="28">
        <f>LEN(Survey!F645)</f>
        <v>0</v>
      </c>
      <c r="R645" s="16" t="str">
        <f t="shared" ref="R645:R695" si="533">IF(OR(AND(S645=0,T645&lt;2), U645="No"),"Pass","Fail")</f>
        <v>Pass</v>
      </c>
      <c r="S645" s="29">
        <f>MOD((LEN(Survey!H645)+2),11)</f>
        <v>2</v>
      </c>
      <c r="T645">
        <f>COUNTIF(Survey!$H$4:$H$695,Survey!H645)</f>
        <v>0</v>
      </c>
      <c r="U645" s="28" t="str">
        <f>IF(Survey!$L645="Prospectus fund", "Yes", "No")</f>
        <v>No</v>
      </c>
      <c r="V645" s="16" t="str">
        <f t="shared" ref="V645:V695" si="534">IFERROR(IF(OR(AND(W645=0,X645&lt;2), Y645=FALSE),"Pass","Fail"),"Pass")</f>
        <v>Pass</v>
      </c>
      <c r="W645" s="29">
        <f>MOD((LEN(Survey!J645)+2),11)</f>
        <v>2</v>
      </c>
      <c r="X645">
        <f>COUNTIF(Survey!$J$4:$J$695,Survey!J645)</f>
        <v>0</v>
      </c>
      <c r="Y645" s="30" t="b">
        <f>IF(OR(Survey!$M645="ETF",Survey!$M645="ETF, alternative mutual fund",Survey!$M645="Closed-end", Survey!$M645="Split share corp", Survey!$I645="Yes"),TRUE,FALSE)</f>
        <v>0</v>
      </c>
      <c r="Z645" s="16" t="str">
        <f>IFERROR(IF(AND(OR(AC645=AD645,AD645 = "Either"),NOT(ISBLANK(Survey!K645))),"Pass","Fail"),"Pass")</f>
        <v>Fail</v>
      </c>
      <c r="AA645" s="31" cm="1">
        <f t="array" ref="AA645">SUM(SUMIF(Survey!CH645:DA645,{"&gt;0","&lt;0"})*{1,-1})</f>
        <v>0</v>
      </c>
      <c r="AB645" s="33" cm="1">
        <f t="array" ref="AB645">SUM(SUMIF(Survey!CK645,{"&gt;0","&lt;0"})*{1,-1})+SUM(SUMIF(Survey!CU645,{"&gt;0","&lt;0"})*{1,-1})</f>
        <v>0</v>
      </c>
      <c r="AC645" s="33">
        <f>Survey!K645</f>
        <v>0</v>
      </c>
      <c r="AD645" s="32" t="str">
        <f t="shared" ref="AD645:AD695" si="535">IFERROR(IF(AB645/AA645 &gt; 0.65, "Fund of funds", IF(AB645/AA645 &lt; 0.35,"Stand-alone","Either")),"Either")</f>
        <v>Either</v>
      </c>
      <c r="AE645" s="16" t="str">
        <f t="shared" ref="AE645:AE695" si="536">IF(AND(AI645=TRUE,OR(AG645&lt;=2, AH645=TRUE)),"Pass","Fail")</f>
        <v>Fail</v>
      </c>
      <c r="AF645" s="58" cm="1">
        <f t="array" ref="AF645">SUM(SUMIF(Survey!CH645:DA645,{"&gt;0","&lt;0"})*{1,-1})+SUM(SUMIF(Survey!DC645:DV645,{"&gt;0","&lt;0"})*{1,-1})</f>
        <v>0</v>
      </c>
      <c r="AG645" s="58">
        <f>IFERROR(AF645/(Survey!$BA645),0)</f>
        <v>0</v>
      </c>
      <c r="AH645" s="104" t="b">
        <f>IF(OR(Survey!$M645="Alternative strategy or hedge",Survey!$M645="Private asset",Survey!$L645="Prospectus fund"),TRUE,FALSE)</f>
        <v>0</v>
      </c>
      <c r="AI645" s="104" t="b">
        <f>NOT(ISBLANK(Survey!$M645))</f>
        <v>0</v>
      </c>
      <c r="AJ645" s="16" t="str">
        <f t="shared" ref="AJ645:AJ695" si="537">IF(OR(AL645=0, AK645=TRUE),"Pass","Fail")</f>
        <v>Fail</v>
      </c>
      <c r="AK645" t="b">
        <f>IF(Survey!W645="No",TRUE,FALSE)</f>
        <v>0</v>
      </c>
      <c r="AL645" s="119">
        <f>MOD((LEN(Survey!W645)+2),22)</f>
        <v>2</v>
      </c>
      <c r="AM645" t="str">
        <f t="shared" ref="AM645:AM695" si="538">IF(OR(AN645=TRUE, AO645=TRUE),"Pass","Fail")</f>
        <v>Pass</v>
      </c>
      <c r="AN645" s="33" t="b">
        <f>NOT(ISNUMBER(SEARCH("Other",Survey!$Q645)))</f>
        <v>1</v>
      </c>
      <c r="AO645" s="32" t="b">
        <f>NOT(ISBLANK(Survey!$R645))</f>
        <v>0</v>
      </c>
      <c r="AP645" s="16" t="str">
        <f t="shared" ref="AP645:AP695" si="539">IF(OR(AQ645=0, AR645=0),"Pass","Fail")</f>
        <v>Pass</v>
      </c>
      <c r="AQ645" s="114">
        <f>COUNTBLANK(Survey!$X645)</f>
        <v>1</v>
      </c>
      <c r="AR645" s="58">
        <f>IF(AND(Survey!L645&lt;&gt;"Exempt fund",OR(Survey!$M645="ETF",Survey!$M645="ETF, alternative mutual fund",Survey!$M645="Mutual fund",Survey!$M645="Alternative mutual fund",Survey!$M645="Money market")),1,0)</f>
        <v>0</v>
      </c>
      <c r="AS645" s="16" t="str">
        <f t="shared" ref="AS645:AS695" si="540">IF(OR(AT645=TRUE, AU645=TRUE),"Pass","Fail")</f>
        <v>Pass</v>
      </c>
      <c r="AT645" s="33" t="b">
        <f>NOT(ISNUMBER(SEARCH("Yes",Survey!$AC645)))</f>
        <v>1</v>
      </c>
      <c r="AU645" s="32" t="b">
        <f>IF(COUNTBLANK(Survey!$AD645:$AE645)=0,TRUE, FALSE)</f>
        <v>0</v>
      </c>
      <c r="AV645" s="16" t="str">
        <f t="shared" ref="AV645:AV695" si="541">IF(OR(AW645=TRUE, AX645=TRUE),"Pass","Fail")</f>
        <v>Pass</v>
      </c>
      <c r="AW645" s="33" t="b">
        <f>NOT(ISNUMBER(SEARCH("Yes",Survey!$AF645)))</f>
        <v>1</v>
      </c>
      <c r="AX645" s="32" t="b">
        <f>NOT(ISBLANK(Survey!$AH645))</f>
        <v>0</v>
      </c>
      <c r="AY645" s="16" t="str">
        <f t="shared" ref="AY645:AY695" si="542">IF(OR(AZ645=TRUE, BA645=TRUE),"Pass","Fail")</f>
        <v>Pass</v>
      </c>
      <c r="AZ645" s="33" t="b">
        <f>NOT(OR(ISNUMBER(SEARCH("Other",Survey!$AH645)),ISNUMBER(SEARCH("Multiple",Survey!$AH645))))</f>
        <v>1</v>
      </c>
      <c r="BA645" s="32" t="b">
        <f>NOT(ISBLANK(Survey!$AI645))</f>
        <v>0</v>
      </c>
      <c r="BB645" s="16" t="str">
        <f t="shared" ref="BB645:BB695" si="543">IF(OR(AND(BC645=1, BD645=0), AND(BC645=0, BD645=1)),"Pass","Fail")</f>
        <v>Fail</v>
      </c>
      <c r="BC645" s="114">
        <f>IF(ABS(Survey!$BA645)&gt;0, 1,0)</f>
        <v>0</v>
      </c>
      <c r="BD645" s="114">
        <f>IF(COUNTBLANK(Survey!$AL645)=0,1,0)</f>
        <v>0</v>
      </c>
      <c r="BE645" s="16" t="str">
        <f t="shared" ref="BE645:BE695" si="544">IF(OR(BF645=0, BG645=0),"Pass","Fail")</f>
        <v>Pass</v>
      </c>
      <c r="BF645" s="114">
        <f>IF(ISBLANK(Survey!$AL645),0,1)</f>
        <v>0</v>
      </c>
      <c r="BG645" s="133">
        <f>COUNTBLANK(Survey!$AM645)</f>
        <v>1</v>
      </c>
      <c r="BH645" s="16" t="str">
        <f t="shared" ref="BH645:BH695" si="545">IF(OR(BI645=0, BJ645=0),"Pass","Fail")</f>
        <v>Pass</v>
      </c>
      <c r="BI645" s="114">
        <f>IF(OR(Survey!$AM645="Closed",ISBLANK(Survey!$AM645)),0,1)</f>
        <v>0</v>
      </c>
      <c r="BJ645" s="133">
        <f>IF(ISBLANK(Survey!$AN645),1,0)</f>
        <v>1</v>
      </c>
      <c r="BK645" s="118" t="str">
        <f t="shared" ref="BK645:BK695" si="546">IF(OR(IF(OR($BU645+$BV645 = 2, $BW645=1), FALSE, TRUE), OR(AND(BL645&gt;=0.99,BL645&lt;=1.01),AND(BL645&gt;=99,BL645&lt;=101))),"Pass","Fail")</f>
        <v>Pass</v>
      </c>
      <c r="BL645" s="31" cm="1">
        <f t="array" ref="BL645">SUM(SUMIF(Survey!AO645:AP645,{"&gt;0","&lt;0"})*{1,-1})</f>
        <v>0</v>
      </c>
      <c r="BM645">
        <f t="shared" ref="BM645:BM695" si="547">IF(BL645=0,0,100/BL645)</f>
        <v>0</v>
      </c>
      <c r="BN645">
        <f t="shared" ref="BN645:BN695" si="548">100-BL645</f>
        <v>100</v>
      </c>
      <c r="BO645" s="118" t="str">
        <f t="shared" ref="BO645:BO695" si="549">IF(OR(IF(OR($BU645+$BV645 = 2, $BW645=1), FALSE, TRUE), AND(OR($BQ645 = 0,$BP645=0),OR($BR645 = 0,$BS645=0),BT645=0)),"Pass","Fail")</f>
        <v>Pass</v>
      </c>
      <c r="BP645">
        <f>IF(Survey!AQ645="No",0,1)</f>
        <v>1</v>
      </c>
      <c r="BQ645" s="207">
        <f>MOD((LEN(Survey!AQ645)+2),22)</f>
        <v>2</v>
      </c>
      <c r="BR645">
        <f>IF(Survey!AR645="No",0,1)</f>
        <v>1</v>
      </c>
      <c r="BS645" s="207">
        <f>MOD((LEN(Survey!AR645)+2),22)</f>
        <v>2</v>
      </c>
      <c r="BT645" s="114">
        <f>COUNTBLANK(Survey!$AQ645:$AS645)+COUNTBLANK(Survey!$AU645)</f>
        <v>4</v>
      </c>
      <c r="BU645" s="114">
        <f>IF(Survey!$I645="Yes",1,0)</f>
        <v>0</v>
      </c>
      <c r="BV645" s="114">
        <f>IF(OR(Survey!$M645="Mutual fund",Survey!$M645="Alternative mutual fund",Survey!$M645="Money market"),1,0)</f>
        <v>0</v>
      </c>
      <c r="BW645" s="119">
        <f>IF(OR(Survey!$M645="ETF",Survey!$M645="ETF, alternative mutual fund"),1,0)</f>
        <v>0</v>
      </c>
      <c r="BX645" s="16" t="str">
        <f t="shared" ref="BX645:BX695" si="550">IF(OR(BY645=0, BZ645=TRUE),"Pass","Fail")</f>
        <v>Pass</v>
      </c>
      <c r="BY645" s="33">
        <f>IF(ISNUMBER(SEARCH("Other",Survey!$AS645)), 1, 0)</f>
        <v>0</v>
      </c>
      <c r="BZ645" s="58" t="b">
        <f>NOT(ISBLANK(Survey!$AT645))</f>
        <v>0</v>
      </c>
      <c r="CA645" s="16" t="str">
        <f t="shared" ref="CA645:CA695" si="551">IF(OR(CB645=0, CG645=0, CH645=0),"Pass","Fail")</f>
        <v>Pass</v>
      </c>
      <c r="CB645" s="114">
        <f>IF(Survey!$BB645=0, 0,1)</f>
        <v>0</v>
      </c>
      <c r="CC645" s="58">
        <f>Survey!$AV645</f>
        <v>0</v>
      </c>
      <c r="CD645" s="58">
        <f>Survey!$BC645+Survey!$BD645+ABS(Survey!$BE645)-ABS(Survey!$BF645)-ABS(Survey!$BG645)-ABS(Survey!$BL645)</f>
        <v>0</v>
      </c>
      <c r="CE645" s="138">
        <f>Survey!BB645+(ABS(Survey!$BH645)-ABS(Survey!$BI645)+ABS(Survey!$BJ645)-ABS(Survey!$BK645))*0.5</f>
        <v>0</v>
      </c>
      <c r="CF645" s="58">
        <f t="shared" ref="CF645:CF695" si="552">IFERROR(CD645/(CE645),0)</f>
        <v>0</v>
      </c>
      <c r="CG645" s="58">
        <f>IF(AND($CC645&gt;$CF645-0.2,$CC645&lt;$CF645+0.2,ISBLANK(Survey!$AV645)=FALSE),0,1)</f>
        <v>1</v>
      </c>
      <c r="CH645" s="133">
        <f>IF(ISBLANK(Survey!$AW645),1,0)</f>
        <v>1</v>
      </c>
      <c r="CI645" s="16" t="str">
        <f t="shared" ref="CI645:CI695" si="553">IF(OR($CJ645=0, $CK645=0,$CL645=0),"Pass","Fail")</f>
        <v>Pass</v>
      </c>
      <c r="CJ645" s="114">
        <f>IF(Survey!$BB645=0, 0,1)</f>
        <v>0</v>
      </c>
      <c r="CK645" s="58">
        <f>IF(AND(Survey!$AX645&gt;=0,Survey!$AX645&lt;=0.2,Survey!$AX645&lt;&gt;""),0,1)</f>
        <v>1</v>
      </c>
      <c r="CL645" s="114">
        <f>IF(ISBLANK(Survey!$AY645),1,0)</f>
        <v>1</v>
      </c>
      <c r="CM645" s="16" t="str">
        <f t="shared" ref="CM645:CM695" si="554">IF(OR(CN645="CAD",CN645="USD"),"Pass","Fail")</f>
        <v>Fail</v>
      </c>
      <c r="CN645" s="133">
        <f>Survey!$AZ645</f>
        <v>0</v>
      </c>
      <c r="CO645" s="16" t="str">
        <f t="shared" ref="CO645:CO695" si="555">IF(OR(CS645=0,AND(CR645&gt;=0.99,CR645&lt;=1.01)),"Pass","Fail")</f>
        <v>Pass</v>
      </c>
      <c r="CP645" s="31">
        <f>Survey!$BA645</f>
        <v>0</v>
      </c>
      <c r="CQ645" s="138">
        <f>Survey!$BB645+Survey!$BC645+Survey!$BD645+ABS(Survey!$BE645)-ABS(Survey!$BF645)-ABS(Survey!$BG645)+ABS(Survey!$BH645)-ABS(Survey!$BI645)+ABS(Survey!$BJ645)-ABS(Survey!$BK645)-ABS(Survey!$BL645)+Survey!$BM645</f>
        <v>0</v>
      </c>
      <c r="CR645" s="30">
        <f t="shared" ref="CR645:CR695" si="556">IFERROR(CP645/CQ645,0)</f>
        <v>0</v>
      </c>
      <c r="CS645" s="17">
        <f t="shared" ref="CS645:CS695" si="557">CP645-CQ645</f>
        <v>0</v>
      </c>
      <c r="CT645" s="16" t="str">
        <f t="shared" ref="CT645:CT695" si="558">IF(OR(CU645=TRUE, CV645=TRUE),"Pass","Fail")</f>
        <v>Pass</v>
      </c>
      <c r="CU645" s="33" t="b">
        <f>IF(ABS(Survey!$BM645)=0,TRUE,FALSE)</f>
        <v>1</v>
      </c>
      <c r="CV645" s="32" t="b">
        <f>NOT(ISBLANK(Survey!$BN645))</f>
        <v>0</v>
      </c>
      <c r="CW645" t="str">
        <f t="shared" ref="CW645:CW695" si="559">IF(AND(CZ645&gt;=0.99,CZ645&lt;=1.01),"Pass","Fail")</f>
        <v>Fail</v>
      </c>
      <c r="CX645" s="25">
        <f>Survey!$BA645</f>
        <v>0</v>
      </c>
      <c r="CY645" s="25" cm="1">
        <f t="array" ref="CY645">SUM(SUMIF(Survey!BP645:BW645,{"&gt;0","&lt;0"})*{1,-1})-SUM(SUMIF(Survey!BY645:CF645,{"&gt;0","&lt;0"})*{1,-1})</f>
        <v>0</v>
      </c>
      <c r="CZ645" s="30" t="str">
        <f t="shared" ref="CZ645:CZ695" si="560">IF(CY645=0,"No holdings",CX645/CY645)</f>
        <v>No holdings</v>
      </c>
      <c r="DA645">
        <f t="shared" ref="DA645:DA695" si="561">CX645-CY645</f>
        <v>0</v>
      </c>
      <c r="DB645" s="16" t="str">
        <f t="shared" ref="DB645:DB695" si="562">IF(AND(DE645&gt;=0.99,DE645&lt;=1.01),"Pass","Fail")</f>
        <v>Fail</v>
      </c>
      <c r="DC645" s="31">
        <f>Survey!$BA645</f>
        <v>0</v>
      </c>
      <c r="DD645" s="31" cm="1">
        <f t="array" ref="DD645">SUM(SUMIF(Survey!CH645:DA645,{"&gt;0","&lt;0"})*{1,-1})-SUM(SUMIF(Survey!DC645:DV645,{"&gt;0","&lt;0"})*{1,-1})</f>
        <v>0</v>
      </c>
      <c r="DE645" s="30" t="str">
        <f t="shared" ref="DE645:DE695" si="563">IF(DD645=0,"No holdings",DC645/DD645)</f>
        <v>No holdings</v>
      </c>
      <c r="DF645" s="17">
        <f t="shared" ref="DF645:DF695" si="564">DC645-DD645</f>
        <v>0</v>
      </c>
      <c r="DG645" s="16" t="str">
        <f t="shared" ref="DG645:DG695" si="565">IF(OR(DH645=TRUE, DI645=TRUE),"Pass","Fail")</f>
        <v>Pass</v>
      </c>
      <c r="DH645" s="33" t="b">
        <f>IF(ABS(Survey!$DA645)=0,TRUE,FALSE)</f>
        <v>1</v>
      </c>
      <c r="DI645" s="32" t="b">
        <f>NOT(ISBLANK(Survey!$DB645))</f>
        <v>0</v>
      </c>
      <c r="DJ645" s="16" t="str">
        <f t="shared" ref="DJ645:DJ695" si="566">IF(OR(DK645=TRUE, DL645=TRUE),"Pass","Fail")</f>
        <v>Pass</v>
      </c>
      <c r="DK645" s="33" t="b">
        <f>IF(ABS(Survey!$DV645)=0,TRUE,FALSE)</f>
        <v>1</v>
      </c>
      <c r="DL645" s="32" t="b">
        <f>NOT(ISBLANK(Survey!$DW645))</f>
        <v>0</v>
      </c>
      <c r="DM645" t="str">
        <f t="shared" ref="DM645:DM695" si="567">IF(DP645&lt;1,"Pass","Fail")</f>
        <v>Pass</v>
      </c>
      <c r="DN645" s="25" cm="1">
        <f t="array" ref="DN645">SUM(SUMIF(Survey!CW645,{"&gt;0","&lt;0"})*{1,-1})+SUM(SUMIF(Survey!DR645,{"&gt;0","&lt;0"})*{1,-1})</f>
        <v>0</v>
      </c>
      <c r="DO645" s="25">
        <f>SUM(SUMIF(Survey!DY645:EE645,{"&gt;0","&lt;0"})*{1,-1})+SUM(SUMIF(Survey!EG645:EM645,{"&gt;0","&lt;0"})*{1,-1})</f>
        <v>0</v>
      </c>
      <c r="DP645">
        <f t="shared" ref="DP645:DP695" si="568">IFERROR(IF(AND(DO645=0,DN645&gt;0),"No Gross Notional",DN645/DO645),0)</f>
        <v>0</v>
      </c>
      <c r="DQ645">
        <f t="shared" ref="DQ645:DQ695" si="569">IF(DN645-DO645 &lt; 0, 0, DN645-DO645)</f>
        <v>0</v>
      </c>
      <c r="DR645" s="16" t="str">
        <f t="shared" ref="DR645:DR695" si="570">IF(OR(DS645=TRUE, DT645=TRUE),"Pass","Fail")</f>
        <v>Pass</v>
      </c>
      <c r="DS645" s="33" t="b">
        <f>IF(ABS(Survey!$EE645)=0,TRUE,FALSE)</f>
        <v>1</v>
      </c>
      <c r="DT645" s="32" t="b">
        <f>NOT(ISBLANK(Survey!EF645))</f>
        <v>0</v>
      </c>
      <c r="DU645" s="16" t="str">
        <f t="shared" ref="DU645:DU695" si="571">IF(OR(DV645=TRUE, DW645=TRUE),"Pass","Fail")</f>
        <v>Pass</v>
      </c>
      <c r="DV645" s="33" t="b">
        <f>IF(ABS(Survey!$EM645)=0,TRUE,FALSE)</f>
        <v>1</v>
      </c>
      <c r="DW645" s="32" t="b">
        <f>NOT(ISBLANK(Survey!$EN645))</f>
        <v>0</v>
      </c>
      <c r="DX645" s="16" t="str">
        <f t="shared" ref="DX645:DX695" si="572">IF(EB645=TRUE,"Pass",IF(OR(AND(DY645&gt;=0.99,DY645&lt;=1.01),AND(DY645&gt;=99,DY645&lt;=101)),"Pass","Fail"))</f>
        <v>Fail</v>
      </c>
      <c r="DY645" s="31">
        <f>SUM(SUMIF(Survey!ET645:EV645,{"&gt;0","&lt;0"})*{1,-1})</f>
        <v>0</v>
      </c>
      <c r="DZ645">
        <f t="shared" ref="DZ645:DZ695" si="573">IF(DY645=0,0,100/DY645)</f>
        <v>0</v>
      </c>
      <c r="EA645">
        <f t="shared" ref="EA645:EA695" si="574">100-DY645</f>
        <v>100</v>
      </c>
      <c r="EB645" s="30" t="b">
        <f>IF(OR(Survey!$M645="ETF",Survey!$M645="ETF, alternative mutual fund",Survey!$M645="Closed-end", Survey!$M645="Split share corp"),TRUE,FALSE)</f>
        <v>0</v>
      </c>
      <c r="EC645" s="16" t="str">
        <f t="shared" ref="EC645:EC695" si="575">IF(OR(AND(ED645&gt;=0.99,ED645&lt;=1.01),AND(ED645&gt;=99,ED645&lt;=101)),"Pass","Fail")</f>
        <v>Fail</v>
      </c>
      <c r="ED645" s="31">
        <f>SUM(SUMIF(Survey!EX645:FD645,{"&gt;0","&lt;0"})*{1,-1})</f>
        <v>0</v>
      </c>
      <c r="EE645">
        <f t="shared" ref="EE645:EE695" si="576">IF(ED645=0,0,100/ED645)</f>
        <v>0</v>
      </c>
      <c r="EF645" s="17">
        <f t="shared" ref="EF645:EF695" si="577">100-ED645</f>
        <v>100</v>
      </c>
      <c r="EG645" s="16" t="str">
        <f t="shared" ref="EG645:EG695" si="578">IF(OR(AND(EH645&gt;=0.99,EH645&lt;=1.01),AND(EH645&gt;=99,EH645&lt;=101)),"Pass","Fail")</f>
        <v>Fail</v>
      </c>
      <c r="EH645" s="31">
        <f>SUM(SUMIF(Survey!FF645:FL645,{"&gt;0","&lt;0"})*{1,-1})</f>
        <v>0</v>
      </c>
      <c r="EI645">
        <f t="shared" ref="EI645:EI695" si="579">IF(EH645=0,0,100/EH645)</f>
        <v>0</v>
      </c>
      <c r="EJ645" s="17">
        <f t="shared" ref="EJ645:EJ695" si="580">100-EH645</f>
        <v>100</v>
      </c>
    </row>
    <row r="646" spans="1:140">
      <c r="A646">
        <v>646</v>
      </c>
      <c r="B646" t="str">
        <f t="shared" si="528"/>
        <v>Pass</v>
      </c>
      <c r="C646" t="str">
        <f>IF(COUNTBLANK(Survey!B646:FM646)=$C$2, "Pass", "Fail")</f>
        <v>Pass</v>
      </c>
      <c r="D646" s="16" t="str">
        <f t="shared" si="529"/>
        <v>Fail</v>
      </c>
      <c r="E646" t="str">
        <f>IF(OR(ISBLANK(Survey!AL646),COUNTIF(G646:BJ646,"Fail")),"Fail","Pass")</f>
        <v>Fail</v>
      </c>
      <c r="F646" s="265"/>
      <c r="G646" s="16" t="str">
        <f t="shared" si="530"/>
        <v>Fail</v>
      </c>
      <c r="H646" s="139">
        <f>COUNTBLANK(Survey!B646:D646)+COUNTBLANK(Survey!G646)+COUNTBLANK(Survey!I646)+COUNTBLANK(Survey!K646:M646)+COUNTBLANK(Survey!P646:Q646)+COUNTBLANK(Survey!T646:W646)+COUNTBLANK(Survey!Z646:AC646)+COUNTBLANK(Survey!AF646:AG646)+COUNTBLANK(Survey!AK646:AK646)</f>
        <v>21</v>
      </c>
      <c r="I646" t="str">
        <f t="shared" si="531"/>
        <v>Fail</v>
      </c>
      <c r="J646" t="b">
        <f>IF(Survey!E646="No",TRUE,FALSE)</f>
        <v>0</v>
      </c>
      <c r="K646" s="29" cm="1">
        <f t="array" ref="K646">IF(COUNTA(Survey!$E$4:$E$695)=1, 0, SUM(IF(COUNTIF(Survey!$E$4:$E$695, Survey!$E$4:$E$695)=1,1,0)))</f>
        <v>0</v>
      </c>
      <c r="L646" s="29">
        <f>LEN(Survey!E646)</f>
        <v>0</v>
      </c>
      <c r="M646" s="16" t="str">
        <f t="shared" si="532"/>
        <v>Fail</v>
      </c>
      <c r="N646" t="b">
        <f>IF(Survey!F646="No",TRUE,FALSE)</f>
        <v>0</v>
      </c>
      <c r="O646" t="b">
        <f>Survey!F646=Survey!E646</f>
        <v>1</v>
      </c>
      <c r="P646">
        <f>COUNTIF(Survey!$F$4:$F$695,Survey!F646)</f>
        <v>0</v>
      </c>
      <c r="Q646" s="28">
        <f>LEN(Survey!F646)</f>
        <v>0</v>
      </c>
      <c r="R646" s="16" t="str">
        <f t="shared" si="533"/>
        <v>Pass</v>
      </c>
      <c r="S646" s="29">
        <f>MOD((LEN(Survey!H646)+2),11)</f>
        <v>2</v>
      </c>
      <c r="T646">
        <f>COUNTIF(Survey!$H$4:$H$695,Survey!H646)</f>
        <v>0</v>
      </c>
      <c r="U646" s="28" t="str">
        <f>IF(Survey!$L646="Prospectus fund", "Yes", "No")</f>
        <v>No</v>
      </c>
      <c r="V646" s="16" t="str">
        <f t="shared" si="534"/>
        <v>Pass</v>
      </c>
      <c r="W646" s="29">
        <f>MOD((LEN(Survey!J646)+2),11)</f>
        <v>2</v>
      </c>
      <c r="X646">
        <f>COUNTIF(Survey!$J$4:$J$695,Survey!J646)</f>
        <v>0</v>
      </c>
      <c r="Y646" s="30" t="b">
        <f>IF(OR(Survey!$M646="ETF",Survey!$M646="ETF, alternative mutual fund",Survey!$M646="Closed-end", Survey!$M646="Split share corp", Survey!$I646="Yes"),TRUE,FALSE)</f>
        <v>0</v>
      </c>
      <c r="Z646" s="16" t="str">
        <f>IFERROR(IF(AND(OR(AC646=AD646,AD646 = "Either"),NOT(ISBLANK(Survey!K646))),"Pass","Fail"),"Pass")</f>
        <v>Fail</v>
      </c>
      <c r="AA646" s="31" cm="1">
        <f t="array" ref="AA646">SUM(SUMIF(Survey!CH646:DA646,{"&gt;0","&lt;0"})*{1,-1})</f>
        <v>0</v>
      </c>
      <c r="AB646" s="33" cm="1">
        <f t="array" ref="AB646">SUM(SUMIF(Survey!CK646,{"&gt;0","&lt;0"})*{1,-1})+SUM(SUMIF(Survey!CU646,{"&gt;0","&lt;0"})*{1,-1})</f>
        <v>0</v>
      </c>
      <c r="AC646" s="33">
        <f>Survey!K646</f>
        <v>0</v>
      </c>
      <c r="AD646" s="32" t="str">
        <f t="shared" si="535"/>
        <v>Either</v>
      </c>
      <c r="AE646" s="16" t="str">
        <f t="shared" si="536"/>
        <v>Fail</v>
      </c>
      <c r="AF646" s="58" cm="1">
        <f t="array" ref="AF646">SUM(SUMIF(Survey!CH646:DA646,{"&gt;0","&lt;0"})*{1,-1})+SUM(SUMIF(Survey!DC646:DV646,{"&gt;0","&lt;0"})*{1,-1})</f>
        <v>0</v>
      </c>
      <c r="AG646" s="58">
        <f>IFERROR(AF646/(Survey!$BA646),0)</f>
        <v>0</v>
      </c>
      <c r="AH646" s="104" t="b">
        <f>IF(OR(Survey!$M646="Alternative strategy or hedge",Survey!$M646="Private asset",Survey!$L646="Prospectus fund"),TRUE,FALSE)</f>
        <v>0</v>
      </c>
      <c r="AI646" s="104" t="b">
        <f>NOT(ISBLANK(Survey!$M646))</f>
        <v>0</v>
      </c>
      <c r="AJ646" s="16" t="str">
        <f t="shared" si="537"/>
        <v>Fail</v>
      </c>
      <c r="AK646" t="b">
        <f>IF(Survey!W646="No",TRUE,FALSE)</f>
        <v>0</v>
      </c>
      <c r="AL646" s="119">
        <f>MOD((LEN(Survey!W646)+2),22)</f>
        <v>2</v>
      </c>
      <c r="AM646" t="str">
        <f t="shared" si="538"/>
        <v>Pass</v>
      </c>
      <c r="AN646" s="33" t="b">
        <f>NOT(ISNUMBER(SEARCH("Other",Survey!$Q646)))</f>
        <v>1</v>
      </c>
      <c r="AO646" s="32" t="b">
        <f>NOT(ISBLANK(Survey!$R646))</f>
        <v>0</v>
      </c>
      <c r="AP646" s="16" t="str">
        <f t="shared" si="539"/>
        <v>Pass</v>
      </c>
      <c r="AQ646" s="114">
        <f>COUNTBLANK(Survey!$X646)</f>
        <v>1</v>
      </c>
      <c r="AR646" s="58">
        <f>IF(AND(Survey!L646&lt;&gt;"Exempt fund",OR(Survey!$M646="ETF",Survey!$M646="ETF, alternative mutual fund",Survey!$M646="Mutual fund",Survey!$M646="Alternative mutual fund",Survey!$M646="Money market")),1,0)</f>
        <v>0</v>
      </c>
      <c r="AS646" s="16" t="str">
        <f t="shared" si="540"/>
        <v>Pass</v>
      </c>
      <c r="AT646" s="33" t="b">
        <f>NOT(ISNUMBER(SEARCH("Yes",Survey!$AC646)))</f>
        <v>1</v>
      </c>
      <c r="AU646" s="32" t="b">
        <f>IF(COUNTBLANK(Survey!$AD646:$AE646)=0,TRUE, FALSE)</f>
        <v>0</v>
      </c>
      <c r="AV646" s="16" t="str">
        <f t="shared" si="541"/>
        <v>Pass</v>
      </c>
      <c r="AW646" s="33" t="b">
        <f>NOT(ISNUMBER(SEARCH("Yes",Survey!$AF646)))</f>
        <v>1</v>
      </c>
      <c r="AX646" s="32" t="b">
        <f>NOT(ISBLANK(Survey!$AH646))</f>
        <v>0</v>
      </c>
      <c r="AY646" s="16" t="str">
        <f t="shared" si="542"/>
        <v>Pass</v>
      </c>
      <c r="AZ646" s="33" t="b">
        <f>NOT(OR(ISNUMBER(SEARCH("Other",Survey!$AH646)),ISNUMBER(SEARCH("Multiple",Survey!$AH646))))</f>
        <v>1</v>
      </c>
      <c r="BA646" s="32" t="b">
        <f>NOT(ISBLANK(Survey!$AI646))</f>
        <v>0</v>
      </c>
      <c r="BB646" s="16" t="str">
        <f t="shared" si="543"/>
        <v>Fail</v>
      </c>
      <c r="BC646" s="114">
        <f>IF(ABS(Survey!$BA646)&gt;0, 1,0)</f>
        <v>0</v>
      </c>
      <c r="BD646" s="114">
        <f>IF(COUNTBLANK(Survey!$AL646)=0,1,0)</f>
        <v>0</v>
      </c>
      <c r="BE646" s="16" t="str">
        <f t="shared" si="544"/>
        <v>Pass</v>
      </c>
      <c r="BF646" s="114">
        <f>IF(ISBLANK(Survey!$AL646),0,1)</f>
        <v>0</v>
      </c>
      <c r="BG646" s="133">
        <f>COUNTBLANK(Survey!$AM646)</f>
        <v>1</v>
      </c>
      <c r="BH646" s="16" t="str">
        <f t="shared" si="545"/>
        <v>Pass</v>
      </c>
      <c r="BI646" s="114">
        <f>IF(OR(Survey!$AM646="Closed",ISBLANK(Survey!$AM646)),0,1)</f>
        <v>0</v>
      </c>
      <c r="BJ646" s="133">
        <f>IF(ISBLANK(Survey!$AN646),1,0)</f>
        <v>1</v>
      </c>
      <c r="BK646" s="118" t="str">
        <f t="shared" si="546"/>
        <v>Pass</v>
      </c>
      <c r="BL646" s="31" cm="1">
        <f t="array" ref="BL646">SUM(SUMIF(Survey!AO646:AP646,{"&gt;0","&lt;0"})*{1,-1})</f>
        <v>0</v>
      </c>
      <c r="BM646">
        <f t="shared" si="547"/>
        <v>0</v>
      </c>
      <c r="BN646">
        <f t="shared" si="548"/>
        <v>100</v>
      </c>
      <c r="BO646" s="118" t="str">
        <f t="shared" si="549"/>
        <v>Pass</v>
      </c>
      <c r="BP646">
        <f>IF(Survey!AQ646="No",0,1)</f>
        <v>1</v>
      </c>
      <c r="BQ646" s="207">
        <f>MOD((LEN(Survey!AQ646)+2),22)</f>
        <v>2</v>
      </c>
      <c r="BR646">
        <f>IF(Survey!AR646="No",0,1)</f>
        <v>1</v>
      </c>
      <c r="BS646" s="207">
        <f>MOD((LEN(Survey!AR646)+2),22)</f>
        <v>2</v>
      </c>
      <c r="BT646" s="114">
        <f>COUNTBLANK(Survey!$AQ646:$AS646)+COUNTBLANK(Survey!$AU646)</f>
        <v>4</v>
      </c>
      <c r="BU646" s="114">
        <f>IF(Survey!$I646="Yes",1,0)</f>
        <v>0</v>
      </c>
      <c r="BV646" s="114">
        <f>IF(OR(Survey!$M646="Mutual fund",Survey!$M646="Alternative mutual fund",Survey!$M646="Money market"),1,0)</f>
        <v>0</v>
      </c>
      <c r="BW646" s="119">
        <f>IF(OR(Survey!$M646="ETF",Survey!$M646="ETF, alternative mutual fund"),1,0)</f>
        <v>0</v>
      </c>
      <c r="BX646" s="16" t="str">
        <f t="shared" si="550"/>
        <v>Pass</v>
      </c>
      <c r="BY646" s="33">
        <f>IF(ISNUMBER(SEARCH("Other",Survey!$AS646)), 1, 0)</f>
        <v>0</v>
      </c>
      <c r="BZ646" s="58" t="b">
        <f>NOT(ISBLANK(Survey!$AT646))</f>
        <v>0</v>
      </c>
      <c r="CA646" s="16" t="str">
        <f t="shared" si="551"/>
        <v>Pass</v>
      </c>
      <c r="CB646" s="114">
        <f>IF(Survey!$BB646=0, 0,1)</f>
        <v>0</v>
      </c>
      <c r="CC646" s="58">
        <f>Survey!$AV646</f>
        <v>0</v>
      </c>
      <c r="CD646" s="58">
        <f>Survey!$BC646+Survey!$BD646+ABS(Survey!$BE646)-ABS(Survey!$BF646)-ABS(Survey!$BG646)-ABS(Survey!$BL646)</f>
        <v>0</v>
      </c>
      <c r="CE646" s="138">
        <f>Survey!BB646+(ABS(Survey!$BH646)-ABS(Survey!$BI646)+ABS(Survey!$BJ646)-ABS(Survey!$BK646))*0.5</f>
        <v>0</v>
      </c>
      <c r="CF646" s="58">
        <f t="shared" si="552"/>
        <v>0</v>
      </c>
      <c r="CG646" s="58">
        <f>IF(AND($CC646&gt;$CF646-0.2,$CC646&lt;$CF646+0.2,ISBLANK(Survey!$AV646)=FALSE),0,1)</f>
        <v>1</v>
      </c>
      <c r="CH646" s="133">
        <f>IF(ISBLANK(Survey!$AW646),1,0)</f>
        <v>1</v>
      </c>
      <c r="CI646" s="16" t="str">
        <f t="shared" si="553"/>
        <v>Pass</v>
      </c>
      <c r="CJ646" s="114">
        <f>IF(Survey!$BB646=0, 0,1)</f>
        <v>0</v>
      </c>
      <c r="CK646" s="58">
        <f>IF(AND(Survey!$AX646&gt;=0,Survey!$AX646&lt;=0.2,Survey!$AX646&lt;&gt;""),0,1)</f>
        <v>1</v>
      </c>
      <c r="CL646" s="114">
        <f>IF(ISBLANK(Survey!$AY646),1,0)</f>
        <v>1</v>
      </c>
      <c r="CM646" s="16" t="str">
        <f t="shared" si="554"/>
        <v>Fail</v>
      </c>
      <c r="CN646" s="133">
        <f>Survey!$AZ646</f>
        <v>0</v>
      </c>
      <c r="CO646" s="16" t="str">
        <f t="shared" si="555"/>
        <v>Pass</v>
      </c>
      <c r="CP646" s="31">
        <f>Survey!$BA646</f>
        <v>0</v>
      </c>
      <c r="CQ646" s="138">
        <f>Survey!$BB646+Survey!$BC646+Survey!$BD646+ABS(Survey!$BE646)-ABS(Survey!$BF646)-ABS(Survey!$BG646)+ABS(Survey!$BH646)-ABS(Survey!$BI646)+ABS(Survey!$BJ646)-ABS(Survey!$BK646)-ABS(Survey!$BL646)+Survey!$BM646</f>
        <v>0</v>
      </c>
      <c r="CR646" s="30">
        <f t="shared" si="556"/>
        <v>0</v>
      </c>
      <c r="CS646" s="17">
        <f t="shared" si="557"/>
        <v>0</v>
      </c>
      <c r="CT646" s="16" t="str">
        <f t="shared" si="558"/>
        <v>Pass</v>
      </c>
      <c r="CU646" s="33" t="b">
        <f>IF(ABS(Survey!$BM646)=0,TRUE,FALSE)</f>
        <v>1</v>
      </c>
      <c r="CV646" s="32" t="b">
        <f>NOT(ISBLANK(Survey!$BN646))</f>
        <v>0</v>
      </c>
      <c r="CW646" t="str">
        <f t="shared" si="559"/>
        <v>Fail</v>
      </c>
      <c r="CX646" s="25">
        <f>Survey!$BA646</f>
        <v>0</v>
      </c>
      <c r="CY646" s="25" cm="1">
        <f t="array" ref="CY646">SUM(SUMIF(Survey!BP646:BW646,{"&gt;0","&lt;0"})*{1,-1})-SUM(SUMIF(Survey!BY646:CF646,{"&gt;0","&lt;0"})*{1,-1})</f>
        <v>0</v>
      </c>
      <c r="CZ646" s="30" t="str">
        <f t="shared" si="560"/>
        <v>No holdings</v>
      </c>
      <c r="DA646">
        <f t="shared" si="561"/>
        <v>0</v>
      </c>
      <c r="DB646" s="16" t="str">
        <f t="shared" si="562"/>
        <v>Fail</v>
      </c>
      <c r="DC646" s="31">
        <f>Survey!$BA646</f>
        <v>0</v>
      </c>
      <c r="DD646" s="31" cm="1">
        <f t="array" ref="DD646">SUM(SUMIF(Survey!CH646:DA646,{"&gt;0","&lt;0"})*{1,-1})-SUM(SUMIF(Survey!DC646:DV646,{"&gt;0","&lt;0"})*{1,-1})</f>
        <v>0</v>
      </c>
      <c r="DE646" s="30" t="str">
        <f t="shared" si="563"/>
        <v>No holdings</v>
      </c>
      <c r="DF646" s="17">
        <f t="shared" si="564"/>
        <v>0</v>
      </c>
      <c r="DG646" s="16" t="str">
        <f t="shared" si="565"/>
        <v>Pass</v>
      </c>
      <c r="DH646" s="33" t="b">
        <f>IF(ABS(Survey!$DA646)=0,TRUE,FALSE)</f>
        <v>1</v>
      </c>
      <c r="DI646" s="32" t="b">
        <f>NOT(ISBLANK(Survey!$DB646))</f>
        <v>0</v>
      </c>
      <c r="DJ646" s="16" t="str">
        <f t="shared" si="566"/>
        <v>Pass</v>
      </c>
      <c r="DK646" s="33" t="b">
        <f>IF(ABS(Survey!$DV646)=0,TRUE,FALSE)</f>
        <v>1</v>
      </c>
      <c r="DL646" s="32" t="b">
        <f>NOT(ISBLANK(Survey!$DW646))</f>
        <v>0</v>
      </c>
      <c r="DM646" t="str">
        <f t="shared" si="567"/>
        <v>Pass</v>
      </c>
      <c r="DN646" s="25" cm="1">
        <f t="array" ref="DN646">SUM(SUMIF(Survey!CW646,{"&gt;0","&lt;0"})*{1,-1})+SUM(SUMIF(Survey!DR646,{"&gt;0","&lt;0"})*{1,-1})</f>
        <v>0</v>
      </c>
      <c r="DO646" s="25">
        <f>SUM(SUMIF(Survey!DY646:EE646,{"&gt;0","&lt;0"})*{1,-1})+SUM(SUMIF(Survey!EG646:EM646,{"&gt;0","&lt;0"})*{1,-1})</f>
        <v>0</v>
      </c>
      <c r="DP646">
        <f t="shared" si="568"/>
        <v>0</v>
      </c>
      <c r="DQ646">
        <f t="shared" si="569"/>
        <v>0</v>
      </c>
      <c r="DR646" s="16" t="str">
        <f t="shared" si="570"/>
        <v>Pass</v>
      </c>
      <c r="DS646" s="33" t="b">
        <f>IF(ABS(Survey!$EE646)=0,TRUE,FALSE)</f>
        <v>1</v>
      </c>
      <c r="DT646" s="32" t="b">
        <f>NOT(ISBLANK(Survey!EF646))</f>
        <v>0</v>
      </c>
      <c r="DU646" s="16" t="str">
        <f t="shared" si="571"/>
        <v>Pass</v>
      </c>
      <c r="DV646" s="33" t="b">
        <f>IF(ABS(Survey!$EM646)=0,TRUE,FALSE)</f>
        <v>1</v>
      </c>
      <c r="DW646" s="32" t="b">
        <f>NOT(ISBLANK(Survey!$EN646))</f>
        <v>0</v>
      </c>
      <c r="DX646" s="16" t="str">
        <f t="shared" si="572"/>
        <v>Fail</v>
      </c>
      <c r="DY646" s="31">
        <f>SUM(SUMIF(Survey!ET646:EV646,{"&gt;0","&lt;0"})*{1,-1})</f>
        <v>0</v>
      </c>
      <c r="DZ646">
        <f t="shared" si="573"/>
        <v>0</v>
      </c>
      <c r="EA646">
        <f t="shared" si="574"/>
        <v>100</v>
      </c>
      <c r="EB646" s="30" t="b">
        <f>IF(OR(Survey!$M646="ETF",Survey!$M646="ETF, alternative mutual fund",Survey!$M646="Closed-end", Survey!$M646="Split share corp"),TRUE,FALSE)</f>
        <v>0</v>
      </c>
      <c r="EC646" s="16" t="str">
        <f t="shared" si="575"/>
        <v>Fail</v>
      </c>
      <c r="ED646" s="31">
        <f>SUM(SUMIF(Survey!EX646:FD646,{"&gt;0","&lt;0"})*{1,-1})</f>
        <v>0</v>
      </c>
      <c r="EE646">
        <f t="shared" si="576"/>
        <v>0</v>
      </c>
      <c r="EF646" s="17">
        <f t="shared" si="577"/>
        <v>100</v>
      </c>
      <c r="EG646" s="16" t="str">
        <f t="shared" si="578"/>
        <v>Fail</v>
      </c>
      <c r="EH646" s="31">
        <f>SUM(SUMIF(Survey!FF646:FL646,{"&gt;0","&lt;0"})*{1,-1})</f>
        <v>0</v>
      </c>
      <c r="EI646">
        <f t="shared" si="579"/>
        <v>0</v>
      </c>
      <c r="EJ646" s="17">
        <f t="shared" si="580"/>
        <v>100</v>
      </c>
    </row>
    <row r="647" spans="1:140">
      <c r="A647">
        <v>647</v>
      </c>
      <c r="B647" t="str">
        <f t="shared" si="528"/>
        <v>Pass</v>
      </c>
      <c r="C647" t="str">
        <f>IF(COUNTBLANK(Survey!B647:FM647)=$C$2, "Pass", "Fail")</f>
        <v>Pass</v>
      </c>
      <c r="D647" s="16" t="str">
        <f t="shared" si="529"/>
        <v>Fail</v>
      </c>
      <c r="E647" t="str">
        <f>IF(OR(ISBLANK(Survey!AL647),COUNTIF(G647:BJ647,"Fail")),"Fail","Pass")</f>
        <v>Fail</v>
      </c>
      <c r="F647" s="265"/>
      <c r="G647" s="16" t="str">
        <f t="shared" si="530"/>
        <v>Fail</v>
      </c>
      <c r="H647" s="139">
        <f>COUNTBLANK(Survey!B647:D647)+COUNTBLANK(Survey!G647)+COUNTBLANK(Survey!I647)+COUNTBLANK(Survey!K647:M647)+COUNTBLANK(Survey!P647:Q647)+COUNTBLANK(Survey!T647:W647)+COUNTBLANK(Survey!Z647:AC647)+COUNTBLANK(Survey!AF647:AG647)+COUNTBLANK(Survey!AK647:AK647)</f>
        <v>21</v>
      </c>
      <c r="I647" t="str">
        <f t="shared" si="531"/>
        <v>Fail</v>
      </c>
      <c r="J647" t="b">
        <f>IF(Survey!E647="No",TRUE,FALSE)</f>
        <v>0</v>
      </c>
      <c r="K647" s="29" cm="1">
        <f t="array" ref="K647">IF(COUNTA(Survey!$E$4:$E$695)=1, 0, SUM(IF(COUNTIF(Survey!$E$4:$E$695, Survey!$E$4:$E$695)=1,1,0)))</f>
        <v>0</v>
      </c>
      <c r="L647" s="29">
        <f>LEN(Survey!E647)</f>
        <v>0</v>
      </c>
      <c r="M647" s="16" t="str">
        <f t="shared" si="532"/>
        <v>Fail</v>
      </c>
      <c r="N647" t="b">
        <f>IF(Survey!F647="No",TRUE,FALSE)</f>
        <v>0</v>
      </c>
      <c r="O647" t="b">
        <f>Survey!F647=Survey!E647</f>
        <v>1</v>
      </c>
      <c r="P647">
        <f>COUNTIF(Survey!$F$4:$F$695,Survey!F647)</f>
        <v>0</v>
      </c>
      <c r="Q647" s="28">
        <f>LEN(Survey!F647)</f>
        <v>0</v>
      </c>
      <c r="R647" s="16" t="str">
        <f t="shared" si="533"/>
        <v>Pass</v>
      </c>
      <c r="S647" s="29">
        <f>MOD((LEN(Survey!H647)+2),11)</f>
        <v>2</v>
      </c>
      <c r="T647">
        <f>COUNTIF(Survey!$H$4:$H$695,Survey!H647)</f>
        <v>0</v>
      </c>
      <c r="U647" s="28" t="str">
        <f>IF(Survey!$L647="Prospectus fund", "Yes", "No")</f>
        <v>No</v>
      </c>
      <c r="V647" s="16" t="str">
        <f t="shared" si="534"/>
        <v>Pass</v>
      </c>
      <c r="W647" s="29">
        <f>MOD((LEN(Survey!J647)+2),11)</f>
        <v>2</v>
      </c>
      <c r="X647">
        <f>COUNTIF(Survey!$J$4:$J$695,Survey!J647)</f>
        <v>0</v>
      </c>
      <c r="Y647" s="30" t="b">
        <f>IF(OR(Survey!$M647="ETF",Survey!$M647="ETF, alternative mutual fund",Survey!$M647="Closed-end", Survey!$M647="Split share corp", Survey!$I647="Yes"),TRUE,FALSE)</f>
        <v>0</v>
      </c>
      <c r="Z647" s="16" t="str">
        <f>IFERROR(IF(AND(OR(AC647=AD647,AD647 = "Either"),NOT(ISBLANK(Survey!K647))),"Pass","Fail"),"Pass")</f>
        <v>Fail</v>
      </c>
      <c r="AA647" s="31" cm="1">
        <f t="array" ref="AA647">SUM(SUMIF(Survey!CH647:DA647,{"&gt;0","&lt;0"})*{1,-1})</f>
        <v>0</v>
      </c>
      <c r="AB647" s="33" cm="1">
        <f t="array" ref="AB647">SUM(SUMIF(Survey!CK647,{"&gt;0","&lt;0"})*{1,-1})+SUM(SUMIF(Survey!CU647,{"&gt;0","&lt;0"})*{1,-1})</f>
        <v>0</v>
      </c>
      <c r="AC647" s="33">
        <f>Survey!K647</f>
        <v>0</v>
      </c>
      <c r="AD647" s="32" t="str">
        <f t="shared" si="535"/>
        <v>Either</v>
      </c>
      <c r="AE647" s="16" t="str">
        <f t="shared" si="536"/>
        <v>Fail</v>
      </c>
      <c r="AF647" s="58" cm="1">
        <f t="array" ref="AF647">SUM(SUMIF(Survey!CH647:DA647,{"&gt;0","&lt;0"})*{1,-1})+SUM(SUMIF(Survey!DC647:DV647,{"&gt;0","&lt;0"})*{1,-1})</f>
        <v>0</v>
      </c>
      <c r="AG647" s="58">
        <f>IFERROR(AF647/(Survey!$BA647),0)</f>
        <v>0</v>
      </c>
      <c r="AH647" s="104" t="b">
        <f>IF(OR(Survey!$M647="Alternative strategy or hedge",Survey!$M647="Private asset",Survey!$L647="Prospectus fund"),TRUE,FALSE)</f>
        <v>0</v>
      </c>
      <c r="AI647" s="104" t="b">
        <f>NOT(ISBLANK(Survey!$M647))</f>
        <v>0</v>
      </c>
      <c r="AJ647" s="16" t="str">
        <f t="shared" si="537"/>
        <v>Fail</v>
      </c>
      <c r="AK647" t="b">
        <f>IF(Survey!W647="No",TRUE,FALSE)</f>
        <v>0</v>
      </c>
      <c r="AL647" s="119">
        <f>MOD((LEN(Survey!W647)+2),22)</f>
        <v>2</v>
      </c>
      <c r="AM647" t="str">
        <f t="shared" si="538"/>
        <v>Pass</v>
      </c>
      <c r="AN647" s="33" t="b">
        <f>NOT(ISNUMBER(SEARCH("Other",Survey!$Q647)))</f>
        <v>1</v>
      </c>
      <c r="AO647" s="32" t="b">
        <f>NOT(ISBLANK(Survey!$R647))</f>
        <v>0</v>
      </c>
      <c r="AP647" s="16" t="str">
        <f t="shared" si="539"/>
        <v>Pass</v>
      </c>
      <c r="AQ647" s="114">
        <f>COUNTBLANK(Survey!$X647)</f>
        <v>1</v>
      </c>
      <c r="AR647" s="58">
        <f>IF(AND(Survey!L647&lt;&gt;"Exempt fund",OR(Survey!$M647="ETF",Survey!$M647="ETF, alternative mutual fund",Survey!$M647="Mutual fund",Survey!$M647="Alternative mutual fund",Survey!$M647="Money market")),1,0)</f>
        <v>0</v>
      </c>
      <c r="AS647" s="16" t="str">
        <f t="shared" si="540"/>
        <v>Pass</v>
      </c>
      <c r="AT647" s="33" t="b">
        <f>NOT(ISNUMBER(SEARCH("Yes",Survey!$AC647)))</f>
        <v>1</v>
      </c>
      <c r="AU647" s="32" t="b">
        <f>IF(COUNTBLANK(Survey!$AD647:$AE647)=0,TRUE, FALSE)</f>
        <v>0</v>
      </c>
      <c r="AV647" s="16" t="str">
        <f t="shared" si="541"/>
        <v>Pass</v>
      </c>
      <c r="AW647" s="33" t="b">
        <f>NOT(ISNUMBER(SEARCH("Yes",Survey!$AF647)))</f>
        <v>1</v>
      </c>
      <c r="AX647" s="32" t="b">
        <f>NOT(ISBLANK(Survey!$AH647))</f>
        <v>0</v>
      </c>
      <c r="AY647" s="16" t="str">
        <f t="shared" si="542"/>
        <v>Pass</v>
      </c>
      <c r="AZ647" s="33" t="b">
        <f>NOT(OR(ISNUMBER(SEARCH("Other",Survey!$AH647)),ISNUMBER(SEARCH("Multiple",Survey!$AH647))))</f>
        <v>1</v>
      </c>
      <c r="BA647" s="32" t="b">
        <f>NOT(ISBLANK(Survey!$AI647))</f>
        <v>0</v>
      </c>
      <c r="BB647" s="16" t="str">
        <f t="shared" si="543"/>
        <v>Fail</v>
      </c>
      <c r="BC647" s="114">
        <f>IF(ABS(Survey!$BA647)&gt;0, 1,0)</f>
        <v>0</v>
      </c>
      <c r="BD647" s="114">
        <f>IF(COUNTBLANK(Survey!$AL647)=0,1,0)</f>
        <v>0</v>
      </c>
      <c r="BE647" s="16" t="str">
        <f t="shared" si="544"/>
        <v>Pass</v>
      </c>
      <c r="BF647" s="114">
        <f>IF(ISBLANK(Survey!$AL647),0,1)</f>
        <v>0</v>
      </c>
      <c r="BG647" s="133">
        <f>COUNTBLANK(Survey!$AM647)</f>
        <v>1</v>
      </c>
      <c r="BH647" s="16" t="str">
        <f t="shared" si="545"/>
        <v>Pass</v>
      </c>
      <c r="BI647" s="114">
        <f>IF(OR(Survey!$AM647="Closed",ISBLANK(Survey!$AM647)),0,1)</f>
        <v>0</v>
      </c>
      <c r="BJ647" s="133">
        <f>IF(ISBLANK(Survey!$AN647),1,0)</f>
        <v>1</v>
      </c>
      <c r="BK647" s="118" t="str">
        <f t="shared" si="546"/>
        <v>Pass</v>
      </c>
      <c r="BL647" s="31" cm="1">
        <f t="array" ref="BL647">SUM(SUMIF(Survey!AO647:AP647,{"&gt;0","&lt;0"})*{1,-1})</f>
        <v>0</v>
      </c>
      <c r="BM647">
        <f t="shared" si="547"/>
        <v>0</v>
      </c>
      <c r="BN647">
        <f t="shared" si="548"/>
        <v>100</v>
      </c>
      <c r="BO647" s="118" t="str">
        <f t="shared" si="549"/>
        <v>Pass</v>
      </c>
      <c r="BP647">
        <f>IF(Survey!AQ647="No",0,1)</f>
        <v>1</v>
      </c>
      <c r="BQ647" s="207">
        <f>MOD((LEN(Survey!AQ647)+2),22)</f>
        <v>2</v>
      </c>
      <c r="BR647">
        <f>IF(Survey!AR647="No",0,1)</f>
        <v>1</v>
      </c>
      <c r="BS647" s="207">
        <f>MOD((LEN(Survey!AR647)+2),22)</f>
        <v>2</v>
      </c>
      <c r="BT647" s="114">
        <f>COUNTBLANK(Survey!$AQ647:$AS647)+COUNTBLANK(Survey!$AU647)</f>
        <v>4</v>
      </c>
      <c r="BU647" s="114">
        <f>IF(Survey!$I647="Yes",1,0)</f>
        <v>0</v>
      </c>
      <c r="BV647" s="114">
        <f>IF(OR(Survey!$M647="Mutual fund",Survey!$M647="Alternative mutual fund",Survey!$M647="Money market"),1,0)</f>
        <v>0</v>
      </c>
      <c r="BW647" s="119">
        <f>IF(OR(Survey!$M647="ETF",Survey!$M647="ETF, alternative mutual fund"),1,0)</f>
        <v>0</v>
      </c>
      <c r="BX647" s="16" t="str">
        <f t="shared" si="550"/>
        <v>Pass</v>
      </c>
      <c r="BY647" s="33">
        <f>IF(ISNUMBER(SEARCH("Other",Survey!$AS647)), 1, 0)</f>
        <v>0</v>
      </c>
      <c r="BZ647" s="58" t="b">
        <f>NOT(ISBLANK(Survey!$AT647))</f>
        <v>0</v>
      </c>
      <c r="CA647" s="16" t="str">
        <f t="shared" si="551"/>
        <v>Pass</v>
      </c>
      <c r="CB647" s="114">
        <f>IF(Survey!$BB647=0, 0,1)</f>
        <v>0</v>
      </c>
      <c r="CC647" s="58">
        <f>Survey!$AV647</f>
        <v>0</v>
      </c>
      <c r="CD647" s="58">
        <f>Survey!$BC647+Survey!$BD647+ABS(Survey!$BE647)-ABS(Survey!$BF647)-ABS(Survey!$BG647)-ABS(Survey!$BL647)</f>
        <v>0</v>
      </c>
      <c r="CE647" s="138">
        <f>Survey!BB647+(ABS(Survey!$BH647)-ABS(Survey!$BI647)+ABS(Survey!$BJ647)-ABS(Survey!$BK647))*0.5</f>
        <v>0</v>
      </c>
      <c r="CF647" s="58">
        <f t="shared" si="552"/>
        <v>0</v>
      </c>
      <c r="CG647" s="58">
        <f>IF(AND($CC647&gt;$CF647-0.2,$CC647&lt;$CF647+0.2,ISBLANK(Survey!$AV647)=FALSE),0,1)</f>
        <v>1</v>
      </c>
      <c r="CH647" s="133">
        <f>IF(ISBLANK(Survey!$AW647),1,0)</f>
        <v>1</v>
      </c>
      <c r="CI647" s="16" t="str">
        <f t="shared" si="553"/>
        <v>Pass</v>
      </c>
      <c r="CJ647" s="114">
        <f>IF(Survey!$BB647=0, 0,1)</f>
        <v>0</v>
      </c>
      <c r="CK647" s="58">
        <f>IF(AND(Survey!$AX647&gt;=0,Survey!$AX647&lt;=0.2,Survey!$AX647&lt;&gt;""),0,1)</f>
        <v>1</v>
      </c>
      <c r="CL647" s="114">
        <f>IF(ISBLANK(Survey!$AY647),1,0)</f>
        <v>1</v>
      </c>
      <c r="CM647" s="16" t="str">
        <f t="shared" si="554"/>
        <v>Fail</v>
      </c>
      <c r="CN647" s="133">
        <f>Survey!$AZ647</f>
        <v>0</v>
      </c>
      <c r="CO647" s="16" t="str">
        <f t="shared" si="555"/>
        <v>Pass</v>
      </c>
      <c r="CP647" s="31">
        <f>Survey!$BA647</f>
        <v>0</v>
      </c>
      <c r="CQ647" s="138">
        <f>Survey!$BB647+Survey!$BC647+Survey!$BD647+ABS(Survey!$BE647)-ABS(Survey!$BF647)-ABS(Survey!$BG647)+ABS(Survey!$BH647)-ABS(Survey!$BI647)+ABS(Survey!$BJ647)-ABS(Survey!$BK647)-ABS(Survey!$BL647)+Survey!$BM647</f>
        <v>0</v>
      </c>
      <c r="CR647" s="30">
        <f t="shared" si="556"/>
        <v>0</v>
      </c>
      <c r="CS647" s="17">
        <f t="shared" si="557"/>
        <v>0</v>
      </c>
      <c r="CT647" s="16" t="str">
        <f t="shared" si="558"/>
        <v>Pass</v>
      </c>
      <c r="CU647" s="33" t="b">
        <f>IF(ABS(Survey!$BM647)=0,TRUE,FALSE)</f>
        <v>1</v>
      </c>
      <c r="CV647" s="32" t="b">
        <f>NOT(ISBLANK(Survey!$BN647))</f>
        <v>0</v>
      </c>
      <c r="CW647" t="str">
        <f t="shared" si="559"/>
        <v>Fail</v>
      </c>
      <c r="CX647" s="25">
        <f>Survey!$BA647</f>
        <v>0</v>
      </c>
      <c r="CY647" s="25" cm="1">
        <f t="array" ref="CY647">SUM(SUMIF(Survey!BP647:BW647,{"&gt;0","&lt;0"})*{1,-1})-SUM(SUMIF(Survey!BY647:CF647,{"&gt;0","&lt;0"})*{1,-1})</f>
        <v>0</v>
      </c>
      <c r="CZ647" s="30" t="str">
        <f t="shared" si="560"/>
        <v>No holdings</v>
      </c>
      <c r="DA647">
        <f t="shared" si="561"/>
        <v>0</v>
      </c>
      <c r="DB647" s="16" t="str">
        <f t="shared" si="562"/>
        <v>Fail</v>
      </c>
      <c r="DC647" s="31">
        <f>Survey!$BA647</f>
        <v>0</v>
      </c>
      <c r="DD647" s="31" cm="1">
        <f t="array" ref="DD647">SUM(SUMIF(Survey!CH647:DA647,{"&gt;0","&lt;0"})*{1,-1})-SUM(SUMIF(Survey!DC647:DV647,{"&gt;0","&lt;0"})*{1,-1})</f>
        <v>0</v>
      </c>
      <c r="DE647" s="30" t="str">
        <f t="shared" si="563"/>
        <v>No holdings</v>
      </c>
      <c r="DF647" s="17">
        <f t="shared" si="564"/>
        <v>0</v>
      </c>
      <c r="DG647" s="16" t="str">
        <f t="shared" si="565"/>
        <v>Pass</v>
      </c>
      <c r="DH647" s="33" t="b">
        <f>IF(ABS(Survey!$DA647)=0,TRUE,FALSE)</f>
        <v>1</v>
      </c>
      <c r="DI647" s="32" t="b">
        <f>NOT(ISBLANK(Survey!$DB647))</f>
        <v>0</v>
      </c>
      <c r="DJ647" s="16" t="str">
        <f t="shared" si="566"/>
        <v>Pass</v>
      </c>
      <c r="DK647" s="33" t="b">
        <f>IF(ABS(Survey!$DV647)=0,TRUE,FALSE)</f>
        <v>1</v>
      </c>
      <c r="DL647" s="32" t="b">
        <f>NOT(ISBLANK(Survey!$DW647))</f>
        <v>0</v>
      </c>
      <c r="DM647" t="str">
        <f t="shared" si="567"/>
        <v>Pass</v>
      </c>
      <c r="DN647" s="25" cm="1">
        <f t="array" ref="DN647">SUM(SUMIF(Survey!CW647,{"&gt;0","&lt;0"})*{1,-1})+SUM(SUMIF(Survey!DR647,{"&gt;0","&lt;0"})*{1,-1})</f>
        <v>0</v>
      </c>
      <c r="DO647" s="25">
        <f>SUM(SUMIF(Survey!DY647:EE647,{"&gt;0","&lt;0"})*{1,-1})+SUM(SUMIF(Survey!EG647:EM647,{"&gt;0","&lt;0"})*{1,-1})</f>
        <v>0</v>
      </c>
      <c r="DP647">
        <f t="shared" si="568"/>
        <v>0</v>
      </c>
      <c r="DQ647">
        <f t="shared" si="569"/>
        <v>0</v>
      </c>
      <c r="DR647" s="16" t="str">
        <f t="shared" si="570"/>
        <v>Pass</v>
      </c>
      <c r="DS647" s="33" t="b">
        <f>IF(ABS(Survey!$EE647)=0,TRUE,FALSE)</f>
        <v>1</v>
      </c>
      <c r="DT647" s="32" t="b">
        <f>NOT(ISBLANK(Survey!EF647))</f>
        <v>0</v>
      </c>
      <c r="DU647" s="16" t="str">
        <f t="shared" si="571"/>
        <v>Pass</v>
      </c>
      <c r="DV647" s="33" t="b">
        <f>IF(ABS(Survey!$EM647)=0,TRUE,FALSE)</f>
        <v>1</v>
      </c>
      <c r="DW647" s="32" t="b">
        <f>NOT(ISBLANK(Survey!$EN647))</f>
        <v>0</v>
      </c>
      <c r="DX647" s="16" t="str">
        <f t="shared" si="572"/>
        <v>Fail</v>
      </c>
      <c r="DY647" s="31">
        <f>SUM(SUMIF(Survey!ET647:EV647,{"&gt;0","&lt;0"})*{1,-1})</f>
        <v>0</v>
      </c>
      <c r="DZ647">
        <f t="shared" si="573"/>
        <v>0</v>
      </c>
      <c r="EA647">
        <f t="shared" si="574"/>
        <v>100</v>
      </c>
      <c r="EB647" s="30" t="b">
        <f>IF(OR(Survey!$M647="ETF",Survey!$M647="ETF, alternative mutual fund",Survey!$M647="Closed-end", Survey!$M647="Split share corp"),TRUE,FALSE)</f>
        <v>0</v>
      </c>
      <c r="EC647" s="16" t="str">
        <f t="shared" si="575"/>
        <v>Fail</v>
      </c>
      <c r="ED647" s="31">
        <f>SUM(SUMIF(Survey!EX647:FD647,{"&gt;0","&lt;0"})*{1,-1})</f>
        <v>0</v>
      </c>
      <c r="EE647">
        <f t="shared" si="576"/>
        <v>0</v>
      </c>
      <c r="EF647" s="17">
        <f t="shared" si="577"/>
        <v>100</v>
      </c>
      <c r="EG647" s="16" t="str">
        <f t="shared" si="578"/>
        <v>Fail</v>
      </c>
      <c r="EH647" s="31">
        <f>SUM(SUMIF(Survey!FF647:FL647,{"&gt;0","&lt;0"})*{1,-1})</f>
        <v>0</v>
      </c>
      <c r="EI647">
        <f t="shared" si="579"/>
        <v>0</v>
      </c>
      <c r="EJ647" s="17">
        <f t="shared" si="580"/>
        <v>100</v>
      </c>
    </row>
    <row r="648" spans="1:140">
      <c r="A648">
        <v>648</v>
      </c>
      <c r="B648" t="str">
        <f t="shared" si="528"/>
        <v>Pass</v>
      </c>
      <c r="C648" t="str">
        <f>IF(COUNTBLANK(Survey!B648:FM648)=$C$2, "Pass", "Fail")</f>
        <v>Pass</v>
      </c>
      <c r="D648" s="16" t="str">
        <f t="shared" si="529"/>
        <v>Fail</v>
      </c>
      <c r="E648" t="str">
        <f>IF(OR(ISBLANK(Survey!AL648),COUNTIF(G648:BJ648,"Fail")),"Fail","Pass")</f>
        <v>Fail</v>
      </c>
      <c r="F648" s="265"/>
      <c r="G648" s="16" t="str">
        <f t="shared" si="530"/>
        <v>Fail</v>
      </c>
      <c r="H648" s="139">
        <f>COUNTBLANK(Survey!B648:D648)+COUNTBLANK(Survey!G648)+COUNTBLANK(Survey!I648)+COUNTBLANK(Survey!K648:M648)+COUNTBLANK(Survey!P648:Q648)+COUNTBLANK(Survey!T648:W648)+COUNTBLANK(Survey!Z648:AC648)+COUNTBLANK(Survey!AF648:AG648)+COUNTBLANK(Survey!AK648:AK648)</f>
        <v>21</v>
      </c>
      <c r="I648" t="str">
        <f t="shared" si="531"/>
        <v>Fail</v>
      </c>
      <c r="J648" t="b">
        <f>IF(Survey!E648="No",TRUE,FALSE)</f>
        <v>0</v>
      </c>
      <c r="K648" s="29" cm="1">
        <f t="array" ref="K648">IF(COUNTA(Survey!$E$4:$E$695)=1, 0, SUM(IF(COUNTIF(Survey!$E$4:$E$695, Survey!$E$4:$E$695)=1,1,0)))</f>
        <v>0</v>
      </c>
      <c r="L648" s="29">
        <f>LEN(Survey!E648)</f>
        <v>0</v>
      </c>
      <c r="M648" s="16" t="str">
        <f t="shared" si="532"/>
        <v>Fail</v>
      </c>
      <c r="N648" t="b">
        <f>IF(Survey!F648="No",TRUE,FALSE)</f>
        <v>0</v>
      </c>
      <c r="O648" t="b">
        <f>Survey!F648=Survey!E648</f>
        <v>1</v>
      </c>
      <c r="P648">
        <f>COUNTIF(Survey!$F$4:$F$695,Survey!F648)</f>
        <v>0</v>
      </c>
      <c r="Q648" s="28">
        <f>LEN(Survey!F648)</f>
        <v>0</v>
      </c>
      <c r="R648" s="16" t="str">
        <f t="shared" si="533"/>
        <v>Pass</v>
      </c>
      <c r="S648" s="29">
        <f>MOD((LEN(Survey!H648)+2),11)</f>
        <v>2</v>
      </c>
      <c r="T648">
        <f>COUNTIF(Survey!$H$4:$H$695,Survey!H648)</f>
        <v>0</v>
      </c>
      <c r="U648" s="28" t="str">
        <f>IF(Survey!$L648="Prospectus fund", "Yes", "No")</f>
        <v>No</v>
      </c>
      <c r="V648" s="16" t="str">
        <f t="shared" si="534"/>
        <v>Pass</v>
      </c>
      <c r="W648" s="29">
        <f>MOD((LEN(Survey!J648)+2),11)</f>
        <v>2</v>
      </c>
      <c r="X648">
        <f>COUNTIF(Survey!$J$4:$J$695,Survey!J648)</f>
        <v>0</v>
      </c>
      <c r="Y648" s="30" t="b">
        <f>IF(OR(Survey!$M648="ETF",Survey!$M648="ETF, alternative mutual fund",Survey!$M648="Closed-end", Survey!$M648="Split share corp", Survey!$I648="Yes"),TRUE,FALSE)</f>
        <v>0</v>
      </c>
      <c r="Z648" s="16" t="str">
        <f>IFERROR(IF(AND(OR(AC648=AD648,AD648 = "Either"),NOT(ISBLANK(Survey!K648))),"Pass","Fail"),"Pass")</f>
        <v>Fail</v>
      </c>
      <c r="AA648" s="31" cm="1">
        <f t="array" ref="AA648">SUM(SUMIF(Survey!CH648:DA648,{"&gt;0","&lt;0"})*{1,-1})</f>
        <v>0</v>
      </c>
      <c r="AB648" s="33" cm="1">
        <f t="array" ref="AB648">SUM(SUMIF(Survey!CK648,{"&gt;0","&lt;0"})*{1,-1})+SUM(SUMIF(Survey!CU648,{"&gt;0","&lt;0"})*{1,-1})</f>
        <v>0</v>
      </c>
      <c r="AC648" s="33">
        <f>Survey!K648</f>
        <v>0</v>
      </c>
      <c r="AD648" s="32" t="str">
        <f t="shared" si="535"/>
        <v>Either</v>
      </c>
      <c r="AE648" s="16" t="str">
        <f t="shared" si="536"/>
        <v>Fail</v>
      </c>
      <c r="AF648" s="58" cm="1">
        <f t="array" ref="AF648">SUM(SUMIF(Survey!CH648:DA648,{"&gt;0","&lt;0"})*{1,-1})+SUM(SUMIF(Survey!DC648:DV648,{"&gt;0","&lt;0"})*{1,-1})</f>
        <v>0</v>
      </c>
      <c r="AG648" s="58">
        <f>IFERROR(AF648/(Survey!$BA648),0)</f>
        <v>0</v>
      </c>
      <c r="AH648" s="104" t="b">
        <f>IF(OR(Survey!$M648="Alternative strategy or hedge",Survey!$M648="Private asset",Survey!$L648="Prospectus fund"),TRUE,FALSE)</f>
        <v>0</v>
      </c>
      <c r="AI648" s="104" t="b">
        <f>NOT(ISBLANK(Survey!$M648))</f>
        <v>0</v>
      </c>
      <c r="AJ648" s="16" t="str">
        <f t="shared" si="537"/>
        <v>Fail</v>
      </c>
      <c r="AK648" t="b">
        <f>IF(Survey!W648="No",TRUE,FALSE)</f>
        <v>0</v>
      </c>
      <c r="AL648" s="119">
        <f>MOD((LEN(Survey!W648)+2),22)</f>
        <v>2</v>
      </c>
      <c r="AM648" t="str">
        <f t="shared" si="538"/>
        <v>Pass</v>
      </c>
      <c r="AN648" s="33" t="b">
        <f>NOT(ISNUMBER(SEARCH("Other",Survey!$Q648)))</f>
        <v>1</v>
      </c>
      <c r="AO648" s="32" t="b">
        <f>NOT(ISBLANK(Survey!$R648))</f>
        <v>0</v>
      </c>
      <c r="AP648" s="16" t="str">
        <f t="shared" si="539"/>
        <v>Pass</v>
      </c>
      <c r="AQ648" s="114">
        <f>COUNTBLANK(Survey!$X648)</f>
        <v>1</v>
      </c>
      <c r="AR648" s="58">
        <f>IF(AND(Survey!L648&lt;&gt;"Exempt fund",OR(Survey!$M648="ETF",Survey!$M648="ETF, alternative mutual fund",Survey!$M648="Mutual fund",Survey!$M648="Alternative mutual fund",Survey!$M648="Money market")),1,0)</f>
        <v>0</v>
      </c>
      <c r="AS648" s="16" t="str">
        <f t="shared" si="540"/>
        <v>Pass</v>
      </c>
      <c r="AT648" s="33" t="b">
        <f>NOT(ISNUMBER(SEARCH("Yes",Survey!$AC648)))</f>
        <v>1</v>
      </c>
      <c r="AU648" s="32" t="b">
        <f>IF(COUNTBLANK(Survey!$AD648:$AE648)=0,TRUE, FALSE)</f>
        <v>0</v>
      </c>
      <c r="AV648" s="16" t="str">
        <f t="shared" si="541"/>
        <v>Pass</v>
      </c>
      <c r="AW648" s="33" t="b">
        <f>NOT(ISNUMBER(SEARCH("Yes",Survey!$AF648)))</f>
        <v>1</v>
      </c>
      <c r="AX648" s="32" t="b">
        <f>NOT(ISBLANK(Survey!$AH648))</f>
        <v>0</v>
      </c>
      <c r="AY648" s="16" t="str">
        <f t="shared" si="542"/>
        <v>Pass</v>
      </c>
      <c r="AZ648" s="33" t="b">
        <f>NOT(OR(ISNUMBER(SEARCH("Other",Survey!$AH648)),ISNUMBER(SEARCH("Multiple",Survey!$AH648))))</f>
        <v>1</v>
      </c>
      <c r="BA648" s="32" t="b">
        <f>NOT(ISBLANK(Survey!$AI648))</f>
        <v>0</v>
      </c>
      <c r="BB648" s="16" t="str">
        <f t="shared" si="543"/>
        <v>Fail</v>
      </c>
      <c r="BC648" s="114">
        <f>IF(ABS(Survey!$BA648)&gt;0, 1,0)</f>
        <v>0</v>
      </c>
      <c r="BD648" s="114">
        <f>IF(COUNTBLANK(Survey!$AL648)=0,1,0)</f>
        <v>0</v>
      </c>
      <c r="BE648" s="16" t="str">
        <f t="shared" si="544"/>
        <v>Pass</v>
      </c>
      <c r="BF648" s="114">
        <f>IF(ISBLANK(Survey!$AL648),0,1)</f>
        <v>0</v>
      </c>
      <c r="BG648" s="133">
        <f>COUNTBLANK(Survey!$AM648)</f>
        <v>1</v>
      </c>
      <c r="BH648" s="16" t="str">
        <f t="shared" si="545"/>
        <v>Pass</v>
      </c>
      <c r="BI648" s="114">
        <f>IF(OR(Survey!$AM648="Closed",ISBLANK(Survey!$AM648)),0,1)</f>
        <v>0</v>
      </c>
      <c r="BJ648" s="133">
        <f>IF(ISBLANK(Survey!$AN648),1,0)</f>
        <v>1</v>
      </c>
      <c r="BK648" s="118" t="str">
        <f t="shared" si="546"/>
        <v>Pass</v>
      </c>
      <c r="BL648" s="31" cm="1">
        <f t="array" ref="BL648">SUM(SUMIF(Survey!AO648:AP648,{"&gt;0","&lt;0"})*{1,-1})</f>
        <v>0</v>
      </c>
      <c r="BM648">
        <f t="shared" si="547"/>
        <v>0</v>
      </c>
      <c r="BN648">
        <f t="shared" si="548"/>
        <v>100</v>
      </c>
      <c r="BO648" s="118" t="str">
        <f t="shared" si="549"/>
        <v>Pass</v>
      </c>
      <c r="BP648">
        <f>IF(Survey!AQ648="No",0,1)</f>
        <v>1</v>
      </c>
      <c r="BQ648" s="207">
        <f>MOD((LEN(Survey!AQ648)+2),22)</f>
        <v>2</v>
      </c>
      <c r="BR648">
        <f>IF(Survey!AR648="No",0,1)</f>
        <v>1</v>
      </c>
      <c r="BS648" s="207">
        <f>MOD((LEN(Survey!AR648)+2),22)</f>
        <v>2</v>
      </c>
      <c r="BT648" s="114">
        <f>COUNTBLANK(Survey!$AQ648:$AS648)+COUNTBLANK(Survey!$AU648)</f>
        <v>4</v>
      </c>
      <c r="BU648" s="114">
        <f>IF(Survey!$I648="Yes",1,0)</f>
        <v>0</v>
      </c>
      <c r="BV648" s="114">
        <f>IF(OR(Survey!$M648="Mutual fund",Survey!$M648="Alternative mutual fund",Survey!$M648="Money market"),1,0)</f>
        <v>0</v>
      </c>
      <c r="BW648" s="119">
        <f>IF(OR(Survey!$M648="ETF",Survey!$M648="ETF, alternative mutual fund"),1,0)</f>
        <v>0</v>
      </c>
      <c r="BX648" s="16" t="str">
        <f t="shared" si="550"/>
        <v>Pass</v>
      </c>
      <c r="BY648" s="33">
        <f>IF(ISNUMBER(SEARCH("Other",Survey!$AS648)), 1, 0)</f>
        <v>0</v>
      </c>
      <c r="BZ648" s="58" t="b">
        <f>NOT(ISBLANK(Survey!$AT648))</f>
        <v>0</v>
      </c>
      <c r="CA648" s="16" t="str">
        <f t="shared" si="551"/>
        <v>Pass</v>
      </c>
      <c r="CB648" s="114">
        <f>IF(Survey!$BB648=0, 0,1)</f>
        <v>0</v>
      </c>
      <c r="CC648" s="58">
        <f>Survey!$AV648</f>
        <v>0</v>
      </c>
      <c r="CD648" s="58">
        <f>Survey!$BC648+Survey!$BD648+ABS(Survey!$BE648)-ABS(Survey!$BF648)-ABS(Survey!$BG648)-ABS(Survey!$BL648)</f>
        <v>0</v>
      </c>
      <c r="CE648" s="138">
        <f>Survey!BB648+(ABS(Survey!$BH648)-ABS(Survey!$BI648)+ABS(Survey!$BJ648)-ABS(Survey!$BK648))*0.5</f>
        <v>0</v>
      </c>
      <c r="CF648" s="58">
        <f t="shared" si="552"/>
        <v>0</v>
      </c>
      <c r="CG648" s="58">
        <f>IF(AND($CC648&gt;$CF648-0.2,$CC648&lt;$CF648+0.2,ISBLANK(Survey!$AV648)=FALSE),0,1)</f>
        <v>1</v>
      </c>
      <c r="CH648" s="133">
        <f>IF(ISBLANK(Survey!$AW648),1,0)</f>
        <v>1</v>
      </c>
      <c r="CI648" s="16" t="str">
        <f t="shared" si="553"/>
        <v>Pass</v>
      </c>
      <c r="CJ648" s="114">
        <f>IF(Survey!$BB648=0, 0,1)</f>
        <v>0</v>
      </c>
      <c r="CK648" s="58">
        <f>IF(AND(Survey!$AX648&gt;=0,Survey!$AX648&lt;=0.2,Survey!$AX648&lt;&gt;""),0,1)</f>
        <v>1</v>
      </c>
      <c r="CL648" s="114">
        <f>IF(ISBLANK(Survey!$AY648),1,0)</f>
        <v>1</v>
      </c>
      <c r="CM648" s="16" t="str">
        <f t="shared" si="554"/>
        <v>Fail</v>
      </c>
      <c r="CN648" s="133">
        <f>Survey!$AZ648</f>
        <v>0</v>
      </c>
      <c r="CO648" s="16" t="str">
        <f t="shared" si="555"/>
        <v>Pass</v>
      </c>
      <c r="CP648" s="31">
        <f>Survey!$BA648</f>
        <v>0</v>
      </c>
      <c r="CQ648" s="138">
        <f>Survey!$BB648+Survey!$BC648+Survey!$BD648+ABS(Survey!$BE648)-ABS(Survey!$BF648)-ABS(Survey!$BG648)+ABS(Survey!$BH648)-ABS(Survey!$BI648)+ABS(Survey!$BJ648)-ABS(Survey!$BK648)-ABS(Survey!$BL648)+Survey!$BM648</f>
        <v>0</v>
      </c>
      <c r="CR648" s="30">
        <f t="shared" si="556"/>
        <v>0</v>
      </c>
      <c r="CS648" s="17">
        <f t="shared" si="557"/>
        <v>0</v>
      </c>
      <c r="CT648" s="16" t="str">
        <f t="shared" si="558"/>
        <v>Pass</v>
      </c>
      <c r="CU648" s="33" t="b">
        <f>IF(ABS(Survey!$BM648)=0,TRUE,FALSE)</f>
        <v>1</v>
      </c>
      <c r="CV648" s="32" t="b">
        <f>NOT(ISBLANK(Survey!$BN648))</f>
        <v>0</v>
      </c>
      <c r="CW648" t="str">
        <f t="shared" si="559"/>
        <v>Fail</v>
      </c>
      <c r="CX648" s="25">
        <f>Survey!$BA648</f>
        <v>0</v>
      </c>
      <c r="CY648" s="25" cm="1">
        <f t="array" ref="CY648">SUM(SUMIF(Survey!BP648:BW648,{"&gt;0","&lt;0"})*{1,-1})-SUM(SUMIF(Survey!BY648:CF648,{"&gt;0","&lt;0"})*{1,-1})</f>
        <v>0</v>
      </c>
      <c r="CZ648" s="30" t="str">
        <f t="shared" si="560"/>
        <v>No holdings</v>
      </c>
      <c r="DA648">
        <f t="shared" si="561"/>
        <v>0</v>
      </c>
      <c r="DB648" s="16" t="str">
        <f t="shared" si="562"/>
        <v>Fail</v>
      </c>
      <c r="DC648" s="31">
        <f>Survey!$BA648</f>
        <v>0</v>
      </c>
      <c r="DD648" s="31" cm="1">
        <f t="array" ref="DD648">SUM(SUMIF(Survey!CH648:DA648,{"&gt;0","&lt;0"})*{1,-1})-SUM(SUMIF(Survey!DC648:DV648,{"&gt;0","&lt;0"})*{1,-1})</f>
        <v>0</v>
      </c>
      <c r="DE648" s="30" t="str">
        <f t="shared" si="563"/>
        <v>No holdings</v>
      </c>
      <c r="DF648" s="17">
        <f t="shared" si="564"/>
        <v>0</v>
      </c>
      <c r="DG648" s="16" t="str">
        <f t="shared" si="565"/>
        <v>Pass</v>
      </c>
      <c r="DH648" s="33" t="b">
        <f>IF(ABS(Survey!$DA648)=0,TRUE,FALSE)</f>
        <v>1</v>
      </c>
      <c r="DI648" s="32" t="b">
        <f>NOT(ISBLANK(Survey!$DB648))</f>
        <v>0</v>
      </c>
      <c r="DJ648" s="16" t="str">
        <f t="shared" si="566"/>
        <v>Pass</v>
      </c>
      <c r="DK648" s="33" t="b">
        <f>IF(ABS(Survey!$DV648)=0,TRUE,FALSE)</f>
        <v>1</v>
      </c>
      <c r="DL648" s="32" t="b">
        <f>NOT(ISBLANK(Survey!$DW648))</f>
        <v>0</v>
      </c>
      <c r="DM648" t="str">
        <f t="shared" si="567"/>
        <v>Pass</v>
      </c>
      <c r="DN648" s="25" cm="1">
        <f t="array" ref="DN648">SUM(SUMIF(Survey!CW648,{"&gt;0","&lt;0"})*{1,-1})+SUM(SUMIF(Survey!DR648,{"&gt;0","&lt;0"})*{1,-1})</f>
        <v>0</v>
      </c>
      <c r="DO648" s="25">
        <f>SUM(SUMIF(Survey!DY648:EE648,{"&gt;0","&lt;0"})*{1,-1})+SUM(SUMIF(Survey!EG648:EM648,{"&gt;0","&lt;0"})*{1,-1})</f>
        <v>0</v>
      </c>
      <c r="DP648">
        <f t="shared" si="568"/>
        <v>0</v>
      </c>
      <c r="DQ648">
        <f t="shared" si="569"/>
        <v>0</v>
      </c>
      <c r="DR648" s="16" t="str">
        <f t="shared" si="570"/>
        <v>Pass</v>
      </c>
      <c r="DS648" s="33" t="b">
        <f>IF(ABS(Survey!$EE648)=0,TRUE,FALSE)</f>
        <v>1</v>
      </c>
      <c r="DT648" s="32" t="b">
        <f>NOT(ISBLANK(Survey!EF648))</f>
        <v>0</v>
      </c>
      <c r="DU648" s="16" t="str">
        <f t="shared" si="571"/>
        <v>Pass</v>
      </c>
      <c r="DV648" s="33" t="b">
        <f>IF(ABS(Survey!$EM648)=0,TRUE,FALSE)</f>
        <v>1</v>
      </c>
      <c r="DW648" s="32" t="b">
        <f>NOT(ISBLANK(Survey!$EN648))</f>
        <v>0</v>
      </c>
      <c r="DX648" s="16" t="str">
        <f t="shared" si="572"/>
        <v>Fail</v>
      </c>
      <c r="DY648" s="31">
        <f>SUM(SUMIF(Survey!ET648:EV648,{"&gt;0","&lt;0"})*{1,-1})</f>
        <v>0</v>
      </c>
      <c r="DZ648">
        <f t="shared" si="573"/>
        <v>0</v>
      </c>
      <c r="EA648">
        <f t="shared" si="574"/>
        <v>100</v>
      </c>
      <c r="EB648" s="30" t="b">
        <f>IF(OR(Survey!$M648="ETF",Survey!$M648="ETF, alternative mutual fund",Survey!$M648="Closed-end", Survey!$M648="Split share corp"),TRUE,FALSE)</f>
        <v>0</v>
      </c>
      <c r="EC648" s="16" t="str">
        <f t="shared" si="575"/>
        <v>Fail</v>
      </c>
      <c r="ED648" s="31">
        <f>SUM(SUMIF(Survey!EX648:FD648,{"&gt;0","&lt;0"})*{1,-1})</f>
        <v>0</v>
      </c>
      <c r="EE648">
        <f t="shared" si="576"/>
        <v>0</v>
      </c>
      <c r="EF648" s="17">
        <f t="shared" si="577"/>
        <v>100</v>
      </c>
      <c r="EG648" s="16" t="str">
        <f t="shared" si="578"/>
        <v>Fail</v>
      </c>
      <c r="EH648" s="31">
        <f>SUM(SUMIF(Survey!FF648:FL648,{"&gt;0","&lt;0"})*{1,-1})</f>
        <v>0</v>
      </c>
      <c r="EI648">
        <f t="shared" si="579"/>
        <v>0</v>
      </c>
      <c r="EJ648" s="17">
        <f t="shared" si="580"/>
        <v>100</v>
      </c>
    </row>
    <row r="649" spans="1:140">
      <c r="A649">
        <v>649</v>
      </c>
      <c r="B649" t="str">
        <f t="shared" si="528"/>
        <v>Pass</v>
      </c>
      <c r="C649" t="str">
        <f>IF(COUNTBLANK(Survey!B649:FM649)=$C$2, "Pass", "Fail")</f>
        <v>Pass</v>
      </c>
      <c r="D649" s="16" t="str">
        <f t="shared" si="529"/>
        <v>Fail</v>
      </c>
      <c r="E649" t="str">
        <f>IF(OR(ISBLANK(Survey!AL649),COUNTIF(G649:BJ649,"Fail")),"Fail","Pass")</f>
        <v>Fail</v>
      </c>
      <c r="F649" s="265"/>
      <c r="G649" s="16" t="str">
        <f t="shared" si="530"/>
        <v>Fail</v>
      </c>
      <c r="H649" s="139">
        <f>COUNTBLANK(Survey!B649:D649)+COUNTBLANK(Survey!G649)+COUNTBLANK(Survey!I649)+COUNTBLANK(Survey!K649:M649)+COUNTBLANK(Survey!P649:Q649)+COUNTBLANK(Survey!T649:W649)+COUNTBLANK(Survey!Z649:AC649)+COUNTBLANK(Survey!AF649:AG649)+COUNTBLANK(Survey!AK649:AK649)</f>
        <v>21</v>
      </c>
      <c r="I649" t="str">
        <f t="shared" si="531"/>
        <v>Fail</v>
      </c>
      <c r="J649" t="b">
        <f>IF(Survey!E649="No",TRUE,FALSE)</f>
        <v>0</v>
      </c>
      <c r="K649" s="29" cm="1">
        <f t="array" ref="K649">IF(COUNTA(Survey!$E$4:$E$695)=1, 0, SUM(IF(COUNTIF(Survey!$E$4:$E$695, Survey!$E$4:$E$695)=1,1,0)))</f>
        <v>0</v>
      </c>
      <c r="L649" s="29">
        <f>LEN(Survey!E649)</f>
        <v>0</v>
      </c>
      <c r="M649" s="16" t="str">
        <f t="shared" si="532"/>
        <v>Fail</v>
      </c>
      <c r="N649" t="b">
        <f>IF(Survey!F649="No",TRUE,FALSE)</f>
        <v>0</v>
      </c>
      <c r="O649" t="b">
        <f>Survey!F649=Survey!E649</f>
        <v>1</v>
      </c>
      <c r="P649">
        <f>COUNTIF(Survey!$F$4:$F$695,Survey!F649)</f>
        <v>0</v>
      </c>
      <c r="Q649" s="28">
        <f>LEN(Survey!F649)</f>
        <v>0</v>
      </c>
      <c r="R649" s="16" t="str">
        <f t="shared" si="533"/>
        <v>Pass</v>
      </c>
      <c r="S649" s="29">
        <f>MOD((LEN(Survey!H649)+2),11)</f>
        <v>2</v>
      </c>
      <c r="T649">
        <f>COUNTIF(Survey!$H$4:$H$695,Survey!H649)</f>
        <v>0</v>
      </c>
      <c r="U649" s="28" t="str">
        <f>IF(Survey!$L649="Prospectus fund", "Yes", "No")</f>
        <v>No</v>
      </c>
      <c r="V649" s="16" t="str">
        <f t="shared" si="534"/>
        <v>Pass</v>
      </c>
      <c r="W649" s="29">
        <f>MOD((LEN(Survey!J649)+2),11)</f>
        <v>2</v>
      </c>
      <c r="X649">
        <f>COUNTIF(Survey!$J$4:$J$695,Survey!J649)</f>
        <v>0</v>
      </c>
      <c r="Y649" s="30" t="b">
        <f>IF(OR(Survey!$M649="ETF",Survey!$M649="ETF, alternative mutual fund",Survey!$M649="Closed-end", Survey!$M649="Split share corp", Survey!$I649="Yes"),TRUE,FALSE)</f>
        <v>0</v>
      </c>
      <c r="Z649" s="16" t="str">
        <f>IFERROR(IF(AND(OR(AC649=AD649,AD649 = "Either"),NOT(ISBLANK(Survey!K649))),"Pass","Fail"),"Pass")</f>
        <v>Fail</v>
      </c>
      <c r="AA649" s="31" cm="1">
        <f t="array" ref="AA649">SUM(SUMIF(Survey!CH649:DA649,{"&gt;0","&lt;0"})*{1,-1})</f>
        <v>0</v>
      </c>
      <c r="AB649" s="33" cm="1">
        <f t="array" ref="AB649">SUM(SUMIF(Survey!CK649,{"&gt;0","&lt;0"})*{1,-1})+SUM(SUMIF(Survey!CU649,{"&gt;0","&lt;0"})*{1,-1})</f>
        <v>0</v>
      </c>
      <c r="AC649" s="33">
        <f>Survey!K649</f>
        <v>0</v>
      </c>
      <c r="AD649" s="32" t="str">
        <f t="shared" si="535"/>
        <v>Either</v>
      </c>
      <c r="AE649" s="16" t="str">
        <f t="shared" si="536"/>
        <v>Fail</v>
      </c>
      <c r="AF649" s="58" cm="1">
        <f t="array" ref="AF649">SUM(SUMIF(Survey!CH649:DA649,{"&gt;0","&lt;0"})*{1,-1})+SUM(SUMIF(Survey!DC649:DV649,{"&gt;0","&lt;0"})*{1,-1})</f>
        <v>0</v>
      </c>
      <c r="AG649" s="58">
        <f>IFERROR(AF649/(Survey!$BA649),0)</f>
        <v>0</v>
      </c>
      <c r="AH649" s="104" t="b">
        <f>IF(OR(Survey!$M649="Alternative strategy or hedge",Survey!$M649="Private asset",Survey!$L649="Prospectus fund"),TRUE,FALSE)</f>
        <v>0</v>
      </c>
      <c r="AI649" s="104" t="b">
        <f>NOT(ISBLANK(Survey!$M649))</f>
        <v>0</v>
      </c>
      <c r="AJ649" s="16" t="str">
        <f t="shared" si="537"/>
        <v>Fail</v>
      </c>
      <c r="AK649" t="b">
        <f>IF(Survey!W649="No",TRUE,FALSE)</f>
        <v>0</v>
      </c>
      <c r="AL649" s="119">
        <f>MOD((LEN(Survey!W649)+2),22)</f>
        <v>2</v>
      </c>
      <c r="AM649" t="str">
        <f t="shared" si="538"/>
        <v>Pass</v>
      </c>
      <c r="AN649" s="33" t="b">
        <f>NOT(ISNUMBER(SEARCH("Other",Survey!$Q649)))</f>
        <v>1</v>
      </c>
      <c r="AO649" s="32" t="b">
        <f>NOT(ISBLANK(Survey!$R649))</f>
        <v>0</v>
      </c>
      <c r="AP649" s="16" t="str">
        <f t="shared" si="539"/>
        <v>Pass</v>
      </c>
      <c r="AQ649" s="114">
        <f>COUNTBLANK(Survey!$X649)</f>
        <v>1</v>
      </c>
      <c r="AR649" s="58">
        <f>IF(AND(Survey!L649&lt;&gt;"Exempt fund",OR(Survey!$M649="ETF",Survey!$M649="ETF, alternative mutual fund",Survey!$M649="Mutual fund",Survey!$M649="Alternative mutual fund",Survey!$M649="Money market")),1,0)</f>
        <v>0</v>
      </c>
      <c r="AS649" s="16" t="str">
        <f t="shared" si="540"/>
        <v>Pass</v>
      </c>
      <c r="AT649" s="33" t="b">
        <f>NOT(ISNUMBER(SEARCH("Yes",Survey!$AC649)))</f>
        <v>1</v>
      </c>
      <c r="AU649" s="32" t="b">
        <f>IF(COUNTBLANK(Survey!$AD649:$AE649)=0,TRUE, FALSE)</f>
        <v>0</v>
      </c>
      <c r="AV649" s="16" t="str">
        <f t="shared" si="541"/>
        <v>Pass</v>
      </c>
      <c r="AW649" s="33" t="b">
        <f>NOT(ISNUMBER(SEARCH("Yes",Survey!$AF649)))</f>
        <v>1</v>
      </c>
      <c r="AX649" s="32" t="b">
        <f>NOT(ISBLANK(Survey!$AH649))</f>
        <v>0</v>
      </c>
      <c r="AY649" s="16" t="str">
        <f t="shared" si="542"/>
        <v>Pass</v>
      </c>
      <c r="AZ649" s="33" t="b">
        <f>NOT(OR(ISNUMBER(SEARCH("Other",Survey!$AH649)),ISNUMBER(SEARCH("Multiple",Survey!$AH649))))</f>
        <v>1</v>
      </c>
      <c r="BA649" s="32" t="b">
        <f>NOT(ISBLANK(Survey!$AI649))</f>
        <v>0</v>
      </c>
      <c r="BB649" s="16" t="str">
        <f t="shared" si="543"/>
        <v>Fail</v>
      </c>
      <c r="BC649" s="114">
        <f>IF(ABS(Survey!$BA649)&gt;0, 1,0)</f>
        <v>0</v>
      </c>
      <c r="BD649" s="114">
        <f>IF(COUNTBLANK(Survey!$AL649)=0,1,0)</f>
        <v>0</v>
      </c>
      <c r="BE649" s="16" t="str">
        <f t="shared" si="544"/>
        <v>Pass</v>
      </c>
      <c r="BF649" s="114">
        <f>IF(ISBLANK(Survey!$AL649),0,1)</f>
        <v>0</v>
      </c>
      <c r="BG649" s="133">
        <f>COUNTBLANK(Survey!$AM649)</f>
        <v>1</v>
      </c>
      <c r="BH649" s="16" t="str">
        <f t="shared" si="545"/>
        <v>Pass</v>
      </c>
      <c r="BI649" s="114">
        <f>IF(OR(Survey!$AM649="Closed",ISBLANK(Survey!$AM649)),0,1)</f>
        <v>0</v>
      </c>
      <c r="BJ649" s="133">
        <f>IF(ISBLANK(Survey!$AN649),1,0)</f>
        <v>1</v>
      </c>
      <c r="BK649" s="118" t="str">
        <f t="shared" si="546"/>
        <v>Pass</v>
      </c>
      <c r="BL649" s="31" cm="1">
        <f t="array" ref="BL649">SUM(SUMIF(Survey!AO649:AP649,{"&gt;0","&lt;0"})*{1,-1})</f>
        <v>0</v>
      </c>
      <c r="BM649">
        <f t="shared" si="547"/>
        <v>0</v>
      </c>
      <c r="BN649">
        <f t="shared" si="548"/>
        <v>100</v>
      </c>
      <c r="BO649" s="118" t="str">
        <f t="shared" si="549"/>
        <v>Pass</v>
      </c>
      <c r="BP649">
        <f>IF(Survey!AQ649="No",0,1)</f>
        <v>1</v>
      </c>
      <c r="BQ649" s="207">
        <f>MOD((LEN(Survey!AQ649)+2),22)</f>
        <v>2</v>
      </c>
      <c r="BR649">
        <f>IF(Survey!AR649="No",0,1)</f>
        <v>1</v>
      </c>
      <c r="BS649" s="207">
        <f>MOD((LEN(Survey!AR649)+2),22)</f>
        <v>2</v>
      </c>
      <c r="BT649" s="114">
        <f>COUNTBLANK(Survey!$AQ649:$AS649)+COUNTBLANK(Survey!$AU649)</f>
        <v>4</v>
      </c>
      <c r="BU649" s="114">
        <f>IF(Survey!$I649="Yes",1,0)</f>
        <v>0</v>
      </c>
      <c r="BV649" s="114">
        <f>IF(OR(Survey!$M649="Mutual fund",Survey!$M649="Alternative mutual fund",Survey!$M649="Money market"),1,0)</f>
        <v>0</v>
      </c>
      <c r="BW649" s="119">
        <f>IF(OR(Survey!$M649="ETF",Survey!$M649="ETF, alternative mutual fund"),1,0)</f>
        <v>0</v>
      </c>
      <c r="BX649" s="16" t="str">
        <f t="shared" si="550"/>
        <v>Pass</v>
      </c>
      <c r="BY649" s="33">
        <f>IF(ISNUMBER(SEARCH("Other",Survey!$AS649)), 1, 0)</f>
        <v>0</v>
      </c>
      <c r="BZ649" s="58" t="b">
        <f>NOT(ISBLANK(Survey!$AT649))</f>
        <v>0</v>
      </c>
      <c r="CA649" s="16" t="str">
        <f t="shared" si="551"/>
        <v>Pass</v>
      </c>
      <c r="CB649" s="114">
        <f>IF(Survey!$BB649=0, 0,1)</f>
        <v>0</v>
      </c>
      <c r="CC649" s="58">
        <f>Survey!$AV649</f>
        <v>0</v>
      </c>
      <c r="CD649" s="58">
        <f>Survey!$BC649+Survey!$BD649+ABS(Survey!$BE649)-ABS(Survey!$BF649)-ABS(Survey!$BG649)-ABS(Survey!$BL649)</f>
        <v>0</v>
      </c>
      <c r="CE649" s="138">
        <f>Survey!BB649+(ABS(Survey!$BH649)-ABS(Survey!$BI649)+ABS(Survey!$BJ649)-ABS(Survey!$BK649))*0.5</f>
        <v>0</v>
      </c>
      <c r="CF649" s="58">
        <f t="shared" si="552"/>
        <v>0</v>
      </c>
      <c r="CG649" s="58">
        <f>IF(AND($CC649&gt;$CF649-0.2,$CC649&lt;$CF649+0.2,ISBLANK(Survey!$AV649)=FALSE),0,1)</f>
        <v>1</v>
      </c>
      <c r="CH649" s="133">
        <f>IF(ISBLANK(Survey!$AW649),1,0)</f>
        <v>1</v>
      </c>
      <c r="CI649" s="16" t="str">
        <f t="shared" si="553"/>
        <v>Pass</v>
      </c>
      <c r="CJ649" s="114">
        <f>IF(Survey!$BB649=0, 0,1)</f>
        <v>0</v>
      </c>
      <c r="CK649" s="58">
        <f>IF(AND(Survey!$AX649&gt;=0,Survey!$AX649&lt;=0.2,Survey!$AX649&lt;&gt;""),0,1)</f>
        <v>1</v>
      </c>
      <c r="CL649" s="114">
        <f>IF(ISBLANK(Survey!$AY649),1,0)</f>
        <v>1</v>
      </c>
      <c r="CM649" s="16" t="str">
        <f t="shared" si="554"/>
        <v>Fail</v>
      </c>
      <c r="CN649" s="133">
        <f>Survey!$AZ649</f>
        <v>0</v>
      </c>
      <c r="CO649" s="16" t="str">
        <f t="shared" si="555"/>
        <v>Pass</v>
      </c>
      <c r="CP649" s="31">
        <f>Survey!$BA649</f>
        <v>0</v>
      </c>
      <c r="CQ649" s="138">
        <f>Survey!$BB649+Survey!$BC649+Survey!$BD649+ABS(Survey!$BE649)-ABS(Survey!$BF649)-ABS(Survey!$BG649)+ABS(Survey!$BH649)-ABS(Survey!$BI649)+ABS(Survey!$BJ649)-ABS(Survey!$BK649)-ABS(Survey!$BL649)+Survey!$BM649</f>
        <v>0</v>
      </c>
      <c r="CR649" s="30">
        <f t="shared" si="556"/>
        <v>0</v>
      </c>
      <c r="CS649" s="17">
        <f t="shared" si="557"/>
        <v>0</v>
      </c>
      <c r="CT649" s="16" t="str">
        <f t="shared" si="558"/>
        <v>Pass</v>
      </c>
      <c r="CU649" s="33" t="b">
        <f>IF(ABS(Survey!$BM649)=0,TRUE,FALSE)</f>
        <v>1</v>
      </c>
      <c r="CV649" s="32" t="b">
        <f>NOT(ISBLANK(Survey!$BN649))</f>
        <v>0</v>
      </c>
      <c r="CW649" t="str">
        <f t="shared" si="559"/>
        <v>Fail</v>
      </c>
      <c r="CX649" s="25">
        <f>Survey!$BA649</f>
        <v>0</v>
      </c>
      <c r="CY649" s="25" cm="1">
        <f t="array" ref="CY649">SUM(SUMIF(Survey!BP649:BW649,{"&gt;0","&lt;0"})*{1,-1})-SUM(SUMIF(Survey!BY649:CF649,{"&gt;0","&lt;0"})*{1,-1})</f>
        <v>0</v>
      </c>
      <c r="CZ649" s="30" t="str">
        <f t="shared" si="560"/>
        <v>No holdings</v>
      </c>
      <c r="DA649">
        <f t="shared" si="561"/>
        <v>0</v>
      </c>
      <c r="DB649" s="16" t="str">
        <f t="shared" si="562"/>
        <v>Fail</v>
      </c>
      <c r="DC649" s="31">
        <f>Survey!$BA649</f>
        <v>0</v>
      </c>
      <c r="DD649" s="31" cm="1">
        <f t="array" ref="DD649">SUM(SUMIF(Survey!CH649:DA649,{"&gt;0","&lt;0"})*{1,-1})-SUM(SUMIF(Survey!DC649:DV649,{"&gt;0","&lt;0"})*{1,-1})</f>
        <v>0</v>
      </c>
      <c r="DE649" s="30" t="str">
        <f t="shared" si="563"/>
        <v>No holdings</v>
      </c>
      <c r="DF649" s="17">
        <f t="shared" si="564"/>
        <v>0</v>
      </c>
      <c r="DG649" s="16" t="str">
        <f t="shared" si="565"/>
        <v>Pass</v>
      </c>
      <c r="DH649" s="33" t="b">
        <f>IF(ABS(Survey!$DA649)=0,TRUE,FALSE)</f>
        <v>1</v>
      </c>
      <c r="DI649" s="32" t="b">
        <f>NOT(ISBLANK(Survey!$DB649))</f>
        <v>0</v>
      </c>
      <c r="DJ649" s="16" t="str">
        <f t="shared" si="566"/>
        <v>Pass</v>
      </c>
      <c r="DK649" s="33" t="b">
        <f>IF(ABS(Survey!$DV649)=0,TRUE,FALSE)</f>
        <v>1</v>
      </c>
      <c r="DL649" s="32" t="b">
        <f>NOT(ISBLANK(Survey!$DW649))</f>
        <v>0</v>
      </c>
      <c r="DM649" t="str">
        <f t="shared" si="567"/>
        <v>Pass</v>
      </c>
      <c r="DN649" s="25" cm="1">
        <f t="array" ref="DN649">SUM(SUMIF(Survey!CW649,{"&gt;0","&lt;0"})*{1,-1})+SUM(SUMIF(Survey!DR649,{"&gt;0","&lt;0"})*{1,-1})</f>
        <v>0</v>
      </c>
      <c r="DO649" s="25">
        <f>SUM(SUMIF(Survey!DY649:EE649,{"&gt;0","&lt;0"})*{1,-1})+SUM(SUMIF(Survey!EG649:EM649,{"&gt;0","&lt;0"})*{1,-1})</f>
        <v>0</v>
      </c>
      <c r="DP649">
        <f t="shared" si="568"/>
        <v>0</v>
      </c>
      <c r="DQ649">
        <f t="shared" si="569"/>
        <v>0</v>
      </c>
      <c r="DR649" s="16" t="str">
        <f t="shared" si="570"/>
        <v>Pass</v>
      </c>
      <c r="DS649" s="33" t="b">
        <f>IF(ABS(Survey!$EE649)=0,TRUE,FALSE)</f>
        <v>1</v>
      </c>
      <c r="DT649" s="32" t="b">
        <f>NOT(ISBLANK(Survey!EF649))</f>
        <v>0</v>
      </c>
      <c r="DU649" s="16" t="str">
        <f t="shared" si="571"/>
        <v>Pass</v>
      </c>
      <c r="DV649" s="33" t="b">
        <f>IF(ABS(Survey!$EM649)=0,TRUE,FALSE)</f>
        <v>1</v>
      </c>
      <c r="DW649" s="32" t="b">
        <f>NOT(ISBLANK(Survey!$EN649))</f>
        <v>0</v>
      </c>
      <c r="DX649" s="16" t="str">
        <f t="shared" si="572"/>
        <v>Fail</v>
      </c>
      <c r="DY649" s="31">
        <f>SUM(SUMIF(Survey!ET649:EV649,{"&gt;0","&lt;0"})*{1,-1})</f>
        <v>0</v>
      </c>
      <c r="DZ649">
        <f t="shared" si="573"/>
        <v>0</v>
      </c>
      <c r="EA649">
        <f t="shared" si="574"/>
        <v>100</v>
      </c>
      <c r="EB649" s="30" t="b">
        <f>IF(OR(Survey!$M649="ETF",Survey!$M649="ETF, alternative mutual fund",Survey!$M649="Closed-end", Survey!$M649="Split share corp"),TRUE,FALSE)</f>
        <v>0</v>
      </c>
      <c r="EC649" s="16" t="str">
        <f t="shared" si="575"/>
        <v>Fail</v>
      </c>
      <c r="ED649" s="31">
        <f>SUM(SUMIF(Survey!EX649:FD649,{"&gt;0","&lt;0"})*{1,-1})</f>
        <v>0</v>
      </c>
      <c r="EE649">
        <f t="shared" si="576"/>
        <v>0</v>
      </c>
      <c r="EF649" s="17">
        <f t="shared" si="577"/>
        <v>100</v>
      </c>
      <c r="EG649" s="16" t="str">
        <f t="shared" si="578"/>
        <v>Fail</v>
      </c>
      <c r="EH649" s="31">
        <f>SUM(SUMIF(Survey!FF649:FL649,{"&gt;0","&lt;0"})*{1,-1})</f>
        <v>0</v>
      </c>
      <c r="EI649">
        <f t="shared" si="579"/>
        <v>0</v>
      </c>
      <c r="EJ649" s="17">
        <f t="shared" si="580"/>
        <v>100</v>
      </c>
    </row>
    <row r="650" spans="1:140">
      <c r="A650">
        <v>650</v>
      </c>
      <c r="B650" t="str">
        <f t="shared" si="528"/>
        <v>Pass</v>
      </c>
      <c r="C650" t="str">
        <f>IF(COUNTBLANK(Survey!B650:FM650)=$C$2, "Pass", "Fail")</f>
        <v>Pass</v>
      </c>
      <c r="D650" s="16" t="str">
        <f t="shared" si="529"/>
        <v>Fail</v>
      </c>
      <c r="E650" t="str">
        <f>IF(OR(ISBLANK(Survey!AL650),COUNTIF(G650:BJ650,"Fail")),"Fail","Pass")</f>
        <v>Fail</v>
      </c>
      <c r="F650" s="265"/>
      <c r="G650" s="16" t="str">
        <f t="shared" si="530"/>
        <v>Fail</v>
      </c>
      <c r="H650" s="139">
        <f>COUNTBLANK(Survey!B650:D650)+COUNTBLANK(Survey!G650)+COUNTBLANK(Survey!I650)+COUNTBLANK(Survey!K650:M650)+COUNTBLANK(Survey!P650:Q650)+COUNTBLANK(Survey!T650:W650)+COUNTBLANK(Survey!Z650:AC650)+COUNTBLANK(Survey!AF650:AG650)+COUNTBLANK(Survey!AK650:AK650)</f>
        <v>21</v>
      </c>
      <c r="I650" t="str">
        <f t="shared" si="531"/>
        <v>Fail</v>
      </c>
      <c r="J650" t="b">
        <f>IF(Survey!E650="No",TRUE,FALSE)</f>
        <v>0</v>
      </c>
      <c r="K650" s="29" cm="1">
        <f t="array" ref="K650">IF(COUNTA(Survey!$E$4:$E$695)=1, 0, SUM(IF(COUNTIF(Survey!$E$4:$E$695, Survey!$E$4:$E$695)=1,1,0)))</f>
        <v>0</v>
      </c>
      <c r="L650" s="29">
        <f>LEN(Survey!E650)</f>
        <v>0</v>
      </c>
      <c r="M650" s="16" t="str">
        <f t="shared" si="532"/>
        <v>Fail</v>
      </c>
      <c r="N650" t="b">
        <f>IF(Survey!F650="No",TRUE,FALSE)</f>
        <v>0</v>
      </c>
      <c r="O650" t="b">
        <f>Survey!F650=Survey!E650</f>
        <v>1</v>
      </c>
      <c r="P650">
        <f>COUNTIF(Survey!$F$4:$F$695,Survey!F650)</f>
        <v>0</v>
      </c>
      <c r="Q650" s="28">
        <f>LEN(Survey!F650)</f>
        <v>0</v>
      </c>
      <c r="R650" s="16" t="str">
        <f t="shared" si="533"/>
        <v>Pass</v>
      </c>
      <c r="S650" s="29">
        <f>MOD((LEN(Survey!H650)+2),11)</f>
        <v>2</v>
      </c>
      <c r="T650">
        <f>COUNTIF(Survey!$H$4:$H$695,Survey!H650)</f>
        <v>0</v>
      </c>
      <c r="U650" s="28" t="str">
        <f>IF(Survey!$L650="Prospectus fund", "Yes", "No")</f>
        <v>No</v>
      </c>
      <c r="V650" s="16" t="str">
        <f t="shared" si="534"/>
        <v>Pass</v>
      </c>
      <c r="W650" s="29">
        <f>MOD((LEN(Survey!J650)+2),11)</f>
        <v>2</v>
      </c>
      <c r="X650">
        <f>COUNTIF(Survey!$J$4:$J$695,Survey!J650)</f>
        <v>0</v>
      </c>
      <c r="Y650" s="30" t="b">
        <f>IF(OR(Survey!$M650="ETF",Survey!$M650="ETF, alternative mutual fund",Survey!$M650="Closed-end", Survey!$M650="Split share corp", Survey!$I650="Yes"),TRUE,FALSE)</f>
        <v>0</v>
      </c>
      <c r="Z650" s="16" t="str">
        <f>IFERROR(IF(AND(OR(AC650=AD650,AD650 = "Either"),NOT(ISBLANK(Survey!K650))),"Pass","Fail"),"Pass")</f>
        <v>Fail</v>
      </c>
      <c r="AA650" s="31" cm="1">
        <f t="array" ref="AA650">SUM(SUMIF(Survey!CH650:DA650,{"&gt;0","&lt;0"})*{1,-1})</f>
        <v>0</v>
      </c>
      <c r="AB650" s="33" cm="1">
        <f t="array" ref="AB650">SUM(SUMIF(Survey!CK650,{"&gt;0","&lt;0"})*{1,-1})+SUM(SUMIF(Survey!CU650,{"&gt;0","&lt;0"})*{1,-1})</f>
        <v>0</v>
      </c>
      <c r="AC650" s="33">
        <f>Survey!K650</f>
        <v>0</v>
      </c>
      <c r="AD650" s="32" t="str">
        <f t="shared" si="535"/>
        <v>Either</v>
      </c>
      <c r="AE650" s="16" t="str">
        <f t="shared" si="536"/>
        <v>Fail</v>
      </c>
      <c r="AF650" s="58" cm="1">
        <f t="array" ref="AF650">SUM(SUMIF(Survey!CH650:DA650,{"&gt;0","&lt;0"})*{1,-1})+SUM(SUMIF(Survey!DC650:DV650,{"&gt;0","&lt;0"})*{1,-1})</f>
        <v>0</v>
      </c>
      <c r="AG650" s="58">
        <f>IFERROR(AF650/(Survey!$BA650),0)</f>
        <v>0</v>
      </c>
      <c r="AH650" s="104" t="b">
        <f>IF(OR(Survey!$M650="Alternative strategy or hedge",Survey!$M650="Private asset",Survey!$L650="Prospectus fund"),TRUE,FALSE)</f>
        <v>0</v>
      </c>
      <c r="AI650" s="104" t="b">
        <f>NOT(ISBLANK(Survey!$M650))</f>
        <v>0</v>
      </c>
      <c r="AJ650" s="16" t="str">
        <f t="shared" si="537"/>
        <v>Fail</v>
      </c>
      <c r="AK650" t="b">
        <f>IF(Survey!W650="No",TRUE,FALSE)</f>
        <v>0</v>
      </c>
      <c r="AL650" s="119">
        <f>MOD((LEN(Survey!W650)+2),22)</f>
        <v>2</v>
      </c>
      <c r="AM650" t="str">
        <f t="shared" si="538"/>
        <v>Pass</v>
      </c>
      <c r="AN650" s="33" t="b">
        <f>NOT(ISNUMBER(SEARCH("Other",Survey!$Q650)))</f>
        <v>1</v>
      </c>
      <c r="AO650" s="32" t="b">
        <f>NOT(ISBLANK(Survey!$R650))</f>
        <v>0</v>
      </c>
      <c r="AP650" s="16" t="str">
        <f t="shared" si="539"/>
        <v>Pass</v>
      </c>
      <c r="AQ650" s="114">
        <f>COUNTBLANK(Survey!$X650)</f>
        <v>1</v>
      </c>
      <c r="AR650" s="58">
        <f>IF(AND(Survey!L650&lt;&gt;"Exempt fund",OR(Survey!$M650="ETF",Survey!$M650="ETF, alternative mutual fund",Survey!$M650="Mutual fund",Survey!$M650="Alternative mutual fund",Survey!$M650="Money market")),1,0)</f>
        <v>0</v>
      </c>
      <c r="AS650" s="16" t="str">
        <f t="shared" si="540"/>
        <v>Pass</v>
      </c>
      <c r="AT650" s="33" t="b">
        <f>NOT(ISNUMBER(SEARCH("Yes",Survey!$AC650)))</f>
        <v>1</v>
      </c>
      <c r="AU650" s="32" t="b">
        <f>IF(COUNTBLANK(Survey!$AD650:$AE650)=0,TRUE, FALSE)</f>
        <v>0</v>
      </c>
      <c r="AV650" s="16" t="str">
        <f t="shared" si="541"/>
        <v>Pass</v>
      </c>
      <c r="AW650" s="33" t="b">
        <f>NOT(ISNUMBER(SEARCH("Yes",Survey!$AF650)))</f>
        <v>1</v>
      </c>
      <c r="AX650" s="32" t="b">
        <f>NOT(ISBLANK(Survey!$AH650))</f>
        <v>0</v>
      </c>
      <c r="AY650" s="16" t="str">
        <f t="shared" si="542"/>
        <v>Pass</v>
      </c>
      <c r="AZ650" s="33" t="b">
        <f>NOT(OR(ISNUMBER(SEARCH("Other",Survey!$AH650)),ISNUMBER(SEARCH("Multiple",Survey!$AH650))))</f>
        <v>1</v>
      </c>
      <c r="BA650" s="32" t="b">
        <f>NOT(ISBLANK(Survey!$AI650))</f>
        <v>0</v>
      </c>
      <c r="BB650" s="16" t="str">
        <f t="shared" si="543"/>
        <v>Fail</v>
      </c>
      <c r="BC650" s="114">
        <f>IF(ABS(Survey!$BA650)&gt;0, 1,0)</f>
        <v>0</v>
      </c>
      <c r="BD650" s="114">
        <f>IF(COUNTBLANK(Survey!$AL650)=0,1,0)</f>
        <v>0</v>
      </c>
      <c r="BE650" s="16" t="str">
        <f t="shared" si="544"/>
        <v>Pass</v>
      </c>
      <c r="BF650" s="114">
        <f>IF(ISBLANK(Survey!$AL650),0,1)</f>
        <v>0</v>
      </c>
      <c r="BG650" s="133">
        <f>COUNTBLANK(Survey!$AM650)</f>
        <v>1</v>
      </c>
      <c r="BH650" s="16" t="str">
        <f t="shared" si="545"/>
        <v>Pass</v>
      </c>
      <c r="BI650" s="114">
        <f>IF(OR(Survey!$AM650="Closed",ISBLANK(Survey!$AM650)),0,1)</f>
        <v>0</v>
      </c>
      <c r="BJ650" s="133">
        <f>IF(ISBLANK(Survey!$AN650),1,0)</f>
        <v>1</v>
      </c>
      <c r="BK650" s="118" t="str">
        <f t="shared" si="546"/>
        <v>Pass</v>
      </c>
      <c r="BL650" s="31" cm="1">
        <f t="array" ref="BL650">SUM(SUMIF(Survey!AO650:AP650,{"&gt;0","&lt;0"})*{1,-1})</f>
        <v>0</v>
      </c>
      <c r="BM650">
        <f t="shared" si="547"/>
        <v>0</v>
      </c>
      <c r="BN650">
        <f t="shared" si="548"/>
        <v>100</v>
      </c>
      <c r="BO650" s="118" t="str">
        <f t="shared" si="549"/>
        <v>Pass</v>
      </c>
      <c r="BP650">
        <f>IF(Survey!AQ650="No",0,1)</f>
        <v>1</v>
      </c>
      <c r="BQ650" s="207">
        <f>MOD((LEN(Survey!AQ650)+2),22)</f>
        <v>2</v>
      </c>
      <c r="BR650">
        <f>IF(Survey!AR650="No",0,1)</f>
        <v>1</v>
      </c>
      <c r="BS650" s="207">
        <f>MOD((LEN(Survey!AR650)+2),22)</f>
        <v>2</v>
      </c>
      <c r="BT650" s="114">
        <f>COUNTBLANK(Survey!$AQ650:$AS650)+COUNTBLANK(Survey!$AU650)</f>
        <v>4</v>
      </c>
      <c r="BU650" s="114">
        <f>IF(Survey!$I650="Yes",1,0)</f>
        <v>0</v>
      </c>
      <c r="BV650" s="114">
        <f>IF(OR(Survey!$M650="Mutual fund",Survey!$M650="Alternative mutual fund",Survey!$M650="Money market"),1,0)</f>
        <v>0</v>
      </c>
      <c r="BW650" s="119">
        <f>IF(OR(Survey!$M650="ETF",Survey!$M650="ETF, alternative mutual fund"),1,0)</f>
        <v>0</v>
      </c>
      <c r="BX650" s="16" t="str">
        <f t="shared" si="550"/>
        <v>Pass</v>
      </c>
      <c r="BY650" s="33">
        <f>IF(ISNUMBER(SEARCH("Other",Survey!$AS650)), 1, 0)</f>
        <v>0</v>
      </c>
      <c r="BZ650" s="58" t="b">
        <f>NOT(ISBLANK(Survey!$AT650))</f>
        <v>0</v>
      </c>
      <c r="CA650" s="16" t="str">
        <f t="shared" si="551"/>
        <v>Pass</v>
      </c>
      <c r="CB650" s="114">
        <f>IF(Survey!$BB650=0, 0,1)</f>
        <v>0</v>
      </c>
      <c r="CC650" s="58">
        <f>Survey!$AV650</f>
        <v>0</v>
      </c>
      <c r="CD650" s="58">
        <f>Survey!$BC650+Survey!$BD650+ABS(Survey!$BE650)-ABS(Survey!$BF650)-ABS(Survey!$BG650)-ABS(Survey!$BL650)</f>
        <v>0</v>
      </c>
      <c r="CE650" s="138">
        <f>Survey!BB650+(ABS(Survey!$BH650)-ABS(Survey!$BI650)+ABS(Survey!$BJ650)-ABS(Survey!$BK650))*0.5</f>
        <v>0</v>
      </c>
      <c r="CF650" s="58">
        <f t="shared" si="552"/>
        <v>0</v>
      </c>
      <c r="CG650" s="58">
        <f>IF(AND($CC650&gt;$CF650-0.2,$CC650&lt;$CF650+0.2,ISBLANK(Survey!$AV650)=FALSE),0,1)</f>
        <v>1</v>
      </c>
      <c r="CH650" s="133">
        <f>IF(ISBLANK(Survey!$AW650),1,0)</f>
        <v>1</v>
      </c>
      <c r="CI650" s="16" t="str">
        <f t="shared" si="553"/>
        <v>Pass</v>
      </c>
      <c r="CJ650" s="114">
        <f>IF(Survey!$BB650=0, 0,1)</f>
        <v>0</v>
      </c>
      <c r="CK650" s="58">
        <f>IF(AND(Survey!$AX650&gt;=0,Survey!$AX650&lt;=0.2,Survey!$AX650&lt;&gt;""),0,1)</f>
        <v>1</v>
      </c>
      <c r="CL650" s="114">
        <f>IF(ISBLANK(Survey!$AY650),1,0)</f>
        <v>1</v>
      </c>
      <c r="CM650" s="16" t="str">
        <f t="shared" si="554"/>
        <v>Fail</v>
      </c>
      <c r="CN650" s="133">
        <f>Survey!$AZ650</f>
        <v>0</v>
      </c>
      <c r="CO650" s="16" t="str">
        <f t="shared" si="555"/>
        <v>Pass</v>
      </c>
      <c r="CP650" s="31">
        <f>Survey!$BA650</f>
        <v>0</v>
      </c>
      <c r="CQ650" s="138">
        <f>Survey!$BB650+Survey!$BC650+Survey!$BD650+ABS(Survey!$BE650)-ABS(Survey!$BF650)-ABS(Survey!$BG650)+ABS(Survey!$BH650)-ABS(Survey!$BI650)+ABS(Survey!$BJ650)-ABS(Survey!$BK650)-ABS(Survey!$BL650)+Survey!$BM650</f>
        <v>0</v>
      </c>
      <c r="CR650" s="30">
        <f t="shared" si="556"/>
        <v>0</v>
      </c>
      <c r="CS650" s="17">
        <f t="shared" si="557"/>
        <v>0</v>
      </c>
      <c r="CT650" s="16" t="str">
        <f t="shared" si="558"/>
        <v>Pass</v>
      </c>
      <c r="CU650" s="33" t="b">
        <f>IF(ABS(Survey!$BM650)=0,TRUE,FALSE)</f>
        <v>1</v>
      </c>
      <c r="CV650" s="32" t="b">
        <f>NOT(ISBLANK(Survey!$BN650))</f>
        <v>0</v>
      </c>
      <c r="CW650" t="str">
        <f t="shared" si="559"/>
        <v>Fail</v>
      </c>
      <c r="CX650" s="25">
        <f>Survey!$BA650</f>
        <v>0</v>
      </c>
      <c r="CY650" s="25" cm="1">
        <f t="array" ref="CY650">SUM(SUMIF(Survey!BP650:BW650,{"&gt;0","&lt;0"})*{1,-1})-SUM(SUMIF(Survey!BY650:CF650,{"&gt;0","&lt;0"})*{1,-1})</f>
        <v>0</v>
      </c>
      <c r="CZ650" s="30" t="str">
        <f t="shared" si="560"/>
        <v>No holdings</v>
      </c>
      <c r="DA650">
        <f t="shared" si="561"/>
        <v>0</v>
      </c>
      <c r="DB650" s="16" t="str">
        <f t="shared" si="562"/>
        <v>Fail</v>
      </c>
      <c r="DC650" s="31">
        <f>Survey!$BA650</f>
        <v>0</v>
      </c>
      <c r="DD650" s="31" cm="1">
        <f t="array" ref="DD650">SUM(SUMIF(Survey!CH650:DA650,{"&gt;0","&lt;0"})*{1,-1})-SUM(SUMIF(Survey!DC650:DV650,{"&gt;0","&lt;0"})*{1,-1})</f>
        <v>0</v>
      </c>
      <c r="DE650" s="30" t="str">
        <f t="shared" si="563"/>
        <v>No holdings</v>
      </c>
      <c r="DF650" s="17">
        <f t="shared" si="564"/>
        <v>0</v>
      </c>
      <c r="DG650" s="16" t="str">
        <f t="shared" si="565"/>
        <v>Pass</v>
      </c>
      <c r="DH650" s="33" t="b">
        <f>IF(ABS(Survey!$DA650)=0,TRUE,FALSE)</f>
        <v>1</v>
      </c>
      <c r="DI650" s="32" t="b">
        <f>NOT(ISBLANK(Survey!$DB650))</f>
        <v>0</v>
      </c>
      <c r="DJ650" s="16" t="str">
        <f t="shared" si="566"/>
        <v>Pass</v>
      </c>
      <c r="DK650" s="33" t="b">
        <f>IF(ABS(Survey!$DV650)=0,TRUE,FALSE)</f>
        <v>1</v>
      </c>
      <c r="DL650" s="32" t="b">
        <f>NOT(ISBLANK(Survey!$DW650))</f>
        <v>0</v>
      </c>
      <c r="DM650" t="str">
        <f t="shared" si="567"/>
        <v>Pass</v>
      </c>
      <c r="DN650" s="25" cm="1">
        <f t="array" ref="DN650">SUM(SUMIF(Survey!CW650,{"&gt;0","&lt;0"})*{1,-1})+SUM(SUMIF(Survey!DR650,{"&gt;0","&lt;0"})*{1,-1})</f>
        <v>0</v>
      </c>
      <c r="DO650" s="25">
        <f>SUM(SUMIF(Survey!DY650:EE650,{"&gt;0","&lt;0"})*{1,-1})+SUM(SUMIF(Survey!EG650:EM650,{"&gt;0","&lt;0"})*{1,-1})</f>
        <v>0</v>
      </c>
      <c r="DP650">
        <f t="shared" si="568"/>
        <v>0</v>
      </c>
      <c r="DQ650">
        <f t="shared" si="569"/>
        <v>0</v>
      </c>
      <c r="DR650" s="16" t="str">
        <f t="shared" si="570"/>
        <v>Pass</v>
      </c>
      <c r="DS650" s="33" t="b">
        <f>IF(ABS(Survey!$EE650)=0,TRUE,FALSE)</f>
        <v>1</v>
      </c>
      <c r="DT650" s="32" t="b">
        <f>NOT(ISBLANK(Survey!EF650))</f>
        <v>0</v>
      </c>
      <c r="DU650" s="16" t="str">
        <f t="shared" si="571"/>
        <v>Pass</v>
      </c>
      <c r="DV650" s="33" t="b">
        <f>IF(ABS(Survey!$EM650)=0,TRUE,FALSE)</f>
        <v>1</v>
      </c>
      <c r="DW650" s="32" t="b">
        <f>NOT(ISBLANK(Survey!$EN650))</f>
        <v>0</v>
      </c>
      <c r="DX650" s="16" t="str">
        <f t="shared" si="572"/>
        <v>Fail</v>
      </c>
      <c r="DY650" s="31">
        <f>SUM(SUMIF(Survey!ET650:EV650,{"&gt;0","&lt;0"})*{1,-1})</f>
        <v>0</v>
      </c>
      <c r="DZ650">
        <f t="shared" si="573"/>
        <v>0</v>
      </c>
      <c r="EA650">
        <f t="shared" si="574"/>
        <v>100</v>
      </c>
      <c r="EB650" s="30" t="b">
        <f>IF(OR(Survey!$M650="ETF",Survey!$M650="ETF, alternative mutual fund",Survey!$M650="Closed-end", Survey!$M650="Split share corp"),TRUE,FALSE)</f>
        <v>0</v>
      </c>
      <c r="EC650" s="16" t="str">
        <f t="shared" si="575"/>
        <v>Fail</v>
      </c>
      <c r="ED650" s="31">
        <f>SUM(SUMIF(Survey!EX650:FD650,{"&gt;0","&lt;0"})*{1,-1})</f>
        <v>0</v>
      </c>
      <c r="EE650">
        <f t="shared" si="576"/>
        <v>0</v>
      </c>
      <c r="EF650" s="17">
        <f t="shared" si="577"/>
        <v>100</v>
      </c>
      <c r="EG650" s="16" t="str">
        <f t="shared" si="578"/>
        <v>Fail</v>
      </c>
      <c r="EH650" s="31">
        <f>SUM(SUMIF(Survey!FF650:FL650,{"&gt;0","&lt;0"})*{1,-1})</f>
        <v>0</v>
      </c>
      <c r="EI650">
        <f t="shared" si="579"/>
        <v>0</v>
      </c>
      <c r="EJ650" s="17">
        <f t="shared" si="580"/>
        <v>100</v>
      </c>
    </row>
    <row r="651" spans="1:140">
      <c r="A651">
        <v>651</v>
      </c>
      <c r="B651" t="str">
        <f t="shared" si="528"/>
        <v>Pass</v>
      </c>
      <c r="C651" t="str">
        <f>IF(COUNTBLANK(Survey!B651:FM651)=$C$2, "Pass", "Fail")</f>
        <v>Pass</v>
      </c>
      <c r="D651" s="16" t="str">
        <f t="shared" si="529"/>
        <v>Fail</v>
      </c>
      <c r="E651" t="str">
        <f>IF(OR(ISBLANK(Survey!AL651),COUNTIF(G651:BJ651,"Fail")),"Fail","Pass")</f>
        <v>Fail</v>
      </c>
      <c r="F651" s="265"/>
      <c r="G651" s="16" t="str">
        <f t="shared" si="530"/>
        <v>Fail</v>
      </c>
      <c r="H651" s="139">
        <f>COUNTBLANK(Survey!B651:D651)+COUNTBLANK(Survey!G651)+COUNTBLANK(Survey!I651)+COUNTBLANK(Survey!K651:M651)+COUNTBLANK(Survey!P651:Q651)+COUNTBLANK(Survey!T651:W651)+COUNTBLANK(Survey!Z651:AC651)+COUNTBLANK(Survey!AF651:AG651)+COUNTBLANK(Survey!AK651:AK651)</f>
        <v>21</v>
      </c>
      <c r="I651" t="str">
        <f t="shared" si="531"/>
        <v>Fail</v>
      </c>
      <c r="J651" t="b">
        <f>IF(Survey!E651="No",TRUE,FALSE)</f>
        <v>0</v>
      </c>
      <c r="K651" s="29" cm="1">
        <f t="array" ref="K651">IF(COUNTA(Survey!$E$4:$E$695)=1, 0, SUM(IF(COUNTIF(Survey!$E$4:$E$695, Survey!$E$4:$E$695)=1,1,0)))</f>
        <v>0</v>
      </c>
      <c r="L651" s="29">
        <f>LEN(Survey!E651)</f>
        <v>0</v>
      </c>
      <c r="M651" s="16" t="str">
        <f t="shared" si="532"/>
        <v>Fail</v>
      </c>
      <c r="N651" t="b">
        <f>IF(Survey!F651="No",TRUE,FALSE)</f>
        <v>0</v>
      </c>
      <c r="O651" t="b">
        <f>Survey!F651=Survey!E651</f>
        <v>1</v>
      </c>
      <c r="P651">
        <f>COUNTIF(Survey!$F$4:$F$695,Survey!F651)</f>
        <v>0</v>
      </c>
      <c r="Q651" s="28">
        <f>LEN(Survey!F651)</f>
        <v>0</v>
      </c>
      <c r="R651" s="16" t="str">
        <f t="shared" si="533"/>
        <v>Pass</v>
      </c>
      <c r="S651" s="29">
        <f>MOD((LEN(Survey!H651)+2),11)</f>
        <v>2</v>
      </c>
      <c r="T651">
        <f>COUNTIF(Survey!$H$4:$H$695,Survey!H651)</f>
        <v>0</v>
      </c>
      <c r="U651" s="28" t="str">
        <f>IF(Survey!$L651="Prospectus fund", "Yes", "No")</f>
        <v>No</v>
      </c>
      <c r="V651" s="16" t="str">
        <f t="shared" si="534"/>
        <v>Pass</v>
      </c>
      <c r="W651" s="29">
        <f>MOD((LEN(Survey!J651)+2),11)</f>
        <v>2</v>
      </c>
      <c r="X651">
        <f>COUNTIF(Survey!$J$4:$J$695,Survey!J651)</f>
        <v>0</v>
      </c>
      <c r="Y651" s="30" t="b">
        <f>IF(OR(Survey!$M651="ETF",Survey!$M651="ETF, alternative mutual fund",Survey!$M651="Closed-end", Survey!$M651="Split share corp", Survey!$I651="Yes"),TRUE,FALSE)</f>
        <v>0</v>
      </c>
      <c r="Z651" s="16" t="str">
        <f>IFERROR(IF(AND(OR(AC651=AD651,AD651 = "Either"),NOT(ISBLANK(Survey!K651))),"Pass","Fail"),"Pass")</f>
        <v>Fail</v>
      </c>
      <c r="AA651" s="31" cm="1">
        <f t="array" ref="AA651">SUM(SUMIF(Survey!CH651:DA651,{"&gt;0","&lt;0"})*{1,-1})</f>
        <v>0</v>
      </c>
      <c r="AB651" s="33" cm="1">
        <f t="array" ref="AB651">SUM(SUMIF(Survey!CK651,{"&gt;0","&lt;0"})*{1,-1})+SUM(SUMIF(Survey!CU651,{"&gt;0","&lt;0"})*{1,-1})</f>
        <v>0</v>
      </c>
      <c r="AC651" s="33">
        <f>Survey!K651</f>
        <v>0</v>
      </c>
      <c r="AD651" s="32" t="str">
        <f t="shared" si="535"/>
        <v>Either</v>
      </c>
      <c r="AE651" s="16" t="str">
        <f t="shared" si="536"/>
        <v>Fail</v>
      </c>
      <c r="AF651" s="58" cm="1">
        <f t="array" ref="AF651">SUM(SUMIF(Survey!CH651:DA651,{"&gt;0","&lt;0"})*{1,-1})+SUM(SUMIF(Survey!DC651:DV651,{"&gt;0","&lt;0"})*{1,-1})</f>
        <v>0</v>
      </c>
      <c r="AG651" s="58">
        <f>IFERROR(AF651/(Survey!$BA651),0)</f>
        <v>0</v>
      </c>
      <c r="AH651" s="104" t="b">
        <f>IF(OR(Survey!$M651="Alternative strategy or hedge",Survey!$M651="Private asset",Survey!$L651="Prospectus fund"),TRUE,FALSE)</f>
        <v>0</v>
      </c>
      <c r="AI651" s="104" t="b">
        <f>NOT(ISBLANK(Survey!$M651))</f>
        <v>0</v>
      </c>
      <c r="AJ651" s="16" t="str">
        <f t="shared" si="537"/>
        <v>Fail</v>
      </c>
      <c r="AK651" t="b">
        <f>IF(Survey!W651="No",TRUE,FALSE)</f>
        <v>0</v>
      </c>
      <c r="AL651" s="119">
        <f>MOD((LEN(Survey!W651)+2),22)</f>
        <v>2</v>
      </c>
      <c r="AM651" t="str">
        <f t="shared" si="538"/>
        <v>Pass</v>
      </c>
      <c r="AN651" s="33" t="b">
        <f>NOT(ISNUMBER(SEARCH("Other",Survey!$Q651)))</f>
        <v>1</v>
      </c>
      <c r="AO651" s="32" t="b">
        <f>NOT(ISBLANK(Survey!$R651))</f>
        <v>0</v>
      </c>
      <c r="AP651" s="16" t="str">
        <f t="shared" si="539"/>
        <v>Pass</v>
      </c>
      <c r="AQ651" s="114">
        <f>COUNTBLANK(Survey!$X651)</f>
        <v>1</v>
      </c>
      <c r="AR651" s="58">
        <f>IF(AND(Survey!L651&lt;&gt;"Exempt fund",OR(Survey!$M651="ETF",Survey!$M651="ETF, alternative mutual fund",Survey!$M651="Mutual fund",Survey!$M651="Alternative mutual fund",Survey!$M651="Money market")),1,0)</f>
        <v>0</v>
      </c>
      <c r="AS651" s="16" t="str">
        <f t="shared" si="540"/>
        <v>Pass</v>
      </c>
      <c r="AT651" s="33" t="b">
        <f>NOT(ISNUMBER(SEARCH("Yes",Survey!$AC651)))</f>
        <v>1</v>
      </c>
      <c r="AU651" s="32" t="b">
        <f>IF(COUNTBLANK(Survey!$AD651:$AE651)=0,TRUE, FALSE)</f>
        <v>0</v>
      </c>
      <c r="AV651" s="16" t="str">
        <f t="shared" si="541"/>
        <v>Pass</v>
      </c>
      <c r="AW651" s="33" t="b">
        <f>NOT(ISNUMBER(SEARCH("Yes",Survey!$AF651)))</f>
        <v>1</v>
      </c>
      <c r="AX651" s="32" t="b">
        <f>NOT(ISBLANK(Survey!$AH651))</f>
        <v>0</v>
      </c>
      <c r="AY651" s="16" t="str">
        <f t="shared" si="542"/>
        <v>Pass</v>
      </c>
      <c r="AZ651" s="33" t="b">
        <f>NOT(OR(ISNUMBER(SEARCH("Other",Survey!$AH651)),ISNUMBER(SEARCH("Multiple",Survey!$AH651))))</f>
        <v>1</v>
      </c>
      <c r="BA651" s="32" t="b">
        <f>NOT(ISBLANK(Survey!$AI651))</f>
        <v>0</v>
      </c>
      <c r="BB651" s="16" t="str">
        <f t="shared" si="543"/>
        <v>Fail</v>
      </c>
      <c r="BC651" s="114">
        <f>IF(ABS(Survey!$BA651)&gt;0, 1,0)</f>
        <v>0</v>
      </c>
      <c r="BD651" s="114">
        <f>IF(COUNTBLANK(Survey!$AL651)=0,1,0)</f>
        <v>0</v>
      </c>
      <c r="BE651" s="16" t="str">
        <f t="shared" si="544"/>
        <v>Pass</v>
      </c>
      <c r="BF651" s="114">
        <f>IF(ISBLANK(Survey!$AL651),0,1)</f>
        <v>0</v>
      </c>
      <c r="BG651" s="133">
        <f>COUNTBLANK(Survey!$AM651)</f>
        <v>1</v>
      </c>
      <c r="BH651" s="16" t="str">
        <f t="shared" si="545"/>
        <v>Pass</v>
      </c>
      <c r="BI651" s="114">
        <f>IF(OR(Survey!$AM651="Closed",ISBLANK(Survey!$AM651)),0,1)</f>
        <v>0</v>
      </c>
      <c r="BJ651" s="133">
        <f>IF(ISBLANK(Survey!$AN651),1,0)</f>
        <v>1</v>
      </c>
      <c r="BK651" s="118" t="str">
        <f t="shared" si="546"/>
        <v>Pass</v>
      </c>
      <c r="BL651" s="31" cm="1">
        <f t="array" ref="BL651">SUM(SUMIF(Survey!AO651:AP651,{"&gt;0","&lt;0"})*{1,-1})</f>
        <v>0</v>
      </c>
      <c r="BM651">
        <f t="shared" si="547"/>
        <v>0</v>
      </c>
      <c r="BN651">
        <f t="shared" si="548"/>
        <v>100</v>
      </c>
      <c r="BO651" s="118" t="str">
        <f t="shared" si="549"/>
        <v>Pass</v>
      </c>
      <c r="BP651">
        <f>IF(Survey!AQ651="No",0,1)</f>
        <v>1</v>
      </c>
      <c r="BQ651" s="207">
        <f>MOD((LEN(Survey!AQ651)+2),22)</f>
        <v>2</v>
      </c>
      <c r="BR651">
        <f>IF(Survey!AR651="No",0,1)</f>
        <v>1</v>
      </c>
      <c r="BS651" s="207">
        <f>MOD((LEN(Survey!AR651)+2),22)</f>
        <v>2</v>
      </c>
      <c r="BT651" s="114">
        <f>COUNTBLANK(Survey!$AQ651:$AS651)+COUNTBLANK(Survey!$AU651)</f>
        <v>4</v>
      </c>
      <c r="BU651" s="114">
        <f>IF(Survey!$I651="Yes",1,0)</f>
        <v>0</v>
      </c>
      <c r="BV651" s="114">
        <f>IF(OR(Survey!$M651="Mutual fund",Survey!$M651="Alternative mutual fund",Survey!$M651="Money market"),1,0)</f>
        <v>0</v>
      </c>
      <c r="BW651" s="119">
        <f>IF(OR(Survey!$M651="ETF",Survey!$M651="ETF, alternative mutual fund"),1,0)</f>
        <v>0</v>
      </c>
      <c r="BX651" s="16" t="str">
        <f t="shared" si="550"/>
        <v>Pass</v>
      </c>
      <c r="BY651" s="33">
        <f>IF(ISNUMBER(SEARCH("Other",Survey!$AS651)), 1, 0)</f>
        <v>0</v>
      </c>
      <c r="BZ651" s="58" t="b">
        <f>NOT(ISBLANK(Survey!$AT651))</f>
        <v>0</v>
      </c>
      <c r="CA651" s="16" t="str">
        <f t="shared" si="551"/>
        <v>Pass</v>
      </c>
      <c r="CB651" s="114">
        <f>IF(Survey!$BB651=0, 0,1)</f>
        <v>0</v>
      </c>
      <c r="CC651" s="58">
        <f>Survey!$AV651</f>
        <v>0</v>
      </c>
      <c r="CD651" s="58">
        <f>Survey!$BC651+Survey!$BD651+ABS(Survey!$BE651)-ABS(Survey!$BF651)-ABS(Survey!$BG651)-ABS(Survey!$BL651)</f>
        <v>0</v>
      </c>
      <c r="CE651" s="138">
        <f>Survey!BB651+(ABS(Survey!$BH651)-ABS(Survey!$BI651)+ABS(Survey!$BJ651)-ABS(Survey!$BK651))*0.5</f>
        <v>0</v>
      </c>
      <c r="CF651" s="58">
        <f t="shared" si="552"/>
        <v>0</v>
      </c>
      <c r="CG651" s="58">
        <f>IF(AND($CC651&gt;$CF651-0.2,$CC651&lt;$CF651+0.2,ISBLANK(Survey!$AV651)=FALSE),0,1)</f>
        <v>1</v>
      </c>
      <c r="CH651" s="133">
        <f>IF(ISBLANK(Survey!$AW651),1,0)</f>
        <v>1</v>
      </c>
      <c r="CI651" s="16" t="str">
        <f t="shared" si="553"/>
        <v>Pass</v>
      </c>
      <c r="CJ651" s="114">
        <f>IF(Survey!$BB651=0, 0,1)</f>
        <v>0</v>
      </c>
      <c r="CK651" s="58">
        <f>IF(AND(Survey!$AX651&gt;=0,Survey!$AX651&lt;=0.2,Survey!$AX651&lt;&gt;""),0,1)</f>
        <v>1</v>
      </c>
      <c r="CL651" s="114">
        <f>IF(ISBLANK(Survey!$AY651),1,0)</f>
        <v>1</v>
      </c>
      <c r="CM651" s="16" t="str">
        <f t="shared" si="554"/>
        <v>Fail</v>
      </c>
      <c r="CN651" s="133">
        <f>Survey!$AZ651</f>
        <v>0</v>
      </c>
      <c r="CO651" s="16" t="str">
        <f t="shared" si="555"/>
        <v>Pass</v>
      </c>
      <c r="CP651" s="31">
        <f>Survey!$BA651</f>
        <v>0</v>
      </c>
      <c r="CQ651" s="138">
        <f>Survey!$BB651+Survey!$BC651+Survey!$BD651+ABS(Survey!$BE651)-ABS(Survey!$BF651)-ABS(Survey!$BG651)+ABS(Survey!$BH651)-ABS(Survey!$BI651)+ABS(Survey!$BJ651)-ABS(Survey!$BK651)-ABS(Survey!$BL651)+Survey!$BM651</f>
        <v>0</v>
      </c>
      <c r="CR651" s="30">
        <f t="shared" si="556"/>
        <v>0</v>
      </c>
      <c r="CS651" s="17">
        <f t="shared" si="557"/>
        <v>0</v>
      </c>
      <c r="CT651" s="16" t="str">
        <f t="shared" si="558"/>
        <v>Pass</v>
      </c>
      <c r="CU651" s="33" t="b">
        <f>IF(ABS(Survey!$BM651)=0,TRUE,FALSE)</f>
        <v>1</v>
      </c>
      <c r="CV651" s="32" t="b">
        <f>NOT(ISBLANK(Survey!$BN651))</f>
        <v>0</v>
      </c>
      <c r="CW651" t="str">
        <f t="shared" si="559"/>
        <v>Fail</v>
      </c>
      <c r="CX651" s="25">
        <f>Survey!$BA651</f>
        <v>0</v>
      </c>
      <c r="CY651" s="25" cm="1">
        <f t="array" ref="CY651">SUM(SUMIF(Survey!BP651:BW651,{"&gt;0","&lt;0"})*{1,-1})-SUM(SUMIF(Survey!BY651:CF651,{"&gt;0","&lt;0"})*{1,-1})</f>
        <v>0</v>
      </c>
      <c r="CZ651" s="30" t="str">
        <f t="shared" si="560"/>
        <v>No holdings</v>
      </c>
      <c r="DA651">
        <f t="shared" si="561"/>
        <v>0</v>
      </c>
      <c r="DB651" s="16" t="str">
        <f t="shared" si="562"/>
        <v>Fail</v>
      </c>
      <c r="DC651" s="31">
        <f>Survey!$BA651</f>
        <v>0</v>
      </c>
      <c r="DD651" s="31" cm="1">
        <f t="array" ref="DD651">SUM(SUMIF(Survey!CH651:DA651,{"&gt;0","&lt;0"})*{1,-1})-SUM(SUMIF(Survey!DC651:DV651,{"&gt;0","&lt;0"})*{1,-1})</f>
        <v>0</v>
      </c>
      <c r="DE651" s="30" t="str">
        <f t="shared" si="563"/>
        <v>No holdings</v>
      </c>
      <c r="DF651" s="17">
        <f t="shared" si="564"/>
        <v>0</v>
      </c>
      <c r="DG651" s="16" t="str">
        <f t="shared" si="565"/>
        <v>Pass</v>
      </c>
      <c r="DH651" s="33" t="b">
        <f>IF(ABS(Survey!$DA651)=0,TRUE,FALSE)</f>
        <v>1</v>
      </c>
      <c r="DI651" s="32" t="b">
        <f>NOT(ISBLANK(Survey!$DB651))</f>
        <v>0</v>
      </c>
      <c r="DJ651" s="16" t="str">
        <f t="shared" si="566"/>
        <v>Pass</v>
      </c>
      <c r="DK651" s="33" t="b">
        <f>IF(ABS(Survey!$DV651)=0,TRUE,FALSE)</f>
        <v>1</v>
      </c>
      <c r="DL651" s="32" t="b">
        <f>NOT(ISBLANK(Survey!$DW651))</f>
        <v>0</v>
      </c>
      <c r="DM651" t="str">
        <f t="shared" si="567"/>
        <v>Pass</v>
      </c>
      <c r="DN651" s="25" cm="1">
        <f t="array" ref="DN651">SUM(SUMIF(Survey!CW651,{"&gt;0","&lt;0"})*{1,-1})+SUM(SUMIF(Survey!DR651,{"&gt;0","&lt;0"})*{1,-1})</f>
        <v>0</v>
      </c>
      <c r="DO651" s="25">
        <f>SUM(SUMIF(Survey!DY651:EE651,{"&gt;0","&lt;0"})*{1,-1})+SUM(SUMIF(Survey!EG651:EM651,{"&gt;0","&lt;0"})*{1,-1})</f>
        <v>0</v>
      </c>
      <c r="DP651">
        <f t="shared" si="568"/>
        <v>0</v>
      </c>
      <c r="DQ651">
        <f t="shared" si="569"/>
        <v>0</v>
      </c>
      <c r="DR651" s="16" t="str">
        <f t="shared" si="570"/>
        <v>Pass</v>
      </c>
      <c r="DS651" s="33" t="b">
        <f>IF(ABS(Survey!$EE651)=0,TRUE,FALSE)</f>
        <v>1</v>
      </c>
      <c r="DT651" s="32" t="b">
        <f>NOT(ISBLANK(Survey!EF651))</f>
        <v>0</v>
      </c>
      <c r="DU651" s="16" t="str">
        <f t="shared" si="571"/>
        <v>Pass</v>
      </c>
      <c r="DV651" s="33" t="b">
        <f>IF(ABS(Survey!$EM651)=0,TRUE,FALSE)</f>
        <v>1</v>
      </c>
      <c r="DW651" s="32" t="b">
        <f>NOT(ISBLANK(Survey!$EN651))</f>
        <v>0</v>
      </c>
      <c r="DX651" s="16" t="str">
        <f t="shared" si="572"/>
        <v>Fail</v>
      </c>
      <c r="DY651" s="31">
        <f>SUM(SUMIF(Survey!ET651:EV651,{"&gt;0","&lt;0"})*{1,-1})</f>
        <v>0</v>
      </c>
      <c r="DZ651">
        <f t="shared" si="573"/>
        <v>0</v>
      </c>
      <c r="EA651">
        <f t="shared" si="574"/>
        <v>100</v>
      </c>
      <c r="EB651" s="30" t="b">
        <f>IF(OR(Survey!$M651="ETF",Survey!$M651="ETF, alternative mutual fund",Survey!$M651="Closed-end", Survey!$M651="Split share corp"),TRUE,FALSE)</f>
        <v>0</v>
      </c>
      <c r="EC651" s="16" t="str">
        <f t="shared" si="575"/>
        <v>Fail</v>
      </c>
      <c r="ED651" s="31">
        <f>SUM(SUMIF(Survey!EX651:FD651,{"&gt;0","&lt;0"})*{1,-1})</f>
        <v>0</v>
      </c>
      <c r="EE651">
        <f t="shared" si="576"/>
        <v>0</v>
      </c>
      <c r="EF651" s="17">
        <f t="shared" si="577"/>
        <v>100</v>
      </c>
      <c r="EG651" s="16" t="str">
        <f t="shared" si="578"/>
        <v>Fail</v>
      </c>
      <c r="EH651" s="31">
        <f>SUM(SUMIF(Survey!FF651:FL651,{"&gt;0","&lt;0"})*{1,-1})</f>
        <v>0</v>
      </c>
      <c r="EI651">
        <f t="shared" si="579"/>
        <v>0</v>
      </c>
      <c r="EJ651" s="17">
        <f t="shared" si="580"/>
        <v>100</v>
      </c>
    </row>
    <row r="652" spans="1:140">
      <c r="A652">
        <v>652</v>
      </c>
      <c r="B652" t="str">
        <f t="shared" si="528"/>
        <v>Pass</v>
      </c>
      <c r="C652" t="str">
        <f>IF(COUNTBLANK(Survey!B652:FM652)=$C$2, "Pass", "Fail")</f>
        <v>Pass</v>
      </c>
      <c r="D652" s="16" t="str">
        <f t="shared" si="529"/>
        <v>Fail</v>
      </c>
      <c r="E652" t="str">
        <f>IF(OR(ISBLANK(Survey!AL652),COUNTIF(G652:BJ652,"Fail")),"Fail","Pass")</f>
        <v>Fail</v>
      </c>
      <c r="F652" s="265"/>
      <c r="G652" s="16" t="str">
        <f t="shared" si="530"/>
        <v>Fail</v>
      </c>
      <c r="H652" s="139">
        <f>COUNTBLANK(Survey!B652:D652)+COUNTBLANK(Survey!G652)+COUNTBLANK(Survey!I652)+COUNTBLANK(Survey!K652:M652)+COUNTBLANK(Survey!P652:Q652)+COUNTBLANK(Survey!T652:W652)+COUNTBLANK(Survey!Z652:AC652)+COUNTBLANK(Survey!AF652:AG652)+COUNTBLANK(Survey!AK652:AK652)</f>
        <v>21</v>
      </c>
      <c r="I652" t="str">
        <f t="shared" si="531"/>
        <v>Fail</v>
      </c>
      <c r="J652" t="b">
        <f>IF(Survey!E652="No",TRUE,FALSE)</f>
        <v>0</v>
      </c>
      <c r="K652" s="29" cm="1">
        <f t="array" ref="K652">IF(COUNTA(Survey!$E$4:$E$695)=1, 0, SUM(IF(COUNTIF(Survey!$E$4:$E$695, Survey!$E$4:$E$695)=1,1,0)))</f>
        <v>0</v>
      </c>
      <c r="L652" s="29">
        <f>LEN(Survey!E652)</f>
        <v>0</v>
      </c>
      <c r="M652" s="16" t="str">
        <f t="shared" si="532"/>
        <v>Fail</v>
      </c>
      <c r="N652" t="b">
        <f>IF(Survey!F652="No",TRUE,FALSE)</f>
        <v>0</v>
      </c>
      <c r="O652" t="b">
        <f>Survey!F652=Survey!E652</f>
        <v>1</v>
      </c>
      <c r="P652">
        <f>COUNTIF(Survey!$F$4:$F$695,Survey!F652)</f>
        <v>0</v>
      </c>
      <c r="Q652" s="28">
        <f>LEN(Survey!F652)</f>
        <v>0</v>
      </c>
      <c r="R652" s="16" t="str">
        <f t="shared" si="533"/>
        <v>Pass</v>
      </c>
      <c r="S652" s="29">
        <f>MOD((LEN(Survey!H652)+2),11)</f>
        <v>2</v>
      </c>
      <c r="T652">
        <f>COUNTIF(Survey!$H$4:$H$695,Survey!H652)</f>
        <v>0</v>
      </c>
      <c r="U652" s="28" t="str">
        <f>IF(Survey!$L652="Prospectus fund", "Yes", "No")</f>
        <v>No</v>
      </c>
      <c r="V652" s="16" t="str">
        <f t="shared" si="534"/>
        <v>Pass</v>
      </c>
      <c r="W652" s="29">
        <f>MOD((LEN(Survey!J652)+2),11)</f>
        <v>2</v>
      </c>
      <c r="X652">
        <f>COUNTIF(Survey!$J$4:$J$695,Survey!J652)</f>
        <v>0</v>
      </c>
      <c r="Y652" s="30" t="b">
        <f>IF(OR(Survey!$M652="ETF",Survey!$M652="ETF, alternative mutual fund",Survey!$M652="Closed-end", Survey!$M652="Split share corp", Survey!$I652="Yes"),TRUE,FALSE)</f>
        <v>0</v>
      </c>
      <c r="Z652" s="16" t="str">
        <f>IFERROR(IF(AND(OR(AC652=AD652,AD652 = "Either"),NOT(ISBLANK(Survey!K652))),"Pass","Fail"),"Pass")</f>
        <v>Fail</v>
      </c>
      <c r="AA652" s="31" cm="1">
        <f t="array" ref="AA652">SUM(SUMIF(Survey!CH652:DA652,{"&gt;0","&lt;0"})*{1,-1})</f>
        <v>0</v>
      </c>
      <c r="AB652" s="33" cm="1">
        <f t="array" ref="AB652">SUM(SUMIF(Survey!CK652,{"&gt;0","&lt;0"})*{1,-1})+SUM(SUMIF(Survey!CU652,{"&gt;0","&lt;0"})*{1,-1})</f>
        <v>0</v>
      </c>
      <c r="AC652" s="33">
        <f>Survey!K652</f>
        <v>0</v>
      </c>
      <c r="AD652" s="32" t="str">
        <f t="shared" si="535"/>
        <v>Either</v>
      </c>
      <c r="AE652" s="16" t="str">
        <f t="shared" si="536"/>
        <v>Fail</v>
      </c>
      <c r="AF652" s="58" cm="1">
        <f t="array" ref="AF652">SUM(SUMIF(Survey!CH652:DA652,{"&gt;0","&lt;0"})*{1,-1})+SUM(SUMIF(Survey!DC652:DV652,{"&gt;0","&lt;0"})*{1,-1})</f>
        <v>0</v>
      </c>
      <c r="AG652" s="58">
        <f>IFERROR(AF652/(Survey!$BA652),0)</f>
        <v>0</v>
      </c>
      <c r="AH652" s="104" t="b">
        <f>IF(OR(Survey!$M652="Alternative strategy or hedge",Survey!$M652="Private asset",Survey!$L652="Prospectus fund"),TRUE,FALSE)</f>
        <v>0</v>
      </c>
      <c r="AI652" s="104" t="b">
        <f>NOT(ISBLANK(Survey!$M652))</f>
        <v>0</v>
      </c>
      <c r="AJ652" s="16" t="str">
        <f t="shared" si="537"/>
        <v>Fail</v>
      </c>
      <c r="AK652" t="b">
        <f>IF(Survey!W652="No",TRUE,FALSE)</f>
        <v>0</v>
      </c>
      <c r="AL652" s="119">
        <f>MOD((LEN(Survey!W652)+2),22)</f>
        <v>2</v>
      </c>
      <c r="AM652" t="str">
        <f t="shared" si="538"/>
        <v>Pass</v>
      </c>
      <c r="AN652" s="33" t="b">
        <f>NOT(ISNUMBER(SEARCH("Other",Survey!$Q652)))</f>
        <v>1</v>
      </c>
      <c r="AO652" s="32" t="b">
        <f>NOT(ISBLANK(Survey!$R652))</f>
        <v>0</v>
      </c>
      <c r="AP652" s="16" t="str">
        <f t="shared" si="539"/>
        <v>Pass</v>
      </c>
      <c r="AQ652" s="114">
        <f>COUNTBLANK(Survey!$X652)</f>
        <v>1</v>
      </c>
      <c r="AR652" s="58">
        <f>IF(AND(Survey!L652&lt;&gt;"Exempt fund",OR(Survey!$M652="ETF",Survey!$M652="ETF, alternative mutual fund",Survey!$M652="Mutual fund",Survey!$M652="Alternative mutual fund",Survey!$M652="Money market")),1,0)</f>
        <v>0</v>
      </c>
      <c r="AS652" s="16" t="str">
        <f t="shared" si="540"/>
        <v>Pass</v>
      </c>
      <c r="AT652" s="33" t="b">
        <f>NOT(ISNUMBER(SEARCH("Yes",Survey!$AC652)))</f>
        <v>1</v>
      </c>
      <c r="AU652" s="32" t="b">
        <f>IF(COUNTBLANK(Survey!$AD652:$AE652)=0,TRUE, FALSE)</f>
        <v>0</v>
      </c>
      <c r="AV652" s="16" t="str">
        <f t="shared" si="541"/>
        <v>Pass</v>
      </c>
      <c r="AW652" s="33" t="b">
        <f>NOT(ISNUMBER(SEARCH("Yes",Survey!$AF652)))</f>
        <v>1</v>
      </c>
      <c r="AX652" s="32" t="b">
        <f>NOT(ISBLANK(Survey!$AH652))</f>
        <v>0</v>
      </c>
      <c r="AY652" s="16" t="str">
        <f t="shared" si="542"/>
        <v>Pass</v>
      </c>
      <c r="AZ652" s="33" t="b">
        <f>NOT(OR(ISNUMBER(SEARCH("Other",Survey!$AH652)),ISNUMBER(SEARCH("Multiple",Survey!$AH652))))</f>
        <v>1</v>
      </c>
      <c r="BA652" s="32" t="b">
        <f>NOT(ISBLANK(Survey!$AI652))</f>
        <v>0</v>
      </c>
      <c r="BB652" s="16" t="str">
        <f t="shared" si="543"/>
        <v>Fail</v>
      </c>
      <c r="BC652" s="114">
        <f>IF(ABS(Survey!$BA652)&gt;0, 1,0)</f>
        <v>0</v>
      </c>
      <c r="BD652" s="114">
        <f>IF(COUNTBLANK(Survey!$AL652)=0,1,0)</f>
        <v>0</v>
      </c>
      <c r="BE652" s="16" t="str">
        <f t="shared" si="544"/>
        <v>Pass</v>
      </c>
      <c r="BF652" s="114">
        <f>IF(ISBLANK(Survey!$AL652),0,1)</f>
        <v>0</v>
      </c>
      <c r="BG652" s="133">
        <f>COUNTBLANK(Survey!$AM652)</f>
        <v>1</v>
      </c>
      <c r="BH652" s="16" t="str">
        <f t="shared" si="545"/>
        <v>Pass</v>
      </c>
      <c r="BI652" s="114">
        <f>IF(OR(Survey!$AM652="Closed",ISBLANK(Survey!$AM652)),0,1)</f>
        <v>0</v>
      </c>
      <c r="BJ652" s="133">
        <f>IF(ISBLANK(Survey!$AN652),1,0)</f>
        <v>1</v>
      </c>
      <c r="BK652" s="118" t="str">
        <f t="shared" si="546"/>
        <v>Pass</v>
      </c>
      <c r="BL652" s="31" cm="1">
        <f t="array" ref="BL652">SUM(SUMIF(Survey!AO652:AP652,{"&gt;0","&lt;0"})*{1,-1})</f>
        <v>0</v>
      </c>
      <c r="BM652">
        <f t="shared" si="547"/>
        <v>0</v>
      </c>
      <c r="BN652">
        <f t="shared" si="548"/>
        <v>100</v>
      </c>
      <c r="BO652" s="118" t="str">
        <f t="shared" si="549"/>
        <v>Pass</v>
      </c>
      <c r="BP652">
        <f>IF(Survey!AQ652="No",0,1)</f>
        <v>1</v>
      </c>
      <c r="BQ652" s="207">
        <f>MOD((LEN(Survey!AQ652)+2),22)</f>
        <v>2</v>
      </c>
      <c r="BR652">
        <f>IF(Survey!AR652="No",0,1)</f>
        <v>1</v>
      </c>
      <c r="BS652" s="207">
        <f>MOD((LEN(Survey!AR652)+2),22)</f>
        <v>2</v>
      </c>
      <c r="BT652" s="114">
        <f>COUNTBLANK(Survey!$AQ652:$AS652)+COUNTBLANK(Survey!$AU652)</f>
        <v>4</v>
      </c>
      <c r="BU652" s="114">
        <f>IF(Survey!$I652="Yes",1,0)</f>
        <v>0</v>
      </c>
      <c r="BV652" s="114">
        <f>IF(OR(Survey!$M652="Mutual fund",Survey!$M652="Alternative mutual fund",Survey!$M652="Money market"),1,0)</f>
        <v>0</v>
      </c>
      <c r="BW652" s="119">
        <f>IF(OR(Survey!$M652="ETF",Survey!$M652="ETF, alternative mutual fund"),1,0)</f>
        <v>0</v>
      </c>
      <c r="BX652" s="16" t="str">
        <f t="shared" si="550"/>
        <v>Pass</v>
      </c>
      <c r="BY652" s="33">
        <f>IF(ISNUMBER(SEARCH("Other",Survey!$AS652)), 1, 0)</f>
        <v>0</v>
      </c>
      <c r="BZ652" s="58" t="b">
        <f>NOT(ISBLANK(Survey!$AT652))</f>
        <v>0</v>
      </c>
      <c r="CA652" s="16" t="str">
        <f t="shared" si="551"/>
        <v>Pass</v>
      </c>
      <c r="CB652" s="114">
        <f>IF(Survey!$BB652=0, 0,1)</f>
        <v>0</v>
      </c>
      <c r="CC652" s="58">
        <f>Survey!$AV652</f>
        <v>0</v>
      </c>
      <c r="CD652" s="58">
        <f>Survey!$BC652+Survey!$BD652+ABS(Survey!$BE652)-ABS(Survey!$BF652)-ABS(Survey!$BG652)-ABS(Survey!$BL652)</f>
        <v>0</v>
      </c>
      <c r="CE652" s="138">
        <f>Survey!BB652+(ABS(Survey!$BH652)-ABS(Survey!$BI652)+ABS(Survey!$BJ652)-ABS(Survey!$BK652))*0.5</f>
        <v>0</v>
      </c>
      <c r="CF652" s="58">
        <f t="shared" si="552"/>
        <v>0</v>
      </c>
      <c r="CG652" s="58">
        <f>IF(AND($CC652&gt;$CF652-0.2,$CC652&lt;$CF652+0.2,ISBLANK(Survey!$AV652)=FALSE),0,1)</f>
        <v>1</v>
      </c>
      <c r="CH652" s="133">
        <f>IF(ISBLANK(Survey!$AW652),1,0)</f>
        <v>1</v>
      </c>
      <c r="CI652" s="16" t="str">
        <f t="shared" si="553"/>
        <v>Pass</v>
      </c>
      <c r="CJ652" s="114">
        <f>IF(Survey!$BB652=0, 0,1)</f>
        <v>0</v>
      </c>
      <c r="CK652" s="58">
        <f>IF(AND(Survey!$AX652&gt;=0,Survey!$AX652&lt;=0.2,Survey!$AX652&lt;&gt;""),0,1)</f>
        <v>1</v>
      </c>
      <c r="CL652" s="114">
        <f>IF(ISBLANK(Survey!$AY652),1,0)</f>
        <v>1</v>
      </c>
      <c r="CM652" s="16" t="str">
        <f t="shared" si="554"/>
        <v>Fail</v>
      </c>
      <c r="CN652" s="133">
        <f>Survey!$AZ652</f>
        <v>0</v>
      </c>
      <c r="CO652" s="16" t="str">
        <f t="shared" si="555"/>
        <v>Pass</v>
      </c>
      <c r="CP652" s="31">
        <f>Survey!$BA652</f>
        <v>0</v>
      </c>
      <c r="CQ652" s="138">
        <f>Survey!$BB652+Survey!$BC652+Survey!$BD652+ABS(Survey!$BE652)-ABS(Survey!$BF652)-ABS(Survey!$BG652)+ABS(Survey!$BH652)-ABS(Survey!$BI652)+ABS(Survey!$BJ652)-ABS(Survey!$BK652)-ABS(Survey!$BL652)+Survey!$BM652</f>
        <v>0</v>
      </c>
      <c r="CR652" s="30">
        <f t="shared" si="556"/>
        <v>0</v>
      </c>
      <c r="CS652" s="17">
        <f t="shared" si="557"/>
        <v>0</v>
      </c>
      <c r="CT652" s="16" t="str">
        <f t="shared" si="558"/>
        <v>Pass</v>
      </c>
      <c r="CU652" s="33" t="b">
        <f>IF(ABS(Survey!$BM652)=0,TRUE,FALSE)</f>
        <v>1</v>
      </c>
      <c r="CV652" s="32" t="b">
        <f>NOT(ISBLANK(Survey!$BN652))</f>
        <v>0</v>
      </c>
      <c r="CW652" t="str">
        <f t="shared" si="559"/>
        <v>Fail</v>
      </c>
      <c r="CX652" s="25">
        <f>Survey!$BA652</f>
        <v>0</v>
      </c>
      <c r="CY652" s="25" cm="1">
        <f t="array" ref="CY652">SUM(SUMIF(Survey!BP652:BW652,{"&gt;0","&lt;0"})*{1,-1})-SUM(SUMIF(Survey!BY652:CF652,{"&gt;0","&lt;0"})*{1,-1})</f>
        <v>0</v>
      </c>
      <c r="CZ652" s="30" t="str">
        <f t="shared" si="560"/>
        <v>No holdings</v>
      </c>
      <c r="DA652">
        <f t="shared" si="561"/>
        <v>0</v>
      </c>
      <c r="DB652" s="16" t="str">
        <f t="shared" si="562"/>
        <v>Fail</v>
      </c>
      <c r="DC652" s="31">
        <f>Survey!$BA652</f>
        <v>0</v>
      </c>
      <c r="DD652" s="31" cm="1">
        <f t="array" ref="DD652">SUM(SUMIF(Survey!CH652:DA652,{"&gt;0","&lt;0"})*{1,-1})-SUM(SUMIF(Survey!DC652:DV652,{"&gt;0","&lt;0"})*{1,-1})</f>
        <v>0</v>
      </c>
      <c r="DE652" s="30" t="str">
        <f t="shared" si="563"/>
        <v>No holdings</v>
      </c>
      <c r="DF652" s="17">
        <f t="shared" si="564"/>
        <v>0</v>
      </c>
      <c r="DG652" s="16" t="str">
        <f t="shared" si="565"/>
        <v>Pass</v>
      </c>
      <c r="DH652" s="33" t="b">
        <f>IF(ABS(Survey!$DA652)=0,TRUE,FALSE)</f>
        <v>1</v>
      </c>
      <c r="DI652" s="32" t="b">
        <f>NOT(ISBLANK(Survey!$DB652))</f>
        <v>0</v>
      </c>
      <c r="DJ652" s="16" t="str">
        <f t="shared" si="566"/>
        <v>Pass</v>
      </c>
      <c r="DK652" s="33" t="b">
        <f>IF(ABS(Survey!$DV652)=0,TRUE,FALSE)</f>
        <v>1</v>
      </c>
      <c r="DL652" s="32" t="b">
        <f>NOT(ISBLANK(Survey!$DW652))</f>
        <v>0</v>
      </c>
      <c r="DM652" t="str">
        <f t="shared" si="567"/>
        <v>Pass</v>
      </c>
      <c r="DN652" s="25" cm="1">
        <f t="array" ref="DN652">SUM(SUMIF(Survey!CW652,{"&gt;0","&lt;0"})*{1,-1})+SUM(SUMIF(Survey!DR652,{"&gt;0","&lt;0"})*{1,-1})</f>
        <v>0</v>
      </c>
      <c r="DO652" s="25">
        <f>SUM(SUMIF(Survey!DY652:EE652,{"&gt;0","&lt;0"})*{1,-1})+SUM(SUMIF(Survey!EG652:EM652,{"&gt;0","&lt;0"})*{1,-1})</f>
        <v>0</v>
      </c>
      <c r="DP652">
        <f t="shared" si="568"/>
        <v>0</v>
      </c>
      <c r="DQ652">
        <f t="shared" si="569"/>
        <v>0</v>
      </c>
      <c r="DR652" s="16" t="str">
        <f t="shared" si="570"/>
        <v>Pass</v>
      </c>
      <c r="DS652" s="33" t="b">
        <f>IF(ABS(Survey!$EE652)=0,TRUE,FALSE)</f>
        <v>1</v>
      </c>
      <c r="DT652" s="32" t="b">
        <f>NOT(ISBLANK(Survey!EF652))</f>
        <v>0</v>
      </c>
      <c r="DU652" s="16" t="str">
        <f t="shared" si="571"/>
        <v>Pass</v>
      </c>
      <c r="DV652" s="33" t="b">
        <f>IF(ABS(Survey!$EM652)=0,TRUE,FALSE)</f>
        <v>1</v>
      </c>
      <c r="DW652" s="32" t="b">
        <f>NOT(ISBLANK(Survey!$EN652))</f>
        <v>0</v>
      </c>
      <c r="DX652" s="16" t="str">
        <f t="shared" si="572"/>
        <v>Fail</v>
      </c>
      <c r="DY652" s="31">
        <f>SUM(SUMIF(Survey!ET652:EV652,{"&gt;0","&lt;0"})*{1,-1})</f>
        <v>0</v>
      </c>
      <c r="DZ652">
        <f t="shared" si="573"/>
        <v>0</v>
      </c>
      <c r="EA652">
        <f t="shared" si="574"/>
        <v>100</v>
      </c>
      <c r="EB652" s="30" t="b">
        <f>IF(OR(Survey!$M652="ETF",Survey!$M652="ETF, alternative mutual fund",Survey!$M652="Closed-end", Survey!$M652="Split share corp"),TRUE,FALSE)</f>
        <v>0</v>
      </c>
      <c r="EC652" s="16" t="str">
        <f t="shared" si="575"/>
        <v>Fail</v>
      </c>
      <c r="ED652" s="31">
        <f>SUM(SUMIF(Survey!EX652:FD652,{"&gt;0","&lt;0"})*{1,-1})</f>
        <v>0</v>
      </c>
      <c r="EE652">
        <f t="shared" si="576"/>
        <v>0</v>
      </c>
      <c r="EF652" s="17">
        <f t="shared" si="577"/>
        <v>100</v>
      </c>
      <c r="EG652" s="16" t="str">
        <f t="shared" si="578"/>
        <v>Fail</v>
      </c>
      <c r="EH652" s="31">
        <f>SUM(SUMIF(Survey!FF652:FL652,{"&gt;0","&lt;0"})*{1,-1})</f>
        <v>0</v>
      </c>
      <c r="EI652">
        <f t="shared" si="579"/>
        <v>0</v>
      </c>
      <c r="EJ652" s="17">
        <f t="shared" si="580"/>
        <v>100</v>
      </c>
    </row>
    <row r="653" spans="1:140">
      <c r="A653">
        <v>653</v>
      </c>
      <c r="B653" t="str">
        <f t="shared" si="528"/>
        <v>Pass</v>
      </c>
      <c r="C653" t="str">
        <f>IF(COUNTBLANK(Survey!B653:FM653)=$C$2, "Pass", "Fail")</f>
        <v>Pass</v>
      </c>
      <c r="D653" s="16" t="str">
        <f t="shared" si="529"/>
        <v>Fail</v>
      </c>
      <c r="E653" t="str">
        <f>IF(OR(ISBLANK(Survey!AL653),COUNTIF(G653:BJ653,"Fail")),"Fail","Pass")</f>
        <v>Fail</v>
      </c>
      <c r="F653" s="265"/>
      <c r="G653" s="16" t="str">
        <f t="shared" si="530"/>
        <v>Fail</v>
      </c>
      <c r="H653" s="139">
        <f>COUNTBLANK(Survey!B653:D653)+COUNTBLANK(Survey!G653)+COUNTBLANK(Survey!I653)+COUNTBLANK(Survey!K653:M653)+COUNTBLANK(Survey!P653:Q653)+COUNTBLANK(Survey!T653:W653)+COUNTBLANK(Survey!Z653:AC653)+COUNTBLANK(Survey!AF653:AG653)+COUNTBLANK(Survey!AK653:AK653)</f>
        <v>21</v>
      </c>
      <c r="I653" t="str">
        <f t="shared" si="531"/>
        <v>Fail</v>
      </c>
      <c r="J653" t="b">
        <f>IF(Survey!E653="No",TRUE,FALSE)</f>
        <v>0</v>
      </c>
      <c r="K653" s="29" cm="1">
        <f t="array" ref="K653">IF(COUNTA(Survey!$E$4:$E$695)=1, 0, SUM(IF(COUNTIF(Survey!$E$4:$E$695, Survey!$E$4:$E$695)=1,1,0)))</f>
        <v>0</v>
      </c>
      <c r="L653" s="29">
        <f>LEN(Survey!E653)</f>
        <v>0</v>
      </c>
      <c r="M653" s="16" t="str">
        <f t="shared" si="532"/>
        <v>Fail</v>
      </c>
      <c r="N653" t="b">
        <f>IF(Survey!F653="No",TRUE,FALSE)</f>
        <v>0</v>
      </c>
      <c r="O653" t="b">
        <f>Survey!F653=Survey!E653</f>
        <v>1</v>
      </c>
      <c r="P653">
        <f>COUNTIF(Survey!$F$4:$F$695,Survey!F653)</f>
        <v>0</v>
      </c>
      <c r="Q653" s="28">
        <f>LEN(Survey!F653)</f>
        <v>0</v>
      </c>
      <c r="R653" s="16" t="str">
        <f t="shared" si="533"/>
        <v>Pass</v>
      </c>
      <c r="S653" s="29">
        <f>MOD((LEN(Survey!H653)+2),11)</f>
        <v>2</v>
      </c>
      <c r="T653">
        <f>COUNTIF(Survey!$H$4:$H$695,Survey!H653)</f>
        <v>0</v>
      </c>
      <c r="U653" s="28" t="str">
        <f>IF(Survey!$L653="Prospectus fund", "Yes", "No")</f>
        <v>No</v>
      </c>
      <c r="V653" s="16" t="str">
        <f t="shared" si="534"/>
        <v>Pass</v>
      </c>
      <c r="W653" s="29">
        <f>MOD((LEN(Survey!J653)+2),11)</f>
        <v>2</v>
      </c>
      <c r="X653">
        <f>COUNTIF(Survey!$J$4:$J$695,Survey!J653)</f>
        <v>0</v>
      </c>
      <c r="Y653" s="30" t="b">
        <f>IF(OR(Survey!$M653="ETF",Survey!$M653="ETF, alternative mutual fund",Survey!$M653="Closed-end", Survey!$M653="Split share corp", Survey!$I653="Yes"),TRUE,FALSE)</f>
        <v>0</v>
      </c>
      <c r="Z653" s="16" t="str">
        <f>IFERROR(IF(AND(OR(AC653=AD653,AD653 = "Either"),NOT(ISBLANK(Survey!K653))),"Pass","Fail"),"Pass")</f>
        <v>Fail</v>
      </c>
      <c r="AA653" s="31" cm="1">
        <f t="array" ref="AA653">SUM(SUMIF(Survey!CH653:DA653,{"&gt;0","&lt;0"})*{1,-1})</f>
        <v>0</v>
      </c>
      <c r="AB653" s="33" cm="1">
        <f t="array" ref="AB653">SUM(SUMIF(Survey!CK653,{"&gt;0","&lt;0"})*{1,-1})+SUM(SUMIF(Survey!CU653,{"&gt;0","&lt;0"})*{1,-1})</f>
        <v>0</v>
      </c>
      <c r="AC653" s="33">
        <f>Survey!K653</f>
        <v>0</v>
      </c>
      <c r="AD653" s="32" t="str">
        <f t="shared" si="535"/>
        <v>Either</v>
      </c>
      <c r="AE653" s="16" t="str">
        <f t="shared" si="536"/>
        <v>Fail</v>
      </c>
      <c r="AF653" s="58" cm="1">
        <f t="array" ref="AF653">SUM(SUMIF(Survey!CH653:DA653,{"&gt;0","&lt;0"})*{1,-1})+SUM(SUMIF(Survey!DC653:DV653,{"&gt;0","&lt;0"})*{1,-1})</f>
        <v>0</v>
      </c>
      <c r="AG653" s="58">
        <f>IFERROR(AF653/(Survey!$BA653),0)</f>
        <v>0</v>
      </c>
      <c r="AH653" s="104" t="b">
        <f>IF(OR(Survey!$M653="Alternative strategy or hedge",Survey!$M653="Private asset",Survey!$L653="Prospectus fund"),TRUE,FALSE)</f>
        <v>0</v>
      </c>
      <c r="AI653" s="104" t="b">
        <f>NOT(ISBLANK(Survey!$M653))</f>
        <v>0</v>
      </c>
      <c r="AJ653" s="16" t="str">
        <f t="shared" si="537"/>
        <v>Fail</v>
      </c>
      <c r="AK653" t="b">
        <f>IF(Survey!W653="No",TRUE,FALSE)</f>
        <v>0</v>
      </c>
      <c r="AL653" s="119">
        <f>MOD((LEN(Survey!W653)+2),22)</f>
        <v>2</v>
      </c>
      <c r="AM653" t="str">
        <f t="shared" si="538"/>
        <v>Pass</v>
      </c>
      <c r="AN653" s="33" t="b">
        <f>NOT(ISNUMBER(SEARCH("Other",Survey!$Q653)))</f>
        <v>1</v>
      </c>
      <c r="AO653" s="32" t="b">
        <f>NOT(ISBLANK(Survey!$R653))</f>
        <v>0</v>
      </c>
      <c r="AP653" s="16" t="str">
        <f t="shared" si="539"/>
        <v>Pass</v>
      </c>
      <c r="AQ653" s="114">
        <f>COUNTBLANK(Survey!$X653)</f>
        <v>1</v>
      </c>
      <c r="AR653" s="58">
        <f>IF(AND(Survey!L653&lt;&gt;"Exempt fund",OR(Survey!$M653="ETF",Survey!$M653="ETF, alternative mutual fund",Survey!$M653="Mutual fund",Survey!$M653="Alternative mutual fund",Survey!$M653="Money market")),1,0)</f>
        <v>0</v>
      </c>
      <c r="AS653" s="16" t="str">
        <f t="shared" si="540"/>
        <v>Pass</v>
      </c>
      <c r="AT653" s="33" t="b">
        <f>NOT(ISNUMBER(SEARCH("Yes",Survey!$AC653)))</f>
        <v>1</v>
      </c>
      <c r="AU653" s="32" t="b">
        <f>IF(COUNTBLANK(Survey!$AD653:$AE653)=0,TRUE, FALSE)</f>
        <v>0</v>
      </c>
      <c r="AV653" s="16" t="str">
        <f t="shared" si="541"/>
        <v>Pass</v>
      </c>
      <c r="AW653" s="33" t="b">
        <f>NOT(ISNUMBER(SEARCH("Yes",Survey!$AF653)))</f>
        <v>1</v>
      </c>
      <c r="AX653" s="32" t="b">
        <f>NOT(ISBLANK(Survey!$AH653))</f>
        <v>0</v>
      </c>
      <c r="AY653" s="16" t="str">
        <f t="shared" si="542"/>
        <v>Pass</v>
      </c>
      <c r="AZ653" s="33" t="b">
        <f>NOT(OR(ISNUMBER(SEARCH("Other",Survey!$AH653)),ISNUMBER(SEARCH("Multiple",Survey!$AH653))))</f>
        <v>1</v>
      </c>
      <c r="BA653" s="32" t="b">
        <f>NOT(ISBLANK(Survey!$AI653))</f>
        <v>0</v>
      </c>
      <c r="BB653" s="16" t="str">
        <f t="shared" si="543"/>
        <v>Fail</v>
      </c>
      <c r="BC653" s="114">
        <f>IF(ABS(Survey!$BA653)&gt;0, 1,0)</f>
        <v>0</v>
      </c>
      <c r="BD653" s="114">
        <f>IF(COUNTBLANK(Survey!$AL653)=0,1,0)</f>
        <v>0</v>
      </c>
      <c r="BE653" s="16" t="str">
        <f t="shared" si="544"/>
        <v>Pass</v>
      </c>
      <c r="BF653" s="114">
        <f>IF(ISBLANK(Survey!$AL653),0,1)</f>
        <v>0</v>
      </c>
      <c r="BG653" s="133">
        <f>COUNTBLANK(Survey!$AM653)</f>
        <v>1</v>
      </c>
      <c r="BH653" s="16" t="str">
        <f t="shared" si="545"/>
        <v>Pass</v>
      </c>
      <c r="BI653" s="114">
        <f>IF(OR(Survey!$AM653="Closed",ISBLANK(Survey!$AM653)),0,1)</f>
        <v>0</v>
      </c>
      <c r="BJ653" s="133">
        <f>IF(ISBLANK(Survey!$AN653),1,0)</f>
        <v>1</v>
      </c>
      <c r="BK653" s="118" t="str">
        <f t="shared" si="546"/>
        <v>Pass</v>
      </c>
      <c r="BL653" s="31" cm="1">
        <f t="array" ref="BL653">SUM(SUMIF(Survey!AO653:AP653,{"&gt;0","&lt;0"})*{1,-1})</f>
        <v>0</v>
      </c>
      <c r="BM653">
        <f t="shared" si="547"/>
        <v>0</v>
      </c>
      <c r="BN653">
        <f t="shared" si="548"/>
        <v>100</v>
      </c>
      <c r="BO653" s="118" t="str">
        <f t="shared" si="549"/>
        <v>Pass</v>
      </c>
      <c r="BP653">
        <f>IF(Survey!AQ653="No",0,1)</f>
        <v>1</v>
      </c>
      <c r="BQ653" s="207">
        <f>MOD((LEN(Survey!AQ653)+2),22)</f>
        <v>2</v>
      </c>
      <c r="BR653">
        <f>IF(Survey!AR653="No",0,1)</f>
        <v>1</v>
      </c>
      <c r="BS653" s="207">
        <f>MOD((LEN(Survey!AR653)+2),22)</f>
        <v>2</v>
      </c>
      <c r="BT653" s="114">
        <f>COUNTBLANK(Survey!$AQ653:$AS653)+COUNTBLANK(Survey!$AU653)</f>
        <v>4</v>
      </c>
      <c r="BU653" s="114">
        <f>IF(Survey!$I653="Yes",1,0)</f>
        <v>0</v>
      </c>
      <c r="BV653" s="114">
        <f>IF(OR(Survey!$M653="Mutual fund",Survey!$M653="Alternative mutual fund",Survey!$M653="Money market"),1,0)</f>
        <v>0</v>
      </c>
      <c r="BW653" s="119">
        <f>IF(OR(Survey!$M653="ETF",Survey!$M653="ETF, alternative mutual fund"),1,0)</f>
        <v>0</v>
      </c>
      <c r="BX653" s="16" t="str">
        <f t="shared" si="550"/>
        <v>Pass</v>
      </c>
      <c r="BY653" s="33">
        <f>IF(ISNUMBER(SEARCH("Other",Survey!$AS653)), 1, 0)</f>
        <v>0</v>
      </c>
      <c r="BZ653" s="58" t="b">
        <f>NOT(ISBLANK(Survey!$AT653))</f>
        <v>0</v>
      </c>
      <c r="CA653" s="16" t="str">
        <f t="shared" si="551"/>
        <v>Pass</v>
      </c>
      <c r="CB653" s="114">
        <f>IF(Survey!$BB653=0, 0,1)</f>
        <v>0</v>
      </c>
      <c r="CC653" s="58">
        <f>Survey!$AV653</f>
        <v>0</v>
      </c>
      <c r="CD653" s="58">
        <f>Survey!$BC653+Survey!$BD653+ABS(Survey!$BE653)-ABS(Survey!$BF653)-ABS(Survey!$BG653)-ABS(Survey!$BL653)</f>
        <v>0</v>
      </c>
      <c r="CE653" s="138">
        <f>Survey!BB653+(ABS(Survey!$BH653)-ABS(Survey!$BI653)+ABS(Survey!$BJ653)-ABS(Survey!$BK653))*0.5</f>
        <v>0</v>
      </c>
      <c r="CF653" s="58">
        <f t="shared" si="552"/>
        <v>0</v>
      </c>
      <c r="CG653" s="58">
        <f>IF(AND($CC653&gt;$CF653-0.2,$CC653&lt;$CF653+0.2,ISBLANK(Survey!$AV653)=FALSE),0,1)</f>
        <v>1</v>
      </c>
      <c r="CH653" s="133">
        <f>IF(ISBLANK(Survey!$AW653),1,0)</f>
        <v>1</v>
      </c>
      <c r="CI653" s="16" t="str">
        <f t="shared" si="553"/>
        <v>Pass</v>
      </c>
      <c r="CJ653" s="114">
        <f>IF(Survey!$BB653=0, 0,1)</f>
        <v>0</v>
      </c>
      <c r="CK653" s="58">
        <f>IF(AND(Survey!$AX653&gt;=0,Survey!$AX653&lt;=0.2,Survey!$AX653&lt;&gt;""),0,1)</f>
        <v>1</v>
      </c>
      <c r="CL653" s="114">
        <f>IF(ISBLANK(Survey!$AY653),1,0)</f>
        <v>1</v>
      </c>
      <c r="CM653" s="16" t="str">
        <f t="shared" si="554"/>
        <v>Fail</v>
      </c>
      <c r="CN653" s="133">
        <f>Survey!$AZ653</f>
        <v>0</v>
      </c>
      <c r="CO653" s="16" t="str">
        <f t="shared" si="555"/>
        <v>Pass</v>
      </c>
      <c r="CP653" s="31">
        <f>Survey!$BA653</f>
        <v>0</v>
      </c>
      <c r="CQ653" s="138">
        <f>Survey!$BB653+Survey!$BC653+Survey!$BD653+ABS(Survey!$BE653)-ABS(Survey!$BF653)-ABS(Survey!$BG653)+ABS(Survey!$BH653)-ABS(Survey!$BI653)+ABS(Survey!$BJ653)-ABS(Survey!$BK653)-ABS(Survey!$BL653)+Survey!$BM653</f>
        <v>0</v>
      </c>
      <c r="CR653" s="30">
        <f t="shared" si="556"/>
        <v>0</v>
      </c>
      <c r="CS653" s="17">
        <f t="shared" si="557"/>
        <v>0</v>
      </c>
      <c r="CT653" s="16" t="str">
        <f t="shared" si="558"/>
        <v>Pass</v>
      </c>
      <c r="CU653" s="33" t="b">
        <f>IF(ABS(Survey!$BM653)=0,TRUE,FALSE)</f>
        <v>1</v>
      </c>
      <c r="CV653" s="32" t="b">
        <f>NOT(ISBLANK(Survey!$BN653))</f>
        <v>0</v>
      </c>
      <c r="CW653" t="str">
        <f t="shared" si="559"/>
        <v>Fail</v>
      </c>
      <c r="CX653" s="25">
        <f>Survey!$BA653</f>
        <v>0</v>
      </c>
      <c r="CY653" s="25" cm="1">
        <f t="array" ref="CY653">SUM(SUMIF(Survey!BP653:BW653,{"&gt;0","&lt;0"})*{1,-1})-SUM(SUMIF(Survey!BY653:CF653,{"&gt;0","&lt;0"})*{1,-1})</f>
        <v>0</v>
      </c>
      <c r="CZ653" s="30" t="str">
        <f t="shared" si="560"/>
        <v>No holdings</v>
      </c>
      <c r="DA653">
        <f t="shared" si="561"/>
        <v>0</v>
      </c>
      <c r="DB653" s="16" t="str">
        <f t="shared" si="562"/>
        <v>Fail</v>
      </c>
      <c r="DC653" s="31">
        <f>Survey!$BA653</f>
        <v>0</v>
      </c>
      <c r="DD653" s="31" cm="1">
        <f t="array" ref="DD653">SUM(SUMIF(Survey!CH653:DA653,{"&gt;0","&lt;0"})*{1,-1})-SUM(SUMIF(Survey!DC653:DV653,{"&gt;0","&lt;0"})*{1,-1})</f>
        <v>0</v>
      </c>
      <c r="DE653" s="30" t="str">
        <f t="shared" si="563"/>
        <v>No holdings</v>
      </c>
      <c r="DF653" s="17">
        <f t="shared" si="564"/>
        <v>0</v>
      </c>
      <c r="DG653" s="16" t="str">
        <f t="shared" si="565"/>
        <v>Pass</v>
      </c>
      <c r="DH653" s="33" t="b">
        <f>IF(ABS(Survey!$DA653)=0,TRUE,FALSE)</f>
        <v>1</v>
      </c>
      <c r="DI653" s="32" t="b">
        <f>NOT(ISBLANK(Survey!$DB653))</f>
        <v>0</v>
      </c>
      <c r="DJ653" s="16" t="str">
        <f t="shared" si="566"/>
        <v>Pass</v>
      </c>
      <c r="DK653" s="33" t="b">
        <f>IF(ABS(Survey!$DV653)=0,TRUE,FALSE)</f>
        <v>1</v>
      </c>
      <c r="DL653" s="32" t="b">
        <f>NOT(ISBLANK(Survey!$DW653))</f>
        <v>0</v>
      </c>
      <c r="DM653" t="str">
        <f t="shared" si="567"/>
        <v>Pass</v>
      </c>
      <c r="DN653" s="25" cm="1">
        <f t="array" ref="DN653">SUM(SUMIF(Survey!CW653,{"&gt;0","&lt;0"})*{1,-1})+SUM(SUMIF(Survey!DR653,{"&gt;0","&lt;0"})*{1,-1})</f>
        <v>0</v>
      </c>
      <c r="DO653" s="25">
        <f>SUM(SUMIF(Survey!DY653:EE653,{"&gt;0","&lt;0"})*{1,-1})+SUM(SUMIF(Survey!EG653:EM653,{"&gt;0","&lt;0"})*{1,-1})</f>
        <v>0</v>
      </c>
      <c r="DP653">
        <f t="shared" si="568"/>
        <v>0</v>
      </c>
      <c r="DQ653">
        <f t="shared" si="569"/>
        <v>0</v>
      </c>
      <c r="DR653" s="16" t="str">
        <f t="shared" si="570"/>
        <v>Pass</v>
      </c>
      <c r="DS653" s="33" t="b">
        <f>IF(ABS(Survey!$EE653)=0,TRUE,FALSE)</f>
        <v>1</v>
      </c>
      <c r="DT653" s="32" t="b">
        <f>NOT(ISBLANK(Survey!EF653))</f>
        <v>0</v>
      </c>
      <c r="DU653" s="16" t="str">
        <f t="shared" si="571"/>
        <v>Pass</v>
      </c>
      <c r="DV653" s="33" t="b">
        <f>IF(ABS(Survey!$EM653)=0,TRUE,FALSE)</f>
        <v>1</v>
      </c>
      <c r="DW653" s="32" t="b">
        <f>NOT(ISBLANK(Survey!$EN653))</f>
        <v>0</v>
      </c>
      <c r="DX653" s="16" t="str">
        <f t="shared" si="572"/>
        <v>Fail</v>
      </c>
      <c r="DY653" s="31">
        <f>SUM(SUMIF(Survey!ET653:EV653,{"&gt;0","&lt;0"})*{1,-1})</f>
        <v>0</v>
      </c>
      <c r="DZ653">
        <f t="shared" si="573"/>
        <v>0</v>
      </c>
      <c r="EA653">
        <f t="shared" si="574"/>
        <v>100</v>
      </c>
      <c r="EB653" s="30" t="b">
        <f>IF(OR(Survey!$M653="ETF",Survey!$M653="ETF, alternative mutual fund",Survey!$M653="Closed-end", Survey!$M653="Split share corp"),TRUE,FALSE)</f>
        <v>0</v>
      </c>
      <c r="EC653" s="16" t="str">
        <f t="shared" si="575"/>
        <v>Fail</v>
      </c>
      <c r="ED653" s="31">
        <f>SUM(SUMIF(Survey!EX653:FD653,{"&gt;0","&lt;0"})*{1,-1})</f>
        <v>0</v>
      </c>
      <c r="EE653">
        <f t="shared" si="576"/>
        <v>0</v>
      </c>
      <c r="EF653" s="17">
        <f t="shared" si="577"/>
        <v>100</v>
      </c>
      <c r="EG653" s="16" t="str">
        <f t="shared" si="578"/>
        <v>Fail</v>
      </c>
      <c r="EH653" s="31">
        <f>SUM(SUMIF(Survey!FF653:FL653,{"&gt;0","&lt;0"})*{1,-1})</f>
        <v>0</v>
      </c>
      <c r="EI653">
        <f t="shared" si="579"/>
        <v>0</v>
      </c>
      <c r="EJ653" s="17">
        <f t="shared" si="580"/>
        <v>100</v>
      </c>
    </row>
    <row r="654" spans="1:140">
      <c r="A654">
        <v>654</v>
      </c>
      <c r="B654" t="str">
        <f t="shared" si="528"/>
        <v>Pass</v>
      </c>
      <c r="C654" t="str">
        <f>IF(COUNTBLANK(Survey!B654:FM654)=$C$2, "Pass", "Fail")</f>
        <v>Pass</v>
      </c>
      <c r="D654" s="16" t="str">
        <f t="shared" si="529"/>
        <v>Fail</v>
      </c>
      <c r="E654" t="str">
        <f>IF(OR(ISBLANK(Survey!AL654),COUNTIF(G654:BJ654,"Fail")),"Fail","Pass")</f>
        <v>Fail</v>
      </c>
      <c r="F654" s="265"/>
      <c r="G654" s="16" t="str">
        <f t="shared" si="530"/>
        <v>Fail</v>
      </c>
      <c r="H654" s="139">
        <f>COUNTBLANK(Survey!B654:D654)+COUNTBLANK(Survey!G654)+COUNTBLANK(Survey!I654)+COUNTBLANK(Survey!K654:M654)+COUNTBLANK(Survey!P654:Q654)+COUNTBLANK(Survey!T654:W654)+COUNTBLANK(Survey!Z654:AC654)+COUNTBLANK(Survey!AF654:AG654)+COUNTBLANK(Survey!AK654:AK654)</f>
        <v>21</v>
      </c>
      <c r="I654" t="str">
        <f t="shared" si="531"/>
        <v>Fail</v>
      </c>
      <c r="J654" t="b">
        <f>IF(Survey!E654="No",TRUE,FALSE)</f>
        <v>0</v>
      </c>
      <c r="K654" s="29" cm="1">
        <f t="array" ref="K654">IF(COUNTA(Survey!$E$4:$E$695)=1, 0, SUM(IF(COUNTIF(Survey!$E$4:$E$695, Survey!$E$4:$E$695)=1,1,0)))</f>
        <v>0</v>
      </c>
      <c r="L654" s="29">
        <f>LEN(Survey!E654)</f>
        <v>0</v>
      </c>
      <c r="M654" s="16" t="str">
        <f t="shared" si="532"/>
        <v>Fail</v>
      </c>
      <c r="N654" t="b">
        <f>IF(Survey!F654="No",TRUE,FALSE)</f>
        <v>0</v>
      </c>
      <c r="O654" t="b">
        <f>Survey!F654=Survey!E654</f>
        <v>1</v>
      </c>
      <c r="P654">
        <f>COUNTIF(Survey!$F$4:$F$695,Survey!F654)</f>
        <v>0</v>
      </c>
      <c r="Q654" s="28">
        <f>LEN(Survey!F654)</f>
        <v>0</v>
      </c>
      <c r="R654" s="16" t="str">
        <f t="shared" si="533"/>
        <v>Pass</v>
      </c>
      <c r="S654" s="29">
        <f>MOD((LEN(Survey!H654)+2),11)</f>
        <v>2</v>
      </c>
      <c r="T654">
        <f>COUNTIF(Survey!$H$4:$H$695,Survey!H654)</f>
        <v>0</v>
      </c>
      <c r="U654" s="28" t="str">
        <f>IF(Survey!$L654="Prospectus fund", "Yes", "No")</f>
        <v>No</v>
      </c>
      <c r="V654" s="16" t="str">
        <f t="shared" si="534"/>
        <v>Pass</v>
      </c>
      <c r="W654" s="29">
        <f>MOD((LEN(Survey!J654)+2),11)</f>
        <v>2</v>
      </c>
      <c r="X654">
        <f>COUNTIF(Survey!$J$4:$J$695,Survey!J654)</f>
        <v>0</v>
      </c>
      <c r="Y654" s="30" t="b">
        <f>IF(OR(Survey!$M654="ETF",Survey!$M654="ETF, alternative mutual fund",Survey!$M654="Closed-end", Survey!$M654="Split share corp", Survey!$I654="Yes"),TRUE,FALSE)</f>
        <v>0</v>
      </c>
      <c r="Z654" s="16" t="str">
        <f>IFERROR(IF(AND(OR(AC654=AD654,AD654 = "Either"),NOT(ISBLANK(Survey!K654))),"Pass","Fail"),"Pass")</f>
        <v>Fail</v>
      </c>
      <c r="AA654" s="31" cm="1">
        <f t="array" ref="AA654">SUM(SUMIF(Survey!CH654:DA654,{"&gt;0","&lt;0"})*{1,-1})</f>
        <v>0</v>
      </c>
      <c r="AB654" s="33" cm="1">
        <f t="array" ref="AB654">SUM(SUMIF(Survey!CK654,{"&gt;0","&lt;0"})*{1,-1})+SUM(SUMIF(Survey!CU654,{"&gt;0","&lt;0"})*{1,-1})</f>
        <v>0</v>
      </c>
      <c r="AC654" s="33">
        <f>Survey!K654</f>
        <v>0</v>
      </c>
      <c r="AD654" s="32" t="str">
        <f t="shared" si="535"/>
        <v>Either</v>
      </c>
      <c r="AE654" s="16" t="str">
        <f t="shared" si="536"/>
        <v>Fail</v>
      </c>
      <c r="AF654" s="58" cm="1">
        <f t="array" ref="AF654">SUM(SUMIF(Survey!CH654:DA654,{"&gt;0","&lt;0"})*{1,-1})+SUM(SUMIF(Survey!DC654:DV654,{"&gt;0","&lt;0"})*{1,-1})</f>
        <v>0</v>
      </c>
      <c r="AG654" s="58">
        <f>IFERROR(AF654/(Survey!$BA654),0)</f>
        <v>0</v>
      </c>
      <c r="AH654" s="104" t="b">
        <f>IF(OR(Survey!$M654="Alternative strategy or hedge",Survey!$M654="Private asset",Survey!$L654="Prospectus fund"),TRUE,FALSE)</f>
        <v>0</v>
      </c>
      <c r="AI654" s="104" t="b">
        <f>NOT(ISBLANK(Survey!$M654))</f>
        <v>0</v>
      </c>
      <c r="AJ654" s="16" t="str">
        <f t="shared" si="537"/>
        <v>Fail</v>
      </c>
      <c r="AK654" t="b">
        <f>IF(Survey!W654="No",TRUE,FALSE)</f>
        <v>0</v>
      </c>
      <c r="AL654" s="119">
        <f>MOD((LEN(Survey!W654)+2),22)</f>
        <v>2</v>
      </c>
      <c r="AM654" t="str">
        <f t="shared" si="538"/>
        <v>Pass</v>
      </c>
      <c r="AN654" s="33" t="b">
        <f>NOT(ISNUMBER(SEARCH("Other",Survey!$Q654)))</f>
        <v>1</v>
      </c>
      <c r="AO654" s="32" t="b">
        <f>NOT(ISBLANK(Survey!$R654))</f>
        <v>0</v>
      </c>
      <c r="AP654" s="16" t="str">
        <f t="shared" si="539"/>
        <v>Pass</v>
      </c>
      <c r="AQ654" s="114">
        <f>COUNTBLANK(Survey!$X654)</f>
        <v>1</v>
      </c>
      <c r="AR654" s="58">
        <f>IF(AND(Survey!L654&lt;&gt;"Exempt fund",OR(Survey!$M654="ETF",Survey!$M654="ETF, alternative mutual fund",Survey!$M654="Mutual fund",Survey!$M654="Alternative mutual fund",Survey!$M654="Money market")),1,0)</f>
        <v>0</v>
      </c>
      <c r="AS654" s="16" t="str">
        <f t="shared" si="540"/>
        <v>Pass</v>
      </c>
      <c r="AT654" s="33" t="b">
        <f>NOT(ISNUMBER(SEARCH("Yes",Survey!$AC654)))</f>
        <v>1</v>
      </c>
      <c r="AU654" s="32" t="b">
        <f>IF(COUNTBLANK(Survey!$AD654:$AE654)=0,TRUE, FALSE)</f>
        <v>0</v>
      </c>
      <c r="AV654" s="16" t="str">
        <f t="shared" si="541"/>
        <v>Pass</v>
      </c>
      <c r="AW654" s="33" t="b">
        <f>NOT(ISNUMBER(SEARCH("Yes",Survey!$AF654)))</f>
        <v>1</v>
      </c>
      <c r="AX654" s="32" t="b">
        <f>NOT(ISBLANK(Survey!$AH654))</f>
        <v>0</v>
      </c>
      <c r="AY654" s="16" t="str">
        <f t="shared" si="542"/>
        <v>Pass</v>
      </c>
      <c r="AZ654" s="33" t="b">
        <f>NOT(OR(ISNUMBER(SEARCH("Other",Survey!$AH654)),ISNUMBER(SEARCH("Multiple",Survey!$AH654))))</f>
        <v>1</v>
      </c>
      <c r="BA654" s="32" t="b">
        <f>NOT(ISBLANK(Survey!$AI654))</f>
        <v>0</v>
      </c>
      <c r="BB654" s="16" t="str">
        <f t="shared" si="543"/>
        <v>Fail</v>
      </c>
      <c r="BC654" s="114">
        <f>IF(ABS(Survey!$BA654)&gt;0, 1,0)</f>
        <v>0</v>
      </c>
      <c r="BD654" s="114">
        <f>IF(COUNTBLANK(Survey!$AL654)=0,1,0)</f>
        <v>0</v>
      </c>
      <c r="BE654" s="16" t="str">
        <f t="shared" si="544"/>
        <v>Pass</v>
      </c>
      <c r="BF654" s="114">
        <f>IF(ISBLANK(Survey!$AL654),0,1)</f>
        <v>0</v>
      </c>
      <c r="BG654" s="133">
        <f>COUNTBLANK(Survey!$AM654)</f>
        <v>1</v>
      </c>
      <c r="BH654" s="16" t="str">
        <f t="shared" si="545"/>
        <v>Pass</v>
      </c>
      <c r="BI654" s="114">
        <f>IF(OR(Survey!$AM654="Closed",ISBLANK(Survey!$AM654)),0,1)</f>
        <v>0</v>
      </c>
      <c r="BJ654" s="133">
        <f>IF(ISBLANK(Survey!$AN654),1,0)</f>
        <v>1</v>
      </c>
      <c r="BK654" s="118" t="str">
        <f t="shared" si="546"/>
        <v>Pass</v>
      </c>
      <c r="BL654" s="31" cm="1">
        <f t="array" ref="BL654">SUM(SUMIF(Survey!AO654:AP654,{"&gt;0","&lt;0"})*{1,-1})</f>
        <v>0</v>
      </c>
      <c r="BM654">
        <f t="shared" si="547"/>
        <v>0</v>
      </c>
      <c r="BN654">
        <f t="shared" si="548"/>
        <v>100</v>
      </c>
      <c r="BO654" s="118" t="str">
        <f t="shared" si="549"/>
        <v>Pass</v>
      </c>
      <c r="BP654">
        <f>IF(Survey!AQ654="No",0,1)</f>
        <v>1</v>
      </c>
      <c r="BQ654" s="207">
        <f>MOD((LEN(Survey!AQ654)+2),22)</f>
        <v>2</v>
      </c>
      <c r="BR654">
        <f>IF(Survey!AR654="No",0,1)</f>
        <v>1</v>
      </c>
      <c r="BS654" s="207">
        <f>MOD((LEN(Survey!AR654)+2),22)</f>
        <v>2</v>
      </c>
      <c r="BT654" s="114">
        <f>COUNTBLANK(Survey!$AQ654:$AS654)+COUNTBLANK(Survey!$AU654)</f>
        <v>4</v>
      </c>
      <c r="BU654" s="114">
        <f>IF(Survey!$I654="Yes",1,0)</f>
        <v>0</v>
      </c>
      <c r="BV654" s="114">
        <f>IF(OR(Survey!$M654="Mutual fund",Survey!$M654="Alternative mutual fund",Survey!$M654="Money market"),1,0)</f>
        <v>0</v>
      </c>
      <c r="BW654" s="119">
        <f>IF(OR(Survey!$M654="ETF",Survey!$M654="ETF, alternative mutual fund"),1,0)</f>
        <v>0</v>
      </c>
      <c r="BX654" s="16" t="str">
        <f t="shared" si="550"/>
        <v>Pass</v>
      </c>
      <c r="BY654" s="33">
        <f>IF(ISNUMBER(SEARCH("Other",Survey!$AS654)), 1, 0)</f>
        <v>0</v>
      </c>
      <c r="BZ654" s="58" t="b">
        <f>NOT(ISBLANK(Survey!$AT654))</f>
        <v>0</v>
      </c>
      <c r="CA654" s="16" t="str">
        <f t="shared" si="551"/>
        <v>Pass</v>
      </c>
      <c r="CB654" s="114">
        <f>IF(Survey!$BB654=0, 0,1)</f>
        <v>0</v>
      </c>
      <c r="CC654" s="58">
        <f>Survey!$AV654</f>
        <v>0</v>
      </c>
      <c r="CD654" s="58">
        <f>Survey!$BC654+Survey!$BD654+ABS(Survey!$BE654)-ABS(Survey!$BF654)-ABS(Survey!$BG654)-ABS(Survey!$BL654)</f>
        <v>0</v>
      </c>
      <c r="CE654" s="138">
        <f>Survey!BB654+(ABS(Survey!$BH654)-ABS(Survey!$BI654)+ABS(Survey!$BJ654)-ABS(Survey!$BK654))*0.5</f>
        <v>0</v>
      </c>
      <c r="CF654" s="58">
        <f t="shared" si="552"/>
        <v>0</v>
      </c>
      <c r="CG654" s="58">
        <f>IF(AND($CC654&gt;$CF654-0.2,$CC654&lt;$CF654+0.2,ISBLANK(Survey!$AV654)=FALSE),0,1)</f>
        <v>1</v>
      </c>
      <c r="CH654" s="133">
        <f>IF(ISBLANK(Survey!$AW654),1,0)</f>
        <v>1</v>
      </c>
      <c r="CI654" s="16" t="str">
        <f t="shared" si="553"/>
        <v>Pass</v>
      </c>
      <c r="CJ654" s="114">
        <f>IF(Survey!$BB654=0, 0,1)</f>
        <v>0</v>
      </c>
      <c r="CK654" s="58">
        <f>IF(AND(Survey!$AX654&gt;=0,Survey!$AX654&lt;=0.2,Survey!$AX654&lt;&gt;""),0,1)</f>
        <v>1</v>
      </c>
      <c r="CL654" s="114">
        <f>IF(ISBLANK(Survey!$AY654),1,0)</f>
        <v>1</v>
      </c>
      <c r="CM654" s="16" t="str">
        <f t="shared" si="554"/>
        <v>Fail</v>
      </c>
      <c r="CN654" s="133">
        <f>Survey!$AZ654</f>
        <v>0</v>
      </c>
      <c r="CO654" s="16" t="str">
        <f t="shared" si="555"/>
        <v>Pass</v>
      </c>
      <c r="CP654" s="31">
        <f>Survey!$BA654</f>
        <v>0</v>
      </c>
      <c r="CQ654" s="138">
        <f>Survey!$BB654+Survey!$BC654+Survey!$BD654+ABS(Survey!$BE654)-ABS(Survey!$BF654)-ABS(Survey!$BG654)+ABS(Survey!$BH654)-ABS(Survey!$BI654)+ABS(Survey!$BJ654)-ABS(Survey!$BK654)-ABS(Survey!$BL654)+Survey!$BM654</f>
        <v>0</v>
      </c>
      <c r="CR654" s="30">
        <f t="shared" si="556"/>
        <v>0</v>
      </c>
      <c r="CS654" s="17">
        <f t="shared" si="557"/>
        <v>0</v>
      </c>
      <c r="CT654" s="16" t="str">
        <f t="shared" si="558"/>
        <v>Pass</v>
      </c>
      <c r="CU654" s="33" t="b">
        <f>IF(ABS(Survey!$BM654)=0,TRUE,FALSE)</f>
        <v>1</v>
      </c>
      <c r="CV654" s="32" t="b">
        <f>NOT(ISBLANK(Survey!$BN654))</f>
        <v>0</v>
      </c>
      <c r="CW654" t="str">
        <f t="shared" si="559"/>
        <v>Fail</v>
      </c>
      <c r="CX654" s="25">
        <f>Survey!$BA654</f>
        <v>0</v>
      </c>
      <c r="CY654" s="25" cm="1">
        <f t="array" ref="CY654">SUM(SUMIF(Survey!BP654:BW654,{"&gt;0","&lt;0"})*{1,-1})-SUM(SUMIF(Survey!BY654:CF654,{"&gt;0","&lt;0"})*{1,-1})</f>
        <v>0</v>
      </c>
      <c r="CZ654" s="30" t="str">
        <f t="shared" si="560"/>
        <v>No holdings</v>
      </c>
      <c r="DA654">
        <f t="shared" si="561"/>
        <v>0</v>
      </c>
      <c r="DB654" s="16" t="str">
        <f t="shared" si="562"/>
        <v>Fail</v>
      </c>
      <c r="DC654" s="31">
        <f>Survey!$BA654</f>
        <v>0</v>
      </c>
      <c r="DD654" s="31" cm="1">
        <f t="array" ref="DD654">SUM(SUMIF(Survey!CH654:DA654,{"&gt;0","&lt;0"})*{1,-1})-SUM(SUMIF(Survey!DC654:DV654,{"&gt;0","&lt;0"})*{1,-1})</f>
        <v>0</v>
      </c>
      <c r="DE654" s="30" t="str">
        <f t="shared" si="563"/>
        <v>No holdings</v>
      </c>
      <c r="DF654" s="17">
        <f t="shared" si="564"/>
        <v>0</v>
      </c>
      <c r="DG654" s="16" t="str">
        <f t="shared" si="565"/>
        <v>Pass</v>
      </c>
      <c r="DH654" s="33" t="b">
        <f>IF(ABS(Survey!$DA654)=0,TRUE,FALSE)</f>
        <v>1</v>
      </c>
      <c r="DI654" s="32" t="b">
        <f>NOT(ISBLANK(Survey!$DB654))</f>
        <v>0</v>
      </c>
      <c r="DJ654" s="16" t="str">
        <f t="shared" si="566"/>
        <v>Pass</v>
      </c>
      <c r="DK654" s="33" t="b">
        <f>IF(ABS(Survey!$DV654)=0,TRUE,FALSE)</f>
        <v>1</v>
      </c>
      <c r="DL654" s="32" t="b">
        <f>NOT(ISBLANK(Survey!$DW654))</f>
        <v>0</v>
      </c>
      <c r="DM654" t="str">
        <f t="shared" si="567"/>
        <v>Pass</v>
      </c>
      <c r="DN654" s="25" cm="1">
        <f t="array" ref="DN654">SUM(SUMIF(Survey!CW654,{"&gt;0","&lt;0"})*{1,-1})+SUM(SUMIF(Survey!DR654,{"&gt;0","&lt;0"})*{1,-1})</f>
        <v>0</v>
      </c>
      <c r="DO654" s="25">
        <f>SUM(SUMIF(Survey!DY654:EE654,{"&gt;0","&lt;0"})*{1,-1})+SUM(SUMIF(Survey!EG654:EM654,{"&gt;0","&lt;0"})*{1,-1})</f>
        <v>0</v>
      </c>
      <c r="DP654">
        <f t="shared" si="568"/>
        <v>0</v>
      </c>
      <c r="DQ654">
        <f t="shared" si="569"/>
        <v>0</v>
      </c>
      <c r="DR654" s="16" t="str">
        <f t="shared" si="570"/>
        <v>Pass</v>
      </c>
      <c r="DS654" s="33" t="b">
        <f>IF(ABS(Survey!$EE654)=0,TRUE,FALSE)</f>
        <v>1</v>
      </c>
      <c r="DT654" s="32" t="b">
        <f>NOT(ISBLANK(Survey!EF654))</f>
        <v>0</v>
      </c>
      <c r="DU654" s="16" t="str">
        <f t="shared" si="571"/>
        <v>Pass</v>
      </c>
      <c r="DV654" s="33" t="b">
        <f>IF(ABS(Survey!$EM654)=0,TRUE,FALSE)</f>
        <v>1</v>
      </c>
      <c r="DW654" s="32" t="b">
        <f>NOT(ISBLANK(Survey!$EN654))</f>
        <v>0</v>
      </c>
      <c r="DX654" s="16" t="str">
        <f t="shared" si="572"/>
        <v>Fail</v>
      </c>
      <c r="DY654" s="31">
        <f>SUM(SUMIF(Survey!ET654:EV654,{"&gt;0","&lt;0"})*{1,-1})</f>
        <v>0</v>
      </c>
      <c r="DZ654">
        <f t="shared" si="573"/>
        <v>0</v>
      </c>
      <c r="EA654">
        <f t="shared" si="574"/>
        <v>100</v>
      </c>
      <c r="EB654" s="30" t="b">
        <f>IF(OR(Survey!$M654="ETF",Survey!$M654="ETF, alternative mutual fund",Survey!$M654="Closed-end", Survey!$M654="Split share corp"),TRUE,FALSE)</f>
        <v>0</v>
      </c>
      <c r="EC654" s="16" t="str">
        <f t="shared" si="575"/>
        <v>Fail</v>
      </c>
      <c r="ED654" s="31">
        <f>SUM(SUMIF(Survey!EX654:FD654,{"&gt;0","&lt;0"})*{1,-1})</f>
        <v>0</v>
      </c>
      <c r="EE654">
        <f t="shared" si="576"/>
        <v>0</v>
      </c>
      <c r="EF654" s="17">
        <f t="shared" si="577"/>
        <v>100</v>
      </c>
      <c r="EG654" s="16" t="str">
        <f t="shared" si="578"/>
        <v>Fail</v>
      </c>
      <c r="EH654" s="31">
        <f>SUM(SUMIF(Survey!FF654:FL654,{"&gt;0","&lt;0"})*{1,-1})</f>
        <v>0</v>
      </c>
      <c r="EI654">
        <f t="shared" si="579"/>
        <v>0</v>
      </c>
      <c r="EJ654" s="17">
        <f t="shared" si="580"/>
        <v>100</v>
      </c>
    </row>
    <row r="655" spans="1:140">
      <c r="A655">
        <v>655</v>
      </c>
      <c r="B655" t="str">
        <f t="shared" si="528"/>
        <v>Pass</v>
      </c>
      <c r="C655" t="str">
        <f>IF(COUNTBLANK(Survey!B655:FM655)=$C$2, "Pass", "Fail")</f>
        <v>Pass</v>
      </c>
      <c r="D655" s="16" t="str">
        <f t="shared" si="529"/>
        <v>Fail</v>
      </c>
      <c r="E655" t="str">
        <f>IF(OR(ISBLANK(Survey!AL655),COUNTIF(G655:BJ655,"Fail")),"Fail","Pass")</f>
        <v>Fail</v>
      </c>
      <c r="F655" s="265"/>
      <c r="G655" s="16" t="str">
        <f t="shared" si="530"/>
        <v>Fail</v>
      </c>
      <c r="H655" s="139">
        <f>COUNTBLANK(Survey!B655:D655)+COUNTBLANK(Survey!G655)+COUNTBLANK(Survey!I655)+COUNTBLANK(Survey!K655:M655)+COUNTBLANK(Survey!P655:Q655)+COUNTBLANK(Survey!T655:W655)+COUNTBLANK(Survey!Z655:AC655)+COUNTBLANK(Survey!AF655:AG655)+COUNTBLANK(Survey!AK655:AK655)</f>
        <v>21</v>
      </c>
      <c r="I655" t="str">
        <f t="shared" si="531"/>
        <v>Fail</v>
      </c>
      <c r="J655" t="b">
        <f>IF(Survey!E655="No",TRUE,FALSE)</f>
        <v>0</v>
      </c>
      <c r="K655" s="29" cm="1">
        <f t="array" ref="K655">IF(COUNTA(Survey!$E$4:$E$695)=1, 0, SUM(IF(COUNTIF(Survey!$E$4:$E$695, Survey!$E$4:$E$695)=1,1,0)))</f>
        <v>0</v>
      </c>
      <c r="L655" s="29">
        <f>LEN(Survey!E655)</f>
        <v>0</v>
      </c>
      <c r="M655" s="16" t="str">
        <f t="shared" si="532"/>
        <v>Fail</v>
      </c>
      <c r="N655" t="b">
        <f>IF(Survey!F655="No",TRUE,FALSE)</f>
        <v>0</v>
      </c>
      <c r="O655" t="b">
        <f>Survey!F655=Survey!E655</f>
        <v>1</v>
      </c>
      <c r="P655">
        <f>COUNTIF(Survey!$F$4:$F$695,Survey!F655)</f>
        <v>0</v>
      </c>
      <c r="Q655" s="28">
        <f>LEN(Survey!F655)</f>
        <v>0</v>
      </c>
      <c r="R655" s="16" t="str">
        <f t="shared" si="533"/>
        <v>Pass</v>
      </c>
      <c r="S655" s="29">
        <f>MOD((LEN(Survey!H655)+2),11)</f>
        <v>2</v>
      </c>
      <c r="T655">
        <f>COUNTIF(Survey!$H$4:$H$695,Survey!H655)</f>
        <v>0</v>
      </c>
      <c r="U655" s="28" t="str">
        <f>IF(Survey!$L655="Prospectus fund", "Yes", "No")</f>
        <v>No</v>
      </c>
      <c r="V655" s="16" t="str">
        <f t="shared" si="534"/>
        <v>Pass</v>
      </c>
      <c r="W655" s="29">
        <f>MOD((LEN(Survey!J655)+2),11)</f>
        <v>2</v>
      </c>
      <c r="X655">
        <f>COUNTIF(Survey!$J$4:$J$695,Survey!J655)</f>
        <v>0</v>
      </c>
      <c r="Y655" s="30" t="b">
        <f>IF(OR(Survey!$M655="ETF",Survey!$M655="ETF, alternative mutual fund",Survey!$M655="Closed-end", Survey!$M655="Split share corp", Survey!$I655="Yes"),TRUE,FALSE)</f>
        <v>0</v>
      </c>
      <c r="Z655" s="16" t="str">
        <f>IFERROR(IF(AND(OR(AC655=AD655,AD655 = "Either"),NOT(ISBLANK(Survey!K655))),"Pass","Fail"),"Pass")</f>
        <v>Fail</v>
      </c>
      <c r="AA655" s="31" cm="1">
        <f t="array" ref="AA655">SUM(SUMIF(Survey!CH655:DA655,{"&gt;0","&lt;0"})*{1,-1})</f>
        <v>0</v>
      </c>
      <c r="AB655" s="33" cm="1">
        <f t="array" ref="AB655">SUM(SUMIF(Survey!CK655,{"&gt;0","&lt;0"})*{1,-1})+SUM(SUMIF(Survey!CU655,{"&gt;0","&lt;0"})*{1,-1})</f>
        <v>0</v>
      </c>
      <c r="AC655" s="33">
        <f>Survey!K655</f>
        <v>0</v>
      </c>
      <c r="AD655" s="32" t="str">
        <f t="shared" si="535"/>
        <v>Either</v>
      </c>
      <c r="AE655" s="16" t="str">
        <f t="shared" si="536"/>
        <v>Fail</v>
      </c>
      <c r="AF655" s="58" cm="1">
        <f t="array" ref="AF655">SUM(SUMIF(Survey!CH655:DA655,{"&gt;0","&lt;0"})*{1,-1})+SUM(SUMIF(Survey!DC655:DV655,{"&gt;0","&lt;0"})*{1,-1})</f>
        <v>0</v>
      </c>
      <c r="AG655" s="58">
        <f>IFERROR(AF655/(Survey!$BA655),0)</f>
        <v>0</v>
      </c>
      <c r="AH655" s="104" t="b">
        <f>IF(OR(Survey!$M655="Alternative strategy or hedge",Survey!$M655="Private asset",Survey!$L655="Prospectus fund"),TRUE,FALSE)</f>
        <v>0</v>
      </c>
      <c r="AI655" s="104" t="b">
        <f>NOT(ISBLANK(Survey!$M655))</f>
        <v>0</v>
      </c>
      <c r="AJ655" s="16" t="str">
        <f t="shared" si="537"/>
        <v>Fail</v>
      </c>
      <c r="AK655" t="b">
        <f>IF(Survey!W655="No",TRUE,FALSE)</f>
        <v>0</v>
      </c>
      <c r="AL655" s="119">
        <f>MOD((LEN(Survey!W655)+2),22)</f>
        <v>2</v>
      </c>
      <c r="AM655" t="str">
        <f t="shared" si="538"/>
        <v>Pass</v>
      </c>
      <c r="AN655" s="33" t="b">
        <f>NOT(ISNUMBER(SEARCH("Other",Survey!$Q655)))</f>
        <v>1</v>
      </c>
      <c r="AO655" s="32" t="b">
        <f>NOT(ISBLANK(Survey!$R655))</f>
        <v>0</v>
      </c>
      <c r="AP655" s="16" t="str">
        <f t="shared" si="539"/>
        <v>Pass</v>
      </c>
      <c r="AQ655" s="114">
        <f>COUNTBLANK(Survey!$X655)</f>
        <v>1</v>
      </c>
      <c r="AR655" s="58">
        <f>IF(AND(Survey!L655&lt;&gt;"Exempt fund",OR(Survey!$M655="ETF",Survey!$M655="ETF, alternative mutual fund",Survey!$M655="Mutual fund",Survey!$M655="Alternative mutual fund",Survey!$M655="Money market")),1,0)</f>
        <v>0</v>
      </c>
      <c r="AS655" s="16" t="str">
        <f t="shared" si="540"/>
        <v>Pass</v>
      </c>
      <c r="AT655" s="33" t="b">
        <f>NOT(ISNUMBER(SEARCH("Yes",Survey!$AC655)))</f>
        <v>1</v>
      </c>
      <c r="AU655" s="32" t="b">
        <f>IF(COUNTBLANK(Survey!$AD655:$AE655)=0,TRUE, FALSE)</f>
        <v>0</v>
      </c>
      <c r="AV655" s="16" t="str">
        <f t="shared" si="541"/>
        <v>Pass</v>
      </c>
      <c r="AW655" s="33" t="b">
        <f>NOT(ISNUMBER(SEARCH("Yes",Survey!$AF655)))</f>
        <v>1</v>
      </c>
      <c r="AX655" s="32" t="b">
        <f>NOT(ISBLANK(Survey!$AH655))</f>
        <v>0</v>
      </c>
      <c r="AY655" s="16" t="str">
        <f t="shared" si="542"/>
        <v>Pass</v>
      </c>
      <c r="AZ655" s="33" t="b">
        <f>NOT(OR(ISNUMBER(SEARCH("Other",Survey!$AH655)),ISNUMBER(SEARCH("Multiple",Survey!$AH655))))</f>
        <v>1</v>
      </c>
      <c r="BA655" s="32" t="b">
        <f>NOT(ISBLANK(Survey!$AI655))</f>
        <v>0</v>
      </c>
      <c r="BB655" s="16" t="str">
        <f t="shared" si="543"/>
        <v>Fail</v>
      </c>
      <c r="BC655" s="114">
        <f>IF(ABS(Survey!$BA655)&gt;0, 1,0)</f>
        <v>0</v>
      </c>
      <c r="BD655" s="114">
        <f>IF(COUNTBLANK(Survey!$AL655)=0,1,0)</f>
        <v>0</v>
      </c>
      <c r="BE655" s="16" t="str">
        <f t="shared" si="544"/>
        <v>Pass</v>
      </c>
      <c r="BF655" s="114">
        <f>IF(ISBLANK(Survey!$AL655),0,1)</f>
        <v>0</v>
      </c>
      <c r="BG655" s="133">
        <f>COUNTBLANK(Survey!$AM655)</f>
        <v>1</v>
      </c>
      <c r="BH655" s="16" t="str">
        <f t="shared" si="545"/>
        <v>Pass</v>
      </c>
      <c r="BI655" s="114">
        <f>IF(OR(Survey!$AM655="Closed",ISBLANK(Survey!$AM655)),0,1)</f>
        <v>0</v>
      </c>
      <c r="BJ655" s="133">
        <f>IF(ISBLANK(Survey!$AN655),1,0)</f>
        <v>1</v>
      </c>
      <c r="BK655" s="118" t="str">
        <f t="shared" si="546"/>
        <v>Pass</v>
      </c>
      <c r="BL655" s="31" cm="1">
        <f t="array" ref="BL655">SUM(SUMIF(Survey!AO655:AP655,{"&gt;0","&lt;0"})*{1,-1})</f>
        <v>0</v>
      </c>
      <c r="BM655">
        <f t="shared" si="547"/>
        <v>0</v>
      </c>
      <c r="BN655">
        <f t="shared" si="548"/>
        <v>100</v>
      </c>
      <c r="BO655" s="118" t="str">
        <f t="shared" si="549"/>
        <v>Pass</v>
      </c>
      <c r="BP655">
        <f>IF(Survey!AQ655="No",0,1)</f>
        <v>1</v>
      </c>
      <c r="BQ655" s="207">
        <f>MOD((LEN(Survey!AQ655)+2),22)</f>
        <v>2</v>
      </c>
      <c r="BR655">
        <f>IF(Survey!AR655="No",0,1)</f>
        <v>1</v>
      </c>
      <c r="BS655" s="207">
        <f>MOD((LEN(Survey!AR655)+2),22)</f>
        <v>2</v>
      </c>
      <c r="BT655" s="114">
        <f>COUNTBLANK(Survey!$AQ655:$AS655)+COUNTBLANK(Survey!$AU655)</f>
        <v>4</v>
      </c>
      <c r="BU655" s="114">
        <f>IF(Survey!$I655="Yes",1,0)</f>
        <v>0</v>
      </c>
      <c r="BV655" s="114">
        <f>IF(OR(Survey!$M655="Mutual fund",Survey!$M655="Alternative mutual fund",Survey!$M655="Money market"),1,0)</f>
        <v>0</v>
      </c>
      <c r="BW655" s="119">
        <f>IF(OR(Survey!$M655="ETF",Survey!$M655="ETF, alternative mutual fund"),1,0)</f>
        <v>0</v>
      </c>
      <c r="BX655" s="16" t="str">
        <f t="shared" si="550"/>
        <v>Pass</v>
      </c>
      <c r="BY655" s="33">
        <f>IF(ISNUMBER(SEARCH("Other",Survey!$AS655)), 1, 0)</f>
        <v>0</v>
      </c>
      <c r="BZ655" s="58" t="b">
        <f>NOT(ISBLANK(Survey!$AT655))</f>
        <v>0</v>
      </c>
      <c r="CA655" s="16" t="str">
        <f t="shared" si="551"/>
        <v>Pass</v>
      </c>
      <c r="CB655" s="114">
        <f>IF(Survey!$BB655=0, 0,1)</f>
        <v>0</v>
      </c>
      <c r="CC655" s="58">
        <f>Survey!$AV655</f>
        <v>0</v>
      </c>
      <c r="CD655" s="58">
        <f>Survey!$BC655+Survey!$BD655+ABS(Survey!$BE655)-ABS(Survey!$BF655)-ABS(Survey!$BG655)-ABS(Survey!$BL655)</f>
        <v>0</v>
      </c>
      <c r="CE655" s="138">
        <f>Survey!BB655+(ABS(Survey!$BH655)-ABS(Survey!$BI655)+ABS(Survey!$BJ655)-ABS(Survey!$BK655))*0.5</f>
        <v>0</v>
      </c>
      <c r="CF655" s="58">
        <f t="shared" si="552"/>
        <v>0</v>
      </c>
      <c r="CG655" s="58">
        <f>IF(AND($CC655&gt;$CF655-0.2,$CC655&lt;$CF655+0.2,ISBLANK(Survey!$AV655)=FALSE),0,1)</f>
        <v>1</v>
      </c>
      <c r="CH655" s="133">
        <f>IF(ISBLANK(Survey!$AW655),1,0)</f>
        <v>1</v>
      </c>
      <c r="CI655" s="16" t="str">
        <f t="shared" si="553"/>
        <v>Pass</v>
      </c>
      <c r="CJ655" s="114">
        <f>IF(Survey!$BB655=0, 0,1)</f>
        <v>0</v>
      </c>
      <c r="CK655" s="58">
        <f>IF(AND(Survey!$AX655&gt;=0,Survey!$AX655&lt;=0.2,Survey!$AX655&lt;&gt;""),0,1)</f>
        <v>1</v>
      </c>
      <c r="CL655" s="114">
        <f>IF(ISBLANK(Survey!$AY655),1,0)</f>
        <v>1</v>
      </c>
      <c r="CM655" s="16" t="str">
        <f t="shared" si="554"/>
        <v>Fail</v>
      </c>
      <c r="CN655" s="133">
        <f>Survey!$AZ655</f>
        <v>0</v>
      </c>
      <c r="CO655" s="16" t="str">
        <f t="shared" si="555"/>
        <v>Pass</v>
      </c>
      <c r="CP655" s="31">
        <f>Survey!$BA655</f>
        <v>0</v>
      </c>
      <c r="CQ655" s="138">
        <f>Survey!$BB655+Survey!$BC655+Survey!$BD655+ABS(Survey!$BE655)-ABS(Survey!$BF655)-ABS(Survey!$BG655)+ABS(Survey!$BH655)-ABS(Survey!$BI655)+ABS(Survey!$BJ655)-ABS(Survey!$BK655)-ABS(Survey!$BL655)+Survey!$BM655</f>
        <v>0</v>
      </c>
      <c r="CR655" s="30">
        <f t="shared" si="556"/>
        <v>0</v>
      </c>
      <c r="CS655" s="17">
        <f t="shared" si="557"/>
        <v>0</v>
      </c>
      <c r="CT655" s="16" t="str">
        <f t="shared" si="558"/>
        <v>Pass</v>
      </c>
      <c r="CU655" s="33" t="b">
        <f>IF(ABS(Survey!$BM655)=0,TRUE,FALSE)</f>
        <v>1</v>
      </c>
      <c r="CV655" s="32" t="b">
        <f>NOT(ISBLANK(Survey!$BN655))</f>
        <v>0</v>
      </c>
      <c r="CW655" t="str">
        <f t="shared" si="559"/>
        <v>Fail</v>
      </c>
      <c r="CX655" s="25">
        <f>Survey!$BA655</f>
        <v>0</v>
      </c>
      <c r="CY655" s="25" cm="1">
        <f t="array" ref="CY655">SUM(SUMIF(Survey!BP655:BW655,{"&gt;0","&lt;0"})*{1,-1})-SUM(SUMIF(Survey!BY655:CF655,{"&gt;0","&lt;0"})*{1,-1})</f>
        <v>0</v>
      </c>
      <c r="CZ655" s="30" t="str">
        <f t="shared" si="560"/>
        <v>No holdings</v>
      </c>
      <c r="DA655">
        <f t="shared" si="561"/>
        <v>0</v>
      </c>
      <c r="DB655" s="16" t="str">
        <f t="shared" si="562"/>
        <v>Fail</v>
      </c>
      <c r="DC655" s="31">
        <f>Survey!$BA655</f>
        <v>0</v>
      </c>
      <c r="DD655" s="31" cm="1">
        <f t="array" ref="DD655">SUM(SUMIF(Survey!CH655:DA655,{"&gt;0","&lt;0"})*{1,-1})-SUM(SUMIF(Survey!DC655:DV655,{"&gt;0","&lt;0"})*{1,-1})</f>
        <v>0</v>
      </c>
      <c r="DE655" s="30" t="str">
        <f t="shared" si="563"/>
        <v>No holdings</v>
      </c>
      <c r="DF655" s="17">
        <f t="shared" si="564"/>
        <v>0</v>
      </c>
      <c r="DG655" s="16" t="str">
        <f t="shared" si="565"/>
        <v>Pass</v>
      </c>
      <c r="DH655" s="33" t="b">
        <f>IF(ABS(Survey!$DA655)=0,TRUE,FALSE)</f>
        <v>1</v>
      </c>
      <c r="DI655" s="32" t="b">
        <f>NOT(ISBLANK(Survey!$DB655))</f>
        <v>0</v>
      </c>
      <c r="DJ655" s="16" t="str">
        <f t="shared" si="566"/>
        <v>Pass</v>
      </c>
      <c r="DK655" s="33" t="b">
        <f>IF(ABS(Survey!$DV655)=0,TRUE,FALSE)</f>
        <v>1</v>
      </c>
      <c r="DL655" s="32" t="b">
        <f>NOT(ISBLANK(Survey!$DW655))</f>
        <v>0</v>
      </c>
      <c r="DM655" t="str">
        <f t="shared" si="567"/>
        <v>Pass</v>
      </c>
      <c r="DN655" s="25" cm="1">
        <f t="array" ref="DN655">SUM(SUMIF(Survey!CW655,{"&gt;0","&lt;0"})*{1,-1})+SUM(SUMIF(Survey!DR655,{"&gt;0","&lt;0"})*{1,-1})</f>
        <v>0</v>
      </c>
      <c r="DO655" s="25">
        <f>SUM(SUMIF(Survey!DY655:EE655,{"&gt;0","&lt;0"})*{1,-1})+SUM(SUMIF(Survey!EG655:EM655,{"&gt;0","&lt;0"})*{1,-1})</f>
        <v>0</v>
      </c>
      <c r="DP655">
        <f t="shared" si="568"/>
        <v>0</v>
      </c>
      <c r="DQ655">
        <f t="shared" si="569"/>
        <v>0</v>
      </c>
      <c r="DR655" s="16" t="str">
        <f t="shared" si="570"/>
        <v>Pass</v>
      </c>
      <c r="DS655" s="33" t="b">
        <f>IF(ABS(Survey!$EE655)=0,TRUE,FALSE)</f>
        <v>1</v>
      </c>
      <c r="DT655" s="32" t="b">
        <f>NOT(ISBLANK(Survey!EF655))</f>
        <v>0</v>
      </c>
      <c r="DU655" s="16" t="str">
        <f t="shared" si="571"/>
        <v>Pass</v>
      </c>
      <c r="DV655" s="33" t="b">
        <f>IF(ABS(Survey!$EM655)=0,TRUE,FALSE)</f>
        <v>1</v>
      </c>
      <c r="DW655" s="32" t="b">
        <f>NOT(ISBLANK(Survey!$EN655))</f>
        <v>0</v>
      </c>
      <c r="DX655" s="16" t="str">
        <f t="shared" si="572"/>
        <v>Fail</v>
      </c>
      <c r="DY655" s="31">
        <f>SUM(SUMIF(Survey!ET655:EV655,{"&gt;0","&lt;0"})*{1,-1})</f>
        <v>0</v>
      </c>
      <c r="DZ655">
        <f t="shared" si="573"/>
        <v>0</v>
      </c>
      <c r="EA655">
        <f t="shared" si="574"/>
        <v>100</v>
      </c>
      <c r="EB655" s="30" t="b">
        <f>IF(OR(Survey!$M655="ETF",Survey!$M655="ETF, alternative mutual fund",Survey!$M655="Closed-end", Survey!$M655="Split share corp"),TRUE,FALSE)</f>
        <v>0</v>
      </c>
      <c r="EC655" s="16" t="str">
        <f t="shared" si="575"/>
        <v>Fail</v>
      </c>
      <c r="ED655" s="31">
        <f>SUM(SUMIF(Survey!EX655:FD655,{"&gt;0","&lt;0"})*{1,-1})</f>
        <v>0</v>
      </c>
      <c r="EE655">
        <f t="shared" si="576"/>
        <v>0</v>
      </c>
      <c r="EF655" s="17">
        <f t="shared" si="577"/>
        <v>100</v>
      </c>
      <c r="EG655" s="16" t="str">
        <f t="shared" si="578"/>
        <v>Fail</v>
      </c>
      <c r="EH655" s="31">
        <f>SUM(SUMIF(Survey!FF655:FL655,{"&gt;0","&lt;0"})*{1,-1})</f>
        <v>0</v>
      </c>
      <c r="EI655">
        <f t="shared" si="579"/>
        <v>0</v>
      </c>
      <c r="EJ655" s="17">
        <f t="shared" si="580"/>
        <v>100</v>
      </c>
    </row>
    <row r="656" spans="1:140">
      <c r="A656">
        <v>656</v>
      </c>
      <c r="B656" t="str">
        <f t="shared" si="528"/>
        <v>Pass</v>
      </c>
      <c r="C656" t="str">
        <f>IF(COUNTBLANK(Survey!B656:FM656)=$C$2, "Pass", "Fail")</f>
        <v>Pass</v>
      </c>
      <c r="D656" s="16" t="str">
        <f t="shared" si="529"/>
        <v>Fail</v>
      </c>
      <c r="E656" t="str">
        <f>IF(OR(ISBLANK(Survey!AL656),COUNTIF(G656:BJ656,"Fail")),"Fail","Pass")</f>
        <v>Fail</v>
      </c>
      <c r="F656" s="265"/>
      <c r="G656" s="16" t="str">
        <f t="shared" si="530"/>
        <v>Fail</v>
      </c>
      <c r="H656" s="139">
        <f>COUNTBLANK(Survey!B656:D656)+COUNTBLANK(Survey!G656)+COUNTBLANK(Survey!I656)+COUNTBLANK(Survey!K656:M656)+COUNTBLANK(Survey!P656:Q656)+COUNTBLANK(Survey!T656:W656)+COUNTBLANK(Survey!Z656:AC656)+COUNTBLANK(Survey!AF656:AG656)+COUNTBLANK(Survey!AK656:AK656)</f>
        <v>21</v>
      </c>
      <c r="I656" t="str">
        <f t="shared" si="531"/>
        <v>Fail</v>
      </c>
      <c r="J656" t="b">
        <f>IF(Survey!E656="No",TRUE,FALSE)</f>
        <v>0</v>
      </c>
      <c r="K656" s="29" cm="1">
        <f t="array" ref="K656">IF(COUNTA(Survey!$E$4:$E$695)=1, 0, SUM(IF(COUNTIF(Survey!$E$4:$E$695, Survey!$E$4:$E$695)=1,1,0)))</f>
        <v>0</v>
      </c>
      <c r="L656" s="29">
        <f>LEN(Survey!E656)</f>
        <v>0</v>
      </c>
      <c r="M656" s="16" t="str">
        <f t="shared" si="532"/>
        <v>Fail</v>
      </c>
      <c r="N656" t="b">
        <f>IF(Survey!F656="No",TRUE,FALSE)</f>
        <v>0</v>
      </c>
      <c r="O656" t="b">
        <f>Survey!F656=Survey!E656</f>
        <v>1</v>
      </c>
      <c r="P656">
        <f>COUNTIF(Survey!$F$4:$F$695,Survey!F656)</f>
        <v>0</v>
      </c>
      <c r="Q656" s="28">
        <f>LEN(Survey!F656)</f>
        <v>0</v>
      </c>
      <c r="R656" s="16" t="str">
        <f t="shared" si="533"/>
        <v>Pass</v>
      </c>
      <c r="S656" s="29">
        <f>MOD((LEN(Survey!H656)+2),11)</f>
        <v>2</v>
      </c>
      <c r="T656">
        <f>COUNTIF(Survey!$H$4:$H$695,Survey!H656)</f>
        <v>0</v>
      </c>
      <c r="U656" s="28" t="str">
        <f>IF(Survey!$L656="Prospectus fund", "Yes", "No")</f>
        <v>No</v>
      </c>
      <c r="V656" s="16" t="str">
        <f t="shared" si="534"/>
        <v>Pass</v>
      </c>
      <c r="W656" s="29">
        <f>MOD((LEN(Survey!J656)+2),11)</f>
        <v>2</v>
      </c>
      <c r="X656">
        <f>COUNTIF(Survey!$J$4:$J$695,Survey!J656)</f>
        <v>0</v>
      </c>
      <c r="Y656" s="30" t="b">
        <f>IF(OR(Survey!$M656="ETF",Survey!$M656="ETF, alternative mutual fund",Survey!$M656="Closed-end", Survey!$M656="Split share corp", Survey!$I656="Yes"),TRUE,FALSE)</f>
        <v>0</v>
      </c>
      <c r="Z656" s="16" t="str">
        <f>IFERROR(IF(AND(OR(AC656=AD656,AD656 = "Either"),NOT(ISBLANK(Survey!K656))),"Pass","Fail"),"Pass")</f>
        <v>Fail</v>
      </c>
      <c r="AA656" s="31" cm="1">
        <f t="array" ref="AA656">SUM(SUMIF(Survey!CH656:DA656,{"&gt;0","&lt;0"})*{1,-1})</f>
        <v>0</v>
      </c>
      <c r="AB656" s="33" cm="1">
        <f t="array" ref="AB656">SUM(SUMIF(Survey!CK656,{"&gt;0","&lt;0"})*{1,-1})+SUM(SUMIF(Survey!CU656,{"&gt;0","&lt;0"})*{1,-1})</f>
        <v>0</v>
      </c>
      <c r="AC656" s="33">
        <f>Survey!K656</f>
        <v>0</v>
      </c>
      <c r="AD656" s="32" t="str">
        <f t="shared" si="535"/>
        <v>Either</v>
      </c>
      <c r="AE656" s="16" t="str">
        <f t="shared" si="536"/>
        <v>Fail</v>
      </c>
      <c r="AF656" s="58" cm="1">
        <f t="array" ref="AF656">SUM(SUMIF(Survey!CH656:DA656,{"&gt;0","&lt;0"})*{1,-1})+SUM(SUMIF(Survey!DC656:DV656,{"&gt;0","&lt;0"})*{1,-1})</f>
        <v>0</v>
      </c>
      <c r="AG656" s="58">
        <f>IFERROR(AF656/(Survey!$BA656),0)</f>
        <v>0</v>
      </c>
      <c r="AH656" s="104" t="b">
        <f>IF(OR(Survey!$M656="Alternative strategy or hedge",Survey!$M656="Private asset",Survey!$L656="Prospectus fund"),TRUE,FALSE)</f>
        <v>0</v>
      </c>
      <c r="AI656" s="104" t="b">
        <f>NOT(ISBLANK(Survey!$M656))</f>
        <v>0</v>
      </c>
      <c r="AJ656" s="16" t="str">
        <f t="shared" si="537"/>
        <v>Fail</v>
      </c>
      <c r="AK656" t="b">
        <f>IF(Survey!W656="No",TRUE,FALSE)</f>
        <v>0</v>
      </c>
      <c r="AL656" s="119">
        <f>MOD((LEN(Survey!W656)+2),22)</f>
        <v>2</v>
      </c>
      <c r="AM656" t="str">
        <f t="shared" si="538"/>
        <v>Pass</v>
      </c>
      <c r="AN656" s="33" t="b">
        <f>NOT(ISNUMBER(SEARCH("Other",Survey!$Q656)))</f>
        <v>1</v>
      </c>
      <c r="AO656" s="32" t="b">
        <f>NOT(ISBLANK(Survey!$R656))</f>
        <v>0</v>
      </c>
      <c r="AP656" s="16" t="str">
        <f t="shared" si="539"/>
        <v>Pass</v>
      </c>
      <c r="AQ656" s="114">
        <f>COUNTBLANK(Survey!$X656)</f>
        <v>1</v>
      </c>
      <c r="AR656" s="58">
        <f>IF(AND(Survey!L656&lt;&gt;"Exempt fund",OR(Survey!$M656="ETF",Survey!$M656="ETF, alternative mutual fund",Survey!$M656="Mutual fund",Survey!$M656="Alternative mutual fund",Survey!$M656="Money market")),1,0)</f>
        <v>0</v>
      </c>
      <c r="AS656" s="16" t="str">
        <f t="shared" si="540"/>
        <v>Pass</v>
      </c>
      <c r="AT656" s="33" t="b">
        <f>NOT(ISNUMBER(SEARCH("Yes",Survey!$AC656)))</f>
        <v>1</v>
      </c>
      <c r="AU656" s="32" t="b">
        <f>IF(COUNTBLANK(Survey!$AD656:$AE656)=0,TRUE, FALSE)</f>
        <v>0</v>
      </c>
      <c r="AV656" s="16" t="str">
        <f t="shared" si="541"/>
        <v>Pass</v>
      </c>
      <c r="AW656" s="33" t="b">
        <f>NOT(ISNUMBER(SEARCH("Yes",Survey!$AF656)))</f>
        <v>1</v>
      </c>
      <c r="AX656" s="32" t="b">
        <f>NOT(ISBLANK(Survey!$AH656))</f>
        <v>0</v>
      </c>
      <c r="AY656" s="16" t="str">
        <f t="shared" si="542"/>
        <v>Pass</v>
      </c>
      <c r="AZ656" s="33" t="b">
        <f>NOT(OR(ISNUMBER(SEARCH("Other",Survey!$AH656)),ISNUMBER(SEARCH("Multiple",Survey!$AH656))))</f>
        <v>1</v>
      </c>
      <c r="BA656" s="32" t="b">
        <f>NOT(ISBLANK(Survey!$AI656))</f>
        <v>0</v>
      </c>
      <c r="BB656" s="16" t="str">
        <f t="shared" si="543"/>
        <v>Fail</v>
      </c>
      <c r="BC656" s="114">
        <f>IF(ABS(Survey!$BA656)&gt;0, 1,0)</f>
        <v>0</v>
      </c>
      <c r="BD656" s="114">
        <f>IF(COUNTBLANK(Survey!$AL656)=0,1,0)</f>
        <v>0</v>
      </c>
      <c r="BE656" s="16" t="str">
        <f t="shared" si="544"/>
        <v>Pass</v>
      </c>
      <c r="BF656" s="114">
        <f>IF(ISBLANK(Survey!$AL656),0,1)</f>
        <v>0</v>
      </c>
      <c r="BG656" s="133">
        <f>COUNTBLANK(Survey!$AM656)</f>
        <v>1</v>
      </c>
      <c r="BH656" s="16" t="str">
        <f t="shared" si="545"/>
        <v>Pass</v>
      </c>
      <c r="BI656" s="114">
        <f>IF(OR(Survey!$AM656="Closed",ISBLANK(Survey!$AM656)),0,1)</f>
        <v>0</v>
      </c>
      <c r="BJ656" s="133">
        <f>IF(ISBLANK(Survey!$AN656),1,0)</f>
        <v>1</v>
      </c>
      <c r="BK656" s="118" t="str">
        <f t="shared" si="546"/>
        <v>Pass</v>
      </c>
      <c r="BL656" s="31" cm="1">
        <f t="array" ref="BL656">SUM(SUMIF(Survey!AO656:AP656,{"&gt;0","&lt;0"})*{1,-1})</f>
        <v>0</v>
      </c>
      <c r="BM656">
        <f t="shared" si="547"/>
        <v>0</v>
      </c>
      <c r="BN656">
        <f t="shared" si="548"/>
        <v>100</v>
      </c>
      <c r="BO656" s="118" t="str">
        <f t="shared" si="549"/>
        <v>Pass</v>
      </c>
      <c r="BP656">
        <f>IF(Survey!AQ656="No",0,1)</f>
        <v>1</v>
      </c>
      <c r="BQ656" s="207">
        <f>MOD((LEN(Survey!AQ656)+2),22)</f>
        <v>2</v>
      </c>
      <c r="BR656">
        <f>IF(Survey!AR656="No",0,1)</f>
        <v>1</v>
      </c>
      <c r="BS656" s="207">
        <f>MOD((LEN(Survey!AR656)+2),22)</f>
        <v>2</v>
      </c>
      <c r="BT656" s="114">
        <f>COUNTBLANK(Survey!$AQ656:$AS656)+COUNTBLANK(Survey!$AU656)</f>
        <v>4</v>
      </c>
      <c r="BU656" s="114">
        <f>IF(Survey!$I656="Yes",1,0)</f>
        <v>0</v>
      </c>
      <c r="BV656" s="114">
        <f>IF(OR(Survey!$M656="Mutual fund",Survey!$M656="Alternative mutual fund",Survey!$M656="Money market"),1,0)</f>
        <v>0</v>
      </c>
      <c r="BW656" s="119">
        <f>IF(OR(Survey!$M656="ETF",Survey!$M656="ETF, alternative mutual fund"),1,0)</f>
        <v>0</v>
      </c>
      <c r="BX656" s="16" t="str">
        <f t="shared" si="550"/>
        <v>Pass</v>
      </c>
      <c r="BY656" s="33">
        <f>IF(ISNUMBER(SEARCH("Other",Survey!$AS656)), 1, 0)</f>
        <v>0</v>
      </c>
      <c r="BZ656" s="58" t="b">
        <f>NOT(ISBLANK(Survey!$AT656))</f>
        <v>0</v>
      </c>
      <c r="CA656" s="16" t="str">
        <f t="shared" si="551"/>
        <v>Pass</v>
      </c>
      <c r="CB656" s="114">
        <f>IF(Survey!$BB656=0, 0,1)</f>
        <v>0</v>
      </c>
      <c r="CC656" s="58">
        <f>Survey!$AV656</f>
        <v>0</v>
      </c>
      <c r="CD656" s="58">
        <f>Survey!$BC656+Survey!$BD656+ABS(Survey!$BE656)-ABS(Survey!$BF656)-ABS(Survey!$BG656)-ABS(Survey!$BL656)</f>
        <v>0</v>
      </c>
      <c r="CE656" s="138">
        <f>Survey!BB656+(ABS(Survey!$BH656)-ABS(Survey!$BI656)+ABS(Survey!$BJ656)-ABS(Survey!$BK656))*0.5</f>
        <v>0</v>
      </c>
      <c r="CF656" s="58">
        <f t="shared" si="552"/>
        <v>0</v>
      </c>
      <c r="CG656" s="58">
        <f>IF(AND($CC656&gt;$CF656-0.2,$CC656&lt;$CF656+0.2,ISBLANK(Survey!$AV656)=FALSE),0,1)</f>
        <v>1</v>
      </c>
      <c r="CH656" s="133">
        <f>IF(ISBLANK(Survey!$AW656),1,0)</f>
        <v>1</v>
      </c>
      <c r="CI656" s="16" t="str">
        <f t="shared" si="553"/>
        <v>Pass</v>
      </c>
      <c r="CJ656" s="114">
        <f>IF(Survey!$BB656=0, 0,1)</f>
        <v>0</v>
      </c>
      <c r="CK656" s="58">
        <f>IF(AND(Survey!$AX656&gt;=0,Survey!$AX656&lt;=0.2,Survey!$AX656&lt;&gt;""),0,1)</f>
        <v>1</v>
      </c>
      <c r="CL656" s="114">
        <f>IF(ISBLANK(Survey!$AY656),1,0)</f>
        <v>1</v>
      </c>
      <c r="CM656" s="16" t="str">
        <f t="shared" si="554"/>
        <v>Fail</v>
      </c>
      <c r="CN656" s="133">
        <f>Survey!$AZ656</f>
        <v>0</v>
      </c>
      <c r="CO656" s="16" t="str">
        <f t="shared" si="555"/>
        <v>Pass</v>
      </c>
      <c r="CP656" s="31">
        <f>Survey!$BA656</f>
        <v>0</v>
      </c>
      <c r="CQ656" s="138">
        <f>Survey!$BB656+Survey!$BC656+Survey!$BD656+ABS(Survey!$BE656)-ABS(Survey!$BF656)-ABS(Survey!$BG656)+ABS(Survey!$BH656)-ABS(Survey!$BI656)+ABS(Survey!$BJ656)-ABS(Survey!$BK656)-ABS(Survey!$BL656)+Survey!$BM656</f>
        <v>0</v>
      </c>
      <c r="CR656" s="30">
        <f t="shared" si="556"/>
        <v>0</v>
      </c>
      <c r="CS656" s="17">
        <f t="shared" si="557"/>
        <v>0</v>
      </c>
      <c r="CT656" s="16" t="str">
        <f t="shared" si="558"/>
        <v>Pass</v>
      </c>
      <c r="CU656" s="33" t="b">
        <f>IF(ABS(Survey!$BM656)=0,TRUE,FALSE)</f>
        <v>1</v>
      </c>
      <c r="CV656" s="32" t="b">
        <f>NOT(ISBLANK(Survey!$BN656))</f>
        <v>0</v>
      </c>
      <c r="CW656" t="str">
        <f t="shared" si="559"/>
        <v>Fail</v>
      </c>
      <c r="CX656" s="25">
        <f>Survey!$BA656</f>
        <v>0</v>
      </c>
      <c r="CY656" s="25" cm="1">
        <f t="array" ref="CY656">SUM(SUMIF(Survey!BP656:BW656,{"&gt;0","&lt;0"})*{1,-1})-SUM(SUMIF(Survey!BY656:CF656,{"&gt;0","&lt;0"})*{1,-1})</f>
        <v>0</v>
      </c>
      <c r="CZ656" s="30" t="str">
        <f t="shared" si="560"/>
        <v>No holdings</v>
      </c>
      <c r="DA656">
        <f t="shared" si="561"/>
        <v>0</v>
      </c>
      <c r="DB656" s="16" t="str">
        <f t="shared" si="562"/>
        <v>Fail</v>
      </c>
      <c r="DC656" s="31">
        <f>Survey!$BA656</f>
        <v>0</v>
      </c>
      <c r="DD656" s="31" cm="1">
        <f t="array" ref="DD656">SUM(SUMIF(Survey!CH656:DA656,{"&gt;0","&lt;0"})*{1,-1})-SUM(SUMIF(Survey!DC656:DV656,{"&gt;0","&lt;0"})*{1,-1})</f>
        <v>0</v>
      </c>
      <c r="DE656" s="30" t="str">
        <f t="shared" si="563"/>
        <v>No holdings</v>
      </c>
      <c r="DF656" s="17">
        <f t="shared" si="564"/>
        <v>0</v>
      </c>
      <c r="DG656" s="16" t="str">
        <f t="shared" si="565"/>
        <v>Pass</v>
      </c>
      <c r="DH656" s="33" t="b">
        <f>IF(ABS(Survey!$DA656)=0,TRUE,FALSE)</f>
        <v>1</v>
      </c>
      <c r="DI656" s="32" t="b">
        <f>NOT(ISBLANK(Survey!$DB656))</f>
        <v>0</v>
      </c>
      <c r="DJ656" s="16" t="str">
        <f t="shared" si="566"/>
        <v>Pass</v>
      </c>
      <c r="DK656" s="33" t="b">
        <f>IF(ABS(Survey!$DV656)=0,TRUE,FALSE)</f>
        <v>1</v>
      </c>
      <c r="DL656" s="32" t="b">
        <f>NOT(ISBLANK(Survey!$DW656))</f>
        <v>0</v>
      </c>
      <c r="DM656" t="str">
        <f t="shared" si="567"/>
        <v>Pass</v>
      </c>
      <c r="DN656" s="25" cm="1">
        <f t="array" ref="DN656">SUM(SUMIF(Survey!CW656,{"&gt;0","&lt;0"})*{1,-1})+SUM(SUMIF(Survey!DR656,{"&gt;0","&lt;0"})*{1,-1})</f>
        <v>0</v>
      </c>
      <c r="DO656" s="25">
        <f>SUM(SUMIF(Survey!DY656:EE656,{"&gt;0","&lt;0"})*{1,-1})+SUM(SUMIF(Survey!EG656:EM656,{"&gt;0","&lt;0"})*{1,-1})</f>
        <v>0</v>
      </c>
      <c r="DP656">
        <f t="shared" si="568"/>
        <v>0</v>
      </c>
      <c r="DQ656">
        <f t="shared" si="569"/>
        <v>0</v>
      </c>
      <c r="DR656" s="16" t="str">
        <f t="shared" si="570"/>
        <v>Pass</v>
      </c>
      <c r="DS656" s="33" t="b">
        <f>IF(ABS(Survey!$EE656)=0,TRUE,FALSE)</f>
        <v>1</v>
      </c>
      <c r="DT656" s="32" t="b">
        <f>NOT(ISBLANK(Survey!EF656))</f>
        <v>0</v>
      </c>
      <c r="DU656" s="16" t="str">
        <f t="shared" si="571"/>
        <v>Pass</v>
      </c>
      <c r="DV656" s="33" t="b">
        <f>IF(ABS(Survey!$EM656)=0,TRUE,FALSE)</f>
        <v>1</v>
      </c>
      <c r="DW656" s="32" t="b">
        <f>NOT(ISBLANK(Survey!$EN656))</f>
        <v>0</v>
      </c>
      <c r="DX656" s="16" t="str">
        <f t="shared" si="572"/>
        <v>Fail</v>
      </c>
      <c r="DY656" s="31">
        <f>SUM(SUMIF(Survey!ET656:EV656,{"&gt;0","&lt;0"})*{1,-1})</f>
        <v>0</v>
      </c>
      <c r="DZ656">
        <f t="shared" si="573"/>
        <v>0</v>
      </c>
      <c r="EA656">
        <f t="shared" si="574"/>
        <v>100</v>
      </c>
      <c r="EB656" s="30" t="b">
        <f>IF(OR(Survey!$M656="ETF",Survey!$M656="ETF, alternative mutual fund",Survey!$M656="Closed-end", Survey!$M656="Split share corp"),TRUE,FALSE)</f>
        <v>0</v>
      </c>
      <c r="EC656" s="16" t="str">
        <f t="shared" si="575"/>
        <v>Fail</v>
      </c>
      <c r="ED656" s="31">
        <f>SUM(SUMIF(Survey!EX656:FD656,{"&gt;0","&lt;0"})*{1,-1})</f>
        <v>0</v>
      </c>
      <c r="EE656">
        <f t="shared" si="576"/>
        <v>0</v>
      </c>
      <c r="EF656" s="17">
        <f t="shared" si="577"/>
        <v>100</v>
      </c>
      <c r="EG656" s="16" t="str">
        <f t="shared" si="578"/>
        <v>Fail</v>
      </c>
      <c r="EH656" s="31">
        <f>SUM(SUMIF(Survey!FF656:FL656,{"&gt;0","&lt;0"})*{1,-1})</f>
        <v>0</v>
      </c>
      <c r="EI656">
        <f t="shared" si="579"/>
        <v>0</v>
      </c>
      <c r="EJ656" s="17">
        <f t="shared" si="580"/>
        <v>100</v>
      </c>
    </row>
    <row r="657" spans="1:140">
      <c r="A657">
        <v>657</v>
      </c>
      <c r="B657" t="str">
        <f t="shared" si="528"/>
        <v>Pass</v>
      </c>
      <c r="C657" t="str">
        <f>IF(COUNTBLANK(Survey!B657:FM657)=$C$2, "Pass", "Fail")</f>
        <v>Pass</v>
      </c>
      <c r="D657" s="16" t="str">
        <f t="shared" si="529"/>
        <v>Fail</v>
      </c>
      <c r="E657" t="str">
        <f>IF(OR(ISBLANK(Survey!AL657),COUNTIF(G657:BJ657,"Fail")),"Fail","Pass")</f>
        <v>Fail</v>
      </c>
      <c r="F657" s="265"/>
      <c r="G657" s="16" t="str">
        <f t="shared" si="530"/>
        <v>Fail</v>
      </c>
      <c r="H657" s="139">
        <f>COUNTBLANK(Survey!B657:D657)+COUNTBLANK(Survey!G657)+COUNTBLANK(Survey!I657)+COUNTBLANK(Survey!K657:M657)+COUNTBLANK(Survey!P657:Q657)+COUNTBLANK(Survey!T657:W657)+COUNTBLANK(Survey!Z657:AC657)+COUNTBLANK(Survey!AF657:AG657)+COUNTBLANK(Survey!AK657:AK657)</f>
        <v>21</v>
      </c>
      <c r="I657" t="str">
        <f t="shared" si="531"/>
        <v>Fail</v>
      </c>
      <c r="J657" t="b">
        <f>IF(Survey!E657="No",TRUE,FALSE)</f>
        <v>0</v>
      </c>
      <c r="K657" s="29" cm="1">
        <f t="array" ref="K657">IF(COUNTA(Survey!$E$4:$E$695)=1, 0, SUM(IF(COUNTIF(Survey!$E$4:$E$695, Survey!$E$4:$E$695)=1,1,0)))</f>
        <v>0</v>
      </c>
      <c r="L657" s="29">
        <f>LEN(Survey!E657)</f>
        <v>0</v>
      </c>
      <c r="M657" s="16" t="str">
        <f t="shared" si="532"/>
        <v>Fail</v>
      </c>
      <c r="N657" t="b">
        <f>IF(Survey!F657="No",TRUE,FALSE)</f>
        <v>0</v>
      </c>
      <c r="O657" t="b">
        <f>Survey!F657=Survey!E657</f>
        <v>1</v>
      </c>
      <c r="P657">
        <f>COUNTIF(Survey!$F$4:$F$695,Survey!F657)</f>
        <v>0</v>
      </c>
      <c r="Q657" s="28">
        <f>LEN(Survey!F657)</f>
        <v>0</v>
      </c>
      <c r="R657" s="16" t="str">
        <f t="shared" si="533"/>
        <v>Pass</v>
      </c>
      <c r="S657" s="29">
        <f>MOD((LEN(Survey!H657)+2),11)</f>
        <v>2</v>
      </c>
      <c r="T657">
        <f>COUNTIF(Survey!$H$4:$H$695,Survey!H657)</f>
        <v>0</v>
      </c>
      <c r="U657" s="28" t="str">
        <f>IF(Survey!$L657="Prospectus fund", "Yes", "No")</f>
        <v>No</v>
      </c>
      <c r="V657" s="16" t="str">
        <f t="shared" si="534"/>
        <v>Pass</v>
      </c>
      <c r="W657" s="29">
        <f>MOD((LEN(Survey!J657)+2),11)</f>
        <v>2</v>
      </c>
      <c r="X657">
        <f>COUNTIF(Survey!$J$4:$J$695,Survey!J657)</f>
        <v>0</v>
      </c>
      <c r="Y657" s="30" t="b">
        <f>IF(OR(Survey!$M657="ETF",Survey!$M657="ETF, alternative mutual fund",Survey!$M657="Closed-end", Survey!$M657="Split share corp", Survey!$I657="Yes"),TRUE,FALSE)</f>
        <v>0</v>
      </c>
      <c r="Z657" s="16" t="str">
        <f>IFERROR(IF(AND(OR(AC657=AD657,AD657 = "Either"),NOT(ISBLANK(Survey!K657))),"Pass","Fail"),"Pass")</f>
        <v>Fail</v>
      </c>
      <c r="AA657" s="31" cm="1">
        <f t="array" ref="AA657">SUM(SUMIF(Survey!CH657:DA657,{"&gt;0","&lt;0"})*{1,-1})</f>
        <v>0</v>
      </c>
      <c r="AB657" s="33" cm="1">
        <f t="array" ref="AB657">SUM(SUMIF(Survey!CK657,{"&gt;0","&lt;0"})*{1,-1})+SUM(SUMIF(Survey!CU657,{"&gt;0","&lt;0"})*{1,-1})</f>
        <v>0</v>
      </c>
      <c r="AC657" s="33">
        <f>Survey!K657</f>
        <v>0</v>
      </c>
      <c r="AD657" s="32" t="str">
        <f t="shared" si="535"/>
        <v>Either</v>
      </c>
      <c r="AE657" s="16" t="str">
        <f t="shared" si="536"/>
        <v>Fail</v>
      </c>
      <c r="AF657" s="58" cm="1">
        <f t="array" ref="AF657">SUM(SUMIF(Survey!CH657:DA657,{"&gt;0","&lt;0"})*{1,-1})+SUM(SUMIF(Survey!DC657:DV657,{"&gt;0","&lt;0"})*{1,-1})</f>
        <v>0</v>
      </c>
      <c r="AG657" s="58">
        <f>IFERROR(AF657/(Survey!$BA657),0)</f>
        <v>0</v>
      </c>
      <c r="AH657" s="104" t="b">
        <f>IF(OR(Survey!$M657="Alternative strategy or hedge",Survey!$M657="Private asset",Survey!$L657="Prospectus fund"),TRUE,FALSE)</f>
        <v>0</v>
      </c>
      <c r="AI657" s="104" t="b">
        <f>NOT(ISBLANK(Survey!$M657))</f>
        <v>0</v>
      </c>
      <c r="AJ657" s="16" t="str">
        <f t="shared" si="537"/>
        <v>Fail</v>
      </c>
      <c r="AK657" t="b">
        <f>IF(Survey!W657="No",TRUE,FALSE)</f>
        <v>0</v>
      </c>
      <c r="AL657" s="119">
        <f>MOD((LEN(Survey!W657)+2),22)</f>
        <v>2</v>
      </c>
      <c r="AM657" t="str">
        <f t="shared" si="538"/>
        <v>Pass</v>
      </c>
      <c r="AN657" s="33" t="b">
        <f>NOT(ISNUMBER(SEARCH("Other",Survey!$Q657)))</f>
        <v>1</v>
      </c>
      <c r="AO657" s="32" t="b">
        <f>NOT(ISBLANK(Survey!$R657))</f>
        <v>0</v>
      </c>
      <c r="AP657" s="16" t="str">
        <f t="shared" si="539"/>
        <v>Pass</v>
      </c>
      <c r="AQ657" s="114">
        <f>COUNTBLANK(Survey!$X657)</f>
        <v>1</v>
      </c>
      <c r="AR657" s="58">
        <f>IF(AND(Survey!L657&lt;&gt;"Exempt fund",OR(Survey!$M657="ETF",Survey!$M657="ETF, alternative mutual fund",Survey!$M657="Mutual fund",Survey!$M657="Alternative mutual fund",Survey!$M657="Money market")),1,0)</f>
        <v>0</v>
      </c>
      <c r="AS657" s="16" t="str">
        <f t="shared" si="540"/>
        <v>Pass</v>
      </c>
      <c r="AT657" s="33" t="b">
        <f>NOT(ISNUMBER(SEARCH("Yes",Survey!$AC657)))</f>
        <v>1</v>
      </c>
      <c r="AU657" s="32" t="b">
        <f>IF(COUNTBLANK(Survey!$AD657:$AE657)=0,TRUE, FALSE)</f>
        <v>0</v>
      </c>
      <c r="AV657" s="16" t="str">
        <f t="shared" si="541"/>
        <v>Pass</v>
      </c>
      <c r="AW657" s="33" t="b">
        <f>NOT(ISNUMBER(SEARCH("Yes",Survey!$AF657)))</f>
        <v>1</v>
      </c>
      <c r="AX657" s="32" t="b">
        <f>NOT(ISBLANK(Survey!$AH657))</f>
        <v>0</v>
      </c>
      <c r="AY657" s="16" t="str">
        <f t="shared" si="542"/>
        <v>Pass</v>
      </c>
      <c r="AZ657" s="33" t="b">
        <f>NOT(OR(ISNUMBER(SEARCH("Other",Survey!$AH657)),ISNUMBER(SEARCH("Multiple",Survey!$AH657))))</f>
        <v>1</v>
      </c>
      <c r="BA657" s="32" t="b">
        <f>NOT(ISBLANK(Survey!$AI657))</f>
        <v>0</v>
      </c>
      <c r="BB657" s="16" t="str">
        <f t="shared" si="543"/>
        <v>Fail</v>
      </c>
      <c r="BC657" s="114">
        <f>IF(ABS(Survey!$BA657)&gt;0, 1,0)</f>
        <v>0</v>
      </c>
      <c r="BD657" s="114">
        <f>IF(COUNTBLANK(Survey!$AL657)=0,1,0)</f>
        <v>0</v>
      </c>
      <c r="BE657" s="16" t="str">
        <f t="shared" si="544"/>
        <v>Pass</v>
      </c>
      <c r="BF657" s="114">
        <f>IF(ISBLANK(Survey!$AL657),0,1)</f>
        <v>0</v>
      </c>
      <c r="BG657" s="133">
        <f>COUNTBLANK(Survey!$AM657)</f>
        <v>1</v>
      </c>
      <c r="BH657" s="16" t="str">
        <f t="shared" si="545"/>
        <v>Pass</v>
      </c>
      <c r="BI657" s="114">
        <f>IF(OR(Survey!$AM657="Closed",ISBLANK(Survey!$AM657)),0,1)</f>
        <v>0</v>
      </c>
      <c r="BJ657" s="133">
        <f>IF(ISBLANK(Survey!$AN657),1,0)</f>
        <v>1</v>
      </c>
      <c r="BK657" s="118" t="str">
        <f t="shared" si="546"/>
        <v>Pass</v>
      </c>
      <c r="BL657" s="31" cm="1">
        <f t="array" ref="BL657">SUM(SUMIF(Survey!AO657:AP657,{"&gt;0","&lt;0"})*{1,-1})</f>
        <v>0</v>
      </c>
      <c r="BM657">
        <f t="shared" si="547"/>
        <v>0</v>
      </c>
      <c r="BN657">
        <f t="shared" si="548"/>
        <v>100</v>
      </c>
      <c r="BO657" s="118" t="str">
        <f t="shared" si="549"/>
        <v>Pass</v>
      </c>
      <c r="BP657">
        <f>IF(Survey!AQ657="No",0,1)</f>
        <v>1</v>
      </c>
      <c r="BQ657" s="207">
        <f>MOD((LEN(Survey!AQ657)+2),22)</f>
        <v>2</v>
      </c>
      <c r="BR657">
        <f>IF(Survey!AR657="No",0,1)</f>
        <v>1</v>
      </c>
      <c r="BS657" s="207">
        <f>MOD((LEN(Survey!AR657)+2),22)</f>
        <v>2</v>
      </c>
      <c r="BT657" s="114">
        <f>COUNTBLANK(Survey!$AQ657:$AS657)+COUNTBLANK(Survey!$AU657)</f>
        <v>4</v>
      </c>
      <c r="BU657" s="114">
        <f>IF(Survey!$I657="Yes",1,0)</f>
        <v>0</v>
      </c>
      <c r="BV657" s="114">
        <f>IF(OR(Survey!$M657="Mutual fund",Survey!$M657="Alternative mutual fund",Survey!$M657="Money market"),1,0)</f>
        <v>0</v>
      </c>
      <c r="BW657" s="119">
        <f>IF(OR(Survey!$M657="ETF",Survey!$M657="ETF, alternative mutual fund"),1,0)</f>
        <v>0</v>
      </c>
      <c r="BX657" s="16" t="str">
        <f t="shared" si="550"/>
        <v>Pass</v>
      </c>
      <c r="BY657" s="33">
        <f>IF(ISNUMBER(SEARCH("Other",Survey!$AS657)), 1, 0)</f>
        <v>0</v>
      </c>
      <c r="BZ657" s="58" t="b">
        <f>NOT(ISBLANK(Survey!$AT657))</f>
        <v>0</v>
      </c>
      <c r="CA657" s="16" t="str">
        <f t="shared" si="551"/>
        <v>Pass</v>
      </c>
      <c r="CB657" s="114">
        <f>IF(Survey!$BB657=0, 0,1)</f>
        <v>0</v>
      </c>
      <c r="CC657" s="58">
        <f>Survey!$AV657</f>
        <v>0</v>
      </c>
      <c r="CD657" s="58">
        <f>Survey!$BC657+Survey!$BD657+ABS(Survey!$BE657)-ABS(Survey!$BF657)-ABS(Survey!$BG657)-ABS(Survey!$BL657)</f>
        <v>0</v>
      </c>
      <c r="CE657" s="138">
        <f>Survey!BB657+(ABS(Survey!$BH657)-ABS(Survey!$BI657)+ABS(Survey!$BJ657)-ABS(Survey!$BK657))*0.5</f>
        <v>0</v>
      </c>
      <c r="CF657" s="58">
        <f t="shared" si="552"/>
        <v>0</v>
      </c>
      <c r="CG657" s="58">
        <f>IF(AND($CC657&gt;$CF657-0.2,$CC657&lt;$CF657+0.2,ISBLANK(Survey!$AV657)=FALSE),0,1)</f>
        <v>1</v>
      </c>
      <c r="CH657" s="133">
        <f>IF(ISBLANK(Survey!$AW657),1,0)</f>
        <v>1</v>
      </c>
      <c r="CI657" s="16" t="str">
        <f t="shared" si="553"/>
        <v>Pass</v>
      </c>
      <c r="CJ657" s="114">
        <f>IF(Survey!$BB657=0, 0,1)</f>
        <v>0</v>
      </c>
      <c r="CK657" s="58">
        <f>IF(AND(Survey!$AX657&gt;=0,Survey!$AX657&lt;=0.2,Survey!$AX657&lt;&gt;""),0,1)</f>
        <v>1</v>
      </c>
      <c r="CL657" s="114">
        <f>IF(ISBLANK(Survey!$AY657),1,0)</f>
        <v>1</v>
      </c>
      <c r="CM657" s="16" t="str">
        <f t="shared" si="554"/>
        <v>Fail</v>
      </c>
      <c r="CN657" s="133">
        <f>Survey!$AZ657</f>
        <v>0</v>
      </c>
      <c r="CO657" s="16" t="str">
        <f t="shared" si="555"/>
        <v>Pass</v>
      </c>
      <c r="CP657" s="31">
        <f>Survey!$BA657</f>
        <v>0</v>
      </c>
      <c r="CQ657" s="138">
        <f>Survey!$BB657+Survey!$BC657+Survey!$BD657+ABS(Survey!$BE657)-ABS(Survey!$BF657)-ABS(Survey!$BG657)+ABS(Survey!$BH657)-ABS(Survey!$BI657)+ABS(Survey!$BJ657)-ABS(Survey!$BK657)-ABS(Survey!$BL657)+Survey!$BM657</f>
        <v>0</v>
      </c>
      <c r="CR657" s="30">
        <f t="shared" si="556"/>
        <v>0</v>
      </c>
      <c r="CS657" s="17">
        <f t="shared" si="557"/>
        <v>0</v>
      </c>
      <c r="CT657" s="16" t="str">
        <f t="shared" si="558"/>
        <v>Pass</v>
      </c>
      <c r="CU657" s="33" t="b">
        <f>IF(ABS(Survey!$BM657)=0,TRUE,FALSE)</f>
        <v>1</v>
      </c>
      <c r="CV657" s="32" t="b">
        <f>NOT(ISBLANK(Survey!$BN657))</f>
        <v>0</v>
      </c>
      <c r="CW657" t="str">
        <f t="shared" si="559"/>
        <v>Fail</v>
      </c>
      <c r="CX657" s="25">
        <f>Survey!$BA657</f>
        <v>0</v>
      </c>
      <c r="CY657" s="25" cm="1">
        <f t="array" ref="CY657">SUM(SUMIF(Survey!BP657:BW657,{"&gt;0","&lt;0"})*{1,-1})-SUM(SUMIF(Survey!BY657:CF657,{"&gt;0","&lt;0"})*{1,-1})</f>
        <v>0</v>
      </c>
      <c r="CZ657" s="30" t="str">
        <f t="shared" si="560"/>
        <v>No holdings</v>
      </c>
      <c r="DA657">
        <f t="shared" si="561"/>
        <v>0</v>
      </c>
      <c r="DB657" s="16" t="str">
        <f t="shared" si="562"/>
        <v>Fail</v>
      </c>
      <c r="DC657" s="31">
        <f>Survey!$BA657</f>
        <v>0</v>
      </c>
      <c r="DD657" s="31" cm="1">
        <f t="array" ref="DD657">SUM(SUMIF(Survey!CH657:DA657,{"&gt;0","&lt;0"})*{1,-1})-SUM(SUMIF(Survey!DC657:DV657,{"&gt;0","&lt;0"})*{1,-1})</f>
        <v>0</v>
      </c>
      <c r="DE657" s="30" t="str">
        <f t="shared" si="563"/>
        <v>No holdings</v>
      </c>
      <c r="DF657" s="17">
        <f t="shared" si="564"/>
        <v>0</v>
      </c>
      <c r="DG657" s="16" t="str">
        <f t="shared" si="565"/>
        <v>Pass</v>
      </c>
      <c r="DH657" s="33" t="b">
        <f>IF(ABS(Survey!$DA657)=0,TRUE,FALSE)</f>
        <v>1</v>
      </c>
      <c r="DI657" s="32" t="b">
        <f>NOT(ISBLANK(Survey!$DB657))</f>
        <v>0</v>
      </c>
      <c r="DJ657" s="16" t="str">
        <f t="shared" si="566"/>
        <v>Pass</v>
      </c>
      <c r="DK657" s="33" t="b">
        <f>IF(ABS(Survey!$DV657)=0,TRUE,FALSE)</f>
        <v>1</v>
      </c>
      <c r="DL657" s="32" t="b">
        <f>NOT(ISBLANK(Survey!$DW657))</f>
        <v>0</v>
      </c>
      <c r="DM657" t="str">
        <f t="shared" si="567"/>
        <v>Pass</v>
      </c>
      <c r="DN657" s="25" cm="1">
        <f t="array" ref="DN657">SUM(SUMIF(Survey!CW657,{"&gt;0","&lt;0"})*{1,-1})+SUM(SUMIF(Survey!DR657,{"&gt;0","&lt;0"})*{1,-1})</f>
        <v>0</v>
      </c>
      <c r="DO657" s="25">
        <f>SUM(SUMIF(Survey!DY657:EE657,{"&gt;0","&lt;0"})*{1,-1})+SUM(SUMIF(Survey!EG657:EM657,{"&gt;0","&lt;0"})*{1,-1})</f>
        <v>0</v>
      </c>
      <c r="DP657">
        <f t="shared" si="568"/>
        <v>0</v>
      </c>
      <c r="DQ657">
        <f t="shared" si="569"/>
        <v>0</v>
      </c>
      <c r="DR657" s="16" t="str">
        <f t="shared" si="570"/>
        <v>Pass</v>
      </c>
      <c r="DS657" s="33" t="b">
        <f>IF(ABS(Survey!$EE657)=0,TRUE,FALSE)</f>
        <v>1</v>
      </c>
      <c r="DT657" s="32" t="b">
        <f>NOT(ISBLANK(Survey!EF657))</f>
        <v>0</v>
      </c>
      <c r="DU657" s="16" t="str">
        <f t="shared" si="571"/>
        <v>Pass</v>
      </c>
      <c r="DV657" s="33" t="b">
        <f>IF(ABS(Survey!$EM657)=0,TRUE,FALSE)</f>
        <v>1</v>
      </c>
      <c r="DW657" s="32" t="b">
        <f>NOT(ISBLANK(Survey!$EN657))</f>
        <v>0</v>
      </c>
      <c r="DX657" s="16" t="str">
        <f t="shared" si="572"/>
        <v>Fail</v>
      </c>
      <c r="DY657" s="31">
        <f>SUM(SUMIF(Survey!ET657:EV657,{"&gt;0","&lt;0"})*{1,-1})</f>
        <v>0</v>
      </c>
      <c r="DZ657">
        <f t="shared" si="573"/>
        <v>0</v>
      </c>
      <c r="EA657">
        <f t="shared" si="574"/>
        <v>100</v>
      </c>
      <c r="EB657" s="30" t="b">
        <f>IF(OR(Survey!$M657="ETF",Survey!$M657="ETF, alternative mutual fund",Survey!$M657="Closed-end", Survey!$M657="Split share corp"),TRUE,FALSE)</f>
        <v>0</v>
      </c>
      <c r="EC657" s="16" t="str">
        <f t="shared" si="575"/>
        <v>Fail</v>
      </c>
      <c r="ED657" s="31">
        <f>SUM(SUMIF(Survey!EX657:FD657,{"&gt;0","&lt;0"})*{1,-1})</f>
        <v>0</v>
      </c>
      <c r="EE657">
        <f t="shared" si="576"/>
        <v>0</v>
      </c>
      <c r="EF657" s="17">
        <f t="shared" si="577"/>
        <v>100</v>
      </c>
      <c r="EG657" s="16" t="str">
        <f t="shared" si="578"/>
        <v>Fail</v>
      </c>
      <c r="EH657" s="31">
        <f>SUM(SUMIF(Survey!FF657:FL657,{"&gt;0","&lt;0"})*{1,-1})</f>
        <v>0</v>
      </c>
      <c r="EI657">
        <f t="shared" si="579"/>
        <v>0</v>
      </c>
      <c r="EJ657" s="17">
        <f t="shared" si="580"/>
        <v>100</v>
      </c>
    </row>
    <row r="658" spans="1:140">
      <c r="A658">
        <v>658</v>
      </c>
      <c r="B658" t="str">
        <f t="shared" si="528"/>
        <v>Pass</v>
      </c>
      <c r="C658" t="str">
        <f>IF(COUNTBLANK(Survey!B658:FM658)=$C$2, "Pass", "Fail")</f>
        <v>Pass</v>
      </c>
      <c r="D658" s="16" t="str">
        <f t="shared" si="529"/>
        <v>Fail</v>
      </c>
      <c r="E658" t="str">
        <f>IF(OR(ISBLANK(Survey!AL658),COUNTIF(G658:BJ658,"Fail")),"Fail","Pass")</f>
        <v>Fail</v>
      </c>
      <c r="F658" s="265"/>
      <c r="G658" s="16" t="str">
        <f t="shared" si="530"/>
        <v>Fail</v>
      </c>
      <c r="H658" s="139">
        <f>COUNTBLANK(Survey!B658:D658)+COUNTBLANK(Survey!G658)+COUNTBLANK(Survey!I658)+COUNTBLANK(Survey!K658:M658)+COUNTBLANK(Survey!P658:Q658)+COUNTBLANK(Survey!T658:W658)+COUNTBLANK(Survey!Z658:AC658)+COUNTBLANK(Survey!AF658:AG658)+COUNTBLANK(Survey!AK658:AK658)</f>
        <v>21</v>
      </c>
      <c r="I658" t="str">
        <f t="shared" si="531"/>
        <v>Fail</v>
      </c>
      <c r="J658" t="b">
        <f>IF(Survey!E658="No",TRUE,FALSE)</f>
        <v>0</v>
      </c>
      <c r="K658" s="29" cm="1">
        <f t="array" ref="K658">IF(COUNTA(Survey!$E$4:$E$695)=1, 0, SUM(IF(COUNTIF(Survey!$E$4:$E$695, Survey!$E$4:$E$695)=1,1,0)))</f>
        <v>0</v>
      </c>
      <c r="L658" s="29">
        <f>LEN(Survey!E658)</f>
        <v>0</v>
      </c>
      <c r="M658" s="16" t="str">
        <f t="shared" si="532"/>
        <v>Fail</v>
      </c>
      <c r="N658" t="b">
        <f>IF(Survey!F658="No",TRUE,FALSE)</f>
        <v>0</v>
      </c>
      <c r="O658" t="b">
        <f>Survey!F658=Survey!E658</f>
        <v>1</v>
      </c>
      <c r="P658">
        <f>COUNTIF(Survey!$F$4:$F$695,Survey!F658)</f>
        <v>0</v>
      </c>
      <c r="Q658" s="28">
        <f>LEN(Survey!F658)</f>
        <v>0</v>
      </c>
      <c r="R658" s="16" t="str">
        <f t="shared" si="533"/>
        <v>Pass</v>
      </c>
      <c r="S658" s="29">
        <f>MOD((LEN(Survey!H658)+2),11)</f>
        <v>2</v>
      </c>
      <c r="T658">
        <f>COUNTIF(Survey!$H$4:$H$695,Survey!H658)</f>
        <v>0</v>
      </c>
      <c r="U658" s="28" t="str">
        <f>IF(Survey!$L658="Prospectus fund", "Yes", "No")</f>
        <v>No</v>
      </c>
      <c r="V658" s="16" t="str">
        <f t="shared" si="534"/>
        <v>Pass</v>
      </c>
      <c r="W658" s="29">
        <f>MOD((LEN(Survey!J658)+2),11)</f>
        <v>2</v>
      </c>
      <c r="X658">
        <f>COUNTIF(Survey!$J$4:$J$695,Survey!J658)</f>
        <v>0</v>
      </c>
      <c r="Y658" s="30" t="b">
        <f>IF(OR(Survey!$M658="ETF",Survey!$M658="ETF, alternative mutual fund",Survey!$M658="Closed-end", Survey!$M658="Split share corp", Survey!$I658="Yes"),TRUE,FALSE)</f>
        <v>0</v>
      </c>
      <c r="Z658" s="16" t="str">
        <f>IFERROR(IF(AND(OR(AC658=AD658,AD658 = "Either"),NOT(ISBLANK(Survey!K658))),"Pass","Fail"),"Pass")</f>
        <v>Fail</v>
      </c>
      <c r="AA658" s="31" cm="1">
        <f t="array" ref="AA658">SUM(SUMIF(Survey!CH658:DA658,{"&gt;0","&lt;0"})*{1,-1})</f>
        <v>0</v>
      </c>
      <c r="AB658" s="33" cm="1">
        <f t="array" ref="AB658">SUM(SUMIF(Survey!CK658,{"&gt;0","&lt;0"})*{1,-1})+SUM(SUMIF(Survey!CU658,{"&gt;0","&lt;0"})*{1,-1})</f>
        <v>0</v>
      </c>
      <c r="AC658" s="33">
        <f>Survey!K658</f>
        <v>0</v>
      </c>
      <c r="AD658" s="32" t="str">
        <f t="shared" si="535"/>
        <v>Either</v>
      </c>
      <c r="AE658" s="16" t="str">
        <f t="shared" si="536"/>
        <v>Fail</v>
      </c>
      <c r="AF658" s="58" cm="1">
        <f t="array" ref="AF658">SUM(SUMIF(Survey!CH658:DA658,{"&gt;0","&lt;0"})*{1,-1})+SUM(SUMIF(Survey!DC658:DV658,{"&gt;0","&lt;0"})*{1,-1})</f>
        <v>0</v>
      </c>
      <c r="AG658" s="58">
        <f>IFERROR(AF658/(Survey!$BA658),0)</f>
        <v>0</v>
      </c>
      <c r="AH658" s="104" t="b">
        <f>IF(OR(Survey!$M658="Alternative strategy or hedge",Survey!$M658="Private asset",Survey!$L658="Prospectus fund"),TRUE,FALSE)</f>
        <v>0</v>
      </c>
      <c r="AI658" s="104" t="b">
        <f>NOT(ISBLANK(Survey!$M658))</f>
        <v>0</v>
      </c>
      <c r="AJ658" s="16" t="str">
        <f t="shared" si="537"/>
        <v>Fail</v>
      </c>
      <c r="AK658" t="b">
        <f>IF(Survey!W658="No",TRUE,FALSE)</f>
        <v>0</v>
      </c>
      <c r="AL658" s="119">
        <f>MOD((LEN(Survey!W658)+2),22)</f>
        <v>2</v>
      </c>
      <c r="AM658" t="str">
        <f t="shared" si="538"/>
        <v>Pass</v>
      </c>
      <c r="AN658" s="33" t="b">
        <f>NOT(ISNUMBER(SEARCH("Other",Survey!$Q658)))</f>
        <v>1</v>
      </c>
      <c r="AO658" s="32" t="b">
        <f>NOT(ISBLANK(Survey!$R658))</f>
        <v>0</v>
      </c>
      <c r="AP658" s="16" t="str">
        <f t="shared" si="539"/>
        <v>Pass</v>
      </c>
      <c r="AQ658" s="114">
        <f>COUNTBLANK(Survey!$X658)</f>
        <v>1</v>
      </c>
      <c r="AR658" s="58">
        <f>IF(AND(Survey!L658&lt;&gt;"Exempt fund",OR(Survey!$M658="ETF",Survey!$M658="ETF, alternative mutual fund",Survey!$M658="Mutual fund",Survey!$M658="Alternative mutual fund",Survey!$M658="Money market")),1,0)</f>
        <v>0</v>
      </c>
      <c r="AS658" s="16" t="str">
        <f t="shared" si="540"/>
        <v>Pass</v>
      </c>
      <c r="AT658" s="33" t="b">
        <f>NOT(ISNUMBER(SEARCH("Yes",Survey!$AC658)))</f>
        <v>1</v>
      </c>
      <c r="AU658" s="32" t="b">
        <f>IF(COUNTBLANK(Survey!$AD658:$AE658)=0,TRUE, FALSE)</f>
        <v>0</v>
      </c>
      <c r="AV658" s="16" t="str">
        <f t="shared" si="541"/>
        <v>Pass</v>
      </c>
      <c r="AW658" s="33" t="b">
        <f>NOT(ISNUMBER(SEARCH("Yes",Survey!$AF658)))</f>
        <v>1</v>
      </c>
      <c r="AX658" s="32" t="b">
        <f>NOT(ISBLANK(Survey!$AH658))</f>
        <v>0</v>
      </c>
      <c r="AY658" s="16" t="str">
        <f t="shared" si="542"/>
        <v>Pass</v>
      </c>
      <c r="AZ658" s="33" t="b">
        <f>NOT(OR(ISNUMBER(SEARCH("Other",Survey!$AH658)),ISNUMBER(SEARCH("Multiple",Survey!$AH658))))</f>
        <v>1</v>
      </c>
      <c r="BA658" s="32" t="b">
        <f>NOT(ISBLANK(Survey!$AI658))</f>
        <v>0</v>
      </c>
      <c r="BB658" s="16" t="str">
        <f t="shared" si="543"/>
        <v>Fail</v>
      </c>
      <c r="BC658" s="114">
        <f>IF(ABS(Survey!$BA658)&gt;0, 1,0)</f>
        <v>0</v>
      </c>
      <c r="BD658" s="114">
        <f>IF(COUNTBLANK(Survey!$AL658)=0,1,0)</f>
        <v>0</v>
      </c>
      <c r="BE658" s="16" t="str">
        <f t="shared" si="544"/>
        <v>Pass</v>
      </c>
      <c r="BF658" s="114">
        <f>IF(ISBLANK(Survey!$AL658),0,1)</f>
        <v>0</v>
      </c>
      <c r="BG658" s="133">
        <f>COUNTBLANK(Survey!$AM658)</f>
        <v>1</v>
      </c>
      <c r="BH658" s="16" t="str">
        <f t="shared" si="545"/>
        <v>Pass</v>
      </c>
      <c r="BI658" s="114">
        <f>IF(OR(Survey!$AM658="Closed",ISBLANK(Survey!$AM658)),0,1)</f>
        <v>0</v>
      </c>
      <c r="BJ658" s="133">
        <f>IF(ISBLANK(Survey!$AN658),1,0)</f>
        <v>1</v>
      </c>
      <c r="BK658" s="118" t="str">
        <f t="shared" si="546"/>
        <v>Pass</v>
      </c>
      <c r="BL658" s="31" cm="1">
        <f t="array" ref="BL658">SUM(SUMIF(Survey!AO658:AP658,{"&gt;0","&lt;0"})*{1,-1})</f>
        <v>0</v>
      </c>
      <c r="BM658">
        <f t="shared" si="547"/>
        <v>0</v>
      </c>
      <c r="BN658">
        <f t="shared" si="548"/>
        <v>100</v>
      </c>
      <c r="BO658" s="118" t="str">
        <f t="shared" si="549"/>
        <v>Pass</v>
      </c>
      <c r="BP658">
        <f>IF(Survey!AQ658="No",0,1)</f>
        <v>1</v>
      </c>
      <c r="BQ658" s="207">
        <f>MOD((LEN(Survey!AQ658)+2),22)</f>
        <v>2</v>
      </c>
      <c r="BR658">
        <f>IF(Survey!AR658="No",0,1)</f>
        <v>1</v>
      </c>
      <c r="BS658" s="207">
        <f>MOD((LEN(Survey!AR658)+2),22)</f>
        <v>2</v>
      </c>
      <c r="BT658" s="114">
        <f>COUNTBLANK(Survey!$AQ658:$AS658)+COUNTBLANK(Survey!$AU658)</f>
        <v>4</v>
      </c>
      <c r="BU658" s="114">
        <f>IF(Survey!$I658="Yes",1,0)</f>
        <v>0</v>
      </c>
      <c r="BV658" s="114">
        <f>IF(OR(Survey!$M658="Mutual fund",Survey!$M658="Alternative mutual fund",Survey!$M658="Money market"),1,0)</f>
        <v>0</v>
      </c>
      <c r="BW658" s="119">
        <f>IF(OR(Survey!$M658="ETF",Survey!$M658="ETF, alternative mutual fund"),1,0)</f>
        <v>0</v>
      </c>
      <c r="BX658" s="16" t="str">
        <f t="shared" si="550"/>
        <v>Pass</v>
      </c>
      <c r="BY658" s="33">
        <f>IF(ISNUMBER(SEARCH("Other",Survey!$AS658)), 1, 0)</f>
        <v>0</v>
      </c>
      <c r="BZ658" s="58" t="b">
        <f>NOT(ISBLANK(Survey!$AT658))</f>
        <v>0</v>
      </c>
      <c r="CA658" s="16" t="str">
        <f t="shared" si="551"/>
        <v>Pass</v>
      </c>
      <c r="CB658" s="114">
        <f>IF(Survey!$BB658=0, 0,1)</f>
        <v>0</v>
      </c>
      <c r="CC658" s="58">
        <f>Survey!$AV658</f>
        <v>0</v>
      </c>
      <c r="CD658" s="58">
        <f>Survey!$BC658+Survey!$BD658+ABS(Survey!$BE658)-ABS(Survey!$BF658)-ABS(Survey!$BG658)-ABS(Survey!$BL658)</f>
        <v>0</v>
      </c>
      <c r="CE658" s="138">
        <f>Survey!BB658+(ABS(Survey!$BH658)-ABS(Survey!$BI658)+ABS(Survey!$BJ658)-ABS(Survey!$BK658))*0.5</f>
        <v>0</v>
      </c>
      <c r="CF658" s="58">
        <f t="shared" si="552"/>
        <v>0</v>
      </c>
      <c r="CG658" s="58">
        <f>IF(AND($CC658&gt;$CF658-0.2,$CC658&lt;$CF658+0.2,ISBLANK(Survey!$AV658)=FALSE),0,1)</f>
        <v>1</v>
      </c>
      <c r="CH658" s="133">
        <f>IF(ISBLANK(Survey!$AW658),1,0)</f>
        <v>1</v>
      </c>
      <c r="CI658" s="16" t="str">
        <f t="shared" si="553"/>
        <v>Pass</v>
      </c>
      <c r="CJ658" s="114">
        <f>IF(Survey!$BB658=0, 0,1)</f>
        <v>0</v>
      </c>
      <c r="CK658" s="58">
        <f>IF(AND(Survey!$AX658&gt;=0,Survey!$AX658&lt;=0.2,Survey!$AX658&lt;&gt;""),0,1)</f>
        <v>1</v>
      </c>
      <c r="CL658" s="114">
        <f>IF(ISBLANK(Survey!$AY658),1,0)</f>
        <v>1</v>
      </c>
      <c r="CM658" s="16" t="str">
        <f t="shared" si="554"/>
        <v>Fail</v>
      </c>
      <c r="CN658" s="133">
        <f>Survey!$AZ658</f>
        <v>0</v>
      </c>
      <c r="CO658" s="16" t="str">
        <f t="shared" si="555"/>
        <v>Pass</v>
      </c>
      <c r="CP658" s="31">
        <f>Survey!$BA658</f>
        <v>0</v>
      </c>
      <c r="CQ658" s="138">
        <f>Survey!$BB658+Survey!$BC658+Survey!$BD658+ABS(Survey!$BE658)-ABS(Survey!$BF658)-ABS(Survey!$BG658)+ABS(Survey!$BH658)-ABS(Survey!$BI658)+ABS(Survey!$BJ658)-ABS(Survey!$BK658)-ABS(Survey!$BL658)+Survey!$BM658</f>
        <v>0</v>
      </c>
      <c r="CR658" s="30">
        <f t="shared" si="556"/>
        <v>0</v>
      </c>
      <c r="CS658" s="17">
        <f t="shared" si="557"/>
        <v>0</v>
      </c>
      <c r="CT658" s="16" t="str">
        <f t="shared" si="558"/>
        <v>Pass</v>
      </c>
      <c r="CU658" s="33" t="b">
        <f>IF(ABS(Survey!$BM658)=0,TRUE,FALSE)</f>
        <v>1</v>
      </c>
      <c r="CV658" s="32" t="b">
        <f>NOT(ISBLANK(Survey!$BN658))</f>
        <v>0</v>
      </c>
      <c r="CW658" t="str">
        <f t="shared" si="559"/>
        <v>Fail</v>
      </c>
      <c r="CX658" s="25">
        <f>Survey!$BA658</f>
        <v>0</v>
      </c>
      <c r="CY658" s="25" cm="1">
        <f t="array" ref="CY658">SUM(SUMIF(Survey!BP658:BW658,{"&gt;0","&lt;0"})*{1,-1})-SUM(SUMIF(Survey!BY658:CF658,{"&gt;0","&lt;0"})*{1,-1})</f>
        <v>0</v>
      </c>
      <c r="CZ658" s="30" t="str">
        <f t="shared" si="560"/>
        <v>No holdings</v>
      </c>
      <c r="DA658">
        <f t="shared" si="561"/>
        <v>0</v>
      </c>
      <c r="DB658" s="16" t="str">
        <f t="shared" si="562"/>
        <v>Fail</v>
      </c>
      <c r="DC658" s="31">
        <f>Survey!$BA658</f>
        <v>0</v>
      </c>
      <c r="DD658" s="31" cm="1">
        <f t="array" ref="DD658">SUM(SUMIF(Survey!CH658:DA658,{"&gt;0","&lt;0"})*{1,-1})-SUM(SUMIF(Survey!DC658:DV658,{"&gt;0","&lt;0"})*{1,-1})</f>
        <v>0</v>
      </c>
      <c r="DE658" s="30" t="str">
        <f t="shared" si="563"/>
        <v>No holdings</v>
      </c>
      <c r="DF658" s="17">
        <f t="shared" si="564"/>
        <v>0</v>
      </c>
      <c r="DG658" s="16" t="str">
        <f t="shared" si="565"/>
        <v>Pass</v>
      </c>
      <c r="DH658" s="33" t="b">
        <f>IF(ABS(Survey!$DA658)=0,TRUE,FALSE)</f>
        <v>1</v>
      </c>
      <c r="DI658" s="32" t="b">
        <f>NOT(ISBLANK(Survey!$DB658))</f>
        <v>0</v>
      </c>
      <c r="DJ658" s="16" t="str">
        <f t="shared" si="566"/>
        <v>Pass</v>
      </c>
      <c r="DK658" s="33" t="b">
        <f>IF(ABS(Survey!$DV658)=0,TRUE,FALSE)</f>
        <v>1</v>
      </c>
      <c r="DL658" s="32" t="b">
        <f>NOT(ISBLANK(Survey!$DW658))</f>
        <v>0</v>
      </c>
      <c r="DM658" t="str">
        <f t="shared" si="567"/>
        <v>Pass</v>
      </c>
      <c r="DN658" s="25" cm="1">
        <f t="array" ref="DN658">SUM(SUMIF(Survey!CW658,{"&gt;0","&lt;0"})*{1,-1})+SUM(SUMIF(Survey!DR658,{"&gt;0","&lt;0"})*{1,-1})</f>
        <v>0</v>
      </c>
      <c r="DO658" s="25">
        <f>SUM(SUMIF(Survey!DY658:EE658,{"&gt;0","&lt;0"})*{1,-1})+SUM(SUMIF(Survey!EG658:EM658,{"&gt;0","&lt;0"})*{1,-1})</f>
        <v>0</v>
      </c>
      <c r="DP658">
        <f t="shared" si="568"/>
        <v>0</v>
      </c>
      <c r="DQ658">
        <f t="shared" si="569"/>
        <v>0</v>
      </c>
      <c r="DR658" s="16" t="str">
        <f t="shared" si="570"/>
        <v>Pass</v>
      </c>
      <c r="DS658" s="33" t="b">
        <f>IF(ABS(Survey!$EE658)=0,TRUE,FALSE)</f>
        <v>1</v>
      </c>
      <c r="DT658" s="32" t="b">
        <f>NOT(ISBLANK(Survey!EF658))</f>
        <v>0</v>
      </c>
      <c r="DU658" s="16" t="str">
        <f t="shared" si="571"/>
        <v>Pass</v>
      </c>
      <c r="DV658" s="33" t="b">
        <f>IF(ABS(Survey!$EM658)=0,TRUE,FALSE)</f>
        <v>1</v>
      </c>
      <c r="DW658" s="32" t="b">
        <f>NOT(ISBLANK(Survey!$EN658))</f>
        <v>0</v>
      </c>
      <c r="DX658" s="16" t="str">
        <f t="shared" si="572"/>
        <v>Fail</v>
      </c>
      <c r="DY658" s="31">
        <f>SUM(SUMIF(Survey!ET658:EV658,{"&gt;0","&lt;0"})*{1,-1})</f>
        <v>0</v>
      </c>
      <c r="DZ658">
        <f t="shared" si="573"/>
        <v>0</v>
      </c>
      <c r="EA658">
        <f t="shared" si="574"/>
        <v>100</v>
      </c>
      <c r="EB658" s="30" t="b">
        <f>IF(OR(Survey!$M658="ETF",Survey!$M658="ETF, alternative mutual fund",Survey!$M658="Closed-end", Survey!$M658="Split share corp"),TRUE,FALSE)</f>
        <v>0</v>
      </c>
      <c r="EC658" s="16" t="str">
        <f t="shared" si="575"/>
        <v>Fail</v>
      </c>
      <c r="ED658" s="31">
        <f>SUM(SUMIF(Survey!EX658:FD658,{"&gt;0","&lt;0"})*{1,-1})</f>
        <v>0</v>
      </c>
      <c r="EE658">
        <f t="shared" si="576"/>
        <v>0</v>
      </c>
      <c r="EF658" s="17">
        <f t="shared" si="577"/>
        <v>100</v>
      </c>
      <c r="EG658" s="16" t="str">
        <f t="shared" si="578"/>
        <v>Fail</v>
      </c>
      <c r="EH658" s="31">
        <f>SUM(SUMIF(Survey!FF658:FL658,{"&gt;0","&lt;0"})*{1,-1})</f>
        <v>0</v>
      </c>
      <c r="EI658">
        <f t="shared" si="579"/>
        <v>0</v>
      </c>
      <c r="EJ658" s="17">
        <f t="shared" si="580"/>
        <v>100</v>
      </c>
    </row>
    <row r="659" spans="1:140">
      <c r="A659">
        <v>659</v>
      </c>
      <c r="B659" t="str">
        <f t="shared" si="528"/>
        <v>Pass</v>
      </c>
      <c r="C659" t="str">
        <f>IF(COUNTBLANK(Survey!B659:FM659)=$C$2, "Pass", "Fail")</f>
        <v>Pass</v>
      </c>
      <c r="D659" s="16" t="str">
        <f t="shared" si="529"/>
        <v>Fail</v>
      </c>
      <c r="E659" t="str">
        <f>IF(OR(ISBLANK(Survey!AL659),COUNTIF(G659:BJ659,"Fail")),"Fail","Pass")</f>
        <v>Fail</v>
      </c>
      <c r="F659" s="265"/>
      <c r="G659" s="16" t="str">
        <f t="shared" si="530"/>
        <v>Fail</v>
      </c>
      <c r="H659" s="139">
        <f>COUNTBLANK(Survey!B659:D659)+COUNTBLANK(Survey!G659)+COUNTBLANK(Survey!I659)+COUNTBLANK(Survey!K659:M659)+COUNTBLANK(Survey!P659:Q659)+COUNTBLANK(Survey!T659:W659)+COUNTBLANK(Survey!Z659:AC659)+COUNTBLANK(Survey!AF659:AG659)+COUNTBLANK(Survey!AK659:AK659)</f>
        <v>21</v>
      </c>
      <c r="I659" t="str">
        <f t="shared" si="531"/>
        <v>Fail</v>
      </c>
      <c r="J659" t="b">
        <f>IF(Survey!E659="No",TRUE,FALSE)</f>
        <v>0</v>
      </c>
      <c r="K659" s="29" cm="1">
        <f t="array" ref="K659">IF(COUNTA(Survey!$E$4:$E$695)=1, 0, SUM(IF(COUNTIF(Survey!$E$4:$E$695, Survey!$E$4:$E$695)=1,1,0)))</f>
        <v>0</v>
      </c>
      <c r="L659" s="29">
        <f>LEN(Survey!E659)</f>
        <v>0</v>
      </c>
      <c r="M659" s="16" t="str">
        <f t="shared" si="532"/>
        <v>Fail</v>
      </c>
      <c r="N659" t="b">
        <f>IF(Survey!F659="No",TRUE,FALSE)</f>
        <v>0</v>
      </c>
      <c r="O659" t="b">
        <f>Survey!F659=Survey!E659</f>
        <v>1</v>
      </c>
      <c r="P659">
        <f>COUNTIF(Survey!$F$4:$F$695,Survey!F659)</f>
        <v>0</v>
      </c>
      <c r="Q659" s="28">
        <f>LEN(Survey!F659)</f>
        <v>0</v>
      </c>
      <c r="R659" s="16" t="str">
        <f t="shared" si="533"/>
        <v>Pass</v>
      </c>
      <c r="S659" s="29">
        <f>MOD((LEN(Survey!H659)+2),11)</f>
        <v>2</v>
      </c>
      <c r="T659">
        <f>COUNTIF(Survey!$H$4:$H$695,Survey!H659)</f>
        <v>0</v>
      </c>
      <c r="U659" s="28" t="str">
        <f>IF(Survey!$L659="Prospectus fund", "Yes", "No")</f>
        <v>No</v>
      </c>
      <c r="V659" s="16" t="str">
        <f t="shared" si="534"/>
        <v>Pass</v>
      </c>
      <c r="W659" s="29">
        <f>MOD((LEN(Survey!J659)+2),11)</f>
        <v>2</v>
      </c>
      <c r="X659">
        <f>COUNTIF(Survey!$J$4:$J$695,Survey!J659)</f>
        <v>0</v>
      </c>
      <c r="Y659" s="30" t="b">
        <f>IF(OR(Survey!$M659="ETF",Survey!$M659="ETF, alternative mutual fund",Survey!$M659="Closed-end", Survey!$M659="Split share corp", Survey!$I659="Yes"),TRUE,FALSE)</f>
        <v>0</v>
      </c>
      <c r="Z659" s="16" t="str">
        <f>IFERROR(IF(AND(OR(AC659=AD659,AD659 = "Either"),NOT(ISBLANK(Survey!K659))),"Pass","Fail"),"Pass")</f>
        <v>Fail</v>
      </c>
      <c r="AA659" s="31" cm="1">
        <f t="array" ref="AA659">SUM(SUMIF(Survey!CH659:DA659,{"&gt;0","&lt;0"})*{1,-1})</f>
        <v>0</v>
      </c>
      <c r="AB659" s="33" cm="1">
        <f t="array" ref="AB659">SUM(SUMIF(Survey!CK659,{"&gt;0","&lt;0"})*{1,-1})+SUM(SUMIF(Survey!CU659,{"&gt;0","&lt;0"})*{1,-1})</f>
        <v>0</v>
      </c>
      <c r="AC659" s="33">
        <f>Survey!K659</f>
        <v>0</v>
      </c>
      <c r="AD659" s="32" t="str">
        <f t="shared" si="535"/>
        <v>Either</v>
      </c>
      <c r="AE659" s="16" t="str">
        <f t="shared" si="536"/>
        <v>Fail</v>
      </c>
      <c r="AF659" s="58" cm="1">
        <f t="array" ref="AF659">SUM(SUMIF(Survey!CH659:DA659,{"&gt;0","&lt;0"})*{1,-1})+SUM(SUMIF(Survey!DC659:DV659,{"&gt;0","&lt;0"})*{1,-1})</f>
        <v>0</v>
      </c>
      <c r="AG659" s="58">
        <f>IFERROR(AF659/(Survey!$BA659),0)</f>
        <v>0</v>
      </c>
      <c r="AH659" s="104" t="b">
        <f>IF(OR(Survey!$M659="Alternative strategy or hedge",Survey!$M659="Private asset",Survey!$L659="Prospectus fund"),TRUE,FALSE)</f>
        <v>0</v>
      </c>
      <c r="AI659" s="104" t="b">
        <f>NOT(ISBLANK(Survey!$M659))</f>
        <v>0</v>
      </c>
      <c r="AJ659" s="16" t="str">
        <f t="shared" si="537"/>
        <v>Fail</v>
      </c>
      <c r="AK659" t="b">
        <f>IF(Survey!W659="No",TRUE,FALSE)</f>
        <v>0</v>
      </c>
      <c r="AL659" s="119">
        <f>MOD((LEN(Survey!W659)+2),22)</f>
        <v>2</v>
      </c>
      <c r="AM659" t="str">
        <f t="shared" si="538"/>
        <v>Pass</v>
      </c>
      <c r="AN659" s="33" t="b">
        <f>NOT(ISNUMBER(SEARCH("Other",Survey!$Q659)))</f>
        <v>1</v>
      </c>
      <c r="AO659" s="32" t="b">
        <f>NOT(ISBLANK(Survey!$R659))</f>
        <v>0</v>
      </c>
      <c r="AP659" s="16" t="str">
        <f t="shared" si="539"/>
        <v>Pass</v>
      </c>
      <c r="AQ659" s="114">
        <f>COUNTBLANK(Survey!$X659)</f>
        <v>1</v>
      </c>
      <c r="AR659" s="58">
        <f>IF(AND(Survey!L659&lt;&gt;"Exempt fund",OR(Survey!$M659="ETF",Survey!$M659="ETF, alternative mutual fund",Survey!$M659="Mutual fund",Survey!$M659="Alternative mutual fund",Survey!$M659="Money market")),1,0)</f>
        <v>0</v>
      </c>
      <c r="AS659" s="16" t="str">
        <f t="shared" si="540"/>
        <v>Pass</v>
      </c>
      <c r="AT659" s="33" t="b">
        <f>NOT(ISNUMBER(SEARCH("Yes",Survey!$AC659)))</f>
        <v>1</v>
      </c>
      <c r="AU659" s="32" t="b">
        <f>IF(COUNTBLANK(Survey!$AD659:$AE659)=0,TRUE, FALSE)</f>
        <v>0</v>
      </c>
      <c r="AV659" s="16" t="str">
        <f t="shared" si="541"/>
        <v>Pass</v>
      </c>
      <c r="AW659" s="33" t="b">
        <f>NOT(ISNUMBER(SEARCH("Yes",Survey!$AF659)))</f>
        <v>1</v>
      </c>
      <c r="AX659" s="32" t="b">
        <f>NOT(ISBLANK(Survey!$AH659))</f>
        <v>0</v>
      </c>
      <c r="AY659" s="16" t="str">
        <f t="shared" si="542"/>
        <v>Pass</v>
      </c>
      <c r="AZ659" s="33" t="b">
        <f>NOT(OR(ISNUMBER(SEARCH("Other",Survey!$AH659)),ISNUMBER(SEARCH("Multiple",Survey!$AH659))))</f>
        <v>1</v>
      </c>
      <c r="BA659" s="32" t="b">
        <f>NOT(ISBLANK(Survey!$AI659))</f>
        <v>0</v>
      </c>
      <c r="BB659" s="16" t="str">
        <f t="shared" si="543"/>
        <v>Fail</v>
      </c>
      <c r="BC659" s="114">
        <f>IF(ABS(Survey!$BA659)&gt;0, 1,0)</f>
        <v>0</v>
      </c>
      <c r="BD659" s="114">
        <f>IF(COUNTBLANK(Survey!$AL659)=0,1,0)</f>
        <v>0</v>
      </c>
      <c r="BE659" s="16" t="str">
        <f t="shared" si="544"/>
        <v>Pass</v>
      </c>
      <c r="BF659" s="114">
        <f>IF(ISBLANK(Survey!$AL659),0,1)</f>
        <v>0</v>
      </c>
      <c r="BG659" s="133">
        <f>COUNTBLANK(Survey!$AM659)</f>
        <v>1</v>
      </c>
      <c r="BH659" s="16" t="str">
        <f t="shared" si="545"/>
        <v>Pass</v>
      </c>
      <c r="BI659" s="114">
        <f>IF(OR(Survey!$AM659="Closed",ISBLANK(Survey!$AM659)),0,1)</f>
        <v>0</v>
      </c>
      <c r="BJ659" s="133">
        <f>IF(ISBLANK(Survey!$AN659),1,0)</f>
        <v>1</v>
      </c>
      <c r="BK659" s="118" t="str">
        <f t="shared" si="546"/>
        <v>Pass</v>
      </c>
      <c r="BL659" s="31" cm="1">
        <f t="array" ref="BL659">SUM(SUMIF(Survey!AO659:AP659,{"&gt;0","&lt;0"})*{1,-1})</f>
        <v>0</v>
      </c>
      <c r="BM659">
        <f t="shared" si="547"/>
        <v>0</v>
      </c>
      <c r="BN659">
        <f t="shared" si="548"/>
        <v>100</v>
      </c>
      <c r="BO659" s="118" t="str">
        <f t="shared" si="549"/>
        <v>Pass</v>
      </c>
      <c r="BP659">
        <f>IF(Survey!AQ659="No",0,1)</f>
        <v>1</v>
      </c>
      <c r="BQ659" s="207">
        <f>MOD((LEN(Survey!AQ659)+2),22)</f>
        <v>2</v>
      </c>
      <c r="BR659">
        <f>IF(Survey!AR659="No",0,1)</f>
        <v>1</v>
      </c>
      <c r="BS659" s="207">
        <f>MOD((LEN(Survey!AR659)+2),22)</f>
        <v>2</v>
      </c>
      <c r="BT659" s="114">
        <f>COUNTBLANK(Survey!$AQ659:$AS659)+COUNTBLANK(Survey!$AU659)</f>
        <v>4</v>
      </c>
      <c r="BU659" s="114">
        <f>IF(Survey!$I659="Yes",1,0)</f>
        <v>0</v>
      </c>
      <c r="BV659" s="114">
        <f>IF(OR(Survey!$M659="Mutual fund",Survey!$M659="Alternative mutual fund",Survey!$M659="Money market"),1,0)</f>
        <v>0</v>
      </c>
      <c r="BW659" s="119">
        <f>IF(OR(Survey!$M659="ETF",Survey!$M659="ETF, alternative mutual fund"),1,0)</f>
        <v>0</v>
      </c>
      <c r="BX659" s="16" t="str">
        <f t="shared" si="550"/>
        <v>Pass</v>
      </c>
      <c r="BY659" s="33">
        <f>IF(ISNUMBER(SEARCH("Other",Survey!$AS659)), 1, 0)</f>
        <v>0</v>
      </c>
      <c r="BZ659" s="58" t="b">
        <f>NOT(ISBLANK(Survey!$AT659))</f>
        <v>0</v>
      </c>
      <c r="CA659" s="16" t="str">
        <f t="shared" si="551"/>
        <v>Pass</v>
      </c>
      <c r="CB659" s="114">
        <f>IF(Survey!$BB659=0, 0,1)</f>
        <v>0</v>
      </c>
      <c r="CC659" s="58">
        <f>Survey!$AV659</f>
        <v>0</v>
      </c>
      <c r="CD659" s="58">
        <f>Survey!$BC659+Survey!$BD659+ABS(Survey!$BE659)-ABS(Survey!$BF659)-ABS(Survey!$BG659)-ABS(Survey!$BL659)</f>
        <v>0</v>
      </c>
      <c r="CE659" s="138">
        <f>Survey!BB659+(ABS(Survey!$BH659)-ABS(Survey!$BI659)+ABS(Survey!$BJ659)-ABS(Survey!$BK659))*0.5</f>
        <v>0</v>
      </c>
      <c r="CF659" s="58">
        <f t="shared" si="552"/>
        <v>0</v>
      </c>
      <c r="CG659" s="58">
        <f>IF(AND($CC659&gt;$CF659-0.2,$CC659&lt;$CF659+0.2,ISBLANK(Survey!$AV659)=FALSE),0,1)</f>
        <v>1</v>
      </c>
      <c r="CH659" s="133">
        <f>IF(ISBLANK(Survey!$AW659),1,0)</f>
        <v>1</v>
      </c>
      <c r="CI659" s="16" t="str">
        <f t="shared" si="553"/>
        <v>Pass</v>
      </c>
      <c r="CJ659" s="114">
        <f>IF(Survey!$BB659=0, 0,1)</f>
        <v>0</v>
      </c>
      <c r="CK659" s="58">
        <f>IF(AND(Survey!$AX659&gt;=0,Survey!$AX659&lt;=0.2,Survey!$AX659&lt;&gt;""),0,1)</f>
        <v>1</v>
      </c>
      <c r="CL659" s="114">
        <f>IF(ISBLANK(Survey!$AY659),1,0)</f>
        <v>1</v>
      </c>
      <c r="CM659" s="16" t="str">
        <f t="shared" si="554"/>
        <v>Fail</v>
      </c>
      <c r="CN659" s="133">
        <f>Survey!$AZ659</f>
        <v>0</v>
      </c>
      <c r="CO659" s="16" t="str">
        <f t="shared" si="555"/>
        <v>Pass</v>
      </c>
      <c r="CP659" s="31">
        <f>Survey!$BA659</f>
        <v>0</v>
      </c>
      <c r="CQ659" s="138">
        <f>Survey!$BB659+Survey!$BC659+Survey!$BD659+ABS(Survey!$BE659)-ABS(Survey!$BF659)-ABS(Survey!$BG659)+ABS(Survey!$BH659)-ABS(Survey!$BI659)+ABS(Survey!$BJ659)-ABS(Survey!$BK659)-ABS(Survey!$BL659)+Survey!$BM659</f>
        <v>0</v>
      </c>
      <c r="CR659" s="30">
        <f t="shared" si="556"/>
        <v>0</v>
      </c>
      <c r="CS659" s="17">
        <f t="shared" si="557"/>
        <v>0</v>
      </c>
      <c r="CT659" s="16" t="str">
        <f t="shared" si="558"/>
        <v>Pass</v>
      </c>
      <c r="CU659" s="33" t="b">
        <f>IF(ABS(Survey!$BM659)=0,TRUE,FALSE)</f>
        <v>1</v>
      </c>
      <c r="CV659" s="32" t="b">
        <f>NOT(ISBLANK(Survey!$BN659))</f>
        <v>0</v>
      </c>
      <c r="CW659" t="str">
        <f t="shared" si="559"/>
        <v>Fail</v>
      </c>
      <c r="CX659" s="25">
        <f>Survey!$BA659</f>
        <v>0</v>
      </c>
      <c r="CY659" s="25" cm="1">
        <f t="array" ref="CY659">SUM(SUMIF(Survey!BP659:BW659,{"&gt;0","&lt;0"})*{1,-1})-SUM(SUMIF(Survey!BY659:CF659,{"&gt;0","&lt;0"})*{1,-1})</f>
        <v>0</v>
      </c>
      <c r="CZ659" s="30" t="str">
        <f t="shared" si="560"/>
        <v>No holdings</v>
      </c>
      <c r="DA659">
        <f t="shared" si="561"/>
        <v>0</v>
      </c>
      <c r="DB659" s="16" t="str">
        <f t="shared" si="562"/>
        <v>Fail</v>
      </c>
      <c r="DC659" s="31">
        <f>Survey!$BA659</f>
        <v>0</v>
      </c>
      <c r="DD659" s="31" cm="1">
        <f t="array" ref="DD659">SUM(SUMIF(Survey!CH659:DA659,{"&gt;0","&lt;0"})*{1,-1})-SUM(SUMIF(Survey!DC659:DV659,{"&gt;0","&lt;0"})*{1,-1})</f>
        <v>0</v>
      </c>
      <c r="DE659" s="30" t="str">
        <f t="shared" si="563"/>
        <v>No holdings</v>
      </c>
      <c r="DF659" s="17">
        <f t="shared" si="564"/>
        <v>0</v>
      </c>
      <c r="DG659" s="16" t="str">
        <f t="shared" si="565"/>
        <v>Pass</v>
      </c>
      <c r="DH659" s="33" t="b">
        <f>IF(ABS(Survey!$DA659)=0,TRUE,FALSE)</f>
        <v>1</v>
      </c>
      <c r="DI659" s="32" t="b">
        <f>NOT(ISBLANK(Survey!$DB659))</f>
        <v>0</v>
      </c>
      <c r="DJ659" s="16" t="str">
        <f t="shared" si="566"/>
        <v>Pass</v>
      </c>
      <c r="DK659" s="33" t="b">
        <f>IF(ABS(Survey!$DV659)=0,TRUE,FALSE)</f>
        <v>1</v>
      </c>
      <c r="DL659" s="32" t="b">
        <f>NOT(ISBLANK(Survey!$DW659))</f>
        <v>0</v>
      </c>
      <c r="DM659" t="str">
        <f t="shared" si="567"/>
        <v>Pass</v>
      </c>
      <c r="DN659" s="25" cm="1">
        <f t="array" ref="DN659">SUM(SUMIF(Survey!CW659,{"&gt;0","&lt;0"})*{1,-1})+SUM(SUMIF(Survey!DR659,{"&gt;0","&lt;0"})*{1,-1})</f>
        <v>0</v>
      </c>
      <c r="DO659" s="25">
        <f>SUM(SUMIF(Survey!DY659:EE659,{"&gt;0","&lt;0"})*{1,-1})+SUM(SUMIF(Survey!EG659:EM659,{"&gt;0","&lt;0"})*{1,-1})</f>
        <v>0</v>
      </c>
      <c r="DP659">
        <f t="shared" si="568"/>
        <v>0</v>
      </c>
      <c r="DQ659">
        <f t="shared" si="569"/>
        <v>0</v>
      </c>
      <c r="DR659" s="16" t="str">
        <f t="shared" si="570"/>
        <v>Pass</v>
      </c>
      <c r="DS659" s="33" t="b">
        <f>IF(ABS(Survey!$EE659)=0,TRUE,FALSE)</f>
        <v>1</v>
      </c>
      <c r="DT659" s="32" t="b">
        <f>NOT(ISBLANK(Survey!EF659))</f>
        <v>0</v>
      </c>
      <c r="DU659" s="16" t="str">
        <f t="shared" si="571"/>
        <v>Pass</v>
      </c>
      <c r="DV659" s="33" t="b">
        <f>IF(ABS(Survey!$EM659)=0,TRUE,FALSE)</f>
        <v>1</v>
      </c>
      <c r="DW659" s="32" t="b">
        <f>NOT(ISBLANK(Survey!$EN659))</f>
        <v>0</v>
      </c>
      <c r="DX659" s="16" t="str">
        <f t="shared" si="572"/>
        <v>Fail</v>
      </c>
      <c r="DY659" s="31">
        <f>SUM(SUMIF(Survey!ET659:EV659,{"&gt;0","&lt;0"})*{1,-1})</f>
        <v>0</v>
      </c>
      <c r="DZ659">
        <f t="shared" si="573"/>
        <v>0</v>
      </c>
      <c r="EA659">
        <f t="shared" si="574"/>
        <v>100</v>
      </c>
      <c r="EB659" s="30" t="b">
        <f>IF(OR(Survey!$M659="ETF",Survey!$M659="ETF, alternative mutual fund",Survey!$M659="Closed-end", Survey!$M659="Split share corp"),TRUE,FALSE)</f>
        <v>0</v>
      </c>
      <c r="EC659" s="16" t="str">
        <f t="shared" si="575"/>
        <v>Fail</v>
      </c>
      <c r="ED659" s="31">
        <f>SUM(SUMIF(Survey!EX659:FD659,{"&gt;0","&lt;0"})*{1,-1})</f>
        <v>0</v>
      </c>
      <c r="EE659">
        <f t="shared" si="576"/>
        <v>0</v>
      </c>
      <c r="EF659" s="17">
        <f t="shared" si="577"/>
        <v>100</v>
      </c>
      <c r="EG659" s="16" t="str">
        <f t="shared" si="578"/>
        <v>Fail</v>
      </c>
      <c r="EH659" s="31">
        <f>SUM(SUMIF(Survey!FF659:FL659,{"&gt;0","&lt;0"})*{1,-1})</f>
        <v>0</v>
      </c>
      <c r="EI659">
        <f t="shared" si="579"/>
        <v>0</v>
      </c>
      <c r="EJ659" s="17">
        <f t="shared" si="580"/>
        <v>100</v>
      </c>
    </row>
    <row r="660" spans="1:140">
      <c r="A660">
        <v>660</v>
      </c>
      <c r="B660" t="str">
        <f t="shared" si="528"/>
        <v>Pass</v>
      </c>
      <c r="C660" t="str">
        <f>IF(COUNTBLANK(Survey!B660:FM660)=$C$2, "Pass", "Fail")</f>
        <v>Pass</v>
      </c>
      <c r="D660" s="16" t="str">
        <f t="shared" si="529"/>
        <v>Fail</v>
      </c>
      <c r="E660" t="str">
        <f>IF(OR(ISBLANK(Survey!AL660),COUNTIF(G660:BJ660,"Fail")),"Fail","Pass")</f>
        <v>Fail</v>
      </c>
      <c r="F660" s="265"/>
      <c r="G660" s="16" t="str">
        <f t="shared" si="530"/>
        <v>Fail</v>
      </c>
      <c r="H660" s="139">
        <f>COUNTBLANK(Survey!B660:D660)+COUNTBLANK(Survey!G660)+COUNTBLANK(Survey!I660)+COUNTBLANK(Survey!K660:M660)+COUNTBLANK(Survey!P660:Q660)+COUNTBLANK(Survey!T660:W660)+COUNTBLANK(Survey!Z660:AC660)+COUNTBLANK(Survey!AF660:AG660)+COUNTBLANK(Survey!AK660:AK660)</f>
        <v>21</v>
      </c>
      <c r="I660" t="str">
        <f t="shared" si="531"/>
        <v>Fail</v>
      </c>
      <c r="J660" t="b">
        <f>IF(Survey!E660="No",TRUE,FALSE)</f>
        <v>0</v>
      </c>
      <c r="K660" s="29" cm="1">
        <f t="array" ref="K660">IF(COUNTA(Survey!$E$4:$E$695)=1, 0, SUM(IF(COUNTIF(Survey!$E$4:$E$695, Survey!$E$4:$E$695)=1,1,0)))</f>
        <v>0</v>
      </c>
      <c r="L660" s="29">
        <f>LEN(Survey!E660)</f>
        <v>0</v>
      </c>
      <c r="M660" s="16" t="str">
        <f t="shared" si="532"/>
        <v>Fail</v>
      </c>
      <c r="N660" t="b">
        <f>IF(Survey!F660="No",TRUE,FALSE)</f>
        <v>0</v>
      </c>
      <c r="O660" t="b">
        <f>Survey!F660=Survey!E660</f>
        <v>1</v>
      </c>
      <c r="P660">
        <f>COUNTIF(Survey!$F$4:$F$695,Survey!F660)</f>
        <v>0</v>
      </c>
      <c r="Q660" s="28">
        <f>LEN(Survey!F660)</f>
        <v>0</v>
      </c>
      <c r="R660" s="16" t="str">
        <f t="shared" si="533"/>
        <v>Pass</v>
      </c>
      <c r="S660" s="29">
        <f>MOD((LEN(Survey!H660)+2),11)</f>
        <v>2</v>
      </c>
      <c r="T660">
        <f>COUNTIF(Survey!$H$4:$H$695,Survey!H660)</f>
        <v>0</v>
      </c>
      <c r="U660" s="28" t="str">
        <f>IF(Survey!$L660="Prospectus fund", "Yes", "No")</f>
        <v>No</v>
      </c>
      <c r="V660" s="16" t="str">
        <f t="shared" si="534"/>
        <v>Pass</v>
      </c>
      <c r="W660" s="29">
        <f>MOD((LEN(Survey!J660)+2),11)</f>
        <v>2</v>
      </c>
      <c r="X660">
        <f>COUNTIF(Survey!$J$4:$J$695,Survey!J660)</f>
        <v>0</v>
      </c>
      <c r="Y660" s="30" t="b">
        <f>IF(OR(Survey!$M660="ETF",Survey!$M660="ETF, alternative mutual fund",Survey!$M660="Closed-end", Survey!$M660="Split share corp", Survey!$I660="Yes"),TRUE,FALSE)</f>
        <v>0</v>
      </c>
      <c r="Z660" s="16" t="str">
        <f>IFERROR(IF(AND(OR(AC660=AD660,AD660 = "Either"),NOT(ISBLANK(Survey!K660))),"Pass","Fail"),"Pass")</f>
        <v>Fail</v>
      </c>
      <c r="AA660" s="31" cm="1">
        <f t="array" ref="AA660">SUM(SUMIF(Survey!CH660:DA660,{"&gt;0","&lt;0"})*{1,-1})</f>
        <v>0</v>
      </c>
      <c r="AB660" s="33" cm="1">
        <f t="array" ref="AB660">SUM(SUMIF(Survey!CK660,{"&gt;0","&lt;0"})*{1,-1})+SUM(SUMIF(Survey!CU660,{"&gt;0","&lt;0"})*{1,-1})</f>
        <v>0</v>
      </c>
      <c r="AC660" s="33">
        <f>Survey!K660</f>
        <v>0</v>
      </c>
      <c r="AD660" s="32" t="str">
        <f t="shared" si="535"/>
        <v>Either</v>
      </c>
      <c r="AE660" s="16" t="str">
        <f t="shared" si="536"/>
        <v>Fail</v>
      </c>
      <c r="AF660" s="58" cm="1">
        <f t="array" ref="AF660">SUM(SUMIF(Survey!CH660:DA660,{"&gt;0","&lt;0"})*{1,-1})+SUM(SUMIF(Survey!DC660:DV660,{"&gt;0","&lt;0"})*{1,-1})</f>
        <v>0</v>
      </c>
      <c r="AG660" s="58">
        <f>IFERROR(AF660/(Survey!$BA660),0)</f>
        <v>0</v>
      </c>
      <c r="AH660" s="104" t="b">
        <f>IF(OR(Survey!$M660="Alternative strategy or hedge",Survey!$M660="Private asset",Survey!$L660="Prospectus fund"),TRUE,FALSE)</f>
        <v>0</v>
      </c>
      <c r="AI660" s="104" t="b">
        <f>NOT(ISBLANK(Survey!$M660))</f>
        <v>0</v>
      </c>
      <c r="AJ660" s="16" t="str">
        <f t="shared" si="537"/>
        <v>Fail</v>
      </c>
      <c r="AK660" t="b">
        <f>IF(Survey!W660="No",TRUE,FALSE)</f>
        <v>0</v>
      </c>
      <c r="AL660" s="119">
        <f>MOD((LEN(Survey!W660)+2),22)</f>
        <v>2</v>
      </c>
      <c r="AM660" t="str">
        <f t="shared" si="538"/>
        <v>Pass</v>
      </c>
      <c r="AN660" s="33" t="b">
        <f>NOT(ISNUMBER(SEARCH("Other",Survey!$Q660)))</f>
        <v>1</v>
      </c>
      <c r="AO660" s="32" t="b">
        <f>NOT(ISBLANK(Survey!$R660))</f>
        <v>0</v>
      </c>
      <c r="AP660" s="16" t="str">
        <f t="shared" si="539"/>
        <v>Pass</v>
      </c>
      <c r="AQ660" s="114">
        <f>COUNTBLANK(Survey!$X660)</f>
        <v>1</v>
      </c>
      <c r="AR660" s="58">
        <f>IF(AND(Survey!L660&lt;&gt;"Exempt fund",OR(Survey!$M660="ETF",Survey!$M660="ETF, alternative mutual fund",Survey!$M660="Mutual fund",Survey!$M660="Alternative mutual fund",Survey!$M660="Money market")),1,0)</f>
        <v>0</v>
      </c>
      <c r="AS660" s="16" t="str">
        <f t="shared" si="540"/>
        <v>Pass</v>
      </c>
      <c r="AT660" s="33" t="b">
        <f>NOT(ISNUMBER(SEARCH("Yes",Survey!$AC660)))</f>
        <v>1</v>
      </c>
      <c r="AU660" s="32" t="b">
        <f>IF(COUNTBLANK(Survey!$AD660:$AE660)=0,TRUE, FALSE)</f>
        <v>0</v>
      </c>
      <c r="AV660" s="16" t="str">
        <f t="shared" si="541"/>
        <v>Pass</v>
      </c>
      <c r="AW660" s="33" t="b">
        <f>NOT(ISNUMBER(SEARCH("Yes",Survey!$AF660)))</f>
        <v>1</v>
      </c>
      <c r="AX660" s="32" t="b">
        <f>NOT(ISBLANK(Survey!$AH660))</f>
        <v>0</v>
      </c>
      <c r="AY660" s="16" t="str">
        <f t="shared" si="542"/>
        <v>Pass</v>
      </c>
      <c r="AZ660" s="33" t="b">
        <f>NOT(OR(ISNUMBER(SEARCH("Other",Survey!$AH660)),ISNUMBER(SEARCH("Multiple",Survey!$AH660))))</f>
        <v>1</v>
      </c>
      <c r="BA660" s="32" t="b">
        <f>NOT(ISBLANK(Survey!$AI660))</f>
        <v>0</v>
      </c>
      <c r="BB660" s="16" t="str">
        <f t="shared" si="543"/>
        <v>Fail</v>
      </c>
      <c r="BC660" s="114">
        <f>IF(ABS(Survey!$BA660)&gt;0, 1,0)</f>
        <v>0</v>
      </c>
      <c r="BD660" s="114">
        <f>IF(COUNTBLANK(Survey!$AL660)=0,1,0)</f>
        <v>0</v>
      </c>
      <c r="BE660" s="16" t="str">
        <f t="shared" si="544"/>
        <v>Pass</v>
      </c>
      <c r="BF660" s="114">
        <f>IF(ISBLANK(Survey!$AL660),0,1)</f>
        <v>0</v>
      </c>
      <c r="BG660" s="133">
        <f>COUNTBLANK(Survey!$AM660)</f>
        <v>1</v>
      </c>
      <c r="BH660" s="16" t="str">
        <f t="shared" si="545"/>
        <v>Pass</v>
      </c>
      <c r="BI660" s="114">
        <f>IF(OR(Survey!$AM660="Closed",ISBLANK(Survey!$AM660)),0,1)</f>
        <v>0</v>
      </c>
      <c r="BJ660" s="133">
        <f>IF(ISBLANK(Survey!$AN660),1,0)</f>
        <v>1</v>
      </c>
      <c r="BK660" s="118" t="str">
        <f t="shared" si="546"/>
        <v>Pass</v>
      </c>
      <c r="BL660" s="31" cm="1">
        <f t="array" ref="BL660">SUM(SUMIF(Survey!AO660:AP660,{"&gt;0","&lt;0"})*{1,-1})</f>
        <v>0</v>
      </c>
      <c r="BM660">
        <f t="shared" si="547"/>
        <v>0</v>
      </c>
      <c r="BN660">
        <f t="shared" si="548"/>
        <v>100</v>
      </c>
      <c r="BO660" s="118" t="str">
        <f t="shared" si="549"/>
        <v>Pass</v>
      </c>
      <c r="BP660">
        <f>IF(Survey!AQ660="No",0,1)</f>
        <v>1</v>
      </c>
      <c r="BQ660" s="207">
        <f>MOD((LEN(Survey!AQ660)+2),22)</f>
        <v>2</v>
      </c>
      <c r="BR660">
        <f>IF(Survey!AR660="No",0,1)</f>
        <v>1</v>
      </c>
      <c r="BS660" s="207">
        <f>MOD((LEN(Survey!AR660)+2),22)</f>
        <v>2</v>
      </c>
      <c r="BT660" s="114">
        <f>COUNTBLANK(Survey!$AQ660:$AS660)+COUNTBLANK(Survey!$AU660)</f>
        <v>4</v>
      </c>
      <c r="BU660" s="114">
        <f>IF(Survey!$I660="Yes",1,0)</f>
        <v>0</v>
      </c>
      <c r="BV660" s="114">
        <f>IF(OR(Survey!$M660="Mutual fund",Survey!$M660="Alternative mutual fund",Survey!$M660="Money market"),1,0)</f>
        <v>0</v>
      </c>
      <c r="BW660" s="119">
        <f>IF(OR(Survey!$M660="ETF",Survey!$M660="ETF, alternative mutual fund"),1,0)</f>
        <v>0</v>
      </c>
      <c r="BX660" s="16" t="str">
        <f t="shared" si="550"/>
        <v>Pass</v>
      </c>
      <c r="BY660" s="33">
        <f>IF(ISNUMBER(SEARCH("Other",Survey!$AS660)), 1, 0)</f>
        <v>0</v>
      </c>
      <c r="BZ660" s="58" t="b">
        <f>NOT(ISBLANK(Survey!$AT660))</f>
        <v>0</v>
      </c>
      <c r="CA660" s="16" t="str">
        <f t="shared" si="551"/>
        <v>Pass</v>
      </c>
      <c r="CB660" s="114">
        <f>IF(Survey!$BB660=0, 0,1)</f>
        <v>0</v>
      </c>
      <c r="CC660" s="58">
        <f>Survey!$AV660</f>
        <v>0</v>
      </c>
      <c r="CD660" s="58">
        <f>Survey!$BC660+Survey!$BD660+ABS(Survey!$BE660)-ABS(Survey!$BF660)-ABS(Survey!$BG660)-ABS(Survey!$BL660)</f>
        <v>0</v>
      </c>
      <c r="CE660" s="138">
        <f>Survey!BB660+(ABS(Survey!$BH660)-ABS(Survey!$BI660)+ABS(Survey!$BJ660)-ABS(Survey!$BK660))*0.5</f>
        <v>0</v>
      </c>
      <c r="CF660" s="58">
        <f t="shared" si="552"/>
        <v>0</v>
      </c>
      <c r="CG660" s="58">
        <f>IF(AND($CC660&gt;$CF660-0.2,$CC660&lt;$CF660+0.2,ISBLANK(Survey!$AV660)=FALSE),0,1)</f>
        <v>1</v>
      </c>
      <c r="CH660" s="133">
        <f>IF(ISBLANK(Survey!$AW660),1,0)</f>
        <v>1</v>
      </c>
      <c r="CI660" s="16" t="str">
        <f t="shared" si="553"/>
        <v>Pass</v>
      </c>
      <c r="CJ660" s="114">
        <f>IF(Survey!$BB660=0, 0,1)</f>
        <v>0</v>
      </c>
      <c r="CK660" s="58">
        <f>IF(AND(Survey!$AX660&gt;=0,Survey!$AX660&lt;=0.2,Survey!$AX660&lt;&gt;""),0,1)</f>
        <v>1</v>
      </c>
      <c r="CL660" s="114">
        <f>IF(ISBLANK(Survey!$AY660),1,0)</f>
        <v>1</v>
      </c>
      <c r="CM660" s="16" t="str">
        <f t="shared" si="554"/>
        <v>Fail</v>
      </c>
      <c r="CN660" s="133">
        <f>Survey!$AZ660</f>
        <v>0</v>
      </c>
      <c r="CO660" s="16" t="str">
        <f t="shared" si="555"/>
        <v>Pass</v>
      </c>
      <c r="CP660" s="31">
        <f>Survey!$BA660</f>
        <v>0</v>
      </c>
      <c r="CQ660" s="138">
        <f>Survey!$BB660+Survey!$BC660+Survey!$BD660+ABS(Survey!$BE660)-ABS(Survey!$BF660)-ABS(Survey!$BG660)+ABS(Survey!$BH660)-ABS(Survey!$BI660)+ABS(Survey!$BJ660)-ABS(Survey!$BK660)-ABS(Survey!$BL660)+Survey!$BM660</f>
        <v>0</v>
      </c>
      <c r="CR660" s="30">
        <f t="shared" si="556"/>
        <v>0</v>
      </c>
      <c r="CS660" s="17">
        <f t="shared" si="557"/>
        <v>0</v>
      </c>
      <c r="CT660" s="16" t="str">
        <f t="shared" si="558"/>
        <v>Pass</v>
      </c>
      <c r="CU660" s="33" t="b">
        <f>IF(ABS(Survey!$BM660)=0,TRUE,FALSE)</f>
        <v>1</v>
      </c>
      <c r="CV660" s="32" t="b">
        <f>NOT(ISBLANK(Survey!$BN660))</f>
        <v>0</v>
      </c>
      <c r="CW660" t="str">
        <f t="shared" si="559"/>
        <v>Fail</v>
      </c>
      <c r="CX660" s="25">
        <f>Survey!$BA660</f>
        <v>0</v>
      </c>
      <c r="CY660" s="25" cm="1">
        <f t="array" ref="CY660">SUM(SUMIF(Survey!BP660:BW660,{"&gt;0","&lt;0"})*{1,-1})-SUM(SUMIF(Survey!BY660:CF660,{"&gt;0","&lt;0"})*{1,-1})</f>
        <v>0</v>
      </c>
      <c r="CZ660" s="30" t="str">
        <f t="shared" si="560"/>
        <v>No holdings</v>
      </c>
      <c r="DA660">
        <f t="shared" si="561"/>
        <v>0</v>
      </c>
      <c r="DB660" s="16" t="str">
        <f t="shared" si="562"/>
        <v>Fail</v>
      </c>
      <c r="DC660" s="31">
        <f>Survey!$BA660</f>
        <v>0</v>
      </c>
      <c r="DD660" s="31" cm="1">
        <f t="array" ref="DD660">SUM(SUMIF(Survey!CH660:DA660,{"&gt;0","&lt;0"})*{1,-1})-SUM(SUMIF(Survey!DC660:DV660,{"&gt;0","&lt;0"})*{1,-1})</f>
        <v>0</v>
      </c>
      <c r="DE660" s="30" t="str">
        <f t="shared" si="563"/>
        <v>No holdings</v>
      </c>
      <c r="DF660" s="17">
        <f t="shared" si="564"/>
        <v>0</v>
      </c>
      <c r="DG660" s="16" t="str">
        <f t="shared" si="565"/>
        <v>Pass</v>
      </c>
      <c r="DH660" s="33" t="b">
        <f>IF(ABS(Survey!$DA660)=0,TRUE,FALSE)</f>
        <v>1</v>
      </c>
      <c r="DI660" s="32" t="b">
        <f>NOT(ISBLANK(Survey!$DB660))</f>
        <v>0</v>
      </c>
      <c r="DJ660" s="16" t="str">
        <f t="shared" si="566"/>
        <v>Pass</v>
      </c>
      <c r="DK660" s="33" t="b">
        <f>IF(ABS(Survey!$DV660)=0,TRUE,FALSE)</f>
        <v>1</v>
      </c>
      <c r="DL660" s="32" t="b">
        <f>NOT(ISBLANK(Survey!$DW660))</f>
        <v>0</v>
      </c>
      <c r="DM660" t="str">
        <f t="shared" si="567"/>
        <v>Pass</v>
      </c>
      <c r="DN660" s="25" cm="1">
        <f t="array" ref="DN660">SUM(SUMIF(Survey!CW660,{"&gt;0","&lt;0"})*{1,-1})+SUM(SUMIF(Survey!DR660,{"&gt;0","&lt;0"})*{1,-1})</f>
        <v>0</v>
      </c>
      <c r="DO660" s="25">
        <f>SUM(SUMIF(Survey!DY660:EE660,{"&gt;0","&lt;0"})*{1,-1})+SUM(SUMIF(Survey!EG660:EM660,{"&gt;0","&lt;0"})*{1,-1})</f>
        <v>0</v>
      </c>
      <c r="DP660">
        <f t="shared" si="568"/>
        <v>0</v>
      </c>
      <c r="DQ660">
        <f t="shared" si="569"/>
        <v>0</v>
      </c>
      <c r="DR660" s="16" t="str">
        <f t="shared" si="570"/>
        <v>Pass</v>
      </c>
      <c r="DS660" s="33" t="b">
        <f>IF(ABS(Survey!$EE660)=0,TRUE,FALSE)</f>
        <v>1</v>
      </c>
      <c r="DT660" s="32" t="b">
        <f>NOT(ISBLANK(Survey!EF660))</f>
        <v>0</v>
      </c>
      <c r="DU660" s="16" t="str">
        <f t="shared" si="571"/>
        <v>Pass</v>
      </c>
      <c r="DV660" s="33" t="b">
        <f>IF(ABS(Survey!$EM660)=0,TRUE,FALSE)</f>
        <v>1</v>
      </c>
      <c r="DW660" s="32" t="b">
        <f>NOT(ISBLANK(Survey!$EN660))</f>
        <v>0</v>
      </c>
      <c r="DX660" s="16" t="str">
        <f t="shared" si="572"/>
        <v>Fail</v>
      </c>
      <c r="DY660" s="31">
        <f>SUM(SUMIF(Survey!ET660:EV660,{"&gt;0","&lt;0"})*{1,-1})</f>
        <v>0</v>
      </c>
      <c r="DZ660">
        <f t="shared" si="573"/>
        <v>0</v>
      </c>
      <c r="EA660">
        <f t="shared" si="574"/>
        <v>100</v>
      </c>
      <c r="EB660" s="30" t="b">
        <f>IF(OR(Survey!$M660="ETF",Survey!$M660="ETF, alternative mutual fund",Survey!$M660="Closed-end", Survey!$M660="Split share corp"),TRUE,FALSE)</f>
        <v>0</v>
      </c>
      <c r="EC660" s="16" t="str">
        <f t="shared" si="575"/>
        <v>Fail</v>
      </c>
      <c r="ED660" s="31">
        <f>SUM(SUMIF(Survey!EX660:FD660,{"&gt;0","&lt;0"})*{1,-1})</f>
        <v>0</v>
      </c>
      <c r="EE660">
        <f t="shared" si="576"/>
        <v>0</v>
      </c>
      <c r="EF660" s="17">
        <f t="shared" si="577"/>
        <v>100</v>
      </c>
      <c r="EG660" s="16" t="str">
        <f t="shared" si="578"/>
        <v>Fail</v>
      </c>
      <c r="EH660" s="31">
        <f>SUM(SUMIF(Survey!FF660:FL660,{"&gt;0","&lt;0"})*{1,-1})</f>
        <v>0</v>
      </c>
      <c r="EI660">
        <f t="shared" si="579"/>
        <v>0</v>
      </c>
      <c r="EJ660" s="17">
        <f t="shared" si="580"/>
        <v>100</v>
      </c>
    </row>
    <row r="661" spans="1:140">
      <c r="A661">
        <v>661</v>
      </c>
      <c r="B661" t="str">
        <f t="shared" si="528"/>
        <v>Pass</v>
      </c>
      <c r="C661" t="str">
        <f>IF(COUNTBLANK(Survey!B661:FM661)=$C$2, "Pass", "Fail")</f>
        <v>Pass</v>
      </c>
      <c r="D661" s="16" t="str">
        <f t="shared" si="529"/>
        <v>Fail</v>
      </c>
      <c r="E661" t="str">
        <f>IF(OR(ISBLANK(Survey!AL661),COUNTIF(G661:BJ661,"Fail")),"Fail","Pass")</f>
        <v>Fail</v>
      </c>
      <c r="F661" s="265"/>
      <c r="G661" s="16" t="str">
        <f t="shared" si="530"/>
        <v>Fail</v>
      </c>
      <c r="H661" s="139">
        <f>COUNTBLANK(Survey!B661:D661)+COUNTBLANK(Survey!G661)+COUNTBLANK(Survey!I661)+COUNTBLANK(Survey!K661:M661)+COUNTBLANK(Survey!P661:Q661)+COUNTBLANK(Survey!T661:W661)+COUNTBLANK(Survey!Z661:AC661)+COUNTBLANK(Survey!AF661:AG661)+COUNTBLANK(Survey!AK661:AK661)</f>
        <v>21</v>
      </c>
      <c r="I661" t="str">
        <f t="shared" si="531"/>
        <v>Fail</v>
      </c>
      <c r="J661" t="b">
        <f>IF(Survey!E661="No",TRUE,FALSE)</f>
        <v>0</v>
      </c>
      <c r="K661" s="29" cm="1">
        <f t="array" ref="K661">IF(COUNTA(Survey!$E$4:$E$695)=1, 0, SUM(IF(COUNTIF(Survey!$E$4:$E$695, Survey!$E$4:$E$695)=1,1,0)))</f>
        <v>0</v>
      </c>
      <c r="L661" s="29">
        <f>LEN(Survey!E661)</f>
        <v>0</v>
      </c>
      <c r="M661" s="16" t="str">
        <f t="shared" si="532"/>
        <v>Fail</v>
      </c>
      <c r="N661" t="b">
        <f>IF(Survey!F661="No",TRUE,FALSE)</f>
        <v>0</v>
      </c>
      <c r="O661" t="b">
        <f>Survey!F661=Survey!E661</f>
        <v>1</v>
      </c>
      <c r="P661">
        <f>COUNTIF(Survey!$F$4:$F$695,Survey!F661)</f>
        <v>0</v>
      </c>
      <c r="Q661" s="28">
        <f>LEN(Survey!F661)</f>
        <v>0</v>
      </c>
      <c r="R661" s="16" t="str">
        <f t="shared" si="533"/>
        <v>Pass</v>
      </c>
      <c r="S661" s="29">
        <f>MOD((LEN(Survey!H661)+2),11)</f>
        <v>2</v>
      </c>
      <c r="T661">
        <f>COUNTIF(Survey!$H$4:$H$695,Survey!H661)</f>
        <v>0</v>
      </c>
      <c r="U661" s="28" t="str">
        <f>IF(Survey!$L661="Prospectus fund", "Yes", "No")</f>
        <v>No</v>
      </c>
      <c r="V661" s="16" t="str">
        <f t="shared" si="534"/>
        <v>Pass</v>
      </c>
      <c r="W661" s="29">
        <f>MOD((LEN(Survey!J661)+2),11)</f>
        <v>2</v>
      </c>
      <c r="X661">
        <f>COUNTIF(Survey!$J$4:$J$695,Survey!J661)</f>
        <v>0</v>
      </c>
      <c r="Y661" s="30" t="b">
        <f>IF(OR(Survey!$M661="ETF",Survey!$M661="ETF, alternative mutual fund",Survey!$M661="Closed-end", Survey!$M661="Split share corp", Survey!$I661="Yes"),TRUE,FALSE)</f>
        <v>0</v>
      </c>
      <c r="Z661" s="16" t="str">
        <f>IFERROR(IF(AND(OR(AC661=AD661,AD661 = "Either"),NOT(ISBLANK(Survey!K661))),"Pass","Fail"),"Pass")</f>
        <v>Fail</v>
      </c>
      <c r="AA661" s="31" cm="1">
        <f t="array" ref="AA661">SUM(SUMIF(Survey!CH661:DA661,{"&gt;0","&lt;0"})*{1,-1})</f>
        <v>0</v>
      </c>
      <c r="AB661" s="33" cm="1">
        <f t="array" ref="AB661">SUM(SUMIF(Survey!CK661,{"&gt;0","&lt;0"})*{1,-1})+SUM(SUMIF(Survey!CU661,{"&gt;0","&lt;0"})*{1,-1})</f>
        <v>0</v>
      </c>
      <c r="AC661" s="33">
        <f>Survey!K661</f>
        <v>0</v>
      </c>
      <c r="AD661" s="32" t="str">
        <f t="shared" si="535"/>
        <v>Either</v>
      </c>
      <c r="AE661" s="16" t="str">
        <f t="shared" si="536"/>
        <v>Fail</v>
      </c>
      <c r="AF661" s="58" cm="1">
        <f t="array" ref="AF661">SUM(SUMIF(Survey!CH661:DA661,{"&gt;0","&lt;0"})*{1,-1})+SUM(SUMIF(Survey!DC661:DV661,{"&gt;0","&lt;0"})*{1,-1})</f>
        <v>0</v>
      </c>
      <c r="AG661" s="58">
        <f>IFERROR(AF661/(Survey!$BA661),0)</f>
        <v>0</v>
      </c>
      <c r="AH661" s="104" t="b">
        <f>IF(OR(Survey!$M661="Alternative strategy or hedge",Survey!$M661="Private asset",Survey!$L661="Prospectus fund"),TRUE,FALSE)</f>
        <v>0</v>
      </c>
      <c r="AI661" s="104" t="b">
        <f>NOT(ISBLANK(Survey!$M661))</f>
        <v>0</v>
      </c>
      <c r="AJ661" s="16" t="str">
        <f t="shared" si="537"/>
        <v>Fail</v>
      </c>
      <c r="AK661" t="b">
        <f>IF(Survey!W661="No",TRUE,FALSE)</f>
        <v>0</v>
      </c>
      <c r="AL661" s="119">
        <f>MOD((LEN(Survey!W661)+2),22)</f>
        <v>2</v>
      </c>
      <c r="AM661" t="str">
        <f t="shared" si="538"/>
        <v>Pass</v>
      </c>
      <c r="AN661" s="33" t="b">
        <f>NOT(ISNUMBER(SEARCH("Other",Survey!$Q661)))</f>
        <v>1</v>
      </c>
      <c r="AO661" s="32" t="b">
        <f>NOT(ISBLANK(Survey!$R661))</f>
        <v>0</v>
      </c>
      <c r="AP661" s="16" t="str">
        <f t="shared" si="539"/>
        <v>Pass</v>
      </c>
      <c r="AQ661" s="114">
        <f>COUNTBLANK(Survey!$X661)</f>
        <v>1</v>
      </c>
      <c r="AR661" s="58">
        <f>IF(AND(Survey!L661&lt;&gt;"Exempt fund",OR(Survey!$M661="ETF",Survey!$M661="ETF, alternative mutual fund",Survey!$M661="Mutual fund",Survey!$M661="Alternative mutual fund",Survey!$M661="Money market")),1,0)</f>
        <v>0</v>
      </c>
      <c r="AS661" s="16" t="str">
        <f t="shared" si="540"/>
        <v>Pass</v>
      </c>
      <c r="AT661" s="33" t="b">
        <f>NOT(ISNUMBER(SEARCH("Yes",Survey!$AC661)))</f>
        <v>1</v>
      </c>
      <c r="AU661" s="32" t="b">
        <f>IF(COUNTBLANK(Survey!$AD661:$AE661)=0,TRUE, FALSE)</f>
        <v>0</v>
      </c>
      <c r="AV661" s="16" t="str">
        <f t="shared" si="541"/>
        <v>Pass</v>
      </c>
      <c r="AW661" s="33" t="b">
        <f>NOT(ISNUMBER(SEARCH("Yes",Survey!$AF661)))</f>
        <v>1</v>
      </c>
      <c r="AX661" s="32" t="b">
        <f>NOT(ISBLANK(Survey!$AH661))</f>
        <v>0</v>
      </c>
      <c r="AY661" s="16" t="str">
        <f t="shared" si="542"/>
        <v>Pass</v>
      </c>
      <c r="AZ661" s="33" t="b">
        <f>NOT(OR(ISNUMBER(SEARCH("Other",Survey!$AH661)),ISNUMBER(SEARCH("Multiple",Survey!$AH661))))</f>
        <v>1</v>
      </c>
      <c r="BA661" s="32" t="b">
        <f>NOT(ISBLANK(Survey!$AI661))</f>
        <v>0</v>
      </c>
      <c r="BB661" s="16" t="str">
        <f t="shared" si="543"/>
        <v>Fail</v>
      </c>
      <c r="BC661" s="114">
        <f>IF(ABS(Survey!$BA661)&gt;0, 1,0)</f>
        <v>0</v>
      </c>
      <c r="BD661" s="114">
        <f>IF(COUNTBLANK(Survey!$AL661)=0,1,0)</f>
        <v>0</v>
      </c>
      <c r="BE661" s="16" t="str">
        <f t="shared" si="544"/>
        <v>Pass</v>
      </c>
      <c r="BF661" s="114">
        <f>IF(ISBLANK(Survey!$AL661),0,1)</f>
        <v>0</v>
      </c>
      <c r="BG661" s="133">
        <f>COUNTBLANK(Survey!$AM661)</f>
        <v>1</v>
      </c>
      <c r="BH661" s="16" t="str">
        <f t="shared" si="545"/>
        <v>Pass</v>
      </c>
      <c r="BI661" s="114">
        <f>IF(OR(Survey!$AM661="Closed",ISBLANK(Survey!$AM661)),0,1)</f>
        <v>0</v>
      </c>
      <c r="BJ661" s="133">
        <f>IF(ISBLANK(Survey!$AN661),1,0)</f>
        <v>1</v>
      </c>
      <c r="BK661" s="118" t="str">
        <f t="shared" si="546"/>
        <v>Pass</v>
      </c>
      <c r="BL661" s="31" cm="1">
        <f t="array" ref="BL661">SUM(SUMIF(Survey!AO661:AP661,{"&gt;0","&lt;0"})*{1,-1})</f>
        <v>0</v>
      </c>
      <c r="BM661">
        <f t="shared" si="547"/>
        <v>0</v>
      </c>
      <c r="BN661">
        <f t="shared" si="548"/>
        <v>100</v>
      </c>
      <c r="BO661" s="118" t="str">
        <f t="shared" si="549"/>
        <v>Pass</v>
      </c>
      <c r="BP661">
        <f>IF(Survey!AQ661="No",0,1)</f>
        <v>1</v>
      </c>
      <c r="BQ661" s="207">
        <f>MOD((LEN(Survey!AQ661)+2),22)</f>
        <v>2</v>
      </c>
      <c r="BR661">
        <f>IF(Survey!AR661="No",0,1)</f>
        <v>1</v>
      </c>
      <c r="BS661" s="207">
        <f>MOD((LEN(Survey!AR661)+2),22)</f>
        <v>2</v>
      </c>
      <c r="BT661" s="114">
        <f>COUNTBLANK(Survey!$AQ661:$AS661)+COUNTBLANK(Survey!$AU661)</f>
        <v>4</v>
      </c>
      <c r="BU661" s="114">
        <f>IF(Survey!$I661="Yes",1,0)</f>
        <v>0</v>
      </c>
      <c r="BV661" s="114">
        <f>IF(OR(Survey!$M661="Mutual fund",Survey!$M661="Alternative mutual fund",Survey!$M661="Money market"),1,0)</f>
        <v>0</v>
      </c>
      <c r="BW661" s="119">
        <f>IF(OR(Survey!$M661="ETF",Survey!$M661="ETF, alternative mutual fund"),1,0)</f>
        <v>0</v>
      </c>
      <c r="BX661" s="16" t="str">
        <f t="shared" si="550"/>
        <v>Pass</v>
      </c>
      <c r="BY661" s="33">
        <f>IF(ISNUMBER(SEARCH("Other",Survey!$AS661)), 1, 0)</f>
        <v>0</v>
      </c>
      <c r="BZ661" s="58" t="b">
        <f>NOT(ISBLANK(Survey!$AT661))</f>
        <v>0</v>
      </c>
      <c r="CA661" s="16" t="str">
        <f t="shared" si="551"/>
        <v>Pass</v>
      </c>
      <c r="CB661" s="114">
        <f>IF(Survey!$BB661=0, 0,1)</f>
        <v>0</v>
      </c>
      <c r="CC661" s="58">
        <f>Survey!$AV661</f>
        <v>0</v>
      </c>
      <c r="CD661" s="58">
        <f>Survey!$BC661+Survey!$BD661+ABS(Survey!$BE661)-ABS(Survey!$BF661)-ABS(Survey!$BG661)-ABS(Survey!$BL661)</f>
        <v>0</v>
      </c>
      <c r="CE661" s="138">
        <f>Survey!BB661+(ABS(Survey!$BH661)-ABS(Survey!$BI661)+ABS(Survey!$BJ661)-ABS(Survey!$BK661))*0.5</f>
        <v>0</v>
      </c>
      <c r="CF661" s="58">
        <f t="shared" si="552"/>
        <v>0</v>
      </c>
      <c r="CG661" s="58">
        <f>IF(AND($CC661&gt;$CF661-0.2,$CC661&lt;$CF661+0.2,ISBLANK(Survey!$AV661)=FALSE),0,1)</f>
        <v>1</v>
      </c>
      <c r="CH661" s="133">
        <f>IF(ISBLANK(Survey!$AW661),1,0)</f>
        <v>1</v>
      </c>
      <c r="CI661" s="16" t="str">
        <f t="shared" si="553"/>
        <v>Pass</v>
      </c>
      <c r="CJ661" s="114">
        <f>IF(Survey!$BB661=0, 0,1)</f>
        <v>0</v>
      </c>
      <c r="CK661" s="58">
        <f>IF(AND(Survey!$AX661&gt;=0,Survey!$AX661&lt;=0.2,Survey!$AX661&lt;&gt;""),0,1)</f>
        <v>1</v>
      </c>
      <c r="CL661" s="114">
        <f>IF(ISBLANK(Survey!$AY661),1,0)</f>
        <v>1</v>
      </c>
      <c r="CM661" s="16" t="str">
        <f t="shared" si="554"/>
        <v>Fail</v>
      </c>
      <c r="CN661" s="133">
        <f>Survey!$AZ661</f>
        <v>0</v>
      </c>
      <c r="CO661" s="16" t="str">
        <f t="shared" si="555"/>
        <v>Pass</v>
      </c>
      <c r="CP661" s="31">
        <f>Survey!$BA661</f>
        <v>0</v>
      </c>
      <c r="CQ661" s="138">
        <f>Survey!$BB661+Survey!$BC661+Survey!$BD661+ABS(Survey!$BE661)-ABS(Survey!$BF661)-ABS(Survey!$BG661)+ABS(Survey!$BH661)-ABS(Survey!$BI661)+ABS(Survey!$BJ661)-ABS(Survey!$BK661)-ABS(Survey!$BL661)+Survey!$BM661</f>
        <v>0</v>
      </c>
      <c r="CR661" s="30">
        <f t="shared" si="556"/>
        <v>0</v>
      </c>
      <c r="CS661" s="17">
        <f t="shared" si="557"/>
        <v>0</v>
      </c>
      <c r="CT661" s="16" t="str">
        <f t="shared" si="558"/>
        <v>Pass</v>
      </c>
      <c r="CU661" s="33" t="b">
        <f>IF(ABS(Survey!$BM661)=0,TRUE,FALSE)</f>
        <v>1</v>
      </c>
      <c r="CV661" s="32" t="b">
        <f>NOT(ISBLANK(Survey!$BN661))</f>
        <v>0</v>
      </c>
      <c r="CW661" t="str">
        <f t="shared" si="559"/>
        <v>Fail</v>
      </c>
      <c r="CX661" s="25">
        <f>Survey!$BA661</f>
        <v>0</v>
      </c>
      <c r="CY661" s="25" cm="1">
        <f t="array" ref="CY661">SUM(SUMIF(Survey!BP661:BW661,{"&gt;0","&lt;0"})*{1,-1})-SUM(SUMIF(Survey!BY661:CF661,{"&gt;0","&lt;0"})*{1,-1})</f>
        <v>0</v>
      </c>
      <c r="CZ661" s="30" t="str">
        <f t="shared" si="560"/>
        <v>No holdings</v>
      </c>
      <c r="DA661">
        <f t="shared" si="561"/>
        <v>0</v>
      </c>
      <c r="DB661" s="16" t="str">
        <f t="shared" si="562"/>
        <v>Fail</v>
      </c>
      <c r="DC661" s="31">
        <f>Survey!$BA661</f>
        <v>0</v>
      </c>
      <c r="DD661" s="31" cm="1">
        <f t="array" ref="DD661">SUM(SUMIF(Survey!CH661:DA661,{"&gt;0","&lt;0"})*{1,-1})-SUM(SUMIF(Survey!DC661:DV661,{"&gt;0","&lt;0"})*{1,-1})</f>
        <v>0</v>
      </c>
      <c r="DE661" s="30" t="str">
        <f t="shared" si="563"/>
        <v>No holdings</v>
      </c>
      <c r="DF661" s="17">
        <f t="shared" si="564"/>
        <v>0</v>
      </c>
      <c r="DG661" s="16" t="str">
        <f t="shared" si="565"/>
        <v>Pass</v>
      </c>
      <c r="DH661" s="33" t="b">
        <f>IF(ABS(Survey!$DA661)=0,TRUE,FALSE)</f>
        <v>1</v>
      </c>
      <c r="DI661" s="32" t="b">
        <f>NOT(ISBLANK(Survey!$DB661))</f>
        <v>0</v>
      </c>
      <c r="DJ661" s="16" t="str">
        <f t="shared" si="566"/>
        <v>Pass</v>
      </c>
      <c r="DK661" s="33" t="b">
        <f>IF(ABS(Survey!$DV661)=0,TRUE,FALSE)</f>
        <v>1</v>
      </c>
      <c r="DL661" s="32" t="b">
        <f>NOT(ISBLANK(Survey!$DW661))</f>
        <v>0</v>
      </c>
      <c r="DM661" t="str">
        <f t="shared" si="567"/>
        <v>Pass</v>
      </c>
      <c r="DN661" s="25" cm="1">
        <f t="array" ref="DN661">SUM(SUMIF(Survey!CW661,{"&gt;0","&lt;0"})*{1,-1})+SUM(SUMIF(Survey!DR661,{"&gt;0","&lt;0"})*{1,-1})</f>
        <v>0</v>
      </c>
      <c r="DO661" s="25">
        <f>SUM(SUMIF(Survey!DY661:EE661,{"&gt;0","&lt;0"})*{1,-1})+SUM(SUMIF(Survey!EG661:EM661,{"&gt;0","&lt;0"})*{1,-1})</f>
        <v>0</v>
      </c>
      <c r="DP661">
        <f t="shared" si="568"/>
        <v>0</v>
      </c>
      <c r="DQ661">
        <f t="shared" si="569"/>
        <v>0</v>
      </c>
      <c r="DR661" s="16" t="str">
        <f t="shared" si="570"/>
        <v>Pass</v>
      </c>
      <c r="DS661" s="33" t="b">
        <f>IF(ABS(Survey!$EE661)=0,TRUE,FALSE)</f>
        <v>1</v>
      </c>
      <c r="DT661" s="32" t="b">
        <f>NOT(ISBLANK(Survey!EF661))</f>
        <v>0</v>
      </c>
      <c r="DU661" s="16" t="str">
        <f t="shared" si="571"/>
        <v>Pass</v>
      </c>
      <c r="DV661" s="33" t="b">
        <f>IF(ABS(Survey!$EM661)=0,TRUE,FALSE)</f>
        <v>1</v>
      </c>
      <c r="DW661" s="32" t="b">
        <f>NOT(ISBLANK(Survey!$EN661))</f>
        <v>0</v>
      </c>
      <c r="DX661" s="16" t="str">
        <f t="shared" si="572"/>
        <v>Fail</v>
      </c>
      <c r="DY661" s="31">
        <f>SUM(SUMIF(Survey!ET661:EV661,{"&gt;0","&lt;0"})*{1,-1})</f>
        <v>0</v>
      </c>
      <c r="DZ661">
        <f t="shared" si="573"/>
        <v>0</v>
      </c>
      <c r="EA661">
        <f t="shared" si="574"/>
        <v>100</v>
      </c>
      <c r="EB661" s="30" t="b">
        <f>IF(OR(Survey!$M661="ETF",Survey!$M661="ETF, alternative mutual fund",Survey!$M661="Closed-end", Survey!$M661="Split share corp"),TRUE,FALSE)</f>
        <v>0</v>
      </c>
      <c r="EC661" s="16" t="str">
        <f t="shared" si="575"/>
        <v>Fail</v>
      </c>
      <c r="ED661" s="31">
        <f>SUM(SUMIF(Survey!EX661:FD661,{"&gt;0","&lt;0"})*{1,-1})</f>
        <v>0</v>
      </c>
      <c r="EE661">
        <f t="shared" si="576"/>
        <v>0</v>
      </c>
      <c r="EF661" s="17">
        <f t="shared" si="577"/>
        <v>100</v>
      </c>
      <c r="EG661" s="16" t="str">
        <f t="shared" si="578"/>
        <v>Fail</v>
      </c>
      <c r="EH661" s="31">
        <f>SUM(SUMIF(Survey!FF661:FL661,{"&gt;0","&lt;0"})*{1,-1})</f>
        <v>0</v>
      </c>
      <c r="EI661">
        <f t="shared" si="579"/>
        <v>0</v>
      </c>
      <c r="EJ661" s="17">
        <f t="shared" si="580"/>
        <v>100</v>
      </c>
    </row>
    <row r="662" spans="1:140">
      <c r="A662">
        <v>662</v>
      </c>
      <c r="B662" t="str">
        <f t="shared" si="528"/>
        <v>Pass</v>
      </c>
      <c r="C662" t="str">
        <f>IF(COUNTBLANK(Survey!B662:FM662)=$C$2, "Pass", "Fail")</f>
        <v>Pass</v>
      </c>
      <c r="D662" s="16" t="str">
        <f t="shared" si="529"/>
        <v>Fail</v>
      </c>
      <c r="E662" t="str">
        <f>IF(OR(ISBLANK(Survey!AL662),COUNTIF(G662:BJ662,"Fail")),"Fail","Pass")</f>
        <v>Fail</v>
      </c>
      <c r="F662" s="265"/>
      <c r="G662" s="16" t="str">
        <f t="shared" si="530"/>
        <v>Fail</v>
      </c>
      <c r="H662" s="139">
        <f>COUNTBLANK(Survey!B662:D662)+COUNTBLANK(Survey!G662)+COUNTBLANK(Survey!I662)+COUNTBLANK(Survey!K662:M662)+COUNTBLANK(Survey!P662:Q662)+COUNTBLANK(Survey!T662:W662)+COUNTBLANK(Survey!Z662:AC662)+COUNTBLANK(Survey!AF662:AG662)+COUNTBLANK(Survey!AK662:AK662)</f>
        <v>21</v>
      </c>
      <c r="I662" t="str">
        <f t="shared" si="531"/>
        <v>Fail</v>
      </c>
      <c r="J662" t="b">
        <f>IF(Survey!E662="No",TRUE,FALSE)</f>
        <v>0</v>
      </c>
      <c r="K662" s="29" cm="1">
        <f t="array" ref="K662">IF(COUNTA(Survey!$E$4:$E$695)=1, 0, SUM(IF(COUNTIF(Survey!$E$4:$E$695, Survey!$E$4:$E$695)=1,1,0)))</f>
        <v>0</v>
      </c>
      <c r="L662" s="29">
        <f>LEN(Survey!E662)</f>
        <v>0</v>
      </c>
      <c r="M662" s="16" t="str">
        <f t="shared" si="532"/>
        <v>Fail</v>
      </c>
      <c r="N662" t="b">
        <f>IF(Survey!F662="No",TRUE,FALSE)</f>
        <v>0</v>
      </c>
      <c r="O662" t="b">
        <f>Survey!F662=Survey!E662</f>
        <v>1</v>
      </c>
      <c r="P662">
        <f>COUNTIF(Survey!$F$4:$F$695,Survey!F662)</f>
        <v>0</v>
      </c>
      <c r="Q662" s="28">
        <f>LEN(Survey!F662)</f>
        <v>0</v>
      </c>
      <c r="R662" s="16" t="str">
        <f t="shared" si="533"/>
        <v>Pass</v>
      </c>
      <c r="S662" s="29">
        <f>MOD((LEN(Survey!H662)+2),11)</f>
        <v>2</v>
      </c>
      <c r="T662">
        <f>COUNTIF(Survey!$H$4:$H$695,Survey!H662)</f>
        <v>0</v>
      </c>
      <c r="U662" s="28" t="str">
        <f>IF(Survey!$L662="Prospectus fund", "Yes", "No")</f>
        <v>No</v>
      </c>
      <c r="V662" s="16" t="str">
        <f t="shared" si="534"/>
        <v>Pass</v>
      </c>
      <c r="W662" s="29">
        <f>MOD((LEN(Survey!J662)+2),11)</f>
        <v>2</v>
      </c>
      <c r="X662">
        <f>COUNTIF(Survey!$J$4:$J$695,Survey!J662)</f>
        <v>0</v>
      </c>
      <c r="Y662" s="30" t="b">
        <f>IF(OR(Survey!$M662="ETF",Survey!$M662="ETF, alternative mutual fund",Survey!$M662="Closed-end", Survey!$M662="Split share corp", Survey!$I662="Yes"),TRUE,FALSE)</f>
        <v>0</v>
      </c>
      <c r="Z662" s="16" t="str">
        <f>IFERROR(IF(AND(OR(AC662=AD662,AD662 = "Either"),NOT(ISBLANK(Survey!K662))),"Pass","Fail"),"Pass")</f>
        <v>Fail</v>
      </c>
      <c r="AA662" s="31" cm="1">
        <f t="array" ref="AA662">SUM(SUMIF(Survey!CH662:DA662,{"&gt;0","&lt;0"})*{1,-1})</f>
        <v>0</v>
      </c>
      <c r="AB662" s="33" cm="1">
        <f t="array" ref="AB662">SUM(SUMIF(Survey!CK662,{"&gt;0","&lt;0"})*{1,-1})+SUM(SUMIF(Survey!CU662,{"&gt;0","&lt;0"})*{1,-1})</f>
        <v>0</v>
      </c>
      <c r="AC662" s="33">
        <f>Survey!K662</f>
        <v>0</v>
      </c>
      <c r="AD662" s="32" t="str">
        <f t="shared" si="535"/>
        <v>Either</v>
      </c>
      <c r="AE662" s="16" t="str">
        <f t="shared" si="536"/>
        <v>Fail</v>
      </c>
      <c r="AF662" s="58" cm="1">
        <f t="array" ref="AF662">SUM(SUMIF(Survey!CH662:DA662,{"&gt;0","&lt;0"})*{1,-1})+SUM(SUMIF(Survey!DC662:DV662,{"&gt;0","&lt;0"})*{1,-1})</f>
        <v>0</v>
      </c>
      <c r="AG662" s="58">
        <f>IFERROR(AF662/(Survey!$BA662),0)</f>
        <v>0</v>
      </c>
      <c r="AH662" s="104" t="b">
        <f>IF(OR(Survey!$M662="Alternative strategy or hedge",Survey!$M662="Private asset",Survey!$L662="Prospectus fund"),TRUE,FALSE)</f>
        <v>0</v>
      </c>
      <c r="AI662" s="104" t="b">
        <f>NOT(ISBLANK(Survey!$M662))</f>
        <v>0</v>
      </c>
      <c r="AJ662" s="16" t="str">
        <f t="shared" si="537"/>
        <v>Fail</v>
      </c>
      <c r="AK662" t="b">
        <f>IF(Survey!W662="No",TRUE,FALSE)</f>
        <v>0</v>
      </c>
      <c r="AL662" s="119">
        <f>MOD((LEN(Survey!W662)+2),22)</f>
        <v>2</v>
      </c>
      <c r="AM662" t="str">
        <f t="shared" si="538"/>
        <v>Pass</v>
      </c>
      <c r="AN662" s="33" t="b">
        <f>NOT(ISNUMBER(SEARCH("Other",Survey!$Q662)))</f>
        <v>1</v>
      </c>
      <c r="AO662" s="32" t="b">
        <f>NOT(ISBLANK(Survey!$R662))</f>
        <v>0</v>
      </c>
      <c r="AP662" s="16" t="str">
        <f t="shared" si="539"/>
        <v>Pass</v>
      </c>
      <c r="AQ662" s="114">
        <f>COUNTBLANK(Survey!$X662)</f>
        <v>1</v>
      </c>
      <c r="AR662" s="58">
        <f>IF(AND(Survey!L662&lt;&gt;"Exempt fund",OR(Survey!$M662="ETF",Survey!$M662="ETF, alternative mutual fund",Survey!$M662="Mutual fund",Survey!$M662="Alternative mutual fund",Survey!$M662="Money market")),1,0)</f>
        <v>0</v>
      </c>
      <c r="AS662" s="16" t="str">
        <f t="shared" si="540"/>
        <v>Pass</v>
      </c>
      <c r="AT662" s="33" t="b">
        <f>NOT(ISNUMBER(SEARCH("Yes",Survey!$AC662)))</f>
        <v>1</v>
      </c>
      <c r="AU662" s="32" t="b">
        <f>IF(COUNTBLANK(Survey!$AD662:$AE662)=0,TRUE, FALSE)</f>
        <v>0</v>
      </c>
      <c r="AV662" s="16" t="str">
        <f t="shared" si="541"/>
        <v>Pass</v>
      </c>
      <c r="AW662" s="33" t="b">
        <f>NOT(ISNUMBER(SEARCH("Yes",Survey!$AF662)))</f>
        <v>1</v>
      </c>
      <c r="AX662" s="32" t="b">
        <f>NOT(ISBLANK(Survey!$AH662))</f>
        <v>0</v>
      </c>
      <c r="AY662" s="16" t="str">
        <f t="shared" si="542"/>
        <v>Pass</v>
      </c>
      <c r="AZ662" s="33" t="b">
        <f>NOT(OR(ISNUMBER(SEARCH("Other",Survey!$AH662)),ISNUMBER(SEARCH("Multiple",Survey!$AH662))))</f>
        <v>1</v>
      </c>
      <c r="BA662" s="32" t="b">
        <f>NOT(ISBLANK(Survey!$AI662))</f>
        <v>0</v>
      </c>
      <c r="BB662" s="16" t="str">
        <f t="shared" si="543"/>
        <v>Fail</v>
      </c>
      <c r="BC662" s="114">
        <f>IF(ABS(Survey!$BA662)&gt;0, 1,0)</f>
        <v>0</v>
      </c>
      <c r="BD662" s="114">
        <f>IF(COUNTBLANK(Survey!$AL662)=0,1,0)</f>
        <v>0</v>
      </c>
      <c r="BE662" s="16" t="str">
        <f t="shared" si="544"/>
        <v>Pass</v>
      </c>
      <c r="BF662" s="114">
        <f>IF(ISBLANK(Survey!$AL662),0,1)</f>
        <v>0</v>
      </c>
      <c r="BG662" s="133">
        <f>COUNTBLANK(Survey!$AM662)</f>
        <v>1</v>
      </c>
      <c r="BH662" s="16" t="str">
        <f t="shared" si="545"/>
        <v>Pass</v>
      </c>
      <c r="BI662" s="114">
        <f>IF(OR(Survey!$AM662="Closed",ISBLANK(Survey!$AM662)),0,1)</f>
        <v>0</v>
      </c>
      <c r="BJ662" s="133">
        <f>IF(ISBLANK(Survey!$AN662),1,0)</f>
        <v>1</v>
      </c>
      <c r="BK662" s="118" t="str">
        <f t="shared" si="546"/>
        <v>Pass</v>
      </c>
      <c r="BL662" s="31" cm="1">
        <f t="array" ref="BL662">SUM(SUMIF(Survey!AO662:AP662,{"&gt;0","&lt;0"})*{1,-1})</f>
        <v>0</v>
      </c>
      <c r="BM662">
        <f t="shared" si="547"/>
        <v>0</v>
      </c>
      <c r="BN662">
        <f t="shared" si="548"/>
        <v>100</v>
      </c>
      <c r="BO662" s="118" t="str">
        <f t="shared" si="549"/>
        <v>Pass</v>
      </c>
      <c r="BP662">
        <f>IF(Survey!AQ662="No",0,1)</f>
        <v>1</v>
      </c>
      <c r="BQ662" s="207">
        <f>MOD((LEN(Survey!AQ662)+2),22)</f>
        <v>2</v>
      </c>
      <c r="BR662">
        <f>IF(Survey!AR662="No",0,1)</f>
        <v>1</v>
      </c>
      <c r="BS662" s="207">
        <f>MOD((LEN(Survey!AR662)+2),22)</f>
        <v>2</v>
      </c>
      <c r="BT662" s="114">
        <f>COUNTBLANK(Survey!$AQ662:$AS662)+COUNTBLANK(Survey!$AU662)</f>
        <v>4</v>
      </c>
      <c r="BU662" s="114">
        <f>IF(Survey!$I662="Yes",1,0)</f>
        <v>0</v>
      </c>
      <c r="BV662" s="114">
        <f>IF(OR(Survey!$M662="Mutual fund",Survey!$M662="Alternative mutual fund",Survey!$M662="Money market"),1,0)</f>
        <v>0</v>
      </c>
      <c r="BW662" s="119">
        <f>IF(OR(Survey!$M662="ETF",Survey!$M662="ETF, alternative mutual fund"),1,0)</f>
        <v>0</v>
      </c>
      <c r="BX662" s="16" t="str">
        <f t="shared" si="550"/>
        <v>Pass</v>
      </c>
      <c r="BY662" s="33">
        <f>IF(ISNUMBER(SEARCH("Other",Survey!$AS662)), 1, 0)</f>
        <v>0</v>
      </c>
      <c r="BZ662" s="58" t="b">
        <f>NOT(ISBLANK(Survey!$AT662))</f>
        <v>0</v>
      </c>
      <c r="CA662" s="16" t="str">
        <f t="shared" si="551"/>
        <v>Pass</v>
      </c>
      <c r="CB662" s="114">
        <f>IF(Survey!$BB662=0, 0,1)</f>
        <v>0</v>
      </c>
      <c r="CC662" s="58">
        <f>Survey!$AV662</f>
        <v>0</v>
      </c>
      <c r="CD662" s="58">
        <f>Survey!$BC662+Survey!$BD662+ABS(Survey!$BE662)-ABS(Survey!$BF662)-ABS(Survey!$BG662)-ABS(Survey!$BL662)</f>
        <v>0</v>
      </c>
      <c r="CE662" s="138">
        <f>Survey!BB662+(ABS(Survey!$BH662)-ABS(Survey!$BI662)+ABS(Survey!$BJ662)-ABS(Survey!$BK662))*0.5</f>
        <v>0</v>
      </c>
      <c r="CF662" s="58">
        <f t="shared" si="552"/>
        <v>0</v>
      </c>
      <c r="CG662" s="58">
        <f>IF(AND($CC662&gt;$CF662-0.2,$CC662&lt;$CF662+0.2,ISBLANK(Survey!$AV662)=FALSE),0,1)</f>
        <v>1</v>
      </c>
      <c r="CH662" s="133">
        <f>IF(ISBLANK(Survey!$AW662),1,0)</f>
        <v>1</v>
      </c>
      <c r="CI662" s="16" t="str">
        <f t="shared" si="553"/>
        <v>Pass</v>
      </c>
      <c r="CJ662" s="114">
        <f>IF(Survey!$BB662=0, 0,1)</f>
        <v>0</v>
      </c>
      <c r="CK662" s="58">
        <f>IF(AND(Survey!$AX662&gt;=0,Survey!$AX662&lt;=0.2,Survey!$AX662&lt;&gt;""),0,1)</f>
        <v>1</v>
      </c>
      <c r="CL662" s="114">
        <f>IF(ISBLANK(Survey!$AY662),1,0)</f>
        <v>1</v>
      </c>
      <c r="CM662" s="16" t="str">
        <f t="shared" si="554"/>
        <v>Fail</v>
      </c>
      <c r="CN662" s="133">
        <f>Survey!$AZ662</f>
        <v>0</v>
      </c>
      <c r="CO662" s="16" t="str">
        <f t="shared" si="555"/>
        <v>Pass</v>
      </c>
      <c r="CP662" s="31">
        <f>Survey!$BA662</f>
        <v>0</v>
      </c>
      <c r="CQ662" s="138">
        <f>Survey!$BB662+Survey!$BC662+Survey!$BD662+ABS(Survey!$BE662)-ABS(Survey!$BF662)-ABS(Survey!$BG662)+ABS(Survey!$BH662)-ABS(Survey!$BI662)+ABS(Survey!$BJ662)-ABS(Survey!$BK662)-ABS(Survey!$BL662)+Survey!$BM662</f>
        <v>0</v>
      </c>
      <c r="CR662" s="30">
        <f t="shared" si="556"/>
        <v>0</v>
      </c>
      <c r="CS662" s="17">
        <f t="shared" si="557"/>
        <v>0</v>
      </c>
      <c r="CT662" s="16" t="str">
        <f t="shared" si="558"/>
        <v>Pass</v>
      </c>
      <c r="CU662" s="33" t="b">
        <f>IF(ABS(Survey!$BM662)=0,TRUE,FALSE)</f>
        <v>1</v>
      </c>
      <c r="CV662" s="32" t="b">
        <f>NOT(ISBLANK(Survey!$BN662))</f>
        <v>0</v>
      </c>
      <c r="CW662" t="str">
        <f t="shared" si="559"/>
        <v>Fail</v>
      </c>
      <c r="CX662" s="25">
        <f>Survey!$BA662</f>
        <v>0</v>
      </c>
      <c r="CY662" s="25" cm="1">
        <f t="array" ref="CY662">SUM(SUMIF(Survey!BP662:BW662,{"&gt;0","&lt;0"})*{1,-1})-SUM(SUMIF(Survey!BY662:CF662,{"&gt;0","&lt;0"})*{1,-1})</f>
        <v>0</v>
      </c>
      <c r="CZ662" s="30" t="str">
        <f t="shared" si="560"/>
        <v>No holdings</v>
      </c>
      <c r="DA662">
        <f t="shared" si="561"/>
        <v>0</v>
      </c>
      <c r="DB662" s="16" t="str">
        <f t="shared" si="562"/>
        <v>Fail</v>
      </c>
      <c r="DC662" s="31">
        <f>Survey!$BA662</f>
        <v>0</v>
      </c>
      <c r="DD662" s="31" cm="1">
        <f t="array" ref="DD662">SUM(SUMIF(Survey!CH662:DA662,{"&gt;0","&lt;0"})*{1,-1})-SUM(SUMIF(Survey!DC662:DV662,{"&gt;0","&lt;0"})*{1,-1})</f>
        <v>0</v>
      </c>
      <c r="DE662" s="30" t="str">
        <f t="shared" si="563"/>
        <v>No holdings</v>
      </c>
      <c r="DF662" s="17">
        <f t="shared" si="564"/>
        <v>0</v>
      </c>
      <c r="DG662" s="16" t="str">
        <f t="shared" si="565"/>
        <v>Pass</v>
      </c>
      <c r="DH662" s="33" t="b">
        <f>IF(ABS(Survey!$DA662)=0,TRUE,FALSE)</f>
        <v>1</v>
      </c>
      <c r="DI662" s="32" t="b">
        <f>NOT(ISBLANK(Survey!$DB662))</f>
        <v>0</v>
      </c>
      <c r="DJ662" s="16" t="str">
        <f t="shared" si="566"/>
        <v>Pass</v>
      </c>
      <c r="DK662" s="33" t="b">
        <f>IF(ABS(Survey!$DV662)=0,TRUE,FALSE)</f>
        <v>1</v>
      </c>
      <c r="DL662" s="32" t="b">
        <f>NOT(ISBLANK(Survey!$DW662))</f>
        <v>0</v>
      </c>
      <c r="DM662" t="str">
        <f t="shared" si="567"/>
        <v>Pass</v>
      </c>
      <c r="DN662" s="25" cm="1">
        <f t="array" ref="DN662">SUM(SUMIF(Survey!CW662,{"&gt;0","&lt;0"})*{1,-1})+SUM(SUMIF(Survey!DR662,{"&gt;0","&lt;0"})*{1,-1})</f>
        <v>0</v>
      </c>
      <c r="DO662" s="25">
        <f>SUM(SUMIF(Survey!DY662:EE662,{"&gt;0","&lt;0"})*{1,-1})+SUM(SUMIF(Survey!EG662:EM662,{"&gt;0","&lt;0"})*{1,-1})</f>
        <v>0</v>
      </c>
      <c r="DP662">
        <f t="shared" si="568"/>
        <v>0</v>
      </c>
      <c r="DQ662">
        <f t="shared" si="569"/>
        <v>0</v>
      </c>
      <c r="DR662" s="16" t="str">
        <f t="shared" si="570"/>
        <v>Pass</v>
      </c>
      <c r="DS662" s="33" t="b">
        <f>IF(ABS(Survey!$EE662)=0,TRUE,FALSE)</f>
        <v>1</v>
      </c>
      <c r="DT662" s="32" t="b">
        <f>NOT(ISBLANK(Survey!EF662))</f>
        <v>0</v>
      </c>
      <c r="DU662" s="16" t="str">
        <f t="shared" si="571"/>
        <v>Pass</v>
      </c>
      <c r="DV662" s="33" t="b">
        <f>IF(ABS(Survey!$EM662)=0,TRUE,FALSE)</f>
        <v>1</v>
      </c>
      <c r="DW662" s="32" t="b">
        <f>NOT(ISBLANK(Survey!$EN662))</f>
        <v>0</v>
      </c>
      <c r="DX662" s="16" t="str">
        <f t="shared" si="572"/>
        <v>Fail</v>
      </c>
      <c r="DY662" s="31">
        <f>SUM(SUMIF(Survey!ET662:EV662,{"&gt;0","&lt;0"})*{1,-1})</f>
        <v>0</v>
      </c>
      <c r="DZ662">
        <f t="shared" si="573"/>
        <v>0</v>
      </c>
      <c r="EA662">
        <f t="shared" si="574"/>
        <v>100</v>
      </c>
      <c r="EB662" s="30" t="b">
        <f>IF(OR(Survey!$M662="ETF",Survey!$M662="ETF, alternative mutual fund",Survey!$M662="Closed-end", Survey!$M662="Split share corp"),TRUE,FALSE)</f>
        <v>0</v>
      </c>
      <c r="EC662" s="16" t="str">
        <f t="shared" si="575"/>
        <v>Fail</v>
      </c>
      <c r="ED662" s="31">
        <f>SUM(SUMIF(Survey!EX662:FD662,{"&gt;0","&lt;0"})*{1,-1})</f>
        <v>0</v>
      </c>
      <c r="EE662">
        <f t="shared" si="576"/>
        <v>0</v>
      </c>
      <c r="EF662" s="17">
        <f t="shared" si="577"/>
        <v>100</v>
      </c>
      <c r="EG662" s="16" t="str">
        <f t="shared" si="578"/>
        <v>Fail</v>
      </c>
      <c r="EH662" s="31">
        <f>SUM(SUMIF(Survey!FF662:FL662,{"&gt;0","&lt;0"})*{1,-1})</f>
        <v>0</v>
      </c>
      <c r="EI662">
        <f t="shared" si="579"/>
        <v>0</v>
      </c>
      <c r="EJ662" s="17">
        <f t="shared" si="580"/>
        <v>100</v>
      </c>
    </row>
    <row r="663" spans="1:140">
      <c r="A663">
        <v>663</v>
      </c>
      <c r="B663" t="str">
        <f t="shared" si="528"/>
        <v>Pass</v>
      </c>
      <c r="C663" t="str">
        <f>IF(COUNTBLANK(Survey!B663:FM663)=$C$2, "Pass", "Fail")</f>
        <v>Pass</v>
      </c>
      <c r="D663" s="16" t="str">
        <f t="shared" si="529"/>
        <v>Fail</v>
      </c>
      <c r="E663" t="str">
        <f>IF(OR(ISBLANK(Survey!AL663),COUNTIF(G663:BJ663,"Fail")),"Fail","Pass")</f>
        <v>Fail</v>
      </c>
      <c r="F663" s="265"/>
      <c r="G663" s="16" t="str">
        <f t="shared" si="530"/>
        <v>Fail</v>
      </c>
      <c r="H663" s="139">
        <f>COUNTBLANK(Survey!B663:D663)+COUNTBLANK(Survey!G663)+COUNTBLANK(Survey!I663)+COUNTBLANK(Survey!K663:M663)+COUNTBLANK(Survey!P663:Q663)+COUNTBLANK(Survey!T663:W663)+COUNTBLANK(Survey!Z663:AC663)+COUNTBLANK(Survey!AF663:AG663)+COUNTBLANK(Survey!AK663:AK663)</f>
        <v>21</v>
      </c>
      <c r="I663" t="str">
        <f t="shared" si="531"/>
        <v>Fail</v>
      </c>
      <c r="J663" t="b">
        <f>IF(Survey!E663="No",TRUE,FALSE)</f>
        <v>0</v>
      </c>
      <c r="K663" s="29" cm="1">
        <f t="array" ref="K663">IF(COUNTA(Survey!$E$4:$E$695)=1, 0, SUM(IF(COUNTIF(Survey!$E$4:$E$695, Survey!$E$4:$E$695)=1,1,0)))</f>
        <v>0</v>
      </c>
      <c r="L663" s="29">
        <f>LEN(Survey!E663)</f>
        <v>0</v>
      </c>
      <c r="M663" s="16" t="str">
        <f t="shared" si="532"/>
        <v>Fail</v>
      </c>
      <c r="N663" t="b">
        <f>IF(Survey!F663="No",TRUE,FALSE)</f>
        <v>0</v>
      </c>
      <c r="O663" t="b">
        <f>Survey!F663=Survey!E663</f>
        <v>1</v>
      </c>
      <c r="P663">
        <f>COUNTIF(Survey!$F$4:$F$695,Survey!F663)</f>
        <v>0</v>
      </c>
      <c r="Q663" s="28">
        <f>LEN(Survey!F663)</f>
        <v>0</v>
      </c>
      <c r="R663" s="16" t="str">
        <f t="shared" si="533"/>
        <v>Pass</v>
      </c>
      <c r="S663" s="29">
        <f>MOD((LEN(Survey!H663)+2),11)</f>
        <v>2</v>
      </c>
      <c r="T663">
        <f>COUNTIF(Survey!$H$4:$H$695,Survey!H663)</f>
        <v>0</v>
      </c>
      <c r="U663" s="28" t="str">
        <f>IF(Survey!$L663="Prospectus fund", "Yes", "No")</f>
        <v>No</v>
      </c>
      <c r="V663" s="16" t="str">
        <f t="shared" si="534"/>
        <v>Pass</v>
      </c>
      <c r="W663" s="29">
        <f>MOD((LEN(Survey!J663)+2),11)</f>
        <v>2</v>
      </c>
      <c r="X663">
        <f>COUNTIF(Survey!$J$4:$J$695,Survey!J663)</f>
        <v>0</v>
      </c>
      <c r="Y663" s="30" t="b">
        <f>IF(OR(Survey!$M663="ETF",Survey!$M663="ETF, alternative mutual fund",Survey!$M663="Closed-end", Survey!$M663="Split share corp", Survey!$I663="Yes"),TRUE,FALSE)</f>
        <v>0</v>
      </c>
      <c r="Z663" s="16" t="str">
        <f>IFERROR(IF(AND(OR(AC663=AD663,AD663 = "Either"),NOT(ISBLANK(Survey!K663))),"Pass","Fail"),"Pass")</f>
        <v>Fail</v>
      </c>
      <c r="AA663" s="31" cm="1">
        <f t="array" ref="AA663">SUM(SUMIF(Survey!CH663:DA663,{"&gt;0","&lt;0"})*{1,-1})</f>
        <v>0</v>
      </c>
      <c r="AB663" s="33" cm="1">
        <f t="array" ref="AB663">SUM(SUMIF(Survey!CK663,{"&gt;0","&lt;0"})*{1,-1})+SUM(SUMIF(Survey!CU663,{"&gt;0","&lt;0"})*{1,-1})</f>
        <v>0</v>
      </c>
      <c r="AC663" s="33">
        <f>Survey!K663</f>
        <v>0</v>
      </c>
      <c r="AD663" s="32" t="str">
        <f t="shared" si="535"/>
        <v>Either</v>
      </c>
      <c r="AE663" s="16" t="str">
        <f t="shared" si="536"/>
        <v>Fail</v>
      </c>
      <c r="AF663" s="58" cm="1">
        <f t="array" ref="AF663">SUM(SUMIF(Survey!CH663:DA663,{"&gt;0","&lt;0"})*{1,-1})+SUM(SUMIF(Survey!DC663:DV663,{"&gt;0","&lt;0"})*{1,-1})</f>
        <v>0</v>
      </c>
      <c r="AG663" s="58">
        <f>IFERROR(AF663/(Survey!$BA663),0)</f>
        <v>0</v>
      </c>
      <c r="AH663" s="104" t="b">
        <f>IF(OR(Survey!$M663="Alternative strategy or hedge",Survey!$M663="Private asset",Survey!$L663="Prospectus fund"),TRUE,FALSE)</f>
        <v>0</v>
      </c>
      <c r="AI663" s="104" t="b">
        <f>NOT(ISBLANK(Survey!$M663))</f>
        <v>0</v>
      </c>
      <c r="AJ663" s="16" t="str">
        <f t="shared" si="537"/>
        <v>Fail</v>
      </c>
      <c r="AK663" t="b">
        <f>IF(Survey!W663="No",TRUE,FALSE)</f>
        <v>0</v>
      </c>
      <c r="AL663" s="119">
        <f>MOD((LEN(Survey!W663)+2),22)</f>
        <v>2</v>
      </c>
      <c r="AM663" t="str">
        <f t="shared" si="538"/>
        <v>Pass</v>
      </c>
      <c r="AN663" s="33" t="b">
        <f>NOT(ISNUMBER(SEARCH("Other",Survey!$Q663)))</f>
        <v>1</v>
      </c>
      <c r="AO663" s="32" t="b">
        <f>NOT(ISBLANK(Survey!$R663))</f>
        <v>0</v>
      </c>
      <c r="AP663" s="16" t="str">
        <f t="shared" si="539"/>
        <v>Pass</v>
      </c>
      <c r="AQ663" s="114">
        <f>COUNTBLANK(Survey!$X663)</f>
        <v>1</v>
      </c>
      <c r="AR663" s="58">
        <f>IF(AND(Survey!L663&lt;&gt;"Exempt fund",OR(Survey!$M663="ETF",Survey!$M663="ETF, alternative mutual fund",Survey!$M663="Mutual fund",Survey!$M663="Alternative mutual fund",Survey!$M663="Money market")),1,0)</f>
        <v>0</v>
      </c>
      <c r="AS663" s="16" t="str">
        <f t="shared" si="540"/>
        <v>Pass</v>
      </c>
      <c r="AT663" s="33" t="b">
        <f>NOT(ISNUMBER(SEARCH("Yes",Survey!$AC663)))</f>
        <v>1</v>
      </c>
      <c r="AU663" s="32" t="b">
        <f>IF(COUNTBLANK(Survey!$AD663:$AE663)=0,TRUE, FALSE)</f>
        <v>0</v>
      </c>
      <c r="AV663" s="16" t="str">
        <f t="shared" si="541"/>
        <v>Pass</v>
      </c>
      <c r="AW663" s="33" t="b">
        <f>NOT(ISNUMBER(SEARCH("Yes",Survey!$AF663)))</f>
        <v>1</v>
      </c>
      <c r="AX663" s="32" t="b">
        <f>NOT(ISBLANK(Survey!$AH663))</f>
        <v>0</v>
      </c>
      <c r="AY663" s="16" t="str">
        <f t="shared" si="542"/>
        <v>Pass</v>
      </c>
      <c r="AZ663" s="33" t="b">
        <f>NOT(OR(ISNUMBER(SEARCH("Other",Survey!$AH663)),ISNUMBER(SEARCH("Multiple",Survey!$AH663))))</f>
        <v>1</v>
      </c>
      <c r="BA663" s="32" t="b">
        <f>NOT(ISBLANK(Survey!$AI663))</f>
        <v>0</v>
      </c>
      <c r="BB663" s="16" t="str">
        <f t="shared" si="543"/>
        <v>Fail</v>
      </c>
      <c r="BC663" s="114">
        <f>IF(ABS(Survey!$BA663)&gt;0, 1,0)</f>
        <v>0</v>
      </c>
      <c r="BD663" s="114">
        <f>IF(COUNTBLANK(Survey!$AL663)=0,1,0)</f>
        <v>0</v>
      </c>
      <c r="BE663" s="16" t="str">
        <f t="shared" si="544"/>
        <v>Pass</v>
      </c>
      <c r="BF663" s="114">
        <f>IF(ISBLANK(Survey!$AL663),0,1)</f>
        <v>0</v>
      </c>
      <c r="BG663" s="133">
        <f>COUNTBLANK(Survey!$AM663)</f>
        <v>1</v>
      </c>
      <c r="BH663" s="16" t="str">
        <f t="shared" si="545"/>
        <v>Pass</v>
      </c>
      <c r="BI663" s="114">
        <f>IF(OR(Survey!$AM663="Closed",ISBLANK(Survey!$AM663)),0,1)</f>
        <v>0</v>
      </c>
      <c r="BJ663" s="133">
        <f>IF(ISBLANK(Survey!$AN663),1,0)</f>
        <v>1</v>
      </c>
      <c r="BK663" s="118" t="str">
        <f t="shared" si="546"/>
        <v>Pass</v>
      </c>
      <c r="BL663" s="31" cm="1">
        <f t="array" ref="BL663">SUM(SUMIF(Survey!AO663:AP663,{"&gt;0","&lt;0"})*{1,-1})</f>
        <v>0</v>
      </c>
      <c r="BM663">
        <f t="shared" si="547"/>
        <v>0</v>
      </c>
      <c r="BN663">
        <f t="shared" si="548"/>
        <v>100</v>
      </c>
      <c r="BO663" s="118" t="str">
        <f t="shared" si="549"/>
        <v>Pass</v>
      </c>
      <c r="BP663">
        <f>IF(Survey!AQ663="No",0,1)</f>
        <v>1</v>
      </c>
      <c r="BQ663" s="207">
        <f>MOD((LEN(Survey!AQ663)+2),22)</f>
        <v>2</v>
      </c>
      <c r="BR663">
        <f>IF(Survey!AR663="No",0,1)</f>
        <v>1</v>
      </c>
      <c r="BS663" s="207">
        <f>MOD((LEN(Survey!AR663)+2),22)</f>
        <v>2</v>
      </c>
      <c r="BT663" s="114">
        <f>COUNTBLANK(Survey!$AQ663:$AS663)+COUNTBLANK(Survey!$AU663)</f>
        <v>4</v>
      </c>
      <c r="BU663" s="114">
        <f>IF(Survey!$I663="Yes",1,0)</f>
        <v>0</v>
      </c>
      <c r="BV663" s="114">
        <f>IF(OR(Survey!$M663="Mutual fund",Survey!$M663="Alternative mutual fund",Survey!$M663="Money market"),1,0)</f>
        <v>0</v>
      </c>
      <c r="BW663" s="119">
        <f>IF(OR(Survey!$M663="ETF",Survey!$M663="ETF, alternative mutual fund"),1,0)</f>
        <v>0</v>
      </c>
      <c r="BX663" s="16" t="str">
        <f t="shared" si="550"/>
        <v>Pass</v>
      </c>
      <c r="BY663" s="33">
        <f>IF(ISNUMBER(SEARCH("Other",Survey!$AS663)), 1, 0)</f>
        <v>0</v>
      </c>
      <c r="BZ663" s="58" t="b">
        <f>NOT(ISBLANK(Survey!$AT663))</f>
        <v>0</v>
      </c>
      <c r="CA663" s="16" t="str">
        <f t="shared" si="551"/>
        <v>Pass</v>
      </c>
      <c r="CB663" s="114">
        <f>IF(Survey!$BB663=0, 0,1)</f>
        <v>0</v>
      </c>
      <c r="CC663" s="58">
        <f>Survey!$AV663</f>
        <v>0</v>
      </c>
      <c r="CD663" s="58">
        <f>Survey!$BC663+Survey!$BD663+ABS(Survey!$BE663)-ABS(Survey!$BF663)-ABS(Survey!$BG663)-ABS(Survey!$BL663)</f>
        <v>0</v>
      </c>
      <c r="CE663" s="138">
        <f>Survey!BB663+(ABS(Survey!$BH663)-ABS(Survey!$BI663)+ABS(Survey!$BJ663)-ABS(Survey!$BK663))*0.5</f>
        <v>0</v>
      </c>
      <c r="CF663" s="58">
        <f t="shared" si="552"/>
        <v>0</v>
      </c>
      <c r="CG663" s="58">
        <f>IF(AND($CC663&gt;$CF663-0.2,$CC663&lt;$CF663+0.2,ISBLANK(Survey!$AV663)=FALSE),0,1)</f>
        <v>1</v>
      </c>
      <c r="CH663" s="133">
        <f>IF(ISBLANK(Survey!$AW663),1,0)</f>
        <v>1</v>
      </c>
      <c r="CI663" s="16" t="str">
        <f t="shared" si="553"/>
        <v>Pass</v>
      </c>
      <c r="CJ663" s="114">
        <f>IF(Survey!$BB663=0, 0,1)</f>
        <v>0</v>
      </c>
      <c r="CK663" s="58">
        <f>IF(AND(Survey!$AX663&gt;=0,Survey!$AX663&lt;=0.2,Survey!$AX663&lt;&gt;""),0,1)</f>
        <v>1</v>
      </c>
      <c r="CL663" s="114">
        <f>IF(ISBLANK(Survey!$AY663),1,0)</f>
        <v>1</v>
      </c>
      <c r="CM663" s="16" t="str">
        <f t="shared" si="554"/>
        <v>Fail</v>
      </c>
      <c r="CN663" s="133">
        <f>Survey!$AZ663</f>
        <v>0</v>
      </c>
      <c r="CO663" s="16" t="str">
        <f t="shared" si="555"/>
        <v>Pass</v>
      </c>
      <c r="CP663" s="31">
        <f>Survey!$BA663</f>
        <v>0</v>
      </c>
      <c r="CQ663" s="138">
        <f>Survey!$BB663+Survey!$BC663+Survey!$BD663+ABS(Survey!$BE663)-ABS(Survey!$BF663)-ABS(Survey!$BG663)+ABS(Survey!$BH663)-ABS(Survey!$BI663)+ABS(Survey!$BJ663)-ABS(Survey!$BK663)-ABS(Survey!$BL663)+Survey!$BM663</f>
        <v>0</v>
      </c>
      <c r="CR663" s="30">
        <f t="shared" si="556"/>
        <v>0</v>
      </c>
      <c r="CS663" s="17">
        <f t="shared" si="557"/>
        <v>0</v>
      </c>
      <c r="CT663" s="16" t="str">
        <f t="shared" si="558"/>
        <v>Pass</v>
      </c>
      <c r="CU663" s="33" t="b">
        <f>IF(ABS(Survey!$BM663)=0,TRUE,FALSE)</f>
        <v>1</v>
      </c>
      <c r="CV663" s="32" t="b">
        <f>NOT(ISBLANK(Survey!$BN663))</f>
        <v>0</v>
      </c>
      <c r="CW663" t="str">
        <f t="shared" si="559"/>
        <v>Fail</v>
      </c>
      <c r="CX663" s="25">
        <f>Survey!$BA663</f>
        <v>0</v>
      </c>
      <c r="CY663" s="25" cm="1">
        <f t="array" ref="CY663">SUM(SUMIF(Survey!BP663:BW663,{"&gt;0","&lt;0"})*{1,-1})-SUM(SUMIF(Survey!BY663:CF663,{"&gt;0","&lt;0"})*{1,-1})</f>
        <v>0</v>
      </c>
      <c r="CZ663" s="30" t="str">
        <f t="shared" si="560"/>
        <v>No holdings</v>
      </c>
      <c r="DA663">
        <f t="shared" si="561"/>
        <v>0</v>
      </c>
      <c r="DB663" s="16" t="str">
        <f t="shared" si="562"/>
        <v>Fail</v>
      </c>
      <c r="DC663" s="31">
        <f>Survey!$BA663</f>
        <v>0</v>
      </c>
      <c r="DD663" s="31" cm="1">
        <f t="array" ref="DD663">SUM(SUMIF(Survey!CH663:DA663,{"&gt;0","&lt;0"})*{1,-1})-SUM(SUMIF(Survey!DC663:DV663,{"&gt;0","&lt;0"})*{1,-1})</f>
        <v>0</v>
      </c>
      <c r="DE663" s="30" t="str">
        <f t="shared" si="563"/>
        <v>No holdings</v>
      </c>
      <c r="DF663" s="17">
        <f t="shared" si="564"/>
        <v>0</v>
      </c>
      <c r="DG663" s="16" t="str">
        <f t="shared" si="565"/>
        <v>Pass</v>
      </c>
      <c r="DH663" s="33" t="b">
        <f>IF(ABS(Survey!$DA663)=0,TRUE,FALSE)</f>
        <v>1</v>
      </c>
      <c r="DI663" s="32" t="b">
        <f>NOT(ISBLANK(Survey!$DB663))</f>
        <v>0</v>
      </c>
      <c r="DJ663" s="16" t="str">
        <f t="shared" si="566"/>
        <v>Pass</v>
      </c>
      <c r="DK663" s="33" t="b">
        <f>IF(ABS(Survey!$DV663)=0,TRUE,FALSE)</f>
        <v>1</v>
      </c>
      <c r="DL663" s="32" t="b">
        <f>NOT(ISBLANK(Survey!$DW663))</f>
        <v>0</v>
      </c>
      <c r="DM663" t="str">
        <f t="shared" si="567"/>
        <v>Pass</v>
      </c>
      <c r="DN663" s="25" cm="1">
        <f t="array" ref="DN663">SUM(SUMIF(Survey!CW663,{"&gt;0","&lt;0"})*{1,-1})+SUM(SUMIF(Survey!DR663,{"&gt;0","&lt;0"})*{1,-1})</f>
        <v>0</v>
      </c>
      <c r="DO663" s="25">
        <f>SUM(SUMIF(Survey!DY663:EE663,{"&gt;0","&lt;0"})*{1,-1})+SUM(SUMIF(Survey!EG663:EM663,{"&gt;0","&lt;0"})*{1,-1})</f>
        <v>0</v>
      </c>
      <c r="DP663">
        <f t="shared" si="568"/>
        <v>0</v>
      </c>
      <c r="DQ663">
        <f t="shared" si="569"/>
        <v>0</v>
      </c>
      <c r="DR663" s="16" t="str">
        <f t="shared" si="570"/>
        <v>Pass</v>
      </c>
      <c r="DS663" s="33" t="b">
        <f>IF(ABS(Survey!$EE663)=0,TRUE,FALSE)</f>
        <v>1</v>
      </c>
      <c r="DT663" s="32" t="b">
        <f>NOT(ISBLANK(Survey!EF663))</f>
        <v>0</v>
      </c>
      <c r="DU663" s="16" t="str">
        <f t="shared" si="571"/>
        <v>Pass</v>
      </c>
      <c r="DV663" s="33" t="b">
        <f>IF(ABS(Survey!$EM663)=0,TRUE,FALSE)</f>
        <v>1</v>
      </c>
      <c r="DW663" s="32" t="b">
        <f>NOT(ISBLANK(Survey!$EN663))</f>
        <v>0</v>
      </c>
      <c r="DX663" s="16" t="str">
        <f t="shared" si="572"/>
        <v>Fail</v>
      </c>
      <c r="DY663" s="31">
        <f>SUM(SUMIF(Survey!ET663:EV663,{"&gt;0","&lt;0"})*{1,-1})</f>
        <v>0</v>
      </c>
      <c r="DZ663">
        <f t="shared" si="573"/>
        <v>0</v>
      </c>
      <c r="EA663">
        <f t="shared" si="574"/>
        <v>100</v>
      </c>
      <c r="EB663" s="30" t="b">
        <f>IF(OR(Survey!$M663="ETF",Survey!$M663="ETF, alternative mutual fund",Survey!$M663="Closed-end", Survey!$M663="Split share corp"),TRUE,FALSE)</f>
        <v>0</v>
      </c>
      <c r="EC663" s="16" t="str">
        <f t="shared" si="575"/>
        <v>Fail</v>
      </c>
      <c r="ED663" s="31">
        <f>SUM(SUMIF(Survey!EX663:FD663,{"&gt;0","&lt;0"})*{1,-1})</f>
        <v>0</v>
      </c>
      <c r="EE663">
        <f t="shared" si="576"/>
        <v>0</v>
      </c>
      <c r="EF663" s="17">
        <f t="shared" si="577"/>
        <v>100</v>
      </c>
      <c r="EG663" s="16" t="str">
        <f t="shared" si="578"/>
        <v>Fail</v>
      </c>
      <c r="EH663" s="31">
        <f>SUM(SUMIF(Survey!FF663:FL663,{"&gt;0","&lt;0"})*{1,-1})</f>
        <v>0</v>
      </c>
      <c r="EI663">
        <f t="shared" si="579"/>
        <v>0</v>
      </c>
      <c r="EJ663" s="17">
        <f t="shared" si="580"/>
        <v>100</v>
      </c>
    </row>
    <row r="664" spans="1:140">
      <c r="A664">
        <v>664</v>
      </c>
      <c r="B664" t="str">
        <f t="shared" si="528"/>
        <v>Pass</v>
      </c>
      <c r="C664" t="str">
        <f>IF(COUNTBLANK(Survey!B664:FM664)=$C$2, "Pass", "Fail")</f>
        <v>Pass</v>
      </c>
      <c r="D664" s="16" t="str">
        <f t="shared" si="529"/>
        <v>Fail</v>
      </c>
      <c r="E664" t="str">
        <f>IF(OR(ISBLANK(Survey!AL664),COUNTIF(G664:BJ664,"Fail")),"Fail","Pass")</f>
        <v>Fail</v>
      </c>
      <c r="F664" s="265"/>
      <c r="G664" s="16" t="str">
        <f t="shared" si="530"/>
        <v>Fail</v>
      </c>
      <c r="H664" s="139">
        <f>COUNTBLANK(Survey!B664:D664)+COUNTBLANK(Survey!G664)+COUNTBLANK(Survey!I664)+COUNTBLANK(Survey!K664:M664)+COUNTBLANK(Survey!P664:Q664)+COUNTBLANK(Survey!T664:W664)+COUNTBLANK(Survey!Z664:AC664)+COUNTBLANK(Survey!AF664:AG664)+COUNTBLANK(Survey!AK664:AK664)</f>
        <v>21</v>
      </c>
      <c r="I664" t="str">
        <f t="shared" si="531"/>
        <v>Fail</v>
      </c>
      <c r="J664" t="b">
        <f>IF(Survey!E664="No",TRUE,FALSE)</f>
        <v>0</v>
      </c>
      <c r="K664" s="29" cm="1">
        <f t="array" ref="K664">IF(COUNTA(Survey!$E$4:$E$695)=1, 0, SUM(IF(COUNTIF(Survey!$E$4:$E$695, Survey!$E$4:$E$695)=1,1,0)))</f>
        <v>0</v>
      </c>
      <c r="L664" s="29">
        <f>LEN(Survey!E664)</f>
        <v>0</v>
      </c>
      <c r="M664" s="16" t="str">
        <f t="shared" si="532"/>
        <v>Fail</v>
      </c>
      <c r="N664" t="b">
        <f>IF(Survey!F664="No",TRUE,FALSE)</f>
        <v>0</v>
      </c>
      <c r="O664" t="b">
        <f>Survey!F664=Survey!E664</f>
        <v>1</v>
      </c>
      <c r="P664">
        <f>COUNTIF(Survey!$F$4:$F$695,Survey!F664)</f>
        <v>0</v>
      </c>
      <c r="Q664" s="28">
        <f>LEN(Survey!F664)</f>
        <v>0</v>
      </c>
      <c r="R664" s="16" t="str">
        <f t="shared" si="533"/>
        <v>Pass</v>
      </c>
      <c r="S664" s="29">
        <f>MOD((LEN(Survey!H664)+2),11)</f>
        <v>2</v>
      </c>
      <c r="T664">
        <f>COUNTIF(Survey!$H$4:$H$695,Survey!H664)</f>
        <v>0</v>
      </c>
      <c r="U664" s="28" t="str">
        <f>IF(Survey!$L664="Prospectus fund", "Yes", "No")</f>
        <v>No</v>
      </c>
      <c r="V664" s="16" t="str">
        <f t="shared" si="534"/>
        <v>Pass</v>
      </c>
      <c r="W664" s="29">
        <f>MOD((LEN(Survey!J664)+2),11)</f>
        <v>2</v>
      </c>
      <c r="X664">
        <f>COUNTIF(Survey!$J$4:$J$695,Survey!J664)</f>
        <v>0</v>
      </c>
      <c r="Y664" s="30" t="b">
        <f>IF(OR(Survey!$M664="ETF",Survey!$M664="ETF, alternative mutual fund",Survey!$M664="Closed-end", Survey!$M664="Split share corp", Survey!$I664="Yes"),TRUE,FALSE)</f>
        <v>0</v>
      </c>
      <c r="Z664" s="16" t="str">
        <f>IFERROR(IF(AND(OR(AC664=AD664,AD664 = "Either"),NOT(ISBLANK(Survey!K664))),"Pass","Fail"),"Pass")</f>
        <v>Fail</v>
      </c>
      <c r="AA664" s="31" cm="1">
        <f t="array" ref="AA664">SUM(SUMIF(Survey!CH664:DA664,{"&gt;0","&lt;0"})*{1,-1})</f>
        <v>0</v>
      </c>
      <c r="AB664" s="33" cm="1">
        <f t="array" ref="AB664">SUM(SUMIF(Survey!CK664,{"&gt;0","&lt;0"})*{1,-1})+SUM(SUMIF(Survey!CU664,{"&gt;0","&lt;0"})*{1,-1})</f>
        <v>0</v>
      </c>
      <c r="AC664" s="33">
        <f>Survey!K664</f>
        <v>0</v>
      </c>
      <c r="AD664" s="32" t="str">
        <f t="shared" si="535"/>
        <v>Either</v>
      </c>
      <c r="AE664" s="16" t="str">
        <f t="shared" si="536"/>
        <v>Fail</v>
      </c>
      <c r="AF664" s="58" cm="1">
        <f t="array" ref="AF664">SUM(SUMIF(Survey!CH664:DA664,{"&gt;0","&lt;0"})*{1,-1})+SUM(SUMIF(Survey!DC664:DV664,{"&gt;0","&lt;0"})*{1,-1})</f>
        <v>0</v>
      </c>
      <c r="AG664" s="58">
        <f>IFERROR(AF664/(Survey!$BA664),0)</f>
        <v>0</v>
      </c>
      <c r="AH664" s="104" t="b">
        <f>IF(OR(Survey!$M664="Alternative strategy or hedge",Survey!$M664="Private asset",Survey!$L664="Prospectus fund"),TRUE,FALSE)</f>
        <v>0</v>
      </c>
      <c r="AI664" s="104" t="b">
        <f>NOT(ISBLANK(Survey!$M664))</f>
        <v>0</v>
      </c>
      <c r="AJ664" s="16" t="str">
        <f t="shared" si="537"/>
        <v>Fail</v>
      </c>
      <c r="AK664" t="b">
        <f>IF(Survey!W664="No",TRUE,FALSE)</f>
        <v>0</v>
      </c>
      <c r="AL664" s="119">
        <f>MOD((LEN(Survey!W664)+2),22)</f>
        <v>2</v>
      </c>
      <c r="AM664" t="str">
        <f t="shared" si="538"/>
        <v>Pass</v>
      </c>
      <c r="AN664" s="33" t="b">
        <f>NOT(ISNUMBER(SEARCH("Other",Survey!$Q664)))</f>
        <v>1</v>
      </c>
      <c r="AO664" s="32" t="b">
        <f>NOT(ISBLANK(Survey!$R664))</f>
        <v>0</v>
      </c>
      <c r="AP664" s="16" t="str">
        <f t="shared" si="539"/>
        <v>Pass</v>
      </c>
      <c r="AQ664" s="114">
        <f>COUNTBLANK(Survey!$X664)</f>
        <v>1</v>
      </c>
      <c r="AR664" s="58">
        <f>IF(AND(Survey!L664&lt;&gt;"Exempt fund",OR(Survey!$M664="ETF",Survey!$M664="ETF, alternative mutual fund",Survey!$M664="Mutual fund",Survey!$M664="Alternative mutual fund",Survey!$M664="Money market")),1,0)</f>
        <v>0</v>
      </c>
      <c r="AS664" s="16" t="str">
        <f t="shared" si="540"/>
        <v>Pass</v>
      </c>
      <c r="AT664" s="33" t="b">
        <f>NOT(ISNUMBER(SEARCH("Yes",Survey!$AC664)))</f>
        <v>1</v>
      </c>
      <c r="AU664" s="32" t="b">
        <f>IF(COUNTBLANK(Survey!$AD664:$AE664)=0,TRUE, FALSE)</f>
        <v>0</v>
      </c>
      <c r="AV664" s="16" t="str">
        <f t="shared" si="541"/>
        <v>Pass</v>
      </c>
      <c r="AW664" s="33" t="b">
        <f>NOT(ISNUMBER(SEARCH("Yes",Survey!$AF664)))</f>
        <v>1</v>
      </c>
      <c r="AX664" s="32" t="b">
        <f>NOT(ISBLANK(Survey!$AH664))</f>
        <v>0</v>
      </c>
      <c r="AY664" s="16" t="str">
        <f t="shared" si="542"/>
        <v>Pass</v>
      </c>
      <c r="AZ664" s="33" t="b">
        <f>NOT(OR(ISNUMBER(SEARCH("Other",Survey!$AH664)),ISNUMBER(SEARCH("Multiple",Survey!$AH664))))</f>
        <v>1</v>
      </c>
      <c r="BA664" s="32" t="b">
        <f>NOT(ISBLANK(Survey!$AI664))</f>
        <v>0</v>
      </c>
      <c r="BB664" s="16" t="str">
        <f t="shared" si="543"/>
        <v>Fail</v>
      </c>
      <c r="BC664" s="114">
        <f>IF(ABS(Survey!$BA664)&gt;0, 1,0)</f>
        <v>0</v>
      </c>
      <c r="BD664" s="114">
        <f>IF(COUNTBLANK(Survey!$AL664)=0,1,0)</f>
        <v>0</v>
      </c>
      <c r="BE664" s="16" t="str">
        <f t="shared" si="544"/>
        <v>Pass</v>
      </c>
      <c r="BF664" s="114">
        <f>IF(ISBLANK(Survey!$AL664),0,1)</f>
        <v>0</v>
      </c>
      <c r="BG664" s="133">
        <f>COUNTBLANK(Survey!$AM664)</f>
        <v>1</v>
      </c>
      <c r="BH664" s="16" t="str">
        <f t="shared" si="545"/>
        <v>Pass</v>
      </c>
      <c r="BI664" s="114">
        <f>IF(OR(Survey!$AM664="Closed",ISBLANK(Survey!$AM664)),0,1)</f>
        <v>0</v>
      </c>
      <c r="BJ664" s="133">
        <f>IF(ISBLANK(Survey!$AN664),1,0)</f>
        <v>1</v>
      </c>
      <c r="BK664" s="118" t="str">
        <f t="shared" si="546"/>
        <v>Pass</v>
      </c>
      <c r="BL664" s="31" cm="1">
        <f t="array" ref="BL664">SUM(SUMIF(Survey!AO664:AP664,{"&gt;0","&lt;0"})*{1,-1})</f>
        <v>0</v>
      </c>
      <c r="BM664">
        <f t="shared" si="547"/>
        <v>0</v>
      </c>
      <c r="BN664">
        <f t="shared" si="548"/>
        <v>100</v>
      </c>
      <c r="BO664" s="118" t="str">
        <f t="shared" si="549"/>
        <v>Pass</v>
      </c>
      <c r="BP664">
        <f>IF(Survey!AQ664="No",0,1)</f>
        <v>1</v>
      </c>
      <c r="BQ664" s="207">
        <f>MOD((LEN(Survey!AQ664)+2),22)</f>
        <v>2</v>
      </c>
      <c r="BR664">
        <f>IF(Survey!AR664="No",0,1)</f>
        <v>1</v>
      </c>
      <c r="BS664" s="207">
        <f>MOD((LEN(Survey!AR664)+2),22)</f>
        <v>2</v>
      </c>
      <c r="BT664" s="114">
        <f>COUNTBLANK(Survey!$AQ664:$AS664)+COUNTBLANK(Survey!$AU664)</f>
        <v>4</v>
      </c>
      <c r="BU664" s="114">
        <f>IF(Survey!$I664="Yes",1,0)</f>
        <v>0</v>
      </c>
      <c r="BV664" s="114">
        <f>IF(OR(Survey!$M664="Mutual fund",Survey!$M664="Alternative mutual fund",Survey!$M664="Money market"),1,0)</f>
        <v>0</v>
      </c>
      <c r="BW664" s="119">
        <f>IF(OR(Survey!$M664="ETF",Survey!$M664="ETF, alternative mutual fund"),1,0)</f>
        <v>0</v>
      </c>
      <c r="BX664" s="16" t="str">
        <f t="shared" si="550"/>
        <v>Pass</v>
      </c>
      <c r="BY664" s="33">
        <f>IF(ISNUMBER(SEARCH("Other",Survey!$AS664)), 1, 0)</f>
        <v>0</v>
      </c>
      <c r="BZ664" s="58" t="b">
        <f>NOT(ISBLANK(Survey!$AT664))</f>
        <v>0</v>
      </c>
      <c r="CA664" s="16" t="str">
        <f t="shared" si="551"/>
        <v>Pass</v>
      </c>
      <c r="CB664" s="114">
        <f>IF(Survey!$BB664=0, 0,1)</f>
        <v>0</v>
      </c>
      <c r="CC664" s="58">
        <f>Survey!$AV664</f>
        <v>0</v>
      </c>
      <c r="CD664" s="58">
        <f>Survey!$BC664+Survey!$BD664+ABS(Survey!$BE664)-ABS(Survey!$BF664)-ABS(Survey!$BG664)-ABS(Survey!$BL664)</f>
        <v>0</v>
      </c>
      <c r="CE664" s="138">
        <f>Survey!BB664+(ABS(Survey!$BH664)-ABS(Survey!$BI664)+ABS(Survey!$BJ664)-ABS(Survey!$BK664))*0.5</f>
        <v>0</v>
      </c>
      <c r="CF664" s="58">
        <f t="shared" si="552"/>
        <v>0</v>
      </c>
      <c r="CG664" s="58">
        <f>IF(AND($CC664&gt;$CF664-0.2,$CC664&lt;$CF664+0.2,ISBLANK(Survey!$AV664)=FALSE),0,1)</f>
        <v>1</v>
      </c>
      <c r="CH664" s="133">
        <f>IF(ISBLANK(Survey!$AW664),1,0)</f>
        <v>1</v>
      </c>
      <c r="CI664" s="16" t="str">
        <f t="shared" si="553"/>
        <v>Pass</v>
      </c>
      <c r="CJ664" s="114">
        <f>IF(Survey!$BB664=0, 0,1)</f>
        <v>0</v>
      </c>
      <c r="CK664" s="58">
        <f>IF(AND(Survey!$AX664&gt;=0,Survey!$AX664&lt;=0.2,Survey!$AX664&lt;&gt;""),0,1)</f>
        <v>1</v>
      </c>
      <c r="CL664" s="114">
        <f>IF(ISBLANK(Survey!$AY664),1,0)</f>
        <v>1</v>
      </c>
      <c r="CM664" s="16" t="str">
        <f t="shared" si="554"/>
        <v>Fail</v>
      </c>
      <c r="CN664" s="133">
        <f>Survey!$AZ664</f>
        <v>0</v>
      </c>
      <c r="CO664" s="16" t="str">
        <f t="shared" si="555"/>
        <v>Pass</v>
      </c>
      <c r="CP664" s="31">
        <f>Survey!$BA664</f>
        <v>0</v>
      </c>
      <c r="CQ664" s="138">
        <f>Survey!$BB664+Survey!$BC664+Survey!$BD664+ABS(Survey!$BE664)-ABS(Survey!$BF664)-ABS(Survey!$BG664)+ABS(Survey!$BH664)-ABS(Survey!$BI664)+ABS(Survey!$BJ664)-ABS(Survey!$BK664)-ABS(Survey!$BL664)+Survey!$BM664</f>
        <v>0</v>
      </c>
      <c r="CR664" s="30">
        <f t="shared" si="556"/>
        <v>0</v>
      </c>
      <c r="CS664" s="17">
        <f t="shared" si="557"/>
        <v>0</v>
      </c>
      <c r="CT664" s="16" t="str">
        <f t="shared" si="558"/>
        <v>Pass</v>
      </c>
      <c r="CU664" s="33" t="b">
        <f>IF(ABS(Survey!$BM664)=0,TRUE,FALSE)</f>
        <v>1</v>
      </c>
      <c r="CV664" s="32" t="b">
        <f>NOT(ISBLANK(Survey!$BN664))</f>
        <v>0</v>
      </c>
      <c r="CW664" t="str">
        <f t="shared" si="559"/>
        <v>Fail</v>
      </c>
      <c r="CX664" s="25">
        <f>Survey!$BA664</f>
        <v>0</v>
      </c>
      <c r="CY664" s="25" cm="1">
        <f t="array" ref="CY664">SUM(SUMIF(Survey!BP664:BW664,{"&gt;0","&lt;0"})*{1,-1})-SUM(SUMIF(Survey!BY664:CF664,{"&gt;0","&lt;0"})*{1,-1})</f>
        <v>0</v>
      </c>
      <c r="CZ664" s="30" t="str">
        <f t="shared" si="560"/>
        <v>No holdings</v>
      </c>
      <c r="DA664">
        <f t="shared" si="561"/>
        <v>0</v>
      </c>
      <c r="DB664" s="16" t="str">
        <f t="shared" si="562"/>
        <v>Fail</v>
      </c>
      <c r="DC664" s="31">
        <f>Survey!$BA664</f>
        <v>0</v>
      </c>
      <c r="DD664" s="31" cm="1">
        <f t="array" ref="DD664">SUM(SUMIF(Survey!CH664:DA664,{"&gt;0","&lt;0"})*{1,-1})-SUM(SUMIF(Survey!DC664:DV664,{"&gt;0","&lt;0"})*{1,-1})</f>
        <v>0</v>
      </c>
      <c r="DE664" s="30" t="str">
        <f t="shared" si="563"/>
        <v>No holdings</v>
      </c>
      <c r="DF664" s="17">
        <f t="shared" si="564"/>
        <v>0</v>
      </c>
      <c r="DG664" s="16" t="str">
        <f t="shared" si="565"/>
        <v>Pass</v>
      </c>
      <c r="DH664" s="33" t="b">
        <f>IF(ABS(Survey!$DA664)=0,TRUE,FALSE)</f>
        <v>1</v>
      </c>
      <c r="DI664" s="32" t="b">
        <f>NOT(ISBLANK(Survey!$DB664))</f>
        <v>0</v>
      </c>
      <c r="DJ664" s="16" t="str">
        <f t="shared" si="566"/>
        <v>Pass</v>
      </c>
      <c r="DK664" s="33" t="b">
        <f>IF(ABS(Survey!$DV664)=0,TRUE,FALSE)</f>
        <v>1</v>
      </c>
      <c r="DL664" s="32" t="b">
        <f>NOT(ISBLANK(Survey!$DW664))</f>
        <v>0</v>
      </c>
      <c r="DM664" t="str">
        <f t="shared" si="567"/>
        <v>Pass</v>
      </c>
      <c r="DN664" s="25" cm="1">
        <f t="array" ref="DN664">SUM(SUMIF(Survey!CW664,{"&gt;0","&lt;0"})*{1,-1})+SUM(SUMIF(Survey!DR664,{"&gt;0","&lt;0"})*{1,-1})</f>
        <v>0</v>
      </c>
      <c r="DO664" s="25">
        <f>SUM(SUMIF(Survey!DY664:EE664,{"&gt;0","&lt;0"})*{1,-1})+SUM(SUMIF(Survey!EG664:EM664,{"&gt;0","&lt;0"})*{1,-1})</f>
        <v>0</v>
      </c>
      <c r="DP664">
        <f t="shared" si="568"/>
        <v>0</v>
      </c>
      <c r="DQ664">
        <f t="shared" si="569"/>
        <v>0</v>
      </c>
      <c r="DR664" s="16" t="str">
        <f t="shared" si="570"/>
        <v>Pass</v>
      </c>
      <c r="DS664" s="33" t="b">
        <f>IF(ABS(Survey!$EE664)=0,TRUE,FALSE)</f>
        <v>1</v>
      </c>
      <c r="DT664" s="32" t="b">
        <f>NOT(ISBLANK(Survey!EF664))</f>
        <v>0</v>
      </c>
      <c r="DU664" s="16" t="str">
        <f t="shared" si="571"/>
        <v>Pass</v>
      </c>
      <c r="DV664" s="33" t="b">
        <f>IF(ABS(Survey!$EM664)=0,TRUE,FALSE)</f>
        <v>1</v>
      </c>
      <c r="DW664" s="32" t="b">
        <f>NOT(ISBLANK(Survey!$EN664))</f>
        <v>0</v>
      </c>
      <c r="DX664" s="16" t="str">
        <f t="shared" si="572"/>
        <v>Fail</v>
      </c>
      <c r="DY664" s="31">
        <f>SUM(SUMIF(Survey!ET664:EV664,{"&gt;0","&lt;0"})*{1,-1})</f>
        <v>0</v>
      </c>
      <c r="DZ664">
        <f t="shared" si="573"/>
        <v>0</v>
      </c>
      <c r="EA664">
        <f t="shared" si="574"/>
        <v>100</v>
      </c>
      <c r="EB664" s="30" t="b">
        <f>IF(OR(Survey!$M664="ETF",Survey!$M664="ETF, alternative mutual fund",Survey!$M664="Closed-end", Survey!$M664="Split share corp"),TRUE,FALSE)</f>
        <v>0</v>
      </c>
      <c r="EC664" s="16" t="str">
        <f t="shared" si="575"/>
        <v>Fail</v>
      </c>
      <c r="ED664" s="31">
        <f>SUM(SUMIF(Survey!EX664:FD664,{"&gt;0","&lt;0"})*{1,-1})</f>
        <v>0</v>
      </c>
      <c r="EE664">
        <f t="shared" si="576"/>
        <v>0</v>
      </c>
      <c r="EF664" s="17">
        <f t="shared" si="577"/>
        <v>100</v>
      </c>
      <c r="EG664" s="16" t="str">
        <f t="shared" si="578"/>
        <v>Fail</v>
      </c>
      <c r="EH664" s="31">
        <f>SUM(SUMIF(Survey!FF664:FL664,{"&gt;0","&lt;0"})*{1,-1})</f>
        <v>0</v>
      </c>
      <c r="EI664">
        <f t="shared" si="579"/>
        <v>0</v>
      </c>
      <c r="EJ664" s="17">
        <f t="shared" si="580"/>
        <v>100</v>
      </c>
    </row>
    <row r="665" spans="1:140">
      <c r="A665">
        <v>665</v>
      </c>
      <c r="B665" t="str">
        <f t="shared" si="528"/>
        <v>Pass</v>
      </c>
      <c r="C665" t="str">
        <f>IF(COUNTBLANK(Survey!B665:FM665)=$C$2, "Pass", "Fail")</f>
        <v>Pass</v>
      </c>
      <c r="D665" s="16" t="str">
        <f t="shared" si="529"/>
        <v>Fail</v>
      </c>
      <c r="E665" t="str">
        <f>IF(OR(ISBLANK(Survey!AL665),COUNTIF(G665:BJ665,"Fail")),"Fail","Pass")</f>
        <v>Fail</v>
      </c>
      <c r="F665" s="265"/>
      <c r="G665" s="16" t="str">
        <f t="shared" si="530"/>
        <v>Fail</v>
      </c>
      <c r="H665" s="139">
        <f>COUNTBLANK(Survey!B665:D665)+COUNTBLANK(Survey!G665)+COUNTBLANK(Survey!I665)+COUNTBLANK(Survey!K665:M665)+COUNTBLANK(Survey!P665:Q665)+COUNTBLANK(Survey!T665:W665)+COUNTBLANK(Survey!Z665:AC665)+COUNTBLANK(Survey!AF665:AG665)+COUNTBLANK(Survey!AK665:AK665)</f>
        <v>21</v>
      </c>
      <c r="I665" t="str">
        <f t="shared" si="531"/>
        <v>Fail</v>
      </c>
      <c r="J665" t="b">
        <f>IF(Survey!E665="No",TRUE,FALSE)</f>
        <v>0</v>
      </c>
      <c r="K665" s="29" cm="1">
        <f t="array" ref="K665">IF(COUNTA(Survey!$E$4:$E$695)=1, 0, SUM(IF(COUNTIF(Survey!$E$4:$E$695, Survey!$E$4:$E$695)=1,1,0)))</f>
        <v>0</v>
      </c>
      <c r="L665" s="29">
        <f>LEN(Survey!E665)</f>
        <v>0</v>
      </c>
      <c r="M665" s="16" t="str">
        <f t="shared" si="532"/>
        <v>Fail</v>
      </c>
      <c r="N665" t="b">
        <f>IF(Survey!F665="No",TRUE,FALSE)</f>
        <v>0</v>
      </c>
      <c r="O665" t="b">
        <f>Survey!F665=Survey!E665</f>
        <v>1</v>
      </c>
      <c r="P665">
        <f>COUNTIF(Survey!$F$4:$F$695,Survey!F665)</f>
        <v>0</v>
      </c>
      <c r="Q665" s="28">
        <f>LEN(Survey!F665)</f>
        <v>0</v>
      </c>
      <c r="R665" s="16" t="str">
        <f t="shared" si="533"/>
        <v>Pass</v>
      </c>
      <c r="S665" s="29">
        <f>MOD((LEN(Survey!H665)+2),11)</f>
        <v>2</v>
      </c>
      <c r="T665">
        <f>COUNTIF(Survey!$H$4:$H$695,Survey!H665)</f>
        <v>0</v>
      </c>
      <c r="U665" s="28" t="str">
        <f>IF(Survey!$L665="Prospectus fund", "Yes", "No")</f>
        <v>No</v>
      </c>
      <c r="V665" s="16" t="str">
        <f t="shared" si="534"/>
        <v>Pass</v>
      </c>
      <c r="W665" s="29">
        <f>MOD((LEN(Survey!J665)+2),11)</f>
        <v>2</v>
      </c>
      <c r="X665">
        <f>COUNTIF(Survey!$J$4:$J$695,Survey!J665)</f>
        <v>0</v>
      </c>
      <c r="Y665" s="30" t="b">
        <f>IF(OR(Survey!$M665="ETF",Survey!$M665="ETF, alternative mutual fund",Survey!$M665="Closed-end", Survey!$M665="Split share corp", Survey!$I665="Yes"),TRUE,FALSE)</f>
        <v>0</v>
      </c>
      <c r="Z665" s="16" t="str">
        <f>IFERROR(IF(AND(OR(AC665=AD665,AD665 = "Either"),NOT(ISBLANK(Survey!K665))),"Pass","Fail"),"Pass")</f>
        <v>Fail</v>
      </c>
      <c r="AA665" s="31" cm="1">
        <f t="array" ref="AA665">SUM(SUMIF(Survey!CH665:DA665,{"&gt;0","&lt;0"})*{1,-1})</f>
        <v>0</v>
      </c>
      <c r="AB665" s="33" cm="1">
        <f t="array" ref="AB665">SUM(SUMIF(Survey!CK665,{"&gt;0","&lt;0"})*{1,-1})+SUM(SUMIF(Survey!CU665,{"&gt;0","&lt;0"})*{1,-1})</f>
        <v>0</v>
      </c>
      <c r="AC665" s="33">
        <f>Survey!K665</f>
        <v>0</v>
      </c>
      <c r="AD665" s="32" t="str">
        <f t="shared" si="535"/>
        <v>Either</v>
      </c>
      <c r="AE665" s="16" t="str">
        <f t="shared" si="536"/>
        <v>Fail</v>
      </c>
      <c r="AF665" s="58" cm="1">
        <f t="array" ref="AF665">SUM(SUMIF(Survey!CH665:DA665,{"&gt;0","&lt;0"})*{1,-1})+SUM(SUMIF(Survey!DC665:DV665,{"&gt;0","&lt;0"})*{1,-1})</f>
        <v>0</v>
      </c>
      <c r="AG665" s="58">
        <f>IFERROR(AF665/(Survey!$BA665),0)</f>
        <v>0</v>
      </c>
      <c r="AH665" s="104" t="b">
        <f>IF(OR(Survey!$M665="Alternative strategy or hedge",Survey!$M665="Private asset",Survey!$L665="Prospectus fund"),TRUE,FALSE)</f>
        <v>0</v>
      </c>
      <c r="AI665" s="104" t="b">
        <f>NOT(ISBLANK(Survey!$M665))</f>
        <v>0</v>
      </c>
      <c r="AJ665" s="16" t="str">
        <f t="shared" si="537"/>
        <v>Fail</v>
      </c>
      <c r="AK665" t="b">
        <f>IF(Survey!W665="No",TRUE,FALSE)</f>
        <v>0</v>
      </c>
      <c r="AL665" s="119">
        <f>MOD((LEN(Survey!W665)+2),22)</f>
        <v>2</v>
      </c>
      <c r="AM665" t="str">
        <f t="shared" si="538"/>
        <v>Pass</v>
      </c>
      <c r="AN665" s="33" t="b">
        <f>NOT(ISNUMBER(SEARCH("Other",Survey!$Q665)))</f>
        <v>1</v>
      </c>
      <c r="AO665" s="32" t="b">
        <f>NOT(ISBLANK(Survey!$R665))</f>
        <v>0</v>
      </c>
      <c r="AP665" s="16" t="str">
        <f t="shared" si="539"/>
        <v>Pass</v>
      </c>
      <c r="AQ665" s="114">
        <f>COUNTBLANK(Survey!$X665)</f>
        <v>1</v>
      </c>
      <c r="AR665" s="58">
        <f>IF(AND(Survey!L665&lt;&gt;"Exempt fund",OR(Survey!$M665="ETF",Survey!$M665="ETF, alternative mutual fund",Survey!$M665="Mutual fund",Survey!$M665="Alternative mutual fund",Survey!$M665="Money market")),1,0)</f>
        <v>0</v>
      </c>
      <c r="AS665" s="16" t="str">
        <f t="shared" si="540"/>
        <v>Pass</v>
      </c>
      <c r="AT665" s="33" t="b">
        <f>NOT(ISNUMBER(SEARCH("Yes",Survey!$AC665)))</f>
        <v>1</v>
      </c>
      <c r="AU665" s="32" t="b">
        <f>IF(COUNTBLANK(Survey!$AD665:$AE665)=0,TRUE, FALSE)</f>
        <v>0</v>
      </c>
      <c r="AV665" s="16" t="str">
        <f t="shared" si="541"/>
        <v>Pass</v>
      </c>
      <c r="AW665" s="33" t="b">
        <f>NOT(ISNUMBER(SEARCH("Yes",Survey!$AF665)))</f>
        <v>1</v>
      </c>
      <c r="AX665" s="32" t="b">
        <f>NOT(ISBLANK(Survey!$AH665))</f>
        <v>0</v>
      </c>
      <c r="AY665" s="16" t="str">
        <f t="shared" si="542"/>
        <v>Pass</v>
      </c>
      <c r="AZ665" s="33" t="b">
        <f>NOT(OR(ISNUMBER(SEARCH("Other",Survey!$AH665)),ISNUMBER(SEARCH("Multiple",Survey!$AH665))))</f>
        <v>1</v>
      </c>
      <c r="BA665" s="32" t="b">
        <f>NOT(ISBLANK(Survey!$AI665))</f>
        <v>0</v>
      </c>
      <c r="BB665" s="16" t="str">
        <f t="shared" si="543"/>
        <v>Fail</v>
      </c>
      <c r="BC665" s="114">
        <f>IF(ABS(Survey!$BA665)&gt;0, 1,0)</f>
        <v>0</v>
      </c>
      <c r="BD665" s="114">
        <f>IF(COUNTBLANK(Survey!$AL665)=0,1,0)</f>
        <v>0</v>
      </c>
      <c r="BE665" s="16" t="str">
        <f t="shared" si="544"/>
        <v>Pass</v>
      </c>
      <c r="BF665" s="114">
        <f>IF(ISBLANK(Survey!$AL665),0,1)</f>
        <v>0</v>
      </c>
      <c r="BG665" s="133">
        <f>COUNTBLANK(Survey!$AM665)</f>
        <v>1</v>
      </c>
      <c r="BH665" s="16" t="str">
        <f t="shared" si="545"/>
        <v>Pass</v>
      </c>
      <c r="BI665" s="114">
        <f>IF(OR(Survey!$AM665="Closed",ISBLANK(Survey!$AM665)),0,1)</f>
        <v>0</v>
      </c>
      <c r="BJ665" s="133">
        <f>IF(ISBLANK(Survey!$AN665),1,0)</f>
        <v>1</v>
      </c>
      <c r="BK665" s="118" t="str">
        <f t="shared" si="546"/>
        <v>Pass</v>
      </c>
      <c r="BL665" s="31" cm="1">
        <f t="array" ref="BL665">SUM(SUMIF(Survey!AO665:AP665,{"&gt;0","&lt;0"})*{1,-1})</f>
        <v>0</v>
      </c>
      <c r="BM665">
        <f t="shared" si="547"/>
        <v>0</v>
      </c>
      <c r="BN665">
        <f t="shared" si="548"/>
        <v>100</v>
      </c>
      <c r="BO665" s="118" t="str">
        <f t="shared" si="549"/>
        <v>Pass</v>
      </c>
      <c r="BP665">
        <f>IF(Survey!AQ665="No",0,1)</f>
        <v>1</v>
      </c>
      <c r="BQ665" s="207">
        <f>MOD((LEN(Survey!AQ665)+2),22)</f>
        <v>2</v>
      </c>
      <c r="BR665">
        <f>IF(Survey!AR665="No",0,1)</f>
        <v>1</v>
      </c>
      <c r="BS665" s="207">
        <f>MOD((LEN(Survey!AR665)+2),22)</f>
        <v>2</v>
      </c>
      <c r="BT665" s="114">
        <f>COUNTBLANK(Survey!$AQ665:$AS665)+COUNTBLANK(Survey!$AU665)</f>
        <v>4</v>
      </c>
      <c r="BU665" s="114">
        <f>IF(Survey!$I665="Yes",1,0)</f>
        <v>0</v>
      </c>
      <c r="BV665" s="114">
        <f>IF(OR(Survey!$M665="Mutual fund",Survey!$M665="Alternative mutual fund",Survey!$M665="Money market"),1,0)</f>
        <v>0</v>
      </c>
      <c r="BW665" s="119">
        <f>IF(OR(Survey!$M665="ETF",Survey!$M665="ETF, alternative mutual fund"),1,0)</f>
        <v>0</v>
      </c>
      <c r="BX665" s="16" t="str">
        <f t="shared" si="550"/>
        <v>Pass</v>
      </c>
      <c r="BY665" s="33">
        <f>IF(ISNUMBER(SEARCH("Other",Survey!$AS665)), 1, 0)</f>
        <v>0</v>
      </c>
      <c r="BZ665" s="58" t="b">
        <f>NOT(ISBLANK(Survey!$AT665))</f>
        <v>0</v>
      </c>
      <c r="CA665" s="16" t="str">
        <f t="shared" si="551"/>
        <v>Pass</v>
      </c>
      <c r="CB665" s="114">
        <f>IF(Survey!$BB665=0, 0,1)</f>
        <v>0</v>
      </c>
      <c r="CC665" s="58">
        <f>Survey!$AV665</f>
        <v>0</v>
      </c>
      <c r="CD665" s="58">
        <f>Survey!$BC665+Survey!$BD665+ABS(Survey!$BE665)-ABS(Survey!$BF665)-ABS(Survey!$BG665)-ABS(Survey!$BL665)</f>
        <v>0</v>
      </c>
      <c r="CE665" s="138">
        <f>Survey!BB665+(ABS(Survey!$BH665)-ABS(Survey!$BI665)+ABS(Survey!$BJ665)-ABS(Survey!$BK665))*0.5</f>
        <v>0</v>
      </c>
      <c r="CF665" s="58">
        <f t="shared" si="552"/>
        <v>0</v>
      </c>
      <c r="CG665" s="58">
        <f>IF(AND($CC665&gt;$CF665-0.2,$CC665&lt;$CF665+0.2,ISBLANK(Survey!$AV665)=FALSE),0,1)</f>
        <v>1</v>
      </c>
      <c r="CH665" s="133">
        <f>IF(ISBLANK(Survey!$AW665),1,0)</f>
        <v>1</v>
      </c>
      <c r="CI665" s="16" t="str">
        <f t="shared" si="553"/>
        <v>Pass</v>
      </c>
      <c r="CJ665" s="114">
        <f>IF(Survey!$BB665=0, 0,1)</f>
        <v>0</v>
      </c>
      <c r="CK665" s="58">
        <f>IF(AND(Survey!$AX665&gt;=0,Survey!$AX665&lt;=0.2,Survey!$AX665&lt;&gt;""),0,1)</f>
        <v>1</v>
      </c>
      <c r="CL665" s="114">
        <f>IF(ISBLANK(Survey!$AY665),1,0)</f>
        <v>1</v>
      </c>
      <c r="CM665" s="16" t="str">
        <f t="shared" si="554"/>
        <v>Fail</v>
      </c>
      <c r="CN665" s="133">
        <f>Survey!$AZ665</f>
        <v>0</v>
      </c>
      <c r="CO665" s="16" t="str">
        <f t="shared" si="555"/>
        <v>Pass</v>
      </c>
      <c r="CP665" s="31">
        <f>Survey!$BA665</f>
        <v>0</v>
      </c>
      <c r="CQ665" s="138">
        <f>Survey!$BB665+Survey!$BC665+Survey!$BD665+ABS(Survey!$BE665)-ABS(Survey!$BF665)-ABS(Survey!$BG665)+ABS(Survey!$BH665)-ABS(Survey!$BI665)+ABS(Survey!$BJ665)-ABS(Survey!$BK665)-ABS(Survey!$BL665)+Survey!$BM665</f>
        <v>0</v>
      </c>
      <c r="CR665" s="30">
        <f t="shared" si="556"/>
        <v>0</v>
      </c>
      <c r="CS665" s="17">
        <f t="shared" si="557"/>
        <v>0</v>
      </c>
      <c r="CT665" s="16" t="str">
        <f t="shared" si="558"/>
        <v>Pass</v>
      </c>
      <c r="CU665" s="33" t="b">
        <f>IF(ABS(Survey!$BM665)=0,TRUE,FALSE)</f>
        <v>1</v>
      </c>
      <c r="CV665" s="32" t="b">
        <f>NOT(ISBLANK(Survey!$BN665))</f>
        <v>0</v>
      </c>
      <c r="CW665" t="str">
        <f t="shared" si="559"/>
        <v>Fail</v>
      </c>
      <c r="CX665" s="25">
        <f>Survey!$BA665</f>
        <v>0</v>
      </c>
      <c r="CY665" s="25" cm="1">
        <f t="array" ref="CY665">SUM(SUMIF(Survey!BP665:BW665,{"&gt;0","&lt;0"})*{1,-1})-SUM(SUMIF(Survey!BY665:CF665,{"&gt;0","&lt;0"})*{1,-1})</f>
        <v>0</v>
      </c>
      <c r="CZ665" s="30" t="str">
        <f t="shared" si="560"/>
        <v>No holdings</v>
      </c>
      <c r="DA665">
        <f t="shared" si="561"/>
        <v>0</v>
      </c>
      <c r="DB665" s="16" t="str">
        <f t="shared" si="562"/>
        <v>Fail</v>
      </c>
      <c r="DC665" s="31">
        <f>Survey!$BA665</f>
        <v>0</v>
      </c>
      <c r="DD665" s="31" cm="1">
        <f t="array" ref="DD665">SUM(SUMIF(Survey!CH665:DA665,{"&gt;0","&lt;0"})*{1,-1})-SUM(SUMIF(Survey!DC665:DV665,{"&gt;0","&lt;0"})*{1,-1})</f>
        <v>0</v>
      </c>
      <c r="DE665" s="30" t="str">
        <f t="shared" si="563"/>
        <v>No holdings</v>
      </c>
      <c r="DF665" s="17">
        <f t="shared" si="564"/>
        <v>0</v>
      </c>
      <c r="DG665" s="16" t="str">
        <f t="shared" si="565"/>
        <v>Pass</v>
      </c>
      <c r="DH665" s="33" t="b">
        <f>IF(ABS(Survey!$DA665)=0,TRUE,FALSE)</f>
        <v>1</v>
      </c>
      <c r="DI665" s="32" t="b">
        <f>NOT(ISBLANK(Survey!$DB665))</f>
        <v>0</v>
      </c>
      <c r="DJ665" s="16" t="str">
        <f t="shared" si="566"/>
        <v>Pass</v>
      </c>
      <c r="DK665" s="33" t="b">
        <f>IF(ABS(Survey!$DV665)=0,TRUE,FALSE)</f>
        <v>1</v>
      </c>
      <c r="DL665" s="32" t="b">
        <f>NOT(ISBLANK(Survey!$DW665))</f>
        <v>0</v>
      </c>
      <c r="DM665" t="str">
        <f t="shared" si="567"/>
        <v>Pass</v>
      </c>
      <c r="DN665" s="25" cm="1">
        <f t="array" ref="DN665">SUM(SUMIF(Survey!CW665,{"&gt;0","&lt;0"})*{1,-1})+SUM(SUMIF(Survey!DR665,{"&gt;0","&lt;0"})*{1,-1})</f>
        <v>0</v>
      </c>
      <c r="DO665" s="25">
        <f>SUM(SUMIF(Survey!DY665:EE665,{"&gt;0","&lt;0"})*{1,-1})+SUM(SUMIF(Survey!EG665:EM665,{"&gt;0","&lt;0"})*{1,-1})</f>
        <v>0</v>
      </c>
      <c r="DP665">
        <f t="shared" si="568"/>
        <v>0</v>
      </c>
      <c r="DQ665">
        <f t="shared" si="569"/>
        <v>0</v>
      </c>
      <c r="DR665" s="16" t="str">
        <f t="shared" si="570"/>
        <v>Pass</v>
      </c>
      <c r="DS665" s="33" t="b">
        <f>IF(ABS(Survey!$EE665)=0,TRUE,FALSE)</f>
        <v>1</v>
      </c>
      <c r="DT665" s="32" t="b">
        <f>NOT(ISBLANK(Survey!EF665))</f>
        <v>0</v>
      </c>
      <c r="DU665" s="16" t="str">
        <f t="shared" si="571"/>
        <v>Pass</v>
      </c>
      <c r="DV665" s="33" t="b">
        <f>IF(ABS(Survey!$EM665)=0,TRUE,FALSE)</f>
        <v>1</v>
      </c>
      <c r="DW665" s="32" t="b">
        <f>NOT(ISBLANK(Survey!$EN665))</f>
        <v>0</v>
      </c>
      <c r="DX665" s="16" t="str">
        <f t="shared" si="572"/>
        <v>Fail</v>
      </c>
      <c r="DY665" s="31">
        <f>SUM(SUMIF(Survey!ET665:EV665,{"&gt;0","&lt;0"})*{1,-1})</f>
        <v>0</v>
      </c>
      <c r="DZ665">
        <f t="shared" si="573"/>
        <v>0</v>
      </c>
      <c r="EA665">
        <f t="shared" si="574"/>
        <v>100</v>
      </c>
      <c r="EB665" s="30" t="b">
        <f>IF(OR(Survey!$M665="ETF",Survey!$M665="ETF, alternative mutual fund",Survey!$M665="Closed-end", Survey!$M665="Split share corp"),TRUE,FALSE)</f>
        <v>0</v>
      </c>
      <c r="EC665" s="16" t="str">
        <f t="shared" si="575"/>
        <v>Fail</v>
      </c>
      <c r="ED665" s="31">
        <f>SUM(SUMIF(Survey!EX665:FD665,{"&gt;0","&lt;0"})*{1,-1})</f>
        <v>0</v>
      </c>
      <c r="EE665">
        <f t="shared" si="576"/>
        <v>0</v>
      </c>
      <c r="EF665" s="17">
        <f t="shared" si="577"/>
        <v>100</v>
      </c>
      <c r="EG665" s="16" t="str">
        <f t="shared" si="578"/>
        <v>Fail</v>
      </c>
      <c r="EH665" s="31">
        <f>SUM(SUMIF(Survey!FF665:FL665,{"&gt;0","&lt;0"})*{1,-1})</f>
        <v>0</v>
      </c>
      <c r="EI665">
        <f t="shared" si="579"/>
        <v>0</v>
      </c>
      <c r="EJ665" s="17">
        <f t="shared" si="580"/>
        <v>100</v>
      </c>
    </row>
    <row r="666" spans="1:140">
      <c r="A666">
        <v>666</v>
      </c>
      <c r="B666" t="str">
        <f t="shared" si="528"/>
        <v>Pass</v>
      </c>
      <c r="C666" t="str">
        <f>IF(COUNTBLANK(Survey!B666:FM666)=$C$2, "Pass", "Fail")</f>
        <v>Pass</v>
      </c>
      <c r="D666" s="16" t="str">
        <f t="shared" si="529"/>
        <v>Fail</v>
      </c>
      <c r="E666" t="str">
        <f>IF(OR(ISBLANK(Survey!AL666),COUNTIF(G666:BJ666,"Fail")),"Fail","Pass")</f>
        <v>Fail</v>
      </c>
      <c r="F666" s="265"/>
      <c r="G666" s="16" t="str">
        <f t="shared" si="530"/>
        <v>Fail</v>
      </c>
      <c r="H666" s="139">
        <f>COUNTBLANK(Survey!B666:D666)+COUNTBLANK(Survey!G666)+COUNTBLANK(Survey!I666)+COUNTBLANK(Survey!K666:M666)+COUNTBLANK(Survey!P666:Q666)+COUNTBLANK(Survey!T666:W666)+COUNTBLANK(Survey!Z666:AC666)+COUNTBLANK(Survey!AF666:AG666)+COUNTBLANK(Survey!AK666:AK666)</f>
        <v>21</v>
      </c>
      <c r="I666" t="str">
        <f t="shared" si="531"/>
        <v>Fail</v>
      </c>
      <c r="J666" t="b">
        <f>IF(Survey!E666="No",TRUE,FALSE)</f>
        <v>0</v>
      </c>
      <c r="K666" s="29" cm="1">
        <f t="array" ref="K666">IF(COUNTA(Survey!$E$4:$E$695)=1, 0, SUM(IF(COUNTIF(Survey!$E$4:$E$695, Survey!$E$4:$E$695)=1,1,0)))</f>
        <v>0</v>
      </c>
      <c r="L666" s="29">
        <f>LEN(Survey!E666)</f>
        <v>0</v>
      </c>
      <c r="M666" s="16" t="str">
        <f t="shared" si="532"/>
        <v>Fail</v>
      </c>
      <c r="N666" t="b">
        <f>IF(Survey!F666="No",TRUE,FALSE)</f>
        <v>0</v>
      </c>
      <c r="O666" t="b">
        <f>Survey!F666=Survey!E666</f>
        <v>1</v>
      </c>
      <c r="P666">
        <f>COUNTIF(Survey!$F$4:$F$695,Survey!F666)</f>
        <v>0</v>
      </c>
      <c r="Q666" s="28">
        <f>LEN(Survey!F666)</f>
        <v>0</v>
      </c>
      <c r="R666" s="16" t="str">
        <f t="shared" si="533"/>
        <v>Pass</v>
      </c>
      <c r="S666" s="29">
        <f>MOD((LEN(Survey!H666)+2),11)</f>
        <v>2</v>
      </c>
      <c r="T666">
        <f>COUNTIF(Survey!$H$4:$H$695,Survey!H666)</f>
        <v>0</v>
      </c>
      <c r="U666" s="28" t="str">
        <f>IF(Survey!$L666="Prospectus fund", "Yes", "No")</f>
        <v>No</v>
      </c>
      <c r="V666" s="16" t="str">
        <f t="shared" si="534"/>
        <v>Pass</v>
      </c>
      <c r="W666" s="29">
        <f>MOD((LEN(Survey!J666)+2),11)</f>
        <v>2</v>
      </c>
      <c r="X666">
        <f>COUNTIF(Survey!$J$4:$J$695,Survey!J666)</f>
        <v>0</v>
      </c>
      <c r="Y666" s="30" t="b">
        <f>IF(OR(Survey!$M666="ETF",Survey!$M666="ETF, alternative mutual fund",Survey!$M666="Closed-end", Survey!$M666="Split share corp", Survey!$I666="Yes"),TRUE,FALSE)</f>
        <v>0</v>
      </c>
      <c r="Z666" s="16" t="str">
        <f>IFERROR(IF(AND(OR(AC666=AD666,AD666 = "Either"),NOT(ISBLANK(Survey!K666))),"Pass","Fail"),"Pass")</f>
        <v>Fail</v>
      </c>
      <c r="AA666" s="31" cm="1">
        <f t="array" ref="AA666">SUM(SUMIF(Survey!CH666:DA666,{"&gt;0","&lt;0"})*{1,-1})</f>
        <v>0</v>
      </c>
      <c r="AB666" s="33" cm="1">
        <f t="array" ref="AB666">SUM(SUMIF(Survey!CK666,{"&gt;0","&lt;0"})*{1,-1})+SUM(SUMIF(Survey!CU666,{"&gt;0","&lt;0"})*{1,-1})</f>
        <v>0</v>
      </c>
      <c r="AC666" s="33">
        <f>Survey!K666</f>
        <v>0</v>
      </c>
      <c r="AD666" s="32" t="str">
        <f t="shared" si="535"/>
        <v>Either</v>
      </c>
      <c r="AE666" s="16" t="str">
        <f t="shared" si="536"/>
        <v>Fail</v>
      </c>
      <c r="AF666" s="58" cm="1">
        <f t="array" ref="AF666">SUM(SUMIF(Survey!CH666:DA666,{"&gt;0","&lt;0"})*{1,-1})+SUM(SUMIF(Survey!DC666:DV666,{"&gt;0","&lt;0"})*{1,-1})</f>
        <v>0</v>
      </c>
      <c r="AG666" s="58">
        <f>IFERROR(AF666/(Survey!$BA666),0)</f>
        <v>0</v>
      </c>
      <c r="AH666" s="104" t="b">
        <f>IF(OR(Survey!$M666="Alternative strategy or hedge",Survey!$M666="Private asset",Survey!$L666="Prospectus fund"),TRUE,FALSE)</f>
        <v>0</v>
      </c>
      <c r="AI666" s="104" t="b">
        <f>NOT(ISBLANK(Survey!$M666))</f>
        <v>0</v>
      </c>
      <c r="AJ666" s="16" t="str">
        <f t="shared" si="537"/>
        <v>Fail</v>
      </c>
      <c r="AK666" t="b">
        <f>IF(Survey!W666="No",TRUE,FALSE)</f>
        <v>0</v>
      </c>
      <c r="AL666" s="119">
        <f>MOD((LEN(Survey!W666)+2),22)</f>
        <v>2</v>
      </c>
      <c r="AM666" t="str">
        <f t="shared" si="538"/>
        <v>Pass</v>
      </c>
      <c r="AN666" s="33" t="b">
        <f>NOT(ISNUMBER(SEARCH("Other",Survey!$Q666)))</f>
        <v>1</v>
      </c>
      <c r="AO666" s="32" t="b">
        <f>NOT(ISBLANK(Survey!$R666))</f>
        <v>0</v>
      </c>
      <c r="AP666" s="16" t="str">
        <f t="shared" si="539"/>
        <v>Pass</v>
      </c>
      <c r="AQ666" s="114">
        <f>COUNTBLANK(Survey!$X666)</f>
        <v>1</v>
      </c>
      <c r="AR666" s="58">
        <f>IF(AND(Survey!L666&lt;&gt;"Exempt fund",OR(Survey!$M666="ETF",Survey!$M666="ETF, alternative mutual fund",Survey!$M666="Mutual fund",Survey!$M666="Alternative mutual fund",Survey!$M666="Money market")),1,0)</f>
        <v>0</v>
      </c>
      <c r="AS666" s="16" t="str">
        <f t="shared" si="540"/>
        <v>Pass</v>
      </c>
      <c r="AT666" s="33" t="b">
        <f>NOT(ISNUMBER(SEARCH("Yes",Survey!$AC666)))</f>
        <v>1</v>
      </c>
      <c r="AU666" s="32" t="b">
        <f>IF(COUNTBLANK(Survey!$AD666:$AE666)=0,TRUE, FALSE)</f>
        <v>0</v>
      </c>
      <c r="AV666" s="16" t="str">
        <f t="shared" si="541"/>
        <v>Pass</v>
      </c>
      <c r="AW666" s="33" t="b">
        <f>NOT(ISNUMBER(SEARCH("Yes",Survey!$AF666)))</f>
        <v>1</v>
      </c>
      <c r="AX666" s="32" t="b">
        <f>NOT(ISBLANK(Survey!$AH666))</f>
        <v>0</v>
      </c>
      <c r="AY666" s="16" t="str">
        <f t="shared" si="542"/>
        <v>Pass</v>
      </c>
      <c r="AZ666" s="33" t="b">
        <f>NOT(OR(ISNUMBER(SEARCH("Other",Survey!$AH666)),ISNUMBER(SEARCH("Multiple",Survey!$AH666))))</f>
        <v>1</v>
      </c>
      <c r="BA666" s="32" t="b">
        <f>NOT(ISBLANK(Survey!$AI666))</f>
        <v>0</v>
      </c>
      <c r="BB666" s="16" t="str">
        <f t="shared" si="543"/>
        <v>Fail</v>
      </c>
      <c r="BC666" s="114">
        <f>IF(ABS(Survey!$BA666)&gt;0, 1,0)</f>
        <v>0</v>
      </c>
      <c r="BD666" s="114">
        <f>IF(COUNTBLANK(Survey!$AL666)=0,1,0)</f>
        <v>0</v>
      </c>
      <c r="BE666" s="16" t="str">
        <f t="shared" si="544"/>
        <v>Pass</v>
      </c>
      <c r="BF666" s="114">
        <f>IF(ISBLANK(Survey!$AL666),0,1)</f>
        <v>0</v>
      </c>
      <c r="BG666" s="133">
        <f>COUNTBLANK(Survey!$AM666)</f>
        <v>1</v>
      </c>
      <c r="BH666" s="16" t="str">
        <f t="shared" si="545"/>
        <v>Pass</v>
      </c>
      <c r="BI666" s="114">
        <f>IF(OR(Survey!$AM666="Closed",ISBLANK(Survey!$AM666)),0,1)</f>
        <v>0</v>
      </c>
      <c r="BJ666" s="133">
        <f>IF(ISBLANK(Survey!$AN666),1,0)</f>
        <v>1</v>
      </c>
      <c r="BK666" s="118" t="str">
        <f t="shared" si="546"/>
        <v>Pass</v>
      </c>
      <c r="BL666" s="31" cm="1">
        <f t="array" ref="BL666">SUM(SUMIF(Survey!AO666:AP666,{"&gt;0","&lt;0"})*{1,-1})</f>
        <v>0</v>
      </c>
      <c r="BM666">
        <f t="shared" si="547"/>
        <v>0</v>
      </c>
      <c r="BN666">
        <f t="shared" si="548"/>
        <v>100</v>
      </c>
      <c r="BO666" s="118" t="str">
        <f t="shared" si="549"/>
        <v>Pass</v>
      </c>
      <c r="BP666">
        <f>IF(Survey!AQ666="No",0,1)</f>
        <v>1</v>
      </c>
      <c r="BQ666" s="207">
        <f>MOD((LEN(Survey!AQ666)+2),22)</f>
        <v>2</v>
      </c>
      <c r="BR666">
        <f>IF(Survey!AR666="No",0,1)</f>
        <v>1</v>
      </c>
      <c r="BS666" s="207">
        <f>MOD((LEN(Survey!AR666)+2),22)</f>
        <v>2</v>
      </c>
      <c r="BT666" s="114">
        <f>COUNTBLANK(Survey!$AQ666:$AS666)+COUNTBLANK(Survey!$AU666)</f>
        <v>4</v>
      </c>
      <c r="BU666" s="114">
        <f>IF(Survey!$I666="Yes",1,0)</f>
        <v>0</v>
      </c>
      <c r="BV666" s="114">
        <f>IF(OR(Survey!$M666="Mutual fund",Survey!$M666="Alternative mutual fund",Survey!$M666="Money market"),1,0)</f>
        <v>0</v>
      </c>
      <c r="BW666" s="119">
        <f>IF(OR(Survey!$M666="ETF",Survey!$M666="ETF, alternative mutual fund"),1,0)</f>
        <v>0</v>
      </c>
      <c r="BX666" s="16" t="str">
        <f t="shared" si="550"/>
        <v>Pass</v>
      </c>
      <c r="BY666" s="33">
        <f>IF(ISNUMBER(SEARCH("Other",Survey!$AS666)), 1, 0)</f>
        <v>0</v>
      </c>
      <c r="BZ666" s="58" t="b">
        <f>NOT(ISBLANK(Survey!$AT666))</f>
        <v>0</v>
      </c>
      <c r="CA666" s="16" t="str">
        <f t="shared" si="551"/>
        <v>Pass</v>
      </c>
      <c r="CB666" s="114">
        <f>IF(Survey!$BB666=0, 0,1)</f>
        <v>0</v>
      </c>
      <c r="CC666" s="58">
        <f>Survey!$AV666</f>
        <v>0</v>
      </c>
      <c r="CD666" s="58">
        <f>Survey!$BC666+Survey!$BD666+ABS(Survey!$BE666)-ABS(Survey!$BF666)-ABS(Survey!$BG666)-ABS(Survey!$BL666)</f>
        <v>0</v>
      </c>
      <c r="CE666" s="138">
        <f>Survey!BB666+(ABS(Survey!$BH666)-ABS(Survey!$BI666)+ABS(Survey!$BJ666)-ABS(Survey!$BK666))*0.5</f>
        <v>0</v>
      </c>
      <c r="CF666" s="58">
        <f t="shared" si="552"/>
        <v>0</v>
      </c>
      <c r="CG666" s="58">
        <f>IF(AND($CC666&gt;$CF666-0.2,$CC666&lt;$CF666+0.2,ISBLANK(Survey!$AV666)=FALSE),0,1)</f>
        <v>1</v>
      </c>
      <c r="CH666" s="133">
        <f>IF(ISBLANK(Survey!$AW666),1,0)</f>
        <v>1</v>
      </c>
      <c r="CI666" s="16" t="str">
        <f t="shared" si="553"/>
        <v>Pass</v>
      </c>
      <c r="CJ666" s="114">
        <f>IF(Survey!$BB666=0, 0,1)</f>
        <v>0</v>
      </c>
      <c r="CK666" s="58">
        <f>IF(AND(Survey!$AX666&gt;=0,Survey!$AX666&lt;=0.2,Survey!$AX666&lt;&gt;""),0,1)</f>
        <v>1</v>
      </c>
      <c r="CL666" s="114">
        <f>IF(ISBLANK(Survey!$AY666),1,0)</f>
        <v>1</v>
      </c>
      <c r="CM666" s="16" t="str">
        <f t="shared" si="554"/>
        <v>Fail</v>
      </c>
      <c r="CN666" s="133">
        <f>Survey!$AZ666</f>
        <v>0</v>
      </c>
      <c r="CO666" s="16" t="str">
        <f t="shared" si="555"/>
        <v>Pass</v>
      </c>
      <c r="CP666" s="31">
        <f>Survey!$BA666</f>
        <v>0</v>
      </c>
      <c r="CQ666" s="138">
        <f>Survey!$BB666+Survey!$BC666+Survey!$BD666+ABS(Survey!$BE666)-ABS(Survey!$BF666)-ABS(Survey!$BG666)+ABS(Survey!$BH666)-ABS(Survey!$BI666)+ABS(Survey!$BJ666)-ABS(Survey!$BK666)-ABS(Survey!$BL666)+Survey!$BM666</f>
        <v>0</v>
      </c>
      <c r="CR666" s="30">
        <f t="shared" si="556"/>
        <v>0</v>
      </c>
      <c r="CS666" s="17">
        <f t="shared" si="557"/>
        <v>0</v>
      </c>
      <c r="CT666" s="16" t="str">
        <f t="shared" si="558"/>
        <v>Pass</v>
      </c>
      <c r="CU666" s="33" t="b">
        <f>IF(ABS(Survey!$BM666)=0,TRUE,FALSE)</f>
        <v>1</v>
      </c>
      <c r="CV666" s="32" t="b">
        <f>NOT(ISBLANK(Survey!$BN666))</f>
        <v>0</v>
      </c>
      <c r="CW666" t="str">
        <f t="shared" si="559"/>
        <v>Fail</v>
      </c>
      <c r="CX666" s="25">
        <f>Survey!$BA666</f>
        <v>0</v>
      </c>
      <c r="CY666" s="25" cm="1">
        <f t="array" ref="CY666">SUM(SUMIF(Survey!BP666:BW666,{"&gt;0","&lt;0"})*{1,-1})-SUM(SUMIF(Survey!BY666:CF666,{"&gt;0","&lt;0"})*{1,-1})</f>
        <v>0</v>
      </c>
      <c r="CZ666" s="30" t="str">
        <f t="shared" si="560"/>
        <v>No holdings</v>
      </c>
      <c r="DA666">
        <f t="shared" si="561"/>
        <v>0</v>
      </c>
      <c r="DB666" s="16" t="str">
        <f t="shared" si="562"/>
        <v>Fail</v>
      </c>
      <c r="DC666" s="31">
        <f>Survey!$BA666</f>
        <v>0</v>
      </c>
      <c r="DD666" s="31" cm="1">
        <f t="array" ref="DD666">SUM(SUMIF(Survey!CH666:DA666,{"&gt;0","&lt;0"})*{1,-1})-SUM(SUMIF(Survey!DC666:DV666,{"&gt;0","&lt;0"})*{1,-1})</f>
        <v>0</v>
      </c>
      <c r="DE666" s="30" t="str">
        <f t="shared" si="563"/>
        <v>No holdings</v>
      </c>
      <c r="DF666" s="17">
        <f t="shared" si="564"/>
        <v>0</v>
      </c>
      <c r="DG666" s="16" t="str">
        <f t="shared" si="565"/>
        <v>Pass</v>
      </c>
      <c r="DH666" s="33" t="b">
        <f>IF(ABS(Survey!$DA666)=0,TRUE,FALSE)</f>
        <v>1</v>
      </c>
      <c r="DI666" s="32" t="b">
        <f>NOT(ISBLANK(Survey!$DB666))</f>
        <v>0</v>
      </c>
      <c r="DJ666" s="16" t="str">
        <f t="shared" si="566"/>
        <v>Pass</v>
      </c>
      <c r="DK666" s="33" t="b">
        <f>IF(ABS(Survey!$DV666)=0,TRUE,FALSE)</f>
        <v>1</v>
      </c>
      <c r="DL666" s="32" t="b">
        <f>NOT(ISBLANK(Survey!$DW666))</f>
        <v>0</v>
      </c>
      <c r="DM666" t="str">
        <f t="shared" si="567"/>
        <v>Pass</v>
      </c>
      <c r="DN666" s="25" cm="1">
        <f t="array" ref="DN666">SUM(SUMIF(Survey!CW666,{"&gt;0","&lt;0"})*{1,-1})+SUM(SUMIF(Survey!DR666,{"&gt;0","&lt;0"})*{1,-1})</f>
        <v>0</v>
      </c>
      <c r="DO666" s="25">
        <f>SUM(SUMIF(Survey!DY666:EE666,{"&gt;0","&lt;0"})*{1,-1})+SUM(SUMIF(Survey!EG666:EM666,{"&gt;0","&lt;0"})*{1,-1})</f>
        <v>0</v>
      </c>
      <c r="DP666">
        <f t="shared" si="568"/>
        <v>0</v>
      </c>
      <c r="DQ666">
        <f t="shared" si="569"/>
        <v>0</v>
      </c>
      <c r="DR666" s="16" t="str">
        <f t="shared" si="570"/>
        <v>Pass</v>
      </c>
      <c r="DS666" s="33" t="b">
        <f>IF(ABS(Survey!$EE666)=0,TRUE,FALSE)</f>
        <v>1</v>
      </c>
      <c r="DT666" s="32" t="b">
        <f>NOT(ISBLANK(Survey!EF666))</f>
        <v>0</v>
      </c>
      <c r="DU666" s="16" t="str">
        <f t="shared" si="571"/>
        <v>Pass</v>
      </c>
      <c r="DV666" s="33" t="b">
        <f>IF(ABS(Survey!$EM666)=0,TRUE,FALSE)</f>
        <v>1</v>
      </c>
      <c r="DW666" s="32" t="b">
        <f>NOT(ISBLANK(Survey!$EN666))</f>
        <v>0</v>
      </c>
      <c r="DX666" s="16" t="str">
        <f t="shared" si="572"/>
        <v>Fail</v>
      </c>
      <c r="DY666" s="31">
        <f>SUM(SUMIF(Survey!ET666:EV666,{"&gt;0","&lt;0"})*{1,-1})</f>
        <v>0</v>
      </c>
      <c r="DZ666">
        <f t="shared" si="573"/>
        <v>0</v>
      </c>
      <c r="EA666">
        <f t="shared" si="574"/>
        <v>100</v>
      </c>
      <c r="EB666" s="30" t="b">
        <f>IF(OR(Survey!$M666="ETF",Survey!$M666="ETF, alternative mutual fund",Survey!$M666="Closed-end", Survey!$M666="Split share corp"),TRUE,FALSE)</f>
        <v>0</v>
      </c>
      <c r="EC666" s="16" t="str">
        <f t="shared" si="575"/>
        <v>Fail</v>
      </c>
      <c r="ED666" s="31">
        <f>SUM(SUMIF(Survey!EX666:FD666,{"&gt;0","&lt;0"})*{1,-1})</f>
        <v>0</v>
      </c>
      <c r="EE666">
        <f t="shared" si="576"/>
        <v>0</v>
      </c>
      <c r="EF666" s="17">
        <f t="shared" si="577"/>
        <v>100</v>
      </c>
      <c r="EG666" s="16" t="str">
        <f t="shared" si="578"/>
        <v>Fail</v>
      </c>
      <c r="EH666" s="31">
        <f>SUM(SUMIF(Survey!FF666:FL666,{"&gt;0","&lt;0"})*{1,-1})</f>
        <v>0</v>
      </c>
      <c r="EI666">
        <f t="shared" si="579"/>
        <v>0</v>
      </c>
      <c r="EJ666" s="17">
        <f t="shared" si="580"/>
        <v>100</v>
      </c>
    </row>
    <row r="667" spans="1:140">
      <c r="A667">
        <v>667</v>
      </c>
      <c r="B667" t="str">
        <f t="shared" si="528"/>
        <v>Pass</v>
      </c>
      <c r="C667" t="str">
        <f>IF(COUNTBLANK(Survey!B667:FM667)=$C$2, "Pass", "Fail")</f>
        <v>Pass</v>
      </c>
      <c r="D667" s="16" t="str">
        <f t="shared" si="529"/>
        <v>Fail</v>
      </c>
      <c r="E667" t="str">
        <f>IF(OR(ISBLANK(Survey!AL667),COUNTIF(G667:BJ667,"Fail")),"Fail","Pass")</f>
        <v>Fail</v>
      </c>
      <c r="F667" s="265"/>
      <c r="G667" s="16" t="str">
        <f t="shared" si="530"/>
        <v>Fail</v>
      </c>
      <c r="H667" s="139">
        <f>COUNTBLANK(Survey!B667:D667)+COUNTBLANK(Survey!G667)+COUNTBLANK(Survey!I667)+COUNTBLANK(Survey!K667:M667)+COUNTBLANK(Survey!P667:Q667)+COUNTBLANK(Survey!T667:W667)+COUNTBLANK(Survey!Z667:AC667)+COUNTBLANK(Survey!AF667:AG667)+COUNTBLANK(Survey!AK667:AK667)</f>
        <v>21</v>
      </c>
      <c r="I667" t="str">
        <f t="shared" si="531"/>
        <v>Fail</v>
      </c>
      <c r="J667" t="b">
        <f>IF(Survey!E667="No",TRUE,FALSE)</f>
        <v>0</v>
      </c>
      <c r="K667" s="29" cm="1">
        <f t="array" ref="K667">IF(COUNTA(Survey!$E$4:$E$695)=1, 0, SUM(IF(COUNTIF(Survey!$E$4:$E$695, Survey!$E$4:$E$695)=1,1,0)))</f>
        <v>0</v>
      </c>
      <c r="L667" s="29">
        <f>LEN(Survey!E667)</f>
        <v>0</v>
      </c>
      <c r="M667" s="16" t="str">
        <f t="shared" si="532"/>
        <v>Fail</v>
      </c>
      <c r="N667" t="b">
        <f>IF(Survey!F667="No",TRUE,FALSE)</f>
        <v>0</v>
      </c>
      <c r="O667" t="b">
        <f>Survey!F667=Survey!E667</f>
        <v>1</v>
      </c>
      <c r="P667">
        <f>COUNTIF(Survey!$F$4:$F$695,Survey!F667)</f>
        <v>0</v>
      </c>
      <c r="Q667" s="28">
        <f>LEN(Survey!F667)</f>
        <v>0</v>
      </c>
      <c r="R667" s="16" t="str">
        <f t="shared" si="533"/>
        <v>Pass</v>
      </c>
      <c r="S667" s="29">
        <f>MOD((LEN(Survey!H667)+2),11)</f>
        <v>2</v>
      </c>
      <c r="T667">
        <f>COUNTIF(Survey!$H$4:$H$695,Survey!H667)</f>
        <v>0</v>
      </c>
      <c r="U667" s="28" t="str">
        <f>IF(Survey!$L667="Prospectus fund", "Yes", "No")</f>
        <v>No</v>
      </c>
      <c r="V667" s="16" t="str">
        <f t="shared" si="534"/>
        <v>Pass</v>
      </c>
      <c r="W667" s="29">
        <f>MOD((LEN(Survey!J667)+2),11)</f>
        <v>2</v>
      </c>
      <c r="X667">
        <f>COUNTIF(Survey!$J$4:$J$695,Survey!J667)</f>
        <v>0</v>
      </c>
      <c r="Y667" s="30" t="b">
        <f>IF(OR(Survey!$M667="ETF",Survey!$M667="ETF, alternative mutual fund",Survey!$M667="Closed-end", Survey!$M667="Split share corp", Survey!$I667="Yes"),TRUE,FALSE)</f>
        <v>0</v>
      </c>
      <c r="Z667" s="16" t="str">
        <f>IFERROR(IF(AND(OR(AC667=AD667,AD667 = "Either"),NOT(ISBLANK(Survey!K667))),"Pass","Fail"),"Pass")</f>
        <v>Fail</v>
      </c>
      <c r="AA667" s="31" cm="1">
        <f t="array" ref="AA667">SUM(SUMIF(Survey!CH667:DA667,{"&gt;0","&lt;0"})*{1,-1})</f>
        <v>0</v>
      </c>
      <c r="AB667" s="33" cm="1">
        <f t="array" ref="AB667">SUM(SUMIF(Survey!CK667,{"&gt;0","&lt;0"})*{1,-1})+SUM(SUMIF(Survey!CU667,{"&gt;0","&lt;0"})*{1,-1})</f>
        <v>0</v>
      </c>
      <c r="AC667" s="33">
        <f>Survey!K667</f>
        <v>0</v>
      </c>
      <c r="AD667" s="32" t="str">
        <f t="shared" si="535"/>
        <v>Either</v>
      </c>
      <c r="AE667" s="16" t="str">
        <f t="shared" si="536"/>
        <v>Fail</v>
      </c>
      <c r="AF667" s="58" cm="1">
        <f t="array" ref="AF667">SUM(SUMIF(Survey!CH667:DA667,{"&gt;0","&lt;0"})*{1,-1})+SUM(SUMIF(Survey!DC667:DV667,{"&gt;0","&lt;0"})*{1,-1})</f>
        <v>0</v>
      </c>
      <c r="AG667" s="58">
        <f>IFERROR(AF667/(Survey!$BA667),0)</f>
        <v>0</v>
      </c>
      <c r="AH667" s="104" t="b">
        <f>IF(OR(Survey!$M667="Alternative strategy or hedge",Survey!$M667="Private asset",Survey!$L667="Prospectus fund"),TRUE,FALSE)</f>
        <v>0</v>
      </c>
      <c r="AI667" s="104" t="b">
        <f>NOT(ISBLANK(Survey!$M667))</f>
        <v>0</v>
      </c>
      <c r="AJ667" s="16" t="str">
        <f t="shared" si="537"/>
        <v>Fail</v>
      </c>
      <c r="AK667" t="b">
        <f>IF(Survey!W667="No",TRUE,FALSE)</f>
        <v>0</v>
      </c>
      <c r="AL667" s="119">
        <f>MOD((LEN(Survey!W667)+2),22)</f>
        <v>2</v>
      </c>
      <c r="AM667" t="str">
        <f t="shared" si="538"/>
        <v>Pass</v>
      </c>
      <c r="AN667" s="33" t="b">
        <f>NOT(ISNUMBER(SEARCH("Other",Survey!$Q667)))</f>
        <v>1</v>
      </c>
      <c r="AO667" s="32" t="b">
        <f>NOT(ISBLANK(Survey!$R667))</f>
        <v>0</v>
      </c>
      <c r="AP667" s="16" t="str">
        <f t="shared" si="539"/>
        <v>Pass</v>
      </c>
      <c r="AQ667" s="114">
        <f>COUNTBLANK(Survey!$X667)</f>
        <v>1</v>
      </c>
      <c r="AR667" s="58">
        <f>IF(AND(Survey!L667&lt;&gt;"Exempt fund",OR(Survey!$M667="ETF",Survey!$M667="ETF, alternative mutual fund",Survey!$M667="Mutual fund",Survey!$M667="Alternative mutual fund",Survey!$M667="Money market")),1,0)</f>
        <v>0</v>
      </c>
      <c r="AS667" s="16" t="str">
        <f t="shared" si="540"/>
        <v>Pass</v>
      </c>
      <c r="AT667" s="33" t="b">
        <f>NOT(ISNUMBER(SEARCH("Yes",Survey!$AC667)))</f>
        <v>1</v>
      </c>
      <c r="AU667" s="32" t="b">
        <f>IF(COUNTBLANK(Survey!$AD667:$AE667)=0,TRUE, FALSE)</f>
        <v>0</v>
      </c>
      <c r="AV667" s="16" t="str">
        <f t="shared" si="541"/>
        <v>Pass</v>
      </c>
      <c r="AW667" s="33" t="b">
        <f>NOT(ISNUMBER(SEARCH("Yes",Survey!$AF667)))</f>
        <v>1</v>
      </c>
      <c r="AX667" s="32" t="b">
        <f>NOT(ISBLANK(Survey!$AH667))</f>
        <v>0</v>
      </c>
      <c r="AY667" s="16" t="str">
        <f t="shared" si="542"/>
        <v>Pass</v>
      </c>
      <c r="AZ667" s="33" t="b">
        <f>NOT(OR(ISNUMBER(SEARCH("Other",Survey!$AH667)),ISNUMBER(SEARCH("Multiple",Survey!$AH667))))</f>
        <v>1</v>
      </c>
      <c r="BA667" s="32" t="b">
        <f>NOT(ISBLANK(Survey!$AI667))</f>
        <v>0</v>
      </c>
      <c r="BB667" s="16" t="str">
        <f t="shared" si="543"/>
        <v>Fail</v>
      </c>
      <c r="BC667" s="114">
        <f>IF(ABS(Survey!$BA667)&gt;0, 1,0)</f>
        <v>0</v>
      </c>
      <c r="BD667" s="114">
        <f>IF(COUNTBLANK(Survey!$AL667)=0,1,0)</f>
        <v>0</v>
      </c>
      <c r="BE667" s="16" t="str">
        <f t="shared" si="544"/>
        <v>Pass</v>
      </c>
      <c r="BF667" s="114">
        <f>IF(ISBLANK(Survey!$AL667),0,1)</f>
        <v>0</v>
      </c>
      <c r="BG667" s="133">
        <f>COUNTBLANK(Survey!$AM667)</f>
        <v>1</v>
      </c>
      <c r="BH667" s="16" t="str">
        <f t="shared" si="545"/>
        <v>Pass</v>
      </c>
      <c r="BI667" s="114">
        <f>IF(OR(Survey!$AM667="Closed",ISBLANK(Survey!$AM667)),0,1)</f>
        <v>0</v>
      </c>
      <c r="BJ667" s="133">
        <f>IF(ISBLANK(Survey!$AN667),1,0)</f>
        <v>1</v>
      </c>
      <c r="BK667" s="118" t="str">
        <f t="shared" si="546"/>
        <v>Pass</v>
      </c>
      <c r="BL667" s="31" cm="1">
        <f t="array" ref="BL667">SUM(SUMIF(Survey!AO667:AP667,{"&gt;0","&lt;0"})*{1,-1})</f>
        <v>0</v>
      </c>
      <c r="BM667">
        <f t="shared" si="547"/>
        <v>0</v>
      </c>
      <c r="BN667">
        <f t="shared" si="548"/>
        <v>100</v>
      </c>
      <c r="BO667" s="118" t="str">
        <f t="shared" si="549"/>
        <v>Pass</v>
      </c>
      <c r="BP667">
        <f>IF(Survey!AQ667="No",0,1)</f>
        <v>1</v>
      </c>
      <c r="BQ667" s="207">
        <f>MOD((LEN(Survey!AQ667)+2),22)</f>
        <v>2</v>
      </c>
      <c r="BR667">
        <f>IF(Survey!AR667="No",0,1)</f>
        <v>1</v>
      </c>
      <c r="BS667" s="207">
        <f>MOD((LEN(Survey!AR667)+2),22)</f>
        <v>2</v>
      </c>
      <c r="BT667" s="114">
        <f>COUNTBLANK(Survey!$AQ667:$AS667)+COUNTBLANK(Survey!$AU667)</f>
        <v>4</v>
      </c>
      <c r="BU667" s="114">
        <f>IF(Survey!$I667="Yes",1,0)</f>
        <v>0</v>
      </c>
      <c r="BV667" s="114">
        <f>IF(OR(Survey!$M667="Mutual fund",Survey!$M667="Alternative mutual fund",Survey!$M667="Money market"),1,0)</f>
        <v>0</v>
      </c>
      <c r="BW667" s="119">
        <f>IF(OR(Survey!$M667="ETF",Survey!$M667="ETF, alternative mutual fund"),1,0)</f>
        <v>0</v>
      </c>
      <c r="BX667" s="16" t="str">
        <f t="shared" si="550"/>
        <v>Pass</v>
      </c>
      <c r="BY667" s="33">
        <f>IF(ISNUMBER(SEARCH("Other",Survey!$AS667)), 1, 0)</f>
        <v>0</v>
      </c>
      <c r="BZ667" s="58" t="b">
        <f>NOT(ISBLANK(Survey!$AT667))</f>
        <v>0</v>
      </c>
      <c r="CA667" s="16" t="str">
        <f t="shared" si="551"/>
        <v>Pass</v>
      </c>
      <c r="CB667" s="114">
        <f>IF(Survey!$BB667=0, 0,1)</f>
        <v>0</v>
      </c>
      <c r="CC667" s="58">
        <f>Survey!$AV667</f>
        <v>0</v>
      </c>
      <c r="CD667" s="58">
        <f>Survey!$BC667+Survey!$BD667+ABS(Survey!$BE667)-ABS(Survey!$BF667)-ABS(Survey!$BG667)-ABS(Survey!$BL667)</f>
        <v>0</v>
      </c>
      <c r="CE667" s="138">
        <f>Survey!BB667+(ABS(Survey!$BH667)-ABS(Survey!$BI667)+ABS(Survey!$BJ667)-ABS(Survey!$BK667))*0.5</f>
        <v>0</v>
      </c>
      <c r="CF667" s="58">
        <f t="shared" si="552"/>
        <v>0</v>
      </c>
      <c r="CG667" s="58">
        <f>IF(AND($CC667&gt;$CF667-0.2,$CC667&lt;$CF667+0.2,ISBLANK(Survey!$AV667)=FALSE),0,1)</f>
        <v>1</v>
      </c>
      <c r="CH667" s="133">
        <f>IF(ISBLANK(Survey!$AW667),1,0)</f>
        <v>1</v>
      </c>
      <c r="CI667" s="16" t="str">
        <f t="shared" si="553"/>
        <v>Pass</v>
      </c>
      <c r="CJ667" s="114">
        <f>IF(Survey!$BB667=0, 0,1)</f>
        <v>0</v>
      </c>
      <c r="CK667" s="58">
        <f>IF(AND(Survey!$AX667&gt;=0,Survey!$AX667&lt;=0.2,Survey!$AX667&lt;&gt;""),0,1)</f>
        <v>1</v>
      </c>
      <c r="CL667" s="114">
        <f>IF(ISBLANK(Survey!$AY667),1,0)</f>
        <v>1</v>
      </c>
      <c r="CM667" s="16" t="str">
        <f t="shared" si="554"/>
        <v>Fail</v>
      </c>
      <c r="CN667" s="133">
        <f>Survey!$AZ667</f>
        <v>0</v>
      </c>
      <c r="CO667" s="16" t="str">
        <f t="shared" si="555"/>
        <v>Pass</v>
      </c>
      <c r="CP667" s="31">
        <f>Survey!$BA667</f>
        <v>0</v>
      </c>
      <c r="CQ667" s="138">
        <f>Survey!$BB667+Survey!$BC667+Survey!$BD667+ABS(Survey!$BE667)-ABS(Survey!$BF667)-ABS(Survey!$BG667)+ABS(Survey!$BH667)-ABS(Survey!$BI667)+ABS(Survey!$BJ667)-ABS(Survey!$BK667)-ABS(Survey!$BL667)+Survey!$BM667</f>
        <v>0</v>
      </c>
      <c r="CR667" s="30">
        <f t="shared" si="556"/>
        <v>0</v>
      </c>
      <c r="CS667" s="17">
        <f t="shared" si="557"/>
        <v>0</v>
      </c>
      <c r="CT667" s="16" t="str">
        <f t="shared" si="558"/>
        <v>Pass</v>
      </c>
      <c r="CU667" s="33" t="b">
        <f>IF(ABS(Survey!$BM667)=0,TRUE,FALSE)</f>
        <v>1</v>
      </c>
      <c r="CV667" s="32" t="b">
        <f>NOT(ISBLANK(Survey!$BN667))</f>
        <v>0</v>
      </c>
      <c r="CW667" t="str">
        <f t="shared" si="559"/>
        <v>Fail</v>
      </c>
      <c r="CX667" s="25">
        <f>Survey!$BA667</f>
        <v>0</v>
      </c>
      <c r="CY667" s="25" cm="1">
        <f t="array" ref="CY667">SUM(SUMIF(Survey!BP667:BW667,{"&gt;0","&lt;0"})*{1,-1})-SUM(SUMIF(Survey!BY667:CF667,{"&gt;0","&lt;0"})*{1,-1})</f>
        <v>0</v>
      </c>
      <c r="CZ667" s="30" t="str">
        <f t="shared" si="560"/>
        <v>No holdings</v>
      </c>
      <c r="DA667">
        <f t="shared" si="561"/>
        <v>0</v>
      </c>
      <c r="DB667" s="16" t="str">
        <f t="shared" si="562"/>
        <v>Fail</v>
      </c>
      <c r="DC667" s="31">
        <f>Survey!$BA667</f>
        <v>0</v>
      </c>
      <c r="DD667" s="31" cm="1">
        <f t="array" ref="DD667">SUM(SUMIF(Survey!CH667:DA667,{"&gt;0","&lt;0"})*{1,-1})-SUM(SUMIF(Survey!DC667:DV667,{"&gt;0","&lt;0"})*{1,-1})</f>
        <v>0</v>
      </c>
      <c r="DE667" s="30" t="str">
        <f t="shared" si="563"/>
        <v>No holdings</v>
      </c>
      <c r="DF667" s="17">
        <f t="shared" si="564"/>
        <v>0</v>
      </c>
      <c r="DG667" s="16" t="str">
        <f t="shared" si="565"/>
        <v>Pass</v>
      </c>
      <c r="DH667" s="33" t="b">
        <f>IF(ABS(Survey!$DA667)=0,TRUE,FALSE)</f>
        <v>1</v>
      </c>
      <c r="DI667" s="32" t="b">
        <f>NOT(ISBLANK(Survey!$DB667))</f>
        <v>0</v>
      </c>
      <c r="DJ667" s="16" t="str">
        <f t="shared" si="566"/>
        <v>Pass</v>
      </c>
      <c r="DK667" s="33" t="b">
        <f>IF(ABS(Survey!$DV667)=0,TRUE,FALSE)</f>
        <v>1</v>
      </c>
      <c r="DL667" s="32" t="b">
        <f>NOT(ISBLANK(Survey!$DW667))</f>
        <v>0</v>
      </c>
      <c r="DM667" t="str">
        <f t="shared" si="567"/>
        <v>Pass</v>
      </c>
      <c r="DN667" s="25" cm="1">
        <f t="array" ref="DN667">SUM(SUMIF(Survey!CW667,{"&gt;0","&lt;0"})*{1,-1})+SUM(SUMIF(Survey!DR667,{"&gt;0","&lt;0"})*{1,-1})</f>
        <v>0</v>
      </c>
      <c r="DO667" s="25">
        <f>SUM(SUMIF(Survey!DY667:EE667,{"&gt;0","&lt;0"})*{1,-1})+SUM(SUMIF(Survey!EG667:EM667,{"&gt;0","&lt;0"})*{1,-1})</f>
        <v>0</v>
      </c>
      <c r="DP667">
        <f t="shared" si="568"/>
        <v>0</v>
      </c>
      <c r="DQ667">
        <f t="shared" si="569"/>
        <v>0</v>
      </c>
      <c r="DR667" s="16" t="str">
        <f t="shared" si="570"/>
        <v>Pass</v>
      </c>
      <c r="DS667" s="33" t="b">
        <f>IF(ABS(Survey!$EE667)=0,TRUE,FALSE)</f>
        <v>1</v>
      </c>
      <c r="DT667" s="32" t="b">
        <f>NOT(ISBLANK(Survey!EF667))</f>
        <v>0</v>
      </c>
      <c r="DU667" s="16" t="str">
        <f t="shared" si="571"/>
        <v>Pass</v>
      </c>
      <c r="DV667" s="33" t="b">
        <f>IF(ABS(Survey!$EM667)=0,TRUE,FALSE)</f>
        <v>1</v>
      </c>
      <c r="DW667" s="32" t="b">
        <f>NOT(ISBLANK(Survey!$EN667))</f>
        <v>0</v>
      </c>
      <c r="DX667" s="16" t="str">
        <f t="shared" si="572"/>
        <v>Fail</v>
      </c>
      <c r="DY667" s="31">
        <f>SUM(SUMIF(Survey!ET667:EV667,{"&gt;0","&lt;0"})*{1,-1})</f>
        <v>0</v>
      </c>
      <c r="DZ667">
        <f t="shared" si="573"/>
        <v>0</v>
      </c>
      <c r="EA667">
        <f t="shared" si="574"/>
        <v>100</v>
      </c>
      <c r="EB667" s="30" t="b">
        <f>IF(OR(Survey!$M667="ETF",Survey!$M667="ETF, alternative mutual fund",Survey!$M667="Closed-end", Survey!$M667="Split share corp"),TRUE,FALSE)</f>
        <v>0</v>
      </c>
      <c r="EC667" s="16" t="str">
        <f t="shared" si="575"/>
        <v>Fail</v>
      </c>
      <c r="ED667" s="31">
        <f>SUM(SUMIF(Survey!EX667:FD667,{"&gt;0","&lt;0"})*{1,-1})</f>
        <v>0</v>
      </c>
      <c r="EE667">
        <f t="shared" si="576"/>
        <v>0</v>
      </c>
      <c r="EF667" s="17">
        <f t="shared" si="577"/>
        <v>100</v>
      </c>
      <c r="EG667" s="16" t="str">
        <f t="shared" si="578"/>
        <v>Fail</v>
      </c>
      <c r="EH667" s="31">
        <f>SUM(SUMIF(Survey!FF667:FL667,{"&gt;0","&lt;0"})*{1,-1})</f>
        <v>0</v>
      </c>
      <c r="EI667">
        <f t="shared" si="579"/>
        <v>0</v>
      </c>
      <c r="EJ667" s="17">
        <f t="shared" si="580"/>
        <v>100</v>
      </c>
    </row>
    <row r="668" spans="1:140">
      <c r="A668">
        <v>668</v>
      </c>
      <c r="B668" t="str">
        <f t="shared" si="528"/>
        <v>Pass</v>
      </c>
      <c r="C668" t="str">
        <f>IF(COUNTBLANK(Survey!B668:FM668)=$C$2, "Pass", "Fail")</f>
        <v>Pass</v>
      </c>
      <c r="D668" s="16" t="str">
        <f t="shared" si="529"/>
        <v>Fail</v>
      </c>
      <c r="E668" t="str">
        <f>IF(OR(ISBLANK(Survey!AL668),COUNTIF(G668:BJ668,"Fail")),"Fail","Pass")</f>
        <v>Fail</v>
      </c>
      <c r="F668" s="265"/>
      <c r="G668" s="16" t="str">
        <f t="shared" si="530"/>
        <v>Fail</v>
      </c>
      <c r="H668" s="139">
        <f>COUNTBLANK(Survey!B668:D668)+COUNTBLANK(Survey!G668)+COUNTBLANK(Survey!I668)+COUNTBLANK(Survey!K668:M668)+COUNTBLANK(Survey!P668:Q668)+COUNTBLANK(Survey!T668:W668)+COUNTBLANK(Survey!Z668:AC668)+COUNTBLANK(Survey!AF668:AG668)+COUNTBLANK(Survey!AK668:AK668)</f>
        <v>21</v>
      </c>
      <c r="I668" t="str">
        <f t="shared" si="531"/>
        <v>Fail</v>
      </c>
      <c r="J668" t="b">
        <f>IF(Survey!E668="No",TRUE,FALSE)</f>
        <v>0</v>
      </c>
      <c r="K668" s="29" cm="1">
        <f t="array" ref="K668">IF(COUNTA(Survey!$E$4:$E$695)=1, 0, SUM(IF(COUNTIF(Survey!$E$4:$E$695, Survey!$E$4:$E$695)=1,1,0)))</f>
        <v>0</v>
      </c>
      <c r="L668" s="29">
        <f>LEN(Survey!E668)</f>
        <v>0</v>
      </c>
      <c r="M668" s="16" t="str">
        <f t="shared" si="532"/>
        <v>Fail</v>
      </c>
      <c r="N668" t="b">
        <f>IF(Survey!F668="No",TRUE,FALSE)</f>
        <v>0</v>
      </c>
      <c r="O668" t="b">
        <f>Survey!F668=Survey!E668</f>
        <v>1</v>
      </c>
      <c r="P668">
        <f>COUNTIF(Survey!$F$4:$F$695,Survey!F668)</f>
        <v>0</v>
      </c>
      <c r="Q668" s="28">
        <f>LEN(Survey!F668)</f>
        <v>0</v>
      </c>
      <c r="R668" s="16" t="str">
        <f t="shared" si="533"/>
        <v>Pass</v>
      </c>
      <c r="S668" s="29">
        <f>MOD((LEN(Survey!H668)+2),11)</f>
        <v>2</v>
      </c>
      <c r="T668">
        <f>COUNTIF(Survey!$H$4:$H$695,Survey!H668)</f>
        <v>0</v>
      </c>
      <c r="U668" s="28" t="str">
        <f>IF(Survey!$L668="Prospectus fund", "Yes", "No")</f>
        <v>No</v>
      </c>
      <c r="V668" s="16" t="str">
        <f t="shared" si="534"/>
        <v>Pass</v>
      </c>
      <c r="W668" s="29">
        <f>MOD((LEN(Survey!J668)+2),11)</f>
        <v>2</v>
      </c>
      <c r="X668">
        <f>COUNTIF(Survey!$J$4:$J$695,Survey!J668)</f>
        <v>0</v>
      </c>
      <c r="Y668" s="30" t="b">
        <f>IF(OR(Survey!$M668="ETF",Survey!$M668="ETF, alternative mutual fund",Survey!$M668="Closed-end", Survey!$M668="Split share corp", Survey!$I668="Yes"),TRUE,FALSE)</f>
        <v>0</v>
      </c>
      <c r="Z668" s="16" t="str">
        <f>IFERROR(IF(AND(OR(AC668=AD668,AD668 = "Either"),NOT(ISBLANK(Survey!K668))),"Pass","Fail"),"Pass")</f>
        <v>Fail</v>
      </c>
      <c r="AA668" s="31" cm="1">
        <f t="array" ref="AA668">SUM(SUMIF(Survey!CH668:DA668,{"&gt;0","&lt;0"})*{1,-1})</f>
        <v>0</v>
      </c>
      <c r="AB668" s="33" cm="1">
        <f t="array" ref="AB668">SUM(SUMIF(Survey!CK668,{"&gt;0","&lt;0"})*{1,-1})+SUM(SUMIF(Survey!CU668,{"&gt;0","&lt;0"})*{1,-1})</f>
        <v>0</v>
      </c>
      <c r="AC668" s="33">
        <f>Survey!K668</f>
        <v>0</v>
      </c>
      <c r="AD668" s="32" t="str">
        <f t="shared" si="535"/>
        <v>Either</v>
      </c>
      <c r="AE668" s="16" t="str">
        <f t="shared" si="536"/>
        <v>Fail</v>
      </c>
      <c r="AF668" s="58" cm="1">
        <f t="array" ref="AF668">SUM(SUMIF(Survey!CH668:DA668,{"&gt;0","&lt;0"})*{1,-1})+SUM(SUMIF(Survey!DC668:DV668,{"&gt;0","&lt;0"})*{1,-1})</f>
        <v>0</v>
      </c>
      <c r="AG668" s="58">
        <f>IFERROR(AF668/(Survey!$BA668),0)</f>
        <v>0</v>
      </c>
      <c r="AH668" s="104" t="b">
        <f>IF(OR(Survey!$M668="Alternative strategy or hedge",Survey!$M668="Private asset",Survey!$L668="Prospectus fund"),TRUE,FALSE)</f>
        <v>0</v>
      </c>
      <c r="AI668" s="104" t="b">
        <f>NOT(ISBLANK(Survey!$M668))</f>
        <v>0</v>
      </c>
      <c r="AJ668" s="16" t="str">
        <f t="shared" si="537"/>
        <v>Fail</v>
      </c>
      <c r="AK668" t="b">
        <f>IF(Survey!W668="No",TRUE,FALSE)</f>
        <v>0</v>
      </c>
      <c r="AL668" s="119">
        <f>MOD((LEN(Survey!W668)+2),22)</f>
        <v>2</v>
      </c>
      <c r="AM668" t="str">
        <f t="shared" si="538"/>
        <v>Pass</v>
      </c>
      <c r="AN668" s="33" t="b">
        <f>NOT(ISNUMBER(SEARCH("Other",Survey!$Q668)))</f>
        <v>1</v>
      </c>
      <c r="AO668" s="32" t="b">
        <f>NOT(ISBLANK(Survey!$R668))</f>
        <v>0</v>
      </c>
      <c r="AP668" s="16" t="str">
        <f t="shared" si="539"/>
        <v>Pass</v>
      </c>
      <c r="AQ668" s="114">
        <f>COUNTBLANK(Survey!$X668)</f>
        <v>1</v>
      </c>
      <c r="AR668" s="58">
        <f>IF(AND(Survey!L668&lt;&gt;"Exempt fund",OR(Survey!$M668="ETF",Survey!$M668="ETF, alternative mutual fund",Survey!$M668="Mutual fund",Survey!$M668="Alternative mutual fund",Survey!$M668="Money market")),1,0)</f>
        <v>0</v>
      </c>
      <c r="AS668" s="16" t="str">
        <f t="shared" si="540"/>
        <v>Pass</v>
      </c>
      <c r="AT668" s="33" t="b">
        <f>NOT(ISNUMBER(SEARCH("Yes",Survey!$AC668)))</f>
        <v>1</v>
      </c>
      <c r="AU668" s="32" t="b">
        <f>IF(COUNTBLANK(Survey!$AD668:$AE668)=0,TRUE, FALSE)</f>
        <v>0</v>
      </c>
      <c r="AV668" s="16" t="str">
        <f t="shared" si="541"/>
        <v>Pass</v>
      </c>
      <c r="AW668" s="33" t="b">
        <f>NOT(ISNUMBER(SEARCH("Yes",Survey!$AF668)))</f>
        <v>1</v>
      </c>
      <c r="AX668" s="32" t="b">
        <f>NOT(ISBLANK(Survey!$AH668))</f>
        <v>0</v>
      </c>
      <c r="AY668" s="16" t="str">
        <f t="shared" si="542"/>
        <v>Pass</v>
      </c>
      <c r="AZ668" s="33" t="b">
        <f>NOT(OR(ISNUMBER(SEARCH("Other",Survey!$AH668)),ISNUMBER(SEARCH("Multiple",Survey!$AH668))))</f>
        <v>1</v>
      </c>
      <c r="BA668" s="32" t="b">
        <f>NOT(ISBLANK(Survey!$AI668))</f>
        <v>0</v>
      </c>
      <c r="BB668" s="16" t="str">
        <f t="shared" si="543"/>
        <v>Fail</v>
      </c>
      <c r="BC668" s="114">
        <f>IF(ABS(Survey!$BA668)&gt;0, 1,0)</f>
        <v>0</v>
      </c>
      <c r="BD668" s="114">
        <f>IF(COUNTBLANK(Survey!$AL668)=0,1,0)</f>
        <v>0</v>
      </c>
      <c r="BE668" s="16" t="str">
        <f t="shared" si="544"/>
        <v>Pass</v>
      </c>
      <c r="BF668" s="114">
        <f>IF(ISBLANK(Survey!$AL668),0,1)</f>
        <v>0</v>
      </c>
      <c r="BG668" s="133">
        <f>COUNTBLANK(Survey!$AM668)</f>
        <v>1</v>
      </c>
      <c r="BH668" s="16" t="str">
        <f t="shared" si="545"/>
        <v>Pass</v>
      </c>
      <c r="BI668" s="114">
        <f>IF(OR(Survey!$AM668="Closed",ISBLANK(Survey!$AM668)),0,1)</f>
        <v>0</v>
      </c>
      <c r="BJ668" s="133">
        <f>IF(ISBLANK(Survey!$AN668),1,0)</f>
        <v>1</v>
      </c>
      <c r="BK668" s="118" t="str">
        <f t="shared" si="546"/>
        <v>Pass</v>
      </c>
      <c r="BL668" s="31" cm="1">
        <f t="array" ref="BL668">SUM(SUMIF(Survey!AO668:AP668,{"&gt;0","&lt;0"})*{1,-1})</f>
        <v>0</v>
      </c>
      <c r="BM668">
        <f t="shared" si="547"/>
        <v>0</v>
      </c>
      <c r="BN668">
        <f t="shared" si="548"/>
        <v>100</v>
      </c>
      <c r="BO668" s="118" t="str">
        <f t="shared" si="549"/>
        <v>Pass</v>
      </c>
      <c r="BP668">
        <f>IF(Survey!AQ668="No",0,1)</f>
        <v>1</v>
      </c>
      <c r="BQ668" s="207">
        <f>MOD((LEN(Survey!AQ668)+2),22)</f>
        <v>2</v>
      </c>
      <c r="BR668">
        <f>IF(Survey!AR668="No",0,1)</f>
        <v>1</v>
      </c>
      <c r="BS668" s="207">
        <f>MOD((LEN(Survey!AR668)+2),22)</f>
        <v>2</v>
      </c>
      <c r="BT668" s="114">
        <f>COUNTBLANK(Survey!$AQ668:$AS668)+COUNTBLANK(Survey!$AU668)</f>
        <v>4</v>
      </c>
      <c r="BU668" s="114">
        <f>IF(Survey!$I668="Yes",1,0)</f>
        <v>0</v>
      </c>
      <c r="BV668" s="114">
        <f>IF(OR(Survey!$M668="Mutual fund",Survey!$M668="Alternative mutual fund",Survey!$M668="Money market"),1,0)</f>
        <v>0</v>
      </c>
      <c r="BW668" s="119">
        <f>IF(OR(Survey!$M668="ETF",Survey!$M668="ETF, alternative mutual fund"),1,0)</f>
        <v>0</v>
      </c>
      <c r="BX668" s="16" t="str">
        <f t="shared" si="550"/>
        <v>Pass</v>
      </c>
      <c r="BY668" s="33">
        <f>IF(ISNUMBER(SEARCH("Other",Survey!$AS668)), 1, 0)</f>
        <v>0</v>
      </c>
      <c r="BZ668" s="58" t="b">
        <f>NOT(ISBLANK(Survey!$AT668))</f>
        <v>0</v>
      </c>
      <c r="CA668" s="16" t="str">
        <f t="shared" si="551"/>
        <v>Pass</v>
      </c>
      <c r="CB668" s="114">
        <f>IF(Survey!$BB668=0, 0,1)</f>
        <v>0</v>
      </c>
      <c r="CC668" s="58">
        <f>Survey!$AV668</f>
        <v>0</v>
      </c>
      <c r="CD668" s="58">
        <f>Survey!$BC668+Survey!$BD668+ABS(Survey!$BE668)-ABS(Survey!$BF668)-ABS(Survey!$BG668)-ABS(Survey!$BL668)</f>
        <v>0</v>
      </c>
      <c r="CE668" s="138">
        <f>Survey!BB668+(ABS(Survey!$BH668)-ABS(Survey!$BI668)+ABS(Survey!$BJ668)-ABS(Survey!$BK668))*0.5</f>
        <v>0</v>
      </c>
      <c r="CF668" s="58">
        <f t="shared" si="552"/>
        <v>0</v>
      </c>
      <c r="CG668" s="58">
        <f>IF(AND($CC668&gt;$CF668-0.2,$CC668&lt;$CF668+0.2,ISBLANK(Survey!$AV668)=FALSE),0,1)</f>
        <v>1</v>
      </c>
      <c r="CH668" s="133">
        <f>IF(ISBLANK(Survey!$AW668),1,0)</f>
        <v>1</v>
      </c>
      <c r="CI668" s="16" t="str">
        <f t="shared" si="553"/>
        <v>Pass</v>
      </c>
      <c r="CJ668" s="114">
        <f>IF(Survey!$BB668=0, 0,1)</f>
        <v>0</v>
      </c>
      <c r="CK668" s="58">
        <f>IF(AND(Survey!$AX668&gt;=0,Survey!$AX668&lt;=0.2,Survey!$AX668&lt;&gt;""),0,1)</f>
        <v>1</v>
      </c>
      <c r="CL668" s="114">
        <f>IF(ISBLANK(Survey!$AY668),1,0)</f>
        <v>1</v>
      </c>
      <c r="CM668" s="16" t="str">
        <f t="shared" si="554"/>
        <v>Fail</v>
      </c>
      <c r="CN668" s="133">
        <f>Survey!$AZ668</f>
        <v>0</v>
      </c>
      <c r="CO668" s="16" t="str">
        <f t="shared" si="555"/>
        <v>Pass</v>
      </c>
      <c r="CP668" s="31">
        <f>Survey!$BA668</f>
        <v>0</v>
      </c>
      <c r="CQ668" s="138">
        <f>Survey!$BB668+Survey!$BC668+Survey!$BD668+ABS(Survey!$BE668)-ABS(Survey!$BF668)-ABS(Survey!$BG668)+ABS(Survey!$BH668)-ABS(Survey!$BI668)+ABS(Survey!$BJ668)-ABS(Survey!$BK668)-ABS(Survey!$BL668)+Survey!$BM668</f>
        <v>0</v>
      </c>
      <c r="CR668" s="30">
        <f t="shared" si="556"/>
        <v>0</v>
      </c>
      <c r="CS668" s="17">
        <f t="shared" si="557"/>
        <v>0</v>
      </c>
      <c r="CT668" s="16" t="str">
        <f t="shared" si="558"/>
        <v>Pass</v>
      </c>
      <c r="CU668" s="33" t="b">
        <f>IF(ABS(Survey!$BM668)=0,TRUE,FALSE)</f>
        <v>1</v>
      </c>
      <c r="CV668" s="32" t="b">
        <f>NOT(ISBLANK(Survey!$BN668))</f>
        <v>0</v>
      </c>
      <c r="CW668" t="str">
        <f t="shared" si="559"/>
        <v>Fail</v>
      </c>
      <c r="CX668" s="25">
        <f>Survey!$BA668</f>
        <v>0</v>
      </c>
      <c r="CY668" s="25" cm="1">
        <f t="array" ref="CY668">SUM(SUMIF(Survey!BP668:BW668,{"&gt;0","&lt;0"})*{1,-1})-SUM(SUMIF(Survey!BY668:CF668,{"&gt;0","&lt;0"})*{1,-1})</f>
        <v>0</v>
      </c>
      <c r="CZ668" s="30" t="str">
        <f t="shared" si="560"/>
        <v>No holdings</v>
      </c>
      <c r="DA668">
        <f t="shared" si="561"/>
        <v>0</v>
      </c>
      <c r="DB668" s="16" t="str">
        <f t="shared" si="562"/>
        <v>Fail</v>
      </c>
      <c r="DC668" s="31">
        <f>Survey!$BA668</f>
        <v>0</v>
      </c>
      <c r="DD668" s="31" cm="1">
        <f t="array" ref="DD668">SUM(SUMIF(Survey!CH668:DA668,{"&gt;0","&lt;0"})*{1,-1})-SUM(SUMIF(Survey!DC668:DV668,{"&gt;0","&lt;0"})*{1,-1})</f>
        <v>0</v>
      </c>
      <c r="DE668" s="30" t="str">
        <f t="shared" si="563"/>
        <v>No holdings</v>
      </c>
      <c r="DF668" s="17">
        <f t="shared" si="564"/>
        <v>0</v>
      </c>
      <c r="DG668" s="16" t="str">
        <f t="shared" si="565"/>
        <v>Pass</v>
      </c>
      <c r="DH668" s="33" t="b">
        <f>IF(ABS(Survey!$DA668)=0,TRUE,FALSE)</f>
        <v>1</v>
      </c>
      <c r="DI668" s="32" t="b">
        <f>NOT(ISBLANK(Survey!$DB668))</f>
        <v>0</v>
      </c>
      <c r="DJ668" s="16" t="str">
        <f t="shared" si="566"/>
        <v>Pass</v>
      </c>
      <c r="DK668" s="33" t="b">
        <f>IF(ABS(Survey!$DV668)=0,TRUE,FALSE)</f>
        <v>1</v>
      </c>
      <c r="DL668" s="32" t="b">
        <f>NOT(ISBLANK(Survey!$DW668))</f>
        <v>0</v>
      </c>
      <c r="DM668" t="str">
        <f t="shared" si="567"/>
        <v>Pass</v>
      </c>
      <c r="DN668" s="25" cm="1">
        <f t="array" ref="DN668">SUM(SUMIF(Survey!CW668,{"&gt;0","&lt;0"})*{1,-1})+SUM(SUMIF(Survey!DR668,{"&gt;0","&lt;0"})*{1,-1})</f>
        <v>0</v>
      </c>
      <c r="DO668" s="25">
        <f>SUM(SUMIF(Survey!DY668:EE668,{"&gt;0","&lt;0"})*{1,-1})+SUM(SUMIF(Survey!EG668:EM668,{"&gt;0","&lt;0"})*{1,-1})</f>
        <v>0</v>
      </c>
      <c r="DP668">
        <f t="shared" si="568"/>
        <v>0</v>
      </c>
      <c r="DQ668">
        <f t="shared" si="569"/>
        <v>0</v>
      </c>
      <c r="DR668" s="16" t="str">
        <f t="shared" si="570"/>
        <v>Pass</v>
      </c>
      <c r="DS668" s="33" t="b">
        <f>IF(ABS(Survey!$EE668)=0,TRUE,FALSE)</f>
        <v>1</v>
      </c>
      <c r="DT668" s="32" t="b">
        <f>NOT(ISBLANK(Survey!EF668))</f>
        <v>0</v>
      </c>
      <c r="DU668" s="16" t="str">
        <f t="shared" si="571"/>
        <v>Pass</v>
      </c>
      <c r="DV668" s="33" t="b">
        <f>IF(ABS(Survey!$EM668)=0,TRUE,FALSE)</f>
        <v>1</v>
      </c>
      <c r="DW668" s="32" t="b">
        <f>NOT(ISBLANK(Survey!$EN668))</f>
        <v>0</v>
      </c>
      <c r="DX668" s="16" t="str">
        <f t="shared" si="572"/>
        <v>Fail</v>
      </c>
      <c r="DY668" s="31">
        <f>SUM(SUMIF(Survey!ET668:EV668,{"&gt;0","&lt;0"})*{1,-1})</f>
        <v>0</v>
      </c>
      <c r="DZ668">
        <f t="shared" si="573"/>
        <v>0</v>
      </c>
      <c r="EA668">
        <f t="shared" si="574"/>
        <v>100</v>
      </c>
      <c r="EB668" s="30" t="b">
        <f>IF(OR(Survey!$M668="ETF",Survey!$M668="ETF, alternative mutual fund",Survey!$M668="Closed-end", Survey!$M668="Split share corp"),TRUE,FALSE)</f>
        <v>0</v>
      </c>
      <c r="EC668" s="16" t="str">
        <f t="shared" si="575"/>
        <v>Fail</v>
      </c>
      <c r="ED668" s="31">
        <f>SUM(SUMIF(Survey!EX668:FD668,{"&gt;0","&lt;0"})*{1,-1})</f>
        <v>0</v>
      </c>
      <c r="EE668">
        <f t="shared" si="576"/>
        <v>0</v>
      </c>
      <c r="EF668" s="17">
        <f t="shared" si="577"/>
        <v>100</v>
      </c>
      <c r="EG668" s="16" t="str">
        <f t="shared" si="578"/>
        <v>Fail</v>
      </c>
      <c r="EH668" s="31">
        <f>SUM(SUMIF(Survey!FF668:FL668,{"&gt;0","&lt;0"})*{1,-1})</f>
        <v>0</v>
      </c>
      <c r="EI668">
        <f t="shared" si="579"/>
        <v>0</v>
      </c>
      <c r="EJ668" s="17">
        <f t="shared" si="580"/>
        <v>100</v>
      </c>
    </row>
    <row r="669" spans="1:140">
      <c r="A669">
        <v>669</v>
      </c>
      <c r="B669" t="str">
        <f t="shared" si="528"/>
        <v>Pass</v>
      </c>
      <c r="C669" t="str">
        <f>IF(COUNTBLANK(Survey!B669:FM669)=$C$2, "Pass", "Fail")</f>
        <v>Pass</v>
      </c>
      <c r="D669" s="16" t="str">
        <f t="shared" si="529"/>
        <v>Fail</v>
      </c>
      <c r="E669" t="str">
        <f>IF(OR(ISBLANK(Survey!AL669),COUNTIF(G669:BJ669,"Fail")),"Fail","Pass")</f>
        <v>Fail</v>
      </c>
      <c r="F669" s="265"/>
      <c r="G669" s="16" t="str">
        <f t="shared" si="530"/>
        <v>Fail</v>
      </c>
      <c r="H669" s="139">
        <f>COUNTBLANK(Survey!B669:D669)+COUNTBLANK(Survey!G669)+COUNTBLANK(Survey!I669)+COUNTBLANK(Survey!K669:M669)+COUNTBLANK(Survey!P669:Q669)+COUNTBLANK(Survey!T669:W669)+COUNTBLANK(Survey!Z669:AC669)+COUNTBLANK(Survey!AF669:AG669)+COUNTBLANK(Survey!AK669:AK669)</f>
        <v>21</v>
      </c>
      <c r="I669" t="str">
        <f t="shared" si="531"/>
        <v>Fail</v>
      </c>
      <c r="J669" t="b">
        <f>IF(Survey!E669="No",TRUE,FALSE)</f>
        <v>0</v>
      </c>
      <c r="K669" s="29" cm="1">
        <f t="array" ref="K669">IF(COUNTA(Survey!$E$4:$E$695)=1, 0, SUM(IF(COUNTIF(Survey!$E$4:$E$695, Survey!$E$4:$E$695)=1,1,0)))</f>
        <v>0</v>
      </c>
      <c r="L669" s="29">
        <f>LEN(Survey!E669)</f>
        <v>0</v>
      </c>
      <c r="M669" s="16" t="str">
        <f t="shared" si="532"/>
        <v>Fail</v>
      </c>
      <c r="N669" t="b">
        <f>IF(Survey!F669="No",TRUE,FALSE)</f>
        <v>0</v>
      </c>
      <c r="O669" t="b">
        <f>Survey!F669=Survey!E669</f>
        <v>1</v>
      </c>
      <c r="P669">
        <f>COUNTIF(Survey!$F$4:$F$695,Survey!F669)</f>
        <v>0</v>
      </c>
      <c r="Q669" s="28">
        <f>LEN(Survey!F669)</f>
        <v>0</v>
      </c>
      <c r="R669" s="16" t="str">
        <f t="shared" si="533"/>
        <v>Pass</v>
      </c>
      <c r="S669" s="29">
        <f>MOD((LEN(Survey!H669)+2),11)</f>
        <v>2</v>
      </c>
      <c r="T669">
        <f>COUNTIF(Survey!$H$4:$H$695,Survey!H669)</f>
        <v>0</v>
      </c>
      <c r="U669" s="28" t="str">
        <f>IF(Survey!$L669="Prospectus fund", "Yes", "No")</f>
        <v>No</v>
      </c>
      <c r="V669" s="16" t="str">
        <f t="shared" si="534"/>
        <v>Pass</v>
      </c>
      <c r="W669" s="29">
        <f>MOD((LEN(Survey!J669)+2),11)</f>
        <v>2</v>
      </c>
      <c r="X669">
        <f>COUNTIF(Survey!$J$4:$J$695,Survey!J669)</f>
        <v>0</v>
      </c>
      <c r="Y669" s="30" t="b">
        <f>IF(OR(Survey!$M669="ETF",Survey!$M669="ETF, alternative mutual fund",Survey!$M669="Closed-end", Survey!$M669="Split share corp", Survey!$I669="Yes"),TRUE,FALSE)</f>
        <v>0</v>
      </c>
      <c r="Z669" s="16" t="str">
        <f>IFERROR(IF(AND(OR(AC669=AD669,AD669 = "Either"),NOT(ISBLANK(Survey!K669))),"Pass","Fail"),"Pass")</f>
        <v>Fail</v>
      </c>
      <c r="AA669" s="31" cm="1">
        <f t="array" ref="AA669">SUM(SUMIF(Survey!CH669:DA669,{"&gt;0","&lt;0"})*{1,-1})</f>
        <v>0</v>
      </c>
      <c r="AB669" s="33" cm="1">
        <f t="array" ref="AB669">SUM(SUMIF(Survey!CK669,{"&gt;0","&lt;0"})*{1,-1})+SUM(SUMIF(Survey!CU669,{"&gt;0","&lt;0"})*{1,-1})</f>
        <v>0</v>
      </c>
      <c r="AC669" s="33">
        <f>Survey!K669</f>
        <v>0</v>
      </c>
      <c r="AD669" s="32" t="str">
        <f t="shared" si="535"/>
        <v>Either</v>
      </c>
      <c r="AE669" s="16" t="str">
        <f t="shared" si="536"/>
        <v>Fail</v>
      </c>
      <c r="AF669" s="58" cm="1">
        <f t="array" ref="AF669">SUM(SUMIF(Survey!CH669:DA669,{"&gt;0","&lt;0"})*{1,-1})+SUM(SUMIF(Survey!DC669:DV669,{"&gt;0","&lt;0"})*{1,-1})</f>
        <v>0</v>
      </c>
      <c r="AG669" s="58">
        <f>IFERROR(AF669/(Survey!$BA669),0)</f>
        <v>0</v>
      </c>
      <c r="AH669" s="104" t="b">
        <f>IF(OR(Survey!$M669="Alternative strategy or hedge",Survey!$M669="Private asset",Survey!$L669="Prospectus fund"),TRUE,FALSE)</f>
        <v>0</v>
      </c>
      <c r="AI669" s="104" t="b">
        <f>NOT(ISBLANK(Survey!$M669))</f>
        <v>0</v>
      </c>
      <c r="AJ669" s="16" t="str">
        <f t="shared" si="537"/>
        <v>Fail</v>
      </c>
      <c r="AK669" t="b">
        <f>IF(Survey!W669="No",TRUE,FALSE)</f>
        <v>0</v>
      </c>
      <c r="AL669" s="119">
        <f>MOD((LEN(Survey!W669)+2),22)</f>
        <v>2</v>
      </c>
      <c r="AM669" t="str">
        <f t="shared" si="538"/>
        <v>Pass</v>
      </c>
      <c r="AN669" s="33" t="b">
        <f>NOT(ISNUMBER(SEARCH("Other",Survey!$Q669)))</f>
        <v>1</v>
      </c>
      <c r="AO669" s="32" t="b">
        <f>NOT(ISBLANK(Survey!$R669))</f>
        <v>0</v>
      </c>
      <c r="AP669" s="16" t="str">
        <f t="shared" si="539"/>
        <v>Pass</v>
      </c>
      <c r="AQ669" s="114">
        <f>COUNTBLANK(Survey!$X669)</f>
        <v>1</v>
      </c>
      <c r="AR669" s="58">
        <f>IF(AND(Survey!L669&lt;&gt;"Exempt fund",OR(Survey!$M669="ETF",Survey!$M669="ETF, alternative mutual fund",Survey!$M669="Mutual fund",Survey!$M669="Alternative mutual fund",Survey!$M669="Money market")),1,0)</f>
        <v>0</v>
      </c>
      <c r="AS669" s="16" t="str">
        <f t="shared" si="540"/>
        <v>Pass</v>
      </c>
      <c r="AT669" s="33" t="b">
        <f>NOT(ISNUMBER(SEARCH("Yes",Survey!$AC669)))</f>
        <v>1</v>
      </c>
      <c r="AU669" s="32" t="b">
        <f>IF(COUNTBLANK(Survey!$AD669:$AE669)=0,TRUE, FALSE)</f>
        <v>0</v>
      </c>
      <c r="AV669" s="16" t="str">
        <f t="shared" si="541"/>
        <v>Pass</v>
      </c>
      <c r="AW669" s="33" t="b">
        <f>NOT(ISNUMBER(SEARCH("Yes",Survey!$AF669)))</f>
        <v>1</v>
      </c>
      <c r="AX669" s="32" t="b">
        <f>NOT(ISBLANK(Survey!$AH669))</f>
        <v>0</v>
      </c>
      <c r="AY669" s="16" t="str">
        <f t="shared" si="542"/>
        <v>Pass</v>
      </c>
      <c r="AZ669" s="33" t="b">
        <f>NOT(OR(ISNUMBER(SEARCH("Other",Survey!$AH669)),ISNUMBER(SEARCH("Multiple",Survey!$AH669))))</f>
        <v>1</v>
      </c>
      <c r="BA669" s="32" t="b">
        <f>NOT(ISBLANK(Survey!$AI669))</f>
        <v>0</v>
      </c>
      <c r="BB669" s="16" t="str">
        <f t="shared" si="543"/>
        <v>Fail</v>
      </c>
      <c r="BC669" s="114">
        <f>IF(ABS(Survey!$BA669)&gt;0, 1,0)</f>
        <v>0</v>
      </c>
      <c r="BD669" s="114">
        <f>IF(COUNTBLANK(Survey!$AL669)=0,1,0)</f>
        <v>0</v>
      </c>
      <c r="BE669" s="16" t="str">
        <f t="shared" si="544"/>
        <v>Pass</v>
      </c>
      <c r="BF669" s="114">
        <f>IF(ISBLANK(Survey!$AL669),0,1)</f>
        <v>0</v>
      </c>
      <c r="BG669" s="133">
        <f>COUNTBLANK(Survey!$AM669)</f>
        <v>1</v>
      </c>
      <c r="BH669" s="16" t="str">
        <f t="shared" si="545"/>
        <v>Pass</v>
      </c>
      <c r="BI669" s="114">
        <f>IF(OR(Survey!$AM669="Closed",ISBLANK(Survey!$AM669)),0,1)</f>
        <v>0</v>
      </c>
      <c r="BJ669" s="133">
        <f>IF(ISBLANK(Survey!$AN669),1,0)</f>
        <v>1</v>
      </c>
      <c r="BK669" s="118" t="str">
        <f t="shared" si="546"/>
        <v>Pass</v>
      </c>
      <c r="BL669" s="31" cm="1">
        <f t="array" ref="BL669">SUM(SUMIF(Survey!AO669:AP669,{"&gt;0","&lt;0"})*{1,-1})</f>
        <v>0</v>
      </c>
      <c r="BM669">
        <f t="shared" si="547"/>
        <v>0</v>
      </c>
      <c r="BN669">
        <f t="shared" si="548"/>
        <v>100</v>
      </c>
      <c r="BO669" s="118" t="str">
        <f t="shared" si="549"/>
        <v>Pass</v>
      </c>
      <c r="BP669">
        <f>IF(Survey!AQ669="No",0,1)</f>
        <v>1</v>
      </c>
      <c r="BQ669" s="207">
        <f>MOD((LEN(Survey!AQ669)+2),22)</f>
        <v>2</v>
      </c>
      <c r="BR669">
        <f>IF(Survey!AR669="No",0,1)</f>
        <v>1</v>
      </c>
      <c r="BS669" s="207">
        <f>MOD((LEN(Survey!AR669)+2),22)</f>
        <v>2</v>
      </c>
      <c r="BT669" s="114">
        <f>COUNTBLANK(Survey!$AQ669:$AS669)+COUNTBLANK(Survey!$AU669)</f>
        <v>4</v>
      </c>
      <c r="BU669" s="114">
        <f>IF(Survey!$I669="Yes",1,0)</f>
        <v>0</v>
      </c>
      <c r="BV669" s="114">
        <f>IF(OR(Survey!$M669="Mutual fund",Survey!$M669="Alternative mutual fund",Survey!$M669="Money market"),1,0)</f>
        <v>0</v>
      </c>
      <c r="BW669" s="119">
        <f>IF(OR(Survey!$M669="ETF",Survey!$M669="ETF, alternative mutual fund"),1,0)</f>
        <v>0</v>
      </c>
      <c r="BX669" s="16" t="str">
        <f t="shared" si="550"/>
        <v>Pass</v>
      </c>
      <c r="BY669" s="33">
        <f>IF(ISNUMBER(SEARCH("Other",Survey!$AS669)), 1, 0)</f>
        <v>0</v>
      </c>
      <c r="BZ669" s="58" t="b">
        <f>NOT(ISBLANK(Survey!$AT669))</f>
        <v>0</v>
      </c>
      <c r="CA669" s="16" t="str">
        <f t="shared" si="551"/>
        <v>Pass</v>
      </c>
      <c r="CB669" s="114">
        <f>IF(Survey!$BB669=0, 0,1)</f>
        <v>0</v>
      </c>
      <c r="CC669" s="58">
        <f>Survey!$AV669</f>
        <v>0</v>
      </c>
      <c r="CD669" s="58">
        <f>Survey!$BC669+Survey!$BD669+ABS(Survey!$BE669)-ABS(Survey!$BF669)-ABS(Survey!$BG669)-ABS(Survey!$BL669)</f>
        <v>0</v>
      </c>
      <c r="CE669" s="138">
        <f>Survey!BB669+(ABS(Survey!$BH669)-ABS(Survey!$BI669)+ABS(Survey!$BJ669)-ABS(Survey!$BK669))*0.5</f>
        <v>0</v>
      </c>
      <c r="CF669" s="58">
        <f t="shared" si="552"/>
        <v>0</v>
      </c>
      <c r="CG669" s="58">
        <f>IF(AND($CC669&gt;$CF669-0.2,$CC669&lt;$CF669+0.2,ISBLANK(Survey!$AV669)=FALSE),0,1)</f>
        <v>1</v>
      </c>
      <c r="CH669" s="133">
        <f>IF(ISBLANK(Survey!$AW669),1,0)</f>
        <v>1</v>
      </c>
      <c r="CI669" s="16" t="str">
        <f t="shared" si="553"/>
        <v>Pass</v>
      </c>
      <c r="CJ669" s="114">
        <f>IF(Survey!$BB669=0, 0,1)</f>
        <v>0</v>
      </c>
      <c r="CK669" s="58">
        <f>IF(AND(Survey!$AX669&gt;=0,Survey!$AX669&lt;=0.2,Survey!$AX669&lt;&gt;""),0,1)</f>
        <v>1</v>
      </c>
      <c r="CL669" s="114">
        <f>IF(ISBLANK(Survey!$AY669),1,0)</f>
        <v>1</v>
      </c>
      <c r="CM669" s="16" t="str">
        <f t="shared" si="554"/>
        <v>Fail</v>
      </c>
      <c r="CN669" s="133">
        <f>Survey!$AZ669</f>
        <v>0</v>
      </c>
      <c r="CO669" s="16" t="str">
        <f t="shared" si="555"/>
        <v>Pass</v>
      </c>
      <c r="CP669" s="31">
        <f>Survey!$BA669</f>
        <v>0</v>
      </c>
      <c r="CQ669" s="138">
        <f>Survey!$BB669+Survey!$BC669+Survey!$BD669+ABS(Survey!$BE669)-ABS(Survey!$BF669)-ABS(Survey!$BG669)+ABS(Survey!$BH669)-ABS(Survey!$BI669)+ABS(Survey!$BJ669)-ABS(Survey!$BK669)-ABS(Survey!$BL669)+Survey!$BM669</f>
        <v>0</v>
      </c>
      <c r="CR669" s="30">
        <f t="shared" si="556"/>
        <v>0</v>
      </c>
      <c r="CS669" s="17">
        <f t="shared" si="557"/>
        <v>0</v>
      </c>
      <c r="CT669" s="16" t="str">
        <f t="shared" si="558"/>
        <v>Pass</v>
      </c>
      <c r="CU669" s="33" t="b">
        <f>IF(ABS(Survey!$BM669)=0,TRUE,FALSE)</f>
        <v>1</v>
      </c>
      <c r="CV669" s="32" t="b">
        <f>NOT(ISBLANK(Survey!$BN669))</f>
        <v>0</v>
      </c>
      <c r="CW669" t="str">
        <f t="shared" si="559"/>
        <v>Fail</v>
      </c>
      <c r="CX669" s="25">
        <f>Survey!$BA669</f>
        <v>0</v>
      </c>
      <c r="CY669" s="25" cm="1">
        <f t="array" ref="CY669">SUM(SUMIF(Survey!BP669:BW669,{"&gt;0","&lt;0"})*{1,-1})-SUM(SUMIF(Survey!BY669:CF669,{"&gt;0","&lt;0"})*{1,-1})</f>
        <v>0</v>
      </c>
      <c r="CZ669" s="30" t="str">
        <f t="shared" si="560"/>
        <v>No holdings</v>
      </c>
      <c r="DA669">
        <f t="shared" si="561"/>
        <v>0</v>
      </c>
      <c r="DB669" s="16" t="str">
        <f t="shared" si="562"/>
        <v>Fail</v>
      </c>
      <c r="DC669" s="31">
        <f>Survey!$BA669</f>
        <v>0</v>
      </c>
      <c r="DD669" s="31" cm="1">
        <f t="array" ref="DD669">SUM(SUMIF(Survey!CH669:DA669,{"&gt;0","&lt;0"})*{1,-1})-SUM(SUMIF(Survey!DC669:DV669,{"&gt;0","&lt;0"})*{1,-1})</f>
        <v>0</v>
      </c>
      <c r="DE669" s="30" t="str">
        <f t="shared" si="563"/>
        <v>No holdings</v>
      </c>
      <c r="DF669" s="17">
        <f t="shared" si="564"/>
        <v>0</v>
      </c>
      <c r="DG669" s="16" t="str">
        <f t="shared" si="565"/>
        <v>Pass</v>
      </c>
      <c r="DH669" s="33" t="b">
        <f>IF(ABS(Survey!$DA669)=0,TRUE,FALSE)</f>
        <v>1</v>
      </c>
      <c r="DI669" s="32" t="b">
        <f>NOT(ISBLANK(Survey!$DB669))</f>
        <v>0</v>
      </c>
      <c r="DJ669" s="16" t="str">
        <f t="shared" si="566"/>
        <v>Pass</v>
      </c>
      <c r="DK669" s="33" t="b">
        <f>IF(ABS(Survey!$DV669)=0,TRUE,FALSE)</f>
        <v>1</v>
      </c>
      <c r="DL669" s="32" t="b">
        <f>NOT(ISBLANK(Survey!$DW669))</f>
        <v>0</v>
      </c>
      <c r="DM669" t="str">
        <f t="shared" si="567"/>
        <v>Pass</v>
      </c>
      <c r="DN669" s="25" cm="1">
        <f t="array" ref="DN669">SUM(SUMIF(Survey!CW669,{"&gt;0","&lt;0"})*{1,-1})+SUM(SUMIF(Survey!DR669,{"&gt;0","&lt;0"})*{1,-1})</f>
        <v>0</v>
      </c>
      <c r="DO669" s="25">
        <f>SUM(SUMIF(Survey!DY669:EE669,{"&gt;0","&lt;0"})*{1,-1})+SUM(SUMIF(Survey!EG669:EM669,{"&gt;0","&lt;0"})*{1,-1})</f>
        <v>0</v>
      </c>
      <c r="DP669">
        <f t="shared" si="568"/>
        <v>0</v>
      </c>
      <c r="DQ669">
        <f t="shared" si="569"/>
        <v>0</v>
      </c>
      <c r="DR669" s="16" t="str">
        <f t="shared" si="570"/>
        <v>Pass</v>
      </c>
      <c r="DS669" s="33" t="b">
        <f>IF(ABS(Survey!$EE669)=0,TRUE,FALSE)</f>
        <v>1</v>
      </c>
      <c r="DT669" s="32" t="b">
        <f>NOT(ISBLANK(Survey!EF669))</f>
        <v>0</v>
      </c>
      <c r="DU669" s="16" t="str">
        <f t="shared" si="571"/>
        <v>Pass</v>
      </c>
      <c r="DV669" s="33" t="b">
        <f>IF(ABS(Survey!$EM669)=0,TRUE,FALSE)</f>
        <v>1</v>
      </c>
      <c r="DW669" s="32" t="b">
        <f>NOT(ISBLANK(Survey!$EN669))</f>
        <v>0</v>
      </c>
      <c r="DX669" s="16" t="str">
        <f t="shared" si="572"/>
        <v>Fail</v>
      </c>
      <c r="DY669" s="31">
        <f>SUM(SUMIF(Survey!ET669:EV669,{"&gt;0","&lt;0"})*{1,-1})</f>
        <v>0</v>
      </c>
      <c r="DZ669">
        <f t="shared" si="573"/>
        <v>0</v>
      </c>
      <c r="EA669">
        <f t="shared" si="574"/>
        <v>100</v>
      </c>
      <c r="EB669" s="30" t="b">
        <f>IF(OR(Survey!$M669="ETF",Survey!$M669="ETF, alternative mutual fund",Survey!$M669="Closed-end", Survey!$M669="Split share corp"),TRUE,FALSE)</f>
        <v>0</v>
      </c>
      <c r="EC669" s="16" t="str">
        <f t="shared" si="575"/>
        <v>Fail</v>
      </c>
      <c r="ED669" s="31">
        <f>SUM(SUMIF(Survey!EX669:FD669,{"&gt;0","&lt;0"})*{1,-1})</f>
        <v>0</v>
      </c>
      <c r="EE669">
        <f t="shared" si="576"/>
        <v>0</v>
      </c>
      <c r="EF669" s="17">
        <f t="shared" si="577"/>
        <v>100</v>
      </c>
      <c r="EG669" s="16" t="str">
        <f t="shared" si="578"/>
        <v>Fail</v>
      </c>
      <c r="EH669" s="31">
        <f>SUM(SUMIF(Survey!FF669:FL669,{"&gt;0","&lt;0"})*{1,-1})</f>
        <v>0</v>
      </c>
      <c r="EI669">
        <f t="shared" si="579"/>
        <v>0</v>
      </c>
      <c r="EJ669" s="17">
        <f t="shared" si="580"/>
        <v>100</v>
      </c>
    </row>
    <row r="670" spans="1:140">
      <c r="A670">
        <v>670</v>
      </c>
      <c r="B670" t="str">
        <f t="shared" si="528"/>
        <v>Pass</v>
      </c>
      <c r="C670" t="str">
        <f>IF(COUNTBLANK(Survey!B670:FM670)=$C$2, "Pass", "Fail")</f>
        <v>Pass</v>
      </c>
      <c r="D670" s="16" t="str">
        <f t="shared" si="529"/>
        <v>Fail</v>
      </c>
      <c r="E670" t="str">
        <f>IF(OR(ISBLANK(Survey!AL670),COUNTIF(G670:BJ670,"Fail")),"Fail","Pass")</f>
        <v>Fail</v>
      </c>
      <c r="F670" s="265"/>
      <c r="G670" s="16" t="str">
        <f t="shared" si="530"/>
        <v>Fail</v>
      </c>
      <c r="H670" s="139">
        <f>COUNTBLANK(Survey!B670:D670)+COUNTBLANK(Survey!G670)+COUNTBLANK(Survey!I670)+COUNTBLANK(Survey!K670:M670)+COUNTBLANK(Survey!P670:Q670)+COUNTBLANK(Survey!T670:W670)+COUNTBLANK(Survey!Z670:AC670)+COUNTBLANK(Survey!AF670:AG670)+COUNTBLANK(Survey!AK670:AK670)</f>
        <v>21</v>
      </c>
      <c r="I670" t="str">
        <f t="shared" si="531"/>
        <v>Fail</v>
      </c>
      <c r="J670" t="b">
        <f>IF(Survey!E670="No",TRUE,FALSE)</f>
        <v>0</v>
      </c>
      <c r="K670" s="29" cm="1">
        <f t="array" ref="K670">IF(COUNTA(Survey!$E$4:$E$695)=1, 0, SUM(IF(COUNTIF(Survey!$E$4:$E$695, Survey!$E$4:$E$695)=1,1,0)))</f>
        <v>0</v>
      </c>
      <c r="L670" s="29">
        <f>LEN(Survey!E670)</f>
        <v>0</v>
      </c>
      <c r="M670" s="16" t="str">
        <f t="shared" si="532"/>
        <v>Fail</v>
      </c>
      <c r="N670" t="b">
        <f>IF(Survey!F670="No",TRUE,FALSE)</f>
        <v>0</v>
      </c>
      <c r="O670" t="b">
        <f>Survey!F670=Survey!E670</f>
        <v>1</v>
      </c>
      <c r="P670">
        <f>COUNTIF(Survey!$F$4:$F$695,Survey!F670)</f>
        <v>0</v>
      </c>
      <c r="Q670" s="28">
        <f>LEN(Survey!F670)</f>
        <v>0</v>
      </c>
      <c r="R670" s="16" t="str">
        <f t="shared" si="533"/>
        <v>Pass</v>
      </c>
      <c r="S670" s="29">
        <f>MOD((LEN(Survey!H670)+2),11)</f>
        <v>2</v>
      </c>
      <c r="T670">
        <f>COUNTIF(Survey!$H$4:$H$695,Survey!H670)</f>
        <v>0</v>
      </c>
      <c r="U670" s="28" t="str">
        <f>IF(Survey!$L670="Prospectus fund", "Yes", "No")</f>
        <v>No</v>
      </c>
      <c r="V670" s="16" t="str">
        <f t="shared" si="534"/>
        <v>Pass</v>
      </c>
      <c r="W670" s="29">
        <f>MOD((LEN(Survey!J670)+2),11)</f>
        <v>2</v>
      </c>
      <c r="X670">
        <f>COUNTIF(Survey!$J$4:$J$695,Survey!J670)</f>
        <v>0</v>
      </c>
      <c r="Y670" s="30" t="b">
        <f>IF(OR(Survey!$M670="ETF",Survey!$M670="ETF, alternative mutual fund",Survey!$M670="Closed-end", Survey!$M670="Split share corp", Survey!$I670="Yes"),TRUE,FALSE)</f>
        <v>0</v>
      </c>
      <c r="Z670" s="16" t="str">
        <f>IFERROR(IF(AND(OR(AC670=AD670,AD670 = "Either"),NOT(ISBLANK(Survey!K670))),"Pass","Fail"),"Pass")</f>
        <v>Fail</v>
      </c>
      <c r="AA670" s="31" cm="1">
        <f t="array" ref="AA670">SUM(SUMIF(Survey!CH670:DA670,{"&gt;0","&lt;0"})*{1,-1})</f>
        <v>0</v>
      </c>
      <c r="AB670" s="33" cm="1">
        <f t="array" ref="AB670">SUM(SUMIF(Survey!CK670,{"&gt;0","&lt;0"})*{1,-1})+SUM(SUMIF(Survey!CU670,{"&gt;0","&lt;0"})*{1,-1})</f>
        <v>0</v>
      </c>
      <c r="AC670" s="33">
        <f>Survey!K670</f>
        <v>0</v>
      </c>
      <c r="AD670" s="32" t="str">
        <f t="shared" si="535"/>
        <v>Either</v>
      </c>
      <c r="AE670" s="16" t="str">
        <f t="shared" si="536"/>
        <v>Fail</v>
      </c>
      <c r="AF670" s="58" cm="1">
        <f t="array" ref="AF670">SUM(SUMIF(Survey!CH670:DA670,{"&gt;0","&lt;0"})*{1,-1})+SUM(SUMIF(Survey!DC670:DV670,{"&gt;0","&lt;0"})*{1,-1})</f>
        <v>0</v>
      </c>
      <c r="AG670" s="58">
        <f>IFERROR(AF670/(Survey!$BA670),0)</f>
        <v>0</v>
      </c>
      <c r="AH670" s="104" t="b">
        <f>IF(OR(Survey!$M670="Alternative strategy or hedge",Survey!$M670="Private asset",Survey!$L670="Prospectus fund"),TRUE,FALSE)</f>
        <v>0</v>
      </c>
      <c r="AI670" s="104" t="b">
        <f>NOT(ISBLANK(Survey!$M670))</f>
        <v>0</v>
      </c>
      <c r="AJ670" s="16" t="str">
        <f t="shared" si="537"/>
        <v>Fail</v>
      </c>
      <c r="AK670" t="b">
        <f>IF(Survey!W670="No",TRUE,FALSE)</f>
        <v>0</v>
      </c>
      <c r="AL670" s="119">
        <f>MOD((LEN(Survey!W670)+2),22)</f>
        <v>2</v>
      </c>
      <c r="AM670" t="str">
        <f t="shared" si="538"/>
        <v>Pass</v>
      </c>
      <c r="AN670" s="33" t="b">
        <f>NOT(ISNUMBER(SEARCH("Other",Survey!$Q670)))</f>
        <v>1</v>
      </c>
      <c r="AO670" s="32" t="b">
        <f>NOT(ISBLANK(Survey!$R670))</f>
        <v>0</v>
      </c>
      <c r="AP670" s="16" t="str">
        <f t="shared" si="539"/>
        <v>Pass</v>
      </c>
      <c r="AQ670" s="114">
        <f>COUNTBLANK(Survey!$X670)</f>
        <v>1</v>
      </c>
      <c r="AR670" s="58">
        <f>IF(AND(Survey!L670&lt;&gt;"Exempt fund",OR(Survey!$M670="ETF",Survey!$M670="ETF, alternative mutual fund",Survey!$M670="Mutual fund",Survey!$M670="Alternative mutual fund",Survey!$M670="Money market")),1,0)</f>
        <v>0</v>
      </c>
      <c r="AS670" s="16" t="str">
        <f t="shared" si="540"/>
        <v>Pass</v>
      </c>
      <c r="AT670" s="33" t="b">
        <f>NOT(ISNUMBER(SEARCH("Yes",Survey!$AC670)))</f>
        <v>1</v>
      </c>
      <c r="AU670" s="32" t="b">
        <f>IF(COUNTBLANK(Survey!$AD670:$AE670)=0,TRUE, FALSE)</f>
        <v>0</v>
      </c>
      <c r="AV670" s="16" t="str">
        <f t="shared" si="541"/>
        <v>Pass</v>
      </c>
      <c r="AW670" s="33" t="b">
        <f>NOT(ISNUMBER(SEARCH("Yes",Survey!$AF670)))</f>
        <v>1</v>
      </c>
      <c r="AX670" s="32" t="b">
        <f>NOT(ISBLANK(Survey!$AH670))</f>
        <v>0</v>
      </c>
      <c r="AY670" s="16" t="str">
        <f t="shared" si="542"/>
        <v>Pass</v>
      </c>
      <c r="AZ670" s="33" t="b">
        <f>NOT(OR(ISNUMBER(SEARCH("Other",Survey!$AH670)),ISNUMBER(SEARCH("Multiple",Survey!$AH670))))</f>
        <v>1</v>
      </c>
      <c r="BA670" s="32" t="b">
        <f>NOT(ISBLANK(Survey!$AI670))</f>
        <v>0</v>
      </c>
      <c r="BB670" s="16" t="str">
        <f t="shared" si="543"/>
        <v>Fail</v>
      </c>
      <c r="BC670" s="114">
        <f>IF(ABS(Survey!$BA670)&gt;0, 1,0)</f>
        <v>0</v>
      </c>
      <c r="BD670" s="114">
        <f>IF(COUNTBLANK(Survey!$AL670)=0,1,0)</f>
        <v>0</v>
      </c>
      <c r="BE670" s="16" t="str">
        <f t="shared" si="544"/>
        <v>Pass</v>
      </c>
      <c r="BF670" s="114">
        <f>IF(ISBLANK(Survey!$AL670),0,1)</f>
        <v>0</v>
      </c>
      <c r="BG670" s="133">
        <f>COUNTBLANK(Survey!$AM670)</f>
        <v>1</v>
      </c>
      <c r="BH670" s="16" t="str">
        <f t="shared" si="545"/>
        <v>Pass</v>
      </c>
      <c r="BI670" s="114">
        <f>IF(OR(Survey!$AM670="Closed",ISBLANK(Survey!$AM670)),0,1)</f>
        <v>0</v>
      </c>
      <c r="BJ670" s="133">
        <f>IF(ISBLANK(Survey!$AN670),1,0)</f>
        <v>1</v>
      </c>
      <c r="BK670" s="118" t="str">
        <f t="shared" si="546"/>
        <v>Pass</v>
      </c>
      <c r="BL670" s="31" cm="1">
        <f t="array" ref="BL670">SUM(SUMIF(Survey!AO670:AP670,{"&gt;0","&lt;0"})*{1,-1})</f>
        <v>0</v>
      </c>
      <c r="BM670">
        <f t="shared" si="547"/>
        <v>0</v>
      </c>
      <c r="BN670">
        <f t="shared" si="548"/>
        <v>100</v>
      </c>
      <c r="BO670" s="118" t="str">
        <f t="shared" si="549"/>
        <v>Pass</v>
      </c>
      <c r="BP670">
        <f>IF(Survey!AQ670="No",0,1)</f>
        <v>1</v>
      </c>
      <c r="BQ670" s="207">
        <f>MOD((LEN(Survey!AQ670)+2),22)</f>
        <v>2</v>
      </c>
      <c r="BR670">
        <f>IF(Survey!AR670="No",0,1)</f>
        <v>1</v>
      </c>
      <c r="BS670" s="207">
        <f>MOD((LEN(Survey!AR670)+2),22)</f>
        <v>2</v>
      </c>
      <c r="BT670" s="114">
        <f>COUNTBLANK(Survey!$AQ670:$AS670)+COUNTBLANK(Survey!$AU670)</f>
        <v>4</v>
      </c>
      <c r="BU670" s="114">
        <f>IF(Survey!$I670="Yes",1,0)</f>
        <v>0</v>
      </c>
      <c r="BV670" s="114">
        <f>IF(OR(Survey!$M670="Mutual fund",Survey!$M670="Alternative mutual fund",Survey!$M670="Money market"),1,0)</f>
        <v>0</v>
      </c>
      <c r="BW670" s="119">
        <f>IF(OR(Survey!$M670="ETF",Survey!$M670="ETF, alternative mutual fund"),1,0)</f>
        <v>0</v>
      </c>
      <c r="BX670" s="16" t="str">
        <f t="shared" si="550"/>
        <v>Pass</v>
      </c>
      <c r="BY670" s="33">
        <f>IF(ISNUMBER(SEARCH("Other",Survey!$AS670)), 1, 0)</f>
        <v>0</v>
      </c>
      <c r="BZ670" s="58" t="b">
        <f>NOT(ISBLANK(Survey!$AT670))</f>
        <v>0</v>
      </c>
      <c r="CA670" s="16" t="str">
        <f t="shared" si="551"/>
        <v>Pass</v>
      </c>
      <c r="CB670" s="114">
        <f>IF(Survey!$BB670=0, 0,1)</f>
        <v>0</v>
      </c>
      <c r="CC670" s="58">
        <f>Survey!$AV670</f>
        <v>0</v>
      </c>
      <c r="CD670" s="58">
        <f>Survey!$BC670+Survey!$BD670+ABS(Survey!$BE670)-ABS(Survey!$BF670)-ABS(Survey!$BG670)-ABS(Survey!$BL670)</f>
        <v>0</v>
      </c>
      <c r="CE670" s="138">
        <f>Survey!BB670+(ABS(Survey!$BH670)-ABS(Survey!$BI670)+ABS(Survey!$BJ670)-ABS(Survey!$BK670))*0.5</f>
        <v>0</v>
      </c>
      <c r="CF670" s="58">
        <f t="shared" si="552"/>
        <v>0</v>
      </c>
      <c r="CG670" s="58">
        <f>IF(AND($CC670&gt;$CF670-0.2,$CC670&lt;$CF670+0.2,ISBLANK(Survey!$AV670)=FALSE),0,1)</f>
        <v>1</v>
      </c>
      <c r="CH670" s="133">
        <f>IF(ISBLANK(Survey!$AW670),1,0)</f>
        <v>1</v>
      </c>
      <c r="CI670" s="16" t="str">
        <f t="shared" si="553"/>
        <v>Pass</v>
      </c>
      <c r="CJ670" s="114">
        <f>IF(Survey!$BB670=0, 0,1)</f>
        <v>0</v>
      </c>
      <c r="CK670" s="58">
        <f>IF(AND(Survey!$AX670&gt;=0,Survey!$AX670&lt;=0.2,Survey!$AX670&lt;&gt;""),0,1)</f>
        <v>1</v>
      </c>
      <c r="CL670" s="114">
        <f>IF(ISBLANK(Survey!$AY670),1,0)</f>
        <v>1</v>
      </c>
      <c r="CM670" s="16" t="str">
        <f t="shared" si="554"/>
        <v>Fail</v>
      </c>
      <c r="CN670" s="133">
        <f>Survey!$AZ670</f>
        <v>0</v>
      </c>
      <c r="CO670" s="16" t="str">
        <f t="shared" si="555"/>
        <v>Pass</v>
      </c>
      <c r="CP670" s="31">
        <f>Survey!$BA670</f>
        <v>0</v>
      </c>
      <c r="CQ670" s="138">
        <f>Survey!$BB670+Survey!$BC670+Survey!$BD670+ABS(Survey!$BE670)-ABS(Survey!$BF670)-ABS(Survey!$BG670)+ABS(Survey!$BH670)-ABS(Survey!$BI670)+ABS(Survey!$BJ670)-ABS(Survey!$BK670)-ABS(Survey!$BL670)+Survey!$BM670</f>
        <v>0</v>
      </c>
      <c r="CR670" s="30">
        <f t="shared" si="556"/>
        <v>0</v>
      </c>
      <c r="CS670" s="17">
        <f t="shared" si="557"/>
        <v>0</v>
      </c>
      <c r="CT670" s="16" t="str">
        <f t="shared" si="558"/>
        <v>Pass</v>
      </c>
      <c r="CU670" s="33" t="b">
        <f>IF(ABS(Survey!$BM670)=0,TRUE,FALSE)</f>
        <v>1</v>
      </c>
      <c r="CV670" s="32" t="b">
        <f>NOT(ISBLANK(Survey!$BN670))</f>
        <v>0</v>
      </c>
      <c r="CW670" t="str">
        <f t="shared" si="559"/>
        <v>Fail</v>
      </c>
      <c r="CX670" s="25">
        <f>Survey!$BA670</f>
        <v>0</v>
      </c>
      <c r="CY670" s="25" cm="1">
        <f t="array" ref="CY670">SUM(SUMIF(Survey!BP670:BW670,{"&gt;0","&lt;0"})*{1,-1})-SUM(SUMIF(Survey!BY670:CF670,{"&gt;0","&lt;0"})*{1,-1})</f>
        <v>0</v>
      </c>
      <c r="CZ670" s="30" t="str">
        <f t="shared" si="560"/>
        <v>No holdings</v>
      </c>
      <c r="DA670">
        <f t="shared" si="561"/>
        <v>0</v>
      </c>
      <c r="DB670" s="16" t="str">
        <f t="shared" si="562"/>
        <v>Fail</v>
      </c>
      <c r="DC670" s="31">
        <f>Survey!$BA670</f>
        <v>0</v>
      </c>
      <c r="DD670" s="31" cm="1">
        <f t="array" ref="DD670">SUM(SUMIF(Survey!CH670:DA670,{"&gt;0","&lt;0"})*{1,-1})-SUM(SUMIF(Survey!DC670:DV670,{"&gt;0","&lt;0"})*{1,-1})</f>
        <v>0</v>
      </c>
      <c r="DE670" s="30" t="str">
        <f t="shared" si="563"/>
        <v>No holdings</v>
      </c>
      <c r="DF670" s="17">
        <f t="shared" si="564"/>
        <v>0</v>
      </c>
      <c r="DG670" s="16" t="str">
        <f t="shared" si="565"/>
        <v>Pass</v>
      </c>
      <c r="DH670" s="33" t="b">
        <f>IF(ABS(Survey!$DA670)=0,TRUE,FALSE)</f>
        <v>1</v>
      </c>
      <c r="DI670" s="32" t="b">
        <f>NOT(ISBLANK(Survey!$DB670))</f>
        <v>0</v>
      </c>
      <c r="DJ670" s="16" t="str">
        <f t="shared" si="566"/>
        <v>Pass</v>
      </c>
      <c r="DK670" s="33" t="b">
        <f>IF(ABS(Survey!$DV670)=0,TRUE,FALSE)</f>
        <v>1</v>
      </c>
      <c r="DL670" s="32" t="b">
        <f>NOT(ISBLANK(Survey!$DW670))</f>
        <v>0</v>
      </c>
      <c r="DM670" t="str">
        <f t="shared" si="567"/>
        <v>Pass</v>
      </c>
      <c r="DN670" s="25" cm="1">
        <f t="array" ref="DN670">SUM(SUMIF(Survey!CW670,{"&gt;0","&lt;0"})*{1,-1})+SUM(SUMIF(Survey!DR670,{"&gt;0","&lt;0"})*{1,-1})</f>
        <v>0</v>
      </c>
      <c r="DO670" s="25">
        <f>SUM(SUMIF(Survey!DY670:EE670,{"&gt;0","&lt;0"})*{1,-1})+SUM(SUMIF(Survey!EG670:EM670,{"&gt;0","&lt;0"})*{1,-1})</f>
        <v>0</v>
      </c>
      <c r="DP670">
        <f t="shared" si="568"/>
        <v>0</v>
      </c>
      <c r="DQ670">
        <f t="shared" si="569"/>
        <v>0</v>
      </c>
      <c r="DR670" s="16" t="str">
        <f t="shared" si="570"/>
        <v>Pass</v>
      </c>
      <c r="DS670" s="33" t="b">
        <f>IF(ABS(Survey!$EE670)=0,TRUE,FALSE)</f>
        <v>1</v>
      </c>
      <c r="DT670" s="32" t="b">
        <f>NOT(ISBLANK(Survey!EF670))</f>
        <v>0</v>
      </c>
      <c r="DU670" s="16" t="str">
        <f t="shared" si="571"/>
        <v>Pass</v>
      </c>
      <c r="DV670" s="33" t="b">
        <f>IF(ABS(Survey!$EM670)=0,TRUE,FALSE)</f>
        <v>1</v>
      </c>
      <c r="DW670" s="32" t="b">
        <f>NOT(ISBLANK(Survey!$EN670))</f>
        <v>0</v>
      </c>
      <c r="DX670" s="16" t="str">
        <f t="shared" si="572"/>
        <v>Fail</v>
      </c>
      <c r="DY670" s="31">
        <f>SUM(SUMIF(Survey!ET670:EV670,{"&gt;0","&lt;0"})*{1,-1})</f>
        <v>0</v>
      </c>
      <c r="DZ670">
        <f t="shared" si="573"/>
        <v>0</v>
      </c>
      <c r="EA670">
        <f t="shared" si="574"/>
        <v>100</v>
      </c>
      <c r="EB670" s="30" t="b">
        <f>IF(OR(Survey!$M670="ETF",Survey!$M670="ETF, alternative mutual fund",Survey!$M670="Closed-end", Survey!$M670="Split share corp"),TRUE,FALSE)</f>
        <v>0</v>
      </c>
      <c r="EC670" s="16" t="str">
        <f t="shared" si="575"/>
        <v>Fail</v>
      </c>
      <c r="ED670" s="31">
        <f>SUM(SUMIF(Survey!EX670:FD670,{"&gt;0","&lt;0"})*{1,-1})</f>
        <v>0</v>
      </c>
      <c r="EE670">
        <f t="shared" si="576"/>
        <v>0</v>
      </c>
      <c r="EF670" s="17">
        <f t="shared" si="577"/>
        <v>100</v>
      </c>
      <c r="EG670" s="16" t="str">
        <f t="shared" si="578"/>
        <v>Fail</v>
      </c>
      <c r="EH670" s="31">
        <f>SUM(SUMIF(Survey!FF670:FL670,{"&gt;0","&lt;0"})*{1,-1})</f>
        <v>0</v>
      </c>
      <c r="EI670">
        <f t="shared" si="579"/>
        <v>0</v>
      </c>
      <c r="EJ670" s="17">
        <f t="shared" si="580"/>
        <v>100</v>
      </c>
    </row>
    <row r="671" spans="1:140">
      <c r="A671">
        <v>671</v>
      </c>
      <c r="B671" t="str">
        <f t="shared" si="528"/>
        <v>Pass</v>
      </c>
      <c r="C671" t="str">
        <f>IF(COUNTBLANK(Survey!B671:FM671)=$C$2, "Pass", "Fail")</f>
        <v>Pass</v>
      </c>
      <c r="D671" s="16" t="str">
        <f t="shared" si="529"/>
        <v>Fail</v>
      </c>
      <c r="E671" t="str">
        <f>IF(OR(ISBLANK(Survey!AL671),COUNTIF(G671:BJ671,"Fail")),"Fail","Pass")</f>
        <v>Fail</v>
      </c>
      <c r="F671" s="265"/>
      <c r="G671" s="16" t="str">
        <f t="shared" si="530"/>
        <v>Fail</v>
      </c>
      <c r="H671" s="139">
        <f>COUNTBLANK(Survey!B671:D671)+COUNTBLANK(Survey!G671)+COUNTBLANK(Survey!I671)+COUNTBLANK(Survey!K671:M671)+COUNTBLANK(Survey!P671:Q671)+COUNTBLANK(Survey!T671:W671)+COUNTBLANK(Survey!Z671:AC671)+COUNTBLANK(Survey!AF671:AG671)+COUNTBLANK(Survey!AK671:AK671)</f>
        <v>21</v>
      </c>
      <c r="I671" t="str">
        <f t="shared" si="531"/>
        <v>Fail</v>
      </c>
      <c r="J671" t="b">
        <f>IF(Survey!E671="No",TRUE,FALSE)</f>
        <v>0</v>
      </c>
      <c r="K671" s="29" cm="1">
        <f t="array" ref="K671">IF(COUNTA(Survey!$E$4:$E$695)=1, 0, SUM(IF(COUNTIF(Survey!$E$4:$E$695, Survey!$E$4:$E$695)=1,1,0)))</f>
        <v>0</v>
      </c>
      <c r="L671" s="29">
        <f>LEN(Survey!E671)</f>
        <v>0</v>
      </c>
      <c r="M671" s="16" t="str">
        <f t="shared" si="532"/>
        <v>Fail</v>
      </c>
      <c r="N671" t="b">
        <f>IF(Survey!F671="No",TRUE,FALSE)</f>
        <v>0</v>
      </c>
      <c r="O671" t="b">
        <f>Survey!F671=Survey!E671</f>
        <v>1</v>
      </c>
      <c r="P671">
        <f>COUNTIF(Survey!$F$4:$F$695,Survey!F671)</f>
        <v>0</v>
      </c>
      <c r="Q671" s="28">
        <f>LEN(Survey!F671)</f>
        <v>0</v>
      </c>
      <c r="R671" s="16" t="str">
        <f t="shared" si="533"/>
        <v>Pass</v>
      </c>
      <c r="S671" s="29">
        <f>MOD((LEN(Survey!H671)+2),11)</f>
        <v>2</v>
      </c>
      <c r="T671">
        <f>COUNTIF(Survey!$H$4:$H$695,Survey!H671)</f>
        <v>0</v>
      </c>
      <c r="U671" s="28" t="str">
        <f>IF(Survey!$L671="Prospectus fund", "Yes", "No")</f>
        <v>No</v>
      </c>
      <c r="V671" s="16" t="str">
        <f t="shared" si="534"/>
        <v>Pass</v>
      </c>
      <c r="W671" s="29">
        <f>MOD((LEN(Survey!J671)+2),11)</f>
        <v>2</v>
      </c>
      <c r="X671">
        <f>COUNTIF(Survey!$J$4:$J$695,Survey!J671)</f>
        <v>0</v>
      </c>
      <c r="Y671" s="30" t="b">
        <f>IF(OR(Survey!$M671="ETF",Survey!$M671="ETF, alternative mutual fund",Survey!$M671="Closed-end", Survey!$M671="Split share corp", Survey!$I671="Yes"),TRUE,FALSE)</f>
        <v>0</v>
      </c>
      <c r="Z671" s="16" t="str">
        <f>IFERROR(IF(AND(OR(AC671=AD671,AD671 = "Either"),NOT(ISBLANK(Survey!K671))),"Pass","Fail"),"Pass")</f>
        <v>Fail</v>
      </c>
      <c r="AA671" s="31" cm="1">
        <f t="array" ref="AA671">SUM(SUMIF(Survey!CH671:DA671,{"&gt;0","&lt;0"})*{1,-1})</f>
        <v>0</v>
      </c>
      <c r="AB671" s="33" cm="1">
        <f t="array" ref="AB671">SUM(SUMIF(Survey!CK671,{"&gt;0","&lt;0"})*{1,-1})+SUM(SUMIF(Survey!CU671,{"&gt;0","&lt;0"})*{1,-1})</f>
        <v>0</v>
      </c>
      <c r="AC671" s="33">
        <f>Survey!K671</f>
        <v>0</v>
      </c>
      <c r="AD671" s="32" t="str">
        <f t="shared" si="535"/>
        <v>Either</v>
      </c>
      <c r="AE671" s="16" t="str">
        <f t="shared" si="536"/>
        <v>Fail</v>
      </c>
      <c r="AF671" s="58" cm="1">
        <f t="array" ref="AF671">SUM(SUMIF(Survey!CH671:DA671,{"&gt;0","&lt;0"})*{1,-1})+SUM(SUMIF(Survey!DC671:DV671,{"&gt;0","&lt;0"})*{1,-1})</f>
        <v>0</v>
      </c>
      <c r="AG671" s="58">
        <f>IFERROR(AF671/(Survey!$BA671),0)</f>
        <v>0</v>
      </c>
      <c r="AH671" s="104" t="b">
        <f>IF(OR(Survey!$M671="Alternative strategy or hedge",Survey!$M671="Private asset",Survey!$L671="Prospectus fund"),TRUE,FALSE)</f>
        <v>0</v>
      </c>
      <c r="AI671" s="104" t="b">
        <f>NOT(ISBLANK(Survey!$M671))</f>
        <v>0</v>
      </c>
      <c r="AJ671" s="16" t="str">
        <f t="shared" si="537"/>
        <v>Fail</v>
      </c>
      <c r="AK671" t="b">
        <f>IF(Survey!W671="No",TRUE,FALSE)</f>
        <v>0</v>
      </c>
      <c r="AL671" s="119">
        <f>MOD((LEN(Survey!W671)+2),22)</f>
        <v>2</v>
      </c>
      <c r="AM671" t="str">
        <f t="shared" si="538"/>
        <v>Pass</v>
      </c>
      <c r="AN671" s="33" t="b">
        <f>NOT(ISNUMBER(SEARCH("Other",Survey!$Q671)))</f>
        <v>1</v>
      </c>
      <c r="AO671" s="32" t="b">
        <f>NOT(ISBLANK(Survey!$R671))</f>
        <v>0</v>
      </c>
      <c r="AP671" s="16" t="str">
        <f t="shared" si="539"/>
        <v>Pass</v>
      </c>
      <c r="AQ671" s="114">
        <f>COUNTBLANK(Survey!$X671)</f>
        <v>1</v>
      </c>
      <c r="AR671" s="58">
        <f>IF(AND(Survey!L671&lt;&gt;"Exempt fund",OR(Survey!$M671="ETF",Survey!$M671="ETF, alternative mutual fund",Survey!$M671="Mutual fund",Survey!$M671="Alternative mutual fund",Survey!$M671="Money market")),1,0)</f>
        <v>0</v>
      </c>
      <c r="AS671" s="16" t="str">
        <f t="shared" si="540"/>
        <v>Pass</v>
      </c>
      <c r="AT671" s="33" t="b">
        <f>NOT(ISNUMBER(SEARCH("Yes",Survey!$AC671)))</f>
        <v>1</v>
      </c>
      <c r="AU671" s="32" t="b">
        <f>IF(COUNTBLANK(Survey!$AD671:$AE671)=0,TRUE, FALSE)</f>
        <v>0</v>
      </c>
      <c r="AV671" s="16" t="str">
        <f t="shared" si="541"/>
        <v>Pass</v>
      </c>
      <c r="AW671" s="33" t="b">
        <f>NOT(ISNUMBER(SEARCH("Yes",Survey!$AF671)))</f>
        <v>1</v>
      </c>
      <c r="AX671" s="32" t="b">
        <f>NOT(ISBLANK(Survey!$AH671))</f>
        <v>0</v>
      </c>
      <c r="AY671" s="16" t="str">
        <f t="shared" si="542"/>
        <v>Pass</v>
      </c>
      <c r="AZ671" s="33" t="b">
        <f>NOT(OR(ISNUMBER(SEARCH("Other",Survey!$AH671)),ISNUMBER(SEARCH("Multiple",Survey!$AH671))))</f>
        <v>1</v>
      </c>
      <c r="BA671" s="32" t="b">
        <f>NOT(ISBLANK(Survey!$AI671))</f>
        <v>0</v>
      </c>
      <c r="BB671" s="16" t="str">
        <f t="shared" si="543"/>
        <v>Fail</v>
      </c>
      <c r="BC671" s="114">
        <f>IF(ABS(Survey!$BA671)&gt;0, 1,0)</f>
        <v>0</v>
      </c>
      <c r="BD671" s="114">
        <f>IF(COUNTBLANK(Survey!$AL671)=0,1,0)</f>
        <v>0</v>
      </c>
      <c r="BE671" s="16" t="str">
        <f t="shared" si="544"/>
        <v>Pass</v>
      </c>
      <c r="BF671" s="114">
        <f>IF(ISBLANK(Survey!$AL671),0,1)</f>
        <v>0</v>
      </c>
      <c r="BG671" s="133">
        <f>COUNTBLANK(Survey!$AM671)</f>
        <v>1</v>
      </c>
      <c r="BH671" s="16" t="str">
        <f t="shared" si="545"/>
        <v>Pass</v>
      </c>
      <c r="BI671" s="114">
        <f>IF(OR(Survey!$AM671="Closed",ISBLANK(Survey!$AM671)),0,1)</f>
        <v>0</v>
      </c>
      <c r="BJ671" s="133">
        <f>IF(ISBLANK(Survey!$AN671),1,0)</f>
        <v>1</v>
      </c>
      <c r="BK671" s="118" t="str">
        <f t="shared" si="546"/>
        <v>Pass</v>
      </c>
      <c r="BL671" s="31" cm="1">
        <f t="array" ref="BL671">SUM(SUMIF(Survey!AO671:AP671,{"&gt;0","&lt;0"})*{1,-1})</f>
        <v>0</v>
      </c>
      <c r="BM671">
        <f t="shared" si="547"/>
        <v>0</v>
      </c>
      <c r="BN671">
        <f t="shared" si="548"/>
        <v>100</v>
      </c>
      <c r="BO671" s="118" t="str">
        <f t="shared" si="549"/>
        <v>Pass</v>
      </c>
      <c r="BP671">
        <f>IF(Survey!AQ671="No",0,1)</f>
        <v>1</v>
      </c>
      <c r="BQ671" s="207">
        <f>MOD((LEN(Survey!AQ671)+2),22)</f>
        <v>2</v>
      </c>
      <c r="BR671">
        <f>IF(Survey!AR671="No",0,1)</f>
        <v>1</v>
      </c>
      <c r="BS671" s="207">
        <f>MOD((LEN(Survey!AR671)+2),22)</f>
        <v>2</v>
      </c>
      <c r="BT671" s="114">
        <f>COUNTBLANK(Survey!$AQ671:$AS671)+COUNTBLANK(Survey!$AU671)</f>
        <v>4</v>
      </c>
      <c r="BU671" s="114">
        <f>IF(Survey!$I671="Yes",1,0)</f>
        <v>0</v>
      </c>
      <c r="BV671" s="114">
        <f>IF(OR(Survey!$M671="Mutual fund",Survey!$M671="Alternative mutual fund",Survey!$M671="Money market"),1,0)</f>
        <v>0</v>
      </c>
      <c r="BW671" s="119">
        <f>IF(OR(Survey!$M671="ETF",Survey!$M671="ETF, alternative mutual fund"),1,0)</f>
        <v>0</v>
      </c>
      <c r="BX671" s="16" t="str">
        <f t="shared" si="550"/>
        <v>Pass</v>
      </c>
      <c r="BY671" s="33">
        <f>IF(ISNUMBER(SEARCH("Other",Survey!$AS671)), 1, 0)</f>
        <v>0</v>
      </c>
      <c r="BZ671" s="58" t="b">
        <f>NOT(ISBLANK(Survey!$AT671))</f>
        <v>0</v>
      </c>
      <c r="CA671" s="16" t="str">
        <f t="shared" si="551"/>
        <v>Pass</v>
      </c>
      <c r="CB671" s="114">
        <f>IF(Survey!$BB671=0, 0,1)</f>
        <v>0</v>
      </c>
      <c r="CC671" s="58">
        <f>Survey!$AV671</f>
        <v>0</v>
      </c>
      <c r="CD671" s="58">
        <f>Survey!$BC671+Survey!$BD671+ABS(Survey!$BE671)-ABS(Survey!$BF671)-ABS(Survey!$BG671)-ABS(Survey!$BL671)</f>
        <v>0</v>
      </c>
      <c r="CE671" s="138">
        <f>Survey!BB671+(ABS(Survey!$BH671)-ABS(Survey!$BI671)+ABS(Survey!$BJ671)-ABS(Survey!$BK671))*0.5</f>
        <v>0</v>
      </c>
      <c r="CF671" s="58">
        <f t="shared" si="552"/>
        <v>0</v>
      </c>
      <c r="CG671" s="58">
        <f>IF(AND($CC671&gt;$CF671-0.2,$CC671&lt;$CF671+0.2,ISBLANK(Survey!$AV671)=FALSE),0,1)</f>
        <v>1</v>
      </c>
      <c r="CH671" s="133">
        <f>IF(ISBLANK(Survey!$AW671),1,0)</f>
        <v>1</v>
      </c>
      <c r="CI671" s="16" t="str">
        <f t="shared" si="553"/>
        <v>Pass</v>
      </c>
      <c r="CJ671" s="114">
        <f>IF(Survey!$BB671=0, 0,1)</f>
        <v>0</v>
      </c>
      <c r="CK671" s="58">
        <f>IF(AND(Survey!$AX671&gt;=0,Survey!$AX671&lt;=0.2,Survey!$AX671&lt;&gt;""),0,1)</f>
        <v>1</v>
      </c>
      <c r="CL671" s="114">
        <f>IF(ISBLANK(Survey!$AY671),1,0)</f>
        <v>1</v>
      </c>
      <c r="CM671" s="16" t="str">
        <f t="shared" si="554"/>
        <v>Fail</v>
      </c>
      <c r="CN671" s="133">
        <f>Survey!$AZ671</f>
        <v>0</v>
      </c>
      <c r="CO671" s="16" t="str">
        <f t="shared" si="555"/>
        <v>Pass</v>
      </c>
      <c r="CP671" s="31">
        <f>Survey!$BA671</f>
        <v>0</v>
      </c>
      <c r="CQ671" s="138">
        <f>Survey!$BB671+Survey!$BC671+Survey!$BD671+ABS(Survey!$BE671)-ABS(Survey!$BF671)-ABS(Survey!$BG671)+ABS(Survey!$BH671)-ABS(Survey!$BI671)+ABS(Survey!$BJ671)-ABS(Survey!$BK671)-ABS(Survey!$BL671)+Survey!$BM671</f>
        <v>0</v>
      </c>
      <c r="CR671" s="30">
        <f t="shared" si="556"/>
        <v>0</v>
      </c>
      <c r="CS671" s="17">
        <f t="shared" si="557"/>
        <v>0</v>
      </c>
      <c r="CT671" s="16" t="str">
        <f t="shared" si="558"/>
        <v>Pass</v>
      </c>
      <c r="CU671" s="33" t="b">
        <f>IF(ABS(Survey!$BM671)=0,TRUE,FALSE)</f>
        <v>1</v>
      </c>
      <c r="CV671" s="32" t="b">
        <f>NOT(ISBLANK(Survey!$BN671))</f>
        <v>0</v>
      </c>
      <c r="CW671" t="str">
        <f t="shared" si="559"/>
        <v>Fail</v>
      </c>
      <c r="CX671" s="25">
        <f>Survey!$BA671</f>
        <v>0</v>
      </c>
      <c r="CY671" s="25" cm="1">
        <f t="array" ref="CY671">SUM(SUMIF(Survey!BP671:BW671,{"&gt;0","&lt;0"})*{1,-1})-SUM(SUMIF(Survey!BY671:CF671,{"&gt;0","&lt;0"})*{1,-1})</f>
        <v>0</v>
      </c>
      <c r="CZ671" s="30" t="str">
        <f t="shared" si="560"/>
        <v>No holdings</v>
      </c>
      <c r="DA671">
        <f t="shared" si="561"/>
        <v>0</v>
      </c>
      <c r="DB671" s="16" t="str">
        <f t="shared" si="562"/>
        <v>Fail</v>
      </c>
      <c r="DC671" s="31">
        <f>Survey!$BA671</f>
        <v>0</v>
      </c>
      <c r="DD671" s="31" cm="1">
        <f t="array" ref="DD671">SUM(SUMIF(Survey!CH671:DA671,{"&gt;0","&lt;0"})*{1,-1})-SUM(SUMIF(Survey!DC671:DV671,{"&gt;0","&lt;0"})*{1,-1})</f>
        <v>0</v>
      </c>
      <c r="DE671" s="30" t="str">
        <f t="shared" si="563"/>
        <v>No holdings</v>
      </c>
      <c r="DF671" s="17">
        <f t="shared" si="564"/>
        <v>0</v>
      </c>
      <c r="DG671" s="16" t="str">
        <f t="shared" si="565"/>
        <v>Pass</v>
      </c>
      <c r="DH671" s="33" t="b">
        <f>IF(ABS(Survey!$DA671)=0,TRUE,FALSE)</f>
        <v>1</v>
      </c>
      <c r="DI671" s="32" t="b">
        <f>NOT(ISBLANK(Survey!$DB671))</f>
        <v>0</v>
      </c>
      <c r="DJ671" s="16" t="str">
        <f t="shared" si="566"/>
        <v>Pass</v>
      </c>
      <c r="DK671" s="33" t="b">
        <f>IF(ABS(Survey!$DV671)=0,TRUE,FALSE)</f>
        <v>1</v>
      </c>
      <c r="DL671" s="32" t="b">
        <f>NOT(ISBLANK(Survey!$DW671))</f>
        <v>0</v>
      </c>
      <c r="DM671" t="str">
        <f t="shared" si="567"/>
        <v>Pass</v>
      </c>
      <c r="DN671" s="25" cm="1">
        <f t="array" ref="DN671">SUM(SUMIF(Survey!CW671,{"&gt;0","&lt;0"})*{1,-1})+SUM(SUMIF(Survey!DR671,{"&gt;0","&lt;0"})*{1,-1})</f>
        <v>0</v>
      </c>
      <c r="DO671" s="25">
        <f>SUM(SUMIF(Survey!DY671:EE671,{"&gt;0","&lt;0"})*{1,-1})+SUM(SUMIF(Survey!EG671:EM671,{"&gt;0","&lt;0"})*{1,-1})</f>
        <v>0</v>
      </c>
      <c r="DP671">
        <f t="shared" si="568"/>
        <v>0</v>
      </c>
      <c r="DQ671">
        <f t="shared" si="569"/>
        <v>0</v>
      </c>
      <c r="DR671" s="16" t="str">
        <f t="shared" si="570"/>
        <v>Pass</v>
      </c>
      <c r="DS671" s="33" t="b">
        <f>IF(ABS(Survey!$EE671)=0,TRUE,FALSE)</f>
        <v>1</v>
      </c>
      <c r="DT671" s="32" t="b">
        <f>NOT(ISBLANK(Survey!EF671))</f>
        <v>0</v>
      </c>
      <c r="DU671" s="16" t="str">
        <f t="shared" si="571"/>
        <v>Pass</v>
      </c>
      <c r="DV671" s="33" t="b">
        <f>IF(ABS(Survey!$EM671)=0,TRUE,FALSE)</f>
        <v>1</v>
      </c>
      <c r="DW671" s="32" t="b">
        <f>NOT(ISBLANK(Survey!$EN671))</f>
        <v>0</v>
      </c>
      <c r="DX671" s="16" t="str">
        <f t="shared" si="572"/>
        <v>Fail</v>
      </c>
      <c r="DY671" s="31">
        <f>SUM(SUMIF(Survey!ET671:EV671,{"&gt;0","&lt;0"})*{1,-1})</f>
        <v>0</v>
      </c>
      <c r="DZ671">
        <f t="shared" si="573"/>
        <v>0</v>
      </c>
      <c r="EA671">
        <f t="shared" si="574"/>
        <v>100</v>
      </c>
      <c r="EB671" s="30" t="b">
        <f>IF(OR(Survey!$M671="ETF",Survey!$M671="ETF, alternative mutual fund",Survey!$M671="Closed-end", Survey!$M671="Split share corp"),TRUE,FALSE)</f>
        <v>0</v>
      </c>
      <c r="EC671" s="16" t="str">
        <f t="shared" si="575"/>
        <v>Fail</v>
      </c>
      <c r="ED671" s="31">
        <f>SUM(SUMIF(Survey!EX671:FD671,{"&gt;0","&lt;0"})*{1,-1})</f>
        <v>0</v>
      </c>
      <c r="EE671">
        <f t="shared" si="576"/>
        <v>0</v>
      </c>
      <c r="EF671" s="17">
        <f t="shared" si="577"/>
        <v>100</v>
      </c>
      <c r="EG671" s="16" t="str">
        <f t="shared" si="578"/>
        <v>Fail</v>
      </c>
      <c r="EH671" s="31">
        <f>SUM(SUMIF(Survey!FF671:FL671,{"&gt;0","&lt;0"})*{1,-1})</f>
        <v>0</v>
      </c>
      <c r="EI671">
        <f t="shared" si="579"/>
        <v>0</v>
      </c>
      <c r="EJ671" s="17">
        <f t="shared" si="580"/>
        <v>100</v>
      </c>
    </row>
    <row r="672" spans="1:140">
      <c r="A672">
        <v>672</v>
      </c>
      <c r="B672" t="str">
        <f t="shared" si="528"/>
        <v>Pass</v>
      </c>
      <c r="C672" t="str">
        <f>IF(COUNTBLANK(Survey!B672:FM672)=$C$2, "Pass", "Fail")</f>
        <v>Pass</v>
      </c>
      <c r="D672" s="16" t="str">
        <f t="shared" si="529"/>
        <v>Fail</v>
      </c>
      <c r="E672" t="str">
        <f>IF(OR(ISBLANK(Survey!AL672),COUNTIF(G672:BJ672,"Fail")),"Fail","Pass")</f>
        <v>Fail</v>
      </c>
      <c r="F672" s="265"/>
      <c r="G672" s="16" t="str">
        <f t="shared" si="530"/>
        <v>Fail</v>
      </c>
      <c r="H672" s="139">
        <f>COUNTBLANK(Survey!B672:D672)+COUNTBLANK(Survey!G672)+COUNTBLANK(Survey!I672)+COUNTBLANK(Survey!K672:M672)+COUNTBLANK(Survey!P672:Q672)+COUNTBLANK(Survey!T672:W672)+COUNTBLANK(Survey!Z672:AC672)+COUNTBLANK(Survey!AF672:AG672)+COUNTBLANK(Survey!AK672:AK672)</f>
        <v>21</v>
      </c>
      <c r="I672" t="str">
        <f t="shared" si="531"/>
        <v>Fail</v>
      </c>
      <c r="J672" t="b">
        <f>IF(Survey!E672="No",TRUE,FALSE)</f>
        <v>0</v>
      </c>
      <c r="K672" s="29" cm="1">
        <f t="array" ref="K672">IF(COUNTA(Survey!$E$4:$E$695)=1, 0, SUM(IF(COUNTIF(Survey!$E$4:$E$695, Survey!$E$4:$E$695)=1,1,0)))</f>
        <v>0</v>
      </c>
      <c r="L672" s="29">
        <f>LEN(Survey!E672)</f>
        <v>0</v>
      </c>
      <c r="M672" s="16" t="str">
        <f t="shared" si="532"/>
        <v>Fail</v>
      </c>
      <c r="N672" t="b">
        <f>IF(Survey!F672="No",TRUE,FALSE)</f>
        <v>0</v>
      </c>
      <c r="O672" t="b">
        <f>Survey!F672=Survey!E672</f>
        <v>1</v>
      </c>
      <c r="P672">
        <f>COUNTIF(Survey!$F$4:$F$695,Survey!F672)</f>
        <v>0</v>
      </c>
      <c r="Q672" s="28">
        <f>LEN(Survey!F672)</f>
        <v>0</v>
      </c>
      <c r="R672" s="16" t="str">
        <f t="shared" si="533"/>
        <v>Pass</v>
      </c>
      <c r="S672" s="29">
        <f>MOD((LEN(Survey!H672)+2),11)</f>
        <v>2</v>
      </c>
      <c r="T672">
        <f>COUNTIF(Survey!$H$4:$H$695,Survey!H672)</f>
        <v>0</v>
      </c>
      <c r="U672" s="28" t="str">
        <f>IF(Survey!$L672="Prospectus fund", "Yes", "No")</f>
        <v>No</v>
      </c>
      <c r="V672" s="16" t="str">
        <f t="shared" si="534"/>
        <v>Pass</v>
      </c>
      <c r="W672" s="29">
        <f>MOD((LEN(Survey!J672)+2),11)</f>
        <v>2</v>
      </c>
      <c r="X672">
        <f>COUNTIF(Survey!$J$4:$J$695,Survey!J672)</f>
        <v>0</v>
      </c>
      <c r="Y672" s="30" t="b">
        <f>IF(OR(Survey!$M672="ETF",Survey!$M672="ETF, alternative mutual fund",Survey!$M672="Closed-end", Survey!$M672="Split share corp", Survey!$I672="Yes"),TRUE,FALSE)</f>
        <v>0</v>
      </c>
      <c r="Z672" s="16" t="str">
        <f>IFERROR(IF(AND(OR(AC672=AD672,AD672 = "Either"),NOT(ISBLANK(Survey!K672))),"Pass","Fail"),"Pass")</f>
        <v>Fail</v>
      </c>
      <c r="AA672" s="31" cm="1">
        <f t="array" ref="AA672">SUM(SUMIF(Survey!CH672:DA672,{"&gt;0","&lt;0"})*{1,-1})</f>
        <v>0</v>
      </c>
      <c r="AB672" s="33" cm="1">
        <f t="array" ref="AB672">SUM(SUMIF(Survey!CK672,{"&gt;0","&lt;0"})*{1,-1})+SUM(SUMIF(Survey!CU672,{"&gt;0","&lt;0"})*{1,-1})</f>
        <v>0</v>
      </c>
      <c r="AC672" s="33">
        <f>Survey!K672</f>
        <v>0</v>
      </c>
      <c r="AD672" s="32" t="str">
        <f t="shared" si="535"/>
        <v>Either</v>
      </c>
      <c r="AE672" s="16" t="str">
        <f t="shared" si="536"/>
        <v>Fail</v>
      </c>
      <c r="AF672" s="58" cm="1">
        <f t="array" ref="AF672">SUM(SUMIF(Survey!CH672:DA672,{"&gt;0","&lt;0"})*{1,-1})+SUM(SUMIF(Survey!DC672:DV672,{"&gt;0","&lt;0"})*{1,-1})</f>
        <v>0</v>
      </c>
      <c r="AG672" s="58">
        <f>IFERROR(AF672/(Survey!$BA672),0)</f>
        <v>0</v>
      </c>
      <c r="AH672" s="104" t="b">
        <f>IF(OR(Survey!$M672="Alternative strategy or hedge",Survey!$M672="Private asset",Survey!$L672="Prospectus fund"),TRUE,FALSE)</f>
        <v>0</v>
      </c>
      <c r="AI672" s="104" t="b">
        <f>NOT(ISBLANK(Survey!$M672))</f>
        <v>0</v>
      </c>
      <c r="AJ672" s="16" t="str">
        <f t="shared" si="537"/>
        <v>Fail</v>
      </c>
      <c r="AK672" t="b">
        <f>IF(Survey!W672="No",TRUE,FALSE)</f>
        <v>0</v>
      </c>
      <c r="AL672" s="119">
        <f>MOD((LEN(Survey!W672)+2),22)</f>
        <v>2</v>
      </c>
      <c r="AM672" t="str">
        <f t="shared" si="538"/>
        <v>Pass</v>
      </c>
      <c r="AN672" s="33" t="b">
        <f>NOT(ISNUMBER(SEARCH("Other",Survey!$Q672)))</f>
        <v>1</v>
      </c>
      <c r="AO672" s="32" t="b">
        <f>NOT(ISBLANK(Survey!$R672))</f>
        <v>0</v>
      </c>
      <c r="AP672" s="16" t="str">
        <f t="shared" si="539"/>
        <v>Pass</v>
      </c>
      <c r="AQ672" s="114">
        <f>COUNTBLANK(Survey!$X672)</f>
        <v>1</v>
      </c>
      <c r="AR672" s="58">
        <f>IF(AND(Survey!L672&lt;&gt;"Exempt fund",OR(Survey!$M672="ETF",Survey!$M672="ETF, alternative mutual fund",Survey!$M672="Mutual fund",Survey!$M672="Alternative mutual fund",Survey!$M672="Money market")),1,0)</f>
        <v>0</v>
      </c>
      <c r="AS672" s="16" t="str">
        <f t="shared" si="540"/>
        <v>Pass</v>
      </c>
      <c r="AT672" s="33" t="b">
        <f>NOT(ISNUMBER(SEARCH("Yes",Survey!$AC672)))</f>
        <v>1</v>
      </c>
      <c r="AU672" s="32" t="b">
        <f>IF(COUNTBLANK(Survey!$AD672:$AE672)=0,TRUE, FALSE)</f>
        <v>0</v>
      </c>
      <c r="AV672" s="16" t="str">
        <f t="shared" si="541"/>
        <v>Pass</v>
      </c>
      <c r="AW672" s="33" t="b">
        <f>NOT(ISNUMBER(SEARCH("Yes",Survey!$AF672)))</f>
        <v>1</v>
      </c>
      <c r="AX672" s="32" t="b">
        <f>NOT(ISBLANK(Survey!$AH672))</f>
        <v>0</v>
      </c>
      <c r="AY672" s="16" t="str">
        <f t="shared" si="542"/>
        <v>Pass</v>
      </c>
      <c r="AZ672" s="33" t="b">
        <f>NOT(OR(ISNUMBER(SEARCH("Other",Survey!$AH672)),ISNUMBER(SEARCH("Multiple",Survey!$AH672))))</f>
        <v>1</v>
      </c>
      <c r="BA672" s="32" t="b">
        <f>NOT(ISBLANK(Survey!$AI672))</f>
        <v>0</v>
      </c>
      <c r="BB672" s="16" t="str">
        <f t="shared" si="543"/>
        <v>Fail</v>
      </c>
      <c r="BC672" s="114">
        <f>IF(ABS(Survey!$BA672)&gt;0, 1,0)</f>
        <v>0</v>
      </c>
      <c r="BD672" s="114">
        <f>IF(COUNTBLANK(Survey!$AL672)=0,1,0)</f>
        <v>0</v>
      </c>
      <c r="BE672" s="16" t="str">
        <f t="shared" si="544"/>
        <v>Pass</v>
      </c>
      <c r="BF672" s="114">
        <f>IF(ISBLANK(Survey!$AL672),0,1)</f>
        <v>0</v>
      </c>
      <c r="BG672" s="133">
        <f>COUNTBLANK(Survey!$AM672)</f>
        <v>1</v>
      </c>
      <c r="BH672" s="16" t="str">
        <f t="shared" si="545"/>
        <v>Pass</v>
      </c>
      <c r="BI672" s="114">
        <f>IF(OR(Survey!$AM672="Closed",ISBLANK(Survey!$AM672)),0,1)</f>
        <v>0</v>
      </c>
      <c r="BJ672" s="133">
        <f>IF(ISBLANK(Survey!$AN672),1,0)</f>
        <v>1</v>
      </c>
      <c r="BK672" s="118" t="str">
        <f t="shared" si="546"/>
        <v>Pass</v>
      </c>
      <c r="BL672" s="31" cm="1">
        <f t="array" ref="BL672">SUM(SUMIF(Survey!AO672:AP672,{"&gt;0","&lt;0"})*{1,-1})</f>
        <v>0</v>
      </c>
      <c r="BM672">
        <f t="shared" si="547"/>
        <v>0</v>
      </c>
      <c r="BN672">
        <f t="shared" si="548"/>
        <v>100</v>
      </c>
      <c r="BO672" s="118" t="str">
        <f t="shared" si="549"/>
        <v>Pass</v>
      </c>
      <c r="BP672">
        <f>IF(Survey!AQ672="No",0,1)</f>
        <v>1</v>
      </c>
      <c r="BQ672" s="207">
        <f>MOD((LEN(Survey!AQ672)+2),22)</f>
        <v>2</v>
      </c>
      <c r="BR672">
        <f>IF(Survey!AR672="No",0,1)</f>
        <v>1</v>
      </c>
      <c r="BS672" s="207">
        <f>MOD((LEN(Survey!AR672)+2),22)</f>
        <v>2</v>
      </c>
      <c r="BT672" s="114">
        <f>COUNTBLANK(Survey!$AQ672:$AS672)+COUNTBLANK(Survey!$AU672)</f>
        <v>4</v>
      </c>
      <c r="BU672" s="114">
        <f>IF(Survey!$I672="Yes",1,0)</f>
        <v>0</v>
      </c>
      <c r="BV672" s="114">
        <f>IF(OR(Survey!$M672="Mutual fund",Survey!$M672="Alternative mutual fund",Survey!$M672="Money market"),1,0)</f>
        <v>0</v>
      </c>
      <c r="BW672" s="119">
        <f>IF(OR(Survey!$M672="ETF",Survey!$M672="ETF, alternative mutual fund"),1,0)</f>
        <v>0</v>
      </c>
      <c r="BX672" s="16" t="str">
        <f t="shared" si="550"/>
        <v>Pass</v>
      </c>
      <c r="BY672" s="33">
        <f>IF(ISNUMBER(SEARCH("Other",Survey!$AS672)), 1, 0)</f>
        <v>0</v>
      </c>
      <c r="BZ672" s="58" t="b">
        <f>NOT(ISBLANK(Survey!$AT672))</f>
        <v>0</v>
      </c>
      <c r="CA672" s="16" t="str">
        <f t="shared" si="551"/>
        <v>Pass</v>
      </c>
      <c r="CB672" s="114">
        <f>IF(Survey!$BB672=0, 0,1)</f>
        <v>0</v>
      </c>
      <c r="CC672" s="58">
        <f>Survey!$AV672</f>
        <v>0</v>
      </c>
      <c r="CD672" s="58">
        <f>Survey!$BC672+Survey!$BD672+ABS(Survey!$BE672)-ABS(Survey!$BF672)-ABS(Survey!$BG672)-ABS(Survey!$BL672)</f>
        <v>0</v>
      </c>
      <c r="CE672" s="138">
        <f>Survey!BB672+(ABS(Survey!$BH672)-ABS(Survey!$BI672)+ABS(Survey!$BJ672)-ABS(Survey!$BK672))*0.5</f>
        <v>0</v>
      </c>
      <c r="CF672" s="58">
        <f t="shared" si="552"/>
        <v>0</v>
      </c>
      <c r="CG672" s="58">
        <f>IF(AND($CC672&gt;$CF672-0.2,$CC672&lt;$CF672+0.2,ISBLANK(Survey!$AV672)=FALSE),0,1)</f>
        <v>1</v>
      </c>
      <c r="CH672" s="133">
        <f>IF(ISBLANK(Survey!$AW672),1,0)</f>
        <v>1</v>
      </c>
      <c r="CI672" s="16" t="str">
        <f t="shared" si="553"/>
        <v>Pass</v>
      </c>
      <c r="CJ672" s="114">
        <f>IF(Survey!$BB672=0, 0,1)</f>
        <v>0</v>
      </c>
      <c r="CK672" s="58">
        <f>IF(AND(Survey!$AX672&gt;=0,Survey!$AX672&lt;=0.2,Survey!$AX672&lt;&gt;""),0,1)</f>
        <v>1</v>
      </c>
      <c r="CL672" s="114">
        <f>IF(ISBLANK(Survey!$AY672),1,0)</f>
        <v>1</v>
      </c>
      <c r="CM672" s="16" t="str">
        <f t="shared" si="554"/>
        <v>Fail</v>
      </c>
      <c r="CN672" s="133">
        <f>Survey!$AZ672</f>
        <v>0</v>
      </c>
      <c r="CO672" s="16" t="str">
        <f t="shared" si="555"/>
        <v>Pass</v>
      </c>
      <c r="CP672" s="31">
        <f>Survey!$BA672</f>
        <v>0</v>
      </c>
      <c r="CQ672" s="138">
        <f>Survey!$BB672+Survey!$BC672+Survey!$BD672+ABS(Survey!$BE672)-ABS(Survey!$BF672)-ABS(Survey!$BG672)+ABS(Survey!$BH672)-ABS(Survey!$BI672)+ABS(Survey!$BJ672)-ABS(Survey!$BK672)-ABS(Survey!$BL672)+Survey!$BM672</f>
        <v>0</v>
      </c>
      <c r="CR672" s="30">
        <f t="shared" si="556"/>
        <v>0</v>
      </c>
      <c r="CS672" s="17">
        <f t="shared" si="557"/>
        <v>0</v>
      </c>
      <c r="CT672" s="16" t="str">
        <f t="shared" si="558"/>
        <v>Pass</v>
      </c>
      <c r="CU672" s="33" t="b">
        <f>IF(ABS(Survey!$BM672)=0,TRUE,FALSE)</f>
        <v>1</v>
      </c>
      <c r="CV672" s="32" t="b">
        <f>NOT(ISBLANK(Survey!$BN672))</f>
        <v>0</v>
      </c>
      <c r="CW672" t="str">
        <f t="shared" si="559"/>
        <v>Fail</v>
      </c>
      <c r="CX672" s="25">
        <f>Survey!$BA672</f>
        <v>0</v>
      </c>
      <c r="CY672" s="25" cm="1">
        <f t="array" ref="CY672">SUM(SUMIF(Survey!BP672:BW672,{"&gt;0","&lt;0"})*{1,-1})-SUM(SUMIF(Survey!BY672:CF672,{"&gt;0","&lt;0"})*{1,-1})</f>
        <v>0</v>
      </c>
      <c r="CZ672" s="30" t="str">
        <f t="shared" si="560"/>
        <v>No holdings</v>
      </c>
      <c r="DA672">
        <f t="shared" si="561"/>
        <v>0</v>
      </c>
      <c r="DB672" s="16" t="str">
        <f t="shared" si="562"/>
        <v>Fail</v>
      </c>
      <c r="DC672" s="31">
        <f>Survey!$BA672</f>
        <v>0</v>
      </c>
      <c r="DD672" s="31" cm="1">
        <f t="array" ref="DD672">SUM(SUMIF(Survey!CH672:DA672,{"&gt;0","&lt;0"})*{1,-1})-SUM(SUMIF(Survey!DC672:DV672,{"&gt;0","&lt;0"})*{1,-1})</f>
        <v>0</v>
      </c>
      <c r="DE672" s="30" t="str">
        <f t="shared" si="563"/>
        <v>No holdings</v>
      </c>
      <c r="DF672" s="17">
        <f t="shared" si="564"/>
        <v>0</v>
      </c>
      <c r="DG672" s="16" t="str">
        <f t="shared" si="565"/>
        <v>Pass</v>
      </c>
      <c r="DH672" s="33" t="b">
        <f>IF(ABS(Survey!$DA672)=0,TRUE,FALSE)</f>
        <v>1</v>
      </c>
      <c r="DI672" s="32" t="b">
        <f>NOT(ISBLANK(Survey!$DB672))</f>
        <v>0</v>
      </c>
      <c r="DJ672" s="16" t="str">
        <f t="shared" si="566"/>
        <v>Pass</v>
      </c>
      <c r="DK672" s="33" t="b">
        <f>IF(ABS(Survey!$DV672)=0,TRUE,FALSE)</f>
        <v>1</v>
      </c>
      <c r="DL672" s="32" t="b">
        <f>NOT(ISBLANK(Survey!$DW672))</f>
        <v>0</v>
      </c>
      <c r="DM672" t="str">
        <f t="shared" si="567"/>
        <v>Pass</v>
      </c>
      <c r="DN672" s="25" cm="1">
        <f t="array" ref="DN672">SUM(SUMIF(Survey!CW672,{"&gt;0","&lt;0"})*{1,-1})+SUM(SUMIF(Survey!DR672,{"&gt;0","&lt;0"})*{1,-1})</f>
        <v>0</v>
      </c>
      <c r="DO672" s="25">
        <f>SUM(SUMIF(Survey!DY672:EE672,{"&gt;0","&lt;0"})*{1,-1})+SUM(SUMIF(Survey!EG672:EM672,{"&gt;0","&lt;0"})*{1,-1})</f>
        <v>0</v>
      </c>
      <c r="DP672">
        <f t="shared" si="568"/>
        <v>0</v>
      </c>
      <c r="DQ672">
        <f t="shared" si="569"/>
        <v>0</v>
      </c>
      <c r="DR672" s="16" t="str">
        <f t="shared" si="570"/>
        <v>Pass</v>
      </c>
      <c r="DS672" s="33" t="b">
        <f>IF(ABS(Survey!$EE672)=0,TRUE,FALSE)</f>
        <v>1</v>
      </c>
      <c r="DT672" s="32" t="b">
        <f>NOT(ISBLANK(Survey!EF672))</f>
        <v>0</v>
      </c>
      <c r="DU672" s="16" t="str">
        <f t="shared" si="571"/>
        <v>Pass</v>
      </c>
      <c r="DV672" s="33" t="b">
        <f>IF(ABS(Survey!$EM672)=0,TRUE,FALSE)</f>
        <v>1</v>
      </c>
      <c r="DW672" s="32" t="b">
        <f>NOT(ISBLANK(Survey!$EN672))</f>
        <v>0</v>
      </c>
      <c r="DX672" s="16" t="str">
        <f t="shared" si="572"/>
        <v>Fail</v>
      </c>
      <c r="DY672" s="31">
        <f>SUM(SUMIF(Survey!ET672:EV672,{"&gt;0","&lt;0"})*{1,-1})</f>
        <v>0</v>
      </c>
      <c r="DZ672">
        <f t="shared" si="573"/>
        <v>0</v>
      </c>
      <c r="EA672">
        <f t="shared" si="574"/>
        <v>100</v>
      </c>
      <c r="EB672" s="30" t="b">
        <f>IF(OR(Survey!$M672="ETF",Survey!$M672="ETF, alternative mutual fund",Survey!$M672="Closed-end", Survey!$M672="Split share corp"),TRUE,FALSE)</f>
        <v>0</v>
      </c>
      <c r="EC672" s="16" t="str">
        <f t="shared" si="575"/>
        <v>Fail</v>
      </c>
      <c r="ED672" s="31">
        <f>SUM(SUMIF(Survey!EX672:FD672,{"&gt;0","&lt;0"})*{1,-1})</f>
        <v>0</v>
      </c>
      <c r="EE672">
        <f t="shared" si="576"/>
        <v>0</v>
      </c>
      <c r="EF672" s="17">
        <f t="shared" si="577"/>
        <v>100</v>
      </c>
      <c r="EG672" s="16" t="str">
        <f t="shared" si="578"/>
        <v>Fail</v>
      </c>
      <c r="EH672" s="31">
        <f>SUM(SUMIF(Survey!FF672:FL672,{"&gt;0","&lt;0"})*{1,-1})</f>
        <v>0</v>
      </c>
      <c r="EI672">
        <f t="shared" si="579"/>
        <v>0</v>
      </c>
      <c r="EJ672" s="17">
        <f t="shared" si="580"/>
        <v>100</v>
      </c>
    </row>
    <row r="673" spans="1:140">
      <c r="A673">
        <v>673</v>
      </c>
      <c r="B673" t="str">
        <f t="shared" si="528"/>
        <v>Pass</v>
      </c>
      <c r="C673" t="str">
        <f>IF(COUNTBLANK(Survey!B673:FM673)=$C$2, "Pass", "Fail")</f>
        <v>Pass</v>
      </c>
      <c r="D673" s="16" t="str">
        <f t="shared" si="529"/>
        <v>Fail</v>
      </c>
      <c r="E673" t="str">
        <f>IF(OR(ISBLANK(Survey!AL673),COUNTIF(G673:BJ673,"Fail")),"Fail","Pass")</f>
        <v>Fail</v>
      </c>
      <c r="F673" s="265"/>
      <c r="G673" s="16" t="str">
        <f t="shared" si="530"/>
        <v>Fail</v>
      </c>
      <c r="H673" s="139">
        <f>COUNTBLANK(Survey!B673:D673)+COUNTBLANK(Survey!G673)+COUNTBLANK(Survey!I673)+COUNTBLANK(Survey!K673:M673)+COUNTBLANK(Survey!P673:Q673)+COUNTBLANK(Survey!T673:W673)+COUNTBLANK(Survey!Z673:AC673)+COUNTBLANK(Survey!AF673:AG673)+COUNTBLANK(Survey!AK673:AK673)</f>
        <v>21</v>
      </c>
      <c r="I673" t="str">
        <f t="shared" si="531"/>
        <v>Fail</v>
      </c>
      <c r="J673" t="b">
        <f>IF(Survey!E673="No",TRUE,FALSE)</f>
        <v>0</v>
      </c>
      <c r="K673" s="29" cm="1">
        <f t="array" ref="K673">IF(COUNTA(Survey!$E$4:$E$695)=1, 0, SUM(IF(COUNTIF(Survey!$E$4:$E$695, Survey!$E$4:$E$695)=1,1,0)))</f>
        <v>0</v>
      </c>
      <c r="L673" s="29">
        <f>LEN(Survey!E673)</f>
        <v>0</v>
      </c>
      <c r="M673" s="16" t="str">
        <f t="shared" si="532"/>
        <v>Fail</v>
      </c>
      <c r="N673" t="b">
        <f>IF(Survey!F673="No",TRUE,FALSE)</f>
        <v>0</v>
      </c>
      <c r="O673" t="b">
        <f>Survey!F673=Survey!E673</f>
        <v>1</v>
      </c>
      <c r="P673">
        <f>COUNTIF(Survey!$F$4:$F$695,Survey!F673)</f>
        <v>0</v>
      </c>
      <c r="Q673" s="28">
        <f>LEN(Survey!F673)</f>
        <v>0</v>
      </c>
      <c r="R673" s="16" t="str">
        <f t="shared" si="533"/>
        <v>Pass</v>
      </c>
      <c r="S673" s="29">
        <f>MOD((LEN(Survey!H673)+2),11)</f>
        <v>2</v>
      </c>
      <c r="T673">
        <f>COUNTIF(Survey!$H$4:$H$695,Survey!H673)</f>
        <v>0</v>
      </c>
      <c r="U673" s="28" t="str">
        <f>IF(Survey!$L673="Prospectus fund", "Yes", "No")</f>
        <v>No</v>
      </c>
      <c r="V673" s="16" t="str">
        <f t="shared" si="534"/>
        <v>Pass</v>
      </c>
      <c r="W673" s="29">
        <f>MOD((LEN(Survey!J673)+2),11)</f>
        <v>2</v>
      </c>
      <c r="X673">
        <f>COUNTIF(Survey!$J$4:$J$695,Survey!J673)</f>
        <v>0</v>
      </c>
      <c r="Y673" s="30" t="b">
        <f>IF(OR(Survey!$M673="ETF",Survey!$M673="ETF, alternative mutual fund",Survey!$M673="Closed-end", Survey!$M673="Split share corp", Survey!$I673="Yes"),TRUE,FALSE)</f>
        <v>0</v>
      </c>
      <c r="Z673" s="16" t="str">
        <f>IFERROR(IF(AND(OR(AC673=AD673,AD673 = "Either"),NOT(ISBLANK(Survey!K673))),"Pass","Fail"),"Pass")</f>
        <v>Fail</v>
      </c>
      <c r="AA673" s="31" cm="1">
        <f t="array" ref="AA673">SUM(SUMIF(Survey!CH673:DA673,{"&gt;0","&lt;0"})*{1,-1})</f>
        <v>0</v>
      </c>
      <c r="AB673" s="33" cm="1">
        <f t="array" ref="AB673">SUM(SUMIF(Survey!CK673,{"&gt;0","&lt;0"})*{1,-1})+SUM(SUMIF(Survey!CU673,{"&gt;0","&lt;0"})*{1,-1})</f>
        <v>0</v>
      </c>
      <c r="AC673" s="33">
        <f>Survey!K673</f>
        <v>0</v>
      </c>
      <c r="AD673" s="32" t="str">
        <f t="shared" si="535"/>
        <v>Either</v>
      </c>
      <c r="AE673" s="16" t="str">
        <f t="shared" si="536"/>
        <v>Fail</v>
      </c>
      <c r="AF673" s="58" cm="1">
        <f t="array" ref="AF673">SUM(SUMIF(Survey!CH673:DA673,{"&gt;0","&lt;0"})*{1,-1})+SUM(SUMIF(Survey!DC673:DV673,{"&gt;0","&lt;0"})*{1,-1})</f>
        <v>0</v>
      </c>
      <c r="AG673" s="58">
        <f>IFERROR(AF673/(Survey!$BA673),0)</f>
        <v>0</v>
      </c>
      <c r="AH673" s="104" t="b">
        <f>IF(OR(Survey!$M673="Alternative strategy or hedge",Survey!$M673="Private asset",Survey!$L673="Prospectus fund"),TRUE,FALSE)</f>
        <v>0</v>
      </c>
      <c r="AI673" s="104" t="b">
        <f>NOT(ISBLANK(Survey!$M673))</f>
        <v>0</v>
      </c>
      <c r="AJ673" s="16" t="str">
        <f t="shared" si="537"/>
        <v>Fail</v>
      </c>
      <c r="AK673" t="b">
        <f>IF(Survey!W673="No",TRUE,FALSE)</f>
        <v>0</v>
      </c>
      <c r="AL673" s="119">
        <f>MOD((LEN(Survey!W673)+2),22)</f>
        <v>2</v>
      </c>
      <c r="AM673" t="str">
        <f t="shared" si="538"/>
        <v>Pass</v>
      </c>
      <c r="AN673" s="33" t="b">
        <f>NOT(ISNUMBER(SEARCH("Other",Survey!$Q673)))</f>
        <v>1</v>
      </c>
      <c r="AO673" s="32" t="b">
        <f>NOT(ISBLANK(Survey!$R673))</f>
        <v>0</v>
      </c>
      <c r="AP673" s="16" t="str">
        <f t="shared" si="539"/>
        <v>Pass</v>
      </c>
      <c r="AQ673" s="114">
        <f>COUNTBLANK(Survey!$X673)</f>
        <v>1</v>
      </c>
      <c r="AR673" s="58">
        <f>IF(AND(Survey!L673&lt;&gt;"Exempt fund",OR(Survey!$M673="ETF",Survey!$M673="ETF, alternative mutual fund",Survey!$M673="Mutual fund",Survey!$M673="Alternative mutual fund",Survey!$M673="Money market")),1,0)</f>
        <v>0</v>
      </c>
      <c r="AS673" s="16" t="str">
        <f t="shared" si="540"/>
        <v>Pass</v>
      </c>
      <c r="AT673" s="33" t="b">
        <f>NOT(ISNUMBER(SEARCH("Yes",Survey!$AC673)))</f>
        <v>1</v>
      </c>
      <c r="AU673" s="32" t="b">
        <f>IF(COUNTBLANK(Survey!$AD673:$AE673)=0,TRUE, FALSE)</f>
        <v>0</v>
      </c>
      <c r="AV673" s="16" t="str">
        <f t="shared" si="541"/>
        <v>Pass</v>
      </c>
      <c r="AW673" s="33" t="b">
        <f>NOT(ISNUMBER(SEARCH("Yes",Survey!$AF673)))</f>
        <v>1</v>
      </c>
      <c r="AX673" s="32" t="b">
        <f>NOT(ISBLANK(Survey!$AH673))</f>
        <v>0</v>
      </c>
      <c r="AY673" s="16" t="str">
        <f t="shared" si="542"/>
        <v>Pass</v>
      </c>
      <c r="AZ673" s="33" t="b">
        <f>NOT(OR(ISNUMBER(SEARCH("Other",Survey!$AH673)),ISNUMBER(SEARCH("Multiple",Survey!$AH673))))</f>
        <v>1</v>
      </c>
      <c r="BA673" s="32" t="b">
        <f>NOT(ISBLANK(Survey!$AI673))</f>
        <v>0</v>
      </c>
      <c r="BB673" s="16" t="str">
        <f t="shared" si="543"/>
        <v>Fail</v>
      </c>
      <c r="BC673" s="114">
        <f>IF(ABS(Survey!$BA673)&gt;0, 1,0)</f>
        <v>0</v>
      </c>
      <c r="BD673" s="114">
        <f>IF(COUNTBLANK(Survey!$AL673)=0,1,0)</f>
        <v>0</v>
      </c>
      <c r="BE673" s="16" t="str">
        <f t="shared" si="544"/>
        <v>Pass</v>
      </c>
      <c r="BF673" s="114">
        <f>IF(ISBLANK(Survey!$AL673),0,1)</f>
        <v>0</v>
      </c>
      <c r="BG673" s="133">
        <f>COUNTBLANK(Survey!$AM673)</f>
        <v>1</v>
      </c>
      <c r="BH673" s="16" t="str">
        <f t="shared" si="545"/>
        <v>Pass</v>
      </c>
      <c r="BI673" s="114">
        <f>IF(OR(Survey!$AM673="Closed",ISBLANK(Survey!$AM673)),0,1)</f>
        <v>0</v>
      </c>
      <c r="BJ673" s="133">
        <f>IF(ISBLANK(Survey!$AN673),1,0)</f>
        <v>1</v>
      </c>
      <c r="BK673" s="118" t="str">
        <f t="shared" si="546"/>
        <v>Pass</v>
      </c>
      <c r="BL673" s="31" cm="1">
        <f t="array" ref="BL673">SUM(SUMIF(Survey!AO673:AP673,{"&gt;0","&lt;0"})*{1,-1})</f>
        <v>0</v>
      </c>
      <c r="BM673">
        <f t="shared" si="547"/>
        <v>0</v>
      </c>
      <c r="BN673">
        <f t="shared" si="548"/>
        <v>100</v>
      </c>
      <c r="BO673" s="118" t="str">
        <f t="shared" si="549"/>
        <v>Pass</v>
      </c>
      <c r="BP673">
        <f>IF(Survey!AQ673="No",0,1)</f>
        <v>1</v>
      </c>
      <c r="BQ673" s="207">
        <f>MOD((LEN(Survey!AQ673)+2),22)</f>
        <v>2</v>
      </c>
      <c r="BR673">
        <f>IF(Survey!AR673="No",0,1)</f>
        <v>1</v>
      </c>
      <c r="BS673" s="207">
        <f>MOD((LEN(Survey!AR673)+2),22)</f>
        <v>2</v>
      </c>
      <c r="BT673" s="114">
        <f>COUNTBLANK(Survey!$AQ673:$AS673)+COUNTBLANK(Survey!$AU673)</f>
        <v>4</v>
      </c>
      <c r="BU673" s="114">
        <f>IF(Survey!$I673="Yes",1,0)</f>
        <v>0</v>
      </c>
      <c r="BV673" s="114">
        <f>IF(OR(Survey!$M673="Mutual fund",Survey!$M673="Alternative mutual fund",Survey!$M673="Money market"),1,0)</f>
        <v>0</v>
      </c>
      <c r="BW673" s="119">
        <f>IF(OR(Survey!$M673="ETF",Survey!$M673="ETF, alternative mutual fund"),1,0)</f>
        <v>0</v>
      </c>
      <c r="BX673" s="16" t="str">
        <f t="shared" si="550"/>
        <v>Pass</v>
      </c>
      <c r="BY673" s="33">
        <f>IF(ISNUMBER(SEARCH("Other",Survey!$AS673)), 1, 0)</f>
        <v>0</v>
      </c>
      <c r="BZ673" s="58" t="b">
        <f>NOT(ISBLANK(Survey!$AT673))</f>
        <v>0</v>
      </c>
      <c r="CA673" s="16" t="str">
        <f t="shared" si="551"/>
        <v>Pass</v>
      </c>
      <c r="CB673" s="114">
        <f>IF(Survey!$BB673=0, 0,1)</f>
        <v>0</v>
      </c>
      <c r="CC673" s="58">
        <f>Survey!$AV673</f>
        <v>0</v>
      </c>
      <c r="CD673" s="58">
        <f>Survey!$BC673+Survey!$BD673+ABS(Survey!$BE673)-ABS(Survey!$BF673)-ABS(Survey!$BG673)-ABS(Survey!$BL673)</f>
        <v>0</v>
      </c>
      <c r="CE673" s="138">
        <f>Survey!BB673+(ABS(Survey!$BH673)-ABS(Survey!$BI673)+ABS(Survey!$BJ673)-ABS(Survey!$BK673))*0.5</f>
        <v>0</v>
      </c>
      <c r="CF673" s="58">
        <f t="shared" si="552"/>
        <v>0</v>
      </c>
      <c r="CG673" s="58">
        <f>IF(AND($CC673&gt;$CF673-0.2,$CC673&lt;$CF673+0.2,ISBLANK(Survey!$AV673)=FALSE),0,1)</f>
        <v>1</v>
      </c>
      <c r="CH673" s="133">
        <f>IF(ISBLANK(Survey!$AW673),1,0)</f>
        <v>1</v>
      </c>
      <c r="CI673" s="16" t="str">
        <f t="shared" si="553"/>
        <v>Pass</v>
      </c>
      <c r="CJ673" s="114">
        <f>IF(Survey!$BB673=0, 0,1)</f>
        <v>0</v>
      </c>
      <c r="CK673" s="58">
        <f>IF(AND(Survey!$AX673&gt;=0,Survey!$AX673&lt;=0.2,Survey!$AX673&lt;&gt;""),0,1)</f>
        <v>1</v>
      </c>
      <c r="CL673" s="114">
        <f>IF(ISBLANK(Survey!$AY673),1,0)</f>
        <v>1</v>
      </c>
      <c r="CM673" s="16" t="str">
        <f t="shared" si="554"/>
        <v>Fail</v>
      </c>
      <c r="CN673" s="133">
        <f>Survey!$AZ673</f>
        <v>0</v>
      </c>
      <c r="CO673" s="16" t="str">
        <f t="shared" si="555"/>
        <v>Pass</v>
      </c>
      <c r="CP673" s="31">
        <f>Survey!$BA673</f>
        <v>0</v>
      </c>
      <c r="CQ673" s="138">
        <f>Survey!$BB673+Survey!$BC673+Survey!$BD673+ABS(Survey!$BE673)-ABS(Survey!$BF673)-ABS(Survey!$BG673)+ABS(Survey!$BH673)-ABS(Survey!$BI673)+ABS(Survey!$BJ673)-ABS(Survey!$BK673)-ABS(Survey!$BL673)+Survey!$BM673</f>
        <v>0</v>
      </c>
      <c r="CR673" s="30">
        <f t="shared" si="556"/>
        <v>0</v>
      </c>
      <c r="CS673" s="17">
        <f t="shared" si="557"/>
        <v>0</v>
      </c>
      <c r="CT673" s="16" t="str">
        <f t="shared" si="558"/>
        <v>Pass</v>
      </c>
      <c r="CU673" s="33" t="b">
        <f>IF(ABS(Survey!$BM673)=0,TRUE,FALSE)</f>
        <v>1</v>
      </c>
      <c r="CV673" s="32" t="b">
        <f>NOT(ISBLANK(Survey!$BN673))</f>
        <v>0</v>
      </c>
      <c r="CW673" t="str">
        <f t="shared" si="559"/>
        <v>Fail</v>
      </c>
      <c r="CX673" s="25">
        <f>Survey!$BA673</f>
        <v>0</v>
      </c>
      <c r="CY673" s="25" cm="1">
        <f t="array" ref="CY673">SUM(SUMIF(Survey!BP673:BW673,{"&gt;0","&lt;0"})*{1,-1})-SUM(SUMIF(Survey!BY673:CF673,{"&gt;0","&lt;0"})*{1,-1})</f>
        <v>0</v>
      </c>
      <c r="CZ673" s="30" t="str">
        <f t="shared" si="560"/>
        <v>No holdings</v>
      </c>
      <c r="DA673">
        <f t="shared" si="561"/>
        <v>0</v>
      </c>
      <c r="DB673" s="16" t="str">
        <f t="shared" si="562"/>
        <v>Fail</v>
      </c>
      <c r="DC673" s="31">
        <f>Survey!$BA673</f>
        <v>0</v>
      </c>
      <c r="DD673" s="31" cm="1">
        <f t="array" ref="DD673">SUM(SUMIF(Survey!CH673:DA673,{"&gt;0","&lt;0"})*{1,-1})-SUM(SUMIF(Survey!DC673:DV673,{"&gt;0","&lt;0"})*{1,-1})</f>
        <v>0</v>
      </c>
      <c r="DE673" s="30" t="str">
        <f t="shared" si="563"/>
        <v>No holdings</v>
      </c>
      <c r="DF673" s="17">
        <f t="shared" si="564"/>
        <v>0</v>
      </c>
      <c r="DG673" s="16" t="str">
        <f t="shared" si="565"/>
        <v>Pass</v>
      </c>
      <c r="DH673" s="33" t="b">
        <f>IF(ABS(Survey!$DA673)=0,TRUE,FALSE)</f>
        <v>1</v>
      </c>
      <c r="DI673" s="32" t="b">
        <f>NOT(ISBLANK(Survey!$DB673))</f>
        <v>0</v>
      </c>
      <c r="DJ673" s="16" t="str">
        <f t="shared" si="566"/>
        <v>Pass</v>
      </c>
      <c r="DK673" s="33" t="b">
        <f>IF(ABS(Survey!$DV673)=0,TRUE,FALSE)</f>
        <v>1</v>
      </c>
      <c r="DL673" s="32" t="b">
        <f>NOT(ISBLANK(Survey!$DW673))</f>
        <v>0</v>
      </c>
      <c r="DM673" t="str">
        <f t="shared" si="567"/>
        <v>Pass</v>
      </c>
      <c r="DN673" s="25" cm="1">
        <f t="array" ref="DN673">SUM(SUMIF(Survey!CW673,{"&gt;0","&lt;0"})*{1,-1})+SUM(SUMIF(Survey!DR673,{"&gt;0","&lt;0"})*{1,-1})</f>
        <v>0</v>
      </c>
      <c r="DO673" s="25">
        <f>SUM(SUMIF(Survey!DY673:EE673,{"&gt;0","&lt;0"})*{1,-1})+SUM(SUMIF(Survey!EG673:EM673,{"&gt;0","&lt;0"})*{1,-1})</f>
        <v>0</v>
      </c>
      <c r="DP673">
        <f t="shared" si="568"/>
        <v>0</v>
      </c>
      <c r="DQ673">
        <f t="shared" si="569"/>
        <v>0</v>
      </c>
      <c r="DR673" s="16" t="str">
        <f t="shared" si="570"/>
        <v>Pass</v>
      </c>
      <c r="DS673" s="33" t="b">
        <f>IF(ABS(Survey!$EE673)=0,TRUE,FALSE)</f>
        <v>1</v>
      </c>
      <c r="DT673" s="32" t="b">
        <f>NOT(ISBLANK(Survey!EF673))</f>
        <v>0</v>
      </c>
      <c r="DU673" s="16" t="str">
        <f t="shared" si="571"/>
        <v>Pass</v>
      </c>
      <c r="DV673" s="33" t="b">
        <f>IF(ABS(Survey!$EM673)=0,TRUE,FALSE)</f>
        <v>1</v>
      </c>
      <c r="DW673" s="32" t="b">
        <f>NOT(ISBLANK(Survey!$EN673))</f>
        <v>0</v>
      </c>
      <c r="DX673" s="16" t="str">
        <f t="shared" si="572"/>
        <v>Fail</v>
      </c>
      <c r="DY673" s="31">
        <f>SUM(SUMIF(Survey!ET673:EV673,{"&gt;0","&lt;0"})*{1,-1})</f>
        <v>0</v>
      </c>
      <c r="DZ673">
        <f t="shared" si="573"/>
        <v>0</v>
      </c>
      <c r="EA673">
        <f t="shared" si="574"/>
        <v>100</v>
      </c>
      <c r="EB673" s="30" t="b">
        <f>IF(OR(Survey!$M673="ETF",Survey!$M673="ETF, alternative mutual fund",Survey!$M673="Closed-end", Survey!$M673="Split share corp"),TRUE,FALSE)</f>
        <v>0</v>
      </c>
      <c r="EC673" s="16" t="str">
        <f t="shared" si="575"/>
        <v>Fail</v>
      </c>
      <c r="ED673" s="31">
        <f>SUM(SUMIF(Survey!EX673:FD673,{"&gt;0","&lt;0"})*{1,-1})</f>
        <v>0</v>
      </c>
      <c r="EE673">
        <f t="shared" si="576"/>
        <v>0</v>
      </c>
      <c r="EF673" s="17">
        <f t="shared" si="577"/>
        <v>100</v>
      </c>
      <c r="EG673" s="16" t="str">
        <f t="shared" si="578"/>
        <v>Fail</v>
      </c>
      <c r="EH673" s="31">
        <f>SUM(SUMIF(Survey!FF673:FL673,{"&gt;0","&lt;0"})*{1,-1})</f>
        <v>0</v>
      </c>
      <c r="EI673">
        <f t="shared" si="579"/>
        <v>0</v>
      </c>
      <c r="EJ673" s="17">
        <f t="shared" si="580"/>
        <v>100</v>
      </c>
    </row>
    <row r="674" spans="1:140">
      <c r="A674">
        <v>674</v>
      </c>
      <c r="B674" t="str">
        <f t="shared" si="528"/>
        <v>Pass</v>
      </c>
      <c r="C674" t="str">
        <f>IF(COUNTBLANK(Survey!B674:FM674)=$C$2, "Pass", "Fail")</f>
        <v>Pass</v>
      </c>
      <c r="D674" s="16" t="str">
        <f t="shared" si="529"/>
        <v>Fail</v>
      </c>
      <c r="E674" t="str">
        <f>IF(OR(ISBLANK(Survey!AL674),COUNTIF(G674:BJ674,"Fail")),"Fail","Pass")</f>
        <v>Fail</v>
      </c>
      <c r="F674" s="265"/>
      <c r="G674" s="16" t="str">
        <f t="shared" si="530"/>
        <v>Fail</v>
      </c>
      <c r="H674" s="139">
        <f>COUNTBLANK(Survey!B674:D674)+COUNTBLANK(Survey!G674)+COUNTBLANK(Survey!I674)+COUNTBLANK(Survey!K674:M674)+COUNTBLANK(Survey!P674:Q674)+COUNTBLANK(Survey!T674:W674)+COUNTBLANK(Survey!Z674:AC674)+COUNTBLANK(Survey!AF674:AG674)+COUNTBLANK(Survey!AK674:AK674)</f>
        <v>21</v>
      </c>
      <c r="I674" t="str">
        <f t="shared" si="531"/>
        <v>Fail</v>
      </c>
      <c r="J674" t="b">
        <f>IF(Survey!E674="No",TRUE,FALSE)</f>
        <v>0</v>
      </c>
      <c r="K674" s="29" cm="1">
        <f t="array" ref="K674">IF(COUNTA(Survey!$E$4:$E$695)=1, 0, SUM(IF(COUNTIF(Survey!$E$4:$E$695, Survey!$E$4:$E$695)=1,1,0)))</f>
        <v>0</v>
      </c>
      <c r="L674" s="29">
        <f>LEN(Survey!E674)</f>
        <v>0</v>
      </c>
      <c r="M674" s="16" t="str">
        <f t="shared" si="532"/>
        <v>Fail</v>
      </c>
      <c r="N674" t="b">
        <f>IF(Survey!F674="No",TRUE,FALSE)</f>
        <v>0</v>
      </c>
      <c r="O674" t="b">
        <f>Survey!F674=Survey!E674</f>
        <v>1</v>
      </c>
      <c r="P674">
        <f>COUNTIF(Survey!$F$4:$F$695,Survey!F674)</f>
        <v>0</v>
      </c>
      <c r="Q674" s="28">
        <f>LEN(Survey!F674)</f>
        <v>0</v>
      </c>
      <c r="R674" s="16" t="str">
        <f t="shared" si="533"/>
        <v>Pass</v>
      </c>
      <c r="S674" s="29">
        <f>MOD((LEN(Survey!H674)+2),11)</f>
        <v>2</v>
      </c>
      <c r="T674">
        <f>COUNTIF(Survey!$H$4:$H$695,Survey!H674)</f>
        <v>0</v>
      </c>
      <c r="U674" s="28" t="str">
        <f>IF(Survey!$L674="Prospectus fund", "Yes", "No")</f>
        <v>No</v>
      </c>
      <c r="V674" s="16" t="str">
        <f t="shared" si="534"/>
        <v>Pass</v>
      </c>
      <c r="W674" s="29">
        <f>MOD((LEN(Survey!J674)+2),11)</f>
        <v>2</v>
      </c>
      <c r="X674">
        <f>COUNTIF(Survey!$J$4:$J$695,Survey!J674)</f>
        <v>0</v>
      </c>
      <c r="Y674" s="30" t="b">
        <f>IF(OR(Survey!$M674="ETF",Survey!$M674="ETF, alternative mutual fund",Survey!$M674="Closed-end", Survey!$M674="Split share corp", Survey!$I674="Yes"),TRUE,FALSE)</f>
        <v>0</v>
      </c>
      <c r="Z674" s="16" t="str">
        <f>IFERROR(IF(AND(OR(AC674=AD674,AD674 = "Either"),NOT(ISBLANK(Survey!K674))),"Pass","Fail"),"Pass")</f>
        <v>Fail</v>
      </c>
      <c r="AA674" s="31" cm="1">
        <f t="array" ref="AA674">SUM(SUMIF(Survey!CH674:DA674,{"&gt;0","&lt;0"})*{1,-1})</f>
        <v>0</v>
      </c>
      <c r="AB674" s="33" cm="1">
        <f t="array" ref="AB674">SUM(SUMIF(Survey!CK674,{"&gt;0","&lt;0"})*{1,-1})+SUM(SUMIF(Survey!CU674,{"&gt;0","&lt;0"})*{1,-1})</f>
        <v>0</v>
      </c>
      <c r="AC674" s="33">
        <f>Survey!K674</f>
        <v>0</v>
      </c>
      <c r="AD674" s="32" t="str">
        <f t="shared" si="535"/>
        <v>Either</v>
      </c>
      <c r="AE674" s="16" t="str">
        <f t="shared" si="536"/>
        <v>Fail</v>
      </c>
      <c r="AF674" s="58" cm="1">
        <f t="array" ref="AF674">SUM(SUMIF(Survey!CH674:DA674,{"&gt;0","&lt;0"})*{1,-1})+SUM(SUMIF(Survey!DC674:DV674,{"&gt;0","&lt;0"})*{1,-1})</f>
        <v>0</v>
      </c>
      <c r="AG674" s="58">
        <f>IFERROR(AF674/(Survey!$BA674),0)</f>
        <v>0</v>
      </c>
      <c r="AH674" s="104" t="b">
        <f>IF(OR(Survey!$M674="Alternative strategy or hedge",Survey!$M674="Private asset",Survey!$L674="Prospectus fund"),TRUE,FALSE)</f>
        <v>0</v>
      </c>
      <c r="AI674" s="104" t="b">
        <f>NOT(ISBLANK(Survey!$M674))</f>
        <v>0</v>
      </c>
      <c r="AJ674" s="16" t="str">
        <f t="shared" si="537"/>
        <v>Fail</v>
      </c>
      <c r="AK674" t="b">
        <f>IF(Survey!W674="No",TRUE,FALSE)</f>
        <v>0</v>
      </c>
      <c r="AL674" s="119">
        <f>MOD((LEN(Survey!W674)+2),22)</f>
        <v>2</v>
      </c>
      <c r="AM674" t="str">
        <f t="shared" si="538"/>
        <v>Pass</v>
      </c>
      <c r="AN674" s="33" t="b">
        <f>NOT(ISNUMBER(SEARCH("Other",Survey!$Q674)))</f>
        <v>1</v>
      </c>
      <c r="AO674" s="32" t="b">
        <f>NOT(ISBLANK(Survey!$R674))</f>
        <v>0</v>
      </c>
      <c r="AP674" s="16" t="str">
        <f t="shared" si="539"/>
        <v>Pass</v>
      </c>
      <c r="AQ674" s="114">
        <f>COUNTBLANK(Survey!$X674)</f>
        <v>1</v>
      </c>
      <c r="AR674" s="58">
        <f>IF(AND(Survey!L674&lt;&gt;"Exempt fund",OR(Survey!$M674="ETF",Survey!$M674="ETF, alternative mutual fund",Survey!$M674="Mutual fund",Survey!$M674="Alternative mutual fund",Survey!$M674="Money market")),1,0)</f>
        <v>0</v>
      </c>
      <c r="AS674" s="16" t="str">
        <f t="shared" si="540"/>
        <v>Pass</v>
      </c>
      <c r="AT674" s="33" t="b">
        <f>NOT(ISNUMBER(SEARCH("Yes",Survey!$AC674)))</f>
        <v>1</v>
      </c>
      <c r="AU674" s="32" t="b">
        <f>IF(COUNTBLANK(Survey!$AD674:$AE674)=0,TRUE, FALSE)</f>
        <v>0</v>
      </c>
      <c r="AV674" s="16" t="str">
        <f t="shared" si="541"/>
        <v>Pass</v>
      </c>
      <c r="AW674" s="33" t="b">
        <f>NOT(ISNUMBER(SEARCH("Yes",Survey!$AF674)))</f>
        <v>1</v>
      </c>
      <c r="AX674" s="32" t="b">
        <f>NOT(ISBLANK(Survey!$AH674))</f>
        <v>0</v>
      </c>
      <c r="AY674" s="16" t="str">
        <f t="shared" si="542"/>
        <v>Pass</v>
      </c>
      <c r="AZ674" s="33" t="b">
        <f>NOT(OR(ISNUMBER(SEARCH("Other",Survey!$AH674)),ISNUMBER(SEARCH("Multiple",Survey!$AH674))))</f>
        <v>1</v>
      </c>
      <c r="BA674" s="32" t="b">
        <f>NOT(ISBLANK(Survey!$AI674))</f>
        <v>0</v>
      </c>
      <c r="BB674" s="16" t="str">
        <f t="shared" si="543"/>
        <v>Fail</v>
      </c>
      <c r="BC674" s="114">
        <f>IF(ABS(Survey!$BA674)&gt;0, 1,0)</f>
        <v>0</v>
      </c>
      <c r="BD674" s="114">
        <f>IF(COUNTBLANK(Survey!$AL674)=0,1,0)</f>
        <v>0</v>
      </c>
      <c r="BE674" s="16" t="str">
        <f t="shared" si="544"/>
        <v>Pass</v>
      </c>
      <c r="BF674" s="114">
        <f>IF(ISBLANK(Survey!$AL674),0,1)</f>
        <v>0</v>
      </c>
      <c r="BG674" s="133">
        <f>COUNTBLANK(Survey!$AM674)</f>
        <v>1</v>
      </c>
      <c r="BH674" s="16" t="str">
        <f t="shared" si="545"/>
        <v>Pass</v>
      </c>
      <c r="BI674" s="114">
        <f>IF(OR(Survey!$AM674="Closed",ISBLANK(Survey!$AM674)),0,1)</f>
        <v>0</v>
      </c>
      <c r="BJ674" s="133">
        <f>IF(ISBLANK(Survey!$AN674),1,0)</f>
        <v>1</v>
      </c>
      <c r="BK674" s="118" t="str">
        <f t="shared" si="546"/>
        <v>Pass</v>
      </c>
      <c r="BL674" s="31" cm="1">
        <f t="array" ref="BL674">SUM(SUMIF(Survey!AO674:AP674,{"&gt;0","&lt;0"})*{1,-1})</f>
        <v>0</v>
      </c>
      <c r="BM674">
        <f t="shared" si="547"/>
        <v>0</v>
      </c>
      <c r="BN674">
        <f t="shared" si="548"/>
        <v>100</v>
      </c>
      <c r="BO674" s="118" t="str">
        <f t="shared" si="549"/>
        <v>Pass</v>
      </c>
      <c r="BP674">
        <f>IF(Survey!AQ674="No",0,1)</f>
        <v>1</v>
      </c>
      <c r="BQ674" s="207">
        <f>MOD((LEN(Survey!AQ674)+2),22)</f>
        <v>2</v>
      </c>
      <c r="BR674">
        <f>IF(Survey!AR674="No",0,1)</f>
        <v>1</v>
      </c>
      <c r="BS674" s="207">
        <f>MOD((LEN(Survey!AR674)+2),22)</f>
        <v>2</v>
      </c>
      <c r="BT674" s="114">
        <f>COUNTBLANK(Survey!$AQ674:$AS674)+COUNTBLANK(Survey!$AU674)</f>
        <v>4</v>
      </c>
      <c r="BU674" s="114">
        <f>IF(Survey!$I674="Yes",1,0)</f>
        <v>0</v>
      </c>
      <c r="BV674" s="114">
        <f>IF(OR(Survey!$M674="Mutual fund",Survey!$M674="Alternative mutual fund",Survey!$M674="Money market"),1,0)</f>
        <v>0</v>
      </c>
      <c r="BW674" s="119">
        <f>IF(OR(Survey!$M674="ETF",Survey!$M674="ETF, alternative mutual fund"),1,0)</f>
        <v>0</v>
      </c>
      <c r="BX674" s="16" t="str">
        <f t="shared" si="550"/>
        <v>Pass</v>
      </c>
      <c r="BY674" s="33">
        <f>IF(ISNUMBER(SEARCH("Other",Survey!$AS674)), 1, 0)</f>
        <v>0</v>
      </c>
      <c r="BZ674" s="58" t="b">
        <f>NOT(ISBLANK(Survey!$AT674))</f>
        <v>0</v>
      </c>
      <c r="CA674" s="16" t="str">
        <f t="shared" si="551"/>
        <v>Pass</v>
      </c>
      <c r="CB674" s="114">
        <f>IF(Survey!$BB674=0, 0,1)</f>
        <v>0</v>
      </c>
      <c r="CC674" s="58">
        <f>Survey!$AV674</f>
        <v>0</v>
      </c>
      <c r="CD674" s="58">
        <f>Survey!$BC674+Survey!$BD674+ABS(Survey!$BE674)-ABS(Survey!$BF674)-ABS(Survey!$BG674)-ABS(Survey!$BL674)</f>
        <v>0</v>
      </c>
      <c r="CE674" s="138">
        <f>Survey!BB674+(ABS(Survey!$BH674)-ABS(Survey!$BI674)+ABS(Survey!$BJ674)-ABS(Survey!$BK674))*0.5</f>
        <v>0</v>
      </c>
      <c r="CF674" s="58">
        <f t="shared" si="552"/>
        <v>0</v>
      </c>
      <c r="CG674" s="58">
        <f>IF(AND($CC674&gt;$CF674-0.2,$CC674&lt;$CF674+0.2,ISBLANK(Survey!$AV674)=FALSE),0,1)</f>
        <v>1</v>
      </c>
      <c r="CH674" s="133">
        <f>IF(ISBLANK(Survey!$AW674),1,0)</f>
        <v>1</v>
      </c>
      <c r="CI674" s="16" t="str">
        <f t="shared" si="553"/>
        <v>Pass</v>
      </c>
      <c r="CJ674" s="114">
        <f>IF(Survey!$BB674=0, 0,1)</f>
        <v>0</v>
      </c>
      <c r="CK674" s="58">
        <f>IF(AND(Survey!$AX674&gt;=0,Survey!$AX674&lt;=0.2,Survey!$AX674&lt;&gt;""),0,1)</f>
        <v>1</v>
      </c>
      <c r="CL674" s="114">
        <f>IF(ISBLANK(Survey!$AY674),1,0)</f>
        <v>1</v>
      </c>
      <c r="CM674" s="16" t="str">
        <f t="shared" si="554"/>
        <v>Fail</v>
      </c>
      <c r="CN674" s="133">
        <f>Survey!$AZ674</f>
        <v>0</v>
      </c>
      <c r="CO674" s="16" t="str">
        <f t="shared" si="555"/>
        <v>Pass</v>
      </c>
      <c r="CP674" s="31">
        <f>Survey!$BA674</f>
        <v>0</v>
      </c>
      <c r="CQ674" s="138">
        <f>Survey!$BB674+Survey!$BC674+Survey!$BD674+ABS(Survey!$BE674)-ABS(Survey!$BF674)-ABS(Survey!$BG674)+ABS(Survey!$BH674)-ABS(Survey!$BI674)+ABS(Survey!$BJ674)-ABS(Survey!$BK674)-ABS(Survey!$BL674)+Survey!$BM674</f>
        <v>0</v>
      </c>
      <c r="CR674" s="30">
        <f t="shared" si="556"/>
        <v>0</v>
      </c>
      <c r="CS674" s="17">
        <f t="shared" si="557"/>
        <v>0</v>
      </c>
      <c r="CT674" s="16" t="str">
        <f t="shared" si="558"/>
        <v>Pass</v>
      </c>
      <c r="CU674" s="33" t="b">
        <f>IF(ABS(Survey!$BM674)=0,TRUE,FALSE)</f>
        <v>1</v>
      </c>
      <c r="CV674" s="32" t="b">
        <f>NOT(ISBLANK(Survey!$BN674))</f>
        <v>0</v>
      </c>
      <c r="CW674" t="str">
        <f t="shared" si="559"/>
        <v>Fail</v>
      </c>
      <c r="CX674" s="25">
        <f>Survey!$BA674</f>
        <v>0</v>
      </c>
      <c r="CY674" s="25" cm="1">
        <f t="array" ref="CY674">SUM(SUMIF(Survey!BP674:BW674,{"&gt;0","&lt;0"})*{1,-1})-SUM(SUMIF(Survey!BY674:CF674,{"&gt;0","&lt;0"})*{1,-1})</f>
        <v>0</v>
      </c>
      <c r="CZ674" s="30" t="str">
        <f t="shared" si="560"/>
        <v>No holdings</v>
      </c>
      <c r="DA674">
        <f t="shared" si="561"/>
        <v>0</v>
      </c>
      <c r="DB674" s="16" t="str">
        <f t="shared" si="562"/>
        <v>Fail</v>
      </c>
      <c r="DC674" s="31">
        <f>Survey!$BA674</f>
        <v>0</v>
      </c>
      <c r="DD674" s="31" cm="1">
        <f t="array" ref="DD674">SUM(SUMIF(Survey!CH674:DA674,{"&gt;0","&lt;0"})*{1,-1})-SUM(SUMIF(Survey!DC674:DV674,{"&gt;0","&lt;0"})*{1,-1})</f>
        <v>0</v>
      </c>
      <c r="DE674" s="30" t="str">
        <f t="shared" si="563"/>
        <v>No holdings</v>
      </c>
      <c r="DF674" s="17">
        <f t="shared" si="564"/>
        <v>0</v>
      </c>
      <c r="DG674" s="16" t="str">
        <f t="shared" si="565"/>
        <v>Pass</v>
      </c>
      <c r="DH674" s="33" t="b">
        <f>IF(ABS(Survey!$DA674)=0,TRUE,FALSE)</f>
        <v>1</v>
      </c>
      <c r="DI674" s="32" t="b">
        <f>NOT(ISBLANK(Survey!$DB674))</f>
        <v>0</v>
      </c>
      <c r="DJ674" s="16" t="str">
        <f t="shared" si="566"/>
        <v>Pass</v>
      </c>
      <c r="DK674" s="33" t="b">
        <f>IF(ABS(Survey!$DV674)=0,TRUE,FALSE)</f>
        <v>1</v>
      </c>
      <c r="DL674" s="32" t="b">
        <f>NOT(ISBLANK(Survey!$DW674))</f>
        <v>0</v>
      </c>
      <c r="DM674" t="str">
        <f t="shared" si="567"/>
        <v>Pass</v>
      </c>
      <c r="DN674" s="25" cm="1">
        <f t="array" ref="DN674">SUM(SUMIF(Survey!CW674,{"&gt;0","&lt;0"})*{1,-1})+SUM(SUMIF(Survey!DR674,{"&gt;0","&lt;0"})*{1,-1})</f>
        <v>0</v>
      </c>
      <c r="DO674" s="25">
        <f>SUM(SUMIF(Survey!DY674:EE674,{"&gt;0","&lt;0"})*{1,-1})+SUM(SUMIF(Survey!EG674:EM674,{"&gt;0","&lt;0"})*{1,-1})</f>
        <v>0</v>
      </c>
      <c r="DP674">
        <f t="shared" si="568"/>
        <v>0</v>
      </c>
      <c r="DQ674">
        <f t="shared" si="569"/>
        <v>0</v>
      </c>
      <c r="DR674" s="16" t="str">
        <f t="shared" si="570"/>
        <v>Pass</v>
      </c>
      <c r="DS674" s="33" t="b">
        <f>IF(ABS(Survey!$EE674)=0,TRUE,FALSE)</f>
        <v>1</v>
      </c>
      <c r="DT674" s="32" t="b">
        <f>NOT(ISBLANK(Survey!EF674))</f>
        <v>0</v>
      </c>
      <c r="DU674" s="16" t="str">
        <f t="shared" si="571"/>
        <v>Pass</v>
      </c>
      <c r="DV674" s="33" t="b">
        <f>IF(ABS(Survey!$EM674)=0,TRUE,FALSE)</f>
        <v>1</v>
      </c>
      <c r="DW674" s="32" t="b">
        <f>NOT(ISBLANK(Survey!$EN674))</f>
        <v>0</v>
      </c>
      <c r="DX674" s="16" t="str">
        <f t="shared" si="572"/>
        <v>Fail</v>
      </c>
      <c r="DY674" s="31">
        <f>SUM(SUMIF(Survey!ET674:EV674,{"&gt;0","&lt;0"})*{1,-1})</f>
        <v>0</v>
      </c>
      <c r="DZ674">
        <f t="shared" si="573"/>
        <v>0</v>
      </c>
      <c r="EA674">
        <f t="shared" si="574"/>
        <v>100</v>
      </c>
      <c r="EB674" s="30" t="b">
        <f>IF(OR(Survey!$M674="ETF",Survey!$M674="ETF, alternative mutual fund",Survey!$M674="Closed-end", Survey!$M674="Split share corp"),TRUE,FALSE)</f>
        <v>0</v>
      </c>
      <c r="EC674" s="16" t="str">
        <f t="shared" si="575"/>
        <v>Fail</v>
      </c>
      <c r="ED674" s="31">
        <f>SUM(SUMIF(Survey!EX674:FD674,{"&gt;0","&lt;0"})*{1,-1})</f>
        <v>0</v>
      </c>
      <c r="EE674">
        <f t="shared" si="576"/>
        <v>0</v>
      </c>
      <c r="EF674" s="17">
        <f t="shared" si="577"/>
        <v>100</v>
      </c>
      <c r="EG674" s="16" t="str">
        <f t="shared" si="578"/>
        <v>Fail</v>
      </c>
      <c r="EH674" s="31">
        <f>SUM(SUMIF(Survey!FF674:FL674,{"&gt;0","&lt;0"})*{1,-1})</f>
        <v>0</v>
      </c>
      <c r="EI674">
        <f t="shared" si="579"/>
        <v>0</v>
      </c>
      <c r="EJ674" s="17">
        <f t="shared" si="580"/>
        <v>100</v>
      </c>
    </row>
    <row r="675" spans="1:140">
      <c r="A675">
        <v>675</v>
      </c>
      <c r="B675" t="str">
        <f t="shared" si="528"/>
        <v>Pass</v>
      </c>
      <c r="C675" t="str">
        <f>IF(COUNTBLANK(Survey!B675:FM675)=$C$2, "Pass", "Fail")</f>
        <v>Pass</v>
      </c>
      <c r="D675" s="16" t="str">
        <f t="shared" si="529"/>
        <v>Fail</v>
      </c>
      <c r="E675" t="str">
        <f>IF(OR(ISBLANK(Survey!AL675),COUNTIF(G675:BJ675,"Fail")),"Fail","Pass")</f>
        <v>Fail</v>
      </c>
      <c r="F675" s="265"/>
      <c r="G675" s="16" t="str">
        <f t="shared" si="530"/>
        <v>Fail</v>
      </c>
      <c r="H675" s="139">
        <f>COUNTBLANK(Survey!B675:D675)+COUNTBLANK(Survey!G675)+COUNTBLANK(Survey!I675)+COUNTBLANK(Survey!K675:M675)+COUNTBLANK(Survey!P675:Q675)+COUNTBLANK(Survey!T675:W675)+COUNTBLANK(Survey!Z675:AC675)+COUNTBLANK(Survey!AF675:AG675)+COUNTBLANK(Survey!AK675:AK675)</f>
        <v>21</v>
      </c>
      <c r="I675" t="str">
        <f t="shared" si="531"/>
        <v>Fail</v>
      </c>
      <c r="J675" t="b">
        <f>IF(Survey!E675="No",TRUE,FALSE)</f>
        <v>0</v>
      </c>
      <c r="K675" s="29" cm="1">
        <f t="array" ref="K675">IF(COUNTA(Survey!$E$4:$E$695)=1, 0, SUM(IF(COUNTIF(Survey!$E$4:$E$695, Survey!$E$4:$E$695)=1,1,0)))</f>
        <v>0</v>
      </c>
      <c r="L675" s="29">
        <f>LEN(Survey!E675)</f>
        <v>0</v>
      </c>
      <c r="M675" s="16" t="str">
        <f t="shared" si="532"/>
        <v>Fail</v>
      </c>
      <c r="N675" t="b">
        <f>IF(Survey!F675="No",TRUE,FALSE)</f>
        <v>0</v>
      </c>
      <c r="O675" t="b">
        <f>Survey!F675=Survey!E675</f>
        <v>1</v>
      </c>
      <c r="P675">
        <f>COUNTIF(Survey!$F$4:$F$695,Survey!F675)</f>
        <v>0</v>
      </c>
      <c r="Q675" s="28">
        <f>LEN(Survey!F675)</f>
        <v>0</v>
      </c>
      <c r="R675" s="16" t="str">
        <f t="shared" si="533"/>
        <v>Pass</v>
      </c>
      <c r="S675" s="29">
        <f>MOD((LEN(Survey!H675)+2),11)</f>
        <v>2</v>
      </c>
      <c r="T675">
        <f>COUNTIF(Survey!$H$4:$H$695,Survey!H675)</f>
        <v>0</v>
      </c>
      <c r="U675" s="28" t="str">
        <f>IF(Survey!$L675="Prospectus fund", "Yes", "No")</f>
        <v>No</v>
      </c>
      <c r="V675" s="16" t="str">
        <f t="shared" si="534"/>
        <v>Pass</v>
      </c>
      <c r="W675" s="29">
        <f>MOD((LEN(Survey!J675)+2),11)</f>
        <v>2</v>
      </c>
      <c r="X675">
        <f>COUNTIF(Survey!$J$4:$J$695,Survey!J675)</f>
        <v>0</v>
      </c>
      <c r="Y675" s="30" t="b">
        <f>IF(OR(Survey!$M675="ETF",Survey!$M675="ETF, alternative mutual fund",Survey!$M675="Closed-end", Survey!$M675="Split share corp", Survey!$I675="Yes"),TRUE,FALSE)</f>
        <v>0</v>
      </c>
      <c r="Z675" s="16" t="str">
        <f>IFERROR(IF(AND(OR(AC675=AD675,AD675 = "Either"),NOT(ISBLANK(Survey!K675))),"Pass","Fail"),"Pass")</f>
        <v>Fail</v>
      </c>
      <c r="AA675" s="31" cm="1">
        <f t="array" ref="AA675">SUM(SUMIF(Survey!CH675:DA675,{"&gt;0","&lt;0"})*{1,-1})</f>
        <v>0</v>
      </c>
      <c r="AB675" s="33" cm="1">
        <f t="array" ref="AB675">SUM(SUMIF(Survey!CK675,{"&gt;0","&lt;0"})*{1,-1})+SUM(SUMIF(Survey!CU675,{"&gt;0","&lt;0"})*{1,-1})</f>
        <v>0</v>
      </c>
      <c r="AC675" s="33">
        <f>Survey!K675</f>
        <v>0</v>
      </c>
      <c r="AD675" s="32" t="str">
        <f t="shared" si="535"/>
        <v>Either</v>
      </c>
      <c r="AE675" s="16" t="str">
        <f t="shared" si="536"/>
        <v>Fail</v>
      </c>
      <c r="AF675" s="58" cm="1">
        <f t="array" ref="AF675">SUM(SUMIF(Survey!CH675:DA675,{"&gt;0","&lt;0"})*{1,-1})+SUM(SUMIF(Survey!DC675:DV675,{"&gt;0","&lt;0"})*{1,-1})</f>
        <v>0</v>
      </c>
      <c r="AG675" s="58">
        <f>IFERROR(AF675/(Survey!$BA675),0)</f>
        <v>0</v>
      </c>
      <c r="AH675" s="104" t="b">
        <f>IF(OR(Survey!$M675="Alternative strategy or hedge",Survey!$M675="Private asset",Survey!$L675="Prospectus fund"),TRUE,FALSE)</f>
        <v>0</v>
      </c>
      <c r="AI675" s="104" t="b">
        <f>NOT(ISBLANK(Survey!$M675))</f>
        <v>0</v>
      </c>
      <c r="AJ675" s="16" t="str">
        <f t="shared" si="537"/>
        <v>Fail</v>
      </c>
      <c r="AK675" t="b">
        <f>IF(Survey!W675="No",TRUE,FALSE)</f>
        <v>0</v>
      </c>
      <c r="AL675" s="119">
        <f>MOD((LEN(Survey!W675)+2),22)</f>
        <v>2</v>
      </c>
      <c r="AM675" t="str">
        <f t="shared" si="538"/>
        <v>Pass</v>
      </c>
      <c r="AN675" s="33" t="b">
        <f>NOT(ISNUMBER(SEARCH("Other",Survey!$Q675)))</f>
        <v>1</v>
      </c>
      <c r="AO675" s="32" t="b">
        <f>NOT(ISBLANK(Survey!$R675))</f>
        <v>0</v>
      </c>
      <c r="AP675" s="16" t="str">
        <f t="shared" si="539"/>
        <v>Pass</v>
      </c>
      <c r="AQ675" s="114">
        <f>COUNTBLANK(Survey!$X675)</f>
        <v>1</v>
      </c>
      <c r="AR675" s="58">
        <f>IF(AND(Survey!L675&lt;&gt;"Exempt fund",OR(Survey!$M675="ETF",Survey!$M675="ETF, alternative mutual fund",Survey!$M675="Mutual fund",Survey!$M675="Alternative mutual fund",Survey!$M675="Money market")),1,0)</f>
        <v>0</v>
      </c>
      <c r="AS675" s="16" t="str">
        <f t="shared" si="540"/>
        <v>Pass</v>
      </c>
      <c r="AT675" s="33" t="b">
        <f>NOT(ISNUMBER(SEARCH("Yes",Survey!$AC675)))</f>
        <v>1</v>
      </c>
      <c r="AU675" s="32" t="b">
        <f>IF(COUNTBLANK(Survey!$AD675:$AE675)=0,TRUE, FALSE)</f>
        <v>0</v>
      </c>
      <c r="AV675" s="16" t="str">
        <f t="shared" si="541"/>
        <v>Pass</v>
      </c>
      <c r="AW675" s="33" t="b">
        <f>NOT(ISNUMBER(SEARCH("Yes",Survey!$AF675)))</f>
        <v>1</v>
      </c>
      <c r="AX675" s="32" t="b">
        <f>NOT(ISBLANK(Survey!$AH675))</f>
        <v>0</v>
      </c>
      <c r="AY675" s="16" t="str">
        <f t="shared" si="542"/>
        <v>Pass</v>
      </c>
      <c r="AZ675" s="33" t="b">
        <f>NOT(OR(ISNUMBER(SEARCH("Other",Survey!$AH675)),ISNUMBER(SEARCH("Multiple",Survey!$AH675))))</f>
        <v>1</v>
      </c>
      <c r="BA675" s="32" t="b">
        <f>NOT(ISBLANK(Survey!$AI675))</f>
        <v>0</v>
      </c>
      <c r="BB675" s="16" t="str">
        <f t="shared" si="543"/>
        <v>Fail</v>
      </c>
      <c r="BC675" s="114">
        <f>IF(ABS(Survey!$BA675)&gt;0, 1,0)</f>
        <v>0</v>
      </c>
      <c r="BD675" s="114">
        <f>IF(COUNTBLANK(Survey!$AL675)=0,1,0)</f>
        <v>0</v>
      </c>
      <c r="BE675" s="16" t="str">
        <f t="shared" si="544"/>
        <v>Pass</v>
      </c>
      <c r="BF675" s="114">
        <f>IF(ISBLANK(Survey!$AL675),0,1)</f>
        <v>0</v>
      </c>
      <c r="BG675" s="133">
        <f>COUNTBLANK(Survey!$AM675)</f>
        <v>1</v>
      </c>
      <c r="BH675" s="16" t="str">
        <f t="shared" si="545"/>
        <v>Pass</v>
      </c>
      <c r="BI675" s="114">
        <f>IF(OR(Survey!$AM675="Closed",ISBLANK(Survey!$AM675)),0,1)</f>
        <v>0</v>
      </c>
      <c r="BJ675" s="133">
        <f>IF(ISBLANK(Survey!$AN675),1,0)</f>
        <v>1</v>
      </c>
      <c r="BK675" s="118" t="str">
        <f t="shared" si="546"/>
        <v>Pass</v>
      </c>
      <c r="BL675" s="31" cm="1">
        <f t="array" ref="BL675">SUM(SUMIF(Survey!AO675:AP675,{"&gt;0","&lt;0"})*{1,-1})</f>
        <v>0</v>
      </c>
      <c r="BM675">
        <f t="shared" si="547"/>
        <v>0</v>
      </c>
      <c r="BN675">
        <f t="shared" si="548"/>
        <v>100</v>
      </c>
      <c r="BO675" s="118" t="str">
        <f t="shared" si="549"/>
        <v>Pass</v>
      </c>
      <c r="BP675">
        <f>IF(Survey!AQ675="No",0,1)</f>
        <v>1</v>
      </c>
      <c r="BQ675" s="207">
        <f>MOD((LEN(Survey!AQ675)+2),22)</f>
        <v>2</v>
      </c>
      <c r="BR675">
        <f>IF(Survey!AR675="No",0,1)</f>
        <v>1</v>
      </c>
      <c r="BS675" s="207">
        <f>MOD((LEN(Survey!AR675)+2),22)</f>
        <v>2</v>
      </c>
      <c r="BT675" s="114">
        <f>COUNTBLANK(Survey!$AQ675:$AS675)+COUNTBLANK(Survey!$AU675)</f>
        <v>4</v>
      </c>
      <c r="BU675" s="114">
        <f>IF(Survey!$I675="Yes",1,0)</f>
        <v>0</v>
      </c>
      <c r="BV675" s="114">
        <f>IF(OR(Survey!$M675="Mutual fund",Survey!$M675="Alternative mutual fund",Survey!$M675="Money market"),1,0)</f>
        <v>0</v>
      </c>
      <c r="BW675" s="119">
        <f>IF(OR(Survey!$M675="ETF",Survey!$M675="ETF, alternative mutual fund"),1,0)</f>
        <v>0</v>
      </c>
      <c r="BX675" s="16" t="str">
        <f t="shared" si="550"/>
        <v>Pass</v>
      </c>
      <c r="BY675" s="33">
        <f>IF(ISNUMBER(SEARCH("Other",Survey!$AS675)), 1, 0)</f>
        <v>0</v>
      </c>
      <c r="BZ675" s="58" t="b">
        <f>NOT(ISBLANK(Survey!$AT675))</f>
        <v>0</v>
      </c>
      <c r="CA675" s="16" t="str">
        <f t="shared" si="551"/>
        <v>Pass</v>
      </c>
      <c r="CB675" s="114">
        <f>IF(Survey!$BB675=0, 0,1)</f>
        <v>0</v>
      </c>
      <c r="CC675" s="58">
        <f>Survey!$AV675</f>
        <v>0</v>
      </c>
      <c r="CD675" s="58">
        <f>Survey!$BC675+Survey!$BD675+ABS(Survey!$BE675)-ABS(Survey!$BF675)-ABS(Survey!$BG675)-ABS(Survey!$BL675)</f>
        <v>0</v>
      </c>
      <c r="CE675" s="138">
        <f>Survey!BB675+(ABS(Survey!$BH675)-ABS(Survey!$BI675)+ABS(Survey!$BJ675)-ABS(Survey!$BK675))*0.5</f>
        <v>0</v>
      </c>
      <c r="CF675" s="58">
        <f t="shared" si="552"/>
        <v>0</v>
      </c>
      <c r="CG675" s="58">
        <f>IF(AND($CC675&gt;$CF675-0.2,$CC675&lt;$CF675+0.2,ISBLANK(Survey!$AV675)=FALSE),0,1)</f>
        <v>1</v>
      </c>
      <c r="CH675" s="133">
        <f>IF(ISBLANK(Survey!$AW675),1,0)</f>
        <v>1</v>
      </c>
      <c r="CI675" s="16" t="str">
        <f t="shared" si="553"/>
        <v>Pass</v>
      </c>
      <c r="CJ675" s="114">
        <f>IF(Survey!$BB675=0, 0,1)</f>
        <v>0</v>
      </c>
      <c r="CK675" s="58">
        <f>IF(AND(Survey!$AX675&gt;=0,Survey!$AX675&lt;=0.2,Survey!$AX675&lt;&gt;""),0,1)</f>
        <v>1</v>
      </c>
      <c r="CL675" s="114">
        <f>IF(ISBLANK(Survey!$AY675),1,0)</f>
        <v>1</v>
      </c>
      <c r="CM675" s="16" t="str">
        <f t="shared" si="554"/>
        <v>Fail</v>
      </c>
      <c r="CN675" s="133">
        <f>Survey!$AZ675</f>
        <v>0</v>
      </c>
      <c r="CO675" s="16" t="str">
        <f t="shared" si="555"/>
        <v>Pass</v>
      </c>
      <c r="CP675" s="31">
        <f>Survey!$BA675</f>
        <v>0</v>
      </c>
      <c r="CQ675" s="138">
        <f>Survey!$BB675+Survey!$BC675+Survey!$BD675+ABS(Survey!$BE675)-ABS(Survey!$BF675)-ABS(Survey!$BG675)+ABS(Survey!$BH675)-ABS(Survey!$BI675)+ABS(Survey!$BJ675)-ABS(Survey!$BK675)-ABS(Survey!$BL675)+Survey!$BM675</f>
        <v>0</v>
      </c>
      <c r="CR675" s="30">
        <f t="shared" si="556"/>
        <v>0</v>
      </c>
      <c r="CS675" s="17">
        <f t="shared" si="557"/>
        <v>0</v>
      </c>
      <c r="CT675" s="16" t="str">
        <f t="shared" si="558"/>
        <v>Pass</v>
      </c>
      <c r="CU675" s="33" t="b">
        <f>IF(ABS(Survey!$BM675)=0,TRUE,FALSE)</f>
        <v>1</v>
      </c>
      <c r="CV675" s="32" t="b">
        <f>NOT(ISBLANK(Survey!$BN675))</f>
        <v>0</v>
      </c>
      <c r="CW675" t="str">
        <f t="shared" si="559"/>
        <v>Fail</v>
      </c>
      <c r="CX675" s="25">
        <f>Survey!$BA675</f>
        <v>0</v>
      </c>
      <c r="CY675" s="25" cm="1">
        <f t="array" ref="CY675">SUM(SUMIF(Survey!BP675:BW675,{"&gt;0","&lt;0"})*{1,-1})-SUM(SUMIF(Survey!BY675:CF675,{"&gt;0","&lt;0"})*{1,-1})</f>
        <v>0</v>
      </c>
      <c r="CZ675" s="30" t="str">
        <f t="shared" si="560"/>
        <v>No holdings</v>
      </c>
      <c r="DA675">
        <f t="shared" si="561"/>
        <v>0</v>
      </c>
      <c r="DB675" s="16" t="str">
        <f t="shared" si="562"/>
        <v>Fail</v>
      </c>
      <c r="DC675" s="31">
        <f>Survey!$BA675</f>
        <v>0</v>
      </c>
      <c r="DD675" s="31" cm="1">
        <f t="array" ref="DD675">SUM(SUMIF(Survey!CH675:DA675,{"&gt;0","&lt;0"})*{1,-1})-SUM(SUMIF(Survey!DC675:DV675,{"&gt;0","&lt;0"})*{1,-1})</f>
        <v>0</v>
      </c>
      <c r="DE675" s="30" t="str">
        <f t="shared" si="563"/>
        <v>No holdings</v>
      </c>
      <c r="DF675" s="17">
        <f t="shared" si="564"/>
        <v>0</v>
      </c>
      <c r="DG675" s="16" t="str">
        <f t="shared" si="565"/>
        <v>Pass</v>
      </c>
      <c r="DH675" s="33" t="b">
        <f>IF(ABS(Survey!$DA675)=0,TRUE,FALSE)</f>
        <v>1</v>
      </c>
      <c r="DI675" s="32" t="b">
        <f>NOT(ISBLANK(Survey!$DB675))</f>
        <v>0</v>
      </c>
      <c r="DJ675" s="16" t="str">
        <f t="shared" si="566"/>
        <v>Pass</v>
      </c>
      <c r="DK675" s="33" t="b">
        <f>IF(ABS(Survey!$DV675)=0,TRUE,FALSE)</f>
        <v>1</v>
      </c>
      <c r="DL675" s="32" t="b">
        <f>NOT(ISBLANK(Survey!$DW675))</f>
        <v>0</v>
      </c>
      <c r="DM675" t="str">
        <f t="shared" si="567"/>
        <v>Pass</v>
      </c>
      <c r="DN675" s="25" cm="1">
        <f t="array" ref="DN675">SUM(SUMIF(Survey!CW675,{"&gt;0","&lt;0"})*{1,-1})+SUM(SUMIF(Survey!DR675,{"&gt;0","&lt;0"})*{1,-1})</f>
        <v>0</v>
      </c>
      <c r="DO675" s="25">
        <f>SUM(SUMIF(Survey!DY675:EE675,{"&gt;0","&lt;0"})*{1,-1})+SUM(SUMIF(Survey!EG675:EM675,{"&gt;0","&lt;0"})*{1,-1})</f>
        <v>0</v>
      </c>
      <c r="DP675">
        <f t="shared" si="568"/>
        <v>0</v>
      </c>
      <c r="DQ675">
        <f t="shared" si="569"/>
        <v>0</v>
      </c>
      <c r="DR675" s="16" t="str">
        <f t="shared" si="570"/>
        <v>Pass</v>
      </c>
      <c r="DS675" s="33" t="b">
        <f>IF(ABS(Survey!$EE675)=0,TRUE,FALSE)</f>
        <v>1</v>
      </c>
      <c r="DT675" s="32" t="b">
        <f>NOT(ISBLANK(Survey!EF675))</f>
        <v>0</v>
      </c>
      <c r="DU675" s="16" t="str">
        <f t="shared" si="571"/>
        <v>Pass</v>
      </c>
      <c r="DV675" s="33" t="b">
        <f>IF(ABS(Survey!$EM675)=0,TRUE,FALSE)</f>
        <v>1</v>
      </c>
      <c r="DW675" s="32" t="b">
        <f>NOT(ISBLANK(Survey!$EN675))</f>
        <v>0</v>
      </c>
      <c r="DX675" s="16" t="str">
        <f t="shared" si="572"/>
        <v>Fail</v>
      </c>
      <c r="DY675" s="31">
        <f>SUM(SUMIF(Survey!ET675:EV675,{"&gt;0","&lt;0"})*{1,-1})</f>
        <v>0</v>
      </c>
      <c r="DZ675">
        <f t="shared" si="573"/>
        <v>0</v>
      </c>
      <c r="EA675">
        <f t="shared" si="574"/>
        <v>100</v>
      </c>
      <c r="EB675" s="30" t="b">
        <f>IF(OR(Survey!$M675="ETF",Survey!$M675="ETF, alternative mutual fund",Survey!$M675="Closed-end", Survey!$M675="Split share corp"),TRUE,FALSE)</f>
        <v>0</v>
      </c>
      <c r="EC675" s="16" t="str">
        <f t="shared" si="575"/>
        <v>Fail</v>
      </c>
      <c r="ED675" s="31">
        <f>SUM(SUMIF(Survey!EX675:FD675,{"&gt;0","&lt;0"})*{1,-1})</f>
        <v>0</v>
      </c>
      <c r="EE675">
        <f t="shared" si="576"/>
        <v>0</v>
      </c>
      <c r="EF675" s="17">
        <f t="shared" si="577"/>
        <v>100</v>
      </c>
      <c r="EG675" s="16" t="str">
        <f t="shared" si="578"/>
        <v>Fail</v>
      </c>
      <c r="EH675" s="31">
        <f>SUM(SUMIF(Survey!FF675:FL675,{"&gt;0","&lt;0"})*{1,-1})</f>
        <v>0</v>
      </c>
      <c r="EI675">
        <f t="shared" si="579"/>
        <v>0</v>
      </c>
      <c r="EJ675" s="17">
        <f t="shared" si="580"/>
        <v>100</v>
      </c>
    </row>
    <row r="676" spans="1:140">
      <c r="A676">
        <v>676</v>
      </c>
      <c r="B676" t="str">
        <f t="shared" si="528"/>
        <v>Pass</v>
      </c>
      <c r="C676" t="str">
        <f>IF(COUNTBLANK(Survey!B676:FM676)=$C$2, "Pass", "Fail")</f>
        <v>Pass</v>
      </c>
      <c r="D676" s="16" t="str">
        <f t="shared" si="529"/>
        <v>Fail</v>
      </c>
      <c r="E676" t="str">
        <f>IF(OR(ISBLANK(Survey!AL676),COUNTIF(G676:BJ676,"Fail")),"Fail","Pass")</f>
        <v>Fail</v>
      </c>
      <c r="F676" s="265"/>
      <c r="G676" s="16" t="str">
        <f t="shared" si="530"/>
        <v>Fail</v>
      </c>
      <c r="H676" s="139">
        <f>COUNTBLANK(Survey!B676:D676)+COUNTBLANK(Survey!G676)+COUNTBLANK(Survey!I676)+COUNTBLANK(Survey!K676:M676)+COUNTBLANK(Survey!P676:Q676)+COUNTBLANK(Survey!T676:W676)+COUNTBLANK(Survey!Z676:AC676)+COUNTBLANK(Survey!AF676:AG676)+COUNTBLANK(Survey!AK676:AK676)</f>
        <v>21</v>
      </c>
      <c r="I676" t="str">
        <f t="shared" si="531"/>
        <v>Fail</v>
      </c>
      <c r="J676" t="b">
        <f>IF(Survey!E676="No",TRUE,FALSE)</f>
        <v>0</v>
      </c>
      <c r="K676" s="29" cm="1">
        <f t="array" ref="K676">IF(COUNTA(Survey!$E$4:$E$695)=1, 0, SUM(IF(COUNTIF(Survey!$E$4:$E$695, Survey!$E$4:$E$695)=1,1,0)))</f>
        <v>0</v>
      </c>
      <c r="L676" s="29">
        <f>LEN(Survey!E676)</f>
        <v>0</v>
      </c>
      <c r="M676" s="16" t="str">
        <f t="shared" si="532"/>
        <v>Fail</v>
      </c>
      <c r="N676" t="b">
        <f>IF(Survey!F676="No",TRUE,FALSE)</f>
        <v>0</v>
      </c>
      <c r="O676" t="b">
        <f>Survey!F676=Survey!E676</f>
        <v>1</v>
      </c>
      <c r="P676">
        <f>COUNTIF(Survey!$F$4:$F$695,Survey!F676)</f>
        <v>0</v>
      </c>
      <c r="Q676" s="28">
        <f>LEN(Survey!F676)</f>
        <v>0</v>
      </c>
      <c r="R676" s="16" t="str">
        <f t="shared" si="533"/>
        <v>Pass</v>
      </c>
      <c r="S676" s="29">
        <f>MOD((LEN(Survey!H676)+2),11)</f>
        <v>2</v>
      </c>
      <c r="T676">
        <f>COUNTIF(Survey!$H$4:$H$695,Survey!H676)</f>
        <v>0</v>
      </c>
      <c r="U676" s="28" t="str">
        <f>IF(Survey!$L676="Prospectus fund", "Yes", "No")</f>
        <v>No</v>
      </c>
      <c r="V676" s="16" t="str">
        <f t="shared" si="534"/>
        <v>Pass</v>
      </c>
      <c r="W676" s="29">
        <f>MOD((LEN(Survey!J676)+2),11)</f>
        <v>2</v>
      </c>
      <c r="X676">
        <f>COUNTIF(Survey!$J$4:$J$695,Survey!J676)</f>
        <v>0</v>
      </c>
      <c r="Y676" s="30" t="b">
        <f>IF(OR(Survey!$M676="ETF",Survey!$M676="ETF, alternative mutual fund",Survey!$M676="Closed-end", Survey!$M676="Split share corp", Survey!$I676="Yes"),TRUE,FALSE)</f>
        <v>0</v>
      </c>
      <c r="Z676" s="16" t="str">
        <f>IFERROR(IF(AND(OR(AC676=AD676,AD676 = "Either"),NOT(ISBLANK(Survey!K676))),"Pass","Fail"),"Pass")</f>
        <v>Fail</v>
      </c>
      <c r="AA676" s="31" cm="1">
        <f t="array" ref="AA676">SUM(SUMIF(Survey!CH676:DA676,{"&gt;0","&lt;0"})*{1,-1})</f>
        <v>0</v>
      </c>
      <c r="AB676" s="33" cm="1">
        <f t="array" ref="AB676">SUM(SUMIF(Survey!CK676,{"&gt;0","&lt;0"})*{1,-1})+SUM(SUMIF(Survey!CU676,{"&gt;0","&lt;0"})*{1,-1})</f>
        <v>0</v>
      </c>
      <c r="AC676" s="33">
        <f>Survey!K676</f>
        <v>0</v>
      </c>
      <c r="AD676" s="32" t="str">
        <f t="shared" si="535"/>
        <v>Either</v>
      </c>
      <c r="AE676" s="16" t="str">
        <f t="shared" si="536"/>
        <v>Fail</v>
      </c>
      <c r="AF676" s="58" cm="1">
        <f t="array" ref="AF676">SUM(SUMIF(Survey!CH676:DA676,{"&gt;0","&lt;0"})*{1,-1})+SUM(SUMIF(Survey!DC676:DV676,{"&gt;0","&lt;0"})*{1,-1})</f>
        <v>0</v>
      </c>
      <c r="AG676" s="58">
        <f>IFERROR(AF676/(Survey!$BA676),0)</f>
        <v>0</v>
      </c>
      <c r="AH676" s="104" t="b">
        <f>IF(OR(Survey!$M676="Alternative strategy or hedge",Survey!$M676="Private asset",Survey!$L676="Prospectus fund"),TRUE,FALSE)</f>
        <v>0</v>
      </c>
      <c r="AI676" s="104" t="b">
        <f>NOT(ISBLANK(Survey!$M676))</f>
        <v>0</v>
      </c>
      <c r="AJ676" s="16" t="str">
        <f t="shared" si="537"/>
        <v>Fail</v>
      </c>
      <c r="AK676" t="b">
        <f>IF(Survey!W676="No",TRUE,FALSE)</f>
        <v>0</v>
      </c>
      <c r="AL676" s="119">
        <f>MOD((LEN(Survey!W676)+2),22)</f>
        <v>2</v>
      </c>
      <c r="AM676" t="str">
        <f t="shared" si="538"/>
        <v>Pass</v>
      </c>
      <c r="AN676" s="33" t="b">
        <f>NOT(ISNUMBER(SEARCH("Other",Survey!$Q676)))</f>
        <v>1</v>
      </c>
      <c r="AO676" s="32" t="b">
        <f>NOT(ISBLANK(Survey!$R676))</f>
        <v>0</v>
      </c>
      <c r="AP676" s="16" t="str">
        <f t="shared" si="539"/>
        <v>Pass</v>
      </c>
      <c r="AQ676" s="114">
        <f>COUNTBLANK(Survey!$X676)</f>
        <v>1</v>
      </c>
      <c r="AR676" s="58">
        <f>IF(AND(Survey!L676&lt;&gt;"Exempt fund",OR(Survey!$M676="ETF",Survey!$M676="ETF, alternative mutual fund",Survey!$M676="Mutual fund",Survey!$M676="Alternative mutual fund",Survey!$M676="Money market")),1,0)</f>
        <v>0</v>
      </c>
      <c r="AS676" s="16" t="str">
        <f t="shared" si="540"/>
        <v>Pass</v>
      </c>
      <c r="AT676" s="33" t="b">
        <f>NOT(ISNUMBER(SEARCH("Yes",Survey!$AC676)))</f>
        <v>1</v>
      </c>
      <c r="AU676" s="32" t="b">
        <f>IF(COUNTBLANK(Survey!$AD676:$AE676)=0,TRUE, FALSE)</f>
        <v>0</v>
      </c>
      <c r="AV676" s="16" t="str">
        <f t="shared" si="541"/>
        <v>Pass</v>
      </c>
      <c r="AW676" s="33" t="b">
        <f>NOT(ISNUMBER(SEARCH("Yes",Survey!$AF676)))</f>
        <v>1</v>
      </c>
      <c r="AX676" s="32" t="b">
        <f>NOT(ISBLANK(Survey!$AH676))</f>
        <v>0</v>
      </c>
      <c r="AY676" s="16" t="str">
        <f t="shared" si="542"/>
        <v>Pass</v>
      </c>
      <c r="AZ676" s="33" t="b">
        <f>NOT(OR(ISNUMBER(SEARCH("Other",Survey!$AH676)),ISNUMBER(SEARCH("Multiple",Survey!$AH676))))</f>
        <v>1</v>
      </c>
      <c r="BA676" s="32" t="b">
        <f>NOT(ISBLANK(Survey!$AI676))</f>
        <v>0</v>
      </c>
      <c r="BB676" s="16" t="str">
        <f t="shared" si="543"/>
        <v>Fail</v>
      </c>
      <c r="BC676" s="114">
        <f>IF(ABS(Survey!$BA676)&gt;0, 1,0)</f>
        <v>0</v>
      </c>
      <c r="BD676" s="114">
        <f>IF(COUNTBLANK(Survey!$AL676)=0,1,0)</f>
        <v>0</v>
      </c>
      <c r="BE676" s="16" t="str">
        <f t="shared" si="544"/>
        <v>Pass</v>
      </c>
      <c r="BF676" s="114">
        <f>IF(ISBLANK(Survey!$AL676),0,1)</f>
        <v>0</v>
      </c>
      <c r="BG676" s="133">
        <f>COUNTBLANK(Survey!$AM676)</f>
        <v>1</v>
      </c>
      <c r="BH676" s="16" t="str">
        <f t="shared" si="545"/>
        <v>Pass</v>
      </c>
      <c r="BI676" s="114">
        <f>IF(OR(Survey!$AM676="Closed",ISBLANK(Survey!$AM676)),0,1)</f>
        <v>0</v>
      </c>
      <c r="BJ676" s="133">
        <f>IF(ISBLANK(Survey!$AN676),1,0)</f>
        <v>1</v>
      </c>
      <c r="BK676" s="118" t="str">
        <f t="shared" si="546"/>
        <v>Pass</v>
      </c>
      <c r="BL676" s="31" cm="1">
        <f t="array" ref="BL676">SUM(SUMIF(Survey!AO676:AP676,{"&gt;0","&lt;0"})*{1,-1})</f>
        <v>0</v>
      </c>
      <c r="BM676">
        <f t="shared" si="547"/>
        <v>0</v>
      </c>
      <c r="BN676">
        <f t="shared" si="548"/>
        <v>100</v>
      </c>
      <c r="BO676" s="118" t="str">
        <f t="shared" si="549"/>
        <v>Pass</v>
      </c>
      <c r="BP676">
        <f>IF(Survey!AQ676="No",0,1)</f>
        <v>1</v>
      </c>
      <c r="BQ676" s="207">
        <f>MOD((LEN(Survey!AQ676)+2),22)</f>
        <v>2</v>
      </c>
      <c r="BR676">
        <f>IF(Survey!AR676="No",0,1)</f>
        <v>1</v>
      </c>
      <c r="BS676" s="207">
        <f>MOD((LEN(Survey!AR676)+2),22)</f>
        <v>2</v>
      </c>
      <c r="BT676" s="114">
        <f>COUNTBLANK(Survey!$AQ676:$AS676)+COUNTBLANK(Survey!$AU676)</f>
        <v>4</v>
      </c>
      <c r="BU676" s="114">
        <f>IF(Survey!$I676="Yes",1,0)</f>
        <v>0</v>
      </c>
      <c r="BV676" s="114">
        <f>IF(OR(Survey!$M676="Mutual fund",Survey!$M676="Alternative mutual fund",Survey!$M676="Money market"),1,0)</f>
        <v>0</v>
      </c>
      <c r="BW676" s="119">
        <f>IF(OR(Survey!$M676="ETF",Survey!$M676="ETF, alternative mutual fund"),1,0)</f>
        <v>0</v>
      </c>
      <c r="BX676" s="16" t="str">
        <f t="shared" si="550"/>
        <v>Pass</v>
      </c>
      <c r="BY676" s="33">
        <f>IF(ISNUMBER(SEARCH("Other",Survey!$AS676)), 1, 0)</f>
        <v>0</v>
      </c>
      <c r="BZ676" s="58" t="b">
        <f>NOT(ISBLANK(Survey!$AT676))</f>
        <v>0</v>
      </c>
      <c r="CA676" s="16" t="str">
        <f t="shared" si="551"/>
        <v>Pass</v>
      </c>
      <c r="CB676" s="114">
        <f>IF(Survey!$BB676=0, 0,1)</f>
        <v>0</v>
      </c>
      <c r="CC676" s="58">
        <f>Survey!$AV676</f>
        <v>0</v>
      </c>
      <c r="CD676" s="58">
        <f>Survey!$BC676+Survey!$BD676+ABS(Survey!$BE676)-ABS(Survey!$BF676)-ABS(Survey!$BG676)-ABS(Survey!$BL676)</f>
        <v>0</v>
      </c>
      <c r="CE676" s="138">
        <f>Survey!BB676+(ABS(Survey!$BH676)-ABS(Survey!$BI676)+ABS(Survey!$BJ676)-ABS(Survey!$BK676))*0.5</f>
        <v>0</v>
      </c>
      <c r="CF676" s="58">
        <f t="shared" si="552"/>
        <v>0</v>
      </c>
      <c r="CG676" s="58">
        <f>IF(AND($CC676&gt;$CF676-0.2,$CC676&lt;$CF676+0.2,ISBLANK(Survey!$AV676)=FALSE),0,1)</f>
        <v>1</v>
      </c>
      <c r="CH676" s="133">
        <f>IF(ISBLANK(Survey!$AW676),1,0)</f>
        <v>1</v>
      </c>
      <c r="CI676" s="16" t="str">
        <f t="shared" si="553"/>
        <v>Pass</v>
      </c>
      <c r="CJ676" s="114">
        <f>IF(Survey!$BB676=0, 0,1)</f>
        <v>0</v>
      </c>
      <c r="CK676" s="58">
        <f>IF(AND(Survey!$AX676&gt;=0,Survey!$AX676&lt;=0.2,Survey!$AX676&lt;&gt;""),0,1)</f>
        <v>1</v>
      </c>
      <c r="CL676" s="114">
        <f>IF(ISBLANK(Survey!$AY676),1,0)</f>
        <v>1</v>
      </c>
      <c r="CM676" s="16" t="str">
        <f t="shared" si="554"/>
        <v>Fail</v>
      </c>
      <c r="CN676" s="133">
        <f>Survey!$AZ676</f>
        <v>0</v>
      </c>
      <c r="CO676" s="16" t="str">
        <f t="shared" si="555"/>
        <v>Pass</v>
      </c>
      <c r="CP676" s="31">
        <f>Survey!$BA676</f>
        <v>0</v>
      </c>
      <c r="CQ676" s="138">
        <f>Survey!$BB676+Survey!$BC676+Survey!$BD676+ABS(Survey!$BE676)-ABS(Survey!$BF676)-ABS(Survey!$BG676)+ABS(Survey!$BH676)-ABS(Survey!$BI676)+ABS(Survey!$BJ676)-ABS(Survey!$BK676)-ABS(Survey!$BL676)+Survey!$BM676</f>
        <v>0</v>
      </c>
      <c r="CR676" s="30">
        <f t="shared" si="556"/>
        <v>0</v>
      </c>
      <c r="CS676" s="17">
        <f t="shared" si="557"/>
        <v>0</v>
      </c>
      <c r="CT676" s="16" t="str">
        <f t="shared" si="558"/>
        <v>Pass</v>
      </c>
      <c r="CU676" s="33" t="b">
        <f>IF(ABS(Survey!$BM676)=0,TRUE,FALSE)</f>
        <v>1</v>
      </c>
      <c r="CV676" s="32" t="b">
        <f>NOT(ISBLANK(Survey!$BN676))</f>
        <v>0</v>
      </c>
      <c r="CW676" t="str">
        <f t="shared" si="559"/>
        <v>Fail</v>
      </c>
      <c r="CX676" s="25">
        <f>Survey!$BA676</f>
        <v>0</v>
      </c>
      <c r="CY676" s="25" cm="1">
        <f t="array" ref="CY676">SUM(SUMIF(Survey!BP676:BW676,{"&gt;0","&lt;0"})*{1,-1})-SUM(SUMIF(Survey!BY676:CF676,{"&gt;0","&lt;0"})*{1,-1})</f>
        <v>0</v>
      </c>
      <c r="CZ676" s="30" t="str">
        <f t="shared" si="560"/>
        <v>No holdings</v>
      </c>
      <c r="DA676">
        <f t="shared" si="561"/>
        <v>0</v>
      </c>
      <c r="DB676" s="16" t="str">
        <f t="shared" si="562"/>
        <v>Fail</v>
      </c>
      <c r="DC676" s="31">
        <f>Survey!$BA676</f>
        <v>0</v>
      </c>
      <c r="DD676" s="31" cm="1">
        <f t="array" ref="DD676">SUM(SUMIF(Survey!CH676:DA676,{"&gt;0","&lt;0"})*{1,-1})-SUM(SUMIF(Survey!DC676:DV676,{"&gt;0","&lt;0"})*{1,-1})</f>
        <v>0</v>
      </c>
      <c r="DE676" s="30" t="str">
        <f t="shared" si="563"/>
        <v>No holdings</v>
      </c>
      <c r="DF676" s="17">
        <f t="shared" si="564"/>
        <v>0</v>
      </c>
      <c r="DG676" s="16" t="str">
        <f t="shared" si="565"/>
        <v>Pass</v>
      </c>
      <c r="DH676" s="33" t="b">
        <f>IF(ABS(Survey!$DA676)=0,TRUE,FALSE)</f>
        <v>1</v>
      </c>
      <c r="DI676" s="32" t="b">
        <f>NOT(ISBLANK(Survey!$DB676))</f>
        <v>0</v>
      </c>
      <c r="DJ676" s="16" t="str">
        <f t="shared" si="566"/>
        <v>Pass</v>
      </c>
      <c r="DK676" s="33" t="b">
        <f>IF(ABS(Survey!$DV676)=0,TRUE,FALSE)</f>
        <v>1</v>
      </c>
      <c r="DL676" s="32" t="b">
        <f>NOT(ISBLANK(Survey!$DW676))</f>
        <v>0</v>
      </c>
      <c r="DM676" t="str">
        <f t="shared" si="567"/>
        <v>Pass</v>
      </c>
      <c r="DN676" s="25" cm="1">
        <f t="array" ref="DN676">SUM(SUMIF(Survey!CW676,{"&gt;0","&lt;0"})*{1,-1})+SUM(SUMIF(Survey!DR676,{"&gt;0","&lt;0"})*{1,-1})</f>
        <v>0</v>
      </c>
      <c r="DO676" s="25">
        <f>SUM(SUMIF(Survey!DY676:EE676,{"&gt;0","&lt;0"})*{1,-1})+SUM(SUMIF(Survey!EG676:EM676,{"&gt;0","&lt;0"})*{1,-1})</f>
        <v>0</v>
      </c>
      <c r="DP676">
        <f t="shared" si="568"/>
        <v>0</v>
      </c>
      <c r="DQ676">
        <f t="shared" si="569"/>
        <v>0</v>
      </c>
      <c r="DR676" s="16" t="str">
        <f t="shared" si="570"/>
        <v>Pass</v>
      </c>
      <c r="DS676" s="33" t="b">
        <f>IF(ABS(Survey!$EE676)=0,TRUE,FALSE)</f>
        <v>1</v>
      </c>
      <c r="DT676" s="32" t="b">
        <f>NOT(ISBLANK(Survey!EF676))</f>
        <v>0</v>
      </c>
      <c r="DU676" s="16" t="str">
        <f t="shared" si="571"/>
        <v>Pass</v>
      </c>
      <c r="DV676" s="33" t="b">
        <f>IF(ABS(Survey!$EM676)=0,TRUE,FALSE)</f>
        <v>1</v>
      </c>
      <c r="DW676" s="32" t="b">
        <f>NOT(ISBLANK(Survey!$EN676))</f>
        <v>0</v>
      </c>
      <c r="DX676" s="16" t="str">
        <f t="shared" si="572"/>
        <v>Fail</v>
      </c>
      <c r="DY676" s="31">
        <f>SUM(SUMIF(Survey!ET676:EV676,{"&gt;0","&lt;0"})*{1,-1})</f>
        <v>0</v>
      </c>
      <c r="DZ676">
        <f t="shared" si="573"/>
        <v>0</v>
      </c>
      <c r="EA676">
        <f t="shared" si="574"/>
        <v>100</v>
      </c>
      <c r="EB676" s="30" t="b">
        <f>IF(OR(Survey!$M676="ETF",Survey!$M676="ETF, alternative mutual fund",Survey!$M676="Closed-end", Survey!$M676="Split share corp"),TRUE,FALSE)</f>
        <v>0</v>
      </c>
      <c r="EC676" s="16" t="str">
        <f t="shared" si="575"/>
        <v>Fail</v>
      </c>
      <c r="ED676" s="31">
        <f>SUM(SUMIF(Survey!EX676:FD676,{"&gt;0","&lt;0"})*{1,-1})</f>
        <v>0</v>
      </c>
      <c r="EE676">
        <f t="shared" si="576"/>
        <v>0</v>
      </c>
      <c r="EF676" s="17">
        <f t="shared" si="577"/>
        <v>100</v>
      </c>
      <c r="EG676" s="16" t="str">
        <f t="shared" si="578"/>
        <v>Fail</v>
      </c>
      <c r="EH676" s="31">
        <f>SUM(SUMIF(Survey!FF676:FL676,{"&gt;0","&lt;0"})*{1,-1})</f>
        <v>0</v>
      </c>
      <c r="EI676">
        <f t="shared" si="579"/>
        <v>0</v>
      </c>
      <c r="EJ676" s="17">
        <f t="shared" si="580"/>
        <v>100</v>
      </c>
    </row>
    <row r="677" spans="1:140">
      <c r="A677">
        <v>677</v>
      </c>
      <c r="B677" t="str">
        <f t="shared" si="528"/>
        <v>Pass</v>
      </c>
      <c r="C677" t="str">
        <f>IF(COUNTBLANK(Survey!B677:FM677)=$C$2, "Pass", "Fail")</f>
        <v>Pass</v>
      </c>
      <c r="D677" s="16" t="str">
        <f t="shared" si="529"/>
        <v>Fail</v>
      </c>
      <c r="E677" t="str">
        <f>IF(OR(ISBLANK(Survey!AL677),COUNTIF(G677:BJ677,"Fail")),"Fail","Pass")</f>
        <v>Fail</v>
      </c>
      <c r="F677" s="265"/>
      <c r="G677" s="16" t="str">
        <f t="shared" si="530"/>
        <v>Fail</v>
      </c>
      <c r="H677" s="139">
        <f>COUNTBLANK(Survey!B677:D677)+COUNTBLANK(Survey!G677)+COUNTBLANK(Survey!I677)+COUNTBLANK(Survey!K677:M677)+COUNTBLANK(Survey!P677:Q677)+COUNTBLANK(Survey!T677:W677)+COUNTBLANK(Survey!Z677:AC677)+COUNTBLANK(Survey!AF677:AG677)+COUNTBLANK(Survey!AK677:AK677)</f>
        <v>21</v>
      </c>
      <c r="I677" t="str">
        <f t="shared" si="531"/>
        <v>Fail</v>
      </c>
      <c r="J677" t="b">
        <f>IF(Survey!E677="No",TRUE,FALSE)</f>
        <v>0</v>
      </c>
      <c r="K677" s="29" cm="1">
        <f t="array" ref="K677">IF(COUNTA(Survey!$E$4:$E$695)=1, 0, SUM(IF(COUNTIF(Survey!$E$4:$E$695, Survey!$E$4:$E$695)=1,1,0)))</f>
        <v>0</v>
      </c>
      <c r="L677" s="29">
        <f>LEN(Survey!E677)</f>
        <v>0</v>
      </c>
      <c r="M677" s="16" t="str">
        <f t="shared" si="532"/>
        <v>Fail</v>
      </c>
      <c r="N677" t="b">
        <f>IF(Survey!F677="No",TRUE,FALSE)</f>
        <v>0</v>
      </c>
      <c r="O677" t="b">
        <f>Survey!F677=Survey!E677</f>
        <v>1</v>
      </c>
      <c r="P677">
        <f>COUNTIF(Survey!$F$4:$F$695,Survey!F677)</f>
        <v>0</v>
      </c>
      <c r="Q677" s="28">
        <f>LEN(Survey!F677)</f>
        <v>0</v>
      </c>
      <c r="R677" s="16" t="str">
        <f t="shared" si="533"/>
        <v>Pass</v>
      </c>
      <c r="S677" s="29">
        <f>MOD((LEN(Survey!H677)+2),11)</f>
        <v>2</v>
      </c>
      <c r="T677">
        <f>COUNTIF(Survey!$H$4:$H$695,Survey!H677)</f>
        <v>0</v>
      </c>
      <c r="U677" s="28" t="str">
        <f>IF(Survey!$L677="Prospectus fund", "Yes", "No")</f>
        <v>No</v>
      </c>
      <c r="V677" s="16" t="str">
        <f t="shared" si="534"/>
        <v>Pass</v>
      </c>
      <c r="W677" s="29">
        <f>MOD((LEN(Survey!J677)+2),11)</f>
        <v>2</v>
      </c>
      <c r="X677">
        <f>COUNTIF(Survey!$J$4:$J$695,Survey!J677)</f>
        <v>0</v>
      </c>
      <c r="Y677" s="30" t="b">
        <f>IF(OR(Survey!$M677="ETF",Survey!$M677="ETF, alternative mutual fund",Survey!$M677="Closed-end", Survey!$M677="Split share corp", Survey!$I677="Yes"),TRUE,FALSE)</f>
        <v>0</v>
      </c>
      <c r="Z677" s="16" t="str">
        <f>IFERROR(IF(AND(OR(AC677=AD677,AD677 = "Either"),NOT(ISBLANK(Survey!K677))),"Pass","Fail"),"Pass")</f>
        <v>Fail</v>
      </c>
      <c r="AA677" s="31" cm="1">
        <f t="array" ref="AA677">SUM(SUMIF(Survey!CH677:DA677,{"&gt;0","&lt;0"})*{1,-1})</f>
        <v>0</v>
      </c>
      <c r="AB677" s="33" cm="1">
        <f t="array" ref="AB677">SUM(SUMIF(Survey!CK677,{"&gt;0","&lt;0"})*{1,-1})+SUM(SUMIF(Survey!CU677,{"&gt;0","&lt;0"})*{1,-1})</f>
        <v>0</v>
      </c>
      <c r="AC677" s="33">
        <f>Survey!K677</f>
        <v>0</v>
      </c>
      <c r="AD677" s="32" t="str">
        <f t="shared" si="535"/>
        <v>Either</v>
      </c>
      <c r="AE677" s="16" t="str">
        <f t="shared" si="536"/>
        <v>Fail</v>
      </c>
      <c r="AF677" s="58" cm="1">
        <f t="array" ref="AF677">SUM(SUMIF(Survey!CH677:DA677,{"&gt;0","&lt;0"})*{1,-1})+SUM(SUMIF(Survey!DC677:DV677,{"&gt;0","&lt;0"})*{1,-1})</f>
        <v>0</v>
      </c>
      <c r="AG677" s="58">
        <f>IFERROR(AF677/(Survey!$BA677),0)</f>
        <v>0</v>
      </c>
      <c r="AH677" s="104" t="b">
        <f>IF(OR(Survey!$M677="Alternative strategy or hedge",Survey!$M677="Private asset",Survey!$L677="Prospectus fund"),TRUE,FALSE)</f>
        <v>0</v>
      </c>
      <c r="AI677" s="104" t="b">
        <f>NOT(ISBLANK(Survey!$M677))</f>
        <v>0</v>
      </c>
      <c r="AJ677" s="16" t="str">
        <f t="shared" si="537"/>
        <v>Fail</v>
      </c>
      <c r="AK677" t="b">
        <f>IF(Survey!W677="No",TRUE,FALSE)</f>
        <v>0</v>
      </c>
      <c r="AL677" s="119">
        <f>MOD((LEN(Survey!W677)+2),22)</f>
        <v>2</v>
      </c>
      <c r="AM677" t="str">
        <f t="shared" si="538"/>
        <v>Pass</v>
      </c>
      <c r="AN677" s="33" t="b">
        <f>NOT(ISNUMBER(SEARCH("Other",Survey!$Q677)))</f>
        <v>1</v>
      </c>
      <c r="AO677" s="32" t="b">
        <f>NOT(ISBLANK(Survey!$R677))</f>
        <v>0</v>
      </c>
      <c r="AP677" s="16" t="str">
        <f t="shared" si="539"/>
        <v>Pass</v>
      </c>
      <c r="AQ677" s="114">
        <f>COUNTBLANK(Survey!$X677)</f>
        <v>1</v>
      </c>
      <c r="AR677" s="58">
        <f>IF(AND(Survey!L677&lt;&gt;"Exempt fund",OR(Survey!$M677="ETF",Survey!$M677="ETF, alternative mutual fund",Survey!$M677="Mutual fund",Survey!$M677="Alternative mutual fund",Survey!$M677="Money market")),1,0)</f>
        <v>0</v>
      </c>
      <c r="AS677" s="16" t="str">
        <f t="shared" si="540"/>
        <v>Pass</v>
      </c>
      <c r="AT677" s="33" t="b">
        <f>NOT(ISNUMBER(SEARCH("Yes",Survey!$AC677)))</f>
        <v>1</v>
      </c>
      <c r="AU677" s="32" t="b">
        <f>IF(COUNTBLANK(Survey!$AD677:$AE677)=0,TRUE, FALSE)</f>
        <v>0</v>
      </c>
      <c r="AV677" s="16" t="str">
        <f t="shared" si="541"/>
        <v>Pass</v>
      </c>
      <c r="AW677" s="33" t="b">
        <f>NOT(ISNUMBER(SEARCH("Yes",Survey!$AF677)))</f>
        <v>1</v>
      </c>
      <c r="AX677" s="32" t="b">
        <f>NOT(ISBLANK(Survey!$AH677))</f>
        <v>0</v>
      </c>
      <c r="AY677" s="16" t="str">
        <f t="shared" si="542"/>
        <v>Pass</v>
      </c>
      <c r="AZ677" s="33" t="b">
        <f>NOT(OR(ISNUMBER(SEARCH("Other",Survey!$AH677)),ISNUMBER(SEARCH("Multiple",Survey!$AH677))))</f>
        <v>1</v>
      </c>
      <c r="BA677" s="32" t="b">
        <f>NOT(ISBLANK(Survey!$AI677))</f>
        <v>0</v>
      </c>
      <c r="BB677" s="16" t="str">
        <f t="shared" si="543"/>
        <v>Fail</v>
      </c>
      <c r="BC677" s="114">
        <f>IF(ABS(Survey!$BA677)&gt;0, 1,0)</f>
        <v>0</v>
      </c>
      <c r="BD677" s="114">
        <f>IF(COUNTBLANK(Survey!$AL677)=0,1,0)</f>
        <v>0</v>
      </c>
      <c r="BE677" s="16" t="str">
        <f t="shared" si="544"/>
        <v>Pass</v>
      </c>
      <c r="BF677" s="114">
        <f>IF(ISBLANK(Survey!$AL677),0,1)</f>
        <v>0</v>
      </c>
      <c r="BG677" s="133">
        <f>COUNTBLANK(Survey!$AM677)</f>
        <v>1</v>
      </c>
      <c r="BH677" s="16" t="str">
        <f t="shared" si="545"/>
        <v>Pass</v>
      </c>
      <c r="BI677" s="114">
        <f>IF(OR(Survey!$AM677="Closed",ISBLANK(Survey!$AM677)),0,1)</f>
        <v>0</v>
      </c>
      <c r="BJ677" s="133">
        <f>IF(ISBLANK(Survey!$AN677),1,0)</f>
        <v>1</v>
      </c>
      <c r="BK677" s="118" t="str">
        <f t="shared" si="546"/>
        <v>Pass</v>
      </c>
      <c r="BL677" s="31" cm="1">
        <f t="array" ref="BL677">SUM(SUMIF(Survey!AO677:AP677,{"&gt;0","&lt;0"})*{1,-1})</f>
        <v>0</v>
      </c>
      <c r="BM677">
        <f t="shared" si="547"/>
        <v>0</v>
      </c>
      <c r="BN677">
        <f t="shared" si="548"/>
        <v>100</v>
      </c>
      <c r="BO677" s="118" t="str">
        <f t="shared" si="549"/>
        <v>Pass</v>
      </c>
      <c r="BP677">
        <f>IF(Survey!AQ677="No",0,1)</f>
        <v>1</v>
      </c>
      <c r="BQ677" s="207">
        <f>MOD((LEN(Survey!AQ677)+2),22)</f>
        <v>2</v>
      </c>
      <c r="BR677">
        <f>IF(Survey!AR677="No",0,1)</f>
        <v>1</v>
      </c>
      <c r="BS677" s="207">
        <f>MOD((LEN(Survey!AR677)+2),22)</f>
        <v>2</v>
      </c>
      <c r="BT677" s="114">
        <f>COUNTBLANK(Survey!$AQ677:$AS677)+COUNTBLANK(Survey!$AU677)</f>
        <v>4</v>
      </c>
      <c r="BU677" s="114">
        <f>IF(Survey!$I677="Yes",1,0)</f>
        <v>0</v>
      </c>
      <c r="BV677" s="114">
        <f>IF(OR(Survey!$M677="Mutual fund",Survey!$M677="Alternative mutual fund",Survey!$M677="Money market"),1,0)</f>
        <v>0</v>
      </c>
      <c r="BW677" s="119">
        <f>IF(OR(Survey!$M677="ETF",Survey!$M677="ETF, alternative mutual fund"),1,0)</f>
        <v>0</v>
      </c>
      <c r="BX677" s="16" t="str">
        <f t="shared" si="550"/>
        <v>Pass</v>
      </c>
      <c r="BY677" s="33">
        <f>IF(ISNUMBER(SEARCH("Other",Survey!$AS677)), 1, 0)</f>
        <v>0</v>
      </c>
      <c r="BZ677" s="58" t="b">
        <f>NOT(ISBLANK(Survey!$AT677))</f>
        <v>0</v>
      </c>
      <c r="CA677" s="16" t="str">
        <f t="shared" si="551"/>
        <v>Pass</v>
      </c>
      <c r="CB677" s="114">
        <f>IF(Survey!$BB677=0, 0,1)</f>
        <v>0</v>
      </c>
      <c r="CC677" s="58">
        <f>Survey!$AV677</f>
        <v>0</v>
      </c>
      <c r="CD677" s="58">
        <f>Survey!$BC677+Survey!$BD677+ABS(Survey!$BE677)-ABS(Survey!$BF677)-ABS(Survey!$BG677)-ABS(Survey!$BL677)</f>
        <v>0</v>
      </c>
      <c r="CE677" s="138">
        <f>Survey!BB677+(ABS(Survey!$BH677)-ABS(Survey!$BI677)+ABS(Survey!$BJ677)-ABS(Survey!$BK677))*0.5</f>
        <v>0</v>
      </c>
      <c r="CF677" s="58">
        <f t="shared" si="552"/>
        <v>0</v>
      </c>
      <c r="CG677" s="58">
        <f>IF(AND($CC677&gt;$CF677-0.2,$CC677&lt;$CF677+0.2,ISBLANK(Survey!$AV677)=FALSE),0,1)</f>
        <v>1</v>
      </c>
      <c r="CH677" s="133">
        <f>IF(ISBLANK(Survey!$AW677),1,0)</f>
        <v>1</v>
      </c>
      <c r="CI677" s="16" t="str">
        <f t="shared" si="553"/>
        <v>Pass</v>
      </c>
      <c r="CJ677" s="114">
        <f>IF(Survey!$BB677=0, 0,1)</f>
        <v>0</v>
      </c>
      <c r="CK677" s="58">
        <f>IF(AND(Survey!$AX677&gt;=0,Survey!$AX677&lt;=0.2,Survey!$AX677&lt;&gt;""),0,1)</f>
        <v>1</v>
      </c>
      <c r="CL677" s="114">
        <f>IF(ISBLANK(Survey!$AY677),1,0)</f>
        <v>1</v>
      </c>
      <c r="CM677" s="16" t="str">
        <f t="shared" si="554"/>
        <v>Fail</v>
      </c>
      <c r="CN677" s="133">
        <f>Survey!$AZ677</f>
        <v>0</v>
      </c>
      <c r="CO677" s="16" t="str">
        <f t="shared" si="555"/>
        <v>Pass</v>
      </c>
      <c r="CP677" s="31">
        <f>Survey!$BA677</f>
        <v>0</v>
      </c>
      <c r="CQ677" s="138">
        <f>Survey!$BB677+Survey!$BC677+Survey!$BD677+ABS(Survey!$BE677)-ABS(Survey!$BF677)-ABS(Survey!$BG677)+ABS(Survey!$BH677)-ABS(Survey!$BI677)+ABS(Survey!$BJ677)-ABS(Survey!$BK677)-ABS(Survey!$BL677)+Survey!$BM677</f>
        <v>0</v>
      </c>
      <c r="CR677" s="30">
        <f t="shared" si="556"/>
        <v>0</v>
      </c>
      <c r="CS677" s="17">
        <f t="shared" si="557"/>
        <v>0</v>
      </c>
      <c r="CT677" s="16" t="str">
        <f t="shared" si="558"/>
        <v>Pass</v>
      </c>
      <c r="CU677" s="33" t="b">
        <f>IF(ABS(Survey!$BM677)=0,TRUE,FALSE)</f>
        <v>1</v>
      </c>
      <c r="CV677" s="32" t="b">
        <f>NOT(ISBLANK(Survey!$BN677))</f>
        <v>0</v>
      </c>
      <c r="CW677" t="str">
        <f t="shared" si="559"/>
        <v>Fail</v>
      </c>
      <c r="CX677" s="25">
        <f>Survey!$BA677</f>
        <v>0</v>
      </c>
      <c r="CY677" s="25" cm="1">
        <f t="array" ref="CY677">SUM(SUMIF(Survey!BP677:BW677,{"&gt;0","&lt;0"})*{1,-1})-SUM(SUMIF(Survey!BY677:CF677,{"&gt;0","&lt;0"})*{1,-1})</f>
        <v>0</v>
      </c>
      <c r="CZ677" s="30" t="str">
        <f t="shared" si="560"/>
        <v>No holdings</v>
      </c>
      <c r="DA677">
        <f t="shared" si="561"/>
        <v>0</v>
      </c>
      <c r="DB677" s="16" t="str">
        <f t="shared" si="562"/>
        <v>Fail</v>
      </c>
      <c r="DC677" s="31">
        <f>Survey!$BA677</f>
        <v>0</v>
      </c>
      <c r="DD677" s="31" cm="1">
        <f t="array" ref="DD677">SUM(SUMIF(Survey!CH677:DA677,{"&gt;0","&lt;0"})*{1,-1})-SUM(SUMIF(Survey!DC677:DV677,{"&gt;0","&lt;0"})*{1,-1})</f>
        <v>0</v>
      </c>
      <c r="DE677" s="30" t="str">
        <f t="shared" si="563"/>
        <v>No holdings</v>
      </c>
      <c r="DF677" s="17">
        <f t="shared" si="564"/>
        <v>0</v>
      </c>
      <c r="DG677" s="16" t="str">
        <f t="shared" si="565"/>
        <v>Pass</v>
      </c>
      <c r="DH677" s="33" t="b">
        <f>IF(ABS(Survey!$DA677)=0,TRUE,FALSE)</f>
        <v>1</v>
      </c>
      <c r="DI677" s="32" t="b">
        <f>NOT(ISBLANK(Survey!$DB677))</f>
        <v>0</v>
      </c>
      <c r="DJ677" s="16" t="str">
        <f t="shared" si="566"/>
        <v>Pass</v>
      </c>
      <c r="DK677" s="33" t="b">
        <f>IF(ABS(Survey!$DV677)=0,TRUE,FALSE)</f>
        <v>1</v>
      </c>
      <c r="DL677" s="32" t="b">
        <f>NOT(ISBLANK(Survey!$DW677))</f>
        <v>0</v>
      </c>
      <c r="DM677" t="str">
        <f t="shared" si="567"/>
        <v>Pass</v>
      </c>
      <c r="DN677" s="25" cm="1">
        <f t="array" ref="DN677">SUM(SUMIF(Survey!CW677,{"&gt;0","&lt;0"})*{1,-1})+SUM(SUMIF(Survey!DR677,{"&gt;0","&lt;0"})*{1,-1})</f>
        <v>0</v>
      </c>
      <c r="DO677" s="25">
        <f>SUM(SUMIF(Survey!DY677:EE677,{"&gt;0","&lt;0"})*{1,-1})+SUM(SUMIF(Survey!EG677:EM677,{"&gt;0","&lt;0"})*{1,-1})</f>
        <v>0</v>
      </c>
      <c r="DP677">
        <f t="shared" si="568"/>
        <v>0</v>
      </c>
      <c r="DQ677">
        <f t="shared" si="569"/>
        <v>0</v>
      </c>
      <c r="DR677" s="16" t="str">
        <f t="shared" si="570"/>
        <v>Pass</v>
      </c>
      <c r="DS677" s="33" t="b">
        <f>IF(ABS(Survey!$EE677)=0,TRUE,FALSE)</f>
        <v>1</v>
      </c>
      <c r="DT677" s="32" t="b">
        <f>NOT(ISBLANK(Survey!EF677))</f>
        <v>0</v>
      </c>
      <c r="DU677" s="16" t="str">
        <f t="shared" si="571"/>
        <v>Pass</v>
      </c>
      <c r="DV677" s="33" t="b">
        <f>IF(ABS(Survey!$EM677)=0,TRUE,FALSE)</f>
        <v>1</v>
      </c>
      <c r="DW677" s="32" t="b">
        <f>NOT(ISBLANK(Survey!$EN677))</f>
        <v>0</v>
      </c>
      <c r="DX677" s="16" t="str">
        <f t="shared" si="572"/>
        <v>Fail</v>
      </c>
      <c r="DY677" s="31">
        <f>SUM(SUMIF(Survey!ET677:EV677,{"&gt;0","&lt;0"})*{1,-1})</f>
        <v>0</v>
      </c>
      <c r="DZ677">
        <f t="shared" si="573"/>
        <v>0</v>
      </c>
      <c r="EA677">
        <f t="shared" si="574"/>
        <v>100</v>
      </c>
      <c r="EB677" s="30" t="b">
        <f>IF(OR(Survey!$M677="ETF",Survey!$M677="ETF, alternative mutual fund",Survey!$M677="Closed-end", Survey!$M677="Split share corp"),TRUE,FALSE)</f>
        <v>0</v>
      </c>
      <c r="EC677" s="16" t="str">
        <f t="shared" si="575"/>
        <v>Fail</v>
      </c>
      <c r="ED677" s="31">
        <f>SUM(SUMIF(Survey!EX677:FD677,{"&gt;0","&lt;0"})*{1,-1})</f>
        <v>0</v>
      </c>
      <c r="EE677">
        <f t="shared" si="576"/>
        <v>0</v>
      </c>
      <c r="EF677" s="17">
        <f t="shared" si="577"/>
        <v>100</v>
      </c>
      <c r="EG677" s="16" t="str">
        <f t="shared" si="578"/>
        <v>Fail</v>
      </c>
      <c r="EH677" s="31">
        <f>SUM(SUMIF(Survey!FF677:FL677,{"&gt;0","&lt;0"})*{1,-1})</f>
        <v>0</v>
      </c>
      <c r="EI677">
        <f t="shared" si="579"/>
        <v>0</v>
      </c>
      <c r="EJ677" s="17">
        <f t="shared" si="580"/>
        <v>100</v>
      </c>
    </row>
    <row r="678" spans="1:140">
      <c r="A678">
        <v>678</v>
      </c>
      <c r="B678" t="str">
        <f t="shared" si="528"/>
        <v>Pass</v>
      </c>
      <c r="C678" t="str">
        <f>IF(COUNTBLANK(Survey!B678:FM678)=$C$2, "Pass", "Fail")</f>
        <v>Pass</v>
      </c>
      <c r="D678" s="16" t="str">
        <f t="shared" si="529"/>
        <v>Fail</v>
      </c>
      <c r="E678" t="str">
        <f>IF(OR(ISBLANK(Survey!AL678),COUNTIF(G678:BJ678,"Fail")),"Fail","Pass")</f>
        <v>Fail</v>
      </c>
      <c r="F678" s="265"/>
      <c r="G678" s="16" t="str">
        <f t="shared" si="530"/>
        <v>Fail</v>
      </c>
      <c r="H678" s="139">
        <f>COUNTBLANK(Survey!B678:D678)+COUNTBLANK(Survey!G678)+COUNTBLANK(Survey!I678)+COUNTBLANK(Survey!K678:M678)+COUNTBLANK(Survey!P678:Q678)+COUNTBLANK(Survey!T678:W678)+COUNTBLANK(Survey!Z678:AC678)+COUNTBLANK(Survey!AF678:AG678)+COUNTBLANK(Survey!AK678:AK678)</f>
        <v>21</v>
      </c>
      <c r="I678" t="str">
        <f t="shared" si="531"/>
        <v>Fail</v>
      </c>
      <c r="J678" t="b">
        <f>IF(Survey!E678="No",TRUE,FALSE)</f>
        <v>0</v>
      </c>
      <c r="K678" s="29" cm="1">
        <f t="array" ref="K678">IF(COUNTA(Survey!$E$4:$E$695)=1, 0, SUM(IF(COUNTIF(Survey!$E$4:$E$695, Survey!$E$4:$E$695)=1,1,0)))</f>
        <v>0</v>
      </c>
      <c r="L678" s="29">
        <f>LEN(Survey!E678)</f>
        <v>0</v>
      </c>
      <c r="M678" s="16" t="str">
        <f t="shared" si="532"/>
        <v>Fail</v>
      </c>
      <c r="N678" t="b">
        <f>IF(Survey!F678="No",TRUE,FALSE)</f>
        <v>0</v>
      </c>
      <c r="O678" t="b">
        <f>Survey!F678=Survey!E678</f>
        <v>1</v>
      </c>
      <c r="P678">
        <f>COUNTIF(Survey!$F$4:$F$695,Survey!F678)</f>
        <v>0</v>
      </c>
      <c r="Q678" s="28">
        <f>LEN(Survey!F678)</f>
        <v>0</v>
      </c>
      <c r="R678" s="16" t="str">
        <f t="shared" si="533"/>
        <v>Pass</v>
      </c>
      <c r="S678" s="29">
        <f>MOD((LEN(Survey!H678)+2),11)</f>
        <v>2</v>
      </c>
      <c r="T678">
        <f>COUNTIF(Survey!$H$4:$H$695,Survey!H678)</f>
        <v>0</v>
      </c>
      <c r="U678" s="28" t="str">
        <f>IF(Survey!$L678="Prospectus fund", "Yes", "No")</f>
        <v>No</v>
      </c>
      <c r="V678" s="16" t="str">
        <f t="shared" si="534"/>
        <v>Pass</v>
      </c>
      <c r="W678" s="29">
        <f>MOD((LEN(Survey!J678)+2),11)</f>
        <v>2</v>
      </c>
      <c r="X678">
        <f>COUNTIF(Survey!$J$4:$J$695,Survey!J678)</f>
        <v>0</v>
      </c>
      <c r="Y678" s="30" t="b">
        <f>IF(OR(Survey!$M678="ETF",Survey!$M678="ETF, alternative mutual fund",Survey!$M678="Closed-end", Survey!$M678="Split share corp", Survey!$I678="Yes"),TRUE,FALSE)</f>
        <v>0</v>
      </c>
      <c r="Z678" s="16" t="str">
        <f>IFERROR(IF(AND(OR(AC678=AD678,AD678 = "Either"),NOT(ISBLANK(Survey!K678))),"Pass","Fail"),"Pass")</f>
        <v>Fail</v>
      </c>
      <c r="AA678" s="31" cm="1">
        <f t="array" ref="AA678">SUM(SUMIF(Survey!CH678:DA678,{"&gt;0","&lt;0"})*{1,-1})</f>
        <v>0</v>
      </c>
      <c r="AB678" s="33" cm="1">
        <f t="array" ref="AB678">SUM(SUMIF(Survey!CK678,{"&gt;0","&lt;0"})*{1,-1})+SUM(SUMIF(Survey!CU678,{"&gt;0","&lt;0"})*{1,-1})</f>
        <v>0</v>
      </c>
      <c r="AC678" s="33">
        <f>Survey!K678</f>
        <v>0</v>
      </c>
      <c r="AD678" s="32" t="str">
        <f t="shared" si="535"/>
        <v>Either</v>
      </c>
      <c r="AE678" s="16" t="str">
        <f t="shared" si="536"/>
        <v>Fail</v>
      </c>
      <c r="AF678" s="58" cm="1">
        <f t="array" ref="AF678">SUM(SUMIF(Survey!CH678:DA678,{"&gt;0","&lt;0"})*{1,-1})+SUM(SUMIF(Survey!DC678:DV678,{"&gt;0","&lt;0"})*{1,-1})</f>
        <v>0</v>
      </c>
      <c r="AG678" s="58">
        <f>IFERROR(AF678/(Survey!$BA678),0)</f>
        <v>0</v>
      </c>
      <c r="AH678" s="104" t="b">
        <f>IF(OR(Survey!$M678="Alternative strategy or hedge",Survey!$M678="Private asset",Survey!$L678="Prospectus fund"),TRUE,FALSE)</f>
        <v>0</v>
      </c>
      <c r="AI678" s="104" t="b">
        <f>NOT(ISBLANK(Survey!$M678))</f>
        <v>0</v>
      </c>
      <c r="AJ678" s="16" t="str">
        <f t="shared" si="537"/>
        <v>Fail</v>
      </c>
      <c r="AK678" t="b">
        <f>IF(Survey!W678="No",TRUE,FALSE)</f>
        <v>0</v>
      </c>
      <c r="AL678" s="119">
        <f>MOD((LEN(Survey!W678)+2),22)</f>
        <v>2</v>
      </c>
      <c r="AM678" t="str">
        <f t="shared" si="538"/>
        <v>Pass</v>
      </c>
      <c r="AN678" s="33" t="b">
        <f>NOT(ISNUMBER(SEARCH("Other",Survey!$Q678)))</f>
        <v>1</v>
      </c>
      <c r="AO678" s="32" t="b">
        <f>NOT(ISBLANK(Survey!$R678))</f>
        <v>0</v>
      </c>
      <c r="AP678" s="16" t="str">
        <f t="shared" si="539"/>
        <v>Pass</v>
      </c>
      <c r="AQ678" s="114">
        <f>COUNTBLANK(Survey!$X678)</f>
        <v>1</v>
      </c>
      <c r="AR678" s="58">
        <f>IF(AND(Survey!L678&lt;&gt;"Exempt fund",OR(Survey!$M678="ETF",Survey!$M678="ETF, alternative mutual fund",Survey!$M678="Mutual fund",Survey!$M678="Alternative mutual fund",Survey!$M678="Money market")),1,0)</f>
        <v>0</v>
      </c>
      <c r="AS678" s="16" t="str">
        <f t="shared" si="540"/>
        <v>Pass</v>
      </c>
      <c r="AT678" s="33" t="b">
        <f>NOT(ISNUMBER(SEARCH("Yes",Survey!$AC678)))</f>
        <v>1</v>
      </c>
      <c r="AU678" s="32" t="b">
        <f>IF(COUNTBLANK(Survey!$AD678:$AE678)=0,TRUE, FALSE)</f>
        <v>0</v>
      </c>
      <c r="AV678" s="16" t="str">
        <f t="shared" si="541"/>
        <v>Pass</v>
      </c>
      <c r="AW678" s="33" t="b">
        <f>NOT(ISNUMBER(SEARCH("Yes",Survey!$AF678)))</f>
        <v>1</v>
      </c>
      <c r="AX678" s="32" t="b">
        <f>NOT(ISBLANK(Survey!$AH678))</f>
        <v>0</v>
      </c>
      <c r="AY678" s="16" t="str">
        <f t="shared" si="542"/>
        <v>Pass</v>
      </c>
      <c r="AZ678" s="33" t="b">
        <f>NOT(OR(ISNUMBER(SEARCH("Other",Survey!$AH678)),ISNUMBER(SEARCH("Multiple",Survey!$AH678))))</f>
        <v>1</v>
      </c>
      <c r="BA678" s="32" t="b">
        <f>NOT(ISBLANK(Survey!$AI678))</f>
        <v>0</v>
      </c>
      <c r="BB678" s="16" t="str">
        <f t="shared" si="543"/>
        <v>Fail</v>
      </c>
      <c r="BC678" s="114">
        <f>IF(ABS(Survey!$BA678)&gt;0, 1,0)</f>
        <v>0</v>
      </c>
      <c r="BD678" s="114">
        <f>IF(COUNTBLANK(Survey!$AL678)=0,1,0)</f>
        <v>0</v>
      </c>
      <c r="BE678" s="16" t="str">
        <f t="shared" si="544"/>
        <v>Pass</v>
      </c>
      <c r="BF678" s="114">
        <f>IF(ISBLANK(Survey!$AL678),0,1)</f>
        <v>0</v>
      </c>
      <c r="BG678" s="133">
        <f>COUNTBLANK(Survey!$AM678)</f>
        <v>1</v>
      </c>
      <c r="BH678" s="16" t="str">
        <f t="shared" si="545"/>
        <v>Pass</v>
      </c>
      <c r="BI678" s="114">
        <f>IF(OR(Survey!$AM678="Closed",ISBLANK(Survey!$AM678)),0,1)</f>
        <v>0</v>
      </c>
      <c r="BJ678" s="133">
        <f>IF(ISBLANK(Survey!$AN678),1,0)</f>
        <v>1</v>
      </c>
      <c r="BK678" s="118" t="str">
        <f t="shared" si="546"/>
        <v>Pass</v>
      </c>
      <c r="BL678" s="31" cm="1">
        <f t="array" ref="BL678">SUM(SUMIF(Survey!AO678:AP678,{"&gt;0","&lt;0"})*{1,-1})</f>
        <v>0</v>
      </c>
      <c r="BM678">
        <f t="shared" si="547"/>
        <v>0</v>
      </c>
      <c r="BN678">
        <f t="shared" si="548"/>
        <v>100</v>
      </c>
      <c r="BO678" s="118" t="str">
        <f t="shared" si="549"/>
        <v>Pass</v>
      </c>
      <c r="BP678">
        <f>IF(Survey!AQ678="No",0,1)</f>
        <v>1</v>
      </c>
      <c r="BQ678" s="207">
        <f>MOD((LEN(Survey!AQ678)+2),22)</f>
        <v>2</v>
      </c>
      <c r="BR678">
        <f>IF(Survey!AR678="No",0,1)</f>
        <v>1</v>
      </c>
      <c r="BS678" s="207">
        <f>MOD((LEN(Survey!AR678)+2),22)</f>
        <v>2</v>
      </c>
      <c r="BT678" s="114">
        <f>COUNTBLANK(Survey!$AQ678:$AS678)+COUNTBLANK(Survey!$AU678)</f>
        <v>4</v>
      </c>
      <c r="BU678" s="114">
        <f>IF(Survey!$I678="Yes",1,0)</f>
        <v>0</v>
      </c>
      <c r="BV678" s="114">
        <f>IF(OR(Survey!$M678="Mutual fund",Survey!$M678="Alternative mutual fund",Survey!$M678="Money market"),1,0)</f>
        <v>0</v>
      </c>
      <c r="BW678" s="119">
        <f>IF(OR(Survey!$M678="ETF",Survey!$M678="ETF, alternative mutual fund"),1,0)</f>
        <v>0</v>
      </c>
      <c r="BX678" s="16" t="str">
        <f t="shared" si="550"/>
        <v>Pass</v>
      </c>
      <c r="BY678" s="33">
        <f>IF(ISNUMBER(SEARCH("Other",Survey!$AS678)), 1, 0)</f>
        <v>0</v>
      </c>
      <c r="BZ678" s="58" t="b">
        <f>NOT(ISBLANK(Survey!$AT678))</f>
        <v>0</v>
      </c>
      <c r="CA678" s="16" t="str">
        <f t="shared" si="551"/>
        <v>Pass</v>
      </c>
      <c r="CB678" s="114">
        <f>IF(Survey!$BB678=0, 0,1)</f>
        <v>0</v>
      </c>
      <c r="CC678" s="58">
        <f>Survey!$AV678</f>
        <v>0</v>
      </c>
      <c r="CD678" s="58">
        <f>Survey!$BC678+Survey!$BD678+ABS(Survey!$BE678)-ABS(Survey!$BF678)-ABS(Survey!$BG678)-ABS(Survey!$BL678)</f>
        <v>0</v>
      </c>
      <c r="CE678" s="138">
        <f>Survey!BB678+(ABS(Survey!$BH678)-ABS(Survey!$BI678)+ABS(Survey!$BJ678)-ABS(Survey!$BK678))*0.5</f>
        <v>0</v>
      </c>
      <c r="CF678" s="58">
        <f t="shared" si="552"/>
        <v>0</v>
      </c>
      <c r="CG678" s="58">
        <f>IF(AND($CC678&gt;$CF678-0.2,$CC678&lt;$CF678+0.2,ISBLANK(Survey!$AV678)=FALSE),0,1)</f>
        <v>1</v>
      </c>
      <c r="CH678" s="133">
        <f>IF(ISBLANK(Survey!$AW678),1,0)</f>
        <v>1</v>
      </c>
      <c r="CI678" s="16" t="str">
        <f t="shared" si="553"/>
        <v>Pass</v>
      </c>
      <c r="CJ678" s="114">
        <f>IF(Survey!$BB678=0, 0,1)</f>
        <v>0</v>
      </c>
      <c r="CK678" s="58">
        <f>IF(AND(Survey!$AX678&gt;=0,Survey!$AX678&lt;=0.2,Survey!$AX678&lt;&gt;""),0,1)</f>
        <v>1</v>
      </c>
      <c r="CL678" s="114">
        <f>IF(ISBLANK(Survey!$AY678),1,0)</f>
        <v>1</v>
      </c>
      <c r="CM678" s="16" t="str">
        <f t="shared" si="554"/>
        <v>Fail</v>
      </c>
      <c r="CN678" s="133">
        <f>Survey!$AZ678</f>
        <v>0</v>
      </c>
      <c r="CO678" s="16" t="str">
        <f t="shared" si="555"/>
        <v>Pass</v>
      </c>
      <c r="CP678" s="31">
        <f>Survey!$BA678</f>
        <v>0</v>
      </c>
      <c r="CQ678" s="138">
        <f>Survey!$BB678+Survey!$BC678+Survey!$BD678+ABS(Survey!$BE678)-ABS(Survey!$BF678)-ABS(Survey!$BG678)+ABS(Survey!$BH678)-ABS(Survey!$BI678)+ABS(Survey!$BJ678)-ABS(Survey!$BK678)-ABS(Survey!$BL678)+Survey!$BM678</f>
        <v>0</v>
      </c>
      <c r="CR678" s="30">
        <f t="shared" si="556"/>
        <v>0</v>
      </c>
      <c r="CS678" s="17">
        <f t="shared" si="557"/>
        <v>0</v>
      </c>
      <c r="CT678" s="16" t="str">
        <f t="shared" si="558"/>
        <v>Pass</v>
      </c>
      <c r="CU678" s="33" t="b">
        <f>IF(ABS(Survey!$BM678)=0,TRUE,FALSE)</f>
        <v>1</v>
      </c>
      <c r="CV678" s="32" t="b">
        <f>NOT(ISBLANK(Survey!$BN678))</f>
        <v>0</v>
      </c>
      <c r="CW678" t="str">
        <f t="shared" si="559"/>
        <v>Fail</v>
      </c>
      <c r="CX678" s="25">
        <f>Survey!$BA678</f>
        <v>0</v>
      </c>
      <c r="CY678" s="25" cm="1">
        <f t="array" ref="CY678">SUM(SUMIF(Survey!BP678:BW678,{"&gt;0","&lt;0"})*{1,-1})-SUM(SUMIF(Survey!BY678:CF678,{"&gt;0","&lt;0"})*{1,-1})</f>
        <v>0</v>
      </c>
      <c r="CZ678" s="30" t="str">
        <f t="shared" si="560"/>
        <v>No holdings</v>
      </c>
      <c r="DA678">
        <f t="shared" si="561"/>
        <v>0</v>
      </c>
      <c r="DB678" s="16" t="str">
        <f t="shared" si="562"/>
        <v>Fail</v>
      </c>
      <c r="DC678" s="31">
        <f>Survey!$BA678</f>
        <v>0</v>
      </c>
      <c r="DD678" s="31" cm="1">
        <f t="array" ref="DD678">SUM(SUMIF(Survey!CH678:DA678,{"&gt;0","&lt;0"})*{1,-1})-SUM(SUMIF(Survey!DC678:DV678,{"&gt;0","&lt;0"})*{1,-1})</f>
        <v>0</v>
      </c>
      <c r="DE678" s="30" t="str">
        <f t="shared" si="563"/>
        <v>No holdings</v>
      </c>
      <c r="DF678" s="17">
        <f t="shared" si="564"/>
        <v>0</v>
      </c>
      <c r="DG678" s="16" t="str">
        <f t="shared" si="565"/>
        <v>Pass</v>
      </c>
      <c r="DH678" s="33" t="b">
        <f>IF(ABS(Survey!$DA678)=0,TRUE,FALSE)</f>
        <v>1</v>
      </c>
      <c r="DI678" s="32" t="b">
        <f>NOT(ISBLANK(Survey!$DB678))</f>
        <v>0</v>
      </c>
      <c r="DJ678" s="16" t="str">
        <f t="shared" si="566"/>
        <v>Pass</v>
      </c>
      <c r="DK678" s="33" t="b">
        <f>IF(ABS(Survey!$DV678)=0,TRUE,FALSE)</f>
        <v>1</v>
      </c>
      <c r="DL678" s="32" t="b">
        <f>NOT(ISBLANK(Survey!$DW678))</f>
        <v>0</v>
      </c>
      <c r="DM678" t="str">
        <f t="shared" si="567"/>
        <v>Pass</v>
      </c>
      <c r="DN678" s="25" cm="1">
        <f t="array" ref="DN678">SUM(SUMIF(Survey!CW678,{"&gt;0","&lt;0"})*{1,-1})+SUM(SUMIF(Survey!DR678,{"&gt;0","&lt;0"})*{1,-1})</f>
        <v>0</v>
      </c>
      <c r="DO678" s="25">
        <f>SUM(SUMIF(Survey!DY678:EE678,{"&gt;0","&lt;0"})*{1,-1})+SUM(SUMIF(Survey!EG678:EM678,{"&gt;0","&lt;0"})*{1,-1})</f>
        <v>0</v>
      </c>
      <c r="DP678">
        <f t="shared" si="568"/>
        <v>0</v>
      </c>
      <c r="DQ678">
        <f t="shared" si="569"/>
        <v>0</v>
      </c>
      <c r="DR678" s="16" t="str">
        <f t="shared" si="570"/>
        <v>Pass</v>
      </c>
      <c r="DS678" s="33" t="b">
        <f>IF(ABS(Survey!$EE678)=0,TRUE,FALSE)</f>
        <v>1</v>
      </c>
      <c r="DT678" s="32" t="b">
        <f>NOT(ISBLANK(Survey!EF678))</f>
        <v>0</v>
      </c>
      <c r="DU678" s="16" t="str">
        <f t="shared" si="571"/>
        <v>Pass</v>
      </c>
      <c r="DV678" s="33" t="b">
        <f>IF(ABS(Survey!$EM678)=0,TRUE,FALSE)</f>
        <v>1</v>
      </c>
      <c r="DW678" s="32" t="b">
        <f>NOT(ISBLANK(Survey!$EN678))</f>
        <v>0</v>
      </c>
      <c r="DX678" s="16" t="str">
        <f t="shared" si="572"/>
        <v>Fail</v>
      </c>
      <c r="DY678" s="31">
        <f>SUM(SUMIF(Survey!ET678:EV678,{"&gt;0","&lt;0"})*{1,-1})</f>
        <v>0</v>
      </c>
      <c r="DZ678">
        <f t="shared" si="573"/>
        <v>0</v>
      </c>
      <c r="EA678">
        <f t="shared" si="574"/>
        <v>100</v>
      </c>
      <c r="EB678" s="30" t="b">
        <f>IF(OR(Survey!$M678="ETF",Survey!$M678="ETF, alternative mutual fund",Survey!$M678="Closed-end", Survey!$M678="Split share corp"),TRUE,FALSE)</f>
        <v>0</v>
      </c>
      <c r="EC678" s="16" t="str">
        <f t="shared" si="575"/>
        <v>Fail</v>
      </c>
      <c r="ED678" s="31">
        <f>SUM(SUMIF(Survey!EX678:FD678,{"&gt;0","&lt;0"})*{1,-1})</f>
        <v>0</v>
      </c>
      <c r="EE678">
        <f t="shared" si="576"/>
        <v>0</v>
      </c>
      <c r="EF678" s="17">
        <f t="shared" si="577"/>
        <v>100</v>
      </c>
      <c r="EG678" s="16" t="str">
        <f t="shared" si="578"/>
        <v>Fail</v>
      </c>
      <c r="EH678" s="31">
        <f>SUM(SUMIF(Survey!FF678:FL678,{"&gt;0","&lt;0"})*{1,-1})</f>
        <v>0</v>
      </c>
      <c r="EI678">
        <f t="shared" si="579"/>
        <v>0</v>
      </c>
      <c r="EJ678" s="17">
        <f t="shared" si="580"/>
        <v>100</v>
      </c>
    </row>
    <row r="679" spans="1:140">
      <c r="A679">
        <v>679</v>
      </c>
      <c r="B679" t="str">
        <f t="shared" si="528"/>
        <v>Pass</v>
      </c>
      <c r="C679" t="str">
        <f>IF(COUNTBLANK(Survey!B679:FM679)=$C$2, "Pass", "Fail")</f>
        <v>Pass</v>
      </c>
      <c r="D679" s="16" t="str">
        <f t="shared" si="529"/>
        <v>Fail</v>
      </c>
      <c r="E679" t="str">
        <f>IF(OR(ISBLANK(Survey!AL679),COUNTIF(G679:BJ679,"Fail")),"Fail","Pass")</f>
        <v>Fail</v>
      </c>
      <c r="F679" s="265"/>
      <c r="G679" s="16" t="str">
        <f t="shared" si="530"/>
        <v>Fail</v>
      </c>
      <c r="H679" s="139">
        <f>COUNTBLANK(Survey!B679:D679)+COUNTBLANK(Survey!G679)+COUNTBLANK(Survey!I679)+COUNTBLANK(Survey!K679:M679)+COUNTBLANK(Survey!P679:Q679)+COUNTBLANK(Survey!T679:W679)+COUNTBLANK(Survey!Z679:AC679)+COUNTBLANK(Survey!AF679:AG679)+COUNTBLANK(Survey!AK679:AK679)</f>
        <v>21</v>
      </c>
      <c r="I679" t="str">
        <f t="shared" si="531"/>
        <v>Fail</v>
      </c>
      <c r="J679" t="b">
        <f>IF(Survey!E679="No",TRUE,FALSE)</f>
        <v>0</v>
      </c>
      <c r="K679" s="29" cm="1">
        <f t="array" ref="K679">IF(COUNTA(Survey!$E$4:$E$695)=1, 0, SUM(IF(COUNTIF(Survey!$E$4:$E$695, Survey!$E$4:$E$695)=1,1,0)))</f>
        <v>0</v>
      </c>
      <c r="L679" s="29">
        <f>LEN(Survey!E679)</f>
        <v>0</v>
      </c>
      <c r="M679" s="16" t="str">
        <f t="shared" si="532"/>
        <v>Fail</v>
      </c>
      <c r="N679" t="b">
        <f>IF(Survey!F679="No",TRUE,FALSE)</f>
        <v>0</v>
      </c>
      <c r="O679" t="b">
        <f>Survey!F679=Survey!E679</f>
        <v>1</v>
      </c>
      <c r="P679">
        <f>COUNTIF(Survey!$F$4:$F$695,Survey!F679)</f>
        <v>0</v>
      </c>
      <c r="Q679" s="28">
        <f>LEN(Survey!F679)</f>
        <v>0</v>
      </c>
      <c r="R679" s="16" t="str">
        <f t="shared" si="533"/>
        <v>Pass</v>
      </c>
      <c r="S679" s="29">
        <f>MOD((LEN(Survey!H679)+2),11)</f>
        <v>2</v>
      </c>
      <c r="T679">
        <f>COUNTIF(Survey!$H$4:$H$695,Survey!H679)</f>
        <v>0</v>
      </c>
      <c r="U679" s="28" t="str">
        <f>IF(Survey!$L679="Prospectus fund", "Yes", "No")</f>
        <v>No</v>
      </c>
      <c r="V679" s="16" t="str">
        <f t="shared" si="534"/>
        <v>Pass</v>
      </c>
      <c r="W679" s="29">
        <f>MOD((LEN(Survey!J679)+2),11)</f>
        <v>2</v>
      </c>
      <c r="X679">
        <f>COUNTIF(Survey!$J$4:$J$695,Survey!J679)</f>
        <v>0</v>
      </c>
      <c r="Y679" s="30" t="b">
        <f>IF(OR(Survey!$M679="ETF",Survey!$M679="ETF, alternative mutual fund",Survey!$M679="Closed-end", Survey!$M679="Split share corp", Survey!$I679="Yes"),TRUE,FALSE)</f>
        <v>0</v>
      </c>
      <c r="Z679" s="16" t="str">
        <f>IFERROR(IF(AND(OR(AC679=AD679,AD679 = "Either"),NOT(ISBLANK(Survey!K679))),"Pass","Fail"),"Pass")</f>
        <v>Fail</v>
      </c>
      <c r="AA679" s="31" cm="1">
        <f t="array" ref="AA679">SUM(SUMIF(Survey!CH679:DA679,{"&gt;0","&lt;0"})*{1,-1})</f>
        <v>0</v>
      </c>
      <c r="AB679" s="33" cm="1">
        <f t="array" ref="AB679">SUM(SUMIF(Survey!CK679,{"&gt;0","&lt;0"})*{1,-1})+SUM(SUMIF(Survey!CU679,{"&gt;0","&lt;0"})*{1,-1})</f>
        <v>0</v>
      </c>
      <c r="AC679" s="33">
        <f>Survey!K679</f>
        <v>0</v>
      </c>
      <c r="AD679" s="32" t="str">
        <f t="shared" si="535"/>
        <v>Either</v>
      </c>
      <c r="AE679" s="16" t="str">
        <f t="shared" si="536"/>
        <v>Fail</v>
      </c>
      <c r="AF679" s="58" cm="1">
        <f t="array" ref="AF679">SUM(SUMIF(Survey!CH679:DA679,{"&gt;0","&lt;0"})*{1,-1})+SUM(SUMIF(Survey!DC679:DV679,{"&gt;0","&lt;0"})*{1,-1})</f>
        <v>0</v>
      </c>
      <c r="AG679" s="58">
        <f>IFERROR(AF679/(Survey!$BA679),0)</f>
        <v>0</v>
      </c>
      <c r="AH679" s="104" t="b">
        <f>IF(OR(Survey!$M679="Alternative strategy or hedge",Survey!$M679="Private asset",Survey!$L679="Prospectus fund"),TRUE,FALSE)</f>
        <v>0</v>
      </c>
      <c r="AI679" s="104" t="b">
        <f>NOT(ISBLANK(Survey!$M679))</f>
        <v>0</v>
      </c>
      <c r="AJ679" s="16" t="str">
        <f t="shared" si="537"/>
        <v>Fail</v>
      </c>
      <c r="AK679" t="b">
        <f>IF(Survey!W679="No",TRUE,FALSE)</f>
        <v>0</v>
      </c>
      <c r="AL679" s="119">
        <f>MOD((LEN(Survey!W679)+2),22)</f>
        <v>2</v>
      </c>
      <c r="AM679" t="str">
        <f t="shared" si="538"/>
        <v>Pass</v>
      </c>
      <c r="AN679" s="33" t="b">
        <f>NOT(ISNUMBER(SEARCH("Other",Survey!$Q679)))</f>
        <v>1</v>
      </c>
      <c r="AO679" s="32" t="b">
        <f>NOT(ISBLANK(Survey!$R679))</f>
        <v>0</v>
      </c>
      <c r="AP679" s="16" t="str">
        <f t="shared" si="539"/>
        <v>Pass</v>
      </c>
      <c r="AQ679" s="114">
        <f>COUNTBLANK(Survey!$X679)</f>
        <v>1</v>
      </c>
      <c r="AR679" s="58">
        <f>IF(AND(Survey!L679&lt;&gt;"Exempt fund",OR(Survey!$M679="ETF",Survey!$M679="ETF, alternative mutual fund",Survey!$M679="Mutual fund",Survey!$M679="Alternative mutual fund",Survey!$M679="Money market")),1,0)</f>
        <v>0</v>
      </c>
      <c r="AS679" s="16" t="str">
        <f t="shared" si="540"/>
        <v>Pass</v>
      </c>
      <c r="AT679" s="33" t="b">
        <f>NOT(ISNUMBER(SEARCH("Yes",Survey!$AC679)))</f>
        <v>1</v>
      </c>
      <c r="AU679" s="32" t="b">
        <f>IF(COUNTBLANK(Survey!$AD679:$AE679)=0,TRUE, FALSE)</f>
        <v>0</v>
      </c>
      <c r="AV679" s="16" t="str">
        <f t="shared" si="541"/>
        <v>Pass</v>
      </c>
      <c r="AW679" s="33" t="b">
        <f>NOT(ISNUMBER(SEARCH("Yes",Survey!$AF679)))</f>
        <v>1</v>
      </c>
      <c r="AX679" s="32" t="b">
        <f>NOT(ISBLANK(Survey!$AH679))</f>
        <v>0</v>
      </c>
      <c r="AY679" s="16" t="str">
        <f t="shared" si="542"/>
        <v>Pass</v>
      </c>
      <c r="AZ679" s="33" t="b">
        <f>NOT(OR(ISNUMBER(SEARCH("Other",Survey!$AH679)),ISNUMBER(SEARCH("Multiple",Survey!$AH679))))</f>
        <v>1</v>
      </c>
      <c r="BA679" s="32" t="b">
        <f>NOT(ISBLANK(Survey!$AI679))</f>
        <v>0</v>
      </c>
      <c r="BB679" s="16" t="str">
        <f t="shared" si="543"/>
        <v>Fail</v>
      </c>
      <c r="BC679" s="114">
        <f>IF(ABS(Survey!$BA679)&gt;0, 1,0)</f>
        <v>0</v>
      </c>
      <c r="BD679" s="114">
        <f>IF(COUNTBLANK(Survey!$AL679)=0,1,0)</f>
        <v>0</v>
      </c>
      <c r="BE679" s="16" t="str">
        <f t="shared" si="544"/>
        <v>Pass</v>
      </c>
      <c r="BF679" s="114">
        <f>IF(ISBLANK(Survey!$AL679),0,1)</f>
        <v>0</v>
      </c>
      <c r="BG679" s="133">
        <f>COUNTBLANK(Survey!$AM679)</f>
        <v>1</v>
      </c>
      <c r="BH679" s="16" t="str">
        <f t="shared" si="545"/>
        <v>Pass</v>
      </c>
      <c r="BI679" s="114">
        <f>IF(OR(Survey!$AM679="Closed",ISBLANK(Survey!$AM679)),0,1)</f>
        <v>0</v>
      </c>
      <c r="BJ679" s="133">
        <f>IF(ISBLANK(Survey!$AN679),1,0)</f>
        <v>1</v>
      </c>
      <c r="BK679" s="118" t="str">
        <f t="shared" si="546"/>
        <v>Pass</v>
      </c>
      <c r="BL679" s="31" cm="1">
        <f t="array" ref="BL679">SUM(SUMIF(Survey!AO679:AP679,{"&gt;0","&lt;0"})*{1,-1})</f>
        <v>0</v>
      </c>
      <c r="BM679">
        <f t="shared" si="547"/>
        <v>0</v>
      </c>
      <c r="BN679">
        <f t="shared" si="548"/>
        <v>100</v>
      </c>
      <c r="BO679" s="118" t="str">
        <f t="shared" si="549"/>
        <v>Pass</v>
      </c>
      <c r="BP679">
        <f>IF(Survey!AQ679="No",0,1)</f>
        <v>1</v>
      </c>
      <c r="BQ679" s="207">
        <f>MOD((LEN(Survey!AQ679)+2),22)</f>
        <v>2</v>
      </c>
      <c r="BR679">
        <f>IF(Survey!AR679="No",0,1)</f>
        <v>1</v>
      </c>
      <c r="BS679" s="207">
        <f>MOD((LEN(Survey!AR679)+2),22)</f>
        <v>2</v>
      </c>
      <c r="BT679" s="114">
        <f>COUNTBLANK(Survey!$AQ679:$AS679)+COUNTBLANK(Survey!$AU679)</f>
        <v>4</v>
      </c>
      <c r="BU679" s="114">
        <f>IF(Survey!$I679="Yes",1,0)</f>
        <v>0</v>
      </c>
      <c r="BV679" s="114">
        <f>IF(OR(Survey!$M679="Mutual fund",Survey!$M679="Alternative mutual fund",Survey!$M679="Money market"),1,0)</f>
        <v>0</v>
      </c>
      <c r="BW679" s="119">
        <f>IF(OR(Survey!$M679="ETF",Survey!$M679="ETF, alternative mutual fund"),1,0)</f>
        <v>0</v>
      </c>
      <c r="BX679" s="16" t="str">
        <f t="shared" si="550"/>
        <v>Pass</v>
      </c>
      <c r="BY679" s="33">
        <f>IF(ISNUMBER(SEARCH("Other",Survey!$AS679)), 1, 0)</f>
        <v>0</v>
      </c>
      <c r="BZ679" s="58" t="b">
        <f>NOT(ISBLANK(Survey!$AT679))</f>
        <v>0</v>
      </c>
      <c r="CA679" s="16" t="str">
        <f t="shared" si="551"/>
        <v>Pass</v>
      </c>
      <c r="CB679" s="114">
        <f>IF(Survey!$BB679=0, 0,1)</f>
        <v>0</v>
      </c>
      <c r="CC679" s="58">
        <f>Survey!$AV679</f>
        <v>0</v>
      </c>
      <c r="CD679" s="58">
        <f>Survey!$BC679+Survey!$BD679+ABS(Survey!$BE679)-ABS(Survey!$BF679)-ABS(Survey!$BG679)-ABS(Survey!$BL679)</f>
        <v>0</v>
      </c>
      <c r="CE679" s="138">
        <f>Survey!BB679+(ABS(Survey!$BH679)-ABS(Survey!$BI679)+ABS(Survey!$BJ679)-ABS(Survey!$BK679))*0.5</f>
        <v>0</v>
      </c>
      <c r="CF679" s="58">
        <f t="shared" si="552"/>
        <v>0</v>
      </c>
      <c r="CG679" s="58">
        <f>IF(AND($CC679&gt;$CF679-0.2,$CC679&lt;$CF679+0.2,ISBLANK(Survey!$AV679)=FALSE),0,1)</f>
        <v>1</v>
      </c>
      <c r="CH679" s="133">
        <f>IF(ISBLANK(Survey!$AW679),1,0)</f>
        <v>1</v>
      </c>
      <c r="CI679" s="16" t="str">
        <f t="shared" si="553"/>
        <v>Pass</v>
      </c>
      <c r="CJ679" s="114">
        <f>IF(Survey!$BB679=0, 0,1)</f>
        <v>0</v>
      </c>
      <c r="CK679" s="58">
        <f>IF(AND(Survey!$AX679&gt;=0,Survey!$AX679&lt;=0.2,Survey!$AX679&lt;&gt;""),0,1)</f>
        <v>1</v>
      </c>
      <c r="CL679" s="114">
        <f>IF(ISBLANK(Survey!$AY679),1,0)</f>
        <v>1</v>
      </c>
      <c r="CM679" s="16" t="str">
        <f t="shared" si="554"/>
        <v>Fail</v>
      </c>
      <c r="CN679" s="133">
        <f>Survey!$AZ679</f>
        <v>0</v>
      </c>
      <c r="CO679" s="16" t="str">
        <f t="shared" si="555"/>
        <v>Pass</v>
      </c>
      <c r="CP679" s="31">
        <f>Survey!$BA679</f>
        <v>0</v>
      </c>
      <c r="CQ679" s="138">
        <f>Survey!$BB679+Survey!$BC679+Survey!$BD679+ABS(Survey!$BE679)-ABS(Survey!$BF679)-ABS(Survey!$BG679)+ABS(Survey!$BH679)-ABS(Survey!$BI679)+ABS(Survey!$BJ679)-ABS(Survey!$BK679)-ABS(Survey!$BL679)+Survey!$BM679</f>
        <v>0</v>
      </c>
      <c r="CR679" s="30">
        <f t="shared" si="556"/>
        <v>0</v>
      </c>
      <c r="CS679" s="17">
        <f t="shared" si="557"/>
        <v>0</v>
      </c>
      <c r="CT679" s="16" t="str">
        <f t="shared" si="558"/>
        <v>Pass</v>
      </c>
      <c r="CU679" s="33" t="b">
        <f>IF(ABS(Survey!$BM679)=0,TRUE,FALSE)</f>
        <v>1</v>
      </c>
      <c r="CV679" s="32" t="b">
        <f>NOT(ISBLANK(Survey!$BN679))</f>
        <v>0</v>
      </c>
      <c r="CW679" t="str">
        <f t="shared" si="559"/>
        <v>Fail</v>
      </c>
      <c r="CX679" s="25">
        <f>Survey!$BA679</f>
        <v>0</v>
      </c>
      <c r="CY679" s="25" cm="1">
        <f t="array" ref="CY679">SUM(SUMIF(Survey!BP679:BW679,{"&gt;0","&lt;0"})*{1,-1})-SUM(SUMIF(Survey!BY679:CF679,{"&gt;0","&lt;0"})*{1,-1})</f>
        <v>0</v>
      </c>
      <c r="CZ679" s="30" t="str">
        <f t="shared" si="560"/>
        <v>No holdings</v>
      </c>
      <c r="DA679">
        <f t="shared" si="561"/>
        <v>0</v>
      </c>
      <c r="DB679" s="16" t="str">
        <f t="shared" si="562"/>
        <v>Fail</v>
      </c>
      <c r="DC679" s="31">
        <f>Survey!$BA679</f>
        <v>0</v>
      </c>
      <c r="DD679" s="31" cm="1">
        <f t="array" ref="DD679">SUM(SUMIF(Survey!CH679:DA679,{"&gt;0","&lt;0"})*{1,-1})-SUM(SUMIF(Survey!DC679:DV679,{"&gt;0","&lt;0"})*{1,-1})</f>
        <v>0</v>
      </c>
      <c r="DE679" s="30" t="str">
        <f t="shared" si="563"/>
        <v>No holdings</v>
      </c>
      <c r="DF679" s="17">
        <f t="shared" si="564"/>
        <v>0</v>
      </c>
      <c r="DG679" s="16" t="str">
        <f t="shared" si="565"/>
        <v>Pass</v>
      </c>
      <c r="DH679" s="33" t="b">
        <f>IF(ABS(Survey!$DA679)=0,TRUE,FALSE)</f>
        <v>1</v>
      </c>
      <c r="DI679" s="32" t="b">
        <f>NOT(ISBLANK(Survey!$DB679))</f>
        <v>0</v>
      </c>
      <c r="DJ679" s="16" t="str">
        <f t="shared" si="566"/>
        <v>Pass</v>
      </c>
      <c r="DK679" s="33" t="b">
        <f>IF(ABS(Survey!$DV679)=0,TRUE,FALSE)</f>
        <v>1</v>
      </c>
      <c r="DL679" s="32" t="b">
        <f>NOT(ISBLANK(Survey!$DW679))</f>
        <v>0</v>
      </c>
      <c r="DM679" t="str">
        <f t="shared" si="567"/>
        <v>Pass</v>
      </c>
      <c r="DN679" s="25" cm="1">
        <f t="array" ref="DN679">SUM(SUMIF(Survey!CW679,{"&gt;0","&lt;0"})*{1,-1})+SUM(SUMIF(Survey!DR679,{"&gt;0","&lt;0"})*{1,-1})</f>
        <v>0</v>
      </c>
      <c r="DO679" s="25">
        <f>SUM(SUMIF(Survey!DY679:EE679,{"&gt;0","&lt;0"})*{1,-1})+SUM(SUMIF(Survey!EG679:EM679,{"&gt;0","&lt;0"})*{1,-1})</f>
        <v>0</v>
      </c>
      <c r="DP679">
        <f t="shared" si="568"/>
        <v>0</v>
      </c>
      <c r="DQ679">
        <f t="shared" si="569"/>
        <v>0</v>
      </c>
      <c r="DR679" s="16" t="str">
        <f t="shared" si="570"/>
        <v>Pass</v>
      </c>
      <c r="DS679" s="33" t="b">
        <f>IF(ABS(Survey!$EE679)=0,TRUE,FALSE)</f>
        <v>1</v>
      </c>
      <c r="DT679" s="32" t="b">
        <f>NOT(ISBLANK(Survey!EF679))</f>
        <v>0</v>
      </c>
      <c r="DU679" s="16" t="str">
        <f t="shared" si="571"/>
        <v>Pass</v>
      </c>
      <c r="DV679" s="33" t="b">
        <f>IF(ABS(Survey!$EM679)=0,TRUE,FALSE)</f>
        <v>1</v>
      </c>
      <c r="DW679" s="32" t="b">
        <f>NOT(ISBLANK(Survey!$EN679))</f>
        <v>0</v>
      </c>
      <c r="DX679" s="16" t="str">
        <f t="shared" si="572"/>
        <v>Fail</v>
      </c>
      <c r="DY679" s="31">
        <f>SUM(SUMIF(Survey!ET679:EV679,{"&gt;0","&lt;0"})*{1,-1})</f>
        <v>0</v>
      </c>
      <c r="DZ679">
        <f t="shared" si="573"/>
        <v>0</v>
      </c>
      <c r="EA679">
        <f t="shared" si="574"/>
        <v>100</v>
      </c>
      <c r="EB679" s="30" t="b">
        <f>IF(OR(Survey!$M679="ETF",Survey!$M679="ETF, alternative mutual fund",Survey!$M679="Closed-end", Survey!$M679="Split share corp"),TRUE,FALSE)</f>
        <v>0</v>
      </c>
      <c r="EC679" s="16" t="str">
        <f t="shared" si="575"/>
        <v>Fail</v>
      </c>
      <c r="ED679" s="31">
        <f>SUM(SUMIF(Survey!EX679:FD679,{"&gt;0","&lt;0"})*{1,-1})</f>
        <v>0</v>
      </c>
      <c r="EE679">
        <f t="shared" si="576"/>
        <v>0</v>
      </c>
      <c r="EF679" s="17">
        <f t="shared" si="577"/>
        <v>100</v>
      </c>
      <c r="EG679" s="16" t="str">
        <f t="shared" si="578"/>
        <v>Fail</v>
      </c>
      <c r="EH679" s="31">
        <f>SUM(SUMIF(Survey!FF679:FL679,{"&gt;0","&lt;0"})*{1,-1})</f>
        <v>0</v>
      </c>
      <c r="EI679">
        <f t="shared" si="579"/>
        <v>0</v>
      </c>
      <c r="EJ679" s="17">
        <f t="shared" si="580"/>
        <v>100</v>
      </c>
    </row>
    <row r="680" spans="1:140">
      <c r="A680">
        <v>680</v>
      </c>
      <c r="B680" t="str">
        <f t="shared" si="528"/>
        <v>Pass</v>
      </c>
      <c r="C680" t="str">
        <f>IF(COUNTBLANK(Survey!B680:FM680)=$C$2, "Pass", "Fail")</f>
        <v>Pass</v>
      </c>
      <c r="D680" s="16" t="str">
        <f t="shared" si="529"/>
        <v>Fail</v>
      </c>
      <c r="E680" t="str">
        <f>IF(OR(ISBLANK(Survey!AL680),COUNTIF(G680:BJ680,"Fail")),"Fail","Pass")</f>
        <v>Fail</v>
      </c>
      <c r="F680" s="265"/>
      <c r="G680" s="16" t="str">
        <f t="shared" si="530"/>
        <v>Fail</v>
      </c>
      <c r="H680" s="139">
        <f>COUNTBLANK(Survey!B680:D680)+COUNTBLANK(Survey!G680)+COUNTBLANK(Survey!I680)+COUNTBLANK(Survey!K680:M680)+COUNTBLANK(Survey!P680:Q680)+COUNTBLANK(Survey!T680:W680)+COUNTBLANK(Survey!Z680:AC680)+COUNTBLANK(Survey!AF680:AG680)+COUNTBLANK(Survey!AK680:AK680)</f>
        <v>21</v>
      </c>
      <c r="I680" t="str">
        <f t="shared" si="531"/>
        <v>Fail</v>
      </c>
      <c r="J680" t="b">
        <f>IF(Survey!E680="No",TRUE,FALSE)</f>
        <v>0</v>
      </c>
      <c r="K680" s="29" cm="1">
        <f t="array" ref="K680">IF(COUNTA(Survey!$E$4:$E$695)=1, 0, SUM(IF(COUNTIF(Survey!$E$4:$E$695, Survey!$E$4:$E$695)=1,1,0)))</f>
        <v>0</v>
      </c>
      <c r="L680" s="29">
        <f>LEN(Survey!E680)</f>
        <v>0</v>
      </c>
      <c r="M680" s="16" t="str">
        <f t="shared" si="532"/>
        <v>Fail</v>
      </c>
      <c r="N680" t="b">
        <f>IF(Survey!F680="No",TRUE,FALSE)</f>
        <v>0</v>
      </c>
      <c r="O680" t="b">
        <f>Survey!F680=Survey!E680</f>
        <v>1</v>
      </c>
      <c r="P680">
        <f>COUNTIF(Survey!$F$4:$F$695,Survey!F680)</f>
        <v>0</v>
      </c>
      <c r="Q680" s="28">
        <f>LEN(Survey!F680)</f>
        <v>0</v>
      </c>
      <c r="R680" s="16" t="str">
        <f t="shared" si="533"/>
        <v>Pass</v>
      </c>
      <c r="S680" s="29">
        <f>MOD((LEN(Survey!H680)+2),11)</f>
        <v>2</v>
      </c>
      <c r="T680">
        <f>COUNTIF(Survey!$H$4:$H$695,Survey!H680)</f>
        <v>0</v>
      </c>
      <c r="U680" s="28" t="str">
        <f>IF(Survey!$L680="Prospectus fund", "Yes", "No")</f>
        <v>No</v>
      </c>
      <c r="V680" s="16" t="str">
        <f t="shared" si="534"/>
        <v>Pass</v>
      </c>
      <c r="W680" s="29">
        <f>MOD((LEN(Survey!J680)+2),11)</f>
        <v>2</v>
      </c>
      <c r="X680">
        <f>COUNTIF(Survey!$J$4:$J$695,Survey!J680)</f>
        <v>0</v>
      </c>
      <c r="Y680" s="30" t="b">
        <f>IF(OR(Survey!$M680="ETF",Survey!$M680="ETF, alternative mutual fund",Survey!$M680="Closed-end", Survey!$M680="Split share corp", Survey!$I680="Yes"),TRUE,FALSE)</f>
        <v>0</v>
      </c>
      <c r="Z680" s="16" t="str">
        <f>IFERROR(IF(AND(OR(AC680=AD680,AD680 = "Either"),NOT(ISBLANK(Survey!K680))),"Pass","Fail"),"Pass")</f>
        <v>Fail</v>
      </c>
      <c r="AA680" s="31" cm="1">
        <f t="array" ref="AA680">SUM(SUMIF(Survey!CH680:DA680,{"&gt;0","&lt;0"})*{1,-1})</f>
        <v>0</v>
      </c>
      <c r="AB680" s="33" cm="1">
        <f t="array" ref="AB680">SUM(SUMIF(Survey!CK680,{"&gt;0","&lt;0"})*{1,-1})+SUM(SUMIF(Survey!CU680,{"&gt;0","&lt;0"})*{1,-1})</f>
        <v>0</v>
      </c>
      <c r="AC680" s="33">
        <f>Survey!K680</f>
        <v>0</v>
      </c>
      <c r="AD680" s="32" t="str">
        <f t="shared" si="535"/>
        <v>Either</v>
      </c>
      <c r="AE680" s="16" t="str">
        <f t="shared" si="536"/>
        <v>Fail</v>
      </c>
      <c r="AF680" s="58" cm="1">
        <f t="array" ref="AF680">SUM(SUMIF(Survey!CH680:DA680,{"&gt;0","&lt;0"})*{1,-1})+SUM(SUMIF(Survey!DC680:DV680,{"&gt;0","&lt;0"})*{1,-1})</f>
        <v>0</v>
      </c>
      <c r="AG680" s="58">
        <f>IFERROR(AF680/(Survey!$BA680),0)</f>
        <v>0</v>
      </c>
      <c r="AH680" s="104" t="b">
        <f>IF(OR(Survey!$M680="Alternative strategy or hedge",Survey!$M680="Private asset",Survey!$L680="Prospectus fund"),TRUE,FALSE)</f>
        <v>0</v>
      </c>
      <c r="AI680" s="104" t="b">
        <f>NOT(ISBLANK(Survey!$M680))</f>
        <v>0</v>
      </c>
      <c r="AJ680" s="16" t="str">
        <f t="shared" si="537"/>
        <v>Fail</v>
      </c>
      <c r="AK680" t="b">
        <f>IF(Survey!W680="No",TRUE,FALSE)</f>
        <v>0</v>
      </c>
      <c r="AL680" s="119">
        <f>MOD((LEN(Survey!W680)+2),22)</f>
        <v>2</v>
      </c>
      <c r="AM680" t="str">
        <f t="shared" si="538"/>
        <v>Pass</v>
      </c>
      <c r="AN680" s="33" t="b">
        <f>NOT(ISNUMBER(SEARCH("Other",Survey!$Q680)))</f>
        <v>1</v>
      </c>
      <c r="AO680" s="32" t="b">
        <f>NOT(ISBLANK(Survey!$R680))</f>
        <v>0</v>
      </c>
      <c r="AP680" s="16" t="str">
        <f t="shared" si="539"/>
        <v>Pass</v>
      </c>
      <c r="AQ680" s="114">
        <f>COUNTBLANK(Survey!$X680)</f>
        <v>1</v>
      </c>
      <c r="AR680" s="58">
        <f>IF(AND(Survey!L680&lt;&gt;"Exempt fund",OR(Survey!$M680="ETF",Survey!$M680="ETF, alternative mutual fund",Survey!$M680="Mutual fund",Survey!$M680="Alternative mutual fund",Survey!$M680="Money market")),1,0)</f>
        <v>0</v>
      </c>
      <c r="AS680" s="16" t="str">
        <f t="shared" si="540"/>
        <v>Pass</v>
      </c>
      <c r="AT680" s="33" t="b">
        <f>NOT(ISNUMBER(SEARCH("Yes",Survey!$AC680)))</f>
        <v>1</v>
      </c>
      <c r="AU680" s="32" t="b">
        <f>IF(COUNTBLANK(Survey!$AD680:$AE680)=0,TRUE, FALSE)</f>
        <v>0</v>
      </c>
      <c r="AV680" s="16" t="str">
        <f t="shared" si="541"/>
        <v>Pass</v>
      </c>
      <c r="AW680" s="33" t="b">
        <f>NOT(ISNUMBER(SEARCH("Yes",Survey!$AF680)))</f>
        <v>1</v>
      </c>
      <c r="AX680" s="32" t="b">
        <f>NOT(ISBLANK(Survey!$AH680))</f>
        <v>0</v>
      </c>
      <c r="AY680" s="16" t="str">
        <f t="shared" si="542"/>
        <v>Pass</v>
      </c>
      <c r="AZ680" s="33" t="b">
        <f>NOT(OR(ISNUMBER(SEARCH("Other",Survey!$AH680)),ISNUMBER(SEARCH("Multiple",Survey!$AH680))))</f>
        <v>1</v>
      </c>
      <c r="BA680" s="32" t="b">
        <f>NOT(ISBLANK(Survey!$AI680))</f>
        <v>0</v>
      </c>
      <c r="BB680" s="16" t="str">
        <f t="shared" si="543"/>
        <v>Fail</v>
      </c>
      <c r="BC680" s="114">
        <f>IF(ABS(Survey!$BA680)&gt;0, 1,0)</f>
        <v>0</v>
      </c>
      <c r="BD680" s="114">
        <f>IF(COUNTBLANK(Survey!$AL680)=0,1,0)</f>
        <v>0</v>
      </c>
      <c r="BE680" s="16" t="str">
        <f t="shared" si="544"/>
        <v>Pass</v>
      </c>
      <c r="BF680" s="114">
        <f>IF(ISBLANK(Survey!$AL680),0,1)</f>
        <v>0</v>
      </c>
      <c r="BG680" s="133">
        <f>COUNTBLANK(Survey!$AM680)</f>
        <v>1</v>
      </c>
      <c r="BH680" s="16" t="str">
        <f t="shared" si="545"/>
        <v>Pass</v>
      </c>
      <c r="BI680" s="114">
        <f>IF(OR(Survey!$AM680="Closed",ISBLANK(Survey!$AM680)),0,1)</f>
        <v>0</v>
      </c>
      <c r="BJ680" s="133">
        <f>IF(ISBLANK(Survey!$AN680),1,0)</f>
        <v>1</v>
      </c>
      <c r="BK680" s="118" t="str">
        <f t="shared" si="546"/>
        <v>Pass</v>
      </c>
      <c r="BL680" s="31" cm="1">
        <f t="array" ref="BL680">SUM(SUMIF(Survey!AO680:AP680,{"&gt;0","&lt;0"})*{1,-1})</f>
        <v>0</v>
      </c>
      <c r="BM680">
        <f t="shared" si="547"/>
        <v>0</v>
      </c>
      <c r="BN680">
        <f t="shared" si="548"/>
        <v>100</v>
      </c>
      <c r="BO680" s="118" t="str">
        <f t="shared" si="549"/>
        <v>Pass</v>
      </c>
      <c r="BP680">
        <f>IF(Survey!AQ680="No",0,1)</f>
        <v>1</v>
      </c>
      <c r="BQ680" s="207">
        <f>MOD((LEN(Survey!AQ680)+2),22)</f>
        <v>2</v>
      </c>
      <c r="BR680">
        <f>IF(Survey!AR680="No",0,1)</f>
        <v>1</v>
      </c>
      <c r="BS680" s="207">
        <f>MOD((LEN(Survey!AR680)+2),22)</f>
        <v>2</v>
      </c>
      <c r="BT680" s="114">
        <f>COUNTBLANK(Survey!$AQ680:$AS680)+COUNTBLANK(Survey!$AU680)</f>
        <v>4</v>
      </c>
      <c r="BU680" s="114">
        <f>IF(Survey!$I680="Yes",1,0)</f>
        <v>0</v>
      </c>
      <c r="BV680" s="114">
        <f>IF(OR(Survey!$M680="Mutual fund",Survey!$M680="Alternative mutual fund",Survey!$M680="Money market"),1,0)</f>
        <v>0</v>
      </c>
      <c r="BW680" s="119">
        <f>IF(OR(Survey!$M680="ETF",Survey!$M680="ETF, alternative mutual fund"),1,0)</f>
        <v>0</v>
      </c>
      <c r="BX680" s="16" t="str">
        <f t="shared" si="550"/>
        <v>Pass</v>
      </c>
      <c r="BY680" s="33">
        <f>IF(ISNUMBER(SEARCH("Other",Survey!$AS680)), 1, 0)</f>
        <v>0</v>
      </c>
      <c r="BZ680" s="58" t="b">
        <f>NOT(ISBLANK(Survey!$AT680))</f>
        <v>0</v>
      </c>
      <c r="CA680" s="16" t="str">
        <f t="shared" si="551"/>
        <v>Pass</v>
      </c>
      <c r="CB680" s="114">
        <f>IF(Survey!$BB680=0, 0,1)</f>
        <v>0</v>
      </c>
      <c r="CC680" s="58">
        <f>Survey!$AV680</f>
        <v>0</v>
      </c>
      <c r="CD680" s="58">
        <f>Survey!$BC680+Survey!$BD680+ABS(Survey!$BE680)-ABS(Survey!$BF680)-ABS(Survey!$BG680)-ABS(Survey!$BL680)</f>
        <v>0</v>
      </c>
      <c r="CE680" s="138">
        <f>Survey!BB680+(ABS(Survey!$BH680)-ABS(Survey!$BI680)+ABS(Survey!$BJ680)-ABS(Survey!$BK680))*0.5</f>
        <v>0</v>
      </c>
      <c r="CF680" s="58">
        <f t="shared" si="552"/>
        <v>0</v>
      </c>
      <c r="CG680" s="58">
        <f>IF(AND($CC680&gt;$CF680-0.2,$CC680&lt;$CF680+0.2,ISBLANK(Survey!$AV680)=FALSE),0,1)</f>
        <v>1</v>
      </c>
      <c r="CH680" s="133">
        <f>IF(ISBLANK(Survey!$AW680),1,0)</f>
        <v>1</v>
      </c>
      <c r="CI680" s="16" t="str">
        <f t="shared" si="553"/>
        <v>Pass</v>
      </c>
      <c r="CJ680" s="114">
        <f>IF(Survey!$BB680=0, 0,1)</f>
        <v>0</v>
      </c>
      <c r="CK680" s="58">
        <f>IF(AND(Survey!$AX680&gt;=0,Survey!$AX680&lt;=0.2,Survey!$AX680&lt;&gt;""),0,1)</f>
        <v>1</v>
      </c>
      <c r="CL680" s="114">
        <f>IF(ISBLANK(Survey!$AY680),1,0)</f>
        <v>1</v>
      </c>
      <c r="CM680" s="16" t="str">
        <f t="shared" si="554"/>
        <v>Fail</v>
      </c>
      <c r="CN680" s="133">
        <f>Survey!$AZ680</f>
        <v>0</v>
      </c>
      <c r="CO680" s="16" t="str">
        <f t="shared" si="555"/>
        <v>Pass</v>
      </c>
      <c r="CP680" s="31">
        <f>Survey!$BA680</f>
        <v>0</v>
      </c>
      <c r="CQ680" s="138">
        <f>Survey!$BB680+Survey!$BC680+Survey!$BD680+ABS(Survey!$BE680)-ABS(Survey!$BF680)-ABS(Survey!$BG680)+ABS(Survey!$BH680)-ABS(Survey!$BI680)+ABS(Survey!$BJ680)-ABS(Survey!$BK680)-ABS(Survey!$BL680)+Survey!$BM680</f>
        <v>0</v>
      </c>
      <c r="CR680" s="30">
        <f t="shared" si="556"/>
        <v>0</v>
      </c>
      <c r="CS680" s="17">
        <f t="shared" si="557"/>
        <v>0</v>
      </c>
      <c r="CT680" s="16" t="str">
        <f t="shared" si="558"/>
        <v>Pass</v>
      </c>
      <c r="CU680" s="33" t="b">
        <f>IF(ABS(Survey!$BM680)=0,TRUE,FALSE)</f>
        <v>1</v>
      </c>
      <c r="CV680" s="32" t="b">
        <f>NOT(ISBLANK(Survey!$BN680))</f>
        <v>0</v>
      </c>
      <c r="CW680" t="str">
        <f t="shared" si="559"/>
        <v>Fail</v>
      </c>
      <c r="CX680" s="25">
        <f>Survey!$BA680</f>
        <v>0</v>
      </c>
      <c r="CY680" s="25" cm="1">
        <f t="array" ref="CY680">SUM(SUMIF(Survey!BP680:BW680,{"&gt;0","&lt;0"})*{1,-1})-SUM(SUMIF(Survey!BY680:CF680,{"&gt;0","&lt;0"})*{1,-1})</f>
        <v>0</v>
      </c>
      <c r="CZ680" s="30" t="str">
        <f t="shared" si="560"/>
        <v>No holdings</v>
      </c>
      <c r="DA680">
        <f t="shared" si="561"/>
        <v>0</v>
      </c>
      <c r="DB680" s="16" t="str">
        <f t="shared" si="562"/>
        <v>Fail</v>
      </c>
      <c r="DC680" s="31">
        <f>Survey!$BA680</f>
        <v>0</v>
      </c>
      <c r="DD680" s="31" cm="1">
        <f t="array" ref="DD680">SUM(SUMIF(Survey!CH680:DA680,{"&gt;0","&lt;0"})*{1,-1})-SUM(SUMIF(Survey!DC680:DV680,{"&gt;0","&lt;0"})*{1,-1})</f>
        <v>0</v>
      </c>
      <c r="DE680" s="30" t="str">
        <f t="shared" si="563"/>
        <v>No holdings</v>
      </c>
      <c r="DF680" s="17">
        <f t="shared" si="564"/>
        <v>0</v>
      </c>
      <c r="DG680" s="16" t="str">
        <f t="shared" si="565"/>
        <v>Pass</v>
      </c>
      <c r="DH680" s="33" t="b">
        <f>IF(ABS(Survey!$DA680)=0,TRUE,FALSE)</f>
        <v>1</v>
      </c>
      <c r="DI680" s="32" t="b">
        <f>NOT(ISBLANK(Survey!$DB680))</f>
        <v>0</v>
      </c>
      <c r="DJ680" s="16" t="str">
        <f t="shared" si="566"/>
        <v>Pass</v>
      </c>
      <c r="DK680" s="33" t="b">
        <f>IF(ABS(Survey!$DV680)=0,TRUE,FALSE)</f>
        <v>1</v>
      </c>
      <c r="DL680" s="32" t="b">
        <f>NOT(ISBLANK(Survey!$DW680))</f>
        <v>0</v>
      </c>
      <c r="DM680" t="str">
        <f t="shared" si="567"/>
        <v>Pass</v>
      </c>
      <c r="DN680" s="25" cm="1">
        <f t="array" ref="DN680">SUM(SUMIF(Survey!CW680,{"&gt;0","&lt;0"})*{1,-1})+SUM(SUMIF(Survey!DR680,{"&gt;0","&lt;0"})*{1,-1})</f>
        <v>0</v>
      </c>
      <c r="DO680" s="25">
        <f>SUM(SUMIF(Survey!DY680:EE680,{"&gt;0","&lt;0"})*{1,-1})+SUM(SUMIF(Survey!EG680:EM680,{"&gt;0","&lt;0"})*{1,-1})</f>
        <v>0</v>
      </c>
      <c r="DP680">
        <f t="shared" si="568"/>
        <v>0</v>
      </c>
      <c r="DQ680">
        <f t="shared" si="569"/>
        <v>0</v>
      </c>
      <c r="DR680" s="16" t="str">
        <f t="shared" si="570"/>
        <v>Pass</v>
      </c>
      <c r="DS680" s="33" t="b">
        <f>IF(ABS(Survey!$EE680)=0,TRUE,FALSE)</f>
        <v>1</v>
      </c>
      <c r="DT680" s="32" t="b">
        <f>NOT(ISBLANK(Survey!EF680))</f>
        <v>0</v>
      </c>
      <c r="DU680" s="16" t="str">
        <f t="shared" si="571"/>
        <v>Pass</v>
      </c>
      <c r="DV680" s="33" t="b">
        <f>IF(ABS(Survey!$EM680)=0,TRUE,FALSE)</f>
        <v>1</v>
      </c>
      <c r="DW680" s="32" t="b">
        <f>NOT(ISBLANK(Survey!$EN680))</f>
        <v>0</v>
      </c>
      <c r="DX680" s="16" t="str">
        <f t="shared" si="572"/>
        <v>Fail</v>
      </c>
      <c r="DY680" s="31">
        <f>SUM(SUMIF(Survey!ET680:EV680,{"&gt;0","&lt;0"})*{1,-1})</f>
        <v>0</v>
      </c>
      <c r="DZ680">
        <f t="shared" si="573"/>
        <v>0</v>
      </c>
      <c r="EA680">
        <f t="shared" si="574"/>
        <v>100</v>
      </c>
      <c r="EB680" s="30" t="b">
        <f>IF(OR(Survey!$M680="ETF",Survey!$M680="ETF, alternative mutual fund",Survey!$M680="Closed-end", Survey!$M680="Split share corp"),TRUE,FALSE)</f>
        <v>0</v>
      </c>
      <c r="EC680" s="16" t="str">
        <f t="shared" si="575"/>
        <v>Fail</v>
      </c>
      <c r="ED680" s="31">
        <f>SUM(SUMIF(Survey!EX680:FD680,{"&gt;0","&lt;0"})*{1,-1})</f>
        <v>0</v>
      </c>
      <c r="EE680">
        <f t="shared" si="576"/>
        <v>0</v>
      </c>
      <c r="EF680" s="17">
        <f t="shared" si="577"/>
        <v>100</v>
      </c>
      <c r="EG680" s="16" t="str">
        <f t="shared" si="578"/>
        <v>Fail</v>
      </c>
      <c r="EH680" s="31">
        <f>SUM(SUMIF(Survey!FF680:FL680,{"&gt;0","&lt;0"})*{1,-1})</f>
        <v>0</v>
      </c>
      <c r="EI680">
        <f t="shared" si="579"/>
        <v>0</v>
      </c>
      <c r="EJ680" s="17">
        <f t="shared" si="580"/>
        <v>100</v>
      </c>
    </row>
    <row r="681" spans="1:140">
      <c r="A681">
        <v>681</v>
      </c>
      <c r="B681" t="str">
        <f t="shared" si="528"/>
        <v>Pass</v>
      </c>
      <c r="C681" t="str">
        <f>IF(COUNTBLANK(Survey!B681:FM681)=$C$2, "Pass", "Fail")</f>
        <v>Pass</v>
      </c>
      <c r="D681" s="16" t="str">
        <f t="shared" si="529"/>
        <v>Fail</v>
      </c>
      <c r="E681" t="str">
        <f>IF(OR(ISBLANK(Survey!AL681),COUNTIF(G681:BJ681,"Fail")),"Fail","Pass")</f>
        <v>Fail</v>
      </c>
      <c r="F681" s="265"/>
      <c r="G681" s="16" t="str">
        <f t="shared" si="530"/>
        <v>Fail</v>
      </c>
      <c r="H681" s="139">
        <f>COUNTBLANK(Survey!B681:D681)+COUNTBLANK(Survey!G681)+COUNTBLANK(Survey!I681)+COUNTBLANK(Survey!K681:M681)+COUNTBLANK(Survey!P681:Q681)+COUNTBLANK(Survey!T681:W681)+COUNTBLANK(Survey!Z681:AC681)+COUNTBLANK(Survey!AF681:AG681)+COUNTBLANK(Survey!AK681:AK681)</f>
        <v>21</v>
      </c>
      <c r="I681" t="str">
        <f t="shared" si="531"/>
        <v>Fail</v>
      </c>
      <c r="J681" t="b">
        <f>IF(Survey!E681="No",TRUE,FALSE)</f>
        <v>0</v>
      </c>
      <c r="K681" s="29" cm="1">
        <f t="array" ref="K681">IF(COUNTA(Survey!$E$4:$E$695)=1, 0, SUM(IF(COUNTIF(Survey!$E$4:$E$695, Survey!$E$4:$E$695)=1,1,0)))</f>
        <v>0</v>
      </c>
      <c r="L681" s="29">
        <f>LEN(Survey!E681)</f>
        <v>0</v>
      </c>
      <c r="M681" s="16" t="str">
        <f t="shared" si="532"/>
        <v>Fail</v>
      </c>
      <c r="N681" t="b">
        <f>IF(Survey!F681="No",TRUE,FALSE)</f>
        <v>0</v>
      </c>
      <c r="O681" t="b">
        <f>Survey!F681=Survey!E681</f>
        <v>1</v>
      </c>
      <c r="P681">
        <f>COUNTIF(Survey!$F$4:$F$695,Survey!F681)</f>
        <v>0</v>
      </c>
      <c r="Q681" s="28">
        <f>LEN(Survey!F681)</f>
        <v>0</v>
      </c>
      <c r="R681" s="16" t="str">
        <f t="shared" si="533"/>
        <v>Pass</v>
      </c>
      <c r="S681" s="29">
        <f>MOD((LEN(Survey!H681)+2),11)</f>
        <v>2</v>
      </c>
      <c r="T681">
        <f>COUNTIF(Survey!$H$4:$H$695,Survey!H681)</f>
        <v>0</v>
      </c>
      <c r="U681" s="28" t="str">
        <f>IF(Survey!$L681="Prospectus fund", "Yes", "No")</f>
        <v>No</v>
      </c>
      <c r="V681" s="16" t="str">
        <f t="shared" si="534"/>
        <v>Pass</v>
      </c>
      <c r="W681" s="29">
        <f>MOD((LEN(Survey!J681)+2),11)</f>
        <v>2</v>
      </c>
      <c r="X681">
        <f>COUNTIF(Survey!$J$4:$J$695,Survey!J681)</f>
        <v>0</v>
      </c>
      <c r="Y681" s="30" t="b">
        <f>IF(OR(Survey!$M681="ETF",Survey!$M681="ETF, alternative mutual fund",Survey!$M681="Closed-end", Survey!$M681="Split share corp", Survey!$I681="Yes"),TRUE,FALSE)</f>
        <v>0</v>
      </c>
      <c r="Z681" s="16" t="str">
        <f>IFERROR(IF(AND(OR(AC681=AD681,AD681 = "Either"),NOT(ISBLANK(Survey!K681))),"Pass","Fail"),"Pass")</f>
        <v>Fail</v>
      </c>
      <c r="AA681" s="31" cm="1">
        <f t="array" ref="AA681">SUM(SUMIF(Survey!CH681:DA681,{"&gt;0","&lt;0"})*{1,-1})</f>
        <v>0</v>
      </c>
      <c r="AB681" s="33" cm="1">
        <f t="array" ref="AB681">SUM(SUMIF(Survey!CK681,{"&gt;0","&lt;0"})*{1,-1})+SUM(SUMIF(Survey!CU681,{"&gt;0","&lt;0"})*{1,-1})</f>
        <v>0</v>
      </c>
      <c r="AC681" s="33">
        <f>Survey!K681</f>
        <v>0</v>
      </c>
      <c r="AD681" s="32" t="str">
        <f t="shared" si="535"/>
        <v>Either</v>
      </c>
      <c r="AE681" s="16" t="str">
        <f t="shared" si="536"/>
        <v>Fail</v>
      </c>
      <c r="AF681" s="58" cm="1">
        <f t="array" ref="AF681">SUM(SUMIF(Survey!CH681:DA681,{"&gt;0","&lt;0"})*{1,-1})+SUM(SUMIF(Survey!DC681:DV681,{"&gt;0","&lt;0"})*{1,-1})</f>
        <v>0</v>
      </c>
      <c r="AG681" s="58">
        <f>IFERROR(AF681/(Survey!$BA681),0)</f>
        <v>0</v>
      </c>
      <c r="AH681" s="104" t="b">
        <f>IF(OR(Survey!$M681="Alternative strategy or hedge",Survey!$M681="Private asset",Survey!$L681="Prospectus fund"),TRUE,FALSE)</f>
        <v>0</v>
      </c>
      <c r="AI681" s="104" t="b">
        <f>NOT(ISBLANK(Survey!$M681))</f>
        <v>0</v>
      </c>
      <c r="AJ681" s="16" t="str">
        <f t="shared" si="537"/>
        <v>Fail</v>
      </c>
      <c r="AK681" t="b">
        <f>IF(Survey!W681="No",TRUE,FALSE)</f>
        <v>0</v>
      </c>
      <c r="AL681" s="119">
        <f>MOD((LEN(Survey!W681)+2),22)</f>
        <v>2</v>
      </c>
      <c r="AM681" t="str">
        <f t="shared" si="538"/>
        <v>Pass</v>
      </c>
      <c r="AN681" s="33" t="b">
        <f>NOT(ISNUMBER(SEARCH("Other",Survey!$Q681)))</f>
        <v>1</v>
      </c>
      <c r="AO681" s="32" t="b">
        <f>NOT(ISBLANK(Survey!$R681))</f>
        <v>0</v>
      </c>
      <c r="AP681" s="16" t="str">
        <f t="shared" si="539"/>
        <v>Pass</v>
      </c>
      <c r="AQ681" s="114">
        <f>COUNTBLANK(Survey!$X681)</f>
        <v>1</v>
      </c>
      <c r="AR681" s="58">
        <f>IF(AND(Survey!L681&lt;&gt;"Exempt fund",OR(Survey!$M681="ETF",Survey!$M681="ETF, alternative mutual fund",Survey!$M681="Mutual fund",Survey!$M681="Alternative mutual fund",Survey!$M681="Money market")),1,0)</f>
        <v>0</v>
      </c>
      <c r="AS681" s="16" t="str">
        <f t="shared" si="540"/>
        <v>Pass</v>
      </c>
      <c r="AT681" s="33" t="b">
        <f>NOT(ISNUMBER(SEARCH("Yes",Survey!$AC681)))</f>
        <v>1</v>
      </c>
      <c r="AU681" s="32" t="b">
        <f>IF(COUNTBLANK(Survey!$AD681:$AE681)=0,TRUE, FALSE)</f>
        <v>0</v>
      </c>
      <c r="AV681" s="16" t="str">
        <f t="shared" si="541"/>
        <v>Pass</v>
      </c>
      <c r="AW681" s="33" t="b">
        <f>NOT(ISNUMBER(SEARCH("Yes",Survey!$AF681)))</f>
        <v>1</v>
      </c>
      <c r="AX681" s="32" t="b">
        <f>NOT(ISBLANK(Survey!$AH681))</f>
        <v>0</v>
      </c>
      <c r="AY681" s="16" t="str">
        <f t="shared" si="542"/>
        <v>Pass</v>
      </c>
      <c r="AZ681" s="33" t="b">
        <f>NOT(OR(ISNUMBER(SEARCH("Other",Survey!$AH681)),ISNUMBER(SEARCH("Multiple",Survey!$AH681))))</f>
        <v>1</v>
      </c>
      <c r="BA681" s="32" t="b">
        <f>NOT(ISBLANK(Survey!$AI681))</f>
        <v>0</v>
      </c>
      <c r="BB681" s="16" t="str">
        <f t="shared" si="543"/>
        <v>Fail</v>
      </c>
      <c r="BC681" s="114">
        <f>IF(ABS(Survey!$BA681)&gt;0, 1,0)</f>
        <v>0</v>
      </c>
      <c r="BD681" s="114">
        <f>IF(COUNTBLANK(Survey!$AL681)=0,1,0)</f>
        <v>0</v>
      </c>
      <c r="BE681" s="16" t="str">
        <f t="shared" si="544"/>
        <v>Pass</v>
      </c>
      <c r="BF681" s="114">
        <f>IF(ISBLANK(Survey!$AL681),0,1)</f>
        <v>0</v>
      </c>
      <c r="BG681" s="133">
        <f>COUNTBLANK(Survey!$AM681)</f>
        <v>1</v>
      </c>
      <c r="BH681" s="16" t="str">
        <f t="shared" si="545"/>
        <v>Pass</v>
      </c>
      <c r="BI681" s="114">
        <f>IF(OR(Survey!$AM681="Closed",ISBLANK(Survey!$AM681)),0,1)</f>
        <v>0</v>
      </c>
      <c r="BJ681" s="133">
        <f>IF(ISBLANK(Survey!$AN681),1,0)</f>
        <v>1</v>
      </c>
      <c r="BK681" s="118" t="str">
        <f t="shared" si="546"/>
        <v>Pass</v>
      </c>
      <c r="BL681" s="31" cm="1">
        <f t="array" ref="BL681">SUM(SUMIF(Survey!AO681:AP681,{"&gt;0","&lt;0"})*{1,-1})</f>
        <v>0</v>
      </c>
      <c r="BM681">
        <f t="shared" si="547"/>
        <v>0</v>
      </c>
      <c r="BN681">
        <f t="shared" si="548"/>
        <v>100</v>
      </c>
      <c r="BO681" s="118" t="str">
        <f t="shared" si="549"/>
        <v>Pass</v>
      </c>
      <c r="BP681">
        <f>IF(Survey!AQ681="No",0,1)</f>
        <v>1</v>
      </c>
      <c r="BQ681" s="207">
        <f>MOD((LEN(Survey!AQ681)+2),22)</f>
        <v>2</v>
      </c>
      <c r="BR681">
        <f>IF(Survey!AR681="No",0,1)</f>
        <v>1</v>
      </c>
      <c r="BS681" s="207">
        <f>MOD((LEN(Survey!AR681)+2),22)</f>
        <v>2</v>
      </c>
      <c r="BT681" s="114">
        <f>COUNTBLANK(Survey!$AQ681:$AS681)+COUNTBLANK(Survey!$AU681)</f>
        <v>4</v>
      </c>
      <c r="BU681" s="114">
        <f>IF(Survey!$I681="Yes",1,0)</f>
        <v>0</v>
      </c>
      <c r="BV681" s="114">
        <f>IF(OR(Survey!$M681="Mutual fund",Survey!$M681="Alternative mutual fund",Survey!$M681="Money market"),1,0)</f>
        <v>0</v>
      </c>
      <c r="BW681" s="119">
        <f>IF(OR(Survey!$M681="ETF",Survey!$M681="ETF, alternative mutual fund"),1,0)</f>
        <v>0</v>
      </c>
      <c r="BX681" s="16" t="str">
        <f t="shared" si="550"/>
        <v>Pass</v>
      </c>
      <c r="BY681" s="33">
        <f>IF(ISNUMBER(SEARCH("Other",Survey!$AS681)), 1, 0)</f>
        <v>0</v>
      </c>
      <c r="BZ681" s="58" t="b">
        <f>NOT(ISBLANK(Survey!$AT681))</f>
        <v>0</v>
      </c>
      <c r="CA681" s="16" t="str">
        <f t="shared" si="551"/>
        <v>Pass</v>
      </c>
      <c r="CB681" s="114">
        <f>IF(Survey!$BB681=0, 0,1)</f>
        <v>0</v>
      </c>
      <c r="CC681" s="58">
        <f>Survey!$AV681</f>
        <v>0</v>
      </c>
      <c r="CD681" s="58">
        <f>Survey!$BC681+Survey!$BD681+ABS(Survey!$BE681)-ABS(Survey!$BF681)-ABS(Survey!$BG681)-ABS(Survey!$BL681)</f>
        <v>0</v>
      </c>
      <c r="CE681" s="138">
        <f>Survey!BB681+(ABS(Survey!$BH681)-ABS(Survey!$BI681)+ABS(Survey!$BJ681)-ABS(Survey!$BK681))*0.5</f>
        <v>0</v>
      </c>
      <c r="CF681" s="58">
        <f t="shared" si="552"/>
        <v>0</v>
      </c>
      <c r="CG681" s="58">
        <f>IF(AND($CC681&gt;$CF681-0.2,$CC681&lt;$CF681+0.2,ISBLANK(Survey!$AV681)=FALSE),0,1)</f>
        <v>1</v>
      </c>
      <c r="CH681" s="133">
        <f>IF(ISBLANK(Survey!$AW681),1,0)</f>
        <v>1</v>
      </c>
      <c r="CI681" s="16" t="str">
        <f t="shared" si="553"/>
        <v>Pass</v>
      </c>
      <c r="CJ681" s="114">
        <f>IF(Survey!$BB681=0, 0,1)</f>
        <v>0</v>
      </c>
      <c r="CK681" s="58">
        <f>IF(AND(Survey!$AX681&gt;=0,Survey!$AX681&lt;=0.2,Survey!$AX681&lt;&gt;""),0,1)</f>
        <v>1</v>
      </c>
      <c r="CL681" s="114">
        <f>IF(ISBLANK(Survey!$AY681),1,0)</f>
        <v>1</v>
      </c>
      <c r="CM681" s="16" t="str">
        <f t="shared" si="554"/>
        <v>Fail</v>
      </c>
      <c r="CN681" s="133">
        <f>Survey!$AZ681</f>
        <v>0</v>
      </c>
      <c r="CO681" s="16" t="str">
        <f t="shared" si="555"/>
        <v>Pass</v>
      </c>
      <c r="CP681" s="31">
        <f>Survey!$BA681</f>
        <v>0</v>
      </c>
      <c r="CQ681" s="138">
        <f>Survey!$BB681+Survey!$BC681+Survey!$BD681+ABS(Survey!$BE681)-ABS(Survey!$BF681)-ABS(Survey!$BG681)+ABS(Survey!$BH681)-ABS(Survey!$BI681)+ABS(Survey!$BJ681)-ABS(Survey!$BK681)-ABS(Survey!$BL681)+Survey!$BM681</f>
        <v>0</v>
      </c>
      <c r="CR681" s="30">
        <f t="shared" si="556"/>
        <v>0</v>
      </c>
      <c r="CS681" s="17">
        <f t="shared" si="557"/>
        <v>0</v>
      </c>
      <c r="CT681" s="16" t="str">
        <f t="shared" si="558"/>
        <v>Pass</v>
      </c>
      <c r="CU681" s="33" t="b">
        <f>IF(ABS(Survey!$BM681)=0,TRUE,FALSE)</f>
        <v>1</v>
      </c>
      <c r="CV681" s="32" t="b">
        <f>NOT(ISBLANK(Survey!$BN681))</f>
        <v>0</v>
      </c>
      <c r="CW681" t="str">
        <f t="shared" si="559"/>
        <v>Fail</v>
      </c>
      <c r="CX681" s="25">
        <f>Survey!$BA681</f>
        <v>0</v>
      </c>
      <c r="CY681" s="25" cm="1">
        <f t="array" ref="CY681">SUM(SUMIF(Survey!BP681:BW681,{"&gt;0","&lt;0"})*{1,-1})-SUM(SUMIF(Survey!BY681:CF681,{"&gt;0","&lt;0"})*{1,-1})</f>
        <v>0</v>
      </c>
      <c r="CZ681" s="30" t="str">
        <f t="shared" si="560"/>
        <v>No holdings</v>
      </c>
      <c r="DA681">
        <f t="shared" si="561"/>
        <v>0</v>
      </c>
      <c r="DB681" s="16" t="str">
        <f t="shared" si="562"/>
        <v>Fail</v>
      </c>
      <c r="DC681" s="31">
        <f>Survey!$BA681</f>
        <v>0</v>
      </c>
      <c r="DD681" s="31" cm="1">
        <f t="array" ref="DD681">SUM(SUMIF(Survey!CH681:DA681,{"&gt;0","&lt;0"})*{1,-1})-SUM(SUMIF(Survey!DC681:DV681,{"&gt;0","&lt;0"})*{1,-1})</f>
        <v>0</v>
      </c>
      <c r="DE681" s="30" t="str">
        <f t="shared" si="563"/>
        <v>No holdings</v>
      </c>
      <c r="DF681" s="17">
        <f t="shared" si="564"/>
        <v>0</v>
      </c>
      <c r="DG681" s="16" t="str">
        <f t="shared" si="565"/>
        <v>Pass</v>
      </c>
      <c r="DH681" s="33" t="b">
        <f>IF(ABS(Survey!$DA681)=0,TRUE,FALSE)</f>
        <v>1</v>
      </c>
      <c r="DI681" s="32" t="b">
        <f>NOT(ISBLANK(Survey!$DB681))</f>
        <v>0</v>
      </c>
      <c r="DJ681" s="16" t="str">
        <f t="shared" si="566"/>
        <v>Pass</v>
      </c>
      <c r="DK681" s="33" t="b">
        <f>IF(ABS(Survey!$DV681)=0,TRUE,FALSE)</f>
        <v>1</v>
      </c>
      <c r="DL681" s="32" t="b">
        <f>NOT(ISBLANK(Survey!$DW681))</f>
        <v>0</v>
      </c>
      <c r="DM681" t="str">
        <f t="shared" si="567"/>
        <v>Pass</v>
      </c>
      <c r="DN681" s="25" cm="1">
        <f t="array" ref="DN681">SUM(SUMIF(Survey!CW681,{"&gt;0","&lt;0"})*{1,-1})+SUM(SUMIF(Survey!DR681,{"&gt;0","&lt;0"})*{1,-1})</f>
        <v>0</v>
      </c>
      <c r="DO681" s="25">
        <f>SUM(SUMIF(Survey!DY681:EE681,{"&gt;0","&lt;0"})*{1,-1})+SUM(SUMIF(Survey!EG681:EM681,{"&gt;0","&lt;0"})*{1,-1})</f>
        <v>0</v>
      </c>
      <c r="DP681">
        <f t="shared" si="568"/>
        <v>0</v>
      </c>
      <c r="DQ681">
        <f t="shared" si="569"/>
        <v>0</v>
      </c>
      <c r="DR681" s="16" t="str">
        <f t="shared" si="570"/>
        <v>Pass</v>
      </c>
      <c r="DS681" s="33" t="b">
        <f>IF(ABS(Survey!$EE681)=0,TRUE,FALSE)</f>
        <v>1</v>
      </c>
      <c r="DT681" s="32" t="b">
        <f>NOT(ISBLANK(Survey!EF681))</f>
        <v>0</v>
      </c>
      <c r="DU681" s="16" t="str">
        <f t="shared" si="571"/>
        <v>Pass</v>
      </c>
      <c r="DV681" s="33" t="b">
        <f>IF(ABS(Survey!$EM681)=0,TRUE,FALSE)</f>
        <v>1</v>
      </c>
      <c r="DW681" s="32" t="b">
        <f>NOT(ISBLANK(Survey!$EN681))</f>
        <v>0</v>
      </c>
      <c r="DX681" s="16" t="str">
        <f t="shared" si="572"/>
        <v>Fail</v>
      </c>
      <c r="DY681" s="31">
        <f>SUM(SUMIF(Survey!ET681:EV681,{"&gt;0","&lt;0"})*{1,-1})</f>
        <v>0</v>
      </c>
      <c r="DZ681">
        <f t="shared" si="573"/>
        <v>0</v>
      </c>
      <c r="EA681">
        <f t="shared" si="574"/>
        <v>100</v>
      </c>
      <c r="EB681" s="30" t="b">
        <f>IF(OR(Survey!$M681="ETF",Survey!$M681="ETF, alternative mutual fund",Survey!$M681="Closed-end", Survey!$M681="Split share corp"),TRUE,FALSE)</f>
        <v>0</v>
      </c>
      <c r="EC681" s="16" t="str">
        <f t="shared" si="575"/>
        <v>Fail</v>
      </c>
      <c r="ED681" s="31">
        <f>SUM(SUMIF(Survey!EX681:FD681,{"&gt;0","&lt;0"})*{1,-1})</f>
        <v>0</v>
      </c>
      <c r="EE681">
        <f t="shared" si="576"/>
        <v>0</v>
      </c>
      <c r="EF681" s="17">
        <f t="shared" si="577"/>
        <v>100</v>
      </c>
      <c r="EG681" s="16" t="str">
        <f t="shared" si="578"/>
        <v>Fail</v>
      </c>
      <c r="EH681" s="31">
        <f>SUM(SUMIF(Survey!FF681:FL681,{"&gt;0","&lt;0"})*{1,-1})</f>
        <v>0</v>
      </c>
      <c r="EI681">
        <f t="shared" si="579"/>
        <v>0</v>
      </c>
      <c r="EJ681" s="17">
        <f t="shared" si="580"/>
        <v>100</v>
      </c>
    </row>
    <row r="682" spans="1:140">
      <c r="A682">
        <v>682</v>
      </c>
      <c r="B682" t="str">
        <f t="shared" si="528"/>
        <v>Pass</v>
      </c>
      <c r="C682" t="str">
        <f>IF(COUNTBLANK(Survey!B682:FM682)=$C$2, "Pass", "Fail")</f>
        <v>Pass</v>
      </c>
      <c r="D682" s="16" t="str">
        <f t="shared" si="529"/>
        <v>Fail</v>
      </c>
      <c r="E682" t="str">
        <f>IF(OR(ISBLANK(Survey!AL682),COUNTIF(G682:BJ682,"Fail")),"Fail","Pass")</f>
        <v>Fail</v>
      </c>
      <c r="F682" s="265"/>
      <c r="G682" s="16" t="str">
        <f t="shared" si="530"/>
        <v>Fail</v>
      </c>
      <c r="H682" s="139">
        <f>COUNTBLANK(Survey!B682:D682)+COUNTBLANK(Survey!G682)+COUNTBLANK(Survey!I682)+COUNTBLANK(Survey!K682:M682)+COUNTBLANK(Survey!P682:Q682)+COUNTBLANK(Survey!T682:W682)+COUNTBLANK(Survey!Z682:AC682)+COUNTBLANK(Survey!AF682:AG682)+COUNTBLANK(Survey!AK682:AK682)</f>
        <v>21</v>
      </c>
      <c r="I682" t="str">
        <f t="shared" si="531"/>
        <v>Fail</v>
      </c>
      <c r="J682" t="b">
        <f>IF(Survey!E682="No",TRUE,FALSE)</f>
        <v>0</v>
      </c>
      <c r="K682" s="29" cm="1">
        <f t="array" ref="K682">IF(COUNTA(Survey!$E$4:$E$695)=1, 0, SUM(IF(COUNTIF(Survey!$E$4:$E$695, Survey!$E$4:$E$695)=1,1,0)))</f>
        <v>0</v>
      </c>
      <c r="L682" s="29">
        <f>LEN(Survey!E682)</f>
        <v>0</v>
      </c>
      <c r="M682" s="16" t="str">
        <f t="shared" si="532"/>
        <v>Fail</v>
      </c>
      <c r="N682" t="b">
        <f>IF(Survey!F682="No",TRUE,FALSE)</f>
        <v>0</v>
      </c>
      <c r="O682" t="b">
        <f>Survey!F682=Survey!E682</f>
        <v>1</v>
      </c>
      <c r="P682">
        <f>COUNTIF(Survey!$F$4:$F$695,Survey!F682)</f>
        <v>0</v>
      </c>
      <c r="Q682" s="28">
        <f>LEN(Survey!F682)</f>
        <v>0</v>
      </c>
      <c r="R682" s="16" t="str">
        <f t="shared" si="533"/>
        <v>Pass</v>
      </c>
      <c r="S682" s="29">
        <f>MOD((LEN(Survey!H682)+2),11)</f>
        <v>2</v>
      </c>
      <c r="T682">
        <f>COUNTIF(Survey!$H$4:$H$695,Survey!H682)</f>
        <v>0</v>
      </c>
      <c r="U682" s="28" t="str">
        <f>IF(Survey!$L682="Prospectus fund", "Yes", "No")</f>
        <v>No</v>
      </c>
      <c r="V682" s="16" t="str">
        <f t="shared" si="534"/>
        <v>Pass</v>
      </c>
      <c r="W682" s="29">
        <f>MOD((LEN(Survey!J682)+2),11)</f>
        <v>2</v>
      </c>
      <c r="X682">
        <f>COUNTIF(Survey!$J$4:$J$695,Survey!J682)</f>
        <v>0</v>
      </c>
      <c r="Y682" s="30" t="b">
        <f>IF(OR(Survey!$M682="ETF",Survey!$M682="ETF, alternative mutual fund",Survey!$M682="Closed-end", Survey!$M682="Split share corp", Survey!$I682="Yes"),TRUE,FALSE)</f>
        <v>0</v>
      </c>
      <c r="Z682" s="16" t="str">
        <f>IFERROR(IF(AND(OR(AC682=AD682,AD682 = "Either"),NOT(ISBLANK(Survey!K682))),"Pass","Fail"),"Pass")</f>
        <v>Fail</v>
      </c>
      <c r="AA682" s="31" cm="1">
        <f t="array" ref="AA682">SUM(SUMIF(Survey!CH682:DA682,{"&gt;0","&lt;0"})*{1,-1})</f>
        <v>0</v>
      </c>
      <c r="AB682" s="33" cm="1">
        <f t="array" ref="AB682">SUM(SUMIF(Survey!CK682,{"&gt;0","&lt;0"})*{1,-1})+SUM(SUMIF(Survey!CU682,{"&gt;0","&lt;0"})*{1,-1})</f>
        <v>0</v>
      </c>
      <c r="AC682" s="33">
        <f>Survey!K682</f>
        <v>0</v>
      </c>
      <c r="AD682" s="32" t="str">
        <f t="shared" si="535"/>
        <v>Either</v>
      </c>
      <c r="AE682" s="16" t="str">
        <f t="shared" si="536"/>
        <v>Fail</v>
      </c>
      <c r="AF682" s="58" cm="1">
        <f t="array" ref="AF682">SUM(SUMIF(Survey!CH682:DA682,{"&gt;0","&lt;0"})*{1,-1})+SUM(SUMIF(Survey!DC682:DV682,{"&gt;0","&lt;0"})*{1,-1})</f>
        <v>0</v>
      </c>
      <c r="AG682" s="58">
        <f>IFERROR(AF682/(Survey!$BA682),0)</f>
        <v>0</v>
      </c>
      <c r="AH682" s="104" t="b">
        <f>IF(OR(Survey!$M682="Alternative strategy or hedge",Survey!$M682="Private asset",Survey!$L682="Prospectus fund"),TRUE,FALSE)</f>
        <v>0</v>
      </c>
      <c r="AI682" s="104" t="b">
        <f>NOT(ISBLANK(Survey!$M682))</f>
        <v>0</v>
      </c>
      <c r="AJ682" s="16" t="str">
        <f t="shared" si="537"/>
        <v>Fail</v>
      </c>
      <c r="AK682" t="b">
        <f>IF(Survey!W682="No",TRUE,FALSE)</f>
        <v>0</v>
      </c>
      <c r="AL682" s="119">
        <f>MOD((LEN(Survey!W682)+2),22)</f>
        <v>2</v>
      </c>
      <c r="AM682" t="str">
        <f t="shared" si="538"/>
        <v>Pass</v>
      </c>
      <c r="AN682" s="33" t="b">
        <f>NOT(ISNUMBER(SEARCH("Other",Survey!$Q682)))</f>
        <v>1</v>
      </c>
      <c r="AO682" s="32" t="b">
        <f>NOT(ISBLANK(Survey!$R682))</f>
        <v>0</v>
      </c>
      <c r="AP682" s="16" t="str">
        <f t="shared" si="539"/>
        <v>Pass</v>
      </c>
      <c r="AQ682" s="114">
        <f>COUNTBLANK(Survey!$X682)</f>
        <v>1</v>
      </c>
      <c r="AR682" s="58">
        <f>IF(AND(Survey!L682&lt;&gt;"Exempt fund",OR(Survey!$M682="ETF",Survey!$M682="ETF, alternative mutual fund",Survey!$M682="Mutual fund",Survey!$M682="Alternative mutual fund",Survey!$M682="Money market")),1,0)</f>
        <v>0</v>
      </c>
      <c r="AS682" s="16" t="str">
        <f t="shared" si="540"/>
        <v>Pass</v>
      </c>
      <c r="AT682" s="33" t="b">
        <f>NOT(ISNUMBER(SEARCH("Yes",Survey!$AC682)))</f>
        <v>1</v>
      </c>
      <c r="AU682" s="32" t="b">
        <f>IF(COUNTBLANK(Survey!$AD682:$AE682)=0,TRUE, FALSE)</f>
        <v>0</v>
      </c>
      <c r="AV682" s="16" t="str">
        <f t="shared" si="541"/>
        <v>Pass</v>
      </c>
      <c r="AW682" s="33" t="b">
        <f>NOT(ISNUMBER(SEARCH("Yes",Survey!$AF682)))</f>
        <v>1</v>
      </c>
      <c r="AX682" s="32" t="b">
        <f>NOT(ISBLANK(Survey!$AH682))</f>
        <v>0</v>
      </c>
      <c r="AY682" s="16" t="str">
        <f t="shared" si="542"/>
        <v>Pass</v>
      </c>
      <c r="AZ682" s="33" t="b">
        <f>NOT(OR(ISNUMBER(SEARCH("Other",Survey!$AH682)),ISNUMBER(SEARCH("Multiple",Survey!$AH682))))</f>
        <v>1</v>
      </c>
      <c r="BA682" s="32" t="b">
        <f>NOT(ISBLANK(Survey!$AI682))</f>
        <v>0</v>
      </c>
      <c r="BB682" s="16" t="str">
        <f t="shared" si="543"/>
        <v>Fail</v>
      </c>
      <c r="BC682" s="114">
        <f>IF(ABS(Survey!$BA682)&gt;0, 1,0)</f>
        <v>0</v>
      </c>
      <c r="BD682" s="114">
        <f>IF(COUNTBLANK(Survey!$AL682)=0,1,0)</f>
        <v>0</v>
      </c>
      <c r="BE682" s="16" t="str">
        <f t="shared" si="544"/>
        <v>Pass</v>
      </c>
      <c r="BF682" s="114">
        <f>IF(ISBLANK(Survey!$AL682),0,1)</f>
        <v>0</v>
      </c>
      <c r="BG682" s="133">
        <f>COUNTBLANK(Survey!$AM682)</f>
        <v>1</v>
      </c>
      <c r="BH682" s="16" t="str">
        <f t="shared" si="545"/>
        <v>Pass</v>
      </c>
      <c r="BI682" s="114">
        <f>IF(OR(Survey!$AM682="Closed",ISBLANK(Survey!$AM682)),0,1)</f>
        <v>0</v>
      </c>
      <c r="BJ682" s="133">
        <f>IF(ISBLANK(Survey!$AN682),1,0)</f>
        <v>1</v>
      </c>
      <c r="BK682" s="118" t="str">
        <f t="shared" si="546"/>
        <v>Pass</v>
      </c>
      <c r="BL682" s="31" cm="1">
        <f t="array" ref="BL682">SUM(SUMIF(Survey!AO682:AP682,{"&gt;0","&lt;0"})*{1,-1})</f>
        <v>0</v>
      </c>
      <c r="BM682">
        <f t="shared" si="547"/>
        <v>0</v>
      </c>
      <c r="BN682">
        <f t="shared" si="548"/>
        <v>100</v>
      </c>
      <c r="BO682" s="118" t="str">
        <f t="shared" si="549"/>
        <v>Pass</v>
      </c>
      <c r="BP682">
        <f>IF(Survey!AQ682="No",0,1)</f>
        <v>1</v>
      </c>
      <c r="BQ682" s="207">
        <f>MOD((LEN(Survey!AQ682)+2),22)</f>
        <v>2</v>
      </c>
      <c r="BR682">
        <f>IF(Survey!AR682="No",0,1)</f>
        <v>1</v>
      </c>
      <c r="BS682" s="207">
        <f>MOD((LEN(Survey!AR682)+2),22)</f>
        <v>2</v>
      </c>
      <c r="BT682" s="114">
        <f>COUNTBLANK(Survey!$AQ682:$AS682)+COUNTBLANK(Survey!$AU682)</f>
        <v>4</v>
      </c>
      <c r="BU682" s="114">
        <f>IF(Survey!$I682="Yes",1,0)</f>
        <v>0</v>
      </c>
      <c r="BV682" s="114">
        <f>IF(OR(Survey!$M682="Mutual fund",Survey!$M682="Alternative mutual fund",Survey!$M682="Money market"),1,0)</f>
        <v>0</v>
      </c>
      <c r="BW682" s="119">
        <f>IF(OR(Survey!$M682="ETF",Survey!$M682="ETF, alternative mutual fund"),1,0)</f>
        <v>0</v>
      </c>
      <c r="BX682" s="16" t="str">
        <f t="shared" si="550"/>
        <v>Pass</v>
      </c>
      <c r="BY682" s="33">
        <f>IF(ISNUMBER(SEARCH("Other",Survey!$AS682)), 1, 0)</f>
        <v>0</v>
      </c>
      <c r="BZ682" s="58" t="b">
        <f>NOT(ISBLANK(Survey!$AT682))</f>
        <v>0</v>
      </c>
      <c r="CA682" s="16" t="str">
        <f t="shared" si="551"/>
        <v>Pass</v>
      </c>
      <c r="CB682" s="114">
        <f>IF(Survey!$BB682=0, 0,1)</f>
        <v>0</v>
      </c>
      <c r="CC682" s="58">
        <f>Survey!$AV682</f>
        <v>0</v>
      </c>
      <c r="CD682" s="58">
        <f>Survey!$BC682+Survey!$BD682+ABS(Survey!$BE682)-ABS(Survey!$BF682)-ABS(Survey!$BG682)-ABS(Survey!$BL682)</f>
        <v>0</v>
      </c>
      <c r="CE682" s="138">
        <f>Survey!BB682+(ABS(Survey!$BH682)-ABS(Survey!$BI682)+ABS(Survey!$BJ682)-ABS(Survey!$BK682))*0.5</f>
        <v>0</v>
      </c>
      <c r="CF682" s="58">
        <f t="shared" si="552"/>
        <v>0</v>
      </c>
      <c r="CG682" s="58">
        <f>IF(AND($CC682&gt;$CF682-0.2,$CC682&lt;$CF682+0.2,ISBLANK(Survey!$AV682)=FALSE),0,1)</f>
        <v>1</v>
      </c>
      <c r="CH682" s="133">
        <f>IF(ISBLANK(Survey!$AW682),1,0)</f>
        <v>1</v>
      </c>
      <c r="CI682" s="16" t="str">
        <f t="shared" si="553"/>
        <v>Pass</v>
      </c>
      <c r="CJ682" s="114">
        <f>IF(Survey!$BB682=0, 0,1)</f>
        <v>0</v>
      </c>
      <c r="CK682" s="58">
        <f>IF(AND(Survey!$AX682&gt;=0,Survey!$AX682&lt;=0.2,Survey!$AX682&lt;&gt;""),0,1)</f>
        <v>1</v>
      </c>
      <c r="CL682" s="114">
        <f>IF(ISBLANK(Survey!$AY682),1,0)</f>
        <v>1</v>
      </c>
      <c r="CM682" s="16" t="str">
        <f t="shared" si="554"/>
        <v>Fail</v>
      </c>
      <c r="CN682" s="133">
        <f>Survey!$AZ682</f>
        <v>0</v>
      </c>
      <c r="CO682" s="16" t="str">
        <f t="shared" si="555"/>
        <v>Pass</v>
      </c>
      <c r="CP682" s="31">
        <f>Survey!$BA682</f>
        <v>0</v>
      </c>
      <c r="CQ682" s="138">
        <f>Survey!$BB682+Survey!$BC682+Survey!$BD682+ABS(Survey!$BE682)-ABS(Survey!$BF682)-ABS(Survey!$BG682)+ABS(Survey!$BH682)-ABS(Survey!$BI682)+ABS(Survey!$BJ682)-ABS(Survey!$BK682)-ABS(Survey!$BL682)+Survey!$BM682</f>
        <v>0</v>
      </c>
      <c r="CR682" s="30">
        <f t="shared" si="556"/>
        <v>0</v>
      </c>
      <c r="CS682" s="17">
        <f t="shared" si="557"/>
        <v>0</v>
      </c>
      <c r="CT682" s="16" t="str">
        <f t="shared" si="558"/>
        <v>Pass</v>
      </c>
      <c r="CU682" s="33" t="b">
        <f>IF(ABS(Survey!$BM682)=0,TRUE,FALSE)</f>
        <v>1</v>
      </c>
      <c r="CV682" s="32" t="b">
        <f>NOT(ISBLANK(Survey!$BN682))</f>
        <v>0</v>
      </c>
      <c r="CW682" t="str">
        <f t="shared" si="559"/>
        <v>Fail</v>
      </c>
      <c r="CX682" s="25">
        <f>Survey!$BA682</f>
        <v>0</v>
      </c>
      <c r="CY682" s="25" cm="1">
        <f t="array" ref="CY682">SUM(SUMIF(Survey!BP682:BW682,{"&gt;0","&lt;0"})*{1,-1})-SUM(SUMIF(Survey!BY682:CF682,{"&gt;0","&lt;0"})*{1,-1})</f>
        <v>0</v>
      </c>
      <c r="CZ682" s="30" t="str">
        <f t="shared" si="560"/>
        <v>No holdings</v>
      </c>
      <c r="DA682">
        <f t="shared" si="561"/>
        <v>0</v>
      </c>
      <c r="DB682" s="16" t="str">
        <f t="shared" si="562"/>
        <v>Fail</v>
      </c>
      <c r="DC682" s="31">
        <f>Survey!$BA682</f>
        <v>0</v>
      </c>
      <c r="DD682" s="31" cm="1">
        <f t="array" ref="DD682">SUM(SUMIF(Survey!CH682:DA682,{"&gt;0","&lt;0"})*{1,-1})-SUM(SUMIF(Survey!DC682:DV682,{"&gt;0","&lt;0"})*{1,-1})</f>
        <v>0</v>
      </c>
      <c r="DE682" s="30" t="str">
        <f t="shared" si="563"/>
        <v>No holdings</v>
      </c>
      <c r="DF682" s="17">
        <f t="shared" si="564"/>
        <v>0</v>
      </c>
      <c r="DG682" s="16" t="str">
        <f t="shared" si="565"/>
        <v>Pass</v>
      </c>
      <c r="DH682" s="33" t="b">
        <f>IF(ABS(Survey!$DA682)=0,TRUE,FALSE)</f>
        <v>1</v>
      </c>
      <c r="DI682" s="32" t="b">
        <f>NOT(ISBLANK(Survey!$DB682))</f>
        <v>0</v>
      </c>
      <c r="DJ682" s="16" t="str">
        <f t="shared" si="566"/>
        <v>Pass</v>
      </c>
      <c r="DK682" s="33" t="b">
        <f>IF(ABS(Survey!$DV682)=0,TRUE,FALSE)</f>
        <v>1</v>
      </c>
      <c r="DL682" s="32" t="b">
        <f>NOT(ISBLANK(Survey!$DW682))</f>
        <v>0</v>
      </c>
      <c r="DM682" t="str">
        <f t="shared" si="567"/>
        <v>Pass</v>
      </c>
      <c r="DN682" s="25" cm="1">
        <f t="array" ref="DN682">SUM(SUMIF(Survey!CW682,{"&gt;0","&lt;0"})*{1,-1})+SUM(SUMIF(Survey!DR682,{"&gt;0","&lt;0"})*{1,-1})</f>
        <v>0</v>
      </c>
      <c r="DO682" s="25">
        <f>SUM(SUMIF(Survey!DY682:EE682,{"&gt;0","&lt;0"})*{1,-1})+SUM(SUMIF(Survey!EG682:EM682,{"&gt;0","&lt;0"})*{1,-1})</f>
        <v>0</v>
      </c>
      <c r="DP682">
        <f t="shared" si="568"/>
        <v>0</v>
      </c>
      <c r="DQ682">
        <f t="shared" si="569"/>
        <v>0</v>
      </c>
      <c r="DR682" s="16" t="str">
        <f t="shared" si="570"/>
        <v>Pass</v>
      </c>
      <c r="DS682" s="33" t="b">
        <f>IF(ABS(Survey!$EE682)=0,TRUE,FALSE)</f>
        <v>1</v>
      </c>
      <c r="DT682" s="32" t="b">
        <f>NOT(ISBLANK(Survey!EF682))</f>
        <v>0</v>
      </c>
      <c r="DU682" s="16" t="str">
        <f t="shared" si="571"/>
        <v>Pass</v>
      </c>
      <c r="DV682" s="33" t="b">
        <f>IF(ABS(Survey!$EM682)=0,TRUE,FALSE)</f>
        <v>1</v>
      </c>
      <c r="DW682" s="32" t="b">
        <f>NOT(ISBLANK(Survey!$EN682))</f>
        <v>0</v>
      </c>
      <c r="DX682" s="16" t="str">
        <f t="shared" si="572"/>
        <v>Fail</v>
      </c>
      <c r="DY682" s="31">
        <f>SUM(SUMIF(Survey!ET682:EV682,{"&gt;0","&lt;0"})*{1,-1})</f>
        <v>0</v>
      </c>
      <c r="DZ682">
        <f t="shared" si="573"/>
        <v>0</v>
      </c>
      <c r="EA682">
        <f t="shared" si="574"/>
        <v>100</v>
      </c>
      <c r="EB682" s="30" t="b">
        <f>IF(OR(Survey!$M682="ETF",Survey!$M682="ETF, alternative mutual fund",Survey!$M682="Closed-end", Survey!$M682="Split share corp"),TRUE,FALSE)</f>
        <v>0</v>
      </c>
      <c r="EC682" s="16" t="str">
        <f t="shared" si="575"/>
        <v>Fail</v>
      </c>
      <c r="ED682" s="31">
        <f>SUM(SUMIF(Survey!EX682:FD682,{"&gt;0","&lt;0"})*{1,-1})</f>
        <v>0</v>
      </c>
      <c r="EE682">
        <f t="shared" si="576"/>
        <v>0</v>
      </c>
      <c r="EF682" s="17">
        <f t="shared" si="577"/>
        <v>100</v>
      </c>
      <c r="EG682" s="16" t="str">
        <f t="shared" si="578"/>
        <v>Fail</v>
      </c>
      <c r="EH682" s="31">
        <f>SUM(SUMIF(Survey!FF682:FL682,{"&gt;0","&lt;0"})*{1,-1})</f>
        <v>0</v>
      </c>
      <c r="EI682">
        <f t="shared" si="579"/>
        <v>0</v>
      </c>
      <c r="EJ682" s="17">
        <f t="shared" si="580"/>
        <v>100</v>
      </c>
    </row>
    <row r="683" spans="1:140">
      <c r="A683">
        <v>683</v>
      </c>
      <c r="B683" t="str">
        <f t="shared" si="528"/>
        <v>Pass</v>
      </c>
      <c r="C683" t="str">
        <f>IF(COUNTBLANK(Survey!B683:FM683)=$C$2, "Pass", "Fail")</f>
        <v>Pass</v>
      </c>
      <c r="D683" s="16" t="str">
        <f t="shared" si="529"/>
        <v>Fail</v>
      </c>
      <c r="E683" t="str">
        <f>IF(OR(ISBLANK(Survey!AL683),COUNTIF(G683:BJ683,"Fail")),"Fail","Pass")</f>
        <v>Fail</v>
      </c>
      <c r="F683" s="265"/>
      <c r="G683" s="16" t="str">
        <f t="shared" si="530"/>
        <v>Fail</v>
      </c>
      <c r="H683" s="139">
        <f>COUNTBLANK(Survey!B683:D683)+COUNTBLANK(Survey!G683)+COUNTBLANK(Survey!I683)+COUNTBLANK(Survey!K683:M683)+COUNTBLANK(Survey!P683:Q683)+COUNTBLANK(Survey!T683:W683)+COUNTBLANK(Survey!Z683:AC683)+COUNTBLANK(Survey!AF683:AG683)+COUNTBLANK(Survey!AK683:AK683)</f>
        <v>21</v>
      </c>
      <c r="I683" t="str">
        <f t="shared" si="531"/>
        <v>Fail</v>
      </c>
      <c r="J683" t="b">
        <f>IF(Survey!E683="No",TRUE,FALSE)</f>
        <v>0</v>
      </c>
      <c r="K683" s="29" cm="1">
        <f t="array" ref="K683">IF(COUNTA(Survey!$E$4:$E$695)=1, 0, SUM(IF(COUNTIF(Survey!$E$4:$E$695, Survey!$E$4:$E$695)=1,1,0)))</f>
        <v>0</v>
      </c>
      <c r="L683" s="29">
        <f>LEN(Survey!E683)</f>
        <v>0</v>
      </c>
      <c r="M683" s="16" t="str">
        <f t="shared" si="532"/>
        <v>Fail</v>
      </c>
      <c r="N683" t="b">
        <f>IF(Survey!F683="No",TRUE,FALSE)</f>
        <v>0</v>
      </c>
      <c r="O683" t="b">
        <f>Survey!F683=Survey!E683</f>
        <v>1</v>
      </c>
      <c r="P683">
        <f>COUNTIF(Survey!$F$4:$F$695,Survey!F683)</f>
        <v>0</v>
      </c>
      <c r="Q683" s="28">
        <f>LEN(Survey!F683)</f>
        <v>0</v>
      </c>
      <c r="R683" s="16" t="str">
        <f t="shared" si="533"/>
        <v>Pass</v>
      </c>
      <c r="S683" s="29">
        <f>MOD((LEN(Survey!H683)+2),11)</f>
        <v>2</v>
      </c>
      <c r="T683">
        <f>COUNTIF(Survey!$H$4:$H$695,Survey!H683)</f>
        <v>0</v>
      </c>
      <c r="U683" s="28" t="str">
        <f>IF(Survey!$L683="Prospectus fund", "Yes", "No")</f>
        <v>No</v>
      </c>
      <c r="V683" s="16" t="str">
        <f t="shared" si="534"/>
        <v>Pass</v>
      </c>
      <c r="W683" s="29">
        <f>MOD((LEN(Survey!J683)+2),11)</f>
        <v>2</v>
      </c>
      <c r="X683">
        <f>COUNTIF(Survey!$J$4:$J$695,Survey!J683)</f>
        <v>0</v>
      </c>
      <c r="Y683" s="30" t="b">
        <f>IF(OR(Survey!$M683="ETF",Survey!$M683="ETF, alternative mutual fund",Survey!$M683="Closed-end", Survey!$M683="Split share corp", Survey!$I683="Yes"),TRUE,FALSE)</f>
        <v>0</v>
      </c>
      <c r="Z683" s="16" t="str">
        <f>IFERROR(IF(AND(OR(AC683=AD683,AD683 = "Either"),NOT(ISBLANK(Survey!K683))),"Pass","Fail"),"Pass")</f>
        <v>Fail</v>
      </c>
      <c r="AA683" s="31" cm="1">
        <f t="array" ref="AA683">SUM(SUMIF(Survey!CH683:DA683,{"&gt;0","&lt;0"})*{1,-1})</f>
        <v>0</v>
      </c>
      <c r="AB683" s="33" cm="1">
        <f t="array" ref="AB683">SUM(SUMIF(Survey!CK683,{"&gt;0","&lt;0"})*{1,-1})+SUM(SUMIF(Survey!CU683,{"&gt;0","&lt;0"})*{1,-1})</f>
        <v>0</v>
      </c>
      <c r="AC683" s="33">
        <f>Survey!K683</f>
        <v>0</v>
      </c>
      <c r="AD683" s="32" t="str">
        <f t="shared" si="535"/>
        <v>Either</v>
      </c>
      <c r="AE683" s="16" t="str">
        <f t="shared" si="536"/>
        <v>Fail</v>
      </c>
      <c r="AF683" s="58" cm="1">
        <f t="array" ref="AF683">SUM(SUMIF(Survey!CH683:DA683,{"&gt;0","&lt;0"})*{1,-1})+SUM(SUMIF(Survey!DC683:DV683,{"&gt;0","&lt;0"})*{1,-1})</f>
        <v>0</v>
      </c>
      <c r="AG683" s="58">
        <f>IFERROR(AF683/(Survey!$BA683),0)</f>
        <v>0</v>
      </c>
      <c r="AH683" s="104" t="b">
        <f>IF(OR(Survey!$M683="Alternative strategy or hedge",Survey!$M683="Private asset",Survey!$L683="Prospectus fund"),TRUE,FALSE)</f>
        <v>0</v>
      </c>
      <c r="AI683" s="104" t="b">
        <f>NOT(ISBLANK(Survey!$M683))</f>
        <v>0</v>
      </c>
      <c r="AJ683" s="16" t="str">
        <f t="shared" si="537"/>
        <v>Fail</v>
      </c>
      <c r="AK683" t="b">
        <f>IF(Survey!W683="No",TRUE,FALSE)</f>
        <v>0</v>
      </c>
      <c r="AL683" s="119">
        <f>MOD((LEN(Survey!W683)+2),22)</f>
        <v>2</v>
      </c>
      <c r="AM683" t="str">
        <f t="shared" si="538"/>
        <v>Pass</v>
      </c>
      <c r="AN683" s="33" t="b">
        <f>NOT(ISNUMBER(SEARCH("Other",Survey!$Q683)))</f>
        <v>1</v>
      </c>
      <c r="AO683" s="32" t="b">
        <f>NOT(ISBLANK(Survey!$R683))</f>
        <v>0</v>
      </c>
      <c r="AP683" s="16" t="str">
        <f t="shared" si="539"/>
        <v>Pass</v>
      </c>
      <c r="AQ683" s="114">
        <f>COUNTBLANK(Survey!$X683)</f>
        <v>1</v>
      </c>
      <c r="AR683" s="58">
        <f>IF(AND(Survey!L683&lt;&gt;"Exempt fund",OR(Survey!$M683="ETF",Survey!$M683="ETF, alternative mutual fund",Survey!$M683="Mutual fund",Survey!$M683="Alternative mutual fund",Survey!$M683="Money market")),1,0)</f>
        <v>0</v>
      </c>
      <c r="AS683" s="16" t="str">
        <f t="shared" si="540"/>
        <v>Pass</v>
      </c>
      <c r="AT683" s="33" t="b">
        <f>NOT(ISNUMBER(SEARCH("Yes",Survey!$AC683)))</f>
        <v>1</v>
      </c>
      <c r="AU683" s="32" t="b">
        <f>IF(COUNTBLANK(Survey!$AD683:$AE683)=0,TRUE, FALSE)</f>
        <v>0</v>
      </c>
      <c r="AV683" s="16" t="str">
        <f t="shared" si="541"/>
        <v>Pass</v>
      </c>
      <c r="AW683" s="33" t="b">
        <f>NOT(ISNUMBER(SEARCH("Yes",Survey!$AF683)))</f>
        <v>1</v>
      </c>
      <c r="AX683" s="32" t="b">
        <f>NOT(ISBLANK(Survey!$AH683))</f>
        <v>0</v>
      </c>
      <c r="AY683" s="16" t="str">
        <f t="shared" si="542"/>
        <v>Pass</v>
      </c>
      <c r="AZ683" s="33" t="b">
        <f>NOT(OR(ISNUMBER(SEARCH("Other",Survey!$AH683)),ISNUMBER(SEARCH("Multiple",Survey!$AH683))))</f>
        <v>1</v>
      </c>
      <c r="BA683" s="32" t="b">
        <f>NOT(ISBLANK(Survey!$AI683))</f>
        <v>0</v>
      </c>
      <c r="BB683" s="16" t="str">
        <f t="shared" si="543"/>
        <v>Fail</v>
      </c>
      <c r="BC683" s="114">
        <f>IF(ABS(Survey!$BA683)&gt;0, 1,0)</f>
        <v>0</v>
      </c>
      <c r="BD683" s="114">
        <f>IF(COUNTBLANK(Survey!$AL683)=0,1,0)</f>
        <v>0</v>
      </c>
      <c r="BE683" s="16" t="str">
        <f t="shared" si="544"/>
        <v>Pass</v>
      </c>
      <c r="BF683" s="114">
        <f>IF(ISBLANK(Survey!$AL683),0,1)</f>
        <v>0</v>
      </c>
      <c r="BG683" s="133">
        <f>COUNTBLANK(Survey!$AM683)</f>
        <v>1</v>
      </c>
      <c r="BH683" s="16" t="str">
        <f t="shared" si="545"/>
        <v>Pass</v>
      </c>
      <c r="BI683" s="114">
        <f>IF(OR(Survey!$AM683="Closed",ISBLANK(Survey!$AM683)),0,1)</f>
        <v>0</v>
      </c>
      <c r="BJ683" s="133">
        <f>IF(ISBLANK(Survey!$AN683),1,0)</f>
        <v>1</v>
      </c>
      <c r="BK683" s="118" t="str">
        <f t="shared" si="546"/>
        <v>Pass</v>
      </c>
      <c r="BL683" s="31" cm="1">
        <f t="array" ref="BL683">SUM(SUMIF(Survey!AO683:AP683,{"&gt;0","&lt;0"})*{1,-1})</f>
        <v>0</v>
      </c>
      <c r="BM683">
        <f t="shared" si="547"/>
        <v>0</v>
      </c>
      <c r="BN683">
        <f t="shared" si="548"/>
        <v>100</v>
      </c>
      <c r="BO683" s="118" t="str">
        <f t="shared" si="549"/>
        <v>Pass</v>
      </c>
      <c r="BP683">
        <f>IF(Survey!AQ683="No",0,1)</f>
        <v>1</v>
      </c>
      <c r="BQ683" s="207">
        <f>MOD((LEN(Survey!AQ683)+2),22)</f>
        <v>2</v>
      </c>
      <c r="BR683">
        <f>IF(Survey!AR683="No",0,1)</f>
        <v>1</v>
      </c>
      <c r="BS683" s="207">
        <f>MOD((LEN(Survey!AR683)+2),22)</f>
        <v>2</v>
      </c>
      <c r="BT683" s="114">
        <f>COUNTBLANK(Survey!$AQ683:$AS683)+COUNTBLANK(Survey!$AU683)</f>
        <v>4</v>
      </c>
      <c r="BU683" s="114">
        <f>IF(Survey!$I683="Yes",1,0)</f>
        <v>0</v>
      </c>
      <c r="BV683" s="114">
        <f>IF(OR(Survey!$M683="Mutual fund",Survey!$M683="Alternative mutual fund",Survey!$M683="Money market"),1,0)</f>
        <v>0</v>
      </c>
      <c r="BW683" s="119">
        <f>IF(OR(Survey!$M683="ETF",Survey!$M683="ETF, alternative mutual fund"),1,0)</f>
        <v>0</v>
      </c>
      <c r="BX683" s="16" t="str">
        <f t="shared" si="550"/>
        <v>Pass</v>
      </c>
      <c r="BY683" s="33">
        <f>IF(ISNUMBER(SEARCH("Other",Survey!$AS683)), 1, 0)</f>
        <v>0</v>
      </c>
      <c r="BZ683" s="58" t="b">
        <f>NOT(ISBLANK(Survey!$AT683))</f>
        <v>0</v>
      </c>
      <c r="CA683" s="16" t="str">
        <f t="shared" si="551"/>
        <v>Pass</v>
      </c>
      <c r="CB683" s="114">
        <f>IF(Survey!$BB683=0, 0,1)</f>
        <v>0</v>
      </c>
      <c r="CC683" s="58">
        <f>Survey!$AV683</f>
        <v>0</v>
      </c>
      <c r="CD683" s="58">
        <f>Survey!$BC683+Survey!$BD683+ABS(Survey!$BE683)-ABS(Survey!$BF683)-ABS(Survey!$BG683)-ABS(Survey!$BL683)</f>
        <v>0</v>
      </c>
      <c r="CE683" s="138">
        <f>Survey!BB683+(ABS(Survey!$BH683)-ABS(Survey!$BI683)+ABS(Survey!$BJ683)-ABS(Survey!$BK683))*0.5</f>
        <v>0</v>
      </c>
      <c r="CF683" s="58">
        <f t="shared" si="552"/>
        <v>0</v>
      </c>
      <c r="CG683" s="58">
        <f>IF(AND($CC683&gt;$CF683-0.2,$CC683&lt;$CF683+0.2,ISBLANK(Survey!$AV683)=FALSE),0,1)</f>
        <v>1</v>
      </c>
      <c r="CH683" s="133">
        <f>IF(ISBLANK(Survey!$AW683),1,0)</f>
        <v>1</v>
      </c>
      <c r="CI683" s="16" t="str">
        <f t="shared" si="553"/>
        <v>Pass</v>
      </c>
      <c r="CJ683" s="114">
        <f>IF(Survey!$BB683=0, 0,1)</f>
        <v>0</v>
      </c>
      <c r="CK683" s="58">
        <f>IF(AND(Survey!$AX683&gt;=0,Survey!$AX683&lt;=0.2,Survey!$AX683&lt;&gt;""),0,1)</f>
        <v>1</v>
      </c>
      <c r="CL683" s="114">
        <f>IF(ISBLANK(Survey!$AY683),1,0)</f>
        <v>1</v>
      </c>
      <c r="CM683" s="16" t="str">
        <f t="shared" si="554"/>
        <v>Fail</v>
      </c>
      <c r="CN683" s="133">
        <f>Survey!$AZ683</f>
        <v>0</v>
      </c>
      <c r="CO683" s="16" t="str">
        <f t="shared" si="555"/>
        <v>Pass</v>
      </c>
      <c r="CP683" s="31">
        <f>Survey!$BA683</f>
        <v>0</v>
      </c>
      <c r="CQ683" s="138">
        <f>Survey!$BB683+Survey!$BC683+Survey!$BD683+ABS(Survey!$BE683)-ABS(Survey!$BF683)-ABS(Survey!$BG683)+ABS(Survey!$BH683)-ABS(Survey!$BI683)+ABS(Survey!$BJ683)-ABS(Survey!$BK683)-ABS(Survey!$BL683)+Survey!$BM683</f>
        <v>0</v>
      </c>
      <c r="CR683" s="30">
        <f t="shared" si="556"/>
        <v>0</v>
      </c>
      <c r="CS683" s="17">
        <f t="shared" si="557"/>
        <v>0</v>
      </c>
      <c r="CT683" s="16" t="str">
        <f t="shared" si="558"/>
        <v>Pass</v>
      </c>
      <c r="CU683" s="33" t="b">
        <f>IF(ABS(Survey!$BM683)=0,TRUE,FALSE)</f>
        <v>1</v>
      </c>
      <c r="CV683" s="32" t="b">
        <f>NOT(ISBLANK(Survey!$BN683))</f>
        <v>0</v>
      </c>
      <c r="CW683" t="str">
        <f t="shared" si="559"/>
        <v>Fail</v>
      </c>
      <c r="CX683" s="25">
        <f>Survey!$BA683</f>
        <v>0</v>
      </c>
      <c r="CY683" s="25" cm="1">
        <f t="array" ref="CY683">SUM(SUMIF(Survey!BP683:BW683,{"&gt;0","&lt;0"})*{1,-1})-SUM(SUMIF(Survey!BY683:CF683,{"&gt;0","&lt;0"})*{1,-1})</f>
        <v>0</v>
      </c>
      <c r="CZ683" s="30" t="str">
        <f t="shared" si="560"/>
        <v>No holdings</v>
      </c>
      <c r="DA683">
        <f t="shared" si="561"/>
        <v>0</v>
      </c>
      <c r="DB683" s="16" t="str">
        <f t="shared" si="562"/>
        <v>Fail</v>
      </c>
      <c r="DC683" s="31">
        <f>Survey!$BA683</f>
        <v>0</v>
      </c>
      <c r="DD683" s="31" cm="1">
        <f t="array" ref="DD683">SUM(SUMIF(Survey!CH683:DA683,{"&gt;0","&lt;0"})*{1,-1})-SUM(SUMIF(Survey!DC683:DV683,{"&gt;0","&lt;0"})*{1,-1})</f>
        <v>0</v>
      </c>
      <c r="DE683" s="30" t="str">
        <f t="shared" si="563"/>
        <v>No holdings</v>
      </c>
      <c r="DF683" s="17">
        <f t="shared" si="564"/>
        <v>0</v>
      </c>
      <c r="DG683" s="16" t="str">
        <f t="shared" si="565"/>
        <v>Pass</v>
      </c>
      <c r="DH683" s="33" t="b">
        <f>IF(ABS(Survey!$DA683)=0,TRUE,FALSE)</f>
        <v>1</v>
      </c>
      <c r="DI683" s="32" t="b">
        <f>NOT(ISBLANK(Survey!$DB683))</f>
        <v>0</v>
      </c>
      <c r="DJ683" s="16" t="str">
        <f t="shared" si="566"/>
        <v>Pass</v>
      </c>
      <c r="DK683" s="33" t="b">
        <f>IF(ABS(Survey!$DV683)=0,TRUE,FALSE)</f>
        <v>1</v>
      </c>
      <c r="DL683" s="32" t="b">
        <f>NOT(ISBLANK(Survey!$DW683))</f>
        <v>0</v>
      </c>
      <c r="DM683" t="str">
        <f t="shared" si="567"/>
        <v>Pass</v>
      </c>
      <c r="DN683" s="25" cm="1">
        <f t="array" ref="DN683">SUM(SUMIF(Survey!CW683,{"&gt;0","&lt;0"})*{1,-1})+SUM(SUMIF(Survey!DR683,{"&gt;0","&lt;0"})*{1,-1})</f>
        <v>0</v>
      </c>
      <c r="DO683" s="25">
        <f>SUM(SUMIF(Survey!DY683:EE683,{"&gt;0","&lt;0"})*{1,-1})+SUM(SUMIF(Survey!EG683:EM683,{"&gt;0","&lt;0"})*{1,-1})</f>
        <v>0</v>
      </c>
      <c r="DP683">
        <f t="shared" si="568"/>
        <v>0</v>
      </c>
      <c r="DQ683">
        <f t="shared" si="569"/>
        <v>0</v>
      </c>
      <c r="DR683" s="16" t="str">
        <f t="shared" si="570"/>
        <v>Pass</v>
      </c>
      <c r="DS683" s="33" t="b">
        <f>IF(ABS(Survey!$EE683)=0,TRUE,FALSE)</f>
        <v>1</v>
      </c>
      <c r="DT683" s="32" t="b">
        <f>NOT(ISBLANK(Survey!EF683))</f>
        <v>0</v>
      </c>
      <c r="DU683" s="16" t="str">
        <f t="shared" si="571"/>
        <v>Pass</v>
      </c>
      <c r="DV683" s="33" t="b">
        <f>IF(ABS(Survey!$EM683)=0,TRUE,FALSE)</f>
        <v>1</v>
      </c>
      <c r="DW683" s="32" t="b">
        <f>NOT(ISBLANK(Survey!$EN683))</f>
        <v>0</v>
      </c>
      <c r="DX683" s="16" t="str">
        <f t="shared" si="572"/>
        <v>Fail</v>
      </c>
      <c r="DY683" s="31">
        <f>SUM(SUMIF(Survey!ET683:EV683,{"&gt;0","&lt;0"})*{1,-1})</f>
        <v>0</v>
      </c>
      <c r="DZ683">
        <f t="shared" si="573"/>
        <v>0</v>
      </c>
      <c r="EA683">
        <f t="shared" si="574"/>
        <v>100</v>
      </c>
      <c r="EB683" s="30" t="b">
        <f>IF(OR(Survey!$M683="ETF",Survey!$M683="ETF, alternative mutual fund",Survey!$M683="Closed-end", Survey!$M683="Split share corp"),TRUE,FALSE)</f>
        <v>0</v>
      </c>
      <c r="EC683" s="16" t="str">
        <f t="shared" si="575"/>
        <v>Fail</v>
      </c>
      <c r="ED683" s="31">
        <f>SUM(SUMIF(Survey!EX683:FD683,{"&gt;0","&lt;0"})*{1,-1})</f>
        <v>0</v>
      </c>
      <c r="EE683">
        <f t="shared" si="576"/>
        <v>0</v>
      </c>
      <c r="EF683" s="17">
        <f t="shared" si="577"/>
        <v>100</v>
      </c>
      <c r="EG683" s="16" t="str">
        <f t="shared" si="578"/>
        <v>Fail</v>
      </c>
      <c r="EH683" s="31">
        <f>SUM(SUMIF(Survey!FF683:FL683,{"&gt;0","&lt;0"})*{1,-1})</f>
        <v>0</v>
      </c>
      <c r="EI683">
        <f t="shared" si="579"/>
        <v>0</v>
      </c>
      <c r="EJ683" s="17">
        <f t="shared" si="580"/>
        <v>100</v>
      </c>
    </row>
    <row r="684" spans="1:140">
      <c r="A684">
        <v>684</v>
      </c>
      <c r="B684" t="str">
        <f t="shared" si="528"/>
        <v>Pass</v>
      </c>
      <c r="C684" t="str">
        <f>IF(COUNTBLANK(Survey!B684:FM684)=$C$2, "Pass", "Fail")</f>
        <v>Pass</v>
      </c>
      <c r="D684" s="16" t="str">
        <f t="shared" si="529"/>
        <v>Fail</v>
      </c>
      <c r="E684" t="str">
        <f>IF(OR(ISBLANK(Survey!AL684),COUNTIF(G684:BJ684,"Fail")),"Fail","Pass")</f>
        <v>Fail</v>
      </c>
      <c r="F684" s="265"/>
      <c r="G684" s="16" t="str">
        <f t="shared" si="530"/>
        <v>Fail</v>
      </c>
      <c r="H684" s="139">
        <f>COUNTBLANK(Survey!B684:D684)+COUNTBLANK(Survey!G684)+COUNTBLANK(Survey!I684)+COUNTBLANK(Survey!K684:M684)+COUNTBLANK(Survey!P684:Q684)+COUNTBLANK(Survey!T684:W684)+COUNTBLANK(Survey!Z684:AC684)+COUNTBLANK(Survey!AF684:AG684)+COUNTBLANK(Survey!AK684:AK684)</f>
        <v>21</v>
      </c>
      <c r="I684" t="str">
        <f t="shared" si="531"/>
        <v>Fail</v>
      </c>
      <c r="J684" t="b">
        <f>IF(Survey!E684="No",TRUE,FALSE)</f>
        <v>0</v>
      </c>
      <c r="K684" s="29" cm="1">
        <f t="array" ref="K684">IF(COUNTA(Survey!$E$4:$E$695)=1, 0, SUM(IF(COUNTIF(Survey!$E$4:$E$695, Survey!$E$4:$E$695)=1,1,0)))</f>
        <v>0</v>
      </c>
      <c r="L684" s="29">
        <f>LEN(Survey!E684)</f>
        <v>0</v>
      </c>
      <c r="M684" s="16" t="str">
        <f t="shared" si="532"/>
        <v>Fail</v>
      </c>
      <c r="N684" t="b">
        <f>IF(Survey!F684="No",TRUE,FALSE)</f>
        <v>0</v>
      </c>
      <c r="O684" t="b">
        <f>Survey!F684=Survey!E684</f>
        <v>1</v>
      </c>
      <c r="P684">
        <f>COUNTIF(Survey!$F$4:$F$695,Survey!F684)</f>
        <v>0</v>
      </c>
      <c r="Q684" s="28">
        <f>LEN(Survey!F684)</f>
        <v>0</v>
      </c>
      <c r="R684" s="16" t="str">
        <f t="shared" si="533"/>
        <v>Pass</v>
      </c>
      <c r="S684" s="29">
        <f>MOD((LEN(Survey!H684)+2),11)</f>
        <v>2</v>
      </c>
      <c r="T684">
        <f>COUNTIF(Survey!$H$4:$H$695,Survey!H684)</f>
        <v>0</v>
      </c>
      <c r="U684" s="28" t="str">
        <f>IF(Survey!$L684="Prospectus fund", "Yes", "No")</f>
        <v>No</v>
      </c>
      <c r="V684" s="16" t="str">
        <f t="shared" si="534"/>
        <v>Pass</v>
      </c>
      <c r="W684" s="29">
        <f>MOD((LEN(Survey!J684)+2),11)</f>
        <v>2</v>
      </c>
      <c r="X684">
        <f>COUNTIF(Survey!$J$4:$J$695,Survey!J684)</f>
        <v>0</v>
      </c>
      <c r="Y684" s="30" t="b">
        <f>IF(OR(Survey!$M684="ETF",Survey!$M684="ETF, alternative mutual fund",Survey!$M684="Closed-end", Survey!$M684="Split share corp", Survey!$I684="Yes"),TRUE,FALSE)</f>
        <v>0</v>
      </c>
      <c r="Z684" s="16" t="str">
        <f>IFERROR(IF(AND(OR(AC684=AD684,AD684 = "Either"),NOT(ISBLANK(Survey!K684))),"Pass","Fail"),"Pass")</f>
        <v>Fail</v>
      </c>
      <c r="AA684" s="31" cm="1">
        <f t="array" ref="AA684">SUM(SUMIF(Survey!CH684:DA684,{"&gt;0","&lt;0"})*{1,-1})</f>
        <v>0</v>
      </c>
      <c r="AB684" s="33" cm="1">
        <f t="array" ref="AB684">SUM(SUMIF(Survey!CK684,{"&gt;0","&lt;0"})*{1,-1})+SUM(SUMIF(Survey!CU684,{"&gt;0","&lt;0"})*{1,-1})</f>
        <v>0</v>
      </c>
      <c r="AC684" s="33">
        <f>Survey!K684</f>
        <v>0</v>
      </c>
      <c r="AD684" s="32" t="str">
        <f t="shared" si="535"/>
        <v>Either</v>
      </c>
      <c r="AE684" s="16" t="str">
        <f t="shared" si="536"/>
        <v>Fail</v>
      </c>
      <c r="AF684" s="58" cm="1">
        <f t="array" ref="AF684">SUM(SUMIF(Survey!CH684:DA684,{"&gt;0","&lt;0"})*{1,-1})+SUM(SUMIF(Survey!DC684:DV684,{"&gt;0","&lt;0"})*{1,-1})</f>
        <v>0</v>
      </c>
      <c r="AG684" s="58">
        <f>IFERROR(AF684/(Survey!$BA684),0)</f>
        <v>0</v>
      </c>
      <c r="AH684" s="104" t="b">
        <f>IF(OR(Survey!$M684="Alternative strategy or hedge",Survey!$M684="Private asset",Survey!$L684="Prospectus fund"),TRUE,FALSE)</f>
        <v>0</v>
      </c>
      <c r="AI684" s="104" t="b">
        <f>NOT(ISBLANK(Survey!$M684))</f>
        <v>0</v>
      </c>
      <c r="AJ684" s="16" t="str">
        <f t="shared" si="537"/>
        <v>Fail</v>
      </c>
      <c r="AK684" t="b">
        <f>IF(Survey!W684="No",TRUE,FALSE)</f>
        <v>0</v>
      </c>
      <c r="AL684" s="119">
        <f>MOD((LEN(Survey!W684)+2),22)</f>
        <v>2</v>
      </c>
      <c r="AM684" t="str">
        <f t="shared" si="538"/>
        <v>Pass</v>
      </c>
      <c r="AN684" s="33" t="b">
        <f>NOT(ISNUMBER(SEARCH("Other",Survey!$Q684)))</f>
        <v>1</v>
      </c>
      <c r="AO684" s="32" t="b">
        <f>NOT(ISBLANK(Survey!$R684))</f>
        <v>0</v>
      </c>
      <c r="AP684" s="16" t="str">
        <f t="shared" si="539"/>
        <v>Pass</v>
      </c>
      <c r="AQ684" s="114">
        <f>COUNTBLANK(Survey!$X684)</f>
        <v>1</v>
      </c>
      <c r="AR684" s="58">
        <f>IF(AND(Survey!L684&lt;&gt;"Exempt fund",OR(Survey!$M684="ETF",Survey!$M684="ETF, alternative mutual fund",Survey!$M684="Mutual fund",Survey!$M684="Alternative mutual fund",Survey!$M684="Money market")),1,0)</f>
        <v>0</v>
      </c>
      <c r="AS684" s="16" t="str">
        <f t="shared" si="540"/>
        <v>Pass</v>
      </c>
      <c r="AT684" s="33" t="b">
        <f>NOT(ISNUMBER(SEARCH("Yes",Survey!$AC684)))</f>
        <v>1</v>
      </c>
      <c r="AU684" s="32" t="b">
        <f>IF(COUNTBLANK(Survey!$AD684:$AE684)=0,TRUE, FALSE)</f>
        <v>0</v>
      </c>
      <c r="AV684" s="16" t="str">
        <f t="shared" si="541"/>
        <v>Pass</v>
      </c>
      <c r="AW684" s="33" t="b">
        <f>NOT(ISNUMBER(SEARCH("Yes",Survey!$AF684)))</f>
        <v>1</v>
      </c>
      <c r="AX684" s="32" t="b">
        <f>NOT(ISBLANK(Survey!$AH684))</f>
        <v>0</v>
      </c>
      <c r="AY684" s="16" t="str">
        <f t="shared" si="542"/>
        <v>Pass</v>
      </c>
      <c r="AZ684" s="33" t="b">
        <f>NOT(OR(ISNUMBER(SEARCH("Other",Survey!$AH684)),ISNUMBER(SEARCH("Multiple",Survey!$AH684))))</f>
        <v>1</v>
      </c>
      <c r="BA684" s="32" t="b">
        <f>NOT(ISBLANK(Survey!$AI684))</f>
        <v>0</v>
      </c>
      <c r="BB684" s="16" t="str">
        <f t="shared" si="543"/>
        <v>Fail</v>
      </c>
      <c r="BC684" s="114">
        <f>IF(ABS(Survey!$BA684)&gt;0, 1,0)</f>
        <v>0</v>
      </c>
      <c r="BD684" s="114">
        <f>IF(COUNTBLANK(Survey!$AL684)=0,1,0)</f>
        <v>0</v>
      </c>
      <c r="BE684" s="16" t="str">
        <f t="shared" si="544"/>
        <v>Pass</v>
      </c>
      <c r="BF684" s="114">
        <f>IF(ISBLANK(Survey!$AL684),0,1)</f>
        <v>0</v>
      </c>
      <c r="BG684" s="133">
        <f>COUNTBLANK(Survey!$AM684)</f>
        <v>1</v>
      </c>
      <c r="BH684" s="16" t="str">
        <f t="shared" si="545"/>
        <v>Pass</v>
      </c>
      <c r="BI684" s="114">
        <f>IF(OR(Survey!$AM684="Closed",ISBLANK(Survey!$AM684)),0,1)</f>
        <v>0</v>
      </c>
      <c r="BJ684" s="133">
        <f>IF(ISBLANK(Survey!$AN684),1,0)</f>
        <v>1</v>
      </c>
      <c r="BK684" s="118" t="str">
        <f t="shared" si="546"/>
        <v>Pass</v>
      </c>
      <c r="BL684" s="31" cm="1">
        <f t="array" ref="BL684">SUM(SUMIF(Survey!AO684:AP684,{"&gt;0","&lt;0"})*{1,-1})</f>
        <v>0</v>
      </c>
      <c r="BM684">
        <f t="shared" si="547"/>
        <v>0</v>
      </c>
      <c r="BN684">
        <f t="shared" si="548"/>
        <v>100</v>
      </c>
      <c r="BO684" s="118" t="str">
        <f t="shared" si="549"/>
        <v>Pass</v>
      </c>
      <c r="BP684">
        <f>IF(Survey!AQ684="No",0,1)</f>
        <v>1</v>
      </c>
      <c r="BQ684" s="207">
        <f>MOD((LEN(Survey!AQ684)+2),22)</f>
        <v>2</v>
      </c>
      <c r="BR684">
        <f>IF(Survey!AR684="No",0,1)</f>
        <v>1</v>
      </c>
      <c r="BS684" s="207">
        <f>MOD((LEN(Survey!AR684)+2),22)</f>
        <v>2</v>
      </c>
      <c r="BT684" s="114">
        <f>COUNTBLANK(Survey!$AQ684:$AS684)+COUNTBLANK(Survey!$AU684)</f>
        <v>4</v>
      </c>
      <c r="BU684" s="114">
        <f>IF(Survey!$I684="Yes",1,0)</f>
        <v>0</v>
      </c>
      <c r="BV684" s="114">
        <f>IF(OR(Survey!$M684="Mutual fund",Survey!$M684="Alternative mutual fund",Survey!$M684="Money market"),1,0)</f>
        <v>0</v>
      </c>
      <c r="BW684" s="119">
        <f>IF(OR(Survey!$M684="ETF",Survey!$M684="ETF, alternative mutual fund"),1,0)</f>
        <v>0</v>
      </c>
      <c r="BX684" s="16" t="str">
        <f t="shared" si="550"/>
        <v>Pass</v>
      </c>
      <c r="BY684" s="33">
        <f>IF(ISNUMBER(SEARCH("Other",Survey!$AS684)), 1, 0)</f>
        <v>0</v>
      </c>
      <c r="BZ684" s="58" t="b">
        <f>NOT(ISBLANK(Survey!$AT684))</f>
        <v>0</v>
      </c>
      <c r="CA684" s="16" t="str">
        <f t="shared" si="551"/>
        <v>Pass</v>
      </c>
      <c r="CB684" s="114">
        <f>IF(Survey!$BB684=0, 0,1)</f>
        <v>0</v>
      </c>
      <c r="CC684" s="58">
        <f>Survey!$AV684</f>
        <v>0</v>
      </c>
      <c r="CD684" s="58">
        <f>Survey!$BC684+Survey!$BD684+ABS(Survey!$BE684)-ABS(Survey!$BF684)-ABS(Survey!$BG684)-ABS(Survey!$BL684)</f>
        <v>0</v>
      </c>
      <c r="CE684" s="138">
        <f>Survey!BB684+(ABS(Survey!$BH684)-ABS(Survey!$BI684)+ABS(Survey!$BJ684)-ABS(Survey!$BK684))*0.5</f>
        <v>0</v>
      </c>
      <c r="CF684" s="58">
        <f t="shared" si="552"/>
        <v>0</v>
      </c>
      <c r="CG684" s="58">
        <f>IF(AND($CC684&gt;$CF684-0.2,$CC684&lt;$CF684+0.2,ISBLANK(Survey!$AV684)=FALSE),0,1)</f>
        <v>1</v>
      </c>
      <c r="CH684" s="133">
        <f>IF(ISBLANK(Survey!$AW684),1,0)</f>
        <v>1</v>
      </c>
      <c r="CI684" s="16" t="str">
        <f t="shared" si="553"/>
        <v>Pass</v>
      </c>
      <c r="CJ684" s="114">
        <f>IF(Survey!$BB684=0, 0,1)</f>
        <v>0</v>
      </c>
      <c r="CK684" s="58">
        <f>IF(AND(Survey!$AX684&gt;=0,Survey!$AX684&lt;=0.2,Survey!$AX684&lt;&gt;""),0,1)</f>
        <v>1</v>
      </c>
      <c r="CL684" s="114">
        <f>IF(ISBLANK(Survey!$AY684),1,0)</f>
        <v>1</v>
      </c>
      <c r="CM684" s="16" t="str">
        <f t="shared" si="554"/>
        <v>Fail</v>
      </c>
      <c r="CN684" s="133">
        <f>Survey!$AZ684</f>
        <v>0</v>
      </c>
      <c r="CO684" s="16" t="str">
        <f t="shared" si="555"/>
        <v>Pass</v>
      </c>
      <c r="CP684" s="31">
        <f>Survey!$BA684</f>
        <v>0</v>
      </c>
      <c r="CQ684" s="138">
        <f>Survey!$BB684+Survey!$BC684+Survey!$BD684+ABS(Survey!$BE684)-ABS(Survey!$BF684)-ABS(Survey!$BG684)+ABS(Survey!$BH684)-ABS(Survey!$BI684)+ABS(Survey!$BJ684)-ABS(Survey!$BK684)-ABS(Survey!$BL684)+Survey!$BM684</f>
        <v>0</v>
      </c>
      <c r="CR684" s="30">
        <f t="shared" si="556"/>
        <v>0</v>
      </c>
      <c r="CS684" s="17">
        <f t="shared" si="557"/>
        <v>0</v>
      </c>
      <c r="CT684" s="16" t="str">
        <f t="shared" si="558"/>
        <v>Pass</v>
      </c>
      <c r="CU684" s="33" t="b">
        <f>IF(ABS(Survey!$BM684)=0,TRUE,FALSE)</f>
        <v>1</v>
      </c>
      <c r="CV684" s="32" t="b">
        <f>NOT(ISBLANK(Survey!$BN684))</f>
        <v>0</v>
      </c>
      <c r="CW684" t="str">
        <f t="shared" si="559"/>
        <v>Fail</v>
      </c>
      <c r="CX684" s="25">
        <f>Survey!$BA684</f>
        <v>0</v>
      </c>
      <c r="CY684" s="25" cm="1">
        <f t="array" ref="CY684">SUM(SUMIF(Survey!BP684:BW684,{"&gt;0","&lt;0"})*{1,-1})-SUM(SUMIF(Survey!BY684:CF684,{"&gt;0","&lt;0"})*{1,-1})</f>
        <v>0</v>
      </c>
      <c r="CZ684" s="30" t="str">
        <f t="shared" si="560"/>
        <v>No holdings</v>
      </c>
      <c r="DA684">
        <f t="shared" si="561"/>
        <v>0</v>
      </c>
      <c r="DB684" s="16" t="str">
        <f t="shared" si="562"/>
        <v>Fail</v>
      </c>
      <c r="DC684" s="31">
        <f>Survey!$BA684</f>
        <v>0</v>
      </c>
      <c r="DD684" s="31" cm="1">
        <f t="array" ref="DD684">SUM(SUMIF(Survey!CH684:DA684,{"&gt;0","&lt;0"})*{1,-1})-SUM(SUMIF(Survey!DC684:DV684,{"&gt;0","&lt;0"})*{1,-1})</f>
        <v>0</v>
      </c>
      <c r="DE684" s="30" t="str">
        <f t="shared" si="563"/>
        <v>No holdings</v>
      </c>
      <c r="DF684" s="17">
        <f t="shared" si="564"/>
        <v>0</v>
      </c>
      <c r="DG684" s="16" t="str">
        <f t="shared" si="565"/>
        <v>Pass</v>
      </c>
      <c r="DH684" s="33" t="b">
        <f>IF(ABS(Survey!$DA684)=0,TRUE,FALSE)</f>
        <v>1</v>
      </c>
      <c r="DI684" s="32" t="b">
        <f>NOT(ISBLANK(Survey!$DB684))</f>
        <v>0</v>
      </c>
      <c r="DJ684" s="16" t="str">
        <f t="shared" si="566"/>
        <v>Pass</v>
      </c>
      <c r="DK684" s="33" t="b">
        <f>IF(ABS(Survey!$DV684)=0,TRUE,FALSE)</f>
        <v>1</v>
      </c>
      <c r="DL684" s="32" t="b">
        <f>NOT(ISBLANK(Survey!$DW684))</f>
        <v>0</v>
      </c>
      <c r="DM684" t="str">
        <f t="shared" si="567"/>
        <v>Pass</v>
      </c>
      <c r="DN684" s="25" cm="1">
        <f t="array" ref="DN684">SUM(SUMIF(Survey!CW684,{"&gt;0","&lt;0"})*{1,-1})+SUM(SUMIF(Survey!DR684,{"&gt;0","&lt;0"})*{1,-1})</f>
        <v>0</v>
      </c>
      <c r="DO684" s="25">
        <f>SUM(SUMIF(Survey!DY684:EE684,{"&gt;0","&lt;0"})*{1,-1})+SUM(SUMIF(Survey!EG684:EM684,{"&gt;0","&lt;0"})*{1,-1})</f>
        <v>0</v>
      </c>
      <c r="DP684">
        <f t="shared" si="568"/>
        <v>0</v>
      </c>
      <c r="DQ684">
        <f t="shared" si="569"/>
        <v>0</v>
      </c>
      <c r="DR684" s="16" t="str">
        <f t="shared" si="570"/>
        <v>Pass</v>
      </c>
      <c r="DS684" s="33" t="b">
        <f>IF(ABS(Survey!$EE684)=0,TRUE,FALSE)</f>
        <v>1</v>
      </c>
      <c r="DT684" s="32" t="b">
        <f>NOT(ISBLANK(Survey!EF684))</f>
        <v>0</v>
      </c>
      <c r="DU684" s="16" t="str">
        <f t="shared" si="571"/>
        <v>Pass</v>
      </c>
      <c r="DV684" s="33" t="b">
        <f>IF(ABS(Survey!$EM684)=0,TRUE,FALSE)</f>
        <v>1</v>
      </c>
      <c r="DW684" s="32" t="b">
        <f>NOT(ISBLANK(Survey!$EN684))</f>
        <v>0</v>
      </c>
      <c r="DX684" s="16" t="str">
        <f t="shared" si="572"/>
        <v>Fail</v>
      </c>
      <c r="DY684" s="31">
        <f>SUM(SUMIF(Survey!ET684:EV684,{"&gt;0","&lt;0"})*{1,-1})</f>
        <v>0</v>
      </c>
      <c r="DZ684">
        <f t="shared" si="573"/>
        <v>0</v>
      </c>
      <c r="EA684">
        <f t="shared" si="574"/>
        <v>100</v>
      </c>
      <c r="EB684" s="30" t="b">
        <f>IF(OR(Survey!$M684="ETF",Survey!$M684="ETF, alternative mutual fund",Survey!$M684="Closed-end", Survey!$M684="Split share corp"),TRUE,FALSE)</f>
        <v>0</v>
      </c>
      <c r="EC684" s="16" t="str">
        <f t="shared" si="575"/>
        <v>Fail</v>
      </c>
      <c r="ED684" s="31">
        <f>SUM(SUMIF(Survey!EX684:FD684,{"&gt;0","&lt;0"})*{1,-1})</f>
        <v>0</v>
      </c>
      <c r="EE684">
        <f t="shared" si="576"/>
        <v>0</v>
      </c>
      <c r="EF684" s="17">
        <f t="shared" si="577"/>
        <v>100</v>
      </c>
      <c r="EG684" s="16" t="str">
        <f t="shared" si="578"/>
        <v>Fail</v>
      </c>
      <c r="EH684" s="31">
        <f>SUM(SUMIF(Survey!FF684:FL684,{"&gt;0","&lt;0"})*{1,-1})</f>
        <v>0</v>
      </c>
      <c r="EI684">
        <f t="shared" si="579"/>
        <v>0</v>
      </c>
      <c r="EJ684" s="17">
        <f t="shared" si="580"/>
        <v>100</v>
      </c>
    </row>
    <row r="685" spans="1:140">
      <c r="A685">
        <v>685</v>
      </c>
      <c r="B685" t="str">
        <f t="shared" si="528"/>
        <v>Pass</v>
      </c>
      <c r="C685" t="str">
        <f>IF(COUNTBLANK(Survey!B685:FM685)=$C$2, "Pass", "Fail")</f>
        <v>Pass</v>
      </c>
      <c r="D685" s="16" t="str">
        <f t="shared" si="529"/>
        <v>Fail</v>
      </c>
      <c r="E685" t="str">
        <f>IF(OR(ISBLANK(Survey!AL685),COUNTIF(G685:BJ685,"Fail")),"Fail","Pass")</f>
        <v>Fail</v>
      </c>
      <c r="F685" s="265"/>
      <c r="G685" s="16" t="str">
        <f t="shared" si="530"/>
        <v>Fail</v>
      </c>
      <c r="H685" s="139">
        <f>COUNTBLANK(Survey!B685:D685)+COUNTBLANK(Survey!G685)+COUNTBLANK(Survey!I685)+COUNTBLANK(Survey!K685:M685)+COUNTBLANK(Survey!P685:Q685)+COUNTBLANK(Survey!T685:W685)+COUNTBLANK(Survey!Z685:AC685)+COUNTBLANK(Survey!AF685:AG685)+COUNTBLANK(Survey!AK685:AK685)</f>
        <v>21</v>
      </c>
      <c r="I685" t="str">
        <f t="shared" si="531"/>
        <v>Fail</v>
      </c>
      <c r="J685" t="b">
        <f>IF(Survey!E685="No",TRUE,FALSE)</f>
        <v>0</v>
      </c>
      <c r="K685" s="29" cm="1">
        <f t="array" ref="K685">IF(COUNTA(Survey!$E$4:$E$695)=1, 0, SUM(IF(COUNTIF(Survey!$E$4:$E$695, Survey!$E$4:$E$695)=1,1,0)))</f>
        <v>0</v>
      </c>
      <c r="L685" s="29">
        <f>LEN(Survey!E685)</f>
        <v>0</v>
      </c>
      <c r="M685" s="16" t="str">
        <f t="shared" si="532"/>
        <v>Fail</v>
      </c>
      <c r="N685" t="b">
        <f>IF(Survey!F685="No",TRUE,FALSE)</f>
        <v>0</v>
      </c>
      <c r="O685" t="b">
        <f>Survey!F685=Survey!E685</f>
        <v>1</v>
      </c>
      <c r="P685">
        <f>COUNTIF(Survey!$F$4:$F$695,Survey!F685)</f>
        <v>0</v>
      </c>
      <c r="Q685" s="28">
        <f>LEN(Survey!F685)</f>
        <v>0</v>
      </c>
      <c r="R685" s="16" t="str">
        <f t="shared" si="533"/>
        <v>Pass</v>
      </c>
      <c r="S685" s="29">
        <f>MOD((LEN(Survey!H685)+2),11)</f>
        <v>2</v>
      </c>
      <c r="T685">
        <f>COUNTIF(Survey!$H$4:$H$695,Survey!H685)</f>
        <v>0</v>
      </c>
      <c r="U685" s="28" t="str">
        <f>IF(Survey!$L685="Prospectus fund", "Yes", "No")</f>
        <v>No</v>
      </c>
      <c r="V685" s="16" t="str">
        <f t="shared" si="534"/>
        <v>Pass</v>
      </c>
      <c r="W685" s="29">
        <f>MOD((LEN(Survey!J685)+2),11)</f>
        <v>2</v>
      </c>
      <c r="X685">
        <f>COUNTIF(Survey!$J$4:$J$695,Survey!J685)</f>
        <v>0</v>
      </c>
      <c r="Y685" s="30" t="b">
        <f>IF(OR(Survey!$M685="ETF",Survey!$M685="ETF, alternative mutual fund",Survey!$M685="Closed-end", Survey!$M685="Split share corp", Survey!$I685="Yes"),TRUE,FALSE)</f>
        <v>0</v>
      </c>
      <c r="Z685" s="16" t="str">
        <f>IFERROR(IF(AND(OR(AC685=AD685,AD685 = "Either"),NOT(ISBLANK(Survey!K685))),"Pass","Fail"),"Pass")</f>
        <v>Fail</v>
      </c>
      <c r="AA685" s="31" cm="1">
        <f t="array" ref="AA685">SUM(SUMIF(Survey!CH685:DA685,{"&gt;0","&lt;0"})*{1,-1})</f>
        <v>0</v>
      </c>
      <c r="AB685" s="33" cm="1">
        <f t="array" ref="AB685">SUM(SUMIF(Survey!CK685,{"&gt;0","&lt;0"})*{1,-1})+SUM(SUMIF(Survey!CU685,{"&gt;0","&lt;0"})*{1,-1})</f>
        <v>0</v>
      </c>
      <c r="AC685" s="33">
        <f>Survey!K685</f>
        <v>0</v>
      </c>
      <c r="AD685" s="32" t="str">
        <f t="shared" si="535"/>
        <v>Either</v>
      </c>
      <c r="AE685" s="16" t="str">
        <f t="shared" si="536"/>
        <v>Fail</v>
      </c>
      <c r="AF685" s="58" cm="1">
        <f t="array" ref="AF685">SUM(SUMIF(Survey!CH685:DA685,{"&gt;0","&lt;0"})*{1,-1})+SUM(SUMIF(Survey!DC685:DV685,{"&gt;0","&lt;0"})*{1,-1})</f>
        <v>0</v>
      </c>
      <c r="AG685" s="58">
        <f>IFERROR(AF685/(Survey!$BA685),0)</f>
        <v>0</v>
      </c>
      <c r="AH685" s="104" t="b">
        <f>IF(OR(Survey!$M685="Alternative strategy or hedge",Survey!$M685="Private asset",Survey!$L685="Prospectus fund"),TRUE,FALSE)</f>
        <v>0</v>
      </c>
      <c r="AI685" s="104" t="b">
        <f>NOT(ISBLANK(Survey!$M685))</f>
        <v>0</v>
      </c>
      <c r="AJ685" s="16" t="str">
        <f t="shared" si="537"/>
        <v>Fail</v>
      </c>
      <c r="AK685" t="b">
        <f>IF(Survey!W685="No",TRUE,FALSE)</f>
        <v>0</v>
      </c>
      <c r="AL685" s="119">
        <f>MOD((LEN(Survey!W685)+2),22)</f>
        <v>2</v>
      </c>
      <c r="AM685" t="str">
        <f t="shared" si="538"/>
        <v>Pass</v>
      </c>
      <c r="AN685" s="33" t="b">
        <f>NOT(ISNUMBER(SEARCH("Other",Survey!$Q685)))</f>
        <v>1</v>
      </c>
      <c r="AO685" s="32" t="b">
        <f>NOT(ISBLANK(Survey!$R685))</f>
        <v>0</v>
      </c>
      <c r="AP685" s="16" t="str">
        <f t="shared" si="539"/>
        <v>Pass</v>
      </c>
      <c r="AQ685" s="114">
        <f>COUNTBLANK(Survey!$X685)</f>
        <v>1</v>
      </c>
      <c r="AR685" s="58">
        <f>IF(AND(Survey!L685&lt;&gt;"Exempt fund",OR(Survey!$M685="ETF",Survey!$M685="ETF, alternative mutual fund",Survey!$M685="Mutual fund",Survey!$M685="Alternative mutual fund",Survey!$M685="Money market")),1,0)</f>
        <v>0</v>
      </c>
      <c r="AS685" s="16" t="str">
        <f t="shared" si="540"/>
        <v>Pass</v>
      </c>
      <c r="AT685" s="33" t="b">
        <f>NOT(ISNUMBER(SEARCH("Yes",Survey!$AC685)))</f>
        <v>1</v>
      </c>
      <c r="AU685" s="32" t="b">
        <f>IF(COUNTBLANK(Survey!$AD685:$AE685)=0,TRUE, FALSE)</f>
        <v>0</v>
      </c>
      <c r="AV685" s="16" t="str">
        <f t="shared" si="541"/>
        <v>Pass</v>
      </c>
      <c r="AW685" s="33" t="b">
        <f>NOT(ISNUMBER(SEARCH("Yes",Survey!$AF685)))</f>
        <v>1</v>
      </c>
      <c r="AX685" s="32" t="b">
        <f>NOT(ISBLANK(Survey!$AH685))</f>
        <v>0</v>
      </c>
      <c r="AY685" s="16" t="str">
        <f t="shared" si="542"/>
        <v>Pass</v>
      </c>
      <c r="AZ685" s="33" t="b">
        <f>NOT(OR(ISNUMBER(SEARCH("Other",Survey!$AH685)),ISNUMBER(SEARCH("Multiple",Survey!$AH685))))</f>
        <v>1</v>
      </c>
      <c r="BA685" s="32" t="b">
        <f>NOT(ISBLANK(Survey!$AI685))</f>
        <v>0</v>
      </c>
      <c r="BB685" s="16" t="str">
        <f t="shared" si="543"/>
        <v>Fail</v>
      </c>
      <c r="BC685" s="114">
        <f>IF(ABS(Survey!$BA685)&gt;0, 1,0)</f>
        <v>0</v>
      </c>
      <c r="BD685" s="114">
        <f>IF(COUNTBLANK(Survey!$AL685)=0,1,0)</f>
        <v>0</v>
      </c>
      <c r="BE685" s="16" t="str">
        <f t="shared" si="544"/>
        <v>Pass</v>
      </c>
      <c r="BF685" s="114">
        <f>IF(ISBLANK(Survey!$AL685),0,1)</f>
        <v>0</v>
      </c>
      <c r="BG685" s="133">
        <f>COUNTBLANK(Survey!$AM685)</f>
        <v>1</v>
      </c>
      <c r="BH685" s="16" t="str">
        <f t="shared" si="545"/>
        <v>Pass</v>
      </c>
      <c r="BI685" s="114">
        <f>IF(OR(Survey!$AM685="Closed",ISBLANK(Survey!$AM685)),0,1)</f>
        <v>0</v>
      </c>
      <c r="BJ685" s="133">
        <f>IF(ISBLANK(Survey!$AN685),1,0)</f>
        <v>1</v>
      </c>
      <c r="BK685" s="118" t="str">
        <f t="shared" si="546"/>
        <v>Pass</v>
      </c>
      <c r="BL685" s="31" cm="1">
        <f t="array" ref="BL685">SUM(SUMIF(Survey!AO685:AP685,{"&gt;0","&lt;0"})*{1,-1})</f>
        <v>0</v>
      </c>
      <c r="BM685">
        <f t="shared" si="547"/>
        <v>0</v>
      </c>
      <c r="BN685">
        <f t="shared" si="548"/>
        <v>100</v>
      </c>
      <c r="BO685" s="118" t="str">
        <f t="shared" si="549"/>
        <v>Pass</v>
      </c>
      <c r="BP685">
        <f>IF(Survey!AQ685="No",0,1)</f>
        <v>1</v>
      </c>
      <c r="BQ685" s="207">
        <f>MOD((LEN(Survey!AQ685)+2),22)</f>
        <v>2</v>
      </c>
      <c r="BR685">
        <f>IF(Survey!AR685="No",0,1)</f>
        <v>1</v>
      </c>
      <c r="BS685" s="207">
        <f>MOD((LEN(Survey!AR685)+2),22)</f>
        <v>2</v>
      </c>
      <c r="BT685" s="114">
        <f>COUNTBLANK(Survey!$AQ685:$AS685)+COUNTBLANK(Survey!$AU685)</f>
        <v>4</v>
      </c>
      <c r="BU685" s="114">
        <f>IF(Survey!$I685="Yes",1,0)</f>
        <v>0</v>
      </c>
      <c r="BV685" s="114">
        <f>IF(OR(Survey!$M685="Mutual fund",Survey!$M685="Alternative mutual fund",Survey!$M685="Money market"),1,0)</f>
        <v>0</v>
      </c>
      <c r="BW685" s="119">
        <f>IF(OR(Survey!$M685="ETF",Survey!$M685="ETF, alternative mutual fund"),1,0)</f>
        <v>0</v>
      </c>
      <c r="BX685" s="16" t="str">
        <f t="shared" si="550"/>
        <v>Pass</v>
      </c>
      <c r="BY685" s="33">
        <f>IF(ISNUMBER(SEARCH("Other",Survey!$AS685)), 1, 0)</f>
        <v>0</v>
      </c>
      <c r="BZ685" s="58" t="b">
        <f>NOT(ISBLANK(Survey!$AT685))</f>
        <v>0</v>
      </c>
      <c r="CA685" s="16" t="str">
        <f t="shared" si="551"/>
        <v>Pass</v>
      </c>
      <c r="CB685" s="114">
        <f>IF(Survey!$BB685=0, 0,1)</f>
        <v>0</v>
      </c>
      <c r="CC685" s="58">
        <f>Survey!$AV685</f>
        <v>0</v>
      </c>
      <c r="CD685" s="58">
        <f>Survey!$BC685+Survey!$BD685+ABS(Survey!$BE685)-ABS(Survey!$BF685)-ABS(Survey!$BG685)-ABS(Survey!$BL685)</f>
        <v>0</v>
      </c>
      <c r="CE685" s="138">
        <f>Survey!BB685+(ABS(Survey!$BH685)-ABS(Survey!$BI685)+ABS(Survey!$BJ685)-ABS(Survey!$BK685))*0.5</f>
        <v>0</v>
      </c>
      <c r="CF685" s="58">
        <f t="shared" si="552"/>
        <v>0</v>
      </c>
      <c r="CG685" s="58">
        <f>IF(AND($CC685&gt;$CF685-0.2,$CC685&lt;$CF685+0.2,ISBLANK(Survey!$AV685)=FALSE),0,1)</f>
        <v>1</v>
      </c>
      <c r="CH685" s="133">
        <f>IF(ISBLANK(Survey!$AW685),1,0)</f>
        <v>1</v>
      </c>
      <c r="CI685" s="16" t="str">
        <f t="shared" si="553"/>
        <v>Pass</v>
      </c>
      <c r="CJ685" s="114">
        <f>IF(Survey!$BB685=0, 0,1)</f>
        <v>0</v>
      </c>
      <c r="CK685" s="58">
        <f>IF(AND(Survey!$AX685&gt;=0,Survey!$AX685&lt;=0.2,Survey!$AX685&lt;&gt;""),0,1)</f>
        <v>1</v>
      </c>
      <c r="CL685" s="114">
        <f>IF(ISBLANK(Survey!$AY685),1,0)</f>
        <v>1</v>
      </c>
      <c r="CM685" s="16" t="str">
        <f t="shared" si="554"/>
        <v>Fail</v>
      </c>
      <c r="CN685" s="133">
        <f>Survey!$AZ685</f>
        <v>0</v>
      </c>
      <c r="CO685" s="16" t="str">
        <f t="shared" si="555"/>
        <v>Pass</v>
      </c>
      <c r="CP685" s="31">
        <f>Survey!$BA685</f>
        <v>0</v>
      </c>
      <c r="CQ685" s="138">
        <f>Survey!$BB685+Survey!$BC685+Survey!$BD685+ABS(Survey!$BE685)-ABS(Survey!$BF685)-ABS(Survey!$BG685)+ABS(Survey!$BH685)-ABS(Survey!$BI685)+ABS(Survey!$BJ685)-ABS(Survey!$BK685)-ABS(Survey!$BL685)+Survey!$BM685</f>
        <v>0</v>
      </c>
      <c r="CR685" s="30">
        <f t="shared" si="556"/>
        <v>0</v>
      </c>
      <c r="CS685" s="17">
        <f t="shared" si="557"/>
        <v>0</v>
      </c>
      <c r="CT685" s="16" t="str">
        <f t="shared" si="558"/>
        <v>Pass</v>
      </c>
      <c r="CU685" s="33" t="b">
        <f>IF(ABS(Survey!$BM685)=0,TRUE,FALSE)</f>
        <v>1</v>
      </c>
      <c r="CV685" s="32" t="b">
        <f>NOT(ISBLANK(Survey!$BN685))</f>
        <v>0</v>
      </c>
      <c r="CW685" t="str">
        <f t="shared" si="559"/>
        <v>Fail</v>
      </c>
      <c r="CX685" s="25">
        <f>Survey!$BA685</f>
        <v>0</v>
      </c>
      <c r="CY685" s="25" cm="1">
        <f t="array" ref="CY685">SUM(SUMIF(Survey!BP685:BW685,{"&gt;0","&lt;0"})*{1,-1})-SUM(SUMIF(Survey!BY685:CF685,{"&gt;0","&lt;0"})*{1,-1})</f>
        <v>0</v>
      </c>
      <c r="CZ685" s="30" t="str">
        <f t="shared" si="560"/>
        <v>No holdings</v>
      </c>
      <c r="DA685">
        <f t="shared" si="561"/>
        <v>0</v>
      </c>
      <c r="DB685" s="16" t="str">
        <f t="shared" si="562"/>
        <v>Fail</v>
      </c>
      <c r="DC685" s="31">
        <f>Survey!$BA685</f>
        <v>0</v>
      </c>
      <c r="DD685" s="31" cm="1">
        <f t="array" ref="DD685">SUM(SUMIF(Survey!CH685:DA685,{"&gt;0","&lt;0"})*{1,-1})-SUM(SUMIF(Survey!DC685:DV685,{"&gt;0","&lt;0"})*{1,-1})</f>
        <v>0</v>
      </c>
      <c r="DE685" s="30" t="str">
        <f t="shared" si="563"/>
        <v>No holdings</v>
      </c>
      <c r="DF685" s="17">
        <f t="shared" si="564"/>
        <v>0</v>
      </c>
      <c r="DG685" s="16" t="str">
        <f t="shared" si="565"/>
        <v>Pass</v>
      </c>
      <c r="DH685" s="33" t="b">
        <f>IF(ABS(Survey!$DA685)=0,TRUE,FALSE)</f>
        <v>1</v>
      </c>
      <c r="DI685" s="32" t="b">
        <f>NOT(ISBLANK(Survey!$DB685))</f>
        <v>0</v>
      </c>
      <c r="DJ685" s="16" t="str">
        <f t="shared" si="566"/>
        <v>Pass</v>
      </c>
      <c r="DK685" s="33" t="b">
        <f>IF(ABS(Survey!$DV685)=0,TRUE,FALSE)</f>
        <v>1</v>
      </c>
      <c r="DL685" s="32" t="b">
        <f>NOT(ISBLANK(Survey!$DW685))</f>
        <v>0</v>
      </c>
      <c r="DM685" t="str">
        <f t="shared" si="567"/>
        <v>Pass</v>
      </c>
      <c r="DN685" s="25" cm="1">
        <f t="array" ref="DN685">SUM(SUMIF(Survey!CW685,{"&gt;0","&lt;0"})*{1,-1})+SUM(SUMIF(Survey!DR685,{"&gt;0","&lt;0"})*{1,-1})</f>
        <v>0</v>
      </c>
      <c r="DO685" s="25">
        <f>SUM(SUMIF(Survey!DY685:EE685,{"&gt;0","&lt;0"})*{1,-1})+SUM(SUMIF(Survey!EG685:EM685,{"&gt;0","&lt;0"})*{1,-1})</f>
        <v>0</v>
      </c>
      <c r="DP685">
        <f t="shared" si="568"/>
        <v>0</v>
      </c>
      <c r="DQ685">
        <f t="shared" si="569"/>
        <v>0</v>
      </c>
      <c r="DR685" s="16" t="str">
        <f t="shared" si="570"/>
        <v>Pass</v>
      </c>
      <c r="DS685" s="33" t="b">
        <f>IF(ABS(Survey!$EE685)=0,TRUE,FALSE)</f>
        <v>1</v>
      </c>
      <c r="DT685" s="32" t="b">
        <f>NOT(ISBLANK(Survey!EF685))</f>
        <v>0</v>
      </c>
      <c r="DU685" s="16" t="str">
        <f t="shared" si="571"/>
        <v>Pass</v>
      </c>
      <c r="DV685" s="33" t="b">
        <f>IF(ABS(Survey!$EM685)=0,TRUE,FALSE)</f>
        <v>1</v>
      </c>
      <c r="DW685" s="32" t="b">
        <f>NOT(ISBLANK(Survey!$EN685))</f>
        <v>0</v>
      </c>
      <c r="DX685" s="16" t="str">
        <f t="shared" si="572"/>
        <v>Fail</v>
      </c>
      <c r="DY685" s="31">
        <f>SUM(SUMIF(Survey!ET685:EV685,{"&gt;0","&lt;0"})*{1,-1})</f>
        <v>0</v>
      </c>
      <c r="DZ685">
        <f t="shared" si="573"/>
        <v>0</v>
      </c>
      <c r="EA685">
        <f t="shared" si="574"/>
        <v>100</v>
      </c>
      <c r="EB685" s="30" t="b">
        <f>IF(OR(Survey!$M685="ETF",Survey!$M685="ETF, alternative mutual fund",Survey!$M685="Closed-end", Survey!$M685="Split share corp"),TRUE,FALSE)</f>
        <v>0</v>
      </c>
      <c r="EC685" s="16" t="str">
        <f t="shared" si="575"/>
        <v>Fail</v>
      </c>
      <c r="ED685" s="31">
        <f>SUM(SUMIF(Survey!EX685:FD685,{"&gt;0","&lt;0"})*{1,-1})</f>
        <v>0</v>
      </c>
      <c r="EE685">
        <f t="shared" si="576"/>
        <v>0</v>
      </c>
      <c r="EF685" s="17">
        <f t="shared" si="577"/>
        <v>100</v>
      </c>
      <c r="EG685" s="16" t="str">
        <f t="shared" si="578"/>
        <v>Fail</v>
      </c>
      <c r="EH685" s="31">
        <f>SUM(SUMIF(Survey!FF685:FL685,{"&gt;0","&lt;0"})*{1,-1})</f>
        <v>0</v>
      </c>
      <c r="EI685">
        <f t="shared" si="579"/>
        <v>0</v>
      </c>
      <c r="EJ685" s="17">
        <f t="shared" si="580"/>
        <v>100</v>
      </c>
    </row>
    <row r="686" spans="1:140">
      <c r="A686">
        <v>686</v>
      </c>
      <c r="B686" t="str">
        <f t="shared" si="528"/>
        <v>Pass</v>
      </c>
      <c r="C686" t="str">
        <f>IF(COUNTBLANK(Survey!B686:FM686)=$C$2, "Pass", "Fail")</f>
        <v>Pass</v>
      </c>
      <c r="D686" s="16" t="str">
        <f t="shared" si="529"/>
        <v>Fail</v>
      </c>
      <c r="E686" t="str">
        <f>IF(OR(ISBLANK(Survey!AL686),COUNTIF(G686:BJ686,"Fail")),"Fail","Pass")</f>
        <v>Fail</v>
      </c>
      <c r="F686" s="265"/>
      <c r="G686" s="16" t="str">
        <f t="shared" si="530"/>
        <v>Fail</v>
      </c>
      <c r="H686" s="139">
        <f>COUNTBLANK(Survey!B686:D686)+COUNTBLANK(Survey!G686)+COUNTBLANK(Survey!I686)+COUNTBLANK(Survey!K686:M686)+COUNTBLANK(Survey!P686:Q686)+COUNTBLANK(Survey!T686:W686)+COUNTBLANK(Survey!Z686:AC686)+COUNTBLANK(Survey!AF686:AG686)+COUNTBLANK(Survey!AK686:AK686)</f>
        <v>21</v>
      </c>
      <c r="I686" t="str">
        <f t="shared" si="531"/>
        <v>Fail</v>
      </c>
      <c r="J686" t="b">
        <f>IF(Survey!E686="No",TRUE,FALSE)</f>
        <v>0</v>
      </c>
      <c r="K686" s="29" cm="1">
        <f t="array" ref="K686">IF(COUNTA(Survey!$E$4:$E$695)=1, 0, SUM(IF(COUNTIF(Survey!$E$4:$E$695, Survey!$E$4:$E$695)=1,1,0)))</f>
        <v>0</v>
      </c>
      <c r="L686" s="29">
        <f>LEN(Survey!E686)</f>
        <v>0</v>
      </c>
      <c r="M686" s="16" t="str">
        <f t="shared" si="532"/>
        <v>Fail</v>
      </c>
      <c r="N686" t="b">
        <f>IF(Survey!F686="No",TRUE,FALSE)</f>
        <v>0</v>
      </c>
      <c r="O686" t="b">
        <f>Survey!F686=Survey!E686</f>
        <v>1</v>
      </c>
      <c r="P686">
        <f>COUNTIF(Survey!$F$4:$F$695,Survey!F686)</f>
        <v>0</v>
      </c>
      <c r="Q686" s="28">
        <f>LEN(Survey!F686)</f>
        <v>0</v>
      </c>
      <c r="R686" s="16" t="str">
        <f t="shared" si="533"/>
        <v>Pass</v>
      </c>
      <c r="S686" s="29">
        <f>MOD((LEN(Survey!H686)+2),11)</f>
        <v>2</v>
      </c>
      <c r="T686">
        <f>COUNTIF(Survey!$H$4:$H$695,Survey!H686)</f>
        <v>0</v>
      </c>
      <c r="U686" s="28" t="str">
        <f>IF(Survey!$L686="Prospectus fund", "Yes", "No")</f>
        <v>No</v>
      </c>
      <c r="V686" s="16" t="str">
        <f t="shared" si="534"/>
        <v>Pass</v>
      </c>
      <c r="W686" s="29">
        <f>MOD((LEN(Survey!J686)+2),11)</f>
        <v>2</v>
      </c>
      <c r="X686">
        <f>COUNTIF(Survey!$J$4:$J$695,Survey!J686)</f>
        <v>0</v>
      </c>
      <c r="Y686" s="30" t="b">
        <f>IF(OR(Survey!$M686="ETF",Survey!$M686="ETF, alternative mutual fund",Survey!$M686="Closed-end", Survey!$M686="Split share corp", Survey!$I686="Yes"),TRUE,FALSE)</f>
        <v>0</v>
      </c>
      <c r="Z686" s="16" t="str">
        <f>IFERROR(IF(AND(OR(AC686=AD686,AD686 = "Either"),NOT(ISBLANK(Survey!K686))),"Pass","Fail"),"Pass")</f>
        <v>Fail</v>
      </c>
      <c r="AA686" s="31" cm="1">
        <f t="array" ref="AA686">SUM(SUMIF(Survey!CH686:DA686,{"&gt;0","&lt;0"})*{1,-1})</f>
        <v>0</v>
      </c>
      <c r="AB686" s="33" cm="1">
        <f t="array" ref="AB686">SUM(SUMIF(Survey!CK686,{"&gt;0","&lt;0"})*{1,-1})+SUM(SUMIF(Survey!CU686,{"&gt;0","&lt;0"})*{1,-1})</f>
        <v>0</v>
      </c>
      <c r="AC686" s="33">
        <f>Survey!K686</f>
        <v>0</v>
      </c>
      <c r="AD686" s="32" t="str">
        <f t="shared" si="535"/>
        <v>Either</v>
      </c>
      <c r="AE686" s="16" t="str">
        <f t="shared" si="536"/>
        <v>Fail</v>
      </c>
      <c r="AF686" s="58" cm="1">
        <f t="array" ref="AF686">SUM(SUMIF(Survey!CH686:DA686,{"&gt;0","&lt;0"})*{1,-1})+SUM(SUMIF(Survey!DC686:DV686,{"&gt;0","&lt;0"})*{1,-1})</f>
        <v>0</v>
      </c>
      <c r="AG686" s="58">
        <f>IFERROR(AF686/(Survey!$BA686),0)</f>
        <v>0</v>
      </c>
      <c r="AH686" s="104" t="b">
        <f>IF(OR(Survey!$M686="Alternative strategy or hedge",Survey!$M686="Private asset",Survey!$L686="Prospectus fund"),TRUE,FALSE)</f>
        <v>0</v>
      </c>
      <c r="AI686" s="104" t="b">
        <f>NOT(ISBLANK(Survey!$M686))</f>
        <v>0</v>
      </c>
      <c r="AJ686" s="16" t="str">
        <f t="shared" si="537"/>
        <v>Fail</v>
      </c>
      <c r="AK686" t="b">
        <f>IF(Survey!W686="No",TRUE,FALSE)</f>
        <v>0</v>
      </c>
      <c r="AL686" s="119">
        <f>MOD((LEN(Survey!W686)+2),22)</f>
        <v>2</v>
      </c>
      <c r="AM686" t="str">
        <f t="shared" si="538"/>
        <v>Pass</v>
      </c>
      <c r="AN686" s="33" t="b">
        <f>NOT(ISNUMBER(SEARCH("Other",Survey!$Q686)))</f>
        <v>1</v>
      </c>
      <c r="AO686" s="32" t="b">
        <f>NOT(ISBLANK(Survey!$R686))</f>
        <v>0</v>
      </c>
      <c r="AP686" s="16" t="str">
        <f t="shared" si="539"/>
        <v>Pass</v>
      </c>
      <c r="AQ686" s="114">
        <f>COUNTBLANK(Survey!$X686)</f>
        <v>1</v>
      </c>
      <c r="AR686" s="58">
        <f>IF(AND(Survey!L686&lt;&gt;"Exempt fund",OR(Survey!$M686="ETF",Survey!$M686="ETF, alternative mutual fund",Survey!$M686="Mutual fund",Survey!$M686="Alternative mutual fund",Survey!$M686="Money market")),1,0)</f>
        <v>0</v>
      </c>
      <c r="AS686" s="16" t="str">
        <f t="shared" si="540"/>
        <v>Pass</v>
      </c>
      <c r="AT686" s="33" t="b">
        <f>NOT(ISNUMBER(SEARCH("Yes",Survey!$AC686)))</f>
        <v>1</v>
      </c>
      <c r="AU686" s="32" t="b">
        <f>IF(COUNTBLANK(Survey!$AD686:$AE686)=0,TRUE, FALSE)</f>
        <v>0</v>
      </c>
      <c r="AV686" s="16" t="str">
        <f t="shared" si="541"/>
        <v>Pass</v>
      </c>
      <c r="AW686" s="33" t="b">
        <f>NOT(ISNUMBER(SEARCH("Yes",Survey!$AF686)))</f>
        <v>1</v>
      </c>
      <c r="AX686" s="32" t="b">
        <f>NOT(ISBLANK(Survey!$AH686))</f>
        <v>0</v>
      </c>
      <c r="AY686" s="16" t="str">
        <f t="shared" si="542"/>
        <v>Pass</v>
      </c>
      <c r="AZ686" s="33" t="b">
        <f>NOT(OR(ISNUMBER(SEARCH("Other",Survey!$AH686)),ISNUMBER(SEARCH("Multiple",Survey!$AH686))))</f>
        <v>1</v>
      </c>
      <c r="BA686" s="32" t="b">
        <f>NOT(ISBLANK(Survey!$AI686))</f>
        <v>0</v>
      </c>
      <c r="BB686" s="16" t="str">
        <f t="shared" si="543"/>
        <v>Fail</v>
      </c>
      <c r="BC686" s="114">
        <f>IF(ABS(Survey!$BA686)&gt;0, 1,0)</f>
        <v>0</v>
      </c>
      <c r="BD686" s="114">
        <f>IF(COUNTBLANK(Survey!$AL686)=0,1,0)</f>
        <v>0</v>
      </c>
      <c r="BE686" s="16" t="str">
        <f t="shared" si="544"/>
        <v>Pass</v>
      </c>
      <c r="BF686" s="114">
        <f>IF(ISBLANK(Survey!$AL686),0,1)</f>
        <v>0</v>
      </c>
      <c r="BG686" s="133">
        <f>COUNTBLANK(Survey!$AM686)</f>
        <v>1</v>
      </c>
      <c r="BH686" s="16" t="str">
        <f t="shared" si="545"/>
        <v>Pass</v>
      </c>
      <c r="BI686" s="114">
        <f>IF(OR(Survey!$AM686="Closed",ISBLANK(Survey!$AM686)),0,1)</f>
        <v>0</v>
      </c>
      <c r="BJ686" s="133">
        <f>IF(ISBLANK(Survey!$AN686),1,0)</f>
        <v>1</v>
      </c>
      <c r="BK686" s="118" t="str">
        <f t="shared" si="546"/>
        <v>Pass</v>
      </c>
      <c r="BL686" s="31" cm="1">
        <f t="array" ref="BL686">SUM(SUMIF(Survey!AO686:AP686,{"&gt;0","&lt;0"})*{1,-1})</f>
        <v>0</v>
      </c>
      <c r="BM686">
        <f t="shared" si="547"/>
        <v>0</v>
      </c>
      <c r="BN686">
        <f t="shared" si="548"/>
        <v>100</v>
      </c>
      <c r="BO686" s="118" t="str">
        <f t="shared" si="549"/>
        <v>Pass</v>
      </c>
      <c r="BP686">
        <f>IF(Survey!AQ686="No",0,1)</f>
        <v>1</v>
      </c>
      <c r="BQ686" s="207">
        <f>MOD((LEN(Survey!AQ686)+2),22)</f>
        <v>2</v>
      </c>
      <c r="BR686">
        <f>IF(Survey!AR686="No",0,1)</f>
        <v>1</v>
      </c>
      <c r="BS686" s="207">
        <f>MOD((LEN(Survey!AR686)+2),22)</f>
        <v>2</v>
      </c>
      <c r="BT686" s="114">
        <f>COUNTBLANK(Survey!$AQ686:$AS686)+COUNTBLANK(Survey!$AU686)</f>
        <v>4</v>
      </c>
      <c r="BU686" s="114">
        <f>IF(Survey!$I686="Yes",1,0)</f>
        <v>0</v>
      </c>
      <c r="BV686" s="114">
        <f>IF(OR(Survey!$M686="Mutual fund",Survey!$M686="Alternative mutual fund",Survey!$M686="Money market"),1,0)</f>
        <v>0</v>
      </c>
      <c r="BW686" s="119">
        <f>IF(OR(Survey!$M686="ETF",Survey!$M686="ETF, alternative mutual fund"),1,0)</f>
        <v>0</v>
      </c>
      <c r="BX686" s="16" t="str">
        <f t="shared" si="550"/>
        <v>Pass</v>
      </c>
      <c r="BY686" s="33">
        <f>IF(ISNUMBER(SEARCH("Other",Survey!$AS686)), 1, 0)</f>
        <v>0</v>
      </c>
      <c r="BZ686" s="58" t="b">
        <f>NOT(ISBLANK(Survey!$AT686))</f>
        <v>0</v>
      </c>
      <c r="CA686" s="16" t="str">
        <f t="shared" si="551"/>
        <v>Pass</v>
      </c>
      <c r="CB686" s="114">
        <f>IF(Survey!$BB686=0, 0,1)</f>
        <v>0</v>
      </c>
      <c r="CC686" s="58">
        <f>Survey!$AV686</f>
        <v>0</v>
      </c>
      <c r="CD686" s="58">
        <f>Survey!$BC686+Survey!$BD686+ABS(Survey!$BE686)-ABS(Survey!$BF686)-ABS(Survey!$BG686)-ABS(Survey!$BL686)</f>
        <v>0</v>
      </c>
      <c r="CE686" s="138">
        <f>Survey!BB686+(ABS(Survey!$BH686)-ABS(Survey!$BI686)+ABS(Survey!$BJ686)-ABS(Survey!$BK686))*0.5</f>
        <v>0</v>
      </c>
      <c r="CF686" s="58">
        <f t="shared" si="552"/>
        <v>0</v>
      </c>
      <c r="CG686" s="58">
        <f>IF(AND($CC686&gt;$CF686-0.2,$CC686&lt;$CF686+0.2,ISBLANK(Survey!$AV686)=FALSE),0,1)</f>
        <v>1</v>
      </c>
      <c r="CH686" s="133">
        <f>IF(ISBLANK(Survey!$AW686),1,0)</f>
        <v>1</v>
      </c>
      <c r="CI686" s="16" t="str">
        <f t="shared" si="553"/>
        <v>Pass</v>
      </c>
      <c r="CJ686" s="114">
        <f>IF(Survey!$BB686=0, 0,1)</f>
        <v>0</v>
      </c>
      <c r="CK686" s="58">
        <f>IF(AND(Survey!$AX686&gt;=0,Survey!$AX686&lt;=0.2,Survey!$AX686&lt;&gt;""),0,1)</f>
        <v>1</v>
      </c>
      <c r="CL686" s="114">
        <f>IF(ISBLANK(Survey!$AY686),1,0)</f>
        <v>1</v>
      </c>
      <c r="CM686" s="16" t="str">
        <f t="shared" si="554"/>
        <v>Fail</v>
      </c>
      <c r="CN686" s="133">
        <f>Survey!$AZ686</f>
        <v>0</v>
      </c>
      <c r="CO686" s="16" t="str">
        <f t="shared" si="555"/>
        <v>Pass</v>
      </c>
      <c r="CP686" s="31">
        <f>Survey!$BA686</f>
        <v>0</v>
      </c>
      <c r="CQ686" s="138">
        <f>Survey!$BB686+Survey!$BC686+Survey!$BD686+ABS(Survey!$BE686)-ABS(Survey!$BF686)-ABS(Survey!$BG686)+ABS(Survey!$BH686)-ABS(Survey!$BI686)+ABS(Survey!$BJ686)-ABS(Survey!$BK686)-ABS(Survey!$BL686)+Survey!$BM686</f>
        <v>0</v>
      </c>
      <c r="CR686" s="30">
        <f t="shared" si="556"/>
        <v>0</v>
      </c>
      <c r="CS686" s="17">
        <f t="shared" si="557"/>
        <v>0</v>
      </c>
      <c r="CT686" s="16" t="str">
        <f t="shared" si="558"/>
        <v>Pass</v>
      </c>
      <c r="CU686" s="33" t="b">
        <f>IF(ABS(Survey!$BM686)=0,TRUE,FALSE)</f>
        <v>1</v>
      </c>
      <c r="CV686" s="32" t="b">
        <f>NOT(ISBLANK(Survey!$BN686))</f>
        <v>0</v>
      </c>
      <c r="CW686" t="str">
        <f t="shared" si="559"/>
        <v>Fail</v>
      </c>
      <c r="CX686" s="25">
        <f>Survey!$BA686</f>
        <v>0</v>
      </c>
      <c r="CY686" s="25" cm="1">
        <f t="array" ref="CY686">SUM(SUMIF(Survey!BP686:BW686,{"&gt;0","&lt;0"})*{1,-1})-SUM(SUMIF(Survey!BY686:CF686,{"&gt;0","&lt;0"})*{1,-1})</f>
        <v>0</v>
      </c>
      <c r="CZ686" s="30" t="str">
        <f t="shared" si="560"/>
        <v>No holdings</v>
      </c>
      <c r="DA686">
        <f t="shared" si="561"/>
        <v>0</v>
      </c>
      <c r="DB686" s="16" t="str">
        <f t="shared" si="562"/>
        <v>Fail</v>
      </c>
      <c r="DC686" s="31">
        <f>Survey!$BA686</f>
        <v>0</v>
      </c>
      <c r="DD686" s="31" cm="1">
        <f t="array" ref="DD686">SUM(SUMIF(Survey!CH686:DA686,{"&gt;0","&lt;0"})*{1,-1})-SUM(SUMIF(Survey!DC686:DV686,{"&gt;0","&lt;0"})*{1,-1})</f>
        <v>0</v>
      </c>
      <c r="DE686" s="30" t="str">
        <f t="shared" si="563"/>
        <v>No holdings</v>
      </c>
      <c r="DF686" s="17">
        <f t="shared" si="564"/>
        <v>0</v>
      </c>
      <c r="DG686" s="16" t="str">
        <f t="shared" si="565"/>
        <v>Pass</v>
      </c>
      <c r="DH686" s="33" t="b">
        <f>IF(ABS(Survey!$DA686)=0,TRUE,FALSE)</f>
        <v>1</v>
      </c>
      <c r="DI686" s="32" t="b">
        <f>NOT(ISBLANK(Survey!$DB686))</f>
        <v>0</v>
      </c>
      <c r="DJ686" s="16" t="str">
        <f t="shared" si="566"/>
        <v>Pass</v>
      </c>
      <c r="DK686" s="33" t="b">
        <f>IF(ABS(Survey!$DV686)=0,TRUE,FALSE)</f>
        <v>1</v>
      </c>
      <c r="DL686" s="32" t="b">
        <f>NOT(ISBLANK(Survey!$DW686))</f>
        <v>0</v>
      </c>
      <c r="DM686" t="str">
        <f t="shared" si="567"/>
        <v>Pass</v>
      </c>
      <c r="DN686" s="25" cm="1">
        <f t="array" ref="DN686">SUM(SUMIF(Survey!CW686,{"&gt;0","&lt;0"})*{1,-1})+SUM(SUMIF(Survey!DR686,{"&gt;0","&lt;0"})*{1,-1})</f>
        <v>0</v>
      </c>
      <c r="DO686" s="25">
        <f>SUM(SUMIF(Survey!DY686:EE686,{"&gt;0","&lt;0"})*{1,-1})+SUM(SUMIF(Survey!EG686:EM686,{"&gt;0","&lt;0"})*{1,-1})</f>
        <v>0</v>
      </c>
      <c r="DP686">
        <f t="shared" si="568"/>
        <v>0</v>
      </c>
      <c r="DQ686">
        <f t="shared" si="569"/>
        <v>0</v>
      </c>
      <c r="DR686" s="16" t="str">
        <f t="shared" si="570"/>
        <v>Pass</v>
      </c>
      <c r="DS686" s="33" t="b">
        <f>IF(ABS(Survey!$EE686)=0,TRUE,FALSE)</f>
        <v>1</v>
      </c>
      <c r="DT686" s="32" t="b">
        <f>NOT(ISBLANK(Survey!EF686))</f>
        <v>0</v>
      </c>
      <c r="DU686" s="16" t="str">
        <f t="shared" si="571"/>
        <v>Pass</v>
      </c>
      <c r="DV686" s="33" t="b">
        <f>IF(ABS(Survey!$EM686)=0,TRUE,FALSE)</f>
        <v>1</v>
      </c>
      <c r="DW686" s="32" t="b">
        <f>NOT(ISBLANK(Survey!$EN686))</f>
        <v>0</v>
      </c>
      <c r="DX686" s="16" t="str">
        <f t="shared" si="572"/>
        <v>Fail</v>
      </c>
      <c r="DY686" s="31">
        <f>SUM(SUMIF(Survey!ET686:EV686,{"&gt;0","&lt;0"})*{1,-1})</f>
        <v>0</v>
      </c>
      <c r="DZ686">
        <f t="shared" si="573"/>
        <v>0</v>
      </c>
      <c r="EA686">
        <f t="shared" si="574"/>
        <v>100</v>
      </c>
      <c r="EB686" s="30" t="b">
        <f>IF(OR(Survey!$M686="ETF",Survey!$M686="ETF, alternative mutual fund",Survey!$M686="Closed-end", Survey!$M686="Split share corp"),TRUE,FALSE)</f>
        <v>0</v>
      </c>
      <c r="EC686" s="16" t="str">
        <f t="shared" si="575"/>
        <v>Fail</v>
      </c>
      <c r="ED686" s="31">
        <f>SUM(SUMIF(Survey!EX686:FD686,{"&gt;0","&lt;0"})*{1,-1})</f>
        <v>0</v>
      </c>
      <c r="EE686">
        <f t="shared" si="576"/>
        <v>0</v>
      </c>
      <c r="EF686" s="17">
        <f t="shared" si="577"/>
        <v>100</v>
      </c>
      <c r="EG686" s="16" t="str">
        <f t="shared" si="578"/>
        <v>Fail</v>
      </c>
      <c r="EH686" s="31">
        <f>SUM(SUMIF(Survey!FF686:FL686,{"&gt;0","&lt;0"})*{1,-1})</f>
        <v>0</v>
      </c>
      <c r="EI686">
        <f t="shared" si="579"/>
        <v>0</v>
      </c>
      <c r="EJ686" s="17">
        <f t="shared" si="580"/>
        <v>100</v>
      </c>
    </row>
    <row r="687" spans="1:140">
      <c r="A687">
        <v>687</v>
      </c>
      <c r="B687" t="str">
        <f t="shared" si="528"/>
        <v>Pass</v>
      </c>
      <c r="C687" t="str">
        <f>IF(COUNTBLANK(Survey!B687:FM687)=$C$2, "Pass", "Fail")</f>
        <v>Pass</v>
      </c>
      <c r="D687" s="16" t="str">
        <f t="shared" si="529"/>
        <v>Fail</v>
      </c>
      <c r="E687" t="str">
        <f>IF(OR(ISBLANK(Survey!AL687),COUNTIF(G687:BJ687,"Fail")),"Fail","Pass")</f>
        <v>Fail</v>
      </c>
      <c r="F687" s="265"/>
      <c r="G687" s="16" t="str">
        <f t="shared" si="530"/>
        <v>Fail</v>
      </c>
      <c r="H687" s="139">
        <f>COUNTBLANK(Survey!B687:D687)+COUNTBLANK(Survey!G687)+COUNTBLANK(Survey!I687)+COUNTBLANK(Survey!K687:M687)+COUNTBLANK(Survey!P687:Q687)+COUNTBLANK(Survey!T687:W687)+COUNTBLANK(Survey!Z687:AC687)+COUNTBLANK(Survey!AF687:AG687)+COUNTBLANK(Survey!AK687:AK687)</f>
        <v>21</v>
      </c>
      <c r="I687" t="str">
        <f t="shared" si="531"/>
        <v>Fail</v>
      </c>
      <c r="J687" t="b">
        <f>IF(Survey!E687="No",TRUE,FALSE)</f>
        <v>0</v>
      </c>
      <c r="K687" s="29" cm="1">
        <f t="array" ref="K687">IF(COUNTA(Survey!$E$4:$E$695)=1, 0, SUM(IF(COUNTIF(Survey!$E$4:$E$695, Survey!$E$4:$E$695)=1,1,0)))</f>
        <v>0</v>
      </c>
      <c r="L687" s="29">
        <f>LEN(Survey!E687)</f>
        <v>0</v>
      </c>
      <c r="M687" s="16" t="str">
        <f t="shared" si="532"/>
        <v>Fail</v>
      </c>
      <c r="N687" t="b">
        <f>IF(Survey!F687="No",TRUE,FALSE)</f>
        <v>0</v>
      </c>
      <c r="O687" t="b">
        <f>Survey!F687=Survey!E687</f>
        <v>1</v>
      </c>
      <c r="P687">
        <f>COUNTIF(Survey!$F$4:$F$695,Survey!F687)</f>
        <v>0</v>
      </c>
      <c r="Q687" s="28">
        <f>LEN(Survey!F687)</f>
        <v>0</v>
      </c>
      <c r="R687" s="16" t="str">
        <f t="shared" si="533"/>
        <v>Pass</v>
      </c>
      <c r="S687" s="29">
        <f>MOD((LEN(Survey!H687)+2),11)</f>
        <v>2</v>
      </c>
      <c r="T687">
        <f>COUNTIF(Survey!$H$4:$H$695,Survey!H687)</f>
        <v>0</v>
      </c>
      <c r="U687" s="28" t="str">
        <f>IF(Survey!$L687="Prospectus fund", "Yes", "No")</f>
        <v>No</v>
      </c>
      <c r="V687" s="16" t="str">
        <f t="shared" si="534"/>
        <v>Pass</v>
      </c>
      <c r="W687" s="29">
        <f>MOD((LEN(Survey!J687)+2),11)</f>
        <v>2</v>
      </c>
      <c r="X687">
        <f>COUNTIF(Survey!$J$4:$J$695,Survey!J687)</f>
        <v>0</v>
      </c>
      <c r="Y687" s="30" t="b">
        <f>IF(OR(Survey!$M687="ETF",Survey!$M687="ETF, alternative mutual fund",Survey!$M687="Closed-end", Survey!$M687="Split share corp", Survey!$I687="Yes"),TRUE,FALSE)</f>
        <v>0</v>
      </c>
      <c r="Z687" s="16" t="str">
        <f>IFERROR(IF(AND(OR(AC687=AD687,AD687 = "Either"),NOT(ISBLANK(Survey!K687))),"Pass","Fail"),"Pass")</f>
        <v>Fail</v>
      </c>
      <c r="AA687" s="31" cm="1">
        <f t="array" ref="AA687">SUM(SUMIF(Survey!CH687:DA687,{"&gt;0","&lt;0"})*{1,-1})</f>
        <v>0</v>
      </c>
      <c r="AB687" s="33" cm="1">
        <f t="array" ref="AB687">SUM(SUMIF(Survey!CK687,{"&gt;0","&lt;0"})*{1,-1})+SUM(SUMIF(Survey!CU687,{"&gt;0","&lt;0"})*{1,-1})</f>
        <v>0</v>
      </c>
      <c r="AC687" s="33">
        <f>Survey!K687</f>
        <v>0</v>
      </c>
      <c r="AD687" s="32" t="str">
        <f t="shared" si="535"/>
        <v>Either</v>
      </c>
      <c r="AE687" s="16" t="str">
        <f t="shared" si="536"/>
        <v>Fail</v>
      </c>
      <c r="AF687" s="58" cm="1">
        <f t="array" ref="AF687">SUM(SUMIF(Survey!CH687:DA687,{"&gt;0","&lt;0"})*{1,-1})+SUM(SUMIF(Survey!DC687:DV687,{"&gt;0","&lt;0"})*{1,-1})</f>
        <v>0</v>
      </c>
      <c r="AG687" s="58">
        <f>IFERROR(AF687/(Survey!$BA687),0)</f>
        <v>0</v>
      </c>
      <c r="AH687" s="104" t="b">
        <f>IF(OR(Survey!$M687="Alternative strategy or hedge",Survey!$M687="Private asset",Survey!$L687="Prospectus fund"),TRUE,FALSE)</f>
        <v>0</v>
      </c>
      <c r="AI687" s="104" t="b">
        <f>NOT(ISBLANK(Survey!$M687))</f>
        <v>0</v>
      </c>
      <c r="AJ687" s="16" t="str">
        <f t="shared" si="537"/>
        <v>Fail</v>
      </c>
      <c r="AK687" t="b">
        <f>IF(Survey!W687="No",TRUE,FALSE)</f>
        <v>0</v>
      </c>
      <c r="AL687" s="119">
        <f>MOD((LEN(Survey!W687)+2),22)</f>
        <v>2</v>
      </c>
      <c r="AM687" t="str">
        <f t="shared" si="538"/>
        <v>Pass</v>
      </c>
      <c r="AN687" s="33" t="b">
        <f>NOT(ISNUMBER(SEARCH("Other",Survey!$Q687)))</f>
        <v>1</v>
      </c>
      <c r="AO687" s="32" t="b">
        <f>NOT(ISBLANK(Survey!$R687))</f>
        <v>0</v>
      </c>
      <c r="AP687" s="16" t="str">
        <f t="shared" si="539"/>
        <v>Pass</v>
      </c>
      <c r="AQ687" s="114">
        <f>COUNTBLANK(Survey!$X687)</f>
        <v>1</v>
      </c>
      <c r="AR687" s="58">
        <f>IF(AND(Survey!L687&lt;&gt;"Exempt fund",OR(Survey!$M687="ETF",Survey!$M687="ETF, alternative mutual fund",Survey!$M687="Mutual fund",Survey!$M687="Alternative mutual fund",Survey!$M687="Money market")),1,0)</f>
        <v>0</v>
      </c>
      <c r="AS687" s="16" t="str">
        <f t="shared" si="540"/>
        <v>Pass</v>
      </c>
      <c r="AT687" s="33" t="b">
        <f>NOT(ISNUMBER(SEARCH("Yes",Survey!$AC687)))</f>
        <v>1</v>
      </c>
      <c r="AU687" s="32" t="b">
        <f>IF(COUNTBLANK(Survey!$AD687:$AE687)=0,TRUE, FALSE)</f>
        <v>0</v>
      </c>
      <c r="AV687" s="16" t="str">
        <f t="shared" si="541"/>
        <v>Pass</v>
      </c>
      <c r="AW687" s="33" t="b">
        <f>NOT(ISNUMBER(SEARCH("Yes",Survey!$AF687)))</f>
        <v>1</v>
      </c>
      <c r="AX687" s="32" t="b">
        <f>NOT(ISBLANK(Survey!$AH687))</f>
        <v>0</v>
      </c>
      <c r="AY687" s="16" t="str">
        <f t="shared" si="542"/>
        <v>Pass</v>
      </c>
      <c r="AZ687" s="33" t="b">
        <f>NOT(OR(ISNUMBER(SEARCH("Other",Survey!$AH687)),ISNUMBER(SEARCH("Multiple",Survey!$AH687))))</f>
        <v>1</v>
      </c>
      <c r="BA687" s="32" t="b">
        <f>NOT(ISBLANK(Survey!$AI687))</f>
        <v>0</v>
      </c>
      <c r="BB687" s="16" t="str">
        <f t="shared" si="543"/>
        <v>Fail</v>
      </c>
      <c r="BC687" s="114">
        <f>IF(ABS(Survey!$BA687)&gt;0, 1,0)</f>
        <v>0</v>
      </c>
      <c r="BD687" s="114">
        <f>IF(COUNTBLANK(Survey!$AL687)=0,1,0)</f>
        <v>0</v>
      </c>
      <c r="BE687" s="16" t="str">
        <f t="shared" si="544"/>
        <v>Pass</v>
      </c>
      <c r="BF687" s="114">
        <f>IF(ISBLANK(Survey!$AL687),0,1)</f>
        <v>0</v>
      </c>
      <c r="BG687" s="133">
        <f>COUNTBLANK(Survey!$AM687)</f>
        <v>1</v>
      </c>
      <c r="BH687" s="16" t="str">
        <f t="shared" si="545"/>
        <v>Pass</v>
      </c>
      <c r="BI687" s="114">
        <f>IF(OR(Survey!$AM687="Closed",ISBLANK(Survey!$AM687)),0,1)</f>
        <v>0</v>
      </c>
      <c r="BJ687" s="133">
        <f>IF(ISBLANK(Survey!$AN687),1,0)</f>
        <v>1</v>
      </c>
      <c r="BK687" s="118" t="str">
        <f t="shared" si="546"/>
        <v>Pass</v>
      </c>
      <c r="BL687" s="31" cm="1">
        <f t="array" ref="BL687">SUM(SUMIF(Survey!AO687:AP687,{"&gt;0","&lt;0"})*{1,-1})</f>
        <v>0</v>
      </c>
      <c r="BM687">
        <f t="shared" si="547"/>
        <v>0</v>
      </c>
      <c r="BN687">
        <f t="shared" si="548"/>
        <v>100</v>
      </c>
      <c r="BO687" s="118" t="str">
        <f t="shared" si="549"/>
        <v>Pass</v>
      </c>
      <c r="BP687">
        <f>IF(Survey!AQ687="No",0,1)</f>
        <v>1</v>
      </c>
      <c r="BQ687" s="207">
        <f>MOD((LEN(Survey!AQ687)+2),22)</f>
        <v>2</v>
      </c>
      <c r="BR687">
        <f>IF(Survey!AR687="No",0,1)</f>
        <v>1</v>
      </c>
      <c r="BS687" s="207">
        <f>MOD((LEN(Survey!AR687)+2),22)</f>
        <v>2</v>
      </c>
      <c r="BT687" s="114">
        <f>COUNTBLANK(Survey!$AQ687:$AS687)+COUNTBLANK(Survey!$AU687)</f>
        <v>4</v>
      </c>
      <c r="BU687" s="114">
        <f>IF(Survey!$I687="Yes",1,0)</f>
        <v>0</v>
      </c>
      <c r="BV687" s="114">
        <f>IF(OR(Survey!$M687="Mutual fund",Survey!$M687="Alternative mutual fund",Survey!$M687="Money market"),1,0)</f>
        <v>0</v>
      </c>
      <c r="BW687" s="119">
        <f>IF(OR(Survey!$M687="ETF",Survey!$M687="ETF, alternative mutual fund"),1,0)</f>
        <v>0</v>
      </c>
      <c r="BX687" s="16" t="str">
        <f t="shared" si="550"/>
        <v>Pass</v>
      </c>
      <c r="BY687" s="33">
        <f>IF(ISNUMBER(SEARCH("Other",Survey!$AS687)), 1, 0)</f>
        <v>0</v>
      </c>
      <c r="BZ687" s="58" t="b">
        <f>NOT(ISBLANK(Survey!$AT687))</f>
        <v>0</v>
      </c>
      <c r="CA687" s="16" t="str">
        <f t="shared" si="551"/>
        <v>Pass</v>
      </c>
      <c r="CB687" s="114">
        <f>IF(Survey!$BB687=0, 0,1)</f>
        <v>0</v>
      </c>
      <c r="CC687" s="58">
        <f>Survey!$AV687</f>
        <v>0</v>
      </c>
      <c r="CD687" s="58">
        <f>Survey!$BC687+Survey!$BD687+ABS(Survey!$BE687)-ABS(Survey!$BF687)-ABS(Survey!$BG687)-ABS(Survey!$BL687)</f>
        <v>0</v>
      </c>
      <c r="CE687" s="138">
        <f>Survey!BB687+(ABS(Survey!$BH687)-ABS(Survey!$BI687)+ABS(Survey!$BJ687)-ABS(Survey!$BK687))*0.5</f>
        <v>0</v>
      </c>
      <c r="CF687" s="58">
        <f t="shared" si="552"/>
        <v>0</v>
      </c>
      <c r="CG687" s="58">
        <f>IF(AND($CC687&gt;$CF687-0.2,$CC687&lt;$CF687+0.2,ISBLANK(Survey!$AV687)=FALSE),0,1)</f>
        <v>1</v>
      </c>
      <c r="CH687" s="133">
        <f>IF(ISBLANK(Survey!$AW687),1,0)</f>
        <v>1</v>
      </c>
      <c r="CI687" s="16" t="str">
        <f t="shared" si="553"/>
        <v>Pass</v>
      </c>
      <c r="CJ687" s="114">
        <f>IF(Survey!$BB687=0, 0,1)</f>
        <v>0</v>
      </c>
      <c r="CK687" s="58">
        <f>IF(AND(Survey!$AX687&gt;=0,Survey!$AX687&lt;=0.2,Survey!$AX687&lt;&gt;""),0,1)</f>
        <v>1</v>
      </c>
      <c r="CL687" s="114">
        <f>IF(ISBLANK(Survey!$AY687),1,0)</f>
        <v>1</v>
      </c>
      <c r="CM687" s="16" t="str">
        <f t="shared" si="554"/>
        <v>Fail</v>
      </c>
      <c r="CN687" s="133">
        <f>Survey!$AZ687</f>
        <v>0</v>
      </c>
      <c r="CO687" s="16" t="str">
        <f t="shared" si="555"/>
        <v>Pass</v>
      </c>
      <c r="CP687" s="31">
        <f>Survey!$BA687</f>
        <v>0</v>
      </c>
      <c r="CQ687" s="138">
        <f>Survey!$BB687+Survey!$BC687+Survey!$BD687+ABS(Survey!$BE687)-ABS(Survey!$BF687)-ABS(Survey!$BG687)+ABS(Survey!$BH687)-ABS(Survey!$BI687)+ABS(Survey!$BJ687)-ABS(Survey!$BK687)-ABS(Survey!$BL687)+Survey!$BM687</f>
        <v>0</v>
      </c>
      <c r="CR687" s="30">
        <f t="shared" si="556"/>
        <v>0</v>
      </c>
      <c r="CS687" s="17">
        <f t="shared" si="557"/>
        <v>0</v>
      </c>
      <c r="CT687" s="16" t="str">
        <f t="shared" si="558"/>
        <v>Pass</v>
      </c>
      <c r="CU687" s="33" t="b">
        <f>IF(ABS(Survey!$BM687)=0,TRUE,FALSE)</f>
        <v>1</v>
      </c>
      <c r="CV687" s="32" t="b">
        <f>NOT(ISBLANK(Survey!$BN687))</f>
        <v>0</v>
      </c>
      <c r="CW687" t="str">
        <f t="shared" si="559"/>
        <v>Fail</v>
      </c>
      <c r="CX687" s="25">
        <f>Survey!$BA687</f>
        <v>0</v>
      </c>
      <c r="CY687" s="25" cm="1">
        <f t="array" ref="CY687">SUM(SUMIF(Survey!BP687:BW687,{"&gt;0","&lt;0"})*{1,-1})-SUM(SUMIF(Survey!BY687:CF687,{"&gt;0","&lt;0"})*{1,-1})</f>
        <v>0</v>
      </c>
      <c r="CZ687" s="30" t="str">
        <f t="shared" si="560"/>
        <v>No holdings</v>
      </c>
      <c r="DA687">
        <f t="shared" si="561"/>
        <v>0</v>
      </c>
      <c r="DB687" s="16" t="str">
        <f t="shared" si="562"/>
        <v>Fail</v>
      </c>
      <c r="DC687" s="31">
        <f>Survey!$BA687</f>
        <v>0</v>
      </c>
      <c r="DD687" s="31" cm="1">
        <f t="array" ref="DD687">SUM(SUMIF(Survey!CH687:DA687,{"&gt;0","&lt;0"})*{1,-1})-SUM(SUMIF(Survey!DC687:DV687,{"&gt;0","&lt;0"})*{1,-1})</f>
        <v>0</v>
      </c>
      <c r="DE687" s="30" t="str">
        <f t="shared" si="563"/>
        <v>No holdings</v>
      </c>
      <c r="DF687" s="17">
        <f t="shared" si="564"/>
        <v>0</v>
      </c>
      <c r="DG687" s="16" t="str">
        <f t="shared" si="565"/>
        <v>Pass</v>
      </c>
      <c r="DH687" s="33" t="b">
        <f>IF(ABS(Survey!$DA687)=0,TRUE,FALSE)</f>
        <v>1</v>
      </c>
      <c r="DI687" s="32" t="b">
        <f>NOT(ISBLANK(Survey!$DB687))</f>
        <v>0</v>
      </c>
      <c r="DJ687" s="16" t="str">
        <f t="shared" si="566"/>
        <v>Pass</v>
      </c>
      <c r="DK687" s="33" t="b">
        <f>IF(ABS(Survey!$DV687)=0,TRUE,FALSE)</f>
        <v>1</v>
      </c>
      <c r="DL687" s="32" t="b">
        <f>NOT(ISBLANK(Survey!$DW687))</f>
        <v>0</v>
      </c>
      <c r="DM687" t="str">
        <f t="shared" si="567"/>
        <v>Pass</v>
      </c>
      <c r="DN687" s="25" cm="1">
        <f t="array" ref="DN687">SUM(SUMIF(Survey!CW687,{"&gt;0","&lt;0"})*{1,-1})+SUM(SUMIF(Survey!DR687,{"&gt;0","&lt;0"})*{1,-1})</f>
        <v>0</v>
      </c>
      <c r="DO687" s="25">
        <f>SUM(SUMIF(Survey!DY687:EE687,{"&gt;0","&lt;0"})*{1,-1})+SUM(SUMIF(Survey!EG687:EM687,{"&gt;0","&lt;0"})*{1,-1})</f>
        <v>0</v>
      </c>
      <c r="DP687">
        <f t="shared" si="568"/>
        <v>0</v>
      </c>
      <c r="DQ687">
        <f t="shared" si="569"/>
        <v>0</v>
      </c>
      <c r="DR687" s="16" t="str">
        <f t="shared" si="570"/>
        <v>Pass</v>
      </c>
      <c r="DS687" s="33" t="b">
        <f>IF(ABS(Survey!$EE687)=0,TRUE,FALSE)</f>
        <v>1</v>
      </c>
      <c r="DT687" s="32" t="b">
        <f>NOT(ISBLANK(Survey!EF687))</f>
        <v>0</v>
      </c>
      <c r="DU687" s="16" t="str">
        <f t="shared" si="571"/>
        <v>Pass</v>
      </c>
      <c r="DV687" s="33" t="b">
        <f>IF(ABS(Survey!$EM687)=0,TRUE,FALSE)</f>
        <v>1</v>
      </c>
      <c r="DW687" s="32" t="b">
        <f>NOT(ISBLANK(Survey!$EN687))</f>
        <v>0</v>
      </c>
      <c r="DX687" s="16" t="str">
        <f t="shared" si="572"/>
        <v>Fail</v>
      </c>
      <c r="DY687" s="31">
        <f>SUM(SUMIF(Survey!ET687:EV687,{"&gt;0","&lt;0"})*{1,-1})</f>
        <v>0</v>
      </c>
      <c r="DZ687">
        <f t="shared" si="573"/>
        <v>0</v>
      </c>
      <c r="EA687">
        <f t="shared" si="574"/>
        <v>100</v>
      </c>
      <c r="EB687" s="30" t="b">
        <f>IF(OR(Survey!$M687="ETF",Survey!$M687="ETF, alternative mutual fund",Survey!$M687="Closed-end", Survey!$M687="Split share corp"),TRUE,FALSE)</f>
        <v>0</v>
      </c>
      <c r="EC687" s="16" t="str">
        <f t="shared" si="575"/>
        <v>Fail</v>
      </c>
      <c r="ED687" s="31">
        <f>SUM(SUMIF(Survey!EX687:FD687,{"&gt;0","&lt;0"})*{1,-1})</f>
        <v>0</v>
      </c>
      <c r="EE687">
        <f t="shared" si="576"/>
        <v>0</v>
      </c>
      <c r="EF687" s="17">
        <f t="shared" si="577"/>
        <v>100</v>
      </c>
      <c r="EG687" s="16" t="str">
        <f t="shared" si="578"/>
        <v>Fail</v>
      </c>
      <c r="EH687" s="31">
        <f>SUM(SUMIF(Survey!FF687:FL687,{"&gt;0","&lt;0"})*{1,-1})</f>
        <v>0</v>
      </c>
      <c r="EI687">
        <f t="shared" si="579"/>
        <v>0</v>
      </c>
      <c r="EJ687" s="17">
        <f t="shared" si="580"/>
        <v>100</v>
      </c>
    </row>
    <row r="688" spans="1:140">
      <c r="A688">
        <v>688</v>
      </c>
      <c r="B688" t="str">
        <f t="shared" si="528"/>
        <v>Pass</v>
      </c>
      <c r="C688" t="str">
        <f>IF(COUNTBLANK(Survey!B688:FM688)=$C$2, "Pass", "Fail")</f>
        <v>Pass</v>
      </c>
      <c r="D688" s="16" t="str">
        <f t="shared" si="529"/>
        <v>Fail</v>
      </c>
      <c r="E688" t="str">
        <f>IF(OR(ISBLANK(Survey!AL688),COUNTIF(G688:BJ688,"Fail")),"Fail","Pass")</f>
        <v>Fail</v>
      </c>
      <c r="F688" s="265"/>
      <c r="G688" s="16" t="str">
        <f t="shared" si="530"/>
        <v>Fail</v>
      </c>
      <c r="H688" s="139">
        <f>COUNTBLANK(Survey!B688:D688)+COUNTBLANK(Survey!G688)+COUNTBLANK(Survey!I688)+COUNTBLANK(Survey!K688:M688)+COUNTBLANK(Survey!P688:Q688)+COUNTBLANK(Survey!T688:W688)+COUNTBLANK(Survey!Z688:AC688)+COUNTBLANK(Survey!AF688:AG688)+COUNTBLANK(Survey!AK688:AK688)</f>
        <v>21</v>
      </c>
      <c r="I688" t="str">
        <f t="shared" si="531"/>
        <v>Fail</v>
      </c>
      <c r="J688" t="b">
        <f>IF(Survey!E688="No",TRUE,FALSE)</f>
        <v>0</v>
      </c>
      <c r="K688" s="29" cm="1">
        <f t="array" ref="K688">IF(COUNTA(Survey!$E$4:$E$695)=1, 0, SUM(IF(COUNTIF(Survey!$E$4:$E$695, Survey!$E$4:$E$695)=1,1,0)))</f>
        <v>0</v>
      </c>
      <c r="L688" s="29">
        <f>LEN(Survey!E688)</f>
        <v>0</v>
      </c>
      <c r="M688" s="16" t="str">
        <f t="shared" si="532"/>
        <v>Fail</v>
      </c>
      <c r="N688" t="b">
        <f>IF(Survey!F688="No",TRUE,FALSE)</f>
        <v>0</v>
      </c>
      <c r="O688" t="b">
        <f>Survey!F688=Survey!E688</f>
        <v>1</v>
      </c>
      <c r="P688">
        <f>COUNTIF(Survey!$F$4:$F$695,Survey!F688)</f>
        <v>0</v>
      </c>
      <c r="Q688" s="28">
        <f>LEN(Survey!F688)</f>
        <v>0</v>
      </c>
      <c r="R688" s="16" t="str">
        <f t="shared" si="533"/>
        <v>Pass</v>
      </c>
      <c r="S688" s="29">
        <f>MOD((LEN(Survey!H688)+2),11)</f>
        <v>2</v>
      </c>
      <c r="T688">
        <f>COUNTIF(Survey!$H$4:$H$695,Survey!H688)</f>
        <v>0</v>
      </c>
      <c r="U688" s="28" t="str">
        <f>IF(Survey!$L688="Prospectus fund", "Yes", "No")</f>
        <v>No</v>
      </c>
      <c r="V688" s="16" t="str">
        <f t="shared" si="534"/>
        <v>Pass</v>
      </c>
      <c r="W688" s="29">
        <f>MOD((LEN(Survey!J688)+2),11)</f>
        <v>2</v>
      </c>
      <c r="X688">
        <f>COUNTIF(Survey!$J$4:$J$695,Survey!J688)</f>
        <v>0</v>
      </c>
      <c r="Y688" s="30" t="b">
        <f>IF(OR(Survey!$M688="ETF",Survey!$M688="ETF, alternative mutual fund",Survey!$M688="Closed-end", Survey!$M688="Split share corp", Survey!$I688="Yes"),TRUE,FALSE)</f>
        <v>0</v>
      </c>
      <c r="Z688" s="16" t="str">
        <f>IFERROR(IF(AND(OR(AC688=AD688,AD688 = "Either"),NOT(ISBLANK(Survey!K688))),"Pass","Fail"),"Pass")</f>
        <v>Fail</v>
      </c>
      <c r="AA688" s="31" cm="1">
        <f t="array" ref="AA688">SUM(SUMIF(Survey!CH688:DA688,{"&gt;0","&lt;0"})*{1,-1})</f>
        <v>0</v>
      </c>
      <c r="AB688" s="33" cm="1">
        <f t="array" ref="AB688">SUM(SUMIF(Survey!CK688,{"&gt;0","&lt;0"})*{1,-1})+SUM(SUMIF(Survey!CU688,{"&gt;0","&lt;0"})*{1,-1})</f>
        <v>0</v>
      </c>
      <c r="AC688" s="33">
        <f>Survey!K688</f>
        <v>0</v>
      </c>
      <c r="AD688" s="32" t="str">
        <f t="shared" si="535"/>
        <v>Either</v>
      </c>
      <c r="AE688" s="16" t="str">
        <f t="shared" si="536"/>
        <v>Fail</v>
      </c>
      <c r="AF688" s="58" cm="1">
        <f t="array" ref="AF688">SUM(SUMIF(Survey!CH688:DA688,{"&gt;0","&lt;0"})*{1,-1})+SUM(SUMIF(Survey!DC688:DV688,{"&gt;0","&lt;0"})*{1,-1})</f>
        <v>0</v>
      </c>
      <c r="AG688" s="58">
        <f>IFERROR(AF688/(Survey!$BA688),0)</f>
        <v>0</v>
      </c>
      <c r="AH688" s="104" t="b">
        <f>IF(OR(Survey!$M688="Alternative strategy or hedge",Survey!$M688="Private asset",Survey!$L688="Prospectus fund"),TRUE,FALSE)</f>
        <v>0</v>
      </c>
      <c r="AI688" s="104" t="b">
        <f>NOT(ISBLANK(Survey!$M688))</f>
        <v>0</v>
      </c>
      <c r="AJ688" s="16" t="str">
        <f t="shared" si="537"/>
        <v>Fail</v>
      </c>
      <c r="AK688" t="b">
        <f>IF(Survey!W688="No",TRUE,FALSE)</f>
        <v>0</v>
      </c>
      <c r="AL688" s="119">
        <f>MOD((LEN(Survey!W688)+2),22)</f>
        <v>2</v>
      </c>
      <c r="AM688" t="str">
        <f t="shared" si="538"/>
        <v>Pass</v>
      </c>
      <c r="AN688" s="33" t="b">
        <f>NOT(ISNUMBER(SEARCH("Other",Survey!$Q688)))</f>
        <v>1</v>
      </c>
      <c r="AO688" s="32" t="b">
        <f>NOT(ISBLANK(Survey!$R688))</f>
        <v>0</v>
      </c>
      <c r="AP688" s="16" t="str">
        <f t="shared" si="539"/>
        <v>Pass</v>
      </c>
      <c r="AQ688" s="114">
        <f>COUNTBLANK(Survey!$X688)</f>
        <v>1</v>
      </c>
      <c r="AR688" s="58">
        <f>IF(AND(Survey!L688&lt;&gt;"Exempt fund",OR(Survey!$M688="ETF",Survey!$M688="ETF, alternative mutual fund",Survey!$M688="Mutual fund",Survey!$M688="Alternative mutual fund",Survey!$M688="Money market")),1,0)</f>
        <v>0</v>
      </c>
      <c r="AS688" s="16" t="str">
        <f t="shared" si="540"/>
        <v>Pass</v>
      </c>
      <c r="AT688" s="33" t="b">
        <f>NOT(ISNUMBER(SEARCH("Yes",Survey!$AC688)))</f>
        <v>1</v>
      </c>
      <c r="AU688" s="32" t="b">
        <f>IF(COUNTBLANK(Survey!$AD688:$AE688)=0,TRUE, FALSE)</f>
        <v>0</v>
      </c>
      <c r="AV688" s="16" t="str">
        <f t="shared" si="541"/>
        <v>Pass</v>
      </c>
      <c r="AW688" s="33" t="b">
        <f>NOT(ISNUMBER(SEARCH("Yes",Survey!$AF688)))</f>
        <v>1</v>
      </c>
      <c r="AX688" s="32" t="b">
        <f>NOT(ISBLANK(Survey!$AH688))</f>
        <v>0</v>
      </c>
      <c r="AY688" s="16" t="str">
        <f t="shared" si="542"/>
        <v>Pass</v>
      </c>
      <c r="AZ688" s="33" t="b">
        <f>NOT(OR(ISNUMBER(SEARCH("Other",Survey!$AH688)),ISNUMBER(SEARCH("Multiple",Survey!$AH688))))</f>
        <v>1</v>
      </c>
      <c r="BA688" s="32" t="b">
        <f>NOT(ISBLANK(Survey!$AI688))</f>
        <v>0</v>
      </c>
      <c r="BB688" s="16" t="str">
        <f t="shared" si="543"/>
        <v>Fail</v>
      </c>
      <c r="BC688" s="114">
        <f>IF(ABS(Survey!$BA688)&gt;0, 1,0)</f>
        <v>0</v>
      </c>
      <c r="BD688" s="114">
        <f>IF(COUNTBLANK(Survey!$AL688)=0,1,0)</f>
        <v>0</v>
      </c>
      <c r="BE688" s="16" t="str">
        <f t="shared" si="544"/>
        <v>Pass</v>
      </c>
      <c r="BF688" s="114">
        <f>IF(ISBLANK(Survey!$AL688),0,1)</f>
        <v>0</v>
      </c>
      <c r="BG688" s="133">
        <f>COUNTBLANK(Survey!$AM688)</f>
        <v>1</v>
      </c>
      <c r="BH688" s="16" t="str">
        <f t="shared" si="545"/>
        <v>Pass</v>
      </c>
      <c r="BI688" s="114">
        <f>IF(OR(Survey!$AM688="Closed",ISBLANK(Survey!$AM688)),0,1)</f>
        <v>0</v>
      </c>
      <c r="BJ688" s="133">
        <f>IF(ISBLANK(Survey!$AN688),1,0)</f>
        <v>1</v>
      </c>
      <c r="BK688" s="118" t="str">
        <f t="shared" si="546"/>
        <v>Pass</v>
      </c>
      <c r="BL688" s="31" cm="1">
        <f t="array" ref="BL688">SUM(SUMIF(Survey!AO688:AP688,{"&gt;0","&lt;0"})*{1,-1})</f>
        <v>0</v>
      </c>
      <c r="BM688">
        <f t="shared" si="547"/>
        <v>0</v>
      </c>
      <c r="BN688">
        <f t="shared" si="548"/>
        <v>100</v>
      </c>
      <c r="BO688" s="118" t="str">
        <f t="shared" si="549"/>
        <v>Pass</v>
      </c>
      <c r="BP688">
        <f>IF(Survey!AQ688="No",0,1)</f>
        <v>1</v>
      </c>
      <c r="BQ688" s="207">
        <f>MOD((LEN(Survey!AQ688)+2),22)</f>
        <v>2</v>
      </c>
      <c r="BR688">
        <f>IF(Survey!AR688="No",0,1)</f>
        <v>1</v>
      </c>
      <c r="BS688" s="207">
        <f>MOD((LEN(Survey!AR688)+2),22)</f>
        <v>2</v>
      </c>
      <c r="BT688" s="114">
        <f>COUNTBLANK(Survey!$AQ688:$AS688)+COUNTBLANK(Survey!$AU688)</f>
        <v>4</v>
      </c>
      <c r="BU688" s="114">
        <f>IF(Survey!$I688="Yes",1,0)</f>
        <v>0</v>
      </c>
      <c r="BV688" s="114">
        <f>IF(OR(Survey!$M688="Mutual fund",Survey!$M688="Alternative mutual fund",Survey!$M688="Money market"),1,0)</f>
        <v>0</v>
      </c>
      <c r="BW688" s="119">
        <f>IF(OR(Survey!$M688="ETF",Survey!$M688="ETF, alternative mutual fund"),1,0)</f>
        <v>0</v>
      </c>
      <c r="BX688" s="16" t="str">
        <f t="shared" si="550"/>
        <v>Pass</v>
      </c>
      <c r="BY688" s="33">
        <f>IF(ISNUMBER(SEARCH("Other",Survey!$AS688)), 1, 0)</f>
        <v>0</v>
      </c>
      <c r="BZ688" s="58" t="b">
        <f>NOT(ISBLANK(Survey!$AT688))</f>
        <v>0</v>
      </c>
      <c r="CA688" s="16" t="str">
        <f t="shared" si="551"/>
        <v>Pass</v>
      </c>
      <c r="CB688" s="114">
        <f>IF(Survey!$BB688=0, 0,1)</f>
        <v>0</v>
      </c>
      <c r="CC688" s="58">
        <f>Survey!$AV688</f>
        <v>0</v>
      </c>
      <c r="CD688" s="58">
        <f>Survey!$BC688+Survey!$BD688+ABS(Survey!$BE688)-ABS(Survey!$BF688)-ABS(Survey!$BG688)-ABS(Survey!$BL688)</f>
        <v>0</v>
      </c>
      <c r="CE688" s="138">
        <f>Survey!BB688+(ABS(Survey!$BH688)-ABS(Survey!$BI688)+ABS(Survey!$BJ688)-ABS(Survey!$BK688))*0.5</f>
        <v>0</v>
      </c>
      <c r="CF688" s="58">
        <f t="shared" si="552"/>
        <v>0</v>
      </c>
      <c r="CG688" s="58">
        <f>IF(AND($CC688&gt;$CF688-0.2,$CC688&lt;$CF688+0.2,ISBLANK(Survey!$AV688)=FALSE),0,1)</f>
        <v>1</v>
      </c>
      <c r="CH688" s="133">
        <f>IF(ISBLANK(Survey!$AW688),1,0)</f>
        <v>1</v>
      </c>
      <c r="CI688" s="16" t="str">
        <f t="shared" si="553"/>
        <v>Pass</v>
      </c>
      <c r="CJ688" s="114">
        <f>IF(Survey!$BB688=0, 0,1)</f>
        <v>0</v>
      </c>
      <c r="CK688" s="58">
        <f>IF(AND(Survey!$AX688&gt;=0,Survey!$AX688&lt;=0.2,Survey!$AX688&lt;&gt;""),0,1)</f>
        <v>1</v>
      </c>
      <c r="CL688" s="114">
        <f>IF(ISBLANK(Survey!$AY688),1,0)</f>
        <v>1</v>
      </c>
      <c r="CM688" s="16" t="str">
        <f t="shared" si="554"/>
        <v>Fail</v>
      </c>
      <c r="CN688" s="133">
        <f>Survey!$AZ688</f>
        <v>0</v>
      </c>
      <c r="CO688" s="16" t="str">
        <f t="shared" si="555"/>
        <v>Pass</v>
      </c>
      <c r="CP688" s="31">
        <f>Survey!$BA688</f>
        <v>0</v>
      </c>
      <c r="CQ688" s="138">
        <f>Survey!$BB688+Survey!$BC688+Survey!$BD688+ABS(Survey!$BE688)-ABS(Survey!$BF688)-ABS(Survey!$BG688)+ABS(Survey!$BH688)-ABS(Survey!$BI688)+ABS(Survey!$BJ688)-ABS(Survey!$BK688)-ABS(Survey!$BL688)+Survey!$BM688</f>
        <v>0</v>
      </c>
      <c r="CR688" s="30">
        <f t="shared" si="556"/>
        <v>0</v>
      </c>
      <c r="CS688" s="17">
        <f t="shared" si="557"/>
        <v>0</v>
      </c>
      <c r="CT688" s="16" t="str">
        <f t="shared" si="558"/>
        <v>Pass</v>
      </c>
      <c r="CU688" s="33" t="b">
        <f>IF(ABS(Survey!$BM688)=0,TRUE,FALSE)</f>
        <v>1</v>
      </c>
      <c r="CV688" s="32" t="b">
        <f>NOT(ISBLANK(Survey!$BN688))</f>
        <v>0</v>
      </c>
      <c r="CW688" t="str">
        <f t="shared" si="559"/>
        <v>Fail</v>
      </c>
      <c r="CX688" s="25">
        <f>Survey!$BA688</f>
        <v>0</v>
      </c>
      <c r="CY688" s="25" cm="1">
        <f t="array" ref="CY688">SUM(SUMIF(Survey!BP688:BW688,{"&gt;0","&lt;0"})*{1,-1})-SUM(SUMIF(Survey!BY688:CF688,{"&gt;0","&lt;0"})*{1,-1})</f>
        <v>0</v>
      </c>
      <c r="CZ688" s="30" t="str">
        <f t="shared" si="560"/>
        <v>No holdings</v>
      </c>
      <c r="DA688">
        <f t="shared" si="561"/>
        <v>0</v>
      </c>
      <c r="DB688" s="16" t="str">
        <f t="shared" si="562"/>
        <v>Fail</v>
      </c>
      <c r="DC688" s="31">
        <f>Survey!$BA688</f>
        <v>0</v>
      </c>
      <c r="DD688" s="31" cm="1">
        <f t="array" ref="DD688">SUM(SUMIF(Survey!CH688:DA688,{"&gt;0","&lt;0"})*{1,-1})-SUM(SUMIF(Survey!DC688:DV688,{"&gt;0","&lt;0"})*{1,-1})</f>
        <v>0</v>
      </c>
      <c r="DE688" s="30" t="str">
        <f t="shared" si="563"/>
        <v>No holdings</v>
      </c>
      <c r="DF688" s="17">
        <f t="shared" si="564"/>
        <v>0</v>
      </c>
      <c r="DG688" s="16" t="str">
        <f t="shared" si="565"/>
        <v>Pass</v>
      </c>
      <c r="DH688" s="33" t="b">
        <f>IF(ABS(Survey!$DA688)=0,TRUE,FALSE)</f>
        <v>1</v>
      </c>
      <c r="DI688" s="32" t="b">
        <f>NOT(ISBLANK(Survey!$DB688))</f>
        <v>0</v>
      </c>
      <c r="DJ688" s="16" t="str">
        <f t="shared" si="566"/>
        <v>Pass</v>
      </c>
      <c r="DK688" s="33" t="b">
        <f>IF(ABS(Survey!$DV688)=0,TRUE,FALSE)</f>
        <v>1</v>
      </c>
      <c r="DL688" s="32" t="b">
        <f>NOT(ISBLANK(Survey!$DW688))</f>
        <v>0</v>
      </c>
      <c r="DM688" t="str">
        <f t="shared" si="567"/>
        <v>Pass</v>
      </c>
      <c r="DN688" s="25" cm="1">
        <f t="array" ref="DN688">SUM(SUMIF(Survey!CW688,{"&gt;0","&lt;0"})*{1,-1})+SUM(SUMIF(Survey!DR688,{"&gt;0","&lt;0"})*{1,-1})</f>
        <v>0</v>
      </c>
      <c r="DO688" s="25">
        <f>SUM(SUMIF(Survey!DY688:EE688,{"&gt;0","&lt;0"})*{1,-1})+SUM(SUMIF(Survey!EG688:EM688,{"&gt;0","&lt;0"})*{1,-1})</f>
        <v>0</v>
      </c>
      <c r="DP688">
        <f t="shared" si="568"/>
        <v>0</v>
      </c>
      <c r="DQ688">
        <f t="shared" si="569"/>
        <v>0</v>
      </c>
      <c r="DR688" s="16" t="str">
        <f t="shared" si="570"/>
        <v>Pass</v>
      </c>
      <c r="DS688" s="33" t="b">
        <f>IF(ABS(Survey!$EE688)=0,TRUE,FALSE)</f>
        <v>1</v>
      </c>
      <c r="DT688" s="32" t="b">
        <f>NOT(ISBLANK(Survey!EF688))</f>
        <v>0</v>
      </c>
      <c r="DU688" s="16" t="str">
        <f t="shared" si="571"/>
        <v>Pass</v>
      </c>
      <c r="DV688" s="33" t="b">
        <f>IF(ABS(Survey!$EM688)=0,TRUE,FALSE)</f>
        <v>1</v>
      </c>
      <c r="DW688" s="32" t="b">
        <f>NOT(ISBLANK(Survey!$EN688))</f>
        <v>0</v>
      </c>
      <c r="DX688" s="16" t="str">
        <f t="shared" si="572"/>
        <v>Fail</v>
      </c>
      <c r="DY688" s="31">
        <f>SUM(SUMIF(Survey!ET688:EV688,{"&gt;0","&lt;0"})*{1,-1})</f>
        <v>0</v>
      </c>
      <c r="DZ688">
        <f t="shared" si="573"/>
        <v>0</v>
      </c>
      <c r="EA688">
        <f t="shared" si="574"/>
        <v>100</v>
      </c>
      <c r="EB688" s="30" t="b">
        <f>IF(OR(Survey!$M688="ETF",Survey!$M688="ETF, alternative mutual fund",Survey!$M688="Closed-end", Survey!$M688="Split share corp"),TRUE,FALSE)</f>
        <v>0</v>
      </c>
      <c r="EC688" s="16" t="str">
        <f t="shared" si="575"/>
        <v>Fail</v>
      </c>
      <c r="ED688" s="31">
        <f>SUM(SUMIF(Survey!EX688:FD688,{"&gt;0","&lt;0"})*{1,-1})</f>
        <v>0</v>
      </c>
      <c r="EE688">
        <f t="shared" si="576"/>
        <v>0</v>
      </c>
      <c r="EF688" s="17">
        <f t="shared" si="577"/>
        <v>100</v>
      </c>
      <c r="EG688" s="16" t="str">
        <f t="shared" si="578"/>
        <v>Fail</v>
      </c>
      <c r="EH688" s="31">
        <f>SUM(SUMIF(Survey!FF688:FL688,{"&gt;0","&lt;0"})*{1,-1})</f>
        <v>0</v>
      </c>
      <c r="EI688">
        <f t="shared" si="579"/>
        <v>0</v>
      </c>
      <c r="EJ688" s="17">
        <f t="shared" si="580"/>
        <v>100</v>
      </c>
    </row>
    <row r="689" spans="1:140">
      <c r="A689">
        <v>689</v>
      </c>
      <c r="B689" t="str">
        <f t="shared" si="528"/>
        <v>Pass</v>
      </c>
      <c r="C689" t="str">
        <f>IF(COUNTBLANK(Survey!B689:FM689)=$C$2, "Pass", "Fail")</f>
        <v>Pass</v>
      </c>
      <c r="D689" s="16" t="str">
        <f t="shared" si="529"/>
        <v>Fail</v>
      </c>
      <c r="E689" t="str">
        <f>IF(OR(ISBLANK(Survey!AL689),COUNTIF(G689:BJ689,"Fail")),"Fail","Pass")</f>
        <v>Fail</v>
      </c>
      <c r="F689" s="265"/>
      <c r="G689" s="16" t="str">
        <f t="shared" si="530"/>
        <v>Fail</v>
      </c>
      <c r="H689" s="139">
        <f>COUNTBLANK(Survey!B689:D689)+COUNTBLANK(Survey!G689)+COUNTBLANK(Survey!I689)+COUNTBLANK(Survey!K689:M689)+COUNTBLANK(Survey!P689:Q689)+COUNTBLANK(Survey!T689:W689)+COUNTBLANK(Survey!Z689:AC689)+COUNTBLANK(Survey!AF689:AG689)+COUNTBLANK(Survey!AK689:AK689)</f>
        <v>21</v>
      </c>
      <c r="I689" t="str">
        <f t="shared" si="531"/>
        <v>Fail</v>
      </c>
      <c r="J689" t="b">
        <f>IF(Survey!E689="No",TRUE,FALSE)</f>
        <v>0</v>
      </c>
      <c r="K689" s="29" cm="1">
        <f t="array" ref="K689">IF(COUNTA(Survey!$E$4:$E$695)=1, 0, SUM(IF(COUNTIF(Survey!$E$4:$E$695, Survey!$E$4:$E$695)=1,1,0)))</f>
        <v>0</v>
      </c>
      <c r="L689" s="29">
        <f>LEN(Survey!E689)</f>
        <v>0</v>
      </c>
      <c r="M689" s="16" t="str">
        <f t="shared" si="532"/>
        <v>Fail</v>
      </c>
      <c r="N689" t="b">
        <f>IF(Survey!F689="No",TRUE,FALSE)</f>
        <v>0</v>
      </c>
      <c r="O689" t="b">
        <f>Survey!F689=Survey!E689</f>
        <v>1</v>
      </c>
      <c r="P689">
        <f>COUNTIF(Survey!$F$4:$F$695,Survey!F689)</f>
        <v>0</v>
      </c>
      <c r="Q689" s="28">
        <f>LEN(Survey!F689)</f>
        <v>0</v>
      </c>
      <c r="R689" s="16" t="str">
        <f t="shared" si="533"/>
        <v>Pass</v>
      </c>
      <c r="S689" s="29">
        <f>MOD((LEN(Survey!H689)+2),11)</f>
        <v>2</v>
      </c>
      <c r="T689">
        <f>COUNTIF(Survey!$H$4:$H$695,Survey!H689)</f>
        <v>0</v>
      </c>
      <c r="U689" s="28" t="str">
        <f>IF(Survey!$L689="Prospectus fund", "Yes", "No")</f>
        <v>No</v>
      </c>
      <c r="V689" s="16" t="str">
        <f t="shared" si="534"/>
        <v>Pass</v>
      </c>
      <c r="W689" s="29">
        <f>MOD((LEN(Survey!J689)+2),11)</f>
        <v>2</v>
      </c>
      <c r="X689">
        <f>COUNTIF(Survey!$J$4:$J$695,Survey!J689)</f>
        <v>0</v>
      </c>
      <c r="Y689" s="30" t="b">
        <f>IF(OR(Survey!$M689="ETF",Survey!$M689="ETF, alternative mutual fund",Survey!$M689="Closed-end", Survey!$M689="Split share corp", Survey!$I689="Yes"),TRUE,FALSE)</f>
        <v>0</v>
      </c>
      <c r="Z689" s="16" t="str">
        <f>IFERROR(IF(AND(OR(AC689=AD689,AD689 = "Either"),NOT(ISBLANK(Survey!K689))),"Pass","Fail"),"Pass")</f>
        <v>Fail</v>
      </c>
      <c r="AA689" s="31" cm="1">
        <f t="array" ref="AA689">SUM(SUMIF(Survey!CH689:DA689,{"&gt;0","&lt;0"})*{1,-1})</f>
        <v>0</v>
      </c>
      <c r="AB689" s="33" cm="1">
        <f t="array" ref="AB689">SUM(SUMIF(Survey!CK689,{"&gt;0","&lt;0"})*{1,-1})+SUM(SUMIF(Survey!CU689,{"&gt;0","&lt;0"})*{1,-1})</f>
        <v>0</v>
      </c>
      <c r="AC689" s="33">
        <f>Survey!K689</f>
        <v>0</v>
      </c>
      <c r="AD689" s="32" t="str">
        <f t="shared" si="535"/>
        <v>Either</v>
      </c>
      <c r="AE689" s="16" t="str">
        <f t="shared" si="536"/>
        <v>Fail</v>
      </c>
      <c r="AF689" s="58" cm="1">
        <f t="array" ref="AF689">SUM(SUMIF(Survey!CH689:DA689,{"&gt;0","&lt;0"})*{1,-1})+SUM(SUMIF(Survey!DC689:DV689,{"&gt;0","&lt;0"})*{1,-1})</f>
        <v>0</v>
      </c>
      <c r="AG689" s="58">
        <f>IFERROR(AF689/(Survey!$BA689),0)</f>
        <v>0</v>
      </c>
      <c r="AH689" s="104" t="b">
        <f>IF(OR(Survey!$M689="Alternative strategy or hedge",Survey!$M689="Private asset",Survey!$L689="Prospectus fund"),TRUE,FALSE)</f>
        <v>0</v>
      </c>
      <c r="AI689" s="104" t="b">
        <f>NOT(ISBLANK(Survey!$M689))</f>
        <v>0</v>
      </c>
      <c r="AJ689" s="16" t="str">
        <f t="shared" si="537"/>
        <v>Fail</v>
      </c>
      <c r="AK689" t="b">
        <f>IF(Survey!W689="No",TRUE,FALSE)</f>
        <v>0</v>
      </c>
      <c r="AL689" s="119">
        <f>MOD((LEN(Survey!W689)+2),22)</f>
        <v>2</v>
      </c>
      <c r="AM689" t="str">
        <f t="shared" si="538"/>
        <v>Pass</v>
      </c>
      <c r="AN689" s="33" t="b">
        <f>NOT(ISNUMBER(SEARCH("Other",Survey!$Q689)))</f>
        <v>1</v>
      </c>
      <c r="AO689" s="32" t="b">
        <f>NOT(ISBLANK(Survey!$R689))</f>
        <v>0</v>
      </c>
      <c r="AP689" s="16" t="str">
        <f t="shared" si="539"/>
        <v>Pass</v>
      </c>
      <c r="AQ689" s="114">
        <f>COUNTBLANK(Survey!$X689)</f>
        <v>1</v>
      </c>
      <c r="AR689" s="58">
        <f>IF(AND(Survey!L689&lt;&gt;"Exempt fund",OR(Survey!$M689="ETF",Survey!$M689="ETF, alternative mutual fund",Survey!$M689="Mutual fund",Survey!$M689="Alternative mutual fund",Survey!$M689="Money market")),1,0)</f>
        <v>0</v>
      </c>
      <c r="AS689" s="16" t="str">
        <f t="shared" si="540"/>
        <v>Pass</v>
      </c>
      <c r="AT689" s="33" t="b">
        <f>NOT(ISNUMBER(SEARCH("Yes",Survey!$AC689)))</f>
        <v>1</v>
      </c>
      <c r="AU689" s="32" t="b">
        <f>IF(COUNTBLANK(Survey!$AD689:$AE689)=0,TRUE, FALSE)</f>
        <v>0</v>
      </c>
      <c r="AV689" s="16" t="str">
        <f t="shared" si="541"/>
        <v>Pass</v>
      </c>
      <c r="AW689" s="33" t="b">
        <f>NOT(ISNUMBER(SEARCH("Yes",Survey!$AF689)))</f>
        <v>1</v>
      </c>
      <c r="AX689" s="32" t="b">
        <f>NOT(ISBLANK(Survey!$AH689))</f>
        <v>0</v>
      </c>
      <c r="AY689" s="16" t="str">
        <f t="shared" si="542"/>
        <v>Pass</v>
      </c>
      <c r="AZ689" s="33" t="b">
        <f>NOT(OR(ISNUMBER(SEARCH("Other",Survey!$AH689)),ISNUMBER(SEARCH("Multiple",Survey!$AH689))))</f>
        <v>1</v>
      </c>
      <c r="BA689" s="32" t="b">
        <f>NOT(ISBLANK(Survey!$AI689))</f>
        <v>0</v>
      </c>
      <c r="BB689" s="16" t="str">
        <f t="shared" si="543"/>
        <v>Fail</v>
      </c>
      <c r="BC689" s="114">
        <f>IF(ABS(Survey!$BA689)&gt;0, 1,0)</f>
        <v>0</v>
      </c>
      <c r="BD689" s="114">
        <f>IF(COUNTBLANK(Survey!$AL689)=0,1,0)</f>
        <v>0</v>
      </c>
      <c r="BE689" s="16" t="str">
        <f t="shared" si="544"/>
        <v>Pass</v>
      </c>
      <c r="BF689" s="114">
        <f>IF(ISBLANK(Survey!$AL689),0,1)</f>
        <v>0</v>
      </c>
      <c r="BG689" s="133">
        <f>COUNTBLANK(Survey!$AM689)</f>
        <v>1</v>
      </c>
      <c r="BH689" s="16" t="str">
        <f t="shared" si="545"/>
        <v>Pass</v>
      </c>
      <c r="BI689" s="114">
        <f>IF(OR(Survey!$AM689="Closed",ISBLANK(Survey!$AM689)),0,1)</f>
        <v>0</v>
      </c>
      <c r="BJ689" s="133">
        <f>IF(ISBLANK(Survey!$AN689),1,0)</f>
        <v>1</v>
      </c>
      <c r="BK689" s="118" t="str">
        <f t="shared" si="546"/>
        <v>Pass</v>
      </c>
      <c r="BL689" s="31" cm="1">
        <f t="array" ref="BL689">SUM(SUMIF(Survey!AO689:AP689,{"&gt;0","&lt;0"})*{1,-1})</f>
        <v>0</v>
      </c>
      <c r="BM689">
        <f t="shared" si="547"/>
        <v>0</v>
      </c>
      <c r="BN689">
        <f t="shared" si="548"/>
        <v>100</v>
      </c>
      <c r="BO689" s="118" t="str">
        <f t="shared" si="549"/>
        <v>Pass</v>
      </c>
      <c r="BP689">
        <f>IF(Survey!AQ689="No",0,1)</f>
        <v>1</v>
      </c>
      <c r="BQ689" s="207">
        <f>MOD((LEN(Survey!AQ689)+2),22)</f>
        <v>2</v>
      </c>
      <c r="BR689">
        <f>IF(Survey!AR689="No",0,1)</f>
        <v>1</v>
      </c>
      <c r="BS689" s="207">
        <f>MOD((LEN(Survey!AR689)+2),22)</f>
        <v>2</v>
      </c>
      <c r="BT689" s="114">
        <f>COUNTBLANK(Survey!$AQ689:$AS689)+COUNTBLANK(Survey!$AU689)</f>
        <v>4</v>
      </c>
      <c r="BU689" s="114">
        <f>IF(Survey!$I689="Yes",1,0)</f>
        <v>0</v>
      </c>
      <c r="BV689" s="114">
        <f>IF(OR(Survey!$M689="Mutual fund",Survey!$M689="Alternative mutual fund",Survey!$M689="Money market"),1,0)</f>
        <v>0</v>
      </c>
      <c r="BW689" s="119">
        <f>IF(OR(Survey!$M689="ETF",Survey!$M689="ETF, alternative mutual fund"),1,0)</f>
        <v>0</v>
      </c>
      <c r="BX689" s="16" t="str">
        <f t="shared" si="550"/>
        <v>Pass</v>
      </c>
      <c r="BY689" s="33">
        <f>IF(ISNUMBER(SEARCH("Other",Survey!$AS689)), 1, 0)</f>
        <v>0</v>
      </c>
      <c r="BZ689" s="58" t="b">
        <f>NOT(ISBLANK(Survey!$AT689))</f>
        <v>0</v>
      </c>
      <c r="CA689" s="16" t="str">
        <f t="shared" si="551"/>
        <v>Pass</v>
      </c>
      <c r="CB689" s="114">
        <f>IF(Survey!$BB689=0, 0,1)</f>
        <v>0</v>
      </c>
      <c r="CC689" s="58">
        <f>Survey!$AV689</f>
        <v>0</v>
      </c>
      <c r="CD689" s="58">
        <f>Survey!$BC689+Survey!$BD689+ABS(Survey!$BE689)-ABS(Survey!$BF689)-ABS(Survey!$BG689)-ABS(Survey!$BL689)</f>
        <v>0</v>
      </c>
      <c r="CE689" s="138">
        <f>Survey!BB689+(ABS(Survey!$BH689)-ABS(Survey!$BI689)+ABS(Survey!$BJ689)-ABS(Survey!$BK689))*0.5</f>
        <v>0</v>
      </c>
      <c r="CF689" s="58">
        <f t="shared" si="552"/>
        <v>0</v>
      </c>
      <c r="CG689" s="58">
        <f>IF(AND($CC689&gt;$CF689-0.2,$CC689&lt;$CF689+0.2,ISBLANK(Survey!$AV689)=FALSE),0,1)</f>
        <v>1</v>
      </c>
      <c r="CH689" s="133">
        <f>IF(ISBLANK(Survey!$AW689),1,0)</f>
        <v>1</v>
      </c>
      <c r="CI689" s="16" t="str">
        <f t="shared" si="553"/>
        <v>Pass</v>
      </c>
      <c r="CJ689" s="114">
        <f>IF(Survey!$BB689=0, 0,1)</f>
        <v>0</v>
      </c>
      <c r="CK689" s="58">
        <f>IF(AND(Survey!$AX689&gt;=0,Survey!$AX689&lt;=0.2,Survey!$AX689&lt;&gt;""),0,1)</f>
        <v>1</v>
      </c>
      <c r="CL689" s="114">
        <f>IF(ISBLANK(Survey!$AY689),1,0)</f>
        <v>1</v>
      </c>
      <c r="CM689" s="16" t="str">
        <f t="shared" si="554"/>
        <v>Fail</v>
      </c>
      <c r="CN689" s="133">
        <f>Survey!$AZ689</f>
        <v>0</v>
      </c>
      <c r="CO689" s="16" t="str">
        <f t="shared" si="555"/>
        <v>Pass</v>
      </c>
      <c r="CP689" s="31">
        <f>Survey!$BA689</f>
        <v>0</v>
      </c>
      <c r="CQ689" s="138">
        <f>Survey!$BB689+Survey!$BC689+Survey!$BD689+ABS(Survey!$BE689)-ABS(Survey!$BF689)-ABS(Survey!$BG689)+ABS(Survey!$BH689)-ABS(Survey!$BI689)+ABS(Survey!$BJ689)-ABS(Survey!$BK689)-ABS(Survey!$BL689)+Survey!$BM689</f>
        <v>0</v>
      </c>
      <c r="CR689" s="30">
        <f t="shared" si="556"/>
        <v>0</v>
      </c>
      <c r="CS689" s="17">
        <f t="shared" si="557"/>
        <v>0</v>
      </c>
      <c r="CT689" s="16" t="str">
        <f t="shared" si="558"/>
        <v>Pass</v>
      </c>
      <c r="CU689" s="33" t="b">
        <f>IF(ABS(Survey!$BM689)=0,TRUE,FALSE)</f>
        <v>1</v>
      </c>
      <c r="CV689" s="32" t="b">
        <f>NOT(ISBLANK(Survey!$BN689))</f>
        <v>0</v>
      </c>
      <c r="CW689" t="str">
        <f t="shared" si="559"/>
        <v>Fail</v>
      </c>
      <c r="CX689" s="25">
        <f>Survey!$BA689</f>
        <v>0</v>
      </c>
      <c r="CY689" s="25" cm="1">
        <f t="array" ref="CY689">SUM(SUMIF(Survey!BP689:BW689,{"&gt;0","&lt;0"})*{1,-1})-SUM(SUMIF(Survey!BY689:CF689,{"&gt;0","&lt;0"})*{1,-1})</f>
        <v>0</v>
      </c>
      <c r="CZ689" s="30" t="str">
        <f t="shared" si="560"/>
        <v>No holdings</v>
      </c>
      <c r="DA689">
        <f t="shared" si="561"/>
        <v>0</v>
      </c>
      <c r="DB689" s="16" t="str">
        <f t="shared" si="562"/>
        <v>Fail</v>
      </c>
      <c r="DC689" s="31">
        <f>Survey!$BA689</f>
        <v>0</v>
      </c>
      <c r="DD689" s="31" cm="1">
        <f t="array" ref="DD689">SUM(SUMIF(Survey!CH689:DA689,{"&gt;0","&lt;0"})*{1,-1})-SUM(SUMIF(Survey!DC689:DV689,{"&gt;0","&lt;0"})*{1,-1})</f>
        <v>0</v>
      </c>
      <c r="DE689" s="30" t="str">
        <f t="shared" si="563"/>
        <v>No holdings</v>
      </c>
      <c r="DF689" s="17">
        <f t="shared" si="564"/>
        <v>0</v>
      </c>
      <c r="DG689" s="16" t="str">
        <f t="shared" si="565"/>
        <v>Pass</v>
      </c>
      <c r="DH689" s="33" t="b">
        <f>IF(ABS(Survey!$DA689)=0,TRUE,FALSE)</f>
        <v>1</v>
      </c>
      <c r="DI689" s="32" t="b">
        <f>NOT(ISBLANK(Survey!$DB689))</f>
        <v>0</v>
      </c>
      <c r="DJ689" s="16" t="str">
        <f t="shared" si="566"/>
        <v>Pass</v>
      </c>
      <c r="DK689" s="33" t="b">
        <f>IF(ABS(Survey!$DV689)=0,TRUE,FALSE)</f>
        <v>1</v>
      </c>
      <c r="DL689" s="32" t="b">
        <f>NOT(ISBLANK(Survey!$DW689))</f>
        <v>0</v>
      </c>
      <c r="DM689" t="str">
        <f t="shared" si="567"/>
        <v>Pass</v>
      </c>
      <c r="DN689" s="25" cm="1">
        <f t="array" ref="DN689">SUM(SUMIF(Survey!CW689,{"&gt;0","&lt;0"})*{1,-1})+SUM(SUMIF(Survey!DR689,{"&gt;0","&lt;0"})*{1,-1})</f>
        <v>0</v>
      </c>
      <c r="DO689" s="25">
        <f>SUM(SUMIF(Survey!DY689:EE689,{"&gt;0","&lt;0"})*{1,-1})+SUM(SUMIF(Survey!EG689:EM689,{"&gt;0","&lt;0"})*{1,-1})</f>
        <v>0</v>
      </c>
      <c r="DP689">
        <f t="shared" si="568"/>
        <v>0</v>
      </c>
      <c r="DQ689">
        <f t="shared" si="569"/>
        <v>0</v>
      </c>
      <c r="DR689" s="16" t="str">
        <f t="shared" si="570"/>
        <v>Pass</v>
      </c>
      <c r="DS689" s="33" t="b">
        <f>IF(ABS(Survey!$EE689)=0,TRUE,FALSE)</f>
        <v>1</v>
      </c>
      <c r="DT689" s="32" t="b">
        <f>NOT(ISBLANK(Survey!EF689))</f>
        <v>0</v>
      </c>
      <c r="DU689" s="16" t="str">
        <f t="shared" si="571"/>
        <v>Pass</v>
      </c>
      <c r="DV689" s="33" t="b">
        <f>IF(ABS(Survey!$EM689)=0,TRUE,FALSE)</f>
        <v>1</v>
      </c>
      <c r="DW689" s="32" t="b">
        <f>NOT(ISBLANK(Survey!$EN689))</f>
        <v>0</v>
      </c>
      <c r="DX689" s="16" t="str">
        <f t="shared" si="572"/>
        <v>Fail</v>
      </c>
      <c r="DY689" s="31">
        <f>SUM(SUMIF(Survey!ET689:EV689,{"&gt;0","&lt;0"})*{1,-1})</f>
        <v>0</v>
      </c>
      <c r="DZ689">
        <f t="shared" si="573"/>
        <v>0</v>
      </c>
      <c r="EA689">
        <f t="shared" si="574"/>
        <v>100</v>
      </c>
      <c r="EB689" s="30" t="b">
        <f>IF(OR(Survey!$M689="ETF",Survey!$M689="ETF, alternative mutual fund",Survey!$M689="Closed-end", Survey!$M689="Split share corp"),TRUE,FALSE)</f>
        <v>0</v>
      </c>
      <c r="EC689" s="16" t="str">
        <f t="shared" si="575"/>
        <v>Fail</v>
      </c>
      <c r="ED689" s="31">
        <f>SUM(SUMIF(Survey!EX689:FD689,{"&gt;0","&lt;0"})*{1,-1})</f>
        <v>0</v>
      </c>
      <c r="EE689">
        <f t="shared" si="576"/>
        <v>0</v>
      </c>
      <c r="EF689" s="17">
        <f t="shared" si="577"/>
        <v>100</v>
      </c>
      <c r="EG689" s="16" t="str">
        <f t="shared" si="578"/>
        <v>Fail</v>
      </c>
      <c r="EH689" s="31">
        <f>SUM(SUMIF(Survey!FF689:FL689,{"&gt;0","&lt;0"})*{1,-1})</f>
        <v>0</v>
      </c>
      <c r="EI689">
        <f t="shared" si="579"/>
        <v>0</v>
      </c>
      <c r="EJ689" s="17">
        <f t="shared" si="580"/>
        <v>100</v>
      </c>
    </row>
    <row r="690" spans="1:140">
      <c r="A690">
        <v>690</v>
      </c>
      <c r="B690" t="str">
        <f t="shared" si="528"/>
        <v>Pass</v>
      </c>
      <c r="C690" t="str">
        <f>IF(COUNTBLANK(Survey!B690:FM690)=$C$2, "Pass", "Fail")</f>
        <v>Pass</v>
      </c>
      <c r="D690" s="16" t="str">
        <f t="shared" si="529"/>
        <v>Fail</v>
      </c>
      <c r="E690" t="str">
        <f>IF(OR(ISBLANK(Survey!AL690),COUNTIF(G690:BJ690,"Fail")),"Fail","Pass")</f>
        <v>Fail</v>
      </c>
      <c r="F690" s="265"/>
      <c r="G690" s="16" t="str">
        <f t="shared" si="530"/>
        <v>Fail</v>
      </c>
      <c r="H690" s="139">
        <f>COUNTBLANK(Survey!B690:D690)+COUNTBLANK(Survey!G690)+COUNTBLANK(Survey!I690)+COUNTBLANK(Survey!K690:M690)+COUNTBLANK(Survey!P690:Q690)+COUNTBLANK(Survey!T690:W690)+COUNTBLANK(Survey!Z690:AC690)+COUNTBLANK(Survey!AF690:AG690)+COUNTBLANK(Survey!AK690:AK690)</f>
        <v>21</v>
      </c>
      <c r="I690" t="str">
        <f t="shared" si="531"/>
        <v>Fail</v>
      </c>
      <c r="J690" t="b">
        <f>IF(Survey!E690="No",TRUE,FALSE)</f>
        <v>0</v>
      </c>
      <c r="K690" s="29" cm="1">
        <f t="array" ref="K690">IF(COUNTA(Survey!$E$4:$E$695)=1, 0, SUM(IF(COUNTIF(Survey!$E$4:$E$695, Survey!$E$4:$E$695)=1,1,0)))</f>
        <v>0</v>
      </c>
      <c r="L690" s="29">
        <f>LEN(Survey!E690)</f>
        <v>0</v>
      </c>
      <c r="M690" s="16" t="str">
        <f t="shared" si="532"/>
        <v>Fail</v>
      </c>
      <c r="N690" t="b">
        <f>IF(Survey!F690="No",TRUE,FALSE)</f>
        <v>0</v>
      </c>
      <c r="O690" t="b">
        <f>Survey!F690=Survey!E690</f>
        <v>1</v>
      </c>
      <c r="P690">
        <f>COUNTIF(Survey!$F$4:$F$695,Survey!F690)</f>
        <v>0</v>
      </c>
      <c r="Q690" s="28">
        <f>LEN(Survey!F690)</f>
        <v>0</v>
      </c>
      <c r="R690" s="16" t="str">
        <f t="shared" si="533"/>
        <v>Pass</v>
      </c>
      <c r="S690" s="29">
        <f>MOD((LEN(Survey!H690)+2),11)</f>
        <v>2</v>
      </c>
      <c r="T690">
        <f>COUNTIF(Survey!$H$4:$H$695,Survey!H690)</f>
        <v>0</v>
      </c>
      <c r="U690" s="28" t="str">
        <f>IF(Survey!$L690="Prospectus fund", "Yes", "No")</f>
        <v>No</v>
      </c>
      <c r="V690" s="16" t="str">
        <f t="shared" si="534"/>
        <v>Pass</v>
      </c>
      <c r="W690" s="29">
        <f>MOD((LEN(Survey!J690)+2),11)</f>
        <v>2</v>
      </c>
      <c r="X690">
        <f>COUNTIF(Survey!$J$4:$J$695,Survey!J690)</f>
        <v>0</v>
      </c>
      <c r="Y690" s="30" t="b">
        <f>IF(OR(Survey!$M690="ETF",Survey!$M690="ETF, alternative mutual fund",Survey!$M690="Closed-end", Survey!$M690="Split share corp", Survey!$I690="Yes"),TRUE,FALSE)</f>
        <v>0</v>
      </c>
      <c r="Z690" s="16" t="str">
        <f>IFERROR(IF(AND(OR(AC690=AD690,AD690 = "Either"),NOT(ISBLANK(Survey!K690))),"Pass","Fail"),"Pass")</f>
        <v>Fail</v>
      </c>
      <c r="AA690" s="31" cm="1">
        <f t="array" ref="AA690">SUM(SUMIF(Survey!CH690:DA690,{"&gt;0","&lt;0"})*{1,-1})</f>
        <v>0</v>
      </c>
      <c r="AB690" s="33" cm="1">
        <f t="array" ref="AB690">SUM(SUMIF(Survey!CK690,{"&gt;0","&lt;0"})*{1,-1})+SUM(SUMIF(Survey!CU690,{"&gt;0","&lt;0"})*{1,-1})</f>
        <v>0</v>
      </c>
      <c r="AC690" s="33">
        <f>Survey!K690</f>
        <v>0</v>
      </c>
      <c r="AD690" s="32" t="str">
        <f t="shared" si="535"/>
        <v>Either</v>
      </c>
      <c r="AE690" s="16" t="str">
        <f t="shared" si="536"/>
        <v>Fail</v>
      </c>
      <c r="AF690" s="58" cm="1">
        <f t="array" ref="AF690">SUM(SUMIF(Survey!CH690:DA690,{"&gt;0","&lt;0"})*{1,-1})+SUM(SUMIF(Survey!DC690:DV690,{"&gt;0","&lt;0"})*{1,-1})</f>
        <v>0</v>
      </c>
      <c r="AG690" s="58">
        <f>IFERROR(AF690/(Survey!$BA690),0)</f>
        <v>0</v>
      </c>
      <c r="AH690" s="104" t="b">
        <f>IF(OR(Survey!$M690="Alternative strategy or hedge",Survey!$M690="Private asset",Survey!$L690="Prospectus fund"),TRUE,FALSE)</f>
        <v>0</v>
      </c>
      <c r="AI690" s="104" t="b">
        <f>NOT(ISBLANK(Survey!$M690))</f>
        <v>0</v>
      </c>
      <c r="AJ690" s="16" t="str">
        <f t="shared" si="537"/>
        <v>Fail</v>
      </c>
      <c r="AK690" t="b">
        <f>IF(Survey!W690="No",TRUE,FALSE)</f>
        <v>0</v>
      </c>
      <c r="AL690" s="119">
        <f>MOD((LEN(Survey!W690)+2),22)</f>
        <v>2</v>
      </c>
      <c r="AM690" t="str">
        <f t="shared" si="538"/>
        <v>Pass</v>
      </c>
      <c r="AN690" s="33" t="b">
        <f>NOT(ISNUMBER(SEARCH("Other",Survey!$Q690)))</f>
        <v>1</v>
      </c>
      <c r="AO690" s="32" t="b">
        <f>NOT(ISBLANK(Survey!$R690))</f>
        <v>0</v>
      </c>
      <c r="AP690" s="16" t="str">
        <f t="shared" si="539"/>
        <v>Pass</v>
      </c>
      <c r="AQ690" s="114">
        <f>COUNTBLANK(Survey!$X690)</f>
        <v>1</v>
      </c>
      <c r="AR690" s="58">
        <f>IF(AND(Survey!L690&lt;&gt;"Exempt fund",OR(Survey!$M690="ETF",Survey!$M690="ETF, alternative mutual fund",Survey!$M690="Mutual fund",Survey!$M690="Alternative mutual fund",Survey!$M690="Money market")),1,0)</f>
        <v>0</v>
      </c>
      <c r="AS690" s="16" t="str">
        <f t="shared" si="540"/>
        <v>Pass</v>
      </c>
      <c r="AT690" s="33" t="b">
        <f>NOT(ISNUMBER(SEARCH("Yes",Survey!$AC690)))</f>
        <v>1</v>
      </c>
      <c r="AU690" s="32" t="b">
        <f>IF(COUNTBLANK(Survey!$AD690:$AE690)=0,TRUE, FALSE)</f>
        <v>0</v>
      </c>
      <c r="AV690" s="16" t="str">
        <f t="shared" si="541"/>
        <v>Pass</v>
      </c>
      <c r="AW690" s="33" t="b">
        <f>NOT(ISNUMBER(SEARCH("Yes",Survey!$AF690)))</f>
        <v>1</v>
      </c>
      <c r="AX690" s="32" t="b">
        <f>NOT(ISBLANK(Survey!$AH690))</f>
        <v>0</v>
      </c>
      <c r="AY690" s="16" t="str">
        <f t="shared" si="542"/>
        <v>Pass</v>
      </c>
      <c r="AZ690" s="33" t="b">
        <f>NOT(OR(ISNUMBER(SEARCH("Other",Survey!$AH690)),ISNUMBER(SEARCH("Multiple",Survey!$AH690))))</f>
        <v>1</v>
      </c>
      <c r="BA690" s="32" t="b">
        <f>NOT(ISBLANK(Survey!$AI690))</f>
        <v>0</v>
      </c>
      <c r="BB690" s="16" t="str">
        <f t="shared" si="543"/>
        <v>Fail</v>
      </c>
      <c r="BC690" s="114">
        <f>IF(ABS(Survey!$BA690)&gt;0, 1,0)</f>
        <v>0</v>
      </c>
      <c r="BD690" s="114">
        <f>IF(COUNTBLANK(Survey!$AL690)=0,1,0)</f>
        <v>0</v>
      </c>
      <c r="BE690" s="16" t="str">
        <f t="shared" si="544"/>
        <v>Pass</v>
      </c>
      <c r="BF690" s="114">
        <f>IF(ISBLANK(Survey!$AL690),0,1)</f>
        <v>0</v>
      </c>
      <c r="BG690" s="133">
        <f>COUNTBLANK(Survey!$AM690)</f>
        <v>1</v>
      </c>
      <c r="BH690" s="16" t="str">
        <f t="shared" si="545"/>
        <v>Pass</v>
      </c>
      <c r="BI690" s="114">
        <f>IF(OR(Survey!$AM690="Closed",ISBLANK(Survey!$AM690)),0,1)</f>
        <v>0</v>
      </c>
      <c r="BJ690" s="133">
        <f>IF(ISBLANK(Survey!$AN690),1,0)</f>
        <v>1</v>
      </c>
      <c r="BK690" s="118" t="str">
        <f t="shared" si="546"/>
        <v>Pass</v>
      </c>
      <c r="BL690" s="31" cm="1">
        <f t="array" ref="BL690">SUM(SUMIF(Survey!AO690:AP690,{"&gt;0","&lt;0"})*{1,-1})</f>
        <v>0</v>
      </c>
      <c r="BM690">
        <f t="shared" si="547"/>
        <v>0</v>
      </c>
      <c r="BN690">
        <f t="shared" si="548"/>
        <v>100</v>
      </c>
      <c r="BO690" s="118" t="str">
        <f t="shared" si="549"/>
        <v>Pass</v>
      </c>
      <c r="BP690">
        <f>IF(Survey!AQ690="No",0,1)</f>
        <v>1</v>
      </c>
      <c r="BQ690" s="207">
        <f>MOD((LEN(Survey!AQ690)+2),22)</f>
        <v>2</v>
      </c>
      <c r="BR690">
        <f>IF(Survey!AR690="No",0,1)</f>
        <v>1</v>
      </c>
      <c r="BS690" s="207">
        <f>MOD((LEN(Survey!AR690)+2),22)</f>
        <v>2</v>
      </c>
      <c r="BT690" s="114">
        <f>COUNTBLANK(Survey!$AQ690:$AS690)+COUNTBLANK(Survey!$AU690)</f>
        <v>4</v>
      </c>
      <c r="BU690" s="114">
        <f>IF(Survey!$I690="Yes",1,0)</f>
        <v>0</v>
      </c>
      <c r="BV690" s="114">
        <f>IF(OR(Survey!$M690="Mutual fund",Survey!$M690="Alternative mutual fund",Survey!$M690="Money market"),1,0)</f>
        <v>0</v>
      </c>
      <c r="BW690" s="119">
        <f>IF(OR(Survey!$M690="ETF",Survey!$M690="ETF, alternative mutual fund"),1,0)</f>
        <v>0</v>
      </c>
      <c r="BX690" s="16" t="str">
        <f t="shared" si="550"/>
        <v>Pass</v>
      </c>
      <c r="BY690" s="33">
        <f>IF(ISNUMBER(SEARCH("Other",Survey!$AS690)), 1, 0)</f>
        <v>0</v>
      </c>
      <c r="BZ690" s="58" t="b">
        <f>NOT(ISBLANK(Survey!$AT690))</f>
        <v>0</v>
      </c>
      <c r="CA690" s="16" t="str">
        <f t="shared" si="551"/>
        <v>Pass</v>
      </c>
      <c r="CB690" s="114">
        <f>IF(Survey!$BB690=0, 0,1)</f>
        <v>0</v>
      </c>
      <c r="CC690" s="58">
        <f>Survey!$AV690</f>
        <v>0</v>
      </c>
      <c r="CD690" s="58">
        <f>Survey!$BC690+Survey!$BD690+ABS(Survey!$BE690)-ABS(Survey!$BF690)-ABS(Survey!$BG690)-ABS(Survey!$BL690)</f>
        <v>0</v>
      </c>
      <c r="CE690" s="138">
        <f>Survey!BB690+(ABS(Survey!$BH690)-ABS(Survey!$BI690)+ABS(Survey!$BJ690)-ABS(Survey!$BK690))*0.5</f>
        <v>0</v>
      </c>
      <c r="CF690" s="58">
        <f t="shared" si="552"/>
        <v>0</v>
      </c>
      <c r="CG690" s="58">
        <f>IF(AND($CC690&gt;$CF690-0.2,$CC690&lt;$CF690+0.2,ISBLANK(Survey!$AV690)=FALSE),0,1)</f>
        <v>1</v>
      </c>
      <c r="CH690" s="133">
        <f>IF(ISBLANK(Survey!$AW690),1,0)</f>
        <v>1</v>
      </c>
      <c r="CI690" s="16" t="str">
        <f t="shared" si="553"/>
        <v>Pass</v>
      </c>
      <c r="CJ690" s="114">
        <f>IF(Survey!$BB690=0, 0,1)</f>
        <v>0</v>
      </c>
      <c r="CK690" s="58">
        <f>IF(AND(Survey!$AX690&gt;=0,Survey!$AX690&lt;=0.2,Survey!$AX690&lt;&gt;""),0,1)</f>
        <v>1</v>
      </c>
      <c r="CL690" s="114">
        <f>IF(ISBLANK(Survey!$AY690),1,0)</f>
        <v>1</v>
      </c>
      <c r="CM690" s="16" t="str">
        <f t="shared" si="554"/>
        <v>Fail</v>
      </c>
      <c r="CN690" s="133">
        <f>Survey!$AZ690</f>
        <v>0</v>
      </c>
      <c r="CO690" s="16" t="str">
        <f t="shared" si="555"/>
        <v>Pass</v>
      </c>
      <c r="CP690" s="31">
        <f>Survey!$BA690</f>
        <v>0</v>
      </c>
      <c r="CQ690" s="138">
        <f>Survey!$BB690+Survey!$BC690+Survey!$BD690+ABS(Survey!$BE690)-ABS(Survey!$BF690)-ABS(Survey!$BG690)+ABS(Survey!$BH690)-ABS(Survey!$BI690)+ABS(Survey!$BJ690)-ABS(Survey!$BK690)-ABS(Survey!$BL690)+Survey!$BM690</f>
        <v>0</v>
      </c>
      <c r="CR690" s="30">
        <f t="shared" si="556"/>
        <v>0</v>
      </c>
      <c r="CS690" s="17">
        <f t="shared" si="557"/>
        <v>0</v>
      </c>
      <c r="CT690" s="16" t="str">
        <f t="shared" si="558"/>
        <v>Pass</v>
      </c>
      <c r="CU690" s="33" t="b">
        <f>IF(ABS(Survey!$BM690)=0,TRUE,FALSE)</f>
        <v>1</v>
      </c>
      <c r="CV690" s="32" t="b">
        <f>NOT(ISBLANK(Survey!$BN690))</f>
        <v>0</v>
      </c>
      <c r="CW690" t="str">
        <f t="shared" si="559"/>
        <v>Fail</v>
      </c>
      <c r="CX690" s="25">
        <f>Survey!$BA690</f>
        <v>0</v>
      </c>
      <c r="CY690" s="25" cm="1">
        <f t="array" ref="CY690">SUM(SUMIF(Survey!BP690:BW690,{"&gt;0","&lt;0"})*{1,-1})-SUM(SUMIF(Survey!BY690:CF690,{"&gt;0","&lt;0"})*{1,-1})</f>
        <v>0</v>
      </c>
      <c r="CZ690" s="30" t="str">
        <f t="shared" si="560"/>
        <v>No holdings</v>
      </c>
      <c r="DA690">
        <f t="shared" si="561"/>
        <v>0</v>
      </c>
      <c r="DB690" s="16" t="str">
        <f t="shared" si="562"/>
        <v>Fail</v>
      </c>
      <c r="DC690" s="31">
        <f>Survey!$BA690</f>
        <v>0</v>
      </c>
      <c r="DD690" s="31" cm="1">
        <f t="array" ref="DD690">SUM(SUMIF(Survey!CH690:DA690,{"&gt;0","&lt;0"})*{1,-1})-SUM(SUMIF(Survey!DC690:DV690,{"&gt;0","&lt;0"})*{1,-1})</f>
        <v>0</v>
      </c>
      <c r="DE690" s="30" t="str">
        <f t="shared" si="563"/>
        <v>No holdings</v>
      </c>
      <c r="DF690" s="17">
        <f t="shared" si="564"/>
        <v>0</v>
      </c>
      <c r="DG690" s="16" t="str">
        <f t="shared" si="565"/>
        <v>Pass</v>
      </c>
      <c r="DH690" s="33" t="b">
        <f>IF(ABS(Survey!$DA690)=0,TRUE,FALSE)</f>
        <v>1</v>
      </c>
      <c r="DI690" s="32" t="b">
        <f>NOT(ISBLANK(Survey!$DB690))</f>
        <v>0</v>
      </c>
      <c r="DJ690" s="16" t="str">
        <f t="shared" si="566"/>
        <v>Pass</v>
      </c>
      <c r="DK690" s="33" t="b">
        <f>IF(ABS(Survey!$DV690)=0,TRUE,FALSE)</f>
        <v>1</v>
      </c>
      <c r="DL690" s="32" t="b">
        <f>NOT(ISBLANK(Survey!$DW690))</f>
        <v>0</v>
      </c>
      <c r="DM690" t="str">
        <f t="shared" si="567"/>
        <v>Pass</v>
      </c>
      <c r="DN690" s="25" cm="1">
        <f t="array" ref="DN690">SUM(SUMIF(Survey!CW690,{"&gt;0","&lt;0"})*{1,-1})+SUM(SUMIF(Survey!DR690,{"&gt;0","&lt;0"})*{1,-1})</f>
        <v>0</v>
      </c>
      <c r="DO690" s="25">
        <f>SUM(SUMIF(Survey!DY690:EE690,{"&gt;0","&lt;0"})*{1,-1})+SUM(SUMIF(Survey!EG690:EM690,{"&gt;0","&lt;0"})*{1,-1})</f>
        <v>0</v>
      </c>
      <c r="DP690">
        <f t="shared" si="568"/>
        <v>0</v>
      </c>
      <c r="DQ690">
        <f t="shared" si="569"/>
        <v>0</v>
      </c>
      <c r="DR690" s="16" t="str">
        <f t="shared" si="570"/>
        <v>Pass</v>
      </c>
      <c r="DS690" s="33" t="b">
        <f>IF(ABS(Survey!$EE690)=0,TRUE,FALSE)</f>
        <v>1</v>
      </c>
      <c r="DT690" s="32" t="b">
        <f>NOT(ISBLANK(Survey!EF690))</f>
        <v>0</v>
      </c>
      <c r="DU690" s="16" t="str">
        <f t="shared" si="571"/>
        <v>Pass</v>
      </c>
      <c r="DV690" s="33" t="b">
        <f>IF(ABS(Survey!$EM690)=0,TRUE,FALSE)</f>
        <v>1</v>
      </c>
      <c r="DW690" s="32" t="b">
        <f>NOT(ISBLANK(Survey!$EN690))</f>
        <v>0</v>
      </c>
      <c r="DX690" s="16" t="str">
        <f t="shared" si="572"/>
        <v>Fail</v>
      </c>
      <c r="DY690" s="31">
        <f>SUM(SUMIF(Survey!ET690:EV690,{"&gt;0","&lt;0"})*{1,-1})</f>
        <v>0</v>
      </c>
      <c r="DZ690">
        <f t="shared" si="573"/>
        <v>0</v>
      </c>
      <c r="EA690">
        <f t="shared" si="574"/>
        <v>100</v>
      </c>
      <c r="EB690" s="30" t="b">
        <f>IF(OR(Survey!$M690="ETF",Survey!$M690="ETF, alternative mutual fund",Survey!$M690="Closed-end", Survey!$M690="Split share corp"),TRUE,FALSE)</f>
        <v>0</v>
      </c>
      <c r="EC690" s="16" t="str">
        <f t="shared" si="575"/>
        <v>Fail</v>
      </c>
      <c r="ED690" s="31">
        <f>SUM(SUMIF(Survey!EX690:FD690,{"&gt;0","&lt;0"})*{1,-1})</f>
        <v>0</v>
      </c>
      <c r="EE690">
        <f t="shared" si="576"/>
        <v>0</v>
      </c>
      <c r="EF690" s="17">
        <f t="shared" si="577"/>
        <v>100</v>
      </c>
      <c r="EG690" s="16" t="str">
        <f t="shared" si="578"/>
        <v>Fail</v>
      </c>
      <c r="EH690" s="31">
        <f>SUM(SUMIF(Survey!FF690:FL690,{"&gt;0","&lt;0"})*{1,-1})</f>
        <v>0</v>
      </c>
      <c r="EI690">
        <f t="shared" si="579"/>
        <v>0</v>
      </c>
      <c r="EJ690" s="17">
        <f t="shared" si="580"/>
        <v>100</v>
      </c>
    </row>
    <row r="691" spans="1:140">
      <c r="A691">
        <v>691</v>
      </c>
      <c r="B691" t="str">
        <f t="shared" si="528"/>
        <v>Pass</v>
      </c>
      <c r="C691" t="str">
        <f>IF(COUNTBLANK(Survey!B691:FM691)=$C$2, "Pass", "Fail")</f>
        <v>Pass</v>
      </c>
      <c r="D691" s="16" t="str">
        <f t="shared" si="529"/>
        <v>Fail</v>
      </c>
      <c r="E691" t="str">
        <f>IF(OR(ISBLANK(Survey!AL691),COUNTIF(G691:BJ691,"Fail")),"Fail","Pass")</f>
        <v>Fail</v>
      </c>
      <c r="F691" s="265"/>
      <c r="G691" s="16" t="str">
        <f t="shared" si="530"/>
        <v>Fail</v>
      </c>
      <c r="H691" s="139">
        <f>COUNTBLANK(Survey!B691:D691)+COUNTBLANK(Survey!G691)+COUNTBLANK(Survey!I691)+COUNTBLANK(Survey!K691:M691)+COUNTBLANK(Survey!P691:Q691)+COUNTBLANK(Survey!T691:W691)+COUNTBLANK(Survey!Z691:AC691)+COUNTBLANK(Survey!AF691:AG691)+COUNTBLANK(Survey!AK691:AK691)</f>
        <v>21</v>
      </c>
      <c r="I691" t="str">
        <f t="shared" si="531"/>
        <v>Fail</v>
      </c>
      <c r="J691" t="b">
        <f>IF(Survey!E691="No",TRUE,FALSE)</f>
        <v>0</v>
      </c>
      <c r="K691" s="29" cm="1">
        <f t="array" ref="K691">IF(COUNTA(Survey!$E$4:$E$695)=1, 0, SUM(IF(COUNTIF(Survey!$E$4:$E$695, Survey!$E$4:$E$695)=1,1,0)))</f>
        <v>0</v>
      </c>
      <c r="L691" s="29">
        <f>LEN(Survey!E691)</f>
        <v>0</v>
      </c>
      <c r="M691" s="16" t="str">
        <f t="shared" si="532"/>
        <v>Fail</v>
      </c>
      <c r="N691" t="b">
        <f>IF(Survey!F691="No",TRUE,FALSE)</f>
        <v>0</v>
      </c>
      <c r="O691" t="b">
        <f>Survey!F691=Survey!E691</f>
        <v>1</v>
      </c>
      <c r="P691">
        <f>COUNTIF(Survey!$F$4:$F$695,Survey!F691)</f>
        <v>0</v>
      </c>
      <c r="Q691" s="28">
        <f>LEN(Survey!F691)</f>
        <v>0</v>
      </c>
      <c r="R691" s="16" t="str">
        <f t="shared" si="533"/>
        <v>Pass</v>
      </c>
      <c r="S691" s="29">
        <f>MOD((LEN(Survey!H691)+2),11)</f>
        <v>2</v>
      </c>
      <c r="T691">
        <f>COUNTIF(Survey!$H$4:$H$695,Survey!H691)</f>
        <v>0</v>
      </c>
      <c r="U691" s="28" t="str">
        <f>IF(Survey!$L691="Prospectus fund", "Yes", "No")</f>
        <v>No</v>
      </c>
      <c r="V691" s="16" t="str">
        <f t="shared" si="534"/>
        <v>Pass</v>
      </c>
      <c r="W691" s="29">
        <f>MOD((LEN(Survey!J691)+2),11)</f>
        <v>2</v>
      </c>
      <c r="X691">
        <f>COUNTIF(Survey!$J$4:$J$695,Survey!J691)</f>
        <v>0</v>
      </c>
      <c r="Y691" s="30" t="b">
        <f>IF(OR(Survey!$M691="ETF",Survey!$M691="ETF, alternative mutual fund",Survey!$M691="Closed-end", Survey!$M691="Split share corp", Survey!$I691="Yes"),TRUE,FALSE)</f>
        <v>0</v>
      </c>
      <c r="Z691" s="16" t="str">
        <f>IFERROR(IF(AND(OR(AC691=AD691,AD691 = "Either"),NOT(ISBLANK(Survey!K691))),"Pass","Fail"),"Pass")</f>
        <v>Fail</v>
      </c>
      <c r="AA691" s="31" cm="1">
        <f t="array" ref="AA691">SUM(SUMIF(Survey!CH691:DA691,{"&gt;0","&lt;0"})*{1,-1})</f>
        <v>0</v>
      </c>
      <c r="AB691" s="33" cm="1">
        <f t="array" ref="AB691">SUM(SUMIF(Survey!CK691,{"&gt;0","&lt;0"})*{1,-1})+SUM(SUMIF(Survey!CU691,{"&gt;0","&lt;0"})*{1,-1})</f>
        <v>0</v>
      </c>
      <c r="AC691" s="33">
        <f>Survey!K691</f>
        <v>0</v>
      </c>
      <c r="AD691" s="32" t="str">
        <f t="shared" si="535"/>
        <v>Either</v>
      </c>
      <c r="AE691" s="16" t="str">
        <f t="shared" si="536"/>
        <v>Fail</v>
      </c>
      <c r="AF691" s="58" cm="1">
        <f t="array" ref="AF691">SUM(SUMIF(Survey!CH691:DA691,{"&gt;0","&lt;0"})*{1,-1})+SUM(SUMIF(Survey!DC691:DV691,{"&gt;0","&lt;0"})*{1,-1})</f>
        <v>0</v>
      </c>
      <c r="AG691" s="58">
        <f>IFERROR(AF691/(Survey!$BA691),0)</f>
        <v>0</v>
      </c>
      <c r="AH691" s="104" t="b">
        <f>IF(OR(Survey!$M691="Alternative strategy or hedge",Survey!$M691="Private asset",Survey!$L691="Prospectus fund"),TRUE,FALSE)</f>
        <v>0</v>
      </c>
      <c r="AI691" s="104" t="b">
        <f>NOT(ISBLANK(Survey!$M691))</f>
        <v>0</v>
      </c>
      <c r="AJ691" s="16" t="str">
        <f t="shared" si="537"/>
        <v>Fail</v>
      </c>
      <c r="AK691" t="b">
        <f>IF(Survey!W691="No",TRUE,FALSE)</f>
        <v>0</v>
      </c>
      <c r="AL691" s="119">
        <f>MOD((LEN(Survey!W691)+2),22)</f>
        <v>2</v>
      </c>
      <c r="AM691" t="str">
        <f t="shared" si="538"/>
        <v>Pass</v>
      </c>
      <c r="AN691" s="33" t="b">
        <f>NOT(ISNUMBER(SEARCH("Other",Survey!$Q691)))</f>
        <v>1</v>
      </c>
      <c r="AO691" s="32" t="b">
        <f>NOT(ISBLANK(Survey!$R691))</f>
        <v>0</v>
      </c>
      <c r="AP691" s="16" t="str">
        <f t="shared" si="539"/>
        <v>Pass</v>
      </c>
      <c r="AQ691" s="114">
        <f>COUNTBLANK(Survey!$X691)</f>
        <v>1</v>
      </c>
      <c r="AR691" s="58">
        <f>IF(AND(Survey!L691&lt;&gt;"Exempt fund",OR(Survey!$M691="ETF",Survey!$M691="ETF, alternative mutual fund",Survey!$M691="Mutual fund",Survey!$M691="Alternative mutual fund",Survey!$M691="Money market")),1,0)</f>
        <v>0</v>
      </c>
      <c r="AS691" s="16" t="str">
        <f t="shared" si="540"/>
        <v>Pass</v>
      </c>
      <c r="AT691" s="33" t="b">
        <f>NOT(ISNUMBER(SEARCH("Yes",Survey!$AC691)))</f>
        <v>1</v>
      </c>
      <c r="AU691" s="32" t="b">
        <f>IF(COUNTBLANK(Survey!$AD691:$AE691)=0,TRUE, FALSE)</f>
        <v>0</v>
      </c>
      <c r="AV691" s="16" t="str">
        <f t="shared" si="541"/>
        <v>Pass</v>
      </c>
      <c r="AW691" s="33" t="b">
        <f>NOT(ISNUMBER(SEARCH("Yes",Survey!$AF691)))</f>
        <v>1</v>
      </c>
      <c r="AX691" s="32" t="b">
        <f>NOT(ISBLANK(Survey!$AH691))</f>
        <v>0</v>
      </c>
      <c r="AY691" s="16" t="str">
        <f t="shared" si="542"/>
        <v>Pass</v>
      </c>
      <c r="AZ691" s="33" t="b">
        <f>NOT(OR(ISNUMBER(SEARCH("Other",Survey!$AH691)),ISNUMBER(SEARCH("Multiple",Survey!$AH691))))</f>
        <v>1</v>
      </c>
      <c r="BA691" s="32" t="b">
        <f>NOT(ISBLANK(Survey!$AI691))</f>
        <v>0</v>
      </c>
      <c r="BB691" s="16" t="str">
        <f t="shared" si="543"/>
        <v>Fail</v>
      </c>
      <c r="BC691" s="114">
        <f>IF(ABS(Survey!$BA691)&gt;0, 1,0)</f>
        <v>0</v>
      </c>
      <c r="BD691" s="114">
        <f>IF(COUNTBLANK(Survey!$AL691)=0,1,0)</f>
        <v>0</v>
      </c>
      <c r="BE691" s="16" t="str">
        <f t="shared" si="544"/>
        <v>Pass</v>
      </c>
      <c r="BF691" s="114">
        <f>IF(ISBLANK(Survey!$AL691),0,1)</f>
        <v>0</v>
      </c>
      <c r="BG691" s="133">
        <f>COUNTBLANK(Survey!$AM691)</f>
        <v>1</v>
      </c>
      <c r="BH691" s="16" t="str">
        <f t="shared" si="545"/>
        <v>Pass</v>
      </c>
      <c r="BI691" s="114">
        <f>IF(OR(Survey!$AM691="Closed",ISBLANK(Survey!$AM691)),0,1)</f>
        <v>0</v>
      </c>
      <c r="BJ691" s="133">
        <f>IF(ISBLANK(Survey!$AN691),1,0)</f>
        <v>1</v>
      </c>
      <c r="BK691" s="118" t="str">
        <f t="shared" si="546"/>
        <v>Pass</v>
      </c>
      <c r="BL691" s="31" cm="1">
        <f t="array" ref="BL691">SUM(SUMIF(Survey!AO691:AP691,{"&gt;0","&lt;0"})*{1,-1})</f>
        <v>0</v>
      </c>
      <c r="BM691">
        <f t="shared" si="547"/>
        <v>0</v>
      </c>
      <c r="BN691">
        <f t="shared" si="548"/>
        <v>100</v>
      </c>
      <c r="BO691" s="118" t="str">
        <f t="shared" si="549"/>
        <v>Pass</v>
      </c>
      <c r="BP691">
        <f>IF(Survey!AQ691="No",0,1)</f>
        <v>1</v>
      </c>
      <c r="BQ691" s="207">
        <f>MOD((LEN(Survey!AQ691)+2),22)</f>
        <v>2</v>
      </c>
      <c r="BR691">
        <f>IF(Survey!AR691="No",0,1)</f>
        <v>1</v>
      </c>
      <c r="BS691" s="207">
        <f>MOD((LEN(Survey!AR691)+2),22)</f>
        <v>2</v>
      </c>
      <c r="BT691" s="114">
        <f>COUNTBLANK(Survey!$AQ691:$AS691)+COUNTBLANK(Survey!$AU691)</f>
        <v>4</v>
      </c>
      <c r="BU691" s="114">
        <f>IF(Survey!$I691="Yes",1,0)</f>
        <v>0</v>
      </c>
      <c r="BV691" s="114">
        <f>IF(OR(Survey!$M691="Mutual fund",Survey!$M691="Alternative mutual fund",Survey!$M691="Money market"),1,0)</f>
        <v>0</v>
      </c>
      <c r="BW691" s="119">
        <f>IF(OR(Survey!$M691="ETF",Survey!$M691="ETF, alternative mutual fund"),1,0)</f>
        <v>0</v>
      </c>
      <c r="BX691" s="16" t="str">
        <f t="shared" si="550"/>
        <v>Pass</v>
      </c>
      <c r="BY691" s="33">
        <f>IF(ISNUMBER(SEARCH("Other",Survey!$AS691)), 1, 0)</f>
        <v>0</v>
      </c>
      <c r="BZ691" s="58" t="b">
        <f>NOT(ISBLANK(Survey!$AT691))</f>
        <v>0</v>
      </c>
      <c r="CA691" s="16" t="str">
        <f t="shared" si="551"/>
        <v>Pass</v>
      </c>
      <c r="CB691" s="114">
        <f>IF(Survey!$BB691=0, 0,1)</f>
        <v>0</v>
      </c>
      <c r="CC691" s="58">
        <f>Survey!$AV691</f>
        <v>0</v>
      </c>
      <c r="CD691" s="58">
        <f>Survey!$BC691+Survey!$BD691+ABS(Survey!$BE691)-ABS(Survey!$BF691)-ABS(Survey!$BG691)-ABS(Survey!$BL691)</f>
        <v>0</v>
      </c>
      <c r="CE691" s="138">
        <f>Survey!BB691+(ABS(Survey!$BH691)-ABS(Survey!$BI691)+ABS(Survey!$BJ691)-ABS(Survey!$BK691))*0.5</f>
        <v>0</v>
      </c>
      <c r="CF691" s="58">
        <f t="shared" si="552"/>
        <v>0</v>
      </c>
      <c r="CG691" s="58">
        <f>IF(AND($CC691&gt;$CF691-0.2,$CC691&lt;$CF691+0.2,ISBLANK(Survey!$AV691)=FALSE),0,1)</f>
        <v>1</v>
      </c>
      <c r="CH691" s="133">
        <f>IF(ISBLANK(Survey!$AW691),1,0)</f>
        <v>1</v>
      </c>
      <c r="CI691" s="16" t="str">
        <f t="shared" si="553"/>
        <v>Pass</v>
      </c>
      <c r="CJ691" s="114">
        <f>IF(Survey!$BB691=0, 0,1)</f>
        <v>0</v>
      </c>
      <c r="CK691" s="58">
        <f>IF(AND(Survey!$AX691&gt;=0,Survey!$AX691&lt;=0.2,Survey!$AX691&lt;&gt;""),0,1)</f>
        <v>1</v>
      </c>
      <c r="CL691" s="114">
        <f>IF(ISBLANK(Survey!$AY691),1,0)</f>
        <v>1</v>
      </c>
      <c r="CM691" s="16" t="str">
        <f t="shared" si="554"/>
        <v>Fail</v>
      </c>
      <c r="CN691" s="133">
        <f>Survey!$AZ691</f>
        <v>0</v>
      </c>
      <c r="CO691" s="16" t="str">
        <f t="shared" si="555"/>
        <v>Pass</v>
      </c>
      <c r="CP691" s="31">
        <f>Survey!$BA691</f>
        <v>0</v>
      </c>
      <c r="CQ691" s="138">
        <f>Survey!$BB691+Survey!$BC691+Survey!$BD691+ABS(Survey!$BE691)-ABS(Survey!$BF691)-ABS(Survey!$BG691)+ABS(Survey!$BH691)-ABS(Survey!$BI691)+ABS(Survey!$BJ691)-ABS(Survey!$BK691)-ABS(Survey!$BL691)+Survey!$BM691</f>
        <v>0</v>
      </c>
      <c r="CR691" s="30">
        <f t="shared" si="556"/>
        <v>0</v>
      </c>
      <c r="CS691" s="17">
        <f t="shared" si="557"/>
        <v>0</v>
      </c>
      <c r="CT691" s="16" t="str">
        <f t="shared" si="558"/>
        <v>Pass</v>
      </c>
      <c r="CU691" s="33" t="b">
        <f>IF(ABS(Survey!$BM691)=0,TRUE,FALSE)</f>
        <v>1</v>
      </c>
      <c r="CV691" s="32" t="b">
        <f>NOT(ISBLANK(Survey!$BN691))</f>
        <v>0</v>
      </c>
      <c r="CW691" t="str">
        <f t="shared" si="559"/>
        <v>Fail</v>
      </c>
      <c r="CX691" s="25">
        <f>Survey!$BA691</f>
        <v>0</v>
      </c>
      <c r="CY691" s="25" cm="1">
        <f t="array" ref="CY691">SUM(SUMIF(Survey!BP691:BW691,{"&gt;0","&lt;0"})*{1,-1})-SUM(SUMIF(Survey!BY691:CF691,{"&gt;0","&lt;0"})*{1,-1})</f>
        <v>0</v>
      </c>
      <c r="CZ691" s="30" t="str">
        <f t="shared" si="560"/>
        <v>No holdings</v>
      </c>
      <c r="DA691">
        <f t="shared" si="561"/>
        <v>0</v>
      </c>
      <c r="DB691" s="16" t="str">
        <f t="shared" si="562"/>
        <v>Fail</v>
      </c>
      <c r="DC691" s="31">
        <f>Survey!$BA691</f>
        <v>0</v>
      </c>
      <c r="DD691" s="31" cm="1">
        <f t="array" ref="DD691">SUM(SUMIF(Survey!CH691:DA691,{"&gt;0","&lt;0"})*{1,-1})-SUM(SUMIF(Survey!DC691:DV691,{"&gt;0","&lt;0"})*{1,-1})</f>
        <v>0</v>
      </c>
      <c r="DE691" s="30" t="str">
        <f t="shared" si="563"/>
        <v>No holdings</v>
      </c>
      <c r="DF691" s="17">
        <f t="shared" si="564"/>
        <v>0</v>
      </c>
      <c r="DG691" s="16" t="str">
        <f t="shared" si="565"/>
        <v>Pass</v>
      </c>
      <c r="DH691" s="33" t="b">
        <f>IF(ABS(Survey!$DA691)=0,TRUE,FALSE)</f>
        <v>1</v>
      </c>
      <c r="DI691" s="32" t="b">
        <f>NOT(ISBLANK(Survey!$DB691))</f>
        <v>0</v>
      </c>
      <c r="DJ691" s="16" t="str">
        <f t="shared" si="566"/>
        <v>Pass</v>
      </c>
      <c r="DK691" s="33" t="b">
        <f>IF(ABS(Survey!$DV691)=0,TRUE,FALSE)</f>
        <v>1</v>
      </c>
      <c r="DL691" s="32" t="b">
        <f>NOT(ISBLANK(Survey!$DW691))</f>
        <v>0</v>
      </c>
      <c r="DM691" t="str">
        <f t="shared" si="567"/>
        <v>Pass</v>
      </c>
      <c r="DN691" s="25" cm="1">
        <f t="array" ref="DN691">SUM(SUMIF(Survey!CW691,{"&gt;0","&lt;0"})*{1,-1})+SUM(SUMIF(Survey!DR691,{"&gt;0","&lt;0"})*{1,-1})</f>
        <v>0</v>
      </c>
      <c r="DO691" s="25">
        <f>SUM(SUMIF(Survey!DY691:EE691,{"&gt;0","&lt;0"})*{1,-1})+SUM(SUMIF(Survey!EG691:EM691,{"&gt;0","&lt;0"})*{1,-1})</f>
        <v>0</v>
      </c>
      <c r="DP691">
        <f t="shared" si="568"/>
        <v>0</v>
      </c>
      <c r="DQ691">
        <f t="shared" si="569"/>
        <v>0</v>
      </c>
      <c r="DR691" s="16" t="str">
        <f t="shared" si="570"/>
        <v>Pass</v>
      </c>
      <c r="DS691" s="33" t="b">
        <f>IF(ABS(Survey!$EE691)=0,TRUE,FALSE)</f>
        <v>1</v>
      </c>
      <c r="DT691" s="32" t="b">
        <f>NOT(ISBLANK(Survey!EF691))</f>
        <v>0</v>
      </c>
      <c r="DU691" s="16" t="str">
        <f t="shared" si="571"/>
        <v>Pass</v>
      </c>
      <c r="DV691" s="33" t="b">
        <f>IF(ABS(Survey!$EM691)=0,TRUE,FALSE)</f>
        <v>1</v>
      </c>
      <c r="DW691" s="32" t="b">
        <f>NOT(ISBLANK(Survey!$EN691))</f>
        <v>0</v>
      </c>
      <c r="DX691" s="16" t="str">
        <f t="shared" si="572"/>
        <v>Fail</v>
      </c>
      <c r="DY691" s="31">
        <f>SUM(SUMIF(Survey!ET691:EV691,{"&gt;0","&lt;0"})*{1,-1})</f>
        <v>0</v>
      </c>
      <c r="DZ691">
        <f t="shared" si="573"/>
        <v>0</v>
      </c>
      <c r="EA691">
        <f t="shared" si="574"/>
        <v>100</v>
      </c>
      <c r="EB691" s="30" t="b">
        <f>IF(OR(Survey!$M691="ETF",Survey!$M691="ETF, alternative mutual fund",Survey!$M691="Closed-end", Survey!$M691="Split share corp"),TRUE,FALSE)</f>
        <v>0</v>
      </c>
      <c r="EC691" s="16" t="str">
        <f t="shared" si="575"/>
        <v>Fail</v>
      </c>
      <c r="ED691" s="31">
        <f>SUM(SUMIF(Survey!EX691:FD691,{"&gt;0","&lt;0"})*{1,-1})</f>
        <v>0</v>
      </c>
      <c r="EE691">
        <f t="shared" si="576"/>
        <v>0</v>
      </c>
      <c r="EF691" s="17">
        <f t="shared" si="577"/>
        <v>100</v>
      </c>
      <c r="EG691" s="16" t="str">
        <f t="shared" si="578"/>
        <v>Fail</v>
      </c>
      <c r="EH691" s="31">
        <f>SUM(SUMIF(Survey!FF691:FL691,{"&gt;0","&lt;0"})*{1,-1})</f>
        <v>0</v>
      </c>
      <c r="EI691">
        <f t="shared" si="579"/>
        <v>0</v>
      </c>
      <c r="EJ691" s="17">
        <f t="shared" si="580"/>
        <v>100</v>
      </c>
    </row>
    <row r="692" spans="1:140">
      <c r="A692">
        <v>692</v>
      </c>
      <c r="B692" t="str">
        <f t="shared" si="528"/>
        <v>Pass</v>
      </c>
      <c r="C692" t="str">
        <f>IF(COUNTBLANK(Survey!B692:FM692)=$C$2, "Pass", "Fail")</f>
        <v>Pass</v>
      </c>
      <c r="D692" s="16" t="str">
        <f t="shared" si="529"/>
        <v>Fail</v>
      </c>
      <c r="E692" t="str">
        <f>IF(OR(ISBLANK(Survey!AL692),COUNTIF(G692:BJ692,"Fail")),"Fail","Pass")</f>
        <v>Fail</v>
      </c>
      <c r="F692" s="265"/>
      <c r="G692" s="16" t="str">
        <f t="shared" si="530"/>
        <v>Fail</v>
      </c>
      <c r="H692" s="139">
        <f>COUNTBLANK(Survey!B692:D692)+COUNTBLANK(Survey!G692)+COUNTBLANK(Survey!I692)+COUNTBLANK(Survey!K692:M692)+COUNTBLANK(Survey!P692:Q692)+COUNTBLANK(Survey!T692:W692)+COUNTBLANK(Survey!Z692:AC692)+COUNTBLANK(Survey!AF692:AG692)+COUNTBLANK(Survey!AK692:AK692)</f>
        <v>21</v>
      </c>
      <c r="I692" t="str">
        <f t="shared" si="531"/>
        <v>Fail</v>
      </c>
      <c r="J692" t="b">
        <f>IF(Survey!E692="No",TRUE,FALSE)</f>
        <v>0</v>
      </c>
      <c r="K692" s="29" cm="1">
        <f t="array" ref="K692">IF(COUNTA(Survey!$E$4:$E$695)=1, 0, SUM(IF(COUNTIF(Survey!$E$4:$E$695, Survey!$E$4:$E$695)=1,1,0)))</f>
        <v>0</v>
      </c>
      <c r="L692" s="29">
        <f>LEN(Survey!E692)</f>
        <v>0</v>
      </c>
      <c r="M692" s="16" t="str">
        <f t="shared" si="532"/>
        <v>Fail</v>
      </c>
      <c r="N692" t="b">
        <f>IF(Survey!F692="No",TRUE,FALSE)</f>
        <v>0</v>
      </c>
      <c r="O692" t="b">
        <f>Survey!F692=Survey!E692</f>
        <v>1</v>
      </c>
      <c r="P692">
        <f>COUNTIF(Survey!$F$4:$F$695,Survey!F692)</f>
        <v>0</v>
      </c>
      <c r="Q692" s="28">
        <f>LEN(Survey!F692)</f>
        <v>0</v>
      </c>
      <c r="R692" s="16" t="str">
        <f t="shared" si="533"/>
        <v>Pass</v>
      </c>
      <c r="S692" s="29">
        <f>MOD((LEN(Survey!H692)+2),11)</f>
        <v>2</v>
      </c>
      <c r="T692">
        <f>COUNTIF(Survey!$H$4:$H$695,Survey!H692)</f>
        <v>0</v>
      </c>
      <c r="U692" s="28" t="str">
        <f>IF(Survey!$L692="Prospectus fund", "Yes", "No")</f>
        <v>No</v>
      </c>
      <c r="V692" s="16" t="str">
        <f t="shared" si="534"/>
        <v>Pass</v>
      </c>
      <c r="W692" s="29">
        <f>MOD((LEN(Survey!J692)+2),11)</f>
        <v>2</v>
      </c>
      <c r="X692">
        <f>COUNTIF(Survey!$J$4:$J$695,Survey!J692)</f>
        <v>0</v>
      </c>
      <c r="Y692" s="30" t="b">
        <f>IF(OR(Survey!$M692="ETF",Survey!$M692="ETF, alternative mutual fund",Survey!$M692="Closed-end", Survey!$M692="Split share corp", Survey!$I692="Yes"),TRUE,FALSE)</f>
        <v>0</v>
      </c>
      <c r="Z692" s="16" t="str">
        <f>IFERROR(IF(AND(OR(AC692=AD692,AD692 = "Either"),NOT(ISBLANK(Survey!K692))),"Pass","Fail"),"Pass")</f>
        <v>Fail</v>
      </c>
      <c r="AA692" s="31" cm="1">
        <f t="array" ref="AA692">SUM(SUMIF(Survey!CH692:DA692,{"&gt;0","&lt;0"})*{1,-1})</f>
        <v>0</v>
      </c>
      <c r="AB692" s="33" cm="1">
        <f t="array" ref="AB692">SUM(SUMIF(Survey!CK692,{"&gt;0","&lt;0"})*{1,-1})+SUM(SUMIF(Survey!CU692,{"&gt;0","&lt;0"})*{1,-1})</f>
        <v>0</v>
      </c>
      <c r="AC692" s="33">
        <f>Survey!K692</f>
        <v>0</v>
      </c>
      <c r="AD692" s="32" t="str">
        <f t="shared" si="535"/>
        <v>Either</v>
      </c>
      <c r="AE692" s="16" t="str">
        <f t="shared" si="536"/>
        <v>Fail</v>
      </c>
      <c r="AF692" s="58" cm="1">
        <f t="array" ref="AF692">SUM(SUMIF(Survey!CH692:DA692,{"&gt;0","&lt;0"})*{1,-1})+SUM(SUMIF(Survey!DC692:DV692,{"&gt;0","&lt;0"})*{1,-1})</f>
        <v>0</v>
      </c>
      <c r="AG692" s="58">
        <f>IFERROR(AF692/(Survey!$BA692),0)</f>
        <v>0</v>
      </c>
      <c r="AH692" s="104" t="b">
        <f>IF(OR(Survey!$M692="Alternative strategy or hedge",Survey!$M692="Private asset",Survey!$L692="Prospectus fund"),TRUE,FALSE)</f>
        <v>0</v>
      </c>
      <c r="AI692" s="104" t="b">
        <f>NOT(ISBLANK(Survey!$M692))</f>
        <v>0</v>
      </c>
      <c r="AJ692" s="16" t="str">
        <f t="shared" si="537"/>
        <v>Fail</v>
      </c>
      <c r="AK692" t="b">
        <f>IF(Survey!W692="No",TRUE,FALSE)</f>
        <v>0</v>
      </c>
      <c r="AL692" s="119">
        <f>MOD((LEN(Survey!W692)+2),22)</f>
        <v>2</v>
      </c>
      <c r="AM692" t="str">
        <f t="shared" si="538"/>
        <v>Pass</v>
      </c>
      <c r="AN692" s="33" t="b">
        <f>NOT(ISNUMBER(SEARCH("Other",Survey!$Q692)))</f>
        <v>1</v>
      </c>
      <c r="AO692" s="32" t="b">
        <f>NOT(ISBLANK(Survey!$R692))</f>
        <v>0</v>
      </c>
      <c r="AP692" s="16" t="str">
        <f t="shared" si="539"/>
        <v>Pass</v>
      </c>
      <c r="AQ692" s="114">
        <f>COUNTBLANK(Survey!$X692)</f>
        <v>1</v>
      </c>
      <c r="AR692" s="58">
        <f>IF(AND(Survey!L692&lt;&gt;"Exempt fund",OR(Survey!$M692="ETF",Survey!$M692="ETF, alternative mutual fund",Survey!$M692="Mutual fund",Survey!$M692="Alternative mutual fund",Survey!$M692="Money market")),1,0)</f>
        <v>0</v>
      </c>
      <c r="AS692" s="16" t="str">
        <f t="shared" si="540"/>
        <v>Pass</v>
      </c>
      <c r="AT692" s="33" t="b">
        <f>NOT(ISNUMBER(SEARCH("Yes",Survey!$AC692)))</f>
        <v>1</v>
      </c>
      <c r="AU692" s="32" t="b">
        <f>IF(COUNTBLANK(Survey!$AD692:$AE692)=0,TRUE, FALSE)</f>
        <v>0</v>
      </c>
      <c r="AV692" s="16" t="str">
        <f t="shared" si="541"/>
        <v>Pass</v>
      </c>
      <c r="AW692" s="33" t="b">
        <f>NOT(ISNUMBER(SEARCH("Yes",Survey!$AF692)))</f>
        <v>1</v>
      </c>
      <c r="AX692" s="32" t="b">
        <f>NOT(ISBLANK(Survey!$AH692))</f>
        <v>0</v>
      </c>
      <c r="AY692" s="16" t="str">
        <f t="shared" si="542"/>
        <v>Pass</v>
      </c>
      <c r="AZ692" s="33" t="b">
        <f>NOT(OR(ISNUMBER(SEARCH("Other",Survey!$AH692)),ISNUMBER(SEARCH("Multiple",Survey!$AH692))))</f>
        <v>1</v>
      </c>
      <c r="BA692" s="32" t="b">
        <f>NOT(ISBLANK(Survey!$AI692))</f>
        <v>0</v>
      </c>
      <c r="BB692" s="16" t="str">
        <f t="shared" si="543"/>
        <v>Fail</v>
      </c>
      <c r="BC692" s="114">
        <f>IF(ABS(Survey!$BA692)&gt;0, 1,0)</f>
        <v>0</v>
      </c>
      <c r="BD692" s="114">
        <f>IF(COUNTBLANK(Survey!$AL692)=0,1,0)</f>
        <v>0</v>
      </c>
      <c r="BE692" s="16" t="str">
        <f t="shared" si="544"/>
        <v>Pass</v>
      </c>
      <c r="BF692" s="114">
        <f>IF(ISBLANK(Survey!$AL692),0,1)</f>
        <v>0</v>
      </c>
      <c r="BG692" s="133">
        <f>COUNTBLANK(Survey!$AM692)</f>
        <v>1</v>
      </c>
      <c r="BH692" s="16" t="str">
        <f t="shared" si="545"/>
        <v>Pass</v>
      </c>
      <c r="BI692" s="114">
        <f>IF(OR(Survey!$AM692="Closed",ISBLANK(Survey!$AM692)),0,1)</f>
        <v>0</v>
      </c>
      <c r="BJ692" s="133">
        <f>IF(ISBLANK(Survey!$AN692),1,0)</f>
        <v>1</v>
      </c>
      <c r="BK692" s="118" t="str">
        <f t="shared" si="546"/>
        <v>Pass</v>
      </c>
      <c r="BL692" s="31" cm="1">
        <f t="array" ref="BL692">SUM(SUMIF(Survey!AO692:AP692,{"&gt;0","&lt;0"})*{1,-1})</f>
        <v>0</v>
      </c>
      <c r="BM692">
        <f t="shared" si="547"/>
        <v>0</v>
      </c>
      <c r="BN692">
        <f t="shared" si="548"/>
        <v>100</v>
      </c>
      <c r="BO692" s="118" t="str">
        <f t="shared" si="549"/>
        <v>Pass</v>
      </c>
      <c r="BP692">
        <f>IF(Survey!AQ692="No",0,1)</f>
        <v>1</v>
      </c>
      <c r="BQ692" s="207">
        <f>MOD((LEN(Survey!AQ692)+2),22)</f>
        <v>2</v>
      </c>
      <c r="BR692">
        <f>IF(Survey!AR692="No",0,1)</f>
        <v>1</v>
      </c>
      <c r="BS692" s="207">
        <f>MOD((LEN(Survey!AR692)+2),22)</f>
        <v>2</v>
      </c>
      <c r="BT692" s="114">
        <f>COUNTBLANK(Survey!$AQ692:$AS692)+COUNTBLANK(Survey!$AU692)</f>
        <v>4</v>
      </c>
      <c r="BU692" s="114">
        <f>IF(Survey!$I692="Yes",1,0)</f>
        <v>0</v>
      </c>
      <c r="BV692" s="114">
        <f>IF(OR(Survey!$M692="Mutual fund",Survey!$M692="Alternative mutual fund",Survey!$M692="Money market"),1,0)</f>
        <v>0</v>
      </c>
      <c r="BW692" s="119">
        <f>IF(OR(Survey!$M692="ETF",Survey!$M692="ETF, alternative mutual fund"),1,0)</f>
        <v>0</v>
      </c>
      <c r="BX692" s="16" t="str">
        <f t="shared" si="550"/>
        <v>Pass</v>
      </c>
      <c r="BY692" s="33">
        <f>IF(ISNUMBER(SEARCH("Other",Survey!$AS692)), 1, 0)</f>
        <v>0</v>
      </c>
      <c r="BZ692" s="58" t="b">
        <f>NOT(ISBLANK(Survey!$AT692))</f>
        <v>0</v>
      </c>
      <c r="CA692" s="16" t="str">
        <f t="shared" si="551"/>
        <v>Pass</v>
      </c>
      <c r="CB692" s="114">
        <f>IF(Survey!$BB692=0, 0,1)</f>
        <v>0</v>
      </c>
      <c r="CC692" s="58">
        <f>Survey!$AV692</f>
        <v>0</v>
      </c>
      <c r="CD692" s="58">
        <f>Survey!$BC692+Survey!$BD692+ABS(Survey!$BE692)-ABS(Survey!$BF692)-ABS(Survey!$BG692)-ABS(Survey!$BL692)</f>
        <v>0</v>
      </c>
      <c r="CE692" s="138">
        <f>Survey!BB692+(ABS(Survey!$BH692)-ABS(Survey!$BI692)+ABS(Survey!$BJ692)-ABS(Survey!$BK692))*0.5</f>
        <v>0</v>
      </c>
      <c r="CF692" s="58">
        <f t="shared" si="552"/>
        <v>0</v>
      </c>
      <c r="CG692" s="58">
        <f>IF(AND($CC692&gt;$CF692-0.2,$CC692&lt;$CF692+0.2,ISBLANK(Survey!$AV692)=FALSE),0,1)</f>
        <v>1</v>
      </c>
      <c r="CH692" s="133">
        <f>IF(ISBLANK(Survey!$AW692),1,0)</f>
        <v>1</v>
      </c>
      <c r="CI692" s="16" t="str">
        <f t="shared" si="553"/>
        <v>Pass</v>
      </c>
      <c r="CJ692" s="114">
        <f>IF(Survey!$BB692=0, 0,1)</f>
        <v>0</v>
      </c>
      <c r="CK692" s="58">
        <f>IF(AND(Survey!$AX692&gt;=0,Survey!$AX692&lt;=0.2,Survey!$AX692&lt;&gt;""),0,1)</f>
        <v>1</v>
      </c>
      <c r="CL692" s="114">
        <f>IF(ISBLANK(Survey!$AY692),1,0)</f>
        <v>1</v>
      </c>
      <c r="CM692" s="16" t="str">
        <f t="shared" si="554"/>
        <v>Fail</v>
      </c>
      <c r="CN692" s="133">
        <f>Survey!$AZ692</f>
        <v>0</v>
      </c>
      <c r="CO692" s="16" t="str">
        <f t="shared" si="555"/>
        <v>Pass</v>
      </c>
      <c r="CP692" s="31">
        <f>Survey!$BA692</f>
        <v>0</v>
      </c>
      <c r="CQ692" s="138">
        <f>Survey!$BB692+Survey!$BC692+Survey!$BD692+ABS(Survey!$BE692)-ABS(Survey!$BF692)-ABS(Survey!$BG692)+ABS(Survey!$BH692)-ABS(Survey!$BI692)+ABS(Survey!$BJ692)-ABS(Survey!$BK692)-ABS(Survey!$BL692)+Survey!$BM692</f>
        <v>0</v>
      </c>
      <c r="CR692" s="30">
        <f t="shared" si="556"/>
        <v>0</v>
      </c>
      <c r="CS692" s="17">
        <f t="shared" si="557"/>
        <v>0</v>
      </c>
      <c r="CT692" s="16" t="str">
        <f t="shared" si="558"/>
        <v>Pass</v>
      </c>
      <c r="CU692" s="33" t="b">
        <f>IF(ABS(Survey!$BM692)=0,TRUE,FALSE)</f>
        <v>1</v>
      </c>
      <c r="CV692" s="32" t="b">
        <f>NOT(ISBLANK(Survey!$BN692))</f>
        <v>0</v>
      </c>
      <c r="CW692" t="str">
        <f t="shared" si="559"/>
        <v>Fail</v>
      </c>
      <c r="CX692" s="25">
        <f>Survey!$BA692</f>
        <v>0</v>
      </c>
      <c r="CY692" s="25" cm="1">
        <f t="array" ref="CY692">SUM(SUMIF(Survey!BP692:BW692,{"&gt;0","&lt;0"})*{1,-1})-SUM(SUMIF(Survey!BY692:CF692,{"&gt;0","&lt;0"})*{1,-1})</f>
        <v>0</v>
      </c>
      <c r="CZ692" s="30" t="str">
        <f t="shared" si="560"/>
        <v>No holdings</v>
      </c>
      <c r="DA692">
        <f t="shared" si="561"/>
        <v>0</v>
      </c>
      <c r="DB692" s="16" t="str">
        <f t="shared" si="562"/>
        <v>Fail</v>
      </c>
      <c r="DC692" s="31">
        <f>Survey!$BA692</f>
        <v>0</v>
      </c>
      <c r="DD692" s="31" cm="1">
        <f t="array" ref="DD692">SUM(SUMIF(Survey!CH692:DA692,{"&gt;0","&lt;0"})*{1,-1})-SUM(SUMIF(Survey!DC692:DV692,{"&gt;0","&lt;0"})*{1,-1})</f>
        <v>0</v>
      </c>
      <c r="DE692" s="30" t="str">
        <f t="shared" si="563"/>
        <v>No holdings</v>
      </c>
      <c r="DF692" s="17">
        <f t="shared" si="564"/>
        <v>0</v>
      </c>
      <c r="DG692" s="16" t="str">
        <f t="shared" si="565"/>
        <v>Pass</v>
      </c>
      <c r="DH692" s="33" t="b">
        <f>IF(ABS(Survey!$DA692)=0,TRUE,FALSE)</f>
        <v>1</v>
      </c>
      <c r="DI692" s="32" t="b">
        <f>NOT(ISBLANK(Survey!$DB692))</f>
        <v>0</v>
      </c>
      <c r="DJ692" s="16" t="str">
        <f t="shared" si="566"/>
        <v>Pass</v>
      </c>
      <c r="DK692" s="33" t="b">
        <f>IF(ABS(Survey!$DV692)=0,TRUE,FALSE)</f>
        <v>1</v>
      </c>
      <c r="DL692" s="32" t="b">
        <f>NOT(ISBLANK(Survey!$DW692))</f>
        <v>0</v>
      </c>
      <c r="DM692" t="str">
        <f t="shared" si="567"/>
        <v>Pass</v>
      </c>
      <c r="DN692" s="25" cm="1">
        <f t="array" ref="DN692">SUM(SUMIF(Survey!CW692,{"&gt;0","&lt;0"})*{1,-1})+SUM(SUMIF(Survey!DR692,{"&gt;0","&lt;0"})*{1,-1})</f>
        <v>0</v>
      </c>
      <c r="DO692" s="25">
        <f>SUM(SUMIF(Survey!DY692:EE692,{"&gt;0","&lt;0"})*{1,-1})+SUM(SUMIF(Survey!EG692:EM692,{"&gt;0","&lt;0"})*{1,-1})</f>
        <v>0</v>
      </c>
      <c r="DP692">
        <f t="shared" si="568"/>
        <v>0</v>
      </c>
      <c r="DQ692">
        <f t="shared" si="569"/>
        <v>0</v>
      </c>
      <c r="DR692" s="16" t="str">
        <f t="shared" si="570"/>
        <v>Pass</v>
      </c>
      <c r="DS692" s="33" t="b">
        <f>IF(ABS(Survey!$EE692)=0,TRUE,FALSE)</f>
        <v>1</v>
      </c>
      <c r="DT692" s="32" t="b">
        <f>NOT(ISBLANK(Survey!EF692))</f>
        <v>0</v>
      </c>
      <c r="DU692" s="16" t="str">
        <f t="shared" si="571"/>
        <v>Pass</v>
      </c>
      <c r="DV692" s="33" t="b">
        <f>IF(ABS(Survey!$EM692)=0,TRUE,FALSE)</f>
        <v>1</v>
      </c>
      <c r="DW692" s="32" t="b">
        <f>NOT(ISBLANK(Survey!$EN692))</f>
        <v>0</v>
      </c>
      <c r="DX692" s="16" t="str">
        <f t="shared" si="572"/>
        <v>Fail</v>
      </c>
      <c r="DY692" s="31">
        <f>SUM(SUMIF(Survey!ET692:EV692,{"&gt;0","&lt;0"})*{1,-1})</f>
        <v>0</v>
      </c>
      <c r="DZ692">
        <f t="shared" si="573"/>
        <v>0</v>
      </c>
      <c r="EA692">
        <f t="shared" si="574"/>
        <v>100</v>
      </c>
      <c r="EB692" s="30" t="b">
        <f>IF(OR(Survey!$M692="ETF",Survey!$M692="ETF, alternative mutual fund",Survey!$M692="Closed-end", Survey!$M692="Split share corp"),TRUE,FALSE)</f>
        <v>0</v>
      </c>
      <c r="EC692" s="16" t="str">
        <f t="shared" si="575"/>
        <v>Fail</v>
      </c>
      <c r="ED692" s="31">
        <f>SUM(SUMIF(Survey!EX692:FD692,{"&gt;0","&lt;0"})*{1,-1})</f>
        <v>0</v>
      </c>
      <c r="EE692">
        <f t="shared" si="576"/>
        <v>0</v>
      </c>
      <c r="EF692" s="17">
        <f t="shared" si="577"/>
        <v>100</v>
      </c>
      <c r="EG692" s="16" t="str">
        <f t="shared" si="578"/>
        <v>Fail</v>
      </c>
      <c r="EH692" s="31">
        <f>SUM(SUMIF(Survey!FF692:FL692,{"&gt;0","&lt;0"})*{1,-1})</f>
        <v>0</v>
      </c>
      <c r="EI692">
        <f t="shared" si="579"/>
        <v>0</v>
      </c>
      <c r="EJ692" s="17">
        <f t="shared" si="580"/>
        <v>100</v>
      </c>
    </row>
    <row r="693" spans="1:140">
      <c r="A693">
        <v>693</v>
      </c>
      <c r="B693" t="str">
        <f t="shared" si="528"/>
        <v>Pass</v>
      </c>
      <c r="C693" t="str">
        <f>IF(COUNTBLANK(Survey!B693:FM693)=$C$2, "Pass", "Fail")</f>
        <v>Pass</v>
      </c>
      <c r="D693" s="16" t="str">
        <f t="shared" si="529"/>
        <v>Fail</v>
      </c>
      <c r="E693" t="str">
        <f>IF(OR(ISBLANK(Survey!AL693),COUNTIF(G693:BJ693,"Fail")),"Fail","Pass")</f>
        <v>Fail</v>
      </c>
      <c r="F693" s="265"/>
      <c r="G693" s="16" t="str">
        <f t="shared" si="530"/>
        <v>Fail</v>
      </c>
      <c r="H693" s="139">
        <f>COUNTBLANK(Survey!B693:D693)+COUNTBLANK(Survey!G693)+COUNTBLANK(Survey!I693)+COUNTBLANK(Survey!K693:M693)+COUNTBLANK(Survey!P693:Q693)+COUNTBLANK(Survey!T693:W693)+COUNTBLANK(Survey!Z693:AC693)+COUNTBLANK(Survey!AF693:AG693)+COUNTBLANK(Survey!AK693:AK693)</f>
        <v>21</v>
      </c>
      <c r="I693" t="str">
        <f t="shared" si="531"/>
        <v>Fail</v>
      </c>
      <c r="J693" t="b">
        <f>IF(Survey!E693="No",TRUE,FALSE)</f>
        <v>0</v>
      </c>
      <c r="K693" s="29" cm="1">
        <f t="array" ref="K693">IF(COUNTA(Survey!$E$4:$E$695)=1, 0, SUM(IF(COUNTIF(Survey!$E$4:$E$695, Survey!$E$4:$E$695)=1,1,0)))</f>
        <v>0</v>
      </c>
      <c r="L693" s="29">
        <f>LEN(Survey!E693)</f>
        <v>0</v>
      </c>
      <c r="M693" s="16" t="str">
        <f t="shared" si="532"/>
        <v>Fail</v>
      </c>
      <c r="N693" t="b">
        <f>IF(Survey!F693="No",TRUE,FALSE)</f>
        <v>0</v>
      </c>
      <c r="O693" t="b">
        <f>Survey!F693=Survey!E693</f>
        <v>1</v>
      </c>
      <c r="P693">
        <f>COUNTIF(Survey!$F$4:$F$695,Survey!F693)</f>
        <v>0</v>
      </c>
      <c r="Q693" s="28">
        <f>LEN(Survey!F693)</f>
        <v>0</v>
      </c>
      <c r="R693" s="16" t="str">
        <f t="shared" si="533"/>
        <v>Pass</v>
      </c>
      <c r="S693" s="29">
        <f>MOD((LEN(Survey!H693)+2),11)</f>
        <v>2</v>
      </c>
      <c r="T693">
        <f>COUNTIF(Survey!$H$4:$H$695,Survey!H693)</f>
        <v>0</v>
      </c>
      <c r="U693" s="28" t="str">
        <f>IF(Survey!$L693="Prospectus fund", "Yes", "No")</f>
        <v>No</v>
      </c>
      <c r="V693" s="16" t="str">
        <f t="shared" si="534"/>
        <v>Pass</v>
      </c>
      <c r="W693" s="29">
        <f>MOD((LEN(Survey!J693)+2),11)</f>
        <v>2</v>
      </c>
      <c r="X693">
        <f>COUNTIF(Survey!$J$4:$J$695,Survey!J693)</f>
        <v>0</v>
      </c>
      <c r="Y693" s="30" t="b">
        <f>IF(OR(Survey!$M693="ETF",Survey!$M693="ETF, alternative mutual fund",Survey!$M693="Closed-end", Survey!$M693="Split share corp", Survey!$I693="Yes"),TRUE,FALSE)</f>
        <v>0</v>
      </c>
      <c r="Z693" s="16" t="str">
        <f>IFERROR(IF(AND(OR(AC693=AD693,AD693 = "Either"),NOT(ISBLANK(Survey!K693))),"Pass","Fail"),"Pass")</f>
        <v>Fail</v>
      </c>
      <c r="AA693" s="31" cm="1">
        <f t="array" ref="AA693">SUM(SUMIF(Survey!CH693:DA693,{"&gt;0","&lt;0"})*{1,-1})</f>
        <v>0</v>
      </c>
      <c r="AB693" s="33" cm="1">
        <f t="array" ref="AB693">SUM(SUMIF(Survey!CK693,{"&gt;0","&lt;0"})*{1,-1})+SUM(SUMIF(Survey!CU693,{"&gt;0","&lt;0"})*{1,-1})</f>
        <v>0</v>
      </c>
      <c r="AC693" s="33">
        <f>Survey!K693</f>
        <v>0</v>
      </c>
      <c r="AD693" s="32" t="str">
        <f t="shared" si="535"/>
        <v>Either</v>
      </c>
      <c r="AE693" s="16" t="str">
        <f t="shared" si="536"/>
        <v>Fail</v>
      </c>
      <c r="AF693" s="58" cm="1">
        <f t="array" ref="AF693">SUM(SUMIF(Survey!CH693:DA693,{"&gt;0","&lt;0"})*{1,-1})+SUM(SUMIF(Survey!DC693:DV693,{"&gt;0","&lt;0"})*{1,-1})</f>
        <v>0</v>
      </c>
      <c r="AG693" s="58">
        <f>IFERROR(AF693/(Survey!$BA693),0)</f>
        <v>0</v>
      </c>
      <c r="AH693" s="104" t="b">
        <f>IF(OR(Survey!$M693="Alternative strategy or hedge",Survey!$M693="Private asset",Survey!$L693="Prospectus fund"),TRUE,FALSE)</f>
        <v>0</v>
      </c>
      <c r="AI693" s="104" t="b">
        <f>NOT(ISBLANK(Survey!$M693))</f>
        <v>0</v>
      </c>
      <c r="AJ693" s="16" t="str">
        <f t="shared" si="537"/>
        <v>Fail</v>
      </c>
      <c r="AK693" t="b">
        <f>IF(Survey!W693="No",TRUE,FALSE)</f>
        <v>0</v>
      </c>
      <c r="AL693" s="119">
        <f>MOD((LEN(Survey!W693)+2),22)</f>
        <v>2</v>
      </c>
      <c r="AM693" t="str">
        <f t="shared" si="538"/>
        <v>Pass</v>
      </c>
      <c r="AN693" s="33" t="b">
        <f>NOT(ISNUMBER(SEARCH("Other",Survey!$Q693)))</f>
        <v>1</v>
      </c>
      <c r="AO693" s="32" t="b">
        <f>NOT(ISBLANK(Survey!$R693))</f>
        <v>0</v>
      </c>
      <c r="AP693" s="16" t="str">
        <f t="shared" si="539"/>
        <v>Pass</v>
      </c>
      <c r="AQ693" s="114">
        <f>COUNTBLANK(Survey!$X693)</f>
        <v>1</v>
      </c>
      <c r="AR693" s="58">
        <f>IF(AND(Survey!L693&lt;&gt;"Exempt fund",OR(Survey!$M693="ETF",Survey!$M693="ETF, alternative mutual fund",Survey!$M693="Mutual fund",Survey!$M693="Alternative mutual fund",Survey!$M693="Money market")),1,0)</f>
        <v>0</v>
      </c>
      <c r="AS693" s="16" t="str">
        <f t="shared" si="540"/>
        <v>Pass</v>
      </c>
      <c r="AT693" s="33" t="b">
        <f>NOT(ISNUMBER(SEARCH("Yes",Survey!$AC693)))</f>
        <v>1</v>
      </c>
      <c r="AU693" s="32" t="b">
        <f>IF(COUNTBLANK(Survey!$AD693:$AE693)=0,TRUE, FALSE)</f>
        <v>0</v>
      </c>
      <c r="AV693" s="16" t="str">
        <f t="shared" si="541"/>
        <v>Pass</v>
      </c>
      <c r="AW693" s="33" t="b">
        <f>NOT(ISNUMBER(SEARCH("Yes",Survey!$AF693)))</f>
        <v>1</v>
      </c>
      <c r="AX693" s="32" t="b">
        <f>NOT(ISBLANK(Survey!$AH693))</f>
        <v>0</v>
      </c>
      <c r="AY693" s="16" t="str">
        <f t="shared" si="542"/>
        <v>Pass</v>
      </c>
      <c r="AZ693" s="33" t="b">
        <f>NOT(OR(ISNUMBER(SEARCH("Other",Survey!$AH693)),ISNUMBER(SEARCH("Multiple",Survey!$AH693))))</f>
        <v>1</v>
      </c>
      <c r="BA693" s="32" t="b">
        <f>NOT(ISBLANK(Survey!$AI693))</f>
        <v>0</v>
      </c>
      <c r="BB693" s="16" t="str">
        <f t="shared" si="543"/>
        <v>Fail</v>
      </c>
      <c r="BC693" s="114">
        <f>IF(ABS(Survey!$BA693)&gt;0, 1,0)</f>
        <v>0</v>
      </c>
      <c r="BD693" s="114">
        <f>IF(COUNTBLANK(Survey!$AL693)=0,1,0)</f>
        <v>0</v>
      </c>
      <c r="BE693" s="16" t="str">
        <f t="shared" si="544"/>
        <v>Pass</v>
      </c>
      <c r="BF693" s="114">
        <f>IF(ISBLANK(Survey!$AL693),0,1)</f>
        <v>0</v>
      </c>
      <c r="BG693" s="133">
        <f>COUNTBLANK(Survey!$AM693)</f>
        <v>1</v>
      </c>
      <c r="BH693" s="16" t="str">
        <f t="shared" si="545"/>
        <v>Pass</v>
      </c>
      <c r="BI693" s="114">
        <f>IF(OR(Survey!$AM693="Closed",ISBLANK(Survey!$AM693)),0,1)</f>
        <v>0</v>
      </c>
      <c r="BJ693" s="133">
        <f>IF(ISBLANK(Survey!$AN693),1,0)</f>
        <v>1</v>
      </c>
      <c r="BK693" s="118" t="str">
        <f t="shared" si="546"/>
        <v>Pass</v>
      </c>
      <c r="BL693" s="31" cm="1">
        <f t="array" ref="BL693">SUM(SUMIF(Survey!AO693:AP693,{"&gt;0","&lt;0"})*{1,-1})</f>
        <v>0</v>
      </c>
      <c r="BM693">
        <f t="shared" si="547"/>
        <v>0</v>
      </c>
      <c r="BN693">
        <f t="shared" si="548"/>
        <v>100</v>
      </c>
      <c r="BO693" s="118" t="str">
        <f t="shared" si="549"/>
        <v>Pass</v>
      </c>
      <c r="BP693">
        <f>IF(Survey!AQ693="No",0,1)</f>
        <v>1</v>
      </c>
      <c r="BQ693" s="207">
        <f>MOD((LEN(Survey!AQ693)+2),22)</f>
        <v>2</v>
      </c>
      <c r="BR693">
        <f>IF(Survey!AR693="No",0,1)</f>
        <v>1</v>
      </c>
      <c r="BS693" s="207">
        <f>MOD((LEN(Survey!AR693)+2),22)</f>
        <v>2</v>
      </c>
      <c r="BT693" s="114">
        <f>COUNTBLANK(Survey!$AQ693:$AS693)+COUNTBLANK(Survey!$AU693)</f>
        <v>4</v>
      </c>
      <c r="BU693" s="114">
        <f>IF(Survey!$I693="Yes",1,0)</f>
        <v>0</v>
      </c>
      <c r="BV693" s="114">
        <f>IF(OR(Survey!$M693="Mutual fund",Survey!$M693="Alternative mutual fund",Survey!$M693="Money market"),1,0)</f>
        <v>0</v>
      </c>
      <c r="BW693" s="119">
        <f>IF(OR(Survey!$M693="ETF",Survey!$M693="ETF, alternative mutual fund"),1,0)</f>
        <v>0</v>
      </c>
      <c r="BX693" s="16" t="str">
        <f t="shared" si="550"/>
        <v>Pass</v>
      </c>
      <c r="BY693" s="33">
        <f>IF(ISNUMBER(SEARCH("Other",Survey!$AS693)), 1, 0)</f>
        <v>0</v>
      </c>
      <c r="BZ693" s="58" t="b">
        <f>NOT(ISBLANK(Survey!$AT693))</f>
        <v>0</v>
      </c>
      <c r="CA693" s="16" t="str">
        <f t="shared" si="551"/>
        <v>Pass</v>
      </c>
      <c r="CB693" s="114">
        <f>IF(Survey!$BB693=0, 0,1)</f>
        <v>0</v>
      </c>
      <c r="CC693" s="58">
        <f>Survey!$AV693</f>
        <v>0</v>
      </c>
      <c r="CD693" s="58">
        <f>Survey!$BC693+Survey!$BD693+ABS(Survey!$BE693)-ABS(Survey!$BF693)-ABS(Survey!$BG693)-ABS(Survey!$BL693)</f>
        <v>0</v>
      </c>
      <c r="CE693" s="138">
        <f>Survey!BB693+(ABS(Survey!$BH693)-ABS(Survey!$BI693)+ABS(Survey!$BJ693)-ABS(Survey!$BK693))*0.5</f>
        <v>0</v>
      </c>
      <c r="CF693" s="58">
        <f t="shared" si="552"/>
        <v>0</v>
      </c>
      <c r="CG693" s="58">
        <f>IF(AND($CC693&gt;$CF693-0.2,$CC693&lt;$CF693+0.2,ISBLANK(Survey!$AV693)=FALSE),0,1)</f>
        <v>1</v>
      </c>
      <c r="CH693" s="133">
        <f>IF(ISBLANK(Survey!$AW693),1,0)</f>
        <v>1</v>
      </c>
      <c r="CI693" s="16" t="str">
        <f t="shared" si="553"/>
        <v>Pass</v>
      </c>
      <c r="CJ693" s="114">
        <f>IF(Survey!$BB693=0, 0,1)</f>
        <v>0</v>
      </c>
      <c r="CK693" s="58">
        <f>IF(AND(Survey!$AX693&gt;=0,Survey!$AX693&lt;=0.2,Survey!$AX693&lt;&gt;""),0,1)</f>
        <v>1</v>
      </c>
      <c r="CL693" s="114">
        <f>IF(ISBLANK(Survey!$AY693),1,0)</f>
        <v>1</v>
      </c>
      <c r="CM693" s="16" t="str">
        <f t="shared" si="554"/>
        <v>Fail</v>
      </c>
      <c r="CN693" s="133">
        <f>Survey!$AZ693</f>
        <v>0</v>
      </c>
      <c r="CO693" s="16" t="str">
        <f t="shared" si="555"/>
        <v>Pass</v>
      </c>
      <c r="CP693" s="31">
        <f>Survey!$BA693</f>
        <v>0</v>
      </c>
      <c r="CQ693" s="138">
        <f>Survey!$BB693+Survey!$BC693+Survey!$BD693+ABS(Survey!$BE693)-ABS(Survey!$BF693)-ABS(Survey!$BG693)+ABS(Survey!$BH693)-ABS(Survey!$BI693)+ABS(Survey!$BJ693)-ABS(Survey!$BK693)-ABS(Survey!$BL693)+Survey!$BM693</f>
        <v>0</v>
      </c>
      <c r="CR693" s="30">
        <f t="shared" si="556"/>
        <v>0</v>
      </c>
      <c r="CS693" s="17">
        <f t="shared" si="557"/>
        <v>0</v>
      </c>
      <c r="CT693" s="16" t="str">
        <f t="shared" si="558"/>
        <v>Pass</v>
      </c>
      <c r="CU693" s="33" t="b">
        <f>IF(ABS(Survey!$BM693)=0,TRUE,FALSE)</f>
        <v>1</v>
      </c>
      <c r="CV693" s="32" t="b">
        <f>NOT(ISBLANK(Survey!$BN693))</f>
        <v>0</v>
      </c>
      <c r="CW693" t="str">
        <f t="shared" si="559"/>
        <v>Fail</v>
      </c>
      <c r="CX693" s="25">
        <f>Survey!$BA693</f>
        <v>0</v>
      </c>
      <c r="CY693" s="25" cm="1">
        <f t="array" ref="CY693">SUM(SUMIF(Survey!BP693:BW693,{"&gt;0","&lt;0"})*{1,-1})-SUM(SUMIF(Survey!BY693:CF693,{"&gt;0","&lt;0"})*{1,-1})</f>
        <v>0</v>
      </c>
      <c r="CZ693" s="30" t="str">
        <f t="shared" si="560"/>
        <v>No holdings</v>
      </c>
      <c r="DA693">
        <f t="shared" si="561"/>
        <v>0</v>
      </c>
      <c r="DB693" s="16" t="str">
        <f t="shared" si="562"/>
        <v>Fail</v>
      </c>
      <c r="DC693" s="31">
        <f>Survey!$BA693</f>
        <v>0</v>
      </c>
      <c r="DD693" s="31" cm="1">
        <f t="array" ref="DD693">SUM(SUMIF(Survey!CH693:DA693,{"&gt;0","&lt;0"})*{1,-1})-SUM(SUMIF(Survey!DC693:DV693,{"&gt;0","&lt;0"})*{1,-1})</f>
        <v>0</v>
      </c>
      <c r="DE693" s="30" t="str">
        <f t="shared" si="563"/>
        <v>No holdings</v>
      </c>
      <c r="DF693" s="17">
        <f t="shared" si="564"/>
        <v>0</v>
      </c>
      <c r="DG693" s="16" t="str">
        <f t="shared" si="565"/>
        <v>Pass</v>
      </c>
      <c r="DH693" s="33" t="b">
        <f>IF(ABS(Survey!$DA693)=0,TRUE,FALSE)</f>
        <v>1</v>
      </c>
      <c r="DI693" s="32" t="b">
        <f>NOT(ISBLANK(Survey!$DB693))</f>
        <v>0</v>
      </c>
      <c r="DJ693" s="16" t="str">
        <f t="shared" si="566"/>
        <v>Pass</v>
      </c>
      <c r="DK693" s="33" t="b">
        <f>IF(ABS(Survey!$DV693)=0,TRUE,FALSE)</f>
        <v>1</v>
      </c>
      <c r="DL693" s="32" t="b">
        <f>NOT(ISBLANK(Survey!$DW693))</f>
        <v>0</v>
      </c>
      <c r="DM693" t="str">
        <f t="shared" si="567"/>
        <v>Pass</v>
      </c>
      <c r="DN693" s="25" cm="1">
        <f t="array" ref="DN693">SUM(SUMIF(Survey!CW693,{"&gt;0","&lt;0"})*{1,-1})+SUM(SUMIF(Survey!DR693,{"&gt;0","&lt;0"})*{1,-1})</f>
        <v>0</v>
      </c>
      <c r="DO693" s="25">
        <f>SUM(SUMIF(Survey!DY693:EE693,{"&gt;0","&lt;0"})*{1,-1})+SUM(SUMIF(Survey!EG693:EM693,{"&gt;0","&lt;0"})*{1,-1})</f>
        <v>0</v>
      </c>
      <c r="DP693">
        <f t="shared" si="568"/>
        <v>0</v>
      </c>
      <c r="DQ693">
        <f t="shared" si="569"/>
        <v>0</v>
      </c>
      <c r="DR693" s="16" t="str">
        <f t="shared" si="570"/>
        <v>Pass</v>
      </c>
      <c r="DS693" s="33" t="b">
        <f>IF(ABS(Survey!$EE693)=0,TRUE,FALSE)</f>
        <v>1</v>
      </c>
      <c r="DT693" s="32" t="b">
        <f>NOT(ISBLANK(Survey!EF693))</f>
        <v>0</v>
      </c>
      <c r="DU693" s="16" t="str">
        <f t="shared" si="571"/>
        <v>Pass</v>
      </c>
      <c r="DV693" s="33" t="b">
        <f>IF(ABS(Survey!$EM693)=0,TRUE,FALSE)</f>
        <v>1</v>
      </c>
      <c r="DW693" s="32" t="b">
        <f>NOT(ISBLANK(Survey!$EN693))</f>
        <v>0</v>
      </c>
      <c r="DX693" s="16" t="str">
        <f t="shared" si="572"/>
        <v>Fail</v>
      </c>
      <c r="DY693" s="31">
        <f>SUM(SUMIF(Survey!ET693:EV693,{"&gt;0","&lt;0"})*{1,-1})</f>
        <v>0</v>
      </c>
      <c r="DZ693">
        <f t="shared" si="573"/>
        <v>0</v>
      </c>
      <c r="EA693">
        <f t="shared" si="574"/>
        <v>100</v>
      </c>
      <c r="EB693" s="30" t="b">
        <f>IF(OR(Survey!$M693="ETF",Survey!$M693="ETF, alternative mutual fund",Survey!$M693="Closed-end", Survey!$M693="Split share corp"),TRUE,FALSE)</f>
        <v>0</v>
      </c>
      <c r="EC693" s="16" t="str">
        <f t="shared" si="575"/>
        <v>Fail</v>
      </c>
      <c r="ED693" s="31">
        <f>SUM(SUMIF(Survey!EX693:FD693,{"&gt;0","&lt;0"})*{1,-1})</f>
        <v>0</v>
      </c>
      <c r="EE693">
        <f t="shared" si="576"/>
        <v>0</v>
      </c>
      <c r="EF693" s="17">
        <f t="shared" si="577"/>
        <v>100</v>
      </c>
      <c r="EG693" s="16" t="str">
        <f t="shared" si="578"/>
        <v>Fail</v>
      </c>
      <c r="EH693" s="31">
        <f>SUM(SUMIF(Survey!FF693:FL693,{"&gt;0","&lt;0"})*{1,-1})</f>
        <v>0</v>
      </c>
      <c r="EI693">
        <f t="shared" si="579"/>
        <v>0</v>
      </c>
      <c r="EJ693" s="17">
        <f t="shared" si="580"/>
        <v>100</v>
      </c>
    </row>
    <row r="694" spans="1:140">
      <c r="A694">
        <v>694</v>
      </c>
      <c r="B694" t="str">
        <f t="shared" si="528"/>
        <v>Pass</v>
      </c>
      <c r="C694" t="str">
        <f>IF(COUNTBLANK(Survey!B694:FM694)=$C$2, "Pass", "Fail")</f>
        <v>Pass</v>
      </c>
      <c r="D694" s="16" t="str">
        <f t="shared" si="529"/>
        <v>Fail</v>
      </c>
      <c r="E694" t="str">
        <f>IF(OR(ISBLANK(Survey!AL694),COUNTIF(G694:BJ694,"Fail")),"Fail","Pass")</f>
        <v>Fail</v>
      </c>
      <c r="F694" s="265"/>
      <c r="G694" s="16" t="str">
        <f t="shared" si="530"/>
        <v>Fail</v>
      </c>
      <c r="H694" s="139">
        <f>COUNTBLANK(Survey!B694:D694)+COUNTBLANK(Survey!G694)+COUNTBLANK(Survey!I694)+COUNTBLANK(Survey!K694:M694)+COUNTBLANK(Survey!P694:Q694)+COUNTBLANK(Survey!T694:W694)+COUNTBLANK(Survey!Z694:AC694)+COUNTBLANK(Survey!AF694:AG694)+COUNTBLANK(Survey!AK694:AK694)</f>
        <v>21</v>
      </c>
      <c r="I694" t="str">
        <f t="shared" si="531"/>
        <v>Fail</v>
      </c>
      <c r="J694" t="b">
        <f>IF(Survey!E694="No",TRUE,FALSE)</f>
        <v>0</v>
      </c>
      <c r="K694" s="29" cm="1">
        <f t="array" ref="K694">IF(COUNTA(Survey!$E$4:$E$695)=1, 0, SUM(IF(COUNTIF(Survey!$E$4:$E$695, Survey!$E$4:$E$695)=1,1,0)))</f>
        <v>0</v>
      </c>
      <c r="L694" s="29">
        <f>LEN(Survey!E694)</f>
        <v>0</v>
      </c>
      <c r="M694" s="16" t="str">
        <f t="shared" si="532"/>
        <v>Fail</v>
      </c>
      <c r="N694" t="b">
        <f>IF(Survey!F694="No",TRUE,FALSE)</f>
        <v>0</v>
      </c>
      <c r="O694" t="b">
        <f>Survey!F694=Survey!E694</f>
        <v>1</v>
      </c>
      <c r="P694">
        <f>COUNTIF(Survey!$F$4:$F$695,Survey!F694)</f>
        <v>0</v>
      </c>
      <c r="Q694" s="28">
        <f>LEN(Survey!F694)</f>
        <v>0</v>
      </c>
      <c r="R694" s="16" t="str">
        <f t="shared" si="533"/>
        <v>Pass</v>
      </c>
      <c r="S694" s="29">
        <f>MOD((LEN(Survey!H694)+2),11)</f>
        <v>2</v>
      </c>
      <c r="T694">
        <f>COUNTIF(Survey!$H$4:$H$695,Survey!H694)</f>
        <v>0</v>
      </c>
      <c r="U694" s="28" t="str">
        <f>IF(Survey!$L694="Prospectus fund", "Yes", "No")</f>
        <v>No</v>
      </c>
      <c r="V694" s="16" t="str">
        <f t="shared" si="534"/>
        <v>Pass</v>
      </c>
      <c r="W694" s="29">
        <f>MOD((LEN(Survey!J694)+2),11)</f>
        <v>2</v>
      </c>
      <c r="X694">
        <f>COUNTIF(Survey!$J$4:$J$695,Survey!J694)</f>
        <v>0</v>
      </c>
      <c r="Y694" s="30" t="b">
        <f>IF(OR(Survey!$M694="ETF",Survey!$M694="ETF, alternative mutual fund",Survey!$M694="Closed-end", Survey!$M694="Split share corp", Survey!$I694="Yes"),TRUE,FALSE)</f>
        <v>0</v>
      </c>
      <c r="Z694" s="16" t="str">
        <f>IFERROR(IF(AND(OR(AC694=AD694,AD694 = "Either"),NOT(ISBLANK(Survey!K694))),"Pass","Fail"),"Pass")</f>
        <v>Fail</v>
      </c>
      <c r="AA694" s="31" cm="1">
        <f t="array" ref="AA694">SUM(SUMIF(Survey!CH694:DA694,{"&gt;0","&lt;0"})*{1,-1})</f>
        <v>0</v>
      </c>
      <c r="AB694" s="33" cm="1">
        <f t="array" ref="AB694">SUM(SUMIF(Survey!CK694,{"&gt;0","&lt;0"})*{1,-1})+SUM(SUMIF(Survey!CU694,{"&gt;0","&lt;0"})*{1,-1})</f>
        <v>0</v>
      </c>
      <c r="AC694" s="33">
        <f>Survey!K694</f>
        <v>0</v>
      </c>
      <c r="AD694" s="32" t="str">
        <f t="shared" si="535"/>
        <v>Either</v>
      </c>
      <c r="AE694" s="16" t="str">
        <f t="shared" si="536"/>
        <v>Fail</v>
      </c>
      <c r="AF694" s="58" cm="1">
        <f t="array" ref="AF694">SUM(SUMIF(Survey!CH694:DA694,{"&gt;0","&lt;0"})*{1,-1})+SUM(SUMIF(Survey!DC694:DV694,{"&gt;0","&lt;0"})*{1,-1})</f>
        <v>0</v>
      </c>
      <c r="AG694" s="58">
        <f>IFERROR(AF694/(Survey!$BA694),0)</f>
        <v>0</v>
      </c>
      <c r="AH694" s="104" t="b">
        <f>IF(OR(Survey!$M694="Alternative strategy or hedge",Survey!$M694="Private asset",Survey!$L694="Prospectus fund"),TRUE,FALSE)</f>
        <v>0</v>
      </c>
      <c r="AI694" s="104" t="b">
        <f>NOT(ISBLANK(Survey!$M694))</f>
        <v>0</v>
      </c>
      <c r="AJ694" s="16" t="str">
        <f t="shared" si="537"/>
        <v>Fail</v>
      </c>
      <c r="AK694" t="b">
        <f>IF(Survey!W694="No",TRUE,FALSE)</f>
        <v>0</v>
      </c>
      <c r="AL694" s="119">
        <f>MOD((LEN(Survey!W694)+2),22)</f>
        <v>2</v>
      </c>
      <c r="AM694" t="str">
        <f t="shared" si="538"/>
        <v>Pass</v>
      </c>
      <c r="AN694" s="33" t="b">
        <f>NOT(ISNUMBER(SEARCH("Other",Survey!$Q694)))</f>
        <v>1</v>
      </c>
      <c r="AO694" s="32" t="b">
        <f>NOT(ISBLANK(Survey!$R694))</f>
        <v>0</v>
      </c>
      <c r="AP694" s="16" t="str">
        <f t="shared" si="539"/>
        <v>Pass</v>
      </c>
      <c r="AQ694" s="114">
        <f>COUNTBLANK(Survey!$X694)</f>
        <v>1</v>
      </c>
      <c r="AR694" s="58">
        <f>IF(AND(Survey!L694&lt;&gt;"Exempt fund",OR(Survey!$M694="ETF",Survey!$M694="ETF, alternative mutual fund",Survey!$M694="Mutual fund",Survey!$M694="Alternative mutual fund",Survey!$M694="Money market")),1,0)</f>
        <v>0</v>
      </c>
      <c r="AS694" s="16" t="str">
        <f t="shared" si="540"/>
        <v>Pass</v>
      </c>
      <c r="AT694" s="33" t="b">
        <f>NOT(ISNUMBER(SEARCH("Yes",Survey!$AC694)))</f>
        <v>1</v>
      </c>
      <c r="AU694" s="32" t="b">
        <f>IF(COUNTBLANK(Survey!$AD694:$AE694)=0,TRUE, FALSE)</f>
        <v>0</v>
      </c>
      <c r="AV694" s="16" t="str">
        <f t="shared" si="541"/>
        <v>Pass</v>
      </c>
      <c r="AW694" s="33" t="b">
        <f>NOT(ISNUMBER(SEARCH("Yes",Survey!$AF694)))</f>
        <v>1</v>
      </c>
      <c r="AX694" s="32" t="b">
        <f>NOT(ISBLANK(Survey!$AH694))</f>
        <v>0</v>
      </c>
      <c r="AY694" s="16" t="str">
        <f t="shared" si="542"/>
        <v>Pass</v>
      </c>
      <c r="AZ694" s="33" t="b">
        <f>NOT(OR(ISNUMBER(SEARCH("Other",Survey!$AH694)),ISNUMBER(SEARCH("Multiple",Survey!$AH694))))</f>
        <v>1</v>
      </c>
      <c r="BA694" s="32" t="b">
        <f>NOT(ISBLANK(Survey!$AI694))</f>
        <v>0</v>
      </c>
      <c r="BB694" s="16" t="str">
        <f t="shared" si="543"/>
        <v>Fail</v>
      </c>
      <c r="BC694" s="114">
        <f>IF(ABS(Survey!$BA694)&gt;0, 1,0)</f>
        <v>0</v>
      </c>
      <c r="BD694" s="114">
        <f>IF(COUNTBLANK(Survey!$AL694)=0,1,0)</f>
        <v>0</v>
      </c>
      <c r="BE694" s="16" t="str">
        <f t="shared" si="544"/>
        <v>Pass</v>
      </c>
      <c r="BF694" s="114">
        <f>IF(ISBLANK(Survey!$AL694),0,1)</f>
        <v>0</v>
      </c>
      <c r="BG694" s="133">
        <f>COUNTBLANK(Survey!$AM694)</f>
        <v>1</v>
      </c>
      <c r="BH694" s="16" t="str">
        <f t="shared" si="545"/>
        <v>Pass</v>
      </c>
      <c r="BI694" s="114">
        <f>IF(OR(Survey!$AM694="Closed",ISBLANK(Survey!$AM694)),0,1)</f>
        <v>0</v>
      </c>
      <c r="BJ694" s="133">
        <f>IF(ISBLANK(Survey!$AN694),1,0)</f>
        <v>1</v>
      </c>
      <c r="BK694" s="118" t="str">
        <f t="shared" si="546"/>
        <v>Pass</v>
      </c>
      <c r="BL694" s="31" cm="1">
        <f t="array" ref="BL694">SUM(SUMIF(Survey!AO694:AP694,{"&gt;0","&lt;0"})*{1,-1})</f>
        <v>0</v>
      </c>
      <c r="BM694">
        <f t="shared" si="547"/>
        <v>0</v>
      </c>
      <c r="BN694">
        <f t="shared" si="548"/>
        <v>100</v>
      </c>
      <c r="BO694" s="118" t="str">
        <f t="shared" si="549"/>
        <v>Pass</v>
      </c>
      <c r="BP694">
        <f>IF(Survey!AQ694="No",0,1)</f>
        <v>1</v>
      </c>
      <c r="BQ694" s="207">
        <f>MOD((LEN(Survey!AQ694)+2),22)</f>
        <v>2</v>
      </c>
      <c r="BR694">
        <f>IF(Survey!AR694="No",0,1)</f>
        <v>1</v>
      </c>
      <c r="BS694" s="207">
        <f>MOD((LEN(Survey!AR694)+2),22)</f>
        <v>2</v>
      </c>
      <c r="BT694" s="114">
        <f>COUNTBLANK(Survey!$AQ694:$AS694)+COUNTBLANK(Survey!$AU694)</f>
        <v>4</v>
      </c>
      <c r="BU694" s="114">
        <f>IF(Survey!$I694="Yes",1,0)</f>
        <v>0</v>
      </c>
      <c r="BV694" s="114">
        <f>IF(OR(Survey!$M694="Mutual fund",Survey!$M694="Alternative mutual fund",Survey!$M694="Money market"),1,0)</f>
        <v>0</v>
      </c>
      <c r="BW694" s="119">
        <f>IF(OR(Survey!$M694="ETF",Survey!$M694="ETF, alternative mutual fund"),1,0)</f>
        <v>0</v>
      </c>
      <c r="BX694" s="16" t="str">
        <f t="shared" si="550"/>
        <v>Pass</v>
      </c>
      <c r="BY694" s="33">
        <f>IF(ISNUMBER(SEARCH("Other",Survey!$AS694)), 1, 0)</f>
        <v>0</v>
      </c>
      <c r="BZ694" s="58" t="b">
        <f>NOT(ISBLANK(Survey!$AT694))</f>
        <v>0</v>
      </c>
      <c r="CA694" s="16" t="str">
        <f t="shared" si="551"/>
        <v>Pass</v>
      </c>
      <c r="CB694" s="114">
        <f>IF(Survey!$BB694=0, 0,1)</f>
        <v>0</v>
      </c>
      <c r="CC694" s="58">
        <f>Survey!$AV694</f>
        <v>0</v>
      </c>
      <c r="CD694" s="58">
        <f>Survey!$BC694+Survey!$BD694+ABS(Survey!$BE694)-ABS(Survey!$BF694)-ABS(Survey!$BG694)-ABS(Survey!$BL694)</f>
        <v>0</v>
      </c>
      <c r="CE694" s="138">
        <f>Survey!BB694+(ABS(Survey!$BH694)-ABS(Survey!$BI694)+ABS(Survey!$BJ694)-ABS(Survey!$BK694))*0.5</f>
        <v>0</v>
      </c>
      <c r="CF694" s="58">
        <f t="shared" si="552"/>
        <v>0</v>
      </c>
      <c r="CG694" s="58">
        <f>IF(AND($CC694&gt;$CF694-0.2,$CC694&lt;$CF694+0.2,ISBLANK(Survey!$AV694)=FALSE),0,1)</f>
        <v>1</v>
      </c>
      <c r="CH694" s="133">
        <f>IF(ISBLANK(Survey!$AW694),1,0)</f>
        <v>1</v>
      </c>
      <c r="CI694" s="16" t="str">
        <f t="shared" si="553"/>
        <v>Pass</v>
      </c>
      <c r="CJ694" s="114">
        <f>IF(Survey!$BB694=0, 0,1)</f>
        <v>0</v>
      </c>
      <c r="CK694" s="58">
        <f>IF(AND(Survey!$AX694&gt;=0,Survey!$AX694&lt;=0.2,Survey!$AX694&lt;&gt;""),0,1)</f>
        <v>1</v>
      </c>
      <c r="CL694" s="114">
        <f>IF(ISBLANK(Survey!$AY694),1,0)</f>
        <v>1</v>
      </c>
      <c r="CM694" s="16" t="str">
        <f t="shared" si="554"/>
        <v>Fail</v>
      </c>
      <c r="CN694" s="133">
        <f>Survey!$AZ694</f>
        <v>0</v>
      </c>
      <c r="CO694" s="16" t="str">
        <f t="shared" si="555"/>
        <v>Pass</v>
      </c>
      <c r="CP694" s="31">
        <f>Survey!$BA694</f>
        <v>0</v>
      </c>
      <c r="CQ694" s="138">
        <f>Survey!$BB694+Survey!$BC694+Survey!$BD694+ABS(Survey!$BE694)-ABS(Survey!$BF694)-ABS(Survey!$BG694)+ABS(Survey!$BH694)-ABS(Survey!$BI694)+ABS(Survey!$BJ694)-ABS(Survey!$BK694)-ABS(Survey!$BL694)+Survey!$BM694</f>
        <v>0</v>
      </c>
      <c r="CR694" s="30">
        <f t="shared" si="556"/>
        <v>0</v>
      </c>
      <c r="CS694" s="17">
        <f t="shared" si="557"/>
        <v>0</v>
      </c>
      <c r="CT694" s="16" t="str">
        <f t="shared" si="558"/>
        <v>Pass</v>
      </c>
      <c r="CU694" s="33" t="b">
        <f>IF(ABS(Survey!$BM694)=0,TRUE,FALSE)</f>
        <v>1</v>
      </c>
      <c r="CV694" s="32" t="b">
        <f>NOT(ISBLANK(Survey!$BN694))</f>
        <v>0</v>
      </c>
      <c r="CW694" t="str">
        <f t="shared" si="559"/>
        <v>Fail</v>
      </c>
      <c r="CX694" s="25">
        <f>Survey!$BA694</f>
        <v>0</v>
      </c>
      <c r="CY694" s="25" cm="1">
        <f t="array" ref="CY694">SUM(SUMIF(Survey!BP694:BW694,{"&gt;0","&lt;0"})*{1,-1})-SUM(SUMIF(Survey!BY694:CF694,{"&gt;0","&lt;0"})*{1,-1})</f>
        <v>0</v>
      </c>
      <c r="CZ694" s="30" t="str">
        <f t="shared" si="560"/>
        <v>No holdings</v>
      </c>
      <c r="DA694">
        <f t="shared" si="561"/>
        <v>0</v>
      </c>
      <c r="DB694" s="16" t="str">
        <f t="shared" si="562"/>
        <v>Fail</v>
      </c>
      <c r="DC694" s="31">
        <f>Survey!$BA694</f>
        <v>0</v>
      </c>
      <c r="DD694" s="31" cm="1">
        <f t="array" ref="DD694">SUM(SUMIF(Survey!CH694:DA694,{"&gt;0","&lt;0"})*{1,-1})-SUM(SUMIF(Survey!DC694:DV694,{"&gt;0","&lt;0"})*{1,-1})</f>
        <v>0</v>
      </c>
      <c r="DE694" s="30" t="str">
        <f t="shared" si="563"/>
        <v>No holdings</v>
      </c>
      <c r="DF694" s="17">
        <f t="shared" si="564"/>
        <v>0</v>
      </c>
      <c r="DG694" s="16" t="str">
        <f t="shared" si="565"/>
        <v>Pass</v>
      </c>
      <c r="DH694" s="33" t="b">
        <f>IF(ABS(Survey!$DA694)=0,TRUE,FALSE)</f>
        <v>1</v>
      </c>
      <c r="DI694" s="32" t="b">
        <f>NOT(ISBLANK(Survey!$DB694))</f>
        <v>0</v>
      </c>
      <c r="DJ694" s="16" t="str">
        <f t="shared" si="566"/>
        <v>Pass</v>
      </c>
      <c r="DK694" s="33" t="b">
        <f>IF(ABS(Survey!$DV694)=0,TRUE,FALSE)</f>
        <v>1</v>
      </c>
      <c r="DL694" s="32" t="b">
        <f>NOT(ISBLANK(Survey!$DW694))</f>
        <v>0</v>
      </c>
      <c r="DM694" t="str">
        <f t="shared" si="567"/>
        <v>Pass</v>
      </c>
      <c r="DN694" s="25" cm="1">
        <f t="array" ref="DN694">SUM(SUMIF(Survey!CW694,{"&gt;0","&lt;0"})*{1,-1})+SUM(SUMIF(Survey!DR694,{"&gt;0","&lt;0"})*{1,-1})</f>
        <v>0</v>
      </c>
      <c r="DO694" s="25">
        <f>SUM(SUMIF(Survey!DY694:EE694,{"&gt;0","&lt;0"})*{1,-1})+SUM(SUMIF(Survey!EG694:EM694,{"&gt;0","&lt;0"})*{1,-1})</f>
        <v>0</v>
      </c>
      <c r="DP694">
        <f t="shared" si="568"/>
        <v>0</v>
      </c>
      <c r="DQ694">
        <f t="shared" si="569"/>
        <v>0</v>
      </c>
      <c r="DR694" s="16" t="str">
        <f t="shared" si="570"/>
        <v>Pass</v>
      </c>
      <c r="DS694" s="33" t="b">
        <f>IF(ABS(Survey!$EE694)=0,TRUE,FALSE)</f>
        <v>1</v>
      </c>
      <c r="DT694" s="32" t="b">
        <f>NOT(ISBLANK(Survey!EF694))</f>
        <v>0</v>
      </c>
      <c r="DU694" s="16" t="str">
        <f t="shared" si="571"/>
        <v>Pass</v>
      </c>
      <c r="DV694" s="33" t="b">
        <f>IF(ABS(Survey!$EM694)=0,TRUE,FALSE)</f>
        <v>1</v>
      </c>
      <c r="DW694" s="32" t="b">
        <f>NOT(ISBLANK(Survey!$EN694))</f>
        <v>0</v>
      </c>
      <c r="DX694" s="16" t="str">
        <f t="shared" si="572"/>
        <v>Fail</v>
      </c>
      <c r="DY694" s="31">
        <f>SUM(SUMIF(Survey!ET694:EV694,{"&gt;0","&lt;0"})*{1,-1})</f>
        <v>0</v>
      </c>
      <c r="DZ694">
        <f t="shared" si="573"/>
        <v>0</v>
      </c>
      <c r="EA694">
        <f t="shared" si="574"/>
        <v>100</v>
      </c>
      <c r="EB694" s="30" t="b">
        <f>IF(OR(Survey!$M694="ETF",Survey!$M694="ETF, alternative mutual fund",Survey!$M694="Closed-end", Survey!$M694="Split share corp"),TRUE,FALSE)</f>
        <v>0</v>
      </c>
      <c r="EC694" s="16" t="str">
        <f t="shared" si="575"/>
        <v>Fail</v>
      </c>
      <c r="ED694" s="31">
        <f>SUM(SUMIF(Survey!EX694:FD694,{"&gt;0","&lt;0"})*{1,-1})</f>
        <v>0</v>
      </c>
      <c r="EE694">
        <f t="shared" si="576"/>
        <v>0</v>
      </c>
      <c r="EF694" s="17">
        <f t="shared" si="577"/>
        <v>100</v>
      </c>
      <c r="EG694" s="16" t="str">
        <f t="shared" si="578"/>
        <v>Fail</v>
      </c>
      <c r="EH694" s="31">
        <f>SUM(SUMIF(Survey!FF694:FL694,{"&gt;0","&lt;0"})*{1,-1})</f>
        <v>0</v>
      </c>
      <c r="EI694">
        <f t="shared" si="579"/>
        <v>0</v>
      </c>
      <c r="EJ694" s="17">
        <f t="shared" si="580"/>
        <v>100</v>
      </c>
    </row>
    <row r="695" spans="1:140">
      <c r="A695">
        <v>695</v>
      </c>
      <c r="B695" t="str">
        <f t="shared" si="528"/>
        <v>Pass</v>
      </c>
      <c r="C695" t="str">
        <f>IF(COUNTBLANK(Survey!B695:FM695)=$C$2, "Pass", "Fail")</f>
        <v>Pass</v>
      </c>
      <c r="D695" s="16" t="str">
        <f t="shared" si="529"/>
        <v>Fail</v>
      </c>
      <c r="E695" t="str">
        <f>IF(OR(ISBLANK(Survey!AL695),COUNTIF(G695:BJ695,"Fail")),"Fail","Pass")</f>
        <v>Fail</v>
      </c>
      <c r="F695" s="265"/>
      <c r="G695" s="16" t="str">
        <f t="shared" si="530"/>
        <v>Fail</v>
      </c>
      <c r="H695" s="139">
        <f>COUNTBLANK(Survey!B695:D695)+COUNTBLANK(Survey!G695)+COUNTBLANK(Survey!I695)+COUNTBLANK(Survey!K695:M695)+COUNTBLANK(Survey!P695:Q695)+COUNTBLANK(Survey!T695:W695)+COUNTBLANK(Survey!Z695:AC695)+COUNTBLANK(Survey!AF695:AG695)+COUNTBLANK(Survey!AK695:AK695)</f>
        <v>21</v>
      </c>
      <c r="I695" t="str">
        <f t="shared" si="531"/>
        <v>Fail</v>
      </c>
      <c r="J695" t="b">
        <f>IF(Survey!E695="No",TRUE,FALSE)</f>
        <v>0</v>
      </c>
      <c r="K695" s="29" cm="1">
        <f t="array" ref="K695">IF(COUNTA(Survey!$E$4:$E$695)=1, 0, SUM(IF(COUNTIF(Survey!$E$4:$E$695, Survey!$E$4:$E$695)=1,1,0)))</f>
        <v>0</v>
      </c>
      <c r="L695" s="29">
        <f>LEN(Survey!E695)</f>
        <v>0</v>
      </c>
      <c r="M695" s="16" t="str">
        <f t="shared" si="532"/>
        <v>Fail</v>
      </c>
      <c r="N695" t="b">
        <f>IF(Survey!F695="No",TRUE,FALSE)</f>
        <v>0</v>
      </c>
      <c r="O695" t="b">
        <f>Survey!F695=Survey!E695</f>
        <v>1</v>
      </c>
      <c r="P695">
        <f>COUNTIF(Survey!$F$4:$F$695,Survey!F695)</f>
        <v>0</v>
      </c>
      <c r="Q695" s="28">
        <f>LEN(Survey!F695)</f>
        <v>0</v>
      </c>
      <c r="R695" s="16" t="str">
        <f t="shared" si="533"/>
        <v>Pass</v>
      </c>
      <c r="S695" s="29">
        <f>MOD((LEN(Survey!H695)+2),11)</f>
        <v>2</v>
      </c>
      <c r="T695">
        <f>COUNTIF(Survey!$H$4:$H$695,Survey!H695)</f>
        <v>0</v>
      </c>
      <c r="U695" s="28" t="str">
        <f>IF(Survey!$L695="Prospectus fund", "Yes", "No")</f>
        <v>No</v>
      </c>
      <c r="V695" s="16" t="str">
        <f t="shared" si="534"/>
        <v>Pass</v>
      </c>
      <c r="W695" s="29">
        <f>MOD((LEN(Survey!J695)+2),11)</f>
        <v>2</v>
      </c>
      <c r="X695">
        <f>COUNTIF(Survey!$J$4:$J$695,Survey!J695)</f>
        <v>0</v>
      </c>
      <c r="Y695" s="30" t="b">
        <f>IF(OR(Survey!$M695="ETF",Survey!$M695="ETF, alternative mutual fund",Survey!$M695="Closed-end", Survey!$M695="Split share corp", Survey!$I695="Yes"),TRUE,FALSE)</f>
        <v>0</v>
      </c>
      <c r="Z695" s="16" t="str">
        <f>IFERROR(IF(AND(OR(AC695=AD695,AD695 = "Either"),NOT(ISBLANK(Survey!K695))),"Pass","Fail"),"Pass")</f>
        <v>Fail</v>
      </c>
      <c r="AA695" s="31" cm="1">
        <f t="array" ref="AA695">SUM(SUMIF(Survey!CH695:DA695,{"&gt;0","&lt;0"})*{1,-1})</f>
        <v>0</v>
      </c>
      <c r="AB695" s="33" cm="1">
        <f t="array" ref="AB695">SUM(SUMIF(Survey!CK695,{"&gt;0","&lt;0"})*{1,-1})+SUM(SUMIF(Survey!CU695,{"&gt;0","&lt;0"})*{1,-1})</f>
        <v>0</v>
      </c>
      <c r="AC695" s="33">
        <f>Survey!K695</f>
        <v>0</v>
      </c>
      <c r="AD695" s="32" t="str">
        <f t="shared" si="535"/>
        <v>Either</v>
      </c>
      <c r="AE695" s="16" t="str">
        <f t="shared" si="536"/>
        <v>Fail</v>
      </c>
      <c r="AF695" s="58" cm="1">
        <f t="array" ref="AF695">SUM(SUMIF(Survey!CH695:DA695,{"&gt;0","&lt;0"})*{1,-1})+SUM(SUMIF(Survey!DC695:DV695,{"&gt;0","&lt;0"})*{1,-1})</f>
        <v>0</v>
      </c>
      <c r="AG695" s="58">
        <f>IFERROR(AF695/(Survey!$BA695),0)</f>
        <v>0</v>
      </c>
      <c r="AH695" s="104" t="b">
        <f>IF(OR(Survey!$M695="Alternative strategy or hedge",Survey!$M695="Private asset",Survey!$L695="Prospectus fund"),TRUE,FALSE)</f>
        <v>0</v>
      </c>
      <c r="AI695" s="104" t="b">
        <f>NOT(ISBLANK(Survey!$M695))</f>
        <v>0</v>
      </c>
      <c r="AJ695" s="16" t="str">
        <f t="shared" si="537"/>
        <v>Fail</v>
      </c>
      <c r="AK695" t="b">
        <f>IF(Survey!W695="No",TRUE,FALSE)</f>
        <v>0</v>
      </c>
      <c r="AL695" s="119">
        <f>MOD((LEN(Survey!W695)+2),22)</f>
        <v>2</v>
      </c>
      <c r="AM695" t="str">
        <f t="shared" si="538"/>
        <v>Pass</v>
      </c>
      <c r="AN695" s="33" t="b">
        <f>NOT(ISNUMBER(SEARCH("Other",Survey!$Q695)))</f>
        <v>1</v>
      </c>
      <c r="AO695" s="32" t="b">
        <f>NOT(ISBLANK(Survey!$R695))</f>
        <v>0</v>
      </c>
      <c r="AP695" s="16" t="str">
        <f t="shared" si="539"/>
        <v>Pass</v>
      </c>
      <c r="AQ695" s="114">
        <f>COUNTBLANK(Survey!$X695)</f>
        <v>1</v>
      </c>
      <c r="AR695" s="58">
        <f>IF(AND(Survey!L695&lt;&gt;"Exempt fund",OR(Survey!$M695="ETF",Survey!$M695="ETF, alternative mutual fund",Survey!$M695="Mutual fund",Survey!$M695="Alternative mutual fund",Survey!$M695="Money market")),1,0)</f>
        <v>0</v>
      </c>
      <c r="AS695" s="16" t="str">
        <f t="shared" si="540"/>
        <v>Pass</v>
      </c>
      <c r="AT695" s="33" t="b">
        <f>NOT(ISNUMBER(SEARCH("Yes",Survey!$AC695)))</f>
        <v>1</v>
      </c>
      <c r="AU695" s="32" t="b">
        <f>IF(COUNTBLANK(Survey!$AD695:$AE695)=0,TRUE, FALSE)</f>
        <v>0</v>
      </c>
      <c r="AV695" s="16" t="str">
        <f t="shared" si="541"/>
        <v>Pass</v>
      </c>
      <c r="AW695" s="33" t="b">
        <f>NOT(ISNUMBER(SEARCH("Yes",Survey!$AF695)))</f>
        <v>1</v>
      </c>
      <c r="AX695" s="32" t="b">
        <f>NOT(ISBLANK(Survey!$AH695))</f>
        <v>0</v>
      </c>
      <c r="AY695" s="16" t="str">
        <f t="shared" si="542"/>
        <v>Pass</v>
      </c>
      <c r="AZ695" s="33" t="b">
        <f>NOT(OR(ISNUMBER(SEARCH("Other",Survey!$AH695)),ISNUMBER(SEARCH("Multiple",Survey!$AH695))))</f>
        <v>1</v>
      </c>
      <c r="BA695" s="32" t="b">
        <f>NOT(ISBLANK(Survey!$AI695))</f>
        <v>0</v>
      </c>
      <c r="BB695" s="16" t="str">
        <f t="shared" si="543"/>
        <v>Fail</v>
      </c>
      <c r="BC695" s="114">
        <f>IF(ABS(Survey!$BA695)&gt;0, 1,0)</f>
        <v>0</v>
      </c>
      <c r="BD695" s="114">
        <f>IF(COUNTBLANK(Survey!$AL695)=0,1,0)</f>
        <v>0</v>
      </c>
      <c r="BE695" s="16" t="str">
        <f t="shared" si="544"/>
        <v>Pass</v>
      </c>
      <c r="BF695" s="114">
        <f>IF(ISBLANK(Survey!$AL695),0,1)</f>
        <v>0</v>
      </c>
      <c r="BG695" s="133">
        <f>COUNTBLANK(Survey!$AM695)</f>
        <v>1</v>
      </c>
      <c r="BH695" s="16" t="str">
        <f t="shared" si="545"/>
        <v>Pass</v>
      </c>
      <c r="BI695" s="114">
        <f>IF(OR(Survey!$AM695="Closed",ISBLANK(Survey!$AM695)),0,1)</f>
        <v>0</v>
      </c>
      <c r="BJ695" s="133">
        <f>IF(ISBLANK(Survey!$AN695),1,0)</f>
        <v>1</v>
      </c>
      <c r="BK695" s="118" t="str">
        <f t="shared" si="546"/>
        <v>Pass</v>
      </c>
      <c r="BL695" s="31" cm="1">
        <f t="array" ref="BL695">SUM(SUMIF(Survey!AO695:AP695,{"&gt;0","&lt;0"})*{1,-1})</f>
        <v>0</v>
      </c>
      <c r="BM695">
        <f t="shared" si="547"/>
        <v>0</v>
      </c>
      <c r="BN695">
        <f t="shared" si="548"/>
        <v>100</v>
      </c>
      <c r="BO695" s="118" t="str">
        <f t="shared" si="549"/>
        <v>Pass</v>
      </c>
      <c r="BP695">
        <f>IF(Survey!AQ695="No",0,1)</f>
        <v>1</v>
      </c>
      <c r="BQ695" s="207">
        <f>MOD((LEN(Survey!AQ695)+2),22)</f>
        <v>2</v>
      </c>
      <c r="BR695">
        <f>IF(Survey!AR695="No",0,1)</f>
        <v>1</v>
      </c>
      <c r="BS695" s="207">
        <f>MOD((LEN(Survey!AR695)+2),22)</f>
        <v>2</v>
      </c>
      <c r="BT695" s="114">
        <f>COUNTBLANK(Survey!$AQ695:$AS695)+COUNTBLANK(Survey!$AU695)</f>
        <v>4</v>
      </c>
      <c r="BU695" s="114">
        <f>IF(Survey!$I695="Yes",1,0)</f>
        <v>0</v>
      </c>
      <c r="BV695" s="114">
        <f>IF(OR(Survey!$M695="Mutual fund",Survey!$M695="Alternative mutual fund",Survey!$M695="Money market"),1,0)</f>
        <v>0</v>
      </c>
      <c r="BW695" s="119">
        <f>IF(OR(Survey!$M695="ETF",Survey!$M695="ETF, alternative mutual fund"),1,0)</f>
        <v>0</v>
      </c>
      <c r="BX695" s="16" t="str">
        <f t="shared" si="550"/>
        <v>Pass</v>
      </c>
      <c r="BY695" s="33">
        <f>IF(ISNUMBER(SEARCH("Other",Survey!$AS695)), 1, 0)</f>
        <v>0</v>
      </c>
      <c r="BZ695" s="58" t="b">
        <f>NOT(ISBLANK(Survey!$AT695))</f>
        <v>0</v>
      </c>
      <c r="CA695" s="16" t="str">
        <f t="shared" si="551"/>
        <v>Pass</v>
      </c>
      <c r="CB695" s="114">
        <f>IF(Survey!$BB695=0, 0,1)</f>
        <v>0</v>
      </c>
      <c r="CC695" s="58">
        <f>Survey!$AV695</f>
        <v>0</v>
      </c>
      <c r="CD695" s="58">
        <f>Survey!$BC695+Survey!$BD695+ABS(Survey!$BE695)-ABS(Survey!$BF695)-ABS(Survey!$BG695)-ABS(Survey!$BL695)</f>
        <v>0</v>
      </c>
      <c r="CE695" s="138">
        <f>Survey!BB695+(ABS(Survey!$BH695)-ABS(Survey!$BI695)+ABS(Survey!$BJ695)-ABS(Survey!$BK695))*0.5</f>
        <v>0</v>
      </c>
      <c r="CF695" s="58">
        <f t="shared" si="552"/>
        <v>0</v>
      </c>
      <c r="CG695" s="58">
        <f>IF(AND($CC695&gt;$CF695-0.2,$CC695&lt;$CF695+0.2,ISBLANK(Survey!$AV695)=FALSE),0,1)</f>
        <v>1</v>
      </c>
      <c r="CH695" s="133">
        <f>IF(ISBLANK(Survey!$AW695),1,0)</f>
        <v>1</v>
      </c>
      <c r="CI695" s="16" t="str">
        <f t="shared" si="553"/>
        <v>Pass</v>
      </c>
      <c r="CJ695" s="114">
        <f>IF(Survey!$BB695=0, 0,1)</f>
        <v>0</v>
      </c>
      <c r="CK695" s="58">
        <f>IF(AND(Survey!$AX695&gt;=0,Survey!$AX695&lt;=0.2,Survey!$AX695&lt;&gt;""),0,1)</f>
        <v>1</v>
      </c>
      <c r="CL695" s="114">
        <f>IF(ISBLANK(Survey!$AY695),1,0)</f>
        <v>1</v>
      </c>
      <c r="CM695" s="16" t="str">
        <f t="shared" si="554"/>
        <v>Fail</v>
      </c>
      <c r="CN695" s="133">
        <f>Survey!$AZ695</f>
        <v>0</v>
      </c>
      <c r="CO695" s="16" t="str">
        <f t="shared" si="555"/>
        <v>Pass</v>
      </c>
      <c r="CP695" s="31">
        <f>Survey!$BA695</f>
        <v>0</v>
      </c>
      <c r="CQ695" s="138">
        <f>Survey!$BB695+Survey!$BC695+Survey!$BD695+ABS(Survey!$BE695)-ABS(Survey!$BF695)-ABS(Survey!$BG695)+ABS(Survey!$BH695)-ABS(Survey!$BI695)+ABS(Survey!$BJ695)-ABS(Survey!$BK695)-ABS(Survey!$BL695)+Survey!$BM695</f>
        <v>0</v>
      </c>
      <c r="CR695" s="30">
        <f t="shared" si="556"/>
        <v>0</v>
      </c>
      <c r="CS695" s="17">
        <f t="shared" si="557"/>
        <v>0</v>
      </c>
      <c r="CT695" s="16" t="str">
        <f t="shared" si="558"/>
        <v>Pass</v>
      </c>
      <c r="CU695" s="33" t="b">
        <f>IF(ABS(Survey!$BM695)=0,TRUE,FALSE)</f>
        <v>1</v>
      </c>
      <c r="CV695" s="32" t="b">
        <f>NOT(ISBLANK(Survey!$BN695))</f>
        <v>0</v>
      </c>
      <c r="CW695" t="str">
        <f t="shared" si="559"/>
        <v>Fail</v>
      </c>
      <c r="CX695" s="25">
        <f>Survey!$BA695</f>
        <v>0</v>
      </c>
      <c r="CY695" s="25" cm="1">
        <f t="array" ref="CY695">SUM(SUMIF(Survey!BP695:BW695,{"&gt;0","&lt;0"})*{1,-1})-SUM(SUMIF(Survey!BY695:CF695,{"&gt;0","&lt;0"})*{1,-1})</f>
        <v>0</v>
      </c>
      <c r="CZ695" s="30" t="str">
        <f t="shared" si="560"/>
        <v>No holdings</v>
      </c>
      <c r="DA695">
        <f t="shared" si="561"/>
        <v>0</v>
      </c>
      <c r="DB695" s="16" t="str">
        <f t="shared" si="562"/>
        <v>Fail</v>
      </c>
      <c r="DC695" s="31">
        <f>Survey!$BA695</f>
        <v>0</v>
      </c>
      <c r="DD695" s="31" cm="1">
        <f t="array" ref="DD695">SUM(SUMIF(Survey!CH695:DA695,{"&gt;0","&lt;0"})*{1,-1})-SUM(SUMIF(Survey!DC695:DV695,{"&gt;0","&lt;0"})*{1,-1})</f>
        <v>0</v>
      </c>
      <c r="DE695" s="30" t="str">
        <f t="shared" si="563"/>
        <v>No holdings</v>
      </c>
      <c r="DF695" s="17">
        <f t="shared" si="564"/>
        <v>0</v>
      </c>
      <c r="DG695" s="16" t="str">
        <f t="shared" si="565"/>
        <v>Pass</v>
      </c>
      <c r="DH695" s="33" t="b">
        <f>IF(ABS(Survey!$DA695)=0,TRUE,FALSE)</f>
        <v>1</v>
      </c>
      <c r="DI695" s="32" t="b">
        <f>NOT(ISBLANK(Survey!$DB695))</f>
        <v>0</v>
      </c>
      <c r="DJ695" s="16" t="str">
        <f t="shared" si="566"/>
        <v>Pass</v>
      </c>
      <c r="DK695" s="33" t="b">
        <f>IF(ABS(Survey!$DV695)=0,TRUE,FALSE)</f>
        <v>1</v>
      </c>
      <c r="DL695" s="32" t="b">
        <f>NOT(ISBLANK(Survey!$DW695))</f>
        <v>0</v>
      </c>
      <c r="DM695" t="str">
        <f t="shared" si="567"/>
        <v>Pass</v>
      </c>
      <c r="DN695" s="25" cm="1">
        <f t="array" ref="DN695">SUM(SUMIF(Survey!CW695,{"&gt;0","&lt;0"})*{1,-1})+SUM(SUMIF(Survey!DR695,{"&gt;0","&lt;0"})*{1,-1})</f>
        <v>0</v>
      </c>
      <c r="DO695" s="25">
        <f>SUM(SUMIF(Survey!DY695:EE695,{"&gt;0","&lt;0"})*{1,-1})+SUM(SUMIF(Survey!EG695:EM695,{"&gt;0","&lt;0"})*{1,-1})</f>
        <v>0</v>
      </c>
      <c r="DP695">
        <f t="shared" si="568"/>
        <v>0</v>
      </c>
      <c r="DQ695">
        <f t="shared" si="569"/>
        <v>0</v>
      </c>
      <c r="DR695" s="16" t="str">
        <f t="shared" si="570"/>
        <v>Pass</v>
      </c>
      <c r="DS695" s="33" t="b">
        <f>IF(ABS(Survey!$EE695)=0,TRUE,FALSE)</f>
        <v>1</v>
      </c>
      <c r="DT695" s="32" t="b">
        <f>NOT(ISBLANK(Survey!EF695))</f>
        <v>0</v>
      </c>
      <c r="DU695" s="16" t="str">
        <f t="shared" si="571"/>
        <v>Pass</v>
      </c>
      <c r="DV695" s="33" t="b">
        <f>IF(ABS(Survey!$EM695)=0,TRUE,FALSE)</f>
        <v>1</v>
      </c>
      <c r="DW695" s="32" t="b">
        <f>NOT(ISBLANK(Survey!$EN695))</f>
        <v>0</v>
      </c>
      <c r="DX695" s="16" t="str">
        <f t="shared" si="572"/>
        <v>Fail</v>
      </c>
      <c r="DY695" s="31">
        <f>SUM(SUMIF(Survey!ET695:EV695,{"&gt;0","&lt;0"})*{1,-1})</f>
        <v>0</v>
      </c>
      <c r="DZ695">
        <f t="shared" si="573"/>
        <v>0</v>
      </c>
      <c r="EA695">
        <f t="shared" si="574"/>
        <v>100</v>
      </c>
      <c r="EB695" s="30" t="b">
        <f>IF(OR(Survey!$M695="ETF",Survey!$M695="ETF, alternative mutual fund",Survey!$M695="Closed-end", Survey!$M695="Split share corp"),TRUE,FALSE)</f>
        <v>0</v>
      </c>
      <c r="EC695" s="16" t="str">
        <f t="shared" si="575"/>
        <v>Fail</v>
      </c>
      <c r="ED695" s="31">
        <f>SUM(SUMIF(Survey!EX695:FD695,{"&gt;0","&lt;0"})*{1,-1})</f>
        <v>0</v>
      </c>
      <c r="EE695">
        <f t="shared" si="576"/>
        <v>0</v>
      </c>
      <c r="EF695" s="17">
        <f t="shared" si="577"/>
        <v>100</v>
      </c>
      <c r="EG695" s="16" t="str">
        <f t="shared" si="578"/>
        <v>Fail</v>
      </c>
      <c r="EH695" s="31">
        <f>SUM(SUMIF(Survey!FF695:FL695,{"&gt;0","&lt;0"})*{1,-1})</f>
        <v>0</v>
      </c>
      <c r="EI695">
        <f t="shared" si="579"/>
        <v>0</v>
      </c>
      <c r="EJ695" s="17">
        <f t="shared" si="580"/>
        <v>100</v>
      </c>
    </row>
  </sheetData>
  <mergeCells count="35">
    <mergeCell ref="G2:H2"/>
    <mergeCell ref="D2:F2"/>
    <mergeCell ref="I2:L2"/>
    <mergeCell ref="M2:Q2"/>
    <mergeCell ref="R2:U2"/>
    <mergeCell ref="V2:Y2"/>
    <mergeCell ref="AV2:AX2"/>
    <mergeCell ref="AY2:BA2"/>
    <mergeCell ref="AJ2:AL2"/>
    <mergeCell ref="AP2:AR2"/>
    <mergeCell ref="AS2:AU2"/>
    <mergeCell ref="Z2:AD2"/>
    <mergeCell ref="AE2:AI2"/>
    <mergeCell ref="AM2:AO2"/>
    <mergeCell ref="BB2:BD2"/>
    <mergeCell ref="BE2:BG2"/>
    <mergeCell ref="BH2:BJ2"/>
    <mergeCell ref="BX2:BZ2"/>
    <mergeCell ref="CA2:CH2"/>
    <mergeCell ref="BO2:BW2"/>
    <mergeCell ref="CM2:CN2"/>
    <mergeCell ref="DM2:DQ2"/>
    <mergeCell ref="BK2:BN2"/>
    <mergeCell ref="CO2:CS2"/>
    <mergeCell ref="EG2:EJ2"/>
    <mergeCell ref="CW2:DA2"/>
    <mergeCell ref="DB2:DF2"/>
    <mergeCell ref="EC2:EF2"/>
    <mergeCell ref="CT2:CV2"/>
    <mergeCell ref="DU2:DW2"/>
    <mergeCell ref="DR2:DT2"/>
    <mergeCell ref="DX2:EB2"/>
    <mergeCell ref="DG2:DI2"/>
    <mergeCell ref="DJ2:DL2"/>
    <mergeCell ref="CI2:CL2"/>
  </mergeCells>
  <phoneticPr fontId="27" type="noConversion"/>
  <conditionalFormatting sqref="B1:J1 L1:U1 W1:CV1 B2:D2 G2 I2 M2 AM2 AS2 CO2 CW2 DB2 DM2 DX2 EC2 EG2 EK2:EL2 B3:J3 L3:U3 AF3:BJ3 CA3:CG3 CO3:CV3 AS3:BA4 BS3:BZ4 CI3:CN695 CW3:DF695 DM3:DQ695 DX3:EL695 B4:U695 AO4:BJ695 BS4:CH695 CO4:CT695 B696:J1048576 L696:U1048576 W696:EL1048576">
    <cfRule type="cellIs" dxfId="42" priority="177" operator="equal">
      <formula>"Fail"</formula>
    </cfRule>
    <cfRule type="cellIs" dxfId="41" priority="176" operator="equal">
      <formula>"Pass"</formula>
    </cfRule>
  </conditionalFormatting>
  <conditionalFormatting sqref="V1:V1048576">
    <cfRule type="cellIs" dxfId="40" priority="70" operator="equal">
      <formula>"Pass"</formula>
    </cfRule>
    <cfRule type="cellIs" dxfId="39" priority="71" operator="equal">
      <formula>"Fail"</formula>
    </cfRule>
  </conditionalFormatting>
  <conditionalFormatting sqref="W3:AD695">
    <cfRule type="cellIs" dxfId="38" priority="5" operator="equal">
      <formula>"Pass"</formula>
    </cfRule>
    <cfRule type="cellIs" dxfId="37" priority="6" operator="equal">
      <formula>"Fail"</formula>
    </cfRule>
  </conditionalFormatting>
  <conditionalFormatting sqref="Z2:Z695">
    <cfRule type="cellIs" dxfId="36" priority="90" operator="equal">
      <formula>"Pass"</formula>
    </cfRule>
    <cfRule type="cellIs" dxfId="35" priority="91" operator="equal">
      <formula>"Fail"</formula>
    </cfRule>
  </conditionalFormatting>
  <conditionalFormatting sqref="AE2:AE695">
    <cfRule type="cellIs" dxfId="34" priority="64" operator="equal">
      <formula>"Pass"</formula>
    </cfRule>
    <cfRule type="cellIs" dxfId="33" priority="65" operator="equal">
      <formula>"Fail"</formula>
    </cfRule>
  </conditionalFormatting>
  <conditionalFormatting sqref="AF4:AM695">
    <cfRule type="cellIs" dxfId="32" priority="31" operator="equal">
      <formula>"Pass"</formula>
    </cfRule>
    <cfRule type="cellIs" dxfId="31" priority="32" operator="equal">
      <formula>"Fail"</formula>
    </cfRule>
  </conditionalFormatting>
  <conditionalFormatting sqref="AM4:AM695">
    <cfRule type="expression" dxfId="30" priority="434">
      <formula>AND($CI4="Fail",$CL4=1)</formula>
    </cfRule>
  </conditionalFormatting>
  <conditionalFormatting sqref="AV2">
    <cfRule type="cellIs" dxfId="29" priority="167" operator="equal">
      <formula>"Fail"</formula>
    </cfRule>
    <cfRule type="cellIs" dxfId="28" priority="166" operator="equal">
      <formula>"Pass"</formula>
    </cfRule>
  </conditionalFormatting>
  <conditionalFormatting sqref="AY2">
    <cfRule type="cellIs" dxfId="27" priority="165" operator="equal">
      <formula>"Fail"</formula>
    </cfRule>
    <cfRule type="cellIs" dxfId="26" priority="164" operator="equal">
      <formula>"Pass"</formula>
    </cfRule>
  </conditionalFormatting>
  <conditionalFormatting sqref="BK3:BR695">
    <cfRule type="cellIs" dxfId="25" priority="2" operator="equal">
      <formula>"Fail"</formula>
    </cfRule>
    <cfRule type="cellIs" dxfId="24" priority="1" operator="equal">
      <formula>"Pass"</formula>
    </cfRule>
  </conditionalFormatting>
  <conditionalFormatting sqref="BX2">
    <cfRule type="cellIs" dxfId="23" priority="35" operator="equal">
      <formula>"Pass"</formula>
    </cfRule>
    <cfRule type="cellIs" dxfId="22" priority="36" operator="equal">
      <formula>"Fail"</formula>
    </cfRule>
  </conditionalFormatting>
  <conditionalFormatting sqref="CT2">
    <cfRule type="cellIs" dxfId="21" priority="125" operator="equal">
      <formula>"Fail"</formula>
    </cfRule>
    <cfRule type="cellIs" dxfId="20" priority="124" operator="equal">
      <formula>"Pass"</formula>
    </cfRule>
  </conditionalFormatting>
  <conditionalFormatting sqref="CV4:CV695">
    <cfRule type="cellIs" dxfId="19" priority="122" operator="equal">
      <formula>"Pass"</formula>
    </cfRule>
    <cfRule type="cellIs" dxfId="18" priority="123" operator="equal">
      <formula>"Fail"</formula>
    </cfRule>
  </conditionalFormatting>
  <conditionalFormatting sqref="CX1:EL1">
    <cfRule type="cellIs" dxfId="17" priority="143" operator="equal">
      <formula>"Fail"</formula>
    </cfRule>
    <cfRule type="cellIs" dxfId="16" priority="142" operator="equal">
      <formula>"Pass"</formula>
    </cfRule>
  </conditionalFormatting>
  <conditionalFormatting sqref="DG2">
    <cfRule type="cellIs" dxfId="15" priority="158" operator="equal">
      <formula>"Pass"</formula>
    </cfRule>
    <cfRule type="cellIs" dxfId="14" priority="159" operator="equal">
      <formula>"Fail"</formula>
    </cfRule>
  </conditionalFormatting>
  <conditionalFormatting sqref="DG4:DG695">
    <cfRule type="cellIs" dxfId="13" priority="157" operator="equal">
      <formula>"Fail"</formula>
    </cfRule>
    <cfRule type="cellIs" dxfId="12" priority="156" operator="equal">
      <formula>"Pass"</formula>
    </cfRule>
  </conditionalFormatting>
  <conditionalFormatting sqref="DG3:DL3 DI4:DJ695 DL4:DL695">
    <cfRule type="cellIs" dxfId="11" priority="150" operator="equal">
      <formula>"Pass"</formula>
    </cfRule>
    <cfRule type="cellIs" dxfId="10" priority="151" operator="equal">
      <formula>"Fail"</formula>
    </cfRule>
  </conditionalFormatting>
  <conditionalFormatting sqref="DJ2">
    <cfRule type="cellIs" dxfId="9" priority="152" operator="equal">
      <formula>"Pass"</formula>
    </cfRule>
    <cfRule type="cellIs" dxfId="8" priority="153" operator="equal">
      <formula>"Fail"</formula>
    </cfRule>
  </conditionalFormatting>
  <conditionalFormatting sqref="DR2">
    <cfRule type="cellIs" dxfId="7" priority="147" operator="equal">
      <formula>"Fail"</formula>
    </cfRule>
    <cfRule type="cellIs" dxfId="6" priority="146" operator="equal">
      <formula>"Pass"</formula>
    </cfRule>
  </conditionalFormatting>
  <conditionalFormatting sqref="DR4:DR695">
    <cfRule type="cellIs" dxfId="5" priority="144" operator="equal">
      <formula>"Pass"</formula>
    </cfRule>
    <cfRule type="cellIs" dxfId="4" priority="145" operator="equal">
      <formula>"Fail"</formula>
    </cfRule>
  </conditionalFormatting>
  <conditionalFormatting sqref="DR3:DW3 DT4:DU695 DW4:DW695">
    <cfRule type="cellIs" dxfId="3" priority="139" operator="equal">
      <formula>"Fail"</formula>
    </cfRule>
    <cfRule type="cellIs" dxfId="2" priority="138" operator="equal">
      <formula>"Pass"</formula>
    </cfRule>
  </conditionalFormatting>
  <conditionalFormatting sqref="DU2">
    <cfRule type="cellIs" dxfId="1" priority="141" operator="equal">
      <formula>"Fail"</formula>
    </cfRule>
    <cfRule type="cellIs" dxfId="0" priority="140" operator="equal">
      <formula>"Pass"</formula>
    </cfRule>
  </conditionalFormatting>
  <dataValidations xWindow="748" yWindow="646" count="1">
    <dataValidation allowBlank="1" showErrorMessage="1" sqref="DH3 DK3 DS3 DV3 CU3 AN3:AO3 EG2:EG695 CH4:CH695 EC2:EC695 ED3:EF695 DX2:DX695 AO4:AO695 DW3:DW695 DY3:EB695 L3:AM695 A3:J695 DI3:DJ695 EH3:EJ695 AP3:CG695 CI3:CT695 CV3:DG695 DL3:DR695 DT3:DU695" xr:uid="{D66F2D39-61CF-4E50-A97A-1C61BF896006}"/>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4153-3C05-434D-A781-424A251E2841}">
  <dimension ref="A1:XFC52"/>
  <sheetViews>
    <sheetView zoomScale="85" zoomScaleNormal="85" workbookViewId="0"/>
  </sheetViews>
  <sheetFormatPr defaultColWidth="0" defaultRowHeight="15" zeroHeight="1"/>
  <cols>
    <col min="1" max="1" width="37.85546875" customWidth="1"/>
    <col min="2" max="2" width="30.140625" customWidth="1"/>
    <col min="3" max="3" width="32.42578125" customWidth="1"/>
    <col min="4" max="4" width="107.7109375" customWidth="1"/>
    <col min="5" max="5" width="82.85546875" customWidth="1"/>
    <col min="11" max="16383" width="9.140625" hidden="1"/>
    <col min="16384" max="16384" width="13.28515625" hidden="1"/>
  </cols>
  <sheetData>
    <row r="1" spans="1:5">
      <c r="A1" s="20" t="s">
        <v>603</v>
      </c>
    </row>
    <row r="2" spans="1:5">
      <c r="A2" s="39"/>
      <c r="B2" s="39"/>
      <c r="C2" s="95"/>
      <c r="D2" s="39"/>
      <c r="E2" s="39"/>
    </row>
    <row r="3" spans="1:5">
      <c r="A3" s="20" t="s">
        <v>385</v>
      </c>
    </row>
    <row r="4" spans="1:5" ht="13.5" customHeight="1">
      <c r="A4" s="39" t="s">
        <v>28</v>
      </c>
      <c r="B4" s="39" t="s">
        <v>29</v>
      </c>
      <c r="C4" s="39" t="s">
        <v>30</v>
      </c>
      <c r="D4" s="39" t="s">
        <v>497</v>
      </c>
      <c r="E4" s="39" t="s">
        <v>34</v>
      </c>
    </row>
    <row r="5" spans="1:5" ht="31.5" customHeight="1">
      <c r="A5" s="39" t="s">
        <v>896</v>
      </c>
      <c r="B5" s="39" t="s">
        <v>35</v>
      </c>
      <c r="C5" s="39" t="s">
        <v>897</v>
      </c>
      <c r="D5" s="56" t="s">
        <v>899</v>
      </c>
      <c r="E5" s="39" t="s">
        <v>950</v>
      </c>
    </row>
    <row r="6" spans="1:5" ht="31.5" customHeight="1">
      <c r="A6" s="39" t="s">
        <v>933</v>
      </c>
      <c r="B6" s="39" t="s">
        <v>64</v>
      </c>
      <c r="C6" s="39" t="s">
        <v>934</v>
      </c>
      <c r="D6" s="39" t="s">
        <v>943</v>
      </c>
      <c r="E6" s="39" t="s">
        <v>950</v>
      </c>
    </row>
    <row r="7" spans="1:5" ht="14.65" customHeight="1">
      <c r="A7" s="39" t="s">
        <v>904</v>
      </c>
      <c r="B7" s="39" t="s">
        <v>907</v>
      </c>
      <c r="C7" s="39" t="s">
        <v>902</v>
      </c>
      <c r="D7" s="39" t="s">
        <v>911</v>
      </c>
      <c r="E7" s="39" t="s">
        <v>908</v>
      </c>
    </row>
    <row r="8" spans="1:5" ht="14.65" customHeight="1">
      <c r="A8" s="39" t="s">
        <v>905</v>
      </c>
      <c r="B8" s="39" t="s">
        <v>907</v>
      </c>
      <c r="C8" s="39" t="s">
        <v>903</v>
      </c>
      <c r="D8" s="39" t="s">
        <v>910</v>
      </c>
      <c r="E8" s="39" t="s">
        <v>205</v>
      </c>
    </row>
    <row r="9" spans="1:5" ht="62.65" customHeight="1">
      <c r="A9" s="39" t="s">
        <v>1057</v>
      </c>
      <c r="B9" s="39" t="s">
        <v>438</v>
      </c>
      <c r="C9" s="39" t="s">
        <v>1047</v>
      </c>
      <c r="D9" s="56" t="s">
        <v>1081</v>
      </c>
      <c r="E9" s="39" t="s">
        <v>1048</v>
      </c>
    </row>
    <row r="10" spans="1:5" ht="52.9" customHeight="1">
      <c r="A10" s="39" t="s">
        <v>1053</v>
      </c>
      <c r="B10" s="39" t="s">
        <v>438</v>
      </c>
      <c r="C10" s="39" t="s">
        <v>1051</v>
      </c>
      <c r="D10" s="56" t="s">
        <v>1065</v>
      </c>
      <c r="E10" s="39" t="s">
        <v>1063</v>
      </c>
    </row>
    <row r="11" spans="1:5" ht="38.450000000000003" customHeight="1">
      <c r="A11" s="39" t="s">
        <v>1056</v>
      </c>
      <c r="B11" s="39" t="s">
        <v>438</v>
      </c>
      <c r="C11" s="39" t="s">
        <v>1052</v>
      </c>
      <c r="D11" s="56" t="s">
        <v>1058</v>
      </c>
      <c r="E11" s="39" t="s">
        <v>1048</v>
      </c>
    </row>
    <row r="12" spans="1:5" ht="63.75" customHeight="1">
      <c r="A12" s="56" t="s">
        <v>975</v>
      </c>
      <c r="B12" s="39" t="s">
        <v>373</v>
      </c>
      <c r="C12" s="39" t="s">
        <v>972</v>
      </c>
      <c r="D12" s="39" t="s">
        <v>1071</v>
      </c>
      <c r="E12" s="56" t="s">
        <v>977</v>
      </c>
    </row>
    <row r="13" spans="1:5" ht="49.15" customHeight="1">
      <c r="A13" s="56" t="s">
        <v>976</v>
      </c>
      <c r="B13" s="39" t="s">
        <v>373</v>
      </c>
      <c r="C13" s="39" t="s">
        <v>973</v>
      </c>
      <c r="D13" s="39" t="s">
        <v>1071</v>
      </c>
      <c r="E13" s="56" t="s">
        <v>953</v>
      </c>
    </row>
    <row r="14" spans="1:5" ht="16.149999999999999" customHeight="1">
      <c r="A14" s="39" t="s">
        <v>952</v>
      </c>
      <c r="B14" s="39" t="s">
        <v>373</v>
      </c>
      <c r="C14" s="2" t="s">
        <v>947</v>
      </c>
      <c r="D14" s="39" t="s">
        <v>1071</v>
      </c>
      <c r="E14" s="56" t="s">
        <v>953</v>
      </c>
    </row>
    <row r="15" spans="1:5" ht="16.149999999999999" customHeight="1">
      <c r="A15" s="39" t="s">
        <v>951</v>
      </c>
      <c r="B15" s="39" t="s">
        <v>373</v>
      </c>
      <c r="C15" s="39" t="s">
        <v>948</v>
      </c>
      <c r="D15" s="56" t="s">
        <v>982</v>
      </c>
      <c r="E15" s="56" t="s">
        <v>953</v>
      </c>
    </row>
    <row r="16" spans="1:5" ht="45" customHeight="1">
      <c r="A16" s="51" t="s">
        <v>1115</v>
      </c>
      <c r="B16" s="39" t="s">
        <v>373</v>
      </c>
      <c r="C16" s="2" t="s">
        <v>949</v>
      </c>
      <c r="D16" s="56" t="s">
        <v>1120</v>
      </c>
      <c r="E16" s="56" t="s">
        <v>953</v>
      </c>
    </row>
    <row r="17" spans="1:4" ht="13.5" customHeight="1">
      <c r="A17" s="39"/>
      <c r="B17" s="39"/>
      <c r="C17" s="39"/>
      <c r="D17" s="39"/>
    </row>
    <row r="18" spans="1:4" ht="13.5" customHeight="1">
      <c r="A18" s="20" t="s">
        <v>731</v>
      </c>
    </row>
    <row r="19" spans="1:4">
      <c r="A19" s="261" t="s">
        <v>28</v>
      </c>
      <c r="B19" s="262" t="s">
        <v>29</v>
      </c>
      <c r="C19" s="262" t="s">
        <v>30</v>
      </c>
      <c r="D19" s="262" t="s">
        <v>490</v>
      </c>
    </row>
    <row r="20" spans="1:4">
      <c r="A20" s="1" t="s">
        <v>1090</v>
      </c>
      <c r="B20" s="39" t="s">
        <v>35</v>
      </c>
      <c r="C20" s="1" t="s">
        <v>611</v>
      </c>
      <c r="D20" s="1" t="s">
        <v>1118</v>
      </c>
    </row>
    <row r="21" spans="1:4">
      <c r="A21" s="39" t="s">
        <v>1089</v>
      </c>
      <c r="B21" s="39" t="s">
        <v>35</v>
      </c>
      <c r="C21" s="39" t="s">
        <v>48</v>
      </c>
      <c r="D21" s="5" t="s">
        <v>1119</v>
      </c>
    </row>
    <row r="22" spans="1:4">
      <c r="A22" s="39" t="s">
        <v>1095</v>
      </c>
      <c r="B22" s="39" t="s">
        <v>35</v>
      </c>
      <c r="C22" s="147" t="s">
        <v>638</v>
      </c>
      <c r="D22" s="1" t="s">
        <v>1100</v>
      </c>
    </row>
    <row r="23" spans="1:4">
      <c r="A23" s="39" t="s">
        <v>1096</v>
      </c>
      <c r="B23" s="39" t="s">
        <v>35</v>
      </c>
      <c r="C23" s="147" t="s">
        <v>513</v>
      </c>
      <c r="D23" s="1" t="s">
        <v>1101</v>
      </c>
    </row>
    <row r="24" spans="1:4">
      <c r="A24" s="1" t="s">
        <v>922</v>
      </c>
      <c r="B24" s="39" t="s">
        <v>35</v>
      </c>
      <c r="C24" s="1" t="s">
        <v>52</v>
      </c>
      <c r="D24" s="1" t="s">
        <v>923</v>
      </c>
    </row>
    <row r="25" spans="1:4">
      <c r="A25" s="39" t="s">
        <v>958</v>
      </c>
      <c r="B25" s="39" t="s">
        <v>35</v>
      </c>
      <c r="C25" s="39" t="s">
        <v>60</v>
      </c>
      <c r="D25" s="5" t="s">
        <v>959</v>
      </c>
    </row>
    <row r="26" spans="1:4">
      <c r="A26" s="1" t="s">
        <v>921</v>
      </c>
      <c r="B26" s="39" t="s">
        <v>35</v>
      </c>
      <c r="C26" s="1" t="s">
        <v>59</v>
      </c>
      <c r="D26" s="1" t="s">
        <v>930</v>
      </c>
    </row>
    <row r="27" spans="1:4">
      <c r="A27" s="39" t="s">
        <v>914</v>
      </c>
      <c r="B27" s="39" t="s">
        <v>438</v>
      </c>
      <c r="C27" s="39" t="s">
        <v>400</v>
      </c>
      <c r="D27" s="5" t="s">
        <v>931</v>
      </c>
    </row>
    <row r="28" spans="1:4">
      <c r="A28" s="1" t="s">
        <v>920</v>
      </c>
      <c r="B28" s="39" t="s">
        <v>438</v>
      </c>
      <c r="C28" s="1" t="s">
        <v>401</v>
      </c>
      <c r="D28" s="1" t="s">
        <v>932</v>
      </c>
    </row>
    <row r="29" spans="1:4" ht="125.25" customHeight="1">
      <c r="A29" s="39" t="s">
        <v>981</v>
      </c>
      <c r="B29" s="39" t="s">
        <v>740</v>
      </c>
      <c r="C29" s="39" t="s">
        <v>741</v>
      </c>
      <c r="D29" s="56" t="s">
        <v>1076</v>
      </c>
    </row>
    <row r="30" spans="1:4">
      <c r="A30" s="263" t="s">
        <v>962</v>
      </c>
      <c r="B30" s="264" t="s">
        <v>964</v>
      </c>
      <c r="C30" s="263" t="s">
        <v>386</v>
      </c>
      <c r="D30" s="263" t="s">
        <v>965</v>
      </c>
    </row>
    <row r="31" spans="1:4">
      <c r="A31" s="155" t="s">
        <v>963</v>
      </c>
      <c r="B31" s="155" t="s">
        <v>964</v>
      </c>
      <c r="C31" s="155" t="s">
        <v>387</v>
      </c>
      <c r="D31" s="258" t="s">
        <v>966</v>
      </c>
    </row>
    <row r="32" spans="1:4">
      <c r="A32" s="182" t="s">
        <v>970</v>
      </c>
      <c r="B32" s="155" t="s">
        <v>964</v>
      </c>
      <c r="C32" s="182" t="s">
        <v>251</v>
      </c>
      <c r="D32" s="182" t="s">
        <v>971</v>
      </c>
    </row>
    <row r="33" spans="1:4">
      <c r="A33" s="259" t="s">
        <v>969</v>
      </c>
      <c r="B33" s="259" t="s">
        <v>964</v>
      </c>
      <c r="C33" s="259" t="s">
        <v>249</v>
      </c>
      <c r="D33" s="260" t="s">
        <v>971</v>
      </c>
    </row>
    <row r="34" spans="1:4"/>
    <row r="35" spans="1:4">
      <c r="A35" s="20" t="s">
        <v>1059</v>
      </c>
    </row>
    <row r="36" spans="1:4">
      <c r="A36" s="255" t="s">
        <v>28</v>
      </c>
      <c r="B36" s="254" t="s">
        <v>29</v>
      </c>
      <c r="C36" s="254" t="s">
        <v>30</v>
      </c>
      <c r="D36" s="254" t="s">
        <v>490</v>
      </c>
    </row>
    <row r="37" spans="1:4" ht="30">
      <c r="A37" t="s">
        <v>1060</v>
      </c>
      <c r="B37" s="182" t="s">
        <v>438</v>
      </c>
      <c r="C37" s="1" t="s">
        <v>440</v>
      </c>
      <c r="D37" s="182" t="s">
        <v>1066</v>
      </c>
    </row>
    <row r="38" spans="1:4" ht="30">
      <c r="A38" s="256" t="s">
        <v>1061</v>
      </c>
      <c r="B38" s="256" t="s">
        <v>438</v>
      </c>
      <c r="C38" s="256" t="s">
        <v>821</v>
      </c>
      <c r="D38" s="257" t="s">
        <v>1066</v>
      </c>
    </row>
    <row r="39" spans="1:4">
      <c r="A39" s="182"/>
      <c r="B39" s="155"/>
      <c r="C39" s="182"/>
      <c r="D39" s="182"/>
    </row>
    <row r="40" spans="1:4"/>
    <row r="41" spans="1:4"/>
    <row r="42" spans="1:4"/>
    <row r="43" spans="1:4"/>
    <row r="44" spans="1:4"/>
    <row r="45" spans="1:4"/>
    <row r="46" spans="1:4"/>
    <row r="47" spans="1:4"/>
    <row r="48" spans="1:4"/>
    <row r="49"/>
    <row r="50"/>
    <row r="51"/>
    <row r="52"/>
  </sheetData>
  <phoneticPr fontId="27" type="noConversion"/>
  <pageMargins left="0.7" right="0.7" top="0.75" bottom="0.75" header="0.3" footer="0.3"/>
  <pageSetup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73B68-CCD2-43B3-964C-C543DD204849}">
  <dimension ref="A1:X10"/>
  <sheetViews>
    <sheetView workbookViewId="0"/>
  </sheetViews>
  <sheetFormatPr defaultColWidth="0" defaultRowHeight="15" zeroHeight="1"/>
  <cols>
    <col min="1" max="14" width="8.85546875" customWidth="1"/>
    <col min="15" max="15" width="26.7109375" customWidth="1"/>
    <col min="16" max="24" width="8.85546875" customWidth="1"/>
    <col min="25" max="16384" width="8.85546875" hidden="1"/>
  </cols>
  <sheetData>
    <row r="1" spans="1:15">
      <c r="A1" s="163" t="s">
        <v>813</v>
      </c>
      <c r="B1" s="164"/>
      <c r="C1" s="164"/>
      <c r="D1" s="164"/>
      <c r="E1" s="165"/>
      <c r="F1" s="163"/>
      <c r="G1" s="164"/>
      <c r="H1" s="164"/>
      <c r="I1" s="164"/>
      <c r="J1" s="165"/>
      <c r="K1" s="163"/>
      <c r="L1" s="164"/>
      <c r="M1" s="164"/>
      <c r="N1" s="164"/>
      <c r="O1" s="165"/>
    </row>
    <row r="2" spans="1:15">
      <c r="A2" s="166"/>
      <c r="B2" s="167"/>
      <c r="C2" s="167"/>
      <c r="D2" s="167"/>
      <c r="E2" s="168"/>
      <c r="F2" s="166"/>
      <c r="G2" s="167"/>
      <c r="H2" s="167"/>
      <c r="I2" s="167"/>
      <c r="J2" s="168"/>
      <c r="K2" s="166"/>
      <c r="L2" s="167"/>
      <c r="M2" s="167"/>
      <c r="N2" s="167"/>
      <c r="O2" s="168"/>
    </row>
    <row r="3" spans="1:15" ht="27.75" customHeight="1">
      <c r="A3" s="290" t="s">
        <v>818</v>
      </c>
      <c r="B3" s="291"/>
      <c r="C3" s="291"/>
      <c r="D3" s="291"/>
      <c r="E3" s="291"/>
      <c r="F3" s="291"/>
      <c r="G3" s="291"/>
      <c r="H3" s="291"/>
      <c r="I3" s="291"/>
      <c r="J3" s="291"/>
      <c r="K3" s="291"/>
      <c r="L3" s="291"/>
      <c r="M3" s="291"/>
      <c r="N3" s="291"/>
      <c r="O3" s="292"/>
    </row>
    <row r="4" spans="1:15" ht="15.75">
      <c r="A4" s="166" t="s">
        <v>825</v>
      </c>
      <c r="B4" s="167"/>
      <c r="C4" s="167"/>
      <c r="D4" s="172"/>
      <c r="E4" s="173"/>
      <c r="F4" s="166"/>
      <c r="G4" s="167"/>
      <c r="H4" s="167"/>
      <c r="I4" s="172"/>
      <c r="J4" s="173"/>
      <c r="K4" s="166"/>
      <c r="L4" s="167"/>
      <c r="M4" s="167"/>
      <c r="N4" s="172"/>
      <c r="O4" s="173"/>
    </row>
    <row r="5" spans="1:15">
      <c r="A5" s="169" t="s">
        <v>829</v>
      </c>
      <c r="B5" s="155"/>
      <c r="C5" s="162"/>
      <c r="D5" s="155"/>
      <c r="E5" s="176"/>
      <c r="F5" s="169"/>
      <c r="G5" s="155"/>
      <c r="H5" s="162"/>
      <c r="I5" s="155"/>
      <c r="J5" s="176"/>
      <c r="K5" s="169"/>
      <c r="L5" s="155"/>
      <c r="M5" s="162"/>
      <c r="N5" s="155"/>
      <c r="O5" s="176"/>
    </row>
    <row r="6" spans="1:15">
      <c r="A6" s="169"/>
      <c r="B6" s="155"/>
      <c r="C6" s="155"/>
      <c r="D6" s="170"/>
      <c r="E6" s="171"/>
      <c r="F6" s="169"/>
      <c r="G6" s="155"/>
      <c r="H6" s="155"/>
      <c r="I6" s="170"/>
      <c r="J6" s="171"/>
      <c r="K6" s="169"/>
      <c r="L6" s="155"/>
      <c r="M6" s="155"/>
      <c r="N6" s="170"/>
      <c r="O6" s="171"/>
    </row>
    <row r="7" spans="1:15">
      <c r="A7" s="166" t="s">
        <v>826</v>
      </c>
      <c r="B7" s="167"/>
      <c r="C7" s="174"/>
      <c r="D7" s="175"/>
      <c r="E7" s="173"/>
      <c r="F7" s="166"/>
      <c r="G7" s="167"/>
      <c r="H7" s="174"/>
      <c r="I7" s="175"/>
      <c r="J7" s="173"/>
      <c r="K7" s="166"/>
      <c r="L7" s="167"/>
      <c r="M7" s="174"/>
      <c r="N7" s="175"/>
      <c r="O7" s="173"/>
    </row>
    <row r="8" spans="1:15">
      <c r="A8" s="169" t="s">
        <v>817</v>
      </c>
      <c r="B8" s="155"/>
      <c r="C8" s="162"/>
      <c r="D8" s="155"/>
      <c r="E8" s="176"/>
      <c r="F8" s="169"/>
      <c r="G8" s="155"/>
      <c r="H8" s="162"/>
      <c r="I8" s="155"/>
      <c r="J8" s="176"/>
      <c r="K8" s="169"/>
      <c r="L8" s="155"/>
      <c r="M8" s="162"/>
      <c r="N8" s="155"/>
      <c r="O8" s="176"/>
    </row>
    <row r="9" spans="1:15">
      <c r="A9" s="166"/>
      <c r="B9" s="167"/>
      <c r="C9" s="167"/>
      <c r="D9" s="177"/>
      <c r="E9" s="168"/>
      <c r="F9" s="166"/>
      <c r="G9" s="167"/>
      <c r="H9" s="167"/>
      <c r="I9" s="177"/>
      <c r="J9" s="168"/>
      <c r="K9" s="166"/>
      <c r="L9" s="167"/>
      <c r="M9" s="167"/>
      <c r="N9" s="177"/>
      <c r="O9" s="168"/>
    </row>
    <row r="10" spans="1:15">
      <c r="A10" s="169" t="s">
        <v>827</v>
      </c>
      <c r="B10" s="155"/>
      <c r="C10" s="162"/>
      <c r="D10" s="155"/>
      <c r="E10" s="176"/>
      <c r="F10" s="169"/>
      <c r="G10" s="155"/>
      <c r="H10" s="162"/>
      <c r="I10" s="155"/>
      <c r="J10" s="176"/>
      <c r="K10" s="169"/>
      <c r="L10" s="155"/>
      <c r="M10" s="162"/>
      <c r="N10" s="155"/>
      <c r="O10" s="176"/>
    </row>
  </sheetData>
  <mergeCells count="1">
    <mergeCell ref="A3:O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A48F-4072-4499-9C48-11C7F8F774E8}">
  <dimension ref="A1:L9"/>
  <sheetViews>
    <sheetView zoomScaleNormal="100" workbookViewId="0">
      <selection activeCell="A2" sqref="A2:C2"/>
    </sheetView>
  </sheetViews>
  <sheetFormatPr defaultColWidth="0" defaultRowHeight="15" zeroHeight="1"/>
  <cols>
    <col min="1" max="1" width="77" customWidth="1"/>
    <col min="2" max="2" width="17.140625" customWidth="1"/>
    <col min="3" max="3" width="113" customWidth="1"/>
    <col min="4" max="4" width="20.85546875" customWidth="1"/>
    <col min="5" max="5" width="18.28515625" customWidth="1"/>
    <col min="6" max="12" width="9.140625" customWidth="1"/>
    <col min="13" max="16384" width="9.140625" hidden="1"/>
  </cols>
  <sheetData>
    <row r="1" spans="1:3">
      <c r="A1" s="20" t="s">
        <v>495</v>
      </c>
      <c r="B1" s="20"/>
    </row>
    <row r="2" spans="1:3" ht="49.5" customHeight="1">
      <c r="A2" s="293" t="s">
        <v>597</v>
      </c>
      <c r="B2" s="293"/>
      <c r="C2" s="293"/>
    </row>
    <row r="3" spans="1:3" ht="17.25" customHeight="1">
      <c r="A3" s="293" t="s">
        <v>598</v>
      </c>
      <c r="B3" s="293"/>
      <c r="C3" s="293"/>
    </row>
    <row r="4" spans="1:3" ht="17.25" customHeight="1"/>
    <row r="5" spans="1:3">
      <c r="A5" s="107" t="s">
        <v>503</v>
      </c>
      <c r="B5" s="107"/>
      <c r="C5" s="108"/>
    </row>
    <row r="6" spans="1:3">
      <c r="A6" s="87" t="s">
        <v>499</v>
      </c>
      <c r="B6" s="100" t="s">
        <v>595</v>
      </c>
      <c r="C6" s="88" t="s">
        <v>500</v>
      </c>
    </row>
    <row r="7" spans="1:3" ht="109.5" customHeight="1">
      <c r="A7" s="62" t="s">
        <v>501</v>
      </c>
      <c r="B7" s="101"/>
      <c r="C7" s="86" t="s">
        <v>605</v>
      </c>
    </row>
    <row r="8" spans="1:3" ht="155.25" customHeight="1">
      <c r="A8" s="89" t="s">
        <v>502</v>
      </c>
      <c r="B8" s="102" t="s">
        <v>606</v>
      </c>
      <c r="C8" s="90" t="s">
        <v>604</v>
      </c>
    </row>
    <row r="9" spans="1:3" ht="153" customHeight="1">
      <c r="A9" s="89"/>
      <c r="B9" s="103" t="s">
        <v>594</v>
      </c>
      <c r="C9" s="90" t="s">
        <v>602</v>
      </c>
    </row>
  </sheetData>
  <mergeCells count="2">
    <mergeCell ref="A2:C2"/>
    <mergeCell ref="A3:C3"/>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B807-551A-4D2C-8A7A-460519DFEEAE}">
  <dimension ref="A1:AHL170"/>
  <sheetViews>
    <sheetView zoomScale="115" zoomScaleNormal="115" workbookViewId="0">
      <pane xSplit="1" ySplit="1" topLeftCell="B2" activePane="bottomRight" state="frozen"/>
      <selection pane="topRight" activeCell="B1" sqref="B1"/>
      <selection pane="bottomLeft" activeCell="A2" sqref="A2"/>
      <selection pane="bottomRight" activeCell="B2" sqref="B2"/>
    </sheetView>
  </sheetViews>
  <sheetFormatPr defaultColWidth="0" defaultRowHeight="15" zeroHeight="1"/>
  <cols>
    <col min="1" max="1" width="61.42578125" style="39" customWidth="1"/>
    <col min="2" max="2" width="36.5703125" customWidth="1"/>
    <col min="3" max="3" width="35.28515625" style="39" customWidth="1"/>
    <col min="4" max="4" width="7.5703125" style="39" customWidth="1"/>
    <col min="5" max="5" width="12.140625" style="39" customWidth="1"/>
    <col min="6" max="6" width="13.42578125" style="39" customWidth="1"/>
    <col min="7" max="7" width="19.85546875" style="39" customWidth="1"/>
    <col min="8" max="8" width="76.5703125" style="39" customWidth="1"/>
    <col min="9" max="9" width="43.85546875" style="55" customWidth="1"/>
    <col min="10" max="10" width="137.7109375" style="39" customWidth="1"/>
    <col min="11" max="11" width="137.7109375" customWidth="1"/>
    <col min="12" max="12" width="12.28515625" style="56" customWidth="1"/>
    <col min="13" max="17" width="9.140625" style="39" customWidth="1"/>
    <col min="18" max="896" width="9.140625" style="39" hidden="1" customWidth="1"/>
    <col min="897" max="16384" width="0" style="39" hidden="1"/>
  </cols>
  <sheetData>
    <row r="1" spans="1:11" ht="13.5" customHeight="1">
      <c r="A1" s="40" t="s">
        <v>28</v>
      </c>
      <c r="B1" s="41" t="s">
        <v>29</v>
      </c>
      <c r="C1" s="41" t="s">
        <v>30</v>
      </c>
      <c r="D1" s="41" t="s">
        <v>496</v>
      </c>
      <c r="E1" s="41" t="s">
        <v>31</v>
      </c>
      <c r="F1" s="41" t="s">
        <v>32</v>
      </c>
      <c r="G1" s="41" t="s">
        <v>33</v>
      </c>
      <c r="H1" s="41" t="s">
        <v>34</v>
      </c>
      <c r="I1" s="192" t="s">
        <v>12</v>
      </c>
      <c r="J1" s="193" t="s">
        <v>481</v>
      </c>
      <c r="K1" s="41" t="s">
        <v>662</v>
      </c>
    </row>
    <row r="2" spans="1:11" ht="16.5" customHeight="1">
      <c r="A2" s="48" t="s">
        <v>34</v>
      </c>
      <c r="B2" s="49" t="s">
        <v>35</v>
      </c>
      <c r="C2" s="49" t="s">
        <v>36</v>
      </c>
      <c r="D2" s="49" t="str">
        <f>SUBSTITUTE(ADDRESS(1,ROW()-1,4),"1","")</f>
        <v>A</v>
      </c>
      <c r="E2" s="49" t="s">
        <v>37</v>
      </c>
      <c r="F2" s="49" t="s">
        <v>38</v>
      </c>
      <c r="G2" s="49" t="s">
        <v>38</v>
      </c>
      <c r="H2" s="49" t="s">
        <v>476</v>
      </c>
      <c r="I2" s="42"/>
      <c r="J2" s="194" t="s">
        <v>191</v>
      </c>
      <c r="K2" s="49"/>
    </row>
    <row r="3" spans="1:11" ht="15" customHeight="1">
      <c r="A3" s="48" t="s">
        <v>10</v>
      </c>
      <c r="B3" s="49" t="s">
        <v>35</v>
      </c>
      <c r="C3" s="49" t="s">
        <v>39</v>
      </c>
      <c r="D3" s="49" t="str">
        <f t="shared" ref="D3:D67" si="0">SUBSTITUTE(ADDRESS(1,ROW()-1,4),"1","")</f>
        <v>B</v>
      </c>
      <c r="E3" s="49" t="s">
        <v>37</v>
      </c>
      <c r="F3" s="49" t="s">
        <v>38</v>
      </c>
      <c r="G3" s="49" t="s">
        <v>38</v>
      </c>
      <c r="H3" s="49" t="s">
        <v>192</v>
      </c>
      <c r="I3" s="42" t="s">
        <v>40</v>
      </c>
      <c r="J3" s="194"/>
      <c r="K3" s="49"/>
    </row>
    <row r="4" spans="1:11" ht="15" customHeight="1">
      <c r="A4" s="266" t="s">
        <v>1104</v>
      </c>
      <c r="B4" s="49" t="s">
        <v>35</v>
      </c>
      <c r="C4" s="49" t="s">
        <v>42</v>
      </c>
      <c r="D4" s="49" t="str">
        <f t="shared" si="0"/>
        <v>C</v>
      </c>
      <c r="E4" s="49" t="s">
        <v>41</v>
      </c>
      <c r="F4" s="49" t="s">
        <v>38</v>
      </c>
      <c r="G4" s="49" t="s">
        <v>38</v>
      </c>
      <c r="H4" s="49" t="s">
        <v>192</v>
      </c>
      <c r="I4" s="42" t="s">
        <v>43</v>
      </c>
      <c r="J4" s="194" t="s">
        <v>44</v>
      </c>
      <c r="K4" s="43" t="s">
        <v>45</v>
      </c>
    </row>
    <row r="5" spans="1:11" ht="15" customHeight="1">
      <c r="A5" s="266" t="s">
        <v>1103</v>
      </c>
      <c r="B5" s="49" t="s">
        <v>35</v>
      </c>
      <c r="C5" s="49" t="s">
        <v>46</v>
      </c>
      <c r="D5" s="49" t="str">
        <f t="shared" si="0"/>
        <v>D</v>
      </c>
      <c r="E5" s="49" t="s">
        <v>37</v>
      </c>
      <c r="F5" s="49" t="s">
        <v>38</v>
      </c>
      <c r="G5" s="49" t="s">
        <v>38</v>
      </c>
      <c r="H5" s="49" t="s">
        <v>192</v>
      </c>
      <c r="I5" s="42" t="s">
        <v>47</v>
      </c>
      <c r="J5" s="194" t="s">
        <v>203</v>
      </c>
      <c r="K5" s="60"/>
    </row>
    <row r="6" spans="1:11" ht="15" customHeight="1">
      <c r="A6" s="48" t="s">
        <v>1090</v>
      </c>
      <c r="B6" s="49" t="s">
        <v>35</v>
      </c>
      <c r="C6" s="49" t="s">
        <v>611</v>
      </c>
      <c r="D6" s="49" t="str">
        <f t="shared" si="0"/>
        <v>E</v>
      </c>
      <c r="E6" s="49" t="s">
        <v>37</v>
      </c>
      <c r="F6" s="49" t="s">
        <v>38</v>
      </c>
      <c r="G6" s="49" t="s">
        <v>38</v>
      </c>
      <c r="H6" s="5" t="s">
        <v>1110</v>
      </c>
      <c r="I6" s="44" t="s">
        <v>49</v>
      </c>
      <c r="J6" s="194" t="s">
        <v>614</v>
      </c>
      <c r="K6" s="61"/>
    </row>
    <row r="7" spans="1:11" ht="15" customHeight="1">
      <c r="A7" s="48" t="s">
        <v>171</v>
      </c>
      <c r="B7" s="49" t="s">
        <v>35</v>
      </c>
      <c r="C7" s="49" t="s">
        <v>48</v>
      </c>
      <c r="D7" s="49" t="str">
        <f t="shared" si="0"/>
        <v>F</v>
      </c>
      <c r="E7" s="49" t="s">
        <v>37</v>
      </c>
      <c r="F7" s="49" t="s">
        <v>38</v>
      </c>
      <c r="G7" s="49" t="s">
        <v>38</v>
      </c>
      <c r="H7" s="5" t="s">
        <v>1111</v>
      </c>
      <c r="I7" s="44" t="s">
        <v>1109</v>
      </c>
      <c r="J7" s="194" t="s">
        <v>615</v>
      </c>
      <c r="K7" s="45" t="s">
        <v>180</v>
      </c>
    </row>
    <row r="8" spans="1:11" ht="34.5" customHeight="1">
      <c r="A8" s="51" t="s">
        <v>482</v>
      </c>
      <c r="B8" s="49" t="s">
        <v>35</v>
      </c>
      <c r="C8" s="49" t="s">
        <v>50</v>
      </c>
      <c r="D8" s="49" t="str">
        <f t="shared" si="0"/>
        <v>G</v>
      </c>
      <c r="E8" s="49" t="s">
        <v>37</v>
      </c>
      <c r="F8" s="49" t="s">
        <v>38</v>
      </c>
      <c r="G8" s="49" t="s">
        <v>38</v>
      </c>
      <c r="H8" s="49" t="s">
        <v>1102</v>
      </c>
      <c r="I8" s="42" t="s">
        <v>176</v>
      </c>
      <c r="J8" s="194" t="s">
        <v>483</v>
      </c>
      <c r="K8" s="60"/>
    </row>
    <row r="9" spans="1:11" ht="56.1" customHeight="1">
      <c r="A9" s="48" t="s">
        <v>803</v>
      </c>
      <c r="B9" s="49" t="s">
        <v>35</v>
      </c>
      <c r="C9" s="113" t="s">
        <v>638</v>
      </c>
      <c r="D9" s="49" t="str">
        <f t="shared" si="0"/>
        <v>H</v>
      </c>
      <c r="E9" s="49" t="s">
        <v>37</v>
      </c>
      <c r="F9" s="49" t="s">
        <v>38</v>
      </c>
      <c r="G9" s="49" t="s">
        <v>38</v>
      </c>
      <c r="H9" s="251" t="s">
        <v>1105</v>
      </c>
      <c r="I9" s="112" t="s">
        <v>645</v>
      </c>
      <c r="J9" s="194" t="s">
        <v>805</v>
      </c>
      <c r="K9" s="186"/>
    </row>
    <row r="10" spans="1:11" ht="34.5" customHeight="1">
      <c r="A10" s="48" t="s">
        <v>649</v>
      </c>
      <c r="B10" s="49" t="s">
        <v>35</v>
      </c>
      <c r="C10" s="113" t="s">
        <v>637</v>
      </c>
      <c r="D10" s="49" t="str">
        <f t="shared" si="0"/>
        <v>I</v>
      </c>
      <c r="E10" s="49" t="s">
        <v>37</v>
      </c>
      <c r="F10" s="49" t="s">
        <v>38</v>
      </c>
      <c r="G10" s="49" t="s">
        <v>38</v>
      </c>
      <c r="H10" s="49" t="s">
        <v>192</v>
      </c>
      <c r="I10" s="42" t="s">
        <v>8</v>
      </c>
      <c r="J10" s="39" t="s">
        <v>650</v>
      </c>
      <c r="K10" s="49"/>
    </row>
    <row r="11" spans="1:11" ht="45" customHeight="1">
      <c r="A11" s="48" t="s">
        <v>525</v>
      </c>
      <c r="B11" s="49" t="s">
        <v>35</v>
      </c>
      <c r="C11" s="113" t="s">
        <v>513</v>
      </c>
      <c r="D11" s="49" t="str">
        <f t="shared" si="0"/>
        <v>J</v>
      </c>
      <c r="E11" s="49" t="s">
        <v>37</v>
      </c>
      <c r="F11" s="49" t="s">
        <v>38</v>
      </c>
      <c r="G11" s="49" t="s">
        <v>38</v>
      </c>
      <c r="H11" s="248" t="s">
        <v>1106</v>
      </c>
      <c r="I11" s="42" t="s">
        <v>514</v>
      </c>
      <c r="J11" s="194" t="s">
        <v>648</v>
      </c>
      <c r="K11" s="49"/>
    </row>
    <row r="12" spans="1:11" ht="76.5" customHeight="1">
      <c r="A12" s="51" t="s">
        <v>197</v>
      </c>
      <c r="B12" s="49" t="s">
        <v>35</v>
      </c>
      <c r="C12" s="49" t="s">
        <v>51</v>
      </c>
      <c r="D12" s="49" t="str">
        <f t="shared" si="0"/>
        <v>K</v>
      </c>
      <c r="E12" s="49" t="s">
        <v>37</v>
      </c>
      <c r="F12" s="49" t="s">
        <v>38</v>
      </c>
      <c r="G12" s="49" t="s">
        <v>38</v>
      </c>
      <c r="H12" s="21" t="s">
        <v>529</v>
      </c>
      <c r="I12" s="42" t="s">
        <v>344</v>
      </c>
      <c r="J12" s="195" t="s">
        <v>526</v>
      </c>
      <c r="K12" s="49"/>
    </row>
    <row r="13" spans="1:11" ht="15" customHeight="1">
      <c r="A13" s="48" t="s">
        <v>327</v>
      </c>
      <c r="B13" s="49" t="s">
        <v>35</v>
      </c>
      <c r="C13" s="49" t="s">
        <v>259</v>
      </c>
      <c r="D13" s="49" t="str">
        <f t="shared" si="0"/>
        <v>L</v>
      </c>
      <c r="E13" s="49" t="s">
        <v>37</v>
      </c>
      <c r="F13" s="49" t="s">
        <v>38</v>
      </c>
      <c r="G13" s="49" t="s">
        <v>38</v>
      </c>
      <c r="H13" s="49" t="s">
        <v>193</v>
      </c>
      <c r="I13" s="42" t="s">
        <v>302</v>
      </c>
      <c r="J13" s="196" t="s">
        <v>305</v>
      </c>
      <c r="K13" s="49"/>
    </row>
    <row r="14" spans="1:11" ht="48.6" customHeight="1">
      <c r="A14" s="48" t="s">
        <v>376</v>
      </c>
      <c r="B14" s="49" t="s">
        <v>35</v>
      </c>
      <c r="C14" s="49" t="s">
        <v>52</v>
      </c>
      <c r="D14" s="49" t="str">
        <f t="shared" si="0"/>
        <v>M</v>
      </c>
      <c r="E14" s="49" t="s">
        <v>37</v>
      </c>
      <c r="F14" s="49" t="s">
        <v>38</v>
      </c>
      <c r="G14" s="49" t="s">
        <v>38</v>
      </c>
      <c r="H14" s="194" t="s">
        <v>1078</v>
      </c>
      <c r="I14" s="42" t="s">
        <v>379</v>
      </c>
      <c r="J14" s="195" t="s">
        <v>1079</v>
      </c>
      <c r="K14" s="49"/>
    </row>
    <row r="15" spans="1:11" ht="15" customHeight="1">
      <c r="A15" s="48" t="s">
        <v>420</v>
      </c>
      <c r="B15" s="49" t="s">
        <v>35</v>
      </c>
      <c r="C15" s="49" t="s">
        <v>53</v>
      </c>
      <c r="D15" s="49" t="str">
        <f t="shared" si="0"/>
        <v>N</v>
      </c>
      <c r="E15" s="49" t="s">
        <v>37</v>
      </c>
      <c r="F15" s="49" t="s">
        <v>38</v>
      </c>
      <c r="G15" s="49" t="s">
        <v>38</v>
      </c>
      <c r="H15" s="49" t="s">
        <v>38</v>
      </c>
      <c r="I15" s="44"/>
      <c r="J15" s="49" t="s">
        <v>1080</v>
      </c>
      <c r="K15" s="49"/>
    </row>
    <row r="16" spans="1:11" ht="15" customHeight="1">
      <c r="A16" s="62" t="s">
        <v>357</v>
      </c>
      <c r="B16" s="49" t="s">
        <v>35</v>
      </c>
      <c r="C16" s="52" t="s">
        <v>345</v>
      </c>
      <c r="D16" s="49" t="str">
        <f t="shared" si="0"/>
        <v>O</v>
      </c>
      <c r="E16" s="49" t="s">
        <v>37</v>
      </c>
      <c r="F16" s="49" t="s">
        <v>38</v>
      </c>
      <c r="G16" s="49" t="s">
        <v>38</v>
      </c>
      <c r="H16" s="49" t="s">
        <v>38</v>
      </c>
      <c r="I16" s="44"/>
      <c r="J16" s="49" t="s">
        <v>494</v>
      </c>
      <c r="K16" s="49"/>
    </row>
    <row r="17" spans="1:11" ht="15" customHeight="1">
      <c r="A17" s="48" t="s">
        <v>900</v>
      </c>
      <c r="B17" s="49" t="s">
        <v>35</v>
      </c>
      <c r="C17" s="190" t="s">
        <v>897</v>
      </c>
      <c r="D17" s="49" t="str">
        <f t="shared" si="0"/>
        <v>P</v>
      </c>
      <c r="E17" s="49" t="s">
        <v>37</v>
      </c>
      <c r="F17" s="49" t="s">
        <v>38</v>
      </c>
      <c r="G17" s="49" t="s">
        <v>38</v>
      </c>
      <c r="H17" s="49" t="s">
        <v>193</v>
      </c>
      <c r="I17" s="104" t="s">
        <v>892</v>
      </c>
      <c r="J17" s="196" t="s">
        <v>901</v>
      </c>
      <c r="K17" s="98" t="s">
        <v>1130</v>
      </c>
    </row>
    <row r="18" spans="1:11" ht="15" customHeight="1">
      <c r="A18" s="48" t="s">
        <v>377</v>
      </c>
      <c r="B18" s="49" t="s">
        <v>35</v>
      </c>
      <c r="C18" s="49" t="s">
        <v>60</v>
      </c>
      <c r="D18" s="49" t="str">
        <f t="shared" si="0"/>
        <v>Q</v>
      </c>
      <c r="E18" s="49" t="s">
        <v>37</v>
      </c>
      <c r="F18" s="49" t="s">
        <v>38</v>
      </c>
      <c r="G18" s="49" t="s">
        <v>38</v>
      </c>
      <c r="H18" s="49" t="s">
        <v>329</v>
      </c>
      <c r="I18" s="44" t="s">
        <v>300</v>
      </c>
      <c r="J18" s="196" t="s">
        <v>328</v>
      </c>
      <c r="K18" s="49"/>
    </row>
    <row r="19" spans="1:11" ht="15" customHeight="1">
      <c r="A19" s="48" t="s">
        <v>374</v>
      </c>
      <c r="B19" s="49" t="s">
        <v>35</v>
      </c>
      <c r="C19" s="49" t="s">
        <v>61</v>
      </c>
      <c r="D19" s="49" t="str">
        <f t="shared" si="0"/>
        <v>R</v>
      </c>
      <c r="E19" s="49" t="s">
        <v>37</v>
      </c>
      <c r="F19" s="49" t="s">
        <v>38</v>
      </c>
      <c r="G19" s="49" t="s">
        <v>38</v>
      </c>
      <c r="H19" s="49" t="s">
        <v>472</v>
      </c>
      <c r="I19" s="44"/>
      <c r="J19" s="194" t="s">
        <v>375</v>
      </c>
      <c r="K19" s="49"/>
    </row>
    <row r="20" spans="1:11" ht="15" customHeight="1">
      <c r="A20" s="48" t="s">
        <v>62</v>
      </c>
      <c r="B20" s="49" t="s">
        <v>35</v>
      </c>
      <c r="C20" s="49" t="s">
        <v>63</v>
      </c>
      <c r="D20" s="49" t="str">
        <f t="shared" si="0"/>
        <v>S</v>
      </c>
      <c r="E20" s="49" t="s">
        <v>37</v>
      </c>
      <c r="F20" s="49" t="s">
        <v>38</v>
      </c>
      <c r="G20" s="49" t="s">
        <v>38</v>
      </c>
      <c r="H20" s="49" t="s">
        <v>38</v>
      </c>
      <c r="I20" s="42" t="s">
        <v>38</v>
      </c>
      <c r="J20" s="194" t="s">
        <v>535</v>
      </c>
      <c r="K20" s="49"/>
    </row>
    <row r="21" spans="1:11" s="57" customFormat="1" ht="119.25" customHeight="1">
      <c r="A21" s="48" t="s">
        <v>640</v>
      </c>
      <c r="B21" s="49" t="s">
        <v>35</v>
      </c>
      <c r="C21" s="113" t="s">
        <v>639</v>
      </c>
      <c r="D21" s="49" t="str">
        <f t="shared" si="0"/>
        <v>T</v>
      </c>
      <c r="E21" s="49" t="s">
        <v>37</v>
      </c>
      <c r="F21" s="49" t="s">
        <v>38</v>
      </c>
      <c r="G21" s="49" t="s">
        <v>38</v>
      </c>
      <c r="H21" s="49" t="s">
        <v>193</v>
      </c>
      <c r="I21" s="197" t="s">
        <v>642</v>
      </c>
      <c r="J21" s="198" t="s">
        <v>652</v>
      </c>
      <c r="K21" s="65"/>
    </row>
    <row r="22" spans="1:11" ht="15" customHeight="1">
      <c r="A22" s="266" t="s">
        <v>1092</v>
      </c>
      <c r="B22" s="49" t="s">
        <v>35</v>
      </c>
      <c r="C22" s="49" t="s">
        <v>616</v>
      </c>
      <c r="D22" s="49" t="str">
        <f t="shared" si="0"/>
        <v>U</v>
      </c>
      <c r="E22" s="49" t="s">
        <v>37</v>
      </c>
      <c r="F22" s="49" t="s">
        <v>38</v>
      </c>
      <c r="G22" s="49" t="s">
        <v>38</v>
      </c>
      <c r="H22" s="49" t="s">
        <v>193</v>
      </c>
      <c r="I22" s="44"/>
      <c r="J22" s="194" t="s">
        <v>618</v>
      </c>
      <c r="K22" s="49"/>
    </row>
    <row r="23" spans="1:11" ht="15" customHeight="1">
      <c r="A23" s="51" t="s">
        <v>198</v>
      </c>
      <c r="B23" s="49" t="s">
        <v>35</v>
      </c>
      <c r="C23" s="49" t="s">
        <v>57</v>
      </c>
      <c r="D23" s="49" t="str">
        <f t="shared" si="0"/>
        <v>V</v>
      </c>
      <c r="E23" s="49" t="s">
        <v>37</v>
      </c>
      <c r="F23" s="49" t="s">
        <v>38</v>
      </c>
      <c r="G23" s="49" t="s">
        <v>38</v>
      </c>
      <c r="H23" s="49" t="s">
        <v>193</v>
      </c>
      <c r="I23" s="46" t="s">
        <v>13</v>
      </c>
      <c r="J23" s="194" t="s">
        <v>617</v>
      </c>
      <c r="K23" s="49"/>
    </row>
    <row r="24" spans="1:11" ht="15" customHeight="1">
      <c r="A24" s="48" t="s">
        <v>58</v>
      </c>
      <c r="B24" s="49" t="s">
        <v>35</v>
      </c>
      <c r="C24" s="49" t="s">
        <v>59</v>
      </c>
      <c r="D24" s="49" t="str">
        <f t="shared" si="0"/>
        <v>W</v>
      </c>
      <c r="E24" s="49" t="s">
        <v>37</v>
      </c>
      <c r="F24" s="49" t="s">
        <v>38</v>
      </c>
      <c r="G24" s="49" t="s">
        <v>38</v>
      </c>
      <c r="H24" s="49" t="s">
        <v>1127</v>
      </c>
      <c r="I24" s="44" t="s">
        <v>917</v>
      </c>
      <c r="J24" s="208" t="s">
        <v>916</v>
      </c>
      <c r="K24" s="49"/>
    </row>
    <row r="25" spans="1:11" ht="41.25" customHeight="1">
      <c r="A25" s="48" t="s">
        <v>738</v>
      </c>
      <c r="B25" s="49" t="s">
        <v>35</v>
      </c>
      <c r="C25" s="39" t="s">
        <v>739</v>
      </c>
      <c r="D25" s="49" t="str">
        <f t="shared" si="0"/>
        <v>X</v>
      </c>
      <c r="E25" s="49" t="s">
        <v>37</v>
      </c>
      <c r="F25" s="49" t="s">
        <v>38</v>
      </c>
      <c r="G25" s="49" t="s">
        <v>38</v>
      </c>
      <c r="H25" s="194" t="s">
        <v>819</v>
      </c>
      <c r="I25" s="44" t="s">
        <v>754</v>
      </c>
      <c r="J25" s="191" t="s">
        <v>830</v>
      </c>
      <c r="K25" s="49"/>
    </row>
    <row r="26" spans="1:11" ht="15" customHeight="1">
      <c r="A26" s="51" t="s">
        <v>744</v>
      </c>
      <c r="B26" s="49" t="s">
        <v>35</v>
      </c>
      <c r="C26" s="2" t="s">
        <v>745</v>
      </c>
      <c r="D26" s="49" t="str">
        <f t="shared" si="0"/>
        <v>Y</v>
      </c>
      <c r="E26" s="49" t="s">
        <v>37</v>
      </c>
      <c r="F26" s="49" t="s">
        <v>38</v>
      </c>
      <c r="G26" s="49" t="s">
        <v>38</v>
      </c>
      <c r="H26" s="49" t="s">
        <v>38</v>
      </c>
      <c r="I26" s="44"/>
      <c r="J26" s="194" t="s">
        <v>535</v>
      </c>
      <c r="K26" s="49"/>
    </row>
    <row r="27" spans="1:11" ht="15" customHeight="1">
      <c r="A27" s="39" t="s">
        <v>933</v>
      </c>
      <c r="B27" s="39" t="s">
        <v>64</v>
      </c>
      <c r="C27" t="s">
        <v>934</v>
      </c>
      <c r="D27" s="49" t="str">
        <f t="shared" si="0"/>
        <v>Z</v>
      </c>
      <c r="E27" s="49" t="s">
        <v>37</v>
      </c>
      <c r="F27" s="49" t="s">
        <v>38</v>
      </c>
      <c r="G27" s="49" t="s">
        <v>38</v>
      </c>
      <c r="H27" s="49" t="s">
        <v>193</v>
      </c>
      <c r="I27" s="44" t="s">
        <v>935</v>
      </c>
      <c r="J27" s="49" t="s">
        <v>943</v>
      </c>
      <c r="K27" s="49"/>
    </row>
    <row r="28" spans="1:11" ht="15" customHeight="1">
      <c r="A28" s="51" t="s">
        <v>11</v>
      </c>
      <c r="B28" s="49" t="s">
        <v>64</v>
      </c>
      <c r="C28" s="49" t="s">
        <v>65</v>
      </c>
      <c r="D28" s="49" t="str">
        <f t="shared" si="0"/>
        <v>AA</v>
      </c>
      <c r="E28" s="49" t="s">
        <v>37</v>
      </c>
      <c r="F28" s="49" t="s">
        <v>38</v>
      </c>
      <c r="G28" s="49" t="s">
        <v>38</v>
      </c>
      <c r="H28" s="49" t="s">
        <v>193</v>
      </c>
      <c r="I28" s="42" t="s">
        <v>8</v>
      </c>
      <c r="J28" s="194" t="s">
        <v>537</v>
      </c>
      <c r="K28" s="49"/>
    </row>
    <row r="29" spans="1:11" ht="15" customHeight="1">
      <c r="A29" s="48" t="s">
        <v>183</v>
      </c>
      <c r="B29" s="49" t="s">
        <v>64</v>
      </c>
      <c r="C29" s="49" t="s">
        <v>66</v>
      </c>
      <c r="D29" s="49" t="str">
        <f t="shared" si="0"/>
        <v>AB</v>
      </c>
      <c r="E29" s="49" t="s">
        <v>37</v>
      </c>
      <c r="F29" s="49" t="s">
        <v>38</v>
      </c>
      <c r="G29" s="49" t="s">
        <v>38</v>
      </c>
      <c r="H29" s="49" t="s">
        <v>193</v>
      </c>
      <c r="I29" s="42" t="s">
        <v>8</v>
      </c>
      <c r="J29" s="194" t="s">
        <v>538</v>
      </c>
      <c r="K29" s="49"/>
    </row>
    <row r="30" spans="1:11" ht="15" customHeight="1">
      <c r="A30" s="48" t="s">
        <v>241</v>
      </c>
      <c r="B30" s="49" t="s">
        <v>64</v>
      </c>
      <c r="C30" s="50" t="s">
        <v>67</v>
      </c>
      <c r="D30" s="49" t="str">
        <f t="shared" si="0"/>
        <v>AC</v>
      </c>
      <c r="E30" s="49" t="s">
        <v>37</v>
      </c>
      <c r="F30" s="49" t="s">
        <v>38</v>
      </c>
      <c r="G30" s="49" t="s">
        <v>38</v>
      </c>
      <c r="H30" s="49" t="s">
        <v>193</v>
      </c>
      <c r="I30" s="42" t="s">
        <v>8</v>
      </c>
      <c r="J30" s="194" t="s">
        <v>539</v>
      </c>
      <c r="K30" s="49"/>
    </row>
    <row r="31" spans="1:11" ht="15" customHeight="1">
      <c r="A31" s="48" t="s">
        <v>170</v>
      </c>
      <c r="B31" s="49" t="s">
        <v>64</v>
      </c>
      <c r="C31" s="50" t="s">
        <v>68</v>
      </c>
      <c r="D31" s="49" t="str">
        <f t="shared" si="0"/>
        <v>AD</v>
      </c>
      <c r="E31" s="49" t="s">
        <v>56</v>
      </c>
      <c r="F31" s="49" t="s">
        <v>748</v>
      </c>
      <c r="G31" s="49" t="s">
        <v>38</v>
      </c>
      <c r="H31" s="49" t="s">
        <v>475</v>
      </c>
      <c r="I31" s="47">
        <v>44233</v>
      </c>
      <c r="J31" s="194" t="s">
        <v>540</v>
      </c>
      <c r="K31" s="49"/>
    </row>
    <row r="32" spans="1:11" ht="15" customHeight="1">
      <c r="A32" s="48" t="s">
        <v>182</v>
      </c>
      <c r="B32" s="49" t="s">
        <v>64</v>
      </c>
      <c r="C32" s="49" t="s">
        <v>69</v>
      </c>
      <c r="D32" s="49" t="str">
        <f t="shared" si="0"/>
        <v>AE</v>
      </c>
      <c r="E32" s="49" t="s">
        <v>56</v>
      </c>
      <c r="F32" s="49" t="s">
        <v>748</v>
      </c>
      <c r="G32" s="49" t="s">
        <v>38</v>
      </c>
      <c r="H32" s="49" t="s">
        <v>475</v>
      </c>
      <c r="I32" s="47">
        <v>44391</v>
      </c>
      <c r="J32" s="194" t="s">
        <v>389</v>
      </c>
      <c r="K32" s="49"/>
    </row>
    <row r="33" spans="1:11" ht="15" customHeight="1">
      <c r="A33" s="48" t="s">
        <v>70</v>
      </c>
      <c r="B33" s="49" t="s">
        <v>64</v>
      </c>
      <c r="C33" s="49" t="s">
        <v>71</v>
      </c>
      <c r="D33" s="49" t="str">
        <f t="shared" si="0"/>
        <v>AF</v>
      </c>
      <c r="E33" s="49" t="s">
        <v>37</v>
      </c>
      <c r="F33" s="49" t="s">
        <v>38</v>
      </c>
      <c r="G33" s="49" t="s">
        <v>38</v>
      </c>
      <c r="H33" s="49" t="s">
        <v>193</v>
      </c>
      <c r="I33" s="42" t="s">
        <v>8</v>
      </c>
      <c r="J33" s="194" t="s">
        <v>541</v>
      </c>
      <c r="K33" s="49"/>
    </row>
    <row r="34" spans="1:11" ht="15" customHeight="1">
      <c r="A34" s="48" t="s">
        <v>240</v>
      </c>
      <c r="B34" s="49" t="s">
        <v>64</v>
      </c>
      <c r="C34" s="49" t="s">
        <v>72</v>
      </c>
      <c r="D34" s="49" t="str">
        <f t="shared" si="0"/>
        <v>AG</v>
      </c>
      <c r="E34" s="49" t="s">
        <v>37</v>
      </c>
      <c r="F34" s="49" t="s">
        <v>38</v>
      </c>
      <c r="G34" s="49" t="s">
        <v>38</v>
      </c>
      <c r="H34" s="49" t="s">
        <v>193</v>
      </c>
      <c r="I34" s="42" t="s">
        <v>9</v>
      </c>
      <c r="J34" s="194" t="s">
        <v>542</v>
      </c>
      <c r="K34" s="49"/>
    </row>
    <row r="35" spans="1:11" ht="15" customHeight="1">
      <c r="A35" s="48" t="s">
        <v>184</v>
      </c>
      <c r="B35" s="49" t="s">
        <v>64</v>
      </c>
      <c r="C35" s="49" t="s">
        <v>73</v>
      </c>
      <c r="D35" s="49" t="str">
        <f t="shared" si="0"/>
        <v>AH</v>
      </c>
      <c r="E35" s="49" t="s">
        <v>37</v>
      </c>
      <c r="F35" s="49" t="s">
        <v>38</v>
      </c>
      <c r="G35" s="49" t="s">
        <v>38</v>
      </c>
      <c r="H35" s="49" t="s">
        <v>474</v>
      </c>
      <c r="I35" s="42" t="s">
        <v>25</v>
      </c>
      <c r="J35" s="49" t="s">
        <v>543</v>
      </c>
      <c r="K35" s="49"/>
    </row>
    <row r="36" spans="1:11" ht="15" customHeight="1">
      <c r="A36" s="48" t="s">
        <v>439</v>
      </c>
      <c r="B36" s="49" t="s">
        <v>64</v>
      </c>
      <c r="C36" s="49" t="s">
        <v>74</v>
      </c>
      <c r="D36" s="49" t="str">
        <f t="shared" si="0"/>
        <v>AI</v>
      </c>
      <c r="E36" s="49" t="s">
        <v>37</v>
      </c>
      <c r="F36" s="49" t="s">
        <v>38</v>
      </c>
      <c r="G36" s="49" t="s">
        <v>38</v>
      </c>
      <c r="H36" s="194" t="s">
        <v>473</v>
      </c>
      <c r="I36" s="42" t="s">
        <v>179</v>
      </c>
      <c r="J36" s="194" t="s">
        <v>544</v>
      </c>
      <c r="K36" s="49"/>
    </row>
    <row r="37" spans="1:11" ht="15" customHeight="1">
      <c r="A37" s="48" t="s">
        <v>75</v>
      </c>
      <c r="B37" s="49" t="s">
        <v>64</v>
      </c>
      <c r="C37" s="49" t="s">
        <v>76</v>
      </c>
      <c r="D37" s="49" t="str">
        <f t="shared" si="0"/>
        <v>AJ</v>
      </c>
      <c r="E37" s="49" t="s">
        <v>37</v>
      </c>
      <c r="F37" s="49" t="s">
        <v>38</v>
      </c>
      <c r="G37" s="49" t="s">
        <v>38</v>
      </c>
      <c r="H37" s="49" t="s">
        <v>38</v>
      </c>
      <c r="I37" s="42" t="s">
        <v>77</v>
      </c>
      <c r="J37" s="70" t="s">
        <v>471</v>
      </c>
      <c r="K37" s="49"/>
    </row>
    <row r="38" spans="1:11" ht="15" customHeight="1">
      <c r="A38" s="48" t="s">
        <v>54</v>
      </c>
      <c r="B38" s="39" t="s">
        <v>786</v>
      </c>
      <c r="C38" s="49" t="s">
        <v>55</v>
      </c>
      <c r="D38" s="49" t="str">
        <f t="shared" si="0"/>
        <v>AK</v>
      </c>
      <c r="E38" s="49" t="s">
        <v>56</v>
      </c>
      <c r="F38" s="49" t="s">
        <v>748</v>
      </c>
      <c r="G38" s="49" t="s">
        <v>38</v>
      </c>
      <c r="H38" s="49" t="s">
        <v>192</v>
      </c>
      <c r="I38" s="46">
        <v>41078</v>
      </c>
      <c r="J38" s="194" t="s">
        <v>536</v>
      </c>
      <c r="K38" s="49"/>
    </row>
    <row r="39" spans="1:11" ht="30.75" customHeight="1">
      <c r="A39" s="39" t="s">
        <v>747</v>
      </c>
      <c r="B39" s="39" t="s">
        <v>786</v>
      </c>
      <c r="C39" s="52" t="s">
        <v>732</v>
      </c>
      <c r="D39" s="49" t="str">
        <f t="shared" si="0"/>
        <v>AL</v>
      </c>
      <c r="E39" s="49" t="s">
        <v>56</v>
      </c>
      <c r="F39" s="49" t="s">
        <v>748</v>
      </c>
      <c r="G39" s="49" t="s">
        <v>38</v>
      </c>
      <c r="H39" s="194" t="s">
        <v>816</v>
      </c>
      <c r="I39" s="46">
        <v>44743</v>
      </c>
      <c r="J39" s="64" t="s">
        <v>749</v>
      </c>
      <c r="K39" s="49"/>
    </row>
    <row r="40" spans="1:11" ht="15" customHeight="1">
      <c r="A40" s="39" t="s">
        <v>733</v>
      </c>
      <c r="B40" s="39" t="s">
        <v>786</v>
      </c>
      <c r="C40" s="49" t="s">
        <v>734</v>
      </c>
      <c r="D40" s="49" t="str">
        <f t="shared" si="0"/>
        <v>AM</v>
      </c>
      <c r="E40" s="49" t="s">
        <v>37</v>
      </c>
      <c r="F40" s="49" t="s">
        <v>38</v>
      </c>
      <c r="G40" s="49" t="s">
        <v>38</v>
      </c>
      <c r="H40" s="49" t="s">
        <v>815</v>
      </c>
      <c r="I40" s="36" t="s">
        <v>737</v>
      </c>
      <c r="J40" s="65" t="s">
        <v>750</v>
      </c>
      <c r="K40" s="49"/>
    </row>
    <row r="41" spans="1:11" ht="32.25" customHeight="1">
      <c r="A41" s="39" t="s">
        <v>746</v>
      </c>
      <c r="B41" s="39" t="s">
        <v>786</v>
      </c>
      <c r="C41" s="128" t="s">
        <v>736</v>
      </c>
      <c r="D41" s="49" t="str">
        <f t="shared" si="0"/>
        <v>AN</v>
      </c>
      <c r="E41" s="70" t="s">
        <v>37</v>
      </c>
      <c r="F41" s="70" t="s">
        <v>38</v>
      </c>
      <c r="G41" s="70" t="s">
        <v>38</v>
      </c>
      <c r="H41" s="70" t="s">
        <v>802</v>
      </c>
      <c r="I41" s="129" t="s">
        <v>760</v>
      </c>
      <c r="J41" s="64" t="s">
        <v>751</v>
      </c>
      <c r="K41" s="70"/>
    </row>
    <row r="42" spans="1:11" ht="32.25" customHeight="1">
      <c r="A42" s="39" t="s">
        <v>904</v>
      </c>
      <c r="B42" s="39" t="s">
        <v>907</v>
      </c>
      <c r="C42" t="s">
        <v>902</v>
      </c>
      <c r="D42" s="49" t="str">
        <f t="shared" si="0"/>
        <v>AO</v>
      </c>
      <c r="E42" s="49" t="s">
        <v>41</v>
      </c>
      <c r="F42" s="49" t="s">
        <v>149</v>
      </c>
      <c r="G42" s="49" t="s">
        <v>912</v>
      </c>
      <c r="H42" s="49" t="s">
        <v>909</v>
      </c>
      <c r="I42" s="203">
        <v>0.15</v>
      </c>
      <c r="J42" s="56" t="s">
        <v>911</v>
      </c>
      <c r="K42" s="49"/>
    </row>
    <row r="43" spans="1:11" ht="32.25" customHeight="1">
      <c r="A43" s="39" t="s">
        <v>905</v>
      </c>
      <c r="B43" s="39" t="s">
        <v>907</v>
      </c>
      <c r="C43" t="s">
        <v>903</v>
      </c>
      <c r="D43" s="49" t="str">
        <f t="shared" si="0"/>
        <v>AP</v>
      </c>
      <c r="E43" s="49" t="s">
        <v>41</v>
      </c>
      <c r="F43" s="49" t="s">
        <v>149</v>
      </c>
      <c r="G43" s="49" t="s">
        <v>912</v>
      </c>
      <c r="H43" s="49" t="s">
        <v>909</v>
      </c>
      <c r="I43" s="203">
        <v>0.85</v>
      </c>
      <c r="J43" s="56" t="s">
        <v>910</v>
      </c>
      <c r="K43" s="49"/>
    </row>
    <row r="44" spans="1:11" ht="15" customHeight="1">
      <c r="A44" s="49" t="s">
        <v>658</v>
      </c>
      <c r="B44" s="49" t="s">
        <v>438</v>
      </c>
      <c r="C44" s="52" t="s">
        <v>400</v>
      </c>
      <c r="D44" s="49" t="str">
        <f t="shared" si="0"/>
        <v>AQ</v>
      </c>
      <c r="E44" s="49" t="s">
        <v>37</v>
      </c>
      <c r="F44" s="49" t="s">
        <v>38</v>
      </c>
      <c r="G44" s="49" t="s">
        <v>38</v>
      </c>
      <c r="H44" s="49" t="s">
        <v>1128</v>
      </c>
      <c r="I44" s="44" t="s">
        <v>918</v>
      </c>
      <c r="J44" s="253" t="s">
        <v>1087</v>
      </c>
      <c r="K44" s="49"/>
    </row>
    <row r="45" spans="1:11" ht="14.25" customHeight="1">
      <c r="A45" s="51" t="s">
        <v>659</v>
      </c>
      <c r="B45" s="126" t="s">
        <v>438</v>
      </c>
      <c r="C45" s="113" t="s">
        <v>401</v>
      </c>
      <c r="D45" s="49" t="str">
        <f t="shared" si="0"/>
        <v>AR</v>
      </c>
      <c r="E45" s="49" t="s">
        <v>37</v>
      </c>
      <c r="F45" s="49" t="s">
        <v>38</v>
      </c>
      <c r="G45" s="49" t="s">
        <v>1049</v>
      </c>
      <c r="H45" s="49" t="s">
        <v>1129</v>
      </c>
      <c r="I45" s="44" t="s">
        <v>919</v>
      </c>
      <c r="J45" s="190" t="s">
        <v>1086</v>
      </c>
      <c r="K45" s="49"/>
    </row>
    <row r="46" spans="1:11" ht="44.1" customHeight="1">
      <c r="A46" s="51" t="s">
        <v>1057</v>
      </c>
      <c r="B46" s="126" t="s">
        <v>438</v>
      </c>
      <c r="C46" s="126" t="s">
        <v>1047</v>
      </c>
      <c r="D46" s="49" t="str">
        <f t="shared" si="0"/>
        <v>AS</v>
      </c>
      <c r="E46" s="49" t="s">
        <v>37</v>
      </c>
      <c r="F46" s="49" t="s">
        <v>38</v>
      </c>
      <c r="G46" s="49" t="s">
        <v>38</v>
      </c>
      <c r="H46" s="49" t="s">
        <v>1048</v>
      </c>
      <c r="I46" s="44" t="s">
        <v>18</v>
      </c>
      <c r="J46" s="191" t="s">
        <v>1085</v>
      </c>
      <c r="K46" s="49"/>
    </row>
    <row r="47" spans="1:11" ht="71.099999999999994" customHeight="1">
      <c r="A47" s="51" t="s">
        <v>1053</v>
      </c>
      <c r="B47" s="126" t="s">
        <v>438</v>
      </c>
      <c r="C47" s="126" t="s">
        <v>1051</v>
      </c>
      <c r="D47" s="49" t="str">
        <f t="shared" si="0"/>
        <v>AT</v>
      </c>
      <c r="E47" s="49" t="s">
        <v>37</v>
      </c>
      <c r="F47" s="49" t="s">
        <v>38</v>
      </c>
      <c r="G47" s="49" t="s">
        <v>38</v>
      </c>
      <c r="H47" s="49" t="s">
        <v>1062</v>
      </c>
      <c r="I47" s="44" t="s">
        <v>1050</v>
      </c>
      <c r="J47" s="191" t="s">
        <v>1064</v>
      </c>
      <c r="K47" s="49"/>
    </row>
    <row r="48" spans="1:11" ht="56.45" customHeight="1" thickBot="1">
      <c r="A48" s="51" t="s">
        <v>1056</v>
      </c>
      <c r="B48" s="126" t="s">
        <v>438</v>
      </c>
      <c r="C48" s="126" t="s">
        <v>1052</v>
      </c>
      <c r="D48" s="49" t="str">
        <f t="shared" si="0"/>
        <v>AU</v>
      </c>
      <c r="E48" s="49" t="s">
        <v>37</v>
      </c>
      <c r="F48" s="49" t="s">
        <v>38</v>
      </c>
      <c r="G48" s="49" t="s">
        <v>38</v>
      </c>
      <c r="H48" s="49" t="s">
        <v>1048</v>
      </c>
      <c r="I48" s="42" t="s">
        <v>8</v>
      </c>
      <c r="J48" s="56" t="s">
        <v>1084</v>
      </c>
      <c r="K48" s="49"/>
    </row>
    <row r="49" spans="1:11" s="11" customFormat="1" ht="120" customHeight="1" thickBot="1">
      <c r="A49" s="64" t="s">
        <v>978</v>
      </c>
      <c r="B49" s="49" t="s">
        <v>740</v>
      </c>
      <c r="C49" s="52" t="s">
        <v>741</v>
      </c>
      <c r="D49" s="49" t="str">
        <f t="shared" si="0"/>
        <v>AV</v>
      </c>
      <c r="E49" s="49" t="s">
        <v>41</v>
      </c>
      <c r="F49" s="49" t="s">
        <v>758</v>
      </c>
      <c r="G49" s="49" t="s">
        <v>38</v>
      </c>
      <c r="H49" s="252" t="s">
        <v>1082</v>
      </c>
      <c r="I49" s="199">
        <v>0.1512</v>
      </c>
      <c r="J49" s="243" t="s">
        <v>979</v>
      </c>
      <c r="K49" s="130"/>
    </row>
    <row r="50" spans="1:11" s="11" customFormat="1" ht="32.25" customHeight="1" thickBot="1">
      <c r="A50" s="39" t="s">
        <v>779</v>
      </c>
      <c r="B50" s="39" t="s">
        <v>740</v>
      </c>
      <c r="C50" s="183" t="s">
        <v>778</v>
      </c>
      <c r="D50" s="49" t="str">
        <f t="shared" si="0"/>
        <v>AW</v>
      </c>
      <c r="E50" s="184" t="s">
        <v>37</v>
      </c>
      <c r="F50" s="70" t="s">
        <v>38</v>
      </c>
      <c r="G50" s="70" t="s">
        <v>38</v>
      </c>
      <c r="H50" s="131" t="s">
        <v>780</v>
      </c>
      <c r="I50" s="44"/>
      <c r="J50" s="131" t="s">
        <v>782</v>
      </c>
      <c r="K50" s="127"/>
    </row>
    <row r="51" spans="1:11" s="11" customFormat="1" ht="32.25" customHeight="1" thickBot="1">
      <c r="A51" s="64" t="s">
        <v>823</v>
      </c>
      <c r="B51" s="39" t="s">
        <v>740</v>
      </c>
      <c r="C51" s="52" t="s">
        <v>742</v>
      </c>
      <c r="D51" s="49" t="str">
        <f t="shared" si="0"/>
        <v>AX</v>
      </c>
      <c r="E51" s="49" t="s">
        <v>41</v>
      </c>
      <c r="F51" s="49" t="s">
        <v>758</v>
      </c>
      <c r="G51" s="131" t="s">
        <v>759</v>
      </c>
      <c r="H51" s="103" t="s">
        <v>761</v>
      </c>
      <c r="I51" s="199">
        <v>1.2E-2</v>
      </c>
      <c r="J51" s="131" t="s">
        <v>831</v>
      </c>
      <c r="K51" s="130"/>
    </row>
    <row r="52" spans="1:11" s="11" customFormat="1" ht="32.25" customHeight="1" thickBot="1">
      <c r="A52" s="65" t="s">
        <v>776</v>
      </c>
      <c r="B52" s="39" t="s">
        <v>740</v>
      </c>
      <c r="C52" s="52" t="s">
        <v>777</v>
      </c>
      <c r="D52" s="49" t="str">
        <f t="shared" si="0"/>
        <v>AY</v>
      </c>
      <c r="E52" s="49" t="s">
        <v>41</v>
      </c>
      <c r="F52" s="49" t="s">
        <v>758</v>
      </c>
      <c r="G52" s="49" t="s">
        <v>38</v>
      </c>
      <c r="H52" s="131" t="s">
        <v>781</v>
      </c>
      <c r="I52" s="131" t="s">
        <v>762</v>
      </c>
      <c r="J52" s="131" t="s">
        <v>824</v>
      </c>
      <c r="K52" s="130"/>
    </row>
    <row r="53" spans="1:11" ht="15" customHeight="1">
      <c r="A53" s="48" t="s">
        <v>623</v>
      </c>
      <c r="B53" s="126" t="s">
        <v>619</v>
      </c>
      <c r="C53" s="49" t="s">
        <v>622</v>
      </c>
      <c r="D53" s="49" t="str">
        <f t="shared" si="0"/>
        <v>AZ</v>
      </c>
      <c r="E53" s="49" t="s">
        <v>37</v>
      </c>
      <c r="F53" s="49" t="s">
        <v>38</v>
      </c>
      <c r="G53" s="49" t="s">
        <v>38</v>
      </c>
      <c r="H53" s="49" t="s">
        <v>807</v>
      </c>
      <c r="I53" s="42" t="s">
        <v>319</v>
      </c>
      <c r="J53" s="49" t="s">
        <v>625</v>
      </c>
      <c r="K53" s="49"/>
    </row>
    <row r="54" spans="1:11" ht="70.5" customHeight="1">
      <c r="A54" s="48" t="s">
        <v>1002</v>
      </c>
      <c r="B54" s="126" t="s">
        <v>373</v>
      </c>
      <c r="C54" s="49" t="s">
        <v>80</v>
      </c>
      <c r="D54" s="49" t="str">
        <f t="shared" si="0"/>
        <v>BA</v>
      </c>
      <c r="E54" s="49" t="s">
        <v>41</v>
      </c>
      <c r="F54" s="49" t="s">
        <v>626</v>
      </c>
      <c r="G54" s="49" t="s">
        <v>38</v>
      </c>
      <c r="H54" s="194" t="s">
        <v>980</v>
      </c>
      <c r="I54" s="42">
        <v>12000000</v>
      </c>
      <c r="J54" s="194" t="s">
        <v>810</v>
      </c>
      <c r="K54" s="49"/>
    </row>
    <row r="55" spans="1:11" ht="24" customHeight="1">
      <c r="A55" s="48" t="s">
        <v>1003</v>
      </c>
      <c r="B55" s="49" t="s">
        <v>373</v>
      </c>
      <c r="C55" s="49" t="s">
        <v>78</v>
      </c>
      <c r="D55" s="49" t="str">
        <f t="shared" si="0"/>
        <v>BB</v>
      </c>
      <c r="E55" s="49" t="s">
        <v>41</v>
      </c>
      <c r="F55" s="49" t="s">
        <v>626</v>
      </c>
      <c r="G55" s="49" t="s">
        <v>79</v>
      </c>
      <c r="H55" s="49" t="s">
        <v>310</v>
      </c>
      <c r="I55" s="42">
        <v>9000000</v>
      </c>
      <c r="J55" s="194" t="s">
        <v>395</v>
      </c>
      <c r="K55" s="49"/>
    </row>
    <row r="56" spans="1:11" ht="50.25" customHeight="1">
      <c r="A56" s="56" t="s">
        <v>975</v>
      </c>
      <c r="B56" s="49" t="s">
        <v>373</v>
      </c>
      <c r="C56" s="39" t="s">
        <v>972</v>
      </c>
      <c r="D56" s="49" t="str">
        <f t="shared" si="0"/>
        <v>BC</v>
      </c>
      <c r="E56" s="49" t="s">
        <v>41</v>
      </c>
      <c r="F56" s="49" t="s">
        <v>627</v>
      </c>
      <c r="G56" s="49" t="s">
        <v>309</v>
      </c>
      <c r="H56" s="49" t="s">
        <v>310</v>
      </c>
      <c r="I56" s="42">
        <v>1500000</v>
      </c>
      <c r="J56" s="194" t="s">
        <v>1107</v>
      </c>
      <c r="K56" s="49"/>
    </row>
    <row r="57" spans="1:11" ht="50.25" customHeight="1">
      <c r="A57" s="56" t="s">
        <v>976</v>
      </c>
      <c r="B57" s="49" t="s">
        <v>373</v>
      </c>
      <c r="C57" s="39" t="s">
        <v>973</v>
      </c>
      <c r="D57" s="49" t="str">
        <f t="shared" si="0"/>
        <v>BD</v>
      </c>
      <c r="E57" s="49" t="s">
        <v>41</v>
      </c>
      <c r="F57" s="49" t="s">
        <v>627</v>
      </c>
      <c r="G57" s="49" t="s">
        <v>309</v>
      </c>
      <c r="H57" s="49" t="s">
        <v>310</v>
      </c>
      <c r="I57" s="42">
        <v>1500000</v>
      </c>
      <c r="J57" s="194" t="s">
        <v>1108</v>
      </c>
      <c r="K57" s="49"/>
    </row>
    <row r="58" spans="1:11" ht="50.25" customHeight="1">
      <c r="A58" s="48" t="s">
        <v>952</v>
      </c>
      <c r="B58" s="49" t="s">
        <v>373</v>
      </c>
      <c r="C58" s="49" t="s">
        <v>947</v>
      </c>
      <c r="D58" s="49" t="str">
        <f t="shared" si="0"/>
        <v>BE</v>
      </c>
      <c r="E58" s="49" t="s">
        <v>41</v>
      </c>
      <c r="F58" s="49" t="s">
        <v>627</v>
      </c>
      <c r="G58" s="49" t="s">
        <v>79</v>
      </c>
      <c r="H58" s="49" t="s">
        <v>310</v>
      </c>
      <c r="I58" s="42">
        <v>1000000</v>
      </c>
      <c r="J58" s="248" t="s">
        <v>1117</v>
      </c>
      <c r="K58" s="49"/>
    </row>
    <row r="59" spans="1:11" ht="34.5" customHeight="1">
      <c r="A59" s="48" t="s">
        <v>951</v>
      </c>
      <c r="B59" s="49" t="s">
        <v>373</v>
      </c>
      <c r="C59" s="50" t="s">
        <v>948</v>
      </c>
      <c r="D59" s="49" t="str">
        <f t="shared" si="0"/>
        <v>BF</v>
      </c>
      <c r="E59" s="49" t="s">
        <v>41</v>
      </c>
      <c r="F59" s="49" t="s">
        <v>627</v>
      </c>
      <c r="G59" s="49" t="s">
        <v>79</v>
      </c>
      <c r="H59" s="49" t="s">
        <v>310</v>
      </c>
      <c r="I59" s="42">
        <v>120000</v>
      </c>
      <c r="J59" s="248" t="s">
        <v>1073</v>
      </c>
      <c r="K59" s="49"/>
    </row>
    <row r="60" spans="1:11" ht="30.4" customHeight="1">
      <c r="A60" s="51" t="s">
        <v>1115</v>
      </c>
      <c r="B60" s="49" t="s">
        <v>373</v>
      </c>
      <c r="C60" s="49" t="s">
        <v>949</v>
      </c>
      <c r="D60" s="49" t="str">
        <f t="shared" si="0"/>
        <v>BG</v>
      </c>
      <c r="E60" s="49" t="s">
        <v>41</v>
      </c>
      <c r="F60" s="49" t="s">
        <v>627</v>
      </c>
      <c r="G60" s="49" t="s">
        <v>79</v>
      </c>
      <c r="H60" s="49" t="s">
        <v>310</v>
      </c>
      <c r="I60" s="267">
        <v>0</v>
      </c>
      <c r="J60" s="248" t="s">
        <v>1116</v>
      </c>
      <c r="K60" s="49"/>
    </row>
    <row r="61" spans="1:11" ht="15" customHeight="1">
      <c r="A61" s="48" t="s">
        <v>517</v>
      </c>
      <c r="B61" s="49" t="s">
        <v>373</v>
      </c>
      <c r="C61" s="49" t="s">
        <v>81</v>
      </c>
      <c r="D61" s="49" t="str">
        <f t="shared" si="0"/>
        <v>BH</v>
      </c>
      <c r="E61" s="49" t="s">
        <v>41</v>
      </c>
      <c r="F61" s="49" t="s">
        <v>627</v>
      </c>
      <c r="G61" s="49" t="s">
        <v>79</v>
      </c>
      <c r="H61" s="49" t="s">
        <v>310</v>
      </c>
      <c r="I61" s="42">
        <v>1000000</v>
      </c>
      <c r="J61" s="194" t="s">
        <v>545</v>
      </c>
      <c r="K61" s="49"/>
    </row>
    <row r="62" spans="1:11" ht="15" customHeight="1">
      <c r="A62" s="48" t="s">
        <v>422</v>
      </c>
      <c r="B62" s="49" t="s">
        <v>373</v>
      </c>
      <c r="C62" s="49" t="s">
        <v>82</v>
      </c>
      <c r="D62" s="49" t="str">
        <f t="shared" si="0"/>
        <v>BI</v>
      </c>
      <c r="E62" s="49" t="s">
        <v>41</v>
      </c>
      <c r="F62" s="49" t="s">
        <v>627</v>
      </c>
      <c r="G62" s="49" t="s">
        <v>79</v>
      </c>
      <c r="H62" s="49" t="s">
        <v>310</v>
      </c>
      <c r="I62" s="42">
        <v>1500000</v>
      </c>
      <c r="J62" s="194" t="s">
        <v>311</v>
      </c>
      <c r="K62" s="49"/>
    </row>
    <row r="63" spans="1:11" ht="15" customHeight="1">
      <c r="A63" s="51" t="s">
        <v>396</v>
      </c>
      <c r="B63" s="49" t="s">
        <v>373</v>
      </c>
      <c r="C63" s="49" t="s">
        <v>83</v>
      </c>
      <c r="D63" s="49" t="str">
        <f t="shared" si="0"/>
        <v>BJ</v>
      </c>
      <c r="E63" s="49" t="s">
        <v>41</v>
      </c>
      <c r="F63" s="49" t="s">
        <v>627</v>
      </c>
      <c r="G63" s="49" t="s">
        <v>79</v>
      </c>
      <c r="H63" s="49" t="s">
        <v>310</v>
      </c>
      <c r="I63" s="42">
        <v>500000</v>
      </c>
      <c r="J63" s="194" t="s">
        <v>546</v>
      </c>
      <c r="K63" s="49"/>
    </row>
    <row r="64" spans="1:11" ht="15" customHeight="1">
      <c r="A64" s="48" t="s">
        <v>397</v>
      </c>
      <c r="B64" s="49" t="s">
        <v>373</v>
      </c>
      <c r="C64" s="50" t="s">
        <v>306</v>
      </c>
      <c r="D64" s="49" t="str">
        <f t="shared" si="0"/>
        <v>BK</v>
      </c>
      <c r="E64" s="49" t="s">
        <v>41</v>
      </c>
      <c r="F64" s="49" t="s">
        <v>627</v>
      </c>
      <c r="G64" s="49" t="s">
        <v>79</v>
      </c>
      <c r="H64" s="49" t="s">
        <v>310</v>
      </c>
      <c r="I64" s="42">
        <v>380000</v>
      </c>
      <c r="J64" s="49" t="s">
        <v>547</v>
      </c>
      <c r="K64" s="49"/>
    </row>
    <row r="65" spans="1:11" ht="44.25" customHeight="1">
      <c r="A65" s="48" t="s">
        <v>808</v>
      </c>
      <c r="B65" s="49" t="s">
        <v>373</v>
      </c>
      <c r="C65" s="93" t="s">
        <v>809</v>
      </c>
      <c r="D65" s="49" t="str">
        <f t="shared" si="0"/>
        <v>BL</v>
      </c>
      <c r="E65" s="49" t="s">
        <v>41</v>
      </c>
      <c r="F65" s="49" t="s">
        <v>627</v>
      </c>
      <c r="G65" s="49" t="s">
        <v>79</v>
      </c>
      <c r="H65" s="49" t="s">
        <v>310</v>
      </c>
      <c r="I65" s="42">
        <v>380000</v>
      </c>
      <c r="J65" s="194" t="s">
        <v>961</v>
      </c>
      <c r="K65" s="49"/>
    </row>
    <row r="66" spans="1:11" ht="35.450000000000003" customHeight="1">
      <c r="A66" s="51" t="s">
        <v>423</v>
      </c>
      <c r="B66" s="49" t="s">
        <v>373</v>
      </c>
      <c r="C66" s="63" t="s">
        <v>307</v>
      </c>
      <c r="D66" s="49" t="str">
        <f t="shared" si="0"/>
        <v>BM</v>
      </c>
      <c r="E66" s="49" t="s">
        <v>41</v>
      </c>
      <c r="F66" s="49" t="s">
        <v>627</v>
      </c>
      <c r="G66" s="49" t="s">
        <v>309</v>
      </c>
      <c r="H66" s="49" t="s">
        <v>310</v>
      </c>
      <c r="I66" s="200"/>
      <c r="J66" s="249" t="s">
        <v>1074</v>
      </c>
      <c r="K66" s="49"/>
    </row>
    <row r="67" spans="1:11" ht="15" customHeight="1">
      <c r="A67" s="48" t="s">
        <v>398</v>
      </c>
      <c r="B67" s="49" t="s">
        <v>373</v>
      </c>
      <c r="C67" s="63" t="s">
        <v>308</v>
      </c>
      <c r="D67" s="49" t="str">
        <f t="shared" si="0"/>
        <v>BN</v>
      </c>
      <c r="E67" s="49" t="s">
        <v>41</v>
      </c>
      <c r="F67" s="49" t="s">
        <v>38</v>
      </c>
      <c r="G67" s="49" t="s">
        <v>38</v>
      </c>
      <c r="H67" s="194" t="s">
        <v>478</v>
      </c>
      <c r="I67" s="42"/>
      <c r="J67" s="194" t="s">
        <v>548</v>
      </c>
      <c r="K67" s="49"/>
    </row>
    <row r="68" spans="1:11" ht="15" customHeight="1">
      <c r="A68" s="62" t="s">
        <v>84</v>
      </c>
      <c r="B68" s="49" t="s">
        <v>373</v>
      </c>
      <c r="C68" s="50" t="s">
        <v>85</v>
      </c>
      <c r="D68" s="49" t="str">
        <f t="shared" ref="D68:D131" si="1">SUBSTITUTE(ADDRESS(1,ROW()-1,4),"1","")</f>
        <v>BO</v>
      </c>
      <c r="E68" s="49" t="s">
        <v>41</v>
      </c>
      <c r="F68" s="49" t="s">
        <v>38</v>
      </c>
      <c r="G68" s="49" t="s">
        <v>38</v>
      </c>
      <c r="H68" s="194" t="s">
        <v>38</v>
      </c>
      <c r="I68" s="42"/>
      <c r="J68" s="70" t="s">
        <v>471</v>
      </c>
      <c r="K68" s="49"/>
    </row>
    <row r="69" spans="1:11" ht="15" customHeight="1">
      <c r="A69" s="48" t="s">
        <v>312</v>
      </c>
      <c r="B69" s="65" t="s">
        <v>87</v>
      </c>
      <c r="C69" s="49" t="s">
        <v>252</v>
      </c>
      <c r="D69" s="49" t="str">
        <f t="shared" si="1"/>
        <v>BP</v>
      </c>
      <c r="E69" s="49" t="s">
        <v>41</v>
      </c>
      <c r="F69" s="49" t="s">
        <v>628</v>
      </c>
      <c r="G69" s="49" t="s">
        <v>79</v>
      </c>
      <c r="H69" s="49" t="s">
        <v>202</v>
      </c>
      <c r="I69" s="42"/>
      <c r="J69" s="194" t="s">
        <v>549</v>
      </c>
      <c r="K69" s="98" t="s">
        <v>530</v>
      </c>
    </row>
    <row r="70" spans="1:11" ht="15" customHeight="1">
      <c r="A70" s="48" t="s">
        <v>234</v>
      </c>
      <c r="B70" s="65" t="s">
        <v>87</v>
      </c>
      <c r="C70" s="49" t="s">
        <v>86</v>
      </c>
      <c r="D70" s="49" t="str">
        <f t="shared" si="1"/>
        <v>BQ</v>
      </c>
      <c r="E70" s="49" t="s">
        <v>41</v>
      </c>
      <c r="F70" s="49" t="s">
        <v>628</v>
      </c>
      <c r="G70" s="49" t="s">
        <v>79</v>
      </c>
      <c r="H70" s="49" t="s">
        <v>202</v>
      </c>
      <c r="I70" s="42"/>
      <c r="J70" s="194" t="s">
        <v>550</v>
      </c>
      <c r="K70" s="49"/>
    </row>
    <row r="71" spans="1:11" ht="15" customHeight="1">
      <c r="A71" s="48" t="s">
        <v>484</v>
      </c>
      <c r="B71" s="65" t="s">
        <v>87</v>
      </c>
      <c r="C71" s="49" t="s">
        <v>88</v>
      </c>
      <c r="D71" s="49" t="str">
        <f t="shared" si="1"/>
        <v>BR</v>
      </c>
      <c r="E71" s="49" t="s">
        <v>41</v>
      </c>
      <c r="F71" s="49" t="s">
        <v>628</v>
      </c>
      <c r="G71" s="49" t="s">
        <v>79</v>
      </c>
      <c r="H71" s="49" t="s">
        <v>202</v>
      </c>
      <c r="I71" s="42"/>
      <c r="J71" s="194" t="s">
        <v>551</v>
      </c>
      <c r="K71" s="54"/>
    </row>
    <row r="72" spans="1:11" ht="15" customHeight="1">
      <c r="A72" s="48" t="s">
        <v>313</v>
      </c>
      <c r="B72" s="65" t="s">
        <v>87</v>
      </c>
      <c r="C72" s="49" t="s">
        <v>253</v>
      </c>
      <c r="D72" s="49" t="str">
        <f t="shared" si="1"/>
        <v>BS</v>
      </c>
      <c r="E72" s="49" t="s">
        <v>41</v>
      </c>
      <c r="F72" s="49" t="s">
        <v>628</v>
      </c>
      <c r="G72" s="49" t="s">
        <v>79</v>
      </c>
      <c r="H72" s="49" t="s">
        <v>202</v>
      </c>
      <c r="I72" s="42"/>
      <c r="J72" s="194" t="s">
        <v>552</v>
      </c>
      <c r="K72" s="98"/>
    </row>
    <row r="73" spans="1:11" ht="15" customHeight="1">
      <c r="A73" s="48" t="s">
        <v>235</v>
      </c>
      <c r="B73" s="65" t="s">
        <v>87</v>
      </c>
      <c r="C73" s="49" t="s">
        <v>89</v>
      </c>
      <c r="D73" s="49" t="str">
        <f t="shared" si="1"/>
        <v>BT</v>
      </c>
      <c r="E73" s="49" t="s">
        <v>41</v>
      </c>
      <c r="F73" s="49" t="s">
        <v>628</v>
      </c>
      <c r="G73" s="49" t="s">
        <v>79</v>
      </c>
      <c r="H73" s="49" t="s">
        <v>202</v>
      </c>
      <c r="I73" s="42">
        <v>13000000</v>
      </c>
      <c r="J73" s="194" t="s">
        <v>553</v>
      </c>
      <c r="K73" s="49"/>
    </row>
    <row r="74" spans="1:11" ht="15" customHeight="1">
      <c r="A74" s="48" t="s">
        <v>314</v>
      </c>
      <c r="B74" s="65" t="s">
        <v>87</v>
      </c>
      <c r="C74" s="49" t="s">
        <v>254</v>
      </c>
      <c r="D74" s="49" t="str">
        <f t="shared" si="1"/>
        <v>BU</v>
      </c>
      <c r="E74" s="49" t="s">
        <v>41</v>
      </c>
      <c r="F74" s="49" t="s">
        <v>628</v>
      </c>
      <c r="G74" s="49" t="s">
        <v>79</v>
      </c>
      <c r="H74" s="49" t="s">
        <v>202</v>
      </c>
      <c r="I74" s="42"/>
      <c r="J74" s="194" t="s">
        <v>553</v>
      </c>
      <c r="K74" s="49"/>
    </row>
    <row r="75" spans="1:11" ht="15" customHeight="1">
      <c r="A75" s="48" t="s">
        <v>236</v>
      </c>
      <c r="B75" s="65" t="s">
        <v>87</v>
      </c>
      <c r="C75" s="49" t="s">
        <v>90</v>
      </c>
      <c r="D75" s="49" t="str">
        <f t="shared" si="1"/>
        <v>BV</v>
      </c>
      <c r="E75" s="49" t="s">
        <v>41</v>
      </c>
      <c r="F75" s="49" t="s">
        <v>628</v>
      </c>
      <c r="G75" s="49" t="s">
        <v>79</v>
      </c>
      <c r="H75" s="49" t="s">
        <v>202</v>
      </c>
      <c r="I75" s="42"/>
      <c r="J75" s="194" t="s">
        <v>553</v>
      </c>
      <c r="K75" s="49"/>
    </row>
    <row r="76" spans="1:11" ht="15" customHeight="1">
      <c r="A76" s="48" t="s">
        <v>424</v>
      </c>
      <c r="B76" s="49" t="s">
        <v>87</v>
      </c>
      <c r="C76" s="49" t="s">
        <v>91</v>
      </c>
      <c r="D76" s="49" t="str">
        <f t="shared" si="1"/>
        <v>BW</v>
      </c>
      <c r="E76" s="49" t="s">
        <v>41</v>
      </c>
      <c r="F76" s="49" t="s">
        <v>628</v>
      </c>
      <c r="G76" s="49" t="s">
        <v>79</v>
      </c>
      <c r="H76" s="49" t="s">
        <v>202</v>
      </c>
      <c r="I76" s="42"/>
      <c r="J76" s="194" t="s">
        <v>555</v>
      </c>
      <c r="K76" s="49"/>
    </row>
    <row r="77" spans="1:11" ht="15" customHeight="1">
      <c r="A77" s="48" t="s">
        <v>189</v>
      </c>
      <c r="B77" s="49" t="s">
        <v>87</v>
      </c>
      <c r="C77" s="49" t="s">
        <v>92</v>
      </c>
      <c r="D77" s="49" t="str">
        <f t="shared" si="1"/>
        <v>BX</v>
      </c>
      <c r="E77" s="49" t="s">
        <v>37</v>
      </c>
      <c r="F77" s="49" t="s">
        <v>38</v>
      </c>
      <c r="G77" s="49" t="s">
        <v>38</v>
      </c>
      <c r="H77" s="49" t="s">
        <v>38</v>
      </c>
      <c r="I77" s="42" t="s">
        <v>38</v>
      </c>
      <c r="J77" s="70" t="s">
        <v>471</v>
      </c>
      <c r="K77" s="49"/>
    </row>
    <row r="78" spans="1:11" ht="15" customHeight="1">
      <c r="A78" s="48" t="s">
        <v>315</v>
      </c>
      <c r="B78" s="49" t="s">
        <v>93</v>
      </c>
      <c r="C78" s="49" t="s">
        <v>255</v>
      </c>
      <c r="D78" s="49" t="str">
        <f t="shared" si="1"/>
        <v>BY</v>
      </c>
      <c r="E78" s="49" t="s">
        <v>41</v>
      </c>
      <c r="F78" s="49" t="s">
        <v>629</v>
      </c>
      <c r="G78" s="49" t="s">
        <v>79</v>
      </c>
      <c r="H78" s="49" t="s">
        <v>202</v>
      </c>
      <c r="I78" s="42"/>
      <c r="J78" s="194" t="s">
        <v>556</v>
      </c>
      <c r="K78" s="98" t="s">
        <v>530</v>
      </c>
    </row>
    <row r="79" spans="1:11" ht="15" customHeight="1">
      <c r="A79" s="48" t="s">
        <v>316</v>
      </c>
      <c r="B79" s="49" t="s">
        <v>93</v>
      </c>
      <c r="C79" s="49" t="s">
        <v>94</v>
      </c>
      <c r="D79" s="49" t="str">
        <f t="shared" si="1"/>
        <v>BZ</v>
      </c>
      <c r="E79" s="49" t="s">
        <v>41</v>
      </c>
      <c r="F79" s="49" t="s">
        <v>629</v>
      </c>
      <c r="G79" s="49" t="s">
        <v>79</v>
      </c>
      <c r="H79" s="49" t="s">
        <v>202</v>
      </c>
      <c r="I79" s="42"/>
      <c r="J79" s="194" t="s">
        <v>557</v>
      </c>
      <c r="K79" s="49"/>
    </row>
    <row r="80" spans="1:11" ht="15" customHeight="1">
      <c r="A80" s="48" t="s">
        <v>485</v>
      </c>
      <c r="B80" s="49" t="s">
        <v>93</v>
      </c>
      <c r="C80" s="49" t="s">
        <v>95</v>
      </c>
      <c r="D80" s="49" t="str">
        <f t="shared" si="1"/>
        <v>CA</v>
      </c>
      <c r="E80" s="49" t="s">
        <v>41</v>
      </c>
      <c r="F80" s="49" t="s">
        <v>629</v>
      </c>
      <c r="G80" s="49" t="s">
        <v>79</v>
      </c>
      <c r="H80" s="49" t="s">
        <v>202</v>
      </c>
      <c r="I80" s="42"/>
      <c r="J80" s="194" t="s">
        <v>558</v>
      </c>
      <c r="K80" s="54"/>
    </row>
    <row r="81" spans="1:11" ht="15" customHeight="1">
      <c r="A81" s="48" t="s">
        <v>317</v>
      </c>
      <c r="B81" s="49" t="s">
        <v>93</v>
      </c>
      <c r="C81" s="49" t="s">
        <v>256</v>
      </c>
      <c r="D81" s="49" t="str">
        <f t="shared" si="1"/>
        <v>CB</v>
      </c>
      <c r="E81" s="49" t="s">
        <v>41</v>
      </c>
      <c r="F81" s="49" t="s">
        <v>629</v>
      </c>
      <c r="G81" s="49" t="s">
        <v>79</v>
      </c>
      <c r="H81" s="49" t="s">
        <v>202</v>
      </c>
      <c r="I81" s="42"/>
      <c r="J81" s="194" t="s">
        <v>559</v>
      </c>
      <c r="K81" s="98"/>
    </row>
    <row r="82" spans="1:11" ht="15" customHeight="1">
      <c r="A82" s="48" t="s">
        <v>237</v>
      </c>
      <c r="B82" s="49" t="s">
        <v>93</v>
      </c>
      <c r="C82" s="49" t="s">
        <v>96</v>
      </c>
      <c r="D82" s="49" t="str">
        <f t="shared" si="1"/>
        <v>CC</v>
      </c>
      <c r="E82" s="49" t="s">
        <v>41</v>
      </c>
      <c r="F82" s="49" t="s">
        <v>629</v>
      </c>
      <c r="G82" s="49" t="s">
        <v>79</v>
      </c>
      <c r="H82" s="49" t="s">
        <v>202</v>
      </c>
      <c r="I82" s="42"/>
      <c r="J82" s="194" t="s">
        <v>554</v>
      </c>
      <c r="K82" s="49"/>
    </row>
    <row r="83" spans="1:11" ht="15" customHeight="1">
      <c r="A83" s="48" t="s">
        <v>318</v>
      </c>
      <c r="B83" s="49" t="s">
        <v>93</v>
      </c>
      <c r="C83" s="49" t="s">
        <v>257</v>
      </c>
      <c r="D83" s="49" t="str">
        <f t="shared" si="1"/>
        <v>CD</v>
      </c>
      <c r="E83" s="49" t="s">
        <v>41</v>
      </c>
      <c r="F83" s="49" t="s">
        <v>629</v>
      </c>
      <c r="G83" s="49" t="s">
        <v>79</v>
      </c>
      <c r="H83" s="49" t="s">
        <v>202</v>
      </c>
      <c r="I83" s="42"/>
      <c r="J83" s="194" t="s">
        <v>554</v>
      </c>
      <c r="K83" s="49"/>
    </row>
    <row r="84" spans="1:11" ht="15" customHeight="1">
      <c r="A84" s="48" t="s">
        <v>238</v>
      </c>
      <c r="B84" s="49" t="s">
        <v>93</v>
      </c>
      <c r="C84" s="49" t="s">
        <v>97</v>
      </c>
      <c r="D84" s="49" t="str">
        <f t="shared" si="1"/>
        <v>CE</v>
      </c>
      <c r="E84" s="49" t="s">
        <v>41</v>
      </c>
      <c r="F84" s="49" t="s">
        <v>629</v>
      </c>
      <c r="G84" s="49" t="s">
        <v>79</v>
      </c>
      <c r="H84" s="49" t="s">
        <v>202</v>
      </c>
      <c r="I84" s="42"/>
      <c r="J84" s="194" t="s">
        <v>554</v>
      </c>
      <c r="K84" s="49"/>
    </row>
    <row r="85" spans="1:11" ht="15" customHeight="1">
      <c r="A85" s="48" t="s">
        <v>425</v>
      </c>
      <c r="B85" s="49" t="s">
        <v>93</v>
      </c>
      <c r="C85" s="49" t="s">
        <v>98</v>
      </c>
      <c r="D85" s="49" t="str">
        <f t="shared" si="1"/>
        <v>CF</v>
      </c>
      <c r="E85" s="49" t="s">
        <v>41</v>
      </c>
      <c r="F85" s="49" t="s">
        <v>629</v>
      </c>
      <c r="G85" s="49" t="s">
        <v>79</v>
      </c>
      <c r="H85" s="49" t="s">
        <v>202</v>
      </c>
      <c r="I85" s="42">
        <v>1000000</v>
      </c>
      <c r="J85" s="194" t="s">
        <v>560</v>
      </c>
      <c r="K85" s="49"/>
    </row>
    <row r="86" spans="1:11" ht="15" customHeight="1">
      <c r="A86" s="48" t="s">
        <v>190</v>
      </c>
      <c r="B86" s="49" t="s">
        <v>93</v>
      </c>
      <c r="C86" s="49" t="s">
        <v>99</v>
      </c>
      <c r="D86" s="49" t="str">
        <f t="shared" si="1"/>
        <v>CG</v>
      </c>
      <c r="E86" s="49" t="s">
        <v>37</v>
      </c>
      <c r="F86" s="49" t="s">
        <v>38</v>
      </c>
      <c r="G86" s="49" t="s">
        <v>38</v>
      </c>
      <c r="H86" s="49" t="s">
        <v>38</v>
      </c>
      <c r="I86" s="42" t="s">
        <v>38</v>
      </c>
      <c r="J86" s="70" t="s">
        <v>471</v>
      </c>
      <c r="K86" s="49"/>
    </row>
    <row r="87" spans="1:11" ht="15" customHeight="1">
      <c r="A87" s="51" t="s">
        <v>338</v>
      </c>
      <c r="B87" s="49" t="s">
        <v>100</v>
      </c>
      <c r="C87" s="50" t="s">
        <v>386</v>
      </c>
      <c r="D87" s="49" t="str">
        <f t="shared" si="1"/>
        <v>CH</v>
      </c>
      <c r="E87" s="49" t="s">
        <v>41</v>
      </c>
      <c r="F87" s="49" t="s">
        <v>628</v>
      </c>
      <c r="G87" s="49" t="s">
        <v>79</v>
      </c>
      <c r="H87" s="49" t="s">
        <v>202</v>
      </c>
      <c r="I87" s="42"/>
      <c r="J87" s="250" t="s">
        <v>954</v>
      </c>
      <c r="K87" s="49"/>
    </row>
    <row r="88" spans="1:11" ht="15" customHeight="1">
      <c r="A88" s="48" t="s">
        <v>337</v>
      </c>
      <c r="B88" s="49" t="s">
        <v>100</v>
      </c>
      <c r="C88" s="49" t="s">
        <v>334</v>
      </c>
      <c r="D88" s="49" t="str">
        <f t="shared" si="1"/>
        <v>CI</v>
      </c>
      <c r="E88" s="49" t="s">
        <v>41</v>
      </c>
      <c r="F88" s="49" t="s">
        <v>628</v>
      </c>
      <c r="G88" s="49" t="s">
        <v>79</v>
      </c>
      <c r="H88" s="49" t="s">
        <v>202</v>
      </c>
      <c r="I88" s="42"/>
      <c r="J88" s="194" t="s">
        <v>561</v>
      </c>
      <c r="K88" s="49"/>
    </row>
    <row r="89" spans="1:11" ht="15" customHeight="1">
      <c r="A89" s="66" t="s">
        <v>245</v>
      </c>
      <c r="B89" s="49" t="s">
        <v>100</v>
      </c>
      <c r="C89" s="49" t="s">
        <v>101</v>
      </c>
      <c r="D89" s="49" t="str">
        <f t="shared" si="1"/>
        <v>CJ</v>
      </c>
      <c r="E89" s="49" t="s">
        <v>41</v>
      </c>
      <c r="F89" s="49" t="s">
        <v>628</v>
      </c>
      <c r="G89" s="49" t="s">
        <v>79</v>
      </c>
      <c r="H89" s="49" t="s">
        <v>202</v>
      </c>
      <c r="I89" s="42"/>
      <c r="J89" s="49" t="s">
        <v>562</v>
      </c>
      <c r="K89" s="49"/>
    </row>
    <row r="90" spans="1:11" ht="15" customHeight="1">
      <c r="A90" s="48" t="s">
        <v>226</v>
      </c>
      <c r="B90" s="49" t="s">
        <v>100</v>
      </c>
      <c r="C90" s="49" t="s">
        <v>102</v>
      </c>
      <c r="D90" s="49" t="str">
        <f t="shared" si="1"/>
        <v>CK</v>
      </c>
      <c r="E90" s="49" t="s">
        <v>41</v>
      </c>
      <c r="F90" s="49" t="s">
        <v>628</v>
      </c>
      <c r="G90" s="49" t="s">
        <v>79</v>
      </c>
      <c r="H90" s="49" t="s">
        <v>202</v>
      </c>
      <c r="I90" s="42"/>
      <c r="J90" s="194" t="s">
        <v>103</v>
      </c>
      <c r="K90" s="49"/>
    </row>
    <row r="91" spans="1:11" ht="12.95" customHeight="1">
      <c r="A91" s="48" t="s">
        <v>242</v>
      </c>
      <c r="B91" s="49" t="s">
        <v>100</v>
      </c>
      <c r="C91" s="49" t="s">
        <v>104</v>
      </c>
      <c r="D91" s="49" t="str">
        <f t="shared" si="1"/>
        <v>CL</v>
      </c>
      <c r="E91" s="49" t="s">
        <v>41</v>
      </c>
      <c r="F91" s="49" t="s">
        <v>628</v>
      </c>
      <c r="G91" s="49" t="s">
        <v>79</v>
      </c>
      <c r="H91" s="49" t="s">
        <v>202</v>
      </c>
      <c r="I91" s="42">
        <v>10000000</v>
      </c>
      <c r="J91" s="250" t="s">
        <v>968</v>
      </c>
      <c r="K91" s="49"/>
    </row>
    <row r="92" spans="1:11" ht="15" customHeight="1">
      <c r="A92" s="48" t="s">
        <v>227</v>
      </c>
      <c r="B92" s="49" t="s">
        <v>100</v>
      </c>
      <c r="C92" s="49" t="s">
        <v>105</v>
      </c>
      <c r="D92" s="49" t="str">
        <f t="shared" si="1"/>
        <v>CM</v>
      </c>
      <c r="E92" s="49" t="s">
        <v>41</v>
      </c>
      <c r="F92" s="49" t="s">
        <v>628</v>
      </c>
      <c r="G92" s="49" t="s">
        <v>79</v>
      </c>
      <c r="H92" s="49" t="s">
        <v>202</v>
      </c>
      <c r="I92" s="42"/>
      <c r="J92" s="194" t="s">
        <v>563</v>
      </c>
      <c r="K92" s="49"/>
    </row>
    <row r="93" spans="1:11" ht="15" customHeight="1">
      <c r="A93" s="48" t="s">
        <v>407</v>
      </c>
      <c r="B93" s="49" t="s">
        <v>100</v>
      </c>
      <c r="C93" s="49" t="s">
        <v>408</v>
      </c>
      <c r="D93" s="49" t="str">
        <f t="shared" si="1"/>
        <v>CN</v>
      </c>
      <c r="E93" s="49" t="s">
        <v>41</v>
      </c>
      <c r="F93" s="49" t="s">
        <v>628</v>
      </c>
      <c r="G93" s="49" t="s">
        <v>79</v>
      </c>
      <c r="H93" s="49" t="s">
        <v>202</v>
      </c>
      <c r="I93" s="42"/>
      <c r="J93" s="194" t="s">
        <v>564</v>
      </c>
      <c r="K93" s="49"/>
    </row>
    <row r="94" spans="1:11" ht="15" customHeight="1">
      <c r="A94" s="48" t="s">
        <v>418</v>
      </c>
      <c r="B94" s="49" t="s">
        <v>100</v>
      </c>
      <c r="C94" s="49" t="s">
        <v>409</v>
      </c>
      <c r="D94" s="49" t="str">
        <f t="shared" si="1"/>
        <v>CO</v>
      </c>
      <c r="E94" s="49" t="s">
        <v>41</v>
      </c>
      <c r="F94" s="49" t="s">
        <v>628</v>
      </c>
      <c r="G94" s="49" t="s">
        <v>79</v>
      </c>
      <c r="H94" s="49" t="s">
        <v>202</v>
      </c>
      <c r="I94" s="42"/>
      <c r="J94" s="194" t="s">
        <v>565</v>
      </c>
      <c r="K94" s="49"/>
    </row>
    <row r="95" spans="1:11" ht="15" customHeight="1">
      <c r="A95" s="48" t="s">
        <v>350</v>
      </c>
      <c r="B95" s="49" t="s">
        <v>100</v>
      </c>
      <c r="C95" s="49" t="s">
        <v>346</v>
      </c>
      <c r="D95" s="49" t="str">
        <f t="shared" si="1"/>
        <v>CP</v>
      </c>
      <c r="E95" s="49" t="s">
        <v>41</v>
      </c>
      <c r="F95" s="49" t="s">
        <v>628</v>
      </c>
      <c r="G95" s="49" t="s">
        <v>79</v>
      </c>
      <c r="H95" s="49" t="s">
        <v>202</v>
      </c>
      <c r="I95" s="42"/>
      <c r="J95" s="194" t="s">
        <v>566</v>
      </c>
      <c r="K95" s="49"/>
    </row>
    <row r="96" spans="1:11" ht="15" customHeight="1">
      <c r="A96" s="48" t="s">
        <v>351</v>
      </c>
      <c r="B96" s="49" t="s">
        <v>100</v>
      </c>
      <c r="C96" s="49" t="s">
        <v>348</v>
      </c>
      <c r="D96" s="49" t="str">
        <f t="shared" si="1"/>
        <v>CQ</v>
      </c>
      <c r="E96" s="49" t="s">
        <v>41</v>
      </c>
      <c r="F96" s="49" t="s">
        <v>628</v>
      </c>
      <c r="G96" s="49" t="s">
        <v>79</v>
      </c>
      <c r="H96" s="49" t="s">
        <v>202</v>
      </c>
      <c r="I96" s="42"/>
      <c r="J96" s="194" t="s">
        <v>567</v>
      </c>
      <c r="K96" s="49"/>
    </row>
    <row r="97" spans="1:11" ht="15" customHeight="1">
      <c r="A97" s="48" t="s">
        <v>228</v>
      </c>
      <c r="B97" s="49" t="s">
        <v>100</v>
      </c>
      <c r="C97" s="49" t="s">
        <v>106</v>
      </c>
      <c r="D97" s="49" t="str">
        <f t="shared" si="1"/>
        <v>CR</v>
      </c>
      <c r="E97" s="49" t="s">
        <v>41</v>
      </c>
      <c r="F97" s="49" t="s">
        <v>628</v>
      </c>
      <c r="G97" s="49" t="s">
        <v>79</v>
      </c>
      <c r="H97" s="49" t="s">
        <v>202</v>
      </c>
      <c r="I97" s="42"/>
      <c r="J97" s="194" t="s">
        <v>568</v>
      </c>
      <c r="K97" s="49"/>
    </row>
    <row r="98" spans="1:11" ht="15" customHeight="1">
      <c r="A98" s="48" t="s">
        <v>426</v>
      </c>
      <c r="B98" s="49" t="s">
        <v>100</v>
      </c>
      <c r="C98" s="49" t="s">
        <v>246</v>
      </c>
      <c r="D98" s="49" t="str">
        <f t="shared" si="1"/>
        <v>CS</v>
      </c>
      <c r="E98" s="49" t="s">
        <v>41</v>
      </c>
      <c r="F98" s="49" t="s">
        <v>628</v>
      </c>
      <c r="G98" s="49" t="s">
        <v>79</v>
      </c>
      <c r="H98" s="49" t="s">
        <v>202</v>
      </c>
      <c r="I98" s="42"/>
      <c r="J98" s="194" t="s">
        <v>569</v>
      </c>
      <c r="K98" s="49"/>
    </row>
    <row r="99" spans="1:11" ht="15" customHeight="1">
      <c r="A99" s="48" t="s">
        <v>371</v>
      </c>
      <c r="B99" s="49" t="s">
        <v>100</v>
      </c>
      <c r="C99" s="49" t="s">
        <v>330</v>
      </c>
      <c r="D99" s="49" t="str">
        <f t="shared" si="1"/>
        <v>CT</v>
      </c>
      <c r="E99" s="49" t="s">
        <v>41</v>
      </c>
      <c r="F99" s="49" t="s">
        <v>628</v>
      </c>
      <c r="G99" s="49" t="s">
        <v>79</v>
      </c>
      <c r="H99" s="49" t="s">
        <v>202</v>
      </c>
      <c r="I99" s="42"/>
      <c r="J99" s="194" t="s">
        <v>453</v>
      </c>
      <c r="K99" s="49"/>
    </row>
    <row r="100" spans="1:11" ht="15" customHeight="1">
      <c r="A100" s="48" t="s">
        <v>518</v>
      </c>
      <c r="B100" s="49" t="s">
        <v>100</v>
      </c>
      <c r="C100" s="49" t="s">
        <v>107</v>
      </c>
      <c r="D100" s="49" t="str">
        <f t="shared" si="1"/>
        <v>CU</v>
      </c>
      <c r="E100" s="49" t="s">
        <v>41</v>
      </c>
      <c r="F100" s="49" t="s">
        <v>628</v>
      </c>
      <c r="G100" s="49" t="s">
        <v>79</v>
      </c>
      <c r="H100" s="49" t="s">
        <v>202</v>
      </c>
      <c r="I100" s="42"/>
      <c r="J100" s="194" t="s">
        <v>571</v>
      </c>
      <c r="K100" s="49"/>
    </row>
    <row r="101" spans="1:11" ht="15" customHeight="1">
      <c r="A101" s="48" t="s">
        <v>427</v>
      </c>
      <c r="B101" s="49" t="s">
        <v>100</v>
      </c>
      <c r="C101" s="49" t="s">
        <v>108</v>
      </c>
      <c r="D101" s="49" t="str">
        <f t="shared" si="1"/>
        <v>CV</v>
      </c>
      <c r="E101" s="49" t="s">
        <v>41</v>
      </c>
      <c r="F101" s="49" t="s">
        <v>628</v>
      </c>
      <c r="G101" s="49" t="s">
        <v>79</v>
      </c>
      <c r="H101" s="49" t="s">
        <v>202</v>
      </c>
      <c r="I101" s="42"/>
      <c r="J101" s="194" t="s">
        <v>572</v>
      </c>
      <c r="K101" s="49"/>
    </row>
    <row r="102" spans="1:11" ht="15" customHeight="1">
      <c r="A102" s="48" t="s">
        <v>428</v>
      </c>
      <c r="B102" s="49" t="s">
        <v>100</v>
      </c>
      <c r="C102" s="49" t="s">
        <v>109</v>
      </c>
      <c r="D102" s="49" t="str">
        <f t="shared" si="1"/>
        <v>CW</v>
      </c>
      <c r="E102" s="49" t="s">
        <v>41</v>
      </c>
      <c r="F102" s="49" t="s">
        <v>628</v>
      </c>
      <c r="G102" s="49" t="s">
        <v>79</v>
      </c>
      <c r="H102" s="49" t="s">
        <v>202</v>
      </c>
      <c r="I102" s="42">
        <v>1000000</v>
      </c>
      <c r="J102" s="194" t="s">
        <v>573</v>
      </c>
      <c r="K102" s="49"/>
    </row>
    <row r="103" spans="1:11" ht="15" customHeight="1">
      <c r="A103" s="51" t="s">
        <v>320</v>
      </c>
      <c r="B103" s="49" t="s">
        <v>100</v>
      </c>
      <c r="C103" s="50" t="s">
        <v>250</v>
      </c>
      <c r="D103" s="49" t="str">
        <f t="shared" si="1"/>
        <v>CX</v>
      </c>
      <c r="E103" s="49" t="s">
        <v>41</v>
      </c>
      <c r="F103" s="49" t="s">
        <v>628</v>
      </c>
      <c r="G103" s="49" t="s">
        <v>79</v>
      </c>
      <c r="H103" s="49" t="s">
        <v>202</v>
      </c>
      <c r="I103" s="42"/>
      <c r="J103" s="49" t="s">
        <v>333</v>
      </c>
      <c r="K103" s="49"/>
    </row>
    <row r="104" spans="1:11" ht="15" customHeight="1">
      <c r="A104" s="48" t="s">
        <v>321</v>
      </c>
      <c r="B104" s="49" t="s">
        <v>100</v>
      </c>
      <c r="C104" s="50" t="s">
        <v>251</v>
      </c>
      <c r="D104" s="49" t="str">
        <f t="shared" si="1"/>
        <v>CY</v>
      </c>
      <c r="E104" s="49" t="s">
        <v>41</v>
      </c>
      <c r="F104" s="49" t="s">
        <v>628</v>
      </c>
      <c r="G104" s="49" t="s">
        <v>79</v>
      </c>
      <c r="H104" s="49" t="s">
        <v>202</v>
      </c>
      <c r="I104" s="42"/>
      <c r="J104" s="251" t="s">
        <v>967</v>
      </c>
      <c r="K104" s="49"/>
    </row>
    <row r="105" spans="1:11" ht="15" customHeight="1">
      <c r="A105" s="48" t="s">
        <v>413</v>
      </c>
      <c r="B105" s="49" t="s">
        <v>100</v>
      </c>
      <c r="C105" t="s">
        <v>405</v>
      </c>
      <c r="D105" s="49" t="str">
        <f t="shared" si="1"/>
        <v>CZ</v>
      </c>
      <c r="E105" s="49" t="s">
        <v>41</v>
      </c>
      <c r="F105" s="49" t="s">
        <v>628</v>
      </c>
      <c r="G105" s="49" t="s">
        <v>79</v>
      </c>
      <c r="H105" s="49" t="s">
        <v>202</v>
      </c>
      <c r="I105" s="42"/>
      <c r="J105" s="49" t="s">
        <v>414</v>
      </c>
      <c r="K105" s="49"/>
    </row>
    <row r="106" spans="1:11" ht="15" customHeight="1">
      <c r="A106" s="48" t="s">
        <v>429</v>
      </c>
      <c r="B106" s="49" t="s">
        <v>100</v>
      </c>
      <c r="C106" s="49" t="s">
        <v>110</v>
      </c>
      <c r="D106" s="49" t="str">
        <f t="shared" si="1"/>
        <v>DA</v>
      </c>
      <c r="E106" s="49" t="s">
        <v>41</v>
      </c>
      <c r="F106" s="49" t="s">
        <v>628</v>
      </c>
      <c r="G106" s="49" t="s">
        <v>79</v>
      </c>
      <c r="H106" s="49" t="s">
        <v>202</v>
      </c>
      <c r="I106" s="42">
        <v>2000000</v>
      </c>
      <c r="J106" s="194" t="s">
        <v>574</v>
      </c>
      <c r="K106" s="49"/>
    </row>
    <row r="107" spans="1:11" ht="15" customHeight="1">
      <c r="A107" s="48" t="s">
        <v>111</v>
      </c>
      <c r="B107" s="49" t="s">
        <v>100</v>
      </c>
      <c r="C107" s="49" t="s">
        <v>112</v>
      </c>
      <c r="D107" s="49" t="str">
        <f t="shared" si="1"/>
        <v>DB</v>
      </c>
      <c r="E107" s="49" t="s">
        <v>37</v>
      </c>
      <c r="F107" s="49" t="s">
        <v>38</v>
      </c>
      <c r="G107" s="49" t="s">
        <v>38</v>
      </c>
      <c r="H107" s="194" t="s">
        <v>478</v>
      </c>
      <c r="I107" s="42" t="s">
        <v>113</v>
      </c>
      <c r="J107" s="194" t="s">
        <v>575</v>
      </c>
      <c r="K107" s="49"/>
    </row>
    <row r="108" spans="1:11" ht="15" customHeight="1">
      <c r="A108" s="48" t="s">
        <v>480</v>
      </c>
      <c r="B108" s="50" t="s">
        <v>114</v>
      </c>
      <c r="C108" s="50" t="s">
        <v>387</v>
      </c>
      <c r="D108" s="49" t="str">
        <f t="shared" si="1"/>
        <v>DC</v>
      </c>
      <c r="E108" s="49" t="s">
        <v>41</v>
      </c>
      <c r="F108" s="49" t="s">
        <v>629</v>
      </c>
      <c r="G108" s="49" t="s">
        <v>79</v>
      </c>
      <c r="H108" s="49" t="s">
        <v>202</v>
      </c>
      <c r="I108" s="42"/>
      <c r="J108" s="251" t="s">
        <v>955</v>
      </c>
      <c r="K108" s="49"/>
    </row>
    <row r="109" spans="1:11" ht="15" customHeight="1">
      <c r="A109" s="48" t="s">
        <v>336</v>
      </c>
      <c r="B109" s="49" t="s">
        <v>114</v>
      </c>
      <c r="C109" s="49" t="s">
        <v>335</v>
      </c>
      <c r="D109" s="49" t="str">
        <f t="shared" si="1"/>
        <v>DD</v>
      </c>
      <c r="E109" s="49" t="s">
        <v>41</v>
      </c>
      <c r="F109" s="49" t="s">
        <v>629</v>
      </c>
      <c r="G109" s="49" t="s">
        <v>79</v>
      </c>
      <c r="H109" s="49" t="s">
        <v>202</v>
      </c>
      <c r="I109" s="42"/>
      <c r="J109" s="194" t="s">
        <v>561</v>
      </c>
      <c r="K109" s="49"/>
    </row>
    <row r="110" spans="1:11" ht="15" customHeight="1">
      <c r="A110" s="48" t="s">
        <v>244</v>
      </c>
      <c r="B110" s="49" t="s">
        <v>114</v>
      </c>
      <c r="C110" s="49" t="s">
        <v>115</v>
      </c>
      <c r="D110" s="49" t="str">
        <f t="shared" si="1"/>
        <v>DE</v>
      </c>
      <c r="E110" s="49" t="s">
        <v>41</v>
      </c>
      <c r="F110" s="49" t="s">
        <v>629</v>
      </c>
      <c r="G110" s="49" t="s">
        <v>79</v>
      </c>
      <c r="H110" s="49" t="s">
        <v>202</v>
      </c>
      <c r="I110" s="42">
        <v>1000000</v>
      </c>
      <c r="J110" s="194" t="s">
        <v>576</v>
      </c>
      <c r="K110" s="49"/>
    </row>
    <row r="111" spans="1:11" ht="15" customHeight="1">
      <c r="A111" s="48" t="s">
        <v>229</v>
      </c>
      <c r="B111" s="49" t="s">
        <v>114</v>
      </c>
      <c r="C111" s="49" t="s">
        <v>116</v>
      </c>
      <c r="D111" s="49" t="str">
        <f t="shared" si="1"/>
        <v>DF</v>
      </c>
      <c r="E111" s="49" t="s">
        <v>41</v>
      </c>
      <c r="F111" s="49" t="s">
        <v>629</v>
      </c>
      <c r="G111" s="49" t="s">
        <v>79</v>
      </c>
      <c r="H111" s="49" t="s">
        <v>202</v>
      </c>
      <c r="I111" s="42"/>
      <c r="J111" s="194" t="s">
        <v>577</v>
      </c>
      <c r="K111" s="49"/>
    </row>
    <row r="112" spans="1:11" ht="15" customHeight="1">
      <c r="A112" s="48" t="s">
        <v>243</v>
      </c>
      <c r="B112" s="49" t="s">
        <v>114</v>
      </c>
      <c r="C112" s="49" t="s">
        <v>117</v>
      </c>
      <c r="D112" s="49" t="str">
        <f t="shared" si="1"/>
        <v>DG</v>
      </c>
      <c r="E112" s="49" t="s">
        <v>41</v>
      </c>
      <c r="F112" s="49" t="s">
        <v>629</v>
      </c>
      <c r="G112" s="49" t="s">
        <v>79</v>
      </c>
      <c r="H112" s="49" t="s">
        <v>202</v>
      </c>
      <c r="I112" s="42"/>
      <c r="J112" s="250" t="s">
        <v>968</v>
      </c>
      <c r="K112" s="49"/>
    </row>
    <row r="113" spans="1:11" ht="15" customHeight="1">
      <c r="A113" s="48" t="s">
        <v>230</v>
      </c>
      <c r="B113" s="49" t="s">
        <v>114</v>
      </c>
      <c r="C113" s="49" t="s">
        <v>118</v>
      </c>
      <c r="D113" s="49" t="str">
        <f t="shared" si="1"/>
        <v>DH</v>
      </c>
      <c r="E113" s="49" t="s">
        <v>41</v>
      </c>
      <c r="F113" s="49" t="s">
        <v>629</v>
      </c>
      <c r="G113" s="49" t="s">
        <v>79</v>
      </c>
      <c r="H113" s="49" t="s">
        <v>202</v>
      </c>
      <c r="I113" s="42"/>
      <c r="J113" s="194" t="s">
        <v>563</v>
      </c>
      <c r="K113" s="49"/>
    </row>
    <row r="114" spans="1:11" ht="15" customHeight="1">
      <c r="A114" s="48" t="s">
        <v>412</v>
      </c>
      <c r="B114" s="49" t="s">
        <v>114</v>
      </c>
      <c r="C114" s="49" t="s">
        <v>410</v>
      </c>
      <c r="D114" s="49" t="str">
        <f t="shared" si="1"/>
        <v>DI</v>
      </c>
      <c r="E114" s="49" t="s">
        <v>41</v>
      </c>
      <c r="F114" s="49" t="s">
        <v>629</v>
      </c>
      <c r="G114" s="49" t="s">
        <v>79</v>
      </c>
      <c r="H114" s="49" t="s">
        <v>202</v>
      </c>
      <c r="I114" s="42"/>
      <c r="J114" s="194" t="s">
        <v>564</v>
      </c>
      <c r="K114" s="49"/>
    </row>
    <row r="115" spans="1:11" ht="15" customHeight="1">
      <c r="A115" s="48" t="s">
        <v>419</v>
      </c>
      <c r="B115" s="49" t="s">
        <v>114</v>
      </c>
      <c r="C115" s="49" t="s">
        <v>411</v>
      </c>
      <c r="D115" s="49" t="str">
        <f t="shared" si="1"/>
        <v>DJ</v>
      </c>
      <c r="E115" s="49" t="s">
        <v>41</v>
      </c>
      <c r="F115" s="49" t="s">
        <v>629</v>
      </c>
      <c r="G115" s="49" t="s">
        <v>79</v>
      </c>
      <c r="H115" s="49" t="s">
        <v>202</v>
      </c>
      <c r="I115" s="42"/>
      <c r="J115" s="194" t="s">
        <v>565</v>
      </c>
      <c r="K115" s="49"/>
    </row>
    <row r="116" spans="1:11" ht="15" customHeight="1">
      <c r="A116" s="48" t="s">
        <v>352</v>
      </c>
      <c r="B116" s="49" t="s">
        <v>114</v>
      </c>
      <c r="C116" s="49" t="s">
        <v>347</v>
      </c>
      <c r="D116" s="49" t="str">
        <f t="shared" si="1"/>
        <v>DK</v>
      </c>
      <c r="E116" s="49" t="s">
        <v>41</v>
      </c>
      <c r="F116" s="49" t="s">
        <v>629</v>
      </c>
      <c r="G116" s="49" t="s">
        <v>79</v>
      </c>
      <c r="H116" s="49" t="s">
        <v>202</v>
      </c>
      <c r="I116" s="42"/>
      <c r="J116" s="194" t="s">
        <v>566</v>
      </c>
      <c r="K116" s="49"/>
    </row>
    <row r="117" spans="1:11" ht="15" customHeight="1">
      <c r="A117" s="48" t="s">
        <v>353</v>
      </c>
      <c r="B117" s="49" t="s">
        <v>114</v>
      </c>
      <c r="C117" s="49" t="s">
        <v>349</v>
      </c>
      <c r="D117" s="49" t="str">
        <f t="shared" si="1"/>
        <v>DL</v>
      </c>
      <c r="E117" s="49" t="s">
        <v>41</v>
      </c>
      <c r="F117" s="49" t="s">
        <v>629</v>
      </c>
      <c r="G117" s="49" t="s">
        <v>79</v>
      </c>
      <c r="H117" s="49" t="s">
        <v>202</v>
      </c>
      <c r="I117" s="42"/>
      <c r="J117" s="194" t="s">
        <v>567</v>
      </c>
      <c r="K117" s="49"/>
    </row>
    <row r="118" spans="1:11" ht="15" customHeight="1">
      <c r="A118" s="48" t="s">
        <v>231</v>
      </c>
      <c r="B118" s="49" t="s">
        <v>114</v>
      </c>
      <c r="C118" s="49" t="s">
        <v>119</v>
      </c>
      <c r="D118" s="49" t="str">
        <f t="shared" si="1"/>
        <v>DM</v>
      </c>
      <c r="E118" s="49" t="s">
        <v>41</v>
      </c>
      <c r="F118" s="49" t="s">
        <v>629</v>
      </c>
      <c r="G118" s="49" t="s">
        <v>79</v>
      </c>
      <c r="H118" s="49" t="s">
        <v>202</v>
      </c>
      <c r="I118" s="42"/>
      <c r="J118" s="194" t="s">
        <v>568</v>
      </c>
      <c r="K118" s="49"/>
    </row>
    <row r="119" spans="1:11" ht="15" customHeight="1">
      <c r="A119" s="48" t="s">
        <v>322</v>
      </c>
      <c r="B119" s="49" t="s">
        <v>114</v>
      </c>
      <c r="C119" s="50" t="s">
        <v>247</v>
      </c>
      <c r="D119" s="49" t="str">
        <f t="shared" si="1"/>
        <v>DN</v>
      </c>
      <c r="E119" s="49" t="s">
        <v>41</v>
      </c>
      <c r="F119" s="49" t="s">
        <v>629</v>
      </c>
      <c r="G119" s="49" t="s">
        <v>79</v>
      </c>
      <c r="H119" s="49" t="s">
        <v>202</v>
      </c>
      <c r="I119" s="42"/>
      <c r="J119" s="194" t="s">
        <v>569</v>
      </c>
      <c r="K119" s="49"/>
    </row>
    <row r="120" spans="1:11" ht="15" customHeight="1">
      <c r="A120" s="48" t="s">
        <v>332</v>
      </c>
      <c r="B120" s="49" t="s">
        <v>114</v>
      </c>
      <c r="C120" s="49" t="s">
        <v>331</v>
      </c>
      <c r="D120" s="49" t="str">
        <f t="shared" si="1"/>
        <v>DO</v>
      </c>
      <c r="E120" s="49" t="s">
        <v>41</v>
      </c>
      <c r="F120" s="49" t="s">
        <v>629</v>
      </c>
      <c r="G120" s="49" t="s">
        <v>79</v>
      </c>
      <c r="H120" s="49" t="s">
        <v>202</v>
      </c>
      <c r="I120" s="42"/>
      <c r="J120" s="194" t="s">
        <v>384</v>
      </c>
      <c r="K120" s="49"/>
    </row>
    <row r="121" spans="1:11" ht="15" customHeight="1">
      <c r="A121" s="48" t="s">
        <v>519</v>
      </c>
      <c r="B121" s="49" t="s">
        <v>114</v>
      </c>
      <c r="C121" s="49" t="s">
        <v>120</v>
      </c>
      <c r="D121" s="49" t="str">
        <f t="shared" si="1"/>
        <v>DP</v>
      </c>
      <c r="E121" s="49" t="s">
        <v>41</v>
      </c>
      <c r="F121" s="49" t="s">
        <v>629</v>
      </c>
      <c r="G121" s="49" t="s">
        <v>79</v>
      </c>
      <c r="H121" s="49" t="s">
        <v>202</v>
      </c>
      <c r="I121" s="42"/>
      <c r="J121" s="194" t="s">
        <v>570</v>
      </c>
      <c r="K121" s="49"/>
    </row>
    <row r="122" spans="1:11" ht="15" customHeight="1">
      <c r="A122" s="48" t="s">
        <v>430</v>
      </c>
      <c r="B122" s="49" t="s">
        <v>114</v>
      </c>
      <c r="C122" s="49" t="s">
        <v>121</v>
      </c>
      <c r="D122" s="49" t="str">
        <f t="shared" si="1"/>
        <v>DQ</v>
      </c>
      <c r="E122" s="49" t="s">
        <v>41</v>
      </c>
      <c r="F122" s="49" t="s">
        <v>629</v>
      </c>
      <c r="G122" s="49" t="s">
        <v>79</v>
      </c>
      <c r="H122" s="49" t="s">
        <v>202</v>
      </c>
      <c r="I122" s="42"/>
      <c r="J122" s="194" t="s">
        <v>572</v>
      </c>
      <c r="K122" s="49"/>
    </row>
    <row r="123" spans="1:11" ht="15" customHeight="1">
      <c r="A123" s="48" t="s">
        <v>232</v>
      </c>
      <c r="B123" s="49" t="s">
        <v>114</v>
      </c>
      <c r="C123" s="49" t="s">
        <v>122</v>
      </c>
      <c r="D123" s="49" t="str">
        <f t="shared" si="1"/>
        <v>DR</v>
      </c>
      <c r="E123" s="49" t="s">
        <v>41</v>
      </c>
      <c r="F123" s="49" t="s">
        <v>629</v>
      </c>
      <c r="G123" s="49" t="s">
        <v>79</v>
      </c>
      <c r="H123" s="49" t="s">
        <v>202</v>
      </c>
      <c r="I123" s="42"/>
      <c r="J123" s="194" t="s">
        <v>578</v>
      </c>
      <c r="K123" s="49"/>
    </row>
    <row r="124" spans="1:11" ht="15" customHeight="1">
      <c r="A124" s="48" t="s">
        <v>323</v>
      </c>
      <c r="B124" s="49" t="s">
        <v>114</v>
      </c>
      <c r="C124" s="50" t="s">
        <v>248</v>
      </c>
      <c r="D124" s="49" t="str">
        <f t="shared" si="1"/>
        <v>DS</v>
      </c>
      <c r="E124" s="49" t="s">
        <v>41</v>
      </c>
      <c r="F124" s="49" t="s">
        <v>629</v>
      </c>
      <c r="G124" s="49" t="s">
        <v>79</v>
      </c>
      <c r="H124" s="49" t="s">
        <v>202</v>
      </c>
      <c r="I124" s="42"/>
      <c r="J124" s="49" t="s">
        <v>579</v>
      </c>
      <c r="K124" s="49"/>
    </row>
    <row r="125" spans="1:11" ht="15" customHeight="1">
      <c r="A125" s="48" t="s">
        <v>324</v>
      </c>
      <c r="B125" s="49" t="s">
        <v>114</v>
      </c>
      <c r="C125" s="50" t="s">
        <v>249</v>
      </c>
      <c r="D125" s="49" t="str">
        <f t="shared" si="1"/>
        <v>DT</v>
      </c>
      <c r="E125" s="49" t="s">
        <v>41</v>
      </c>
      <c r="F125" s="49" t="s">
        <v>629</v>
      </c>
      <c r="G125" s="49" t="s">
        <v>79</v>
      </c>
      <c r="H125" s="49" t="s">
        <v>202</v>
      </c>
      <c r="I125" s="42"/>
      <c r="J125" s="251" t="s">
        <v>967</v>
      </c>
      <c r="K125" s="49"/>
    </row>
    <row r="126" spans="1:11" ht="15" customHeight="1">
      <c r="A126" s="48" t="s">
        <v>415</v>
      </c>
      <c r="B126" s="49" t="s">
        <v>114</v>
      </c>
      <c r="C126" t="s">
        <v>406</v>
      </c>
      <c r="D126" s="49" t="str">
        <f t="shared" si="1"/>
        <v>DU</v>
      </c>
      <c r="E126" s="49" t="s">
        <v>41</v>
      </c>
      <c r="F126" s="49" t="s">
        <v>628</v>
      </c>
      <c r="G126" s="49" t="s">
        <v>79</v>
      </c>
      <c r="H126" s="49" t="s">
        <v>202</v>
      </c>
      <c r="I126" s="42"/>
      <c r="J126" s="49" t="s">
        <v>580</v>
      </c>
      <c r="K126" s="49"/>
    </row>
    <row r="127" spans="1:11" ht="15" customHeight="1">
      <c r="A127" s="51" t="s">
        <v>233</v>
      </c>
      <c r="B127" s="49" t="s">
        <v>114</v>
      </c>
      <c r="C127" s="49" t="s">
        <v>123</v>
      </c>
      <c r="D127" s="49" t="str">
        <f t="shared" si="1"/>
        <v>DV</v>
      </c>
      <c r="E127" s="49" t="s">
        <v>41</v>
      </c>
      <c r="F127" s="49" t="s">
        <v>629</v>
      </c>
      <c r="G127" s="49" t="s">
        <v>79</v>
      </c>
      <c r="H127" s="194" t="s">
        <v>202</v>
      </c>
      <c r="I127" s="42"/>
      <c r="J127" s="201" t="s">
        <v>581</v>
      </c>
      <c r="K127" s="49"/>
    </row>
    <row r="128" spans="1:11" ht="15" customHeight="1">
      <c r="A128" s="51" t="s">
        <v>124</v>
      </c>
      <c r="B128" s="49" t="s">
        <v>114</v>
      </c>
      <c r="C128" s="49" t="s">
        <v>125</v>
      </c>
      <c r="D128" s="49" t="str">
        <f t="shared" si="1"/>
        <v>DW</v>
      </c>
      <c r="E128" s="49" t="s">
        <v>37</v>
      </c>
      <c r="F128" s="49" t="s">
        <v>38</v>
      </c>
      <c r="G128" s="49" t="s">
        <v>38</v>
      </c>
      <c r="H128" s="194" t="s">
        <v>478</v>
      </c>
      <c r="I128" s="42"/>
      <c r="J128" s="201" t="s">
        <v>575</v>
      </c>
      <c r="K128" s="49"/>
    </row>
    <row r="129" spans="1:11" ht="15" customHeight="1">
      <c r="A129" s="51" t="s">
        <v>188</v>
      </c>
      <c r="B129" s="49" t="s">
        <v>114</v>
      </c>
      <c r="C129" s="49" t="s">
        <v>126</v>
      </c>
      <c r="D129" s="49" t="str">
        <f t="shared" si="1"/>
        <v>DX</v>
      </c>
      <c r="E129" s="49" t="s">
        <v>37</v>
      </c>
      <c r="F129" s="49" t="s">
        <v>38</v>
      </c>
      <c r="G129" s="49" t="s">
        <v>38</v>
      </c>
      <c r="H129" s="194" t="s">
        <v>38</v>
      </c>
      <c r="I129" s="42" t="s">
        <v>38</v>
      </c>
      <c r="J129" s="70" t="s">
        <v>471</v>
      </c>
      <c r="K129" s="49"/>
    </row>
    <row r="130" spans="1:11" ht="30" customHeight="1">
      <c r="A130" s="51" t="s">
        <v>416</v>
      </c>
      <c r="B130" s="49" t="s">
        <v>382</v>
      </c>
      <c r="C130" s="49" t="s">
        <v>127</v>
      </c>
      <c r="D130" s="49" t="str">
        <f t="shared" si="1"/>
        <v>DY</v>
      </c>
      <c r="E130" s="49" t="s">
        <v>41</v>
      </c>
      <c r="F130" s="49" t="s">
        <v>630</v>
      </c>
      <c r="G130" s="49" t="s">
        <v>79</v>
      </c>
      <c r="H130" s="194" t="s">
        <v>339</v>
      </c>
      <c r="I130" s="42">
        <v>10000000</v>
      </c>
      <c r="J130" s="201" t="s">
        <v>632</v>
      </c>
      <c r="K130" s="67" t="s">
        <v>341</v>
      </c>
    </row>
    <row r="131" spans="1:11" ht="30.75" customHeight="1">
      <c r="A131" s="51" t="s">
        <v>215</v>
      </c>
      <c r="B131" s="49" t="s">
        <v>382</v>
      </c>
      <c r="C131" s="49" t="s">
        <v>128</v>
      </c>
      <c r="D131" s="49" t="str">
        <f t="shared" si="1"/>
        <v>DZ</v>
      </c>
      <c r="E131" s="49" t="s">
        <v>41</v>
      </c>
      <c r="F131" s="49" t="s">
        <v>630</v>
      </c>
      <c r="G131" s="49" t="s">
        <v>79</v>
      </c>
      <c r="H131" s="194" t="s">
        <v>339</v>
      </c>
      <c r="I131" s="42"/>
      <c r="J131" s="201" t="s">
        <v>582</v>
      </c>
      <c r="K131" s="65" t="s">
        <v>340</v>
      </c>
    </row>
    <row r="132" spans="1:11" ht="30" customHeight="1">
      <c r="A132" s="51" t="s">
        <v>216</v>
      </c>
      <c r="B132" s="49" t="s">
        <v>382</v>
      </c>
      <c r="C132" s="49" t="s">
        <v>129</v>
      </c>
      <c r="D132" s="49" t="str">
        <f t="shared" ref="D132:D170" si="2">SUBSTITUTE(ADDRESS(1,ROW()-1,4),"1","")</f>
        <v>EA</v>
      </c>
      <c r="E132" s="49" t="s">
        <v>41</v>
      </c>
      <c r="F132" s="49" t="s">
        <v>630</v>
      </c>
      <c r="G132" s="49" t="s">
        <v>79</v>
      </c>
      <c r="H132" s="194" t="s">
        <v>339</v>
      </c>
      <c r="I132" s="42"/>
      <c r="J132" s="201" t="s">
        <v>393</v>
      </c>
      <c r="K132" s="65" t="s">
        <v>340</v>
      </c>
    </row>
    <row r="133" spans="1:11" ht="30" customHeight="1">
      <c r="A133" s="51" t="s">
        <v>217</v>
      </c>
      <c r="B133" s="49" t="s">
        <v>382</v>
      </c>
      <c r="C133" s="49" t="s">
        <v>130</v>
      </c>
      <c r="D133" s="49" t="str">
        <f t="shared" si="2"/>
        <v>EB</v>
      </c>
      <c r="E133" s="49" t="s">
        <v>41</v>
      </c>
      <c r="F133" s="49" t="s">
        <v>630</v>
      </c>
      <c r="G133" s="49" t="s">
        <v>79</v>
      </c>
      <c r="H133" s="194" t="s">
        <v>339</v>
      </c>
      <c r="I133" s="42"/>
      <c r="J133" s="201" t="s">
        <v>635</v>
      </c>
      <c r="K133" s="65" t="s">
        <v>340</v>
      </c>
    </row>
    <row r="134" spans="1:11" ht="30" customHeight="1">
      <c r="A134" s="51" t="s">
        <v>218</v>
      </c>
      <c r="B134" s="49" t="s">
        <v>382</v>
      </c>
      <c r="C134" s="49" t="s">
        <v>131</v>
      </c>
      <c r="D134" s="49" t="str">
        <f t="shared" si="2"/>
        <v>EC</v>
      </c>
      <c r="E134" s="49" t="s">
        <v>41</v>
      </c>
      <c r="F134" s="49" t="s">
        <v>630</v>
      </c>
      <c r="G134" s="49" t="s">
        <v>79</v>
      </c>
      <c r="H134" s="194" t="s">
        <v>339</v>
      </c>
      <c r="I134" s="42"/>
      <c r="J134" s="201" t="s">
        <v>583</v>
      </c>
      <c r="K134" s="65" t="s">
        <v>340</v>
      </c>
    </row>
    <row r="135" spans="1:11" ht="30" customHeight="1">
      <c r="A135" s="48" t="s">
        <v>511</v>
      </c>
      <c r="B135" s="49" t="s">
        <v>382</v>
      </c>
      <c r="C135" s="93" t="s">
        <v>508</v>
      </c>
      <c r="D135" s="49" t="str">
        <f t="shared" si="2"/>
        <v>ED</v>
      </c>
      <c r="E135" s="49" t="s">
        <v>41</v>
      </c>
      <c r="F135" s="49" t="s">
        <v>630</v>
      </c>
      <c r="G135" s="49" t="s">
        <v>79</v>
      </c>
      <c r="H135" s="194" t="s">
        <v>339</v>
      </c>
      <c r="I135" s="42"/>
      <c r="J135" s="201" t="s">
        <v>584</v>
      </c>
      <c r="K135" s="65" t="s">
        <v>340</v>
      </c>
    </row>
    <row r="136" spans="1:11" ht="30" customHeight="1">
      <c r="A136" s="51" t="s">
        <v>219</v>
      </c>
      <c r="B136" s="49" t="s">
        <v>382</v>
      </c>
      <c r="C136" s="49" t="s">
        <v>132</v>
      </c>
      <c r="D136" s="49" t="str">
        <f t="shared" si="2"/>
        <v>EE</v>
      </c>
      <c r="E136" s="49" t="s">
        <v>41</v>
      </c>
      <c r="F136" s="49" t="s">
        <v>630</v>
      </c>
      <c r="G136" s="49" t="s">
        <v>79</v>
      </c>
      <c r="H136" s="194" t="s">
        <v>339</v>
      </c>
      <c r="I136" s="42"/>
      <c r="J136" s="201" t="s">
        <v>394</v>
      </c>
      <c r="K136" s="65" t="s">
        <v>340</v>
      </c>
    </row>
    <row r="137" spans="1:11" ht="30" customHeight="1">
      <c r="A137" s="51" t="s">
        <v>133</v>
      </c>
      <c r="B137" s="49" t="s">
        <v>382</v>
      </c>
      <c r="C137" s="49" t="s">
        <v>134</v>
      </c>
      <c r="D137" s="49" t="str">
        <f t="shared" si="2"/>
        <v>EF</v>
      </c>
      <c r="E137" s="49" t="s">
        <v>37</v>
      </c>
      <c r="F137" s="49" t="s">
        <v>38</v>
      </c>
      <c r="G137" s="49" t="s">
        <v>38</v>
      </c>
      <c r="H137" s="194" t="s">
        <v>326</v>
      </c>
      <c r="I137" s="42"/>
      <c r="J137" s="201" t="s">
        <v>421</v>
      </c>
      <c r="K137" s="49"/>
    </row>
    <row r="138" spans="1:11" ht="30" customHeight="1">
      <c r="A138" s="51" t="s">
        <v>417</v>
      </c>
      <c r="B138" s="49" t="s">
        <v>383</v>
      </c>
      <c r="C138" s="49" t="s">
        <v>135</v>
      </c>
      <c r="D138" s="49" t="str">
        <f t="shared" si="2"/>
        <v>EG</v>
      </c>
      <c r="E138" s="49" t="s">
        <v>41</v>
      </c>
      <c r="F138" s="49" t="s">
        <v>631</v>
      </c>
      <c r="G138" s="49" t="s">
        <v>79</v>
      </c>
      <c r="H138" s="194" t="s">
        <v>339</v>
      </c>
      <c r="I138" s="42"/>
      <c r="J138" s="201" t="s">
        <v>633</v>
      </c>
      <c r="K138" s="67" t="s">
        <v>175</v>
      </c>
    </row>
    <row r="139" spans="1:11" ht="30" customHeight="1">
      <c r="A139" s="51" t="s">
        <v>220</v>
      </c>
      <c r="B139" s="49" t="s">
        <v>383</v>
      </c>
      <c r="C139" s="49" t="s">
        <v>136</v>
      </c>
      <c r="D139" s="49" t="str">
        <f t="shared" si="2"/>
        <v>EH</v>
      </c>
      <c r="E139" s="49" t="s">
        <v>41</v>
      </c>
      <c r="F139" s="49" t="s">
        <v>631</v>
      </c>
      <c r="G139" s="49" t="s">
        <v>79</v>
      </c>
      <c r="H139" s="194" t="s">
        <v>339</v>
      </c>
      <c r="I139" s="42"/>
      <c r="J139" s="201" t="s">
        <v>585</v>
      </c>
      <c r="K139" s="65" t="s">
        <v>340</v>
      </c>
    </row>
    <row r="140" spans="1:11" ht="30" customHeight="1">
      <c r="A140" s="51" t="s">
        <v>221</v>
      </c>
      <c r="B140" s="49" t="s">
        <v>383</v>
      </c>
      <c r="C140" s="49" t="s">
        <v>137</v>
      </c>
      <c r="D140" s="49" t="str">
        <f t="shared" si="2"/>
        <v>EI</v>
      </c>
      <c r="E140" s="49" t="s">
        <v>41</v>
      </c>
      <c r="F140" s="49" t="s">
        <v>631</v>
      </c>
      <c r="G140" s="49" t="s">
        <v>79</v>
      </c>
      <c r="H140" s="194" t="s">
        <v>339</v>
      </c>
      <c r="I140" s="42"/>
      <c r="J140" s="201" t="s">
        <v>586</v>
      </c>
      <c r="K140" s="65" t="s">
        <v>340</v>
      </c>
    </row>
    <row r="141" spans="1:11" ht="30" customHeight="1">
      <c r="A141" s="51" t="s">
        <v>222</v>
      </c>
      <c r="B141" s="49" t="s">
        <v>383</v>
      </c>
      <c r="C141" s="49" t="s">
        <v>138</v>
      </c>
      <c r="D141" s="49" t="str">
        <f t="shared" si="2"/>
        <v>EJ</v>
      </c>
      <c r="E141" s="49" t="s">
        <v>41</v>
      </c>
      <c r="F141" s="49" t="s">
        <v>631</v>
      </c>
      <c r="G141" s="49" t="s">
        <v>79</v>
      </c>
      <c r="H141" s="194" t="s">
        <v>339</v>
      </c>
      <c r="I141" s="42"/>
      <c r="J141" s="201" t="s">
        <v>634</v>
      </c>
      <c r="K141" s="65" t="s">
        <v>340</v>
      </c>
    </row>
    <row r="142" spans="1:11" ht="30" customHeight="1">
      <c r="A142" s="51" t="s">
        <v>223</v>
      </c>
      <c r="B142" s="49" t="s">
        <v>383</v>
      </c>
      <c r="C142" s="49" t="s">
        <v>139</v>
      </c>
      <c r="D142" s="49" t="str">
        <f t="shared" si="2"/>
        <v>EK</v>
      </c>
      <c r="E142" s="49" t="s">
        <v>41</v>
      </c>
      <c r="F142" s="49" t="s">
        <v>631</v>
      </c>
      <c r="G142" s="49" t="s">
        <v>79</v>
      </c>
      <c r="H142" s="194" t="s">
        <v>339</v>
      </c>
      <c r="I142" s="42"/>
      <c r="J142" s="201" t="s">
        <v>587</v>
      </c>
      <c r="K142" s="65" t="s">
        <v>340</v>
      </c>
    </row>
    <row r="143" spans="1:11" ht="30" customHeight="1">
      <c r="A143" s="48" t="s">
        <v>510</v>
      </c>
      <c r="B143" s="49" t="s">
        <v>383</v>
      </c>
      <c r="C143" s="93" t="s">
        <v>509</v>
      </c>
      <c r="D143" s="49" t="str">
        <f t="shared" si="2"/>
        <v>EL</v>
      </c>
      <c r="E143" s="49" t="s">
        <v>41</v>
      </c>
      <c r="F143" s="49" t="s">
        <v>631</v>
      </c>
      <c r="G143" s="49" t="s">
        <v>79</v>
      </c>
      <c r="H143" s="194" t="s">
        <v>339</v>
      </c>
      <c r="I143" s="42"/>
      <c r="J143" s="201" t="s">
        <v>588</v>
      </c>
      <c r="K143" s="65" t="s">
        <v>340</v>
      </c>
    </row>
    <row r="144" spans="1:11" ht="30" customHeight="1">
      <c r="A144" s="51" t="s">
        <v>224</v>
      </c>
      <c r="B144" s="49" t="s">
        <v>383</v>
      </c>
      <c r="C144" s="49" t="s">
        <v>140</v>
      </c>
      <c r="D144" s="49" t="str">
        <f t="shared" si="2"/>
        <v>EM</v>
      </c>
      <c r="E144" s="49" t="s">
        <v>41</v>
      </c>
      <c r="F144" s="49" t="s">
        <v>631</v>
      </c>
      <c r="G144" s="49" t="s">
        <v>79</v>
      </c>
      <c r="H144" s="194" t="s">
        <v>339</v>
      </c>
      <c r="I144" s="42"/>
      <c r="J144" s="201" t="s">
        <v>141</v>
      </c>
      <c r="K144" s="65" t="s">
        <v>340</v>
      </c>
    </row>
    <row r="145" spans="1:11" ht="15" customHeight="1">
      <c r="A145" s="51" t="s">
        <v>142</v>
      </c>
      <c r="B145" s="49" t="s">
        <v>383</v>
      </c>
      <c r="C145" s="49" t="s">
        <v>143</v>
      </c>
      <c r="D145" s="49" t="str">
        <f t="shared" si="2"/>
        <v>EN</v>
      </c>
      <c r="E145" s="49" t="s">
        <v>37</v>
      </c>
      <c r="F145" s="49" t="s">
        <v>38</v>
      </c>
      <c r="G145" s="49" t="s">
        <v>38</v>
      </c>
      <c r="H145" s="194" t="s">
        <v>478</v>
      </c>
      <c r="I145" s="42"/>
      <c r="J145" s="201" t="s">
        <v>421</v>
      </c>
      <c r="K145" s="49"/>
    </row>
    <row r="146" spans="1:11" ht="15" customHeight="1">
      <c r="A146" s="51" t="s">
        <v>225</v>
      </c>
      <c r="B146" s="49" t="s">
        <v>383</v>
      </c>
      <c r="C146" s="49" t="s">
        <v>144</v>
      </c>
      <c r="D146" s="49" t="str">
        <f t="shared" si="2"/>
        <v>EO</v>
      </c>
      <c r="E146" s="49" t="s">
        <v>37</v>
      </c>
      <c r="F146" s="49" t="s">
        <v>38</v>
      </c>
      <c r="G146" s="49" t="s">
        <v>38</v>
      </c>
      <c r="H146" s="194" t="s">
        <v>38</v>
      </c>
      <c r="I146" s="42"/>
      <c r="J146" s="70" t="s">
        <v>471</v>
      </c>
      <c r="K146" s="49"/>
    </row>
    <row r="147" spans="1:11" ht="15" customHeight="1">
      <c r="A147" s="51" t="s">
        <v>399</v>
      </c>
      <c r="B147" s="39" t="s">
        <v>145</v>
      </c>
      <c r="C147" s="39" t="s">
        <v>390</v>
      </c>
      <c r="D147" s="49" t="str">
        <f t="shared" si="2"/>
        <v>EP</v>
      </c>
      <c r="E147" s="49" t="s">
        <v>41</v>
      </c>
      <c r="F147" s="49" t="s">
        <v>627</v>
      </c>
      <c r="G147" s="49" t="s">
        <v>79</v>
      </c>
      <c r="H147" s="194" t="s">
        <v>38</v>
      </c>
      <c r="I147" s="42"/>
      <c r="J147" s="194" t="s">
        <v>589</v>
      </c>
      <c r="K147" s="49"/>
    </row>
    <row r="148" spans="1:11" ht="15" customHeight="1">
      <c r="A148" s="51" t="s">
        <v>213</v>
      </c>
      <c r="B148" s="39" t="s">
        <v>145</v>
      </c>
      <c r="C148" s="49" t="s">
        <v>146</v>
      </c>
      <c r="D148" s="49" t="str">
        <f t="shared" si="2"/>
        <v>EQ</v>
      </c>
      <c r="E148" s="49" t="s">
        <v>41</v>
      </c>
      <c r="F148" s="49" t="s">
        <v>627</v>
      </c>
      <c r="G148" s="49" t="s">
        <v>79</v>
      </c>
      <c r="H148" s="49" t="s">
        <v>38</v>
      </c>
      <c r="I148" s="42"/>
      <c r="J148" s="194" t="s">
        <v>392</v>
      </c>
      <c r="K148" s="49"/>
    </row>
    <row r="149" spans="1:11" ht="15" customHeight="1">
      <c r="A149" s="51" t="s">
        <v>214</v>
      </c>
      <c r="B149" s="39" t="s">
        <v>145</v>
      </c>
      <c r="C149" s="39" t="s">
        <v>147</v>
      </c>
      <c r="D149" s="49" t="str">
        <f t="shared" si="2"/>
        <v>ER</v>
      </c>
      <c r="E149" s="39" t="s">
        <v>41</v>
      </c>
      <c r="F149" s="39" t="s">
        <v>627</v>
      </c>
      <c r="G149" s="39" t="s">
        <v>79</v>
      </c>
      <c r="H149" s="39" t="s">
        <v>38</v>
      </c>
      <c r="J149" s="56" t="s">
        <v>590</v>
      </c>
      <c r="K149" s="39"/>
    </row>
    <row r="150" spans="1:11" ht="15" customHeight="1">
      <c r="A150" s="51" t="s">
        <v>187</v>
      </c>
      <c r="B150" s="39" t="s">
        <v>145</v>
      </c>
      <c r="C150" s="49" t="s">
        <v>148</v>
      </c>
      <c r="D150" s="49" t="str">
        <f t="shared" si="2"/>
        <v>ES</v>
      </c>
      <c r="E150" s="49" t="s">
        <v>37</v>
      </c>
      <c r="F150" s="49" t="s">
        <v>38</v>
      </c>
      <c r="G150" s="49" t="s">
        <v>38</v>
      </c>
      <c r="H150" s="49" t="s">
        <v>38</v>
      </c>
      <c r="I150" s="42" t="s">
        <v>38</v>
      </c>
      <c r="J150" s="70" t="s">
        <v>471</v>
      </c>
      <c r="K150" s="49"/>
    </row>
    <row r="151" spans="1:11" ht="15" customHeight="1">
      <c r="A151" s="51" t="s">
        <v>524</v>
      </c>
      <c r="B151" s="49" t="s">
        <v>150</v>
      </c>
      <c r="C151" s="49" t="s">
        <v>444</v>
      </c>
      <c r="D151" s="49" t="str">
        <f t="shared" si="2"/>
        <v>ET</v>
      </c>
      <c r="E151" s="49" t="s">
        <v>41</v>
      </c>
      <c r="F151" s="49" t="s">
        <v>149</v>
      </c>
      <c r="G151" s="49" t="s">
        <v>912</v>
      </c>
      <c r="H151" s="49" t="s">
        <v>477</v>
      </c>
      <c r="I151" s="42">
        <v>40</v>
      </c>
      <c r="J151" s="196" t="s">
        <v>798</v>
      </c>
      <c r="K151" s="49"/>
    </row>
    <row r="152" spans="1:11" ht="15" customHeight="1">
      <c r="A152" s="91" t="s">
        <v>452</v>
      </c>
      <c r="B152" s="49" t="s">
        <v>150</v>
      </c>
      <c r="C152" s="49" t="s">
        <v>445</v>
      </c>
      <c r="D152" s="49" t="str">
        <f t="shared" si="2"/>
        <v>EU</v>
      </c>
      <c r="E152" s="49" t="s">
        <v>41</v>
      </c>
      <c r="F152" s="49" t="s">
        <v>149</v>
      </c>
      <c r="G152" s="49" t="s">
        <v>912</v>
      </c>
      <c r="H152" s="49" t="s">
        <v>477</v>
      </c>
      <c r="I152" s="42"/>
      <c r="J152" s="202" t="s">
        <v>507</v>
      </c>
      <c r="K152" s="49"/>
    </row>
    <row r="153" spans="1:11" s="57" customFormat="1" ht="15" customHeight="1">
      <c r="A153" s="91" t="s">
        <v>506</v>
      </c>
      <c r="B153" s="65" t="s">
        <v>150</v>
      </c>
      <c r="C153" s="65" t="s">
        <v>505</v>
      </c>
      <c r="D153" s="49" t="str">
        <f t="shared" si="2"/>
        <v>EV</v>
      </c>
      <c r="E153" s="65" t="s">
        <v>41</v>
      </c>
      <c r="F153" s="65" t="s">
        <v>149</v>
      </c>
      <c r="G153" s="65" t="s">
        <v>912</v>
      </c>
      <c r="H153" s="65" t="s">
        <v>477</v>
      </c>
      <c r="I153" s="92">
        <v>30</v>
      </c>
      <c r="J153" s="202" t="s">
        <v>521</v>
      </c>
      <c r="K153" s="65"/>
    </row>
    <row r="154" spans="1:11" ht="15" customHeight="1">
      <c r="A154" s="48" t="s">
        <v>151</v>
      </c>
      <c r="B154" s="49" t="s">
        <v>150</v>
      </c>
      <c r="C154" s="49" t="s">
        <v>152</v>
      </c>
      <c r="D154" s="49" t="str">
        <f t="shared" si="2"/>
        <v>EW</v>
      </c>
      <c r="E154" s="49" t="s">
        <v>37</v>
      </c>
      <c r="F154" s="49" t="s">
        <v>38</v>
      </c>
      <c r="G154" s="49" t="s">
        <v>38</v>
      </c>
      <c r="H154" s="49" t="s">
        <v>38</v>
      </c>
      <c r="I154" s="42" t="s">
        <v>38</v>
      </c>
      <c r="J154" s="70" t="s">
        <v>522</v>
      </c>
      <c r="K154" s="49"/>
    </row>
    <row r="155" spans="1:11" ht="61.5" customHeight="1">
      <c r="A155" s="48" t="s">
        <v>431</v>
      </c>
      <c r="B155" s="49" t="s">
        <v>4</v>
      </c>
      <c r="C155" s="49" t="s">
        <v>153</v>
      </c>
      <c r="D155" s="49" t="str">
        <f t="shared" si="2"/>
        <v>EX</v>
      </c>
      <c r="E155" s="49" t="s">
        <v>41</v>
      </c>
      <c r="F155" s="49" t="s">
        <v>149</v>
      </c>
      <c r="G155" s="49" t="s">
        <v>912</v>
      </c>
      <c r="H155" s="49" t="s">
        <v>205</v>
      </c>
      <c r="I155" s="42">
        <v>40</v>
      </c>
      <c r="J155" s="64" t="s">
        <v>532</v>
      </c>
      <c r="K155" s="49"/>
    </row>
    <row r="156" spans="1:11" ht="15" customHeight="1">
      <c r="A156" s="48" t="s">
        <v>432</v>
      </c>
      <c r="B156" s="49" t="s">
        <v>4</v>
      </c>
      <c r="C156" s="49" t="s">
        <v>154</v>
      </c>
      <c r="D156" s="49" t="str">
        <f t="shared" si="2"/>
        <v>EY</v>
      </c>
      <c r="E156" s="49" t="s">
        <v>41</v>
      </c>
      <c r="F156" s="49" t="s">
        <v>149</v>
      </c>
      <c r="G156" s="49" t="s">
        <v>912</v>
      </c>
      <c r="H156" s="49" t="s">
        <v>205</v>
      </c>
      <c r="I156" s="42">
        <v>30</v>
      </c>
      <c r="J156" s="65" t="s">
        <v>591</v>
      </c>
      <c r="K156" s="49"/>
    </row>
    <row r="157" spans="1:11" ht="15" customHeight="1">
      <c r="A157" s="48" t="s">
        <v>443</v>
      </c>
      <c r="B157" s="49" t="s">
        <v>4</v>
      </c>
      <c r="C157" s="49" t="s">
        <v>155</v>
      </c>
      <c r="D157" s="49" t="str">
        <f t="shared" si="2"/>
        <v>EZ</v>
      </c>
      <c r="E157" s="49" t="s">
        <v>41</v>
      </c>
      <c r="F157" s="49" t="s">
        <v>149</v>
      </c>
      <c r="G157" s="49" t="s">
        <v>912</v>
      </c>
      <c r="H157" s="49" t="s">
        <v>204</v>
      </c>
      <c r="I157" s="42">
        <v>20</v>
      </c>
      <c r="J157" s="65" t="s">
        <v>591</v>
      </c>
      <c r="K157" s="49"/>
    </row>
    <row r="158" spans="1:11" ht="15" customHeight="1">
      <c r="A158" s="48" t="s">
        <v>433</v>
      </c>
      <c r="B158" s="49" t="s">
        <v>4</v>
      </c>
      <c r="C158" s="49" t="s">
        <v>156</v>
      </c>
      <c r="D158" s="49" t="str">
        <f t="shared" si="2"/>
        <v>FA</v>
      </c>
      <c r="E158" s="49" t="s">
        <v>41</v>
      </c>
      <c r="F158" s="49" t="s">
        <v>149</v>
      </c>
      <c r="G158" s="49" t="s">
        <v>912</v>
      </c>
      <c r="H158" s="49" t="s">
        <v>204</v>
      </c>
      <c r="I158" s="42">
        <v>10</v>
      </c>
      <c r="J158" s="65" t="s">
        <v>591</v>
      </c>
      <c r="K158" s="49"/>
    </row>
    <row r="159" spans="1:11" ht="15" customHeight="1">
      <c r="A159" s="48" t="s">
        <v>207</v>
      </c>
      <c r="B159" s="49" t="s">
        <v>4</v>
      </c>
      <c r="C159" s="49" t="s">
        <v>157</v>
      </c>
      <c r="D159" s="49" t="str">
        <f t="shared" si="2"/>
        <v>FB</v>
      </c>
      <c r="E159" s="49" t="s">
        <v>41</v>
      </c>
      <c r="F159" s="49" t="s">
        <v>149</v>
      </c>
      <c r="G159" s="49" t="s">
        <v>912</v>
      </c>
      <c r="H159" s="49" t="s">
        <v>204</v>
      </c>
      <c r="I159" s="42"/>
      <c r="J159" s="65" t="s">
        <v>591</v>
      </c>
      <c r="K159" s="49"/>
    </row>
    <row r="160" spans="1:11" ht="15" customHeight="1">
      <c r="A160" s="48" t="s">
        <v>208</v>
      </c>
      <c r="B160" s="49" t="s">
        <v>4</v>
      </c>
      <c r="C160" s="49" t="s">
        <v>158</v>
      </c>
      <c r="D160" s="49" t="str">
        <f t="shared" si="2"/>
        <v>FC</v>
      </c>
      <c r="E160" s="49" t="s">
        <v>41</v>
      </c>
      <c r="F160" s="49" t="s">
        <v>149</v>
      </c>
      <c r="G160" s="49" t="s">
        <v>912</v>
      </c>
      <c r="H160" s="49" t="s">
        <v>204</v>
      </c>
      <c r="I160" s="42"/>
      <c r="J160" s="65" t="s">
        <v>591</v>
      </c>
      <c r="K160" s="49"/>
    </row>
    <row r="161" spans="1:11" ht="15" customHeight="1">
      <c r="A161" s="48" t="s">
        <v>209</v>
      </c>
      <c r="B161" s="49" t="s">
        <v>4</v>
      </c>
      <c r="C161" s="49" t="s">
        <v>159</v>
      </c>
      <c r="D161" s="49" t="str">
        <f t="shared" si="2"/>
        <v>FD</v>
      </c>
      <c r="E161" s="49" t="s">
        <v>41</v>
      </c>
      <c r="F161" s="49" t="s">
        <v>149</v>
      </c>
      <c r="G161" s="49" t="s">
        <v>912</v>
      </c>
      <c r="H161" s="49" t="s">
        <v>204</v>
      </c>
      <c r="I161" s="42"/>
      <c r="J161" s="65" t="s">
        <v>591</v>
      </c>
      <c r="K161" s="49"/>
    </row>
    <row r="162" spans="1:11" ht="15" customHeight="1">
      <c r="A162" s="48" t="s">
        <v>185</v>
      </c>
      <c r="B162" s="49" t="s">
        <v>4</v>
      </c>
      <c r="C162" s="49" t="s">
        <v>160</v>
      </c>
      <c r="D162" s="49" t="str">
        <f t="shared" si="2"/>
        <v>FE</v>
      </c>
      <c r="E162" s="49" t="s">
        <v>37</v>
      </c>
      <c r="F162" s="49" t="s">
        <v>38</v>
      </c>
      <c r="G162" s="49" t="s">
        <v>38</v>
      </c>
      <c r="H162" s="49" t="s">
        <v>38</v>
      </c>
      <c r="I162" s="42" t="s">
        <v>38</v>
      </c>
      <c r="J162" s="70" t="s">
        <v>471</v>
      </c>
      <c r="K162" s="49"/>
    </row>
    <row r="163" spans="1:11" ht="44.25" customHeight="1">
      <c r="A163" s="48" t="s">
        <v>434</v>
      </c>
      <c r="B163" s="49" t="s">
        <v>161</v>
      </c>
      <c r="C163" s="49" t="s">
        <v>162</v>
      </c>
      <c r="D163" s="49" t="str">
        <f t="shared" si="2"/>
        <v>FF</v>
      </c>
      <c r="E163" s="49" t="s">
        <v>41</v>
      </c>
      <c r="F163" s="49" t="s">
        <v>149</v>
      </c>
      <c r="G163" s="49" t="s">
        <v>912</v>
      </c>
      <c r="H163" s="49" t="s">
        <v>205</v>
      </c>
      <c r="I163" s="42">
        <v>90</v>
      </c>
      <c r="J163" s="194" t="s">
        <v>470</v>
      </c>
      <c r="K163" s="49"/>
    </row>
    <row r="164" spans="1:11" ht="45" customHeight="1">
      <c r="A164" s="48" t="s">
        <v>435</v>
      </c>
      <c r="B164" s="49" t="s">
        <v>161</v>
      </c>
      <c r="C164" s="49" t="s">
        <v>163</v>
      </c>
      <c r="D164" s="49" t="str">
        <f t="shared" si="2"/>
        <v>FG</v>
      </c>
      <c r="E164" s="49" t="s">
        <v>41</v>
      </c>
      <c r="F164" s="49" t="s">
        <v>149</v>
      </c>
      <c r="G164" s="49" t="s">
        <v>912</v>
      </c>
      <c r="H164" s="49" t="s">
        <v>205</v>
      </c>
      <c r="I164" s="42">
        <v>10</v>
      </c>
      <c r="J164" s="194" t="s">
        <v>446</v>
      </c>
      <c r="K164" s="49"/>
    </row>
    <row r="165" spans="1:11" ht="13.5" customHeight="1">
      <c r="A165" s="48" t="s">
        <v>442</v>
      </c>
      <c r="B165" s="49" t="s">
        <v>161</v>
      </c>
      <c r="C165" s="49" t="s">
        <v>164</v>
      </c>
      <c r="D165" s="49" t="str">
        <f t="shared" si="2"/>
        <v>FH</v>
      </c>
      <c r="E165" s="49" t="s">
        <v>41</v>
      </c>
      <c r="F165" s="49" t="s">
        <v>149</v>
      </c>
      <c r="G165" s="49" t="s">
        <v>912</v>
      </c>
      <c r="H165" s="49" t="s">
        <v>204</v>
      </c>
      <c r="I165" s="42"/>
      <c r="J165" s="194" t="s">
        <v>531</v>
      </c>
      <c r="K165" s="49"/>
    </row>
    <row r="166" spans="1:11" ht="14.25" customHeight="1">
      <c r="A166" s="48" t="s">
        <v>436</v>
      </c>
      <c r="B166" s="49" t="s">
        <v>161</v>
      </c>
      <c r="C166" s="49" t="s">
        <v>165</v>
      </c>
      <c r="D166" s="49" t="str">
        <f t="shared" si="2"/>
        <v>FI</v>
      </c>
      <c r="E166" s="49" t="s">
        <v>41</v>
      </c>
      <c r="F166" s="49" t="s">
        <v>149</v>
      </c>
      <c r="G166" s="49" t="s">
        <v>912</v>
      </c>
      <c r="H166" s="49" t="s">
        <v>204</v>
      </c>
      <c r="I166" s="42"/>
      <c r="J166" s="194" t="s">
        <v>531</v>
      </c>
      <c r="K166" s="49"/>
    </row>
    <row r="167" spans="1:11" ht="14.25" customHeight="1">
      <c r="A167" s="48" t="s">
        <v>210</v>
      </c>
      <c r="B167" s="49" t="s">
        <v>161</v>
      </c>
      <c r="C167" s="49" t="s">
        <v>166</v>
      </c>
      <c r="D167" s="49" t="str">
        <f t="shared" si="2"/>
        <v>FJ</v>
      </c>
      <c r="E167" s="49" t="s">
        <v>41</v>
      </c>
      <c r="F167" s="49" t="s">
        <v>149</v>
      </c>
      <c r="G167" s="49" t="s">
        <v>912</v>
      </c>
      <c r="H167" s="49" t="s">
        <v>204</v>
      </c>
      <c r="I167" s="42"/>
      <c r="J167" s="194" t="s">
        <v>531</v>
      </c>
      <c r="K167" s="49"/>
    </row>
    <row r="168" spans="1:11" ht="14.25" customHeight="1">
      <c r="A168" s="48" t="s">
        <v>211</v>
      </c>
      <c r="B168" s="50" t="s">
        <v>161</v>
      </c>
      <c r="C168" s="49" t="s">
        <v>167</v>
      </c>
      <c r="D168" s="49" t="str">
        <f t="shared" si="2"/>
        <v>FK</v>
      </c>
      <c r="E168" s="49" t="s">
        <v>41</v>
      </c>
      <c r="F168" s="49" t="s">
        <v>149</v>
      </c>
      <c r="G168" s="49" t="s">
        <v>912</v>
      </c>
      <c r="H168" s="49" t="s">
        <v>204</v>
      </c>
      <c r="I168" s="42"/>
      <c r="J168" s="194" t="s">
        <v>531</v>
      </c>
      <c r="K168" s="49"/>
    </row>
    <row r="169" spans="1:11" ht="14.25" customHeight="1">
      <c r="A169" s="48" t="s">
        <v>212</v>
      </c>
      <c r="B169" s="50" t="s">
        <v>161</v>
      </c>
      <c r="C169" s="49" t="s">
        <v>168</v>
      </c>
      <c r="D169" s="49" t="str">
        <f t="shared" si="2"/>
        <v>FL</v>
      </c>
      <c r="E169" s="49" t="s">
        <v>41</v>
      </c>
      <c r="F169" s="49" t="s">
        <v>149</v>
      </c>
      <c r="G169" s="49" t="s">
        <v>912</v>
      </c>
      <c r="H169" s="49" t="s">
        <v>204</v>
      </c>
      <c r="I169" s="42"/>
      <c r="J169" s="194" t="s">
        <v>531</v>
      </c>
      <c r="K169" s="49"/>
    </row>
    <row r="170" spans="1:11">
      <c r="A170" s="68" t="s">
        <v>186</v>
      </c>
      <c r="B170" s="69" t="s">
        <v>161</v>
      </c>
      <c r="C170" s="70" t="s">
        <v>169</v>
      </c>
      <c r="D170" s="49" t="str">
        <f t="shared" si="2"/>
        <v>FM</v>
      </c>
      <c r="E170" s="70" t="s">
        <v>37</v>
      </c>
      <c r="F170" s="70" t="s">
        <v>38</v>
      </c>
      <c r="G170" s="70" t="s">
        <v>38</v>
      </c>
      <c r="H170" s="70" t="s">
        <v>38</v>
      </c>
      <c r="I170" s="53" t="s">
        <v>38</v>
      </c>
      <c r="J170" s="70" t="s">
        <v>471</v>
      </c>
      <c r="K170" s="70"/>
    </row>
  </sheetData>
  <protectedRanges>
    <protectedRange algorithmName="SHA-512" hashValue="KwgJXJCSMBwURGy8fA4EB+r4vAQOld4NhXLttaV+HSLkn9lt4DtSLNHxgIuaMMgpkOa649AonUCC08lj/onlUg==" saltValue="C472R2YcNB7xd+z5B9O1Dg==" spinCount="100000" sqref="I46" name="Edit range"/>
  </protectedRanges>
  <phoneticPr fontId="27" type="noConversion"/>
  <hyperlinks>
    <hyperlink ref="K4" r:id="rId1" xr:uid="{EA4FC06B-0E83-46BE-BCBC-7C1DE395AF9E}"/>
    <hyperlink ref="K69" r:id="rId2" xr:uid="{C8B08045-AB1F-4B9F-A703-55377FF2E720}"/>
    <hyperlink ref="K78" r:id="rId3" xr:uid="{26D97798-7A89-45EA-BF41-FF0E8930CD66}"/>
    <hyperlink ref="K17" r:id="rId4" xr:uid="{2C730790-AC33-4AA9-AEAD-957A97341A32}"/>
  </hyperlinks>
  <pageMargins left="0.7" right="0.7" top="0.75" bottom="0.75" header="0.3" footer="0.3"/>
  <pageSetup orientation="portrait" r:id="rId5"/>
  <tableParts count="1">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prompt="If 100% of portfolio holdings and creation &amp; redemption basket are both provided, please select 100% of portfolio holdings and indicate accordingly in the adjacent &quot;Other market making description&quot; field." xr:uid="{F0EDEF06-E474-4CE9-A99A-97876E370BEF}">
          <x14:formula1>
            <xm:f>'Drop-Down'!$I$4:$I$6</xm:f>
          </x14:formula1>
          <xm:sqref>I46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605BB-7A66-4138-88F2-F79304747D76}">
  <dimension ref="A1:XFC35"/>
  <sheetViews>
    <sheetView workbookViewId="0">
      <selection activeCell="B2" sqref="B2"/>
    </sheetView>
  </sheetViews>
  <sheetFormatPr defaultColWidth="0" defaultRowHeight="15" zeroHeight="1"/>
  <cols>
    <col min="1" max="1" width="9" style="9" customWidth="1"/>
    <col min="2" max="2" width="143.140625" customWidth="1"/>
    <col min="3" max="3" width="9.140625" customWidth="1"/>
    <col min="4" max="16380" width="4.5703125" hidden="1" customWidth="1"/>
    <col min="16381" max="16381" width="21.28515625" hidden="1" customWidth="1"/>
    <col min="16382" max="16383" width="4.5703125" hidden="1"/>
    <col min="16384" max="16384" width="21.28515625" hidden="1"/>
  </cols>
  <sheetData>
    <row r="1" spans="1:2" ht="37.5" customHeight="1">
      <c r="A1" s="294" t="s">
        <v>479</v>
      </c>
      <c r="B1" s="294"/>
    </row>
    <row r="2" spans="1:2" ht="11.25" customHeight="1">
      <c r="B2" s="4"/>
    </row>
    <row r="3" spans="1:2" ht="30">
      <c r="A3" s="9">
        <v>1</v>
      </c>
      <c r="B3" s="187" t="s">
        <v>788</v>
      </c>
    </row>
    <row r="4" spans="1:2" ht="8.25" customHeight="1"/>
    <row r="5" spans="1:2" ht="46.5" customHeight="1">
      <c r="A5" s="9">
        <f>A3+1</f>
        <v>2</v>
      </c>
      <c r="B5" s="188" t="s">
        <v>787</v>
      </c>
    </row>
    <row r="6" spans="1:2" ht="8.25" customHeight="1"/>
    <row r="7" spans="1:2" ht="35.25" customHeight="1">
      <c r="A7" s="9">
        <f>A5+1</f>
        <v>3</v>
      </c>
      <c r="B7" s="189" t="s">
        <v>801</v>
      </c>
    </row>
    <row r="8" spans="1:2" ht="8.25" customHeight="1"/>
    <row r="9" spans="1:2" ht="67.5" customHeight="1">
      <c r="A9" s="9">
        <f>A7+1</f>
        <v>4</v>
      </c>
      <c r="B9" s="105" t="s">
        <v>528</v>
      </c>
    </row>
    <row r="10" spans="1:2" ht="6" customHeight="1">
      <c r="B10" s="59"/>
    </row>
    <row r="11" spans="1:2" ht="34.5" customHeight="1">
      <c r="A11" s="9">
        <f>A9+1</f>
        <v>5</v>
      </c>
      <c r="B11" s="59" t="s">
        <v>441</v>
      </c>
    </row>
    <row r="12" spans="1:2" ht="6" customHeight="1">
      <c r="B12" s="106"/>
    </row>
    <row r="13" spans="1:2" ht="43.5" customHeight="1">
      <c r="A13" s="9">
        <f>A11+1</f>
        <v>6</v>
      </c>
      <c r="B13" s="59" t="s">
        <v>498</v>
      </c>
    </row>
    <row r="14" spans="1:2" ht="6" customHeight="1">
      <c r="B14" s="59"/>
    </row>
    <row r="15" spans="1:2" ht="27.95" customHeight="1">
      <c r="A15" s="9">
        <f>A13+1</f>
        <v>7</v>
      </c>
      <c r="B15" s="21" t="s">
        <v>661</v>
      </c>
    </row>
    <row r="17" spans="1:2" ht="15.6" customHeight="1">
      <c r="A17" s="9">
        <f>A15+1</f>
        <v>8</v>
      </c>
      <c r="B17" s="9" t="s">
        <v>195</v>
      </c>
    </row>
    <row r="18" spans="1:2" ht="6" customHeight="1">
      <c r="B18" s="59"/>
    </row>
    <row r="19" spans="1:2">
      <c r="A19" s="9">
        <f>A17+1</f>
        <v>9</v>
      </c>
      <c r="B19" t="s">
        <v>27</v>
      </c>
    </row>
    <row r="20" spans="1:2" ht="7.5" customHeight="1"/>
    <row r="21" spans="1:2" ht="30" customHeight="1">
      <c r="A21" s="9">
        <f>A19+1</f>
        <v>10</v>
      </c>
      <c r="B21" s="71" t="s">
        <v>654</v>
      </c>
    </row>
    <row r="22" spans="1:2" ht="6.75" customHeight="1">
      <c r="B22" s="71"/>
    </row>
    <row r="23" spans="1:2">
      <c r="A23" s="9">
        <f>A21+1</f>
        <v>11</v>
      </c>
      <c r="B23" t="s">
        <v>451</v>
      </c>
    </row>
    <row r="24" spans="1:2" ht="7.5" customHeight="1"/>
    <row r="25" spans="1:2" ht="30" customHeight="1">
      <c r="A25" s="9">
        <f>A23+1</f>
        <v>12</v>
      </c>
      <c r="B25" s="71" t="s">
        <v>325</v>
      </c>
    </row>
    <row r="26" spans="1:2" ht="7.5" customHeight="1"/>
    <row r="27" spans="1:2">
      <c r="A27" s="9">
        <f>A25+1</f>
        <v>13</v>
      </c>
      <c r="B27" t="s">
        <v>174</v>
      </c>
    </row>
    <row r="28" spans="1:2" ht="7.5" customHeight="1"/>
    <row r="29" spans="1:2">
      <c r="A29" s="9">
        <f>A27+1</f>
        <v>14</v>
      </c>
      <c r="B29" t="s">
        <v>181</v>
      </c>
    </row>
    <row r="30" spans="1:2" ht="7.5" customHeight="1"/>
    <row r="31" spans="1:2">
      <c r="A31" s="9">
        <f>A29+1</f>
        <v>15</v>
      </c>
      <c r="B31" t="s">
        <v>196</v>
      </c>
    </row>
    <row r="33" spans="1:2" ht="15.75" customHeight="1">
      <c r="A33" s="9">
        <f>A31+1</f>
        <v>16</v>
      </c>
      <c r="B33" t="s">
        <v>624</v>
      </c>
    </row>
    <row r="34" spans="1:2" ht="7.5" customHeight="1"/>
    <row r="35" spans="1:2">
      <c r="B35" s="3" t="s">
        <v>653</v>
      </c>
    </row>
  </sheetData>
  <mergeCells count="1">
    <mergeCell ref="A1:B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34C7B-BCE6-4F87-81E6-EE359D80EA2A}">
  <dimension ref="A1:XET121"/>
  <sheetViews>
    <sheetView zoomScale="115" zoomScaleNormal="115" workbookViewId="0"/>
  </sheetViews>
  <sheetFormatPr defaultColWidth="0" defaultRowHeight="14.25" zeroHeight="1"/>
  <cols>
    <col min="1" max="1" width="27.7109375" style="36" customWidth="1"/>
    <col min="2" max="2" width="16.140625" style="36" customWidth="1"/>
    <col min="3" max="3" width="35.5703125" style="36" customWidth="1"/>
    <col min="4" max="4" width="22.5703125" style="36" customWidth="1"/>
    <col min="5" max="5" width="21" style="36" customWidth="1"/>
    <col min="6" max="6" width="25.85546875" style="36" customWidth="1"/>
    <col min="7" max="7" width="11" style="36" customWidth="1"/>
    <col min="8" max="8" width="9" style="36" customWidth="1"/>
    <col min="9" max="9" width="10" style="36" customWidth="1"/>
    <col min="10" max="10" width="13.28515625" style="36" customWidth="1"/>
    <col min="11" max="26" width="9" style="36" customWidth="1"/>
    <col min="27" max="16374" width="0" style="36" hidden="1"/>
    <col min="16375" max="16384" width="9" style="36" hidden="1"/>
  </cols>
  <sheetData>
    <row r="1" spans="1:18" ht="26.25">
      <c r="A1" s="23" t="s">
        <v>173</v>
      </c>
      <c r="B1" s="246"/>
      <c r="C1" s="246"/>
      <c r="D1" s="246"/>
      <c r="E1" s="38"/>
      <c r="F1" s="246"/>
      <c r="G1" s="246"/>
      <c r="H1" s="246"/>
      <c r="I1" s="246"/>
      <c r="J1" s="246"/>
      <c r="K1" s="246"/>
      <c r="L1" s="246"/>
      <c r="M1" s="246"/>
      <c r="N1" s="246"/>
      <c r="O1" s="246"/>
      <c r="P1" s="246"/>
      <c r="Q1" s="37" t="s">
        <v>933</v>
      </c>
      <c r="R1" s="37" t="s">
        <v>895</v>
      </c>
    </row>
    <row r="2" spans="1:18" ht="15">
      <c r="A2" s="246"/>
      <c r="B2" s="246"/>
      <c r="C2" s="246"/>
      <c r="D2" s="246"/>
      <c r="E2" s="246"/>
      <c r="F2" s="246"/>
      <c r="G2" s="246"/>
      <c r="H2" s="246"/>
      <c r="I2" s="246"/>
      <c r="J2" s="246"/>
      <c r="K2" s="246"/>
      <c r="L2" s="246"/>
      <c r="M2" s="246"/>
      <c r="N2" s="246"/>
      <c r="O2" s="246"/>
      <c r="P2" s="246"/>
      <c r="Q2" s="246" t="s">
        <v>935</v>
      </c>
      <c r="R2" s="104" t="s">
        <v>832</v>
      </c>
    </row>
    <row r="3" spans="1:18" ht="15.75">
      <c r="A3" s="19" t="s">
        <v>20</v>
      </c>
      <c r="B3" s="20" t="s">
        <v>172</v>
      </c>
      <c r="C3" s="19" t="s">
        <v>5</v>
      </c>
      <c r="D3" s="19" t="s">
        <v>592</v>
      </c>
      <c r="E3" s="19" t="s">
        <v>620</v>
      </c>
      <c r="F3" s="37" t="s">
        <v>640</v>
      </c>
      <c r="G3" s="37" t="s">
        <v>733</v>
      </c>
      <c r="H3" s="37" t="s">
        <v>743</v>
      </c>
      <c r="I3" s="37" t="s">
        <v>983</v>
      </c>
      <c r="J3" s="246"/>
      <c r="K3" s="246"/>
      <c r="L3" s="246"/>
      <c r="M3" s="246"/>
      <c r="N3" s="246"/>
      <c r="O3" s="246"/>
      <c r="P3" s="246"/>
      <c r="Q3" s="246" t="s">
        <v>936</v>
      </c>
      <c r="R3" s="104" t="s">
        <v>833</v>
      </c>
    </row>
    <row r="4" spans="1:18" ht="15.75">
      <c r="A4" s="8" t="s">
        <v>8</v>
      </c>
      <c r="B4" t="s">
        <v>21</v>
      </c>
      <c r="C4" s="8" t="s">
        <v>344</v>
      </c>
      <c r="D4" s="8" t="s">
        <v>13</v>
      </c>
      <c r="E4" s="8" t="s">
        <v>319</v>
      </c>
      <c r="F4" s="246" t="s">
        <v>647</v>
      </c>
      <c r="G4" s="246" t="s">
        <v>735</v>
      </c>
      <c r="H4" t="s">
        <v>752</v>
      </c>
      <c r="I4" s="247" t="s">
        <v>1077</v>
      </c>
      <c r="J4" s="246"/>
      <c r="K4" s="246"/>
      <c r="L4" s="246"/>
      <c r="M4" s="246"/>
      <c r="N4" s="246"/>
      <c r="O4" s="246"/>
      <c r="P4" s="246"/>
      <c r="Q4" s="246" t="s">
        <v>937</v>
      </c>
      <c r="R4" s="104" t="s">
        <v>834</v>
      </c>
    </row>
    <row r="5" spans="1:18" ht="15.75">
      <c r="A5" s="8" t="s">
        <v>9</v>
      </c>
      <c r="B5" t="s">
        <v>22</v>
      </c>
      <c r="C5" s="8" t="s">
        <v>7</v>
      </c>
      <c r="D5" s="8" t="s">
        <v>14</v>
      </c>
      <c r="E5" s="8" t="s">
        <v>621</v>
      </c>
      <c r="F5" s="246" t="s">
        <v>646</v>
      </c>
      <c r="G5" s="246" t="s">
        <v>737</v>
      </c>
      <c r="H5" t="s">
        <v>753</v>
      </c>
      <c r="I5" s="246" t="s">
        <v>985</v>
      </c>
      <c r="J5" s="246"/>
      <c r="K5" s="246"/>
      <c r="L5" s="246"/>
      <c r="M5" s="246"/>
      <c r="N5" s="246"/>
      <c r="O5"/>
      <c r="P5" s="246"/>
      <c r="Q5" s="246" t="s">
        <v>938</v>
      </c>
      <c r="R5" s="104" t="s">
        <v>835</v>
      </c>
    </row>
    <row r="6" spans="1:18" ht="15.75">
      <c r="A6"/>
      <c r="B6" t="s">
        <v>23</v>
      </c>
      <c r="C6"/>
      <c r="D6" s="8" t="s">
        <v>16</v>
      </c>
      <c r="E6" s="246"/>
      <c r="F6" s="246" t="s">
        <v>651</v>
      </c>
      <c r="G6" s="246" t="s">
        <v>757</v>
      </c>
      <c r="H6" t="s">
        <v>754</v>
      </c>
      <c r="I6" s="246" t="s">
        <v>18</v>
      </c>
      <c r="J6" s="246"/>
      <c r="K6" s="246"/>
      <c r="L6" s="246"/>
      <c r="M6" s="246"/>
      <c r="N6" s="246"/>
      <c r="O6"/>
      <c r="P6" s="246"/>
      <c r="Q6" s="246" t="s">
        <v>939</v>
      </c>
      <c r="R6" s="104" t="s">
        <v>836</v>
      </c>
    </row>
    <row r="7" spans="1:18" ht="15.75">
      <c r="A7"/>
      <c r="B7" t="s">
        <v>24</v>
      </c>
      <c r="C7"/>
      <c r="D7" s="8" t="s">
        <v>17</v>
      </c>
      <c r="E7" s="246"/>
      <c r="F7" s="246" t="s">
        <v>641</v>
      </c>
      <c r="G7" s="246"/>
      <c r="H7" t="s">
        <v>755</v>
      </c>
      <c r="I7" s="246"/>
      <c r="J7" s="246"/>
      <c r="K7" s="246"/>
      <c r="L7" s="246"/>
      <c r="M7" s="246"/>
      <c r="N7" s="246"/>
      <c r="O7"/>
      <c r="P7" s="246"/>
      <c r="Q7" s="246" t="s">
        <v>940</v>
      </c>
      <c r="R7" s="104" t="s">
        <v>837</v>
      </c>
    </row>
    <row r="8" spans="1:18" ht="15.75">
      <c r="A8"/>
      <c r="B8" t="s">
        <v>25</v>
      </c>
      <c r="C8"/>
      <c r="D8" s="8" t="s">
        <v>19</v>
      </c>
      <c r="E8" s="246"/>
      <c r="F8" s="246"/>
      <c r="G8" s="246"/>
      <c r="H8" t="s">
        <v>756</v>
      </c>
      <c r="I8" s="246"/>
      <c r="J8" s="246"/>
      <c r="K8" s="246"/>
      <c r="L8" s="246"/>
      <c r="M8" s="246"/>
      <c r="N8" s="246"/>
      <c r="O8"/>
      <c r="P8" s="246"/>
      <c r="Q8" s="246" t="s">
        <v>941</v>
      </c>
      <c r="R8" s="104" t="s">
        <v>838</v>
      </c>
    </row>
    <row r="9" spans="1:18" ht="15">
      <c r="A9"/>
      <c r="B9" t="s">
        <v>18</v>
      </c>
      <c r="C9" s="246"/>
      <c r="D9" s="246"/>
      <c r="E9" s="246"/>
      <c r="F9" s="246"/>
      <c r="G9" s="246"/>
      <c r="H9" s="246"/>
      <c r="I9" s="246"/>
      <c r="J9" s="246"/>
      <c r="K9" s="246"/>
      <c r="L9" s="246"/>
      <c r="M9" s="246"/>
      <c r="N9" s="246"/>
      <c r="O9" s="246"/>
      <c r="P9" s="246"/>
      <c r="Q9" s="246" t="s">
        <v>942</v>
      </c>
      <c r="R9" s="104" t="s">
        <v>839</v>
      </c>
    </row>
    <row r="10" spans="1:18" ht="15.75">
      <c r="A10"/>
      <c r="B10"/>
      <c r="C10" s="8"/>
      <c r="D10"/>
      <c r="E10" s="8"/>
      <c r="F10"/>
      <c r="G10"/>
      <c r="H10" s="8"/>
      <c r="I10" s="8"/>
      <c r="J10"/>
      <c r="K10" s="8"/>
      <c r="L10"/>
      <c r="M10" s="8"/>
      <c r="N10"/>
      <c r="O10" s="8"/>
      <c r="P10"/>
      <c r="Q10" s="8"/>
      <c r="R10" s="104" t="s">
        <v>840</v>
      </c>
    </row>
    <row r="11" spans="1:18" ht="15">
      <c r="A11"/>
      <c r="B11"/>
      <c r="C11"/>
      <c r="D11"/>
      <c r="E11"/>
      <c r="F11"/>
      <c r="G11"/>
      <c r="H11"/>
      <c r="I11"/>
      <c r="J11"/>
      <c r="K11"/>
      <c r="L11"/>
      <c r="M11"/>
      <c r="N11"/>
      <c r="O11"/>
      <c r="P11"/>
      <c r="Q11"/>
      <c r="R11" s="104" t="s">
        <v>841</v>
      </c>
    </row>
    <row r="12" spans="1:18" ht="15">
      <c r="A12" s="246"/>
      <c r="B12" s="246"/>
      <c r="C12" s="246"/>
      <c r="D12" s="246"/>
      <c r="E12" s="246"/>
      <c r="F12" s="246"/>
      <c r="G12" s="246"/>
      <c r="H12" s="246"/>
      <c r="I12" s="246"/>
      <c r="J12" s="246"/>
      <c r="K12" s="246"/>
      <c r="L12" s="246"/>
      <c r="M12" s="246"/>
      <c r="N12" s="246"/>
      <c r="O12" s="246"/>
      <c r="P12" s="246"/>
      <c r="Q12" s="246"/>
      <c r="R12" s="104" t="s">
        <v>842</v>
      </c>
    </row>
    <row r="13" spans="1:18" ht="15">
      <c r="A13" s="20" t="s">
        <v>303</v>
      </c>
      <c r="B13" s="20" t="s">
        <v>302</v>
      </c>
      <c r="C13" s="20" t="s">
        <v>304</v>
      </c>
      <c r="D13" s="37" t="s">
        <v>487</v>
      </c>
      <c r="E13" s="37" t="s">
        <v>437</v>
      </c>
      <c r="F13" s="37" t="s">
        <v>388</v>
      </c>
      <c r="G13" s="20" t="s">
        <v>593</v>
      </c>
      <c r="H13" s="37" t="s">
        <v>379</v>
      </c>
      <c r="I13" s="37" t="s">
        <v>15</v>
      </c>
      <c r="J13" s="20" t="s">
        <v>924</v>
      </c>
      <c r="K13" s="37" t="s">
        <v>380</v>
      </c>
      <c r="L13" s="37" t="s">
        <v>381</v>
      </c>
      <c r="M13" s="20" t="s">
        <v>404</v>
      </c>
      <c r="N13" s="37" t="s">
        <v>730</v>
      </c>
      <c r="O13" s="20" t="s">
        <v>729</v>
      </c>
      <c r="P13" s="246"/>
      <c r="Q13" s="246"/>
      <c r="R13" s="104" t="s">
        <v>843</v>
      </c>
    </row>
    <row r="14" spans="1:18" ht="15">
      <c r="A14" t="s">
        <v>487</v>
      </c>
      <c r="B14" t="s">
        <v>379</v>
      </c>
      <c r="C14" t="s">
        <v>283</v>
      </c>
      <c r="D14" t="s">
        <v>281</v>
      </c>
      <c r="E14" t="s">
        <v>281</v>
      </c>
      <c r="F14" t="s">
        <v>281</v>
      </c>
      <c r="G14" t="s">
        <v>281</v>
      </c>
      <c r="H14" t="s">
        <v>281</v>
      </c>
      <c r="I14" t="s">
        <v>282</v>
      </c>
      <c r="J14" t="s">
        <v>113</v>
      </c>
      <c r="K14" t="s">
        <v>728</v>
      </c>
      <c r="L14" t="s">
        <v>300</v>
      </c>
      <c r="M14" t="s">
        <v>300</v>
      </c>
      <c r="N14" t="s">
        <v>281</v>
      </c>
      <c r="O14" t="s">
        <v>281</v>
      </c>
      <c r="P14" s="246"/>
      <c r="Q14" s="246"/>
      <c r="R14" s="104" t="s">
        <v>844</v>
      </c>
    </row>
    <row r="15" spans="1:18" ht="15">
      <c r="A15" t="s">
        <v>304</v>
      </c>
      <c r="B15" t="s">
        <v>381</v>
      </c>
      <c r="C15" t="s">
        <v>378</v>
      </c>
      <c r="D15" t="s">
        <v>282</v>
      </c>
      <c r="E15" t="s">
        <v>282</v>
      </c>
      <c r="F15" t="s">
        <v>282</v>
      </c>
      <c r="G15" t="s">
        <v>282</v>
      </c>
      <c r="H15" t="s">
        <v>378</v>
      </c>
      <c r="I15" t="s">
        <v>378</v>
      </c>
      <c r="J15" t="s">
        <v>26</v>
      </c>
      <c r="K15"/>
      <c r="L15" t="s">
        <v>26</v>
      </c>
      <c r="M15" s="246" t="s">
        <v>301</v>
      </c>
      <c r="N15" t="s">
        <v>282</v>
      </c>
      <c r="O15" t="s">
        <v>282</v>
      </c>
      <c r="P15" s="246"/>
      <c r="Q15" s="246"/>
      <c r="R15" s="104" t="s">
        <v>845</v>
      </c>
    </row>
    <row r="16" spans="1:18" ht="15">
      <c r="A16" t="s">
        <v>388</v>
      </c>
      <c r="B16" t="s">
        <v>380</v>
      </c>
      <c r="C16" t="s">
        <v>284</v>
      </c>
      <c r="D16" t="s">
        <v>283</v>
      </c>
      <c r="E16" t="s">
        <v>283</v>
      </c>
      <c r="F16" t="s">
        <v>283</v>
      </c>
      <c r="G16" t="s">
        <v>283</v>
      </c>
      <c r="H16" t="s">
        <v>284</v>
      </c>
      <c r="I16" t="s">
        <v>284</v>
      </c>
      <c r="J16" t="s">
        <v>342</v>
      </c>
      <c r="K16"/>
      <c r="L16" t="s">
        <v>18</v>
      </c>
      <c r="M16" s="246" t="s">
        <v>18</v>
      </c>
      <c r="N16" t="s">
        <v>283</v>
      </c>
      <c r="O16" t="s">
        <v>283</v>
      </c>
      <c r="P16" s="246"/>
      <c r="Q16" s="246"/>
      <c r="R16" s="104" t="s">
        <v>846</v>
      </c>
    </row>
    <row r="17" spans="1:18" ht="15">
      <c r="A17" t="s">
        <v>593</v>
      </c>
      <c r="B17" t="s">
        <v>15</v>
      </c>
      <c r="C17" t="s">
        <v>403</v>
      </c>
      <c r="D17" t="s">
        <v>403</v>
      </c>
      <c r="E17" t="s">
        <v>403</v>
      </c>
      <c r="F17" t="s">
        <v>403</v>
      </c>
      <c r="G17" t="s">
        <v>403</v>
      </c>
      <c r="H17" t="s">
        <v>285</v>
      </c>
      <c r="I17" t="s">
        <v>300</v>
      </c>
      <c r="J17" t="s">
        <v>206</v>
      </c>
      <c r="K17"/>
      <c r="L17" s="246"/>
      <c r="M17" s="246"/>
      <c r="N17" t="s">
        <v>403</v>
      </c>
      <c r="O17" t="s">
        <v>403</v>
      </c>
      <c r="P17" s="246"/>
      <c r="Q17" s="246"/>
      <c r="R17" s="104" t="s">
        <v>847</v>
      </c>
    </row>
    <row r="18" spans="1:18" ht="15">
      <c r="A18" t="s">
        <v>381</v>
      </c>
      <c r="B18" t="s">
        <v>924</v>
      </c>
      <c r="C18" t="s">
        <v>300</v>
      </c>
      <c r="D18" t="s">
        <v>300</v>
      </c>
      <c r="E18" t="s">
        <v>300</v>
      </c>
      <c r="F18" t="s">
        <v>300</v>
      </c>
      <c r="G18" t="s">
        <v>300</v>
      </c>
      <c r="H18" t="s">
        <v>403</v>
      </c>
      <c r="I18" t="s">
        <v>286</v>
      </c>
      <c r="J18" t="s">
        <v>18</v>
      </c>
      <c r="K18"/>
      <c r="L18"/>
      <c r="M18" s="246"/>
      <c r="N18" t="s">
        <v>300</v>
      </c>
      <c r="O18" t="s">
        <v>300</v>
      </c>
      <c r="P18" s="246"/>
      <c r="Q18" s="246"/>
      <c r="R18" s="104" t="s">
        <v>848</v>
      </c>
    </row>
    <row r="19" spans="1:18" ht="15">
      <c r="A19" s="246" t="s">
        <v>730</v>
      </c>
      <c r="B19"/>
      <c r="C19" t="s">
        <v>26</v>
      </c>
      <c r="D19" t="s">
        <v>301</v>
      </c>
      <c r="E19" t="s">
        <v>301</v>
      </c>
      <c r="F19" t="s">
        <v>301</v>
      </c>
      <c r="G19" t="s">
        <v>301</v>
      </c>
      <c r="H19" t="s">
        <v>300</v>
      </c>
      <c r="I19" t="s">
        <v>301</v>
      </c>
      <c r="J19" s="246"/>
      <c r="K19"/>
      <c r="L19"/>
      <c r="M19" s="246"/>
      <c r="N19" t="s">
        <v>301</v>
      </c>
      <c r="O19" t="s">
        <v>301</v>
      </c>
      <c r="P19" s="246"/>
      <c r="Q19" s="246"/>
      <c r="R19" s="104" t="s">
        <v>849</v>
      </c>
    </row>
    <row r="20" spans="1:18" ht="15">
      <c r="A20" t="s">
        <v>380</v>
      </c>
      <c r="B20"/>
      <c r="C20" t="s">
        <v>206</v>
      </c>
      <c r="D20" t="s">
        <v>26</v>
      </c>
      <c r="E20" t="s">
        <v>26</v>
      </c>
      <c r="F20" t="s">
        <v>728</v>
      </c>
      <c r="G20" t="s">
        <v>728</v>
      </c>
      <c r="H20" t="s">
        <v>286</v>
      </c>
      <c r="I20" t="s">
        <v>18</v>
      </c>
      <c r="J20" s="246"/>
      <c r="K20"/>
      <c r="L20"/>
      <c r="M20" s="246"/>
      <c r="N20" t="s">
        <v>26</v>
      </c>
      <c r="O20" t="s">
        <v>26</v>
      </c>
      <c r="P20" s="246"/>
      <c r="Q20" s="246"/>
      <c r="R20" s="104" t="s">
        <v>850</v>
      </c>
    </row>
    <row r="21" spans="1:18" ht="15">
      <c r="A21" t="s">
        <v>437</v>
      </c>
      <c r="B21"/>
      <c r="C21" t="s">
        <v>18</v>
      </c>
      <c r="D21" t="s">
        <v>18</v>
      </c>
      <c r="E21" t="s">
        <v>18</v>
      </c>
      <c r="F21" t="s">
        <v>26</v>
      </c>
      <c r="G21" t="s">
        <v>26</v>
      </c>
      <c r="H21" t="s">
        <v>486</v>
      </c>
      <c r="I21"/>
      <c r="J21" s="246"/>
      <c r="K21"/>
      <c r="L21"/>
      <c r="M21" s="246"/>
      <c r="N21" t="s">
        <v>18</v>
      </c>
      <c r="O21" t="s">
        <v>18</v>
      </c>
      <c r="P21" s="246"/>
      <c r="Q21" s="246"/>
      <c r="R21" s="104" t="s">
        <v>851</v>
      </c>
    </row>
    <row r="22" spans="1:18" ht="15">
      <c r="A22" t="s">
        <v>404</v>
      </c>
      <c r="B22"/>
      <c r="C22"/>
      <c r="D22" s="246"/>
      <c r="E22"/>
      <c r="F22" t="s">
        <v>18</v>
      </c>
      <c r="G22" t="s">
        <v>18</v>
      </c>
      <c r="H22" t="s">
        <v>287</v>
      </c>
      <c r="I22"/>
      <c r="J22" s="246"/>
      <c r="K22"/>
      <c r="L22"/>
      <c r="M22" s="246"/>
      <c r="N22" s="246"/>
      <c r="O22" s="246"/>
      <c r="P22" s="246"/>
      <c r="Q22" s="246"/>
      <c r="R22" s="104" t="s">
        <v>852</v>
      </c>
    </row>
    <row r="23" spans="1:18" ht="15">
      <c r="A23" t="s">
        <v>729</v>
      </c>
      <c r="B23"/>
      <c r="C23"/>
      <c r="D23" s="246"/>
      <c r="E23"/>
      <c r="F23"/>
      <c r="G23"/>
      <c r="H23" t="s">
        <v>288</v>
      </c>
      <c r="I23"/>
      <c r="J23" s="246"/>
      <c r="K23"/>
      <c r="L23"/>
      <c r="M23" s="246"/>
      <c r="N23" s="246"/>
      <c r="O23" s="246"/>
      <c r="P23" s="246"/>
      <c r="Q23" s="246"/>
      <c r="R23" s="104" t="s">
        <v>853</v>
      </c>
    </row>
    <row r="24" spans="1:18" ht="15">
      <c r="A24"/>
      <c r="B24"/>
      <c r="C24"/>
      <c r="D24" s="246"/>
      <c r="E24"/>
      <c r="F24"/>
      <c r="G24"/>
      <c r="H24" t="s">
        <v>289</v>
      </c>
      <c r="I24"/>
      <c r="J24" s="246"/>
      <c r="K24"/>
      <c r="L24"/>
      <c r="M24" s="246"/>
      <c r="N24" s="246"/>
      <c r="O24" s="246"/>
      <c r="P24" s="246"/>
      <c r="Q24" s="246"/>
      <c r="R24" s="104" t="s">
        <v>854</v>
      </c>
    </row>
    <row r="25" spans="1:18" ht="15">
      <c r="A25"/>
      <c r="B25"/>
      <c r="C25"/>
      <c r="D25" s="246"/>
      <c r="E25"/>
      <c r="F25"/>
      <c r="G25"/>
      <c r="H25" t="s">
        <v>290</v>
      </c>
      <c r="I25"/>
      <c r="J25" s="246"/>
      <c r="K25"/>
      <c r="L25"/>
      <c r="M25" s="246"/>
      <c r="N25" s="246"/>
      <c r="O25" s="246"/>
      <c r="P25" s="246"/>
      <c r="Q25" s="246"/>
      <c r="R25" s="104" t="s">
        <v>855</v>
      </c>
    </row>
    <row r="26" spans="1:18" ht="15">
      <c r="A26"/>
      <c r="B26"/>
      <c r="C26"/>
      <c r="D26" s="246"/>
      <c r="E26"/>
      <c r="F26"/>
      <c r="G26"/>
      <c r="H26" t="s">
        <v>291</v>
      </c>
      <c r="I26"/>
      <c r="J26" s="246"/>
      <c r="K26"/>
      <c r="L26"/>
      <c r="M26" s="246"/>
      <c r="N26" s="246"/>
      <c r="O26" s="246"/>
      <c r="P26" s="246"/>
      <c r="Q26" s="246"/>
      <c r="R26" s="104" t="s">
        <v>856</v>
      </c>
    </row>
    <row r="27" spans="1:18" ht="15">
      <c r="A27" s="246"/>
      <c r="B27"/>
      <c r="C27"/>
      <c r="D27" s="246"/>
      <c r="E27"/>
      <c r="F27"/>
      <c r="G27"/>
      <c r="H27" t="s">
        <v>292</v>
      </c>
      <c r="I27"/>
      <c r="J27"/>
      <c r="K27"/>
      <c r="L27"/>
      <c r="M27" s="246"/>
      <c r="N27" s="246"/>
      <c r="O27" s="246"/>
      <c r="P27" s="246"/>
      <c r="Q27" s="246"/>
      <c r="R27" s="104" t="s">
        <v>857</v>
      </c>
    </row>
    <row r="28" spans="1:18" ht="15">
      <c r="A28" s="246"/>
      <c r="B28"/>
      <c r="C28"/>
      <c r="D28" s="246"/>
      <c r="E28"/>
      <c r="F28"/>
      <c r="G28"/>
      <c r="H28" t="s">
        <v>293</v>
      </c>
      <c r="I28"/>
      <c r="J28"/>
      <c r="K28"/>
      <c r="L28"/>
      <c r="M28" s="246"/>
      <c r="N28" s="246"/>
      <c r="O28" s="246"/>
      <c r="P28" s="246"/>
      <c r="Q28" s="246"/>
      <c r="R28" s="104" t="s">
        <v>858</v>
      </c>
    </row>
    <row r="29" spans="1:18" ht="15">
      <c r="A29" s="246"/>
      <c r="B29"/>
      <c r="C29"/>
      <c r="D29" s="246"/>
      <c r="E29"/>
      <c r="F29"/>
      <c r="G29"/>
      <c r="H29" t="s">
        <v>294</v>
      </c>
      <c r="I29"/>
      <c r="J29"/>
      <c r="K29"/>
      <c r="L29"/>
      <c r="M29" s="246"/>
      <c r="N29" s="246"/>
      <c r="O29" s="246"/>
      <c r="P29" s="246"/>
      <c r="Q29" s="246"/>
      <c r="R29" s="104" t="s">
        <v>283</v>
      </c>
    </row>
    <row r="30" spans="1:18" ht="15">
      <c r="A30" s="246"/>
      <c r="B30"/>
      <c r="C30"/>
      <c r="D30" s="246"/>
      <c r="E30"/>
      <c r="F30"/>
      <c r="G30"/>
      <c r="H30" t="s">
        <v>295</v>
      </c>
      <c r="I30"/>
      <c r="J30"/>
      <c r="K30"/>
      <c r="L30"/>
      <c r="M30" s="246"/>
      <c r="N30" s="246"/>
      <c r="O30" s="246"/>
      <c r="P30" s="246"/>
      <c r="Q30" s="246"/>
      <c r="R30" s="104" t="s">
        <v>859</v>
      </c>
    </row>
    <row r="31" spans="1:18" ht="15">
      <c r="A31" s="246"/>
      <c r="B31"/>
      <c r="C31"/>
      <c r="D31" s="246"/>
      <c r="E31"/>
      <c r="F31"/>
      <c r="G31"/>
      <c r="H31" t="s">
        <v>296</v>
      </c>
      <c r="I31"/>
      <c r="J31"/>
      <c r="K31"/>
      <c r="L31"/>
      <c r="M31" s="246"/>
      <c r="N31" s="246"/>
      <c r="O31" s="246"/>
      <c r="P31" s="246"/>
      <c r="Q31" s="246"/>
      <c r="R31" s="104" t="s">
        <v>860</v>
      </c>
    </row>
    <row r="32" spans="1:18" ht="15">
      <c r="A32" s="246"/>
      <c r="B32"/>
      <c r="C32"/>
      <c r="D32" s="246"/>
      <c r="E32"/>
      <c r="F32"/>
      <c r="G32"/>
      <c r="H32" t="s">
        <v>258</v>
      </c>
      <c r="I32"/>
      <c r="J32"/>
      <c r="K32"/>
      <c r="L32"/>
      <c r="M32" s="246"/>
      <c r="N32" s="246"/>
      <c r="O32" s="246"/>
      <c r="P32" s="246"/>
      <c r="Q32" s="246"/>
      <c r="R32" s="104" t="s">
        <v>861</v>
      </c>
    </row>
    <row r="33" spans="1:18" ht="15">
      <c r="A33" s="246"/>
      <c r="B33"/>
      <c r="C33"/>
      <c r="D33" s="246"/>
      <c r="E33"/>
      <c r="F33"/>
      <c r="G33"/>
      <c r="H33" t="s">
        <v>297</v>
      </c>
      <c r="I33"/>
      <c r="J33"/>
      <c r="K33"/>
      <c r="L33"/>
      <c r="M33" s="246"/>
      <c r="N33" s="246"/>
      <c r="O33" s="246"/>
      <c r="P33" s="246"/>
      <c r="Q33" s="246"/>
      <c r="R33" s="104" t="s">
        <v>862</v>
      </c>
    </row>
    <row r="34" spans="1:18" ht="15">
      <c r="A34" s="246"/>
      <c r="B34"/>
      <c r="C34"/>
      <c r="D34" s="246"/>
      <c r="E34"/>
      <c r="F34"/>
      <c r="G34"/>
      <c r="H34" t="s">
        <v>298</v>
      </c>
      <c r="I34"/>
      <c r="J34"/>
      <c r="K34"/>
      <c r="L34"/>
      <c r="M34" s="246"/>
      <c r="N34" s="246"/>
      <c r="O34" s="246"/>
      <c r="P34" s="246"/>
      <c r="Q34" s="246"/>
      <c r="R34" s="104" t="s">
        <v>863</v>
      </c>
    </row>
    <row r="35" spans="1:18" ht="15">
      <c r="A35" s="246"/>
      <c r="B35"/>
      <c r="C35"/>
      <c r="D35" s="246"/>
      <c r="E35"/>
      <c r="F35"/>
      <c r="G35"/>
      <c r="H35" t="s">
        <v>299</v>
      </c>
      <c r="I35"/>
      <c r="J35"/>
      <c r="K35"/>
      <c r="L35"/>
      <c r="M35" s="246"/>
      <c r="N35" s="246"/>
      <c r="O35" s="246"/>
      <c r="P35" s="246"/>
      <c r="Q35" s="246"/>
      <c r="R35" s="104" t="s">
        <v>864</v>
      </c>
    </row>
    <row r="36" spans="1:18" ht="15">
      <c r="A36" s="246"/>
      <c r="B36" s="246"/>
      <c r="C36" s="246"/>
      <c r="D36" s="246"/>
      <c r="E36" s="246"/>
      <c r="F36" s="246"/>
      <c r="G36" s="246"/>
      <c r="H36" t="s">
        <v>18</v>
      </c>
      <c r="I36" s="246"/>
      <c r="J36" s="246"/>
      <c r="K36" s="246"/>
      <c r="L36"/>
      <c r="M36" s="246"/>
      <c r="N36" s="246"/>
      <c r="O36" s="246"/>
      <c r="P36" s="246"/>
      <c r="Q36" s="246"/>
      <c r="R36" s="104" t="s">
        <v>865</v>
      </c>
    </row>
    <row r="37" spans="1:18" ht="15">
      <c r="A37" s="246"/>
      <c r="B37" s="246"/>
      <c r="C37" s="246"/>
      <c r="D37" s="246"/>
      <c r="E37" s="246"/>
      <c r="F37" s="246"/>
      <c r="G37" s="246"/>
      <c r="H37" s="246"/>
      <c r="I37" s="246"/>
      <c r="J37" s="246"/>
      <c r="K37"/>
      <c r="L37" s="246"/>
      <c r="M37" s="246"/>
      <c r="N37" s="246"/>
      <c r="O37" s="246"/>
      <c r="P37" s="246"/>
      <c r="Q37" s="246"/>
      <c r="R37" s="104" t="s">
        <v>866</v>
      </c>
    </row>
    <row r="38" spans="1:18" ht="15">
      <c r="A38" s="246"/>
      <c r="B38" s="246"/>
      <c r="C38" s="246"/>
      <c r="D38" s="246"/>
      <c r="E38" s="246"/>
      <c r="F38" s="246"/>
      <c r="G38" s="246"/>
      <c r="H38" s="246"/>
      <c r="I38" s="246"/>
      <c r="J38" s="246"/>
      <c r="K38" s="246"/>
      <c r="L38" s="246"/>
      <c r="M38" s="246"/>
      <c r="N38" s="246"/>
      <c r="O38" s="246"/>
      <c r="P38" s="246"/>
      <c r="Q38" s="246"/>
      <c r="R38" s="104" t="s">
        <v>867</v>
      </c>
    </row>
    <row r="39" spans="1:18" ht="15">
      <c r="A39" s="246"/>
      <c r="B39" s="246"/>
      <c r="C39" s="246"/>
      <c r="D39" s="246"/>
      <c r="E39" s="246"/>
      <c r="F39" s="246"/>
      <c r="G39" s="246"/>
      <c r="H39" s="246"/>
      <c r="I39" s="246"/>
      <c r="J39" s="246"/>
      <c r="K39" s="246"/>
      <c r="L39" s="246"/>
      <c r="M39" s="246"/>
      <c r="N39" s="246"/>
      <c r="O39" s="246"/>
      <c r="P39" s="246"/>
      <c r="Q39" s="246"/>
      <c r="R39" s="104" t="s">
        <v>868</v>
      </c>
    </row>
    <row r="40" spans="1:18" ht="15">
      <c r="A40" s="246"/>
      <c r="B40" s="246"/>
      <c r="C40" s="246"/>
      <c r="D40" s="246"/>
      <c r="E40" s="246"/>
      <c r="F40" s="246"/>
      <c r="G40" s="246"/>
      <c r="H40" s="246"/>
      <c r="I40" s="246"/>
      <c r="J40" s="246"/>
      <c r="K40" s="246"/>
      <c r="L40" s="246"/>
      <c r="M40" s="246"/>
      <c r="N40" s="246"/>
      <c r="O40" s="246"/>
      <c r="P40" s="246"/>
      <c r="Q40" s="246"/>
      <c r="R40" s="104" t="s">
        <v>869</v>
      </c>
    </row>
    <row r="41" spans="1:18" ht="15">
      <c r="A41" s="246"/>
      <c r="B41" s="246"/>
      <c r="C41" s="246"/>
      <c r="D41" s="246"/>
      <c r="E41" s="246"/>
      <c r="F41" s="246"/>
      <c r="G41" s="246"/>
      <c r="H41" s="246"/>
      <c r="I41" s="246"/>
      <c r="J41" s="246"/>
      <c r="K41" s="246"/>
      <c r="L41" s="246"/>
      <c r="M41" s="246"/>
      <c r="N41" s="246"/>
      <c r="O41" s="246"/>
      <c r="P41" s="246"/>
      <c r="Q41" s="246"/>
      <c r="R41" s="104" t="s">
        <v>870</v>
      </c>
    </row>
    <row r="42" spans="1:18" ht="15">
      <c r="A42" s="246"/>
      <c r="B42" s="246"/>
      <c r="C42" s="246"/>
      <c r="D42" s="246"/>
      <c r="E42" s="246"/>
      <c r="F42" s="246"/>
      <c r="G42" s="246"/>
      <c r="H42" s="246"/>
      <c r="I42" s="246"/>
      <c r="J42" s="246"/>
      <c r="K42" s="246"/>
      <c r="L42" s="246"/>
      <c r="M42" s="246"/>
      <c r="N42" s="246"/>
      <c r="O42" s="246"/>
      <c r="P42" s="246"/>
      <c r="Q42" s="246"/>
      <c r="R42" s="104" t="s">
        <v>871</v>
      </c>
    </row>
    <row r="43" spans="1:18" ht="15">
      <c r="A43" s="246"/>
      <c r="B43" s="246"/>
      <c r="C43" s="246"/>
      <c r="D43" s="246"/>
      <c r="E43" s="246"/>
      <c r="F43" s="246"/>
      <c r="G43" s="246"/>
      <c r="H43" s="246"/>
      <c r="I43" s="246"/>
      <c r="J43" s="246"/>
      <c r="K43" s="246"/>
      <c r="L43" s="246"/>
      <c r="M43" s="246"/>
      <c r="N43" s="246"/>
      <c r="O43" s="246"/>
      <c r="P43" s="246"/>
      <c r="Q43" s="246"/>
      <c r="R43" s="104" t="s">
        <v>872</v>
      </c>
    </row>
    <row r="44" spans="1:18" ht="15">
      <c r="A44" s="246"/>
      <c r="B44" s="246"/>
      <c r="C44" s="246"/>
      <c r="D44" s="246"/>
      <c r="E44" s="246"/>
      <c r="F44" s="246"/>
      <c r="G44" s="246"/>
      <c r="H44" s="246"/>
      <c r="I44" s="246"/>
      <c r="J44" s="246"/>
      <c r="K44" s="246"/>
      <c r="L44" s="246"/>
      <c r="M44" s="246"/>
      <c r="N44" s="246"/>
      <c r="O44" s="246"/>
      <c r="P44" s="246"/>
      <c r="Q44" s="246"/>
      <c r="R44" s="104" t="s">
        <v>873</v>
      </c>
    </row>
    <row r="45" spans="1:18" ht="15">
      <c r="A45" s="246"/>
      <c r="B45" s="246"/>
      <c r="C45" s="246"/>
      <c r="D45" s="246"/>
      <c r="E45" s="246"/>
      <c r="F45" s="246"/>
      <c r="G45" s="246"/>
      <c r="H45" s="246"/>
      <c r="I45" s="246"/>
      <c r="J45" s="246"/>
      <c r="K45" s="246"/>
      <c r="L45" s="246"/>
      <c r="M45" s="246"/>
      <c r="N45" s="246"/>
      <c r="O45" s="246"/>
      <c r="P45" s="246"/>
      <c r="Q45" s="246"/>
      <c r="R45" s="104" t="s">
        <v>874</v>
      </c>
    </row>
    <row r="46" spans="1:18" ht="15">
      <c r="A46" s="246"/>
      <c r="B46" s="246"/>
      <c r="C46" s="246"/>
      <c r="D46" s="246"/>
      <c r="E46" s="246"/>
      <c r="F46" s="246"/>
      <c r="G46" s="246"/>
      <c r="H46" s="246"/>
      <c r="I46" s="246"/>
      <c r="J46" s="246"/>
      <c r="K46" s="246"/>
      <c r="L46" s="246"/>
      <c r="M46" s="246"/>
      <c r="N46" s="246"/>
      <c r="O46" s="246"/>
      <c r="P46" s="246"/>
      <c r="Q46" s="246"/>
      <c r="R46" s="104" t="s">
        <v>875</v>
      </c>
    </row>
    <row r="47" spans="1:18" ht="15">
      <c r="A47" s="246"/>
      <c r="B47" s="246"/>
      <c r="C47" s="246"/>
      <c r="D47" s="246"/>
      <c r="E47" s="246"/>
      <c r="F47" s="246"/>
      <c r="G47" s="246"/>
      <c r="H47" s="246"/>
      <c r="I47" s="246"/>
      <c r="J47" s="246"/>
      <c r="K47" s="246"/>
      <c r="L47" s="246"/>
      <c r="M47" s="246"/>
      <c r="N47" s="246"/>
      <c r="O47" s="246"/>
      <c r="P47" s="246"/>
      <c r="Q47" s="246"/>
      <c r="R47" s="104" t="s">
        <v>876</v>
      </c>
    </row>
    <row r="48" spans="1:18" ht="15">
      <c r="A48" s="246"/>
      <c r="B48" s="246"/>
      <c r="C48" s="246"/>
      <c r="D48" s="246"/>
      <c r="E48" s="246"/>
      <c r="F48" s="246"/>
      <c r="G48" s="246"/>
      <c r="H48" s="246"/>
      <c r="I48" s="246"/>
      <c r="J48" s="246"/>
      <c r="K48" s="246"/>
      <c r="L48" s="246"/>
      <c r="M48" s="246"/>
      <c r="N48" s="246"/>
      <c r="O48" s="246"/>
      <c r="P48" s="246"/>
      <c r="Q48" s="246"/>
      <c r="R48" s="104" t="s">
        <v>877</v>
      </c>
    </row>
    <row r="49" spans="1:18" ht="15">
      <c r="A49" s="246"/>
      <c r="B49" s="246"/>
      <c r="C49" s="246"/>
      <c r="D49" s="246"/>
      <c r="E49" s="246"/>
      <c r="F49" s="246"/>
      <c r="G49" s="246"/>
      <c r="H49" s="246"/>
      <c r="I49" s="246"/>
      <c r="J49" s="246"/>
      <c r="K49" s="246"/>
      <c r="L49" s="246"/>
      <c r="M49" s="246"/>
      <c r="N49" s="246"/>
      <c r="O49" s="246"/>
      <c r="P49" s="246"/>
      <c r="Q49" s="246"/>
      <c r="R49" s="104" t="s">
        <v>878</v>
      </c>
    </row>
    <row r="50" spans="1:18" ht="15">
      <c r="A50" s="246"/>
      <c r="B50" s="246"/>
      <c r="C50" s="246"/>
      <c r="D50" s="246"/>
      <c r="E50" s="246"/>
      <c r="F50" s="246"/>
      <c r="G50" s="246"/>
      <c r="H50" s="246"/>
      <c r="I50" s="246"/>
      <c r="J50" s="246"/>
      <c r="K50" s="246"/>
      <c r="L50" s="246"/>
      <c r="M50" s="246"/>
      <c r="N50" s="246"/>
      <c r="O50" s="246"/>
      <c r="P50" s="246"/>
      <c r="Q50" s="246"/>
      <c r="R50" s="104" t="s">
        <v>879</v>
      </c>
    </row>
    <row r="51" spans="1:18" ht="15">
      <c r="A51" s="246"/>
      <c r="B51" s="246"/>
      <c r="C51" s="246"/>
      <c r="D51" s="246"/>
      <c r="E51" s="246"/>
      <c r="F51" s="246"/>
      <c r="G51" s="246"/>
      <c r="H51" s="246"/>
      <c r="I51" s="246"/>
      <c r="J51" s="246"/>
      <c r="K51" s="246"/>
      <c r="L51" s="246"/>
      <c r="M51" s="246"/>
      <c r="N51" s="246"/>
      <c r="O51" s="246"/>
      <c r="P51" s="246"/>
      <c r="Q51" s="246"/>
      <c r="R51" s="104" t="s">
        <v>880</v>
      </c>
    </row>
    <row r="52" spans="1:18" ht="15">
      <c r="A52" s="246"/>
      <c r="B52" s="246"/>
      <c r="C52" s="246"/>
      <c r="D52" s="246"/>
      <c r="E52" s="246"/>
      <c r="F52" s="246"/>
      <c r="G52" s="246"/>
      <c r="H52" s="246"/>
      <c r="I52" s="246"/>
      <c r="J52" s="246"/>
      <c r="K52" s="246"/>
      <c r="L52" s="246"/>
      <c r="M52" s="246"/>
      <c r="N52" s="246"/>
      <c r="O52" s="246"/>
      <c r="P52" s="246"/>
      <c r="Q52" s="246"/>
      <c r="R52" s="104" t="s">
        <v>881</v>
      </c>
    </row>
    <row r="53" spans="1:18" ht="15">
      <c r="A53" s="246"/>
      <c r="B53" s="246"/>
      <c r="C53" s="246"/>
      <c r="D53" s="246"/>
      <c r="E53" s="246"/>
      <c r="F53" s="246"/>
      <c r="G53" s="246"/>
      <c r="H53" s="246"/>
      <c r="I53" s="246"/>
      <c r="J53" s="246"/>
      <c r="K53" s="246"/>
      <c r="L53" s="246"/>
      <c r="M53" s="246"/>
      <c r="N53" s="246"/>
      <c r="O53" s="246"/>
      <c r="P53" s="246"/>
      <c r="Q53" s="246"/>
      <c r="R53" s="104" t="s">
        <v>882</v>
      </c>
    </row>
    <row r="54" spans="1:18" ht="15">
      <c r="A54" s="246"/>
      <c r="B54" s="246"/>
      <c r="C54" s="246"/>
      <c r="D54" s="246"/>
      <c r="E54" s="246"/>
      <c r="F54" s="246"/>
      <c r="G54" s="246"/>
      <c r="H54" s="246"/>
      <c r="I54" s="246"/>
      <c r="J54" s="246"/>
      <c r="K54" s="246"/>
      <c r="L54" s="246"/>
      <c r="M54" s="246"/>
      <c r="N54" s="246"/>
      <c r="O54" s="246"/>
      <c r="P54" s="246"/>
      <c r="Q54" s="246"/>
      <c r="R54" s="104" t="s">
        <v>883</v>
      </c>
    </row>
    <row r="55" spans="1:18" ht="15">
      <c r="A55" s="246"/>
      <c r="B55" s="246"/>
      <c r="C55" s="246"/>
      <c r="D55" s="246"/>
      <c r="E55" s="246"/>
      <c r="F55" s="246"/>
      <c r="G55" s="246"/>
      <c r="H55" s="246"/>
      <c r="I55" s="246"/>
      <c r="J55" s="246"/>
      <c r="K55" s="246"/>
      <c r="L55" s="246"/>
      <c r="M55" s="246"/>
      <c r="N55" s="246"/>
      <c r="O55" s="246"/>
      <c r="P55" s="246"/>
      <c r="Q55" s="246"/>
      <c r="R55" s="104" t="s">
        <v>884</v>
      </c>
    </row>
    <row r="56" spans="1:18" ht="15">
      <c r="A56" s="246"/>
      <c r="B56" s="246"/>
      <c r="C56" s="246"/>
      <c r="D56" s="246"/>
      <c r="E56" s="246"/>
      <c r="F56" s="246"/>
      <c r="G56" s="246"/>
      <c r="H56" s="246"/>
      <c r="I56" s="246"/>
      <c r="J56" s="246"/>
      <c r="K56" s="246"/>
      <c r="L56" s="246"/>
      <c r="M56" s="246"/>
      <c r="N56" s="246"/>
      <c r="O56" s="246"/>
      <c r="P56" s="246"/>
      <c r="Q56" s="246"/>
      <c r="R56" s="104" t="s">
        <v>885</v>
      </c>
    </row>
    <row r="57" spans="1:18" ht="15">
      <c r="A57" s="246"/>
      <c r="B57" s="246"/>
      <c r="C57" s="246"/>
      <c r="D57" s="246"/>
      <c r="E57" s="246"/>
      <c r="F57" s="246"/>
      <c r="G57" s="246"/>
      <c r="H57" s="246"/>
      <c r="I57" s="246"/>
      <c r="J57" s="246"/>
      <c r="K57" s="246"/>
      <c r="L57" s="246"/>
      <c r="M57" s="246"/>
      <c r="N57" s="246"/>
      <c r="O57" s="246"/>
      <c r="P57" s="246"/>
      <c r="Q57" s="246"/>
      <c r="R57" s="104" t="s">
        <v>886</v>
      </c>
    </row>
    <row r="58" spans="1:18" ht="15">
      <c r="A58" s="246"/>
      <c r="B58" s="246"/>
      <c r="C58" s="246"/>
      <c r="D58" s="246"/>
      <c r="E58" s="246"/>
      <c r="F58" s="246"/>
      <c r="G58" s="246"/>
      <c r="H58" s="246"/>
      <c r="I58" s="246"/>
      <c r="J58" s="246"/>
      <c r="K58" s="246"/>
      <c r="L58" s="246"/>
      <c r="M58" s="246"/>
      <c r="N58" s="246"/>
      <c r="O58" s="246"/>
      <c r="P58" s="246"/>
      <c r="Q58" s="246"/>
      <c r="R58" s="104" t="s">
        <v>887</v>
      </c>
    </row>
    <row r="59" spans="1:18" ht="15">
      <c r="A59" s="246"/>
      <c r="B59" s="246"/>
      <c r="C59" s="246"/>
      <c r="D59" s="246"/>
      <c r="E59" s="246"/>
      <c r="F59" s="246"/>
      <c r="G59" s="246"/>
      <c r="H59" s="246"/>
      <c r="I59" s="246"/>
      <c r="J59" s="246"/>
      <c r="K59" s="246"/>
      <c r="L59" s="246"/>
      <c r="M59" s="246"/>
      <c r="N59" s="246"/>
      <c r="O59" s="246"/>
      <c r="P59" s="246"/>
      <c r="Q59" s="246"/>
      <c r="R59" s="104" t="s">
        <v>888</v>
      </c>
    </row>
    <row r="60" spans="1:18" ht="15">
      <c r="A60" s="246"/>
      <c r="B60" s="246"/>
      <c r="C60" s="246"/>
      <c r="D60" s="246"/>
      <c r="E60" s="246"/>
      <c r="F60" s="246"/>
      <c r="G60" s="246"/>
      <c r="H60" s="246"/>
      <c r="I60" s="246"/>
      <c r="J60" s="246"/>
      <c r="K60" s="246"/>
      <c r="L60" s="246"/>
      <c r="M60" s="246"/>
      <c r="N60" s="246"/>
      <c r="O60" s="246"/>
      <c r="P60" s="246"/>
      <c r="Q60" s="246"/>
      <c r="R60" s="104" t="s">
        <v>889</v>
      </c>
    </row>
    <row r="61" spans="1:18" ht="15">
      <c r="A61" s="246"/>
      <c r="B61" s="246"/>
      <c r="C61" s="246"/>
      <c r="D61" s="246"/>
      <c r="E61" s="246"/>
      <c r="F61" s="246"/>
      <c r="G61" s="246"/>
      <c r="H61" s="246"/>
      <c r="I61" s="246"/>
      <c r="J61" s="246"/>
      <c r="K61" s="246"/>
      <c r="L61" s="246"/>
      <c r="M61" s="246"/>
      <c r="N61" s="246"/>
      <c r="O61" s="246"/>
      <c r="P61" s="246"/>
      <c r="Q61" s="246"/>
      <c r="R61" s="104" t="s">
        <v>890</v>
      </c>
    </row>
    <row r="62" spans="1:18" ht="15">
      <c r="A62" s="246"/>
      <c r="B62" s="246"/>
      <c r="C62" s="246"/>
      <c r="D62" s="246"/>
      <c r="E62" s="246"/>
      <c r="F62" s="246"/>
      <c r="G62" s="246"/>
      <c r="H62" s="246"/>
      <c r="I62" s="246"/>
      <c r="J62" s="246"/>
      <c r="K62" s="246"/>
      <c r="L62" s="246"/>
      <c r="M62" s="246"/>
      <c r="N62" s="246"/>
      <c r="O62" s="246"/>
      <c r="P62" s="246"/>
      <c r="Q62" s="246"/>
      <c r="R62" s="104" t="s">
        <v>891</v>
      </c>
    </row>
    <row r="63" spans="1:18" ht="15">
      <c r="A63" s="246"/>
      <c r="B63" s="246"/>
      <c r="C63" s="246"/>
      <c r="D63" s="246"/>
      <c r="E63" s="246"/>
      <c r="F63" s="246"/>
      <c r="G63" s="246"/>
      <c r="H63" s="246"/>
      <c r="I63" s="246"/>
      <c r="J63" s="246"/>
      <c r="K63" s="246"/>
      <c r="L63" s="246"/>
      <c r="M63" s="246"/>
      <c r="N63" s="246"/>
      <c r="O63" s="246"/>
      <c r="P63" s="246"/>
      <c r="Q63" s="246"/>
      <c r="R63" s="104" t="s">
        <v>892</v>
      </c>
    </row>
    <row r="64" spans="1:18" ht="15">
      <c r="A64" s="246"/>
      <c r="B64" s="246"/>
      <c r="C64" s="246"/>
      <c r="D64" s="246"/>
      <c r="E64" s="246"/>
      <c r="F64" s="246"/>
      <c r="G64" s="246"/>
      <c r="H64" s="246"/>
      <c r="I64" s="246"/>
      <c r="J64" s="246"/>
      <c r="K64" s="246"/>
      <c r="L64" s="246"/>
      <c r="M64" s="246"/>
      <c r="N64" s="246"/>
      <c r="O64" s="246"/>
      <c r="P64" s="246"/>
      <c r="Q64" s="246"/>
      <c r="R64" s="104" t="s">
        <v>893</v>
      </c>
    </row>
    <row r="65" spans="1:18" ht="15">
      <c r="A65" s="246"/>
      <c r="B65" s="246"/>
      <c r="C65" s="246"/>
      <c r="D65" s="246"/>
      <c r="E65" s="246"/>
      <c r="F65" s="246"/>
      <c r="G65" s="246"/>
      <c r="H65" s="246"/>
      <c r="I65" s="246"/>
      <c r="J65" s="246"/>
      <c r="K65" s="246"/>
      <c r="L65" s="246"/>
      <c r="M65" s="246"/>
      <c r="N65" s="246"/>
      <c r="O65" s="246"/>
      <c r="P65" s="246"/>
      <c r="Q65" s="246"/>
      <c r="R65" s="104" t="s">
        <v>894</v>
      </c>
    </row>
    <row r="66" spans="1:18" ht="15">
      <c r="R66" s="104" t="s">
        <v>898</v>
      </c>
    </row>
    <row r="94" spans="1:1" ht="15" hidden="1">
      <c r="A94" t="s">
        <v>867</v>
      </c>
    </row>
    <row r="95" spans="1:1" ht="15" hidden="1">
      <c r="A95" t="s">
        <v>868</v>
      </c>
    </row>
    <row r="96" spans="1:1" ht="15" hidden="1">
      <c r="A96" t="s">
        <v>869</v>
      </c>
    </row>
    <row r="97" spans="1:1" ht="15" hidden="1">
      <c r="A97" t="s">
        <v>870</v>
      </c>
    </row>
    <row r="98" spans="1:1" ht="15" hidden="1">
      <c r="A98" t="s">
        <v>871</v>
      </c>
    </row>
    <row r="99" spans="1:1" ht="15" hidden="1">
      <c r="A99" t="s">
        <v>872</v>
      </c>
    </row>
    <row r="100" spans="1:1" ht="15" hidden="1">
      <c r="A100" t="s">
        <v>873</v>
      </c>
    </row>
    <row r="101" spans="1:1" ht="15" hidden="1">
      <c r="A101" t="s">
        <v>874</v>
      </c>
    </row>
    <row r="102" spans="1:1" ht="15" hidden="1">
      <c r="A102" t="s">
        <v>875</v>
      </c>
    </row>
    <row r="103" spans="1:1" ht="15" hidden="1">
      <c r="A103" t="s">
        <v>876</v>
      </c>
    </row>
    <row r="104" spans="1:1" ht="15" hidden="1">
      <c r="A104" t="s">
        <v>877</v>
      </c>
    </row>
    <row r="105" spans="1:1" ht="15" hidden="1">
      <c r="A105" t="s">
        <v>878</v>
      </c>
    </row>
    <row r="106" spans="1:1" ht="15" hidden="1">
      <c r="A106" t="s">
        <v>879</v>
      </c>
    </row>
    <row r="107" spans="1:1" ht="15" hidden="1">
      <c r="A107" t="s">
        <v>880</v>
      </c>
    </row>
    <row r="108" spans="1:1" ht="15" hidden="1">
      <c r="A108" t="s">
        <v>881</v>
      </c>
    </row>
    <row r="109" spans="1:1" ht="15" hidden="1">
      <c r="A109" t="s">
        <v>882</v>
      </c>
    </row>
    <row r="110" spans="1:1" ht="15" hidden="1">
      <c r="A110" t="s">
        <v>883</v>
      </c>
    </row>
    <row r="111" spans="1:1" ht="15" hidden="1">
      <c r="A111" t="s">
        <v>884</v>
      </c>
    </row>
    <row r="112" spans="1:1" ht="15" hidden="1">
      <c r="A112" t="s">
        <v>885</v>
      </c>
    </row>
    <row r="113" spans="1:1" ht="15" hidden="1">
      <c r="A113" t="s">
        <v>886</v>
      </c>
    </row>
    <row r="114" spans="1:1" ht="15" hidden="1">
      <c r="A114" t="s">
        <v>887</v>
      </c>
    </row>
    <row r="115" spans="1:1" ht="15" hidden="1">
      <c r="A115" t="s">
        <v>888</v>
      </c>
    </row>
    <row r="116" spans="1:1" ht="15" hidden="1">
      <c r="A116" t="s">
        <v>889</v>
      </c>
    </row>
    <row r="117" spans="1:1" ht="15" hidden="1">
      <c r="A117" t="s">
        <v>890</v>
      </c>
    </row>
    <row r="118" spans="1:1" ht="15" hidden="1">
      <c r="A118" t="s">
        <v>891</v>
      </c>
    </row>
    <row r="119" spans="1:1" ht="15" hidden="1">
      <c r="A119" t="s">
        <v>892</v>
      </c>
    </row>
    <row r="120" spans="1:1" ht="15" hidden="1">
      <c r="A120" t="s">
        <v>893</v>
      </c>
    </row>
    <row r="121" spans="1:1" ht="15" hidden="1">
      <c r="A121" t="s">
        <v>894</v>
      </c>
    </row>
  </sheetData>
  <sheetProtection algorithmName="SHA-512" hashValue="K5M4n3RI2iMkt8CQOPGUNn0aB4mejnW+fK7Op13Fon4U0XerpJFXRbBLTpjtPdQZV1GR8F4BwOwbwaPQE77NmA==" saltValue="VV2bKlXgTccmxCqC5HtODw==" spinCount="100000" sheet="1" objects="1" scenarios="1"/>
  <dataValidations count="2">
    <dataValidation type="list" allowBlank="1" showInputMessage="1" showErrorMessage="1" sqref="J12" xr:uid="{503160C7-E491-4213-9379-066E205B5F86}">
      <formula1>$A$13:$B$13</formula1>
    </dataValidation>
    <dataValidation type="list" allowBlank="1" showInputMessage="1" showErrorMessage="1" sqref="D20:E20 N20:O20" xr:uid="{310CEC4A-314D-4F63-87C3-3DE183DB7717}">
      <formula1>INDIRECT($C$16:$E$21)</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62056EABBF754A9AF55C71DF4D6C6F" ma:contentTypeVersion="13" ma:contentTypeDescription="Create a new document." ma:contentTypeScope="" ma:versionID="f95bf26c70670d4a468f07f25f0b40bb">
  <xsd:schema xmlns:xsd="http://www.w3.org/2001/XMLSchema" xmlns:xs="http://www.w3.org/2001/XMLSchema" xmlns:p="http://schemas.microsoft.com/office/2006/metadata/properties" xmlns:ns2="5f7d9282-daa2-4f9f-8bb5-47635971079a" xmlns:ns3="7fdfc328-a379-4055-84c4-4671dd5fb4de" targetNamespace="http://schemas.microsoft.com/office/2006/metadata/properties" ma:root="true" ma:fieldsID="23eb5b9f72778fe77f0df0f23b52d7fe" ns2:_="" ns3:_="">
    <xsd:import namespace="5f7d9282-daa2-4f9f-8bb5-47635971079a"/>
    <xsd:import namespace="7fdfc328-a379-4055-84c4-4671dd5fb4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7d9282-daa2-4f9f-8bb5-4763597107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8dc06d4-d14b-4af5-bdbb-bbb72e153b1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dfc328-a379-4055-84c4-4671dd5fb4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680fdd4a-9a80-43ae-8cd3-7509abc650df}" ma:internalName="TaxCatchAll" ma:showField="CatchAllData" ma:web="7fdfc328-a379-4055-84c4-4671dd5fb4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f7d9282-daa2-4f9f-8bb5-47635971079a">
      <Terms xmlns="http://schemas.microsoft.com/office/infopath/2007/PartnerControls"/>
    </lcf76f155ced4ddcb4097134ff3c332f>
    <TaxCatchAll xmlns="7fdfc328-a379-4055-84c4-4671dd5fb4d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2C885C-1194-424A-813C-AE184EAA45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7d9282-daa2-4f9f-8bb5-47635971079a"/>
    <ds:schemaRef ds:uri="7fdfc328-a379-4055-84c4-4671dd5fb4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0C5104-6AEE-4C15-893A-075FC6135C0E}">
  <ds:schemaRefs>
    <ds:schemaRef ds:uri="http://purl.org/dc/dcmitype/"/>
    <ds:schemaRef ds:uri="7fdfc328-a379-4055-84c4-4671dd5fb4de"/>
    <ds:schemaRef ds:uri="http://schemas.openxmlformats.org/package/2006/metadata/core-properties"/>
    <ds:schemaRef ds:uri="http://purl.org/dc/terms/"/>
    <ds:schemaRef ds:uri="http://schemas.microsoft.com/office/2006/metadata/properties"/>
    <ds:schemaRef ds:uri="http://purl.org/dc/elements/1.1/"/>
    <ds:schemaRef ds:uri="http://www.w3.org/XML/1998/namespace"/>
    <ds:schemaRef ds:uri="http://schemas.microsoft.com/office/2006/documentManagement/types"/>
    <ds:schemaRef ds:uri="http://schemas.microsoft.com/office/infopath/2007/PartnerControls"/>
    <ds:schemaRef ds:uri="5f7d9282-daa2-4f9f-8bb5-47635971079a"/>
  </ds:schemaRefs>
</ds:datastoreItem>
</file>

<file path=customXml/itemProps3.xml><?xml version="1.0" encoding="utf-8"?>
<ds:datastoreItem xmlns:ds="http://schemas.openxmlformats.org/officeDocument/2006/customXml" ds:itemID="{345ED14C-51EE-4092-8915-9BC1C570B2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Survey</vt:lpstr>
      <vt:lpstr>Validation</vt:lpstr>
      <vt:lpstr>Changes</vt:lpstr>
      <vt:lpstr>Closed, merged or sold funds</vt:lpstr>
      <vt:lpstr>Fund Holdings</vt:lpstr>
      <vt:lpstr>Definitions</vt:lpstr>
      <vt:lpstr>Guidance</vt:lpstr>
      <vt:lpstr>Drop-Down</vt:lpstr>
      <vt:lpstr>investor.liquidity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Bulmer</dc:creator>
  <cp:keywords/>
  <dc:description/>
  <cp:lastModifiedBy>Raymond Bach</cp:lastModifiedBy>
  <cp:revision/>
  <dcterms:created xsi:type="dcterms:W3CDTF">2019-12-05T16:21:12Z</dcterms:created>
  <dcterms:modified xsi:type="dcterms:W3CDTF">2025-01-21T20:16:35Z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0x0101001C62056EABBF754A9AF55C71DF4D6C6F</vt:lpwstr>
  </property>
  <property fmtid="{D5CDD505-2E9C-101B-9397-08002B2CF9AE}" pid="3" name="WorkbookGuid">
    <vt:lpwstr>0e126cea-0490-4e7a-91d9-62d54d123693</vt:lpwstr>
  </property>
  <property fmtid="{D5CDD505-2E9C-101B-9397-08002B2CF9AE}" pid="4" name="MediaServiceImageTags">
    <vt:lpwstr/>
  </property>
  <property fmtid="{D5CDD505-2E9C-101B-9397-08002B2CF9AE}" pid="5" name="PowerlinkCOMAddIn.COMAddIn.WebAddinBridge.Options">
    <vt:lpwstr>{"port":50153,"version":"1.25.198"}</vt:lpwstr>
  </property>
</Properties>
</file>